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echeverriaizquierdo.sharepoint.com/sites/EIMI00403-CodelcoRT/Documentos compartidos/General/02. Oficina Técnica/b. Cubicaciones/2. Piping y Mecánico/a. Cubicaciones/"/>
    </mc:Choice>
  </mc:AlternateContent>
  <xr:revisionPtr revIDLastSave="129" documentId="11_35D12D7C9CFF7B9A1CD29315A0ED3B67B8431EAC" xr6:coauthVersionLast="47" xr6:coauthVersionMax="47" xr10:uidLastSave="{985DA959-2085-4975-BD98-6E0809C95127}"/>
  <bookViews>
    <workbookView xWindow="28680" yWindow="-120" windowWidth="29040" windowHeight="15720" tabRatio="881" firstSheet="17" activeTab="17" xr2:uid="{00000000-000D-0000-FFFF-FFFF00000000}"/>
  </bookViews>
  <sheets>
    <sheet name="Cubicacion_General" sheetId="27" state="hidden" r:id="rId1"/>
    <sheet name="Soportes General" sheetId="29" state="hidden" r:id="rId2"/>
    <sheet name="Valvulas_General" sheetId="31" state="hidden" r:id="rId3"/>
    <sheet name="Volumen_Obra" sheetId="2" state="hidden" r:id="rId4"/>
    <sheet name="POM Y AVANCE" sheetId="33" r:id="rId5"/>
    <sheet name="Itemizado_Piping" sheetId="5" r:id="rId6"/>
    <sheet name="W_M" sheetId="23" r:id="rId7"/>
    <sheet name="CRUCE_CAMINOS" sheetId="38" r:id="rId8"/>
    <sheet name="TIE-IN_IMP" sheetId="34" r:id="rId9"/>
    <sheet name="Cubicacion_IMP" sheetId="7" r:id="rId10"/>
    <sheet name="Valvulas_IMP" sheetId="30" r:id="rId11"/>
    <sheet name="Soportes_IMP" sheetId="28" r:id="rId12"/>
    <sheet name="Soportes" sheetId="10" state="hidden" r:id="rId13"/>
    <sheet name="TIE-IN_PE" sheetId="37" r:id="rId14"/>
    <sheet name="Cubicacion_PE" sheetId="36" r:id="rId15"/>
    <sheet name="Soportes_PE" sheetId="35" r:id="rId16"/>
    <sheet name="TIE-IN_RCI" sheetId="40" r:id="rId17"/>
    <sheet name="Cubicacion_RCI" sheetId="26" r:id="rId18"/>
    <sheet name="ETM,VPI, HRI" sheetId="39" r:id="rId19"/>
    <sheet name="Valvulas_RCI" sheetId="22" r:id="rId20"/>
    <sheet name="ROCIADORES" sheetId="41" r:id="rId21"/>
    <sheet name="Soportes_RCI" sheetId="4" r:id="rId22"/>
    <sheet name="RCI _Materiales" sheetId="24" r:id="rId23"/>
    <sheet name="Listado_LN" sheetId="21" state="hidden" r:id="rId24"/>
    <sheet name="Cubicacion_Elementos" sheetId="20" state="hidden" r:id="rId25"/>
  </sheets>
  <externalReferences>
    <externalReference r:id="rId26"/>
  </externalReferences>
  <definedNames>
    <definedName name="\1" localSheetId="7">#REF!</definedName>
    <definedName name="\1" localSheetId="4">#REF!</definedName>
    <definedName name="\1">#REF!</definedName>
    <definedName name="\a" localSheetId="7">#REF!</definedName>
    <definedName name="\a" localSheetId="4">#N/A</definedName>
    <definedName name="\a">#REF!</definedName>
    <definedName name="\b" localSheetId="7">#REF!</definedName>
    <definedName name="\b" localSheetId="4">#N/A</definedName>
    <definedName name="\b">#REF!</definedName>
    <definedName name="\c" localSheetId="7">#REF!</definedName>
    <definedName name="\c">#REF!</definedName>
    <definedName name="\d" localSheetId="7">#REF!</definedName>
    <definedName name="\d">#REF!</definedName>
    <definedName name="\e" localSheetId="7">#REF!</definedName>
    <definedName name="\e">#REF!</definedName>
    <definedName name="\f" localSheetId="7">#REF!</definedName>
    <definedName name="\f">#REF!</definedName>
    <definedName name="\g" localSheetId="7">#REF!</definedName>
    <definedName name="\g">#REF!</definedName>
    <definedName name="\h" localSheetId="7">#REF!</definedName>
    <definedName name="\h">#REF!</definedName>
    <definedName name="\i" localSheetId="7">#REF!</definedName>
    <definedName name="\i">#REF!</definedName>
    <definedName name="\j" localSheetId="7">#REF!</definedName>
    <definedName name="\j">#REF!</definedName>
    <definedName name="\m" localSheetId="7">#REF!</definedName>
    <definedName name="\m">#REF!</definedName>
    <definedName name="\n" localSheetId="7">#REF!</definedName>
    <definedName name="\n">#REF!</definedName>
    <definedName name="\p" localSheetId="7">#REF!</definedName>
    <definedName name="\p" localSheetId="4">#REF!</definedName>
    <definedName name="\p">#REF!</definedName>
    <definedName name="\q" localSheetId="7">#REF!</definedName>
    <definedName name="\q" localSheetId="4">#REF!</definedName>
    <definedName name="\q">#REF!</definedName>
    <definedName name="\r" localSheetId="7">#REF!</definedName>
    <definedName name="\r">#REF!</definedName>
    <definedName name="\S" localSheetId="7">#REF!</definedName>
    <definedName name="\s" localSheetId="4">#REF!</definedName>
    <definedName name="\S">#REF!</definedName>
    <definedName name="\t" localSheetId="7">#REF!</definedName>
    <definedName name="\t">#REF!</definedName>
    <definedName name="\w" localSheetId="7">#REF!</definedName>
    <definedName name="\w" localSheetId="4">#REF!</definedName>
    <definedName name="\w">#REF!</definedName>
    <definedName name="\x" localSheetId="7">#REF!</definedName>
    <definedName name="\x">#REF!</definedName>
    <definedName name="\y" localSheetId="7">#REF!</definedName>
    <definedName name="\y">#REF!</definedName>
    <definedName name="\z" localSheetId="7">#REF!</definedName>
    <definedName name="\z">#REF!</definedName>
    <definedName name="_\p" localSheetId="7">#REF!</definedName>
    <definedName name="_\p">#REF!</definedName>
    <definedName name="___________________\a" localSheetId="7">#REF!</definedName>
    <definedName name="___________________\a">#REF!</definedName>
    <definedName name="___________________\d" localSheetId="7">#REF!</definedName>
    <definedName name="___________________\d">#REF!</definedName>
    <definedName name="___________________\e" localSheetId="7">#REF!</definedName>
    <definedName name="___________________\e">#REF!</definedName>
    <definedName name="___________________\i" localSheetId="7">#REF!</definedName>
    <definedName name="___________________\i">#REF!</definedName>
    <definedName name="___________________\j" localSheetId="7">#REF!</definedName>
    <definedName name="___________________\j">#REF!</definedName>
    <definedName name="___________________\m" localSheetId="7">#REF!</definedName>
    <definedName name="___________________\m">#REF!</definedName>
    <definedName name="___________________\q" localSheetId="7">#REF!</definedName>
    <definedName name="___________________\q">#REF!</definedName>
    <definedName name="___________________\r" localSheetId="7">#REF!</definedName>
    <definedName name="___________________\r">#REF!</definedName>
    <definedName name="___________________\S" localSheetId="7">#REF!</definedName>
    <definedName name="___________________\S">#REF!</definedName>
    <definedName name="___________________\t" localSheetId="7">#REF!</definedName>
    <definedName name="___________________\t">#REF!</definedName>
    <definedName name="___________________\w" localSheetId="7">#REF!</definedName>
    <definedName name="___________________\w">#REF!</definedName>
    <definedName name="___________________\x" localSheetId="7">#REF!</definedName>
    <definedName name="___________________\x">#REF!</definedName>
    <definedName name="___________________\y" localSheetId="7">#REF!</definedName>
    <definedName name="___________________\y">#REF!</definedName>
    <definedName name="______________________\b" localSheetId="7">#REF!</definedName>
    <definedName name="______________________\b">#REF!</definedName>
    <definedName name="______________________\c" localSheetId="7">#REF!</definedName>
    <definedName name="______________________\c">#REF!</definedName>
    <definedName name="______________________\f" localSheetId="7">#REF!</definedName>
    <definedName name="______________________\f">#REF!</definedName>
    <definedName name="______________________\h" localSheetId="7">#REF!</definedName>
    <definedName name="______________________\h">#REF!</definedName>
    <definedName name="______________________\z" localSheetId="7">#REF!</definedName>
    <definedName name="______________________\z">#REF!</definedName>
    <definedName name="______________BAS1" localSheetId="7">#REF!</definedName>
    <definedName name="______________BAS1">#REF!</definedName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hidden="1">{#N/A,#N/A,TRUE,"Est. de Fact.";#N/A,#N/A,TRUE,"Capitulo 19";#N/A,#N/A,TRUE,"Proyecto P855"}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hidden="1">{#N/A,#N/A,TRUE,"Est. de Fact.";#N/A,#N/A,TRUE,"Capitulo 19";#N/A,#N/A,TRUE,"Proyecto P855"}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hidden="1">{#N/A,#N/A,TRUE,"Est. de Fact.";#N/A,#N/A,TRUE,"Capitulo 19";#N/A,#N/A,TRUE,"Proyecto P855"}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EV1" localSheetId="1" hidden="1">{"Graf_Carga Trab",#N/A,FALSE,"Grafi_Carga Trab";"Graf_Venta Flujo",#N/A,FALSE,"Grafi_Carga Trab"}</definedName>
    <definedName name="__________REV1" localSheetId="11" hidden="1">{"Graf_Carga Trab",#N/A,FALSE,"Grafi_Carga Trab";"Graf_Venta Flujo",#N/A,FALSE,"Grafi_Carga Trab"}</definedName>
    <definedName name="__________REV1" localSheetId="15" hidden="1">{"Graf_Carga Trab",#N/A,FALSE,"Grafi_Carga Trab";"Graf_Venta Flujo",#N/A,FALSE,"Grafi_Carga Trab"}</definedName>
    <definedName name="__________REV1" localSheetId="21" hidden="1">{"Graf_Carga Trab",#N/A,FALSE,"Grafi_Carga Trab";"Graf_Venta Flujo",#N/A,FALSE,"Grafi_Carga Trab"}</definedName>
    <definedName name="__________REV1" hidden="1">{"Graf_Carga Trab",#N/A,FALSE,"Grafi_Carga Trab";"Graf_Venta Flujo",#N/A,FALSE,"Grafi_Carga Trab"}</definedName>
    <definedName name="__________REV11" localSheetId="1" hidden="1">{"Graf_Carga Trab",#N/A,FALSE,"Grafi_Carga Trab";"Graf_Venta Flujo",#N/A,FALSE,"Grafi_Carga Trab"}</definedName>
    <definedName name="__________REV11" localSheetId="11" hidden="1">{"Graf_Carga Trab",#N/A,FALSE,"Grafi_Carga Trab";"Graf_Venta Flujo",#N/A,FALSE,"Grafi_Carga Trab"}</definedName>
    <definedName name="__________REV11" localSheetId="15" hidden="1">{"Graf_Carga Trab",#N/A,FALSE,"Grafi_Carga Trab";"Graf_Venta Flujo",#N/A,FALSE,"Grafi_Carga Trab"}</definedName>
    <definedName name="__________REV11" localSheetId="21" hidden="1">{"Graf_Carga Trab",#N/A,FALSE,"Grafi_Carga Trab";"Graf_Venta Flujo",#N/A,FALSE,"Grafi_Carga Trab"}</definedName>
    <definedName name="__________REV11" hidden="1">{"Graf_Carga Trab",#N/A,FALSE,"Grafi_Carga Trab";"Graf_Venta Flujo",#N/A,FALSE,"Grafi_Carga Trab"}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hidden="1">{#N/A,#N/A,TRUE,"Est. de Fact.";#N/A,#N/A,TRUE,"Capitulo 19";#N/A,#N/A,TRUE,"Proyecto P855"}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BAS1" localSheetId="7">#REF!</definedName>
    <definedName name="_________BAS1">#REF!</definedName>
    <definedName name="_____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REV1" localSheetId="1" hidden="1">{"Graf_Carga Trab",#N/A,FALSE,"Grafi_Carga Trab";"Graf_Venta Flujo",#N/A,FALSE,"Grafi_Carga Trab"}</definedName>
    <definedName name="_________REV1" localSheetId="11" hidden="1">{"Graf_Carga Trab",#N/A,FALSE,"Grafi_Carga Trab";"Graf_Venta Flujo",#N/A,FALSE,"Grafi_Carga Trab"}</definedName>
    <definedName name="_________REV1" localSheetId="15" hidden="1">{"Graf_Carga Trab",#N/A,FALSE,"Grafi_Carga Trab";"Graf_Venta Flujo",#N/A,FALSE,"Grafi_Carga Trab"}</definedName>
    <definedName name="_________REV1" localSheetId="21" hidden="1">{"Graf_Carga Trab",#N/A,FALSE,"Grafi_Carga Trab";"Graf_Venta Flujo",#N/A,FALSE,"Grafi_Carga Trab"}</definedName>
    <definedName name="_________REV1" hidden="1">{"Graf_Carga Trab",#N/A,FALSE,"Grafi_Carga Trab";"Graf_Venta Flujo",#N/A,FALSE,"Grafi_Carga Trab"}</definedName>
    <definedName name="_________REV11" localSheetId="1" hidden="1">{"Graf_Carga Trab",#N/A,FALSE,"Grafi_Carga Trab";"Graf_Venta Flujo",#N/A,FALSE,"Grafi_Carga Trab"}</definedName>
    <definedName name="_________REV11" localSheetId="11" hidden="1">{"Graf_Carga Trab",#N/A,FALSE,"Grafi_Carga Trab";"Graf_Venta Flujo",#N/A,FALSE,"Grafi_Carga Trab"}</definedName>
    <definedName name="_________REV11" localSheetId="15" hidden="1">{"Graf_Carga Trab",#N/A,FALSE,"Grafi_Carga Trab";"Graf_Venta Flujo",#N/A,FALSE,"Grafi_Carga Trab"}</definedName>
    <definedName name="_________REV11" localSheetId="21" hidden="1">{"Graf_Carga Trab",#N/A,FALSE,"Grafi_Carga Trab";"Graf_Venta Flujo",#N/A,FALSE,"Grafi_Carga Trab"}</definedName>
    <definedName name="_________REV11" hidden="1">{"Graf_Carga Trab",#N/A,FALSE,"Grafi_Carga Trab";"Graf_Venta Flujo",#N/A,FALSE,"Grafi_Carga Trab"}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rn1" localSheetId="4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11" hidden="1">{#N/A,#N/A,TRUE,"Est. de Fact.";#N/A,#N/A,TRUE,"Capitulo 19";#N/A,#N/A,TRUE,"Proyecto P855"}</definedName>
    <definedName name="_________wrn1" localSheetId="15" hidden="1">{#N/A,#N/A,TRUE,"Est. de Fact.";#N/A,#N/A,TRUE,"Capitulo 19";#N/A,#N/A,TRUE,"Proyecto P855"}</definedName>
    <definedName name="_________wrn1" localSheetId="21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BAS1" localSheetId="7">#REF!</definedName>
    <definedName name="________BAS1">#REF!</definedName>
    <definedName name="____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" localSheetId="4" hidden="1">{#N/A,#N/A,FALSE,"Total_OC015";#N/A,#N/A,FALSE,"ADMIN";#N/A,#N/A,FALSE,"PROCES";#N/A,#N/A,FALSE,"mecan";#N/A,#N/A,FALSE,"civil";#N/A,#N/A,FALSE,"CAÑER";#N/A,#N/A,FALSE,"ELEC";#N/A,#N/A,FALSE,"INSTR"}</definedName>
    <definedName name="________F" localSheetId="1" hidden="1">{#N/A,#N/A,FALSE,"Total_OC015";#N/A,#N/A,FALSE,"ADMIN";#N/A,#N/A,FALSE,"PROCES";#N/A,#N/A,FALSE,"mecan";#N/A,#N/A,FALSE,"civil";#N/A,#N/A,FALSE,"CAÑER";#N/A,#N/A,FALSE,"ELEC";#N/A,#N/A,FALSE,"INSTR"}</definedName>
    <definedName name="________F" localSheetId="11" hidden="1">{#N/A,#N/A,FALSE,"Total_OC015";#N/A,#N/A,FALSE,"ADMIN";#N/A,#N/A,FALSE,"PROCES";#N/A,#N/A,FALSE,"mecan";#N/A,#N/A,FALSE,"civil";#N/A,#N/A,FALSE,"CAÑER";#N/A,#N/A,FALSE,"ELEC";#N/A,#N/A,FALSE,"INSTR"}</definedName>
    <definedName name="________F" localSheetId="15" hidden="1">{#N/A,#N/A,FALSE,"Total_OC015";#N/A,#N/A,FALSE,"ADMIN";#N/A,#N/A,FALSE,"PROCES";#N/A,#N/A,FALSE,"mecan";#N/A,#N/A,FALSE,"civil";#N/A,#N/A,FALSE,"CAÑER";#N/A,#N/A,FALSE,"ELEC";#N/A,#N/A,FALSE,"INSTR"}</definedName>
    <definedName name="________F" localSheetId="21" hidden="1">{#N/A,#N/A,FALSE,"Total_OC015";#N/A,#N/A,FALSE,"ADMIN";#N/A,#N/A,FALSE,"PROCES";#N/A,#N/A,FALSE,"mecan";#N/A,#N/A,FALSE,"civil";#N/A,#N/A,FALSE,"CAÑER";#N/A,#N/A,FALSE,"ELEC";#N/A,#N/A,FALSE,"INSTR"}</definedName>
    <definedName name="________F" hidden="1">{#N/A,#N/A,FALSE,"Total_OC015";#N/A,#N/A,FALSE,"ADMIN";#N/A,#N/A,FALSE,"PROCES";#N/A,#N/A,FALSE,"mecan";#N/A,#N/A,FALSE,"civil";#N/A,#N/A,FALSE,"CAÑER";#N/A,#N/A,FALSE,"ELEC";#N/A,#N/A,FALSE,"INSTR"}</definedName>
    <definedName name="__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11" hidden="1">{#N/A,#N/A,FALSE,"Total_OC015";#N/A,#N/A,FALSE,"ADMIN";#N/A,#N/A,FALSE,"PROCES";#N/A,#N/A,FALSE,"mecan";#N/A,#N/A,FALSE,"civil";#N/A,#N/A,FALSE,"CAÑER";#N/A,#N/A,FALSE,"ELEC";#N/A,#N/A,FALSE,"INSTR"}</definedName>
    <definedName name="_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EV1" localSheetId="1" hidden="1">{"Graf_Carga Trab",#N/A,FALSE,"Grafi_Carga Trab";"Graf_Venta Flujo",#N/A,FALSE,"Grafi_Carga Trab"}</definedName>
    <definedName name="________REV1" localSheetId="11" hidden="1">{"Graf_Carga Trab",#N/A,FALSE,"Grafi_Carga Trab";"Graf_Venta Flujo",#N/A,FALSE,"Grafi_Carga Trab"}</definedName>
    <definedName name="________REV1" localSheetId="15" hidden="1">{"Graf_Carga Trab",#N/A,FALSE,"Grafi_Carga Trab";"Graf_Venta Flujo",#N/A,FALSE,"Grafi_Carga Trab"}</definedName>
    <definedName name="________REV1" localSheetId="21" hidden="1">{"Graf_Carga Trab",#N/A,FALSE,"Grafi_Carga Trab";"Graf_Venta Flujo",#N/A,FALSE,"Grafi_Carga Trab"}</definedName>
    <definedName name="________REV1" hidden="1">{"Graf_Carga Trab",#N/A,FALSE,"Grafi_Carga Trab";"Graf_Venta Flujo",#N/A,FALSE,"Grafi_Carga Trab"}</definedName>
    <definedName name="________REV11" localSheetId="1" hidden="1">{"Graf_Carga Trab",#N/A,FALSE,"Grafi_Carga Trab";"Graf_Venta Flujo",#N/A,FALSE,"Grafi_Carga Trab"}</definedName>
    <definedName name="________REV11" localSheetId="11" hidden="1">{"Graf_Carga Trab",#N/A,FALSE,"Grafi_Carga Trab";"Graf_Venta Flujo",#N/A,FALSE,"Grafi_Carga Trab"}</definedName>
    <definedName name="________REV11" localSheetId="15" hidden="1">{"Graf_Carga Trab",#N/A,FALSE,"Grafi_Carga Trab";"Graf_Venta Flujo",#N/A,FALSE,"Grafi_Carga Trab"}</definedName>
    <definedName name="________REV11" localSheetId="21" hidden="1">{"Graf_Carga Trab",#N/A,FALSE,"Grafi_Carga Trab";"Graf_Venta Flujo",#N/A,FALSE,"Grafi_Carga Trab"}</definedName>
    <definedName name="________REV11" hidden="1">{"Graf_Carga Trab",#N/A,FALSE,"Grafi_Carga Trab";"Graf_Venta Flujo",#N/A,FALSE,"Grafi_Carga Trab"}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wrn1" localSheetId="4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11" hidden="1">{#N/A,#N/A,TRUE,"Est. de Fact.";#N/A,#N/A,TRUE,"Capitulo 19";#N/A,#N/A,TRUE,"Proyecto P855"}</definedName>
    <definedName name="________wrn1" localSheetId="15" hidden="1">{#N/A,#N/A,TRUE,"Est. de Fact.";#N/A,#N/A,TRUE,"Capitulo 19";#N/A,#N/A,TRUE,"Proyecto P855"}</definedName>
    <definedName name="________wrn1" localSheetId="21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BAS1" localSheetId="7">#REF!</definedName>
    <definedName name="_______BAS1">#REF!</definedName>
    <definedName name="___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" localSheetId="4" hidden="1">{#N/A,#N/A,FALSE,"Total_OC015";#N/A,#N/A,FALSE,"ADMIN";#N/A,#N/A,FALSE,"PROCES";#N/A,#N/A,FALSE,"mecan";#N/A,#N/A,FALSE,"civil";#N/A,#N/A,FALSE,"CAÑER";#N/A,#N/A,FALSE,"ELEC";#N/A,#N/A,FALSE,"INSTR"}</definedName>
    <definedName name="_______F" localSheetId="1" hidden="1">{#N/A,#N/A,FALSE,"Total_OC015";#N/A,#N/A,FALSE,"ADMIN";#N/A,#N/A,FALSE,"PROCES";#N/A,#N/A,FALSE,"mecan";#N/A,#N/A,FALSE,"civil";#N/A,#N/A,FALSE,"CAÑER";#N/A,#N/A,FALSE,"ELEC";#N/A,#N/A,FALSE,"INSTR"}</definedName>
    <definedName name="_______F" localSheetId="11" hidden="1">{#N/A,#N/A,FALSE,"Total_OC015";#N/A,#N/A,FALSE,"ADMIN";#N/A,#N/A,FALSE,"PROCES";#N/A,#N/A,FALSE,"mecan";#N/A,#N/A,FALSE,"civil";#N/A,#N/A,FALSE,"CAÑER";#N/A,#N/A,FALSE,"ELEC";#N/A,#N/A,FALSE,"INSTR"}</definedName>
    <definedName name="_______F" localSheetId="15" hidden="1">{#N/A,#N/A,FALSE,"Total_OC015";#N/A,#N/A,FALSE,"ADMIN";#N/A,#N/A,FALSE,"PROCES";#N/A,#N/A,FALSE,"mecan";#N/A,#N/A,FALSE,"civil";#N/A,#N/A,FALSE,"CAÑER";#N/A,#N/A,FALSE,"ELEC";#N/A,#N/A,FALSE,"INSTR"}</definedName>
    <definedName name="_______F" localSheetId="21" hidden="1">{#N/A,#N/A,FALSE,"Total_OC015";#N/A,#N/A,FALSE,"ADMIN";#N/A,#N/A,FALSE,"PROCES";#N/A,#N/A,FALSE,"mecan";#N/A,#N/A,FALSE,"civil";#N/A,#N/A,FALSE,"CAÑER";#N/A,#N/A,FALSE,"ELEC";#N/A,#N/A,FALSE,"INSTR"}</definedName>
    <definedName name="_______F" hidden="1">{#N/A,#N/A,FALSE,"Total_OC015";#N/A,#N/A,FALSE,"ADMIN";#N/A,#N/A,FALSE,"PROCES";#N/A,#N/A,FALSE,"mecan";#N/A,#N/A,FALSE,"civil";#N/A,#N/A,FALSE,"CAÑER";#N/A,#N/A,FALSE,"ELEC";#N/A,#N/A,FALSE,"INSTR"}</definedName>
    <definedName name="_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11" hidden="1">{#N/A,#N/A,FALSE,"Total_OC015";#N/A,#N/A,FALSE,"ADMIN";#N/A,#N/A,FALSE,"PROCES";#N/A,#N/A,FALSE,"mecan";#N/A,#N/A,FALSE,"civil";#N/A,#N/A,FALSE,"CAÑER";#N/A,#N/A,FALSE,"ELEC";#N/A,#N/A,FALSE,"INSTR"}</definedName>
    <definedName name="_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 localSheetId="1" hidden="1">{"Graf_Carga Trab",#N/A,FALSE,"Grafi_Carga Trab";"Graf_Venta Flujo",#N/A,FALSE,"Grafi_Carga Trab"}</definedName>
    <definedName name="_______REV1" localSheetId="11" hidden="1">{"Graf_Carga Trab",#N/A,FALSE,"Grafi_Carga Trab";"Graf_Venta Flujo",#N/A,FALSE,"Grafi_Carga Trab"}</definedName>
    <definedName name="_______REV1" localSheetId="15" hidden="1">{"Graf_Carga Trab",#N/A,FALSE,"Grafi_Carga Trab";"Graf_Venta Flujo",#N/A,FALSE,"Grafi_Carga Trab"}</definedName>
    <definedName name="_______REV1" localSheetId="21" hidden="1">{"Graf_Carga Trab",#N/A,FALSE,"Grafi_Carga Trab";"Graf_Venta Flujo",#N/A,FALSE,"Grafi_Carga Trab"}</definedName>
    <definedName name="_______REV1" hidden="1">{"Graf_Carga Trab",#N/A,FALSE,"Grafi_Carga Trab";"Graf_Venta Flujo",#N/A,FALSE,"Grafi_Carga Trab"}</definedName>
    <definedName name="_______REV11" localSheetId="1" hidden="1">{"Graf_Carga Trab",#N/A,FALSE,"Grafi_Carga Trab";"Graf_Venta Flujo",#N/A,FALSE,"Grafi_Carga Trab"}</definedName>
    <definedName name="_______REV11" localSheetId="11" hidden="1">{"Graf_Carga Trab",#N/A,FALSE,"Grafi_Carga Trab";"Graf_Venta Flujo",#N/A,FALSE,"Grafi_Carga Trab"}</definedName>
    <definedName name="_______REV11" localSheetId="15" hidden="1">{"Graf_Carga Trab",#N/A,FALSE,"Grafi_Carga Trab";"Graf_Venta Flujo",#N/A,FALSE,"Grafi_Carga Trab"}</definedName>
    <definedName name="_______REV11" localSheetId="21" hidden="1">{"Graf_Carga Trab",#N/A,FALSE,"Grafi_Carga Trab";"Graf_Venta Flujo",#N/A,FALSE,"Grafi_Carga Trab"}</definedName>
    <definedName name="_______REV11" hidden="1">{"Graf_Carga Trab",#N/A,FALSE,"Grafi_Carga Trab";"Graf_Venta Flujo",#N/A,FALSE,"Grafi_Carga Trab"}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us96" localSheetId="7">#REF!</definedName>
    <definedName name="_______us96" localSheetId="4">#REF!</definedName>
    <definedName name="_______us96">#REF!</definedName>
    <definedName name="_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___wq12" localSheetId="11" hidden="1">{#N/A,#N/A,FALSE,"Total_OC015";#N/A,#N/A,FALSE,"ADMIN";#N/A,#N/A,FALSE,"PROCES";#N/A,#N/A,FALSE,"mecan";#N/A,#N/A,FALSE,"civil";#N/A,#N/A,FALSE,"CAÑER";#N/A,#N/A,FALSE,"ELEC";#N/A,#N/A,FALSE,"INSTR"}</definedName>
    <definedName name="___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___wq12" localSheetId="21" hidden="1">{#N/A,#N/A,FALSE,"Total_OC015";#N/A,#N/A,FALSE,"ADMIN";#N/A,#N/A,FALSE,"PROCES";#N/A,#N/A,FALSE,"mecan";#N/A,#N/A,FALSE,"civil";#N/A,#N/A,FALSE,"CAÑER";#N/A,#N/A,FALSE,"ELEC";#N/A,#N/A,FALSE,"INSTR"}</definedName>
    <definedName name="_______wq12" hidden="1">{#N/A,#N/A,FALSE,"Total_OC015";#N/A,#N/A,FALSE,"ADMIN";#N/A,#N/A,FALSE,"PROCES";#N/A,#N/A,FALSE,"mecan";#N/A,#N/A,FALSE,"civil";#N/A,#N/A,FALSE,"CAÑER";#N/A,#N/A,FALSE,"ELEC";#N/A,#N/A,FALSE,"INSTR"}</definedName>
    <definedName name="_______wrn1" localSheetId="4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11" hidden="1">{#N/A,#N/A,TRUE,"Est. de Fact.";#N/A,#N/A,TRUE,"Capitulo 19";#N/A,#N/A,TRUE,"Proyecto P855"}</definedName>
    <definedName name="_______wrn1" localSheetId="15" hidden="1">{#N/A,#N/A,TRUE,"Est. de Fact.";#N/A,#N/A,TRUE,"Capitulo 19";#N/A,#N/A,TRUE,"Proyecto P855"}</definedName>
    <definedName name="_______wrn1" localSheetId="21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ccc2">#N/A</definedName>
    <definedName name="______d2" localSheetId="1" hidden="1">{"NORMAL",#N/A,FALSE,"02"}</definedName>
    <definedName name="______d2" localSheetId="11" hidden="1">{"NORMAL",#N/A,FALSE,"02"}</definedName>
    <definedName name="______d2" localSheetId="15" hidden="1">{"NORMAL",#N/A,FALSE,"02"}</definedName>
    <definedName name="______d2" localSheetId="21" hidden="1">{"NORMAL",#N/A,FALSE,"02"}</definedName>
    <definedName name="______d2" hidden="1">{"NORMAL",#N/A,FALSE,"02"}</definedName>
    <definedName name="______dol2" localSheetId="7">#REF!</definedName>
    <definedName name="______dol2">#REF!</definedName>
    <definedName name="______F" localSheetId="4" hidden="1">{#N/A,#N/A,FALSE,"Total_OC015";#N/A,#N/A,FALSE,"ADMIN";#N/A,#N/A,FALSE,"PROCES";#N/A,#N/A,FALSE,"mecan";#N/A,#N/A,FALSE,"civil";#N/A,#N/A,FALSE,"CAÑER";#N/A,#N/A,FALSE,"ELEC";#N/A,#N/A,FALSE,"INSTR"}</definedName>
    <definedName name="______F" localSheetId="1" hidden="1">{#N/A,#N/A,FALSE,"Total_OC015";#N/A,#N/A,FALSE,"ADMIN";#N/A,#N/A,FALSE,"PROCES";#N/A,#N/A,FALSE,"mecan";#N/A,#N/A,FALSE,"civil";#N/A,#N/A,FALSE,"CAÑER";#N/A,#N/A,FALSE,"ELEC";#N/A,#N/A,FALSE,"INSTR"}</definedName>
    <definedName name="______F" localSheetId="11" hidden="1">{#N/A,#N/A,FALSE,"Total_OC015";#N/A,#N/A,FALSE,"ADMIN";#N/A,#N/A,FALSE,"PROCES";#N/A,#N/A,FALSE,"mecan";#N/A,#N/A,FALSE,"civil";#N/A,#N/A,FALSE,"CAÑER";#N/A,#N/A,FALSE,"ELEC";#N/A,#N/A,FALSE,"INSTR"}</definedName>
    <definedName name="______F" localSheetId="15" hidden="1">{#N/A,#N/A,FALSE,"Total_OC015";#N/A,#N/A,FALSE,"ADMIN";#N/A,#N/A,FALSE,"PROCES";#N/A,#N/A,FALSE,"mecan";#N/A,#N/A,FALSE,"civil";#N/A,#N/A,FALSE,"CAÑER";#N/A,#N/A,FALSE,"ELEC";#N/A,#N/A,FALSE,"INSTR"}</definedName>
    <definedName name="______F" localSheetId="21" hidden="1">{#N/A,#N/A,FALSE,"Total_OC015";#N/A,#N/A,FALSE,"ADMIN";#N/A,#N/A,FALSE,"PROCES";#N/A,#N/A,FALSE,"mecan";#N/A,#N/A,FALSE,"civil";#N/A,#N/A,FALSE,"CAÑER";#N/A,#N/A,FALSE,"ELEC";#N/A,#N/A,FALSE,"INSTR"}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11" hidden="1">{#N/A,#N/A,FALSE,"Total_OC015";#N/A,#N/A,FALSE,"ADMIN";#N/A,#N/A,FALSE,"PROCES";#N/A,#N/A,FALSE,"mecan";#N/A,#N/A,FALSE,"civil";#N/A,#N/A,FALSE,"CAÑER";#N/A,#N/A,FALSE,"ELEC";#N/A,#N/A,FALSE,"INSTR"}</definedName>
    <definedName name="_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11" hidden="1">{#N/A,#N/A,FALSE,"Total_OC015";#N/A,#N/A,FALSE,"ADMIN";#N/A,#N/A,FALSE,"PROCES";#N/A,#N/A,FALSE,"mecan";#N/A,#N/A,FALSE,"civil";#N/A,#N/A,FALSE,"CAÑER";#N/A,#N/A,FALSE,"ELEC";#N/A,#N/A,FALSE,"INSTR"}</definedName>
    <definedName name="_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_lot1" localSheetId="21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EV1" localSheetId="1" hidden="1">{"Graf_Carga Trab",#N/A,FALSE,"Grafi_Carga Trab";"Graf_Venta Flujo",#N/A,FALSE,"Grafi_Carga Trab"}</definedName>
    <definedName name="______REV1" localSheetId="11" hidden="1">{"Graf_Carga Trab",#N/A,FALSE,"Grafi_Carga Trab";"Graf_Venta Flujo",#N/A,FALSE,"Grafi_Carga Trab"}</definedName>
    <definedName name="______REV1" localSheetId="15" hidden="1">{"Graf_Carga Trab",#N/A,FALSE,"Grafi_Carga Trab";"Graf_Venta Flujo",#N/A,FALSE,"Grafi_Carga Trab"}</definedName>
    <definedName name="______REV1" localSheetId="21" hidden="1">{"Graf_Carga Trab",#N/A,FALSE,"Grafi_Carga Trab";"Graf_Venta Flujo",#N/A,FALSE,"Grafi_Carga Trab"}</definedName>
    <definedName name="______REV1" hidden="1">{"Graf_Carga Trab",#N/A,FALSE,"Grafi_Carga Trab";"Graf_Venta Flujo",#N/A,FALSE,"Grafi_Carga Trab"}</definedName>
    <definedName name="______REV11" localSheetId="1" hidden="1">{"Graf_Carga Trab",#N/A,FALSE,"Grafi_Carga Trab";"Graf_Venta Flujo",#N/A,FALSE,"Grafi_Carga Trab"}</definedName>
    <definedName name="______REV11" localSheetId="11" hidden="1">{"Graf_Carga Trab",#N/A,FALSE,"Grafi_Carga Trab";"Graf_Venta Flujo",#N/A,FALSE,"Grafi_Carga Trab"}</definedName>
    <definedName name="______REV11" localSheetId="15" hidden="1">{"Graf_Carga Trab",#N/A,FALSE,"Grafi_Carga Trab";"Graf_Venta Flujo",#N/A,FALSE,"Grafi_Carga Trab"}</definedName>
    <definedName name="______REV11" localSheetId="21" hidden="1">{"Graf_Carga Trab",#N/A,FALSE,"Grafi_Carga Trab";"Graf_Venta Flujo",#N/A,FALSE,"Grafi_Carga Trab"}</definedName>
    <definedName name="______REV11" hidden="1">{"Graf_Carga Trab",#N/A,FALSE,"Grafi_Carga Trab";"Graf_Venta Flujo",#N/A,FALSE,"Grafi_Carga Trab"}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us96" localSheetId="7">#REF!</definedName>
    <definedName name="______us96">#REF!</definedName>
    <definedName name="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__wq12" localSheetId="11" hidden="1">{#N/A,#N/A,FALSE,"Total_OC015";#N/A,#N/A,FALSE,"ADMIN";#N/A,#N/A,FALSE,"PROCES";#N/A,#N/A,FALSE,"mecan";#N/A,#N/A,FALSE,"civil";#N/A,#N/A,FALSE,"CAÑER";#N/A,#N/A,FALSE,"ELEC";#N/A,#N/A,FALSE,"INSTR"}</definedName>
    <definedName name="__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__wq12" localSheetId="21" hidden="1">{#N/A,#N/A,FALSE,"Total_OC015";#N/A,#N/A,FALSE,"ADMIN";#N/A,#N/A,FALSE,"PROCES";#N/A,#N/A,FALSE,"mecan";#N/A,#N/A,FALSE,"civil";#N/A,#N/A,FALSE,"CAÑER";#N/A,#N/A,FALSE,"ELEC";#N/A,#N/A,FALSE,"INSTR"}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localSheetId="4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11" hidden="1">{#N/A,#N/A,TRUE,"Est. de Fact.";#N/A,#N/A,TRUE,"Capitulo 19";#N/A,#N/A,TRUE,"Proyecto P855"}</definedName>
    <definedName name="______wrn1" localSheetId="15" hidden="1">{#N/A,#N/A,TRUE,"Est. de Fact.";#N/A,#N/A,TRUE,"Capitulo 19";#N/A,#N/A,TRUE,"Proyecto P855"}</definedName>
    <definedName name="______wrn1" localSheetId="21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11" hidden="1">{#N/A,#N/A,TRUE,"Est. de Fact.";#N/A,#N/A,TRUE,"Capitulo 19";#N/A,#N/A,TRUE,"Proyecto P855"}</definedName>
    <definedName name="______wrn2" localSheetId="15" hidden="1">{#N/A,#N/A,TRUE,"Est. de Fact.";#N/A,#N/A,TRUE,"Capitulo 19";#N/A,#N/A,TRUE,"Proyecto P855"}</definedName>
    <definedName name="______wrn2" localSheetId="21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11" hidden="1">{#N/A,#N/A,FALSE,"Total_OC015";#N/A,#N/A,FALSE,"ADMIN";#N/A,#N/A,FALSE,"PROCES";#N/A,#N/A,FALSE,"mecan";#N/A,#N/A,FALSE,"civil";#N/A,#N/A,FALSE,"CAÑER";#N/A,#N/A,FALSE,"ELEC";#N/A,#N/A,FALSE,"INSTR"}</definedName>
    <definedName name="_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_wrn3" localSheetId="21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ol2" localSheetId="7">#REF!</definedName>
    <definedName name="_____dol2">#REF!</definedName>
    <definedName name="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" localSheetId="4" hidden="1">{#N/A,#N/A,FALSE,"Total_OC015";#N/A,#N/A,FALSE,"ADMIN";#N/A,#N/A,FALSE,"PROCES";#N/A,#N/A,FALSE,"mecan";#N/A,#N/A,FALSE,"civil";#N/A,#N/A,FALSE,"CAÑER";#N/A,#N/A,FALSE,"ELEC";#N/A,#N/A,FALSE,"INSTR"}</definedName>
    <definedName name="_____F" localSheetId="1" hidden="1">{#N/A,#N/A,FALSE,"Total_OC015";#N/A,#N/A,FALSE,"ADMIN";#N/A,#N/A,FALSE,"PROCES";#N/A,#N/A,FALSE,"mecan";#N/A,#N/A,FALSE,"civil";#N/A,#N/A,FALSE,"CAÑER";#N/A,#N/A,FALSE,"ELEC";#N/A,#N/A,FALSE,"INSTR"}</definedName>
    <definedName name="_____F" localSheetId="11" hidden="1">{#N/A,#N/A,FALSE,"Total_OC015";#N/A,#N/A,FALSE,"ADMIN";#N/A,#N/A,FALSE,"PROCES";#N/A,#N/A,FALSE,"mecan";#N/A,#N/A,FALSE,"civil";#N/A,#N/A,FALSE,"CAÑER";#N/A,#N/A,FALSE,"ELEC";#N/A,#N/A,FALSE,"INSTR"}</definedName>
    <definedName name="_____F" localSheetId="15" hidden="1">{#N/A,#N/A,FALSE,"Total_OC015";#N/A,#N/A,FALSE,"ADMIN";#N/A,#N/A,FALSE,"PROCES";#N/A,#N/A,FALSE,"mecan";#N/A,#N/A,FALSE,"civil";#N/A,#N/A,FALSE,"CAÑER";#N/A,#N/A,FALSE,"ELEC";#N/A,#N/A,FALSE,"INSTR"}</definedName>
    <definedName name="_____F" localSheetId="21" hidden="1">{#N/A,#N/A,FALSE,"Total_OC015";#N/A,#N/A,FALSE,"ADMIN";#N/A,#N/A,FALSE,"PROCES";#N/A,#N/A,FALSE,"mecan";#N/A,#N/A,FALSE,"civil";#N/A,#N/A,FALSE,"CAÑER";#N/A,#N/A,FALSE,"ELEC";#N/A,#N/A,FALSE,"INSTR"}</definedName>
    <definedName name="_____F" hidden="1">{#N/A,#N/A,FALSE,"Total_OC015";#N/A,#N/A,FALSE,"ADMIN";#N/A,#N/A,FALSE,"PROCES";#N/A,#N/A,FALSE,"mecan";#N/A,#N/A,FALSE,"civil";#N/A,#N/A,FALSE,"CAÑER";#N/A,#N/A,FALSE,"ELEC";#N/A,#N/A,FALSE,"INSTR"}</definedName>
    <definedName name="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11" hidden="1">{#N/A,#N/A,FALSE,"Total_OC015";#N/A,#N/A,FALSE,"ADMIN";#N/A,#N/A,FALSE,"PROCES";#N/A,#N/A,FALSE,"mecan";#N/A,#N/A,FALSE,"civil";#N/A,#N/A,FALSE,"CAÑER";#N/A,#N/A,FALSE,"ELEC";#N/A,#N/A,FALSE,"INSTR"}</definedName>
    <definedName name="_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11" hidden="1">{#N/A,#N/A,FALSE,"Total_OC015";#N/A,#N/A,FALSE,"ADMIN";#N/A,#N/A,FALSE,"PROCES";#N/A,#N/A,FALSE,"mecan";#N/A,#N/A,FALSE,"civil";#N/A,#N/A,FALSE,"CAÑER";#N/A,#N/A,FALSE,"ELEC";#N/A,#N/A,FALSE,"INSTR"}</definedName>
    <definedName name="_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_lot1" localSheetId="21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MA1" localSheetId="7">#REF!</definedName>
    <definedName name="_____MA1">#REF!</definedName>
    <definedName name="_____MA2" localSheetId="7">#REF!</definedName>
    <definedName name="_____MA2">#REF!</definedName>
    <definedName name="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EV1" localSheetId="1" hidden="1">{"Graf_Carga Trab",#N/A,FALSE,"Grafi_Carga Trab";"Graf_Venta Flujo",#N/A,FALSE,"Grafi_Carga Trab"}</definedName>
    <definedName name="_____REV1" localSheetId="11" hidden="1">{"Graf_Carga Trab",#N/A,FALSE,"Grafi_Carga Trab";"Graf_Venta Flujo",#N/A,FALSE,"Grafi_Carga Trab"}</definedName>
    <definedName name="_____REV1" localSheetId="15" hidden="1">{"Graf_Carga Trab",#N/A,FALSE,"Grafi_Carga Trab";"Graf_Venta Flujo",#N/A,FALSE,"Grafi_Carga Trab"}</definedName>
    <definedName name="_____REV1" localSheetId="21" hidden="1">{"Graf_Carga Trab",#N/A,FALSE,"Grafi_Carga Trab";"Graf_Venta Flujo",#N/A,FALSE,"Grafi_Carga Trab"}</definedName>
    <definedName name="_____REV1" hidden="1">{"Graf_Carga Trab",#N/A,FALSE,"Grafi_Carga Trab";"Graf_Venta Flujo",#N/A,FALSE,"Grafi_Carga Trab"}</definedName>
    <definedName name="_____REV11" localSheetId="1" hidden="1">{"Graf_Carga Trab",#N/A,FALSE,"Grafi_Carga Trab";"Graf_Venta Flujo",#N/A,FALSE,"Grafi_Carga Trab"}</definedName>
    <definedName name="_____REV11" localSheetId="11" hidden="1">{"Graf_Carga Trab",#N/A,FALSE,"Grafi_Carga Trab";"Graf_Venta Flujo",#N/A,FALSE,"Grafi_Carga Trab"}</definedName>
    <definedName name="_____REV11" localSheetId="15" hidden="1">{"Graf_Carga Trab",#N/A,FALSE,"Grafi_Carga Trab";"Graf_Venta Flujo",#N/A,FALSE,"Grafi_Carga Trab"}</definedName>
    <definedName name="_____REV11" localSheetId="21" hidden="1">{"Graf_Carga Trab",#N/A,FALSE,"Grafi_Carga Trab";"Graf_Venta Flujo",#N/A,FALSE,"Grafi_Carga Trab"}</definedName>
    <definedName name="_____REV11" hidden="1">{"Graf_Carga Trab",#N/A,FALSE,"Grafi_Carga Trab";"Graf_Venta Flujo",#N/A,FALSE,"Grafi_Carga Trab"}</definedName>
    <definedName name="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OP1" localSheetId="7">#REF!</definedName>
    <definedName name="_____SOP1">#REF!</definedName>
    <definedName name="_____SOP2" localSheetId="7">#REF!</definedName>
    <definedName name="_____SOP2">#REF!</definedName>
    <definedName name="_____SOP3" localSheetId="7">#REF!</definedName>
    <definedName name="_____SOP3">#REF!</definedName>
    <definedName name="_____SOP4" localSheetId="7">#REF!</definedName>
    <definedName name="_____SOP4">#REF!</definedName>
    <definedName name="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us96" localSheetId="7">#REF!</definedName>
    <definedName name="_____us96" localSheetId="4">#REF!</definedName>
    <definedName name="_____us96">#REF!</definedName>
    <definedName name="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_wq12" localSheetId="11" hidden="1">{#N/A,#N/A,FALSE,"Total_OC015";#N/A,#N/A,FALSE,"ADMIN";#N/A,#N/A,FALSE,"PROCES";#N/A,#N/A,FALSE,"mecan";#N/A,#N/A,FALSE,"civil";#N/A,#N/A,FALSE,"CAÑER";#N/A,#N/A,FALSE,"ELEC";#N/A,#N/A,FALSE,"INSTR"}</definedName>
    <definedName name="_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_wq12" localSheetId="21" hidden="1">{#N/A,#N/A,FALSE,"Total_OC015";#N/A,#N/A,FALSE,"ADMIN";#N/A,#N/A,FALSE,"PROCES";#N/A,#N/A,FALSE,"mecan";#N/A,#N/A,FALSE,"civil";#N/A,#N/A,FALSE,"CAÑER";#N/A,#N/A,FALSE,"ELEC";#N/A,#N/A,FALSE,"INSTR"}</definedName>
    <definedName name="_____wq12" hidden="1">{#N/A,#N/A,FALSE,"Total_OC015";#N/A,#N/A,FALSE,"ADMIN";#N/A,#N/A,FALSE,"PROCES";#N/A,#N/A,FALSE,"mecan";#N/A,#N/A,FALSE,"civil";#N/A,#N/A,FALSE,"CAÑER";#N/A,#N/A,FALSE,"ELEC";#N/A,#N/A,FALSE,"INSTR"}</definedName>
    <definedName name="_____wrn1" localSheetId="4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11" hidden="1">{#N/A,#N/A,TRUE,"Est. de Fact.";#N/A,#N/A,TRUE,"Capitulo 19";#N/A,#N/A,TRUE,"Proyecto P855"}</definedName>
    <definedName name="_____wrn1" localSheetId="15" hidden="1">{#N/A,#N/A,TRUE,"Est. de Fact.";#N/A,#N/A,TRUE,"Capitulo 19";#N/A,#N/A,TRUE,"Proyecto P855"}</definedName>
    <definedName name="_____wrn1" localSheetId="21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11" hidden="1">{#N/A,#N/A,TRUE,"Est. de Fact.";#N/A,#N/A,TRUE,"Capitulo 19";#N/A,#N/A,TRUE,"Proyecto P855"}</definedName>
    <definedName name="_____wrn2" localSheetId="15" hidden="1">{#N/A,#N/A,TRUE,"Est. de Fact.";#N/A,#N/A,TRUE,"Capitulo 19";#N/A,#N/A,TRUE,"Proyecto P855"}</definedName>
    <definedName name="_____wrn2" localSheetId="21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11" hidden="1">{#N/A,#N/A,FALSE,"Total_OC015";#N/A,#N/A,FALSE,"ADMIN";#N/A,#N/A,FALSE,"PROCES";#N/A,#N/A,FALSE,"mecan";#N/A,#N/A,FALSE,"civil";#N/A,#N/A,FALSE,"CAÑER";#N/A,#N/A,FALSE,"ELEC";#N/A,#N/A,FALSE,"INSTR"}</definedName>
    <definedName name="_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_wrn3" localSheetId="21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1__123Graph_A__200__BPF" localSheetId="7" hidden="1">#REF!</definedName>
    <definedName name="____1__123Graph_A__200__BPF" hidden="1">#REF!</definedName>
    <definedName name="____10__123Graph_C__200__D50" localSheetId="7" hidden="1">#REF!</definedName>
    <definedName name="____10__123Graph_C__200__D50" hidden="1">#REF!</definedName>
    <definedName name="____11__123Graph_CGRANULOMETRIA_1" localSheetId="7" hidden="1">#REF!</definedName>
    <definedName name="____11__123Graph_CGRANULOMETRIA_1" hidden="1">#REF!</definedName>
    <definedName name="____12__123Graph_D__200__BPF" localSheetId="7" hidden="1">#REF!</definedName>
    <definedName name="____12__123Graph_D__200__BPF" hidden="1">#REF!</definedName>
    <definedName name="____13__123Graph_D__200__D50" localSheetId="7" hidden="1">#REF!</definedName>
    <definedName name="____13__123Graph_D__200__D50" hidden="1">#REF!</definedName>
    <definedName name="____14__123Graph_E__200__BPF" localSheetId="7" hidden="1">#REF!</definedName>
    <definedName name="____14__123Graph_E__200__BPF" hidden="1">#REF!</definedName>
    <definedName name="____15__123Graph_E__200__D50" localSheetId="7" hidden="1">#REF!</definedName>
    <definedName name="____15__123Graph_E__200__D50" hidden="1">#REF!</definedName>
    <definedName name="____16__123Graph_F__200__BPF" localSheetId="7" hidden="1">#REF!</definedName>
    <definedName name="____16__123Graph_F__200__BPF" hidden="1">#REF!</definedName>
    <definedName name="____17__123Graph_F__200__D50" localSheetId="7" hidden="1">#REF!</definedName>
    <definedName name="____17__123Graph_F__200__D50" hidden="1">#REF!</definedName>
    <definedName name="____18__123Graph_X__200__BPF" localSheetId="7" hidden="1">#REF!</definedName>
    <definedName name="____18__123Graph_X__200__BPF" hidden="1">#REF!</definedName>
    <definedName name="____19__123Graph_X__200__D50" localSheetId="7" hidden="1">#REF!</definedName>
    <definedName name="____19__123Graph_X__200__D50" hidden="1">#REF!</definedName>
    <definedName name="____2__123Graph_A__200__D50" localSheetId="7" hidden="1">#REF!</definedName>
    <definedName name="____2__123Graph_A__200__D50" hidden="1">#REF!</definedName>
    <definedName name="____20__123Graph_XEFICIENCIA_1" localSheetId="7" hidden="1">#REF!</definedName>
    <definedName name="____20__123Graph_XEFICIENCIA_1" hidden="1">#REF!</definedName>
    <definedName name="____21__123Graph_XGRANULOMETRIA_1" localSheetId="7" hidden="1">#REF!</definedName>
    <definedName name="____21__123Graph_XGRANULOMETRIA_1" hidden="1">#REF!</definedName>
    <definedName name="____3__123Graph_AEFICIENCIA_1" localSheetId="7" hidden="1">#REF!</definedName>
    <definedName name="____3__123Graph_AEFICIENCIA_1" hidden="1">#REF!</definedName>
    <definedName name="____4__123Graph_AGRANULOMETRIA_1" localSheetId="7" hidden="1">#REF!</definedName>
    <definedName name="____4__123Graph_AGRANULOMETRIA_1" hidden="1">#REF!</definedName>
    <definedName name="____5__123Graph_B__200__BPF" localSheetId="7" hidden="1">#REF!</definedName>
    <definedName name="____5__123Graph_B__200__BPF" hidden="1">#REF!</definedName>
    <definedName name="____6__123Graph_B__200__D50" localSheetId="7" hidden="1">#REF!</definedName>
    <definedName name="____6__123Graph_B__200__D50" hidden="1">#REF!</definedName>
    <definedName name="____7__123Graph_BEFICIENCIA_1" localSheetId="7" hidden="1">#REF!</definedName>
    <definedName name="____7__123Graph_BEFICIENCIA_1" hidden="1">#REF!</definedName>
    <definedName name="____8__123Graph_BGRANULOMETRIA_1" localSheetId="7" hidden="1">#REF!</definedName>
    <definedName name="____8__123Graph_BGRANULOMETRIA_1" hidden="1">#REF!</definedName>
    <definedName name="____9__123Graph_C__200__BPF" localSheetId="7" hidden="1">#REF!</definedName>
    <definedName name="____9__123Graph_C__200__BPF" hidden="1">#REF!</definedName>
    <definedName name="____a1" localSheetId="7" hidden="1">#REF!</definedName>
    <definedName name="____a1" hidden="1">#REF!</definedName>
    <definedName name="____a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NT05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BAS1" localSheetId="7">#REF!</definedName>
    <definedName name="____BAS1" localSheetId="4">#REF!</definedName>
    <definedName name="____BAS1">#REF!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DAT12" localSheetId="7">#REF!</definedName>
    <definedName name="____DAT12">#REF!</definedName>
    <definedName name="____DAT13" localSheetId="7">#REF!</definedName>
    <definedName name="____DAT13">#REF!</definedName>
    <definedName name="____dol2" localSheetId="7">#REF!</definedName>
    <definedName name="____dol2">#REF!</definedName>
    <definedName name="__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_eco3333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_eco3333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_eco3333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_F" localSheetId="4" hidden="1">{#N/A,#N/A,FALSE,"Total_OC015";#N/A,#N/A,FALSE,"ADMIN";#N/A,#N/A,FALSE,"PROCES";#N/A,#N/A,FALSE,"mecan";#N/A,#N/A,FALSE,"civil";#N/A,#N/A,FALSE,"CAÑER";#N/A,#N/A,FALSE,"ELEC";#N/A,#N/A,FALSE,"INSTR"}</definedName>
    <definedName name="____F" localSheetId="1" hidden="1">{#N/A,#N/A,FALSE,"Total_OC015";#N/A,#N/A,FALSE,"ADMIN";#N/A,#N/A,FALSE,"PROCES";#N/A,#N/A,FALSE,"mecan";#N/A,#N/A,FALSE,"civil";#N/A,#N/A,FALSE,"CAÑER";#N/A,#N/A,FALSE,"ELEC";#N/A,#N/A,FALSE,"INSTR"}</definedName>
    <definedName name="____F" localSheetId="11" hidden="1">{#N/A,#N/A,FALSE,"Total_OC015";#N/A,#N/A,FALSE,"ADMIN";#N/A,#N/A,FALSE,"PROCES";#N/A,#N/A,FALSE,"mecan";#N/A,#N/A,FALSE,"civil";#N/A,#N/A,FALSE,"CAÑER";#N/A,#N/A,FALSE,"ELEC";#N/A,#N/A,FALSE,"INSTR"}</definedName>
    <definedName name="____F" localSheetId="15" hidden="1">{#N/A,#N/A,FALSE,"Total_OC015";#N/A,#N/A,FALSE,"ADMIN";#N/A,#N/A,FALSE,"PROCES";#N/A,#N/A,FALSE,"mecan";#N/A,#N/A,FALSE,"civil";#N/A,#N/A,FALSE,"CAÑER";#N/A,#N/A,FALSE,"ELEC";#N/A,#N/A,FALSE,"INSTR"}</definedName>
    <definedName name="____F" localSheetId="21" hidden="1">{#N/A,#N/A,FALSE,"Total_OC015";#N/A,#N/A,FALSE,"ADMIN";#N/A,#N/A,FALSE,"PROCES";#N/A,#N/A,FALSE,"mecan";#N/A,#N/A,FALSE,"civil";#N/A,#N/A,FALSE,"CAÑER";#N/A,#N/A,FALSE,"ELEC";#N/A,#N/A,FALSE,"INSTR"}</definedName>
    <definedName name="____F" hidden="1">{#N/A,#N/A,FALSE,"Total_OC015";#N/A,#N/A,FALSE,"ADMIN";#N/A,#N/A,FALSE,"PROCES";#N/A,#N/A,FALSE,"mecan";#N/A,#N/A,FALSE,"civil";#N/A,#N/A,FALSE,"CAÑER";#N/A,#N/A,FALSE,"ELEC";#N/A,#N/A,FALSE,"INSTR"}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11" hidden="1">{#N/A,#N/A,FALSE,"Total_OC015";#N/A,#N/A,FALSE,"ADMIN";#N/A,#N/A,FALSE,"PROCES";#N/A,#N/A,FALSE,"mecan";#N/A,#N/A,FALSE,"civil";#N/A,#N/A,FALSE,"CAÑER";#N/A,#N/A,FALSE,"ELEC";#N/A,#N/A,FALSE,"INSTR"}</definedName>
    <definedName name="____gl1" localSheetId="15" hidden="1">{#N/A,#N/A,FALSE,"Total_OC015";#N/A,#N/A,FALSE,"ADMIN";#N/A,#N/A,FALSE,"PROCES";#N/A,#N/A,FALSE,"mecan";#N/A,#N/A,FALSE,"civil";#N/A,#N/A,FALSE,"CAÑER";#N/A,#N/A,FALSE,"ELEC";#N/A,#N/A,FALSE,"INSTR"}</definedName>
    <definedName name="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localSheetId="7" hidden="1">#REF!</definedName>
    <definedName name="____key1" hidden="1">#REF!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11" hidden="1">{"FlujoGastos",#N/A,FALSE,"Base";"FlujoGastos",#N/A,FALSE,"Buzón Tren";"FlujoGastos",#N/A,FALSE,"Buzón Camión";"FlujoGastos",#N/A,FALSE,"LHD Camión";"FlujoGastos",#N/A,FALSE,"Cámara Camión"}</definedName>
    <definedName name="____kk2" localSheetId="15" hidden="1">{"FlujoGastos",#N/A,FALSE,"Base";"FlujoGastos",#N/A,FALSE,"Buzón Tren";"FlujoGastos",#N/A,FALSE,"Buzón Camión";"FlujoGastos",#N/A,FALSE,"LHD Camión";"FlujoGastos",#N/A,FALSE,"Cámara Camión"}</definedName>
    <definedName name="____kk2" localSheetId="21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1" hidden="1">{"desarrollo",#N/A,FALSE,"Cámara Camión";"resumen",#N/A,FALSE,"Cámara Camión";"eqprod",#N/A,FALSE,"Cámara Camión"}</definedName>
    <definedName name="____kk4" localSheetId="11" hidden="1">{"desarrollo",#N/A,FALSE,"Cámara Camión";"resumen",#N/A,FALSE,"Cámara Camión";"eqprod",#N/A,FALSE,"Cámara Camión"}</definedName>
    <definedName name="____kk4" localSheetId="15" hidden="1">{"desarrollo",#N/A,FALSE,"Cámara Camión";"resumen",#N/A,FALSE,"Cámara Camión";"eqprod",#N/A,FALSE,"Cámara Camión"}</definedName>
    <definedName name="____kk4" localSheetId="21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11" hidden="1">{#N/A,#N/A,FALSE,"Total_OC015";#N/A,#N/A,FALSE,"ADMIN";#N/A,#N/A,FALSE,"PROCES";#N/A,#N/A,FALSE,"mecan";#N/A,#N/A,FALSE,"civil";#N/A,#N/A,FALSE,"CAÑER";#N/A,#N/A,FALSE,"ELEC";#N/A,#N/A,FALSE,"INSTR"}</definedName>
    <definedName name="____lot1" localSheetId="15" hidden="1">{#N/A,#N/A,FALSE,"Total_OC015";#N/A,#N/A,FALSE,"ADMIN";#N/A,#N/A,FALSE,"PROCES";#N/A,#N/A,FALSE,"mecan";#N/A,#N/A,FALSE,"civil";#N/A,#N/A,FALSE,"CAÑER";#N/A,#N/A,FALSE,"ELEC";#N/A,#N/A,FALSE,"INSTR"}</definedName>
    <definedName name="____lot1" localSheetId="21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MA1" localSheetId="7">#REF!</definedName>
    <definedName name="____MA1">#REF!</definedName>
    <definedName name="____MA2" localSheetId="7">#REF!</definedName>
    <definedName name="____MA2">#REF!</definedName>
    <definedName name="____nuu99" localSheetId="7">#REF!</definedName>
    <definedName name="____nuu99">#REF!</definedName>
    <definedName name="__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" localSheetId="1" hidden="1">{#N/A,#N/A,FALSE,"MAQUINA"}</definedName>
    <definedName name="____r" localSheetId="11" hidden="1">{#N/A,#N/A,FALSE,"MAQUINA"}</definedName>
    <definedName name="____r" localSheetId="15" hidden="1">{#N/A,#N/A,FALSE,"MAQUINA"}</definedName>
    <definedName name="____r" localSheetId="21" hidden="1">{#N/A,#N/A,FALSE,"MAQUINA"}</definedName>
    <definedName name="____r" hidden="1">{#N/A,#N/A,FALSE,"MAQUINA"}</definedName>
    <definedName name="____REV1" localSheetId="1" hidden="1">{"Graf_Carga Trab",#N/A,FALSE,"Grafi_Carga Trab";"Graf_Venta Flujo",#N/A,FALSE,"Grafi_Carga Trab"}</definedName>
    <definedName name="____REV1" localSheetId="11" hidden="1">{"Graf_Carga Trab",#N/A,FALSE,"Grafi_Carga Trab";"Graf_Venta Flujo",#N/A,FALSE,"Grafi_Carga Trab"}</definedName>
    <definedName name="____REV1" localSheetId="15" hidden="1">{"Graf_Carga Trab",#N/A,FALSE,"Grafi_Carga Trab";"Graf_Venta Flujo",#N/A,FALSE,"Grafi_Carga Trab"}</definedName>
    <definedName name="____REV1" localSheetId="21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11" hidden="1">{"Graf_Carga Trab",#N/A,FALSE,"Grafi_Carga Trab";"Graf_Venta Flujo",#N/A,FALSE,"Grafi_Carga Trab"}</definedName>
    <definedName name="____REV1_1" localSheetId="15" hidden="1">{"Graf_Carga Trab",#N/A,FALSE,"Grafi_Carga Trab";"Graf_Venta Flujo",#N/A,FALSE,"Grafi_Carga Trab"}</definedName>
    <definedName name="____REV1_1" localSheetId="21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11" hidden="1">{"Graf_Carga Trab",#N/A,FALSE,"Grafi_Carga Trab";"Graf_Venta Flujo",#N/A,FALSE,"Grafi_Carga Trab"}</definedName>
    <definedName name="____REV11" localSheetId="15" hidden="1">{"Graf_Carga Trab",#N/A,FALSE,"Grafi_Carga Trab";"Graf_Venta Flujo",#N/A,FALSE,"Grafi_Carga Trab"}</definedName>
    <definedName name="____REV11" localSheetId="21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11" hidden="1">{"Graf_Carga Trab",#N/A,FALSE,"Grafi_Carga Trab";"Graf_Venta Flujo",#N/A,FALSE,"Grafi_Carga Trab"}</definedName>
    <definedName name="____REV11_1" localSheetId="15" hidden="1">{"Graf_Carga Trab",#N/A,FALSE,"Grafi_Carga Trab";"Graf_Venta Flujo",#N/A,FALSE,"Grafi_Carga Trab"}</definedName>
    <definedName name="____REV11_1" localSheetId="21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SOP1" localSheetId="7">#REF!</definedName>
    <definedName name="____SOP1">#REF!</definedName>
    <definedName name="____SOP2" localSheetId="7">#REF!</definedName>
    <definedName name="____SOP2">#REF!</definedName>
    <definedName name="____SOP3" localSheetId="7">#REF!</definedName>
    <definedName name="____SOP3">#REF!</definedName>
    <definedName name="____SOP4" localSheetId="7">#REF!</definedName>
    <definedName name="____SOP4">#REF!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us96" localSheetId="7">#REF!</definedName>
    <definedName name="____us96" localSheetId="4">#REF!</definedName>
    <definedName name="____us96">#REF!</definedName>
    <definedName name="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11" hidden="1">{#N/A,#N/A,FALSE,"Total_OC015";#N/A,#N/A,FALSE,"ADMIN";#N/A,#N/A,FALSE,"PROCES";#N/A,#N/A,FALSE,"mecan";#N/A,#N/A,FALSE,"civil";#N/A,#N/A,FALSE,"CAÑER";#N/A,#N/A,FALSE,"ELEC";#N/A,#N/A,FALSE,"INSTR"}</definedName>
    <definedName name="____wq12" localSheetId="15" hidden="1">{#N/A,#N/A,FALSE,"Total_OC015";#N/A,#N/A,FALSE,"ADMIN";#N/A,#N/A,FALSE,"PROCES";#N/A,#N/A,FALSE,"mecan";#N/A,#N/A,FALSE,"civil";#N/A,#N/A,FALSE,"CAÑER";#N/A,#N/A,FALSE,"ELEC";#N/A,#N/A,FALSE,"INSTR"}</definedName>
    <definedName name="____wq12" localSheetId="21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4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11" hidden="1">{#N/A,#N/A,TRUE,"Est. de Fact.";#N/A,#N/A,TRUE,"Capitulo 19";#N/A,#N/A,TRUE,"Proyecto P855"}</definedName>
    <definedName name="____wrn1" localSheetId="15" hidden="1">{#N/A,#N/A,TRUE,"Est. de Fact.";#N/A,#N/A,TRUE,"Capitulo 19";#N/A,#N/A,TRUE,"Proyecto P855"}</definedName>
    <definedName name="____wrn1" localSheetId="21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11" hidden="1">{#N/A,#N/A,TRUE,"Est. de Fact.";#N/A,#N/A,TRUE,"Capitulo 19";#N/A,#N/A,TRUE,"Proyecto P855"}</definedName>
    <definedName name="____wrn2" localSheetId="15" hidden="1">{#N/A,#N/A,TRUE,"Est. de Fact.";#N/A,#N/A,TRUE,"Capitulo 19";#N/A,#N/A,TRUE,"Proyecto P855"}</definedName>
    <definedName name="____wrn2" localSheetId="21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11" hidden="1">{#N/A,#N/A,FALSE,"Total_OC015";#N/A,#N/A,FALSE,"ADMIN";#N/A,#N/A,FALSE,"PROCES";#N/A,#N/A,FALSE,"mecan";#N/A,#N/A,FALSE,"civil";#N/A,#N/A,FALSE,"CAÑER";#N/A,#N/A,FALSE,"ELEC";#N/A,#N/A,FALSE,"INSTR"}</definedName>
    <definedName name="____wrn3" localSheetId="15" hidden="1">{#N/A,#N/A,FALSE,"Total_OC015";#N/A,#N/A,FALSE,"ADMIN";#N/A,#N/A,FALSE,"PROCES";#N/A,#N/A,FALSE,"mecan";#N/A,#N/A,FALSE,"civil";#N/A,#N/A,FALSE,"CAÑER";#N/A,#N/A,FALSE,"ELEC";#N/A,#N/A,FALSE,"INSTR"}</definedName>
    <definedName name="____wrn3" localSheetId="21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___123Graph_A__200__BPF" localSheetId="7" hidden="1">#REF!</definedName>
    <definedName name="___1_____123Graph_A__200__BPF" hidden="1">#REF!</definedName>
    <definedName name="___1__123Graph_A__200__BPF" localSheetId="7" hidden="1">#REF!</definedName>
    <definedName name="___1__123Graph_A__200__BPF" hidden="1">#REF!</definedName>
    <definedName name="___10_____123Graph_C__200__D50" localSheetId="7" hidden="1">#REF!</definedName>
    <definedName name="___10_____123Graph_C__200__D50" hidden="1">#REF!</definedName>
    <definedName name="___10__123Graph_C__200__D50" localSheetId="7" hidden="1">#REF!</definedName>
    <definedName name="___10__123Graph_C__200__D50" hidden="1">#REF!</definedName>
    <definedName name="___11_____123Graph_CGRANULOMETRIA_1" localSheetId="7" hidden="1">#REF!</definedName>
    <definedName name="___11_____123Graph_CGRANULOMETRIA_1" hidden="1">#REF!</definedName>
    <definedName name="___11__123Graph_CGRANULOMETRIA_1" localSheetId="7" hidden="1">#REF!</definedName>
    <definedName name="___11__123Graph_CGRANULOMETRIA_1" hidden="1">#REF!</definedName>
    <definedName name="___12_____123Graph_D__200__BPF" localSheetId="7" hidden="1">#REF!</definedName>
    <definedName name="___12_____123Graph_D__200__BPF" hidden="1">#REF!</definedName>
    <definedName name="___12__123Graph_D__200__BPF" localSheetId="7" hidden="1">#REF!</definedName>
    <definedName name="___12__123Graph_D__200__BPF" hidden="1">#REF!</definedName>
    <definedName name="___13_____123Graph_D__200__D50" localSheetId="7" hidden="1">#REF!</definedName>
    <definedName name="___13_____123Graph_D__200__D50" hidden="1">#REF!</definedName>
    <definedName name="___13__123Graph_D__200__D50" localSheetId="7" hidden="1">#REF!</definedName>
    <definedName name="___13__123Graph_D__200__D50" hidden="1">#REF!</definedName>
    <definedName name="___14_____123Graph_E__200__BPF" localSheetId="7" hidden="1">#REF!</definedName>
    <definedName name="___14_____123Graph_E__200__BPF" hidden="1">#REF!</definedName>
    <definedName name="___14__123Graph_E__200__BPF" localSheetId="7" hidden="1">#REF!</definedName>
    <definedName name="___14__123Graph_E__200__BPF" hidden="1">#REF!</definedName>
    <definedName name="___15_____123Graph_E__200__D50" localSheetId="7" hidden="1">#REF!</definedName>
    <definedName name="___15_____123Graph_E__200__D50" hidden="1">#REF!</definedName>
    <definedName name="___15__123Graph_E__200__D50" localSheetId="7" hidden="1">#REF!</definedName>
    <definedName name="___15__123Graph_E__200__D50" hidden="1">#REF!</definedName>
    <definedName name="___16_____123Graph_F__200__BPF" localSheetId="7" hidden="1">#REF!</definedName>
    <definedName name="___16_____123Graph_F__200__BPF" hidden="1">#REF!</definedName>
    <definedName name="___16__123Graph_F__200__BPF" localSheetId="7" hidden="1">#REF!</definedName>
    <definedName name="___16__123Graph_F__200__BPF" hidden="1">#REF!</definedName>
    <definedName name="___17_____123Graph_F__200__D50" localSheetId="7" hidden="1">#REF!</definedName>
    <definedName name="___17_____123Graph_F__200__D50" hidden="1">#REF!</definedName>
    <definedName name="___17__123Graph_F__200__D50" localSheetId="7" hidden="1">#REF!</definedName>
    <definedName name="___17__123Graph_F__200__D50" hidden="1">#REF!</definedName>
    <definedName name="___18_____123Graph_X__200__BPF" localSheetId="7" hidden="1">#REF!</definedName>
    <definedName name="___18_____123Graph_X__200__BPF" hidden="1">#REF!</definedName>
    <definedName name="___18__123Graph_X__200__BPF" localSheetId="7" hidden="1">#REF!</definedName>
    <definedName name="___18__123Graph_X__200__BPF" hidden="1">#REF!</definedName>
    <definedName name="___19_____123Graph_X__200__D50" localSheetId="7" hidden="1">#REF!</definedName>
    <definedName name="___19_____123Graph_X__200__D50" hidden="1">#REF!</definedName>
    <definedName name="___19__123Graph_X__200__D50" localSheetId="7" hidden="1">#REF!</definedName>
    <definedName name="___19__123Graph_X__200__D50" hidden="1">#REF!</definedName>
    <definedName name="___2_____123Graph_A__200__D50" localSheetId="7" hidden="1">#REF!</definedName>
    <definedName name="___2_____123Graph_A__200__D50" hidden="1">#REF!</definedName>
    <definedName name="___2__123Graph_A__200__D50" localSheetId="7" hidden="1">#REF!</definedName>
    <definedName name="___2__123Graph_A__200__D50" hidden="1">#REF!</definedName>
    <definedName name="___2_0_S" localSheetId="7" hidden="1">#REF!</definedName>
    <definedName name="___2_0_S" hidden="1">#REF!</definedName>
    <definedName name="___20_____123Graph_XEFICIENCIA_1" localSheetId="7" hidden="1">#REF!</definedName>
    <definedName name="___20_____123Graph_XEFICIENCIA_1" hidden="1">#REF!</definedName>
    <definedName name="___20__123Graph_XEFICIENCIA_1" localSheetId="7" hidden="1">#REF!</definedName>
    <definedName name="___20__123Graph_XEFICIENCIA_1" hidden="1">#REF!</definedName>
    <definedName name="___21_____123Graph_XGRANULOMETRIA_1" localSheetId="7" hidden="1">#REF!</definedName>
    <definedName name="___21_____123Graph_XGRANULOMETRIA_1" hidden="1">#REF!</definedName>
    <definedName name="___21__123Graph_XGRANULOMETRIA_1" localSheetId="7" hidden="1">#REF!</definedName>
    <definedName name="___21__123Graph_XGRANULOMETRIA_1" hidden="1">#REF!</definedName>
    <definedName name="___22____123Graph_A__200__BPF" localSheetId="7" hidden="1">#REF!</definedName>
    <definedName name="___22____123Graph_A__200__BPF" hidden="1">#REF!</definedName>
    <definedName name="___23____123Graph_A__200__D50" localSheetId="7" hidden="1">#REF!</definedName>
    <definedName name="___23____123Graph_A__200__D50" hidden="1">#REF!</definedName>
    <definedName name="___24____123Graph_AEFICIENCIA_1" localSheetId="7" hidden="1">#REF!</definedName>
    <definedName name="___24____123Graph_AEFICIENCIA_1" hidden="1">#REF!</definedName>
    <definedName name="___25____123Graph_AGRANULOMETRIA_1" localSheetId="7" hidden="1">#REF!</definedName>
    <definedName name="___25____123Graph_AGRANULOMETRIA_1" hidden="1">#REF!</definedName>
    <definedName name="___26____123Graph_B__200__BPF" localSheetId="7" hidden="1">#REF!</definedName>
    <definedName name="___26____123Graph_B__200__BPF" hidden="1">#REF!</definedName>
    <definedName name="___27____123Graph_B__200__D50" localSheetId="7" hidden="1">#REF!</definedName>
    <definedName name="___27____123Graph_B__200__D50" hidden="1">#REF!</definedName>
    <definedName name="___28____123Graph_BEFICIENCIA_1" localSheetId="7" hidden="1">#REF!</definedName>
    <definedName name="___28____123Graph_BEFICIENCIA_1" hidden="1">#REF!</definedName>
    <definedName name="___29____123Graph_BGRANULOMETRIA_1" localSheetId="7" hidden="1">#REF!</definedName>
    <definedName name="___29____123Graph_BGRANULOMETRIA_1" hidden="1">#REF!</definedName>
    <definedName name="___3_____123Graph_AEFICIENCIA_1" localSheetId="7" hidden="1">#REF!</definedName>
    <definedName name="___3_____123Graph_AEFICIENCIA_1" hidden="1">#REF!</definedName>
    <definedName name="___3__123Graph_AEFICIENCIA_1" localSheetId="7" hidden="1">#REF!</definedName>
    <definedName name="___3__123Graph_AEFICIENCIA_1" hidden="1">#REF!</definedName>
    <definedName name="___30____123Graph_C__200__BPF" localSheetId="7" hidden="1">#REF!</definedName>
    <definedName name="___30____123Graph_C__200__BPF" hidden="1">#REF!</definedName>
    <definedName name="___31____123Graph_C__200__D50" localSheetId="7" hidden="1">#REF!</definedName>
    <definedName name="___31____123Graph_C__200__D50" hidden="1">#REF!</definedName>
    <definedName name="___32____123Graph_CGRANULOMETRIA_1" localSheetId="7" hidden="1">#REF!</definedName>
    <definedName name="___32____123Graph_CGRANULOMETRIA_1" hidden="1">#REF!</definedName>
    <definedName name="___33____123Graph_D__200__BPF" localSheetId="7" hidden="1">#REF!</definedName>
    <definedName name="___33____123Graph_D__200__BPF" hidden="1">#REF!</definedName>
    <definedName name="___34____123Graph_D__200__D50" localSheetId="7" hidden="1">#REF!</definedName>
    <definedName name="___34____123Graph_D__200__D50" hidden="1">#REF!</definedName>
    <definedName name="___35____123Graph_E__200__BPF" localSheetId="7" hidden="1">#REF!</definedName>
    <definedName name="___35____123Graph_E__200__BPF" hidden="1">#REF!</definedName>
    <definedName name="___36____123Graph_E__200__D50" localSheetId="7" hidden="1">#REF!</definedName>
    <definedName name="___36____123Graph_E__200__D50" hidden="1">#REF!</definedName>
    <definedName name="___37____123Graph_F__200__BPF" localSheetId="7" hidden="1">#REF!</definedName>
    <definedName name="___37____123Graph_F__200__BPF" hidden="1">#REF!</definedName>
    <definedName name="___38____123Graph_F__200__D50" localSheetId="7" hidden="1">#REF!</definedName>
    <definedName name="___38____123Graph_F__200__D50" hidden="1">#REF!</definedName>
    <definedName name="___39____123Graph_X__200__BPF" localSheetId="7" hidden="1">#REF!</definedName>
    <definedName name="___39____123Graph_X__200__BPF" hidden="1">#REF!</definedName>
    <definedName name="___4_____123Graph_AGRANULOMETRIA_1" localSheetId="7" hidden="1">#REF!</definedName>
    <definedName name="___4_____123Graph_AGRANULOMETRIA_1" hidden="1">#REF!</definedName>
    <definedName name="___4__123Graph_AGRANULOMETRIA_1" localSheetId="7" hidden="1">#REF!</definedName>
    <definedName name="___4__123Graph_AGRANULOMETRIA_1" hidden="1">#REF!</definedName>
    <definedName name="___40____123Graph_X__200__D50" localSheetId="7" hidden="1">#REF!</definedName>
    <definedName name="___40____123Graph_X__200__D50" hidden="1">#REF!</definedName>
    <definedName name="___41____123Graph_XEFICIENCIA_1" localSheetId="7" hidden="1">#REF!</definedName>
    <definedName name="___41____123Graph_XEFICIENCIA_1" hidden="1">#REF!</definedName>
    <definedName name="___42____123Graph_XGRANULOMETRIA_1" localSheetId="7" hidden="1">#REF!</definedName>
    <definedName name="___42____123Graph_XGRANULOMETRIA_1" hidden="1">#REF!</definedName>
    <definedName name="___43___123Graph_A__200__BPF" localSheetId="7" hidden="1">#REF!</definedName>
    <definedName name="___43___123Graph_A__200__BPF" hidden="1">#REF!</definedName>
    <definedName name="___44___123Graph_A__200__D50" localSheetId="7" hidden="1">#REF!</definedName>
    <definedName name="___44___123Graph_A__200__D50" hidden="1">#REF!</definedName>
    <definedName name="___45___123Graph_AEFICIENCIA_1" localSheetId="7" hidden="1">#REF!</definedName>
    <definedName name="___45___123Graph_AEFICIENCIA_1" hidden="1">#REF!</definedName>
    <definedName name="___46___123Graph_AGRANULOMETRIA_1" localSheetId="7" hidden="1">#REF!</definedName>
    <definedName name="___46___123Graph_AGRANULOMETRIA_1" hidden="1">#REF!</definedName>
    <definedName name="___47___123Graph_B__200__BPF" localSheetId="7" hidden="1">#REF!</definedName>
    <definedName name="___47___123Graph_B__200__BPF" hidden="1">#REF!</definedName>
    <definedName name="___48___123Graph_B__200__D50" localSheetId="7" hidden="1">#REF!</definedName>
    <definedName name="___48___123Graph_B__200__D50" hidden="1">#REF!</definedName>
    <definedName name="___49___123Graph_BEFICIENCIA_1" localSheetId="7" hidden="1">#REF!</definedName>
    <definedName name="___49___123Graph_BEFICIENCIA_1" hidden="1">#REF!</definedName>
    <definedName name="___5_____123Graph_B__200__BPF" localSheetId="7" hidden="1">#REF!</definedName>
    <definedName name="___5_____123Graph_B__200__BPF" hidden="1">#REF!</definedName>
    <definedName name="___5__123Graph_B__200__BPF" localSheetId="7" hidden="1">#REF!</definedName>
    <definedName name="___5__123Graph_B__200__BPF" hidden="1">#REF!</definedName>
    <definedName name="___50___123Graph_BGRANULOMETRIA_1" localSheetId="7" hidden="1">#REF!</definedName>
    <definedName name="___50___123Graph_BGRANULOMETRIA_1" hidden="1">#REF!</definedName>
    <definedName name="___51___123Graph_C__200__BPF" localSheetId="7" hidden="1">#REF!</definedName>
    <definedName name="___51___123Graph_C__200__BPF" hidden="1">#REF!</definedName>
    <definedName name="___52___123Graph_C__200__D50" localSheetId="7" hidden="1">#REF!</definedName>
    <definedName name="___52___123Graph_C__200__D50" hidden="1">#REF!</definedName>
    <definedName name="___53___123Graph_CGRANULOMETRIA_1" localSheetId="7" hidden="1">#REF!</definedName>
    <definedName name="___53___123Graph_CGRANULOMETRIA_1" hidden="1">#REF!</definedName>
    <definedName name="___54___123Graph_D__200__BPF" localSheetId="7" hidden="1">#REF!</definedName>
    <definedName name="___54___123Graph_D__200__BPF" hidden="1">#REF!</definedName>
    <definedName name="___55___123Graph_D__200__D50" localSheetId="7" hidden="1">#REF!</definedName>
    <definedName name="___55___123Graph_D__200__D50" hidden="1">#REF!</definedName>
    <definedName name="___56___123Graph_E__200__BPF" localSheetId="7" hidden="1">#REF!</definedName>
    <definedName name="___56___123Graph_E__200__BPF" hidden="1">#REF!</definedName>
    <definedName name="___57___123Graph_E__200__D50" localSheetId="7" hidden="1">#REF!</definedName>
    <definedName name="___57___123Graph_E__200__D50" hidden="1">#REF!</definedName>
    <definedName name="___58___123Graph_F__200__BPF" localSheetId="7" hidden="1">#REF!</definedName>
    <definedName name="___58___123Graph_F__200__BPF" hidden="1">#REF!</definedName>
    <definedName name="___59___123Graph_F__200__D50" localSheetId="7" hidden="1">#REF!</definedName>
    <definedName name="___59___123Graph_F__200__D50" hidden="1">#REF!</definedName>
    <definedName name="___6_____123Graph_B__200__D50" localSheetId="7" hidden="1">#REF!</definedName>
    <definedName name="___6_____123Graph_B__200__D50" hidden="1">#REF!</definedName>
    <definedName name="___6__123Graph_B__200__D50" localSheetId="7" hidden="1">#REF!</definedName>
    <definedName name="___6__123Graph_B__200__D50" hidden="1">#REF!</definedName>
    <definedName name="___60___123Graph_X__200__BPF" localSheetId="7" hidden="1">#REF!</definedName>
    <definedName name="___60___123Graph_X__200__BPF" hidden="1">#REF!</definedName>
    <definedName name="___61___123Graph_X__200__D50" localSheetId="7" hidden="1">#REF!</definedName>
    <definedName name="___61___123Graph_X__200__D50" hidden="1">#REF!</definedName>
    <definedName name="___62___123Graph_XEFICIENCIA_1" localSheetId="7" hidden="1">#REF!</definedName>
    <definedName name="___62___123Graph_XEFICIENCIA_1" hidden="1">#REF!</definedName>
    <definedName name="___63___123Graph_XGRANULOMETRIA_1" localSheetId="7" hidden="1">#REF!</definedName>
    <definedName name="___63___123Graph_XGRANULOMETRIA_1" hidden="1">#REF!</definedName>
    <definedName name="___64__123Graph_A__200__BPF" localSheetId="7" hidden="1">#REF!</definedName>
    <definedName name="___64__123Graph_A__200__BPF" hidden="1">#REF!</definedName>
    <definedName name="___65__123Graph_A__200__D50" localSheetId="7" hidden="1">#REF!</definedName>
    <definedName name="___65__123Graph_A__200__D50" hidden="1">#REF!</definedName>
    <definedName name="___66__123Graph_AEFICIENCIA_1" localSheetId="7" hidden="1">#REF!</definedName>
    <definedName name="___66__123Graph_AEFICIENCIA_1" hidden="1">#REF!</definedName>
    <definedName name="___67__123Graph_AGRANULOMETRIA_1" localSheetId="7" hidden="1">#REF!</definedName>
    <definedName name="___67__123Graph_AGRANULOMETRIA_1" hidden="1">#REF!</definedName>
    <definedName name="___68__123Graph_B__200__BPF" localSheetId="7" hidden="1">#REF!</definedName>
    <definedName name="___68__123Graph_B__200__BPF" hidden="1">#REF!</definedName>
    <definedName name="___69__123Graph_B__200__D50" localSheetId="7" hidden="1">#REF!</definedName>
    <definedName name="___69__123Graph_B__200__D50" hidden="1">#REF!</definedName>
    <definedName name="___7_____123Graph_BEFICIENCIA_1" localSheetId="7" hidden="1">#REF!</definedName>
    <definedName name="___7_____123Graph_BEFICIENCIA_1" hidden="1">#REF!</definedName>
    <definedName name="___7__123Graph_BEFICIENCIA_1" localSheetId="7" hidden="1">#REF!</definedName>
    <definedName name="___7__123Graph_BEFICIENCIA_1" hidden="1">#REF!</definedName>
    <definedName name="___70__123Graph_BEFICIENCIA_1" localSheetId="7" hidden="1">#REF!</definedName>
    <definedName name="___70__123Graph_BEFICIENCIA_1" hidden="1">#REF!</definedName>
    <definedName name="___71__123Graph_BGRANULOMETRIA_1" localSheetId="7" hidden="1">#REF!</definedName>
    <definedName name="___71__123Graph_BGRANULOMETRIA_1" hidden="1">#REF!</definedName>
    <definedName name="___72__123Graph_C__200__BPF" localSheetId="7" hidden="1">#REF!</definedName>
    <definedName name="___72__123Graph_C__200__BPF" hidden="1">#REF!</definedName>
    <definedName name="___73__123Graph_C__200__D50" localSheetId="7" hidden="1">#REF!</definedName>
    <definedName name="___73__123Graph_C__200__D50" hidden="1">#REF!</definedName>
    <definedName name="___74__123Graph_CGRANULOMETRIA_1" localSheetId="7" hidden="1">#REF!</definedName>
    <definedName name="___74__123Graph_CGRANULOMETRIA_1" hidden="1">#REF!</definedName>
    <definedName name="___75__123Graph_D__200__BPF" localSheetId="7" hidden="1">#REF!</definedName>
    <definedName name="___75__123Graph_D__200__BPF" hidden="1">#REF!</definedName>
    <definedName name="___76__123Graph_D__200__D50" localSheetId="7" hidden="1">#REF!</definedName>
    <definedName name="___76__123Graph_D__200__D50" hidden="1">#REF!</definedName>
    <definedName name="___77__123Graph_E__200__BPF" localSheetId="7" hidden="1">#REF!</definedName>
    <definedName name="___77__123Graph_E__200__BPF" hidden="1">#REF!</definedName>
    <definedName name="___78__123Graph_E__200__D50" localSheetId="7" hidden="1">#REF!</definedName>
    <definedName name="___78__123Graph_E__200__D50" hidden="1">#REF!</definedName>
    <definedName name="___79__123Graph_F__200__BPF" localSheetId="7" hidden="1">#REF!</definedName>
    <definedName name="___79__123Graph_F__200__BPF" hidden="1">#REF!</definedName>
    <definedName name="___8_____123Graph_BGRANULOMETRIA_1" localSheetId="7" hidden="1">#REF!</definedName>
    <definedName name="___8_____123Graph_BGRANULOMETRIA_1" hidden="1">#REF!</definedName>
    <definedName name="___8__123Graph_BGRANULOMETRIA_1" localSheetId="7" hidden="1">#REF!</definedName>
    <definedName name="___8__123Graph_BGRANULOMETRIA_1" hidden="1">#REF!</definedName>
    <definedName name="___80__123Graph_F__200__D50" localSheetId="7" hidden="1">#REF!</definedName>
    <definedName name="___80__123Graph_F__200__D50" hidden="1">#REF!</definedName>
    <definedName name="___81__123Graph_X__200__BPF" localSheetId="7" hidden="1">#REF!</definedName>
    <definedName name="___81__123Graph_X__200__BPF" hidden="1">#REF!</definedName>
    <definedName name="___82__123Graph_X__200__D50" localSheetId="7" hidden="1">#REF!</definedName>
    <definedName name="___82__123Graph_X__200__D50" hidden="1">#REF!</definedName>
    <definedName name="___83__123Graph_XEFICIENCIA_1" localSheetId="7" hidden="1">#REF!</definedName>
    <definedName name="___83__123Graph_XEFICIENCIA_1" hidden="1">#REF!</definedName>
    <definedName name="___84__123Graph_XGRANULOMETRIA_1" localSheetId="7" hidden="1">#REF!</definedName>
    <definedName name="___84__123Graph_XGRANULOMETRIA_1" hidden="1">#REF!</definedName>
    <definedName name="___9_____123Graph_C__200__BPF" localSheetId="7" hidden="1">#REF!</definedName>
    <definedName name="___9_____123Graph_C__200__BPF" hidden="1">#REF!</definedName>
    <definedName name="___9__123Graph_C__200__BPF" localSheetId="7" hidden="1">#REF!</definedName>
    <definedName name="___9__123Graph_C__200__BPF" hidden="1">#REF!</definedName>
    <definedName name="___a1" localSheetId="7" hidden="1">#REF!</definedName>
    <definedName name="___a1" hidden="1">#REF!</definedName>
    <definedName name="___alt1" localSheetId="7">#REF!</definedName>
    <definedName name="___alt1">#REF!</definedName>
    <definedName name="___alt2" localSheetId="7">#REF!</definedName>
    <definedName name="___alt2">#REF!</definedName>
    <definedName name="___BAS1" localSheetId="7">#REF!</definedName>
    <definedName name="___BAS1" localSheetId="4">#REF!</definedName>
    <definedName name="___BAS1">#REF!</definedName>
    <definedName name="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AT1" localSheetId="7">#REF!</definedName>
    <definedName name="___DAT1">#REF!</definedName>
    <definedName name="___DAT10" localSheetId="7">#REF!</definedName>
    <definedName name="___DAT10">#REF!</definedName>
    <definedName name="___DAT11" localSheetId="7">#REF!</definedName>
    <definedName name="___DAT11">#REF!</definedName>
    <definedName name="___DAT12" localSheetId="7">#REF!</definedName>
    <definedName name="___DAT12">#REF!</definedName>
    <definedName name="___DAT13" localSheetId="7">#REF!</definedName>
    <definedName name="___DAT13">#REF!</definedName>
    <definedName name="___DAT2" localSheetId="7">#REF!</definedName>
    <definedName name="___DAT2">#REF!</definedName>
    <definedName name="___DAT3" localSheetId="7">#REF!</definedName>
    <definedName name="___DAT3">#REF!</definedName>
    <definedName name="___DAT4" localSheetId="7">#REF!</definedName>
    <definedName name="___DAT4">#REF!</definedName>
    <definedName name="___DAT5" localSheetId="7">#REF!</definedName>
    <definedName name="___DAT5">#REF!</definedName>
    <definedName name="___DAT6" localSheetId="7">#REF!</definedName>
    <definedName name="___DAT6">#REF!</definedName>
    <definedName name="___DAT7" localSheetId="7">#REF!</definedName>
    <definedName name="___DAT7">#REF!</definedName>
    <definedName name="___DAT8" localSheetId="7">#REF!</definedName>
    <definedName name="___DAT8">#REF!</definedName>
    <definedName name="___DAT9" localSheetId="7">#REF!</definedName>
    <definedName name="___DAT9">#REF!</definedName>
    <definedName name="___dol2" localSheetId="7">#REF!</definedName>
    <definedName name="___dol2">#REF!</definedName>
    <definedName name="_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eco3333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eco3333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eco3333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qu1" hidden="1">{#N/A,#N/A,TRUE,"Est. de Fact.";#N/A,#N/A,TRUE,"Capitulo 19";#N/A,#N/A,TRUE,"Proyecto P855"}</definedName>
    <definedName name="___F" localSheetId="4" hidden="1">{#N/A,#N/A,FALSE,"Total_OC015";#N/A,#N/A,FALSE,"ADMIN";#N/A,#N/A,FALSE,"PROCES";#N/A,#N/A,FALSE,"mecan";#N/A,#N/A,FALSE,"civil";#N/A,#N/A,FALSE,"CAÑER";#N/A,#N/A,FALSE,"ELEC";#N/A,#N/A,FALSE,"INSTR"}</definedName>
    <definedName name="___F" localSheetId="1" hidden="1">{#N/A,#N/A,FALSE,"Total_OC015";#N/A,#N/A,FALSE,"ADMIN";#N/A,#N/A,FALSE,"PROCES";#N/A,#N/A,FALSE,"mecan";#N/A,#N/A,FALSE,"civil";#N/A,#N/A,FALSE,"CAÑER";#N/A,#N/A,FALSE,"ELEC";#N/A,#N/A,FALSE,"INSTR"}</definedName>
    <definedName name="___F" localSheetId="11" hidden="1">{#N/A,#N/A,FALSE,"Total_OC015";#N/A,#N/A,FALSE,"ADMIN";#N/A,#N/A,FALSE,"PROCES";#N/A,#N/A,FALSE,"mecan";#N/A,#N/A,FALSE,"civil";#N/A,#N/A,FALSE,"CAÑER";#N/A,#N/A,FALSE,"ELEC";#N/A,#N/A,FALSE,"INSTR"}</definedName>
    <definedName name="___F" localSheetId="15" hidden="1">{#N/A,#N/A,FALSE,"Total_OC015";#N/A,#N/A,FALSE,"ADMIN";#N/A,#N/A,FALSE,"PROCES";#N/A,#N/A,FALSE,"mecan";#N/A,#N/A,FALSE,"civil";#N/A,#N/A,FALSE,"CAÑER";#N/A,#N/A,FALSE,"ELEC";#N/A,#N/A,FALSE,"INSTR"}</definedName>
    <definedName name="___F" localSheetId="21" hidden="1">{#N/A,#N/A,FALSE,"Total_OC015";#N/A,#N/A,FALSE,"ADMIN";#N/A,#N/A,FALSE,"PROCES";#N/A,#N/A,FALSE,"mecan";#N/A,#N/A,FALSE,"civil";#N/A,#N/A,FALSE,"CAÑER";#N/A,#N/A,FALSE,"ELEC";#N/A,#N/A,FALSE,"INSTR"}</definedName>
    <definedName name="___F" hidden="1">{#N/A,#N/A,FALSE,"Total_OC015";#N/A,#N/A,FALSE,"ADMIN";#N/A,#N/A,FALSE,"PROCES";#N/A,#N/A,FALSE,"mecan";#N/A,#N/A,FALSE,"civil";#N/A,#N/A,FALSE,"CAÑER";#N/A,#N/A,FALSE,"ELEC";#N/A,#N/A,FALSE,"INSTR"}</definedName>
    <definedName name="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gl1" localSheetId="4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11" hidden="1">{#N/A,#N/A,FALSE,"Total_OC015";#N/A,#N/A,FALSE,"ADMIN";#N/A,#N/A,FALSE,"PROCES";#N/A,#N/A,FALSE,"mecan";#N/A,#N/A,FALSE,"civil";#N/A,#N/A,FALSE,"CAÑER";#N/A,#N/A,FALSE,"ELEC";#N/A,#N/A,FALSE,"INSTR"}</definedName>
    <definedName name="___gl1" localSheetId="15" hidden="1">{#N/A,#N/A,FALSE,"Total_OC015";#N/A,#N/A,FALSE,"ADMIN";#N/A,#N/A,FALSE,"PROCES";#N/A,#N/A,FALSE,"mecan";#N/A,#N/A,FALSE,"civil";#N/A,#N/A,FALSE,"CAÑER";#N/A,#N/A,FALSE,"ELEC";#N/A,#N/A,FALSE,"INSTR"}</definedName>
    <definedName name="___gl1" localSheetId="21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localSheetId="7" hidden="1">#REF!</definedName>
    <definedName name="___key1" hidden="1">#REF!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11" hidden="1">{"FlujoGastos",#N/A,FALSE,"Base";"FlujoGastos",#N/A,FALSE,"Buzón Tren";"FlujoGastos",#N/A,FALSE,"Buzón Camión";"FlujoGastos",#N/A,FALSE,"LHD Camión";"FlujoGastos",#N/A,FALSE,"Cámara Camión"}</definedName>
    <definedName name="___kk2" localSheetId="15" hidden="1">{"FlujoGastos",#N/A,FALSE,"Base";"FlujoGastos",#N/A,FALSE,"Buzón Tren";"FlujoGastos",#N/A,FALSE,"Buzón Camión";"FlujoGastos",#N/A,FALSE,"LHD Camión";"FlujoGastos",#N/A,FALSE,"Cámara Camión"}</definedName>
    <definedName name="___kk2" localSheetId="21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" hidden="1">{"desarrollo",#N/A,FALSE,"Cámara Camión";"resumen",#N/A,FALSE,"Cámara Camión";"eqprod",#N/A,FALSE,"Cámara Camión"}</definedName>
    <definedName name="___kk4" localSheetId="11" hidden="1">{"desarrollo",#N/A,FALSE,"Cámara Camión";"resumen",#N/A,FALSE,"Cámara Camión";"eqprod",#N/A,FALSE,"Cámara Camión"}</definedName>
    <definedName name="___kk4" localSheetId="15" hidden="1">{"desarrollo",#N/A,FALSE,"Cámara Camión";"resumen",#N/A,FALSE,"Cámara Camión";"eqprod",#N/A,FALSE,"Cámara Camión"}</definedName>
    <definedName name="___kk4" localSheetId="21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11" hidden="1">{#N/A,#N/A,FALSE,"Total_OC015";#N/A,#N/A,FALSE,"ADMIN";#N/A,#N/A,FALSE,"PROCES";#N/A,#N/A,FALSE,"mecan";#N/A,#N/A,FALSE,"civil";#N/A,#N/A,FALSE,"CAÑER";#N/A,#N/A,FALSE,"ELEC";#N/A,#N/A,FALSE,"INSTR"}</definedName>
    <definedName name="___lot1" localSheetId="15" hidden="1">{#N/A,#N/A,FALSE,"Total_OC015";#N/A,#N/A,FALSE,"ADMIN";#N/A,#N/A,FALSE,"PROCES";#N/A,#N/A,FALSE,"mecan";#N/A,#N/A,FALSE,"civil";#N/A,#N/A,FALSE,"CAÑER";#N/A,#N/A,FALSE,"ELEC";#N/A,#N/A,FALSE,"INSTR"}</definedName>
    <definedName name="___lot1" localSheetId="21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A1" localSheetId="7">#REF!</definedName>
    <definedName name="___MA1">#REF!</definedName>
    <definedName name="___MA2" localSheetId="7">#REF!</definedName>
    <definedName name="___MA2">#REF!</definedName>
    <definedName name="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uu99" localSheetId="7">#REF!</definedName>
    <definedName name="___nuu99">#REF!</definedName>
    <definedName name="___pp1" hidden="1">{#N/A,#N/A,FALSE,"Costos_Elem_Hid";#N/A,#N/A,FALSE,"Costos_Elem_Hid";#N/A,#N/A,FALSE,"Costos_Elem_Hid"}</definedName>
    <definedName name="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ef2" localSheetId="7" hidden="1">#REF!</definedName>
    <definedName name="___ref2" hidden="1">#REF!</definedName>
    <definedName name="___res1" localSheetId="7">#REF!</definedName>
    <definedName name="___res1" localSheetId="4">#REF!</definedName>
    <definedName name="___res1">#REF!</definedName>
    <definedName name="___res3" localSheetId="7">#REF!</definedName>
    <definedName name="___res3" localSheetId="4">#REF!</definedName>
    <definedName name="___res3">#REF!</definedName>
    <definedName name="___res4" localSheetId="7">#REF!</definedName>
    <definedName name="___res4" localSheetId="4">#REF!</definedName>
    <definedName name="___res4">#REF!</definedName>
    <definedName name="___REV1" localSheetId="1" hidden="1">{"Graf_Carga Trab",#N/A,FALSE,"Grafi_Carga Trab";"Graf_Venta Flujo",#N/A,FALSE,"Grafi_Carga Trab"}</definedName>
    <definedName name="___REV1" localSheetId="11" hidden="1">{"Graf_Carga Trab",#N/A,FALSE,"Grafi_Carga Trab";"Graf_Venta Flujo",#N/A,FALSE,"Grafi_Carga Trab"}</definedName>
    <definedName name="___REV1" localSheetId="15" hidden="1">{"Graf_Carga Trab",#N/A,FALSE,"Grafi_Carga Trab";"Graf_Venta Flujo",#N/A,FALSE,"Grafi_Carga Trab"}</definedName>
    <definedName name="___REV1" localSheetId="21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11" hidden="1">{"Graf_Carga Trab",#N/A,FALSE,"Grafi_Carga Trab";"Graf_Venta Flujo",#N/A,FALSE,"Grafi_Carga Trab"}</definedName>
    <definedName name="___REV1_1" localSheetId="15" hidden="1">{"Graf_Carga Trab",#N/A,FALSE,"Grafi_Carga Trab";"Graf_Venta Flujo",#N/A,FALSE,"Grafi_Carga Trab"}</definedName>
    <definedName name="___REV1_1" localSheetId="21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11" hidden="1">{"Graf_Carga Trab",#N/A,FALSE,"Grafi_Carga Trab";"Graf_Venta Flujo",#N/A,FALSE,"Grafi_Carga Trab"}</definedName>
    <definedName name="___REV11" localSheetId="15" hidden="1">{"Graf_Carga Trab",#N/A,FALSE,"Grafi_Carga Trab";"Graf_Venta Flujo",#N/A,FALSE,"Grafi_Carga Trab"}</definedName>
    <definedName name="___REV11" localSheetId="21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11" hidden="1">{"Graf_Carga Trab",#N/A,FALSE,"Grafi_Carga Trab";"Graf_Venta Flujo",#N/A,FALSE,"Grafi_Carga Trab"}</definedName>
    <definedName name="___REV11_1" localSheetId="15" hidden="1">{"Graf_Carga Trab",#N/A,FALSE,"Grafi_Carga Trab";"Graf_Venta Flujo",#N/A,FALSE,"Grafi_Carga Trab"}</definedName>
    <definedName name="___REV11_1" localSheetId="21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OP1" localSheetId="7">#REF!</definedName>
    <definedName name="___SOP1">#REF!</definedName>
    <definedName name="___SOP2" localSheetId="7">#REF!</definedName>
    <definedName name="___SOP2">#REF!</definedName>
    <definedName name="___SOP3" localSheetId="7">#REF!</definedName>
    <definedName name="___SOP3">#REF!</definedName>
    <definedName name="___SOP4" localSheetId="7">#REF!</definedName>
    <definedName name="___SOP4">#REF!</definedName>
    <definedName name="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F1" localSheetId="7">+#REF!</definedName>
    <definedName name="___UF1">+#REF!</definedName>
    <definedName name="___us96" localSheetId="7">#REF!</definedName>
    <definedName name="___us96" localSheetId="4">#REF!</definedName>
    <definedName name="___us96">#REF!</definedName>
    <definedName name="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q12" localSheetId="4" hidden="1">{#N/A,#N/A,FALSE,"Total_OC015";#N/A,#N/A,FALSE,"ADMIN";#N/A,#N/A,FALSE,"PROCES";#N/A,#N/A,FALSE,"mecan";#N/A,#N/A,FALSE,"civil";#N/A,#N/A,FALSE,"CAÑER";#N/A,#N/A,FALSE,"ELEC";#N/A,#N/A,FALSE,"INSTR"}</definedName>
    <definedName name="___wq12" localSheetId="1" hidden="1">{#N/A,#N/A,FALSE,"Total_OC015";#N/A,#N/A,FALSE,"ADMIN";#N/A,#N/A,FALSE,"PROCES";#N/A,#N/A,FALSE,"mecan";#N/A,#N/A,FALSE,"civil";#N/A,#N/A,FALSE,"CAÑER";#N/A,#N/A,FALSE,"ELEC";#N/A,#N/A,FALSE,"INSTR"}</definedName>
    <definedName name="___wq12" localSheetId="11" hidden="1">{#N/A,#N/A,FALSE,"Total_OC015";#N/A,#N/A,FALSE,"ADMIN";#N/A,#N/A,FALSE,"PROCES";#N/A,#N/A,FALSE,"mecan";#N/A,#N/A,FALSE,"civil";#N/A,#N/A,FALSE,"CAÑER";#N/A,#N/A,FALSE,"ELEC";#N/A,#N/A,FALSE,"INSTR"}</definedName>
    <definedName name="___wq12" localSheetId="15" hidden="1">{#N/A,#N/A,FALSE,"Total_OC015";#N/A,#N/A,FALSE,"ADMIN";#N/A,#N/A,FALSE,"PROCES";#N/A,#N/A,FALSE,"mecan";#N/A,#N/A,FALSE,"civil";#N/A,#N/A,FALSE,"CAÑER";#N/A,#N/A,FALSE,"ELEC";#N/A,#N/A,FALSE,"INSTR"}</definedName>
    <definedName name="___wq12" localSheetId="21" hidden="1">{#N/A,#N/A,FALSE,"Total_OC015";#N/A,#N/A,FALSE,"ADMIN";#N/A,#N/A,FALSE,"PROCES";#N/A,#N/A,FALSE,"mecan";#N/A,#N/A,FALSE,"civil";#N/A,#N/A,FALSE,"CAÑER";#N/A,#N/A,FALSE,"ELEC";#N/A,#N/A,FALSE,"INSTR"}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localSheetId="4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11" hidden="1">{#N/A,#N/A,TRUE,"Est. de Fact.";#N/A,#N/A,TRUE,"Capitulo 19";#N/A,#N/A,TRUE,"Proyecto P855"}</definedName>
    <definedName name="___wrn1" localSheetId="15" hidden="1">{#N/A,#N/A,TRUE,"Est. de Fact.";#N/A,#N/A,TRUE,"Capitulo 19";#N/A,#N/A,TRUE,"Proyecto P855"}</definedName>
    <definedName name="___wrn1" localSheetId="21" hidden="1">{#N/A,#N/A,TRUE,"Est. de Fact.";#N/A,#N/A,TRUE,"Capitulo 19";#N/A,#N/A,TRUE,"Proyecto P855"}</definedName>
    <definedName name="___wrn1" localSheetId="3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11" hidden="1">{#N/A,#N/A,TRUE,"Est. de Fact.";#N/A,#N/A,TRUE,"Capitulo 19";#N/A,#N/A,TRUE,"Proyecto P855"}</definedName>
    <definedName name="___wrn2" localSheetId="15" hidden="1">{#N/A,#N/A,TRUE,"Est. de Fact.";#N/A,#N/A,TRUE,"Capitulo 19";#N/A,#N/A,TRUE,"Proyecto P855"}</definedName>
    <definedName name="___wrn2" localSheetId="21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11" hidden="1">{#N/A,#N/A,FALSE,"Total_OC015";#N/A,#N/A,FALSE,"ADMIN";#N/A,#N/A,FALSE,"PROCES";#N/A,#N/A,FALSE,"mecan";#N/A,#N/A,FALSE,"civil";#N/A,#N/A,FALSE,"CAÑER";#N/A,#N/A,FALSE,"ELEC";#N/A,#N/A,FALSE,"INSTR"}</definedName>
    <definedName name="___wrn3" localSheetId="15" hidden="1">{#N/A,#N/A,FALSE,"Total_OC015";#N/A,#N/A,FALSE,"ADMIN";#N/A,#N/A,FALSE,"PROCES";#N/A,#N/A,FALSE,"mecan";#N/A,#N/A,FALSE,"civil";#N/A,#N/A,FALSE,"CAÑER";#N/A,#N/A,FALSE,"ELEC";#N/A,#N/A,FALSE,"INSTR"}</definedName>
    <definedName name="___wrn3" localSheetId="21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__123Graph_A__200__BPF" localSheetId="7" hidden="1">#REF!</definedName>
    <definedName name="__1_____123Graph_A__200__BPF" hidden="1">#REF!</definedName>
    <definedName name="__1__123Graph_A__200__BPF" localSheetId="7" hidden="1">#REF!</definedName>
    <definedName name="__1__123Graph_A__200__BPF" hidden="1">#REF!</definedName>
    <definedName name="__1__123Graph_AChart_1A" localSheetId="7" hidden="1">#REF!</definedName>
    <definedName name="__1__123Graph_AChart_1A" hidden="1">#REF!</definedName>
    <definedName name="__10_____123Graph_C__200__D50" localSheetId="7" hidden="1">#REF!</definedName>
    <definedName name="__10_____123Graph_C__200__D50" hidden="1">#REF!</definedName>
    <definedName name="__10__123Graph_BEFICIENCIA_1" localSheetId="7" hidden="1">#REF!</definedName>
    <definedName name="__10__123Graph_BEFICIENCIA_1" hidden="1">#REF!</definedName>
    <definedName name="__10__123Graph_C__200__D50" localSheetId="7" hidden="1">#REF!</definedName>
    <definedName name="__10__123Graph_C__200__D50" hidden="1">#REF!</definedName>
    <definedName name="__11_____123Graph_CGRANULOMETRIA_1" localSheetId="7" hidden="1">#REF!</definedName>
    <definedName name="__11_____123Graph_CGRANULOMETRIA_1" hidden="1">#REF!</definedName>
    <definedName name="__11__123Graph_BGRAFICO_2" localSheetId="7" hidden="1">#REF!</definedName>
    <definedName name="__11__123Graph_BGRAFICO_2" hidden="1">#REF!</definedName>
    <definedName name="__11__123Graph_CGRANULOMETRIA_1" localSheetId="7" hidden="1">#REF!</definedName>
    <definedName name="__11__123Graph_CGRANULOMETRIA_1" hidden="1">#REF!</definedName>
    <definedName name="__12_____123Graph_D__200__BPF" localSheetId="7" hidden="1">#REF!</definedName>
    <definedName name="__12_____123Graph_D__200__BPF" hidden="1">#REF!</definedName>
    <definedName name="__12__123Graph_BGRANULOMETRIA_1" localSheetId="7" hidden="1">#REF!</definedName>
    <definedName name="__12__123Graph_BGRANULOMETRIA_1" hidden="1">#REF!</definedName>
    <definedName name="__12__123Graph_D__200__BPF" localSheetId="7" hidden="1">#REF!</definedName>
    <definedName name="__12__123Graph_D__200__BPF" hidden="1">#REF!</definedName>
    <definedName name="__123Graph_A" localSheetId="7" hidden="1">#REF!</definedName>
    <definedName name="__123Graph_A" localSheetId="4" hidden="1">#REF!</definedName>
    <definedName name="__123Graph_A" hidden="1">#REF!</definedName>
    <definedName name="__123Graph_AChart1" localSheetId="7" hidden="1">#REF!</definedName>
    <definedName name="__123Graph_AChart1" localSheetId="4" hidden="1">#REF!</definedName>
    <definedName name="__123Graph_AChart1" localSheetId="3" hidden="1">#REF!</definedName>
    <definedName name="__123Graph_AChart1" hidden="1">#REF!</definedName>
    <definedName name="__123Graph_AChart11" localSheetId="7" hidden="1">#REF!</definedName>
    <definedName name="__123Graph_AChart11" localSheetId="4" hidden="1">#REF!</definedName>
    <definedName name="__123Graph_AChart11" localSheetId="3" hidden="1">#REF!</definedName>
    <definedName name="__123Graph_AChart11" hidden="1">#REF!</definedName>
    <definedName name="__123Graph_AChart12" localSheetId="7" hidden="1">#REF!</definedName>
    <definedName name="__123Graph_AChart12" localSheetId="4" hidden="1">#REF!</definedName>
    <definedName name="__123Graph_AChart12" localSheetId="3" hidden="1">#REF!</definedName>
    <definedName name="__123Graph_AChart12" hidden="1">#REF!</definedName>
    <definedName name="__123Graph_AChart13" localSheetId="7" hidden="1">#REF!</definedName>
    <definedName name="__123Graph_AChart13" localSheetId="4" hidden="1">#REF!</definedName>
    <definedName name="__123Graph_AChart13" localSheetId="3" hidden="1">#REF!</definedName>
    <definedName name="__123Graph_AChart13" hidden="1">#REF!</definedName>
    <definedName name="__123Graph_AChart4" localSheetId="7" hidden="1">#REF!</definedName>
    <definedName name="__123Graph_AChart4" localSheetId="4" hidden="1">#REF!</definedName>
    <definedName name="__123Graph_AChart4" localSheetId="3" hidden="1">#REF!</definedName>
    <definedName name="__123Graph_AChart4" hidden="1">#REF!</definedName>
    <definedName name="__123Graph_ACOSTO" localSheetId="7" hidden="1">#REF!</definedName>
    <definedName name="__123Graph_ACOSTO" localSheetId="4" hidden="1">#REF!</definedName>
    <definedName name="__123Graph_ACOSTO" hidden="1">#REF!</definedName>
    <definedName name="__123Graph_ACurrent" localSheetId="7" hidden="1">#REF!</definedName>
    <definedName name="__123Graph_ACurrent" localSheetId="4" hidden="1">#REF!</definedName>
    <definedName name="__123Graph_ACurrent" localSheetId="3" hidden="1">#REF!</definedName>
    <definedName name="__123Graph_ACurrent" hidden="1">#REF!</definedName>
    <definedName name="__123Graph_ANONMAN" localSheetId="7" hidden="1">#REF!</definedName>
    <definedName name="__123Graph_ANONMAN" localSheetId="4" hidden="1">#REF!</definedName>
    <definedName name="__123Graph_ANONMAN" localSheetId="3" hidden="1">#REF!</definedName>
    <definedName name="__123Graph_ANONMAN" hidden="1">#REF!</definedName>
    <definedName name="__123Graph_APERFORM" localSheetId="7" hidden="1">#REF!</definedName>
    <definedName name="__123Graph_APERFORM" hidden="1">#REF!</definedName>
    <definedName name="__123Graph_APPCONC" localSheetId="7" hidden="1">#REF!</definedName>
    <definedName name="__123Graph_APPCONC" hidden="1">#REF!</definedName>
    <definedName name="__123Graph_APROGRESS" localSheetId="7" hidden="1">#REF!</definedName>
    <definedName name="__123Graph_APROGRESS" hidden="1">#REF!</definedName>
    <definedName name="__123Graph_ATOTALPP" localSheetId="7" hidden="1">#REF!</definedName>
    <definedName name="__123Graph_ATOTALPP" hidden="1">#REF!</definedName>
    <definedName name="__123Graph_B" localSheetId="7" hidden="1">#REF!</definedName>
    <definedName name="__123Graph_B" localSheetId="4" hidden="1">#REF!</definedName>
    <definedName name="__123Graph_B" hidden="1">#REF!</definedName>
    <definedName name="__123Graph_BChart1" localSheetId="7" hidden="1">#REF!</definedName>
    <definedName name="__123Graph_BChart1" localSheetId="4" hidden="1">#REF!</definedName>
    <definedName name="__123Graph_BChart1" localSheetId="3" hidden="1">#REF!</definedName>
    <definedName name="__123Graph_BChart1" hidden="1">#REF!</definedName>
    <definedName name="__123Graph_BChart11" localSheetId="7" hidden="1">#REF!</definedName>
    <definedName name="__123Graph_BChart11" localSheetId="4" hidden="1">#REF!</definedName>
    <definedName name="__123Graph_BChart11" localSheetId="3" hidden="1">#REF!</definedName>
    <definedName name="__123Graph_BChart11" hidden="1">#REF!</definedName>
    <definedName name="__123Graph_BChart12" localSheetId="7" hidden="1">#REF!</definedName>
    <definedName name="__123Graph_BChart12" localSheetId="4" hidden="1">#REF!</definedName>
    <definedName name="__123Graph_BChart12" localSheetId="3" hidden="1">#REF!</definedName>
    <definedName name="__123Graph_BChart12" hidden="1">#REF!</definedName>
    <definedName name="__123Graph_BChart13" localSheetId="7" hidden="1">#REF!</definedName>
    <definedName name="__123Graph_BChart13" localSheetId="4" hidden="1">#REF!</definedName>
    <definedName name="__123Graph_BChart13" localSheetId="3" hidden="1">#REF!</definedName>
    <definedName name="__123Graph_BChart13" hidden="1">#REF!</definedName>
    <definedName name="__123Graph_BChart4" localSheetId="7" hidden="1">#REF!</definedName>
    <definedName name="__123Graph_BChart4" localSheetId="4" hidden="1">#REF!</definedName>
    <definedName name="__123Graph_BChart4" localSheetId="3" hidden="1">#REF!</definedName>
    <definedName name="__123Graph_BChart4" hidden="1">#REF!</definedName>
    <definedName name="__123Graph_BCOSTO" localSheetId="7" hidden="1">#REF!</definedName>
    <definedName name="__123Graph_BCOSTO" localSheetId="4" hidden="1">#REF!</definedName>
    <definedName name="__123Graph_BCOSTO" hidden="1">#REF!</definedName>
    <definedName name="__123Graph_BCurrent" localSheetId="7" hidden="1">#REF!</definedName>
    <definedName name="__123Graph_BCurrent" localSheetId="4" hidden="1">#REF!</definedName>
    <definedName name="__123Graph_BCurrent" localSheetId="3" hidden="1">#REF!</definedName>
    <definedName name="__123Graph_BCurrent" hidden="1">#REF!</definedName>
    <definedName name="__123Graph_BNONMAN" localSheetId="7" hidden="1">#REF!</definedName>
    <definedName name="__123Graph_BNONMAN" localSheetId="4" hidden="1">#REF!</definedName>
    <definedName name="__123Graph_BNONMAN" hidden="1">#REF!</definedName>
    <definedName name="__123Graph_BPERFORM" localSheetId="7" hidden="1">#REF!</definedName>
    <definedName name="__123Graph_BPERFORM" hidden="1">#REF!</definedName>
    <definedName name="__123Graph_BPPCONC" localSheetId="7" hidden="1">#REF!</definedName>
    <definedName name="__123Graph_BPPCONC" hidden="1">#REF!</definedName>
    <definedName name="__123Graph_BPROGRESS" localSheetId="7" hidden="1">#REF!</definedName>
    <definedName name="__123Graph_BPROGRESS" hidden="1">#REF!</definedName>
    <definedName name="__123Graph_BTOTALPP" localSheetId="7" hidden="1">#REF!</definedName>
    <definedName name="__123Graph_BTOTALPP" hidden="1">#REF!</definedName>
    <definedName name="__123Graph_C" localSheetId="7" hidden="1">#REF!</definedName>
    <definedName name="__123Graph_C" localSheetId="4" hidden="1">#REF!</definedName>
    <definedName name="__123Graph_C" hidden="1">#REF!</definedName>
    <definedName name="__123Graph_CChart1" localSheetId="7" hidden="1">#REF!</definedName>
    <definedName name="__123Graph_CChart1" localSheetId="4" hidden="1">#REF!</definedName>
    <definedName name="__123Graph_CChart1" localSheetId="3" hidden="1">#REF!</definedName>
    <definedName name="__123Graph_CChart1" hidden="1">#REF!</definedName>
    <definedName name="__123Graph_CChart11" localSheetId="7" hidden="1">#REF!</definedName>
    <definedName name="__123Graph_CChart11" localSheetId="4" hidden="1">#REF!</definedName>
    <definedName name="__123Graph_CChart11" localSheetId="3" hidden="1">#REF!</definedName>
    <definedName name="__123Graph_CChart11" hidden="1">#REF!</definedName>
    <definedName name="__123Graph_CChart12" localSheetId="7" hidden="1">#REF!</definedName>
    <definedName name="__123Graph_CChart12" localSheetId="4" hidden="1">#REF!</definedName>
    <definedName name="__123Graph_CChart12" localSheetId="3" hidden="1">#REF!</definedName>
    <definedName name="__123Graph_CChart12" hidden="1">#REF!</definedName>
    <definedName name="__123Graph_CChart13" localSheetId="7" hidden="1">#REF!</definedName>
    <definedName name="__123Graph_CChart13" localSheetId="4" hidden="1">#REF!</definedName>
    <definedName name="__123Graph_CChart13" localSheetId="3" hidden="1">#REF!</definedName>
    <definedName name="__123Graph_CChart13" hidden="1">#REF!</definedName>
    <definedName name="__123Graph_CChart4" localSheetId="7" hidden="1">#REF!</definedName>
    <definedName name="__123Graph_CChart4" localSheetId="4" hidden="1">#REF!</definedName>
    <definedName name="__123Graph_CChart4" localSheetId="3" hidden="1">#REF!</definedName>
    <definedName name="__123Graph_CChart4" hidden="1">#REF!</definedName>
    <definedName name="__123Graph_CCONT" localSheetId="7" hidden="1">#REF!</definedName>
    <definedName name="__123Graph_CCONT" hidden="1">#REF!</definedName>
    <definedName name="__123Graph_CCOST" localSheetId="7" hidden="1">#REF!</definedName>
    <definedName name="__123Graph_CCOST" hidden="1">#REF!</definedName>
    <definedName name="__123Graph_CCurrent" localSheetId="7" hidden="1">#REF!</definedName>
    <definedName name="__123Graph_CCurrent" localSheetId="4" hidden="1">#REF!</definedName>
    <definedName name="__123Graph_CCurrent" localSheetId="3" hidden="1">#REF!</definedName>
    <definedName name="__123Graph_CCurrent" hidden="1">#REF!</definedName>
    <definedName name="__123Graph_CGM" localSheetId="7" hidden="1">#REF!</definedName>
    <definedName name="__123Graph_CGM" hidden="1">#REF!</definedName>
    <definedName name="__123Graph_CPERFORM" localSheetId="7" hidden="1">#REF!</definedName>
    <definedName name="__123Graph_CPERFORM" hidden="1">#REF!</definedName>
    <definedName name="__123Graph_CPPCONC" localSheetId="7" hidden="1">#REF!</definedName>
    <definedName name="__123Graph_CPPCONC" hidden="1">#REF!</definedName>
    <definedName name="__123Graph_CPROGRESS" localSheetId="7" hidden="1">#REF!</definedName>
    <definedName name="__123Graph_CPROGRESS" hidden="1">#REF!</definedName>
    <definedName name="__123Graph_CREV" localSheetId="7" hidden="1">#REF!</definedName>
    <definedName name="__123Graph_CREV" hidden="1">#REF!</definedName>
    <definedName name="__123Graph_CTOTALPP" localSheetId="7" hidden="1">#REF!</definedName>
    <definedName name="__123Graph_CTOTALPP" hidden="1">#REF!</definedName>
    <definedName name="__123Graph_D" localSheetId="7" hidden="1">#REF!</definedName>
    <definedName name="__123Graph_D" localSheetId="4" hidden="1">#REF!</definedName>
    <definedName name="__123Graph_D" hidden="1">#REF!</definedName>
    <definedName name="__123Graph_DChart1" localSheetId="7" hidden="1">#REF!</definedName>
    <definedName name="__123Graph_DChart1" localSheetId="4" hidden="1">#REF!</definedName>
    <definedName name="__123Graph_DChart1" localSheetId="3" hidden="1">#REF!</definedName>
    <definedName name="__123Graph_DChart1" hidden="1">#REF!</definedName>
    <definedName name="__123Graph_DChart11" localSheetId="7" hidden="1">#REF!</definedName>
    <definedName name="__123Graph_DChart11" localSheetId="4" hidden="1">#REF!</definedName>
    <definedName name="__123Graph_DChart11" localSheetId="3" hidden="1">#REF!</definedName>
    <definedName name="__123Graph_DChart11" hidden="1">#REF!</definedName>
    <definedName name="__123Graph_DChart12" localSheetId="7" hidden="1">#REF!</definedName>
    <definedName name="__123Graph_DChart12" localSheetId="4" hidden="1">#REF!</definedName>
    <definedName name="__123Graph_DChart12" localSheetId="3" hidden="1">#REF!</definedName>
    <definedName name="__123Graph_DChart12" hidden="1">#REF!</definedName>
    <definedName name="__123Graph_DChart13" localSheetId="7" hidden="1">#REF!</definedName>
    <definedName name="__123Graph_DChart13" localSheetId="4" hidden="1">#REF!</definedName>
    <definedName name="__123Graph_DChart13" localSheetId="3" hidden="1">#REF!</definedName>
    <definedName name="__123Graph_DChart13" hidden="1">#REF!</definedName>
    <definedName name="__123Graph_DChart4" localSheetId="7" hidden="1">#REF!</definedName>
    <definedName name="__123Graph_DChart4" localSheetId="4" hidden="1">#REF!</definedName>
    <definedName name="__123Graph_DChart4" localSheetId="3" hidden="1">#REF!</definedName>
    <definedName name="__123Graph_DChart4" hidden="1">#REF!</definedName>
    <definedName name="__123Graph_DCurrent" localSheetId="7" hidden="1">#REF!</definedName>
    <definedName name="__123Graph_DCurrent" localSheetId="4" hidden="1">#REF!</definedName>
    <definedName name="__123Graph_DCurrent" localSheetId="3" hidden="1">#REF!</definedName>
    <definedName name="__123Graph_DCurrent" hidden="1">#REF!</definedName>
    <definedName name="__123Graph_DPPCONC" localSheetId="7" hidden="1">#REF!</definedName>
    <definedName name="__123Graph_DPPCONC" hidden="1">#REF!</definedName>
    <definedName name="__123Graph_DTOTALPP" localSheetId="7" hidden="1">#REF!</definedName>
    <definedName name="__123Graph_DTOTALPP" hidden="1">#REF!</definedName>
    <definedName name="__123Graph_E" localSheetId="7" hidden="1">#REF!</definedName>
    <definedName name="__123Graph_E" localSheetId="4" hidden="1">#REF!</definedName>
    <definedName name="__123Graph_E" hidden="1">#REF!</definedName>
    <definedName name="__123Graph_EChart1" localSheetId="7" hidden="1">#REF!</definedName>
    <definedName name="__123Graph_EChart1" localSheetId="4" hidden="1">#REF!</definedName>
    <definedName name="__123Graph_EChart1" localSheetId="3" hidden="1">#REF!</definedName>
    <definedName name="__123Graph_EChart1" hidden="1">#REF!</definedName>
    <definedName name="__123Graph_EChart11" localSheetId="7" hidden="1">#REF!</definedName>
    <definedName name="__123Graph_EChart11" localSheetId="4" hidden="1">#REF!</definedName>
    <definedName name="__123Graph_EChart11" localSheetId="3" hidden="1">#REF!</definedName>
    <definedName name="__123Graph_EChart11" hidden="1">#REF!</definedName>
    <definedName name="__123Graph_EChart12" localSheetId="7" hidden="1">#REF!</definedName>
    <definedName name="__123Graph_EChart12" localSheetId="4" hidden="1">#REF!</definedName>
    <definedName name="__123Graph_EChart12" localSheetId="3" hidden="1">#REF!</definedName>
    <definedName name="__123Graph_EChart12" hidden="1">#REF!</definedName>
    <definedName name="__123Graph_EChart13" localSheetId="7" hidden="1">#REF!</definedName>
    <definedName name="__123Graph_EChart13" localSheetId="4" hidden="1">#REF!</definedName>
    <definedName name="__123Graph_EChart13" localSheetId="3" hidden="1">#REF!</definedName>
    <definedName name="__123Graph_EChart13" hidden="1">#REF!</definedName>
    <definedName name="__123Graph_EChart4" localSheetId="7" hidden="1">#REF!</definedName>
    <definedName name="__123Graph_EChart4" localSheetId="4" hidden="1">#REF!</definedName>
    <definedName name="__123Graph_EChart4" localSheetId="3" hidden="1">#REF!</definedName>
    <definedName name="__123Graph_EChart4" hidden="1">#REF!</definedName>
    <definedName name="__123Graph_ECurrent" localSheetId="7" hidden="1">#REF!</definedName>
    <definedName name="__123Graph_ECurrent" localSheetId="4" hidden="1">#REF!</definedName>
    <definedName name="__123Graph_ECurrent" localSheetId="3" hidden="1">#REF!</definedName>
    <definedName name="__123Graph_ECurrent" hidden="1">#REF!</definedName>
    <definedName name="__123Graph_EPPCONC" localSheetId="7" hidden="1">#REF!</definedName>
    <definedName name="__123Graph_EPPCONC" hidden="1">#REF!</definedName>
    <definedName name="__123Graph_ETOTALPP" localSheetId="7" hidden="1">#REF!</definedName>
    <definedName name="__123Graph_ETOTALPP" hidden="1">#REF!</definedName>
    <definedName name="__123Graph_F" localSheetId="7" hidden="1">#REF!</definedName>
    <definedName name="__123Graph_F" localSheetId="4" hidden="1">#REF!</definedName>
    <definedName name="__123Graph_F" hidden="1">#REF!</definedName>
    <definedName name="__123Graph_FChart1" localSheetId="7" hidden="1">#REF!</definedName>
    <definedName name="__123Graph_FChart1" localSheetId="4" hidden="1">#REF!</definedName>
    <definedName name="__123Graph_FChart1" localSheetId="3" hidden="1">#REF!</definedName>
    <definedName name="__123Graph_FChart1" hidden="1">#REF!</definedName>
    <definedName name="__123Graph_FChart11" localSheetId="7" hidden="1">#REF!</definedName>
    <definedName name="__123Graph_FChart11" localSheetId="4" hidden="1">#REF!</definedName>
    <definedName name="__123Graph_FChart11" localSheetId="3" hidden="1">#REF!</definedName>
    <definedName name="__123Graph_FChart11" hidden="1">#REF!</definedName>
    <definedName name="__123Graph_FChart12" localSheetId="7" hidden="1">#REF!</definedName>
    <definedName name="__123Graph_FChart12" localSheetId="4" hidden="1">#REF!</definedName>
    <definedName name="__123Graph_FChart12" localSheetId="3" hidden="1">#REF!</definedName>
    <definedName name="__123Graph_FChart12" hidden="1">#REF!</definedName>
    <definedName name="__123Graph_FChart13" localSheetId="7" hidden="1">#REF!</definedName>
    <definedName name="__123Graph_FChart13" localSheetId="4" hidden="1">#REF!</definedName>
    <definedName name="__123Graph_FChart13" localSheetId="3" hidden="1">#REF!</definedName>
    <definedName name="__123Graph_FChart13" hidden="1">#REF!</definedName>
    <definedName name="__123Graph_FChart4" localSheetId="7" hidden="1">#REF!</definedName>
    <definedName name="__123Graph_FChart4" localSheetId="4" hidden="1">#REF!</definedName>
    <definedName name="__123Graph_FChart4" localSheetId="3" hidden="1">#REF!</definedName>
    <definedName name="__123Graph_FChart4" hidden="1">#REF!</definedName>
    <definedName name="__123Graph_FCurrent" localSheetId="7" hidden="1">#REF!</definedName>
    <definedName name="__123Graph_FCurrent" localSheetId="4" hidden="1">#REF!</definedName>
    <definedName name="__123Graph_FCurrent" localSheetId="3" hidden="1">#REF!</definedName>
    <definedName name="__123Graph_FCurrent" hidden="1">#REF!</definedName>
    <definedName name="__123Graph_FPPCONC" localSheetId="7" hidden="1">#REF!</definedName>
    <definedName name="__123Graph_FPPCONC" hidden="1">#REF!</definedName>
    <definedName name="__123Graph_FTOTALPP" localSheetId="7" hidden="1">#REF!</definedName>
    <definedName name="__123Graph_FTOTALPP" hidden="1">#REF!</definedName>
    <definedName name="__123Graph_LBL_B" localSheetId="7" hidden="1">#REF!</definedName>
    <definedName name="__123Graph_LBL_B" hidden="1">#REF!</definedName>
    <definedName name="__123Graph_LBL_C" localSheetId="7" hidden="1">#REF!</definedName>
    <definedName name="__123Graph_LBL_C" hidden="1">#REF!</definedName>
    <definedName name="__123Graph_LBL_CCONT" localSheetId="7" hidden="1">#REF!</definedName>
    <definedName name="__123Graph_LBL_CCONT" hidden="1">#REF!</definedName>
    <definedName name="__123Graph_LBL_CCOST" localSheetId="7" hidden="1">#REF!</definedName>
    <definedName name="__123Graph_LBL_CCOST" hidden="1">#REF!</definedName>
    <definedName name="__123Graph_LBL_CGM" localSheetId="7" hidden="1">#REF!</definedName>
    <definedName name="__123Graph_LBL_CGM" hidden="1">#REF!</definedName>
    <definedName name="__123Graph_LBL_CREV" localSheetId="7" hidden="1">#REF!</definedName>
    <definedName name="__123Graph_LBL_CREV" hidden="1">#REF!</definedName>
    <definedName name="__123Graph_X" localSheetId="7" hidden="1">#REF!</definedName>
    <definedName name="__123Graph_X" localSheetId="4" hidden="1">#REF!</definedName>
    <definedName name="__123Graph_X" hidden="1">#REF!</definedName>
    <definedName name="__123Graph_XChart1" localSheetId="7" hidden="1">#REF!</definedName>
    <definedName name="__123Graph_XChart1" localSheetId="4" hidden="1">#REF!</definedName>
    <definedName name="__123Graph_XChart1" localSheetId="3" hidden="1">#REF!</definedName>
    <definedName name="__123Graph_XChart1" hidden="1">#REF!</definedName>
    <definedName name="__123Graph_XChart11" localSheetId="7" hidden="1">#REF!</definedName>
    <definedName name="__123Graph_XChart11" localSheetId="4" hidden="1">#REF!</definedName>
    <definedName name="__123Graph_XChart11" localSheetId="3" hidden="1">#REF!</definedName>
    <definedName name="__123Graph_XChart11" hidden="1">#REF!</definedName>
    <definedName name="__123Graph_XChart12" localSheetId="7" hidden="1">#REF!</definedName>
    <definedName name="__123Graph_XChart12" localSheetId="4" hidden="1">#REF!</definedName>
    <definedName name="__123Graph_XChart12" localSheetId="3" hidden="1">#REF!</definedName>
    <definedName name="__123Graph_XChart12" hidden="1">#REF!</definedName>
    <definedName name="__123Graph_XChart13" localSheetId="7" hidden="1">#REF!</definedName>
    <definedName name="__123Graph_XChart13" localSheetId="4" hidden="1">#REF!</definedName>
    <definedName name="__123Graph_XChart13" localSheetId="3" hidden="1">#REF!</definedName>
    <definedName name="__123Graph_XChart13" hidden="1">#REF!</definedName>
    <definedName name="__123Graph_XChart4" localSheetId="7" hidden="1">#REF!</definedName>
    <definedName name="__123Graph_XChart4" hidden="1">#REF!</definedName>
    <definedName name="__123Graph_XCONT" localSheetId="7" hidden="1">#REF!</definedName>
    <definedName name="__123Graph_XCONT" hidden="1">#REF!</definedName>
    <definedName name="__123Graph_XCOST" localSheetId="7" hidden="1">#REF!</definedName>
    <definedName name="__123Graph_XCOST" hidden="1">#REF!</definedName>
    <definedName name="__123Graph_XCurrent" localSheetId="7" hidden="1">#REF!</definedName>
    <definedName name="__123Graph_XCurrent" localSheetId="4" hidden="1">#REF!</definedName>
    <definedName name="__123Graph_XCurrent" localSheetId="3" hidden="1">#REF!</definedName>
    <definedName name="__123Graph_XCurrent" hidden="1">#REF!</definedName>
    <definedName name="__123Graph_XGM" localSheetId="7" hidden="1">#REF!</definedName>
    <definedName name="__123Graph_XGM" hidden="1">#REF!</definedName>
    <definedName name="__123Graph_XPERFORM" localSheetId="7" hidden="1">#REF!</definedName>
    <definedName name="__123Graph_XPERFORM" hidden="1">#REF!</definedName>
    <definedName name="__123Graph_XPPCONC" localSheetId="7" hidden="1">#REF!</definedName>
    <definedName name="__123Graph_XPPCONC" hidden="1">#REF!</definedName>
    <definedName name="__123Graph_XPROGRESS" localSheetId="7" hidden="1">#REF!</definedName>
    <definedName name="__123Graph_XPROGRESS" hidden="1">#REF!</definedName>
    <definedName name="__123Graph_XREV" localSheetId="7" hidden="1">#REF!</definedName>
    <definedName name="__123Graph_XREV" hidden="1">#REF!</definedName>
    <definedName name="__123Graph_XTOTALPP" localSheetId="7" hidden="1">#REF!</definedName>
    <definedName name="__123Graph_XTOTALPP" hidden="1">#REF!</definedName>
    <definedName name="__13_____123Graph_D__200__D50" localSheetId="7" hidden="1">#REF!</definedName>
    <definedName name="__13_____123Graph_D__200__D50" hidden="1">#REF!</definedName>
    <definedName name="__13__123Graph_C__200__BPF" localSheetId="7" hidden="1">#REF!</definedName>
    <definedName name="__13__123Graph_C__200__BPF" hidden="1">#REF!</definedName>
    <definedName name="__13__123Graph_D__200__D50" localSheetId="7" hidden="1">#REF!</definedName>
    <definedName name="__13__123Graph_D__200__D50" hidden="1">#REF!</definedName>
    <definedName name="__14_____123Graph_E__200__BPF" localSheetId="7" hidden="1">#REF!</definedName>
    <definedName name="__14_____123Graph_E__200__BPF" hidden="1">#REF!</definedName>
    <definedName name="__14__123Graph_C__200__D50" localSheetId="7" hidden="1">#REF!</definedName>
    <definedName name="__14__123Graph_C__200__D50" hidden="1">#REF!</definedName>
    <definedName name="__14__123Graph_E__200__BPF" localSheetId="7" hidden="1">#REF!</definedName>
    <definedName name="__14__123Graph_E__200__BPF" hidden="1">#REF!</definedName>
    <definedName name="__15_____123Graph_E__200__D50" localSheetId="7" hidden="1">#REF!</definedName>
    <definedName name="__15_____123Graph_E__200__D50" hidden="1">#REF!</definedName>
    <definedName name="__15__123Graph_CGRAFICO_2" localSheetId="7" hidden="1">#REF!</definedName>
    <definedName name="__15__123Graph_CGRAFICO_2" hidden="1">#REF!</definedName>
    <definedName name="__15__123Graph_E__200__D50" localSheetId="7" hidden="1">#REF!</definedName>
    <definedName name="__15__123Graph_E__200__D50" hidden="1">#REF!</definedName>
    <definedName name="__16_____123Graph_F__200__BPF" localSheetId="7" hidden="1">#REF!</definedName>
    <definedName name="__16_____123Graph_F__200__BPF" hidden="1">#REF!</definedName>
    <definedName name="__16__123Graph_CGRANULOMETRIA_1" localSheetId="7" hidden="1">#REF!</definedName>
    <definedName name="__16__123Graph_CGRANULOMETRIA_1" hidden="1">#REF!</definedName>
    <definedName name="__16__123Graph_F__200__BPF" localSheetId="7" hidden="1">#REF!</definedName>
    <definedName name="__16__123Graph_F__200__BPF" hidden="1">#REF!</definedName>
    <definedName name="__17_____123Graph_F__200__D50" localSheetId="7" hidden="1">#REF!</definedName>
    <definedName name="__17_____123Graph_F__200__D50" hidden="1">#REF!</definedName>
    <definedName name="__17__123Graph_D__200__BPF" localSheetId="7" hidden="1">#REF!</definedName>
    <definedName name="__17__123Graph_D__200__BPF" hidden="1">#REF!</definedName>
    <definedName name="__17__123Graph_F__200__D50" localSheetId="7" hidden="1">#REF!</definedName>
    <definedName name="__17__123Graph_F__200__D50" hidden="1">#REF!</definedName>
    <definedName name="__18_____123Graph_X__200__BPF" localSheetId="7" hidden="1">#REF!</definedName>
    <definedName name="__18_____123Graph_X__200__BPF" hidden="1">#REF!</definedName>
    <definedName name="__18__123Graph_D__200__D50" localSheetId="7" hidden="1">#REF!</definedName>
    <definedName name="__18__123Graph_D__200__D50" hidden="1">#REF!</definedName>
    <definedName name="__18__123Graph_X__200__BPF" localSheetId="7" hidden="1">#REF!</definedName>
    <definedName name="__18__123Graph_X__200__BPF" hidden="1">#REF!</definedName>
    <definedName name="__19_____123Graph_X__200__D50" localSheetId="7" hidden="1">#REF!</definedName>
    <definedName name="__19_____123Graph_X__200__D50" hidden="1">#REF!</definedName>
    <definedName name="__19__123Graph_E__200__BPF" localSheetId="7" hidden="1">#REF!</definedName>
    <definedName name="__19__123Graph_E__200__BPF" hidden="1">#REF!</definedName>
    <definedName name="__19__123Graph_X__200__D50" localSheetId="7" hidden="1">#REF!</definedName>
    <definedName name="__19__123Graph_X__200__D50" hidden="1">#REF!</definedName>
    <definedName name="__2_____123Graph_A__200__D50" localSheetId="7" hidden="1">#REF!</definedName>
    <definedName name="__2_____123Graph_A__200__D50" hidden="1">#REF!</definedName>
    <definedName name="__2__123Graph_A__200__D50" localSheetId="7" hidden="1">#REF!</definedName>
    <definedName name="__2__123Graph_A__200__D50" hidden="1">#REF!</definedName>
    <definedName name="__2__123Graph_BChart_1A" localSheetId="7" hidden="1">#REF!</definedName>
    <definedName name="__2__123Graph_BChart_1A" hidden="1">#REF!</definedName>
    <definedName name="__2_0_S" localSheetId="7" hidden="1">#REF!</definedName>
    <definedName name="__2_0_S" hidden="1">#REF!</definedName>
    <definedName name="__20_____123Graph_XEFICIENCIA_1" localSheetId="7" hidden="1">#REF!</definedName>
    <definedName name="__20_____123Graph_XEFICIENCIA_1" hidden="1">#REF!</definedName>
    <definedName name="__20__123Graph_E__200__D50" localSheetId="7" hidden="1">#REF!</definedName>
    <definedName name="__20__123Graph_E__200__D50" hidden="1">#REF!</definedName>
    <definedName name="__20__123Graph_XEFICIENCIA_1" localSheetId="7" hidden="1">#REF!</definedName>
    <definedName name="__20__123Graph_XEFICIENCIA_1" hidden="1">#REF!</definedName>
    <definedName name="__21_____123Graph_XGRANULOMETRIA_1" localSheetId="7" hidden="1">#REF!</definedName>
    <definedName name="__21_____123Graph_XGRANULOMETRIA_1" hidden="1">#REF!</definedName>
    <definedName name="__21__123Graph_F__200__BPF" localSheetId="7" hidden="1">#REF!</definedName>
    <definedName name="__21__123Graph_F__200__BPF" hidden="1">#REF!</definedName>
    <definedName name="__21__123Graph_XGRANULOMETRIA_1" localSheetId="7" hidden="1">#REF!</definedName>
    <definedName name="__21__123Graph_XGRANULOMETRIA_1" hidden="1">#REF!</definedName>
    <definedName name="__22____123Graph_A__200__BPF" localSheetId="7" hidden="1">#REF!</definedName>
    <definedName name="__22____123Graph_A__200__BPF" hidden="1">#REF!</definedName>
    <definedName name="__22___123Graph_A__200__BPF" localSheetId="7" hidden="1">#REF!</definedName>
    <definedName name="__22___123Graph_A__200__BPF" hidden="1">#REF!</definedName>
    <definedName name="__22__123Graph_F__200__D50" localSheetId="7" hidden="1">#REF!</definedName>
    <definedName name="__22__123Graph_F__200__D50" hidden="1">#REF!</definedName>
    <definedName name="__23____123Graph_A__200__D50" localSheetId="7" hidden="1">#REF!</definedName>
    <definedName name="__23____123Graph_A__200__D50" hidden="1">#REF!</definedName>
    <definedName name="__23___123Graph_A__200__D50" localSheetId="7" hidden="1">#REF!</definedName>
    <definedName name="__23___123Graph_A__200__D50" hidden="1">#REF!</definedName>
    <definedName name="__23__123Graph_X__200__BPF" localSheetId="7" hidden="1">#REF!</definedName>
    <definedName name="__23__123Graph_X__200__BPF" hidden="1">#REF!</definedName>
    <definedName name="__24____123Graph_AEFICIENCIA_1" localSheetId="7" hidden="1">#REF!</definedName>
    <definedName name="__24____123Graph_AEFICIENCIA_1" hidden="1">#REF!</definedName>
    <definedName name="__24___123Graph_AEFICIENCIA_1" localSheetId="7" hidden="1">#REF!</definedName>
    <definedName name="__24___123Graph_AEFICIENCIA_1" hidden="1">#REF!</definedName>
    <definedName name="__24__123Graph_X__200__D50" localSheetId="7" hidden="1">#REF!</definedName>
    <definedName name="__24__123Graph_X__200__D50" hidden="1">#REF!</definedName>
    <definedName name="__25____123Graph_AGRANULOMETRIA_1" localSheetId="7" hidden="1">#REF!</definedName>
    <definedName name="__25____123Graph_AGRANULOMETRIA_1" hidden="1">#REF!</definedName>
    <definedName name="__25___123Graph_AGRANULOMETRIA_1" localSheetId="7" hidden="1">#REF!</definedName>
    <definedName name="__25___123Graph_AGRANULOMETRIA_1" hidden="1">#REF!</definedName>
    <definedName name="__25__123Graph_XEFICIENCIA_1" localSheetId="7" hidden="1">#REF!</definedName>
    <definedName name="__25__123Graph_XEFICIENCIA_1" hidden="1">#REF!</definedName>
    <definedName name="__26____123Graph_B__200__BPF" localSheetId="7" hidden="1">#REF!</definedName>
    <definedName name="__26____123Graph_B__200__BPF" hidden="1">#REF!</definedName>
    <definedName name="__26___123Graph_B__200__BPF" localSheetId="7" hidden="1">#REF!</definedName>
    <definedName name="__26___123Graph_B__200__BPF" hidden="1">#REF!</definedName>
    <definedName name="__26__123Graph_XGRAFICO_1" localSheetId="7" hidden="1">#REF!</definedName>
    <definedName name="__26__123Graph_XGRAFICO_1" hidden="1">#REF!</definedName>
    <definedName name="__27____123Graph_B__200__D50" localSheetId="7" hidden="1">#REF!</definedName>
    <definedName name="__27____123Graph_B__200__D50" hidden="1">#REF!</definedName>
    <definedName name="__27___123Graph_B__200__D50" localSheetId="7" hidden="1">#REF!</definedName>
    <definedName name="__27___123Graph_B__200__D50" hidden="1">#REF!</definedName>
    <definedName name="__27__123Graph_XGRAFICO_2" localSheetId="7" hidden="1">#REF!</definedName>
    <definedName name="__27__123Graph_XGRAFICO_2" hidden="1">#REF!</definedName>
    <definedName name="__28____123Graph_BEFICIENCIA_1" localSheetId="7" hidden="1">#REF!</definedName>
    <definedName name="__28____123Graph_BEFICIENCIA_1" hidden="1">#REF!</definedName>
    <definedName name="__28___123Graph_BEFICIENCIA_1" localSheetId="7" hidden="1">#REF!</definedName>
    <definedName name="__28___123Graph_BEFICIENCIA_1" hidden="1">#REF!</definedName>
    <definedName name="__28__123Graph_XGRAFICO_3" localSheetId="7" hidden="1">#REF!</definedName>
    <definedName name="__28__123Graph_XGRAFICO_3" hidden="1">#REF!</definedName>
    <definedName name="__29____123Graph_BGRANULOMETRIA_1" localSheetId="7" hidden="1">#REF!</definedName>
    <definedName name="__29____123Graph_BGRANULOMETRIA_1" hidden="1">#REF!</definedName>
    <definedName name="__29___123Graph_BGRANULOMETRIA_1" localSheetId="7" hidden="1">#REF!</definedName>
    <definedName name="__29___123Graph_BGRANULOMETRIA_1" hidden="1">#REF!</definedName>
    <definedName name="__29__123Graph_XGRANULOMETRIA_1" localSheetId="7" hidden="1">#REF!</definedName>
    <definedName name="__29__123Graph_XGRANULOMETRIA_1" hidden="1">#REF!</definedName>
    <definedName name="__3_____123Graph_AEFICIENCIA_1" localSheetId="7" hidden="1">#REF!</definedName>
    <definedName name="__3_____123Graph_AEFICIENCIA_1" hidden="1">#REF!</definedName>
    <definedName name="__3__123Graph_AEFICIENCIA_1" localSheetId="7" hidden="1">#REF!</definedName>
    <definedName name="__3__123Graph_AEFICIENCIA_1" hidden="1">#REF!</definedName>
    <definedName name="__3__123Graph_CChart_1A" localSheetId="7" hidden="1">#REF!</definedName>
    <definedName name="__3__123Graph_CChart_1A" hidden="1">#REF!</definedName>
    <definedName name="__30____123Graph_C__200__BPF" localSheetId="7" hidden="1">#REF!</definedName>
    <definedName name="__30____123Graph_C__200__BPF" hidden="1">#REF!</definedName>
    <definedName name="__30___123Graph_C__200__BPF" localSheetId="7" hidden="1">#REF!</definedName>
    <definedName name="__30___123Graph_C__200__BPF" hidden="1">#REF!</definedName>
    <definedName name="__31____123Graph_C__200__D50" localSheetId="7" hidden="1">#REF!</definedName>
    <definedName name="__31____123Graph_C__200__D50" hidden="1">#REF!</definedName>
    <definedName name="__31___123Graph_C__200__D50" localSheetId="7" hidden="1">#REF!</definedName>
    <definedName name="__31___123Graph_C__200__D50" hidden="1">#REF!</definedName>
    <definedName name="__32____123Graph_CGRANULOMETRIA_1" localSheetId="7" hidden="1">#REF!</definedName>
    <definedName name="__32____123Graph_CGRANULOMETRIA_1" hidden="1">#REF!</definedName>
    <definedName name="__32___123Graph_CGRANULOMETRIA_1" localSheetId="7" hidden="1">#REF!</definedName>
    <definedName name="__32___123Graph_CGRANULOMETRIA_1" hidden="1">#REF!</definedName>
    <definedName name="__33____123Graph_D__200__BPF" localSheetId="7" hidden="1">#REF!</definedName>
    <definedName name="__33____123Graph_D__200__BPF" hidden="1">#REF!</definedName>
    <definedName name="__33___123Graph_D__200__BPF" localSheetId="7" hidden="1">#REF!</definedName>
    <definedName name="__33___123Graph_D__200__BPF" hidden="1">#REF!</definedName>
    <definedName name="__34____123Graph_D__200__D50" localSheetId="7" hidden="1">#REF!</definedName>
    <definedName name="__34____123Graph_D__200__D50" hidden="1">#REF!</definedName>
    <definedName name="__34___123Graph_D__200__D50" localSheetId="7" hidden="1">#REF!</definedName>
    <definedName name="__34___123Graph_D__200__D50" hidden="1">#REF!</definedName>
    <definedName name="__35____123Graph_E__200__BPF" localSheetId="7" hidden="1">#REF!</definedName>
    <definedName name="__35____123Graph_E__200__BPF" hidden="1">#REF!</definedName>
    <definedName name="__35___123Graph_E__200__BPF" localSheetId="7" hidden="1">#REF!</definedName>
    <definedName name="__35___123Graph_E__200__BPF" hidden="1">#REF!</definedName>
    <definedName name="__36____123Graph_E__200__D50" localSheetId="7" hidden="1">#REF!</definedName>
    <definedName name="__36____123Graph_E__200__D50" hidden="1">#REF!</definedName>
    <definedName name="__36___123Graph_E__200__D50" localSheetId="7" hidden="1">#REF!</definedName>
    <definedName name="__36___123Graph_E__200__D50" hidden="1">#REF!</definedName>
    <definedName name="__37____123Graph_F__200__BPF" localSheetId="7" hidden="1">#REF!</definedName>
    <definedName name="__37____123Graph_F__200__BPF" hidden="1">#REF!</definedName>
    <definedName name="__37___123Graph_F__200__BPF" localSheetId="7" hidden="1">#REF!</definedName>
    <definedName name="__37___123Graph_F__200__BPF" hidden="1">#REF!</definedName>
    <definedName name="__38____123Graph_F__200__D50" localSheetId="7" hidden="1">#REF!</definedName>
    <definedName name="__38____123Graph_F__200__D50" hidden="1">#REF!</definedName>
    <definedName name="__38___123Graph_F__200__D50" localSheetId="7" hidden="1">#REF!</definedName>
    <definedName name="__38___123Graph_F__200__D50" hidden="1">#REF!</definedName>
    <definedName name="__39____123Graph_X__200__BPF" localSheetId="7" hidden="1">#REF!</definedName>
    <definedName name="__39____123Graph_X__200__BPF" hidden="1">#REF!</definedName>
    <definedName name="__39___123Graph_X__200__BPF" localSheetId="7" hidden="1">#REF!</definedName>
    <definedName name="__39___123Graph_X__200__BPF" hidden="1">#REF!</definedName>
    <definedName name="__4_____123Graph_AGRANULOMETRIA_1" localSheetId="7" hidden="1">#REF!</definedName>
    <definedName name="__4_____123Graph_AGRANULOMETRIA_1" hidden="1">#REF!</definedName>
    <definedName name="__4__123Graph_AGRAFICO_1" localSheetId="7" hidden="1">#REF!</definedName>
    <definedName name="__4__123Graph_AGRAFICO_1" hidden="1">#REF!</definedName>
    <definedName name="__4__123Graph_AGRANULOMETRIA_1" localSheetId="7" hidden="1">#REF!</definedName>
    <definedName name="__4__123Graph_AGRANULOMETRIA_1" hidden="1">#REF!</definedName>
    <definedName name="__4__123Graph_DChart_1A" localSheetId="7" hidden="1">#REF!</definedName>
    <definedName name="__4__123Graph_DChart_1A" hidden="1">#REF!</definedName>
    <definedName name="__40____123Graph_X__200__D50" localSheetId="7" hidden="1">#REF!</definedName>
    <definedName name="__40____123Graph_X__200__D50" hidden="1">#REF!</definedName>
    <definedName name="__40___123Graph_X__200__D50" localSheetId="7" hidden="1">#REF!</definedName>
    <definedName name="__40___123Graph_X__200__D50" hidden="1">#REF!</definedName>
    <definedName name="__41____123Graph_XEFICIENCIA_1" localSheetId="7" hidden="1">#REF!</definedName>
    <definedName name="__41____123Graph_XEFICIENCIA_1" hidden="1">#REF!</definedName>
    <definedName name="__41___123Graph_XEFICIENCIA_1" localSheetId="7" hidden="1">#REF!</definedName>
    <definedName name="__41___123Graph_XEFICIENCIA_1" hidden="1">#REF!</definedName>
    <definedName name="__42____123Graph_XGRANULOMETRIA_1" localSheetId="7" hidden="1">#REF!</definedName>
    <definedName name="__42____123Graph_XGRANULOMETRIA_1" hidden="1">#REF!</definedName>
    <definedName name="__42___123Graph_XGRANULOMETRIA_1" localSheetId="7" hidden="1">#REF!</definedName>
    <definedName name="__42___123Graph_XGRANULOMETRIA_1" hidden="1">#REF!</definedName>
    <definedName name="__43___123Graph_A__200__BPF" localSheetId="7" hidden="1">#REF!</definedName>
    <definedName name="__43___123Graph_A__200__BPF" hidden="1">#REF!</definedName>
    <definedName name="__44___123Graph_A__200__D50" localSheetId="7" hidden="1">#REF!</definedName>
    <definedName name="__44___123Graph_A__200__D50" hidden="1">#REF!</definedName>
    <definedName name="__45___123Graph_AEFICIENCIA_1" localSheetId="7" hidden="1">#REF!</definedName>
    <definedName name="__45___123Graph_AEFICIENCIA_1" hidden="1">#REF!</definedName>
    <definedName name="__46___123Graph_AGRANULOMETRIA_1" localSheetId="7" hidden="1">#REF!</definedName>
    <definedName name="__46___123Graph_AGRANULOMETRIA_1" hidden="1">#REF!</definedName>
    <definedName name="__47___123Graph_B__200__BPF" localSheetId="7" hidden="1">#REF!</definedName>
    <definedName name="__47___123Graph_B__200__BPF" hidden="1">#REF!</definedName>
    <definedName name="__48___123Graph_B__200__D50" localSheetId="7" hidden="1">#REF!</definedName>
    <definedName name="__48___123Graph_B__200__D50" hidden="1">#REF!</definedName>
    <definedName name="__49___123Graph_BEFICIENCIA_1" localSheetId="7" hidden="1">#REF!</definedName>
    <definedName name="__49___123Graph_BEFICIENCIA_1" hidden="1">#REF!</definedName>
    <definedName name="__5_____123Graph_B__200__BPF" localSheetId="7" hidden="1">#REF!</definedName>
    <definedName name="__5_____123Graph_B__200__BPF" hidden="1">#REF!</definedName>
    <definedName name="__5__123Graph_AGRAFICO_2" localSheetId="7" hidden="1">#REF!</definedName>
    <definedName name="__5__123Graph_AGRAFICO_2" hidden="1">#REF!</definedName>
    <definedName name="__5__123Graph_B__200__BPF" localSheetId="7" hidden="1">#REF!</definedName>
    <definedName name="__5__123Graph_B__200__BPF" hidden="1">#REF!</definedName>
    <definedName name="__5__123Graph_EChart_1A" localSheetId="7" hidden="1">#REF!</definedName>
    <definedName name="__5__123Graph_EChart_1A" hidden="1">#REF!</definedName>
    <definedName name="__50___123Graph_BGRANULOMETRIA_1" localSheetId="7" hidden="1">#REF!</definedName>
    <definedName name="__50___123Graph_BGRANULOMETRIA_1" hidden="1">#REF!</definedName>
    <definedName name="__51___123Graph_C__200__BPF" localSheetId="7" hidden="1">#REF!</definedName>
    <definedName name="__51___123Graph_C__200__BPF" hidden="1">#REF!</definedName>
    <definedName name="__52___123Graph_C__200__D50" localSheetId="7" hidden="1">#REF!</definedName>
    <definedName name="__52___123Graph_C__200__D50" hidden="1">#REF!</definedName>
    <definedName name="__53___123Graph_CGRANULOMETRIA_1" localSheetId="7" hidden="1">#REF!</definedName>
    <definedName name="__53___123Graph_CGRANULOMETRIA_1" hidden="1">#REF!</definedName>
    <definedName name="__54___123Graph_D__200__BPF" localSheetId="7" hidden="1">#REF!</definedName>
    <definedName name="__54___123Graph_D__200__BPF" hidden="1">#REF!</definedName>
    <definedName name="__55___123Graph_D__200__D50" localSheetId="7" hidden="1">#REF!</definedName>
    <definedName name="__55___123Graph_D__200__D50" hidden="1">#REF!</definedName>
    <definedName name="__56___123Graph_E__200__BPF" localSheetId="7" hidden="1">#REF!</definedName>
    <definedName name="__56___123Graph_E__200__BPF" hidden="1">#REF!</definedName>
    <definedName name="__57___123Graph_E__200__D50" localSheetId="7" hidden="1">#REF!</definedName>
    <definedName name="__57___123Graph_E__200__D50" hidden="1">#REF!</definedName>
    <definedName name="__58___123Graph_F__200__BPF" localSheetId="7" hidden="1">#REF!</definedName>
    <definedName name="__58___123Graph_F__200__BPF" hidden="1">#REF!</definedName>
    <definedName name="__59___123Graph_F__200__D50" localSheetId="7" hidden="1">#REF!</definedName>
    <definedName name="__59___123Graph_F__200__D50" hidden="1">#REF!</definedName>
    <definedName name="__6_____123Graph_B__200__D50" localSheetId="7" hidden="1">#REF!</definedName>
    <definedName name="__6_____123Graph_B__200__D50" hidden="1">#REF!</definedName>
    <definedName name="__6__123Graph_AGRAFICO_3" localSheetId="7" hidden="1">#REF!</definedName>
    <definedName name="__6__123Graph_AGRAFICO_3" hidden="1">#REF!</definedName>
    <definedName name="__6__123Graph_B__200__D50" localSheetId="7" hidden="1">#REF!</definedName>
    <definedName name="__6__123Graph_B__200__D50" hidden="1">#REF!</definedName>
    <definedName name="__6__123Graph_FChart_1A" localSheetId="7" hidden="1">#REF!</definedName>
    <definedName name="__6__123Graph_FChart_1A" hidden="1">#REF!</definedName>
    <definedName name="__60___123Graph_X__200__BPF" localSheetId="7" hidden="1">#REF!</definedName>
    <definedName name="__60___123Graph_X__200__BPF" hidden="1">#REF!</definedName>
    <definedName name="__61___123Graph_X__200__D50" localSheetId="7" hidden="1">#REF!</definedName>
    <definedName name="__61___123Graph_X__200__D50" hidden="1">#REF!</definedName>
    <definedName name="__62___123Graph_XEFICIENCIA_1" localSheetId="7" hidden="1">#REF!</definedName>
    <definedName name="__62___123Graph_XEFICIENCIA_1" hidden="1">#REF!</definedName>
    <definedName name="__63___123Graph_XGRANULOMETRIA_1" localSheetId="7" hidden="1">#REF!</definedName>
    <definedName name="__63___123Graph_XGRANULOMETRIA_1" hidden="1">#REF!</definedName>
    <definedName name="__64__123Graph_A__200__BPF" localSheetId="7" hidden="1">#REF!</definedName>
    <definedName name="__64__123Graph_A__200__BPF" hidden="1">#REF!</definedName>
    <definedName name="__65__123Graph_A__200__D50" localSheetId="7" hidden="1">#REF!</definedName>
    <definedName name="__65__123Graph_A__200__D50" hidden="1">#REF!</definedName>
    <definedName name="__66__123Graph_AEFICIENCIA_1" localSheetId="7" hidden="1">#REF!</definedName>
    <definedName name="__66__123Graph_AEFICIENCIA_1" hidden="1">#REF!</definedName>
    <definedName name="__67__123Graph_AGRANULOMETRIA_1" localSheetId="7" hidden="1">#REF!</definedName>
    <definedName name="__67__123Graph_AGRANULOMETRIA_1" hidden="1">#REF!</definedName>
    <definedName name="__68__123Graph_B__200__BPF" localSheetId="7" hidden="1">#REF!</definedName>
    <definedName name="__68__123Graph_B__200__BPF" hidden="1">#REF!</definedName>
    <definedName name="__69__123Graph_B__200__D50" localSheetId="7" hidden="1">#REF!</definedName>
    <definedName name="__69__123Graph_B__200__D50" hidden="1">#REF!</definedName>
    <definedName name="__7_____123Graph_BEFICIENCIA_1" localSheetId="7" hidden="1">#REF!</definedName>
    <definedName name="__7_____123Graph_BEFICIENCIA_1" hidden="1">#REF!</definedName>
    <definedName name="__7__123Graph_AGRANULOMETRIA_1" localSheetId="7" hidden="1">#REF!</definedName>
    <definedName name="__7__123Graph_AGRANULOMETRIA_1" hidden="1">#REF!</definedName>
    <definedName name="__7__123Graph_BEFICIENCIA_1" localSheetId="7" hidden="1">#REF!</definedName>
    <definedName name="__7__123Graph_BEFICIENCIA_1" hidden="1">#REF!</definedName>
    <definedName name="__7__123Graph_XChart_1A" localSheetId="7" hidden="1">#REF!</definedName>
    <definedName name="__7__123Graph_XChart_1A" hidden="1">#REF!</definedName>
    <definedName name="__70__123Graph_BEFICIENCIA_1" localSheetId="7" hidden="1">#REF!</definedName>
    <definedName name="__70__123Graph_BEFICIENCIA_1" hidden="1">#REF!</definedName>
    <definedName name="__71__123Graph_BGRANULOMETRIA_1" localSheetId="7" hidden="1">#REF!</definedName>
    <definedName name="__71__123Graph_BGRANULOMETRIA_1" hidden="1">#REF!</definedName>
    <definedName name="__72__123Graph_C__200__BPF" localSheetId="7" hidden="1">#REF!</definedName>
    <definedName name="__72__123Graph_C__200__BPF" hidden="1">#REF!</definedName>
    <definedName name="__73__123Graph_C__200__D50" localSheetId="7" hidden="1">#REF!</definedName>
    <definedName name="__73__123Graph_C__200__D50" hidden="1">#REF!</definedName>
    <definedName name="__74__123Graph_CGRANULOMETRIA_1" localSheetId="7" hidden="1">#REF!</definedName>
    <definedName name="__74__123Graph_CGRANULOMETRIA_1" hidden="1">#REF!</definedName>
    <definedName name="__75__123Graph_D__200__BPF" localSheetId="7" hidden="1">#REF!</definedName>
    <definedName name="__75__123Graph_D__200__BPF" hidden="1">#REF!</definedName>
    <definedName name="__76__123Graph_D__200__D50" localSheetId="7" hidden="1">#REF!</definedName>
    <definedName name="__76__123Graph_D__200__D50" hidden="1">#REF!</definedName>
    <definedName name="__77__123Graph_E__200__BPF" localSheetId="7" hidden="1">#REF!</definedName>
    <definedName name="__77__123Graph_E__200__BPF" hidden="1">#REF!</definedName>
    <definedName name="__78__123Graph_E__200__D50" localSheetId="7" hidden="1">#REF!</definedName>
    <definedName name="__78__123Graph_E__200__D50" hidden="1">#REF!</definedName>
    <definedName name="__79__123Graph_F__200__BPF" localSheetId="7" hidden="1">#REF!</definedName>
    <definedName name="__79__123Graph_F__200__BPF" hidden="1">#REF!</definedName>
    <definedName name="__8_____123Graph_BGRANULOMETRIA_1" localSheetId="7" hidden="1">#REF!</definedName>
    <definedName name="__8_____123Graph_BGRANULOMETRIA_1" hidden="1">#REF!</definedName>
    <definedName name="__8__123Graph_B__200__BPF" localSheetId="7" hidden="1">#REF!</definedName>
    <definedName name="__8__123Graph_B__200__BPF" hidden="1">#REF!</definedName>
    <definedName name="__8__123Graph_BGRANULOMETRIA_1" localSheetId="7" hidden="1">#REF!</definedName>
    <definedName name="__8__123Graph_BGRANULOMETRIA_1" hidden="1">#REF!</definedName>
    <definedName name="__80__123Graph_F__200__D50" localSheetId="7" hidden="1">#REF!</definedName>
    <definedName name="__80__123Graph_F__200__D50" hidden="1">#REF!</definedName>
    <definedName name="__81__123Graph_X__200__BPF" localSheetId="7" hidden="1">#REF!</definedName>
    <definedName name="__81__123Graph_X__200__BPF" hidden="1">#REF!</definedName>
    <definedName name="__82__123Graph_X__200__D50" localSheetId="7" hidden="1">#REF!</definedName>
    <definedName name="__82__123Graph_X__200__D50" hidden="1">#REF!</definedName>
    <definedName name="__83__123Graph_XEFICIENCIA_1" localSheetId="7" hidden="1">#REF!</definedName>
    <definedName name="__83__123Graph_XEFICIENCIA_1" hidden="1">#REF!</definedName>
    <definedName name="__84__123Graph_XGRANULOMETRIA_1" localSheetId="7" hidden="1">#REF!</definedName>
    <definedName name="__84__123Graph_XGRANULOMETRIA_1" hidden="1">#REF!</definedName>
    <definedName name="__9_____123Graph_C__200__BPF" localSheetId="7" hidden="1">#REF!</definedName>
    <definedName name="__9_____123Graph_C__200__BPF" hidden="1">#REF!</definedName>
    <definedName name="__9__123Graph_B__200__D50" localSheetId="7" hidden="1">#REF!</definedName>
    <definedName name="__9__123Graph_B__200__D50" hidden="1">#REF!</definedName>
    <definedName name="__9__123Graph_C__200__BPF" localSheetId="7" hidden="1">#REF!</definedName>
    <definedName name="__9__123Graph_C__200__BPF" hidden="1">#REF!</definedName>
    <definedName name="__a1" localSheetId="7" hidden="1">#REF!</definedName>
    <definedName name="__a1" hidden="1">#REF!</definedName>
    <definedName name="__a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lt1" localSheetId="7">#REF!</definedName>
    <definedName name="__alt1">#REF!</definedName>
    <definedName name="__alt2" localSheetId="7">#REF!</definedName>
    <definedName name="__alt2">#REF!</definedName>
    <definedName name="__ANT05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BAS1" localSheetId="7">#REF!</definedName>
    <definedName name="__BAS1" localSheetId="4">#REF!</definedName>
    <definedName name="__BAS1">#REF!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c2">#N/A</definedName>
    <definedName name="__d2" localSheetId="1" hidden="1">{"NORMAL",#N/A,FALSE,"02"}</definedName>
    <definedName name="__d2" localSheetId="11" hidden="1">{"NORMAL",#N/A,FALSE,"02"}</definedName>
    <definedName name="__d2" localSheetId="15" hidden="1">{"NORMAL",#N/A,FALSE,"02"}</definedName>
    <definedName name="__d2" localSheetId="21" hidden="1">{"NORMAL",#N/A,FALSE,"02"}</definedName>
    <definedName name="__d2" hidden="1">{"NORMAL",#N/A,FALSE,"02"}</definedName>
    <definedName name="__DAT1" localSheetId="7">#REF!</definedName>
    <definedName name="__DAT1" localSheetId="4">#REF!</definedName>
    <definedName name="__DAT1">#REF!</definedName>
    <definedName name="__DAT10" localSheetId="7">#REF!</definedName>
    <definedName name="__DAT10" localSheetId="4">#REF!</definedName>
    <definedName name="__DAT10">#REF!</definedName>
    <definedName name="__DAT11" localSheetId="7">#REF!</definedName>
    <definedName name="__DAT11" localSheetId="4">#REF!</definedName>
    <definedName name="__DAT11">#REF!</definedName>
    <definedName name="__DAT12" localSheetId="7">#REF!</definedName>
    <definedName name="__DAT12" localSheetId="4">#REF!</definedName>
    <definedName name="__DAT12">#REF!</definedName>
    <definedName name="__DAT13" localSheetId="7">#REF!</definedName>
    <definedName name="__DAT13" localSheetId="4">#REF!</definedName>
    <definedName name="__DAT13">#REF!</definedName>
    <definedName name="__DAT14" localSheetId="7">#REF!</definedName>
    <definedName name="__DAT14" localSheetId="4">#REF!</definedName>
    <definedName name="__DAT14">#REF!</definedName>
    <definedName name="__DAT15" localSheetId="7">#REF!</definedName>
    <definedName name="__DAT15" localSheetId="4">#REF!</definedName>
    <definedName name="__DAT15">#REF!</definedName>
    <definedName name="__DAT16" localSheetId="7">#REF!</definedName>
    <definedName name="__DAT16" localSheetId="4">#REF!</definedName>
    <definedName name="__DAT16">#REF!</definedName>
    <definedName name="__DAT17" localSheetId="7">#REF!</definedName>
    <definedName name="__DAT17" localSheetId="4">#REF!</definedName>
    <definedName name="__DAT17">#REF!</definedName>
    <definedName name="__DAT18" localSheetId="7">#REF!</definedName>
    <definedName name="__DAT18" localSheetId="4">#REF!</definedName>
    <definedName name="__DAT18">#REF!</definedName>
    <definedName name="__DAT19" localSheetId="7">#REF!</definedName>
    <definedName name="__DAT19" localSheetId="4">#REF!</definedName>
    <definedName name="__DAT19">#REF!</definedName>
    <definedName name="__DAT2" localSheetId="7">#REF!</definedName>
    <definedName name="__DAT2" localSheetId="4">#REF!</definedName>
    <definedName name="__DAT2">#REF!</definedName>
    <definedName name="__DAT20" localSheetId="7">#REF!</definedName>
    <definedName name="__DAT20" localSheetId="4">#REF!</definedName>
    <definedName name="__DAT20">#REF!</definedName>
    <definedName name="__DAT3" localSheetId="7">#REF!</definedName>
    <definedName name="__DAT3" localSheetId="4">#REF!</definedName>
    <definedName name="__DAT3">#REF!</definedName>
    <definedName name="__DAT4" localSheetId="7">#REF!</definedName>
    <definedName name="__DAT4" localSheetId="4">#REF!</definedName>
    <definedName name="__DAT4">#REF!</definedName>
    <definedName name="__DAT5" localSheetId="7">#REF!</definedName>
    <definedName name="__DAT5" localSheetId="4">#REF!</definedName>
    <definedName name="__DAT5">#REF!</definedName>
    <definedName name="__DAT6" localSheetId="7">#REF!</definedName>
    <definedName name="__DAT6" localSheetId="4">#REF!</definedName>
    <definedName name="__DAT6">#REF!</definedName>
    <definedName name="__DAT7" localSheetId="7">#REF!</definedName>
    <definedName name="__DAT7" localSheetId="4">#REF!</definedName>
    <definedName name="__DAT7">#REF!</definedName>
    <definedName name="__DAT8" localSheetId="7">#REF!</definedName>
    <definedName name="__DAT8" localSheetId="4">#REF!</definedName>
    <definedName name="__DAT8">#REF!</definedName>
    <definedName name="__DAT9" localSheetId="7">#REF!</definedName>
    <definedName name="__DAT9" localSheetId="4">#REF!</definedName>
    <definedName name="__DAT9">#REF!</definedName>
    <definedName name="__dol2" localSheetId="7">#REF!</definedName>
    <definedName name="__dol2">#REF!</definedName>
    <definedName name="__e32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32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32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32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3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qu1" localSheetId="1" hidden="1">{#N/A,#N/A,TRUE,"Est. de Fact.";#N/A,#N/A,TRUE,"Capitulo 19";#N/A,#N/A,TRUE,"Proyecto P855"}</definedName>
    <definedName name="__equ1" localSheetId="11" hidden="1">{#N/A,#N/A,TRUE,"Est. de Fact.";#N/A,#N/A,TRUE,"Capitulo 19";#N/A,#N/A,TRUE,"Proyecto P855"}</definedName>
    <definedName name="__equ1" localSheetId="15" hidden="1">{#N/A,#N/A,TRUE,"Est. de Fact.";#N/A,#N/A,TRUE,"Capitulo 19";#N/A,#N/A,TRUE,"Proyecto P855"}</definedName>
    <definedName name="__equ1" localSheetId="21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qu1_1" localSheetId="1" hidden="1">{#N/A,#N/A,TRUE,"Est. de Fact.";#N/A,#N/A,TRUE,"Capitulo 19";#N/A,#N/A,TRUE,"Proyecto P855"}</definedName>
    <definedName name="__equ1_1" localSheetId="11" hidden="1">{#N/A,#N/A,TRUE,"Est. de Fact.";#N/A,#N/A,TRUE,"Capitulo 19";#N/A,#N/A,TRUE,"Proyecto P855"}</definedName>
    <definedName name="__equ1_1" localSheetId="15" hidden="1">{#N/A,#N/A,TRUE,"Est. de Fact.";#N/A,#N/A,TRUE,"Capitulo 19";#N/A,#N/A,TRUE,"Proyecto P855"}</definedName>
    <definedName name="__equ1_1" localSheetId="21" hidden="1">{#N/A,#N/A,TRUE,"Est. de Fact.";#N/A,#N/A,TRUE,"Capitulo 19";#N/A,#N/A,TRUE,"Proyecto P855"}</definedName>
    <definedName name="__equ1_1" hidden="1">{#N/A,#N/A,TRUE,"Est. de Fact.";#N/A,#N/A,TRUE,"Capitulo 19";#N/A,#N/A,TRUE,"Proyecto P855"}</definedName>
    <definedName name="__F" localSheetId="4" hidden="1">{#N/A,#N/A,FALSE,"Total_OC015";#N/A,#N/A,FALSE,"ADMIN";#N/A,#N/A,FALSE,"PROCES";#N/A,#N/A,FALSE,"mecan";#N/A,#N/A,FALSE,"civil";#N/A,#N/A,FALSE,"CAÑER";#N/A,#N/A,FALSE,"ELEC";#N/A,#N/A,FALSE,"INSTR"}</definedName>
    <definedName name="__F" localSheetId="1" hidden="1">{#N/A,#N/A,FALSE,"Total_OC015";#N/A,#N/A,FALSE,"ADMIN";#N/A,#N/A,FALSE,"PROCES";#N/A,#N/A,FALSE,"mecan";#N/A,#N/A,FALSE,"civil";#N/A,#N/A,FALSE,"CAÑER";#N/A,#N/A,FALSE,"ELEC";#N/A,#N/A,FALSE,"INSTR"}</definedName>
    <definedName name="__F" localSheetId="11" hidden="1">{#N/A,#N/A,FALSE,"Total_OC015";#N/A,#N/A,FALSE,"ADMIN";#N/A,#N/A,FALSE,"PROCES";#N/A,#N/A,FALSE,"mecan";#N/A,#N/A,FALSE,"civil";#N/A,#N/A,FALSE,"CAÑER";#N/A,#N/A,FALSE,"ELEC";#N/A,#N/A,FALSE,"INSTR"}</definedName>
    <definedName name="__F" localSheetId="15" hidden="1">{#N/A,#N/A,FALSE,"Total_OC015";#N/A,#N/A,FALSE,"ADMIN";#N/A,#N/A,FALSE,"PROCES";#N/A,#N/A,FALSE,"mecan";#N/A,#N/A,FALSE,"civil";#N/A,#N/A,FALSE,"CAÑER";#N/A,#N/A,FALSE,"ELEC";#N/A,#N/A,FALSE,"INSTR"}</definedName>
    <definedName name="__F" localSheetId="21" hidden="1">{#N/A,#N/A,FALSE,"Total_OC015";#N/A,#N/A,FALSE,"ADMIN";#N/A,#N/A,FALSE,"PROCES";#N/A,#N/A,FALSE,"mecan";#N/A,#N/A,FALSE,"civil";#N/A,#N/A,FALSE,"CAÑER";#N/A,#N/A,FALSE,"ELEC";#N/A,#N/A,FALSE,"INSTR"}</definedName>
    <definedName name="__F" hidden="1">{#N/A,#N/A,FALSE,"Total_OC015";#N/A,#N/A,FALSE,"ADMIN";#N/A,#N/A,FALSE,"PROCES";#N/A,#N/A,FALSE,"mecan";#N/A,#N/A,FALSE,"civil";#N/A,#N/A,FALSE,"CAÑER";#N/A,#N/A,FALSE,"ELEC";#N/A,#N/A,FALSE,"INSTR"}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11" hidden="1">{#N/A,#N/A,FALSE,"Total_OC015";#N/A,#N/A,FALSE,"ADMIN";#N/A,#N/A,FALSE,"PROCES";#N/A,#N/A,FALSE,"mecan";#N/A,#N/A,FALSE,"civil";#N/A,#N/A,FALSE,"CAÑER";#N/A,#N/A,FALSE,"ELEC";#N/A,#N/A,FALSE,"INSTR"}</definedName>
    <definedName name="__gl1" localSheetId="15" hidden="1">{#N/A,#N/A,FALSE,"Total_OC015";#N/A,#N/A,FALSE,"ADMIN";#N/A,#N/A,FALSE,"PROCES";#N/A,#N/A,FALSE,"mecan";#N/A,#N/A,FALSE,"civil";#N/A,#N/A,FALSE,"CAÑER";#N/A,#N/A,FALSE,"ELEC";#N/A,#N/A,FALSE,"INSTR"}</definedName>
    <definedName name="__gl1" localSheetId="21" hidden="1">{#N/A,#N/A,FALSE,"Total_OC015";#N/A,#N/A,FALSE,"ADMIN";#N/A,#N/A,FALSE,"PROCES";#N/A,#N/A,FALSE,"mecan";#N/A,#N/A,FALSE,"civil";#N/A,#N/A,FALSE,"CAÑER";#N/A,#N/A,FALSE,"ELEC";#N/A,#N/A,FALSE,"INSTR"}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gl1_1" localSheetId="1" hidden="1">{#N/A,#N/A,FALSE,"Total_OC015";#N/A,#N/A,FALSE,"ADMIN";#N/A,#N/A,FALSE,"PROCES";#N/A,#N/A,FALSE,"mecan";#N/A,#N/A,FALSE,"civil";#N/A,#N/A,FALSE,"CAÑER";#N/A,#N/A,FALSE,"ELEC";#N/A,#N/A,FALSE,"INSTR"}</definedName>
    <definedName name="__gl1_1" localSheetId="11" hidden="1">{#N/A,#N/A,FALSE,"Total_OC015";#N/A,#N/A,FALSE,"ADMIN";#N/A,#N/A,FALSE,"PROCES";#N/A,#N/A,FALSE,"mecan";#N/A,#N/A,FALSE,"civil";#N/A,#N/A,FALSE,"CAÑER";#N/A,#N/A,FALSE,"ELEC";#N/A,#N/A,FALSE,"INSTR"}</definedName>
    <definedName name="__gl1_1" localSheetId="15" hidden="1">{#N/A,#N/A,FALSE,"Total_OC015";#N/A,#N/A,FALSE,"ADMIN";#N/A,#N/A,FALSE,"PROCES";#N/A,#N/A,FALSE,"mecan";#N/A,#N/A,FALSE,"civil";#N/A,#N/A,FALSE,"CAÑER";#N/A,#N/A,FALSE,"ELEC";#N/A,#N/A,FALSE,"INSTR"}</definedName>
    <definedName name="__gl1_1" localSheetId="21" hidden="1">{#N/A,#N/A,FALSE,"Total_OC015";#N/A,#N/A,FALSE,"ADMIN";#N/A,#N/A,FALSE,"PROCES";#N/A,#N/A,FALSE,"mecan";#N/A,#N/A,FALSE,"civil";#N/A,#N/A,FALSE,"CAÑER";#N/A,#N/A,FALSE,"ELEC";#N/A,#N/A,FALSE,"INSTR"}</definedName>
    <definedName name="__gl1_1" hidden="1">{#N/A,#N/A,FALSE,"Total_OC015";#N/A,#N/A,FALSE,"ADMIN";#N/A,#N/A,FALSE,"PROCES";#N/A,#N/A,FALSE,"mecan";#N/A,#N/A,FALSE,"civil";#N/A,#N/A,FALSE,"CAÑER";#N/A,#N/A,FALSE,"ELEC";#N/A,#N/A,FALSE,"INSTR"}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localSheetId="7" hidden="1">#REF!</definedName>
    <definedName name="__key1" hidden="1">#REF!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11" hidden="1">{"FlujoGastos",#N/A,FALSE,"Base";"FlujoGastos",#N/A,FALSE,"Buzón Tren";"FlujoGastos",#N/A,FALSE,"Buzón Camión";"FlujoGastos",#N/A,FALSE,"LHD Camión";"FlujoGastos",#N/A,FALSE,"Cámara Camión"}</definedName>
    <definedName name="__kk2" localSheetId="15" hidden="1">{"FlujoGastos",#N/A,FALSE,"Base";"FlujoGastos",#N/A,FALSE,"Buzón Tren";"FlujoGastos",#N/A,FALSE,"Buzón Camión";"FlujoGastos",#N/A,FALSE,"LHD Camión";"FlujoGastos",#N/A,FALSE,"Cámara Camión"}</definedName>
    <definedName name="__kk2" localSheetId="21" hidden="1">{"FlujoGastos",#N/A,FALSE,"Base";"FlujoGastos",#N/A,FALSE,"Buzón Tren";"FlujoGastos",#N/A,FALSE,"Buzón Camión";"FlujoGastos",#N/A,FALSE,"LHD Camión";"FlujoGastos",#N/A,FALSE,"Cámara Camión"}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1" hidden="1">{"desarrollo",#N/A,FALSE,"Cámara Camión";"resumen",#N/A,FALSE,"Cámara Camión";"eqprod",#N/A,FALSE,"Cámara Camión"}</definedName>
    <definedName name="__kk4" localSheetId="11" hidden="1">{"desarrollo",#N/A,FALSE,"Cámara Camión";"resumen",#N/A,FALSE,"Cámara Camión";"eqprod",#N/A,FALSE,"Cámara Camión"}</definedName>
    <definedName name="__kk4" localSheetId="15" hidden="1">{"desarrollo",#N/A,FALSE,"Cámara Camión";"resumen",#N/A,FALSE,"Cámara Camión";"eqprod",#N/A,FALSE,"Cámara Camión"}</definedName>
    <definedName name="__kk4" localSheetId="21" hidden="1">{"desarrollo",#N/A,FALSE,"Cámara Camión";"resumen",#N/A,FALSE,"Cámara Camión";"eqprod",#N/A,FALSE,"Cámara Camión"}</definedName>
    <definedName name="__kk4" localSheetId="3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11" hidden="1">{#N/A,#N/A,FALSE,"Total_OC015";#N/A,#N/A,FALSE,"ADMIN";#N/A,#N/A,FALSE,"PROCES";#N/A,#N/A,FALSE,"mecan";#N/A,#N/A,FALSE,"civil";#N/A,#N/A,FALSE,"CAÑER";#N/A,#N/A,FALSE,"ELEC";#N/A,#N/A,FALSE,"INSTR"}</definedName>
    <definedName name="__lot1" localSheetId="15" hidden="1">{#N/A,#N/A,FALSE,"Total_OC015";#N/A,#N/A,FALSE,"ADMIN";#N/A,#N/A,FALSE,"PROCES";#N/A,#N/A,FALSE,"mecan";#N/A,#N/A,FALSE,"civil";#N/A,#N/A,FALSE,"CAÑER";#N/A,#N/A,FALSE,"ELEC";#N/A,#N/A,FALSE,"INSTR"}</definedName>
    <definedName name="__lot1" localSheetId="21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A1" localSheetId="7">#REF!</definedName>
    <definedName name="__MA1">#REF!</definedName>
    <definedName name="__MA2" localSheetId="7">#REF!</definedName>
    <definedName name="__MA2">#REF!</definedName>
    <definedName name="__MES05" localSheetId="7">#REF!</definedName>
    <definedName name="__MES05">#REF!</definedName>
    <definedName name="__MES5" localSheetId="7">#REF!</definedName>
    <definedName name="__MES5">#REF!</definedName>
    <definedName name="__nuu99" localSheetId="7">#REF!</definedName>
    <definedName name="__nuu99">#REF!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e96" localSheetId="7" hidden="1">#REF!</definedName>
    <definedName name="__re96" hidden="1">#REF!</definedName>
    <definedName name="__ref2" localSheetId="7" hidden="1">#REF!</definedName>
    <definedName name="__ref2" hidden="1">#REF!</definedName>
    <definedName name="__res1" localSheetId="7">#REF!</definedName>
    <definedName name="__res1" localSheetId="4">#REF!</definedName>
    <definedName name="__res1">#REF!</definedName>
    <definedName name="__res2" localSheetId="7">#REF!</definedName>
    <definedName name="__res2" localSheetId="4">#REF!</definedName>
    <definedName name="__res2">#REF!</definedName>
    <definedName name="__res3" localSheetId="7">#REF!</definedName>
    <definedName name="__res3" localSheetId="4">#REF!</definedName>
    <definedName name="__res3">#REF!</definedName>
    <definedName name="__res4" localSheetId="7">#REF!</definedName>
    <definedName name="__res4" localSheetId="4">#REF!</definedName>
    <definedName name="__res4">#REF!</definedName>
    <definedName name="__REV1" localSheetId="1" hidden="1">{"Graf_Carga Trab",#N/A,FALSE,"Grafi_Carga Trab";"Graf_Venta Flujo",#N/A,FALSE,"Grafi_Carga Trab"}</definedName>
    <definedName name="__REV1" localSheetId="11" hidden="1">{"Graf_Carga Trab",#N/A,FALSE,"Grafi_Carga Trab";"Graf_Venta Flujo",#N/A,FALSE,"Grafi_Carga Trab"}</definedName>
    <definedName name="__REV1" localSheetId="15" hidden="1">{"Graf_Carga Trab",#N/A,FALSE,"Grafi_Carga Trab";"Graf_Venta Flujo",#N/A,FALSE,"Grafi_Carga Trab"}</definedName>
    <definedName name="__REV1" localSheetId="21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11" hidden="1">{"Graf_Carga Trab",#N/A,FALSE,"Grafi_Carga Trab";"Graf_Venta Flujo",#N/A,FALSE,"Grafi_Carga Trab"}</definedName>
    <definedName name="__REV1_1" localSheetId="15" hidden="1">{"Graf_Carga Trab",#N/A,FALSE,"Grafi_Carga Trab";"Graf_Venta Flujo",#N/A,FALSE,"Grafi_Carga Trab"}</definedName>
    <definedName name="__REV1_1" localSheetId="21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11" hidden="1">{"Graf_Carga Trab",#N/A,FALSE,"Grafi_Carga Trab";"Graf_Venta Flujo",#N/A,FALSE,"Grafi_Carga Trab"}</definedName>
    <definedName name="__REV11" localSheetId="15" hidden="1">{"Graf_Carga Trab",#N/A,FALSE,"Grafi_Carga Trab";"Graf_Venta Flujo",#N/A,FALSE,"Grafi_Carga Trab"}</definedName>
    <definedName name="__REV11" localSheetId="21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11" hidden="1">{"Graf_Carga Trab",#N/A,FALSE,"Grafi_Carga Trab";"Graf_Venta Flujo",#N/A,FALSE,"Grafi_Carga Trab"}</definedName>
    <definedName name="__REV11_1" localSheetId="15" hidden="1">{"Graf_Carga Trab",#N/A,FALSE,"Grafi_Carga Trab";"Graf_Venta Flujo",#N/A,FALSE,"Grafi_Carga Trab"}</definedName>
    <definedName name="__REV11_1" localSheetId="21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SOP1" localSheetId="7">#REF!</definedName>
    <definedName name="__SOP1">#REF!</definedName>
    <definedName name="__SOP2" localSheetId="7">#REF!</definedName>
    <definedName name="__SOP2">#REF!</definedName>
    <definedName name="__SOP3" localSheetId="7">#REF!</definedName>
    <definedName name="__SOP3">#REF!</definedName>
    <definedName name="__SOP4" localSheetId="7">#REF!</definedName>
    <definedName name="__SOP4">#REF!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F1" localSheetId="7">+#REF!</definedName>
    <definedName name="__UF1">+#REF!</definedName>
    <definedName name="__us96" localSheetId="7">#REF!</definedName>
    <definedName name="__us96" localSheetId="4">#REF!</definedName>
    <definedName name="__us96">#REF!</definedName>
    <definedName name="__wq12" localSheetId="4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11" hidden="1">{#N/A,#N/A,FALSE,"Total_OC015";#N/A,#N/A,FALSE,"ADMIN";#N/A,#N/A,FALSE,"PROCES";#N/A,#N/A,FALSE,"mecan";#N/A,#N/A,FALSE,"civil";#N/A,#N/A,FALSE,"CAÑER";#N/A,#N/A,FALSE,"ELEC";#N/A,#N/A,FALSE,"INSTR"}</definedName>
    <definedName name="__wq12" localSheetId="15" hidden="1">{#N/A,#N/A,FALSE,"Total_OC015";#N/A,#N/A,FALSE,"ADMIN";#N/A,#N/A,FALSE,"PROCES";#N/A,#N/A,FALSE,"mecan";#N/A,#N/A,FALSE,"civil";#N/A,#N/A,FALSE,"CAÑER";#N/A,#N/A,FALSE,"ELEC";#N/A,#N/A,FALSE,"INSTR"}</definedName>
    <definedName name="__wq12" localSheetId="21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4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11" hidden="1">{#N/A,#N/A,TRUE,"Est. de Fact.";#N/A,#N/A,TRUE,"Capitulo 19";#N/A,#N/A,TRUE,"Proyecto P855"}</definedName>
    <definedName name="__wrn1" localSheetId="15" hidden="1">{#N/A,#N/A,TRUE,"Est. de Fact.";#N/A,#N/A,TRUE,"Capitulo 19";#N/A,#N/A,TRUE,"Proyecto P855"}</definedName>
    <definedName name="__wrn1" localSheetId="21" hidden="1">{#N/A,#N/A,TRUE,"Est. de Fact.";#N/A,#N/A,TRUE,"Capitulo 19";#N/A,#N/A,TRUE,"Proyecto P855"}</definedName>
    <definedName name="__wrn1" localSheetId="3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11" hidden="1">{#N/A,#N/A,TRUE,"Est. de Fact.";#N/A,#N/A,TRUE,"Capitulo 19";#N/A,#N/A,TRUE,"Proyecto P855"}</definedName>
    <definedName name="__wrn1_1" localSheetId="15" hidden="1">{#N/A,#N/A,TRUE,"Est. de Fact.";#N/A,#N/A,TRUE,"Capitulo 19";#N/A,#N/A,TRUE,"Proyecto P855"}</definedName>
    <definedName name="__wrn1_1" localSheetId="21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2" localSheetId="1" hidden="1">{#N/A,#N/A,TRUE,"Est. de Fact.";#N/A,#N/A,TRUE,"Capitulo 19";#N/A,#N/A,TRUE,"Proyecto P855"}</definedName>
    <definedName name="__wrn2" localSheetId="11" hidden="1">{#N/A,#N/A,TRUE,"Est. de Fact.";#N/A,#N/A,TRUE,"Capitulo 19";#N/A,#N/A,TRUE,"Proyecto P855"}</definedName>
    <definedName name="__wrn2" localSheetId="15" hidden="1">{#N/A,#N/A,TRUE,"Est. de Fact.";#N/A,#N/A,TRUE,"Capitulo 19";#N/A,#N/A,TRUE,"Proyecto P855"}</definedName>
    <definedName name="__wrn2" localSheetId="21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11" hidden="1">{#N/A,#N/A,FALSE,"Total_OC015";#N/A,#N/A,FALSE,"ADMIN";#N/A,#N/A,FALSE,"PROCES";#N/A,#N/A,FALSE,"mecan";#N/A,#N/A,FALSE,"civil";#N/A,#N/A,FALSE,"CAÑER";#N/A,#N/A,FALSE,"ELEC";#N/A,#N/A,FALSE,"INSTR"}</definedName>
    <definedName name="__wrn3" localSheetId="15" hidden="1">{#N/A,#N/A,FALSE,"Total_OC015";#N/A,#N/A,FALSE,"ADMIN";#N/A,#N/A,FALSE,"PROCES";#N/A,#N/A,FALSE,"mecan";#N/A,#N/A,FALSE,"civil";#N/A,#N/A,FALSE,"CAÑER";#N/A,#N/A,FALSE,"ELEC";#N/A,#N/A,FALSE,"INSTR"}</definedName>
    <definedName name="__wrn3" localSheetId="21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 hidden="1">#NAME?</definedName>
    <definedName name="__xlfn.IFERROR" hidden="1">#NAME?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" localSheetId="7">#REF!</definedName>
    <definedName name="_1">#REF!</definedName>
    <definedName name="_1_____________123Graph_AGRAFICO_1" localSheetId="7" hidden="1">#REF!</definedName>
    <definedName name="_1_____________123Graph_AGRAFICO_1" hidden="1">#REF!</definedName>
    <definedName name="_1_____123Graph_A__200__BPF" localSheetId="7" hidden="1">#REF!</definedName>
    <definedName name="_1_____123Graph_A__200__BPF" hidden="1">#REF!</definedName>
    <definedName name="_1____123Graph_A__200__BPF" localSheetId="7" hidden="1">#REF!</definedName>
    <definedName name="_1____123Graph_A__200__BPF" hidden="1">#REF!</definedName>
    <definedName name="_1__123Graph_A__200__BPF" localSheetId="7" hidden="1">#REF!</definedName>
    <definedName name="_1__123Graph_A__200__BPF" localSheetId="4" hidden="1">#REF!</definedName>
    <definedName name="_1__123Graph_A__200__BPF" hidden="1">#REF!</definedName>
    <definedName name="_1__123Graph_AChart_1A" localSheetId="7" hidden="1">#REF!</definedName>
    <definedName name="_1__123Graph_AChart_1A" hidden="1">#REF!</definedName>
    <definedName name="_10_____123Graph_C__200__D50" localSheetId="7" hidden="1">#REF!</definedName>
    <definedName name="_10_____123Graph_C__200__D50" hidden="1">#REF!</definedName>
    <definedName name="_10____123Graph_C__200__D50" localSheetId="7" hidden="1">#REF!</definedName>
    <definedName name="_10____123Graph_C__200__D50" hidden="1">#REF!</definedName>
    <definedName name="_10__123Graph_ACHART_12" localSheetId="7" hidden="1">#REF!</definedName>
    <definedName name="_10__123Graph_ACHART_12" hidden="1">#REF!</definedName>
    <definedName name="_10__123Graph_ACHART_16" localSheetId="7" hidden="1">#REF!</definedName>
    <definedName name="_10__123Graph_ACHART_16" hidden="1">#REF!</definedName>
    <definedName name="_10__123Graph_AEFICIENCIA_1" localSheetId="7" hidden="1">#REF!</definedName>
    <definedName name="_10__123Graph_AEFICIENCIA_1" hidden="1">#REF!</definedName>
    <definedName name="_10__123Graph_B__200__D50" localSheetId="7" hidden="1">#REF!</definedName>
    <definedName name="_10__123Graph_B__200__D50" localSheetId="4" hidden="1">#REF!</definedName>
    <definedName name="_10__123Graph_B__200__D50" hidden="1">#REF!</definedName>
    <definedName name="_10__123Graph_BEFICIENCIA_1" localSheetId="7" hidden="1">#REF!</definedName>
    <definedName name="_10__123Graph_BEFICIENCIA_1" hidden="1">#REF!</definedName>
    <definedName name="_10__123Graph_BGRAFICO_2" localSheetId="7" hidden="1">#REF!</definedName>
    <definedName name="_10__123Graph_BGRAFICO_2" hidden="1">#REF!</definedName>
    <definedName name="_10__123Graph_BGRANULOMETRIA_1" localSheetId="7" hidden="1">#REF!</definedName>
    <definedName name="_10__123Graph_BGRANULOMETRIA_1" hidden="1">#REF!</definedName>
    <definedName name="_10__123Graph_C__200__D50" localSheetId="7" hidden="1">#REF!</definedName>
    <definedName name="_10__123Graph_C__200__D50" localSheetId="4" hidden="1">#REF!</definedName>
    <definedName name="_10__123Graph_C__200__D50" hidden="1">#REF!</definedName>
    <definedName name="_10__123Graph_EChart_1A" localSheetId="7" hidden="1">#REF!</definedName>
    <definedName name="_10__123Graph_EChart_1A" hidden="1">#REF!</definedName>
    <definedName name="_11_____123Graph_CGRANULOMETRIA_1" localSheetId="7" hidden="1">#REF!</definedName>
    <definedName name="_11_____123Graph_CGRANULOMETRIA_1" hidden="1">#REF!</definedName>
    <definedName name="_11____123Graph_CGRANULOMETRIA_1" localSheetId="7" hidden="1">#REF!</definedName>
    <definedName name="_11____123Graph_CGRANULOMETRIA_1" hidden="1">#REF!</definedName>
    <definedName name="_11__123Graph_AChart_1G" localSheetId="7" hidden="1">#REF!</definedName>
    <definedName name="_11__123Graph_AChart_1G" hidden="1">#REF!</definedName>
    <definedName name="_11__123Graph_AGRANULOMETRIA_1" localSheetId="7" hidden="1">#REF!</definedName>
    <definedName name="_11__123Graph_AGRANULOMETRIA_1" hidden="1">#REF!</definedName>
    <definedName name="_11__123Graph_BChart_1A" localSheetId="7" hidden="1">#REF!</definedName>
    <definedName name="_11__123Graph_BChart_1A" localSheetId="4" hidden="1">#REF!</definedName>
    <definedName name="_11__123Graph_BChart_1A" hidden="1">#REF!</definedName>
    <definedName name="_11__123Graph_BGRAFICO_2" localSheetId="7" hidden="1">#REF!</definedName>
    <definedName name="_11__123Graph_BGRAFICO_2" hidden="1">#REF!</definedName>
    <definedName name="_11__123Graph_C__200__BPF" localSheetId="7" hidden="1">#REF!</definedName>
    <definedName name="_11__123Graph_C__200__BPF" hidden="1">#REF!</definedName>
    <definedName name="_11__123Graph_CGRANULOMETRIA_1" localSheetId="7" hidden="1">#REF!</definedName>
    <definedName name="_11__123Graph_CGRANULOMETRIA_1" localSheetId="4" hidden="1">#REF!</definedName>
    <definedName name="_11__123Graph_CGRANULOMETRIA_1" hidden="1">#REF!</definedName>
    <definedName name="_12_____123Graph_D__200__BPF" localSheetId="7" hidden="1">#REF!</definedName>
    <definedName name="_12_____123Graph_D__200__BPF" hidden="1">#REF!</definedName>
    <definedName name="_12____123Graph_D__200__BPF" localSheetId="7" hidden="1">#REF!</definedName>
    <definedName name="_12____123Graph_D__200__BPF" hidden="1">#REF!</definedName>
    <definedName name="_12____123Graph_DChart_1A" localSheetId="7" hidden="1">#REF!</definedName>
    <definedName name="_12____123Graph_DChart_1A" hidden="1">#REF!</definedName>
    <definedName name="_12__123Graph_ACHART_13" localSheetId="7" hidden="1">#REF!</definedName>
    <definedName name="_12__123Graph_ACHART_13" hidden="1">#REF!</definedName>
    <definedName name="_12__123Graph_ACHART_2" localSheetId="7" hidden="1">#REF!</definedName>
    <definedName name="_12__123Graph_ACHART_2" hidden="1">#REF!</definedName>
    <definedName name="_12__123Graph_B__200__BPF" localSheetId="7" hidden="1">#REF!</definedName>
    <definedName name="_12__123Graph_B__200__BPF" hidden="1">#REF!</definedName>
    <definedName name="_12__123Graph_BChart_1A" localSheetId="7" hidden="1">#REF!</definedName>
    <definedName name="_12__123Graph_BChart_1A" hidden="1">#REF!</definedName>
    <definedName name="_12__123Graph_BEFICIENCIA_1" localSheetId="7" hidden="1">#REF!</definedName>
    <definedName name="_12__123Graph_BEFICIENCIA_1" localSheetId="4" hidden="1">#REF!</definedName>
    <definedName name="_12__123Graph_BEFICIENCIA_1" hidden="1">#REF!</definedName>
    <definedName name="_12__123Graph_BGRANULOMETRIA_1" localSheetId="7" hidden="1">#REF!</definedName>
    <definedName name="_12__123Graph_BGRANULOMETRIA_1" hidden="1">#REF!</definedName>
    <definedName name="_12__123Graph_C__200__D50" localSheetId="7" hidden="1">#REF!</definedName>
    <definedName name="_12__123Graph_C__200__D50" hidden="1">#REF!</definedName>
    <definedName name="_12__123Graph_CChart_1A" localSheetId="7" hidden="1">#REF!</definedName>
    <definedName name="_12__123Graph_CChart_1A" localSheetId="3" hidden="1">#REF!</definedName>
    <definedName name="_12__123Graph_CChart_1A" hidden="1">#REF!</definedName>
    <definedName name="_12__123Graph_D__200__BPF" localSheetId="7" hidden="1">#REF!</definedName>
    <definedName name="_12__123Graph_D__200__BPF" localSheetId="4" hidden="1">#REF!</definedName>
    <definedName name="_12__123Graph_D__200__BPF" hidden="1">#REF!</definedName>
    <definedName name="_12__123Graph_FChart_1A" localSheetId="7" hidden="1">#REF!</definedName>
    <definedName name="_12__123Graph_FChart_1A" hidden="1">#REF!</definedName>
    <definedName name="_12__123Graph_XMES_EP" localSheetId="7" hidden="1">#REF!</definedName>
    <definedName name="_12__123Graph_XMES_EP" localSheetId="4" hidden="1">#REF!</definedName>
    <definedName name="_12__123Graph_XMES_EP" hidden="1">#REF!</definedName>
    <definedName name="_124" localSheetId="7" hidden="1">#REF!</definedName>
    <definedName name="_124" hidden="1">#REF!</definedName>
    <definedName name="_124Graph_E" localSheetId="7" hidden="1">#REF!</definedName>
    <definedName name="_124Graph_E" hidden="1">#REF!</definedName>
    <definedName name="_13_____123Graph_D__200__D50" localSheetId="7" hidden="1">#REF!</definedName>
    <definedName name="_13_____123Graph_D__200__D50" hidden="1">#REF!</definedName>
    <definedName name="_13____123Graph_D__200__D50" localSheetId="7" hidden="1">#REF!</definedName>
    <definedName name="_13____123Graph_D__200__D50" hidden="1">#REF!</definedName>
    <definedName name="_13__123Graph_AChart_2G" localSheetId="7" hidden="1">#REF!</definedName>
    <definedName name="_13__123Graph_AChart_2G" hidden="1">#REF!</definedName>
    <definedName name="_13__123Graph_B__200__D50" localSheetId="7" hidden="1">#REF!</definedName>
    <definedName name="_13__123Graph_B__200__D50" hidden="1">#REF!</definedName>
    <definedName name="_13__123Graph_BEFICIENCIA_1" localSheetId="7" hidden="1">#REF!</definedName>
    <definedName name="_13__123Graph_BEFICIENCIA_1" hidden="1">#REF!</definedName>
    <definedName name="_13__123Graph_BGRAFICO_2" localSheetId="7" hidden="1">#REF!</definedName>
    <definedName name="_13__123Graph_BGRAFICO_2" localSheetId="4" hidden="1">#REF!</definedName>
    <definedName name="_13__123Graph_BGRAFICO_2" hidden="1">#REF!</definedName>
    <definedName name="_13__123Graph_C__200__BPF" localSheetId="7" hidden="1">#REF!</definedName>
    <definedName name="_13__123Graph_C__200__BPF" hidden="1">#REF!</definedName>
    <definedName name="_13__123Graph_CChart_1A" localSheetId="7" hidden="1">#REF!</definedName>
    <definedName name="_13__123Graph_CChart_1A" hidden="1">#REF!</definedName>
    <definedName name="_13__123Graph_D__200__D50" localSheetId="7" hidden="1">#REF!</definedName>
    <definedName name="_13__123Graph_D__200__D50" localSheetId="4" hidden="1">#REF!</definedName>
    <definedName name="_13__123Graph_D__200__D50" hidden="1">#REF!</definedName>
    <definedName name="_14_____123Graph_E__200__BPF" localSheetId="7" hidden="1">#REF!</definedName>
    <definedName name="_14_____123Graph_E__200__BPF" hidden="1">#REF!</definedName>
    <definedName name="_14____123Graph_E__200__BPF" localSheetId="7" hidden="1">#REF!</definedName>
    <definedName name="_14____123Graph_E__200__BPF" hidden="1">#REF!</definedName>
    <definedName name="_14__123Graph_ACHART_14" localSheetId="7" hidden="1">#REF!</definedName>
    <definedName name="_14__123Graph_ACHART_14" hidden="1">#REF!</definedName>
    <definedName name="_14__123Graph_ACHART_3" localSheetId="7" hidden="1">#REF!</definedName>
    <definedName name="_14__123Graph_ACHART_3" hidden="1">#REF!</definedName>
    <definedName name="_14__123Graph_BGRANULOMETRIA_1" localSheetId="7" hidden="1">#REF!</definedName>
    <definedName name="_14__123Graph_BGRANULOMETRIA_1" localSheetId="4" hidden="1">#REF!</definedName>
    <definedName name="_14__123Graph_BGRANULOMETRIA_1" hidden="1">#REF!</definedName>
    <definedName name="_14__123Graph_C__200__D50" localSheetId="7" hidden="1">#REF!</definedName>
    <definedName name="_14__123Graph_C__200__D50" hidden="1">#REF!</definedName>
    <definedName name="_14__123Graph_CGRAFICO_2" localSheetId="7" hidden="1">#REF!</definedName>
    <definedName name="_14__123Graph_CGRAFICO_2" hidden="1">#REF!</definedName>
    <definedName name="_14__123Graph_CGRANULOMETRIA_1" localSheetId="7" hidden="1">#REF!</definedName>
    <definedName name="_14__123Graph_CGRANULOMETRIA_1" hidden="1">#REF!</definedName>
    <definedName name="_14__123Graph_E__200__BPF" localSheetId="7" hidden="1">#REF!</definedName>
    <definedName name="_14__123Graph_E__200__BPF" localSheetId="4" hidden="1">#REF!</definedName>
    <definedName name="_14__123Graph_E__200__BPF" hidden="1">#REF!</definedName>
    <definedName name="_14__123Graph_XChart_1A" localSheetId="7" hidden="1">#REF!</definedName>
    <definedName name="_14__123Graph_XChart_1A" hidden="1">#REF!</definedName>
    <definedName name="_15_____123Graph_E__200__D50" localSheetId="7" hidden="1">#REF!</definedName>
    <definedName name="_15_____123Graph_E__200__D50" hidden="1">#REF!</definedName>
    <definedName name="_15____123Graph_E__200__D50" localSheetId="7" hidden="1">#REF!</definedName>
    <definedName name="_15____123Graph_E__200__D50" hidden="1">#REF!</definedName>
    <definedName name="_15____123Graph_EChart_1A" localSheetId="7" hidden="1">#REF!</definedName>
    <definedName name="_15____123Graph_EChart_1A" hidden="1">#REF!</definedName>
    <definedName name="_15__123Graph_ACHART_4" localSheetId="7" hidden="1">#REF!</definedName>
    <definedName name="_15__123Graph_ACHART_4" hidden="1">#REF!</definedName>
    <definedName name="_15__123Graph_AGRAFICO_2" localSheetId="7" hidden="1">#REF!</definedName>
    <definedName name="_15__123Graph_AGRAFICO_2" hidden="1">#REF!</definedName>
    <definedName name="_15__123Graph_C__200__BPF" localSheetId="7" hidden="1">#REF!</definedName>
    <definedName name="_15__123Graph_C__200__BPF" localSheetId="4" hidden="1">#REF!</definedName>
    <definedName name="_15__123Graph_C__200__BPF" hidden="1">#REF!</definedName>
    <definedName name="_15__123Graph_CGRAFICO_2" localSheetId="7" hidden="1">#REF!</definedName>
    <definedName name="_15__123Graph_CGRAFICO_2" hidden="1">#REF!</definedName>
    <definedName name="_15__123Graph_D__200__BPF" localSheetId="7" hidden="1">#REF!</definedName>
    <definedName name="_15__123Graph_D__200__BPF" hidden="1">#REF!</definedName>
    <definedName name="_15__123Graph_E__200__D50" localSheetId="7" hidden="1">#REF!</definedName>
    <definedName name="_15__123Graph_E__200__D50" localSheetId="4" hidden="1">#REF!</definedName>
    <definedName name="_15__123Graph_E__200__D50" hidden="1">#REF!</definedName>
    <definedName name="_15__123Graph_XNET_ACUM" localSheetId="7" hidden="1">#REF!</definedName>
    <definedName name="_15__123Graph_XNET_ACUM" localSheetId="4" hidden="1">#REF!</definedName>
    <definedName name="_15__123Graph_XNET_ACUM" hidden="1">#REF!</definedName>
    <definedName name="_16" localSheetId="7" hidden="1">#REF!</definedName>
    <definedName name="_16" hidden="1">#REF!</definedName>
    <definedName name="_16_____123Graph_F__200__BPF" localSheetId="7" hidden="1">#REF!</definedName>
    <definedName name="_16_____123Graph_F__200__BPF" hidden="1">#REF!</definedName>
    <definedName name="_16____123Graph_F__200__BPF" localSheetId="7" hidden="1">#REF!</definedName>
    <definedName name="_16____123Graph_F__200__BPF" hidden="1">#REF!</definedName>
    <definedName name="_16__123Graph_ACHART_15" localSheetId="7" hidden="1">#REF!</definedName>
    <definedName name="_16__123Graph_ACHART_15" hidden="1">#REF!</definedName>
    <definedName name="_16__123Graph_ACHART_5" localSheetId="7" hidden="1">#REF!</definedName>
    <definedName name="_16__123Graph_ACHART_5" hidden="1">#REF!</definedName>
    <definedName name="_16__123Graph_AGRAFICO_3" localSheetId="7" hidden="1">#REF!</definedName>
    <definedName name="_16__123Graph_AGRAFICO_3" hidden="1">#REF!</definedName>
    <definedName name="_16__123Graph_C__200__D50" localSheetId="7" hidden="1">#REF!</definedName>
    <definedName name="_16__123Graph_C__200__D50" localSheetId="4" hidden="1">#REF!</definedName>
    <definedName name="_16__123Graph_C__200__D50" hidden="1">#REF!</definedName>
    <definedName name="_16__123Graph_CGRANULOMETRIA_1" localSheetId="7" hidden="1">#REF!</definedName>
    <definedName name="_16__123Graph_CGRANULOMETRIA_1" hidden="1">#REF!</definedName>
    <definedName name="_16__123Graph_D__200__D50" localSheetId="7" hidden="1">#REF!</definedName>
    <definedName name="_16__123Graph_D__200__D50" hidden="1">#REF!</definedName>
    <definedName name="_16__123Graph_DChart_1A" localSheetId="7" hidden="1">#REF!</definedName>
    <definedName name="_16__123Graph_DChart_1A" localSheetId="3" hidden="1">#REF!</definedName>
    <definedName name="_16__123Graph_DChart_1A" hidden="1">#REF!</definedName>
    <definedName name="_16__123Graph_F__200__BPF" localSheetId="7" hidden="1">#REF!</definedName>
    <definedName name="_16__123Graph_F__200__BPF" localSheetId="4" hidden="1">#REF!</definedName>
    <definedName name="_16__123Graph_F__200__BPF" hidden="1">#REF!</definedName>
    <definedName name="_17_________123Graph_AGRAFICO_1" localSheetId="7" hidden="1">#REF!</definedName>
    <definedName name="_17_________123Graph_AGRAFICO_1" hidden="1">#REF!</definedName>
    <definedName name="_17_____123Graph_F__200__D50" localSheetId="7" hidden="1">#REF!</definedName>
    <definedName name="_17_____123Graph_F__200__D50" hidden="1">#REF!</definedName>
    <definedName name="_17____123Graph_F__200__D50" localSheetId="7" hidden="1">#REF!</definedName>
    <definedName name="_17____123Graph_F__200__D50" hidden="1">#REF!</definedName>
    <definedName name="_17__123Graph_ACHART_6" localSheetId="7" hidden="1">#REF!</definedName>
    <definedName name="_17__123Graph_ACHART_6" hidden="1">#REF!</definedName>
    <definedName name="_17__123Graph_CChart_1A" localSheetId="7" hidden="1">#REF!</definedName>
    <definedName name="_17__123Graph_CChart_1A" localSheetId="4" hidden="1">#REF!</definedName>
    <definedName name="_17__123Graph_CChart_1A" hidden="1">#REF!</definedName>
    <definedName name="_17__123Graph_D__200__BPF" localSheetId="7" hidden="1">#REF!</definedName>
    <definedName name="_17__123Graph_D__200__BPF" hidden="1">#REF!</definedName>
    <definedName name="_17__123Graph_DChart_1A" localSheetId="7" hidden="1">#REF!</definedName>
    <definedName name="_17__123Graph_DChart_1A" hidden="1">#REF!</definedName>
    <definedName name="_17__123Graph_F__200__D50" localSheetId="7" hidden="1">#REF!</definedName>
    <definedName name="_17__123Graph_F__200__D50" localSheetId="4" hidden="1">#REF!</definedName>
    <definedName name="_17__123Graph_F__200__D50" hidden="1">#REF!</definedName>
    <definedName name="_17_123Graph_F_200_D51" localSheetId="7" hidden="1">#REF!</definedName>
    <definedName name="_17_123Graph_F_200_D51" hidden="1">#REF!</definedName>
    <definedName name="_18_________123Graph_BGRAFICO_2" localSheetId="7" hidden="1">#REF!</definedName>
    <definedName name="_18_________123Graph_BGRAFICO_2" hidden="1">#REF!</definedName>
    <definedName name="_18_____123Graph_X__200__BPF" localSheetId="7" hidden="1">#REF!</definedName>
    <definedName name="_18_____123Graph_X__200__BPF" hidden="1">#REF!</definedName>
    <definedName name="_18____123Graph_FChart_1A" localSheetId="7" hidden="1">#REF!</definedName>
    <definedName name="_18____123Graph_FChart_1A" hidden="1">#REF!</definedName>
    <definedName name="_18____123Graph_X__200__BPF" localSheetId="7" hidden="1">#REF!</definedName>
    <definedName name="_18____123Graph_X__200__BPF" hidden="1">#REF!</definedName>
    <definedName name="_18__123Graph_ACHART_16" localSheetId="7" hidden="1">#REF!</definedName>
    <definedName name="_18__123Graph_ACHART_16" hidden="1">#REF!</definedName>
    <definedName name="_18__123Graph_ACHART_7" localSheetId="7" hidden="1">#REF!</definedName>
    <definedName name="_18__123Graph_ACHART_7" hidden="1">#REF!</definedName>
    <definedName name="_18__123Graph_CGRAFICO_2" localSheetId="7" hidden="1">#REF!</definedName>
    <definedName name="_18__123Graph_CGRAFICO_2" localSheetId="4" hidden="1">#REF!</definedName>
    <definedName name="_18__123Graph_CGRAFICO_2" hidden="1">#REF!</definedName>
    <definedName name="_18__123Graph_D__200__D50" localSheetId="7" hidden="1">#REF!</definedName>
    <definedName name="_18__123Graph_D__200__D50" hidden="1">#REF!</definedName>
    <definedName name="_18__123Graph_E__200__BPF" localSheetId="7" hidden="1">#REF!</definedName>
    <definedName name="_18__123Graph_E__200__BPF" hidden="1">#REF!</definedName>
    <definedName name="_18__123Graph_EChart_1A" localSheetId="7" hidden="1">#REF!</definedName>
    <definedName name="_18__123Graph_EChart_1A" localSheetId="3" hidden="1">#REF!</definedName>
    <definedName name="_18__123Graph_EChart_1A" hidden="1">#REF!</definedName>
    <definedName name="_18__123Graph_X__200__BPF" localSheetId="7" hidden="1">#REF!</definedName>
    <definedName name="_18__123Graph_X__200__BPF" localSheetId="4" hidden="1">#REF!</definedName>
    <definedName name="_18__123Graph_X__200__BPF" hidden="1">#REF!</definedName>
    <definedName name="_19_________123Graph_CGRAFICO_2" localSheetId="7" hidden="1">#REF!</definedName>
    <definedName name="_19_________123Graph_CGRAFICO_2" hidden="1">#REF!</definedName>
    <definedName name="_19_____123Graph_X__200__D50" localSheetId="7" hidden="1">#REF!</definedName>
    <definedName name="_19_____123Graph_X__200__D50" hidden="1">#REF!</definedName>
    <definedName name="_19____123Graph_X__200__D50" localSheetId="7" hidden="1">#REF!</definedName>
    <definedName name="_19____123Graph_X__200__D50" hidden="1">#REF!</definedName>
    <definedName name="_19__123Graph_AChart_1G" localSheetId="7" hidden="1">#REF!</definedName>
    <definedName name="_19__123Graph_AChart_1G" hidden="1">#REF!</definedName>
    <definedName name="_19__123Graph_ACHART_8" localSheetId="7" hidden="1">#REF!</definedName>
    <definedName name="_19__123Graph_ACHART_8" hidden="1">#REF!</definedName>
    <definedName name="_19__123Graph_CChart_1A" localSheetId="7" hidden="1">#REF!</definedName>
    <definedName name="_19__123Graph_CChart_1A" hidden="1">#REF!</definedName>
    <definedName name="_19__123Graph_CGRANULOMETRIA_1" localSheetId="7" hidden="1">#REF!</definedName>
    <definedName name="_19__123Graph_CGRANULOMETRIA_1" localSheetId="4" hidden="1">#REF!</definedName>
    <definedName name="_19__123Graph_CGRANULOMETRIA_1" hidden="1">#REF!</definedName>
    <definedName name="_19__123Graph_E__200__BPF" localSheetId="7" hidden="1">#REF!</definedName>
    <definedName name="_19__123Graph_E__200__BPF" hidden="1">#REF!</definedName>
    <definedName name="_19__123Graph_E__200__D50" localSheetId="7" hidden="1">#REF!</definedName>
    <definedName name="_19__123Graph_E__200__D50" hidden="1">#REF!</definedName>
    <definedName name="_19__123Graph_X__200__D50" localSheetId="7" hidden="1">#REF!</definedName>
    <definedName name="_19__123Graph_X__200__D50" localSheetId="4" hidden="1">#REF!</definedName>
    <definedName name="_19__123Graph_X__200__D50" hidden="1">#REF!</definedName>
    <definedName name="_1PAR" localSheetId="7">#REF!</definedName>
    <definedName name="_1PAR">#REF!</definedName>
    <definedName name="_1S" localSheetId="7" hidden="1">#REF!</definedName>
    <definedName name="_1S" hidden="1">#REF!</definedName>
    <definedName name="_2" localSheetId="7">#REF!</definedName>
    <definedName name="_2">#REF!</definedName>
    <definedName name="_2_____________123Graph_BGRAFICO_2" localSheetId="7" hidden="1">#REF!</definedName>
    <definedName name="_2_____________123Graph_BGRAFICO_2" hidden="1">#REF!</definedName>
    <definedName name="_2_____123Graph_A__200__D50" localSheetId="7" hidden="1">#REF!</definedName>
    <definedName name="_2_____123Graph_A__200__D50" hidden="1">#REF!</definedName>
    <definedName name="_2____123Graph_A__200__D50" localSheetId="7" hidden="1">#REF!</definedName>
    <definedName name="_2____123Graph_A__200__D50" hidden="1">#REF!</definedName>
    <definedName name="_2__123Graph_A__200__D50" localSheetId="7" hidden="1">#REF!</definedName>
    <definedName name="_2__123Graph_A__200__D50" localSheetId="4" hidden="1">#REF!</definedName>
    <definedName name="_2__123Graph_A__200__D50" hidden="1">#REF!</definedName>
    <definedName name="_2__123Graph_AChart_1A" localSheetId="7" hidden="1">#REF!</definedName>
    <definedName name="_2__123Graph_AChart_1A" localSheetId="3" hidden="1">#REF!</definedName>
    <definedName name="_2__123Graph_AChart_1A" hidden="1">#REF!</definedName>
    <definedName name="_2__123Graph_BChart_1A" localSheetId="7" hidden="1">#REF!</definedName>
    <definedName name="_2__123Graph_BChart_1A" hidden="1">#REF!</definedName>
    <definedName name="_2_0_S" localSheetId="7" hidden="1">#REF!</definedName>
    <definedName name="_2_0_S" hidden="1">#REF!</definedName>
    <definedName name="_20_________123Graph_XGRAFICO_1" localSheetId="7" hidden="1">#REF!</definedName>
    <definedName name="_20_________123Graph_XGRAFICO_1" hidden="1">#REF!</definedName>
    <definedName name="_20_____123Graph_XEFICIENCIA_1" localSheetId="7" hidden="1">#REF!</definedName>
    <definedName name="_20_____123Graph_XEFICIENCIA_1" hidden="1">#REF!</definedName>
    <definedName name="_20____123Graph_XEFICIENCIA_1" localSheetId="7" hidden="1">#REF!</definedName>
    <definedName name="_20____123Graph_XEFICIENCIA_1" hidden="1">#REF!</definedName>
    <definedName name="_20__123Graph_ACHART_9" localSheetId="7" hidden="1">#REF!</definedName>
    <definedName name="_20__123Graph_ACHART_9" hidden="1">#REF!</definedName>
    <definedName name="_20__123Graph_BChart_1A" localSheetId="7" hidden="1">#REF!</definedName>
    <definedName name="_20__123Graph_BChart_1A" hidden="1">#REF!</definedName>
    <definedName name="_20__123Graph_CGRANULOMETRIA_1" localSheetId="7" hidden="1">#REF!</definedName>
    <definedName name="_20__123Graph_CGRANULOMETRIA_1" hidden="1">#REF!</definedName>
    <definedName name="_20__123Graph_D__200__BPF" localSheetId="7" hidden="1">#REF!</definedName>
    <definedName name="_20__123Graph_D__200__BPF" localSheetId="4" hidden="1">#REF!</definedName>
    <definedName name="_20__123Graph_D__200__BPF" hidden="1">#REF!</definedName>
    <definedName name="_20__123Graph_E__200__D50" localSheetId="7" hidden="1">#REF!</definedName>
    <definedName name="_20__123Graph_E__200__D50" hidden="1">#REF!</definedName>
    <definedName name="_20__123Graph_EChart_1A" localSheetId="7" hidden="1">#REF!</definedName>
    <definedName name="_20__123Graph_EChart_1A" hidden="1">#REF!</definedName>
    <definedName name="_20__123Graph_FChart_1A" localSheetId="7" hidden="1">#REF!</definedName>
    <definedName name="_20__123Graph_FChart_1A" localSheetId="3" hidden="1">#REF!</definedName>
    <definedName name="_20__123Graph_FChart_1A" hidden="1">#REF!</definedName>
    <definedName name="_20__123Graph_XEFICIENCIA_1" localSheetId="7" hidden="1">#REF!</definedName>
    <definedName name="_20__123Graph_XEFICIENCIA_1" localSheetId="4" hidden="1">#REF!</definedName>
    <definedName name="_20__123Graph_XEFICIENCIA_1" hidden="1">#REF!</definedName>
    <definedName name="_21_____123Graph_XGRANULOMETRIA_1" localSheetId="7" hidden="1">#REF!</definedName>
    <definedName name="_21_____123Graph_XGRANULOMETRIA_1" hidden="1">#REF!</definedName>
    <definedName name="_21____123Graph_XChart_1A" localSheetId="7" hidden="1">#REF!</definedName>
    <definedName name="_21____123Graph_XChart_1A" hidden="1">#REF!</definedName>
    <definedName name="_21____123Graph_XGRANULOMETRIA_1" localSheetId="7" hidden="1">#REF!</definedName>
    <definedName name="_21____123Graph_XGRANULOMETRIA_1" hidden="1">#REF!</definedName>
    <definedName name="_21__123Graph_ACHART_2" localSheetId="7" hidden="1">#REF!</definedName>
    <definedName name="_21__123Graph_ACHART_2" hidden="1">#REF!</definedName>
    <definedName name="_21__123Graph_AEFICIENCIA_1" localSheetId="7" hidden="1">#REF!</definedName>
    <definedName name="_21__123Graph_AEFICIENCIA_1" hidden="1">#REF!</definedName>
    <definedName name="_21__123Graph_BEFICIENCIA_1" localSheetId="7" hidden="1">#REF!</definedName>
    <definedName name="_21__123Graph_BEFICIENCIA_1" hidden="1">#REF!</definedName>
    <definedName name="_21__123Graph_D__200__BPF" localSheetId="7" hidden="1">#REF!</definedName>
    <definedName name="_21__123Graph_D__200__BPF" hidden="1">#REF!</definedName>
    <definedName name="_21__123Graph_D__200__D50" localSheetId="7" hidden="1">#REF!</definedName>
    <definedName name="_21__123Graph_D__200__D50" localSheetId="4" hidden="1">#REF!</definedName>
    <definedName name="_21__123Graph_D__200__D50" hidden="1">#REF!</definedName>
    <definedName name="_21__123Graph_F__200__BPF" localSheetId="7" hidden="1">#REF!</definedName>
    <definedName name="_21__123Graph_F__200__BPF" hidden="1">#REF!</definedName>
    <definedName name="_21__123Graph_XGRANULOMETRIA_1" localSheetId="7" hidden="1">#REF!</definedName>
    <definedName name="_21__123Graph_XGRANULOMETRIA_1" localSheetId="4" hidden="1">#REF!</definedName>
    <definedName name="_21__123Graph_XGRANULOMETRIA_1" hidden="1">#REF!</definedName>
    <definedName name="_22____123Graph_A__200__BPF" localSheetId="7" hidden="1">#REF!</definedName>
    <definedName name="_22____123Graph_A__200__BPF" hidden="1">#REF!</definedName>
    <definedName name="_22___123Graph_A__200__BPF" localSheetId="7" hidden="1">#REF!</definedName>
    <definedName name="_22___123Graph_A__200__BPF" hidden="1">#REF!</definedName>
    <definedName name="_22__123Graph_AChart_2G" localSheetId="7" hidden="1">#REF!</definedName>
    <definedName name="_22__123Graph_AChart_2G" hidden="1">#REF!</definedName>
    <definedName name="_22__123Graph_AGRANULOMETRIA_1" localSheetId="7" hidden="1">#REF!</definedName>
    <definedName name="_22__123Graph_AGRANULOMETRIA_1" hidden="1">#REF!</definedName>
    <definedName name="_22__123Graph_BGRANULOMETRIA_1" localSheetId="7" hidden="1">#REF!</definedName>
    <definedName name="_22__123Graph_BGRANULOMETRIA_1" hidden="1">#REF!</definedName>
    <definedName name="_22__123Graph_D__200__D50" localSheetId="7" hidden="1">#REF!</definedName>
    <definedName name="_22__123Graph_D__200__D50" hidden="1">#REF!</definedName>
    <definedName name="_22__123Graph_DChart_1A" localSheetId="7" hidden="1">#REF!</definedName>
    <definedName name="_22__123Graph_DChart_1A" localSheetId="4" hidden="1">#REF!</definedName>
    <definedName name="_22__123Graph_DChart_1A" hidden="1">#REF!</definedName>
    <definedName name="_22__123Graph_F__200__D50" localSheetId="7" hidden="1">#REF!</definedName>
    <definedName name="_22__123Graph_F__200__D50" hidden="1">#REF!</definedName>
    <definedName name="_22__123Graph_XChart_1A" localSheetId="7" hidden="1">#REF!</definedName>
    <definedName name="_22__123Graph_XChart_1A" localSheetId="3" hidden="1">#REF!</definedName>
    <definedName name="_22__123Graph_XChart_1A" hidden="1">#REF!</definedName>
    <definedName name="_22ÿ_†_Ro" localSheetId="7">#REF!,#REF!,#REF!,#REF!,#REF!,#REF!</definedName>
    <definedName name="_22ÿ_†_Ro">#REF!,#REF!,#REF!,#REF!,#REF!,#REF!</definedName>
    <definedName name="_23____123Graph_A__200__D50" localSheetId="7" hidden="1">#REF!</definedName>
    <definedName name="_23____123Graph_A__200__D50" hidden="1">#REF!</definedName>
    <definedName name="_23___123Graph_A__200__D50" localSheetId="7" hidden="1">#REF!</definedName>
    <definedName name="_23___123Graph_A__200__D50" hidden="1">#REF!</definedName>
    <definedName name="_23__123Graph_B__200__BPF" localSheetId="7" hidden="1">#REF!</definedName>
    <definedName name="_23__123Graph_B__200__BPF" hidden="1">#REF!</definedName>
    <definedName name="_23__123Graph_C__200__BPF" localSheetId="7" hidden="1">#REF!</definedName>
    <definedName name="_23__123Graph_C__200__BPF" hidden="1">#REF!</definedName>
    <definedName name="_23__123Graph_E__200__BPF" localSheetId="7" hidden="1">#REF!</definedName>
    <definedName name="_23__123Graph_E__200__BPF" localSheetId="4" hidden="1">#REF!</definedName>
    <definedName name="_23__123Graph_E__200__BPF" hidden="1">#REF!</definedName>
    <definedName name="_23__123Graph_FChart_1A" localSheetId="7" hidden="1">#REF!</definedName>
    <definedName name="_23__123Graph_FChart_1A" hidden="1">#REF!</definedName>
    <definedName name="_23__123Graph_X__200__BPF" localSheetId="7" hidden="1">#REF!</definedName>
    <definedName name="_23__123Graph_X__200__BPF" hidden="1">#REF!</definedName>
    <definedName name="_24____123Graph_AEFICIENCIA_1" localSheetId="7" hidden="1">#REF!</definedName>
    <definedName name="_24____123Graph_AEFICIENCIA_1" hidden="1">#REF!</definedName>
    <definedName name="_24___123Graph_AEFICIENCIA_1" localSheetId="7" hidden="1">#REF!</definedName>
    <definedName name="_24___123Graph_AEFICIENCIA_1" hidden="1">#REF!</definedName>
    <definedName name="_24__123Graph_ACHART_3" localSheetId="7" hidden="1">#REF!</definedName>
    <definedName name="_24__123Graph_ACHART_3" hidden="1">#REF!</definedName>
    <definedName name="_24__123Graph_B__200__D50" localSheetId="7" hidden="1">#REF!</definedName>
    <definedName name="_24__123Graph_B__200__D50" hidden="1">#REF!</definedName>
    <definedName name="_24__123Graph_C__200__D50" localSheetId="7" hidden="1">#REF!</definedName>
    <definedName name="_24__123Graph_C__200__D50" hidden="1">#REF!</definedName>
    <definedName name="_24__123Graph_E__200__D50" localSheetId="7" hidden="1">#REF!</definedName>
    <definedName name="_24__123Graph_E__200__D50" localSheetId="4" hidden="1">#REF!</definedName>
    <definedName name="_24__123Graph_E__200__D50" hidden="1">#REF!</definedName>
    <definedName name="_24__123Graph_FChart_1A" localSheetId="7" hidden="1">#REF!</definedName>
    <definedName name="_24__123Graph_FChart_1A" hidden="1">#REF!</definedName>
    <definedName name="_24__123Graph_X__200__BPF" localSheetId="7" hidden="1">#REF!</definedName>
    <definedName name="_24__123Graph_X__200__BPF" hidden="1">#REF!</definedName>
    <definedName name="_24__123Graph_X__200__D50" localSheetId="7" hidden="1">#REF!</definedName>
    <definedName name="_24__123Graph_X__200__D50" hidden="1">#REF!</definedName>
    <definedName name="_24__123Graph_XGRAFICO_1" localSheetId="7" hidden="1">#REF!</definedName>
    <definedName name="_24__123Graph_XGRAFICO_1" hidden="1">#REF!</definedName>
    <definedName name="_25" localSheetId="1" hidden="1">{#N/A,#N/A,FALSE,"Total_OC015";#N/A,#N/A,FALSE,"ADMIN";#N/A,#N/A,FALSE,"PROCES";#N/A,#N/A,FALSE,"mecan";#N/A,#N/A,FALSE,"civil";#N/A,#N/A,FALSE,"CAÑER";#N/A,#N/A,FALSE,"ELEC";#N/A,#N/A,FALSE,"INSTR"}</definedName>
    <definedName name="_25" localSheetId="11" hidden="1">{#N/A,#N/A,FALSE,"Total_OC015";#N/A,#N/A,FALSE,"ADMIN";#N/A,#N/A,FALSE,"PROCES";#N/A,#N/A,FALSE,"mecan";#N/A,#N/A,FALSE,"civil";#N/A,#N/A,FALSE,"CAÑER";#N/A,#N/A,FALSE,"ELEC";#N/A,#N/A,FALSE,"INSTR"}</definedName>
    <definedName name="_25" localSheetId="15" hidden="1">{#N/A,#N/A,FALSE,"Total_OC015";#N/A,#N/A,FALSE,"ADMIN";#N/A,#N/A,FALSE,"PROCES";#N/A,#N/A,FALSE,"mecan";#N/A,#N/A,FALSE,"civil";#N/A,#N/A,FALSE,"CAÑER";#N/A,#N/A,FALSE,"ELEC";#N/A,#N/A,FALSE,"INSTR"}</definedName>
    <definedName name="_25" localSheetId="21" hidden="1">{#N/A,#N/A,FALSE,"Total_OC015";#N/A,#N/A,FALSE,"ADMIN";#N/A,#N/A,FALSE,"PROCES";#N/A,#N/A,FALSE,"mecan";#N/A,#N/A,FALSE,"civil";#N/A,#N/A,FALSE,"CAÑER";#N/A,#N/A,FALSE,"ELEC";#N/A,#N/A,FALSE,"INSTR"}</definedName>
    <definedName name="_25" hidden="1">{#N/A,#N/A,FALSE,"Total_OC015";#N/A,#N/A,FALSE,"ADMIN";#N/A,#N/A,FALSE,"PROCES";#N/A,#N/A,FALSE,"mecan";#N/A,#N/A,FALSE,"civil";#N/A,#N/A,FALSE,"CAÑER";#N/A,#N/A,FALSE,"ELEC";#N/A,#N/A,FALSE,"INSTR"}</definedName>
    <definedName name="_25______123Graph_A__200__BPF" localSheetId="7" hidden="1">#REF!</definedName>
    <definedName name="_25______123Graph_A__200__BPF" hidden="1">#REF!</definedName>
    <definedName name="_25____123Graph_AGRANULOMETRIA_1" localSheetId="7" hidden="1">#REF!</definedName>
    <definedName name="_25____123Graph_AGRANULOMETRIA_1" hidden="1">#REF!</definedName>
    <definedName name="_25___123Graph_AGRANULOMETRIA_1" localSheetId="7" hidden="1">#REF!</definedName>
    <definedName name="_25___123Graph_AGRANULOMETRIA_1" hidden="1">#REF!</definedName>
    <definedName name="_25__123Graph_BEFICIENCIA_1" localSheetId="7" hidden="1">#REF!</definedName>
    <definedName name="_25__123Graph_BEFICIENCIA_1" hidden="1">#REF!</definedName>
    <definedName name="_25__123Graph_DChart_1A" localSheetId="7" hidden="1">#REF!</definedName>
    <definedName name="_25__123Graph_DChart_1A" hidden="1">#REF!</definedName>
    <definedName name="_25__123Graph_EChart_1A" localSheetId="7" hidden="1">#REF!</definedName>
    <definedName name="_25__123Graph_EChart_1A" localSheetId="4" hidden="1">#REF!</definedName>
    <definedName name="_25__123Graph_EChart_1A" hidden="1">#REF!</definedName>
    <definedName name="_25__123Graph_X__200__D50" localSheetId="7" hidden="1">#REF!</definedName>
    <definedName name="_25__123Graph_X__200__D50" hidden="1">#REF!</definedName>
    <definedName name="_25__123Graph_XEFICIENCIA_1" localSheetId="7" hidden="1">#REF!</definedName>
    <definedName name="_25__123Graph_XEFICIENCIA_1" hidden="1">#REF!</definedName>
    <definedName name="_25__123Graph_XGRAFICO_2" localSheetId="7" hidden="1">#REF!</definedName>
    <definedName name="_25__123Graph_XGRAFICO_2" hidden="1">#REF!</definedName>
    <definedName name="_26______123Graph_A__200__D50" localSheetId="7" hidden="1">#REF!</definedName>
    <definedName name="_26______123Graph_A__200__D50" hidden="1">#REF!</definedName>
    <definedName name="_26____123Graph_B__200__BPF" localSheetId="7" hidden="1">#REF!</definedName>
    <definedName name="_26____123Graph_B__200__BPF" hidden="1">#REF!</definedName>
    <definedName name="_26___123Graph_B__200__BPF" localSheetId="7" hidden="1">#REF!</definedName>
    <definedName name="_26___123Graph_B__200__BPF" hidden="1">#REF!</definedName>
    <definedName name="_26__123Graph_ACHART_4" localSheetId="7" hidden="1">#REF!</definedName>
    <definedName name="_26__123Graph_ACHART_4" hidden="1">#REF!</definedName>
    <definedName name="_26__123Graph_BGRANULOMETRIA_1" localSheetId="7" hidden="1">#REF!</definedName>
    <definedName name="_26__123Graph_BGRANULOMETRIA_1" hidden="1">#REF!</definedName>
    <definedName name="_26__123Graph_E__200__BPF" localSheetId="7" hidden="1">#REF!</definedName>
    <definedName name="_26__123Graph_E__200__BPF" hidden="1">#REF!</definedName>
    <definedName name="_26__123Graph_F__200__BPF" localSheetId="7" hidden="1">#REF!</definedName>
    <definedName name="_26__123Graph_F__200__BPF" localSheetId="4" hidden="1">#REF!</definedName>
    <definedName name="_26__123Graph_F__200__BPF" hidden="1">#REF!</definedName>
    <definedName name="_26__123Graph_XChart_1A" localSheetId="7" hidden="1">#REF!</definedName>
    <definedName name="_26__123Graph_XChart_1A" hidden="1">#REF!</definedName>
    <definedName name="_26__123Graph_XGRAFICO_1" localSheetId="7" hidden="1">#REF!</definedName>
    <definedName name="_26__123Graph_XGRAFICO_1" hidden="1">#REF!</definedName>
    <definedName name="_26__123Graph_XGRAFICO_3" localSheetId="7" hidden="1">#REF!</definedName>
    <definedName name="_26__123Graph_XGRAFICO_3" hidden="1">#REF!</definedName>
    <definedName name="_27______123Graph_AEFICIENCIA_1" localSheetId="7" hidden="1">#REF!</definedName>
    <definedName name="_27______123Graph_AEFICIENCIA_1" hidden="1">#REF!</definedName>
    <definedName name="_27____123Graph_B__200__D50" localSheetId="7" hidden="1">#REF!</definedName>
    <definedName name="_27____123Graph_B__200__D50" hidden="1">#REF!</definedName>
    <definedName name="_27___123Graph_B__200__D50" localSheetId="7" hidden="1">#REF!</definedName>
    <definedName name="_27___123Graph_B__200__D50" hidden="1">#REF!</definedName>
    <definedName name="_27__123Graph_C__200__BPF" localSheetId="7" hidden="1">#REF!</definedName>
    <definedName name="_27__123Graph_C__200__BPF" hidden="1">#REF!</definedName>
    <definedName name="_27__123Graph_E__200__D50" localSheetId="7" hidden="1">#REF!</definedName>
    <definedName name="_27__123Graph_E__200__D50" hidden="1">#REF!</definedName>
    <definedName name="_27__123Graph_F__200__D50" localSheetId="7" hidden="1">#REF!</definedName>
    <definedName name="_27__123Graph_F__200__D50" localSheetId="4" hidden="1">#REF!</definedName>
    <definedName name="_27__123Graph_F__200__D50" hidden="1">#REF!</definedName>
    <definedName name="_27__123Graph_XEFICIENCIA_1" localSheetId="7" hidden="1">#REF!</definedName>
    <definedName name="_27__123Graph_XEFICIENCIA_1" hidden="1">#REF!</definedName>
    <definedName name="_27__123Graph_XGRAFICO_2" localSheetId="7" hidden="1">#REF!</definedName>
    <definedName name="_27__123Graph_XGRAFICO_2" hidden="1">#REF!</definedName>
    <definedName name="_28______123Graph_AGRAFICO_2" localSheetId="7" hidden="1">#REF!</definedName>
    <definedName name="_28______123Graph_AGRAFICO_2" hidden="1">#REF!</definedName>
    <definedName name="_28____123Graph_BEFICIENCIA_1" localSheetId="7" hidden="1">#REF!</definedName>
    <definedName name="_28____123Graph_BEFICIENCIA_1" hidden="1">#REF!</definedName>
    <definedName name="_28___123Graph_BEFICIENCIA_1" localSheetId="7" hidden="1">#REF!</definedName>
    <definedName name="_28___123Graph_BEFICIENCIA_1" hidden="1">#REF!</definedName>
    <definedName name="_28__123Graph_ACHART_5" localSheetId="7" hidden="1">#REF!</definedName>
    <definedName name="_28__123Graph_ACHART_5" hidden="1">#REF!</definedName>
    <definedName name="_28__123Graph_C__200__D50" localSheetId="7" hidden="1">#REF!</definedName>
    <definedName name="_28__123Graph_C__200__D50" hidden="1">#REF!</definedName>
    <definedName name="_28__123Graph_FChart_1A" localSheetId="7" hidden="1">#REF!</definedName>
    <definedName name="_28__123Graph_FChart_1A" localSheetId="4" hidden="1">#REF!</definedName>
    <definedName name="_28__123Graph_FChart_1A" hidden="1">#REF!</definedName>
    <definedName name="_28__123Graph_XChart_1A" localSheetId="7" hidden="1">#REF!</definedName>
    <definedName name="_28__123Graph_XChart_1A" hidden="1">#REF!</definedName>
    <definedName name="_28__123Graph_XGRAFICO_3" localSheetId="7" hidden="1">#REF!</definedName>
    <definedName name="_28__123Graph_XGRAFICO_3" hidden="1">#REF!</definedName>
    <definedName name="_28__123Graph_XGRANULOMETRIA_1" localSheetId="7" hidden="1">#REF!</definedName>
    <definedName name="_28__123Graph_XGRANULOMETRIA_1" hidden="1">#REF!</definedName>
    <definedName name="_29______123Graph_AGRAFICO_3" localSheetId="7" hidden="1">#REF!</definedName>
    <definedName name="_29______123Graph_AGRAFICO_3" hidden="1">#REF!</definedName>
    <definedName name="_29____123Graph_BGRANULOMETRIA_1" localSheetId="7" hidden="1">#REF!</definedName>
    <definedName name="_29____123Graph_BGRANULOMETRIA_1" hidden="1">#REF!</definedName>
    <definedName name="_29___123Graph_BGRANULOMETRIA_1" localSheetId="7" hidden="1">#REF!</definedName>
    <definedName name="_29___123Graph_BGRANULOMETRIA_1" hidden="1">#REF!</definedName>
    <definedName name="_29__123Graph_CGRANULOMETRIA_1" localSheetId="7" hidden="1">#REF!</definedName>
    <definedName name="_29__123Graph_CGRANULOMETRIA_1" hidden="1">#REF!</definedName>
    <definedName name="_29__123Graph_X__200__BPF" localSheetId="7" hidden="1">#REF!</definedName>
    <definedName name="_29__123Graph_X__200__BPF" localSheetId="4" hidden="1">#REF!</definedName>
    <definedName name="_29__123Graph_X__200__BPF" hidden="1">#REF!</definedName>
    <definedName name="_29__123Graph_XGRANULOMETRIA_1" localSheetId="7" hidden="1">#REF!</definedName>
    <definedName name="_29__123Graph_XGRANULOMETRIA_1" hidden="1">#REF!</definedName>
    <definedName name="_2C" localSheetId="7">#REF!</definedName>
    <definedName name="_2C">#REF!</definedName>
    <definedName name="_2gc09_" localSheetId="1" hidden="1">{#N/A,#N/A,TRUE,"arnitower";#N/A,#N/A,TRUE,"arnigarage "}</definedName>
    <definedName name="_2gc09_" localSheetId="11" hidden="1">{#N/A,#N/A,TRUE,"arnitower";#N/A,#N/A,TRUE,"arnigarage "}</definedName>
    <definedName name="_2gc09_" localSheetId="15" hidden="1">{#N/A,#N/A,TRUE,"arnitower";#N/A,#N/A,TRUE,"arnigarage "}</definedName>
    <definedName name="_2gc09_" localSheetId="21" hidden="1">{#N/A,#N/A,TRUE,"arnitower";#N/A,#N/A,TRUE,"arnigarage "}</definedName>
    <definedName name="_2gc09_" hidden="1">{#N/A,#N/A,TRUE,"arnitower";#N/A,#N/A,TRUE,"arnigarage "}</definedName>
    <definedName name="_2MINME" localSheetId="7">#REF!</definedName>
    <definedName name="_2MINME">#REF!</definedName>
    <definedName name="_2ÿ_†_Ro" localSheetId="7">#REF!,#REF!,#REF!,#REF!,#REF!,#REF!</definedName>
    <definedName name="_2ÿ_†_Ro">#REF!,#REF!,#REF!,#REF!,#REF!,#REF!</definedName>
    <definedName name="_3" localSheetId="7">#REF!</definedName>
    <definedName name="_3">#REF!</definedName>
    <definedName name="_3_____________123Graph_CGRAFICO_2" localSheetId="7" hidden="1">#REF!</definedName>
    <definedName name="_3_____________123Graph_CGRAFICO_2" hidden="1">#REF!</definedName>
    <definedName name="_3_____123Graph_AEFICIENCIA_1" localSheetId="7" hidden="1">#REF!</definedName>
    <definedName name="_3_____123Graph_AEFICIENCIA_1" hidden="1">#REF!</definedName>
    <definedName name="_3____123Graph_AChart_1A" localSheetId="7" hidden="1">#REF!</definedName>
    <definedName name="_3____123Graph_AChart_1A" hidden="1">#REF!</definedName>
    <definedName name="_3____123Graph_AEFICIENCIA_1" localSheetId="7" hidden="1">#REF!</definedName>
    <definedName name="_3____123Graph_AEFICIENCIA_1" hidden="1">#REF!</definedName>
    <definedName name="_3__123Graph_ACHART_1" localSheetId="7" hidden="1">#REF!</definedName>
    <definedName name="_3__123Graph_ACHART_1" hidden="1">#REF!</definedName>
    <definedName name="_3__123Graph_AChart_1A" localSheetId="7" hidden="1">#REF!</definedName>
    <definedName name="_3__123Graph_AChart_1A" localSheetId="4" hidden="1">#REF!</definedName>
    <definedName name="_3__123Graph_AChart_1A" hidden="1">#REF!</definedName>
    <definedName name="_3__123Graph_AEFICIENCIA_1" localSheetId="7" hidden="1">#REF!</definedName>
    <definedName name="_3__123Graph_AEFICIENCIA_1" localSheetId="4" hidden="1">#REF!</definedName>
    <definedName name="_3__123Graph_AEFICIENCIA_1" hidden="1">#REF!</definedName>
    <definedName name="_3__123Graph_AMES_EP" localSheetId="7" hidden="1">#REF!</definedName>
    <definedName name="_3__123Graph_AMES_EP" localSheetId="4" hidden="1">#REF!</definedName>
    <definedName name="_3__123Graph_AMES_EP" hidden="1">#REF!</definedName>
    <definedName name="_3__123Graph_CChart_1A" localSheetId="7" hidden="1">#REF!</definedName>
    <definedName name="_3__123Graph_CChart_1A" hidden="1">#REF!</definedName>
    <definedName name="_3_0MINME" localSheetId="7">#REF!</definedName>
    <definedName name="_3_0MINME">#REF!</definedName>
    <definedName name="_30______123Graph_AGRANULOMETRIA_1" localSheetId="7" hidden="1">#REF!</definedName>
    <definedName name="_30______123Graph_AGRANULOMETRIA_1" hidden="1">#REF!</definedName>
    <definedName name="_30____123Graph_C__200__BPF" localSheetId="7" hidden="1">#REF!</definedName>
    <definedName name="_30____123Graph_C__200__BPF" hidden="1">#REF!</definedName>
    <definedName name="_30___123Graph_C__200__BPF" localSheetId="7" hidden="1">#REF!</definedName>
    <definedName name="_30___123Graph_C__200__BPF" hidden="1">#REF!</definedName>
    <definedName name="_30__123Graph_ACHART_6" localSheetId="7" hidden="1">#REF!</definedName>
    <definedName name="_30__123Graph_ACHART_6" hidden="1">#REF!</definedName>
    <definedName name="_30__123Graph_D__200__BPF" localSheetId="7" hidden="1">#REF!</definedName>
    <definedName name="_30__123Graph_D__200__BPF" hidden="1">#REF!</definedName>
    <definedName name="_30__123Graph_EChart_1A" localSheetId="7" hidden="1">#REF!</definedName>
    <definedName name="_30__123Graph_EChart_1A" hidden="1">#REF!</definedName>
    <definedName name="_30__123Graph_X__200__D50" localSheetId="7" hidden="1">#REF!</definedName>
    <definedName name="_30__123Graph_X__200__D50" localSheetId="4" hidden="1">#REF!</definedName>
    <definedName name="_30__123Graph_X__200__D50" hidden="1">#REF!</definedName>
    <definedName name="_31______123Graph_B__200__BPF" localSheetId="7" hidden="1">#REF!</definedName>
    <definedName name="_31______123Graph_B__200__BPF" hidden="1">#REF!</definedName>
    <definedName name="_31____123Graph_C__200__D50" localSheetId="7" hidden="1">#REF!</definedName>
    <definedName name="_31____123Graph_C__200__D50" hidden="1">#REF!</definedName>
    <definedName name="_31___123Graph_C__200__D50" localSheetId="7" hidden="1">#REF!</definedName>
    <definedName name="_31___123Graph_C__200__D50" hidden="1">#REF!</definedName>
    <definedName name="_31__123Graph_CChart_1A" localSheetId="7" hidden="1">#REF!</definedName>
    <definedName name="_31__123Graph_CChart_1A" hidden="1">#REF!</definedName>
    <definedName name="_31__123Graph_D__200__D50" localSheetId="7" hidden="1">#REF!</definedName>
    <definedName name="_31__123Graph_D__200__D50" hidden="1">#REF!</definedName>
    <definedName name="_31__123Graph_F__200__BPF" localSheetId="7" hidden="1">#REF!</definedName>
    <definedName name="_31__123Graph_F__200__BPF" hidden="1">#REF!</definedName>
    <definedName name="_31__123Graph_XChart_1A" localSheetId="7" hidden="1">#REF!</definedName>
    <definedName name="_31__123Graph_XChart_1A" localSheetId="4" hidden="1">#REF!</definedName>
    <definedName name="_31__123Graph_XChart_1A" hidden="1">#REF!</definedName>
    <definedName name="_32______123Graph_B__200__D50" localSheetId="7" hidden="1">#REF!</definedName>
    <definedName name="_32______123Graph_B__200__D50" hidden="1">#REF!</definedName>
    <definedName name="_32____123Graph_CGRANULOMETRIA_1" localSheetId="7" hidden="1">#REF!</definedName>
    <definedName name="_32____123Graph_CGRANULOMETRIA_1" hidden="1">#REF!</definedName>
    <definedName name="_32___123Graph_CGRANULOMETRIA_1" localSheetId="7" hidden="1">#REF!</definedName>
    <definedName name="_32___123Graph_CGRANULOMETRIA_1" hidden="1">#REF!</definedName>
    <definedName name="_32__123Graph_ACHART_7" localSheetId="7" hidden="1">#REF!</definedName>
    <definedName name="_32__123Graph_ACHART_7" hidden="1">#REF!</definedName>
    <definedName name="_32__123Graph_CGRANULOMETRIA_1" localSheetId="7" hidden="1">#REF!</definedName>
    <definedName name="_32__123Graph_CGRANULOMETRIA_1" hidden="1">#REF!</definedName>
    <definedName name="_32__123Graph_E__200__BPF" localSheetId="7" hidden="1">#REF!</definedName>
    <definedName name="_32__123Graph_E__200__BPF" hidden="1">#REF!</definedName>
    <definedName name="_32__123Graph_F__200__D50" localSheetId="7" hidden="1">#REF!</definedName>
    <definedName name="_32__123Graph_F__200__D50" hidden="1">#REF!</definedName>
    <definedName name="_32__123Graph_XEFICIENCIA_1" localSheetId="7" hidden="1">#REF!</definedName>
    <definedName name="_32__123Graph_XEFICIENCIA_1" localSheetId="4" hidden="1">#REF!</definedName>
    <definedName name="_32__123Graph_XEFICIENCIA_1" hidden="1">#REF!</definedName>
    <definedName name="_33______123Graph_BEFICIENCIA_1" localSheetId="7" hidden="1">#REF!</definedName>
    <definedName name="_33______123Graph_BEFICIENCIA_1" hidden="1">#REF!</definedName>
    <definedName name="_33____123Graph_D__200__BPF" localSheetId="7" hidden="1">#REF!</definedName>
    <definedName name="_33____123Graph_D__200__BPF" hidden="1">#REF!</definedName>
    <definedName name="_33___123Graph_D__200__BPF" localSheetId="7" hidden="1">#REF!</definedName>
    <definedName name="_33___123Graph_D__200__BPF" hidden="1">#REF!</definedName>
    <definedName name="_33__123Graph_D__200__BPF" localSheetId="7" hidden="1">#REF!</definedName>
    <definedName name="_33__123Graph_D__200__BPF" hidden="1">#REF!</definedName>
    <definedName name="_33__123Graph_E__200__D50" localSheetId="7" hidden="1">#REF!</definedName>
    <definedName name="_33__123Graph_E__200__D50" hidden="1">#REF!</definedName>
    <definedName name="_33__123Graph_XGRAFICO_1" localSheetId="7" hidden="1">#REF!</definedName>
    <definedName name="_33__123Graph_XGRAFICO_1" localSheetId="4" hidden="1">#REF!</definedName>
    <definedName name="_33__123Graph_XGRAFICO_1" hidden="1">#REF!</definedName>
    <definedName name="_34______123Graph_BGRANULOMETRIA_1" localSheetId="7" hidden="1">#REF!</definedName>
    <definedName name="_34______123Graph_BGRANULOMETRIA_1" hidden="1">#REF!</definedName>
    <definedName name="_34____123Graph_D__200__D50" localSheetId="7" hidden="1">#REF!</definedName>
    <definedName name="_34____123Graph_D__200__D50" hidden="1">#REF!</definedName>
    <definedName name="_34___123Graph_D__200__D50" localSheetId="7" hidden="1">#REF!</definedName>
    <definedName name="_34___123Graph_D__200__D50" hidden="1">#REF!</definedName>
    <definedName name="_34__123Graph_ACHART_8" localSheetId="7" hidden="1">#REF!</definedName>
    <definedName name="_34__123Graph_ACHART_8" hidden="1">#REF!</definedName>
    <definedName name="_34__123Graph_D__200__D50" localSheetId="7" hidden="1">#REF!</definedName>
    <definedName name="_34__123Graph_D__200__D50" hidden="1">#REF!</definedName>
    <definedName name="_34__123Graph_F__200__BPF" localSheetId="7" hidden="1">#REF!</definedName>
    <definedName name="_34__123Graph_F__200__BPF" hidden="1">#REF!</definedName>
    <definedName name="_34__123Graph_XGRAFICO_2" localSheetId="7" hidden="1">#REF!</definedName>
    <definedName name="_34__123Graph_XGRAFICO_2" localSheetId="4" hidden="1">#REF!</definedName>
    <definedName name="_34__123Graph_XGRAFICO_2" hidden="1">#REF!</definedName>
    <definedName name="_35______123Graph_C__200__BPF" localSheetId="7" hidden="1">#REF!</definedName>
    <definedName name="_35______123Graph_C__200__BPF" hidden="1">#REF!</definedName>
    <definedName name="_35____123Graph_E__200__BPF" localSheetId="7" hidden="1">#REF!</definedName>
    <definedName name="_35____123Graph_E__200__BPF" hidden="1">#REF!</definedName>
    <definedName name="_35___123Graph_E__200__BPF" localSheetId="7" hidden="1">#REF!</definedName>
    <definedName name="_35___123Graph_E__200__BPF" hidden="1">#REF!</definedName>
    <definedName name="_35__123Graph_F__200__D50" localSheetId="7" hidden="1">#REF!</definedName>
    <definedName name="_35__123Graph_F__200__D50" hidden="1">#REF!</definedName>
    <definedName name="_35__123Graph_FChart_1A" localSheetId="7" hidden="1">#REF!</definedName>
    <definedName name="_35__123Graph_FChart_1A" hidden="1">#REF!</definedName>
    <definedName name="_35__123Graph_XGRAFICO_3" localSheetId="7" hidden="1">#REF!</definedName>
    <definedName name="_35__123Graph_XGRAFICO_3" localSheetId="4" hidden="1">#REF!</definedName>
    <definedName name="_35__123Graph_XGRAFICO_3" hidden="1">#REF!</definedName>
    <definedName name="_36______123Graph_C__200__D50" localSheetId="7" hidden="1">#REF!</definedName>
    <definedName name="_36______123Graph_C__200__D50" hidden="1">#REF!</definedName>
    <definedName name="_36____123Graph_E__200__D50" localSheetId="7" hidden="1">#REF!</definedName>
    <definedName name="_36____123Graph_E__200__D50" hidden="1">#REF!</definedName>
    <definedName name="_36___123Graph_E__200__D50" localSheetId="7" hidden="1">#REF!</definedName>
    <definedName name="_36___123Graph_E__200__D50" hidden="1">#REF!</definedName>
    <definedName name="_36__123Graph_ACHART_9" localSheetId="7" hidden="1">#REF!</definedName>
    <definedName name="_36__123Graph_ACHART_9" hidden="1">#REF!</definedName>
    <definedName name="_36__123Graph_LBL_ACHART_5" localSheetId="7" hidden="1">#REF!</definedName>
    <definedName name="_36__123Graph_LBL_ACHART_5" hidden="1">#REF!</definedName>
    <definedName name="_36__123Graph_X__200__BPF" localSheetId="7" hidden="1">#REF!</definedName>
    <definedName name="_36__123Graph_X__200__BPF" hidden="1">#REF!</definedName>
    <definedName name="_36__123Graph_XGRANULOMETRIA_1" localSheetId="7" hidden="1">#REF!</definedName>
    <definedName name="_36__123Graph_XGRANULOMETRIA_1" localSheetId="4" hidden="1">#REF!</definedName>
    <definedName name="_36__123Graph_XGRANULOMETRIA_1" hidden="1">#REF!</definedName>
    <definedName name="_37______123Graph_CGRANULOMETRIA_1" localSheetId="7" hidden="1">#REF!</definedName>
    <definedName name="_37______123Graph_CGRANULOMETRIA_1" hidden="1">#REF!</definedName>
    <definedName name="_37____123Graph_F__200__BPF" localSheetId="7" hidden="1">#REF!</definedName>
    <definedName name="_37____123Graph_F__200__BPF" hidden="1">#REF!</definedName>
    <definedName name="_37___123Graph_F__200__BPF" localSheetId="7" hidden="1">#REF!</definedName>
    <definedName name="_37___123Graph_F__200__BPF" hidden="1">#REF!</definedName>
    <definedName name="_37__123Graph_AEFICIENCIA_1" localSheetId="7" hidden="1">#REF!</definedName>
    <definedName name="_37__123Graph_AEFICIENCIA_1" hidden="1">#REF!</definedName>
    <definedName name="_37__123Graph_LBL_ACHART_6" localSheetId="7" hidden="1">#REF!</definedName>
    <definedName name="_37__123Graph_LBL_ACHART_6" hidden="1">#REF!</definedName>
    <definedName name="_37__123Graph_X__200__D50" localSheetId="7" hidden="1">#REF!</definedName>
    <definedName name="_37__123Graph_X__200__D50" hidden="1">#REF!</definedName>
    <definedName name="_38______123Graph_D__200__BPF" localSheetId="7" hidden="1">#REF!</definedName>
    <definedName name="_38______123Graph_D__200__BPF" hidden="1">#REF!</definedName>
    <definedName name="_38____123Graph_F__200__D50" localSheetId="7" hidden="1">#REF!</definedName>
    <definedName name="_38____123Graph_F__200__D50" hidden="1">#REF!</definedName>
    <definedName name="_38___123Graph_F__200__D50" localSheetId="7" hidden="1">#REF!</definedName>
    <definedName name="_38___123Graph_F__200__D50" hidden="1">#REF!</definedName>
    <definedName name="_38__123Graph_AGRANULOMETRIA_1" localSheetId="7" hidden="1">#REF!</definedName>
    <definedName name="_38__123Graph_AGRANULOMETRIA_1" hidden="1">#REF!</definedName>
    <definedName name="_38__123Graph_LBL_ACHART_7" localSheetId="7" hidden="1">#REF!</definedName>
    <definedName name="_38__123Graph_LBL_ACHART_7" hidden="1">#REF!</definedName>
    <definedName name="_39______123Graph_D__200__D50" localSheetId="7" hidden="1">#REF!</definedName>
    <definedName name="_39______123Graph_D__200__D50" hidden="1">#REF!</definedName>
    <definedName name="_39____123Graph_X__200__BPF" localSheetId="7" hidden="1">#REF!</definedName>
    <definedName name="_39____123Graph_X__200__BPF" hidden="1">#REF!</definedName>
    <definedName name="_39___123Graph_X__200__BPF" localSheetId="7" hidden="1">#REF!</definedName>
    <definedName name="_39___123Graph_X__200__BPF" hidden="1">#REF!</definedName>
    <definedName name="_39__123Graph_B__200__BPF" localSheetId="7" hidden="1">#REF!</definedName>
    <definedName name="_39__123Graph_B__200__BPF" hidden="1">#REF!</definedName>
    <definedName name="_39__123Graph_X__200__BPF" localSheetId="7" hidden="1">#REF!</definedName>
    <definedName name="_39__123Graph_X__200__BPF" hidden="1">#REF!</definedName>
    <definedName name="_3C" localSheetId="7">#REF!</definedName>
    <definedName name="_3C">#REF!</definedName>
    <definedName name="_4" localSheetId="7">#REF!</definedName>
    <definedName name="_4">#REF!</definedName>
    <definedName name="_4_____________123Graph_XGRAFICO_1" localSheetId="7" hidden="1">#REF!</definedName>
    <definedName name="_4_____________123Graph_XGRAFICO_1" hidden="1">#REF!</definedName>
    <definedName name="_4_____123Graph_AGRANULOMETRIA_1" localSheetId="7" hidden="1">#REF!</definedName>
    <definedName name="_4_____123Graph_AGRANULOMETRIA_1" hidden="1">#REF!</definedName>
    <definedName name="_4____123Graph_AGRANULOMETRIA_1" localSheetId="7" hidden="1">#REF!</definedName>
    <definedName name="_4____123Graph_AGRANULOMETRIA_1" hidden="1">#REF!</definedName>
    <definedName name="_4__123Graph_ACHART_1" localSheetId="7" hidden="1">#REF!</definedName>
    <definedName name="_4__123Graph_ACHART_1" hidden="1">#REF!</definedName>
    <definedName name="_4__123Graph_ACHART_10" localSheetId="7" hidden="1">#REF!</definedName>
    <definedName name="_4__123Graph_ACHART_10" hidden="1">#REF!</definedName>
    <definedName name="_4__123Graph_AChart_1A" localSheetId="7" hidden="1">#REF!</definedName>
    <definedName name="_4__123Graph_AChart_1A" hidden="1">#REF!</definedName>
    <definedName name="_4__123Graph_AEFICIENCIA_1" localSheetId="7" hidden="1">#REF!</definedName>
    <definedName name="_4__123Graph_AEFICIENCIA_1" localSheetId="4" hidden="1">#REF!</definedName>
    <definedName name="_4__123Graph_AEFICIENCIA_1" hidden="1">#REF!</definedName>
    <definedName name="_4__123Graph_AGRAFICO_1" localSheetId="7" hidden="1">#REF!</definedName>
    <definedName name="_4__123Graph_AGRAFICO_1" hidden="1">#REF!</definedName>
    <definedName name="_4__123Graph_AGRANULOMETRIA_1" localSheetId="7" hidden="1">#REF!</definedName>
    <definedName name="_4__123Graph_AGRANULOMETRIA_1" localSheetId="4" hidden="1">#REF!</definedName>
    <definedName name="_4__123Graph_AGRANULOMETRIA_1" hidden="1">#REF!</definedName>
    <definedName name="_4__123Graph_BChart_1A" localSheetId="7" hidden="1">#REF!</definedName>
    <definedName name="_4__123Graph_BChart_1A" hidden="1">#REF!</definedName>
    <definedName name="_4__123Graph_DChart_1A" localSheetId="7" hidden="1">#REF!</definedName>
    <definedName name="_4__123Graph_DChart_1A" hidden="1">#REF!</definedName>
    <definedName name="_4_000____0ÿ_†0Ro" localSheetId="7">#REF!,#REF!,#REF!,#REF!,#REF!,#REF!</definedName>
    <definedName name="_4_000____0ÿ_†0Ro">#REF!,#REF!,#REF!,#REF!,#REF!,#REF!</definedName>
    <definedName name="_40______123Graph_E__200__BPF" localSheetId="7" hidden="1">#REF!</definedName>
    <definedName name="_40______123Graph_E__200__BPF" hidden="1">#REF!</definedName>
    <definedName name="_40____123Graph_X__200__D50" localSheetId="7" hidden="1">#REF!</definedName>
    <definedName name="_40____123Graph_X__200__D50" hidden="1">#REF!</definedName>
    <definedName name="_40___123Graph_X__200__D50" localSheetId="7" hidden="1">#REF!</definedName>
    <definedName name="_40___123Graph_X__200__D50" hidden="1">#REF!</definedName>
    <definedName name="_40__123Graph_B__200__D50" localSheetId="7" hidden="1">#REF!</definedName>
    <definedName name="_40__123Graph_B__200__D50" hidden="1">#REF!</definedName>
    <definedName name="_40__123Graph_X__200__D50" localSheetId="7" hidden="1">#REF!</definedName>
    <definedName name="_40__123Graph_X__200__D50" hidden="1">#REF!</definedName>
    <definedName name="_40__123Graph_XChart_1A" localSheetId="7" hidden="1">#REF!</definedName>
    <definedName name="_40__123Graph_XChart_1A" hidden="1">#REF!</definedName>
    <definedName name="_41______123Graph_E__200__D50" localSheetId="7" hidden="1">#REF!</definedName>
    <definedName name="_41______123Graph_E__200__D50" hidden="1">#REF!</definedName>
    <definedName name="_41____123Graph_XEFICIENCIA_1" localSheetId="7" hidden="1">#REF!</definedName>
    <definedName name="_41____123Graph_XEFICIENCIA_1" hidden="1">#REF!</definedName>
    <definedName name="_41___123Graph_XEFICIENCIA_1" localSheetId="7" hidden="1">#REF!</definedName>
    <definedName name="_41___123Graph_XEFICIENCIA_1" hidden="1">#REF!</definedName>
    <definedName name="_41__123Graph_BEFICIENCIA_1" localSheetId="7" hidden="1">#REF!</definedName>
    <definedName name="_41__123Graph_BEFICIENCIA_1" hidden="1">#REF!</definedName>
    <definedName name="_41__123Graph_DChart_1A" localSheetId="7" hidden="1">#REF!</definedName>
    <definedName name="_41__123Graph_DChart_1A" hidden="1">#REF!</definedName>
    <definedName name="_41__123Graph_XCHART_10" localSheetId="7" hidden="1">#REF!</definedName>
    <definedName name="_41__123Graph_XCHART_10" hidden="1">#REF!</definedName>
    <definedName name="_41__123Graph_XEFICIENCIA_1" localSheetId="7" hidden="1">#REF!</definedName>
    <definedName name="_41__123Graph_XEFICIENCIA_1" hidden="1">#REF!</definedName>
    <definedName name="_42______123Graph_F__200__BPF" localSheetId="7" hidden="1">#REF!</definedName>
    <definedName name="_42______123Graph_F__200__BPF" hidden="1">#REF!</definedName>
    <definedName name="_42____123Graph_XGRANULOMETRIA_1" localSheetId="7" hidden="1">#REF!</definedName>
    <definedName name="_42____123Graph_XGRANULOMETRIA_1" hidden="1">#REF!</definedName>
    <definedName name="_42___123Graph_XGRANULOMETRIA_1" localSheetId="7" hidden="1">#REF!</definedName>
    <definedName name="_42___123Graph_XGRANULOMETRIA_1" hidden="1">#REF!</definedName>
    <definedName name="_42__123Graph_BGRANULOMETRIA_1" localSheetId="7" hidden="1">#REF!</definedName>
    <definedName name="_42__123Graph_BGRANULOMETRIA_1" hidden="1">#REF!</definedName>
    <definedName name="_42__123Graph_E__200__BPF" localSheetId="7" hidden="1">#REF!</definedName>
    <definedName name="_42__123Graph_E__200__BPF" hidden="1">#REF!</definedName>
    <definedName name="_42__123Graph_XCHART_11" localSheetId="7" hidden="1">#REF!</definedName>
    <definedName name="_42__123Graph_XCHART_11" hidden="1">#REF!</definedName>
    <definedName name="_42__123Graph_XGRANULOMETRIA_1" localSheetId="7" hidden="1">#REF!</definedName>
    <definedName name="_42__123Graph_XGRANULOMETRIA_1" hidden="1">#REF!</definedName>
    <definedName name="_43______123Graph_F__200__D50" localSheetId="7" hidden="1">#REF!</definedName>
    <definedName name="_43______123Graph_F__200__D50" hidden="1">#REF!</definedName>
    <definedName name="_43___123Graph_A__200__BPF" localSheetId="7" hidden="1">#REF!</definedName>
    <definedName name="_43___123Graph_A__200__BPF" hidden="1">#REF!</definedName>
    <definedName name="_43__123Graph_A__200__BPF" localSheetId="7" hidden="1">#REF!</definedName>
    <definedName name="_43__123Graph_A__200__BPF" hidden="1">#REF!</definedName>
    <definedName name="_43__123Graph_C__200__BPF" localSheetId="7" hidden="1">#REF!</definedName>
    <definedName name="_43__123Graph_C__200__BPF" hidden="1">#REF!</definedName>
    <definedName name="_43__123Graph_E__200__D50" localSheetId="7" hidden="1">#REF!</definedName>
    <definedName name="_43__123Graph_E__200__D50" hidden="1">#REF!</definedName>
    <definedName name="_43__123Graph_XCHART_12" localSheetId="7" hidden="1">#REF!</definedName>
    <definedName name="_43__123Graph_XCHART_12" hidden="1">#REF!</definedName>
    <definedName name="_43_0_S" localSheetId="7" hidden="1">#REF!</definedName>
    <definedName name="_43_0_S" hidden="1">#REF!</definedName>
    <definedName name="_44______123Graph_X__200__BPF" localSheetId="7" hidden="1">#REF!</definedName>
    <definedName name="_44______123Graph_X__200__BPF" hidden="1">#REF!</definedName>
    <definedName name="_44___123Graph_A__200__D50" localSheetId="7" hidden="1">#REF!</definedName>
    <definedName name="_44___123Graph_A__200__D50" hidden="1">#REF!</definedName>
    <definedName name="_44__123Graph_A__200__D50" localSheetId="7" hidden="1">#REF!</definedName>
    <definedName name="_44__123Graph_A__200__D50" hidden="1">#REF!</definedName>
    <definedName name="_44__123Graph_C__200__D50" localSheetId="7" hidden="1">#REF!</definedName>
    <definedName name="_44__123Graph_C__200__D50" hidden="1">#REF!</definedName>
    <definedName name="_44__123Graph_XCHART_13" localSheetId="7" hidden="1">#REF!</definedName>
    <definedName name="_44__123Graph_XCHART_13" hidden="1">#REF!</definedName>
    <definedName name="_45______123Graph_X__200__D50" localSheetId="7" hidden="1">#REF!</definedName>
    <definedName name="_45______123Graph_X__200__D50" hidden="1">#REF!</definedName>
    <definedName name="_45___123Graph_AEFICIENCIA_1" localSheetId="7" hidden="1">#REF!</definedName>
    <definedName name="_45___123Graph_AEFICIENCIA_1" hidden="1">#REF!</definedName>
    <definedName name="_45__123Graph_AEFICIENCIA_1" localSheetId="7" hidden="1">#REF!</definedName>
    <definedName name="_45__123Graph_AEFICIENCIA_1" hidden="1">#REF!</definedName>
    <definedName name="_45__123Graph_CGRANULOMETRIA_1" localSheetId="7" hidden="1">#REF!</definedName>
    <definedName name="_45__123Graph_CGRANULOMETRIA_1" hidden="1">#REF!</definedName>
    <definedName name="_45__123Graph_XCHART_14" localSheetId="7" hidden="1">#REF!</definedName>
    <definedName name="_45__123Graph_XCHART_14" hidden="1">#REF!</definedName>
    <definedName name="_46______123Graph_XEFICIENCIA_1" localSheetId="7" hidden="1">#REF!</definedName>
    <definedName name="_46______123Graph_XEFICIENCIA_1" hidden="1">#REF!</definedName>
    <definedName name="_46___123Graph_AGRANULOMETRIA_1" localSheetId="7" hidden="1">#REF!</definedName>
    <definedName name="_46___123Graph_AGRANULOMETRIA_1" hidden="1">#REF!</definedName>
    <definedName name="_46__123Graph_A__200__BPF" localSheetId="7" hidden="1">#REF!</definedName>
    <definedName name="_46__123Graph_A__200__BPF" hidden="1">#REF!</definedName>
    <definedName name="_46__123Graph_AGRANULOMETRIA_1" localSheetId="7" hidden="1">#REF!</definedName>
    <definedName name="_46__123Graph_AGRANULOMETRIA_1" hidden="1">#REF!</definedName>
    <definedName name="_46__123Graph_D__200__BPF" localSheetId="7" hidden="1">#REF!</definedName>
    <definedName name="_46__123Graph_D__200__BPF" hidden="1">#REF!</definedName>
    <definedName name="_46__123Graph_XCHART_15" localSheetId="7" hidden="1">#REF!</definedName>
    <definedName name="_46__123Graph_XCHART_15" hidden="1">#REF!</definedName>
    <definedName name="_47______123Graph_XGRAFICO_2" localSheetId="7" hidden="1">#REF!</definedName>
    <definedName name="_47______123Graph_XGRAFICO_2" hidden="1">#REF!</definedName>
    <definedName name="_47___123Graph_B__200__BPF" localSheetId="7" hidden="1">#REF!</definedName>
    <definedName name="_47___123Graph_B__200__BPF" hidden="1">#REF!</definedName>
    <definedName name="_47__123Graph_A__200__D50" localSheetId="7" hidden="1">#REF!</definedName>
    <definedName name="_47__123Graph_A__200__D50" hidden="1">#REF!</definedName>
    <definedName name="_47__123Graph_B__200__BPF" localSheetId="7" hidden="1">#REF!</definedName>
    <definedName name="_47__123Graph_B__200__BPF" hidden="1">#REF!</definedName>
    <definedName name="_47__123Graph_D__200__D50" localSheetId="7" hidden="1">#REF!</definedName>
    <definedName name="_47__123Graph_D__200__D50" hidden="1">#REF!</definedName>
    <definedName name="_47__123Graph_XCHART_16" localSheetId="7" hidden="1">#REF!</definedName>
    <definedName name="_47__123Graph_XCHART_16" hidden="1">#REF!</definedName>
    <definedName name="_48______123Graph_XGRAFICO_3" localSheetId="7" hidden="1">#REF!</definedName>
    <definedName name="_48______123Graph_XGRAFICO_3" hidden="1">#REF!</definedName>
    <definedName name="_48___123Graph_B__200__D50" localSheetId="7" hidden="1">#REF!</definedName>
    <definedName name="_48___123Graph_B__200__D50" hidden="1">#REF!</definedName>
    <definedName name="_48__123Graph_B__200__D50" localSheetId="7" hidden="1">#REF!</definedName>
    <definedName name="_48__123Graph_B__200__D50" hidden="1">#REF!</definedName>
    <definedName name="_48__123Graph_E__200__BPF" localSheetId="7" hidden="1">#REF!</definedName>
    <definedName name="_48__123Graph_E__200__BPF" hidden="1">#REF!</definedName>
    <definedName name="_48__123Graph_XCHART_2" localSheetId="7" hidden="1">#REF!</definedName>
    <definedName name="_48__123Graph_XCHART_2" hidden="1">#REF!</definedName>
    <definedName name="_49______123Graph_XGRANULOMETRIA_1" localSheetId="7" hidden="1">#REF!</definedName>
    <definedName name="_49______123Graph_XGRANULOMETRIA_1" hidden="1">#REF!</definedName>
    <definedName name="_49___123Graph_BEFICIENCIA_1" localSheetId="7" hidden="1">#REF!</definedName>
    <definedName name="_49___123Graph_BEFICIENCIA_1" hidden="1">#REF!</definedName>
    <definedName name="_49__123Graph_BEFICIENCIA_1" localSheetId="7" hidden="1">#REF!</definedName>
    <definedName name="_49__123Graph_BEFICIENCIA_1" hidden="1">#REF!</definedName>
    <definedName name="_49__123Graph_E__200__D50" localSheetId="7" hidden="1">#REF!</definedName>
    <definedName name="_49__123Graph_E__200__D50" hidden="1">#REF!</definedName>
    <definedName name="_49__123Graph_XChart_2G" localSheetId="7" hidden="1">#REF!</definedName>
    <definedName name="_49__123Graph_XChart_2G" hidden="1">#REF!</definedName>
    <definedName name="_4C" localSheetId="7">#REF!</definedName>
    <definedName name="_4C">#REF!</definedName>
    <definedName name="_4gc09_" localSheetId="1" hidden="1">{#N/A,#N/A,TRUE,"arnitower";#N/A,#N/A,TRUE,"arnigarage "}</definedName>
    <definedName name="_4gc09_" localSheetId="11" hidden="1">{#N/A,#N/A,TRUE,"arnitower";#N/A,#N/A,TRUE,"arnigarage "}</definedName>
    <definedName name="_4gc09_" localSheetId="15" hidden="1">{#N/A,#N/A,TRUE,"arnitower";#N/A,#N/A,TRUE,"arnigarage "}</definedName>
    <definedName name="_4gc09_" localSheetId="21" hidden="1">{#N/A,#N/A,TRUE,"arnitower";#N/A,#N/A,TRUE,"arnigarage "}</definedName>
    <definedName name="_4gc09_" hidden="1">{#N/A,#N/A,TRUE,"arnitower";#N/A,#N/A,TRUE,"arnigarage "}</definedName>
    <definedName name="_4MINME" localSheetId="7">#REF!</definedName>
    <definedName name="_4MINME">#REF!</definedName>
    <definedName name="_5" localSheetId="7">#REF!</definedName>
    <definedName name="_5">#REF!</definedName>
    <definedName name="_5_____123Graph_B__200__BPF" localSheetId="7" hidden="1">#REF!</definedName>
    <definedName name="_5_____123Graph_B__200__BPF" hidden="1">#REF!</definedName>
    <definedName name="_5____123Graph_B__200__BPF" localSheetId="7" hidden="1">#REF!</definedName>
    <definedName name="_5____123Graph_B__200__BPF" hidden="1">#REF!</definedName>
    <definedName name="_5__123Graph_ACHART_11" localSheetId="7" hidden="1">#REF!</definedName>
    <definedName name="_5__123Graph_ACHART_11" hidden="1">#REF!</definedName>
    <definedName name="_5__123Graph_AChart_1A" localSheetId="7" hidden="1">#REF!</definedName>
    <definedName name="_5__123Graph_AChart_1A" hidden="1">#REF!</definedName>
    <definedName name="_5__123Graph_AGRAFICO_1" localSheetId="7" hidden="1">#REF!</definedName>
    <definedName name="_5__123Graph_AGRAFICO_1" localSheetId="4" hidden="1">#REF!</definedName>
    <definedName name="_5__123Graph_AGRAFICO_1" hidden="1">#REF!</definedName>
    <definedName name="_5__123Graph_AGRAFICO_2" localSheetId="7" hidden="1">#REF!</definedName>
    <definedName name="_5__123Graph_AGRAFICO_2" hidden="1">#REF!</definedName>
    <definedName name="_5__123Graph_AGRANULOMETRIA_1" localSheetId="7" hidden="1">#REF!</definedName>
    <definedName name="_5__123Graph_AGRANULOMETRIA_1" hidden="1">#REF!</definedName>
    <definedName name="_5__123Graph_B__200__BPF" localSheetId="7" hidden="1">#REF!</definedName>
    <definedName name="_5__123Graph_B__200__BPF" localSheetId="4" hidden="1">#REF!</definedName>
    <definedName name="_5__123Graph_B__200__BPF" hidden="1">#REF!</definedName>
    <definedName name="_5__123Graph_EChart_1A" localSheetId="7" hidden="1">#REF!</definedName>
    <definedName name="_5__123Graph_EChart_1A" hidden="1">#REF!</definedName>
    <definedName name="_50_____123Graph_A__200__BPF" localSheetId="7" hidden="1">#REF!</definedName>
    <definedName name="_50_____123Graph_A__200__BPF" hidden="1">#REF!</definedName>
    <definedName name="_50___123Graph_BGRANULOMETRIA_1" localSheetId="7" hidden="1">#REF!</definedName>
    <definedName name="_50___123Graph_BGRANULOMETRIA_1" hidden="1">#REF!</definedName>
    <definedName name="_50__123Graph_BGRANULOMETRIA_1" localSheetId="7" hidden="1">#REF!</definedName>
    <definedName name="_50__123Graph_BGRANULOMETRIA_1" hidden="1">#REF!</definedName>
    <definedName name="_50__123Graph_EChart_1A" localSheetId="7" hidden="1">#REF!</definedName>
    <definedName name="_50__123Graph_EChart_1A" hidden="1">#REF!</definedName>
    <definedName name="_50__123Graph_F__200__BPF" localSheetId="7" hidden="1">#REF!</definedName>
    <definedName name="_50__123Graph_F__200__BPF" hidden="1">#REF!</definedName>
    <definedName name="_50__123Graph_XCHART_3" localSheetId="7" hidden="1">#REF!</definedName>
    <definedName name="_50__123Graph_XCHART_3" hidden="1">#REF!</definedName>
    <definedName name="_500_AREA_TOTAL_LBCu" localSheetId="7">#REF!</definedName>
    <definedName name="_500_AREA_TOTAL_LBCu">#REF!</definedName>
    <definedName name="_500_DIESEL_FUEL" localSheetId="7">#REF!</definedName>
    <definedName name="_500_DIESEL_FUEL">#REF!</definedName>
    <definedName name="_500_MAINTENANCE_SUPPLIES" localSheetId="7">#REF!</definedName>
    <definedName name="_500_MAINTENANCE_SUPPLIES">#REF!</definedName>
    <definedName name="_500_PERSONNEL" localSheetId="7">#REF!</definedName>
    <definedName name="_500_PERSONNEL">#REF!</definedName>
    <definedName name="_51_____123Graph_A__200__D50" localSheetId="7" hidden="1">#REF!</definedName>
    <definedName name="_51_____123Graph_A__200__D50" hidden="1">#REF!</definedName>
    <definedName name="_51___123Graph_C__200__BPF" localSheetId="7" hidden="1">#REF!</definedName>
    <definedName name="_51___123Graph_C__200__BPF" hidden="1">#REF!</definedName>
    <definedName name="_51__123Graph_AChart_1A" localSheetId="7" hidden="1">#REF!</definedName>
    <definedName name="_51__123Graph_AChart_1A" hidden="1">#REF!</definedName>
    <definedName name="_51__123Graph_C__200__BPF" localSheetId="7" hidden="1">#REF!</definedName>
    <definedName name="_51__123Graph_C__200__BPF" hidden="1">#REF!</definedName>
    <definedName name="_51__123Graph_F__200__BPF" localSheetId="7" hidden="1">#REF!</definedName>
    <definedName name="_51__123Graph_F__200__BPF" hidden="1">#REF!</definedName>
    <definedName name="_51__123Graph_F__200__D50" localSheetId="7" hidden="1">#REF!</definedName>
    <definedName name="_51__123Graph_F__200__D50" hidden="1">#REF!</definedName>
    <definedName name="_51__123Graph_XCHART_4" localSheetId="7" hidden="1">#REF!</definedName>
    <definedName name="_51__123Graph_XCHART_4" hidden="1">#REF!</definedName>
    <definedName name="_52_____123Graph_AEFICIENCIA_1" localSheetId="7" hidden="1">#REF!</definedName>
    <definedName name="_52_____123Graph_AEFICIENCIA_1" hidden="1">#REF!</definedName>
    <definedName name="_52___123Graph_C__200__D50" localSheetId="7" hidden="1">#REF!</definedName>
    <definedName name="_52___123Graph_C__200__D50" hidden="1">#REF!</definedName>
    <definedName name="_52__123Graph_AEFICIENCIA_1" localSheetId="7" hidden="1">#REF!</definedName>
    <definedName name="_52__123Graph_AEFICIENCIA_1" hidden="1">#REF!</definedName>
    <definedName name="_52__123Graph_C__200__D50" localSheetId="7" hidden="1">#REF!</definedName>
    <definedName name="_52__123Graph_C__200__D50" hidden="1">#REF!</definedName>
    <definedName name="_52__123Graph_F__200__D50" localSheetId="7" hidden="1">#REF!</definedName>
    <definedName name="_52__123Graph_F__200__D50" hidden="1">#REF!</definedName>
    <definedName name="_52__123Graph_XCHART_5" localSheetId="7" hidden="1">#REF!</definedName>
    <definedName name="_52__123Graph_XCHART_5" hidden="1">#REF!</definedName>
    <definedName name="_53_____123Graph_AGRAFICO_2" localSheetId="7" hidden="1">#REF!</definedName>
    <definedName name="_53_____123Graph_AGRAFICO_2" hidden="1">#REF!</definedName>
    <definedName name="_53___123Graph_CGRANULOMETRIA_1" localSheetId="7" hidden="1">#REF!</definedName>
    <definedName name="_53___123Graph_CGRANULOMETRIA_1" hidden="1">#REF!</definedName>
    <definedName name="_53__123Graph_AGRANULOMETRIA_1" localSheetId="7" hidden="1">#REF!</definedName>
    <definedName name="_53__123Graph_AGRANULOMETRIA_1" hidden="1">#REF!</definedName>
    <definedName name="_53__123Graph_CGRANULOMETRIA_1" localSheetId="7" hidden="1">#REF!</definedName>
    <definedName name="_53__123Graph_CGRANULOMETRIA_1" hidden="1">#REF!</definedName>
    <definedName name="_53__123Graph_LBL_ACHART_5" localSheetId="7" hidden="1">#REF!</definedName>
    <definedName name="_53__123Graph_LBL_ACHART_5" hidden="1">#REF!</definedName>
    <definedName name="_53__123Graph_XCHART_6" localSheetId="7" hidden="1">#REF!</definedName>
    <definedName name="_53__123Graph_XCHART_6" hidden="1">#REF!</definedName>
    <definedName name="_54_____123Graph_AGRAFICO_3" localSheetId="7" hidden="1">#REF!</definedName>
    <definedName name="_54_____123Graph_AGRAFICO_3" hidden="1">#REF!</definedName>
    <definedName name="_54___123Graph_D__200__BPF" localSheetId="7" hidden="1">#REF!</definedName>
    <definedName name="_54___123Graph_D__200__BPF" hidden="1">#REF!</definedName>
    <definedName name="_54__123Graph_B__200__BPF" localSheetId="7" hidden="1">#REF!</definedName>
    <definedName name="_54__123Graph_B__200__BPF" hidden="1">#REF!</definedName>
    <definedName name="_54__123Graph_D__200__BPF" localSheetId="7" hidden="1">#REF!</definedName>
    <definedName name="_54__123Graph_D__200__BPF" hidden="1">#REF!</definedName>
    <definedName name="_54__123Graph_XCHART_7" localSheetId="7" hidden="1">#REF!</definedName>
    <definedName name="_54__123Graph_XCHART_7" hidden="1">#REF!</definedName>
    <definedName name="_55_____123Graph_AGRANULOMETRIA_1" localSheetId="7" hidden="1">#REF!</definedName>
    <definedName name="_55_____123Graph_AGRANULOMETRIA_1" hidden="1">#REF!</definedName>
    <definedName name="_55___123Graph_D__200__D50" localSheetId="7" hidden="1">#REF!</definedName>
    <definedName name="_55___123Graph_D__200__D50" hidden="1">#REF!</definedName>
    <definedName name="_55__123Graph_B__200__D50" localSheetId="7" hidden="1">#REF!</definedName>
    <definedName name="_55__123Graph_B__200__D50" hidden="1">#REF!</definedName>
    <definedName name="_55__123Graph_D__200__D50" localSheetId="7" hidden="1">#REF!</definedName>
    <definedName name="_55__123Graph_D__200__D50" hidden="1">#REF!</definedName>
    <definedName name="_55__123Graph_LBL_ACHART_6" localSheetId="7" hidden="1">#REF!</definedName>
    <definedName name="_55__123Graph_LBL_ACHART_6" hidden="1">#REF!</definedName>
    <definedName name="_55__123Graph_XCHART_8" localSheetId="7" hidden="1">#REF!</definedName>
    <definedName name="_55__123Graph_XCHART_8" hidden="1">#REF!</definedName>
    <definedName name="_56_____123Graph_B__200__BPF" localSheetId="7" hidden="1">#REF!</definedName>
    <definedName name="_56_____123Graph_B__200__BPF" hidden="1">#REF!</definedName>
    <definedName name="_56___123Graph_E__200__BPF" localSheetId="7" hidden="1">#REF!</definedName>
    <definedName name="_56___123Graph_E__200__BPF" hidden="1">#REF!</definedName>
    <definedName name="_56__123Graph_E__200__BPF" localSheetId="7" hidden="1">#REF!</definedName>
    <definedName name="_56__123Graph_E__200__BPF" hidden="1">#REF!</definedName>
    <definedName name="_56__123Graph_XCHART_9" localSheetId="7" hidden="1">#REF!</definedName>
    <definedName name="_56__123Graph_XCHART_9" hidden="1">#REF!</definedName>
    <definedName name="_57_____123Graph_B__200__D50" localSheetId="7" hidden="1">#REF!</definedName>
    <definedName name="_57_____123Graph_B__200__D50" hidden="1">#REF!</definedName>
    <definedName name="_57___123Graph_E__200__D50" localSheetId="7" hidden="1">#REF!</definedName>
    <definedName name="_57___123Graph_E__200__D50" hidden="1">#REF!</definedName>
    <definedName name="_57__123Graph_E__200__D50" localSheetId="7" hidden="1">#REF!</definedName>
    <definedName name="_57__123Graph_E__200__D50" hidden="1">#REF!</definedName>
    <definedName name="_57__123Graph_LBL_ACHART_7" localSheetId="7" hidden="1">#REF!</definedName>
    <definedName name="_57__123Graph_LBL_ACHART_7" hidden="1">#REF!</definedName>
    <definedName name="_57__123Graph_XEFICIENCIA_1" localSheetId="7" hidden="1">#REF!</definedName>
    <definedName name="_57__123Graph_XEFICIENCIA_1" hidden="1">#REF!</definedName>
    <definedName name="_58_____123Graph_BEFICIENCIA_1" localSheetId="7" hidden="1">#REF!</definedName>
    <definedName name="_58_____123Graph_BEFICIENCIA_1" hidden="1">#REF!</definedName>
    <definedName name="_58___123Graph_F__200__BPF" localSheetId="7" hidden="1">#REF!</definedName>
    <definedName name="_58___123Graph_F__200__BPF" hidden="1">#REF!</definedName>
    <definedName name="_58__123Graph_F__200__BPF" localSheetId="7" hidden="1">#REF!</definedName>
    <definedName name="_58__123Graph_F__200__BPF" hidden="1">#REF!</definedName>
    <definedName name="_58__123Graph_X__200__BPF" localSheetId="7" hidden="1">#REF!</definedName>
    <definedName name="_58__123Graph_X__200__BPF" hidden="1">#REF!</definedName>
    <definedName name="_58__123Graph_XGRANULOMETRIA_1" localSheetId="7" hidden="1">#REF!</definedName>
    <definedName name="_58__123Graph_XGRANULOMETRIA_1" hidden="1">#REF!</definedName>
    <definedName name="_59_____123Graph_BGRANULOMETRIA_1" localSheetId="7" hidden="1">#REF!</definedName>
    <definedName name="_59_____123Graph_BGRANULOMETRIA_1" hidden="1">#REF!</definedName>
    <definedName name="_59___123Graph_F__200__D50" localSheetId="7" hidden="1">#REF!</definedName>
    <definedName name="_59___123Graph_F__200__D50" hidden="1">#REF!</definedName>
    <definedName name="_59__123Graph_BChart_1A" localSheetId="7" hidden="1">#REF!</definedName>
    <definedName name="_59__123Graph_BChart_1A" hidden="1">#REF!</definedName>
    <definedName name="_59__123Graph_F__200__D50" localSheetId="7" hidden="1">#REF!</definedName>
    <definedName name="_59__123Graph_F__200__D50" hidden="1">#REF!</definedName>
    <definedName name="_59__123Graph_FChart_1A" localSheetId="7" hidden="1">#REF!</definedName>
    <definedName name="_59__123Graph_FChart_1A" hidden="1">#REF!</definedName>
    <definedName name="_59__123Graph_X__200__D50" localSheetId="7" hidden="1">#REF!</definedName>
    <definedName name="_59__123Graph_X__200__D50" hidden="1">#REF!</definedName>
    <definedName name="_6_____123Graph_B__200__D50" localSheetId="7" hidden="1">#REF!</definedName>
    <definedName name="_6_____123Graph_B__200__D50" hidden="1">#REF!</definedName>
    <definedName name="_6____123Graph_B__200__D50" localSheetId="7" hidden="1">#REF!</definedName>
    <definedName name="_6____123Graph_B__200__D50" hidden="1">#REF!</definedName>
    <definedName name="_6____123Graph_BChart_1A" localSheetId="7" hidden="1">#REF!</definedName>
    <definedName name="_6____123Graph_BChart_1A" hidden="1">#REF!</definedName>
    <definedName name="_6__123Graph_ACHART_10" localSheetId="7" hidden="1">#REF!</definedName>
    <definedName name="_6__123Graph_ACHART_10" hidden="1">#REF!</definedName>
    <definedName name="_6__123Graph_ACHART_12" localSheetId="7" hidden="1">#REF!</definedName>
    <definedName name="_6__123Graph_ACHART_12" hidden="1">#REF!</definedName>
    <definedName name="_6__123Graph_AEFICIENCIA_1" localSheetId="7" hidden="1">#REF!</definedName>
    <definedName name="_6__123Graph_AEFICIENCIA_1" hidden="1">#REF!</definedName>
    <definedName name="_6__123Graph_AGRAFICO_2" localSheetId="7" hidden="1">#REF!</definedName>
    <definedName name="_6__123Graph_AGRAFICO_2" localSheetId="4" hidden="1">#REF!</definedName>
    <definedName name="_6__123Graph_AGRAFICO_2" hidden="1">#REF!</definedName>
    <definedName name="_6__123Graph_AGRAFICO_3" localSheetId="7" hidden="1">#REF!</definedName>
    <definedName name="_6__123Graph_AGRAFICO_3" hidden="1">#REF!</definedName>
    <definedName name="_6__123Graph_ANET_ACUM" localSheetId="7" hidden="1">#REF!</definedName>
    <definedName name="_6__123Graph_ANET_ACUM" localSheetId="4" hidden="1">#REF!</definedName>
    <definedName name="_6__123Graph_ANET_ACUM" hidden="1">#REF!</definedName>
    <definedName name="_6__123Graph_B__200__BPF" localSheetId="7" hidden="1">#REF!</definedName>
    <definedName name="_6__123Graph_B__200__BPF" hidden="1">#REF!</definedName>
    <definedName name="_6__123Graph_B__200__D50" localSheetId="7" hidden="1">#REF!</definedName>
    <definedName name="_6__123Graph_B__200__D50" localSheetId="4" hidden="1">#REF!</definedName>
    <definedName name="_6__123Graph_B__200__D50" hidden="1">#REF!</definedName>
    <definedName name="_6__123Graph_CChart_1A" localSheetId="7" hidden="1">#REF!</definedName>
    <definedName name="_6__123Graph_CChart_1A" hidden="1">#REF!</definedName>
    <definedName name="_6__123Graph_FChart_1A" localSheetId="7" hidden="1">#REF!</definedName>
    <definedName name="_6__123Graph_FChart_1A" hidden="1">#REF!</definedName>
    <definedName name="_60_____123Graph_C__200__BPF" localSheetId="7" hidden="1">#REF!</definedName>
    <definedName name="_60_____123Graph_C__200__BPF" hidden="1">#REF!</definedName>
    <definedName name="_60___123Graph_X__200__BPF" localSheetId="7" hidden="1">#REF!</definedName>
    <definedName name="_60___123Graph_X__200__BPF" hidden="1">#REF!</definedName>
    <definedName name="_60__123Graph_BEFICIENCIA_1" localSheetId="7" hidden="1">#REF!</definedName>
    <definedName name="_60__123Graph_BEFICIENCIA_1" hidden="1">#REF!</definedName>
    <definedName name="_60__123Graph_X__200__BPF" localSheetId="7" hidden="1">#REF!</definedName>
    <definedName name="_60__123Graph_X__200__BPF" hidden="1">#REF!</definedName>
    <definedName name="_600_AREA_TOTAL_LBCu" localSheetId="7">#REF!</definedName>
    <definedName name="_600_AREA_TOTAL_LBCu">#REF!</definedName>
    <definedName name="_600_CATHODE_TRANSPORT" localSheetId="7">#REF!</definedName>
    <definedName name="_600_CATHODE_TRANSPORT">#REF!</definedName>
    <definedName name="_600_ELECTRICAL_POWER" localSheetId="7">#REF!</definedName>
    <definedName name="_600_ELECTRICAL_POWER">#REF!</definedName>
    <definedName name="_600_MAINTENANCE_SERVICES_CONTRACT" localSheetId="7">#REF!</definedName>
    <definedName name="_600_MAINTENANCE_SERVICES_CONTRACT">#REF!</definedName>
    <definedName name="_600_MAINTENANCE_SUPPLIES" localSheetId="7">#REF!</definedName>
    <definedName name="_600_MAINTENANCE_SUPPLIES">#REF!</definedName>
    <definedName name="_600_MISCELANEOUS" localSheetId="7">#REF!</definedName>
    <definedName name="_600_MISCELANEOUS">#REF!</definedName>
    <definedName name="_600_OPERATING_SUPPLIES" localSheetId="7">#REF!</definedName>
    <definedName name="_600_OPERATING_SUPPLIES">#REF!</definedName>
    <definedName name="_600_OPERATIONS" localSheetId="7">#REF!</definedName>
    <definedName name="_600_OPERATIONS">#REF!</definedName>
    <definedName name="_600_OWNERS_COST" localSheetId="7">#REF!</definedName>
    <definedName name="_600_OWNERS_COST">#REF!</definedName>
    <definedName name="_600_PERSONNEL" localSheetId="7">#REF!</definedName>
    <definedName name="_600_PERSONNEL">#REF!</definedName>
    <definedName name="_600_R.O._WATER" localSheetId="7">#REF!</definedName>
    <definedName name="_600_R.O._WATER">#REF!</definedName>
    <definedName name="_600_SERVICES_AND_INFRASTRUCTURE" localSheetId="7">#REF!</definedName>
    <definedName name="_600_SERVICES_AND_INFRASTRUCTURE">#REF!</definedName>
    <definedName name="_600_STAFF" localSheetId="7">#REF!</definedName>
    <definedName name="_600_STAFF">#REF!</definedName>
    <definedName name="_600100__RA_Sueldo_Base" localSheetId="7">#REF!</definedName>
    <definedName name="_600100__RA_Sueldo_Base">#REF!</definedName>
    <definedName name="_61_____123Graph_C__200__D50" localSheetId="7" hidden="1">#REF!</definedName>
    <definedName name="_61_____123Graph_C__200__D50" hidden="1">#REF!</definedName>
    <definedName name="_61___123Graph_X__200__D50" localSheetId="7" hidden="1">#REF!</definedName>
    <definedName name="_61___123Graph_X__200__D50" hidden="1">#REF!</definedName>
    <definedName name="_61__123Graph_BGRANULOMETRIA_1" localSheetId="7" hidden="1">#REF!</definedName>
    <definedName name="_61__123Graph_BGRANULOMETRIA_1" hidden="1">#REF!</definedName>
    <definedName name="_61__123Graph_X__200__D50" localSheetId="7" hidden="1">#REF!</definedName>
    <definedName name="_61__123Graph_X__200__D50" hidden="1">#REF!</definedName>
    <definedName name="_61__123Graph_XCHART_10" localSheetId="7" hidden="1">#REF!</definedName>
    <definedName name="_61__123Graph_XCHART_10" hidden="1">#REF!</definedName>
    <definedName name="_62_____123Graph_CGRANULOMETRIA_1" localSheetId="7" hidden="1">#REF!</definedName>
    <definedName name="_62_____123Graph_CGRANULOMETRIA_1" hidden="1">#REF!</definedName>
    <definedName name="_62___123Graph_XEFICIENCIA_1" localSheetId="7" hidden="1">#REF!</definedName>
    <definedName name="_62___123Graph_XEFICIENCIA_1" hidden="1">#REF!</definedName>
    <definedName name="_62__123Graph_C__200__BPF" localSheetId="7" hidden="1">#REF!</definedName>
    <definedName name="_62__123Graph_C__200__BPF" hidden="1">#REF!</definedName>
    <definedName name="_62__123Graph_XEFICIENCIA_1" localSheetId="7" hidden="1">#REF!</definedName>
    <definedName name="_62__123Graph_XEFICIENCIA_1" hidden="1">#REF!</definedName>
    <definedName name="_63_____123Graph_D__200__BPF" localSheetId="7" hidden="1">#REF!</definedName>
    <definedName name="_63_____123Graph_D__200__BPF" hidden="1">#REF!</definedName>
    <definedName name="_63___123Graph_XGRANULOMETRIA_1" localSheetId="7" hidden="1">#REF!</definedName>
    <definedName name="_63___123Graph_XGRANULOMETRIA_1" hidden="1">#REF!</definedName>
    <definedName name="_63__123Graph_C__200__D50" localSheetId="7" hidden="1">#REF!</definedName>
    <definedName name="_63__123Graph_C__200__D50" hidden="1">#REF!</definedName>
    <definedName name="_63__123Graph_XCHART_11" localSheetId="7" hidden="1">#REF!</definedName>
    <definedName name="_63__123Graph_XCHART_11" hidden="1">#REF!</definedName>
    <definedName name="_63__123Graph_XGRANULOMETRIA_1" localSheetId="7" hidden="1">#REF!</definedName>
    <definedName name="_63__123Graph_XGRANULOMETRIA_1" hidden="1">#REF!</definedName>
    <definedName name="_64_____123Graph_D__200__D50" localSheetId="7" hidden="1">#REF!</definedName>
    <definedName name="_64_____123Graph_D__200__D50" hidden="1">#REF!</definedName>
    <definedName name="_64__123Graph_A__200__BPF" localSheetId="7" hidden="1">#REF!</definedName>
    <definedName name="_64__123Graph_A__200__BPF" hidden="1">#REF!</definedName>
    <definedName name="_65_____123Graph_E__200__BPF" localSheetId="7" hidden="1">#REF!</definedName>
    <definedName name="_65_____123Graph_E__200__BPF" hidden="1">#REF!</definedName>
    <definedName name="_65__123Graph_A__200__D50" localSheetId="7" hidden="1">#REF!</definedName>
    <definedName name="_65__123Graph_A__200__D50" hidden="1">#REF!</definedName>
    <definedName name="_65__123Graph_XCHART_12" localSheetId="7" hidden="1">#REF!</definedName>
    <definedName name="_65__123Graph_XCHART_12" hidden="1">#REF!</definedName>
    <definedName name="_66_____123Graph_E__200__D50" localSheetId="7" hidden="1">#REF!</definedName>
    <definedName name="_66_____123Graph_E__200__D50" hidden="1">#REF!</definedName>
    <definedName name="_66__123Graph_AEFICIENCIA_1" localSheetId="7" hidden="1">#REF!</definedName>
    <definedName name="_66__123Graph_AEFICIENCIA_1" hidden="1">#REF!</definedName>
    <definedName name="_67_____123Graph_F__200__BPF" localSheetId="7" hidden="1">#REF!</definedName>
    <definedName name="_67_____123Graph_F__200__BPF" hidden="1">#REF!</definedName>
    <definedName name="_67__123Graph_AGRANULOMETRIA_1" localSheetId="7" hidden="1">#REF!</definedName>
    <definedName name="_67__123Graph_AGRANULOMETRIA_1" hidden="1">#REF!</definedName>
    <definedName name="_67__123Graph_CChart_1A" localSheetId="7" hidden="1">#REF!</definedName>
    <definedName name="_67__123Graph_CChart_1A" hidden="1">#REF!</definedName>
    <definedName name="_67__123Graph_XCHART_13" localSheetId="7" hidden="1">#REF!</definedName>
    <definedName name="_67__123Graph_XCHART_13" hidden="1">#REF!</definedName>
    <definedName name="_67__123Graph_XGRAFICO_2" localSheetId="7" hidden="1">#REF!</definedName>
    <definedName name="_67__123Graph_XGRAFICO_2" hidden="1">#REF!</definedName>
    <definedName name="_68_____123Graph_F__200__D50" localSheetId="7" hidden="1">#REF!</definedName>
    <definedName name="_68_____123Graph_F__200__D50" hidden="1">#REF!</definedName>
    <definedName name="_68__123Graph_B__200__BPF" localSheetId="7" hidden="1">#REF!</definedName>
    <definedName name="_68__123Graph_B__200__BPF" hidden="1">#REF!</definedName>
    <definedName name="_68__123Graph_CGRANULOMETRIA_1" localSheetId="7" hidden="1">#REF!</definedName>
    <definedName name="_68__123Graph_CGRANULOMETRIA_1" hidden="1">#REF!</definedName>
    <definedName name="_68__123Graph_XChart_1A" localSheetId="7" hidden="1">#REF!</definedName>
    <definedName name="_68__123Graph_XChart_1A" hidden="1">#REF!</definedName>
    <definedName name="_68__123Graph_XGRAFICO_3" localSheetId="7" hidden="1">#REF!</definedName>
    <definedName name="_68__123Graph_XGRAFICO_3" hidden="1">#REF!</definedName>
    <definedName name="_69_____123Graph_X__200__BPF" localSheetId="7" hidden="1">#REF!</definedName>
    <definedName name="_69_____123Graph_X__200__BPF" hidden="1">#REF!</definedName>
    <definedName name="_69__123Graph_B__200__D50" localSheetId="7" hidden="1">#REF!</definedName>
    <definedName name="_69__123Graph_B__200__D50" hidden="1">#REF!</definedName>
    <definedName name="_69__123Graph_D__200__BPF" localSheetId="7" hidden="1">#REF!</definedName>
    <definedName name="_69__123Graph_D__200__BPF" hidden="1">#REF!</definedName>
    <definedName name="_69__123Graph_XCHART_14" localSheetId="7" hidden="1">#REF!</definedName>
    <definedName name="_69__123Graph_XCHART_14" hidden="1">#REF!</definedName>
    <definedName name="_69__123Graph_XEFICIENCIA_1" localSheetId="7" hidden="1">#REF!</definedName>
    <definedName name="_69__123Graph_XEFICIENCIA_1" hidden="1">#REF!</definedName>
    <definedName name="_7_____123Graph_BEFICIENCIA_1" localSheetId="7" hidden="1">#REF!</definedName>
    <definedName name="_7_____123Graph_BEFICIENCIA_1" hidden="1">#REF!</definedName>
    <definedName name="_7____123Graph_BEFICIENCIA_1" localSheetId="7" hidden="1">#REF!</definedName>
    <definedName name="_7____123Graph_BEFICIENCIA_1" hidden="1">#REF!</definedName>
    <definedName name="_7__123Graph_ACHART_13" localSheetId="7" hidden="1">#REF!</definedName>
    <definedName name="_7__123Graph_ACHART_13" hidden="1">#REF!</definedName>
    <definedName name="_7__123Graph_AGRAFICO_3" localSheetId="7" hidden="1">#REF!</definedName>
    <definedName name="_7__123Graph_AGRAFICO_3" localSheetId="4" hidden="1">#REF!</definedName>
    <definedName name="_7__123Graph_AGRAFICO_3" hidden="1">#REF!</definedName>
    <definedName name="_7__123Graph_AGRANULOMETRIA_1" localSheetId="7" hidden="1">#REF!</definedName>
    <definedName name="_7__123Graph_AGRANULOMETRIA_1" hidden="1">#REF!</definedName>
    <definedName name="_7__123Graph_B__200__D50" localSheetId="7" hidden="1">#REF!</definedName>
    <definedName name="_7__123Graph_B__200__D50" hidden="1">#REF!</definedName>
    <definedName name="_7__123Graph_BEFICIENCIA_1" localSheetId="7" hidden="1">#REF!</definedName>
    <definedName name="_7__123Graph_BEFICIENCIA_1" localSheetId="4" hidden="1">#REF!</definedName>
    <definedName name="_7__123Graph_BEFICIENCIA_1" hidden="1">#REF!</definedName>
    <definedName name="_7__123Graph_XChart_1A" localSheetId="7" hidden="1">#REF!</definedName>
    <definedName name="_7__123Graph_XChart_1A" hidden="1">#REF!</definedName>
    <definedName name="_70_____123Graph_X__200__D50" localSheetId="7" hidden="1">#REF!</definedName>
    <definedName name="_70_____123Graph_X__200__D50" hidden="1">#REF!</definedName>
    <definedName name="_70__123Graph_BEFICIENCIA_1" localSheetId="7" hidden="1">#REF!</definedName>
    <definedName name="_70__123Graph_BEFICIENCIA_1" hidden="1">#REF!</definedName>
    <definedName name="_70__123Graph_D__200__D50" localSheetId="7" hidden="1">#REF!</definedName>
    <definedName name="_70__123Graph_D__200__D50" hidden="1">#REF!</definedName>
    <definedName name="_70__123Graph_XGRANULOMETRIA_1" localSheetId="7" hidden="1">#REF!</definedName>
    <definedName name="_70__123Graph_XGRANULOMETRIA_1" hidden="1">#REF!</definedName>
    <definedName name="_700_ACID__100" localSheetId="7">#REF!</definedName>
    <definedName name="_700_ACID__100">#REF!</definedName>
    <definedName name="_700_AREA_TOTAL" localSheetId="7">#REF!</definedName>
    <definedName name="_700_AREA_TOTAL">#REF!</definedName>
    <definedName name="_700_AREA_TOTAL_LBCu" localSheetId="7">#REF!</definedName>
    <definedName name="_700_AREA_TOTAL_LBCu">#REF!</definedName>
    <definedName name="_700_ELECTRICAL_POWER" localSheetId="7">#REF!</definedName>
    <definedName name="_700_ELECTRICAL_POWER">#REF!</definedName>
    <definedName name="_700_LEACH_SOLUTION_HANDLING" localSheetId="7">#REF!</definedName>
    <definedName name="_700_LEACH_SOLUTION_HANDLING">#REF!</definedName>
    <definedName name="_700_MAINTENANCE_SERVICES_CONTRACT" localSheetId="7">#REF!</definedName>
    <definedName name="_700_MAINTENANCE_SERVICES_CONTRACT">#REF!</definedName>
    <definedName name="_700_MAINTENANCE_SUPPLIES" localSheetId="7">#REF!</definedName>
    <definedName name="_700_MAINTENANCE_SUPPLIES">#REF!</definedName>
    <definedName name="_700_MISCELANEOUS" localSheetId="7">#REF!</definedName>
    <definedName name="_700_MISCELANEOUS">#REF!</definedName>
    <definedName name="_700_OPERATING_SUPPLIES" localSheetId="7">#REF!</definedName>
    <definedName name="_700_OPERATING_SUPPLIES">#REF!</definedName>
    <definedName name="_700_OPERATIONS" localSheetId="7">#REF!</definedName>
    <definedName name="_700_OPERATIONS">#REF!</definedName>
    <definedName name="_700_PERSONNEL" localSheetId="7">#REF!</definedName>
    <definedName name="_700_PERSONNEL">#REF!</definedName>
    <definedName name="_700_PIPE_INSTALLATION_CONTRACT" localSheetId="7">#REF!</definedName>
    <definedName name="_700_PIPE_INSTALLATION_CONTRACT">#REF!</definedName>
    <definedName name="_700_STAFF" localSheetId="7">#REF!</definedName>
    <definedName name="_700_STAFF">#REF!</definedName>
    <definedName name="_700_WATER" localSheetId="7">#REF!</definedName>
    <definedName name="_700_WATER">#REF!</definedName>
    <definedName name="_71_____123Graph_XEFICIENCIA_1" localSheetId="7" hidden="1">#REF!</definedName>
    <definedName name="_71_____123Graph_XEFICIENCIA_1" hidden="1">#REF!</definedName>
    <definedName name="_71__123Graph_BGRANULOMETRIA_1" localSheetId="7" hidden="1">#REF!</definedName>
    <definedName name="_71__123Graph_BGRANULOMETRIA_1" hidden="1">#REF!</definedName>
    <definedName name="_71__123Graph_XCHART_15" localSheetId="7" hidden="1">#REF!</definedName>
    <definedName name="_71__123Graph_XCHART_15" hidden="1">#REF!</definedName>
    <definedName name="_71_0_S" localSheetId="7" hidden="1">#REF!</definedName>
    <definedName name="_71_0_S" hidden="1">#REF!</definedName>
    <definedName name="_72_____123Graph_XGRAFICO_2" localSheetId="7" hidden="1">#REF!</definedName>
    <definedName name="_72_____123Graph_XGRAFICO_2" hidden="1">#REF!</definedName>
    <definedName name="_72__123Graph_C__200__BPF" localSheetId="7" hidden="1">#REF!</definedName>
    <definedName name="_72__123Graph_C__200__BPF" hidden="1">#REF!</definedName>
    <definedName name="_73_____123Graph_XGRAFICO_3" localSheetId="7" hidden="1">#REF!</definedName>
    <definedName name="_73_____123Graph_XGRAFICO_3" hidden="1">#REF!</definedName>
    <definedName name="_73__123Graph_C__200__D50" localSheetId="7" hidden="1">#REF!</definedName>
    <definedName name="_73__123Graph_C__200__D50" hidden="1">#REF!</definedName>
    <definedName name="_73__123Graph_XCHART_16" localSheetId="7" hidden="1">#REF!</definedName>
    <definedName name="_73__123Graph_XCHART_16" hidden="1">#REF!</definedName>
    <definedName name="_74_____123Graph_XGRANULOMETRIA_1" localSheetId="7" hidden="1">#REF!</definedName>
    <definedName name="_74_____123Graph_XGRANULOMETRIA_1" hidden="1">#REF!</definedName>
    <definedName name="_74__123Graph_CGRANULOMETRIA_1" localSheetId="7" hidden="1">#REF!</definedName>
    <definedName name="_74__123Graph_CGRANULOMETRIA_1" hidden="1">#REF!</definedName>
    <definedName name="_74__123Graph_DChart_1A" localSheetId="7" hidden="1">#REF!</definedName>
    <definedName name="_74__123Graph_DChart_1A" hidden="1">#REF!</definedName>
    <definedName name="_75__123Graph_D__200__BPF" localSheetId="7" hidden="1">#REF!</definedName>
    <definedName name="_75__123Graph_D__200__BPF" hidden="1">#REF!</definedName>
    <definedName name="_75__123Graph_E__200__BPF" localSheetId="7" hidden="1">#REF!</definedName>
    <definedName name="_75__123Graph_E__200__BPF" hidden="1">#REF!</definedName>
    <definedName name="_75__123Graph_XCHART_2" localSheetId="7" hidden="1">#REF!</definedName>
    <definedName name="_75__123Graph_XCHART_2" hidden="1">#REF!</definedName>
    <definedName name="_76__123Graph_D__200__D50" localSheetId="7" hidden="1">#REF!</definedName>
    <definedName name="_76__123Graph_D__200__D50" hidden="1">#REF!</definedName>
    <definedName name="_76__123Graph_E__200__D50" localSheetId="7" hidden="1">#REF!</definedName>
    <definedName name="_76__123Graph_E__200__D50" hidden="1">#REF!</definedName>
    <definedName name="_76__123Graph_XChart_2G" localSheetId="7" hidden="1">#REF!</definedName>
    <definedName name="_76__123Graph_XChart_2G" hidden="1">#REF!</definedName>
    <definedName name="_77__123Graph_E__200__BPF" localSheetId="7" hidden="1">#REF!</definedName>
    <definedName name="_77__123Graph_E__200__BPF" hidden="1">#REF!</definedName>
    <definedName name="_78__123Graph_E__200__D50" localSheetId="7" hidden="1">#REF!</definedName>
    <definedName name="_78__123Graph_E__200__D50" hidden="1">#REF!</definedName>
    <definedName name="_78__123Graph_XCHART_3" localSheetId="7" hidden="1">#REF!</definedName>
    <definedName name="_78__123Graph_XCHART_3" hidden="1">#REF!</definedName>
    <definedName name="_79__123Graph_F__200__BPF" localSheetId="7" hidden="1">#REF!</definedName>
    <definedName name="_79__123Graph_F__200__BPF" hidden="1">#REF!</definedName>
    <definedName name="_8_____123Graph_BGRANULOMETRIA_1" localSheetId="7" hidden="1">#REF!</definedName>
    <definedName name="_8_____123Graph_BGRANULOMETRIA_1" hidden="1">#REF!</definedName>
    <definedName name="_8____123Graph_BGRANULOMETRIA_1" localSheetId="7" hidden="1">#REF!</definedName>
    <definedName name="_8____123Graph_BGRANULOMETRIA_1" hidden="1">#REF!</definedName>
    <definedName name="_8__123Graph_ACHART_11" localSheetId="7" hidden="1">#REF!</definedName>
    <definedName name="_8__123Graph_ACHART_11" hidden="1">#REF!</definedName>
    <definedName name="_8__123Graph_ACHART_14" localSheetId="7" hidden="1">#REF!</definedName>
    <definedName name="_8__123Graph_ACHART_14" hidden="1">#REF!</definedName>
    <definedName name="_8__123Graph_AGRANULOMETRIA_1" localSheetId="7" hidden="1">#REF!</definedName>
    <definedName name="_8__123Graph_AGRANULOMETRIA_1" localSheetId="4" hidden="1">#REF!</definedName>
    <definedName name="_8__123Graph_AGRANULOMETRIA_1" hidden="1">#REF!</definedName>
    <definedName name="_8__123Graph_B__200__BPF" localSheetId="7" hidden="1">#REF!</definedName>
    <definedName name="_8__123Graph_B__200__BPF" hidden="1">#REF!</definedName>
    <definedName name="_8__123Graph_BChart_1A" localSheetId="7" hidden="1">#REF!</definedName>
    <definedName name="_8__123Graph_BChart_1A" localSheetId="3" hidden="1">#REF!</definedName>
    <definedName name="_8__123Graph_BChart_1A" hidden="1">#REF!</definedName>
    <definedName name="_8__123Graph_BGRANULOMETRIA_1" localSheetId="7" hidden="1">#REF!</definedName>
    <definedName name="_8__123Graph_BGRANULOMETRIA_1" localSheetId="4" hidden="1">#REF!</definedName>
    <definedName name="_8__123Graph_BGRANULOMETRIA_1" hidden="1">#REF!</definedName>
    <definedName name="_8__123Graph_DChart_1A" localSheetId="7" hidden="1">#REF!</definedName>
    <definedName name="_8__123Graph_DChart_1A" hidden="1">#REF!</definedName>
    <definedName name="_80__123Graph_EChart_1A" localSheetId="7" hidden="1">#REF!</definedName>
    <definedName name="_80__123Graph_EChart_1A" hidden="1">#REF!</definedName>
    <definedName name="_80__123Graph_F__200__D50" localSheetId="7" hidden="1">#REF!</definedName>
    <definedName name="_80__123Graph_F__200__D50" hidden="1">#REF!</definedName>
    <definedName name="_80__123Graph_XCHART_4" localSheetId="7" hidden="1">#REF!</definedName>
    <definedName name="_80__123Graph_XCHART_4" hidden="1">#REF!</definedName>
    <definedName name="_81__123Graph_F__200__BPF" localSheetId="7" hidden="1">#REF!</definedName>
    <definedName name="_81__123Graph_F__200__BPF" hidden="1">#REF!</definedName>
    <definedName name="_81__123Graph_X__200__BPF" localSheetId="7" hidden="1">#REF!</definedName>
    <definedName name="_81__123Graph_X__200__BPF" hidden="1">#REF!</definedName>
    <definedName name="_82__123Graph_F__200__D50" localSheetId="7" hidden="1">#REF!</definedName>
    <definedName name="_82__123Graph_F__200__D50" hidden="1">#REF!</definedName>
    <definedName name="_82__123Graph_X__200__D50" localSheetId="7" hidden="1">#REF!</definedName>
    <definedName name="_82__123Graph_X__200__D50" hidden="1">#REF!</definedName>
    <definedName name="_82__123Graph_XCHART_5" localSheetId="7" hidden="1">#REF!</definedName>
    <definedName name="_82__123Graph_XCHART_5" hidden="1">#REF!</definedName>
    <definedName name="_83__123Graph_XEFICIENCIA_1" localSheetId="7" hidden="1">#REF!</definedName>
    <definedName name="_83__123Graph_XEFICIENCIA_1" hidden="1">#REF!</definedName>
    <definedName name="_84__123Graph_XCHART_6" localSheetId="7" hidden="1">#REF!</definedName>
    <definedName name="_84__123Graph_XCHART_6" hidden="1">#REF!</definedName>
    <definedName name="_84__123Graph_XGRANULOMETRIA_1" localSheetId="7" hidden="1">#REF!</definedName>
    <definedName name="_84__123Graph_XGRANULOMETRIA_1" hidden="1">#REF!</definedName>
    <definedName name="_86__123Graph_FChart_1A" localSheetId="7" hidden="1">#REF!</definedName>
    <definedName name="_86__123Graph_FChart_1A" hidden="1">#REF!</definedName>
    <definedName name="_86__123Graph_XCHART_7" localSheetId="7" hidden="1">#REF!</definedName>
    <definedName name="_86__123Graph_XCHART_7" hidden="1">#REF!</definedName>
    <definedName name="_87__123Graph_X__200__BPF" localSheetId="7" hidden="1">#REF!</definedName>
    <definedName name="_87__123Graph_X__200__BPF" hidden="1">#REF!</definedName>
    <definedName name="_88__123Graph_X__200__D50" localSheetId="7" hidden="1">#REF!</definedName>
    <definedName name="_88__123Graph_X__200__D50" hidden="1">#REF!</definedName>
    <definedName name="_88__123Graph_XCHART_8" localSheetId="7" hidden="1">#REF!</definedName>
    <definedName name="_88__123Graph_XCHART_8" hidden="1">#REF!</definedName>
    <definedName name="_9_____123Graph_C__200__BPF" localSheetId="7" hidden="1">#REF!</definedName>
    <definedName name="_9_____123Graph_C__200__BPF" hidden="1">#REF!</definedName>
    <definedName name="_9____123Graph_C__200__BPF" localSheetId="7" hidden="1">#REF!</definedName>
    <definedName name="_9____123Graph_C__200__BPF" hidden="1">#REF!</definedName>
    <definedName name="_9____123Graph_CChart_1A" localSheetId="7" hidden="1">#REF!</definedName>
    <definedName name="_9____123Graph_CChart_1A" hidden="1">#REF!</definedName>
    <definedName name="_9__123Graph_ACHART_15" localSheetId="7" hidden="1">#REF!</definedName>
    <definedName name="_9__123Graph_ACHART_15" hidden="1">#REF!</definedName>
    <definedName name="_9__123Graph_AChart_1A" localSheetId="7" hidden="1">#REF!</definedName>
    <definedName name="_9__123Graph_AChart_1A" hidden="1">#REF!</definedName>
    <definedName name="_9__123Graph_B__200__BPF" localSheetId="7" hidden="1">#REF!</definedName>
    <definedName name="_9__123Graph_B__200__BPF" localSheetId="4" hidden="1">#REF!</definedName>
    <definedName name="_9__123Graph_B__200__BPF" hidden="1">#REF!</definedName>
    <definedName name="_9__123Graph_B__200__D50" localSheetId="7" hidden="1">#REF!</definedName>
    <definedName name="_9__123Graph_B__200__D50" hidden="1">#REF!</definedName>
    <definedName name="_9__123Graph_BEFICIENCIA_1" localSheetId="7" hidden="1">#REF!</definedName>
    <definedName name="_9__123Graph_BEFICIENCIA_1" hidden="1">#REF!</definedName>
    <definedName name="_9__123Graph_BNET_ACUM" localSheetId="7" hidden="1">#REF!</definedName>
    <definedName name="_9__123Graph_BNET_ACUM" localSheetId="4" hidden="1">#REF!</definedName>
    <definedName name="_9__123Graph_BNET_ACUM" hidden="1">#REF!</definedName>
    <definedName name="_9__123Graph_C__200__BPF" localSheetId="7" hidden="1">#REF!</definedName>
    <definedName name="_9__123Graph_C__200__BPF" localSheetId="4" hidden="1">#REF!</definedName>
    <definedName name="_9__123Graph_C__200__BPF" hidden="1">#REF!</definedName>
    <definedName name="_9_13" localSheetId="7">#REF!</definedName>
    <definedName name="_9_13">#REF!</definedName>
    <definedName name="_90__123Graph_XCHART_9" localSheetId="7" hidden="1">#REF!</definedName>
    <definedName name="_90__123Graph_XCHART_9" hidden="1">#REF!</definedName>
    <definedName name="_91__123Graph_XEFICIENCIA_1" localSheetId="7" hidden="1">#REF!</definedName>
    <definedName name="_91__123Graph_XEFICIENCIA_1" hidden="1">#REF!</definedName>
    <definedName name="_92__123Graph_XChart_1A" localSheetId="7" hidden="1">#REF!</definedName>
    <definedName name="_92__123Graph_XChart_1A" hidden="1">#REF!</definedName>
    <definedName name="_92__123Graph_XGRANULOMETRIA_1" localSheetId="7" hidden="1">#REF!</definedName>
    <definedName name="_92__123Graph_XGRANULOMETRIA_1" hidden="1">#REF!</definedName>
    <definedName name="_93__123Graph_XEFICIENCIA_1" localSheetId="7" hidden="1">#REF!</definedName>
    <definedName name="_93__123Graph_XEFICIENCIA_1" hidden="1">#REF!</definedName>
    <definedName name="_94__123Graph_XGRANULOMETRIA_1" localSheetId="7" hidden="1">#REF!</definedName>
    <definedName name="_94__123Graph_XGRANULOMETRIA_1" hidden="1">#REF!</definedName>
    <definedName name="_9C" localSheetId="7">#REF!</definedName>
    <definedName name="_9C">#REF!</definedName>
    <definedName name="_A" localSheetId="7">#REF!</definedName>
    <definedName name="_A" localSheetId="4">#REF!</definedName>
    <definedName name="_A">#REF!</definedName>
    <definedName name="_a1" localSheetId="7" hidden="1">#REF!</definedName>
    <definedName name="_a1" hidden="1">#REF!</definedName>
    <definedName name="_a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a" localSheetId="7">#REF!</definedName>
    <definedName name="_aa" localSheetId="4">#REF!</definedName>
    <definedName name="_aa">#REF!</definedName>
    <definedName name="_Act1" localSheetId="7">#REF!</definedName>
    <definedName name="_ACT1" localSheetId="4">#REF!</definedName>
    <definedName name="_Act1">#REF!</definedName>
    <definedName name="_ACT10" localSheetId="7">#REF!</definedName>
    <definedName name="_ACT10" localSheetId="4">#REF!</definedName>
    <definedName name="_ACT10">#REF!</definedName>
    <definedName name="_ACT11" localSheetId="7">#REF!</definedName>
    <definedName name="_ACT11" localSheetId="4">#REF!</definedName>
    <definedName name="_ACT11">#REF!</definedName>
    <definedName name="_ACT12" localSheetId="7">#REF!</definedName>
    <definedName name="_ACT12" localSheetId="4">#REF!</definedName>
    <definedName name="_ACT12">#REF!</definedName>
    <definedName name="_ACT13" localSheetId="7">#REF!</definedName>
    <definedName name="_ACT13" localSheetId="4">#REF!</definedName>
    <definedName name="_ACT13">#REF!</definedName>
    <definedName name="_ACT14" localSheetId="7">#REF!</definedName>
    <definedName name="_ACT14" localSheetId="4">#REF!</definedName>
    <definedName name="_ACT14">#REF!</definedName>
    <definedName name="_ACT15" localSheetId="7">#REF!</definedName>
    <definedName name="_ACT15" localSheetId="4">#REF!</definedName>
    <definedName name="_ACT15">#REF!</definedName>
    <definedName name="_ACT16" localSheetId="7">#REF!</definedName>
    <definedName name="_ACT16" localSheetId="4">#REF!</definedName>
    <definedName name="_ACT16">#REF!</definedName>
    <definedName name="_ACT17" localSheetId="7">#REF!</definedName>
    <definedName name="_ACT17" localSheetId="4">#REF!</definedName>
    <definedName name="_ACT17">#REF!</definedName>
    <definedName name="_ACT18" localSheetId="7">#REF!</definedName>
    <definedName name="_ACT18" localSheetId="4">#REF!</definedName>
    <definedName name="_ACT18">#REF!</definedName>
    <definedName name="_ACT19" localSheetId="7">#REF!</definedName>
    <definedName name="_ACT19" localSheetId="4">#REF!</definedName>
    <definedName name="_ACT19">#REF!</definedName>
    <definedName name="_Act2" localSheetId="7">#REF!</definedName>
    <definedName name="_ACT2" localSheetId="4">#REF!</definedName>
    <definedName name="_Act2">#REF!</definedName>
    <definedName name="_ACT20" localSheetId="7">#REF!</definedName>
    <definedName name="_ACT20" localSheetId="4">#REF!</definedName>
    <definedName name="_ACT20">#REF!</definedName>
    <definedName name="_ACT21" localSheetId="7">#REF!</definedName>
    <definedName name="_ACT21" localSheetId="4">#REF!</definedName>
    <definedName name="_ACT21">#REF!</definedName>
    <definedName name="_ACT22" localSheetId="7">#REF!</definedName>
    <definedName name="_ACT22" localSheetId="4">#REF!</definedName>
    <definedName name="_ACT22">#REF!</definedName>
    <definedName name="_ACT23" localSheetId="7">#REF!</definedName>
    <definedName name="_ACT23" localSheetId="4">#REF!</definedName>
    <definedName name="_ACT23">#REF!</definedName>
    <definedName name="_Act3" localSheetId="7">#REF!</definedName>
    <definedName name="_ACT3" localSheetId="4">#REF!</definedName>
    <definedName name="_Act3">#REF!</definedName>
    <definedName name="_Act4" localSheetId="7">#REF!</definedName>
    <definedName name="_ACT4" localSheetId="4">#REF!</definedName>
    <definedName name="_Act4">#REF!</definedName>
    <definedName name="_Act5" localSheetId="7">#REF!</definedName>
    <definedName name="_ACT5" localSheetId="4">#REF!</definedName>
    <definedName name="_Act5">#REF!</definedName>
    <definedName name="_ACT6" localSheetId="7">#REF!</definedName>
    <definedName name="_ACT6" localSheetId="4">#REF!</definedName>
    <definedName name="_ACT6">#REF!</definedName>
    <definedName name="_ACT7" localSheetId="7">#REF!</definedName>
    <definedName name="_ACT7" localSheetId="4">#REF!</definedName>
    <definedName name="_ACT7">#REF!</definedName>
    <definedName name="_ACT8" localSheetId="7">#REF!</definedName>
    <definedName name="_ACT8" localSheetId="4">#REF!</definedName>
    <definedName name="_ACT8">#REF!</definedName>
    <definedName name="_ACT9" localSheetId="7">#REF!</definedName>
    <definedName name="_ACT9" localSheetId="4">#REF!</definedName>
    <definedName name="_ACT9">#REF!</definedName>
    <definedName name="_AFP1" localSheetId="7">#REF!</definedName>
    <definedName name="_AFP1">#REF!</definedName>
    <definedName name="_AL20D9BE10" localSheetId="7">#REF!</definedName>
    <definedName name="_AL20D9BE10" localSheetId="4">#REF!</definedName>
    <definedName name="_AL20D9BE10">#REF!</definedName>
    <definedName name="_AL20E0DD71" localSheetId="7">#REF!</definedName>
    <definedName name="_AL20E0DD71" localSheetId="4">#REF!</definedName>
    <definedName name="_AL20E0DD71">#REF!</definedName>
    <definedName name="_AL20E0DD72" localSheetId="7">#REF!</definedName>
    <definedName name="_AL20E0DD72" localSheetId="4">#REF!</definedName>
    <definedName name="_AL20E0DD72">#REF!</definedName>
    <definedName name="_AL20E0DD73" localSheetId="7">#REF!</definedName>
    <definedName name="_AL20E0DD73" localSheetId="4">#REF!</definedName>
    <definedName name="_AL20E0DD73">#REF!</definedName>
    <definedName name="_AL20E0DD89" localSheetId="7">#REF!</definedName>
    <definedName name="_AL20E0DD89" localSheetId="4">#REF!</definedName>
    <definedName name="_AL20E0DD89">#REF!</definedName>
    <definedName name="_AL20E0DE74" localSheetId="7">#REF!</definedName>
    <definedName name="_AL20E0DE74" localSheetId="4">#REF!</definedName>
    <definedName name="_AL20E0DE74">#REF!</definedName>
    <definedName name="_alt1" localSheetId="7">#REF!</definedName>
    <definedName name="_alt1">#REF!</definedName>
    <definedName name="_alt2" localSheetId="7">#REF!</definedName>
    <definedName name="_ALT2" localSheetId="4">#REF!</definedName>
    <definedName name="_alt2">#REF!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>FALSE</definedName>
    <definedName name="_AtRisk_SimSetting_AutomaticResultsDisplayMode" localSheetId="4" hidden="1">0</definedName>
    <definedName name="_AtRisk_SimSetting_AutomaticResultsDisplayMode" localSheetId="3" hidden="1">0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CorrelationEnabledState" hidden="1">1</definedName>
    <definedName name="_AtRisk_SimSetting_GoalSeekTargetValue" hidden="1">0</definedName>
    <definedName name="_AtRisk_SimSetting_LiveUpdate" localSheetId="4" hidden="1">TRUE</definedName>
    <definedName name="_AtRisk_SimSetting_LiveUpdate" localSheetId="3" hidden="1">TRUE</definedName>
    <definedName name="_AtRisk_SimSetting_LiveUpdate">FALSE</definedName>
    <definedName name="_AtRisk_SimSetting_LiveUpdatePeriod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2</definedName>
    <definedName name="_AtRisk_SimSetting_MultipleCPUModeV8" hidden="1">2</definedName>
    <definedName name="_AtRisk_SimSetting_RandomNumberGenerator" localSheetId="4" hidden="1">7</definedName>
    <definedName name="_AtRisk_SimSetting_RandomNumberGenerator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localSheetId="4" hidden="1">256</definedName>
    <definedName name="_AtRisk_SimSetting_ReportsList" localSheetId="3" hidden="1">0</definedName>
    <definedName name="_AtRisk_SimSetting_ReportsList">1077</definedName>
    <definedName name="_AtRisk_SimSetting_ShowSimulationProgressWindow" hidden="1">TRUE</definedName>
    <definedName name="_AtRisk_SimSetting_SimName001">"Sim 1"</definedName>
    <definedName name="_AtRisk_SimSetting_SimName002">"Sim 2"</definedName>
    <definedName name="_AtRisk_SimSetting_SimName003">"Sim 3"</definedName>
    <definedName name="_AtRisk_SimSetting_SimName004">"Sim 4"</definedName>
    <definedName name="_AtRisk_SimSetting_SimName005">"Sim 5"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 hidden="1">1</definedName>
    <definedName name="_AtRisk_SimSetting_StdRecalcBehavior" localSheetId="3" hidden="1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AS1" localSheetId="7">#REF!</definedName>
    <definedName name="_BAS1" localSheetId="4">#REF!</definedName>
    <definedName name="_BAS1">#REF!</definedName>
    <definedName name="_BAS2" localSheetId="7">#REF!</definedName>
    <definedName name="_BAS2" localSheetId="4">#REF!</definedName>
    <definedName name="_BAS2">#REF!</definedName>
    <definedName name="_Base_datos_a_filtrar" localSheetId="7" hidden="1">#REF!</definedName>
    <definedName name="_Base_datos_a_filtrar" hidden="1">#REF!</definedName>
    <definedName name="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ET1" localSheetId="7">#REF!</definedName>
    <definedName name="_BET1">#REF!</definedName>
    <definedName name="_BET2" localSheetId="7">#REF!</definedName>
    <definedName name="_BET2">#REF!</definedName>
    <definedName name="_BET3" localSheetId="7">#REF!</definedName>
    <definedName name="_BET3">#REF!</definedName>
    <definedName name="_bgf5" localSheetId="1" hidden="1">{"MO(BASE)",#N/A,FALSE,"MO(BASE)";"MO(BASE)1",#N/A,FALSE,"MO(BASE)";"MO(BASE)2",#N/A,FALSE,"MO(BASE)"}</definedName>
    <definedName name="_bgf5" localSheetId="11" hidden="1">{"MO(BASE)",#N/A,FALSE,"MO(BASE)";"MO(BASE)1",#N/A,FALSE,"MO(BASE)";"MO(BASE)2",#N/A,FALSE,"MO(BASE)"}</definedName>
    <definedName name="_bgf5" localSheetId="15" hidden="1">{"MO(BASE)",#N/A,FALSE,"MO(BASE)";"MO(BASE)1",#N/A,FALSE,"MO(BASE)";"MO(BASE)2",#N/A,FALSE,"MO(BASE)"}</definedName>
    <definedName name="_bgf5" localSheetId="21" hidden="1">{"MO(BASE)",#N/A,FALSE,"MO(BASE)";"MO(BASE)1",#N/A,FALSE,"MO(BASE)";"MO(BASE)2",#N/A,FALSE,"MO(BASE)"}</definedName>
    <definedName name="_bgf5" hidden="1">{"MO(BASE)",#N/A,FALSE,"MO(BASE)";"MO(BASE)1",#N/A,FALSE,"MO(BASE)";"MO(BASE)2",#N/A,FALSE,"MO(BASE)"}</definedName>
    <definedName name="_BOX2" localSheetId="7">#REF!,#REF!</definedName>
    <definedName name="_BOX2" localSheetId="4">#REF!,#REF!</definedName>
    <definedName name="_BOX2" localSheetId="3">#REF!,#REF!</definedName>
    <definedName name="_BOX2">#REF!,#REF!</definedName>
    <definedName name="_bs34" localSheetId="1" hidden="1">{"CI+GG(BASE)",#N/A,FALSE,"CI+GG(BASE)";"GG",#N/A,FALSE,"CI+GG(BASE)";"CI",#N/A,FALSE,"CI+GG(BASE)"}</definedName>
    <definedName name="_bs34" localSheetId="11" hidden="1">{"CI+GG(BASE)",#N/A,FALSE,"CI+GG(BASE)";"GG",#N/A,FALSE,"CI+GG(BASE)";"CI",#N/A,FALSE,"CI+GG(BASE)"}</definedName>
    <definedName name="_bs34" localSheetId="15" hidden="1">{"CI+GG(BASE)",#N/A,FALSE,"CI+GG(BASE)";"GG",#N/A,FALSE,"CI+GG(BASE)";"CI",#N/A,FALSE,"CI+GG(BASE)"}</definedName>
    <definedName name="_bs34" localSheetId="21" hidden="1">{"CI+GG(BASE)",#N/A,FALSE,"CI+GG(BASE)";"GG",#N/A,FALSE,"CI+GG(BASE)";"CI",#N/A,FALSE,"CI+GG(BASE)"}</definedName>
    <definedName name="_bs34" hidden="1">{"CI+GG(BASE)",#N/A,FALSE,"CI+GG(BASE)";"GG",#N/A,FALSE,"CI+GG(BASE)";"CI",#N/A,FALSE,"CI+GG(BASE)"}</definedName>
    <definedName name="_BSADJ" localSheetId="7">#REF!</definedName>
    <definedName name="_BSADJ">#REF!</definedName>
    <definedName name="_BSTGT" localSheetId="7">#REF!</definedName>
    <definedName name="_BSTGT">#REF!</definedName>
    <definedName name="_can1" localSheetId="7">#REF!</definedName>
    <definedName name="_can1">#REF!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DA1" localSheetId="7">#REF!</definedName>
    <definedName name="_CDA1">#REF!</definedName>
    <definedName name="_CDA2" localSheetId="7">#REF!</definedName>
    <definedName name="_CDA2">#REF!</definedName>
    <definedName name="_CDA3" localSheetId="7">#REF!</definedName>
    <definedName name="_CDA3">#REF!</definedName>
    <definedName name="_CDA4" localSheetId="7">#REF!</definedName>
    <definedName name="_CDA4">#REF!</definedName>
    <definedName name="_CDA5" localSheetId="7">#REF!</definedName>
    <definedName name="_CDA5">#REF!</definedName>
    <definedName name="_COD2" localSheetId="7">#REF!</definedName>
    <definedName name="_COD2">#REF!</definedName>
    <definedName name="_COM1180" localSheetId="7">#REF!</definedName>
    <definedName name="_COM1180">#REF!</definedName>
    <definedName name="_CON1" localSheetId="7">#REF!</definedName>
    <definedName name="_CON1">#REF!</definedName>
    <definedName name="_CON10" localSheetId="7">#REF!</definedName>
    <definedName name="_CON10">#REF!</definedName>
    <definedName name="_CON2" localSheetId="7">#REF!</definedName>
    <definedName name="_CON2">#REF!</definedName>
    <definedName name="_CON3" localSheetId="7">#REF!</definedName>
    <definedName name="_CON3">#REF!</definedName>
    <definedName name="_CON4" localSheetId="7">#REF!</definedName>
    <definedName name="_CON4">#REF!</definedName>
    <definedName name="_CON5" localSheetId="7">#REF!</definedName>
    <definedName name="_CON5">#REF!</definedName>
    <definedName name="_CON6" localSheetId="7">#REF!</definedName>
    <definedName name="_CON6">#REF!</definedName>
    <definedName name="_CON7" localSheetId="7">#REF!</definedName>
    <definedName name="_CON7">#REF!</definedName>
    <definedName name="_CON8" localSheetId="7">#REF!</definedName>
    <definedName name="_CON8">#REF!</definedName>
    <definedName name="_CON9" localSheetId="7">#REF!</definedName>
    <definedName name="_CON9">#REF!</definedName>
    <definedName name="_cre1" localSheetId="7">#REF!</definedName>
    <definedName name="_cre1">#REF!</definedName>
    <definedName name="_cre2" localSheetId="7">#REF!</definedName>
    <definedName name="_cre2">#REF!</definedName>
    <definedName name="_cre3" localSheetId="7">#REF!</definedName>
    <definedName name="_cre3">#REF!</definedName>
    <definedName name="_cre4" localSheetId="7">#REF!</definedName>
    <definedName name="_cre4">#REF!</definedName>
    <definedName name="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AT1" localSheetId="7">#REF!</definedName>
    <definedName name="_DAT1" localSheetId="4">#REF!</definedName>
    <definedName name="_DAT1">#REF!</definedName>
    <definedName name="_DAT10" localSheetId="7">#REF!</definedName>
    <definedName name="_DAT10" localSheetId="4">#REF!</definedName>
    <definedName name="_DAT10">#REF!</definedName>
    <definedName name="_DAT11" localSheetId="7">#REF!</definedName>
    <definedName name="_DAT11" localSheetId="4">#REF!</definedName>
    <definedName name="_DAT11">#REF!</definedName>
    <definedName name="_DAT12" localSheetId="7">#REF!</definedName>
    <definedName name="_DAT12" localSheetId="4">#REF!</definedName>
    <definedName name="_DAT12">#REF!</definedName>
    <definedName name="_DAT13" localSheetId="7">#REF!</definedName>
    <definedName name="_DAT13" localSheetId="4">#REF!</definedName>
    <definedName name="_DAT13">#REF!</definedName>
    <definedName name="_DAT14" localSheetId="7">#REF!</definedName>
    <definedName name="_DAT14" localSheetId="4">#REF!</definedName>
    <definedName name="_DAT14">#REF!</definedName>
    <definedName name="_DAT15" localSheetId="7">#REF!</definedName>
    <definedName name="_DAT15" localSheetId="4">#REF!</definedName>
    <definedName name="_DAT15">#REF!</definedName>
    <definedName name="_DAT16" localSheetId="7">#REF!</definedName>
    <definedName name="_DAT16" localSheetId="4">#REF!</definedName>
    <definedName name="_DAT16">#REF!</definedName>
    <definedName name="_DAT17" localSheetId="7">#REF!</definedName>
    <definedName name="_DAT17" localSheetId="4">#REF!</definedName>
    <definedName name="_DAT17">#REF!</definedName>
    <definedName name="_DAT18" localSheetId="7">#REF!</definedName>
    <definedName name="_DAT18" localSheetId="4">#REF!</definedName>
    <definedName name="_DAT18">#REF!</definedName>
    <definedName name="_DAT19" localSheetId="7">#REF!</definedName>
    <definedName name="_DAT19" localSheetId="4">#REF!</definedName>
    <definedName name="_DAT19">#REF!</definedName>
    <definedName name="_DAT2" localSheetId="7">#REF!</definedName>
    <definedName name="_DAT2" localSheetId="4">#REF!</definedName>
    <definedName name="_DAT2">#REF!</definedName>
    <definedName name="_DAT20" localSheetId="7">#REF!</definedName>
    <definedName name="_DAT20" localSheetId="4">#REF!</definedName>
    <definedName name="_DAT20">#REF!</definedName>
    <definedName name="_DAT3" localSheetId="7">#REF!</definedName>
    <definedName name="_DAT3" localSheetId="4">#REF!</definedName>
    <definedName name="_DAT3">#REF!</definedName>
    <definedName name="_DAT4" localSheetId="7">#REF!</definedName>
    <definedName name="_DAT4" localSheetId="4">#REF!</definedName>
    <definedName name="_DAT4">#REF!</definedName>
    <definedName name="_DAT5" localSheetId="7">#REF!</definedName>
    <definedName name="_DAT5" localSheetId="4">#REF!</definedName>
    <definedName name="_DAT5">#REF!</definedName>
    <definedName name="_DAT6" localSheetId="7">#REF!</definedName>
    <definedName name="_DAT6" localSheetId="4">#REF!</definedName>
    <definedName name="_DAT6">#REF!</definedName>
    <definedName name="_DAT7" localSheetId="7">#REF!</definedName>
    <definedName name="_DAT7" localSheetId="4">#REF!</definedName>
    <definedName name="_DAT7">#REF!</definedName>
    <definedName name="_DAT8" localSheetId="7">#REF!</definedName>
    <definedName name="_DAT8" localSheetId="4">#REF!</definedName>
    <definedName name="_DAT8">#REF!</definedName>
    <definedName name="_DAT9" localSheetId="7">#REF!</definedName>
    <definedName name="_DAT9" localSheetId="4">#REF!</definedName>
    <definedName name="_DAT9">#REF!</definedName>
    <definedName name="_DE42" localSheetId="1" hidden="1">{"CI+GG(BASE)",#N/A,FALSE,"CI+GG(BASE)";"GG",#N/A,FALSE,"CI+GG(BASE)";"CI",#N/A,FALSE,"CI+GG(BASE)"}</definedName>
    <definedName name="_DE42" localSheetId="11" hidden="1">{"CI+GG(BASE)",#N/A,FALSE,"CI+GG(BASE)";"GG",#N/A,FALSE,"CI+GG(BASE)";"CI",#N/A,FALSE,"CI+GG(BASE)"}</definedName>
    <definedName name="_DE42" localSheetId="15" hidden="1">{"CI+GG(BASE)",#N/A,FALSE,"CI+GG(BASE)";"GG",#N/A,FALSE,"CI+GG(BASE)";"CI",#N/A,FALSE,"CI+GG(BASE)"}</definedName>
    <definedName name="_DE42" localSheetId="21" hidden="1">{"CI+GG(BASE)",#N/A,FALSE,"CI+GG(BASE)";"GG",#N/A,FALSE,"CI+GG(BASE)";"CI",#N/A,FALSE,"CI+GG(BASE)"}</definedName>
    <definedName name="_DE42" hidden="1">{"CI+GG(BASE)",#N/A,FALSE,"CI+GG(BASE)";"GG",#N/A,FALSE,"CI+GG(BASE)";"CI",#N/A,FALSE,"CI+GG(BASE)"}</definedName>
    <definedName name="_DE43" localSheetId="1" hidden="1">{"CI+GG(BASE)",#N/A,FALSE,"CI+GG(BASE)";"GG",#N/A,FALSE,"CI+GG(BASE)";"CI",#N/A,FALSE,"CI+GG(BASE)"}</definedName>
    <definedName name="_DE43" localSheetId="11" hidden="1">{"CI+GG(BASE)",#N/A,FALSE,"CI+GG(BASE)";"GG",#N/A,FALSE,"CI+GG(BASE)";"CI",#N/A,FALSE,"CI+GG(BASE)"}</definedName>
    <definedName name="_DE43" localSheetId="15" hidden="1">{"CI+GG(BASE)",#N/A,FALSE,"CI+GG(BASE)";"GG",#N/A,FALSE,"CI+GG(BASE)";"CI",#N/A,FALSE,"CI+GG(BASE)"}</definedName>
    <definedName name="_DE43" localSheetId="21" hidden="1">{"CI+GG(BASE)",#N/A,FALSE,"CI+GG(BASE)";"GG",#N/A,FALSE,"CI+GG(BASE)";"CI",#N/A,FALSE,"CI+GG(BASE)"}</definedName>
    <definedName name="_DE43" hidden="1">{"CI+GG(BASE)",#N/A,FALSE,"CI+GG(BASE)";"GG",#N/A,FALSE,"CI+GG(BASE)";"CI",#N/A,FALSE,"CI+GG(BASE)"}</definedName>
    <definedName name="_df5" localSheetId="1" hidden="1">{#N/A,#N/A,FALSE,"PEND INC";#N/A,#N/A,FALSE,"PEND MINM"}</definedName>
    <definedName name="_df5" localSheetId="11" hidden="1">{#N/A,#N/A,FALSE,"PEND INC";#N/A,#N/A,FALSE,"PEND MINM"}</definedName>
    <definedName name="_df5" localSheetId="15" hidden="1">{#N/A,#N/A,FALSE,"PEND INC";#N/A,#N/A,FALSE,"PEND MINM"}</definedName>
    <definedName name="_df5" localSheetId="21" hidden="1">{#N/A,#N/A,FALSE,"PEND INC";#N/A,#N/A,FALSE,"PEND MINM"}</definedName>
    <definedName name="_df5" hidden="1">{#N/A,#N/A,FALSE,"PEND INC";#N/A,#N/A,FALSE,"PEND MINM"}</definedName>
    <definedName name="_dol2" localSheetId="7">#REF!</definedName>
    <definedName name="_dol2">#REF!</definedName>
    <definedName name="_DSD4" localSheetId="1" hidden="1">{#N/A,#N/A,FALSE,"PEND INC";#N/A,#N/A,FALSE,"PEND MINM"}</definedName>
    <definedName name="_DSD4" localSheetId="11" hidden="1">{#N/A,#N/A,FALSE,"PEND INC";#N/A,#N/A,FALSE,"PEND MINM"}</definedName>
    <definedName name="_DSD4" localSheetId="15" hidden="1">{#N/A,#N/A,FALSE,"PEND INC";#N/A,#N/A,FALSE,"PEND MINM"}</definedName>
    <definedName name="_DSD4" localSheetId="21" hidden="1">{#N/A,#N/A,FALSE,"PEND INC";#N/A,#N/A,FALSE,"PEND MINM"}</definedName>
    <definedName name="_DSD4" hidden="1">{#N/A,#N/A,FALSE,"PEND INC";#N/A,#N/A,FALSE,"PEND MINM"}</definedName>
    <definedName name="_DVC4" localSheetId="7">#REF!</definedName>
    <definedName name="_DVC4">#REF!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eco3333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eco3333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eco3333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NA44" localSheetId="7">#REF!</definedName>
    <definedName name="_ENA44">#REF!</definedName>
    <definedName name="_ENA63" localSheetId="7">#REF!</definedName>
    <definedName name="_ENA63">#REF!</definedName>
    <definedName name="_equ1" localSheetId="1" hidden="1">{#N/A,#N/A,TRUE,"Est. de Fact.";#N/A,#N/A,TRUE,"Capitulo 19";#N/A,#N/A,TRUE,"Proyecto P855"}</definedName>
    <definedName name="_equ1" localSheetId="11" hidden="1">{#N/A,#N/A,TRUE,"Est. de Fact.";#N/A,#N/A,TRUE,"Capitulo 19";#N/A,#N/A,TRUE,"Proyecto P855"}</definedName>
    <definedName name="_equ1" localSheetId="15" hidden="1">{#N/A,#N/A,TRUE,"Est. de Fact.";#N/A,#N/A,TRUE,"Capitulo 19";#N/A,#N/A,TRUE,"Proyecto P855"}</definedName>
    <definedName name="_equ1" localSheetId="21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rd2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" localSheetId="7">#REF!</definedName>
    <definedName name="_F" localSheetId="4">#REF!,#REF!,#REF!,#REF!,#REF!,#REF!,#REF!,#REF!,#REF!,#REF!,#REF!</definedName>
    <definedName name="_F">#REF!</definedName>
    <definedName name="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ER4" localSheetId="1" hidden="1">{"MO(BASE)",#N/A,FALSE,"MO(BASE)";"MO(BASE)1",#N/A,FALSE,"MO(BASE)";"MO(BASE)2",#N/A,FALSE,"MO(BASE)"}</definedName>
    <definedName name="_FER4" localSheetId="11" hidden="1">{"MO(BASE)",#N/A,FALSE,"MO(BASE)";"MO(BASE)1",#N/A,FALSE,"MO(BASE)";"MO(BASE)2",#N/A,FALSE,"MO(BASE)"}</definedName>
    <definedName name="_FER4" localSheetId="15" hidden="1">{"MO(BASE)",#N/A,FALSE,"MO(BASE)";"MO(BASE)1",#N/A,FALSE,"MO(BASE)";"MO(BASE)2",#N/A,FALSE,"MO(BASE)"}</definedName>
    <definedName name="_FER4" localSheetId="21" hidden="1">{"MO(BASE)",#N/A,FALSE,"MO(BASE)";"MO(BASE)1",#N/A,FALSE,"MO(BASE)";"MO(BASE)2",#N/A,FALSE,"MO(BASE)"}</definedName>
    <definedName name="_FER4" hidden="1">{"MO(BASE)",#N/A,FALSE,"MO(BASE)";"MO(BASE)1",#N/A,FALSE,"MO(BASE)";"MO(BASE)2",#N/A,FALSE,"MO(BASE)"}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localSheetId="7" hidden="1">#REF!</definedName>
    <definedName name="_Fill" localSheetId="4" hidden="1">#REF!</definedName>
    <definedName name="_Fill" hidden="1">#REF!</definedName>
    <definedName name="_xlnm._FilterDatabase" localSheetId="7" hidden="1">CRUCE_CAMINOS!$C$6:$AG$6</definedName>
    <definedName name="_xlnm._FilterDatabase" localSheetId="0" hidden="1">Cubicacion_General!$B$5:$AE$477</definedName>
    <definedName name="_xlnm._FilterDatabase" localSheetId="9" hidden="1">Cubicacion_IMP!$B$5:$BB$50</definedName>
    <definedName name="_xlnm._FilterDatabase" localSheetId="14" hidden="1">Cubicacion_PE!$B$4:$BA$29</definedName>
    <definedName name="_xlnm._FilterDatabase" localSheetId="17" hidden="1">Cubicacion_RCI!$C$5:$BB$701</definedName>
    <definedName name="_xlnm._FilterDatabase" localSheetId="5" hidden="1">Itemizado_Piping!$B$4:$AD$99</definedName>
    <definedName name="_xlnm._FilterDatabase" localSheetId="23" hidden="1">Listado_LN!$B$26:$V$328</definedName>
    <definedName name="_xlnm._FilterDatabase" localSheetId="4" hidden="1">'POM Y AVANCE'!$A$19:$AQ$733</definedName>
    <definedName name="_xlnm._FilterDatabase" localSheetId="22" hidden="1">'RCI _Materiales'!$B$3:$I$1515</definedName>
    <definedName name="_xlnm._FilterDatabase" localSheetId="20" hidden="1">ROCIADORES!$B$2:$J$51</definedName>
    <definedName name="_xlnm._FilterDatabase" localSheetId="1" hidden="1">'Soportes General'!$B$24:$M$624</definedName>
    <definedName name="_xlnm._FilterDatabase" localSheetId="11" hidden="1">Soportes_IMP!$B$6:$AL$19</definedName>
    <definedName name="_xlnm._FilterDatabase" localSheetId="21" hidden="1">Soportes_RCI!$B$4:$O$604</definedName>
    <definedName name="_xlnm._FilterDatabase" localSheetId="8" hidden="1">'TIE-IN_IMP'!$C$6:$AF$6</definedName>
    <definedName name="_xlnm._FilterDatabase" localSheetId="13" hidden="1">'TIE-IN_PE'!$C$6:$AF$6</definedName>
    <definedName name="_xlnm._FilterDatabase" localSheetId="16" hidden="1">'TIE-IN_RCI'!$C$6:$AF$6</definedName>
    <definedName name="_xlnm._FilterDatabase" localSheetId="2" hidden="1">Valvulas_General!$B$76:$P$76</definedName>
    <definedName name="_xlnm._FilterDatabase" localSheetId="10" hidden="1">Valvulas_IMP!$B$4:$Q$80</definedName>
    <definedName name="_xlnm._FilterDatabase" localSheetId="19" hidden="1">Valvulas_RCI!$B$4:$P$541</definedName>
    <definedName name="_xlnm._FilterDatabase" localSheetId="3" hidden="1">Volumen_Obra!$B$9:$H$704</definedName>
    <definedName name="_xlnm._FilterDatabase" localSheetId="6" hidden="1">W_M!$B$6:$Q$3243</definedName>
    <definedName name="_xlnm._FilterDatabase" hidden="1">#REF!</definedName>
    <definedName name="_gc09" localSheetId="1" hidden="1">{#N/A,#N/A,TRUE,"arnitower";#N/A,#N/A,TRUE,"arnigarage "}</definedName>
    <definedName name="_gc09" localSheetId="11" hidden="1">{#N/A,#N/A,TRUE,"arnitower";#N/A,#N/A,TRUE,"arnigarage "}</definedName>
    <definedName name="_gc09" localSheetId="15" hidden="1">{#N/A,#N/A,TRUE,"arnitower";#N/A,#N/A,TRUE,"arnigarage "}</definedName>
    <definedName name="_gc09" localSheetId="21" hidden="1">{#N/A,#N/A,TRUE,"arnitower";#N/A,#N/A,TRUE,"arnigarage "}</definedName>
    <definedName name="_gc09" hidden="1">{#N/A,#N/A,TRUE,"arnitower";#N/A,#N/A,TRUE,"arnigarage 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11" hidden="1">{#N/A,#N/A,FALSE,"Total_OC015";#N/A,#N/A,FALSE,"ADMIN";#N/A,#N/A,FALSE,"PROCES";#N/A,#N/A,FALSE,"mecan";#N/A,#N/A,FALSE,"civil";#N/A,#N/A,FALSE,"CAÑER";#N/A,#N/A,FALSE,"ELEC";#N/A,#N/A,FALSE,"INSTR"}</definedName>
    <definedName name="_gl1" localSheetId="15" hidden="1">{#N/A,#N/A,FALSE,"Total_OC015";#N/A,#N/A,FALSE,"ADMIN";#N/A,#N/A,FALSE,"PROCES";#N/A,#N/A,FALSE,"mecan";#N/A,#N/A,FALSE,"civil";#N/A,#N/A,FALSE,"CAÑER";#N/A,#N/A,FALSE,"ELEC";#N/A,#N/A,FALSE,"INSTR"}</definedName>
    <definedName name="_gl1" localSheetId="21" hidden="1">{#N/A,#N/A,FALSE,"Total_OC015";#N/A,#N/A,FALSE,"ADMIN";#N/A,#N/A,FALSE,"PROCES";#N/A,#N/A,FALSE,"mecan";#N/A,#N/A,FALSE,"civil";#N/A,#N/A,FALSE,"CAÑER";#N/A,#N/A,FALSE,"ELEC";#N/A,#N/A,FALSE,"INSTR"}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l1_1" localSheetId="1" hidden="1">{#N/A,#N/A,FALSE,"Total_OC015";#N/A,#N/A,FALSE,"ADMIN";#N/A,#N/A,FALSE,"PROCES";#N/A,#N/A,FALSE,"mecan";#N/A,#N/A,FALSE,"civil";#N/A,#N/A,FALSE,"CAÑER";#N/A,#N/A,FALSE,"ELEC";#N/A,#N/A,FALSE,"INSTR"}</definedName>
    <definedName name="_gl1_1" localSheetId="11" hidden="1">{#N/A,#N/A,FALSE,"Total_OC015";#N/A,#N/A,FALSE,"ADMIN";#N/A,#N/A,FALSE,"PROCES";#N/A,#N/A,FALSE,"mecan";#N/A,#N/A,FALSE,"civil";#N/A,#N/A,FALSE,"CAÑER";#N/A,#N/A,FALSE,"ELEC";#N/A,#N/A,FALSE,"INSTR"}</definedName>
    <definedName name="_gl1_1" localSheetId="15" hidden="1">{#N/A,#N/A,FALSE,"Total_OC015";#N/A,#N/A,FALSE,"ADMIN";#N/A,#N/A,FALSE,"PROCES";#N/A,#N/A,FALSE,"mecan";#N/A,#N/A,FALSE,"civil";#N/A,#N/A,FALSE,"CAÑER";#N/A,#N/A,FALSE,"ELEC";#N/A,#N/A,FALSE,"INSTR"}</definedName>
    <definedName name="_gl1_1" localSheetId="21" hidden="1">{#N/A,#N/A,FALSE,"Total_OC015";#N/A,#N/A,FALSE,"ADMIN";#N/A,#N/A,FALSE,"PROCES";#N/A,#N/A,FALSE,"mecan";#N/A,#N/A,FALSE,"civil";#N/A,#N/A,FALSE,"CAÑER";#N/A,#N/A,FALSE,"ELEC";#N/A,#N/A,FALSE,"INSTR"}</definedName>
    <definedName name="_gl1_1" hidden="1">{#N/A,#N/A,FALSE,"Total_OC015";#N/A,#N/A,FALSE,"ADMIN";#N/A,#N/A,FALSE,"PROCES";#N/A,#N/A,FALSE,"mecan";#N/A,#N/A,FALSE,"civil";#N/A,#N/A,FALSE,"CAÑER";#N/A,#N/A,FALSE,"ELEC";#N/A,#N/A,FALSE,"INSTR"}</definedName>
    <definedName name="_gl1_2" localSheetId="1" hidden="1">{#N/A,#N/A,FALSE,"Total_OC015";#N/A,#N/A,FALSE,"ADMIN";#N/A,#N/A,FALSE,"PROCES";#N/A,#N/A,FALSE,"mecan";#N/A,#N/A,FALSE,"civil";#N/A,#N/A,FALSE,"CAÑER";#N/A,#N/A,FALSE,"ELEC";#N/A,#N/A,FALSE,"INSTR"}</definedName>
    <definedName name="_gl1_2" localSheetId="11" hidden="1">{#N/A,#N/A,FALSE,"Total_OC015";#N/A,#N/A,FALSE,"ADMIN";#N/A,#N/A,FALSE,"PROCES";#N/A,#N/A,FALSE,"mecan";#N/A,#N/A,FALSE,"civil";#N/A,#N/A,FALSE,"CAÑER";#N/A,#N/A,FALSE,"ELEC";#N/A,#N/A,FALSE,"INSTR"}</definedName>
    <definedName name="_gl1_2" localSheetId="15" hidden="1">{#N/A,#N/A,FALSE,"Total_OC015";#N/A,#N/A,FALSE,"ADMIN";#N/A,#N/A,FALSE,"PROCES";#N/A,#N/A,FALSE,"mecan";#N/A,#N/A,FALSE,"civil";#N/A,#N/A,FALSE,"CAÑER";#N/A,#N/A,FALSE,"ELEC";#N/A,#N/A,FALSE,"INSTR"}</definedName>
    <definedName name="_gl1_2" localSheetId="21" hidden="1">{#N/A,#N/A,FALSE,"Total_OC015";#N/A,#N/A,FALSE,"ADMIN";#N/A,#N/A,FALSE,"PROCES";#N/A,#N/A,FALSE,"mecan";#N/A,#N/A,FALSE,"civil";#N/A,#N/A,FALSE,"CAÑER";#N/A,#N/A,FALSE,"ELEC";#N/A,#N/A,FALSE,"INSTR"}</definedName>
    <definedName name="_gl1_2" hidden="1">{#N/A,#N/A,FALSE,"Total_OC015";#N/A,#N/A,FALSE,"ADMIN";#N/A,#N/A,FALSE,"PROCES";#N/A,#N/A,FALSE,"mecan";#N/A,#N/A,FALSE,"civil";#N/A,#N/A,FALSE,"CAÑER";#N/A,#N/A,FALSE,"ELEC";#N/A,#N/A,FALSE,"INSTR"}</definedName>
    <definedName name="_GRF55" localSheetId="1" hidden="1">{"MO(BASE)",#N/A,FALSE,"MO(BASE)";"MO(BASE)1",#N/A,FALSE,"MO(BASE)";"MO(BASE)2",#N/A,FALSE,"MO(BASE)"}</definedName>
    <definedName name="_GRF55" localSheetId="11" hidden="1">{"MO(BASE)",#N/A,FALSE,"MO(BASE)";"MO(BASE)1",#N/A,FALSE,"MO(BASE)";"MO(BASE)2",#N/A,FALSE,"MO(BASE)"}</definedName>
    <definedName name="_GRF55" localSheetId="15" hidden="1">{"MO(BASE)",#N/A,FALSE,"MO(BASE)";"MO(BASE)1",#N/A,FALSE,"MO(BASE)";"MO(BASE)2",#N/A,FALSE,"MO(BASE)"}</definedName>
    <definedName name="_GRF55" localSheetId="21" hidden="1">{"MO(BASE)",#N/A,FALSE,"MO(BASE)";"MO(BASE)1",#N/A,FALSE,"MO(BASE)";"MO(BASE)2",#N/A,FALSE,"MO(BASE)"}</definedName>
    <definedName name="_GRF55" hidden="1">{"MO(BASE)",#N/A,FALSE,"MO(BASE)";"MO(BASE)1",#N/A,FALSE,"MO(BASE)";"MO(BASE)2",#N/A,FALSE,"MO(BASE)"}</definedName>
    <definedName name="_gvs4" localSheetId="1" hidden="1">{#N/A,#N/A,FALSE,"PEND INC";#N/A,#N/A,FALSE,"PEND MINM"}</definedName>
    <definedName name="_gvs4" localSheetId="11" hidden="1">{#N/A,#N/A,FALSE,"PEND INC";#N/A,#N/A,FALSE,"PEND MINM"}</definedName>
    <definedName name="_gvs4" localSheetId="15" hidden="1">{#N/A,#N/A,FALSE,"PEND INC";#N/A,#N/A,FALSE,"PEND MINM"}</definedName>
    <definedName name="_gvs4" localSheetId="21" hidden="1">{#N/A,#N/A,FALSE,"PEND INC";#N/A,#N/A,FALSE,"PEND MINM"}</definedName>
    <definedName name="_gvs4" hidden="1">{#N/A,#N/A,FALSE,"PEND INC";#N/A,#N/A,FALSE,"PEND MINM"}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localSheetId="7" hidden="1">#REF!</definedName>
    <definedName name="_Key1" localSheetId="4" hidden="1">#REF!</definedName>
    <definedName name="_Key1" hidden="1">#REF!</definedName>
    <definedName name="_Key1a" localSheetId="7" hidden="1">#REF!</definedName>
    <definedName name="_Key1a" hidden="1">#REF!</definedName>
    <definedName name="_Key2" localSheetId="7" hidden="1">#REF!</definedName>
    <definedName name="_Key2" localSheetId="4" hidden="1">#REF!</definedName>
    <definedName name="_Key2" hidden="1">#REF!</definedName>
    <definedName name="_Key2a" localSheetId="7" hidden="1">#REF!</definedName>
    <definedName name="_Key2a" hidden="1">#REF!</definedName>
    <definedName name="_key3" localSheetId="7" hidden="1">#REF!</definedName>
    <definedName name="_key3" hidden="1">#REF!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11" hidden="1">{"FlujoGastos",#N/A,FALSE,"Base";"FlujoGastos",#N/A,FALSE,"Buzón Tren";"FlujoGastos",#N/A,FALSE,"Buzón Camión";"FlujoGastos",#N/A,FALSE,"LHD Camión";"FlujoGastos",#N/A,FALSE,"Cámara Camión"}</definedName>
    <definedName name="_kk2" localSheetId="15" hidden="1">{"FlujoGastos",#N/A,FALSE,"Base";"FlujoGastos",#N/A,FALSE,"Buzón Tren";"FlujoGastos",#N/A,FALSE,"Buzón Camión";"FlujoGastos",#N/A,FALSE,"LHD Camión";"FlujoGastos",#N/A,FALSE,"Cámara Camión"}</definedName>
    <definedName name="_kk2" localSheetId="21" hidden="1">{"FlujoGastos",#N/A,FALSE,"Base";"FlujoGastos",#N/A,FALSE,"Buzón Tren";"FlujoGastos",#N/A,FALSE,"Buzón Camión";"FlujoGastos",#N/A,FALSE,"LHD Camión";"FlujoGastos",#N/A,FALSE,"Cámara Camión"}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2_1" localSheetId="1" hidden="1">{"FlujoGastos",#N/A,FALSE,"Base";"FlujoGastos",#N/A,FALSE,"Buzón Tren";"FlujoGastos",#N/A,FALSE,"Buzón Camión";"FlujoGastos",#N/A,FALSE,"LHD Camión";"FlujoGastos",#N/A,FALSE,"Cámara Camión"}</definedName>
    <definedName name="_kk2_1" localSheetId="11" hidden="1">{"FlujoGastos",#N/A,FALSE,"Base";"FlujoGastos",#N/A,FALSE,"Buzón Tren";"FlujoGastos",#N/A,FALSE,"Buzón Camión";"FlujoGastos",#N/A,FALSE,"LHD Camión";"FlujoGastos",#N/A,FALSE,"Cámara Camión"}</definedName>
    <definedName name="_kk2_1" localSheetId="15" hidden="1">{"FlujoGastos",#N/A,FALSE,"Base";"FlujoGastos",#N/A,FALSE,"Buzón Tren";"FlujoGastos",#N/A,FALSE,"Buzón Camión";"FlujoGastos",#N/A,FALSE,"LHD Camión";"FlujoGastos",#N/A,FALSE,"Cámara Camión"}</definedName>
    <definedName name="_kk2_1" localSheetId="21" hidden="1">{"FlujoGastos",#N/A,FALSE,"Base";"FlujoGastos",#N/A,FALSE,"Buzón Tren";"FlujoGastos",#N/A,FALSE,"Buzón Camión";"FlujoGastos",#N/A,FALSE,"LHD Camión";"FlujoGastos",#N/A,FALSE,"Cámara Camión"}</definedName>
    <definedName name="_kk2_1" hidden="1">{"FlujoGastos",#N/A,FALSE,"Base";"FlujoGastos",#N/A,FALSE,"Buzón Tren";"FlujoGastos",#N/A,FALSE,"Buzón Camión";"FlujoGastos",#N/A,FALSE,"LHD Camión";"FlujoGastos",#N/A,FALSE,"Cámara Camión"}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11" hidden="1">{"desarrollo",#N/A,FALSE,"Cámara Camión";"resumen",#N/A,FALSE,"Cámara Camión";"eqprod",#N/A,FALSE,"Cámara Camión"}</definedName>
    <definedName name="_kk4" localSheetId="15" hidden="1">{"desarrollo",#N/A,FALSE,"Cámara Camión";"resumen",#N/A,FALSE,"Cámara Camión";"eqprod",#N/A,FALSE,"Cámara Camión"}</definedName>
    <definedName name="_kk4" localSheetId="21" hidden="1">{"desarrollo",#N/A,FALSE,"Cámara Camión";"resumen",#N/A,FALSE,"Cámara Camión";"eqprod",#N/A,FALSE,"Cámara Camión"}</definedName>
    <definedName name="_kk4" localSheetId="3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kk4_1" localSheetId="1" hidden="1">{"desarrollo",#N/A,FALSE,"Cámara Camión";"resumen",#N/A,FALSE,"Cámara Camión";"eqprod",#N/A,FALSE,"Cámara Camión"}</definedName>
    <definedName name="_kk4_1" localSheetId="11" hidden="1">{"desarrollo",#N/A,FALSE,"Cámara Camión";"resumen",#N/A,FALSE,"Cámara Camión";"eqprod",#N/A,FALSE,"Cámara Camión"}</definedName>
    <definedName name="_kk4_1" localSheetId="15" hidden="1">{"desarrollo",#N/A,FALSE,"Cámara Camión";"resumen",#N/A,FALSE,"Cámara Camión";"eqprod",#N/A,FALSE,"Cámara Camión"}</definedName>
    <definedName name="_kk4_1" localSheetId="21" hidden="1">{"desarrollo",#N/A,FALSE,"Cámara Camión";"resumen",#N/A,FALSE,"Cámara Camión";"eqprod",#N/A,FALSE,"Cámara Camión"}</definedName>
    <definedName name="_kk4_1" hidden="1">{"desarrollo",#N/A,FALSE,"Cámara Camión";"resumen",#N/A,FALSE,"Cámara Camión";"eqprod",#N/A,FALSE,"Cámara Camión"}</definedName>
    <definedName name="_Ley2" localSheetId="7">#REF!</definedName>
    <definedName name="_Ley2">#REF!</definedName>
    <definedName name="_LL1" localSheetId="7">#REF!</definedName>
    <definedName name="_LL1">#REF!</definedName>
    <definedName name="_LL2" localSheetId="7">#REF!</definedName>
    <definedName name="_LL2">#REF!</definedName>
    <definedName name="_LL3" localSheetId="7">#REF!</definedName>
    <definedName name="_LL3">#REF!</definedName>
    <definedName name="_LOG1" localSheetId="7">#REF!</definedName>
    <definedName name="_LOG1">#REF!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11" hidden="1">{#N/A,#N/A,FALSE,"Total_OC015";#N/A,#N/A,FALSE,"ADMIN";#N/A,#N/A,FALSE,"PROCES";#N/A,#N/A,FALSE,"mecan";#N/A,#N/A,FALSE,"civil";#N/A,#N/A,FALSE,"CAÑER";#N/A,#N/A,FALSE,"ELEC";#N/A,#N/A,FALSE,"INSTR"}</definedName>
    <definedName name="_lot1" localSheetId="15" hidden="1">{#N/A,#N/A,FALSE,"Total_OC015";#N/A,#N/A,FALSE,"ADMIN";#N/A,#N/A,FALSE,"PROCES";#N/A,#N/A,FALSE,"mecan";#N/A,#N/A,FALSE,"civil";#N/A,#N/A,FALSE,"CAÑER";#N/A,#N/A,FALSE,"ELEC";#N/A,#N/A,FALSE,"INSTR"}</definedName>
    <definedName name="_lot1" localSheetId="21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ot1_1" localSheetId="1" hidden="1">{#N/A,#N/A,FALSE,"Total_OC015";#N/A,#N/A,FALSE,"ADMIN";#N/A,#N/A,FALSE,"PROCES";#N/A,#N/A,FALSE,"mecan";#N/A,#N/A,FALSE,"civil";#N/A,#N/A,FALSE,"CAÑER";#N/A,#N/A,FALSE,"ELEC";#N/A,#N/A,FALSE,"INSTR"}</definedName>
    <definedName name="_lot1_1" localSheetId="11" hidden="1">{#N/A,#N/A,FALSE,"Total_OC015";#N/A,#N/A,FALSE,"ADMIN";#N/A,#N/A,FALSE,"PROCES";#N/A,#N/A,FALSE,"mecan";#N/A,#N/A,FALSE,"civil";#N/A,#N/A,FALSE,"CAÑER";#N/A,#N/A,FALSE,"ELEC";#N/A,#N/A,FALSE,"INSTR"}</definedName>
    <definedName name="_lot1_1" localSheetId="15" hidden="1">{#N/A,#N/A,FALSE,"Total_OC015";#N/A,#N/A,FALSE,"ADMIN";#N/A,#N/A,FALSE,"PROCES";#N/A,#N/A,FALSE,"mecan";#N/A,#N/A,FALSE,"civil";#N/A,#N/A,FALSE,"CAÑER";#N/A,#N/A,FALSE,"ELEC";#N/A,#N/A,FALSE,"INSTR"}</definedName>
    <definedName name="_lot1_1" localSheetId="21" hidden="1">{#N/A,#N/A,FALSE,"Total_OC015";#N/A,#N/A,FALSE,"ADMIN";#N/A,#N/A,FALSE,"PROCES";#N/A,#N/A,FALSE,"mecan";#N/A,#N/A,FALSE,"civil";#N/A,#N/A,FALSE,"CAÑER";#N/A,#N/A,FALSE,"ELEC";#N/A,#N/A,FALSE,"INSTR"}</definedName>
    <definedName name="_lot1_1" hidden="1">{#N/A,#N/A,FALSE,"Total_OC015";#N/A,#N/A,FALSE,"ADMIN";#N/A,#N/A,FALSE,"PROCES";#N/A,#N/A,FALSE,"mecan";#N/A,#N/A,FALSE,"civil";#N/A,#N/A,FALSE,"CAÑER";#N/A,#N/A,FALSE,"ELEC";#N/A,#N/A,FALSE,"INSTR"}</definedName>
    <definedName name="_lot1_2" localSheetId="1" hidden="1">{#N/A,#N/A,FALSE,"Total_OC015";#N/A,#N/A,FALSE,"ADMIN";#N/A,#N/A,FALSE,"PROCES";#N/A,#N/A,FALSE,"mecan";#N/A,#N/A,FALSE,"civil";#N/A,#N/A,FALSE,"CAÑER";#N/A,#N/A,FALSE,"ELEC";#N/A,#N/A,FALSE,"INSTR"}</definedName>
    <definedName name="_lot1_2" localSheetId="11" hidden="1">{#N/A,#N/A,FALSE,"Total_OC015";#N/A,#N/A,FALSE,"ADMIN";#N/A,#N/A,FALSE,"PROCES";#N/A,#N/A,FALSE,"mecan";#N/A,#N/A,FALSE,"civil";#N/A,#N/A,FALSE,"CAÑER";#N/A,#N/A,FALSE,"ELEC";#N/A,#N/A,FALSE,"INSTR"}</definedName>
    <definedName name="_lot1_2" localSheetId="15" hidden="1">{#N/A,#N/A,FALSE,"Total_OC015";#N/A,#N/A,FALSE,"ADMIN";#N/A,#N/A,FALSE,"PROCES";#N/A,#N/A,FALSE,"mecan";#N/A,#N/A,FALSE,"civil";#N/A,#N/A,FALSE,"CAÑER";#N/A,#N/A,FALSE,"ELEC";#N/A,#N/A,FALSE,"INSTR"}</definedName>
    <definedName name="_lot1_2" localSheetId="21" hidden="1">{#N/A,#N/A,FALSE,"Total_OC015";#N/A,#N/A,FALSE,"ADMIN";#N/A,#N/A,FALSE,"PROCES";#N/A,#N/A,FALSE,"mecan";#N/A,#N/A,FALSE,"civil";#N/A,#N/A,FALSE,"CAÑER";#N/A,#N/A,FALSE,"ELEC";#N/A,#N/A,FALSE,"INSTR"}</definedName>
    <definedName name="_lot1_2" hidden="1">{#N/A,#N/A,FALSE,"Total_OC015";#N/A,#N/A,FALSE,"ADMIN";#N/A,#N/A,FALSE,"PROCES";#N/A,#N/A,FALSE,"mecan";#N/A,#N/A,FALSE,"civil";#N/A,#N/A,FALSE,"CAÑER";#N/A,#N/A,FALSE,"ELEC";#N/A,#N/A,FALSE,"INSTR"}</definedName>
    <definedName name="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A1" localSheetId="7">#REF!</definedName>
    <definedName name="_MA1" localSheetId="4">#REF!</definedName>
    <definedName name="_MA1">#REF!</definedName>
    <definedName name="_MA2" localSheetId="7">#REF!</definedName>
    <definedName name="_MA2" localSheetId="4">#REF!</definedName>
    <definedName name="_MA2">#REF!</definedName>
    <definedName name="_MBB108" localSheetId="7">#REF!</definedName>
    <definedName name="_MBB108">#REF!</definedName>
    <definedName name="_MBB1214" localSheetId="7">#REF!</definedName>
    <definedName name="_MBB1214">#REF!</definedName>
    <definedName name="_MBB1616" localSheetId="7">#REF!</definedName>
    <definedName name="_MBB1616">#REF!</definedName>
    <definedName name="_MCC1" localSheetId="7">#REF!</definedName>
    <definedName name="_MCC1">#REF!</definedName>
    <definedName name="_MCC2" localSheetId="7">#REF!</definedName>
    <definedName name="_MCC2">#REF!</definedName>
    <definedName name="_MCC3" localSheetId="7">#REF!</definedName>
    <definedName name="_MCC3">#REF!</definedName>
    <definedName name="_MES05" localSheetId="7">#REF!</definedName>
    <definedName name="_MES05">#REF!</definedName>
    <definedName name="_MES5" localSheetId="7">#REF!</definedName>
    <definedName name="_MES5">#REF!</definedName>
    <definedName name="_MTE10" localSheetId="7">#REF!</definedName>
    <definedName name="_MTE10">#REF!</definedName>
    <definedName name="_MTE5" localSheetId="7">#REF!</definedName>
    <definedName name="_MTE5">#REF!</definedName>
    <definedName name="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uu99" localSheetId="7">#REF!</definedName>
    <definedName name="_nuu99">#REF!</definedName>
    <definedName name="_om2" localSheetId="7">#REF!</definedName>
    <definedName name="_om2" localSheetId="4">#REF!</definedName>
    <definedName name="_om2">#REF!</definedName>
    <definedName name="_om3" localSheetId="7">#REF!</definedName>
    <definedName name="_om3" localSheetId="4">#REF!</definedName>
    <definedName name="_om3">#REF!</definedName>
    <definedName name="_om9" localSheetId="7">#REF!</definedName>
    <definedName name="_om9" localSheetId="4">#REF!</definedName>
    <definedName name="_om9">#REF!</definedName>
    <definedName name="_Order1" localSheetId="4" hidden="1">255</definedName>
    <definedName name="_Order1" localSheetId="3" hidden="1">255</definedName>
    <definedName name="_Order1" hidden="1">0</definedName>
    <definedName name="_Order2" localSheetId="4" hidden="1">255</definedName>
    <definedName name="_Order2" localSheetId="3" hidden="1">255</definedName>
    <definedName name="_Order2" hidden="1">0</definedName>
    <definedName name="_PA1" localSheetId="7">#REF!</definedName>
    <definedName name="_PA1">#REF!</definedName>
    <definedName name="_PA10" localSheetId="7">#REF!</definedName>
    <definedName name="_PA10">#REF!</definedName>
    <definedName name="_PA11" localSheetId="7">#REF!</definedName>
    <definedName name="_PA11">#REF!</definedName>
    <definedName name="_PA12" localSheetId="7">#REF!</definedName>
    <definedName name="_PA12">#REF!</definedName>
    <definedName name="_PA13" localSheetId="7">#REF!</definedName>
    <definedName name="_PA13">#REF!</definedName>
    <definedName name="_PA14" localSheetId="7">#REF!</definedName>
    <definedName name="_PA14">#REF!</definedName>
    <definedName name="_PA15" localSheetId="7">#REF!</definedName>
    <definedName name="_PA15">#REF!</definedName>
    <definedName name="_PA16" localSheetId="7">#REF!</definedName>
    <definedName name="_PA16">#REF!</definedName>
    <definedName name="_PA17" localSheetId="7">#REF!</definedName>
    <definedName name="_PA17">#REF!</definedName>
    <definedName name="_PA18" localSheetId="7">#REF!</definedName>
    <definedName name="_PA18">#REF!</definedName>
    <definedName name="_PA19" localSheetId="7">#REF!</definedName>
    <definedName name="_PA19">#REF!</definedName>
    <definedName name="_PA2" localSheetId="7">#REF!</definedName>
    <definedName name="_PA2">#REF!</definedName>
    <definedName name="_PA3" localSheetId="7">#REF!</definedName>
    <definedName name="_PA3">#REF!</definedName>
    <definedName name="_PA4" localSheetId="7">#REF!</definedName>
    <definedName name="_PA4">#REF!</definedName>
    <definedName name="_PA5" localSheetId="7">#REF!</definedName>
    <definedName name="_PA5">#REF!</definedName>
    <definedName name="_PA6" localSheetId="7">#REF!</definedName>
    <definedName name="_PA6">#REF!</definedName>
    <definedName name="_PA7" localSheetId="7">#REF!</definedName>
    <definedName name="_PA7">#REF!</definedName>
    <definedName name="_PA8" localSheetId="7">#REF!</definedName>
    <definedName name="_PA8">#REF!</definedName>
    <definedName name="_PA9" localSheetId="7">#REF!</definedName>
    <definedName name="_PA9">#REF!</definedName>
    <definedName name="_PAG02" localSheetId="7">#REF!</definedName>
    <definedName name="_PAG02" localSheetId="4">#REF!</definedName>
    <definedName name="_PAG02">#REF!</definedName>
    <definedName name="_PAG03" localSheetId="7">#REF!</definedName>
    <definedName name="_PAG03" localSheetId="4">#REF!</definedName>
    <definedName name="_PAG03">#REF!</definedName>
    <definedName name="_PAG04" localSheetId="7">#REF!</definedName>
    <definedName name="_PAG04" localSheetId="4">#REF!</definedName>
    <definedName name="_PAG04">#REF!</definedName>
    <definedName name="_PAG05" localSheetId="7">#REF!</definedName>
    <definedName name="_PAG05" localSheetId="4">#REF!</definedName>
    <definedName name="_PAG05">#REF!</definedName>
    <definedName name="_PAG1" localSheetId="7">#REF!</definedName>
    <definedName name="_PAG1">#REF!</definedName>
    <definedName name="_PAG2" localSheetId="7">#REF!</definedName>
    <definedName name="_PAG2">#REF!</definedName>
    <definedName name="_PAG3" localSheetId="7">#REF!</definedName>
    <definedName name="_PAG3">#REF!</definedName>
    <definedName name="_PAG4">#N/A</definedName>
    <definedName name="_Parse_In" localSheetId="7" hidden="1">#REF!</definedName>
    <definedName name="_Parse_In" localSheetId="4" hidden="1">#REF!</definedName>
    <definedName name="_Parse_In" hidden="1">#REF!</definedName>
    <definedName name="_Parse_Out" localSheetId="7" hidden="1">#REF!</definedName>
    <definedName name="_Parse_Out" localSheetId="4" hidden="1">#REF!</definedName>
    <definedName name="_Parse_Out" hidden="1">#REF!</definedName>
    <definedName name="_pc95" localSheetId="7">#REF!</definedName>
    <definedName name="_pc95">#REF!</definedName>
    <definedName name="_pc96" localSheetId="7">#REF!</definedName>
    <definedName name="_pc96">#REF!</definedName>
    <definedName name="_PG3" localSheetId="7">#REF!</definedName>
    <definedName name="_PG3" localSheetId="4">#REF!</definedName>
    <definedName name="_PG3">#REF!</definedName>
    <definedName name="_PG4" localSheetId="7">#REF!</definedName>
    <definedName name="_PG4" localSheetId="4">#REF!</definedName>
    <definedName name="_PG4">#REF!</definedName>
    <definedName name="_PG5" localSheetId="7">#REF!</definedName>
    <definedName name="_PG5" localSheetId="4">#REF!</definedName>
    <definedName name="_PG5">#REF!</definedName>
    <definedName name="_PIC1" localSheetId="7">#REF!</definedName>
    <definedName name="_PIC1">#REF!</definedName>
    <definedName name="_PIC2" localSheetId="7">#REF!</definedName>
    <definedName name="_PIC2">#REF!</definedName>
    <definedName name="_PIC3" localSheetId="7">#REF!</definedName>
    <definedName name="_PIC3">#REF!</definedName>
    <definedName name="_PIC4" localSheetId="7">#REF!</definedName>
    <definedName name="_PIC4">#REF!</definedName>
    <definedName name="_pp1" localSheetId="4" hidden="1">{#N/A,#N/A,FALSE,"Costos_Elem_Hid";#N/A,#N/A,FALSE,"Costos_Elem_Hid";#N/A,#N/A,FALSE,"Costos_Elem_Hid"}</definedName>
    <definedName name="_pp1" localSheetId="1" hidden="1">{#N/A,#N/A,FALSE,"Costos_Elem_Hid";#N/A,#N/A,FALSE,"Costos_Elem_Hid";#N/A,#N/A,FALSE,"Costos_Elem_Hid"}</definedName>
    <definedName name="_pp1" localSheetId="11" hidden="1">{#N/A,#N/A,FALSE,"Costos_Elem_Hid";#N/A,#N/A,FALSE,"Costos_Elem_Hid";#N/A,#N/A,FALSE,"Costos_Elem_Hid"}</definedName>
    <definedName name="_pp1" localSheetId="15" hidden="1">{#N/A,#N/A,FALSE,"Costos_Elem_Hid";#N/A,#N/A,FALSE,"Costos_Elem_Hid";#N/A,#N/A,FALSE,"Costos_Elem_Hid"}</definedName>
    <definedName name="_pp1" localSheetId="21" hidden="1">{#N/A,#N/A,FALSE,"Costos_Elem_Hid";#N/A,#N/A,FALSE,"Costos_Elem_Hid";#N/A,#N/A,FALSE,"Costos_Elem_Hid"}</definedName>
    <definedName name="_pp1" localSheetId="3" hidden="1">{#N/A,#N/A,FALSE,"Costos_Elem_Hid";#N/A,#N/A,FALSE,"Costos_Elem_Hid";#N/A,#N/A,FALSE,"Costos_Elem_Hid"}</definedName>
    <definedName name="_pp1" hidden="1">{#N/A,#N/A,FALSE,"Costos_Elem_Hid";#N/A,#N/A,FALSE,"Costos_Elem_Hid";#N/A,#N/A,FALSE,"Costos_Elem_Hid"}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U1000" localSheetId="7">#REF!</definedName>
    <definedName name="_PU1000" localSheetId="4">#REF!</definedName>
    <definedName name="_PU1000">#REF!</definedName>
    <definedName name="_PU10000" localSheetId="7">#REF!</definedName>
    <definedName name="_PU10000" localSheetId="4">#REF!</definedName>
    <definedName name="_PU10000">#REF!</definedName>
    <definedName name="_PU10001" localSheetId="7">#REF!</definedName>
    <definedName name="_PU10001" localSheetId="4">#REF!</definedName>
    <definedName name="_PU10001">#REF!</definedName>
    <definedName name="_PU10002" localSheetId="7">#REF!</definedName>
    <definedName name="_PU10002" localSheetId="4">#REF!</definedName>
    <definedName name="_PU10002">#REF!</definedName>
    <definedName name="_PU10003" localSheetId="7">#REF!</definedName>
    <definedName name="_PU10003" localSheetId="4">#REF!</definedName>
    <definedName name="_PU10003">#REF!</definedName>
    <definedName name="_PU10004" localSheetId="7">#REF!</definedName>
    <definedName name="_PU10004" localSheetId="4">#REF!</definedName>
    <definedName name="_PU10004">#REF!</definedName>
    <definedName name="_PU10005" localSheetId="7">#REF!</definedName>
    <definedName name="_PU10005" localSheetId="4">#REF!</definedName>
    <definedName name="_PU10005">#REF!</definedName>
    <definedName name="_PU1001" localSheetId="7">#REF!</definedName>
    <definedName name="_PU1001" localSheetId="4">#REF!</definedName>
    <definedName name="_PU1001">#REF!</definedName>
    <definedName name="_PU1002" localSheetId="7">#REF!</definedName>
    <definedName name="_PU1002" localSheetId="4">#REF!</definedName>
    <definedName name="_PU1002">#REF!</definedName>
    <definedName name="_PU1003" localSheetId="7">#REF!</definedName>
    <definedName name="_PU1003" localSheetId="4">#REF!</definedName>
    <definedName name="_PU1003">#REF!</definedName>
    <definedName name="_PU1004" localSheetId="7">#REF!</definedName>
    <definedName name="_PU1004" localSheetId="4">#REF!</definedName>
    <definedName name="_PU1004">#REF!</definedName>
    <definedName name="_PU1005" localSheetId="7">#REF!</definedName>
    <definedName name="_PU1005" localSheetId="4">#REF!</definedName>
    <definedName name="_PU1005">#REF!</definedName>
    <definedName name="_PU1006" localSheetId="7">#REF!</definedName>
    <definedName name="_PU1006" localSheetId="4">#REF!</definedName>
    <definedName name="_PU1006">#REF!</definedName>
    <definedName name="_PU1007" localSheetId="7">#REF!</definedName>
    <definedName name="_PU1007" localSheetId="4">#REF!</definedName>
    <definedName name="_PU1007">#REF!</definedName>
    <definedName name="_PU1008" localSheetId="7">#REF!</definedName>
    <definedName name="_PU1008" localSheetId="4">#REF!</definedName>
    <definedName name="_PU1008">#REF!</definedName>
    <definedName name="_PU1009" localSheetId="7">#REF!</definedName>
    <definedName name="_PU1009" localSheetId="4">#REF!</definedName>
    <definedName name="_PU1009">#REF!</definedName>
    <definedName name="_PU10125" localSheetId="7">#REF!</definedName>
    <definedName name="_PU10125" localSheetId="4">#REF!</definedName>
    <definedName name="_PU10125">#REF!</definedName>
    <definedName name="_PU1125" localSheetId="7">#REF!</definedName>
    <definedName name="_PU1125" localSheetId="4">#REF!</definedName>
    <definedName name="_PU1125">#REF!</definedName>
    <definedName name="_pu15000" localSheetId="7">#REF!</definedName>
    <definedName name="_pu15000" localSheetId="4">#REF!</definedName>
    <definedName name="_pu15000" localSheetId="3">#REF!</definedName>
    <definedName name="_pu15000">#REF!</definedName>
    <definedName name="_PU2000" localSheetId="7">#REF!</definedName>
    <definedName name="_PU2000" localSheetId="4">#REF!</definedName>
    <definedName name="_PU2000">#REF!</definedName>
    <definedName name="_PU2001" localSheetId="7">#REF!</definedName>
    <definedName name="_PU2001" localSheetId="4">#REF!</definedName>
    <definedName name="_PU2001">#REF!</definedName>
    <definedName name="_PU2002" localSheetId="7">#REF!</definedName>
    <definedName name="_PU2002" localSheetId="4">#REF!</definedName>
    <definedName name="_PU2002">#REF!</definedName>
    <definedName name="_PU2003" localSheetId="7">#REF!</definedName>
    <definedName name="_PU2003" localSheetId="4">#REF!</definedName>
    <definedName name="_PU2003">#REF!</definedName>
    <definedName name="_PU2004" localSheetId="7">#REF!</definedName>
    <definedName name="_PU2004" localSheetId="4">#REF!</definedName>
    <definedName name="_PU2004">#REF!</definedName>
    <definedName name="_PU2005" localSheetId="7">#REF!</definedName>
    <definedName name="_PU2005" localSheetId="4">#REF!</definedName>
    <definedName name="_PU2005">#REF!</definedName>
    <definedName name="_PU2006" localSheetId="7">#REF!</definedName>
    <definedName name="_PU2006" localSheetId="4">#REF!</definedName>
    <definedName name="_PU2006">#REF!</definedName>
    <definedName name="_PU2007" localSheetId="7">#REF!</definedName>
    <definedName name="_PU2007" localSheetId="4">#REF!</definedName>
    <definedName name="_PU2007">#REF!</definedName>
    <definedName name="_PU2008" localSheetId="7">#REF!</definedName>
    <definedName name="_PU2008" localSheetId="4">#REF!</definedName>
    <definedName name="_PU2008">#REF!</definedName>
    <definedName name="_PU2010" localSheetId="7">#REF!</definedName>
    <definedName name="_PU2010">#REF!</definedName>
    <definedName name="_PU3000" localSheetId="7">#REF!</definedName>
    <definedName name="_PU3000" localSheetId="4">#REF!</definedName>
    <definedName name="_PU3000">#REF!</definedName>
    <definedName name="_PU3001" localSheetId="7">#REF!</definedName>
    <definedName name="_PU3001" localSheetId="4">#REF!</definedName>
    <definedName name="_PU3001">#REF!</definedName>
    <definedName name="_PU3002" localSheetId="7">#REF!</definedName>
    <definedName name="_PU3002" localSheetId="4">#REF!</definedName>
    <definedName name="_PU3002">#REF!</definedName>
    <definedName name="_PU3003" localSheetId="7">#REF!</definedName>
    <definedName name="_PU3003" localSheetId="4">#REF!</definedName>
    <definedName name="_PU3003">#REF!</definedName>
    <definedName name="_PU3004" localSheetId="7">#REF!</definedName>
    <definedName name="_PU3004" localSheetId="4">#REF!</definedName>
    <definedName name="_PU3004">#REF!</definedName>
    <definedName name="_PU3005" localSheetId="7">#REF!</definedName>
    <definedName name="_PU3005" localSheetId="4">#REF!</definedName>
    <definedName name="_PU3005">#REF!</definedName>
    <definedName name="_PU3006" localSheetId="7">#REF!</definedName>
    <definedName name="_PU3006" localSheetId="4">#REF!</definedName>
    <definedName name="_PU3006">#REF!</definedName>
    <definedName name="_PU3007" localSheetId="7">#REF!</definedName>
    <definedName name="_PU3007" localSheetId="4">#REF!</definedName>
    <definedName name="_PU3007">#REF!</definedName>
    <definedName name="_PU3008" localSheetId="7">#REF!</definedName>
    <definedName name="_PU3008" localSheetId="4">#REF!</definedName>
    <definedName name="_PU3008">#REF!</definedName>
    <definedName name="_PU3009" localSheetId="7">#REF!</definedName>
    <definedName name="_PU3009" localSheetId="4">#REF!</definedName>
    <definedName name="_PU3009">#REF!</definedName>
    <definedName name="_PU3010" localSheetId="7">#REF!</definedName>
    <definedName name="_PU3010" localSheetId="4">#REF!</definedName>
    <definedName name="_PU3010">#REF!</definedName>
    <definedName name="_PU3011" localSheetId="7">#REF!</definedName>
    <definedName name="_PU3011" localSheetId="4">#REF!</definedName>
    <definedName name="_PU3011">#REF!</definedName>
    <definedName name="_PU3012" localSheetId="7">#REF!</definedName>
    <definedName name="_PU3012" localSheetId="4">#REF!</definedName>
    <definedName name="_PU3012">#REF!</definedName>
    <definedName name="_PU3013" localSheetId="7">#REF!</definedName>
    <definedName name="_PU3013" localSheetId="4">#REF!</definedName>
    <definedName name="_PU3013">#REF!</definedName>
    <definedName name="_PU3014" localSheetId="7">#REF!</definedName>
    <definedName name="_PU3014" localSheetId="4">#REF!</definedName>
    <definedName name="_PU3014">#REF!</definedName>
    <definedName name="_PU3015" localSheetId="7">#REF!</definedName>
    <definedName name="_PU3015" localSheetId="4">#REF!</definedName>
    <definedName name="_PU3015">#REF!</definedName>
    <definedName name="_PU3016" localSheetId="7">#REF!</definedName>
    <definedName name="_PU3016" localSheetId="4">#REF!</definedName>
    <definedName name="_PU3016">#REF!</definedName>
    <definedName name="_PU3017" localSheetId="7">#REF!</definedName>
    <definedName name="_PU3017" localSheetId="4">#REF!</definedName>
    <definedName name="_PU3017">#REF!</definedName>
    <definedName name="_PU3018" localSheetId="7">#REF!</definedName>
    <definedName name="_PU3018" localSheetId="4">#REF!</definedName>
    <definedName name="_PU3018">#REF!</definedName>
    <definedName name="_PU3019" localSheetId="7">#REF!</definedName>
    <definedName name="_PU3019" localSheetId="4">#REF!</definedName>
    <definedName name="_PU3019">#REF!</definedName>
    <definedName name="_PU3020" localSheetId="7">#REF!</definedName>
    <definedName name="_PU3020" localSheetId="4">#REF!</definedName>
    <definedName name="_PU3020">#REF!</definedName>
    <definedName name="_PU3021" localSheetId="7">#REF!</definedName>
    <definedName name="_PU3021" localSheetId="4">#REF!</definedName>
    <definedName name="_PU3021">#REF!</definedName>
    <definedName name="_PU3022" localSheetId="7">#REF!</definedName>
    <definedName name="_PU3022" localSheetId="4">#REF!</definedName>
    <definedName name="_PU3022">#REF!</definedName>
    <definedName name="_PU3023" localSheetId="7">#REF!</definedName>
    <definedName name="_PU3023" localSheetId="4">#REF!</definedName>
    <definedName name="_PU3023">#REF!</definedName>
    <definedName name="_PU3024" localSheetId="7">#REF!</definedName>
    <definedName name="_PU3024" localSheetId="4">#REF!</definedName>
    <definedName name="_PU3024">#REF!</definedName>
    <definedName name="_PU4000" localSheetId="7">#REF!</definedName>
    <definedName name="_PU4000" localSheetId="4">#REF!</definedName>
    <definedName name="_PU4000">#REF!</definedName>
    <definedName name="_PU4001" localSheetId="7">#REF!</definedName>
    <definedName name="_PU4001" localSheetId="4">#REF!</definedName>
    <definedName name="_PU4001">#REF!</definedName>
    <definedName name="_PU4002" localSheetId="7">#REF!</definedName>
    <definedName name="_PU4002" localSheetId="4">#REF!</definedName>
    <definedName name="_PU4002">#REF!</definedName>
    <definedName name="_PU4003" localSheetId="7">#REF!</definedName>
    <definedName name="_PU4003" localSheetId="4">#REF!</definedName>
    <definedName name="_PU4003">#REF!</definedName>
    <definedName name="_PU4004" localSheetId="7">#REF!</definedName>
    <definedName name="_PU4004" localSheetId="4">#REF!</definedName>
    <definedName name="_PU4004">#REF!</definedName>
    <definedName name="_PU4005" localSheetId="7">#REF!</definedName>
    <definedName name="_PU4005" localSheetId="4">#REF!</definedName>
    <definedName name="_PU4005">#REF!</definedName>
    <definedName name="_PU4006" localSheetId="7">#REF!</definedName>
    <definedName name="_PU4006" localSheetId="4">#REF!</definedName>
    <definedName name="_PU4006">#REF!</definedName>
    <definedName name="_PU4007" localSheetId="7">#REF!</definedName>
    <definedName name="_PU4007" localSheetId="4">#REF!</definedName>
    <definedName name="_PU4007">#REF!</definedName>
    <definedName name="_PU4008" localSheetId="7">#REF!</definedName>
    <definedName name="_PU4008" localSheetId="4">#REF!</definedName>
    <definedName name="_PU4008">#REF!</definedName>
    <definedName name="_PU4009" localSheetId="7">#REF!</definedName>
    <definedName name="_PU4009" localSheetId="4">#REF!</definedName>
    <definedName name="_PU4009">#REF!</definedName>
    <definedName name="_PU4010" localSheetId="7">#REF!</definedName>
    <definedName name="_PU4010" localSheetId="4">#REF!</definedName>
    <definedName name="_PU4010">#REF!</definedName>
    <definedName name="_PU4011" localSheetId="7">#REF!</definedName>
    <definedName name="_PU4011" localSheetId="4">#REF!</definedName>
    <definedName name="_PU4011">#REF!</definedName>
    <definedName name="_PU4012" localSheetId="7">#REF!</definedName>
    <definedName name="_PU4012" localSheetId="4">#REF!</definedName>
    <definedName name="_PU4012">#REF!</definedName>
    <definedName name="_PU4013" localSheetId="7">#REF!</definedName>
    <definedName name="_PU4013" localSheetId="4">#REF!</definedName>
    <definedName name="_PU4013">#REF!</definedName>
    <definedName name="_PU4014" localSheetId="7">#REF!</definedName>
    <definedName name="_PU4014" localSheetId="4">#REF!</definedName>
    <definedName name="_PU4014">#REF!</definedName>
    <definedName name="_PU4015" localSheetId="7">#REF!</definedName>
    <definedName name="_PU4015" localSheetId="4">#REF!</definedName>
    <definedName name="_PU4015">#REF!</definedName>
    <definedName name="_PU5000" localSheetId="7">#REF!</definedName>
    <definedName name="_PU5000" localSheetId="4">#REF!</definedName>
    <definedName name="_PU5000">#REF!</definedName>
    <definedName name="_PU5001" localSheetId="7">#REF!</definedName>
    <definedName name="_PU5001" localSheetId="4">#REF!</definedName>
    <definedName name="_PU5001">#REF!</definedName>
    <definedName name="_PU5002" localSheetId="7">#REF!</definedName>
    <definedName name="_PU5002" localSheetId="4">#REF!</definedName>
    <definedName name="_PU5002">#REF!</definedName>
    <definedName name="_PU5003" localSheetId="7">#REF!</definedName>
    <definedName name="_PU5003" localSheetId="4">#REF!</definedName>
    <definedName name="_PU5003">#REF!</definedName>
    <definedName name="_PU5004" localSheetId="7">#REF!</definedName>
    <definedName name="_PU5004" localSheetId="4">#REF!</definedName>
    <definedName name="_PU5004">#REF!</definedName>
    <definedName name="_PU5005" localSheetId="7">#REF!</definedName>
    <definedName name="_PU5005" localSheetId="4">#REF!</definedName>
    <definedName name="_PU5005">#REF!</definedName>
    <definedName name="_PU5006" localSheetId="7">#REF!</definedName>
    <definedName name="_PU5006" localSheetId="4">#REF!</definedName>
    <definedName name="_PU5006">#REF!</definedName>
    <definedName name="_PU5007" localSheetId="7">#REF!</definedName>
    <definedName name="_PU5007" localSheetId="4">#REF!</definedName>
    <definedName name="_PU5007">#REF!</definedName>
    <definedName name="_PU5008" localSheetId="7">#REF!</definedName>
    <definedName name="_PU5008" localSheetId="4">#REF!</definedName>
    <definedName name="_PU5008">#REF!</definedName>
    <definedName name="_PU5009" localSheetId="7">#REF!</definedName>
    <definedName name="_PU5009" localSheetId="4">#REF!</definedName>
    <definedName name="_PU5009">#REF!</definedName>
    <definedName name="_PU5010" localSheetId="7">#REF!</definedName>
    <definedName name="_PU5010" localSheetId="4">#REF!</definedName>
    <definedName name="_PU5010">#REF!</definedName>
    <definedName name="_PU5011" localSheetId="7">#REF!</definedName>
    <definedName name="_PU5011" localSheetId="4">#REF!</definedName>
    <definedName name="_PU5011">#REF!</definedName>
    <definedName name="_PU5012" localSheetId="7">#REF!</definedName>
    <definedName name="_PU5012" localSheetId="4">#REF!</definedName>
    <definedName name="_PU5012">#REF!</definedName>
    <definedName name="_PU5013" localSheetId="7">#REF!</definedName>
    <definedName name="_PU5013" localSheetId="4">#REF!</definedName>
    <definedName name="_PU5013">#REF!</definedName>
    <definedName name="_PU5014" localSheetId="7">#REF!</definedName>
    <definedName name="_PU5014" localSheetId="4">#REF!</definedName>
    <definedName name="_PU5014">#REF!</definedName>
    <definedName name="_PU6000" localSheetId="7">#REF!</definedName>
    <definedName name="_PU6000" localSheetId="4">#REF!</definedName>
    <definedName name="_PU6000">#REF!</definedName>
    <definedName name="_PU6001" localSheetId="7">#REF!</definedName>
    <definedName name="_PU6001" localSheetId="4">#REF!</definedName>
    <definedName name="_PU6001">#REF!</definedName>
    <definedName name="_PU6002" localSheetId="7">#REF!</definedName>
    <definedName name="_PU6002" localSheetId="4">#REF!</definedName>
    <definedName name="_PU6002">#REF!</definedName>
    <definedName name="_PU6003" localSheetId="7">#REF!</definedName>
    <definedName name="_PU6003" localSheetId="4">#REF!</definedName>
    <definedName name="_PU6003">#REF!</definedName>
    <definedName name="_PU6004" localSheetId="7">#REF!</definedName>
    <definedName name="_PU6004" localSheetId="4">#REF!</definedName>
    <definedName name="_PU6004">#REF!</definedName>
    <definedName name="_PU6005" localSheetId="7">#REF!</definedName>
    <definedName name="_PU6005" localSheetId="4">#REF!</definedName>
    <definedName name="_PU6005">#REF!</definedName>
    <definedName name="_PU6006" localSheetId="7">#REF!</definedName>
    <definedName name="_PU6006" localSheetId="4">#REF!</definedName>
    <definedName name="_PU6006">#REF!</definedName>
    <definedName name="_PU6007" localSheetId="7">#REF!</definedName>
    <definedName name="_PU6007" localSheetId="4">#REF!</definedName>
    <definedName name="_PU6007">#REF!</definedName>
    <definedName name="_PU6008" localSheetId="7">#REF!</definedName>
    <definedName name="_PU6008" localSheetId="4">#REF!</definedName>
    <definedName name="_PU6008">#REF!</definedName>
    <definedName name="_PU6009" localSheetId="7">#REF!</definedName>
    <definedName name="_PU6009" localSheetId="4">#REF!</definedName>
    <definedName name="_PU6009">#REF!</definedName>
    <definedName name="_PU6010" localSheetId="7">#REF!</definedName>
    <definedName name="_PU6010" localSheetId="4">#REF!</definedName>
    <definedName name="_PU6010">#REF!</definedName>
    <definedName name="_PU6011" localSheetId="7">#REF!</definedName>
    <definedName name="_PU6011" localSheetId="4">#REF!</definedName>
    <definedName name="_PU6011">#REF!</definedName>
    <definedName name="_PU6012" localSheetId="7">#REF!</definedName>
    <definedName name="_PU6012" localSheetId="4">#REF!</definedName>
    <definedName name="_PU6012">#REF!</definedName>
    <definedName name="_PU6013" localSheetId="7">#REF!</definedName>
    <definedName name="_PU6013" localSheetId="4">#REF!</definedName>
    <definedName name="_PU6013">#REF!</definedName>
    <definedName name="_PU6014" localSheetId="7">#REF!</definedName>
    <definedName name="_PU6014" localSheetId="4">#REF!</definedName>
    <definedName name="_PU6014">#REF!</definedName>
    <definedName name="_PU6015" localSheetId="7">#REF!</definedName>
    <definedName name="_PU6015" localSheetId="4">#REF!</definedName>
    <definedName name="_PU6015">#REF!</definedName>
    <definedName name="_PU6016" localSheetId="7">#REF!</definedName>
    <definedName name="_PU6016" localSheetId="4">#REF!</definedName>
    <definedName name="_PU6016">#REF!</definedName>
    <definedName name="_PU6017" localSheetId="7">#REF!</definedName>
    <definedName name="_PU6017" localSheetId="4">#REF!</definedName>
    <definedName name="_PU6017">#REF!</definedName>
    <definedName name="_PU6018" localSheetId="7">#REF!</definedName>
    <definedName name="_PU6018" localSheetId="4">#REF!</definedName>
    <definedName name="_PU6018">#REF!</definedName>
    <definedName name="_PU7000" localSheetId="7">#REF!</definedName>
    <definedName name="_PU7000" localSheetId="4">#REF!</definedName>
    <definedName name="_PU7000">#REF!</definedName>
    <definedName name="_PU7001" localSheetId="7">#REF!</definedName>
    <definedName name="_PU7001" localSheetId="4">#REF!</definedName>
    <definedName name="_PU7001">#REF!</definedName>
    <definedName name="_PU7002" localSheetId="7">#REF!</definedName>
    <definedName name="_PU7002" localSheetId="4">#REF!</definedName>
    <definedName name="_PU7002">#REF!</definedName>
    <definedName name="_PU7003" localSheetId="7">#REF!</definedName>
    <definedName name="_PU7003" localSheetId="4">#REF!</definedName>
    <definedName name="_PU7003">#REF!</definedName>
    <definedName name="_PU7004" localSheetId="7">#REF!</definedName>
    <definedName name="_PU7004" localSheetId="4">#REF!</definedName>
    <definedName name="_PU7004">#REF!</definedName>
    <definedName name="_PU7005" localSheetId="7">#REF!</definedName>
    <definedName name="_PU7005" localSheetId="4">#REF!</definedName>
    <definedName name="_PU7005">#REF!</definedName>
    <definedName name="_PU7006" localSheetId="7">#REF!</definedName>
    <definedName name="_PU7006" localSheetId="4">#REF!</definedName>
    <definedName name="_PU7006">#REF!</definedName>
    <definedName name="_PU7007" localSheetId="7">#REF!</definedName>
    <definedName name="_PU7007" localSheetId="4">#REF!</definedName>
    <definedName name="_PU7007">#REF!</definedName>
    <definedName name="_PU7008" localSheetId="7">#REF!</definedName>
    <definedName name="_PU7008" localSheetId="4">#REF!</definedName>
    <definedName name="_PU7008">#REF!</definedName>
    <definedName name="_PU7009" localSheetId="7">#REF!</definedName>
    <definedName name="_PU7009" localSheetId="4">#REF!</definedName>
    <definedName name="_PU7009">#REF!</definedName>
    <definedName name="_PU7010" localSheetId="7">#REF!</definedName>
    <definedName name="_PU7010" localSheetId="4">#REF!</definedName>
    <definedName name="_PU7010">#REF!</definedName>
    <definedName name="_PU7011" localSheetId="7">#REF!</definedName>
    <definedName name="_PU7011" localSheetId="4">#REF!</definedName>
    <definedName name="_PU7011">#REF!</definedName>
    <definedName name="_PU7012" localSheetId="7">#REF!</definedName>
    <definedName name="_PU7012" localSheetId="4">#REF!</definedName>
    <definedName name="_PU7012">#REF!</definedName>
    <definedName name="_PU7013" localSheetId="7">#REF!</definedName>
    <definedName name="_PU7013" localSheetId="4">#REF!</definedName>
    <definedName name="_PU7013">#REF!</definedName>
    <definedName name="_PU7014" localSheetId="7">#REF!</definedName>
    <definedName name="_PU7014" localSheetId="4">#REF!</definedName>
    <definedName name="_PU7014">#REF!</definedName>
    <definedName name="_PU7015" localSheetId="7">#REF!</definedName>
    <definedName name="_PU7015" localSheetId="4">#REF!</definedName>
    <definedName name="_PU7015">#REF!</definedName>
    <definedName name="_PU7016" localSheetId="7">#REF!</definedName>
    <definedName name="_PU7016" localSheetId="4">#REF!</definedName>
    <definedName name="_PU7016">#REF!</definedName>
    <definedName name="_PU7017" localSheetId="7">#REF!</definedName>
    <definedName name="_PU7017" localSheetId="4">#REF!</definedName>
    <definedName name="_PU7017">#REF!</definedName>
    <definedName name="_PU7018" localSheetId="7">#REF!</definedName>
    <definedName name="_PU7018" localSheetId="4">#REF!</definedName>
    <definedName name="_PU7018">#REF!</definedName>
    <definedName name="_PU7019" localSheetId="7">#REF!</definedName>
    <definedName name="_PU7019" localSheetId="4">#REF!</definedName>
    <definedName name="_PU7019">#REF!</definedName>
    <definedName name="_PU7020" localSheetId="7">#REF!</definedName>
    <definedName name="_PU7020" localSheetId="4">#REF!</definedName>
    <definedName name="_PU7020">#REF!</definedName>
    <definedName name="_PU7021" localSheetId="7">#REF!</definedName>
    <definedName name="_PU7021" localSheetId="4">#REF!</definedName>
    <definedName name="_PU7021">#REF!</definedName>
    <definedName name="_PU7022" localSheetId="7">#REF!</definedName>
    <definedName name="_PU7022" localSheetId="4">#REF!</definedName>
    <definedName name="_PU7022">#REF!</definedName>
    <definedName name="_PU7023" localSheetId="7">#REF!</definedName>
    <definedName name="_PU7023" localSheetId="4">#REF!</definedName>
    <definedName name="_PU7023">#REF!</definedName>
    <definedName name="_PU7024" localSheetId="7">#REF!</definedName>
    <definedName name="_PU7024" localSheetId="4">#REF!</definedName>
    <definedName name="_PU7024">#REF!</definedName>
    <definedName name="_PU8000" localSheetId="7">#REF!</definedName>
    <definedName name="_PU8000" localSheetId="4">#REF!</definedName>
    <definedName name="_PU8000">#REF!</definedName>
    <definedName name="_PU8001" localSheetId="7">#REF!</definedName>
    <definedName name="_PU8001" localSheetId="4">#REF!</definedName>
    <definedName name="_PU8001">#REF!</definedName>
    <definedName name="_PU8002" localSheetId="7">#REF!</definedName>
    <definedName name="_PU8002" localSheetId="4">#REF!</definedName>
    <definedName name="_PU8002">#REF!</definedName>
    <definedName name="_PU8003" localSheetId="7">#REF!</definedName>
    <definedName name="_PU8003" localSheetId="4">#REF!</definedName>
    <definedName name="_PU8003">#REF!</definedName>
    <definedName name="_PU8004" localSheetId="7">#REF!</definedName>
    <definedName name="_PU8004" localSheetId="4">#REF!</definedName>
    <definedName name="_PU8004">#REF!</definedName>
    <definedName name="_PU8005" localSheetId="7">#REF!</definedName>
    <definedName name="_PU8005" localSheetId="4">#REF!</definedName>
    <definedName name="_PU8005">#REF!</definedName>
    <definedName name="_PU8006" localSheetId="7">#REF!</definedName>
    <definedName name="_PU8006" localSheetId="4">#REF!</definedName>
    <definedName name="_PU8006">#REF!</definedName>
    <definedName name="_PU8007" localSheetId="7">#REF!</definedName>
    <definedName name="_PU8007" localSheetId="4">#REF!</definedName>
    <definedName name="_PU8007">#REF!</definedName>
    <definedName name="_PU8008" localSheetId="7">#REF!</definedName>
    <definedName name="_PU8008" localSheetId="4">#REF!</definedName>
    <definedName name="_PU8008">#REF!</definedName>
    <definedName name="_PU8009" localSheetId="7">#REF!</definedName>
    <definedName name="_PU8009" localSheetId="4">#REF!</definedName>
    <definedName name="_PU8009">#REF!</definedName>
    <definedName name="_PU8010" localSheetId="7">#REF!</definedName>
    <definedName name="_PU8010" localSheetId="4">#REF!</definedName>
    <definedName name="_PU8010">#REF!</definedName>
    <definedName name="_PU8011" localSheetId="7">#REF!</definedName>
    <definedName name="_PU8011" localSheetId="4">#REF!</definedName>
    <definedName name="_PU8011">#REF!</definedName>
    <definedName name="_PU8012" localSheetId="7">#REF!</definedName>
    <definedName name="_PU8012" localSheetId="4">#REF!</definedName>
    <definedName name="_PU8012">#REF!</definedName>
    <definedName name="_PU8013" localSheetId="7">#REF!</definedName>
    <definedName name="_PU8013" localSheetId="4">#REF!</definedName>
    <definedName name="_PU8013">#REF!</definedName>
    <definedName name="_PU8014" localSheetId="7">#REF!</definedName>
    <definedName name="_PU8014" localSheetId="4">#REF!</definedName>
    <definedName name="_PU8014">#REF!</definedName>
    <definedName name="_PU8015" localSheetId="7">#REF!</definedName>
    <definedName name="_PU8015" localSheetId="4">#REF!</definedName>
    <definedName name="_PU8015">#REF!</definedName>
    <definedName name="_PU8125" localSheetId="7">#REF!</definedName>
    <definedName name="_PU8125" localSheetId="4">#REF!</definedName>
    <definedName name="_PU8125">#REF!</definedName>
    <definedName name="_PU9000" localSheetId="7">#REF!</definedName>
    <definedName name="_PU9000" localSheetId="4">#REF!</definedName>
    <definedName name="_PU9000">#REF!</definedName>
    <definedName name="_PU9001" localSheetId="7">#REF!</definedName>
    <definedName name="_PU9001" localSheetId="4">#REF!</definedName>
    <definedName name="_PU9001">#REF!</definedName>
    <definedName name="_PU9002" localSheetId="7">#REF!</definedName>
    <definedName name="_PU9002" localSheetId="4">#REF!</definedName>
    <definedName name="_PU9002">#REF!</definedName>
    <definedName name="_PU9003" localSheetId="7">#REF!</definedName>
    <definedName name="_PU9003" localSheetId="4">#REF!</definedName>
    <definedName name="_PU9003">#REF!</definedName>
    <definedName name="_PU9004" localSheetId="7">#REF!</definedName>
    <definedName name="_PU9004" localSheetId="4">#REF!</definedName>
    <definedName name="_PU9004">#REF!</definedName>
    <definedName name="_PU9005" localSheetId="7">#REF!</definedName>
    <definedName name="_PU9005" localSheetId="4">#REF!</definedName>
    <definedName name="_PU9005">#REF!</definedName>
    <definedName name="_PU9006" localSheetId="7">#REF!</definedName>
    <definedName name="_PU9006" localSheetId="4">#REF!</definedName>
    <definedName name="_PU9006">#REF!</definedName>
    <definedName name="_PU9007" localSheetId="7">#REF!</definedName>
    <definedName name="_PU9007" localSheetId="4">#REF!</definedName>
    <definedName name="_PU9007">#REF!</definedName>
    <definedName name="_PU9008" localSheetId="7">#REF!</definedName>
    <definedName name="_PU9008" localSheetId="4">#REF!</definedName>
    <definedName name="_PU9008">#REF!</definedName>
    <definedName name="_PU9009" localSheetId="7">#REF!</definedName>
    <definedName name="_PU9009" localSheetId="4">#REF!</definedName>
    <definedName name="_PU9009">#REF!</definedName>
    <definedName name="_PU9010" localSheetId="7">#REF!</definedName>
    <definedName name="_PU9010" localSheetId="4">#REF!</definedName>
    <definedName name="_PU9010">#REF!</definedName>
    <definedName name="_PU9011" localSheetId="7">#REF!</definedName>
    <definedName name="_PU9011" localSheetId="4">#REF!</definedName>
    <definedName name="_PU9011">#REF!</definedName>
    <definedName name="_PU9012" localSheetId="7">#REF!</definedName>
    <definedName name="_PU9012" localSheetId="4">#REF!</definedName>
    <definedName name="_PU9012">#REF!</definedName>
    <definedName name="_PU9013" localSheetId="7">#REF!</definedName>
    <definedName name="_PU9013" localSheetId="4">#REF!</definedName>
    <definedName name="_PU9013">#REF!</definedName>
    <definedName name="_PU9014" localSheetId="7">#REF!</definedName>
    <definedName name="_PU9014" localSheetId="4">#REF!</definedName>
    <definedName name="_PU9014">#REF!</definedName>
    <definedName name="_PU9015" localSheetId="7">#REF!</definedName>
    <definedName name="_PU9015" localSheetId="4">#REF!</definedName>
    <definedName name="_PU9015">#REF!</definedName>
    <definedName name="_PU9016" localSheetId="7">#REF!</definedName>
    <definedName name="_PU9016" localSheetId="4">#REF!</definedName>
    <definedName name="_PU9016">#REF!</definedName>
    <definedName name="_PU9017" localSheetId="7">#REF!</definedName>
    <definedName name="_PU9017" localSheetId="4">#REF!</definedName>
    <definedName name="_PU9017">#REF!</definedName>
    <definedName name="_PU9018" localSheetId="7">#REF!</definedName>
    <definedName name="_PU9018" localSheetId="4">#REF!</definedName>
    <definedName name="_PU9018">#REF!</definedName>
    <definedName name="_PU9019" localSheetId="7">#REF!</definedName>
    <definedName name="_PU9019" localSheetId="4">#REF!</definedName>
    <definedName name="_PU9019">#REF!</definedName>
    <definedName name="_PU9020" localSheetId="7">#REF!</definedName>
    <definedName name="_PU9020" localSheetId="4">#REF!</definedName>
    <definedName name="_PU9020">#REF!</definedName>
    <definedName name="_PU9021" localSheetId="7">#REF!</definedName>
    <definedName name="_PU9021" localSheetId="4">#REF!</definedName>
    <definedName name="_PU9021">#REF!</definedName>
    <definedName name="_PU9022" localSheetId="7">#REF!</definedName>
    <definedName name="_PU9022" localSheetId="4">#REF!</definedName>
    <definedName name="_PU9022">#REF!</definedName>
    <definedName name="_PU9023" localSheetId="7">#REF!</definedName>
    <definedName name="_PU9023" localSheetId="4">#REF!</definedName>
    <definedName name="_PU9023">#REF!</definedName>
    <definedName name="_PU9024" localSheetId="7">#REF!</definedName>
    <definedName name="_PU9024" localSheetId="4">#REF!</definedName>
    <definedName name="_PU9024">#REF!</definedName>
    <definedName name="_PU9025" localSheetId="7">#REF!</definedName>
    <definedName name="_PU9025" localSheetId="4">#REF!</definedName>
    <definedName name="_PU9025">#REF!</definedName>
    <definedName name="_PU9026" localSheetId="7">#REF!</definedName>
    <definedName name="_PU9026" localSheetId="4">#REF!</definedName>
    <definedName name="_PU9026">#REF!</definedName>
    <definedName name="_PU9027" localSheetId="7">#REF!</definedName>
    <definedName name="_PU9027" localSheetId="4">#REF!</definedName>
    <definedName name="_PU9027">#REF!</definedName>
    <definedName name="_PU9028" localSheetId="7">#REF!</definedName>
    <definedName name="_PU9028" localSheetId="4">#REF!</definedName>
    <definedName name="_PU9028">#REF!</definedName>
    <definedName name="_pvc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r" localSheetId="1" hidden="1">{#N/A,#N/A,FALSE,"Total_OC015";#N/A,#N/A,FALSE,"ADMIN";#N/A,#N/A,FALSE,"PROCES";#N/A,#N/A,FALSE,"mecan";#N/A,#N/A,FALSE,"civil";#N/A,#N/A,FALSE,"CAÑER";#N/A,#N/A,FALSE,"ELEC";#N/A,#N/A,FALSE,"INSTR"}</definedName>
    <definedName name="_r" localSheetId="11" hidden="1">{#N/A,#N/A,FALSE,"Total_OC015";#N/A,#N/A,FALSE,"ADMIN";#N/A,#N/A,FALSE,"PROCES";#N/A,#N/A,FALSE,"mecan";#N/A,#N/A,FALSE,"civil";#N/A,#N/A,FALSE,"CAÑER";#N/A,#N/A,FALSE,"ELEC";#N/A,#N/A,FALSE,"INSTR"}</definedName>
    <definedName name="_r" localSheetId="15" hidden="1">{#N/A,#N/A,FALSE,"Total_OC015";#N/A,#N/A,FALSE,"ADMIN";#N/A,#N/A,FALSE,"PROCES";#N/A,#N/A,FALSE,"mecan";#N/A,#N/A,FALSE,"civil";#N/A,#N/A,FALSE,"CAÑER";#N/A,#N/A,FALSE,"ELEC";#N/A,#N/A,FALSE,"INSTR"}</definedName>
    <definedName name="_r" localSheetId="21" hidden="1">{#N/A,#N/A,FALSE,"Total_OC015";#N/A,#N/A,FALSE,"ADMIN";#N/A,#N/A,FALSE,"PROCES";#N/A,#N/A,FALSE,"mecan";#N/A,#N/A,FALSE,"civil";#N/A,#N/A,FALSE,"CAÑER";#N/A,#N/A,FALSE,"ELEC";#N/A,#N/A,FALSE,"INSTR"}</definedName>
    <definedName name="_r" hidden="1">{#N/A,#N/A,FALSE,"Total_OC015";#N/A,#N/A,FALSE,"ADMIN";#N/A,#N/A,FALSE,"PROCES";#N/A,#N/A,FALSE,"mecan";#N/A,#N/A,FALSE,"civil";#N/A,#N/A,FALSE,"CAÑER";#N/A,#N/A,FALSE,"ELEC";#N/A,#N/A,FALSE,"INSTR"}</definedName>
    <definedName name="_r_1" localSheetId="1" hidden="1">{#N/A,#N/A,FALSE,"Total_OC015";#N/A,#N/A,FALSE,"ADMIN";#N/A,#N/A,FALSE,"PROCES";#N/A,#N/A,FALSE,"mecan";#N/A,#N/A,FALSE,"civil";#N/A,#N/A,FALSE,"CAÑER";#N/A,#N/A,FALSE,"ELEC";#N/A,#N/A,FALSE,"INSTR"}</definedName>
    <definedName name="_r_1" localSheetId="11" hidden="1">{#N/A,#N/A,FALSE,"Total_OC015";#N/A,#N/A,FALSE,"ADMIN";#N/A,#N/A,FALSE,"PROCES";#N/A,#N/A,FALSE,"mecan";#N/A,#N/A,FALSE,"civil";#N/A,#N/A,FALSE,"CAÑER";#N/A,#N/A,FALSE,"ELEC";#N/A,#N/A,FALSE,"INSTR"}</definedName>
    <definedName name="_r_1" localSheetId="15" hidden="1">{#N/A,#N/A,FALSE,"Total_OC015";#N/A,#N/A,FALSE,"ADMIN";#N/A,#N/A,FALSE,"PROCES";#N/A,#N/A,FALSE,"mecan";#N/A,#N/A,FALSE,"civil";#N/A,#N/A,FALSE,"CAÑER";#N/A,#N/A,FALSE,"ELEC";#N/A,#N/A,FALSE,"INSTR"}</definedName>
    <definedName name="_r_1" localSheetId="21" hidden="1">{#N/A,#N/A,FALSE,"Total_OC015";#N/A,#N/A,FALSE,"ADMIN";#N/A,#N/A,FALSE,"PROCES";#N/A,#N/A,FALSE,"mecan";#N/A,#N/A,FALSE,"civil";#N/A,#N/A,FALSE,"CAÑER";#N/A,#N/A,FALSE,"ELEC";#N/A,#N/A,FALSE,"INSTR"}</definedName>
    <definedName name="_r_1" hidden="1">{#N/A,#N/A,FALSE,"Total_OC015";#N/A,#N/A,FALSE,"ADMIN";#N/A,#N/A,FALSE,"PROCES";#N/A,#N/A,FALSE,"mecan";#N/A,#N/A,FALSE,"civil";#N/A,#N/A,FALSE,"CAÑER";#N/A,#N/A,FALSE,"ELEC";#N/A,#N/A,FALSE,"INSTR"}</definedName>
    <definedName name="_re96" localSheetId="7" hidden="1">#REF!</definedName>
    <definedName name="_re96" hidden="1">#REF!</definedName>
    <definedName name="_REC1" localSheetId="7">#REF!</definedName>
    <definedName name="_REC1">#REF!</definedName>
    <definedName name="_ref2" localSheetId="7" hidden="1">#REF!</definedName>
    <definedName name="_ref2" hidden="1">#REF!</definedName>
    <definedName name="_Ref66776521" localSheetId="7">#REF!</definedName>
    <definedName name="_Ref66776521">#REF!</definedName>
    <definedName name="_Ref66776642" localSheetId="7">#REF!</definedName>
    <definedName name="_Ref66776642">#REF!</definedName>
    <definedName name="_Ref66776679" localSheetId="7">#REF!</definedName>
    <definedName name="_Ref66776679">#REF!</definedName>
    <definedName name="_Regression_Int" hidden="1">1</definedName>
    <definedName name="_Regression_Out" localSheetId="7" hidden="1">#REF!</definedName>
    <definedName name="_Regression_Out" localSheetId="4" hidden="1">#REF!</definedName>
    <definedName name="_Regression_Out" hidden="1">#REF!</definedName>
    <definedName name="_Regression_X" localSheetId="7" hidden="1">#REF!</definedName>
    <definedName name="_Regression_X" localSheetId="4" hidden="1">#REF!</definedName>
    <definedName name="_Regression_X" hidden="1">#REF!</definedName>
    <definedName name="_Regression_Y" localSheetId="7" hidden="1">#REF!</definedName>
    <definedName name="_Regression_Y" localSheetId="4" hidden="1">#REF!</definedName>
    <definedName name="_Regression_Y" hidden="1">#REF!</definedName>
    <definedName name="_res1" localSheetId="7">#REF!</definedName>
    <definedName name="_res1" localSheetId="4">#REF!</definedName>
    <definedName name="_res1">#REF!</definedName>
    <definedName name="_res2" localSheetId="7">#REF!</definedName>
    <definedName name="_res2" localSheetId="4">#REF!</definedName>
    <definedName name="_res2">#REF!</definedName>
    <definedName name="_res3" localSheetId="7">#REF!</definedName>
    <definedName name="_res3" localSheetId="4">#REF!</definedName>
    <definedName name="_res3">#REF!</definedName>
    <definedName name="_res4" localSheetId="7">#REF!</definedName>
    <definedName name="_res4" localSheetId="4">#REF!</definedName>
    <definedName name="_res4">#REF!</definedName>
    <definedName name="_REV1" localSheetId="1" hidden="1">{"Graf_Carga Trab",#N/A,FALSE,"Grafi_Carga Trab";"Graf_Venta Flujo",#N/A,FALSE,"Grafi_Carga Trab"}</definedName>
    <definedName name="_REV1" localSheetId="11" hidden="1">{"Graf_Carga Trab",#N/A,FALSE,"Grafi_Carga Trab";"Graf_Venta Flujo",#N/A,FALSE,"Grafi_Carga Trab"}</definedName>
    <definedName name="_REV1" localSheetId="15" hidden="1">{"Graf_Carga Trab",#N/A,FALSE,"Grafi_Carga Trab";"Graf_Venta Flujo",#N/A,FALSE,"Grafi_Carga Trab"}</definedName>
    <definedName name="_REV1" localSheetId="21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11" hidden="1">{"Graf_Carga Trab",#N/A,FALSE,"Grafi_Carga Trab";"Graf_Venta Flujo",#N/A,FALSE,"Grafi_Carga Trab"}</definedName>
    <definedName name="_REV1_1" localSheetId="15" hidden="1">{"Graf_Carga Trab",#N/A,FALSE,"Grafi_Carga Trab";"Graf_Venta Flujo",#N/A,FALSE,"Grafi_Carga Trab"}</definedName>
    <definedName name="_REV1_1" localSheetId="21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11" hidden="1">{"Graf_Carga Trab",#N/A,FALSE,"Grafi_Carga Trab";"Graf_Venta Flujo",#N/A,FALSE,"Grafi_Carga Trab"}</definedName>
    <definedName name="_REV11" localSheetId="15" hidden="1">{"Graf_Carga Trab",#N/A,FALSE,"Grafi_Carga Trab";"Graf_Venta Flujo",#N/A,FALSE,"Grafi_Carga Trab"}</definedName>
    <definedName name="_REV11" localSheetId="21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11" hidden="1">{"Graf_Carga Trab",#N/A,FALSE,"Grafi_Carga Trab";"Graf_Venta Flujo",#N/A,FALSE,"Grafi_Carga Trab"}</definedName>
    <definedName name="_REV11_1" localSheetId="15" hidden="1">{"Graf_Carga Trab",#N/A,FALSE,"Grafi_Carga Trab";"Graf_Venta Flujo",#N/A,FALSE,"Grafi_Carga Trab"}</definedName>
    <definedName name="_REV11_1" localSheetId="21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PT1" localSheetId="7">#REF!</definedName>
    <definedName name="_RPT1">#REF!</definedName>
    <definedName name="_RR" localSheetId="7">#REF!</definedName>
    <definedName name="_RR" localSheetId="4">#REF!</definedName>
    <definedName name="_RR">#REF!</definedName>
    <definedName name="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" localSheetId="7">#REF!</definedName>
    <definedName name="_s">#REF!</definedName>
    <definedName name="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ET1" localSheetId="7">#REF!</definedName>
    <definedName name="_SET1">#REF!</definedName>
    <definedName name="_SET11" localSheetId="7">#REF!</definedName>
    <definedName name="_SET11">#REF!</definedName>
    <definedName name="_SET2" localSheetId="7">#REF!</definedName>
    <definedName name="_SET2">#REF!</definedName>
    <definedName name="_SET22" localSheetId="7">#REF!</definedName>
    <definedName name="_SET22">#REF!</definedName>
    <definedName name="_SET3" localSheetId="7">#REF!</definedName>
    <definedName name="_SET3">#REF!</definedName>
    <definedName name="_SET33" localSheetId="7">#REF!</definedName>
    <definedName name="_SET33">#REF!</definedName>
    <definedName name="_SET4" localSheetId="7">#REF!</definedName>
    <definedName name="_SET4">#REF!</definedName>
    <definedName name="_SET44" localSheetId="7">#REF!</definedName>
    <definedName name="_SET44">#REF!</definedName>
    <definedName name="_SET5" localSheetId="7">#REF!</definedName>
    <definedName name="_SET5">#REF!</definedName>
    <definedName name="_sIRT" localSheetId="7" hidden="1">#REF!</definedName>
    <definedName name="_sIRT" hidden="1">#REF!</definedName>
    <definedName name="_SOP1" localSheetId="7">#REF!</definedName>
    <definedName name="_SOP1" localSheetId="4">#REF!</definedName>
    <definedName name="_SOP1">#REF!</definedName>
    <definedName name="_SOP2" localSheetId="7">#REF!</definedName>
    <definedName name="_SOP2" localSheetId="4">#REF!</definedName>
    <definedName name="_SOP2">#REF!</definedName>
    <definedName name="_SOP3" localSheetId="7">#REF!</definedName>
    <definedName name="_SOP3" localSheetId="4">#REF!</definedName>
    <definedName name="_SOP3">#REF!</definedName>
    <definedName name="_SOP4" localSheetId="7">#REF!</definedName>
    <definedName name="_SOP4" localSheetId="4">#REF!</definedName>
    <definedName name="_SOP4">#REF!</definedName>
    <definedName name="_Sort" localSheetId="7" hidden="1">#REF!</definedName>
    <definedName name="_Sort" localSheetId="4" hidden="1">#REF!</definedName>
    <definedName name="_Sort" hidden="1">#REF!</definedName>
    <definedName name="_sort2" localSheetId="7" hidden="1">#REF!</definedName>
    <definedName name="_sort2" localSheetId="4" hidden="1">#REF!</definedName>
    <definedName name="_sort2" hidden="1">#REF!</definedName>
    <definedName name="_Sorta" localSheetId="7" hidden="1">#REF!</definedName>
    <definedName name="_Sorta" hidden="1">#REF!</definedName>
    <definedName name="_Table1_In1" localSheetId="7" hidden="1">#REF!</definedName>
    <definedName name="_Table1_In1" localSheetId="4" hidden="1">#REF!</definedName>
    <definedName name="_Table1_In1" hidden="1">#REF!</definedName>
    <definedName name="_Table1_Out" localSheetId="7" hidden="1">#REF!</definedName>
    <definedName name="_Table1_Out" localSheetId="4" hidden="1">#REF!</definedName>
    <definedName name="_Table1_Out" hidden="1">#REF!</definedName>
    <definedName name="_Table2_In1" localSheetId="7" hidden="1">#REF!</definedName>
    <definedName name="_Table2_In1" localSheetId="4" hidden="1">#REF!</definedName>
    <definedName name="_Table2_In1" hidden="1">#REF!</definedName>
    <definedName name="_Table2_In2" localSheetId="7" hidden="1">#REF!</definedName>
    <definedName name="_Table2_In2" localSheetId="4" hidden="1">#REF!</definedName>
    <definedName name="_Table2_In2" hidden="1">#REF!</definedName>
    <definedName name="_Table2_Out" localSheetId="7" hidden="1">#REF!</definedName>
    <definedName name="_Table2_Out" localSheetId="4" hidden="1">#REF!</definedName>
    <definedName name="_Table2_Out" hidden="1">#REF!</definedName>
    <definedName name="_TEC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F1" localSheetId="7">#REF!</definedName>
    <definedName name="_TF1">#REF!</definedName>
    <definedName name="_TF2" localSheetId="7">#REF!</definedName>
    <definedName name="_TF2">#REF!</definedName>
    <definedName name="_TF3" localSheetId="7">#REF!</definedName>
    <definedName name="_TF3">#REF!</definedName>
    <definedName name="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im1" localSheetId="7">#REF!</definedName>
    <definedName name="_tim1">#REF!</definedName>
    <definedName name="_tim2" localSheetId="7">#REF!</definedName>
    <definedName name="_tim2">#REF!</definedName>
    <definedName name="_tim3" localSheetId="7">#REF!</definedName>
    <definedName name="_tim3">#REF!</definedName>
    <definedName name="_tim4" localSheetId="7">#REF!</definedName>
    <definedName name="_tim4">#REF!</definedName>
    <definedName name="_tr1" localSheetId="7">#REF!</definedName>
    <definedName name="_tr1">#REF!</definedName>
    <definedName name="_tr2" localSheetId="7">#REF!</definedName>
    <definedName name="_tr2">#REF!</definedName>
    <definedName name="_tr3" localSheetId="7">#REF!</definedName>
    <definedName name="_tr3">#REF!</definedName>
    <definedName name="_tr4" localSheetId="7">#REF!</definedName>
    <definedName name="_tr4">#REF!</definedName>
    <definedName name="_tr5" localSheetId="7">#REF!</definedName>
    <definedName name="_tr5">#REF!</definedName>
    <definedName name="_TSA021" localSheetId="7">#REF!</definedName>
    <definedName name="_TSA021" localSheetId="4">#REF!</definedName>
    <definedName name="_TSA021">#REF!</definedName>
    <definedName name="_TSA022" localSheetId="7">#REF!</definedName>
    <definedName name="_TSA022" localSheetId="4">#REF!</definedName>
    <definedName name="_TSA022">#REF!</definedName>
    <definedName name="_TSA023" localSheetId="7">#REF!</definedName>
    <definedName name="_TSA023" localSheetId="4">#REF!</definedName>
    <definedName name="_TSA023">#REF!</definedName>
    <definedName name="_TSA024" localSheetId="7">#REF!</definedName>
    <definedName name="_TSA024" localSheetId="4">#REF!</definedName>
    <definedName name="_TSA024">#REF!</definedName>
    <definedName name="_TSA040" localSheetId="7">#REF!</definedName>
    <definedName name="_TSA040" localSheetId="4">#REF!</definedName>
    <definedName name="_TSA040">#REF!</definedName>
    <definedName name="_TSA050" localSheetId="7">#REF!</definedName>
    <definedName name="_TSA050" localSheetId="4">#REF!</definedName>
    <definedName name="_TSA050">#REF!</definedName>
    <definedName name="_TSA060" localSheetId="7">#REF!</definedName>
    <definedName name="_TSA060" localSheetId="4">#REF!</definedName>
    <definedName name="_TSA060">#REF!</definedName>
    <definedName name="_TSA070" localSheetId="7">#REF!</definedName>
    <definedName name="_TSA070" localSheetId="4">#REF!</definedName>
    <definedName name="_TSA070">#REF!</definedName>
    <definedName name="_TSA080" localSheetId="7">#REF!</definedName>
    <definedName name="_TSA080" localSheetId="4">#REF!</definedName>
    <definedName name="_TSA080">#REF!</definedName>
    <definedName name="_TT1" localSheetId="7">#REF!</definedName>
    <definedName name="_TT1">#REF!</definedName>
    <definedName name="_TT2" localSheetId="7">#REF!</definedName>
    <definedName name="_TT2">#REF!</definedName>
    <definedName name="_TT3" localSheetId="7">#REF!</definedName>
    <definedName name="_TT3">#REF!</definedName>
    <definedName name="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F1" localSheetId="7">+#REF!</definedName>
    <definedName name="_uf1" localSheetId="4">#REF!</definedName>
    <definedName name="_uf1" localSheetId="3">#REF!</definedName>
    <definedName name="_UF1">+#REF!</definedName>
    <definedName name="_uf11" localSheetId="7">#REF!</definedName>
    <definedName name="_uf11">#REF!</definedName>
    <definedName name="_uf2" localSheetId="7">#REF!</definedName>
    <definedName name="_uf2">#REF!</definedName>
    <definedName name="_UN1" localSheetId="7">#REF!</definedName>
    <definedName name="_UN1" localSheetId="4">#REF!</definedName>
    <definedName name="_UN1">#REF!</definedName>
    <definedName name="_us96" localSheetId="7">#REF!</definedName>
    <definedName name="_us96" localSheetId="4">#REF!</definedName>
    <definedName name="_us96">#REF!</definedName>
    <definedName name="_utm1" localSheetId="7">#REF!</definedName>
    <definedName name="_utm1" localSheetId="4">#REF!</definedName>
    <definedName name="_utm1">#REF!</definedName>
    <definedName name="_utm11" localSheetId="7">#REF!</definedName>
    <definedName name="_utm11">#REF!</definedName>
    <definedName name="_utm12" localSheetId="7">#REF!</definedName>
    <definedName name="_utm12">#REF!</definedName>
    <definedName name="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c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q12" localSheetId="4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11" hidden="1">{#N/A,#N/A,FALSE,"Total_OC015";#N/A,#N/A,FALSE,"ADMIN";#N/A,#N/A,FALSE,"PROCES";#N/A,#N/A,FALSE,"mecan";#N/A,#N/A,FALSE,"civil";#N/A,#N/A,FALSE,"CAÑER";#N/A,#N/A,FALSE,"ELEC";#N/A,#N/A,FALSE,"INSTR"}</definedName>
    <definedName name="_wq12" localSheetId="15" hidden="1">{#N/A,#N/A,FALSE,"Total_OC015";#N/A,#N/A,FALSE,"ADMIN";#N/A,#N/A,FALSE,"PROCES";#N/A,#N/A,FALSE,"mecan";#N/A,#N/A,FALSE,"civil";#N/A,#N/A,FALSE,"CAÑER";#N/A,#N/A,FALSE,"ELEC";#N/A,#N/A,FALSE,"INSTR"}</definedName>
    <definedName name="_wq12" localSheetId="21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2" localSheetId="1" hidden="1">{"MO(BASE)",#N/A,FALSE,"MO(BASE)";"MO(BASE)1",#N/A,FALSE,"MO(BASE)";"MO(BASE)2",#N/A,FALSE,"MO(BASE)"}</definedName>
    <definedName name="_WR2" localSheetId="11" hidden="1">{"MO(BASE)",#N/A,FALSE,"MO(BASE)";"MO(BASE)1",#N/A,FALSE,"MO(BASE)";"MO(BASE)2",#N/A,FALSE,"MO(BASE)"}</definedName>
    <definedName name="_WR2" localSheetId="15" hidden="1">{"MO(BASE)",#N/A,FALSE,"MO(BASE)";"MO(BASE)1",#N/A,FALSE,"MO(BASE)";"MO(BASE)2",#N/A,FALSE,"MO(BASE)"}</definedName>
    <definedName name="_WR2" localSheetId="21" hidden="1">{"MO(BASE)",#N/A,FALSE,"MO(BASE)";"MO(BASE)1",#N/A,FALSE,"MO(BASE)";"MO(BASE)2",#N/A,FALSE,"MO(BASE)"}</definedName>
    <definedName name="_WR2" hidden="1">{"MO(BASE)",#N/A,FALSE,"MO(BASE)";"MO(BASE)1",#N/A,FALSE,"MO(BASE)";"MO(BASE)2",#N/A,FALSE,"MO(BASE)"}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11" hidden="1">{#N/A,#N/A,TRUE,"Est. de Fact.";#N/A,#N/A,TRUE,"Capitulo 19";#N/A,#N/A,TRUE,"Proyecto P855"}</definedName>
    <definedName name="_wrn1" localSheetId="15" hidden="1">{#N/A,#N/A,TRUE,"Est. de Fact.";#N/A,#N/A,TRUE,"Capitulo 19";#N/A,#N/A,TRUE,"Proyecto P855"}</definedName>
    <definedName name="_wrn1" localSheetId="21" hidden="1">{#N/A,#N/A,TRUE,"Est. de Fact.";#N/A,#N/A,TRUE,"Capitulo 19";#N/A,#N/A,TRUE,"Proyecto P855"}</definedName>
    <definedName name="_wrn1" localSheetId="3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11" hidden="1">{#N/A,#N/A,TRUE,"Est. de Fact.";#N/A,#N/A,TRUE,"Capitulo 19";#N/A,#N/A,TRUE,"Proyecto P855"}</definedName>
    <definedName name="_wrn1_1" localSheetId="15" hidden="1">{#N/A,#N/A,TRUE,"Est. de Fact.";#N/A,#N/A,TRUE,"Capitulo 19";#N/A,#N/A,TRUE,"Proyecto P855"}</definedName>
    <definedName name="_wrn1_1" localSheetId="21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1_2" localSheetId="1" hidden="1">{#N/A,#N/A,TRUE,"Est. de Fact.";#N/A,#N/A,TRUE,"Capitulo 19";#N/A,#N/A,TRUE,"Proyecto P855"}</definedName>
    <definedName name="_wrn1_2" localSheetId="11" hidden="1">{#N/A,#N/A,TRUE,"Est. de Fact.";#N/A,#N/A,TRUE,"Capitulo 19";#N/A,#N/A,TRUE,"Proyecto P855"}</definedName>
    <definedName name="_wrn1_2" localSheetId="15" hidden="1">{#N/A,#N/A,TRUE,"Est. de Fact.";#N/A,#N/A,TRUE,"Capitulo 19";#N/A,#N/A,TRUE,"Proyecto P855"}</definedName>
    <definedName name="_wrn1_2" localSheetId="21" hidden="1">{#N/A,#N/A,TRUE,"Est. de Fact.";#N/A,#N/A,TRUE,"Capitulo 19";#N/A,#N/A,TRUE,"Proyecto P855"}</definedName>
    <definedName name="_wrn1_2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11" hidden="1">{#N/A,#N/A,TRUE,"Est. de Fact.";#N/A,#N/A,TRUE,"Capitulo 19";#N/A,#N/A,TRUE,"Proyecto P855"}</definedName>
    <definedName name="_wrn2" localSheetId="15" hidden="1">{#N/A,#N/A,TRUE,"Est. de Fact.";#N/A,#N/A,TRUE,"Capitulo 19";#N/A,#N/A,TRUE,"Proyecto P855"}</definedName>
    <definedName name="_wrn2" localSheetId="21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2_1" localSheetId="1" hidden="1">{#N/A,#N/A,TRUE,"Est. de Fact.";#N/A,#N/A,TRUE,"Capitulo 19";#N/A,#N/A,TRUE,"Proyecto P855"}</definedName>
    <definedName name="_wrn2_1" localSheetId="11" hidden="1">{#N/A,#N/A,TRUE,"Est. de Fact.";#N/A,#N/A,TRUE,"Capitulo 19";#N/A,#N/A,TRUE,"Proyecto P855"}</definedName>
    <definedName name="_wrn2_1" localSheetId="15" hidden="1">{#N/A,#N/A,TRUE,"Est. de Fact.";#N/A,#N/A,TRUE,"Capitulo 19";#N/A,#N/A,TRUE,"Proyecto P855"}</definedName>
    <definedName name="_wrn2_1" localSheetId="21" hidden="1">{#N/A,#N/A,TRUE,"Est. de Fact.";#N/A,#N/A,TRUE,"Capitulo 19";#N/A,#N/A,TRUE,"Proyecto P855"}</definedName>
    <definedName name="_wrn2_1" hidden="1">{#N/A,#N/A,TRUE,"Est. de Fact.";#N/A,#N/A,TRUE,"Capitulo 19";#N/A,#N/A,TRUE,"Proyecto P855"}</definedName>
    <definedName name="_wrn2_2" localSheetId="1" hidden="1">{#N/A,#N/A,TRUE,"Est. de Fact.";#N/A,#N/A,TRUE,"Capitulo 19";#N/A,#N/A,TRUE,"Proyecto P855"}</definedName>
    <definedName name="_wrn2_2" localSheetId="11" hidden="1">{#N/A,#N/A,TRUE,"Est. de Fact.";#N/A,#N/A,TRUE,"Capitulo 19";#N/A,#N/A,TRUE,"Proyecto P855"}</definedName>
    <definedName name="_wrn2_2" localSheetId="15" hidden="1">{#N/A,#N/A,TRUE,"Est. de Fact.";#N/A,#N/A,TRUE,"Capitulo 19";#N/A,#N/A,TRUE,"Proyecto P855"}</definedName>
    <definedName name="_wrn2_2" localSheetId="21" hidden="1">{#N/A,#N/A,TRUE,"Est. de Fact.";#N/A,#N/A,TRUE,"Capitulo 19";#N/A,#N/A,TRUE,"Proyecto P855"}</definedName>
    <definedName name="_wrn2_2" hidden="1">{#N/A,#N/A,TRUE,"Est. de Fact.";#N/A,#N/A,TRUE,"Capitulo 19";#N/A,#N/A,TRUE,"Proyecto P855"}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11" hidden="1">{#N/A,#N/A,FALSE,"Total_OC015";#N/A,#N/A,FALSE,"ADMIN";#N/A,#N/A,FALSE,"PROCES";#N/A,#N/A,FALSE,"mecan";#N/A,#N/A,FALSE,"civil";#N/A,#N/A,FALSE,"CAÑER";#N/A,#N/A,FALSE,"ELEC";#N/A,#N/A,FALSE,"INSTR"}</definedName>
    <definedName name="_wrn3" localSheetId="15" hidden="1">{#N/A,#N/A,FALSE,"Total_OC015";#N/A,#N/A,FALSE,"ADMIN";#N/A,#N/A,FALSE,"PROCES";#N/A,#N/A,FALSE,"mecan";#N/A,#N/A,FALSE,"civil";#N/A,#N/A,FALSE,"CAÑER";#N/A,#N/A,FALSE,"ELEC";#N/A,#N/A,FALSE,"INSTR"}</definedName>
    <definedName name="_wrn3" localSheetId="21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3_1" localSheetId="1" hidden="1">{#N/A,#N/A,FALSE,"Total_OC015";#N/A,#N/A,FALSE,"ADMIN";#N/A,#N/A,FALSE,"PROCES";#N/A,#N/A,FALSE,"mecan";#N/A,#N/A,FALSE,"civil";#N/A,#N/A,FALSE,"CAÑER";#N/A,#N/A,FALSE,"ELEC";#N/A,#N/A,FALSE,"INSTR"}</definedName>
    <definedName name="_wrn3_1" localSheetId="11" hidden="1">{#N/A,#N/A,FALSE,"Total_OC015";#N/A,#N/A,FALSE,"ADMIN";#N/A,#N/A,FALSE,"PROCES";#N/A,#N/A,FALSE,"mecan";#N/A,#N/A,FALSE,"civil";#N/A,#N/A,FALSE,"CAÑER";#N/A,#N/A,FALSE,"ELEC";#N/A,#N/A,FALSE,"INSTR"}</definedName>
    <definedName name="_wrn3_1" localSheetId="15" hidden="1">{#N/A,#N/A,FALSE,"Total_OC015";#N/A,#N/A,FALSE,"ADMIN";#N/A,#N/A,FALSE,"PROCES";#N/A,#N/A,FALSE,"mecan";#N/A,#N/A,FALSE,"civil";#N/A,#N/A,FALSE,"CAÑER";#N/A,#N/A,FALSE,"ELEC";#N/A,#N/A,FALSE,"INSTR"}</definedName>
    <definedName name="_wrn3_1" localSheetId="21" hidden="1">{#N/A,#N/A,FALSE,"Total_OC015";#N/A,#N/A,FALSE,"ADMIN";#N/A,#N/A,FALSE,"PROCES";#N/A,#N/A,FALSE,"mecan";#N/A,#N/A,FALSE,"civil";#N/A,#N/A,FALSE,"CAÑER";#N/A,#N/A,FALSE,"ELEC";#N/A,#N/A,FALSE,"INSTR"}</definedName>
    <definedName name="_wrn3_1" hidden="1">{#N/A,#N/A,FALSE,"Total_OC015";#N/A,#N/A,FALSE,"ADMIN";#N/A,#N/A,FALSE,"PROCES";#N/A,#N/A,FALSE,"mecan";#N/A,#N/A,FALSE,"civil";#N/A,#N/A,FALSE,"CAÑER";#N/A,#N/A,FALSE,"ELEC";#N/A,#N/A,FALSE,"INSTR"}</definedName>
    <definedName name="_wrn3_2" localSheetId="1" hidden="1">{#N/A,#N/A,FALSE,"Total_OC015";#N/A,#N/A,FALSE,"ADMIN";#N/A,#N/A,FALSE,"PROCES";#N/A,#N/A,FALSE,"mecan";#N/A,#N/A,FALSE,"civil";#N/A,#N/A,FALSE,"CAÑER";#N/A,#N/A,FALSE,"ELEC";#N/A,#N/A,FALSE,"INSTR"}</definedName>
    <definedName name="_wrn3_2" localSheetId="11" hidden="1">{#N/A,#N/A,FALSE,"Total_OC015";#N/A,#N/A,FALSE,"ADMIN";#N/A,#N/A,FALSE,"PROCES";#N/A,#N/A,FALSE,"mecan";#N/A,#N/A,FALSE,"civil";#N/A,#N/A,FALSE,"CAÑER";#N/A,#N/A,FALSE,"ELEC";#N/A,#N/A,FALSE,"INSTR"}</definedName>
    <definedName name="_wrn3_2" localSheetId="15" hidden="1">{#N/A,#N/A,FALSE,"Total_OC015";#N/A,#N/A,FALSE,"ADMIN";#N/A,#N/A,FALSE,"PROCES";#N/A,#N/A,FALSE,"mecan";#N/A,#N/A,FALSE,"civil";#N/A,#N/A,FALSE,"CAÑER";#N/A,#N/A,FALSE,"ELEC";#N/A,#N/A,FALSE,"INSTR"}</definedName>
    <definedName name="_wrn3_2" localSheetId="21" hidden="1">{#N/A,#N/A,FALSE,"Total_OC015";#N/A,#N/A,FALSE,"ADMIN";#N/A,#N/A,FALSE,"PROCES";#N/A,#N/A,FALSE,"mecan";#N/A,#N/A,FALSE,"civil";#N/A,#N/A,FALSE,"CAÑER";#N/A,#N/A,FALSE,"ELEC";#N/A,#N/A,FALSE,"INSTR"}</definedName>
    <definedName name="_wrn3_2" hidden="1">{#N/A,#N/A,FALSE,"Total_OC015";#N/A,#N/A,FALSE,"ADMIN";#N/A,#N/A,FALSE,"PROCES";#N/A,#N/A,FALSE,"mecan";#N/A,#N/A,FALSE,"civil";#N/A,#N/A,FALSE,"CAÑER";#N/A,#N/A,FALSE,"ELEC";#N/A,#N/A,FALSE,"INSTR"}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2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2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2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2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#REF!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#REF!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\" localSheetId="7">#REF!</definedName>
    <definedName name="A\" localSheetId="4">#REF!</definedName>
    <definedName name="A\">#REF!</definedName>
    <definedName name="A_1" localSheetId="4">#REF!</definedName>
    <definedName name="A_1" localSheetId="1" hidden="1">{#N/A,#N/A,FALSE,"Total_OC015";#N/A,#N/A,FALSE,"ADMIN";#N/A,#N/A,FALSE,"PROCES";#N/A,#N/A,FALSE,"mecan";#N/A,#N/A,FALSE,"civil";#N/A,#N/A,FALSE,"CAÑER";#N/A,#N/A,FALSE,"ELEC";#N/A,#N/A,FALSE,"INSTR"}</definedName>
    <definedName name="A_1" localSheetId="11" hidden="1">{#N/A,#N/A,FALSE,"Total_OC015";#N/A,#N/A,FALSE,"ADMIN";#N/A,#N/A,FALSE,"PROCES";#N/A,#N/A,FALSE,"mecan";#N/A,#N/A,FALSE,"civil";#N/A,#N/A,FALSE,"CAÑER";#N/A,#N/A,FALSE,"ELEC";#N/A,#N/A,FALSE,"INSTR"}</definedName>
    <definedName name="A_1" localSheetId="15" hidden="1">{#N/A,#N/A,FALSE,"Total_OC015";#N/A,#N/A,FALSE,"ADMIN";#N/A,#N/A,FALSE,"PROCES";#N/A,#N/A,FALSE,"mecan";#N/A,#N/A,FALSE,"civil";#N/A,#N/A,FALSE,"CAÑER";#N/A,#N/A,FALSE,"ELEC";#N/A,#N/A,FALSE,"INSTR"}</definedName>
    <definedName name="A_1" localSheetId="21" hidden="1">{#N/A,#N/A,FALSE,"Total_OC015";#N/A,#N/A,FALSE,"ADMIN";#N/A,#N/A,FALSE,"PROCES";#N/A,#N/A,FALSE,"mecan";#N/A,#N/A,FALSE,"civil";#N/A,#N/A,FALSE,"CAÑER";#N/A,#N/A,FALSE,"ELEC";#N/A,#N/A,FALSE,"INSTR"}</definedName>
    <definedName name="A_1" localSheetId="3">#REF!</definedName>
    <definedName name="A_1" hidden="1">{#N/A,#N/A,FALSE,"Total_OC015";#N/A,#N/A,FALSE,"ADMIN";#N/A,#N/A,FALSE,"PROCES";#N/A,#N/A,FALSE,"mecan";#N/A,#N/A,FALSE,"civil";#N/A,#N/A,FALSE,"CAÑER";#N/A,#N/A,FALSE,"ELEC";#N/A,#N/A,FALSE,"INSTR"}</definedName>
    <definedName name="A_1___0" localSheetId="7">#REF!</definedName>
    <definedName name="A_1___0" localSheetId="4">#REF!</definedName>
    <definedName name="A_1___0">#REF!</definedName>
    <definedName name="A_1___1" localSheetId="7">#REF!</definedName>
    <definedName name="A_1___1" localSheetId="4">#REF!</definedName>
    <definedName name="A_1___1">#REF!</definedName>
    <definedName name="A_1___2" localSheetId="7">#REF!</definedName>
    <definedName name="A_1___2" localSheetId="4">#REF!</definedName>
    <definedName name="A_1___2">#REF!</definedName>
    <definedName name="A_1___3" localSheetId="7">#REF!</definedName>
    <definedName name="A_1___3" localSheetId="4">#REF!</definedName>
    <definedName name="A_1___3">#REF!</definedName>
    <definedName name="A_1___4" localSheetId="7">#REF!</definedName>
    <definedName name="A_1___4" localSheetId="4">#REF!</definedName>
    <definedName name="A_1___4">#REF!</definedName>
    <definedName name="A_2" localSheetId="7">#REF!</definedName>
    <definedName name="A_2" localSheetId="4">#REF!</definedName>
    <definedName name="A_2">#REF!</definedName>
    <definedName name="A_2___0" localSheetId="7">#REF!</definedName>
    <definedName name="A_2___0" localSheetId="4">#REF!</definedName>
    <definedName name="A_2___0">#REF!</definedName>
    <definedName name="A_2___1" localSheetId="7">#REF!</definedName>
    <definedName name="A_2___1" localSheetId="4">#REF!</definedName>
    <definedName name="A_2___1">#REF!</definedName>
    <definedName name="A_2___2" localSheetId="7">#REF!</definedName>
    <definedName name="A_2___2" localSheetId="4">#REF!</definedName>
    <definedName name="A_2___2">#REF!</definedName>
    <definedName name="A_2___3" localSheetId="7">#REF!</definedName>
    <definedName name="A_2___3" localSheetId="4">#REF!</definedName>
    <definedName name="A_2___3">#REF!</definedName>
    <definedName name="A_2___4" localSheetId="7">#REF!</definedName>
    <definedName name="A_2___4" localSheetId="4">#REF!</definedName>
    <definedName name="A_2___4">#REF!</definedName>
    <definedName name="A_23" localSheetId="7">#REF!</definedName>
    <definedName name="A_23">#REF!</definedName>
    <definedName name="A_5" localSheetId="7">#REF!</definedName>
    <definedName name="A_5" localSheetId="4">#REF!</definedName>
    <definedName name="A_5" localSheetId="3">#REF!</definedName>
    <definedName name="A_5">#REF!</definedName>
    <definedName name="A_6" localSheetId="7">#REF!</definedName>
    <definedName name="A_6" localSheetId="4">#REF!</definedName>
    <definedName name="A_6" localSheetId="3">#REF!</definedName>
    <definedName name="A_6">#REF!</definedName>
    <definedName name="A_impresión_IM" localSheetId="7">#REF!</definedName>
    <definedName name="A_impresión_IM" localSheetId="4">#REF!</definedName>
    <definedName name="A_impresión_IM">#REF!</definedName>
    <definedName name="A02M31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localSheetId="4" hidden="1">{#N/A,#N/A,FALSE,"Total_OC015";#N/A,#N/A,FALSE,"ADMIN";#N/A,#N/A,FALSE,"PROCES";#N/A,#N/A,FALSE,"mecan";#N/A,#N/A,FALSE,"civil";#N/A,#N/A,FALSE,"CAÑER";#N/A,#N/A,FALSE,"ELEC";#N/A,#N/A,FALSE,"INSTR"}</definedName>
    <definedName name="A03M406" localSheetId="1" hidden="1">{#N/A,#N/A,FALSE,"Total_OC015";#N/A,#N/A,FALSE,"ADMIN";#N/A,#N/A,FALSE,"PROCES";#N/A,#N/A,FALSE,"mecan";#N/A,#N/A,FALSE,"civil";#N/A,#N/A,FALSE,"CAÑER";#N/A,#N/A,FALSE,"ELEC";#N/A,#N/A,FALSE,"INSTR"}</definedName>
    <definedName name="A03M406" localSheetId="11" hidden="1">{#N/A,#N/A,FALSE,"Total_OC015";#N/A,#N/A,FALSE,"ADMIN";#N/A,#N/A,FALSE,"PROCES";#N/A,#N/A,FALSE,"mecan";#N/A,#N/A,FALSE,"civil";#N/A,#N/A,FALSE,"CAÑER";#N/A,#N/A,FALSE,"ELEC";#N/A,#N/A,FALSE,"INSTR"}</definedName>
    <definedName name="A03M406" localSheetId="15" hidden="1">{#N/A,#N/A,FALSE,"Total_OC015";#N/A,#N/A,FALSE,"ADMIN";#N/A,#N/A,FALSE,"PROCES";#N/A,#N/A,FALSE,"mecan";#N/A,#N/A,FALSE,"civil";#N/A,#N/A,FALSE,"CAÑER";#N/A,#N/A,FALSE,"ELEC";#N/A,#N/A,FALSE,"INSTR"}</definedName>
    <definedName name="A03M406" localSheetId="21" hidden="1">{#N/A,#N/A,FALSE,"Total_OC015";#N/A,#N/A,FALSE,"ADMIN";#N/A,#N/A,FALSE,"PROCES";#N/A,#N/A,FALSE,"mecan";#N/A,#N/A,FALSE,"civil";#N/A,#N/A,FALSE,"CAÑER";#N/A,#N/A,FALSE,"ELEC";#N/A,#N/A,FALSE,"INSTR"}</definedName>
    <definedName name="A03M406" localSheetId="3" hidden="1">{#N/A,#N/A,FALSE,"Total_OC015";#N/A,#N/A,FALSE,"ADMIN";#N/A,#N/A,FALSE,"PROCES";#N/A,#N/A,FALSE,"mecan";#N/A,#N/A,FALSE,"civil";#N/A,#N/A,FALSE,"CAÑER";#N/A,#N/A,FALSE,"ELEC";#N/A,#N/A,FALSE,"INSTR"}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22.01.010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10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10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10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10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10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11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11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11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11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11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1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a" localSheetId="4">#REF!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3">#REF!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4" hidden="1">{"MO(BASE)",#N/A,FALSE,"MO(BASE)";"MO(BASE)1",#N/A,FALSE,"MO(BASE)";"MO(BASE)2",#N/A,FALSE,"MO(BASE)"}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2" localSheetId="4" hidden="1">{"MO(BASE)",#N/A,FALSE,"MO(BASE)";"MO(BASE)1",#N/A,FALSE,"MO(BASE)";"MO(BASE)2",#N/A,FALSE,"MO(BASE)"}</definedName>
    <definedName name="AA_2" localSheetId="1" hidden="1">{"MO(BASE)",#N/A,FALSE,"MO(BASE)";"MO(BASE)1",#N/A,FALSE,"MO(BASE)";"MO(BASE)2",#N/A,FALSE,"MO(BASE)"}</definedName>
    <definedName name="AA_2" localSheetId="11" hidden="1">{"MO(BASE)",#N/A,FALSE,"MO(BASE)";"MO(BASE)1",#N/A,FALSE,"MO(BASE)";"MO(BASE)2",#N/A,FALSE,"MO(BASE)"}</definedName>
    <definedName name="AA_2" localSheetId="15" hidden="1">{"MO(BASE)",#N/A,FALSE,"MO(BASE)";"MO(BASE)1",#N/A,FALSE,"MO(BASE)";"MO(BASE)2",#N/A,FALSE,"MO(BASE)"}</definedName>
    <definedName name="AA_2" localSheetId="21" hidden="1">{"MO(BASE)",#N/A,FALSE,"MO(BASE)";"MO(BASE)1",#N/A,FALSE,"MO(BASE)";"MO(BASE)2",#N/A,FALSE,"MO(BASE)"}</definedName>
    <definedName name="AA_2" hidden="1">{"MO(BASE)",#N/A,FALSE,"MO(BASE)";"MO(BASE)1",#N/A,FALSE,"MO(BASE)";"MO(BASE)2",#N/A,FALSE,"MO(BASE)"}</definedName>
    <definedName name="AA_3" localSheetId="4" hidden="1">{"MO(BASE)",#N/A,FALSE,"MO(BASE)";"MO(BASE)1",#N/A,FALSE,"MO(BASE)";"MO(BASE)2",#N/A,FALSE,"MO(BASE)"}</definedName>
    <definedName name="AA_3" localSheetId="1" hidden="1">{"MO(BASE)",#N/A,FALSE,"MO(BASE)";"MO(BASE)1",#N/A,FALSE,"MO(BASE)";"MO(BASE)2",#N/A,FALSE,"MO(BASE)"}</definedName>
    <definedName name="AA_3" localSheetId="11" hidden="1">{"MO(BASE)",#N/A,FALSE,"MO(BASE)";"MO(BASE)1",#N/A,FALSE,"MO(BASE)";"MO(BASE)2",#N/A,FALSE,"MO(BASE)"}</definedName>
    <definedName name="AA_3" localSheetId="15" hidden="1">{"MO(BASE)",#N/A,FALSE,"MO(BASE)";"MO(BASE)1",#N/A,FALSE,"MO(BASE)";"MO(BASE)2",#N/A,FALSE,"MO(BASE)"}</definedName>
    <definedName name="AA_3" localSheetId="21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localSheetId="4" hidden="1">{"MO(BASE)",#N/A,FALSE,"MO(BASE)";"MO(BASE)1",#N/A,FALSE,"MO(BASE)";"MO(BASE)2",#N/A,FALSE,"MO(BASE)"}</definedName>
    <definedName name="AA_4" localSheetId="1" hidden="1">{"MO(BASE)",#N/A,FALSE,"MO(BASE)";"MO(BASE)1",#N/A,FALSE,"MO(BASE)";"MO(BASE)2",#N/A,FALSE,"MO(BASE)"}</definedName>
    <definedName name="AA_4" localSheetId="11" hidden="1">{"MO(BASE)",#N/A,FALSE,"MO(BASE)";"MO(BASE)1",#N/A,FALSE,"MO(BASE)";"MO(BASE)2",#N/A,FALSE,"MO(BASE)"}</definedName>
    <definedName name="AA_4" localSheetId="15" hidden="1">{"MO(BASE)",#N/A,FALSE,"MO(BASE)";"MO(BASE)1",#N/A,FALSE,"MO(BASE)";"MO(BASE)2",#N/A,FALSE,"MO(BASE)"}</definedName>
    <definedName name="AA_4" localSheetId="21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localSheetId="4" hidden="1">{"MO(BASE)",#N/A,FALSE,"MO(BASE)";"MO(BASE)1",#N/A,FALSE,"MO(BASE)";"MO(BASE)2",#N/A,FALSE,"MO(BASE)"}</definedName>
    <definedName name="AA_5" localSheetId="1" hidden="1">{"MO(BASE)",#N/A,FALSE,"MO(BASE)";"MO(BASE)1",#N/A,FALSE,"MO(BASE)";"MO(BASE)2",#N/A,FALSE,"MO(BASE)"}</definedName>
    <definedName name="AA_5" localSheetId="11" hidden="1">{"MO(BASE)",#N/A,FALSE,"MO(BASE)";"MO(BASE)1",#N/A,FALSE,"MO(BASE)";"MO(BASE)2",#N/A,FALSE,"MO(BASE)"}</definedName>
    <definedName name="AA_5" localSheetId="15" hidden="1">{"MO(BASE)",#N/A,FALSE,"MO(BASE)";"MO(BASE)1",#N/A,FALSE,"MO(BASE)";"MO(BASE)2",#N/A,FALSE,"MO(BASE)"}</definedName>
    <definedName name="AA_5" localSheetId="21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_tapa" localSheetId="7">#REF!</definedName>
    <definedName name="aa_tapa">#REF!</definedName>
    <definedName name="aaa" localSheetId="4">#REF!</definedName>
    <definedName name="aa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" localSheetId="3">#REF!</definedName>
    <definedName name="aa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a" localSheetId="4" hidden="1">{#N/A,#N/A,FALSE,"summary";#N/A,#N/A,FALSE,"SumGraph"}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3" hidden="1">{#N/A,#N/A,FALSE,"summary";#N/A,#N/A,FALSE,"SumGraph"}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{#N/A,#N/A,FALSE,"summary";#N/A,#N/A,FALSE,"SumGraph"}</definedName>
    <definedName name="aaaa_1" localSheetId="11" hidden="1">{#N/A,#N/A,FALSE,"summary";#N/A,#N/A,FALSE,"SumGraph"}</definedName>
    <definedName name="aaaa_1" localSheetId="15" hidden="1">{#N/A,#N/A,FALSE,"summary";#N/A,#N/A,FALSE,"SumGraph"}</definedName>
    <definedName name="aaaa_1" localSheetId="21" hidden="1">{#N/A,#N/A,FALSE,"summary";#N/A,#N/A,FALSE,"SumGraph"}</definedName>
    <definedName name="aaaa_1" hidden="1">{#N/A,#N/A,FALSE,"summary";#N/A,#N/A,FALSE,"SumGraph"}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" localSheetId="7">#REF!</definedName>
    <definedName name="AAAAAAAAAAAAA">#REF!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lafecha" localSheetId="7">#REF!</definedName>
    <definedName name="aalafecha" localSheetId="4">#REF!</definedName>
    <definedName name="aalafecha">#REF!</definedName>
    <definedName name="AAsfalt" localSheetId="7">#REF!</definedName>
    <definedName name="AAsfalt" localSheetId="4">#REF!</definedName>
    <definedName name="AAsfalt">#REF!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baba" localSheetId="4" hidden="1">{#N/A,#N/A,TRUE,"Costos_Subg_Hid"}</definedName>
    <definedName name="abababa" localSheetId="1" hidden="1">{#N/A,#N/A,TRUE,"Costos_Subg_Hid"}</definedName>
    <definedName name="abababa" localSheetId="11" hidden="1">{#N/A,#N/A,TRUE,"Costos_Subg_Hid"}</definedName>
    <definedName name="abababa" localSheetId="15" hidden="1">{#N/A,#N/A,TRUE,"Costos_Subg_Hid"}</definedName>
    <definedName name="abababa" localSheetId="21" hidden="1">{#N/A,#N/A,TRUE,"Costos_Subg_Hid"}</definedName>
    <definedName name="abababa" localSheetId="3" hidden="1">{#N/A,#N/A,TRUE,"Costos_Subg_Hid"}</definedName>
    <definedName name="abababa" hidden="1">{#N/A,#N/A,TRUE,"Costos_Subg_Hid"}</definedName>
    <definedName name="ABases" localSheetId="7">#REF!</definedName>
    <definedName name="ABases" localSheetId="4">#REF!</definedName>
    <definedName name="ABases">#REF!</definedName>
    <definedName name="abb" localSheetId="7">#REF!</definedName>
    <definedName name="abb">#REF!</definedName>
    <definedName name="abc" localSheetId="4" hidden="1">{#N/A,#N/A,FALSE,"Cargas"}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11" hidden="1">{#N/A,#N/A,FALSE,"Total_OC015";#N/A,#N/A,FALSE,"ADMIN";#N/A,#N/A,FALSE,"PROCES";#N/A,#N/A,FALSE,"mecan";#N/A,#N/A,FALSE,"civil";#N/A,#N/A,FALSE,"CAÑER";#N/A,#N/A,FALSE,"ELEC";#N/A,#N/A,FALSE,"INSTR"}</definedName>
    <definedName name="ABC" localSheetId="15" hidden="1">{#N/A,#N/A,FALSE,"Total_OC015";#N/A,#N/A,FALSE,"ADMIN";#N/A,#N/A,FALSE,"PROCES";#N/A,#N/A,FALSE,"mecan";#N/A,#N/A,FALSE,"civil";#N/A,#N/A,FALSE,"CAÑER";#N/A,#N/A,FALSE,"ELEC";#N/A,#N/A,FALSE,"INSTR"}</definedName>
    <definedName name="ABC" localSheetId="21" hidden="1">{#N/A,#N/A,FALSE,"Total_OC015";#N/A,#N/A,FALSE,"ADMIN";#N/A,#N/A,FALSE,"PROCES";#N/A,#N/A,FALSE,"mecan";#N/A,#N/A,FALSE,"civil";#N/A,#N/A,FALSE,"CAÑER";#N/A,#N/A,FALSE,"ELEC";#N/A,#N/A,FALSE,"INSTR"}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11" hidden="1">{#N/A,#N/A,FALSE,"Total_OC015";#N/A,#N/A,FALSE,"ADMIN";#N/A,#N/A,FALSE,"PROCES";#N/A,#N/A,FALSE,"mecan";#N/A,#N/A,FALSE,"civil";#N/A,#N/A,FALSE,"CAÑER";#N/A,#N/A,FALSE,"ELEC";#N/A,#N/A,FALSE,"INSTR"}</definedName>
    <definedName name="ABC_1" localSheetId="15" hidden="1">{#N/A,#N/A,FALSE,"Total_OC015";#N/A,#N/A,FALSE,"ADMIN";#N/A,#N/A,FALSE,"PROCES";#N/A,#N/A,FALSE,"mecan";#N/A,#N/A,FALSE,"civil";#N/A,#N/A,FALSE,"CAÑER";#N/A,#N/A,FALSE,"ELEC";#N/A,#N/A,FALSE,"INSTR"}</definedName>
    <definedName name="ABC_1" localSheetId="21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11" hidden="1">{#N/A,#N/A,FALSE,"Total_OC015";#N/A,#N/A,FALSE,"ADMIN";#N/A,#N/A,FALSE,"PROCES";#N/A,#N/A,FALSE,"mecan";#N/A,#N/A,FALSE,"civil";#N/A,#N/A,FALSE,"CAÑER";#N/A,#N/A,FALSE,"ELEC";#N/A,#N/A,FALSE,"INSTR"}</definedName>
    <definedName name="ABC_2" localSheetId="15" hidden="1">{#N/A,#N/A,FALSE,"Total_OC015";#N/A,#N/A,FALSE,"ADMIN";#N/A,#N/A,FALSE,"PROCES";#N/A,#N/A,FALSE,"mecan";#N/A,#N/A,FALSE,"civil";#N/A,#N/A,FALSE,"CAÑER";#N/A,#N/A,FALSE,"ELEC";#N/A,#N/A,FALSE,"INSTR"}</definedName>
    <definedName name="ABC_2" localSheetId="21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d" hidden="1">{#N/A,#N/A,FALSE,"Cargas"}</definedName>
    <definedName name="AC" localSheetId="7">#REF!</definedName>
    <definedName name="AC">#REF!</definedName>
    <definedName name="AC010_" localSheetId="7">#REF!</definedName>
    <definedName name="AC010_">#REF!</definedName>
    <definedName name="AC020_" localSheetId="7">#REF!</definedName>
    <definedName name="AC020_">#REF!</definedName>
    <definedName name="AC030_" localSheetId="7">#REF!</definedName>
    <definedName name="AC030_">#REF!</definedName>
    <definedName name="AC040_" localSheetId="7">#REF!</definedName>
    <definedName name="AC040_">#REF!</definedName>
    <definedName name="AC050_" localSheetId="7">#REF!</definedName>
    <definedName name="AC050_">#REF!</definedName>
    <definedName name="AC060_" localSheetId="7">#REF!</definedName>
    <definedName name="AC060_">#REF!</definedName>
    <definedName name="AC070_" localSheetId="7">#REF!</definedName>
    <definedName name="AC070_">#REF!</definedName>
    <definedName name="AC080_" localSheetId="7">#REF!</definedName>
    <definedName name="AC080_">#REF!</definedName>
    <definedName name="AC090_" localSheetId="7">#REF!</definedName>
    <definedName name="AC090_">#REF!</definedName>
    <definedName name="AC100_" localSheetId="7">#REF!</definedName>
    <definedName name="AC100_">#REF!</definedName>
    <definedName name="AC110_" localSheetId="7">#REF!</definedName>
    <definedName name="AC110_">#REF!</definedName>
    <definedName name="AC120_" localSheetId="7">#REF!</definedName>
    <definedName name="AC120_">#REF!</definedName>
    <definedName name="AC130_" localSheetId="7">#REF!</definedName>
    <definedName name="AC130_">#REF!</definedName>
    <definedName name="AC140_" localSheetId="7">#REF!</definedName>
    <definedName name="AC140_">#REF!</definedName>
    <definedName name="AC150_" localSheetId="7">#REF!</definedName>
    <definedName name="AC150_">#REF!</definedName>
    <definedName name="AC160_" localSheetId="7">#REF!</definedName>
    <definedName name="AC160_">#REF!</definedName>
    <definedName name="AC170_" localSheetId="7">#REF!</definedName>
    <definedName name="AC170_">#REF!</definedName>
    <definedName name="AC180_" localSheetId="7">#REF!</definedName>
    <definedName name="AC180_">#REF!</definedName>
    <definedName name="AC190_" localSheetId="7">#REF!</definedName>
    <definedName name="AC190_">#REF!</definedName>
    <definedName name="AC200_" localSheetId="7">#REF!</definedName>
    <definedName name="AC200_">#REF!</definedName>
    <definedName name="AC210_" localSheetId="7">#REF!</definedName>
    <definedName name="AC210_">#REF!</definedName>
    <definedName name="AC220_" localSheetId="7">#REF!</definedName>
    <definedName name="AC220_">#REF!</definedName>
    <definedName name="AC230_" localSheetId="7">#REF!</definedName>
    <definedName name="AC230_">#REF!</definedName>
    <definedName name="AC920_" localSheetId="7">#REF!</definedName>
    <definedName name="AC920_">#REF!</definedName>
    <definedName name="AC940_" localSheetId="7">#REF!</definedName>
    <definedName name="AC940_">#REF!</definedName>
    <definedName name="AC950_" localSheetId="7">#REF!</definedName>
    <definedName name="AC950_">#REF!</definedName>
    <definedName name="AC960_" localSheetId="7">#REF!</definedName>
    <definedName name="AC960_">#REF!</definedName>
    <definedName name="AC970_" localSheetId="7">#REF!</definedName>
    <definedName name="AC970_">#REF!</definedName>
    <definedName name="acacac" localSheetId="4" hidden="1">{#N/A,#N/A,FALSE,"Costos_Elem_Hid";#N/A,#N/A,FALSE,"Costos_Elem_Hid";#N/A,#N/A,FALSE,"Costos_Elem_Hid"}</definedName>
    <definedName name="acacac" localSheetId="1" hidden="1">{#N/A,#N/A,FALSE,"Costos_Elem_Hid";#N/A,#N/A,FALSE,"Costos_Elem_Hid";#N/A,#N/A,FALSE,"Costos_Elem_Hid"}</definedName>
    <definedName name="acacac" localSheetId="11" hidden="1">{#N/A,#N/A,FALSE,"Costos_Elem_Hid";#N/A,#N/A,FALSE,"Costos_Elem_Hid";#N/A,#N/A,FALSE,"Costos_Elem_Hid"}</definedName>
    <definedName name="acacac" localSheetId="15" hidden="1">{#N/A,#N/A,FALSE,"Costos_Elem_Hid";#N/A,#N/A,FALSE,"Costos_Elem_Hid";#N/A,#N/A,FALSE,"Costos_Elem_Hid"}</definedName>
    <definedName name="acacac" localSheetId="21" hidden="1">{#N/A,#N/A,FALSE,"Costos_Elem_Hid";#N/A,#N/A,FALSE,"Costos_Elem_Hid";#N/A,#N/A,FALSE,"Costos_Elem_Hid"}</definedName>
    <definedName name="acacac" localSheetId="3" hidden="1">{#N/A,#N/A,FALSE,"Costos_Elem_Hid";#N/A,#N/A,FALSE,"Costos_Elem_Hid";#N/A,#N/A,FALSE,"Costos_Elem_Hid"}</definedName>
    <definedName name="acacac" hidden="1">{#N/A,#N/A,FALSE,"Costos_Elem_Hid";#N/A,#N/A,FALSE,"Costos_Elem_Hid";#N/A,#N/A,FALSE,"Costos_Elem_Hid"}</definedName>
    <definedName name="ACC" localSheetId="4" hidden="1">{#N/A,#N/A,FALSE,"Cargas"}</definedName>
    <definedName name="ACC" localSheetId="1" hidden="1">{#N/A,#N/A,FALSE,"Cargas"}</definedName>
    <definedName name="ACC" localSheetId="11" hidden="1">{#N/A,#N/A,FALSE,"Cargas"}</definedName>
    <definedName name="ACC" localSheetId="15" hidden="1">{#N/A,#N/A,FALSE,"Cargas"}</definedName>
    <definedName name="ACC" localSheetId="21" hidden="1">{#N/A,#N/A,FALSE,"Cargas"}</definedName>
    <definedName name="ACC" hidden="1">{#N/A,#N/A,FALSE,"Cargas"}</definedName>
    <definedName name="AccessDatabase" hidden="1">"C:\홍성일\주간공정\96-10142.mdb"</definedName>
    <definedName name="ACD" localSheetId="4" hidden="1">{#N/A,#N/A,FALSE,"Cargas"}</definedName>
    <definedName name="ACD" localSheetId="1" hidden="1">{#N/A,#N/A,FALSE,"Cargas"}</definedName>
    <definedName name="ACD" localSheetId="11" hidden="1">{#N/A,#N/A,FALSE,"Cargas"}</definedName>
    <definedName name="ACD" localSheetId="15" hidden="1">{#N/A,#N/A,FALSE,"Cargas"}</definedName>
    <definedName name="ACD" localSheetId="21" hidden="1">{#N/A,#N/A,FALSE,"Cargas"}</definedName>
    <definedName name="ACD" hidden="1">{#N/A,#N/A,FALSE,"Cargas"}</definedName>
    <definedName name="aceites" localSheetId="4" hidden="1">{"MO(BASE)",#N/A,FALSE,"MO(BASE)";"MO(BASE)1",#N/A,FALSE,"MO(BASE)";"MO(BASE)2",#N/A,FALSE,"MO(BASE)"}</definedName>
    <definedName name="aceites" localSheetId="1" hidden="1">{"MO(BASE)",#N/A,FALSE,"MO(BASE)";"MO(BASE)1",#N/A,FALSE,"MO(BASE)";"MO(BASE)2",#N/A,FALSE,"MO(BASE)"}</definedName>
    <definedName name="aceites" localSheetId="11" hidden="1">{"MO(BASE)",#N/A,FALSE,"MO(BASE)";"MO(BASE)1",#N/A,FALSE,"MO(BASE)";"MO(BASE)2",#N/A,FALSE,"MO(BASE)"}</definedName>
    <definedName name="aceites" localSheetId="15" hidden="1">{"MO(BASE)",#N/A,FALSE,"MO(BASE)";"MO(BASE)1",#N/A,FALSE,"MO(BASE)";"MO(BASE)2",#N/A,FALSE,"MO(BASE)"}</definedName>
    <definedName name="aceites" localSheetId="21" hidden="1">{"MO(BASE)",#N/A,FALSE,"MO(BASE)";"MO(BASE)1",#N/A,FALSE,"MO(BASE)";"MO(BASE)2",#N/A,FALSE,"MO(BASE)"}</definedName>
    <definedName name="aceites" hidden="1">{"MO(BASE)",#N/A,FALSE,"MO(BASE)";"MO(BASE)1",#N/A,FALSE,"MO(BASE)";"MO(BASE)2",#N/A,FALSE,"MO(BASE)"}</definedName>
    <definedName name="aceites_1" localSheetId="4" hidden="1">{"MO(BASE)",#N/A,FALSE,"MO(BASE)";"MO(BASE)1",#N/A,FALSE,"MO(BASE)";"MO(BASE)2",#N/A,FALSE,"MO(BASE)"}</definedName>
    <definedName name="aceites_1" localSheetId="1" hidden="1">{"MO(BASE)",#N/A,FALSE,"MO(BASE)";"MO(BASE)1",#N/A,FALSE,"MO(BASE)";"MO(BASE)2",#N/A,FALSE,"MO(BASE)"}</definedName>
    <definedName name="aceites_1" localSheetId="11" hidden="1">{"MO(BASE)",#N/A,FALSE,"MO(BASE)";"MO(BASE)1",#N/A,FALSE,"MO(BASE)";"MO(BASE)2",#N/A,FALSE,"MO(BASE)"}</definedName>
    <definedName name="aceites_1" localSheetId="15" hidden="1">{"MO(BASE)",#N/A,FALSE,"MO(BASE)";"MO(BASE)1",#N/A,FALSE,"MO(BASE)";"MO(BASE)2",#N/A,FALSE,"MO(BASE)"}</definedName>
    <definedName name="aceites_1" localSheetId="21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localSheetId="4" hidden="1">{"MO(BASE)",#N/A,FALSE,"MO(BASE)";"MO(BASE)1",#N/A,FALSE,"MO(BASE)";"MO(BASE)2",#N/A,FALSE,"MO(BASE)"}</definedName>
    <definedName name="aceites_2" localSheetId="1" hidden="1">{"MO(BASE)",#N/A,FALSE,"MO(BASE)";"MO(BASE)1",#N/A,FALSE,"MO(BASE)";"MO(BASE)2",#N/A,FALSE,"MO(BASE)"}</definedName>
    <definedName name="aceites_2" localSheetId="11" hidden="1">{"MO(BASE)",#N/A,FALSE,"MO(BASE)";"MO(BASE)1",#N/A,FALSE,"MO(BASE)";"MO(BASE)2",#N/A,FALSE,"MO(BASE)"}</definedName>
    <definedName name="aceites_2" localSheetId="15" hidden="1">{"MO(BASE)",#N/A,FALSE,"MO(BASE)";"MO(BASE)1",#N/A,FALSE,"MO(BASE)";"MO(BASE)2",#N/A,FALSE,"MO(BASE)"}</definedName>
    <definedName name="aceites_2" localSheetId="21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localSheetId="4" hidden="1">{"MO(BASE)",#N/A,FALSE,"MO(BASE)";"MO(BASE)1",#N/A,FALSE,"MO(BASE)";"MO(BASE)2",#N/A,FALSE,"MO(BASE)"}</definedName>
    <definedName name="aceites_3" localSheetId="1" hidden="1">{"MO(BASE)",#N/A,FALSE,"MO(BASE)";"MO(BASE)1",#N/A,FALSE,"MO(BASE)";"MO(BASE)2",#N/A,FALSE,"MO(BASE)"}</definedName>
    <definedName name="aceites_3" localSheetId="11" hidden="1">{"MO(BASE)",#N/A,FALSE,"MO(BASE)";"MO(BASE)1",#N/A,FALSE,"MO(BASE)";"MO(BASE)2",#N/A,FALSE,"MO(BASE)"}</definedName>
    <definedName name="aceites_3" localSheetId="15" hidden="1">{"MO(BASE)",#N/A,FALSE,"MO(BASE)";"MO(BASE)1",#N/A,FALSE,"MO(BASE)";"MO(BASE)2",#N/A,FALSE,"MO(BASE)"}</definedName>
    <definedName name="aceites_3" localSheetId="21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localSheetId="4" hidden="1">{"MO(BASE)",#N/A,FALSE,"MO(BASE)";"MO(BASE)1",#N/A,FALSE,"MO(BASE)";"MO(BASE)2",#N/A,FALSE,"MO(BASE)"}</definedName>
    <definedName name="aceites_4" localSheetId="1" hidden="1">{"MO(BASE)",#N/A,FALSE,"MO(BASE)";"MO(BASE)1",#N/A,FALSE,"MO(BASE)";"MO(BASE)2",#N/A,FALSE,"MO(BASE)"}</definedName>
    <definedName name="aceites_4" localSheetId="11" hidden="1">{"MO(BASE)",#N/A,FALSE,"MO(BASE)";"MO(BASE)1",#N/A,FALSE,"MO(BASE)";"MO(BASE)2",#N/A,FALSE,"MO(BASE)"}</definedName>
    <definedName name="aceites_4" localSheetId="15" hidden="1">{"MO(BASE)",#N/A,FALSE,"MO(BASE)";"MO(BASE)1",#N/A,FALSE,"MO(BASE)";"MO(BASE)2",#N/A,FALSE,"MO(BASE)"}</definedName>
    <definedName name="aceites_4" localSheetId="21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localSheetId="4" hidden="1">{"MO(BASE)",#N/A,FALSE,"MO(BASE)";"MO(BASE)1",#N/A,FALSE,"MO(BASE)";"MO(BASE)2",#N/A,FALSE,"MO(BASE)"}</definedName>
    <definedName name="aceites_5" localSheetId="1" hidden="1">{"MO(BASE)",#N/A,FALSE,"MO(BASE)";"MO(BASE)1",#N/A,FALSE,"MO(BASE)";"MO(BASE)2",#N/A,FALSE,"MO(BASE)"}</definedName>
    <definedName name="aceites_5" localSheetId="11" hidden="1">{"MO(BASE)",#N/A,FALSE,"MO(BASE)";"MO(BASE)1",#N/A,FALSE,"MO(BASE)";"MO(BASE)2",#N/A,FALSE,"MO(BASE)"}</definedName>
    <definedName name="aceites_5" localSheetId="15" hidden="1">{"MO(BASE)",#N/A,FALSE,"MO(BASE)";"MO(BASE)1",#N/A,FALSE,"MO(BASE)";"MO(BASE)2",#N/A,FALSE,"MO(BASE)"}</definedName>
    <definedName name="aceites_5" localSheetId="21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MD" localSheetId="7">#REF!</definedName>
    <definedName name="ACMD">#REF!</definedName>
    <definedName name="ACON" localSheetId="7">#REF!</definedName>
    <definedName name="ACON" localSheetId="4">#REF!</definedName>
    <definedName name="ACON">#REF!</definedName>
    <definedName name="ACOTAS" localSheetId="7">#REF!</definedName>
    <definedName name="ACOTAS" localSheetId="4">#REF!</definedName>
    <definedName name="ACOTAS">#REF!</definedName>
    <definedName name="ACT" localSheetId="7">#REF!</definedName>
    <definedName name="ACT" localSheetId="4">#REF!</definedName>
    <definedName name="ACT">#REF!</definedName>
    <definedName name="ACT_1" localSheetId="4" hidden="1">{"MO(BASE)",#N/A,FALSE,"MO(BASE)";"MO(BASE)1",#N/A,FALSE,"MO(BASE)";"MO(BASE)2",#N/A,FALSE,"MO(BASE)"}</definedName>
    <definedName name="ACT_1" localSheetId="1" hidden="1">{"MO(BASE)",#N/A,FALSE,"MO(BASE)";"MO(BASE)1",#N/A,FALSE,"MO(BASE)";"MO(BASE)2",#N/A,FALSE,"MO(BASE)"}</definedName>
    <definedName name="ACT_1" localSheetId="11" hidden="1">{"MO(BASE)",#N/A,FALSE,"MO(BASE)";"MO(BASE)1",#N/A,FALSE,"MO(BASE)";"MO(BASE)2",#N/A,FALSE,"MO(BASE)"}</definedName>
    <definedName name="ACT_1" localSheetId="15" hidden="1">{"MO(BASE)",#N/A,FALSE,"MO(BASE)";"MO(BASE)1",#N/A,FALSE,"MO(BASE)";"MO(BASE)2",#N/A,FALSE,"MO(BASE)"}</definedName>
    <definedName name="ACT_1" localSheetId="21" hidden="1">{"MO(BASE)",#N/A,FALSE,"MO(BASE)";"MO(BASE)1",#N/A,FALSE,"MO(BASE)";"MO(BASE)2",#N/A,FALSE,"MO(BASE)"}</definedName>
    <definedName name="ACT_1" hidden="1">{"MO(BASE)",#N/A,FALSE,"MO(BASE)";"MO(BASE)1",#N/A,FALSE,"MO(BASE)";"MO(BASE)2",#N/A,FALSE,"MO(BASE)"}</definedName>
    <definedName name="ACT_2" localSheetId="4" hidden="1">{"MO(BASE)",#N/A,FALSE,"MO(BASE)";"MO(BASE)1",#N/A,FALSE,"MO(BASE)";"MO(BASE)2",#N/A,FALSE,"MO(BASE)"}</definedName>
    <definedName name="ACT_2" localSheetId="1" hidden="1">{"MO(BASE)",#N/A,FALSE,"MO(BASE)";"MO(BASE)1",#N/A,FALSE,"MO(BASE)";"MO(BASE)2",#N/A,FALSE,"MO(BASE)"}</definedName>
    <definedName name="ACT_2" localSheetId="11" hidden="1">{"MO(BASE)",#N/A,FALSE,"MO(BASE)";"MO(BASE)1",#N/A,FALSE,"MO(BASE)";"MO(BASE)2",#N/A,FALSE,"MO(BASE)"}</definedName>
    <definedName name="ACT_2" localSheetId="15" hidden="1">{"MO(BASE)",#N/A,FALSE,"MO(BASE)";"MO(BASE)1",#N/A,FALSE,"MO(BASE)";"MO(BASE)2",#N/A,FALSE,"MO(BASE)"}</definedName>
    <definedName name="ACT_2" localSheetId="21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localSheetId="4" hidden="1">{"MO(BASE)",#N/A,FALSE,"MO(BASE)";"MO(BASE)1",#N/A,FALSE,"MO(BASE)";"MO(BASE)2",#N/A,FALSE,"MO(BASE)"}</definedName>
    <definedName name="ACT_3" localSheetId="1" hidden="1">{"MO(BASE)",#N/A,FALSE,"MO(BASE)";"MO(BASE)1",#N/A,FALSE,"MO(BASE)";"MO(BASE)2",#N/A,FALSE,"MO(BASE)"}</definedName>
    <definedName name="ACT_3" localSheetId="11" hidden="1">{"MO(BASE)",#N/A,FALSE,"MO(BASE)";"MO(BASE)1",#N/A,FALSE,"MO(BASE)";"MO(BASE)2",#N/A,FALSE,"MO(BASE)"}</definedName>
    <definedName name="ACT_3" localSheetId="15" hidden="1">{"MO(BASE)",#N/A,FALSE,"MO(BASE)";"MO(BASE)1",#N/A,FALSE,"MO(BASE)";"MO(BASE)2",#N/A,FALSE,"MO(BASE)"}</definedName>
    <definedName name="ACT_3" localSheetId="21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localSheetId="4" hidden="1">{"MO(BASE)",#N/A,FALSE,"MO(BASE)";"MO(BASE)1",#N/A,FALSE,"MO(BASE)";"MO(BASE)2",#N/A,FALSE,"MO(BASE)"}</definedName>
    <definedName name="ACT_4" localSheetId="1" hidden="1">{"MO(BASE)",#N/A,FALSE,"MO(BASE)";"MO(BASE)1",#N/A,FALSE,"MO(BASE)";"MO(BASE)2",#N/A,FALSE,"MO(BASE)"}</definedName>
    <definedName name="ACT_4" localSheetId="11" hidden="1">{"MO(BASE)",#N/A,FALSE,"MO(BASE)";"MO(BASE)1",#N/A,FALSE,"MO(BASE)";"MO(BASE)2",#N/A,FALSE,"MO(BASE)"}</definedName>
    <definedName name="ACT_4" localSheetId="15" hidden="1">{"MO(BASE)",#N/A,FALSE,"MO(BASE)";"MO(BASE)1",#N/A,FALSE,"MO(BASE)";"MO(BASE)2",#N/A,FALSE,"MO(BASE)"}</definedName>
    <definedName name="ACT_4" localSheetId="21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localSheetId="4" hidden="1">{"MO(BASE)",#N/A,FALSE,"MO(BASE)";"MO(BASE)1",#N/A,FALSE,"MO(BASE)";"MO(BASE)2",#N/A,FALSE,"MO(BASE)"}</definedName>
    <definedName name="ACT_5" localSheetId="1" hidden="1">{"MO(BASE)",#N/A,FALSE,"MO(BASE)";"MO(BASE)1",#N/A,FALSE,"MO(BASE)";"MO(BASE)2",#N/A,FALSE,"MO(BASE)"}</definedName>
    <definedName name="ACT_5" localSheetId="11" hidden="1">{"MO(BASE)",#N/A,FALSE,"MO(BASE)";"MO(BASE)1",#N/A,FALSE,"MO(BASE)";"MO(BASE)2",#N/A,FALSE,"MO(BASE)"}</definedName>
    <definedName name="ACT_5" localSheetId="15" hidden="1">{"MO(BASE)",#N/A,FALSE,"MO(BASE)";"MO(BASE)1",#N/A,FALSE,"MO(BASE)";"MO(BASE)2",#N/A,FALSE,"MO(BASE)"}</definedName>
    <definedName name="ACT_5" localSheetId="21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T_DolCum" localSheetId="7">#REF!</definedName>
    <definedName name="ACT_DolCum">#REF!</definedName>
    <definedName name="ACT_DolIncr" localSheetId="7">#REF!</definedName>
    <definedName name="ACT_DolIncr">#REF!</definedName>
    <definedName name="ACT_JhrCum" localSheetId="7">#REF!</definedName>
    <definedName name="ACT_JhrCum">#REF!</definedName>
    <definedName name="ACT_JhrIncr" localSheetId="7">#REF!</definedName>
    <definedName name="ACT_JhrIncr">#REF!</definedName>
    <definedName name="ACT_MatlCum" localSheetId="7">#REF!</definedName>
    <definedName name="ACT_MatlCum">#REF!</definedName>
    <definedName name="ACT_MatlIncr" localSheetId="7">#REF!</definedName>
    <definedName name="ACT_MatlIncr">#REF!</definedName>
    <definedName name="ACTIVIDADES">#N/A</definedName>
    <definedName name="ACTUAL" localSheetId="7">#REF!</definedName>
    <definedName name="ACTUAL">#REF!</definedName>
    <definedName name="AcumReaj" localSheetId="7">#REF!</definedName>
    <definedName name="AcumReaj">#REF!</definedName>
    <definedName name="ACwvu.DETT.._.COSTI." localSheetId="7" hidden="1">#REF!</definedName>
    <definedName name="ACwvu.DETT.._.COSTI." localSheetId="4" hidden="1">#REF!</definedName>
    <definedName name="ACwvu.DETT.._.COSTI." hidden="1">#REF!</definedName>
    <definedName name="ACwvu.GAITHERSBURG._.OFFICE." localSheetId="7" hidden="1">#REF!</definedName>
    <definedName name="ACwvu.GAITHERSBURG._.OFFICE." hidden="1">#REF!</definedName>
    <definedName name="ACwvu.garo_graph." localSheetId="7" hidden="1">#REF!</definedName>
    <definedName name="ACwvu.garo_graph." hidden="1">#REF!</definedName>
    <definedName name="ACwvu.garo_personnel." localSheetId="7" hidden="1">#REF!</definedName>
    <definedName name="ACwvu.garo_personnel." hidden="1">#REF!</definedName>
    <definedName name="ACwvu.headcount._.change." localSheetId="7" hidden="1">#REF!</definedName>
    <definedName name="ACwvu.headcount._.change." hidden="1">#REF!</definedName>
    <definedName name="ACwvu.personnel._.by._.location." localSheetId="7" hidden="1">#REF!</definedName>
    <definedName name="ACwvu.personnel._.by._.location." hidden="1">#REF!</definedName>
    <definedName name="ACwvu.RIEPIL.." localSheetId="7" hidden="1">#REF!</definedName>
    <definedName name="ACwvu.RIEPIL.." localSheetId="4" hidden="1">#REF!</definedName>
    <definedName name="ACwvu.RIEPIL.." hidden="1">#REF!</definedName>
    <definedName name="ad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d" localSheetId="7">#REF!</definedName>
    <definedName name="adad">#REF!</definedName>
    <definedName name="adadadad" localSheetId="4" hidden="1">{#N/A,#N/A,FALSE,"Costos_Elem_Hid";#N/A,#N/A,FALSE,"Costos_Elem_Hid";#N/A,#N/A,FALSE,"Costos_Elem_Hid"}</definedName>
    <definedName name="adadadad" localSheetId="1" hidden="1">{#N/A,#N/A,FALSE,"Costos_Elem_Hid";#N/A,#N/A,FALSE,"Costos_Elem_Hid";#N/A,#N/A,FALSE,"Costos_Elem_Hid"}</definedName>
    <definedName name="adadadad" localSheetId="11" hidden="1">{#N/A,#N/A,FALSE,"Costos_Elem_Hid";#N/A,#N/A,FALSE,"Costos_Elem_Hid";#N/A,#N/A,FALSE,"Costos_Elem_Hid"}</definedName>
    <definedName name="adadadad" localSheetId="15" hidden="1">{#N/A,#N/A,FALSE,"Costos_Elem_Hid";#N/A,#N/A,FALSE,"Costos_Elem_Hid";#N/A,#N/A,FALSE,"Costos_Elem_Hid"}</definedName>
    <definedName name="adadadad" localSheetId="21" hidden="1">{#N/A,#N/A,FALSE,"Costos_Elem_Hid";#N/A,#N/A,FALSE,"Costos_Elem_Hid";#N/A,#N/A,FALSE,"Costos_Elem_Hid"}</definedName>
    <definedName name="adadadad" localSheetId="3" hidden="1">{#N/A,#N/A,FALSE,"Costos_Elem_Hid";#N/A,#N/A,FALSE,"Costos_Elem_Hid";#N/A,#N/A,FALSE,"Costos_Elem_Hid"}</definedName>
    <definedName name="adadadad" hidden="1">{#N/A,#N/A,FALSE,"Costos_Elem_Hid";#N/A,#N/A,FALSE,"Costos_Elem_Hid";#N/A,#N/A,FALSE,"Costos_Elem_Hid"}</definedName>
    <definedName name="ada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dadsssssssssssssssssssssss" localSheetId="7" hidden="1">#REF!</definedName>
    <definedName name="adasdadsssssssssssssssssssssss" hidden="1">#REF!</definedName>
    <definedName name="add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ios" localSheetId="1" hidden="1">{"ARA1",#N/A,FALSE,"ENG-ARA";"ARAhours",#N/A,FALSE,"ENG-ARA";"ARA$",#N/A,FALSE,"ENG-ARA"}</definedName>
    <definedName name="adios" localSheetId="11" hidden="1">{"ARA1",#N/A,FALSE,"ENG-ARA";"ARAhours",#N/A,FALSE,"ENG-ARA";"ARA$",#N/A,FALSE,"ENG-ARA"}</definedName>
    <definedName name="adios" localSheetId="15" hidden="1">{"ARA1",#N/A,FALSE,"ENG-ARA";"ARAhours",#N/A,FALSE,"ENG-ARA";"ARA$",#N/A,FALSE,"ENG-ARA"}</definedName>
    <definedName name="adios" localSheetId="21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N" localSheetId="1" hidden="1">{#N/A,#N/A,FALSE,"PXP-TOTAL Modif";"vis2",#N/A,FALSE,"PXP-AÑO";"Vis1",#N/A,FALSE,"PXP-AÑO"}</definedName>
    <definedName name="ADN" localSheetId="11" hidden="1">{#N/A,#N/A,FALSE,"PXP-TOTAL Modif";"vis2",#N/A,FALSE,"PXP-AÑO";"Vis1",#N/A,FALSE,"PXP-AÑO"}</definedName>
    <definedName name="ADN" localSheetId="15" hidden="1">{#N/A,#N/A,FALSE,"PXP-TOTAL Modif";"vis2",#N/A,FALSE,"PXP-AÑO";"Vis1",#N/A,FALSE,"PXP-AÑO"}</definedName>
    <definedName name="ADN" localSheetId="21" hidden="1">{#N/A,#N/A,FALSE,"PXP-TOTAL Modif";"vis2",#N/A,FALSE,"PXP-AÑO";"Vis1",#N/A,FALSE,"PXP-AÑO"}</definedName>
    <definedName name="ADN" hidden="1">{#N/A,#N/A,FALSE,"PXP-TOTAL Modif";"vis2",#N/A,FALSE,"PXP-AÑO";"Vis1",#N/A,FALSE,"PXP-AÑO"}</definedName>
    <definedName name="adsd" localSheetId="4" hidden="1">{#N/A,#N/A,FALSE,"Costos_Elem_Hid";#N/A,#N/A,FALSE,"Costos_Elem_Hid";#N/A,#N/A,FALSE,"Costos_Elem_Hid"}</definedName>
    <definedName name="adsd" localSheetId="1" hidden="1">{#N/A,#N/A,FALSE,"Costos_Elem_Hid";#N/A,#N/A,FALSE,"Costos_Elem_Hid";#N/A,#N/A,FALSE,"Costos_Elem_Hid"}</definedName>
    <definedName name="adsd" localSheetId="11" hidden="1">{#N/A,#N/A,FALSE,"Costos_Elem_Hid";#N/A,#N/A,FALSE,"Costos_Elem_Hid";#N/A,#N/A,FALSE,"Costos_Elem_Hid"}</definedName>
    <definedName name="adsd" localSheetId="15" hidden="1">{#N/A,#N/A,FALSE,"Costos_Elem_Hid";#N/A,#N/A,FALSE,"Costos_Elem_Hid";#N/A,#N/A,FALSE,"Costos_Elem_Hid"}</definedName>
    <definedName name="adsd" localSheetId="21" hidden="1">{#N/A,#N/A,FALSE,"Costos_Elem_Hid";#N/A,#N/A,FALSE,"Costos_Elem_Hid";#N/A,#N/A,FALSE,"Costos_Elem_Hid"}</definedName>
    <definedName name="adsd" localSheetId="3" hidden="1">{#N/A,#N/A,FALSE,"Costos_Elem_Hid";#N/A,#N/A,FALSE,"Costos_Elem_Hid";#N/A,#N/A,FALSE,"Costos_Elem_Hid"}</definedName>
    <definedName name="adsd" hidden="1">{#N/A,#N/A,FALSE,"Costos_Elem_Hid";#N/A,#N/A,FALSE,"Costos_Elem_Hid";#N/A,#N/A,FALSE,"Costos_Elem_Hid"}</definedName>
    <definedName name="adsd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localSheetId="1" hidden="1">{"Sin detalle",#N/A,FALSE,"Flujo (redondeado)"}</definedName>
    <definedName name="ADSF" localSheetId="11" hidden="1">{"Sin detalle",#N/A,FALSE,"Flujo (redondeado)"}</definedName>
    <definedName name="ADSF" localSheetId="15" hidden="1">{"Sin detalle",#N/A,FALSE,"Flujo (redondeado)"}</definedName>
    <definedName name="ADSF" localSheetId="21" hidden="1">{"Sin detalle",#N/A,FALSE,"Flujo (redondeado)"}</definedName>
    <definedName name="ADSF" hidden="1">{"Sin detalle",#N/A,FALSE,"Flujo (redondeado)"}</definedName>
    <definedName name="A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2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2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4" hidden="1">{#N/A,#N/A,FALSE,"summary";#N/A,#N/A,FALSE,"SumGraph"}</definedName>
    <definedName name="aec" localSheetId="1" hidden="1">{#N/A,#N/A,FALSE,"summary";#N/A,#N/A,FALSE,"SumGraph"}</definedName>
    <definedName name="aec" localSheetId="11" hidden="1">{#N/A,#N/A,FALSE,"summary";#N/A,#N/A,FALSE,"SumGraph"}</definedName>
    <definedName name="aec" localSheetId="15" hidden="1">{#N/A,#N/A,FALSE,"summary";#N/A,#N/A,FALSE,"SumGraph"}</definedName>
    <definedName name="aec" localSheetId="21" hidden="1">{#N/A,#N/A,FALSE,"summary";#N/A,#N/A,FALSE,"SumGraph"}</definedName>
    <definedName name="aec" localSheetId="3" hidden="1">{#N/A,#N/A,FALSE,"summary";#N/A,#N/A,FALSE,"SumGraph"}</definedName>
    <definedName name="aec" hidden="1">{#N/A,#N/A,FALSE,"summary";#N/A,#N/A,FALSE,"SumGraph"}</definedName>
    <definedName name="aec_1" localSheetId="1" hidden="1">{#N/A,#N/A,FALSE,"summary";#N/A,#N/A,FALSE,"SumGraph"}</definedName>
    <definedName name="aec_1" localSheetId="11" hidden="1">{#N/A,#N/A,FALSE,"summary";#N/A,#N/A,FALSE,"SumGraph"}</definedName>
    <definedName name="aec_1" localSheetId="15" hidden="1">{#N/A,#N/A,FALSE,"summary";#N/A,#N/A,FALSE,"SumGraph"}</definedName>
    <definedName name="aec_1" localSheetId="21" hidden="1">{#N/A,#N/A,FALSE,"summary";#N/A,#N/A,FALSE,"SumGraph"}</definedName>
    <definedName name="aec_1" hidden="1">{#N/A,#N/A,FALSE,"summary";#N/A,#N/A,FALSE,"SumGraph"}</definedName>
    <definedName name="AEGZDFGNFGMGH" localSheetId="7">#REF!</definedName>
    <definedName name="AEGZDFGNFGMGH">#REF!</definedName>
    <definedName name="aereo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eos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eos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eos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eo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eo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eos_1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eos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eos_1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eo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afafafa" localSheetId="4" hidden="1">{#N/A,#N/A,FALSE,"Costos_Elem_Hid";#N/A,#N/A,FALSE,"Costos_Elem_Hid";#N/A,#N/A,FALSE,"Costos_Elem_Hid"}</definedName>
    <definedName name="afafafafa" localSheetId="1" hidden="1">{#N/A,#N/A,FALSE,"Costos_Elem_Hid";#N/A,#N/A,FALSE,"Costos_Elem_Hid";#N/A,#N/A,FALSE,"Costos_Elem_Hid"}</definedName>
    <definedName name="afafafafa" localSheetId="11" hidden="1">{#N/A,#N/A,FALSE,"Costos_Elem_Hid";#N/A,#N/A,FALSE,"Costos_Elem_Hid";#N/A,#N/A,FALSE,"Costos_Elem_Hid"}</definedName>
    <definedName name="afafafafa" localSheetId="15" hidden="1">{#N/A,#N/A,FALSE,"Costos_Elem_Hid";#N/A,#N/A,FALSE,"Costos_Elem_Hid";#N/A,#N/A,FALSE,"Costos_Elem_Hid"}</definedName>
    <definedName name="afafafafa" localSheetId="21" hidden="1">{#N/A,#N/A,FALSE,"Costos_Elem_Hid";#N/A,#N/A,FALSE,"Costos_Elem_Hid";#N/A,#N/A,FALSE,"Costos_Elem_Hid"}</definedName>
    <definedName name="afafafafa" localSheetId="3" hidden="1">{#N/A,#N/A,FALSE,"Costos_Elem_Hid";#N/A,#N/A,FALSE,"Costos_Elem_Hid";#N/A,#N/A,FALSE,"Costos_Elem_Hid"}</definedName>
    <definedName name="afafafafa" hidden="1">{#N/A,#N/A,FALSE,"Costos_Elem_Hid";#N/A,#N/A,FALSE,"Costos_Elem_Hid";#N/A,#N/A,FALSE,"Costos_Elem_Hid"}</definedName>
    <definedName name="AFORM" localSheetId="7">#REF!</definedName>
    <definedName name="AFORM" localSheetId="4">#REF!</definedName>
    <definedName name="AFORM">#REF!</definedName>
    <definedName name="AFP" localSheetId="7">#REF!</definedName>
    <definedName name="AFP" localSheetId="4">#REF!</definedName>
    <definedName name="AFP">#REF!</definedName>
    <definedName name="ag" localSheetId="4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11" hidden="1">{#N/A,#N/A,FALSE,"PXP-TOTAL Modif";"vis2",#N/A,FALSE,"PXP-AÑO";"Vis1",#N/A,FALSE,"PXP-AÑO"}</definedName>
    <definedName name="ag" localSheetId="15" hidden="1">{#N/A,#N/A,FALSE,"PXP-TOTAL Modif";"vis2",#N/A,FALSE,"PXP-AÑO";"Vis1",#N/A,FALSE,"PXP-AÑO"}</definedName>
    <definedName name="ag" localSheetId="21" hidden="1">{#N/A,#N/A,FALSE,"PXP-TOTAL Modif";"vis2",#N/A,FALSE,"PXP-AÑO";"Vis1",#N/A,FALSE,"PXP-AÑO"}</definedName>
    <definedName name="ag" localSheetId="3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11" hidden="1">{#N/A,#N/A,FALSE,"PXP-TOTAL Modif";"vis2",#N/A,FALSE,"PXP-AÑO";"Vis1",#N/A,FALSE,"PXP-AÑO"}</definedName>
    <definedName name="ag_1" localSheetId="15" hidden="1">{#N/A,#N/A,FALSE,"PXP-TOTAL Modif";"vis2",#N/A,FALSE,"PXP-AÑO";"Vis1",#N/A,FALSE,"PXP-AÑO"}</definedName>
    <definedName name="ag_1" localSheetId="21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agagag" localSheetId="4" hidden="1">{#N/A,#N/A,FALSE,"Costos_Elem_Hid";#N/A,#N/A,FALSE,"Costos_Elem_Hid";#N/A,#N/A,FALSE,"Costos_Elem_Hid"}</definedName>
    <definedName name="agagagag" localSheetId="1" hidden="1">{#N/A,#N/A,FALSE,"Costos_Elem_Hid";#N/A,#N/A,FALSE,"Costos_Elem_Hid";#N/A,#N/A,FALSE,"Costos_Elem_Hid"}</definedName>
    <definedName name="agagagag" localSheetId="11" hidden="1">{#N/A,#N/A,FALSE,"Costos_Elem_Hid";#N/A,#N/A,FALSE,"Costos_Elem_Hid";#N/A,#N/A,FALSE,"Costos_Elem_Hid"}</definedName>
    <definedName name="agagagag" localSheetId="15" hidden="1">{#N/A,#N/A,FALSE,"Costos_Elem_Hid";#N/A,#N/A,FALSE,"Costos_Elem_Hid";#N/A,#N/A,FALSE,"Costos_Elem_Hid"}</definedName>
    <definedName name="agagagag" localSheetId="21" hidden="1">{#N/A,#N/A,FALSE,"Costos_Elem_Hid";#N/A,#N/A,FALSE,"Costos_Elem_Hid";#N/A,#N/A,FALSE,"Costos_Elem_Hid"}</definedName>
    <definedName name="agagagag" localSheetId="3" hidden="1">{#N/A,#N/A,FALSE,"Costos_Elem_Hid";#N/A,#N/A,FALSE,"Costos_Elem_Hid";#N/A,#N/A,FALSE,"Costos_Elem_Hid"}</definedName>
    <definedName name="agagagag" hidden="1">{#N/A,#N/A,FALSE,"Costos_Elem_Hid";#N/A,#N/A,FALSE,"Costos_Elem_Hid";#N/A,#N/A,FALSE,"Costos_Elem_Hid"}</definedName>
    <definedName name="agu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" localSheetId="7">#REF!</definedName>
    <definedName name="ah">#REF!</definedName>
    <definedName name="ahahahah" localSheetId="4" hidden="1">{#N/A,#N/A,FALSE,"Costos_Elem_Hid";#N/A,#N/A,FALSE,"Costos_Elem_Hid";#N/A,#N/A,FALSE,"Costos_Elem_Hid"}</definedName>
    <definedName name="ahahahah" localSheetId="1" hidden="1">{#N/A,#N/A,FALSE,"Costos_Elem_Hid";#N/A,#N/A,FALSE,"Costos_Elem_Hid";#N/A,#N/A,FALSE,"Costos_Elem_Hid"}</definedName>
    <definedName name="ahahahah" localSheetId="11" hidden="1">{#N/A,#N/A,FALSE,"Costos_Elem_Hid";#N/A,#N/A,FALSE,"Costos_Elem_Hid";#N/A,#N/A,FALSE,"Costos_Elem_Hid"}</definedName>
    <definedName name="ahahahah" localSheetId="15" hidden="1">{#N/A,#N/A,FALSE,"Costos_Elem_Hid";#N/A,#N/A,FALSE,"Costos_Elem_Hid";#N/A,#N/A,FALSE,"Costos_Elem_Hid"}</definedName>
    <definedName name="ahahahah" localSheetId="21" hidden="1">{#N/A,#N/A,FALSE,"Costos_Elem_Hid";#N/A,#N/A,FALSE,"Costos_Elem_Hid";#N/A,#N/A,FALSE,"Costos_Elem_Hid"}</definedName>
    <definedName name="ahahahah" localSheetId="3" hidden="1">{#N/A,#N/A,FALSE,"Costos_Elem_Hid";#N/A,#N/A,FALSE,"Costos_Elem_Hid";#N/A,#N/A,FALSE,"Costos_Elem_Hid"}</definedName>
    <definedName name="ahahahah" hidden="1">{#N/A,#N/A,FALSE,"Costos_Elem_Hid";#N/A,#N/A,FALSE,"Costos_Elem_Hid";#N/A,#N/A,FALSE,"Costos_Elem_Hid"}</definedName>
    <definedName name="AHormg" localSheetId="7">#REF!</definedName>
    <definedName name="AHormg" localSheetId="4">#REF!</definedName>
    <definedName name="AHormg">#REF!</definedName>
    <definedName name="AIMP" localSheetId="7">#REF!</definedName>
    <definedName name="AIMP" localSheetId="4">#REF!</definedName>
    <definedName name="AIMP">#REF!</definedName>
    <definedName name="aire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jajajaj" localSheetId="4" hidden="1">{#N/A,#N/A,TRUE,"Costos_Subg_Hid"}</definedName>
    <definedName name="ajajajaj" localSheetId="1" hidden="1">{#N/A,#N/A,TRUE,"Costos_Subg_Hid"}</definedName>
    <definedName name="ajajajaj" localSheetId="11" hidden="1">{#N/A,#N/A,TRUE,"Costos_Subg_Hid"}</definedName>
    <definedName name="ajajajaj" localSheetId="15" hidden="1">{#N/A,#N/A,TRUE,"Costos_Subg_Hid"}</definedName>
    <definedName name="ajajajaj" localSheetId="21" hidden="1">{#N/A,#N/A,TRUE,"Costos_Subg_Hid"}</definedName>
    <definedName name="ajajajaj" localSheetId="3" hidden="1">{#N/A,#N/A,TRUE,"Costos_Subg_Hid"}</definedName>
    <definedName name="ajajajaj" hidden="1">{#N/A,#N/A,TRUE,"Costos_Subg_Hid"}</definedName>
    <definedName name="Ajuste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kakakak" localSheetId="4" hidden="1">{#N/A,#N/A,FALSE,"Costos_Elem_Hid";#N/A,#N/A,FALSE,"Costos_Elem_Hid";#N/A,#N/A,FALSE,"Costos_Elem_Hid"}</definedName>
    <definedName name="akakakak" localSheetId="1" hidden="1">{#N/A,#N/A,FALSE,"Costos_Elem_Hid";#N/A,#N/A,FALSE,"Costos_Elem_Hid";#N/A,#N/A,FALSE,"Costos_Elem_Hid"}</definedName>
    <definedName name="akakakak" localSheetId="11" hidden="1">{#N/A,#N/A,FALSE,"Costos_Elem_Hid";#N/A,#N/A,FALSE,"Costos_Elem_Hid";#N/A,#N/A,FALSE,"Costos_Elem_Hid"}</definedName>
    <definedName name="akakakak" localSheetId="15" hidden="1">{#N/A,#N/A,FALSE,"Costos_Elem_Hid";#N/A,#N/A,FALSE,"Costos_Elem_Hid";#N/A,#N/A,FALSE,"Costos_Elem_Hid"}</definedName>
    <definedName name="akakakak" localSheetId="21" hidden="1">{#N/A,#N/A,FALSE,"Costos_Elem_Hid";#N/A,#N/A,FALSE,"Costos_Elem_Hid";#N/A,#N/A,FALSE,"Costos_Elem_Hid"}</definedName>
    <definedName name="akakakak" localSheetId="3" hidden="1">{#N/A,#N/A,FALSE,"Costos_Elem_Hid";#N/A,#N/A,FALSE,"Costos_Elem_Hid";#N/A,#N/A,FALSE,"Costos_Elem_Hid"}</definedName>
    <definedName name="akakakak" hidden="1">{#N/A,#N/A,FALSE,"Costos_Elem_Hid";#N/A,#N/A,FALSE,"Costos_Elem_Hid";#N/A,#N/A,FALSE,"Costos_Elem_Hid"}</definedName>
    <definedName name="AL" localSheetId="7">#REF!</definedName>
    <definedName name="AL">#REF!</definedName>
    <definedName name="alalalal" localSheetId="4" hidden="1">{#N/A,#N/A,FALSE,"Costos_Elem_Hid";#N/A,#N/A,FALSE,"Costos_Elem_Hid";#N/A,#N/A,FALSE,"Costos_Elem_Hid"}</definedName>
    <definedName name="alalalal" localSheetId="1" hidden="1">{#N/A,#N/A,FALSE,"Costos_Elem_Hid";#N/A,#N/A,FALSE,"Costos_Elem_Hid";#N/A,#N/A,FALSE,"Costos_Elem_Hid"}</definedName>
    <definedName name="alalalal" localSheetId="11" hidden="1">{#N/A,#N/A,FALSE,"Costos_Elem_Hid";#N/A,#N/A,FALSE,"Costos_Elem_Hid";#N/A,#N/A,FALSE,"Costos_Elem_Hid"}</definedName>
    <definedName name="alalalal" localSheetId="15" hidden="1">{#N/A,#N/A,FALSE,"Costos_Elem_Hid";#N/A,#N/A,FALSE,"Costos_Elem_Hid";#N/A,#N/A,FALSE,"Costos_Elem_Hid"}</definedName>
    <definedName name="alalalal" localSheetId="21" hidden="1">{#N/A,#N/A,FALSE,"Costos_Elem_Hid";#N/A,#N/A,FALSE,"Costos_Elem_Hid";#N/A,#N/A,FALSE,"Costos_Elem_Hid"}</definedName>
    <definedName name="alalalal" localSheetId="3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BS" localSheetId="7">#REF!</definedName>
    <definedName name="ALBS">#REF!</definedName>
    <definedName name="alex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a" localSheetId="7">#REF!</definedName>
    <definedName name="alfa" localSheetId="4">#REF!</definedName>
    <definedName name="alfa" localSheetId="3">#REF!</definedName>
    <definedName name="alfa">#REF!</definedName>
    <definedName name="alim" localSheetId="7">#REF!</definedName>
    <definedName name="alim">#REF!</definedName>
    <definedName name="alkdj" localSheetId="1" hidden="1">{#N/A,#N/A,FALSE,"Matrix";#N/A,#N/A,FALSE,"Executive";#N/A,#N/A,FALSE,"Summary"}</definedName>
    <definedName name="alkdj" localSheetId="11" hidden="1">{#N/A,#N/A,FALSE,"Matrix";#N/A,#N/A,FALSE,"Executive";#N/A,#N/A,FALSE,"Summary"}</definedName>
    <definedName name="alkdj" localSheetId="15" hidden="1">{#N/A,#N/A,FALSE,"Matrix";#N/A,#N/A,FALSE,"Executive";#N/A,#N/A,FALSE,"Summary"}</definedName>
    <definedName name="alkdj" localSheetId="21" hidden="1">{#N/A,#N/A,FALSE,"Matrix";#N/A,#N/A,FALSE,"Executive";#N/A,#N/A,FALSE,"Summary"}</definedName>
    <definedName name="alkdj" hidden="1">{#N/A,#N/A,FALSE,"Matrix";#N/A,#N/A,FALSE,"Executive";#N/A,#N/A,FALSE,"Summary"}</definedName>
    <definedName name="all" localSheetId="7">#REF!</definedName>
    <definedName name="all">#REF!</definedName>
    <definedName name="allow" localSheetId="7">#REF!</definedName>
    <definedName name="allow">#REF!</definedName>
    <definedName name="alo" localSheetId="7" hidden="1">#REF!</definedName>
    <definedName name="alo" hidden="1">#REF!</definedName>
    <definedName name="Alonso_Peraita" localSheetId="7">#REF!</definedName>
    <definedName name="Alonso_Peraita">#REF!</definedName>
    <definedName name="Alt.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 localSheetId="7">#REF!</definedName>
    <definedName name="Alternativa" localSheetId="4">#REF!</definedName>
    <definedName name="Alternativa">#REF!</definedName>
    <definedName name="ALTURA" localSheetId="7">#REF!</definedName>
    <definedName name="ALTURA" localSheetId="4">#REF!</definedName>
    <definedName name="ALTURA">#REF!</definedName>
    <definedName name="ALX" localSheetId="7">#REF!</definedName>
    <definedName name="ALX">#REF!</definedName>
    <definedName name="amamamama" localSheetId="4" hidden="1">{#N/A,#N/A,FALSE,"Costos_Elem_Hid";#N/A,#N/A,FALSE,"Costos_Elem_Hid";#N/A,#N/A,FALSE,"Costos_Elem_Hid"}</definedName>
    <definedName name="amamamama" localSheetId="1" hidden="1">{#N/A,#N/A,FALSE,"Costos_Elem_Hid";#N/A,#N/A,FALSE,"Costos_Elem_Hid";#N/A,#N/A,FALSE,"Costos_Elem_Hid"}</definedName>
    <definedName name="amamamama" localSheetId="11" hidden="1">{#N/A,#N/A,FALSE,"Costos_Elem_Hid";#N/A,#N/A,FALSE,"Costos_Elem_Hid";#N/A,#N/A,FALSE,"Costos_Elem_Hid"}</definedName>
    <definedName name="amamamama" localSheetId="15" hidden="1">{#N/A,#N/A,FALSE,"Costos_Elem_Hid";#N/A,#N/A,FALSE,"Costos_Elem_Hid";#N/A,#N/A,FALSE,"Costos_Elem_Hid"}</definedName>
    <definedName name="amamamama" localSheetId="21" hidden="1">{#N/A,#N/A,FALSE,"Costos_Elem_Hid";#N/A,#N/A,FALSE,"Costos_Elem_Hid";#N/A,#N/A,FALSE,"Costos_Elem_Hid"}</definedName>
    <definedName name="amamamama" localSheetId="3" hidden="1">{#N/A,#N/A,FALSE,"Costos_Elem_Hid";#N/A,#N/A,FALSE,"Costos_Elem_Hid";#N/A,#N/A,FALSE,"Costos_Elem_Hid"}</definedName>
    <definedName name="amamamama" hidden="1">{#N/A,#N/A,FALSE,"Costos_Elem_Hid";#N/A,#N/A,FALSE,"Costos_Elem_Hid";#N/A,#N/A,FALSE,"Costos_Elem_Hid"}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ensual" localSheetId="7">#REF!</definedName>
    <definedName name="amensual" localSheetId="4">#REF!</definedName>
    <definedName name="amensual">#REF!</definedName>
    <definedName name="amesanterior" localSheetId="7">#REF!</definedName>
    <definedName name="amesanterior" localSheetId="4">#REF!</definedName>
    <definedName name="amesanterior">#REF!</definedName>
    <definedName name="AMETROS" localSheetId="7">#REF!</definedName>
    <definedName name="AMETROS" localSheetId="4">#REF!</definedName>
    <definedName name="AMETROS">#REF!</definedName>
    <definedName name="amor" localSheetId="4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11" hidden="1">{"MO(BASE)",#N/A,FALSE,"MO(BASE)";"MO(BASE)1",#N/A,FALSE,"MO(BASE)";"MO(BASE)2",#N/A,FALSE,"MO(BASE)"}</definedName>
    <definedName name="amor" localSheetId="15" hidden="1">{"MO(BASE)",#N/A,FALSE,"MO(BASE)";"MO(BASE)1",#N/A,FALSE,"MO(BASE)";"MO(BASE)2",#N/A,FALSE,"MO(BASE)"}</definedName>
    <definedName name="amor" localSheetId="21" hidden="1">{"MO(BASE)",#N/A,FALSE,"MO(BASE)";"MO(BASE)1",#N/A,FALSE,"MO(BASE)";"MO(BASE)2",#N/A,FALSE,"MO(BASE)"}</definedName>
    <definedName name="amor" localSheetId="3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11" hidden="1">{"MO(BASE)",#N/A,FALSE,"MO(BASE)";"MO(BASE)1",#N/A,FALSE,"MO(BASE)";"MO(BASE)2",#N/A,FALSE,"MO(BASE)"}</definedName>
    <definedName name="amor_1" localSheetId="15" hidden="1">{"MO(BASE)",#N/A,FALSE,"MO(BASE)";"MO(BASE)1",#N/A,FALSE,"MO(BASE)";"MO(BASE)2",#N/A,FALSE,"MO(BASE)"}</definedName>
    <definedName name="amor_1" localSheetId="21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TG" localSheetId="7">#REF!</definedName>
    <definedName name="AMTG">#REF!</definedName>
    <definedName name="AMTL" localSheetId="7">#REF!</definedName>
    <definedName name="AMTL">#REF!</definedName>
    <definedName name="ANAC" localSheetId="7">#REF!</definedName>
    <definedName name="ANAC" localSheetId="4">#REF!</definedName>
    <definedName name="ANAC">#REF!</definedName>
    <definedName name="anananan" localSheetId="4" hidden="1">{#N/A,#N/A,FALSE,"Costos_Elem_Hid";#N/A,#N/A,FALSE,"Costos_Elem_Hid";#N/A,#N/A,FALSE,"Costos_Elem_Hid"}</definedName>
    <definedName name="anananan" localSheetId="1" hidden="1">{#N/A,#N/A,FALSE,"Costos_Elem_Hid";#N/A,#N/A,FALSE,"Costos_Elem_Hid";#N/A,#N/A,FALSE,"Costos_Elem_Hid"}</definedName>
    <definedName name="anananan" localSheetId="11" hidden="1">{#N/A,#N/A,FALSE,"Costos_Elem_Hid";#N/A,#N/A,FALSE,"Costos_Elem_Hid";#N/A,#N/A,FALSE,"Costos_Elem_Hid"}</definedName>
    <definedName name="anananan" localSheetId="15" hidden="1">{#N/A,#N/A,FALSE,"Costos_Elem_Hid";#N/A,#N/A,FALSE,"Costos_Elem_Hid";#N/A,#N/A,FALSE,"Costos_Elem_Hid"}</definedName>
    <definedName name="anananan" localSheetId="21" hidden="1">{#N/A,#N/A,FALSE,"Costos_Elem_Hid";#N/A,#N/A,FALSE,"Costos_Elem_Hid";#N/A,#N/A,FALSE,"Costos_Elem_Hid"}</definedName>
    <definedName name="anananan" localSheetId="3" hidden="1">{#N/A,#N/A,FALSE,"Costos_Elem_Hid";#N/A,#N/A,FALSE,"Costos_Elem_Hid";#N/A,#N/A,FALSE,"Costos_Elem_Hid"}</definedName>
    <definedName name="anananan" hidden="1">{#N/A,#N/A,FALSE,"Costos_Elem_Hid";#N/A,#N/A,FALSE,"Costos_Elem_Hid";#N/A,#N/A,FALSE,"Costos_Elem_Hid"}</definedName>
    <definedName name="Andene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rea1">#N/A</definedName>
    <definedName name="ANEXO3A" localSheetId="7">#REF!</definedName>
    <definedName name="ANEXO3A">#REF!</definedName>
    <definedName name="ANEXO3A1" localSheetId="7">#REF!</definedName>
    <definedName name="ANEXO3A1" localSheetId="4">#REF!</definedName>
    <definedName name="ANEXO3A1">#REF!</definedName>
    <definedName name="ANEXO3A2" localSheetId="7">#REF!</definedName>
    <definedName name="ANEXO3A2" localSheetId="4">#REF!</definedName>
    <definedName name="ANEXO3A2">#REF!</definedName>
    <definedName name="Annual_Grade_A_Discount" localSheetId="7">#REF!</definedName>
    <definedName name="Annual_Grade_A_Discount">#REF!</definedName>
    <definedName name="Annual_Standard_Discount" localSheetId="7">#REF!</definedName>
    <definedName name="Annual_Standard_Discount">#REF!</definedName>
    <definedName name="anscount" hidden="1">1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_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_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_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ipo" localSheetId="7">#REF!</definedName>
    <definedName name="anticipo">#REF!</definedName>
    <definedName name="ANTOF" localSheetId="7">#REF!</definedName>
    <definedName name="ANTOF">#REF!</definedName>
    <definedName name="ANTON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ual" localSheetId="7">#REF!</definedName>
    <definedName name="anual">#REF!</definedName>
    <definedName name="Año" localSheetId="7">#REF!</definedName>
    <definedName name="Año" localSheetId="4">#REF!</definedName>
    <definedName name="Año">#REF!</definedName>
    <definedName name="año_1" localSheetId="4" hidden="1">{"MO(BASE)",#N/A,FALSE,"MO(BASE)";"MO(BASE)1",#N/A,FALSE,"MO(BASE)";"MO(BASE)2",#N/A,FALSE,"MO(BASE)"}</definedName>
    <definedName name="año_1" localSheetId="1" hidden="1">{"MO(BASE)",#N/A,FALSE,"MO(BASE)";"MO(BASE)1",#N/A,FALSE,"MO(BASE)";"MO(BASE)2",#N/A,FALSE,"MO(BASE)"}</definedName>
    <definedName name="año_1" localSheetId="11" hidden="1">{"MO(BASE)",#N/A,FALSE,"MO(BASE)";"MO(BASE)1",#N/A,FALSE,"MO(BASE)";"MO(BASE)2",#N/A,FALSE,"MO(BASE)"}</definedName>
    <definedName name="año_1" localSheetId="15" hidden="1">{"MO(BASE)",#N/A,FALSE,"MO(BASE)";"MO(BASE)1",#N/A,FALSE,"MO(BASE)";"MO(BASE)2",#N/A,FALSE,"MO(BASE)"}</definedName>
    <definedName name="año_1" localSheetId="21" hidden="1">{"MO(BASE)",#N/A,FALSE,"MO(BASE)";"MO(BASE)1",#N/A,FALSE,"MO(BASE)";"MO(BASE)2",#N/A,FALSE,"MO(BASE)"}</definedName>
    <definedName name="año_1" hidden="1">{"MO(BASE)",#N/A,FALSE,"MO(BASE)";"MO(BASE)1",#N/A,FALSE,"MO(BASE)";"MO(BASE)2",#N/A,FALSE,"MO(BASE)"}</definedName>
    <definedName name="año_2" localSheetId="4" hidden="1">{"MO(BASE)",#N/A,FALSE,"MO(BASE)";"MO(BASE)1",#N/A,FALSE,"MO(BASE)";"MO(BASE)2",#N/A,FALSE,"MO(BASE)"}</definedName>
    <definedName name="año_2" localSheetId="1" hidden="1">{"MO(BASE)",#N/A,FALSE,"MO(BASE)";"MO(BASE)1",#N/A,FALSE,"MO(BASE)";"MO(BASE)2",#N/A,FALSE,"MO(BASE)"}</definedName>
    <definedName name="año_2" localSheetId="11" hidden="1">{"MO(BASE)",#N/A,FALSE,"MO(BASE)";"MO(BASE)1",#N/A,FALSE,"MO(BASE)";"MO(BASE)2",#N/A,FALSE,"MO(BASE)"}</definedName>
    <definedName name="año_2" localSheetId="15" hidden="1">{"MO(BASE)",#N/A,FALSE,"MO(BASE)";"MO(BASE)1",#N/A,FALSE,"MO(BASE)";"MO(BASE)2",#N/A,FALSE,"MO(BASE)"}</definedName>
    <definedName name="año_2" localSheetId="21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localSheetId="4" hidden="1">{"MO(BASE)",#N/A,FALSE,"MO(BASE)";"MO(BASE)1",#N/A,FALSE,"MO(BASE)";"MO(BASE)2",#N/A,FALSE,"MO(BASE)"}</definedName>
    <definedName name="año_3" localSheetId="1" hidden="1">{"MO(BASE)",#N/A,FALSE,"MO(BASE)";"MO(BASE)1",#N/A,FALSE,"MO(BASE)";"MO(BASE)2",#N/A,FALSE,"MO(BASE)"}</definedName>
    <definedName name="año_3" localSheetId="11" hidden="1">{"MO(BASE)",#N/A,FALSE,"MO(BASE)";"MO(BASE)1",#N/A,FALSE,"MO(BASE)";"MO(BASE)2",#N/A,FALSE,"MO(BASE)"}</definedName>
    <definedName name="año_3" localSheetId="15" hidden="1">{"MO(BASE)",#N/A,FALSE,"MO(BASE)";"MO(BASE)1",#N/A,FALSE,"MO(BASE)";"MO(BASE)2",#N/A,FALSE,"MO(BASE)"}</definedName>
    <definedName name="año_3" localSheetId="21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localSheetId="4" hidden="1">{"MO(BASE)",#N/A,FALSE,"MO(BASE)";"MO(BASE)1",#N/A,FALSE,"MO(BASE)";"MO(BASE)2",#N/A,FALSE,"MO(BASE)"}</definedName>
    <definedName name="año_4" localSheetId="1" hidden="1">{"MO(BASE)",#N/A,FALSE,"MO(BASE)";"MO(BASE)1",#N/A,FALSE,"MO(BASE)";"MO(BASE)2",#N/A,FALSE,"MO(BASE)"}</definedName>
    <definedName name="año_4" localSheetId="11" hidden="1">{"MO(BASE)",#N/A,FALSE,"MO(BASE)";"MO(BASE)1",#N/A,FALSE,"MO(BASE)";"MO(BASE)2",#N/A,FALSE,"MO(BASE)"}</definedName>
    <definedName name="año_4" localSheetId="15" hidden="1">{"MO(BASE)",#N/A,FALSE,"MO(BASE)";"MO(BASE)1",#N/A,FALSE,"MO(BASE)";"MO(BASE)2",#N/A,FALSE,"MO(BASE)"}</definedName>
    <definedName name="año_4" localSheetId="21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localSheetId="4" hidden="1">{"MO(BASE)",#N/A,FALSE,"MO(BASE)";"MO(BASE)1",#N/A,FALSE,"MO(BASE)";"MO(BASE)2",#N/A,FALSE,"MO(BASE)"}</definedName>
    <definedName name="año_5" localSheetId="1" hidden="1">{"MO(BASE)",#N/A,FALSE,"MO(BASE)";"MO(BASE)1",#N/A,FALSE,"MO(BASE)";"MO(BASE)2",#N/A,FALSE,"MO(BASE)"}</definedName>
    <definedName name="año_5" localSheetId="11" hidden="1">{"MO(BASE)",#N/A,FALSE,"MO(BASE)";"MO(BASE)1",#N/A,FALSE,"MO(BASE)";"MO(BASE)2",#N/A,FALSE,"MO(BASE)"}</definedName>
    <definedName name="año_5" localSheetId="15" hidden="1">{"MO(BASE)",#N/A,FALSE,"MO(BASE)";"MO(BASE)1",#N/A,FALSE,"MO(BASE)";"MO(BASE)2",#N/A,FALSE,"MO(BASE)"}</definedName>
    <definedName name="año_5" localSheetId="21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O" localSheetId="7">#REF!</definedName>
    <definedName name="AO">#REF!</definedName>
    <definedName name="AP" localSheetId="7">#REF!</definedName>
    <definedName name="AP">#REF!</definedName>
    <definedName name="AP_DAT" localSheetId="7">#REF!</definedName>
    <definedName name="AP_DAT" localSheetId="4">#REF!</definedName>
    <definedName name="AP_DAT" localSheetId="3">#REF!</definedName>
    <definedName name="AP_DAT">#REF!</definedName>
    <definedName name="AP_DET" localSheetId="7">#REF!</definedName>
    <definedName name="AP_DET" localSheetId="4">#REF!</definedName>
    <definedName name="AP_DET">#REF!</definedName>
    <definedName name="APESOS" localSheetId="7">#REF!</definedName>
    <definedName name="APESOS" localSheetId="4">#REF!</definedName>
    <definedName name="APESOS">#REF!</definedName>
    <definedName name="API" localSheetId="7">#REF!</definedName>
    <definedName name="API" localSheetId="4">#REF!</definedName>
    <definedName name="API">#REF!</definedName>
    <definedName name="APLICA_VIATICO" localSheetId="7">#REF!</definedName>
    <definedName name="APLICA_VIATICO" localSheetId="4">#REF!</definedName>
    <definedName name="APLICA_VIATICO">#REF!</definedName>
    <definedName name="APT" localSheetId="7">#REF!</definedName>
    <definedName name="APT">#REF!</definedName>
    <definedName name="AQ" localSheetId="7">#REF!</definedName>
    <definedName name="AQ" localSheetId="4">#REF!</definedName>
    <definedName name="AQ">#REF!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" localSheetId="4" hidden="1">{#N/A,#N/A,TRUE,"Costos_Subg_Hid"}</definedName>
    <definedName name="aqaqaqa" localSheetId="1" hidden="1">{#N/A,#N/A,TRUE,"Costos_Subg_Hid"}</definedName>
    <definedName name="aqaqaqa" localSheetId="11" hidden="1">{#N/A,#N/A,TRUE,"Costos_Subg_Hid"}</definedName>
    <definedName name="aqaqaqa" localSheetId="15" hidden="1">{#N/A,#N/A,TRUE,"Costos_Subg_Hid"}</definedName>
    <definedName name="aqaqaqa" localSheetId="21" hidden="1">{#N/A,#N/A,TRUE,"Costos_Subg_Hid"}</definedName>
    <definedName name="aqaqaqa" localSheetId="3" hidden="1">{#N/A,#N/A,TRUE,"Costos_Subg_Hid"}</definedName>
    <definedName name="aqaqaqa" hidden="1">{#N/A,#N/A,TRUE,"Costos_Subg_Hid"}</definedName>
    <definedName name="aqqqqqqqqqq" localSheetId="1" hidden="1">{"Graf_Carga Trab",#N/A,FALSE,"Grafi_Carga Trab";"Graf_Venta Flujo",#N/A,FALSE,"Grafi_Carga Trab"}</definedName>
    <definedName name="aqqqqqqqqqq" localSheetId="11" hidden="1">{"Graf_Carga Trab",#N/A,FALSE,"Grafi_Carga Trab";"Graf_Venta Flujo",#N/A,FALSE,"Grafi_Carga Trab"}</definedName>
    <definedName name="aqqqqqqqqqq" localSheetId="15" hidden="1">{"Graf_Carga Trab",#N/A,FALSE,"Grafi_Carga Trab";"Graf_Venta Flujo",#N/A,FALSE,"Grafi_Carga Trab"}</definedName>
    <definedName name="aqqqqqqqqqq" localSheetId="21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uipo" localSheetId="1" hidden="1">{#N/A,#N/A,TRUE,"Est. de Fact.";#N/A,#N/A,TRUE,"Capitulo 19";#N/A,#N/A,TRUE,"Proyecto P855"}</definedName>
    <definedName name="aquipo" localSheetId="11" hidden="1">{#N/A,#N/A,TRUE,"Est. de Fact.";#N/A,#N/A,TRUE,"Capitulo 19";#N/A,#N/A,TRUE,"Proyecto P855"}</definedName>
    <definedName name="aquipo" localSheetId="15" hidden="1">{#N/A,#N/A,TRUE,"Est. de Fact.";#N/A,#N/A,TRUE,"Capitulo 19";#N/A,#N/A,TRUE,"Proyecto P855"}</definedName>
    <definedName name="aquipo" localSheetId="21" hidden="1">{#N/A,#N/A,TRUE,"Est. de Fact.";#N/A,#N/A,TRUE,"Capitulo 19";#N/A,#N/A,TRUE,"Proyecto P855"}</definedName>
    <definedName name="aquipo" hidden="1">{#N/A,#N/A,TRUE,"Est. de Fact.";#N/A,#N/A,TRUE,"Capitulo 19";#N/A,#N/A,TRUE,"Proyecto P855"}</definedName>
    <definedName name="AR" localSheetId="7">#REF!</definedName>
    <definedName name="AR" localSheetId="4">#REF!</definedName>
    <definedName name="AR">#REF!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RE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RE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RE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R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REA" localSheetId="7">#REF!</definedName>
    <definedName name="AREA" localSheetId="4">#REF!</definedName>
    <definedName name="AREA">#REF!</definedName>
    <definedName name="área" localSheetId="1" hidden="1">{"Sin detalle",#N/A,FALSE,"Flujo (redondeado)";"Detallado",#N/A,FALSE,"Flujo (redondeado)"}</definedName>
    <definedName name="área" localSheetId="11" hidden="1">{"Sin detalle",#N/A,FALSE,"Flujo (redondeado)";"Detallado",#N/A,FALSE,"Flujo (redondeado)"}</definedName>
    <definedName name="área" localSheetId="15" hidden="1">{"Sin detalle",#N/A,FALSE,"Flujo (redondeado)";"Detallado",#N/A,FALSE,"Flujo (redondeado)"}</definedName>
    <definedName name="área" localSheetId="21" hidden="1">{"Sin detalle",#N/A,FALSE,"Flujo (redondeado)";"Detallado",#N/A,FALSE,"Flujo (redondeado)"}</definedName>
    <definedName name="área" hidden="1">{"Sin detalle",#N/A,FALSE,"Flujo (redondeado)";"Detallado",#N/A,FALSE,"Flujo (redondeado)"}</definedName>
    <definedName name="área_210" localSheetId="7">#REF!</definedName>
    <definedName name="área_210">#REF!</definedName>
    <definedName name="_xlnm.Extract" localSheetId="7">#REF!</definedName>
    <definedName name="_xlnm.Extract" localSheetId="4">#REF!</definedName>
    <definedName name="_xlnm.Extract" localSheetId="3">#REF!</definedName>
    <definedName name="_xlnm.Extract">#REF!</definedName>
    <definedName name="AREA_DE_IMPRESI" localSheetId="7">#REF!</definedName>
    <definedName name="AREA_DE_IMPRESI" localSheetId="4">#REF!</definedName>
    <definedName name="AREA_DE_IMPRESI">#REF!</definedName>
    <definedName name="_xlnm.Print_Area" localSheetId="9">Cubicacion_IMP!$B$2:$BB$40</definedName>
    <definedName name="_xlnm.Print_Area" localSheetId="14">Cubicacion_PE!$B$2:$BA$4</definedName>
    <definedName name="_xlnm.Print_Area" localSheetId="4">#REF!</definedName>
    <definedName name="_xlnm.Print_Area" localSheetId="21">Soportes_RCI!$A$1:$AW$604</definedName>
    <definedName name="_xlnm.Print_Area" localSheetId="3">Volumen_Obra!$B$9:$G$614</definedName>
    <definedName name="_xlnm.Print_Area" localSheetId="6">W_M!$A$5:$R$3237</definedName>
    <definedName name="_xlnm.Print_Area">#N/A</definedName>
    <definedName name="Area_Impresion" localSheetId="7">#REF!</definedName>
    <definedName name="Area_Impresion" localSheetId="4">#REF!</definedName>
    <definedName name="Area_Impresion">#REF!</definedName>
    <definedName name="area2" localSheetId="7">#REF!</definedName>
    <definedName name="area2" localSheetId="4">#REF!</definedName>
    <definedName name="area2" localSheetId="3">#REF!</definedName>
    <definedName name="area2">#REF!</definedName>
    <definedName name="AREA3" localSheetId="7">#REF!</definedName>
    <definedName name="AREA3" localSheetId="4">#REF!</definedName>
    <definedName name="AREA3" localSheetId="3">#REF!</definedName>
    <definedName name="AREA3">#REF!</definedName>
    <definedName name="area4" localSheetId="7">#REF!</definedName>
    <definedName name="area4" localSheetId="4">#REF!</definedName>
    <definedName name="area4">#REF!</definedName>
    <definedName name="AreaEightThreeZero" localSheetId="7">#REF!</definedName>
    <definedName name="AreaEightThreeZero" localSheetId="4">#REF!</definedName>
    <definedName name="AreaEightThreeZero">#REF!</definedName>
    <definedName name="AreaFiveOneZero" localSheetId="7">#REF!</definedName>
    <definedName name="AreaFiveOneZero" localSheetId="4">#REF!</definedName>
    <definedName name="AreaFiveOneZero">#REF!</definedName>
    <definedName name="AreaFiveSevenZero" localSheetId="7">#REF!</definedName>
    <definedName name="AreaFiveSevenZero" localSheetId="4">#REF!</definedName>
    <definedName name="AreaFiveSevenZero">#REF!</definedName>
    <definedName name="AreaFiveTwoZero" localSheetId="7">#REF!</definedName>
    <definedName name="AreaFiveTwoZero" localSheetId="4">#REF!</definedName>
    <definedName name="AreaFiveTwoZero">#REF!</definedName>
    <definedName name="AreaFourFourZero" localSheetId="7">#REF!</definedName>
    <definedName name="AreaFourFourZero" localSheetId="4">#REF!</definedName>
    <definedName name="AreaFourFourZero">#REF!</definedName>
    <definedName name="AreaFourOneZero" localSheetId="7">#REF!</definedName>
    <definedName name="AreaFourOneZero" localSheetId="4">#REF!</definedName>
    <definedName name="AreaFourOneZero">#REF!</definedName>
    <definedName name="AreaFourTwoZero" localSheetId="7">#REF!</definedName>
    <definedName name="AreaFourTwoZero" localSheetId="4">#REF!</definedName>
    <definedName name="AreaFourTwoZero">#REF!</definedName>
    <definedName name="areaimp" localSheetId="7">#REF!</definedName>
    <definedName name="areaimp">#REF!</definedName>
    <definedName name="AreaNineEightFour" localSheetId="7">#REF!</definedName>
    <definedName name="AreaNineEightFour" localSheetId="4">#REF!</definedName>
    <definedName name="AreaNineEightFour">#REF!</definedName>
    <definedName name="AreaNineEightTwo" localSheetId="7">#REF!</definedName>
    <definedName name="AreaNineEightTwo" localSheetId="4">#REF!</definedName>
    <definedName name="AreaNineEightTwo">#REF!</definedName>
    <definedName name="AreaNineEightZero" localSheetId="7">#REF!</definedName>
    <definedName name="AreaNineEightZero" localSheetId="4">#REF!</definedName>
    <definedName name="AreaNineEightZero">#REF!</definedName>
    <definedName name="AreaNineFourZero" localSheetId="7">#REF!</definedName>
    <definedName name="AreaNineFourZero" localSheetId="4">#REF!</definedName>
    <definedName name="AreaNineFourZero">#REF!</definedName>
    <definedName name="AreaNineNineZero" localSheetId="7">#REF!</definedName>
    <definedName name="AreaNineNineZero" localSheetId="4">#REF!</definedName>
    <definedName name="AreaNineNineZero">#REF!</definedName>
    <definedName name="AreaNineSixZero" localSheetId="7">#REF!</definedName>
    <definedName name="AreaNineSixZero" localSheetId="4">#REF!</definedName>
    <definedName name="AreaNineSixZero">#REF!</definedName>
    <definedName name="AreaNineThreeZero" localSheetId="7">#REF!</definedName>
    <definedName name="AreaNineThreeZero" localSheetId="4">#REF!</definedName>
    <definedName name="AreaNineThreeZero">#REF!</definedName>
    <definedName name="AreaNineTwoZero" localSheetId="7">#REF!</definedName>
    <definedName name="AreaNineTwoZero" localSheetId="4">#REF!</definedName>
    <definedName name="AreaNineTwoZero">#REF!</definedName>
    <definedName name="AreaOneOneZero" localSheetId="7">#REF!</definedName>
    <definedName name="AreaOneOneZero" localSheetId="4">#REF!</definedName>
    <definedName name="AreaOneOneZero">#REF!</definedName>
    <definedName name="AreaOneThreeZero" localSheetId="7">#REF!</definedName>
    <definedName name="AreaOneThreeZero" localSheetId="4">#REF!</definedName>
    <definedName name="AreaOneThreeZero">#REF!</definedName>
    <definedName name="AreaOneTwoZero" localSheetId="7">#REF!</definedName>
    <definedName name="AreaOneTwoZero" localSheetId="4">#REF!</definedName>
    <definedName name="AreaOneTwoZero">#REF!</definedName>
    <definedName name="AreaSevenFiveZero" localSheetId="7">#REF!</definedName>
    <definedName name="AreaSevenFiveZero" localSheetId="4">#REF!</definedName>
    <definedName name="AreaSevenFiveZero">#REF!</definedName>
    <definedName name="AreaSevenFourZero" localSheetId="7">#REF!</definedName>
    <definedName name="AreaSevenFourZero" localSheetId="4">#REF!</definedName>
    <definedName name="AreaSevenFourZero">#REF!</definedName>
    <definedName name="AreaThreeFiveFive" localSheetId="7">#REF!</definedName>
    <definedName name="AreaThreeFiveFive" localSheetId="4">#REF!</definedName>
    <definedName name="AreaThreeFiveFive">#REF!</definedName>
    <definedName name="AreaThreeFiveFour" localSheetId="7">#REF!</definedName>
    <definedName name="AreaThreeFiveFour" localSheetId="4">#REF!</definedName>
    <definedName name="AreaThreeFiveFour">#REF!</definedName>
    <definedName name="AreaThreeFiveOne" localSheetId="7">#REF!</definedName>
    <definedName name="AreaThreeFiveOne" localSheetId="4">#REF!</definedName>
    <definedName name="AreaThreeFiveOne">#REF!</definedName>
    <definedName name="AreaThreeFiveSeven" localSheetId="7">#REF!</definedName>
    <definedName name="AreaThreeFiveSeven" localSheetId="4">#REF!</definedName>
    <definedName name="AreaThreeFiveSeven">#REF!</definedName>
    <definedName name="AreaThreeFiveSix" localSheetId="7">#REF!</definedName>
    <definedName name="AreaThreeFiveSix" localSheetId="4">#REF!</definedName>
    <definedName name="AreaThreeFiveSix">#REF!</definedName>
    <definedName name="AreaThreeFiveThree" localSheetId="7">#REF!</definedName>
    <definedName name="AreaThreeFiveThree" localSheetId="4">#REF!</definedName>
    <definedName name="AreaThreeFiveThree">#REF!</definedName>
    <definedName name="AreaThreeFiveTwo" localSheetId="7">#REF!</definedName>
    <definedName name="AreaThreeFiveTwo" localSheetId="4">#REF!</definedName>
    <definedName name="AreaThreeFiveTwo">#REF!</definedName>
    <definedName name="AreaThreeNineZero" localSheetId="7">#REF!</definedName>
    <definedName name="AreaThreeNineZero" localSheetId="4">#REF!</definedName>
    <definedName name="AreaThreeNineZero">#REF!</definedName>
    <definedName name="AreaThreeSevenFive" localSheetId="7">#REF!</definedName>
    <definedName name="AreaThreeSevenFive" localSheetId="4">#REF!</definedName>
    <definedName name="AreaThreeSevenFive">#REF!</definedName>
    <definedName name="AreaThreeSevenFour" localSheetId="7">#REF!</definedName>
    <definedName name="AreaThreeSevenFour" localSheetId="4">#REF!</definedName>
    <definedName name="AreaThreeSevenFour">#REF!</definedName>
    <definedName name="AreaThreeSevenOne" localSheetId="7">#REF!</definedName>
    <definedName name="AreaThreeSevenOne" localSheetId="4">#REF!</definedName>
    <definedName name="AreaThreeSevenOne">#REF!</definedName>
    <definedName name="AreaThreeSevenThree" localSheetId="7">#REF!</definedName>
    <definedName name="AreaThreeSevenThree" localSheetId="4">#REF!</definedName>
    <definedName name="AreaThreeSevenThree">#REF!</definedName>
    <definedName name="AreaThreeThreeFive" localSheetId="7">#REF!</definedName>
    <definedName name="AreaThreeThreeFive" localSheetId="4">#REF!</definedName>
    <definedName name="AreaThreeThreeFive">#REF!</definedName>
    <definedName name="AreaThreeThreeFour" localSheetId="7">#REF!</definedName>
    <definedName name="AreaThreeThreeFour" localSheetId="4">#REF!</definedName>
    <definedName name="AreaThreeThreeFour">#REF!</definedName>
    <definedName name="AreaThreeThreeOne" localSheetId="7">#REF!</definedName>
    <definedName name="AreaThreeThreeOne" localSheetId="4">#REF!</definedName>
    <definedName name="AreaThreeThreeOne">#REF!</definedName>
    <definedName name="AreaThreeThreeSix" localSheetId="7">#REF!</definedName>
    <definedName name="AreaThreeThreeSix" localSheetId="4">#REF!</definedName>
    <definedName name="AreaThreeThreeSix">#REF!</definedName>
    <definedName name="AreaThreeThreeThree" localSheetId="7">#REF!</definedName>
    <definedName name="AreaThreeThreeThree" localSheetId="4">#REF!</definedName>
    <definedName name="AreaThreeThreeThree">#REF!</definedName>
    <definedName name="AreaThreeThreeTwo" localSheetId="7">#REF!</definedName>
    <definedName name="AreaThreeThreeTwo" localSheetId="4">#REF!</definedName>
    <definedName name="AreaThreeThreeTwo">#REF!</definedName>
    <definedName name="AreaThreeTwoOne" localSheetId="7">#REF!</definedName>
    <definedName name="AreaThreeTwoOne" localSheetId="4">#REF!</definedName>
    <definedName name="AreaThreeTwoOne">#REF!</definedName>
    <definedName name="AreaThreeTwoTwo" localSheetId="7">#REF!</definedName>
    <definedName name="AreaThreeTwoTwo" localSheetId="4">#REF!</definedName>
    <definedName name="AreaThreeTwoTwo">#REF!</definedName>
    <definedName name="AreaTwoEightZero" localSheetId="7">#REF!</definedName>
    <definedName name="AreaTwoEightZero" localSheetId="4">#REF!</definedName>
    <definedName name="AreaTwoEightZero">#REF!</definedName>
    <definedName name="AreaTwoFiveZero" localSheetId="7">#REF!</definedName>
    <definedName name="AreaTwoFiveZero" localSheetId="4">#REF!</definedName>
    <definedName name="AreaTwoFiveZero">#REF!</definedName>
    <definedName name="AreaTwoFourZero" localSheetId="7">#REF!</definedName>
    <definedName name="AreaTwoFourZero" localSheetId="4">#REF!</definedName>
    <definedName name="AreaTwoFourZero">#REF!</definedName>
    <definedName name="AreaTwoOneZero" localSheetId="7">#REF!</definedName>
    <definedName name="AreaTwoOneZero" localSheetId="4">#REF!</definedName>
    <definedName name="AreaTwoOneZero">#REF!</definedName>
    <definedName name="AreaTwoThreeZero" localSheetId="7">#REF!</definedName>
    <definedName name="AreaTwoThreeZero" localSheetId="4">#REF!</definedName>
    <definedName name="AreaTwoThreeZero">#REF!</definedName>
    <definedName name="AreaTwoTwoZero" localSheetId="7">#REF!</definedName>
    <definedName name="AreaTwoTwoZero" localSheetId="4">#REF!</definedName>
    <definedName name="AreaTwoTwoZero">#REF!</definedName>
    <definedName name="ariel" localSheetId="1" hidden="1">{"CI+GG(BASE)",#N/A,FALSE,"CI+GG(BASE)";"GG",#N/A,FALSE,"CI+GG(BASE)";"CI",#N/A,FALSE,"CI+GG(BASE)"}</definedName>
    <definedName name="ariel" localSheetId="11" hidden="1">{"CI+GG(BASE)",#N/A,FALSE,"CI+GG(BASE)";"GG",#N/A,FALSE,"CI+GG(BASE)";"CI",#N/A,FALSE,"CI+GG(BASE)"}</definedName>
    <definedName name="ariel" localSheetId="15" hidden="1">{"CI+GG(BASE)",#N/A,FALSE,"CI+GG(BASE)";"GG",#N/A,FALSE,"CI+GG(BASE)";"CI",#N/A,FALSE,"CI+GG(BASE)"}</definedName>
    <definedName name="ariel" localSheetId="21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SENICO" localSheetId="7">#REF!</definedName>
    <definedName name="ARSENICO">#REF!</definedName>
    <definedName name="A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2DocOpenMode" hidden="1">"AS2DocumentEdit"</definedName>
    <definedName name="as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localSheetId="4" hidden="1">{#N/A,#N/A,FALSE,"Costos_Elem_Hid";#N/A,#N/A,FALSE,"Costos_Elem_Hid";#N/A,#N/A,FALSE,"Costos_Elem_Hid"}</definedName>
    <definedName name="asas" localSheetId="1" hidden="1">{#N/A,#N/A,FALSE,"Costos_Elem_Hid";#N/A,#N/A,FALSE,"Costos_Elem_Hid";#N/A,#N/A,FALSE,"Costos_Elem_Hid"}</definedName>
    <definedName name="asas" localSheetId="11" hidden="1">{#N/A,#N/A,FALSE,"Costos_Elem_Hid";#N/A,#N/A,FALSE,"Costos_Elem_Hid";#N/A,#N/A,FALSE,"Costos_Elem_Hid"}</definedName>
    <definedName name="asas" localSheetId="15" hidden="1">{#N/A,#N/A,FALSE,"Costos_Elem_Hid";#N/A,#N/A,FALSE,"Costos_Elem_Hid";#N/A,#N/A,FALSE,"Costos_Elem_Hid"}</definedName>
    <definedName name="asas" localSheetId="21" hidden="1">{#N/A,#N/A,FALSE,"Costos_Elem_Hid";#N/A,#N/A,FALSE,"Costos_Elem_Hid";#N/A,#N/A,FALSE,"Costos_Elem_Hid"}</definedName>
    <definedName name="asas" localSheetId="3" hidden="1">{#N/A,#N/A,FALSE,"Costos_Elem_Hid";#N/A,#N/A,FALSE,"Costos_Elem_Hid";#N/A,#N/A,FALSE,"Costos_Elem_Hid"}</definedName>
    <definedName name="asas" hidden="1">{#N/A,#N/A,FALSE,"Costos_Elem_Hid";#N/A,#N/A,FALSE,"Costos_Elem_Hid";#N/A,#N/A,FALSE,"Costos_Elem_Hid"}</definedName>
    <definedName name="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localSheetId="4" hidden="1">{"Sin detalle",#N/A,FALSE,"Flujo (redondeado)"}</definedName>
    <definedName name="asasas" localSheetId="1" hidden="1">{"Sin detalle",#N/A,FALSE,"Flujo (redondeado)"}</definedName>
    <definedName name="asasas" localSheetId="11" hidden="1">{"Sin detalle",#N/A,FALSE,"Flujo (redondeado)"}</definedName>
    <definedName name="asasas" localSheetId="15" hidden="1">{"Sin detalle",#N/A,FALSE,"Flujo (redondeado)"}</definedName>
    <definedName name="asasas" localSheetId="21" hidden="1">{"Sin detalle",#N/A,FALSE,"Flujo (redondeado)"}</definedName>
    <definedName name="asasas" localSheetId="3" hidden="1">{"Sin detalle",#N/A,FALSE,"Flujo (redondeado)"}</definedName>
    <definedName name="asasas" hidden="1">{"Sin detalle",#N/A,FALSE,"Flujo (redondeado)"}</definedName>
    <definedName name="asasas_1" localSheetId="1" hidden="1">{"Sin detalle",#N/A,FALSE,"Flujo (redondeado)"}</definedName>
    <definedName name="asasas_1" localSheetId="11" hidden="1">{"Sin detalle",#N/A,FALSE,"Flujo (redondeado)"}</definedName>
    <definedName name="asasas_1" localSheetId="15" hidden="1">{"Sin detalle",#N/A,FALSE,"Flujo (redondeado)"}</definedName>
    <definedName name="asasas_1" localSheetId="21" hidden="1">{"Sin detalle",#N/A,FALSE,"Flujo (redondeado)"}</definedName>
    <definedName name="asasas_1" hidden="1">{"Sin detalle",#N/A,FALSE,"Flujo (redondeado)"}</definedName>
    <definedName name="asasasas" localSheetId="4" hidden="1">{#N/A,#N/A,FALSE,"Costos_Elem_Hid";#N/A,#N/A,FALSE,"Costos_Elem_Hid";#N/A,#N/A,FALSE,"Costos_Elem_Hid"}</definedName>
    <definedName name="ASASAS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3" hidden="1">{#N/A,#N/A,FALSE,"Costos_Elem_Hid";#N/A,#N/A,FALSE,"Costos_Elem_Hid";#N/A,#N/A,FALSE,"Costos_Elem_Hid"}</definedName>
    <definedName name="ASASAS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C" localSheetId="1" hidden="1">{#N/A,#N/A,FALSE,"Total_OC015";#N/A,#N/A,FALSE,"ADMIN";#N/A,#N/A,FALSE,"PROCES";#N/A,#N/A,FALSE,"mecan";#N/A,#N/A,FALSE,"civil";#N/A,#N/A,FALSE,"CAÑER";#N/A,#N/A,FALSE,"ELEC";#N/A,#N/A,FALSE,"INSTR"}</definedName>
    <definedName name="ASC" localSheetId="11" hidden="1">{#N/A,#N/A,FALSE,"Total_OC015";#N/A,#N/A,FALSE,"ADMIN";#N/A,#N/A,FALSE,"PROCES";#N/A,#N/A,FALSE,"mecan";#N/A,#N/A,FALSE,"civil";#N/A,#N/A,FALSE,"CAÑER";#N/A,#N/A,FALSE,"ELEC";#N/A,#N/A,FALSE,"INSTR"}</definedName>
    <definedName name="ASC" localSheetId="15" hidden="1">{#N/A,#N/A,FALSE,"Total_OC015";#N/A,#N/A,FALSE,"ADMIN";#N/A,#N/A,FALSE,"PROCES";#N/A,#N/A,FALSE,"mecan";#N/A,#N/A,FALSE,"civil";#N/A,#N/A,FALSE,"CAÑER";#N/A,#N/A,FALSE,"ELEC";#N/A,#N/A,FALSE,"INSTR"}</definedName>
    <definedName name="ASC" localSheetId="21" hidden="1">{#N/A,#N/A,FALSE,"Total_OC015";#N/A,#N/A,FALSE,"ADMIN";#N/A,#N/A,FALSE,"PROCES";#N/A,#N/A,FALSE,"mecan";#N/A,#N/A,FALSE,"civil";#N/A,#N/A,FALSE,"CAÑER";#N/A,#N/A,FALSE,"ELEC";#N/A,#N/A,FALSE,"INSTR"}</definedName>
    <definedName name="ASC" hidden="1">{#N/A,#N/A,FALSE,"Total_OC015";#N/A,#N/A,FALSE,"ADMIN";#N/A,#N/A,FALSE,"PROCES";#N/A,#N/A,FALSE,"mecan";#N/A,#N/A,FALSE,"civil";#N/A,#N/A,FALSE,"CAÑER";#N/A,#N/A,FALSE,"ELEC";#N/A,#N/A,FALSE,"INSTR"}</definedName>
    <definedName name="asd" localSheetId="4" hidden="1">{#N/A,#N/A,FALSE,"Costos_Elem_Hid";#N/A,#N/A,FALSE,"Costos_Elem_Hid";#N/A,#N/A,FALSE,"Costos_Elem_Hid"}</definedName>
    <definedName name="asd" localSheetId="1" hidden="1">{#N/A,#N/A,FALSE,"Monthly report";#N/A,#N/A,FALSE,"M.R. UEM";#N/A,#N/A,FALSE,"M.R. VCM"}</definedName>
    <definedName name="asd" localSheetId="11" hidden="1">{#N/A,#N/A,FALSE,"Monthly report";#N/A,#N/A,FALSE,"M.R. UEM";#N/A,#N/A,FALSE,"M.R. VCM"}</definedName>
    <definedName name="asd" localSheetId="15" hidden="1">{#N/A,#N/A,FALSE,"Monthly report";#N/A,#N/A,FALSE,"M.R. UEM";#N/A,#N/A,FALSE,"M.R. VCM"}</definedName>
    <definedName name="asd" localSheetId="21" hidden="1">{#N/A,#N/A,FALSE,"Monthly report";#N/A,#N/A,FALSE,"M.R. UEM";#N/A,#N/A,FALSE,"M.R. VCM"}</definedName>
    <definedName name="asd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{#N/A,#N/A,FALSE,"Monthly report";#N/A,#N/A,FALSE,"M.R. UEM";#N/A,#N/A,FALSE,"M.R. VCM"}</definedName>
    <definedName name="ASDASD" localSheetId="7" hidden="1">#REF!</definedName>
    <definedName name="ASDASD" hidden="1">#REF!</definedName>
    <definedName name="asdASDASDAS" localSheetId="7">#REF!</definedName>
    <definedName name="asdASDASDAS">#REF!</definedName>
    <definedName name="asdasdqwdqw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sdasdqwdqwd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sdasdqwdqwd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sdasdqwdqwd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sdasdqwdqw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SDASDQWESD">#N/A</definedName>
    <definedName name="ASDF" localSheetId="1" hidden="1">{"Sin detalle",#N/A,FALSE,"Flujo (redondeado)";"Detallado",#N/A,FALSE,"Flujo (redondeado)"}</definedName>
    <definedName name="ASDF" localSheetId="11" hidden="1">{"Sin detalle",#N/A,FALSE,"Flujo (redondeado)";"Detallado",#N/A,FALSE,"Flujo (redondeado)"}</definedName>
    <definedName name="ASDF" localSheetId="15" hidden="1">{"Sin detalle",#N/A,FALSE,"Flujo (redondeado)";"Detallado",#N/A,FALSE,"Flujo (redondeado)"}</definedName>
    <definedName name="ASDF" localSheetId="21" hidden="1">{"Sin detalle",#N/A,FALSE,"Flujo (redondeado)";"Detallado",#N/A,FALSE,"Flujo (redondeado)"}</definedName>
    <definedName name="ASDF" hidden="1">{"Sin detalle",#N/A,FALSE,"Flujo (redondeado)";"Detallado",#N/A,FALSE,"Flujo (redondeado)"}</definedName>
    <definedName name="asdw" localSheetId="4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11" hidden="1">{#N/A,#N/A,TRUE,"Est. de Fact.";#N/A,#N/A,TRUE,"Capitulo 19";#N/A,#N/A,TRUE,"Proyecto P855"}</definedName>
    <definedName name="asdw" localSheetId="15" hidden="1">{#N/A,#N/A,TRUE,"Est. de Fact.";#N/A,#N/A,TRUE,"Capitulo 19";#N/A,#N/A,TRUE,"Proyecto P855"}</definedName>
    <definedName name="asdw" localSheetId="21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F" localSheetId="7" hidden="1">#REF!</definedName>
    <definedName name="ASF" localSheetId="4" hidden="1">#REF!</definedName>
    <definedName name="ASF" hidden="1">#REF!</definedName>
    <definedName name="ASFDFADSF" localSheetId="1" hidden="1">{"Sin detalle",#N/A,FALSE,"Flujo (redondeado)";"Detallado",#N/A,FALSE,"Flujo (redondeado)"}</definedName>
    <definedName name="ASFDFADSF" localSheetId="11" hidden="1">{"Sin detalle",#N/A,FALSE,"Flujo (redondeado)";"Detallado",#N/A,FALSE,"Flujo (redondeado)"}</definedName>
    <definedName name="ASFDFADSF" localSheetId="15" hidden="1">{"Sin detalle",#N/A,FALSE,"Flujo (redondeado)";"Detallado",#N/A,FALSE,"Flujo (redondeado)"}</definedName>
    <definedName name="ASFDFADSF" localSheetId="21" hidden="1">{"Sin detalle",#N/A,FALSE,"Flujo (redondeado)";"Detallado",#N/A,FALSE,"Flujo (redondeado)"}</definedName>
    <definedName name="ASFDFADSF" hidden="1">{"Sin detalle",#N/A,FALSE,"Flujo (redondeado)";"Detallado",#N/A,FALSE,"Flujo (redondeado)"}</definedName>
    <definedName name="asfew" localSheetId="7" hidden="1">#REF!</definedName>
    <definedName name="asfew" hidden="1">#REF!</definedName>
    <definedName name="Assay" localSheetId="7">#REF!</definedName>
    <definedName name="Assay">#REF!</definedName>
    <definedName name="asssad" localSheetId="4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11" hidden="1">{#N/A,#N/A,TRUE,"Est. de Fact.";#N/A,#N/A,TRUE,"Capitulo 19";#N/A,#N/A,TRUE,"Proyecto P855"}</definedName>
    <definedName name="asssad" localSheetId="15" hidden="1">{#N/A,#N/A,TRUE,"Est. de Fact.";#N/A,#N/A,TRUE,"Capitulo 19";#N/A,#N/A,TRUE,"Proyecto P855"}</definedName>
    <definedName name="asssad" localSheetId="21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11" hidden="1">{"desarrollo",#N/A,FALSE,"LHD Camión";"eqdllo",#N/A,FALSE,"LHD Camión";"eqprod",#N/A,FALSE,"LHD Camión";"Resumen",#N/A,FALSE,"LHD Camión"}</definedName>
    <definedName name="assvdsvdsdsv" localSheetId="15" hidden="1">{"desarrollo",#N/A,FALSE,"LHD Camión";"eqdllo",#N/A,FALSE,"LHD Camión";"eqprod",#N/A,FALSE,"LHD Camión";"Resumen",#N/A,FALSE,"LHD Camión"}</definedName>
    <definedName name="assvdsvdsdsv" localSheetId="21" hidden="1">{"desarrollo",#N/A,FALSE,"LHD Camión";"eqdllo",#N/A,FALSE,"LHD Camión";"eqprod",#N/A,FALSE,"LHD Camión";"Resumen",#N/A,FALSE,"LHD Camión"}</definedName>
    <definedName name="assvdsvdsdsv" localSheetId="3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ssvdsvdsdsv_1" localSheetId="1" hidden="1">{"desarrollo",#N/A,FALSE,"LHD Camión";"eqdllo",#N/A,FALSE,"LHD Camión";"eqprod",#N/A,FALSE,"LHD Camión";"Resumen",#N/A,FALSE,"LHD Camión"}</definedName>
    <definedName name="assvdsvdsdsv_1" localSheetId="11" hidden="1">{"desarrollo",#N/A,FALSE,"LHD Camión";"eqdllo",#N/A,FALSE,"LHD Camión";"eqprod",#N/A,FALSE,"LHD Camión";"Resumen",#N/A,FALSE,"LHD Camión"}</definedName>
    <definedName name="assvdsvdsdsv_1" localSheetId="15" hidden="1">{"desarrollo",#N/A,FALSE,"LHD Camión";"eqdllo",#N/A,FALSE,"LHD Camión";"eqprod",#N/A,FALSE,"LHD Camión";"Resumen",#N/A,FALSE,"LHD Camión"}</definedName>
    <definedName name="assvdsvdsdsv_1" localSheetId="21" hidden="1">{"desarrollo",#N/A,FALSE,"LHD Camión";"eqdllo",#N/A,FALSE,"LHD Camión";"eqprod",#N/A,FALSE,"LHD Camión";"Resumen",#N/A,FALSE,"LHD Camión"}</definedName>
    <definedName name="assvdsvdsdsv_1" hidden="1">{"desarrollo",#N/A,FALSE,"LHD Camión";"eqdllo",#N/A,FALSE,"LHD Camión";"eqprod",#N/A,FALSE,"LHD Camión";"Resumen",#N/A,FALSE,"LHD Camión"}</definedName>
    <definedName name="assylabor" localSheetId="7">#REF!</definedName>
    <definedName name="assylabor" localSheetId="4">#REF!</definedName>
    <definedName name="assylabor">#REF!</definedName>
    <definedName name="AUS_E_00" localSheetId="4" hidden="1">{#N/A,#N/A,FALSE,"Total_OC015";#N/A,#N/A,FALSE,"ADMIN";#N/A,#N/A,FALSE,"PROCES";#N/A,#N/A,FALSE,"mecan";#N/A,#N/A,FALSE,"civil";#N/A,#N/A,FALSE,"CAÑER";#N/A,#N/A,FALSE,"ELEC";#N/A,#N/A,FALSE,"INSTR"}</definedName>
    <definedName name="AUS_E_00" localSheetId="1" hidden="1">{#N/A,#N/A,FALSE,"Total_OC015";#N/A,#N/A,FALSE,"ADMIN";#N/A,#N/A,FALSE,"PROCES";#N/A,#N/A,FALSE,"mecan";#N/A,#N/A,FALSE,"civil";#N/A,#N/A,FALSE,"CAÑER";#N/A,#N/A,FALSE,"ELEC";#N/A,#N/A,FALSE,"INSTR"}</definedName>
    <definedName name="AUS_E_00" localSheetId="11" hidden="1">{#N/A,#N/A,FALSE,"Total_OC015";#N/A,#N/A,FALSE,"ADMIN";#N/A,#N/A,FALSE,"PROCES";#N/A,#N/A,FALSE,"mecan";#N/A,#N/A,FALSE,"civil";#N/A,#N/A,FALSE,"CAÑER";#N/A,#N/A,FALSE,"ELEC";#N/A,#N/A,FALSE,"INSTR"}</definedName>
    <definedName name="AUS_E_00" localSheetId="15" hidden="1">{#N/A,#N/A,FALSE,"Total_OC015";#N/A,#N/A,FALSE,"ADMIN";#N/A,#N/A,FALSE,"PROCES";#N/A,#N/A,FALSE,"mecan";#N/A,#N/A,FALSE,"civil";#N/A,#N/A,FALSE,"CAÑER";#N/A,#N/A,FALSE,"ELEC";#N/A,#N/A,FALSE,"INSTR"}</definedName>
    <definedName name="AUS_E_00" localSheetId="21" hidden="1">{#N/A,#N/A,FALSE,"Total_OC015";#N/A,#N/A,FALSE,"ADMIN";#N/A,#N/A,FALSE,"PROCES";#N/A,#N/A,FALSE,"mecan";#N/A,#N/A,FALSE,"civil";#N/A,#N/A,FALSE,"CAÑER";#N/A,#N/A,FALSE,"ELEC";#N/A,#N/A,FALSE,"INSTR"}</definedName>
    <definedName name="AUS_E_00" hidden="1">{#N/A,#N/A,FALSE,"Total_OC015";#N/A,#N/A,FALSE,"ADMIN";#N/A,#N/A,FALSE,"PROCES";#N/A,#N/A,FALSE,"mecan";#N/A,#N/A,FALSE,"civil";#N/A,#N/A,FALSE,"CAÑER";#N/A,#N/A,FALSE,"ELEC";#N/A,#N/A,FALSE,"INSTR"}</definedName>
    <definedName name="AvAcum" localSheetId="7">#REF!</definedName>
    <definedName name="AvAcum">#REF!</definedName>
    <definedName name="avance" localSheetId="4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11" hidden="1">{"MO(BASE)",#N/A,FALSE,"MO(BASE)";"MO(BASE)1",#N/A,FALSE,"MO(BASE)";"MO(BASE)2",#N/A,FALSE,"MO(BASE)"}</definedName>
    <definedName name="avance" localSheetId="15" hidden="1">{"MO(BASE)",#N/A,FALSE,"MO(BASE)";"MO(BASE)1",#N/A,FALSE,"MO(BASE)";"MO(BASE)2",#N/A,FALSE,"MO(BASE)"}</definedName>
    <definedName name="avance" localSheetId="21" hidden="1">{"MO(BASE)",#N/A,FALSE,"MO(BASE)";"MO(BASE)1",#N/A,FALSE,"MO(BASE)";"MO(BASE)2",#N/A,FALSE,"MO(BASE)"}</definedName>
    <definedName name="avance" localSheetId="3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4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11" hidden="1">{"MO(BASE)",#N/A,FALSE,"MO(BASE)";"MO(BASE)1",#N/A,FALSE,"MO(BASE)";"MO(BASE)2",#N/A,FALSE,"MO(BASE)"}</definedName>
    <definedName name="avance_1" localSheetId="15" hidden="1">{"MO(BASE)",#N/A,FALSE,"MO(BASE)";"MO(BASE)1",#N/A,FALSE,"MO(BASE)";"MO(BASE)2",#N/A,FALSE,"MO(BASE)"}</definedName>
    <definedName name="avance_1" localSheetId="21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_2" localSheetId="4" hidden="1">{"MO(BASE)",#N/A,FALSE,"MO(BASE)";"MO(BASE)1",#N/A,FALSE,"MO(BASE)";"MO(BASE)2",#N/A,FALSE,"MO(BASE)"}</definedName>
    <definedName name="avance_2" localSheetId="1" hidden="1">{"MO(BASE)",#N/A,FALSE,"MO(BASE)";"MO(BASE)1",#N/A,FALSE,"MO(BASE)";"MO(BASE)2",#N/A,FALSE,"MO(BASE)"}</definedName>
    <definedName name="avance_2" localSheetId="11" hidden="1">{"MO(BASE)",#N/A,FALSE,"MO(BASE)";"MO(BASE)1",#N/A,FALSE,"MO(BASE)";"MO(BASE)2",#N/A,FALSE,"MO(BASE)"}</definedName>
    <definedName name="avance_2" localSheetId="15" hidden="1">{"MO(BASE)",#N/A,FALSE,"MO(BASE)";"MO(BASE)1",#N/A,FALSE,"MO(BASE)";"MO(BASE)2",#N/A,FALSE,"MO(BASE)"}</definedName>
    <definedName name="avance_2" localSheetId="21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localSheetId="4" hidden="1">{"MO(BASE)",#N/A,FALSE,"MO(BASE)";"MO(BASE)1",#N/A,FALSE,"MO(BASE)";"MO(BASE)2",#N/A,FALSE,"MO(BASE)"}</definedName>
    <definedName name="avance_3" localSheetId="1" hidden="1">{"MO(BASE)",#N/A,FALSE,"MO(BASE)";"MO(BASE)1",#N/A,FALSE,"MO(BASE)";"MO(BASE)2",#N/A,FALSE,"MO(BASE)"}</definedName>
    <definedName name="avance_3" localSheetId="11" hidden="1">{"MO(BASE)",#N/A,FALSE,"MO(BASE)";"MO(BASE)1",#N/A,FALSE,"MO(BASE)";"MO(BASE)2",#N/A,FALSE,"MO(BASE)"}</definedName>
    <definedName name="avance_3" localSheetId="15" hidden="1">{"MO(BASE)",#N/A,FALSE,"MO(BASE)";"MO(BASE)1",#N/A,FALSE,"MO(BASE)";"MO(BASE)2",#N/A,FALSE,"MO(BASE)"}</definedName>
    <definedName name="avance_3" localSheetId="21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localSheetId="4" hidden="1">{"MO(BASE)",#N/A,FALSE,"MO(BASE)";"MO(BASE)1",#N/A,FALSE,"MO(BASE)";"MO(BASE)2",#N/A,FALSE,"MO(BASE)"}</definedName>
    <definedName name="avance_4" localSheetId="1" hidden="1">{"MO(BASE)",#N/A,FALSE,"MO(BASE)";"MO(BASE)1",#N/A,FALSE,"MO(BASE)";"MO(BASE)2",#N/A,FALSE,"MO(BASE)"}</definedName>
    <definedName name="avance_4" localSheetId="11" hidden="1">{"MO(BASE)",#N/A,FALSE,"MO(BASE)";"MO(BASE)1",#N/A,FALSE,"MO(BASE)";"MO(BASE)2",#N/A,FALSE,"MO(BASE)"}</definedName>
    <definedName name="avance_4" localSheetId="15" hidden="1">{"MO(BASE)",#N/A,FALSE,"MO(BASE)";"MO(BASE)1",#N/A,FALSE,"MO(BASE)";"MO(BASE)2",#N/A,FALSE,"MO(BASE)"}</definedName>
    <definedName name="avance_4" localSheetId="21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localSheetId="4" hidden="1">{"MO(BASE)",#N/A,FALSE,"MO(BASE)";"MO(BASE)1",#N/A,FALSE,"MO(BASE)";"MO(BASE)2",#N/A,FALSE,"MO(BASE)"}</definedName>
    <definedName name="avance_5" localSheetId="1" hidden="1">{"MO(BASE)",#N/A,FALSE,"MO(BASE)";"MO(BASE)1",#N/A,FALSE,"MO(BASE)";"MO(BASE)2",#N/A,FALSE,"MO(BASE)"}</definedName>
    <definedName name="avance_5" localSheetId="11" hidden="1">{"MO(BASE)",#N/A,FALSE,"MO(BASE)";"MO(BASE)1",#N/A,FALSE,"MO(BASE)";"MO(BASE)2",#N/A,FALSE,"MO(BASE)"}</definedName>
    <definedName name="avance_5" localSheetId="15" hidden="1">{"MO(BASE)",#N/A,FALSE,"MO(BASE)";"MO(BASE)1",#N/A,FALSE,"MO(BASE)";"MO(BASE)2",#N/A,FALSE,"MO(BASE)"}</definedName>
    <definedName name="avance_5" localSheetId="21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ance2" localSheetId="1" hidden="1">{"MO(BASE)",#N/A,FALSE,"MO(BASE)";"MO(BASE)1",#N/A,FALSE,"MO(BASE)";"MO(BASE)2",#N/A,FALSE,"MO(BASE)"}</definedName>
    <definedName name="avance2" localSheetId="11" hidden="1">{"MO(BASE)",#N/A,FALSE,"MO(BASE)";"MO(BASE)1",#N/A,FALSE,"MO(BASE)";"MO(BASE)2",#N/A,FALSE,"MO(BASE)"}</definedName>
    <definedName name="avance2" localSheetId="15" hidden="1">{"MO(BASE)",#N/A,FALSE,"MO(BASE)";"MO(BASE)1",#N/A,FALSE,"MO(BASE)";"MO(BASE)2",#N/A,FALSE,"MO(BASE)"}</definedName>
    <definedName name="avance2" localSheetId="21" hidden="1">{"MO(BASE)",#N/A,FALSE,"MO(BASE)";"MO(BASE)1",#N/A,FALSE,"MO(BASE)";"MO(BASE)2",#N/A,FALSE,"MO(BASE)"}</definedName>
    <definedName name="avance2" hidden="1">{"MO(BASE)",#N/A,FALSE,"MO(BASE)";"MO(BASE)1",#N/A,FALSE,"MO(BASE)";"MO(BASE)2",#N/A,FALSE,"MO(BASE)"}</definedName>
    <definedName name="avance2_1" localSheetId="1" hidden="1">{"MO(BASE)",#N/A,FALSE,"MO(BASE)";"MO(BASE)1",#N/A,FALSE,"MO(BASE)";"MO(BASE)2",#N/A,FALSE,"MO(BASE)"}</definedName>
    <definedName name="avance2_1" localSheetId="11" hidden="1">{"MO(BASE)",#N/A,FALSE,"MO(BASE)";"MO(BASE)1",#N/A,FALSE,"MO(BASE)";"MO(BASE)2",#N/A,FALSE,"MO(BASE)"}</definedName>
    <definedName name="avance2_1" localSheetId="15" hidden="1">{"MO(BASE)",#N/A,FALSE,"MO(BASE)";"MO(BASE)1",#N/A,FALSE,"MO(BASE)";"MO(BASE)2",#N/A,FALSE,"MO(BASE)"}</definedName>
    <definedName name="avance2_1" localSheetId="21" hidden="1">{"MO(BASE)",#N/A,FALSE,"MO(BASE)";"MO(BASE)1",#N/A,FALSE,"MO(BASE)";"MO(BASE)2",#N/A,FALSE,"MO(BASE)"}</definedName>
    <definedName name="avance2_1" hidden="1">{"MO(BASE)",#N/A,FALSE,"MO(BASE)";"MO(BASE)1",#N/A,FALSE,"MO(BASE)";"MO(BASE)2",#N/A,FALSE,"MO(BASE)"}</definedName>
    <definedName name="Avance3" localSheetId="1" hidden="1">{#N/A,#N/A,FALSE,"Monthly report";#N/A,#N/A,FALSE,"M.R. UEM";#N/A,#N/A,FALSE,"M.R. VCM"}</definedName>
    <definedName name="Avance3" localSheetId="11" hidden="1">{#N/A,#N/A,FALSE,"Monthly report";#N/A,#N/A,FALSE,"M.R. UEM";#N/A,#N/A,FALSE,"M.R. VCM"}</definedName>
    <definedName name="Avance3" localSheetId="15" hidden="1">{#N/A,#N/A,FALSE,"Monthly report";#N/A,#N/A,FALSE,"M.R. UEM";#N/A,#N/A,FALSE,"M.R. VCM"}</definedName>
    <definedName name="Avance3" localSheetId="21" hidden="1">{#N/A,#N/A,FALSE,"Monthly report";#N/A,#N/A,FALSE,"M.R. UEM";#N/A,#N/A,FALSE,"M.R. VCM"}</definedName>
    <definedName name="Avance3" hidden="1">{#N/A,#N/A,FALSE,"Monthly report";#N/A,#N/A,FALSE,"M.R. UEM";#N/A,#N/A,FALSE,"M.R. VCM"}</definedName>
    <definedName name="AVASUMINISTRO" localSheetId="7" hidden="1">#REF!</definedName>
    <definedName name="AVASUMINISTRO" hidden="1">#REF!</definedName>
    <definedName name="avavav" localSheetId="4" hidden="1">{#N/A,#N/A,FALSE,"Costos_Elem_Hid";#N/A,#N/A,FALSE,"Costos_Elem_Hid";#N/A,#N/A,FALSE,"Costos_Elem_Hid"}</definedName>
    <definedName name="avavav" localSheetId="1" hidden="1">{#N/A,#N/A,FALSE,"Costos_Elem_Hid";#N/A,#N/A,FALSE,"Costos_Elem_Hid";#N/A,#N/A,FALSE,"Costos_Elem_Hid"}</definedName>
    <definedName name="avavav" localSheetId="11" hidden="1">{#N/A,#N/A,FALSE,"Costos_Elem_Hid";#N/A,#N/A,FALSE,"Costos_Elem_Hid";#N/A,#N/A,FALSE,"Costos_Elem_Hid"}</definedName>
    <definedName name="avavav" localSheetId="15" hidden="1">{#N/A,#N/A,FALSE,"Costos_Elem_Hid";#N/A,#N/A,FALSE,"Costos_Elem_Hid";#N/A,#N/A,FALSE,"Costos_Elem_Hid"}</definedName>
    <definedName name="avavav" localSheetId="21" hidden="1">{#N/A,#N/A,FALSE,"Costos_Elem_Hid";#N/A,#N/A,FALSE,"Costos_Elem_Hid";#N/A,#N/A,FALSE,"Costos_Elem_Hid"}</definedName>
    <definedName name="avavav" localSheetId="3" hidden="1">{#N/A,#N/A,FALSE,"Costos_Elem_Hid";#N/A,#N/A,FALSE,"Costos_Elem_Hid";#N/A,#N/A,FALSE,"Costos_Elem_Hid"}</definedName>
    <definedName name="avavav" hidden="1">{#N/A,#N/A,FALSE,"Costos_Elem_Hid";#N/A,#N/A,FALSE,"Costos_Elem_Hid";#N/A,#N/A,FALSE,"Costos_Elem_Hid"}</definedName>
    <definedName name="avbbb" localSheetId="1" hidden="1">{"Sin detalle",#N/A,FALSE,"Flujo (redondeado)";"Detallado",#N/A,FALSE,"Flujo (redondeado)"}</definedName>
    <definedName name="avbbb" localSheetId="11" hidden="1">{"Sin detalle",#N/A,FALSE,"Flujo (redondeado)";"Detallado",#N/A,FALSE,"Flujo (redondeado)"}</definedName>
    <definedName name="avbbb" localSheetId="15" hidden="1">{"Sin detalle",#N/A,FALSE,"Flujo (redondeado)";"Detallado",#N/A,FALSE,"Flujo (redondeado)"}</definedName>
    <definedName name="avbbb" localSheetId="21" hidden="1">{"Sin detalle",#N/A,FALSE,"Flujo (redondeado)";"Detallado",#N/A,FALSE,"Flujo (redondeado)"}</definedName>
    <definedName name="avbbb" hidden="1">{"Sin detalle",#N/A,FALSE,"Flujo (redondeado)";"Detallado",#N/A,FALSE,"Flujo (redondeado)"}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11" hidden="1">{#N/A,#N/A,FALSE,"Total_OC015";#N/A,#N/A,FALSE,"ADMIN";#N/A,#N/A,FALSE,"PROCES";#N/A,#N/A,FALSE,"mecan";#N/A,#N/A,FALSE,"civil";#N/A,#N/A,FALSE,"CAÑER";#N/A,#N/A,FALSE,"ELEC";#N/A,#N/A,FALSE,"INSTR"}</definedName>
    <definedName name="avc" localSheetId="15" hidden="1">{#N/A,#N/A,FALSE,"Total_OC015";#N/A,#N/A,FALSE,"ADMIN";#N/A,#N/A,FALSE,"PROCES";#N/A,#N/A,FALSE,"mecan";#N/A,#N/A,FALSE,"civil";#N/A,#N/A,FALSE,"CAÑER";#N/A,#N/A,FALSE,"ELEC";#N/A,#N/A,FALSE,"INSTR"}</definedName>
    <definedName name="avc" localSheetId="21" hidden="1">{#N/A,#N/A,FALSE,"Total_OC015";#N/A,#N/A,FALSE,"ADMIN";#N/A,#N/A,FALSE,"PROCES";#N/A,#N/A,FALSE,"mecan";#N/A,#N/A,FALSE,"civil";#N/A,#N/A,FALSE,"CAÑER";#N/A,#N/A,FALSE,"ELEC";#N/A,#N/A,FALSE,"INSTR"}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11" hidden="1">{#N/A,#N/A,FALSE,"Total_OC015";#N/A,#N/A,FALSE,"ADMIN";#N/A,#N/A,FALSE,"PROCES";#N/A,#N/A,FALSE,"mecan";#N/A,#N/A,FALSE,"civil";#N/A,#N/A,FALSE,"CAÑER";#N/A,#N/A,FALSE,"ELEC";#N/A,#N/A,FALSE,"INSTR"}</definedName>
    <definedName name="avc_1" localSheetId="15" hidden="1">{#N/A,#N/A,FALSE,"Total_OC015";#N/A,#N/A,FALSE,"ADMIN";#N/A,#N/A,FALSE,"PROCES";#N/A,#N/A,FALSE,"mecan";#N/A,#N/A,FALSE,"civil";#N/A,#N/A,FALSE,"CAÑER";#N/A,#N/A,FALSE,"ELEC";#N/A,#N/A,FALSE,"INSTR"}</definedName>
    <definedName name="avc_1" localSheetId="21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wawawaw" localSheetId="4" hidden="1">{#N/A,#N/A,FALSE,"Costos_Elem_Hid";#N/A,#N/A,FALSE,"Costos_Elem_Hid";#N/A,#N/A,FALSE,"Costos_Elem_Hid"}</definedName>
    <definedName name="awawawaw" localSheetId="1" hidden="1">{#N/A,#N/A,FALSE,"Costos_Elem_Hid";#N/A,#N/A,FALSE,"Costos_Elem_Hid";#N/A,#N/A,FALSE,"Costos_Elem_Hid"}</definedName>
    <definedName name="awawawaw" localSheetId="11" hidden="1">{#N/A,#N/A,FALSE,"Costos_Elem_Hid";#N/A,#N/A,FALSE,"Costos_Elem_Hid";#N/A,#N/A,FALSE,"Costos_Elem_Hid"}</definedName>
    <definedName name="awawawaw" localSheetId="15" hidden="1">{#N/A,#N/A,FALSE,"Costos_Elem_Hid";#N/A,#N/A,FALSE,"Costos_Elem_Hid";#N/A,#N/A,FALSE,"Costos_Elem_Hid"}</definedName>
    <definedName name="awawawaw" localSheetId="21" hidden="1">{#N/A,#N/A,FALSE,"Costos_Elem_Hid";#N/A,#N/A,FALSE,"Costos_Elem_Hid";#N/A,#N/A,FALSE,"Costos_Elem_Hid"}</definedName>
    <definedName name="awawawaw" localSheetId="3" hidden="1">{#N/A,#N/A,FALSE,"Costos_Elem_Hid";#N/A,#N/A,FALSE,"Costos_Elem_Hid";#N/A,#N/A,FALSE,"Costos_Elem_Hid"}</definedName>
    <definedName name="awawawaw" hidden="1">{#N/A,#N/A,FALSE,"Costos_Elem_Hid";#N/A,#N/A,FALSE,"Costos_Elem_Hid";#N/A,#N/A,FALSE,"Costos_Elem_Hid"}</definedName>
    <definedName name="axadrra" localSheetId="1" hidden="1">{"Sin detalle",#N/A,FALSE,"Flujo (redondeado)"}</definedName>
    <definedName name="axadrra" localSheetId="11" hidden="1">{"Sin detalle",#N/A,FALSE,"Flujo (redondeado)"}</definedName>
    <definedName name="axadrra" localSheetId="15" hidden="1">{"Sin detalle",#N/A,FALSE,"Flujo (redondeado)"}</definedName>
    <definedName name="axadrra" localSheetId="21" hidden="1">{"Sin detalle",#N/A,FALSE,"Flujo (redondeado)"}</definedName>
    <definedName name="axadrra" hidden="1">{"Sin detalle",#N/A,FALSE,"Flujo (redondeado)"}</definedName>
    <definedName name="axaxax" localSheetId="4" hidden="1">{"'Hoja3'!$F$5"}</definedName>
    <definedName name="axaxax" localSheetId="1" hidden="1">{"'Hoja3'!$F$5"}</definedName>
    <definedName name="axaxax" localSheetId="11" hidden="1">{"'Hoja3'!$F$5"}</definedName>
    <definedName name="axaxax" localSheetId="15" hidden="1">{"'Hoja3'!$F$5"}</definedName>
    <definedName name="axaxax" localSheetId="21" hidden="1">{"'Hoja3'!$F$5"}</definedName>
    <definedName name="axaxax" localSheetId="3" hidden="1">{"'Hoja3'!$F$5"}</definedName>
    <definedName name="axaxax" hidden="1">{"'Hoja3'!$F$5"}</definedName>
    <definedName name="axxx" localSheetId="7">#REF!</definedName>
    <definedName name="axxx" localSheetId="4">#REF!</definedName>
    <definedName name="axxx">#REF!</definedName>
    <definedName name="AYPERUIEPTPETUWP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u" localSheetId="7">#REF!</definedName>
    <definedName name="ayu" localSheetId="4">#REF!</definedName>
    <definedName name="ayu">#REF!</definedName>
    <definedName name="A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Z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Z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Z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zaza" localSheetId="4" hidden="1">{"'Hoja3'!$F$5"}</definedName>
    <definedName name="azaza" localSheetId="1" hidden="1">{"'Hoja3'!$F$5"}</definedName>
    <definedName name="azaza" localSheetId="11" hidden="1">{"'Hoja3'!$F$5"}</definedName>
    <definedName name="azaza" localSheetId="15" hidden="1">{"'Hoja3'!$F$5"}</definedName>
    <definedName name="azaza" localSheetId="21" hidden="1">{"'Hoja3'!$F$5"}</definedName>
    <definedName name="azaza" localSheetId="3" hidden="1">{"'Hoja3'!$F$5"}</definedName>
    <definedName name="azaza" hidden="1">{"'Hoja3'!$F$5"}</definedName>
    <definedName name="AZAZAZ" localSheetId="4" hidden="1">{"Sin detalle",#N/A,FALSE,"Flujo (redondeado)"}</definedName>
    <definedName name="AZAZAZ" localSheetId="1" hidden="1">{"Sin detalle",#N/A,FALSE,"Flujo (redondeado)"}</definedName>
    <definedName name="AZAZAZ" localSheetId="11" hidden="1">{"Sin detalle",#N/A,FALSE,"Flujo (redondeado)"}</definedName>
    <definedName name="AZAZAZ" localSheetId="15" hidden="1">{"Sin detalle",#N/A,FALSE,"Flujo (redondeado)"}</definedName>
    <definedName name="AZAZAZ" localSheetId="21" hidden="1">{"Sin detalle",#N/A,FALSE,"Flujo (redondeado)"}</definedName>
    <definedName name="AZAZAZ" localSheetId="3" hidden="1">{"Sin detalle",#N/A,FALSE,"Flujo (redondeado)"}</definedName>
    <definedName name="AZAZAZ" hidden="1">{"Sin detalle",#N/A,FALSE,"Flujo (redondeado)"}</definedName>
    <definedName name="AZAZAZ_1" localSheetId="1" hidden="1">{"Sin detalle",#N/A,FALSE,"Flujo (redondeado)"}</definedName>
    <definedName name="AZAZAZ_1" localSheetId="11" hidden="1">{"Sin detalle",#N/A,FALSE,"Flujo (redondeado)"}</definedName>
    <definedName name="AZAZAZ_1" localSheetId="15" hidden="1">{"Sin detalle",#N/A,FALSE,"Flujo (redondeado)"}</definedName>
    <definedName name="AZAZAZ_1" localSheetId="21" hidden="1">{"Sin detalle",#N/A,FALSE,"Flujo (redondeado)"}</definedName>
    <definedName name="AZAZAZ_1" hidden="1">{"Sin detalle",#N/A,FALSE,"Flujo (redondeado)"}</definedName>
    <definedName name="b" localSheetId="4" hidden="1">{#N/A,#N/A,FALSE,"Total_OC015";#N/A,#N/A,FALSE,"ADMIN";#N/A,#N/A,FALSE,"PROCES";#N/A,#N/A,FALSE,"mecan";#N/A,#N/A,FALSE,"civil";#N/A,#N/A,FALSE,"CAÑER";#N/A,#N/A,FALSE,"ELEC";#N/A,#N/A,FALSE,"INSTR"}</definedName>
    <definedName name="b" localSheetId="1" hidden="1">{"Sin detalle",#N/A,FALSE,"Flujo (redondeado)";"Detallado",#N/A,FALSE,"Flujo (redondeado)"}</definedName>
    <definedName name="b" localSheetId="11" hidden="1">{"Sin detalle",#N/A,FALSE,"Flujo (redondeado)";"Detallado",#N/A,FALSE,"Flujo (redondeado)"}</definedName>
    <definedName name="b" localSheetId="15" hidden="1">{"Sin detalle",#N/A,FALSE,"Flujo (redondeado)";"Detallado",#N/A,FALSE,"Flujo (redondeado)"}</definedName>
    <definedName name="b" localSheetId="21" hidden="1">{"Sin detalle",#N/A,FALSE,"Flujo (redondeado)";"Detallado",#N/A,FALSE,"Flujo (redondeado)"}</definedName>
    <definedName name="B" localSheetId="3">#REF!</definedName>
    <definedName name="b" hidden="1">{"Sin detalle",#N/A,FALSE,"Flujo (redondeado)";"Detallado",#N/A,FALSE,"Flujo (redondeado)"}</definedName>
    <definedName name="B_1" localSheetId="4">#REF!</definedName>
    <definedName name="b_1" localSheetId="1" hidden="1">{#N/A,#N/A,FALSE,"summary";#N/A,#N/A,FALSE,"SumGraph"}</definedName>
    <definedName name="b_1" localSheetId="11" hidden="1">{#N/A,#N/A,FALSE,"summary";#N/A,#N/A,FALSE,"SumGraph"}</definedName>
    <definedName name="b_1" localSheetId="15" hidden="1">{#N/A,#N/A,FALSE,"summary";#N/A,#N/A,FALSE,"SumGraph"}</definedName>
    <definedName name="b_1" localSheetId="21" hidden="1">{#N/A,#N/A,FALSE,"summary";#N/A,#N/A,FALSE,"SumGraph"}</definedName>
    <definedName name="B_1" localSheetId="3">#REF!</definedName>
    <definedName name="b_1" hidden="1">{#N/A,#N/A,FALSE,"summary";#N/A,#N/A,FALSE,"SumGraph"}</definedName>
    <definedName name="B_1___0" localSheetId="7">#REF!</definedName>
    <definedName name="B_1___0" localSheetId="4">#REF!</definedName>
    <definedName name="B_1___0">#REF!</definedName>
    <definedName name="B_1___1" localSheetId="7">#REF!</definedName>
    <definedName name="B_1___1" localSheetId="4">#REF!</definedName>
    <definedName name="B_1___1">#REF!</definedName>
    <definedName name="B_1___2" localSheetId="7">#REF!</definedName>
    <definedName name="B_1___2" localSheetId="4">#REF!</definedName>
    <definedName name="B_1___2">#REF!</definedName>
    <definedName name="B_1___3" localSheetId="7">#REF!</definedName>
    <definedName name="B_1___3" localSheetId="4">#REF!</definedName>
    <definedName name="B_1___3">#REF!</definedName>
    <definedName name="B_1___4" localSheetId="7">#REF!</definedName>
    <definedName name="B_1___4" localSheetId="4">#REF!</definedName>
    <definedName name="B_1___4">#REF!</definedName>
    <definedName name="B_2" localSheetId="7">#REF!</definedName>
    <definedName name="B_2" localSheetId="4">#REF!</definedName>
    <definedName name="B_2">#REF!</definedName>
    <definedName name="B_2___0" localSheetId="7">#REF!</definedName>
    <definedName name="B_2___0" localSheetId="4">#REF!</definedName>
    <definedName name="B_2___0">#REF!</definedName>
    <definedName name="B_2___1" localSheetId="7">#REF!</definedName>
    <definedName name="B_2___1" localSheetId="4">#REF!</definedName>
    <definedName name="B_2___1">#REF!</definedName>
    <definedName name="B_2___2" localSheetId="7">#REF!</definedName>
    <definedName name="B_2___2" localSheetId="4">#REF!</definedName>
    <definedName name="B_2___2">#REF!</definedName>
    <definedName name="B_2___3" localSheetId="7">#REF!</definedName>
    <definedName name="B_2___3" localSheetId="4">#REF!</definedName>
    <definedName name="B_2___3">#REF!</definedName>
    <definedName name="B_2___4" localSheetId="7">#REF!</definedName>
    <definedName name="B_2___4" localSheetId="4">#REF!</definedName>
    <definedName name="B_2___4">#REF!</definedName>
    <definedName name="B_2___5" localSheetId="7">#REF!</definedName>
    <definedName name="B_2___5">#REF!</definedName>
    <definedName name="B01_" localSheetId="7">#REF!</definedName>
    <definedName name="B01_" localSheetId="4">#REF!</definedName>
    <definedName name="B01_">#REF!</definedName>
    <definedName name="B01____0" localSheetId="7">#REF!</definedName>
    <definedName name="B01____0" localSheetId="4">#REF!</definedName>
    <definedName name="B01____0">#REF!</definedName>
    <definedName name="B01____1" localSheetId="7">#REF!</definedName>
    <definedName name="B01____1" localSheetId="4">#REF!</definedName>
    <definedName name="B01____1">#REF!</definedName>
    <definedName name="B01____2" localSheetId="7">#REF!</definedName>
    <definedName name="B01____2" localSheetId="4">#REF!</definedName>
    <definedName name="B01____2">#REF!</definedName>
    <definedName name="B01____3" localSheetId="7">#REF!</definedName>
    <definedName name="B01____3" localSheetId="4">#REF!</definedName>
    <definedName name="B01____3">#REF!</definedName>
    <definedName name="B01____4" localSheetId="7">#REF!</definedName>
    <definedName name="B01____4" localSheetId="4">#REF!</definedName>
    <definedName name="B01____4">#REF!</definedName>
    <definedName name="B02_" localSheetId="7">#REF!</definedName>
    <definedName name="B02_" localSheetId="4">#REF!</definedName>
    <definedName name="B02_">#REF!</definedName>
    <definedName name="B02____0" localSheetId="7">#REF!</definedName>
    <definedName name="B02____0" localSheetId="4">#REF!</definedName>
    <definedName name="B02____0">#REF!</definedName>
    <definedName name="B02____1" localSheetId="7">#REF!</definedName>
    <definedName name="B02____1" localSheetId="4">#REF!</definedName>
    <definedName name="B02____1">#REF!</definedName>
    <definedName name="B02____2" localSheetId="7">#REF!</definedName>
    <definedName name="B02____2" localSheetId="4">#REF!</definedName>
    <definedName name="B02____2">#REF!</definedName>
    <definedName name="B02____3" localSheetId="7">#REF!</definedName>
    <definedName name="B02____3" localSheetId="4">#REF!</definedName>
    <definedName name="B02____3">#REF!</definedName>
    <definedName name="B02____4" localSheetId="7">#REF!</definedName>
    <definedName name="B02____4" localSheetId="4">#REF!</definedName>
    <definedName name="B02____4">#REF!</definedName>
    <definedName name="B03_" localSheetId="7">#REF!</definedName>
    <definedName name="B03_" localSheetId="4">#REF!</definedName>
    <definedName name="B03_">#REF!</definedName>
    <definedName name="B03____0" localSheetId="7">#REF!</definedName>
    <definedName name="B03____0" localSheetId="4">#REF!</definedName>
    <definedName name="B03____0">#REF!</definedName>
    <definedName name="B03____1" localSheetId="7">#REF!</definedName>
    <definedName name="B03____1" localSheetId="4">#REF!</definedName>
    <definedName name="B03____1">#REF!</definedName>
    <definedName name="B03____2" localSheetId="7">#REF!</definedName>
    <definedName name="B03____2" localSheetId="4">#REF!</definedName>
    <definedName name="B03____2">#REF!</definedName>
    <definedName name="B03____3" localSheetId="7">#REF!</definedName>
    <definedName name="B03____3" localSheetId="4">#REF!</definedName>
    <definedName name="B03____3">#REF!</definedName>
    <definedName name="B03____4" localSheetId="7">#REF!</definedName>
    <definedName name="B03____4" localSheetId="4">#REF!</definedName>
    <definedName name="B03____4">#REF!</definedName>
    <definedName name="B04_" localSheetId="7">#REF!</definedName>
    <definedName name="B04_" localSheetId="4">#REF!</definedName>
    <definedName name="B04_">#REF!</definedName>
    <definedName name="B04____0" localSheetId="7">#REF!</definedName>
    <definedName name="B04____0" localSheetId="4">#REF!</definedName>
    <definedName name="B04____0">#REF!</definedName>
    <definedName name="B04____1" localSheetId="7">#REF!</definedName>
    <definedName name="B04____1" localSheetId="4">#REF!</definedName>
    <definedName name="B04____1">#REF!</definedName>
    <definedName name="B04____2" localSheetId="7">#REF!</definedName>
    <definedName name="B04____2" localSheetId="4">#REF!</definedName>
    <definedName name="B04____2">#REF!</definedName>
    <definedName name="B04____3" localSheetId="7">#REF!</definedName>
    <definedName name="B04____3" localSheetId="4">#REF!</definedName>
    <definedName name="B04____3">#REF!</definedName>
    <definedName name="B04____4" localSheetId="7">#REF!</definedName>
    <definedName name="B04____4" localSheetId="4">#REF!</definedName>
    <definedName name="B04____4">#REF!</definedName>
    <definedName name="B05_" localSheetId="7">#REF!</definedName>
    <definedName name="B05_" localSheetId="4">#REF!</definedName>
    <definedName name="B05_">#REF!</definedName>
    <definedName name="B05____0" localSheetId="7">#REF!</definedName>
    <definedName name="B05____0" localSheetId="4">#REF!</definedName>
    <definedName name="B05____0">#REF!</definedName>
    <definedName name="B05____1" localSheetId="7">#REF!</definedName>
    <definedName name="B05____1" localSheetId="4">#REF!</definedName>
    <definedName name="B05____1">#REF!</definedName>
    <definedName name="B05____2" localSheetId="7">#REF!</definedName>
    <definedName name="B05____2" localSheetId="4">#REF!</definedName>
    <definedName name="B05____2">#REF!</definedName>
    <definedName name="B05____3" localSheetId="7">#REF!</definedName>
    <definedName name="B05____3" localSheetId="4">#REF!</definedName>
    <definedName name="B05____3">#REF!</definedName>
    <definedName name="B05____4" localSheetId="7">#REF!</definedName>
    <definedName name="B05____4" localSheetId="4">#REF!</definedName>
    <definedName name="B05____4">#REF!</definedName>
    <definedName name="B06_" localSheetId="7">#REF!</definedName>
    <definedName name="B06_" localSheetId="4">#REF!</definedName>
    <definedName name="B06_">#REF!</definedName>
    <definedName name="B06____0" localSheetId="7">#REF!</definedName>
    <definedName name="B06____0" localSheetId="4">#REF!</definedName>
    <definedName name="B06____0">#REF!</definedName>
    <definedName name="B06____1" localSheetId="7">#REF!</definedName>
    <definedName name="B06____1" localSheetId="4">#REF!</definedName>
    <definedName name="B06____1">#REF!</definedName>
    <definedName name="B06____2" localSheetId="7">#REF!</definedName>
    <definedName name="B06____2" localSheetId="4">#REF!</definedName>
    <definedName name="B06____2">#REF!</definedName>
    <definedName name="B06____3" localSheetId="7">#REF!</definedName>
    <definedName name="B06____3" localSheetId="4">#REF!</definedName>
    <definedName name="B06____3">#REF!</definedName>
    <definedName name="B06____4" localSheetId="7">#REF!</definedName>
    <definedName name="B06____4" localSheetId="4">#REF!</definedName>
    <definedName name="B06____4">#REF!</definedName>
    <definedName name="B07_" localSheetId="7">#REF!</definedName>
    <definedName name="B07_" localSheetId="4">#REF!</definedName>
    <definedName name="B07_">#REF!</definedName>
    <definedName name="B07____0" localSheetId="7">#REF!</definedName>
    <definedName name="B07____0" localSheetId="4">#REF!</definedName>
    <definedName name="B07____0">#REF!</definedName>
    <definedName name="B07____1" localSheetId="7">#REF!</definedName>
    <definedName name="B07____1" localSheetId="4">#REF!</definedName>
    <definedName name="B07____1">#REF!</definedName>
    <definedName name="B07____2" localSheetId="7">#REF!</definedName>
    <definedName name="B07____2" localSheetId="4">#REF!</definedName>
    <definedName name="B07____2">#REF!</definedName>
    <definedName name="B07____3" localSheetId="7">#REF!</definedName>
    <definedName name="B07____3" localSheetId="4">#REF!</definedName>
    <definedName name="B07____3">#REF!</definedName>
    <definedName name="B07____4" localSheetId="7">#REF!</definedName>
    <definedName name="B07____4" localSheetId="4">#REF!</definedName>
    <definedName name="B07____4">#REF!</definedName>
    <definedName name="B08_" localSheetId="7">#REF!</definedName>
    <definedName name="B08_" localSheetId="4">#REF!</definedName>
    <definedName name="B08_">#REF!</definedName>
    <definedName name="B08____0" localSheetId="7">#REF!</definedName>
    <definedName name="B08____0" localSheetId="4">#REF!</definedName>
    <definedName name="B08____0">#REF!</definedName>
    <definedName name="B08____1" localSheetId="7">#REF!</definedName>
    <definedName name="B08____1" localSheetId="4">#REF!</definedName>
    <definedName name="B08____1">#REF!</definedName>
    <definedName name="B08____2" localSheetId="7">#REF!</definedName>
    <definedName name="B08____2" localSheetId="4">#REF!</definedName>
    <definedName name="B08____2">#REF!</definedName>
    <definedName name="B08____3" localSheetId="7">#REF!</definedName>
    <definedName name="B08____3" localSheetId="4">#REF!</definedName>
    <definedName name="B08____3">#REF!</definedName>
    <definedName name="B08____4" localSheetId="7">#REF!</definedName>
    <definedName name="B08____4" localSheetId="4">#REF!</definedName>
    <definedName name="B08____4">#REF!</definedName>
    <definedName name="B21.02.0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3.02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3.02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3.02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3.02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3.02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3.02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AJADAS1" localSheetId="1" hidden="1">{#N/A,#N/A,FALSE,"MAQUINA"}</definedName>
    <definedName name="BAJADAS1" localSheetId="11" hidden="1">{#N/A,#N/A,FALSE,"MAQUINA"}</definedName>
    <definedName name="BAJADAS1" localSheetId="15" hidden="1">{#N/A,#N/A,FALSE,"MAQUINA"}</definedName>
    <definedName name="BAJADAS1" localSheetId="21" hidden="1">{#N/A,#N/A,FALSE,"MAQUINA"}</definedName>
    <definedName name="BAJADAS1" hidden="1">{#N/A,#N/A,FALSE,"MAQUINA"}</definedName>
    <definedName name="Bal" localSheetId="7">#REF!</definedName>
    <definedName name="Bal">#REF!</definedName>
    <definedName name="bandeja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S" localSheetId="7">#REF!</definedName>
    <definedName name="BAS" localSheetId="4">#REF!</definedName>
    <definedName name="BAS">#REF!</definedName>
    <definedName name="Base" localSheetId="7">#REF!</definedName>
    <definedName name="BASE" localSheetId="4">#REF!</definedName>
    <definedName name="Base">#REF!</definedName>
    <definedName name="Base_excavaciones" localSheetId="4" hidden="1">{"Sin detalle",#N/A,FALSE,"Flujo (redondeado)";"Detallado",#N/A,FALSE,"Flujo (redondeado)"}</definedName>
    <definedName name="Base_excavaciones" localSheetId="1" hidden="1">{"Sin detalle",#N/A,FALSE,"Flujo (redondeado)";"Detallado",#N/A,FALSE,"Flujo (redondeado)"}</definedName>
    <definedName name="Base_excavaciones" localSheetId="11" hidden="1">{"Sin detalle",#N/A,FALSE,"Flujo (redondeado)";"Detallado",#N/A,FALSE,"Flujo (redondeado)"}</definedName>
    <definedName name="Base_excavaciones" localSheetId="15" hidden="1">{"Sin detalle",#N/A,FALSE,"Flujo (redondeado)";"Detallado",#N/A,FALSE,"Flujo (redondeado)"}</definedName>
    <definedName name="Base_excavaciones" localSheetId="21" hidden="1">{"Sin detalle",#N/A,FALSE,"Flujo (redondeado)";"Detallado",#N/A,FALSE,"Flujo (redondeado)"}</definedName>
    <definedName name="Base_excavaciones" localSheetId="3" hidden="1">{"Sin detalle",#N/A,FALSE,"Flujo (redondeado)";"Detallado",#N/A,FALSE,"Flujo (redondeado)"}</definedName>
    <definedName name="Base_excavaciones" hidden="1">{"Sin detalle",#N/A,FALSE,"Flujo (redondeado)";"Detallado",#N/A,FALSE,"Flujo (redondeado)"}</definedName>
    <definedName name="basecita" localSheetId="7">#REF!</definedName>
    <definedName name="basecita">#REF!</definedName>
    <definedName name="basedat" localSheetId="7">#REF!</definedName>
    <definedName name="basedat">#REF!</definedName>
    <definedName name="_xlnm.Database" localSheetId="7">#REF!</definedName>
    <definedName name="_xlnm.Database" localSheetId="4">#REF!</definedName>
    <definedName name="_xlnm.Database" localSheetId="3">#REF!</definedName>
    <definedName name="_xlnm.Database">#REF!</definedName>
    <definedName name="basededatos1" localSheetId="7">#REF!</definedName>
    <definedName name="basededatos1">#REF!</definedName>
    <definedName name="baseeeeeee" localSheetId="7">#REF!</definedName>
    <definedName name="baseeeeeee">#REF!</definedName>
    <definedName name="BASEES" localSheetId="7">#REF!</definedName>
    <definedName name="BASEES">#REF!</definedName>
    <definedName name="BASES" localSheetId="7">#REF!</definedName>
    <definedName name="BASES" localSheetId="4">#REF!</definedName>
    <definedName name="BASES">#REF!</definedName>
    <definedName name="Basic_Data" localSheetId="7">#REF!</definedName>
    <definedName name="Basic_Data">#REF!</definedName>
    <definedName name="BB" localSheetId="4">#REF!</definedName>
    <definedName name="bb" localSheetId="1" hidden="1">{"Sin detalle",#N/A,FALSE,"Flujo (redondeado)";"Detallado",#N/A,FALSE,"Flujo (redondeado)"}</definedName>
    <definedName name="bb" localSheetId="11" hidden="1">{"Sin detalle",#N/A,FALSE,"Flujo (redondeado)";"Detallado",#N/A,FALSE,"Flujo (redondeado)"}</definedName>
    <definedName name="bb" localSheetId="15" hidden="1">{"Sin detalle",#N/A,FALSE,"Flujo (redondeado)";"Detallado",#N/A,FALSE,"Flujo (redondeado)"}</definedName>
    <definedName name="bb" localSheetId="21" hidden="1">{"Sin detalle",#N/A,FALSE,"Flujo (redondeado)";"Detallado",#N/A,FALSE,"Flujo (redondeado)"}</definedName>
    <definedName name="BB" localSheetId="3">#REF!</definedName>
    <definedName name="bb" hidden="1">{"Sin detalle",#N/A,FALSE,"Flujo (redondeado)";"Detallado",#N/A,FALSE,"Flujo (redondeado)"}</definedName>
    <definedName name="bb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localSheetId="4" hidden="1">{"Sin detalle",#N/A,FALSE,"Flujo (redondeado)";"Detallado",#N/A,FALSE,"Flujo (redondeado)"}</definedName>
    <definedName name="bbbbb" localSheetId="1" hidden="1">{"Sin detalle",#N/A,FALSE,"Flujo (redondeado)";"Detallado",#N/A,FALSE,"Flujo (redondeado)"}</definedName>
    <definedName name="bbbbb" localSheetId="11" hidden="1">{"Sin detalle",#N/A,FALSE,"Flujo (redondeado)";"Detallado",#N/A,FALSE,"Flujo (redondeado)"}</definedName>
    <definedName name="bbbbb" localSheetId="15" hidden="1">{"Sin detalle",#N/A,FALSE,"Flujo (redondeado)";"Detallado",#N/A,FALSE,"Flujo (redondeado)"}</definedName>
    <definedName name="bbbbb" localSheetId="21" hidden="1">{"Sin detalle",#N/A,FALSE,"Flujo (redondeado)";"Detallado",#N/A,FALSE,"Flujo (redondeado)"}</definedName>
    <definedName name="bbbbb" localSheetId="3" hidden="1">{"Sin detalle",#N/A,FALSE,"Flujo (redondeado)";"Detallado",#N/A,FALSE,"Flujo (redondeado)"}</definedName>
    <definedName name="bbbbb" hidden="1">{"Sin detalle",#N/A,FALSE,"Flujo (redondeado)";"Detallado",#N/A,FALSE,"Flujo (redondeado)"}</definedName>
    <definedName name="bbbbb_1" localSheetId="1" hidden="1">{"Sin detalle",#N/A,FALSE,"Flujo (redondeado)";"Detallado",#N/A,FALSE,"Flujo (redondeado)"}</definedName>
    <definedName name="bbbbb_1" localSheetId="11" hidden="1">{"Sin detalle",#N/A,FALSE,"Flujo (redondeado)";"Detallado",#N/A,FALSE,"Flujo (redondeado)"}</definedName>
    <definedName name="bbbbb_1" localSheetId="15" hidden="1">{"Sin detalle",#N/A,FALSE,"Flujo (redondeado)";"Detallado",#N/A,FALSE,"Flujo (redondeado)"}</definedName>
    <definedName name="bbbbb_1" localSheetId="21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C" localSheetId="7">#REF!</definedName>
    <definedName name="BC">#REF!</definedName>
    <definedName name="bcc" localSheetId="7">#REF!</definedName>
    <definedName name="bcc">#REF!</definedName>
    <definedName name="BD" localSheetId="7">#REF!</definedName>
    <definedName name="BD">#REF!</definedName>
    <definedName name="BD_CO" localSheetId="7">#REF!</definedName>
    <definedName name="BD_CO">#REF!</definedName>
    <definedName name="BD_HH" localSheetId="7">#REF!</definedName>
    <definedName name="BD_HH">#REF!</definedName>
    <definedName name="BD_TOT" localSheetId="7">#REF!</definedName>
    <definedName name="BD_TOT">#REF!</definedName>
    <definedName name="BE" localSheetId="7">#REF!</definedName>
    <definedName name="BE">#REF!</definedName>
    <definedName name="BETT" localSheetId="7">#REF!</definedName>
    <definedName name="BETT">#REF!</definedName>
    <definedName name="bghh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11" hidden="1">{#N/A,#N/A,FALSE,"Hoja1";#N/A,#N/A,FALSE,"Hoja2";#N/A,#N/A,FALSE,"Hoja3";#N/A,#N/A,FALSE,"Hoja4";#N/A,#N/A,FALSE,"Hoja5";#N/A,#N/A,FALSE,"Hoja6"}</definedName>
    <definedName name="bhjghui" localSheetId="15" hidden="1">{#N/A,#N/A,FALSE,"Hoja1";#N/A,#N/A,FALSE,"Hoja2";#N/A,#N/A,FALSE,"Hoja3";#N/A,#N/A,FALSE,"Hoja4";#N/A,#N/A,FALSE,"Hoja5";#N/A,#N/A,FALSE,"Hoja6"}</definedName>
    <definedName name="bhjghui" localSheetId="21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11" hidden="1">{#N/A,#N/A,FALSE,"Hoja1";#N/A,#N/A,FALSE,"Hoja2";#N/A,#N/A,FALSE,"Hoja3";#N/A,#N/A,FALSE,"Hoja4";#N/A,#N/A,FALSE,"Hoja5";#N/A,#N/A,FALSE,"Hoja6"}</definedName>
    <definedName name="bhjghui_1" localSheetId="15" hidden="1">{#N/A,#N/A,FALSE,"Hoja1";#N/A,#N/A,FALSE,"Hoja2";#N/A,#N/A,FALSE,"Hoja3";#N/A,#N/A,FALSE,"Hoja4";#N/A,#N/A,FALSE,"Hoja5";#N/A,#N/A,FALSE,"Hoja6"}</definedName>
    <definedName name="bhjghui_1" localSheetId="21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labl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labl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labl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labl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LOQUE" localSheetId="7">#REF!</definedName>
    <definedName name="BLOQUE" localSheetId="4">#REF!</definedName>
    <definedName name="BLOQUE">#REF!</definedName>
    <definedName name="BLPH10" localSheetId="7" hidden="1">#REF!</definedName>
    <definedName name="BLPH10" hidden="1">#REF!</definedName>
    <definedName name="BLPH23" localSheetId="7" hidden="1">#REF!</definedName>
    <definedName name="BLPH23" hidden="1">#REF!</definedName>
    <definedName name="BLPH24" localSheetId="7" hidden="1">#REF!</definedName>
    <definedName name="BLPH24" hidden="1">#REF!</definedName>
    <definedName name="BLPH25" localSheetId="7" hidden="1">#REF!</definedName>
    <definedName name="BLPH25" hidden="1">#REF!</definedName>
    <definedName name="bnm" localSheetId="4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11" hidden="1">{#N/A,#N/A,TRUE,"Est. de Fact.";#N/A,#N/A,TRUE,"Capitulo 19";#N/A,#N/A,TRUE,"Proyecto P855"}</definedName>
    <definedName name="bnm" localSheetId="15" hidden="1">{#N/A,#N/A,TRUE,"Est. de Fact.";#N/A,#N/A,TRUE,"Capitulo 19";#N/A,#N/A,TRUE,"Proyecto P855"}</definedName>
    <definedName name="bnm" localSheetId="21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1" hidden="1">{"'DMBL'!$A$1:$N$83","'DMBL'!$A$6:$B$83"}</definedName>
    <definedName name="bode" localSheetId="11" hidden="1">{"'DMBL'!$A$1:$N$83","'DMBL'!$A$6:$B$83"}</definedName>
    <definedName name="bode" localSheetId="15" hidden="1">{"'DMBL'!$A$1:$N$83","'DMBL'!$A$6:$B$83"}</definedName>
    <definedName name="bode" localSheetId="21" hidden="1">{"'DMBL'!$A$1:$N$83","'DMBL'!$A$6:$B$83"}</definedName>
    <definedName name="bode" hidden="1">{"'DMBL'!$A$1:$N$83","'DMBL'!$A$6:$B$83"}</definedName>
    <definedName name="bodea" localSheetId="1" hidden="1">{"'DMBL'!$A$1:$N$83","'DMBL'!$A$6:$B$83"}</definedName>
    <definedName name="bodea" localSheetId="11" hidden="1">{"'DMBL'!$A$1:$N$83","'DMBL'!$A$6:$B$83"}</definedName>
    <definedName name="bodea" localSheetId="15" hidden="1">{"'DMBL'!$A$1:$N$83","'DMBL'!$A$6:$B$83"}</definedName>
    <definedName name="bodea" localSheetId="21" hidden="1">{"'DMBL'!$A$1:$N$83","'DMBL'!$A$6:$B$83"}</definedName>
    <definedName name="bodea" hidden="1">{"'DMBL'!$A$1:$N$83","'DMBL'!$A$6:$B$83"}</definedName>
    <definedName name="bodeb" localSheetId="1" hidden="1">{"'DMBL'!$A$1:$N$83","'DMBL'!$A$6:$B$83"}</definedName>
    <definedName name="bodeb" localSheetId="11" hidden="1">{"'DMBL'!$A$1:$N$83","'DMBL'!$A$6:$B$83"}</definedName>
    <definedName name="bodeb" localSheetId="15" hidden="1">{"'DMBL'!$A$1:$N$83","'DMBL'!$A$6:$B$83"}</definedName>
    <definedName name="bodeb" localSheetId="21" hidden="1">{"'DMBL'!$A$1:$N$83","'DMBL'!$A$6:$B$83"}</definedName>
    <definedName name="bodeb" hidden="1">{"'DMBL'!$A$1:$N$83","'DMBL'!$A$6:$B$83"}</definedName>
    <definedName name="bodec" localSheetId="1" hidden="1">{"'DMBL'!$A$1:$N$83","'DMBL'!$A$6:$B$83"}</definedName>
    <definedName name="bodec" localSheetId="11" hidden="1">{"'DMBL'!$A$1:$N$83","'DMBL'!$A$6:$B$83"}</definedName>
    <definedName name="bodec" localSheetId="15" hidden="1">{"'DMBL'!$A$1:$N$83","'DMBL'!$A$6:$B$83"}</definedName>
    <definedName name="bodec" localSheetId="21" hidden="1">{"'DMBL'!$A$1:$N$83","'DMBL'!$A$6:$B$83"}</definedName>
    <definedName name="bodec" hidden="1">{"'DMBL'!$A$1:$N$83","'DMBL'!$A$6:$B$83"}</definedName>
    <definedName name="boe" localSheetId="1" hidden="1">{#N/A,#N/A,FALSE,"Total_OC015";#N/A,#N/A,FALSE,"ADMIN";#N/A,#N/A,FALSE,"PROCES";#N/A,#N/A,FALSE,"mecan";#N/A,#N/A,FALSE,"civil";#N/A,#N/A,FALSE,"CAÑER";#N/A,#N/A,FALSE,"ELEC";#N/A,#N/A,FALSE,"INSTR"}</definedName>
    <definedName name="boe" localSheetId="11" hidden="1">{#N/A,#N/A,FALSE,"Total_OC015";#N/A,#N/A,FALSE,"ADMIN";#N/A,#N/A,FALSE,"PROCES";#N/A,#N/A,FALSE,"mecan";#N/A,#N/A,FALSE,"civil";#N/A,#N/A,FALSE,"CAÑER";#N/A,#N/A,FALSE,"ELEC";#N/A,#N/A,FALSE,"INSTR"}</definedName>
    <definedName name="boe" localSheetId="15" hidden="1">{#N/A,#N/A,FALSE,"Total_OC015";#N/A,#N/A,FALSE,"ADMIN";#N/A,#N/A,FALSE,"PROCES";#N/A,#N/A,FALSE,"mecan";#N/A,#N/A,FALSE,"civil";#N/A,#N/A,FALSE,"CAÑER";#N/A,#N/A,FALSE,"ELEC";#N/A,#N/A,FALSE,"INSTR"}</definedName>
    <definedName name="boe" localSheetId="21" hidden="1">{#N/A,#N/A,FALSE,"Total_OC015";#N/A,#N/A,FALSE,"ADMIN";#N/A,#N/A,FALSE,"PROCES";#N/A,#N/A,FALSE,"mecan";#N/A,#N/A,FALSE,"civil";#N/A,#N/A,FALSE,"CAÑER";#N/A,#N/A,FALSE,"ELEC";#N/A,#N/A,FALSE,"INSTR"}</definedName>
    <definedName name="boe" hidden="1">{#N/A,#N/A,FALSE,"Total_OC015";#N/A,#N/A,FALSE,"ADMIN";#N/A,#N/A,FALSE,"PROCES";#N/A,#N/A,FALSE,"mecan";#N/A,#N/A,FALSE,"civil";#N/A,#N/A,FALSE,"CAÑER";#N/A,#N/A,FALSE,"ELEC";#N/A,#N/A,FALSE,"INSTR"}</definedName>
    <definedName name="BOLA1" localSheetId="7">#REF!</definedName>
    <definedName name="BOLA1">#REF!</definedName>
    <definedName name="BOLA1.5" localSheetId="7">#REF!</definedName>
    <definedName name="BOLA1.5">#REF!</definedName>
    <definedName name="BOLA1.5800" localSheetId="7">#REF!</definedName>
    <definedName name="BOLA1.5800">#REF!</definedName>
    <definedName name="BOLA2" localSheetId="7">#REF!</definedName>
    <definedName name="BOLA2">#REF!</definedName>
    <definedName name="BOLA3" localSheetId="7">#REF!</definedName>
    <definedName name="BOLA3">#REF!</definedName>
    <definedName name="BONO_MANDANTE" localSheetId="7">#REF!</definedName>
    <definedName name="BONO_MANDANTE" localSheetId="4">#REF!</definedName>
    <definedName name="BONO_MANDANTE">#REF!</definedName>
    <definedName name="BONO_MES" localSheetId="7">#REF!</definedName>
    <definedName name="BONO_MES" localSheetId="4">#REF!</definedName>
    <definedName name="BONO_MES">#REF!</definedName>
    <definedName name="boris" localSheetId="7" hidden="1">INDEX(codematch,1,20)</definedName>
    <definedName name="boris" localSheetId="14" hidden="1">INDEX(codematch,1,20)</definedName>
    <definedName name="boris" localSheetId="1" hidden="1">INDEX(codematch,1,20)</definedName>
    <definedName name="boris" localSheetId="15" hidden="1">INDEX(codematch,1,20)</definedName>
    <definedName name="boris" localSheetId="13" hidden="1">INDEX(codematch,1,20)</definedName>
    <definedName name="boris" localSheetId="16" hidden="1">INDEX(codematch,1,20)</definedName>
    <definedName name="boris" localSheetId="2" hidden="1">INDEX(codematch,1,20)</definedName>
    <definedName name="boris" localSheetId="10" hidden="1">INDEX(codematch,1,20)</definedName>
    <definedName name="boris" hidden="1">INDEX(codematch,1,20)</definedName>
    <definedName name="BORRA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tón2_AlHacerClic" localSheetId="7">#REF!</definedName>
    <definedName name="Botón2_AlHacerClic" localSheetId="4">#REF!</definedName>
    <definedName name="Botón2_AlHacerClic" localSheetId="3">#REF!</definedName>
    <definedName name="Botón2_AlHacerClic">#REF!</definedName>
    <definedName name="BQ" localSheetId="7">#REF!</definedName>
    <definedName name="BQ">#REF!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uno" localSheetId="7" hidden="1">#REF!</definedName>
    <definedName name="Bruno" localSheetId="4" hidden="1">#REF!</definedName>
    <definedName name="Bruno" hidden="1">#REF!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UBUDBUBD" localSheetId="7">#REF!</definedName>
    <definedName name="BUBUDBUBD">#REF!</definedName>
    <definedName name="BuiltIn_AutoFilter___1" localSheetId="7">#REF!</definedName>
    <definedName name="BuiltIn_AutoFilter___1" localSheetId="4">#REF!</definedName>
    <definedName name="BuiltIn_AutoFilter___1">#REF!</definedName>
    <definedName name="BuiltIn_AutoFilter___2" localSheetId="7">#REF!</definedName>
    <definedName name="BuiltIn_AutoFilter___2" localSheetId="4">#REF!</definedName>
    <definedName name="BuiltIn_AutoFilter___2">#REF!</definedName>
    <definedName name="BuiltIn_AutoFilter___3" localSheetId="7">#REF!</definedName>
    <definedName name="BuiltIn_AutoFilter___3" localSheetId="4">#REF!</definedName>
    <definedName name="BuiltIn_AutoFilter___3">#REF!</definedName>
    <definedName name="BuiltIn_AutoFilter___4" localSheetId="7">#REF!</definedName>
    <definedName name="BuiltIn_AutoFilter___4" localSheetId="4">#REF!</definedName>
    <definedName name="BuiltIn_AutoFilter___4">#REF!</definedName>
    <definedName name="BuiltIn_AutoFilter___5" localSheetId="7">#REF!</definedName>
    <definedName name="BuiltIn_AutoFilter___5" localSheetId="4">#REF!</definedName>
    <definedName name="BuiltIn_AutoFilter___5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iltIn_Print_Area" localSheetId="7">#REF!</definedName>
    <definedName name="BuiltIn_Print_Area" localSheetId="4">#REF!</definedName>
    <definedName name="BuiltIn_Print_Area">#REF!</definedName>
    <definedName name="BuiltIn_Print_Area___0" localSheetId="7">#REF!</definedName>
    <definedName name="BuiltIn_Print_Area___0" localSheetId="4">#REF!</definedName>
    <definedName name="BuiltIn_Print_Area___0">#REF!</definedName>
    <definedName name="BuiltIn_Print_Area___0___0" localSheetId="7">#REF!</definedName>
    <definedName name="BuiltIn_Print_Area___0___0" localSheetId="4">#REF!</definedName>
    <definedName name="BuiltIn_Print_Area___0___0">#REF!</definedName>
    <definedName name="BuiltIn_Print_Area___0___0___0" localSheetId="7">#REF!</definedName>
    <definedName name="BuiltIn_Print_Area___0___0___0" localSheetId="4">#REF!</definedName>
    <definedName name="BuiltIn_Print_Area___0___0___0">#REF!</definedName>
    <definedName name="BuiltIn_Print_Area___0___0___1" localSheetId="7">#REF!</definedName>
    <definedName name="BuiltIn_Print_Area___0___0___1" localSheetId="4">#REF!</definedName>
    <definedName name="BuiltIn_Print_Area___0___0___1">#REF!</definedName>
    <definedName name="BuiltIn_Print_Area___0___0___2" localSheetId="7">#REF!</definedName>
    <definedName name="BuiltIn_Print_Area___0___0___2" localSheetId="4">#REF!</definedName>
    <definedName name="BuiltIn_Print_Area___0___0___2">#REF!</definedName>
    <definedName name="BuiltIn_Print_Area___0___1" localSheetId="7">#REF!</definedName>
    <definedName name="BuiltIn_Print_Area___0___1" localSheetId="4">#REF!</definedName>
    <definedName name="BuiltIn_Print_Area___0___1">#REF!</definedName>
    <definedName name="BuiltIn_Print_Area___0___2" localSheetId="7">#REF!</definedName>
    <definedName name="BuiltIn_Print_Area___0___2" localSheetId="4">#REF!</definedName>
    <definedName name="BuiltIn_Print_Area___0___2">#REF!</definedName>
    <definedName name="BuiltIn_Print_Titles" localSheetId="7">#REF!</definedName>
    <definedName name="BuiltIn_Print_Titles" localSheetId="4">#REF!</definedName>
    <definedName name="BuiltIn_Print_Titles">#REF!</definedName>
    <definedName name="BuiltIn_Print_Titles___0" localSheetId="7">#REF!</definedName>
    <definedName name="BuiltIn_Print_Titles___0" localSheetId="4">#REF!</definedName>
    <definedName name="BuiltIn_Print_Titles___0">#REF!</definedName>
    <definedName name="BuiltIn_Print_Titles___1___1" localSheetId="7">#REF!</definedName>
    <definedName name="BuiltIn_Print_Titles___1___1" localSheetId="4">#REF!</definedName>
    <definedName name="BuiltIn_Print_Titles___1___1">#REF!</definedName>
    <definedName name="bvnn" localSheetId="4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11" hidden="1">{#N/A,#N/A,FALSE,"Total_OC015";#N/A,#N/A,FALSE,"ADMIN";#N/A,#N/A,FALSE,"PROCES";#N/A,#N/A,FALSE,"mecan";#N/A,#N/A,FALSE,"civil";#N/A,#N/A,FALSE,"CAÑER";#N/A,#N/A,FALSE,"ELEC";#N/A,#N/A,FALSE,"INSTR"}</definedName>
    <definedName name="bvnn" localSheetId="15" hidden="1">{#N/A,#N/A,FALSE,"Total_OC015";#N/A,#N/A,FALSE,"ADMIN";#N/A,#N/A,FALSE,"PROCES";#N/A,#N/A,FALSE,"mecan";#N/A,#N/A,FALSE,"civil";#N/A,#N/A,FALSE,"CAÑER";#N/A,#N/A,FALSE,"ELEC";#N/A,#N/A,FALSE,"INSTR"}</definedName>
    <definedName name="bvnn" localSheetId="21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svr" localSheetId="1" hidden="1">{"MO(BASE)",#N/A,FALSE,"MO(BASE)";"MO(BASE)1",#N/A,FALSE,"MO(BASE)";"MO(BASE)2",#N/A,FALSE,"MO(BASE)"}</definedName>
    <definedName name="bvsvr" localSheetId="11" hidden="1">{"MO(BASE)",#N/A,FALSE,"MO(BASE)";"MO(BASE)1",#N/A,FALSE,"MO(BASE)";"MO(BASE)2",#N/A,FALSE,"MO(BASE)"}</definedName>
    <definedName name="bvsvr" localSheetId="15" hidden="1">{"MO(BASE)",#N/A,FALSE,"MO(BASE)";"MO(BASE)1",#N/A,FALSE,"MO(BASE)";"MO(BASE)2",#N/A,FALSE,"MO(BASE)"}</definedName>
    <definedName name="bvsvr" localSheetId="21" hidden="1">{"MO(BASE)",#N/A,FALSE,"MO(BASE)";"MO(BASE)1",#N/A,FALSE,"MO(BASE)";"MO(BASE)2",#N/A,FALSE,"MO(BASE)"}</definedName>
    <definedName name="bvsvr" hidden="1">{"MO(BASE)",#N/A,FALSE,"MO(BASE)";"MO(BASE)1",#N/A,FALSE,"MO(BASE)";"MO(BASE)2",#N/A,FALSE,"MO(BASE)"}</definedName>
    <definedName name="C_" localSheetId="7">#REF!</definedName>
    <definedName name="C_" localSheetId="4">#REF!</definedName>
    <definedName name="C_">#REF!</definedName>
    <definedName name="C_1" localSheetId="7">#REF!</definedName>
    <definedName name="C_1" localSheetId="4">#REF!</definedName>
    <definedName name="C_1">#REF!</definedName>
    <definedName name="C_1___0" localSheetId="7">#REF!</definedName>
    <definedName name="C_1___0" localSheetId="4">#REF!</definedName>
    <definedName name="C_1___0">#REF!</definedName>
    <definedName name="C_1___1" localSheetId="7">#REF!</definedName>
    <definedName name="C_1___1" localSheetId="4">#REF!</definedName>
    <definedName name="C_1___1">#REF!</definedName>
    <definedName name="C_1___2" localSheetId="7">#REF!</definedName>
    <definedName name="C_1___2" localSheetId="4">#REF!</definedName>
    <definedName name="C_1___2">#REF!</definedName>
    <definedName name="C_1___3" localSheetId="7">#REF!</definedName>
    <definedName name="C_1___3" localSheetId="4">#REF!</definedName>
    <definedName name="C_1___3">#REF!</definedName>
    <definedName name="C_1___4" localSheetId="7">#REF!</definedName>
    <definedName name="C_1___4" localSheetId="4">#REF!</definedName>
    <definedName name="C_1___4">#REF!</definedName>
    <definedName name="C_11" localSheetId="7">#REF!</definedName>
    <definedName name="C_11" localSheetId="4">#REF!</definedName>
    <definedName name="C_11">#REF!</definedName>
    <definedName name="C_12" localSheetId="7">#REF!</definedName>
    <definedName name="C_12" localSheetId="4">#REF!</definedName>
    <definedName name="C_12">#REF!</definedName>
    <definedName name="C_13" localSheetId="7">#REF!</definedName>
    <definedName name="C_13" localSheetId="4">#REF!</definedName>
    <definedName name="C_13">#REF!</definedName>
    <definedName name="C_14" localSheetId="7">#REF!</definedName>
    <definedName name="C_14" localSheetId="4">#REF!</definedName>
    <definedName name="C_14">#REF!</definedName>
    <definedName name="C_2" localSheetId="7">#REF!</definedName>
    <definedName name="C_2" localSheetId="4">#REF!</definedName>
    <definedName name="C_2">#REF!</definedName>
    <definedName name="C_2___0" localSheetId="7">#REF!</definedName>
    <definedName name="C_2___0" localSheetId="4">#REF!</definedName>
    <definedName name="C_2___0">#REF!</definedName>
    <definedName name="C_2___1" localSheetId="7">#REF!</definedName>
    <definedName name="C_2___1" localSheetId="4">#REF!</definedName>
    <definedName name="C_2___1">#REF!</definedName>
    <definedName name="C_2___2" localSheetId="7">#REF!</definedName>
    <definedName name="C_2___2" localSheetId="4">#REF!</definedName>
    <definedName name="C_2___2">#REF!</definedName>
    <definedName name="C_2___3" localSheetId="7">#REF!</definedName>
    <definedName name="C_2___3" localSheetId="4">#REF!</definedName>
    <definedName name="C_2___3">#REF!</definedName>
    <definedName name="C_2___4" localSheetId="7">#REF!</definedName>
    <definedName name="C_2___4" localSheetId="4">#REF!</definedName>
    <definedName name="C_2___4">#REF!</definedName>
    <definedName name="C_3" localSheetId="7">#REF!</definedName>
    <definedName name="C_3" localSheetId="4">#REF!</definedName>
    <definedName name="C_3">#REF!</definedName>
    <definedName name="C_fin" localSheetId="7">#REF!</definedName>
    <definedName name="C_fin">#REF!</definedName>
    <definedName name="c_TAPA_DIVISION" localSheetId="7">#REF!</definedName>
    <definedName name="c_TAPA_DIVISION">#REF!</definedName>
    <definedName name="CABEZA1" localSheetId="7">#REF!</definedName>
    <definedName name="CABEZA1">#REF!</definedName>
    <definedName name="CABEZA2" localSheetId="7">#REF!</definedName>
    <definedName name="CABEZA2">#REF!</definedName>
    <definedName name="cable13c10600" localSheetId="7">#REF!</definedName>
    <definedName name="cable13c10600">#REF!</definedName>
    <definedName name="cable13c12600" localSheetId="7">#REF!</definedName>
    <definedName name="cable13c12600">#REF!</definedName>
    <definedName name="cable13c20600" localSheetId="7">#REF!</definedName>
    <definedName name="cable13c20600">#REF!</definedName>
    <definedName name="cable13c350600" localSheetId="7">#REF!</definedName>
    <definedName name="cable13c350600">#REF!</definedName>
    <definedName name="cable13c40600" localSheetId="7">#REF!</definedName>
    <definedName name="cable13c40600">#REF!</definedName>
    <definedName name="cable13c500600" localSheetId="7">#REF!</definedName>
    <definedName name="cable13c500600">#REF!</definedName>
    <definedName name="cable14c10600" localSheetId="7">#REF!</definedName>
    <definedName name="cable14c10600">#REF!</definedName>
    <definedName name="cable14c12600" localSheetId="7">#REF!</definedName>
    <definedName name="cable14c12600">#REF!</definedName>
    <definedName name="cable14c4600" localSheetId="7">#REF!</definedName>
    <definedName name="cable14c4600">#REF!</definedName>
    <definedName name="cable14c6600" localSheetId="7">#REF!</definedName>
    <definedName name="cable14c6600">#REF!</definedName>
    <definedName name="cable14c8600" localSheetId="7">#REF!</definedName>
    <definedName name="cable14c8600">#REF!</definedName>
    <definedName name="cablecode20" localSheetId="7">#REF!</definedName>
    <definedName name="cablecode20">#REF!</definedName>
    <definedName name="cablecode40" localSheetId="7">#REF!</definedName>
    <definedName name="cablecode40">#REF!</definedName>
    <definedName name="CAC" localSheetId="4" hidden="1">{"MO(BASE)",#N/A,FALSE,"MO(BASE)";"MO(BASE)1",#N/A,FALSE,"MO(BASE)";"MO(BASE)2",#N/A,FALSE,"MO(BASE)"}</definedName>
    <definedName name="CAC" localSheetId="1" hidden="1">{"MO(BASE)",#N/A,FALSE,"MO(BASE)";"MO(BASE)1",#N/A,FALSE,"MO(BASE)";"MO(BASE)2",#N/A,FALSE,"MO(BASE)"}</definedName>
    <definedName name="CAC" localSheetId="11" hidden="1">{"MO(BASE)",#N/A,FALSE,"MO(BASE)";"MO(BASE)1",#N/A,FALSE,"MO(BASE)";"MO(BASE)2",#N/A,FALSE,"MO(BASE)"}</definedName>
    <definedName name="CAC" localSheetId="15" hidden="1">{"MO(BASE)",#N/A,FALSE,"MO(BASE)";"MO(BASE)1",#N/A,FALSE,"MO(BASE)";"MO(BASE)2",#N/A,FALSE,"MO(BASE)"}</definedName>
    <definedName name="CAC" localSheetId="21" hidden="1">{"MO(BASE)",#N/A,FALSE,"MO(BASE)";"MO(BASE)1",#N/A,FALSE,"MO(BASE)";"MO(BASE)2",#N/A,FALSE,"MO(BASE)"}</definedName>
    <definedName name="CAC" hidden="1">{"MO(BASE)",#N/A,FALSE,"MO(BASE)";"MO(BASE)1",#N/A,FALSE,"MO(BASE)";"MO(BASE)2",#N/A,FALSE,"MO(BASE)"}</definedName>
    <definedName name="CAC_1" localSheetId="4" hidden="1">{"MO(BASE)",#N/A,FALSE,"MO(BASE)";"MO(BASE)1",#N/A,FALSE,"MO(BASE)";"MO(BASE)2",#N/A,FALSE,"MO(BASE)"}</definedName>
    <definedName name="CAC_1" localSheetId="1" hidden="1">{"MO(BASE)",#N/A,FALSE,"MO(BASE)";"MO(BASE)1",#N/A,FALSE,"MO(BASE)";"MO(BASE)2",#N/A,FALSE,"MO(BASE)"}</definedName>
    <definedName name="CAC_1" localSheetId="11" hidden="1">{"MO(BASE)",#N/A,FALSE,"MO(BASE)";"MO(BASE)1",#N/A,FALSE,"MO(BASE)";"MO(BASE)2",#N/A,FALSE,"MO(BASE)"}</definedName>
    <definedName name="CAC_1" localSheetId="15" hidden="1">{"MO(BASE)",#N/A,FALSE,"MO(BASE)";"MO(BASE)1",#N/A,FALSE,"MO(BASE)";"MO(BASE)2",#N/A,FALSE,"MO(BASE)"}</definedName>
    <definedName name="CAC_1" localSheetId="21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localSheetId="4" hidden="1">{"MO(BASE)",#N/A,FALSE,"MO(BASE)";"MO(BASE)1",#N/A,FALSE,"MO(BASE)";"MO(BASE)2",#N/A,FALSE,"MO(BASE)"}</definedName>
    <definedName name="CAC_2" localSheetId="1" hidden="1">{"MO(BASE)",#N/A,FALSE,"MO(BASE)";"MO(BASE)1",#N/A,FALSE,"MO(BASE)";"MO(BASE)2",#N/A,FALSE,"MO(BASE)"}</definedName>
    <definedName name="CAC_2" localSheetId="11" hidden="1">{"MO(BASE)",#N/A,FALSE,"MO(BASE)";"MO(BASE)1",#N/A,FALSE,"MO(BASE)";"MO(BASE)2",#N/A,FALSE,"MO(BASE)"}</definedName>
    <definedName name="CAC_2" localSheetId="15" hidden="1">{"MO(BASE)",#N/A,FALSE,"MO(BASE)";"MO(BASE)1",#N/A,FALSE,"MO(BASE)";"MO(BASE)2",#N/A,FALSE,"MO(BASE)"}</definedName>
    <definedName name="CAC_2" localSheetId="21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localSheetId="4" hidden="1">{"MO(BASE)",#N/A,FALSE,"MO(BASE)";"MO(BASE)1",#N/A,FALSE,"MO(BASE)";"MO(BASE)2",#N/A,FALSE,"MO(BASE)"}</definedName>
    <definedName name="CAC_3" localSheetId="1" hidden="1">{"MO(BASE)",#N/A,FALSE,"MO(BASE)";"MO(BASE)1",#N/A,FALSE,"MO(BASE)";"MO(BASE)2",#N/A,FALSE,"MO(BASE)"}</definedName>
    <definedName name="CAC_3" localSheetId="11" hidden="1">{"MO(BASE)",#N/A,FALSE,"MO(BASE)";"MO(BASE)1",#N/A,FALSE,"MO(BASE)";"MO(BASE)2",#N/A,FALSE,"MO(BASE)"}</definedName>
    <definedName name="CAC_3" localSheetId="15" hidden="1">{"MO(BASE)",#N/A,FALSE,"MO(BASE)";"MO(BASE)1",#N/A,FALSE,"MO(BASE)";"MO(BASE)2",#N/A,FALSE,"MO(BASE)"}</definedName>
    <definedName name="CAC_3" localSheetId="21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localSheetId="4" hidden="1">{"MO(BASE)",#N/A,FALSE,"MO(BASE)";"MO(BASE)1",#N/A,FALSE,"MO(BASE)";"MO(BASE)2",#N/A,FALSE,"MO(BASE)"}</definedName>
    <definedName name="CAC_4" localSheetId="1" hidden="1">{"MO(BASE)",#N/A,FALSE,"MO(BASE)";"MO(BASE)1",#N/A,FALSE,"MO(BASE)";"MO(BASE)2",#N/A,FALSE,"MO(BASE)"}</definedName>
    <definedName name="CAC_4" localSheetId="11" hidden="1">{"MO(BASE)",#N/A,FALSE,"MO(BASE)";"MO(BASE)1",#N/A,FALSE,"MO(BASE)";"MO(BASE)2",#N/A,FALSE,"MO(BASE)"}</definedName>
    <definedName name="CAC_4" localSheetId="15" hidden="1">{"MO(BASE)",#N/A,FALSE,"MO(BASE)";"MO(BASE)1",#N/A,FALSE,"MO(BASE)";"MO(BASE)2",#N/A,FALSE,"MO(BASE)"}</definedName>
    <definedName name="CAC_4" localSheetId="21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localSheetId="4" hidden="1">{"MO(BASE)",#N/A,FALSE,"MO(BASE)";"MO(BASE)1",#N/A,FALSE,"MO(BASE)";"MO(BASE)2",#N/A,FALSE,"MO(BASE)"}</definedName>
    <definedName name="CAC_5" localSheetId="1" hidden="1">{"MO(BASE)",#N/A,FALSE,"MO(BASE)";"MO(BASE)1",#N/A,FALSE,"MO(BASE)";"MO(BASE)2",#N/A,FALSE,"MO(BASE)"}</definedName>
    <definedName name="CAC_5" localSheetId="11" hidden="1">{"MO(BASE)",#N/A,FALSE,"MO(BASE)";"MO(BASE)1",#N/A,FALSE,"MO(BASE)";"MO(BASE)2",#N/A,FALSE,"MO(BASE)"}</definedName>
    <definedName name="CAC_5" localSheetId="15" hidden="1">{"MO(BASE)",#N/A,FALSE,"MO(BASE)";"MO(BASE)1",#N/A,FALSE,"MO(BASE)";"MO(BASE)2",#N/A,FALSE,"MO(BASE)"}</definedName>
    <definedName name="CAC_5" localSheetId="21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localSheetId="4">#REF!</definedName>
    <definedName name="caca" localSheetId="1" hidden="1">{#N/A,#N/A,TRUE,"Est. de Fact.";#N/A,#N/A,TRUE,"Capitulo 19";#N/A,#N/A,TRUE,"Proyecto P855"}</definedName>
    <definedName name="caca" localSheetId="11" hidden="1">{#N/A,#N/A,TRUE,"Est. de Fact.";#N/A,#N/A,TRUE,"Capitulo 19";#N/A,#N/A,TRUE,"Proyecto P855"}</definedName>
    <definedName name="caca" localSheetId="15" hidden="1">{#N/A,#N/A,TRUE,"Est. de Fact.";#N/A,#N/A,TRUE,"Capitulo 19";#N/A,#N/A,TRUE,"Proyecto P855"}</definedName>
    <definedName name="caca" localSheetId="21" hidden="1">{#N/A,#N/A,TRUE,"Est. de Fact.";#N/A,#N/A,TRUE,"Capitulo 19";#N/A,#N/A,TRUE,"Proyecto P855"}</definedName>
    <definedName name="caca" localSheetId="3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a_1" localSheetId="1" hidden="1">{#N/A,#N/A,TRUE,"Est. de Fact.";#N/A,#N/A,TRUE,"Capitulo 19";#N/A,#N/A,TRUE,"Proyecto P855"}</definedName>
    <definedName name="caca_1" localSheetId="11" hidden="1">{#N/A,#N/A,TRUE,"Est. de Fact.";#N/A,#N/A,TRUE,"Capitulo 19";#N/A,#N/A,TRUE,"Proyecto P855"}</definedName>
    <definedName name="caca_1" localSheetId="15" hidden="1">{#N/A,#N/A,TRUE,"Est. de Fact.";#N/A,#N/A,TRUE,"Capitulo 19";#N/A,#N/A,TRUE,"Proyecto P855"}</definedName>
    <definedName name="caca_1" localSheetId="21" hidden="1">{#N/A,#N/A,TRUE,"Est. de Fact.";#N/A,#N/A,TRUE,"Capitulo 19";#N/A,#N/A,TRUE,"Proyecto P855"}</definedName>
    <definedName name="caca_1" hidden="1">{#N/A,#N/A,TRUE,"Est. de Fact.";#N/A,#N/A,TRUE,"Capitulo 19";#N/A,#N/A,TRUE,"Proyecto P855"}</definedName>
    <definedName name="CADEYREG" localSheetId="7">#REF!</definedName>
    <definedName name="CADEYREG">#REF!</definedName>
    <definedName name="cae" localSheetId="7" hidden="1">INDEX(codematch,1,20)</definedName>
    <definedName name="cae" localSheetId="14" hidden="1">INDEX(codematch,1,20)</definedName>
    <definedName name="cae" localSheetId="1" hidden="1">INDEX(codematch,1,20)</definedName>
    <definedName name="cae" localSheetId="15" hidden="1">INDEX(codematch,1,20)</definedName>
    <definedName name="cae" localSheetId="13" hidden="1">INDEX(codematch,1,20)</definedName>
    <definedName name="cae" localSheetId="16" hidden="1">INDEX(codematch,1,20)</definedName>
    <definedName name="cae" localSheetId="2" hidden="1">INDEX(codematch,1,20)</definedName>
    <definedName name="cae" localSheetId="10" hidden="1">INDEX(codematch,1,20)</definedName>
    <definedName name="cae" hidden="1">INDEX(codematch,1,20)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JA" localSheetId="4" hidden="1">{#N/A,#N/A,TRUE,"Costos_Subg_Hid"}</definedName>
    <definedName name="CAJA" localSheetId="1" hidden="1">{#N/A,#N/A,TRUE,"Costos_Subg_Hid"}</definedName>
    <definedName name="CAJA" localSheetId="11" hidden="1">{#N/A,#N/A,TRUE,"Costos_Subg_Hid"}</definedName>
    <definedName name="CAJA" localSheetId="15" hidden="1">{#N/A,#N/A,TRUE,"Costos_Subg_Hid"}</definedName>
    <definedName name="CAJA" localSheetId="21" hidden="1">{#N/A,#N/A,TRUE,"Costos_Subg_Hid"}</definedName>
    <definedName name="CAJA" localSheetId="3" hidden="1">{#N/A,#N/A,TRUE,"Costos_Subg_Hid"}</definedName>
    <definedName name="CAJA" hidden="1">{#N/A,#N/A,TRUE,"Costos_Subg_Hid"}</definedName>
    <definedName name="CAJA1" localSheetId="4" hidden="1">{#N/A,#N/A,FALSE,"Costos_Elem_Hid";#N/A,#N/A,FALSE,"Costos_Elem_Hid";#N/A,#N/A,FALSE,"Costos_Elem_Hid"}</definedName>
    <definedName name="caja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ja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ja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ja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ja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j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lconsumos" localSheetId="7">#REF!</definedName>
    <definedName name="calconsumos">#REF!</definedName>
    <definedName name="calculos" localSheetId="7">#REF!</definedName>
    <definedName name="calculos">#REF!</definedName>
    <definedName name="CALETONES" localSheetId="7">#REF!</definedName>
    <definedName name="CALETONES">#REF!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11" hidden="1">{"FlujoGastos",#N/A,FALSE,"Base";"FlujoGastos",#N/A,FALSE,"Buzón Tren";"FlujoGastos",#N/A,FALSE,"Buzón Camión";"FlujoGastos",#N/A,FALSE,"LHD Camión";"FlujoGastos",#N/A,FALSE,"Cámara Camión"}</definedName>
    <definedName name="Camióm" localSheetId="15" hidden="1">{"FlujoGastos",#N/A,FALSE,"Base";"FlujoGastos",#N/A,FALSE,"Buzón Tren";"FlujoGastos",#N/A,FALSE,"Buzón Camión";"FlujoGastos",#N/A,FALSE,"LHD Camión";"FlujoGastos",#N/A,FALSE,"Cámara Camión"}</definedName>
    <definedName name="Camióm" localSheetId="21" hidden="1">{"FlujoGastos",#N/A,FALSE,"Base";"FlujoGastos",#N/A,FALSE,"Buzón Tren";"FlujoGastos",#N/A,FALSE,"Buzón Camión";"FlujoGastos",#N/A,FALSE,"LHD Camión";"FlujoGastos",#N/A,FALSE,"Cámara Camión"}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ióm_1" localSheetId="1" hidden="1">{"FlujoGastos",#N/A,FALSE,"Base";"FlujoGastos",#N/A,FALSE,"Buzón Tren";"FlujoGastos",#N/A,FALSE,"Buzón Camión";"FlujoGastos",#N/A,FALSE,"LHD Camión";"FlujoGastos",#N/A,FALSE,"Cámara Camión"}</definedName>
    <definedName name="Camióm_1" localSheetId="11" hidden="1">{"FlujoGastos",#N/A,FALSE,"Base";"FlujoGastos",#N/A,FALSE,"Buzón Tren";"FlujoGastos",#N/A,FALSE,"Buzón Camión";"FlujoGastos",#N/A,FALSE,"LHD Camión";"FlujoGastos",#N/A,FALSE,"Cámara Camión"}</definedName>
    <definedName name="Camióm_1" localSheetId="15" hidden="1">{"FlujoGastos",#N/A,FALSE,"Base";"FlujoGastos",#N/A,FALSE,"Buzón Tren";"FlujoGastos",#N/A,FALSE,"Buzón Camión";"FlujoGastos",#N/A,FALSE,"LHD Camión";"FlujoGastos",#N/A,FALSE,"Cámara Camión"}</definedName>
    <definedName name="Camióm_1" localSheetId="21" hidden="1">{"FlujoGastos",#N/A,FALSE,"Base";"FlujoGastos",#N/A,FALSE,"Buzón Tren";"FlujoGastos",#N/A,FALSE,"Buzón Camión";"FlujoGastos",#N/A,FALSE,"LHD Camión";"FlujoGastos",#N/A,FALSE,"Cámara Camión"}</definedName>
    <definedName name="Camióm_1" hidden="1">{"FlujoGastos",#N/A,FALSE,"Base";"FlujoGastos",#N/A,FALSE,"Buzón Tren";"FlujoGastos",#N/A,FALSE,"Buzón Camión";"FlujoGastos",#N/A,FALSE,"LHD Camión";"FlujoGastos",#N/A,FALSE,"Cámara Camión"}</definedName>
    <definedName name="CAMPAMENTO" localSheetId="7">#REF!</definedName>
    <definedName name="CAMPAMENTO" localSheetId="4">#REF!</definedName>
    <definedName name="CAMPAMENTO">#REF!</definedName>
    <definedName name="CAMPOS" localSheetId="7">#REF!</definedName>
    <definedName name="CAMPOS">#REF!</definedName>
    <definedName name="Candy" localSheetId="7">#REF!</definedName>
    <definedName name="Candy">#REF!</definedName>
    <definedName name="Candy_Atla1" localSheetId="7">#REF!</definedName>
    <definedName name="Candy_Atla1">#REF!</definedName>
    <definedName name="Candy_Atla2" localSheetId="7">#REF!</definedName>
    <definedName name="Candy_Atla2">#REF!</definedName>
    <definedName name="Candy_Atlan1" localSheetId="7">#REF!</definedName>
    <definedName name="Candy_Atlan1">#REF!</definedName>
    <definedName name="Candy_Pac2" localSheetId="7">#REF!</definedName>
    <definedName name="Candy_Pac2">#REF!</definedName>
    <definedName name="Candy_Pac3" localSheetId="7">#REF!</definedName>
    <definedName name="Candy_Pac3">#REF!</definedName>
    <definedName name="Candy_Paci" localSheetId="7">#REF!</definedName>
    <definedName name="Candy_Paci">#REF!</definedName>
    <definedName name="CANH" localSheetId="7">#REF!</definedName>
    <definedName name="CANH" localSheetId="4">#REF!</definedName>
    <definedName name="CANH">#REF!</definedName>
    <definedName name="CANT" localSheetId="7">#REF!</definedName>
    <definedName name="CANT" localSheetId="4">#REF!</definedName>
    <definedName name="CANT">#REF!</definedName>
    <definedName name="CANT." localSheetId="7">#REF!</definedName>
    <definedName name="CANT." localSheetId="4">#REF!</definedName>
    <definedName name="CANT." localSheetId="3">#REF!</definedName>
    <definedName name="CANT.">#REF!</definedName>
    <definedName name="CANT_" localSheetId="7">#REF!</definedName>
    <definedName name="CANT_" localSheetId="4">#REF!</definedName>
    <definedName name="CANT_">#REF!</definedName>
    <definedName name="CANT____0" localSheetId="7">#REF!</definedName>
    <definedName name="CANT____0" localSheetId="4">#REF!</definedName>
    <definedName name="CANT____0">#REF!</definedName>
    <definedName name="CANT____1" localSheetId="7">#REF!</definedName>
    <definedName name="CANT____1" localSheetId="4">#REF!</definedName>
    <definedName name="CANT____1">#REF!</definedName>
    <definedName name="CANT____2" localSheetId="7">#REF!</definedName>
    <definedName name="CANT____2" localSheetId="4">#REF!</definedName>
    <definedName name="CANT____2">#REF!</definedName>
    <definedName name="CANT_TOTAL" localSheetId="7">#REF!</definedName>
    <definedName name="CANT_TOTAL" localSheetId="4">#REF!</definedName>
    <definedName name="CANT_TOTAL">#REF!</definedName>
    <definedName name="CANT_UNIT" localSheetId="7">#REF!</definedName>
    <definedName name="CANT_UNIT" localSheetId="4">#REF!</definedName>
    <definedName name="CANT_UNIT">#REF!</definedName>
    <definedName name="cantidad" localSheetId="7">#REF!</definedName>
    <definedName name="cantidad">#REF!</definedName>
    <definedName name="cantidades" localSheetId="7">#REF!</definedName>
    <definedName name="cantidades">#REF!</definedName>
    <definedName name="CAÑ1" localSheetId="7">#REF!</definedName>
    <definedName name="CAÑ1">#REF!</definedName>
    <definedName name="CAÑ1.5" localSheetId="7">#REF!</definedName>
    <definedName name="CAÑ1.5">#REF!</definedName>
    <definedName name="CAÑ10" localSheetId="7">#REF!</definedName>
    <definedName name="CAÑ10">#REF!</definedName>
    <definedName name="CAÑ12" localSheetId="7">#REF!</definedName>
    <definedName name="CAÑ12">#REF!</definedName>
    <definedName name="CAÑ14" localSheetId="7">#REF!</definedName>
    <definedName name="CAÑ14">#REF!</definedName>
    <definedName name="CAÑ16" localSheetId="7">#REF!</definedName>
    <definedName name="CAÑ16">#REF!</definedName>
    <definedName name="CAÑ18" localSheetId="7">#REF!</definedName>
    <definedName name="CAÑ18">#REF!</definedName>
    <definedName name="CAÑ2" localSheetId="7">#REF!</definedName>
    <definedName name="CAÑ2">#REF!</definedName>
    <definedName name="CAÑ20" localSheetId="7">#REF!</definedName>
    <definedName name="CAÑ20">#REF!</definedName>
    <definedName name="CAÑ24" localSheetId="7">#REF!</definedName>
    <definedName name="CAÑ24">#REF!</definedName>
    <definedName name="CAÑ28" localSheetId="7">#REF!</definedName>
    <definedName name="CAÑ28">#REF!</definedName>
    <definedName name="CAÑ3" localSheetId="7">#REF!</definedName>
    <definedName name="CAÑ3">#REF!</definedName>
    <definedName name="CAÑ30" localSheetId="7">#REF!</definedName>
    <definedName name="CAÑ30">#REF!</definedName>
    <definedName name="CAÑ36" localSheetId="7">#REF!</definedName>
    <definedName name="CAÑ36">#REF!</definedName>
    <definedName name="CAÑ4" localSheetId="7">#REF!</definedName>
    <definedName name="CAÑ4">#REF!</definedName>
    <definedName name="CAÑ6" localSheetId="7">#REF!</definedName>
    <definedName name="CAÑ6">#REF!</definedName>
    <definedName name="CAÑ8" localSheetId="7">#REF!</definedName>
    <definedName name="CAÑ8">#REF!</definedName>
    <definedName name="CAÑmenor1" localSheetId="7">#REF!</definedName>
    <definedName name="CAÑmenor1">#REF!</definedName>
    <definedName name="cap" localSheetId="7">#REF!</definedName>
    <definedName name="cap" localSheetId="4">#REF!</definedName>
    <definedName name="cap">#REF!</definedName>
    <definedName name="CAPACITACION" localSheetId="4" hidden="1">{"MO(BASE)",#N/A,FALSE,"MO(BASE)";"MO(BASE)1",#N/A,FALSE,"MO(BASE)";"MO(BASE)2",#N/A,FALSE,"MO(BASE)"}</definedName>
    <definedName name="CAPACITACION" localSheetId="1" hidden="1">{"MO(BASE)",#N/A,FALSE,"MO(BASE)";"MO(BASE)1",#N/A,FALSE,"MO(BASE)";"MO(BASE)2",#N/A,FALSE,"MO(BASE)"}</definedName>
    <definedName name="CAPACITACION" localSheetId="11" hidden="1">{"MO(BASE)",#N/A,FALSE,"MO(BASE)";"MO(BASE)1",#N/A,FALSE,"MO(BASE)";"MO(BASE)2",#N/A,FALSE,"MO(BASE)"}</definedName>
    <definedName name="CAPACITACION" localSheetId="15" hidden="1">{"MO(BASE)",#N/A,FALSE,"MO(BASE)";"MO(BASE)1",#N/A,FALSE,"MO(BASE)";"MO(BASE)2",#N/A,FALSE,"MO(BASE)"}</definedName>
    <definedName name="CAPACITACION" localSheetId="21" hidden="1">{"MO(BASE)",#N/A,FALSE,"MO(BASE)";"MO(BASE)1",#N/A,FALSE,"MO(BASE)";"MO(BASE)2",#N/A,FALSE,"MO(BASE)"}</definedName>
    <definedName name="CAPACITACION" hidden="1">{"MO(BASE)",#N/A,FALSE,"MO(BASE)";"MO(BASE)1",#N/A,FALSE,"MO(BASE)";"MO(BASE)2",#N/A,FALSE,"MO(BASE)"}</definedName>
    <definedName name="CAPACITACION_1" localSheetId="4" hidden="1">{"MO(BASE)",#N/A,FALSE,"MO(BASE)";"MO(BASE)1",#N/A,FALSE,"MO(BASE)";"MO(BASE)2",#N/A,FALSE,"MO(BASE)"}</definedName>
    <definedName name="CAPACITACION_1" localSheetId="1" hidden="1">{"MO(BASE)",#N/A,FALSE,"MO(BASE)";"MO(BASE)1",#N/A,FALSE,"MO(BASE)";"MO(BASE)2",#N/A,FALSE,"MO(BASE)"}</definedName>
    <definedName name="CAPACITACION_1" localSheetId="11" hidden="1">{"MO(BASE)",#N/A,FALSE,"MO(BASE)";"MO(BASE)1",#N/A,FALSE,"MO(BASE)";"MO(BASE)2",#N/A,FALSE,"MO(BASE)"}</definedName>
    <definedName name="CAPACITACION_1" localSheetId="15" hidden="1">{"MO(BASE)",#N/A,FALSE,"MO(BASE)";"MO(BASE)1",#N/A,FALSE,"MO(BASE)";"MO(BASE)2",#N/A,FALSE,"MO(BASE)"}</definedName>
    <definedName name="CAPACITACION_1" localSheetId="21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localSheetId="4" hidden="1">{"MO(BASE)",#N/A,FALSE,"MO(BASE)";"MO(BASE)1",#N/A,FALSE,"MO(BASE)";"MO(BASE)2",#N/A,FALSE,"MO(BASE)"}</definedName>
    <definedName name="CAPACITACION_2" localSheetId="1" hidden="1">{"MO(BASE)",#N/A,FALSE,"MO(BASE)";"MO(BASE)1",#N/A,FALSE,"MO(BASE)";"MO(BASE)2",#N/A,FALSE,"MO(BASE)"}</definedName>
    <definedName name="CAPACITACION_2" localSheetId="11" hidden="1">{"MO(BASE)",#N/A,FALSE,"MO(BASE)";"MO(BASE)1",#N/A,FALSE,"MO(BASE)";"MO(BASE)2",#N/A,FALSE,"MO(BASE)"}</definedName>
    <definedName name="CAPACITACION_2" localSheetId="15" hidden="1">{"MO(BASE)",#N/A,FALSE,"MO(BASE)";"MO(BASE)1",#N/A,FALSE,"MO(BASE)";"MO(BASE)2",#N/A,FALSE,"MO(BASE)"}</definedName>
    <definedName name="CAPACITACION_2" localSheetId="21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localSheetId="4" hidden="1">{"MO(BASE)",#N/A,FALSE,"MO(BASE)";"MO(BASE)1",#N/A,FALSE,"MO(BASE)";"MO(BASE)2",#N/A,FALSE,"MO(BASE)"}</definedName>
    <definedName name="CAPACITACION_3" localSheetId="1" hidden="1">{"MO(BASE)",#N/A,FALSE,"MO(BASE)";"MO(BASE)1",#N/A,FALSE,"MO(BASE)";"MO(BASE)2",#N/A,FALSE,"MO(BASE)"}</definedName>
    <definedName name="CAPACITACION_3" localSheetId="11" hidden="1">{"MO(BASE)",#N/A,FALSE,"MO(BASE)";"MO(BASE)1",#N/A,FALSE,"MO(BASE)";"MO(BASE)2",#N/A,FALSE,"MO(BASE)"}</definedName>
    <definedName name="CAPACITACION_3" localSheetId="15" hidden="1">{"MO(BASE)",#N/A,FALSE,"MO(BASE)";"MO(BASE)1",#N/A,FALSE,"MO(BASE)";"MO(BASE)2",#N/A,FALSE,"MO(BASE)"}</definedName>
    <definedName name="CAPACITACION_3" localSheetId="21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localSheetId="4" hidden="1">{"MO(BASE)",#N/A,FALSE,"MO(BASE)";"MO(BASE)1",#N/A,FALSE,"MO(BASE)";"MO(BASE)2",#N/A,FALSE,"MO(BASE)"}</definedName>
    <definedName name="CAPACITACION_4" localSheetId="1" hidden="1">{"MO(BASE)",#N/A,FALSE,"MO(BASE)";"MO(BASE)1",#N/A,FALSE,"MO(BASE)";"MO(BASE)2",#N/A,FALSE,"MO(BASE)"}</definedName>
    <definedName name="CAPACITACION_4" localSheetId="11" hidden="1">{"MO(BASE)",#N/A,FALSE,"MO(BASE)";"MO(BASE)1",#N/A,FALSE,"MO(BASE)";"MO(BASE)2",#N/A,FALSE,"MO(BASE)"}</definedName>
    <definedName name="CAPACITACION_4" localSheetId="15" hidden="1">{"MO(BASE)",#N/A,FALSE,"MO(BASE)";"MO(BASE)1",#N/A,FALSE,"MO(BASE)";"MO(BASE)2",#N/A,FALSE,"MO(BASE)"}</definedName>
    <definedName name="CAPACITACION_4" localSheetId="21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localSheetId="4" hidden="1">{"MO(BASE)",#N/A,FALSE,"MO(BASE)";"MO(BASE)1",#N/A,FALSE,"MO(BASE)";"MO(BASE)2",#N/A,FALSE,"MO(BASE)"}</definedName>
    <definedName name="CAPACITACION_5" localSheetId="1" hidden="1">{"MO(BASE)",#N/A,FALSE,"MO(BASE)";"MO(BASE)1",#N/A,FALSE,"MO(BASE)";"MO(BASE)2",#N/A,FALSE,"MO(BASE)"}</definedName>
    <definedName name="CAPACITACION_5" localSheetId="11" hidden="1">{"MO(BASE)",#N/A,FALSE,"MO(BASE)";"MO(BASE)1",#N/A,FALSE,"MO(BASE)";"MO(BASE)2",#N/A,FALSE,"MO(BASE)"}</definedName>
    <definedName name="CAPACITACION_5" localSheetId="15" hidden="1">{"MO(BASE)",#N/A,FALSE,"MO(BASE)";"MO(BASE)1",#N/A,FALSE,"MO(BASE)";"MO(BASE)2",#N/A,FALSE,"MO(BASE)"}</definedName>
    <definedName name="CAPACITACION_5" localSheetId="21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ataz" localSheetId="7">#REF!</definedName>
    <definedName name="Capataz">#REF!</definedName>
    <definedName name="capoac" localSheetId="4" hidden="1">{"MO(BASE)",#N/A,FALSE,"MO(BASE)";"MO(BASE)1",#N/A,FALSE,"MO(BASE)";"MO(BASE)2",#N/A,FALSE,"MO(BASE)"}</definedName>
    <definedName name="capoac" localSheetId="1" hidden="1">{"MO(BASE)",#N/A,FALSE,"MO(BASE)";"MO(BASE)1",#N/A,FALSE,"MO(BASE)";"MO(BASE)2",#N/A,FALSE,"MO(BASE)"}</definedName>
    <definedName name="capoac" localSheetId="11" hidden="1">{"MO(BASE)",#N/A,FALSE,"MO(BASE)";"MO(BASE)1",#N/A,FALSE,"MO(BASE)";"MO(BASE)2",#N/A,FALSE,"MO(BASE)"}</definedName>
    <definedName name="capoac" localSheetId="15" hidden="1">{"MO(BASE)",#N/A,FALSE,"MO(BASE)";"MO(BASE)1",#N/A,FALSE,"MO(BASE)";"MO(BASE)2",#N/A,FALSE,"MO(BASE)"}</definedName>
    <definedName name="capoac" localSheetId="21" hidden="1">{"MO(BASE)",#N/A,FALSE,"MO(BASE)";"MO(BASE)1",#N/A,FALSE,"MO(BASE)";"MO(BASE)2",#N/A,FALSE,"MO(BASE)"}</definedName>
    <definedName name="capoac" hidden="1">{"MO(BASE)",#N/A,FALSE,"MO(BASE)";"MO(BASE)1",#N/A,FALSE,"MO(BASE)";"MO(BASE)2",#N/A,FALSE,"MO(BASE)"}</definedName>
    <definedName name="capoac_1" localSheetId="4" hidden="1">{"MO(BASE)",#N/A,FALSE,"MO(BASE)";"MO(BASE)1",#N/A,FALSE,"MO(BASE)";"MO(BASE)2",#N/A,FALSE,"MO(BASE)"}</definedName>
    <definedName name="capoac_1" localSheetId="1" hidden="1">{"MO(BASE)",#N/A,FALSE,"MO(BASE)";"MO(BASE)1",#N/A,FALSE,"MO(BASE)";"MO(BASE)2",#N/A,FALSE,"MO(BASE)"}</definedName>
    <definedName name="capoac_1" localSheetId="11" hidden="1">{"MO(BASE)",#N/A,FALSE,"MO(BASE)";"MO(BASE)1",#N/A,FALSE,"MO(BASE)";"MO(BASE)2",#N/A,FALSE,"MO(BASE)"}</definedName>
    <definedName name="capoac_1" localSheetId="15" hidden="1">{"MO(BASE)",#N/A,FALSE,"MO(BASE)";"MO(BASE)1",#N/A,FALSE,"MO(BASE)";"MO(BASE)2",#N/A,FALSE,"MO(BASE)"}</definedName>
    <definedName name="capoac_1" localSheetId="21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localSheetId="4" hidden="1">{"MO(BASE)",#N/A,FALSE,"MO(BASE)";"MO(BASE)1",#N/A,FALSE,"MO(BASE)";"MO(BASE)2",#N/A,FALSE,"MO(BASE)"}</definedName>
    <definedName name="capoac_2" localSheetId="1" hidden="1">{"MO(BASE)",#N/A,FALSE,"MO(BASE)";"MO(BASE)1",#N/A,FALSE,"MO(BASE)";"MO(BASE)2",#N/A,FALSE,"MO(BASE)"}</definedName>
    <definedName name="capoac_2" localSheetId="11" hidden="1">{"MO(BASE)",#N/A,FALSE,"MO(BASE)";"MO(BASE)1",#N/A,FALSE,"MO(BASE)";"MO(BASE)2",#N/A,FALSE,"MO(BASE)"}</definedName>
    <definedName name="capoac_2" localSheetId="15" hidden="1">{"MO(BASE)",#N/A,FALSE,"MO(BASE)";"MO(BASE)1",#N/A,FALSE,"MO(BASE)";"MO(BASE)2",#N/A,FALSE,"MO(BASE)"}</definedName>
    <definedName name="capoac_2" localSheetId="21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localSheetId="4" hidden="1">{"MO(BASE)",#N/A,FALSE,"MO(BASE)";"MO(BASE)1",#N/A,FALSE,"MO(BASE)";"MO(BASE)2",#N/A,FALSE,"MO(BASE)"}</definedName>
    <definedName name="capoac_3" localSheetId="1" hidden="1">{"MO(BASE)",#N/A,FALSE,"MO(BASE)";"MO(BASE)1",#N/A,FALSE,"MO(BASE)";"MO(BASE)2",#N/A,FALSE,"MO(BASE)"}</definedName>
    <definedName name="capoac_3" localSheetId="11" hidden="1">{"MO(BASE)",#N/A,FALSE,"MO(BASE)";"MO(BASE)1",#N/A,FALSE,"MO(BASE)";"MO(BASE)2",#N/A,FALSE,"MO(BASE)"}</definedName>
    <definedName name="capoac_3" localSheetId="15" hidden="1">{"MO(BASE)",#N/A,FALSE,"MO(BASE)";"MO(BASE)1",#N/A,FALSE,"MO(BASE)";"MO(BASE)2",#N/A,FALSE,"MO(BASE)"}</definedName>
    <definedName name="capoac_3" localSheetId="21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localSheetId="4" hidden="1">{"MO(BASE)",#N/A,FALSE,"MO(BASE)";"MO(BASE)1",#N/A,FALSE,"MO(BASE)";"MO(BASE)2",#N/A,FALSE,"MO(BASE)"}</definedName>
    <definedName name="capoac_4" localSheetId="1" hidden="1">{"MO(BASE)",#N/A,FALSE,"MO(BASE)";"MO(BASE)1",#N/A,FALSE,"MO(BASE)";"MO(BASE)2",#N/A,FALSE,"MO(BASE)"}</definedName>
    <definedName name="capoac_4" localSheetId="11" hidden="1">{"MO(BASE)",#N/A,FALSE,"MO(BASE)";"MO(BASE)1",#N/A,FALSE,"MO(BASE)";"MO(BASE)2",#N/A,FALSE,"MO(BASE)"}</definedName>
    <definedName name="capoac_4" localSheetId="15" hidden="1">{"MO(BASE)",#N/A,FALSE,"MO(BASE)";"MO(BASE)1",#N/A,FALSE,"MO(BASE)";"MO(BASE)2",#N/A,FALSE,"MO(BASE)"}</definedName>
    <definedName name="capoac_4" localSheetId="21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localSheetId="4" hidden="1">{"MO(BASE)",#N/A,FALSE,"MO(BASE)";"MO(BASE)1",#N/A,FALSE,"MO(BASE)";"MO(BASE)2",#N/A,FALSE,"MO(BASE)"}</definedName>
    <definedName name="capoac_5" localSheetId="1" hidden="1">{"MO(BASE)",#N/A,FALSE,"MO(BASE)";"MO(BASE)1",#N/A,FALSE,"MO(BASE)";"MO(BASE)2",#N/A,FALSE,"MO(BASE)"}</definedName>
    <definedName name="capoac_5" localSheetId="11" hidden="1">{"MO(BASE)",#N/A,FALSE,"MO(BASE)";"MO(BASE)1",#N/A,FALSE,"MO(BASE)";"MO(BASE)2",#N/A,FALSE,"MO(BASE)"}</definedName>
    <definedName name="capoac_5" localSheetId="15" hidden="1">{"MO(BASE)",#N/A,FALSE,"MO(BASE)";"MO(BASE)1",#N/A,FALSE,"MO(BASE)";"MO(BASE)2",#N/A,FALSE,"MO(BASE)"}</definedName>
    <definedName name="capoac_5" localSheetId="21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" localSheetId="7">#REF!</definedName>
    <definedName name="car" localSheetId="4">#REF!</definedName>
    <definedName name="car">#REF!</definedName>
    <definedName name="Cargos" localSheetId="7">#REF!</definedName>
    <definedName name="Cargos">#REF!</definedName>
    <definedName name="carlos" localSheetId="1" hidden="1">{#N/A,#N/A,FALSE,"Matrix";#N/A,#N/A,FALSE,"Executive";#N/A,#N/A,FALSE,"Summary"}</definedName>
    <definedName name="carlos" localSheetId="11" hidden="1">{#N/A,#N/A,FALSE,"Matrix";#N/A,#N/A,FALSE,"Executive";#N/A,#N/A,FALSE,"Summary"}</definedName>
    <definedName name="carlos" localSheetId="15" hidden="1">{#N/A,#N/A,FALSE,"Matrix";#N/A,#N/A,FALSE,"Executive";#N/A,#N/A,FALSE,"Summary"}</definedName>
    <definedName name="carlos" localSheetId="21" hidden="1">{#N/A,#N/A,FALSE,"Matrix";#N/A,#N/A,FALSE,"Executive";#N/A,#N/A,FALSE,"Summary"}</definedName>
    <definedName name="carlos" hidden="1">{#N/A,#N/A,FALSE,"Matrix";#N/A,#N/A,FALSE,"Executive";#N/A,#N/A,FALSE,"Summary"}</definedName>
    <definedName name="cart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era" localSheetId="7">#REF!</definedName>
    <definedName name="cartera">#REF!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3">#REF!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comp" localSheetId="7">#REF!</definedName>
    <definedName name="cashcomp">#REF!</definedName>
    <definedName name="cashflowPB" localSheetId="7">#REF!</definedName>
    <definedName name="cashflowPB">#REF!</definedName>
    <definedName name="cat" localSheetId="7">#REF!</definedName>
    <definedName name="cat" localSheetId="4">#REF!</definedName>
    <definedName name="cat">#REF!</definedName>
    <definedName name="CATEG" localSheetId="7">#REF!</definedName>
    <definedName name="CATEG" localSheetId="4">#REF!</definedName>
    <definedName name="CATEG" localSheetId="3">#REF!</definedName>
    <definedName name="CATEG">#REF!</definedName>
    <definedName name="categoria" localSheetId="7">#REF!</definedName>
    <definedName name="categoria">#REF!</definedName>
    <definedName name="Caudal1" localSheetId="7">#REF!</definedName>
    <definedName name="Caudal1">#REF!</definedName>
    <definedName name="Caudal2" localSheetId="7">#REF!</definedName>
    <definedName name="Caudal2">#REF!</definedName>
    <definedName name="cb" localSheetId="1" hidden="1">{#N/A,#N/A,FALSE,"Dotac_Propia"}</definedName>
    <definedName name="cb" localSheetId="11" hidden="1">{#N/A,#N/A,FALSE,"Dotac_Propia"}</definedName>
    <definedName name="cb" localSheetId="15" hidden="1">{#N/A,#N/A,FALSE,"Dotac_Propia"}</definedName>
    <definedName name="cb" localSheetId="21" hidden="1">{#N/A,#N/A,FALSE,"Dotac_Propia"}</definedName>
    <definedName name="cb" hidden="1">{#N/A,#N/A,FALSE,"Dotac_Propia"}</definedName>
    <definedName name="cb_1" localSheetId="1" hidden="1">{#N/A,#N/A,FALSE,"Dotac_Propia"}</definedName>
    <definedName name="cb_1" localSheetId="11" hidden="1">{#N/A,#N/A,FALSE,"Dotac_Propia"}</definedName>
    <definedName name="cb_1" localSheetId="15" hidden="1">{#N/A,#N/A,FALSE,"Dotac_Propia"}</definedName>
    <definedName name="cb_1" localSheetId="21" hidden="1">{#N/A,#N/A,FALSE,"Dotac_Propia"}</definedName>
    <definedName name="cb_1" hidden="1">{#N/A,#N/A,FALSE,"Dotac_Propia"}</definedName>
    <definedName name="CBWorkbookPriority" localSheetId="4" hidden="1">-13823280</definedName>
    <definedName name="CBWorkbookPriority" hidden="1">-255091826</definedName>
    <definedName name="c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3">#REF!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__0" localSheetId="7">#REF!</definedName>
    <definedName name="cc___0" localSheetId="4">#REF!</definedName>
    <definedName name="cc___0">#REF!</definedName>
    <definedName name="cc___1" localSheetId="7">#REF!</definedName>
    <definedName name="cc___1" localSheetId="4">#REF!</definedName>
    <definedName name="cc___1">#REF!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c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3">#REF!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__0" localSheetId="7">#REF!</definedName>
    <definedName name="ccc___0" localSheetId="4">#REF!</definedName>
    <definedName name="ccc___0">#REF!</definedName>
    <definedName name="ccc___1" localSheetId="7">#REF!</definedName>
    <definedName name="ccc___1" localSheetId="4">#REF!</definedName>
    <definedName name="ccc___1">#REF!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localSheetId="7">#REF!</definedName>
    <definedName name="cccc" localSheetId="4">#REF!</definedName>
    <definedName name="cccc">#REF!</definedName>
    <definedName name="cccc___0" localSheetId="7">#REF!</definedName>
    <definedName name="cccc___0" localSheetId="4">#REF!</definedName>
    <definedName name="cccc___0">#REF!</definedName>
    <definedName name="cccc___1" localSheetId="7">#REF!</definedName>
    <definedName name="cccc___1" localSheetId="4">#REF!</definedName>
    <definedName name="cccc___1">#REF!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d" localSheetId="4" hidden="1">{#N/A,#N/A,TRUE,"Costos_Subg_Hid"}</definedName>
    <definedName name="cd" localSheetId="1" hidden="1">{#N/A,#N/A,TRUE,"Est. de Fact.";#N/A,#N/A,TRUE,"Capitulo 19";#N/A,#N/A,TRUE,"Proyecto P855"}</definedName>
    <definedName name="cd" localSheetId="11" hidden="1">{#N/A,#N/A,TRUE,"Est. de Fact.";#N/A,#N/A,TRUE,"Capitulo 19";#N/A,#N/A,TRUE,"Proyecto P855"}</definedName>
    <definedName name="cd" localSheetId="15" hidden="1">{#N/A,#N/A,TRUE,"Est. de Fact.";#N/A,#N/A,TRUE,"Capitulo 19";#N/A,#N/A,TRUE,"Proyecto P855"}</definedName>
    <definedName name="cd" localSheetId="21" hidden="1">{#N/A,#N/A,TRUE,"Est. de Fact.";#N/A,#N/A,TRUE,"Capitulo 19";#N/A,#N/A,TRUE,"Proyecto P855"}</definedName>
    <definedName name="cd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11" hidden="1">{#N/A,#N/A,TRUE,"Est. de Fact.";#N/A,#N/A,TRUE,"Capitulo 19";#N/A,#N/A,TRUE,"Proyecto P855"}</definedName>
    <definedName name="cd_1" localSheetId="15" hidden="1">{#N/A,#N/A,TRUE,"Est. de Fact.";#N/A,#N/A,TRUE,"Capitulo 19";#N/A,#N/A,TRUE,"Proyecto P855"}</definedName>
    <definedName name="cd_1" localSheetId="21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e" localSheetId="4" hidden="1">{#N/A,#N/A,FALSE,"Cargas"}</definedName>
    <definedName name="cde" localSheetId="1" hidden="1">{#N/A,#N/A,FALSE,"Cargas"}</definedName>
    <definedName name="cde" localSheetId="11" hidden="1">{#N/A,#N/A,FALSE,"Cargas"}</definedName>
    <definedName name="cde" localSheetId="15" hidden="1">{#N/A,#N/A,FALSE,"Cargas"}</definedName>
    <definedName name="cde" localSheetId="21" hidden="1">{#N/A,#N/A,FALSE,"Cargas"}</definedName>
    <definedName name="cde" hidden="1">{#N/A,#N/A,FALSE,"Cargas"}</definedName>
    <definedName name="cdir_equipo" localSheetId="7">#REF!</definedName>
    <definedName name="cdir_equipo" localSheetId="4">#REF!</definedName>
    <definedName name="cdir_equipo" localSheetId="3">#REF!</definedName>
    <definedName name="cdir_equipo">#REF!</definedName>
    <definedName name="CDT" localSheetId="7">#REF!</definedName>
    <definedName name="CDT">#REF!</definedName>
    <definedName name="CDtotale" localSheetId="7">#REF!</definedName>
    <definedName name="CDtotale">#REF!</definedName>
    <definedName name="CDTst" localSheetId="7">#REF!</definedName>
    <definedName name="CDTst">#REF!</definedName>
    <definedName name="c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e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e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e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EDEYREG" localSheetId="7">#REF!</definedName>
    <definedName name="CEDEYREG">#REF!</definedName>
    <definedName name="ceramica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s">"Cuadrilla Estructura"</definedName>
    <definedName name="CESANTIA" localSheetId="7">#REF!</definedName>
    <definedName name="CESANTIA" localSheetId="4">#REF!</definedName>
    <definedName name="CESANTIA">#REF!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11" hidden="1">{#N/A,#N/A,FALSE,"Total_OC015";#N/A,#N/A,FALSE,"ADMIN";#N/A,#N/A,FALSE,"PROCES";#N/A,#N/A,FALSE,"mecan";#N/A,#N/A,FALSE,"civil";#N/A,#N/A,FALSE,"CAÑER";#N/A,#N/A,FALSE,"ELEC";#N/A,#N/A,FALSE,"INSTR"}</definedName>
    <definedName name="cf" localSheetId="15" hidden="1">{#N/A,#N/A,FALSE,"Total_OC015";#N/A,#N/A,FALSE,"ADMIN";#N/A,#N/A,FALSE,"PROCES";#N/A,#N/A,FALSE,"mecan";#N/A,#N/A,FALSE,"civil";#N/A,#N/A,FALSE,"CAÑER";#N/A,#N/A,FALSE,"ELEC";#N/A,#N/A,FALSE,"INSTR"}</definedName>
    <definedName name="cf" localSheetId="21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11" hidden="1">{#N/A,#N/A,FALSE,"Total_OC015";#N/A,#N/A,FALSE,"ADMIN";#N/A,#N/A,FALSE,"PROCES";#N/A,#N/A,FALSE,"mecan";#N/A,#N/A,FALSE,"civil";#N/A,#N/A,FALSE,"CAÑER";#N/A,#N/A,FALSE,"ELEC";#N/A,#N/A,FALSE,"INSTR"}</definedName>
    <definedName name="cf_1" localSheetId="15" hidden="1">{#N/A,#N/A,FALSE,"Total_OC015";#N/A,#N/A,FALSE,"ADMIN";#N/A,#N/A,FALSE,"PROCES";#N/A,#N/A,FALSE,"mecan";#N/A,#N/A,FALSE,"civil";#N/A,#N/A,FALSE,"CAÑER";#N/A,#N/A,FALSE,"ELEC";#N/A,#N/A,FALSE,"INSTR"}</definedName>
    <definedName name="cf_1" localSheetId="21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_base" localSheetId="7">#REF!</definedName>
    <definedName name="CF_base">#REF!</definedName>
    <definedName name="CFJ" localSheetId="7">#REF!</definedName>
    <definedName name="CFJ">#REF!</definedName>
    <definedName name="cfluf" localSheetId="7">#REF!</definedName>
    <definedName name="cfluf">#REF!</definedName>
    <definedName name="cfvfsd" localSheetId="4" hidden="1">{#N/A,#N/A,TRUE,"Costos_Subg_Hid"}</definedName>
    <definedName name="cfvfsd" localSheetId="1" hidden="1">{#N/A,#N/A,TRUE,"Costos_Subg_Hid"}</definedName>
    <definedName name="cfvfsd" localSheetId="11" hidden="1">{#N/A,#N/A,TRUE,"Costos_Subg_Hid"}</definedName>
    <definedName name="cfvfsd" localSheetId="15" hidden="1">{#N/A,#N/A,TRUE,"Costos_Subg_Hid"}</definedName>
    <definedName name="cfvfsd" localSheetId="21" hidden="1">{#N/A,#N/A,TRUE,"Costos_Subg_Hid"}</definedName>
    <definedName name="cfvfsd" localSheetId="3" hidden="1">{#N/A,#N/A,TRUE,"Costos_Subg_Hid"}</definedName>
    <definedName name="cfvfsd" hidden="1">{#N/A,#N/A,TRUE,"Costos_Subg_Hid"}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" localSheetId="7">#REF!</definedName>
    <definedName name="CH">#REF!</definedName>
    <definedName name="CHANCADO" localSheetId="4" hidden="1">{"'Hoja3'!$F$5"}</definedName>
    <definedName name="CHANCADO" localSheetId="1" hidden="1">{"'Hoja3'!$F$5"}</definedName>
    <definedName name="CHANCADO" localSheetId="11" hidden="1">{"'Hoja3'!$F$5"}</definedName>
    <definedName name="CHANCADO" localSheetId="15" hidden="1">{"'Hoja3'!$F$5"}</definedName>
    <definedName name="CHANCADO" localSheetId="21" hidden="1">{"'Hoja3'!$F$5"}</definedName>
    <definedName name="CHANCADO" localSheetId="3" hidden="1">{"'Hoja3'!$F$5"}</definedName>
    <definedName name="CHANCADO" hidden="1">{"'Hoja3'!$F$5"}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FSH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FSH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FSH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FSH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FSH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I" localSheetId="7">#REF!</definedName>
    <definedName name="CI">#REF!</definedName>
    <definedName name="CIELO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IELO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IELO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IELO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IELO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IEL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IERR" localSheetId="7">#REF!</definedName>
    <definedName name="CIERR">#REF!</definedName>
    <definedName name="cip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po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po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po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p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p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po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po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po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p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IVIL" localSheetId="7">#REF!</definedName>
    <definedName name="CIVIL" localSheetId="4">#REF!</definedName>
    <definedName name="CIVIL">#REF!</definedName>
    <definedName name="cm" localSheetId="7">#REF!</definedName>
    <definedName name="cm">#REF!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P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MP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MP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MP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NCF" localSheetId="7">#REF!</definedName>
    <definedName name="CNCF">#REF!</definedName>
    <definedName name="CO" localSheetId="1" hidden="1">{#N/A,#N/A,FALSE,"DET-CAMB.";#N/A,#N/A,FALSE,"PRESUP.";#N/A,#N/A,FALSE,"RESUMEN";#N/A,#N/A,FALSE,"CT";#N/A,#N/A,FALSE,"PD";#N/A,#N/A,FALSE,"PR"}</definedName>
    <definedName name="CO" localSheetId="11" hidden="1">{#N/A,#N/A,FALSE,"DET-CAMB.";#N/A,#N/A,FALSE,"PRESUP.";#N/A,#N/A,FALSE,"RESUMEN";#N/A,#N/A,FALSE,"CT";#N/A,#N/A,FALSE,"PD";#N/A,#N/A,FALSE,"PR"}</definedName>
    <definedName name="CO" localSheetId="15" hidden="1">{#N/A,#N/A,FALSE,"DET-CAMB.";#N/A,#N/A,FALSE,"PRESUP.";#N/A,#N/A,FALSE,"RESUMEN";#N/A,#N/A,FALSE,"CT";#N/A,#N/A,FALSE,"PD";#N/A,#N/A,FALSE,"PR"}</definedName>
    <definedName name="CO" localSheetId="21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" hidden="1">{#N/A,#N/A,FALSE,"Graficos"}</definedName>
    <definedName name="COASIN" localSheetId="11" hidden="1">{#N/A,#N/A,FALSE,"Graficos"}</definedName>
    <definedName name="COASIN" localSheetId="15" hidden="1">{#N/A,#N/A,FALSE,"Graficos"}</definedName>
    <definedName name="COASIN" localSheetId="21" hidden="1">{#N/A,#N/A,FALSE,"Graficos"}</definedName>
    <definedName name="COASIN" hidden="1">{#N/A,#N/A,FALSE,"Graficos"}</definedName>
    <definedName name="COASIN_1" localSheetId="1" hidden="1">{#N/A,#N/A,FALSE,"Graficos"}</definedName>
    <definedName name="COASIN_1" localSheetId="11" hidden="1">{#N/A,#N/A,FALSE,"Graficos"}</definedName>
    <definedName name="COASIN_1" localSheetId="15" hidden="1">{#N/A,#N/A,FALSE,"Graficos"}</definedName>
    <definedName name="COASIN_1" localSheetId="21" hidden="1">{#N/A,#N/A,FALSE,"Graficos"}</definedName>
    <definedName name="COASIN_1" hidden="1">{#N/A,#N/A,FALSE,"Graficos"}</definedName>
    <definedName name="COCHILCO" localSheetId="4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11" hidden="1">{#N/A,#N/A,TRUE,"Est. de Fact.";#N/A,#N/A,TRUE,"Capitulo 19";#N/A,#N/A,TRUE,"Proyecto P855"}</definedName>
    <definedName name="COCHILCO" localSheetId="15" hidden="1">{#N/A,#N/A,TRUE,"Est. de Fact.";#N/A,#N/A,TRUE,"Capitulo 19";#N/A,#N/A,TRUE,"Proyecto P855"}</definedName>
    <definedName name="COCHILCO" localSheetId="21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HILCO_1" localSheetId="1" hidden="1">{#N/A,#N/A,TRUE,"Est. de Fact.";#N/A,#N/A,TRUE,"Capitulo 19";#N/A,#N/A,TRUE,"Proyecto P855"}</definedName>
    <definedName name="COCHILCO_1" localSheetId="11" hidden="1">{#N/A,#N/A,TRUE,"Est. de Fact.";#N/A,#N/A,TRUE,"Capitulo 19";#N/A,#N/A,TRUE,"Proyecto P855"}</definedName>
    <definedName name="COCHILCO_1" localSheetId="15" hidden="1">{#N/A,#N/A,TRUE,"Est. de Fact.";#N/A,#N/A,TRUE,"Capitulo 19";#N/A,#N/A,TRUE,"Proyecto P855"}</definedName>
    <definedName name="COCHILCO_1" localSheetId="21" hidden="1">{#N/A,#N/A,TRUE,"Est. de Fact.";#N/A,#N/A,TRUE,"Capitulo 19";#N/A,#N/A,TRUE,"Proyecto P855"}</definedName>
    <definedName name="COCHILCO_1" hidden="1">{#N/A,#N/A,TRUE,"Est. de Fact.";#N/A,#N/A,TRUE,"Capitulo 19";#N/A,#N/A,TRUE,"Proyecto P855"}</definedName>
    <definedName name="COCHILCO_2" localSheetId="1" hidden="1">{#N/A,#N/A,TRUE,"Est. de Fact.";#N/A,#N/A,TRUE,"Capitulo 19";#N/A,#N/A,TRUE,"Proyecto P855"}</definedName>
    <definedName name="COCHILCO_2" localSheetId="11" hidden="1">{#N/A,#N/A,TRUE,"Est. de Fact.";#N/A,#N/A,TRUE,"Capitulo 19";#N/A,#N/A,TRUE,"Proyecto P855"}</definedName>
    <definedName name="COCHILCO_2" localSheetId="15" hidden="1">{#N/A,#N/A,TRUE,"Est. de Fact.";#N/A,#N/A,TRUE,"Capitulo 19";#N/A,#N/A,TRUE,"Proyecto P855"}</definedName>
    <definedName name="COCHILCO_2" localSheetId="21" hidden="1">{#N/A,#N/A,TRUE,"Est. de Fact.";#N/A,#N/A,TRUE,"Capitulo 19";#N/A,#N/A,TRUE,"Proyecto P855"}</definedName>
    <definedName name="COCHILCO_2" hidden="1">{#N/A,#N/A,TRUE,"Est. de Fact.";#N/A,#N/A,TRUE,"Capitulo 19";#N/A,#N/A,TRUE,"Proyecto P855"}</definedName>
    <definedName name="coco" localSheetId="1" hidden="1">{#N/A,#N/A,FALSE,"US$";#N/A,#N/A,FALSE,"SUMMARY";#N/A,#N/A,FALSE,"DET.SUMM";#N/A,#N/A,FALSE,"BACK-UP";#N/A,#N/A,FALSE,"INDIRECTS"}</definedName>
    <definedName name="coco" localSheetId="11" hidden="1">{#N/A,#N/A,FALSE,"US$";#N/A,#N/A,FALSE,"SUMMARY";#N/A,#N/A,FALSE,"DET.SUMM";#N/A,#N/A,FALSE,"BACK-UP";#N/A,#N/A,FALSE,"INDIRECTS"}</definedName>
    <definedName name="coco" localSheetId="15" hidden="1">{#N/A,#N/A,FALSE,"US$";#N/A,#N/A,FALSE,"SUMMARY";#N/A,#N/A,FALSE,"DET.SUMM";#N/A,#N/A,FALSE,"BACK-UP";#N/A,#N/A,FALSE,"INDIRECTS"}</definedName>
    <definedName name="coco" localSheetId="21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" localSheetId="7">#REF!</definedName>
    <definedName name="COD" localSheetId="4">#REF!</definedName>
    <definedName name="COD">#REF!</definedName>
    <definedName name="Codigo" localSheetId="7">#REF!</definedName>
    <definedName name="Codigo">#REF!</definedName>
    <definedName name="COMB" localSheetId="7">#REF!</definedName>
    <definedName name="COMB">#REF!</definedName>
    <definedName name="COMB1" localSheetId="7">#REF!</definedName>
    <definedName name="COMB1">#REF!</definedName>
    <definedName name="COMB2" localSheetId="7">#REF!</definedName>
    <definedName name="COMB2">#REF!</definedName>
    <definedName name="Combustibl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bustibles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bustibles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bustibles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bustibl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bustible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bustibles_1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bustibles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bustibles_1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bustible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MM" localSheetId="7">#REF!</definedName>
    <definedName name="COMM">#REF!</definedName>
    <definedName name="CommodityCodes" localSheetId="7" hidden="1">#REF!</definedName>
    <definedName name="CommodityCodes" hidden="1">#REF!</definedName>
    <definedName name="comp1" localSheetId="1" hidden="1">{#N/A,#N/A,FALSE,"Matrix";#N/A,#N/A,FALSE,"Executive";#N/A,#N/A,FALSE,"Summary"}</definedName>
    <definedName name="comp1" localSheetId="11" hidden="1">{#N/A,#N/A,FALSE,"Matrix";#N/A,#N/A,FALSE,"Executive";#N/A,#N/A,FALSE,"Summary"}</definedName>
    <definedName name="comp1" localSheetId="15" hidden="1">{#N/A,#N/A,FALSE,"Matrix";#N/A,#N/A,FALSE,"Executive";#N/A,#N/A,FALSE,"Summary"}</definedName>
    <definedName name="comp1" localSheetId="21" hidden="1">{#N/A,#N/A,FALSE,"Matrix";#N/A,#N/A,FALSE,"Executive";#N/A,#N/A,FALSE,"Summary"}</definedName>
    <definedName name="comp1" hidden="1">{#N/A,#N/A,FALSE,"Matrix";#N/A,#N/A,FALSE,"Executive";#N/A,#N/A,FALSE,"Summary"}</definedName>
    <definedName name="COMP1.5MA" localSheetId="7">#REF!</definedName>
    <definedName name="COMP1.5MA">#REF!</definedName>
    <definedName name="COMP1MA" localSheetId="7">#REF!</definedName>
    <definedName name="COMP1MA">#REF!</definedName>
    <definedName name="COMP2MA" localSheetId="7">#REF!</definedName>
    <definedName name="COMP2MA">#REF!</definedName>
    <definedName name="COMP3_4MA" localSheetId="7">#REF!</definedName>
    <definedName name="COMP3_4MA">#REF!</definedName>
    <definedName name="COMP3MA" localSheetId="7">#REF!</definedName>
    <definedName name="COMP3MA">#REF!</definedName>
    <definedName name="COMP4" localSheetId="7">#REF!</definedName>
    <definedName name="COMP4">#REF!</definedName>
    <definedName name="COMP6" localSheetId="7">#REF!</definedName>
    <definedName name="COMP6">#REF!</definedName>
    <definedName name="COMP8" localSheetId="7">#REF!</definedName>
    <definedName name="COMP8">#REF!</definedName>
    <definedName name="Comparacion" localSheetId="1" hidden="1">{#N/A,#N/A,FALSE,"Matrix";#N/A,#N/A,FALSE,"Executive";#N/A,#N/A,FALSE,"Summary"}</definedName>
    <definedName name="Comparacion" localSheetId="11" hidden="1">{#N/A,#N/A,FALSE,"Matrix";#N/A,#N/A,FALSE,"Executive";#N/A,#N/A,FALSE,"Summary"}</definedName>
    <definedName name="Comparacion" localSheetId="15" hidden="1">{#N/A,#N/A,FALSE,"Matrix";#N/A,#N/A,FALSE,"Executive";#N/A,#N/A,FALSE,"Summary"}</definedName>
    <definedName name="Comparacion" localSheetId="21" hidden="1">{#N/A,#N/A,FALSE,"Matrix";#N/A,#N/A,FALSE,"Executive";#N/A,#N/A,FALSE,"Summary"}</definedName>
    <definedName name="Comparacion" hidden="1">{#N/A,#N/A,FALSE,"Matrix";#N/A,#N/A,FALSE,"Executive";#N/A,#N/A,FALSE,"Summary"}</definedName>
    <definedName name="Comparativa_Total" localSheetId="7">#REF!</definedName>
    <definedName name="Comparativa_Total">#REF!</definedName>
    <definedName name="Comparativa1996" localSheetId="7">#REF!</definedName>
    <definedName name="Comparativa1996">#REF!</definedName>
    <definedName name="COMPLE" localSheetId="7">#REF!</definedName>
    <definedName name="COMPLE">#REF!</definedName>
    <definedName name="COMPLEJIDAD" localSheetId="7">#REF!</definedName>
    <definedName name="COMPLEJIDAD" localSheetId="4">#REF!</definedName>
    <definedName name="COMPLEJIDAD">#REF!</definedName>
    <definedName name="CONCENTRACION_1" localSheetId="7">#REF!</definedName>
    <definedName name="CONCENTRACION_1">#REF!</definedName>
    <definedName name="CONCENTRACION_3" localSheetId="7">#REF!</definedName>
    <definedName name="CONCENTRACION_3">#REF!</definedName>
    <definedName name="CONCENTRACON_2" localSheetId="7">#REF!</definedName>
    <definedName name="CONCENTRACON_2">#REF!</definedName>
    <definedName name="Concepto">#N/A</definedName>
    <definedName name="concepto2">#N/A</definedName>
    <definedName name="cond1" localSheetId="7">#REF!</definedName>
    <definedName name="cond1">#REF!</definedName>
    <definedName name="cond1.5" localSheetId="7">#REF!</definedName>
    <definedName name="cond1.5">#REF!</definedName>
    <definedName name="cond2" localSheetId="7">#REF!</definedName>
    <definedName name="cond2">#REF!</definedName>
    <definedName name="cond3" localSheetId="7">#REF!</definedName>
    <definedName name="cond3">#REF!</definedName>
    <definedName name="cond3_4" localSheetId="7">#REF!</definedName>
    <definedName name="cond3_4">#REF!</definedName>
    <definedName name="cond4" localSheetId="7">#REF!</definedName>
    <definedName name="cond4">#REF!</definedName>
    <definedName name="CONDACGA" localSheetId="7">#REF!</definedName>
    <definedName name="CONDACGA">#REF!</definedName>
    <definedName name="conexión" localSheetId="7">#REF!</definedName>
    <definedName name="conexión">#REF!</definedName>
    <definedName name="CONO1" localSheetId="7">#REF!</definedName>
    <definedName name="CONO1">#REF!</definedName>
    <definedName name="CONO2" localSheetId="7">#REF!</definedName>
    <definedName name="CONO2">#REF!</definedName>
    <definedName name="conoDM" localSheetId="7">#REF!</definedName>
    <definedName name="conoDM">#REF!</definedName>
    <definedName name="CONSO" localSheetId="4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11" hidden="1">{"MO(BASE)",#N/A,FALSE,"MO(BASE)";"MO(BASE)1",#N/A,FALSE,"MO(BASE)";"MO(BASE)2",#N/A,FALSE,"MO(BASE)"}</definedName>
    <definedName name="CONSO" localSheetId="15" hidden="1">{"MO(BASE)",#N/A,FALSE,"MO(BASE)";"MO(BASE)1",#N/A,FALSE,"MO(BASE)";"MO(BASE)2",#N/A,FALSE,"MO(BASE)"}</definedName>
    <definedName name="CONSO" localSheetId="21" hidden="1">{"MO(BASE)",#N/A,FALSE,"MO(BASE)";"MO(BASE)1",#N/A,FALSE,"MO(BASE)";"MO(BASE)2",#N/A,FALSE,"MO(BASE)"}</definedName>
    <definedName name="CONSO" localSheetId="3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11" hidden="1">{"MO(BASE)",#N/A,FALSE,"MO(BASE)";"MO(BASE)1",#N/A,FALSE,"MO(BASE)";"MO(BASE)2",#N/A,FALSE,"MO(BASE)"}</definedName>
    <definedName name="CONSO_1" localSheetId="15" hidden="1">{"MO(BASE)",#N/A,FALSE,"MO(BASE)";"MO(BASE)1",#N/A,FALSE,"MO(BASE)";"MO(BASE)2",#N/A,FALSE,"MO(BASE)"}</definedName>
    <definedName name="CONSO_1" localSheetId="21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olidado" localSheetId="7">#REF!</definedName>
    <definedName name="consolidado">#REF!</definedName>
    <definedName name="CONST" localSheetId="7">#REF!</definedName>
    <definedName name="CONST">#REF!</definedName>
    <definedName name="CONSTRUCCION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ionDurationMonths" localSheetId="7">#REF!</definedName>
    <definedName name="constructionDurationMonths">#REF!</definedName>
    <definedName name="CONSTRUCTORA_GARDILCIC" localSheetId="7">#REF!</definedName>
    <definedName name="CONSTRUCTORA_GARDILCIC">#REF!</definedName>
    <definedName name="CONSULTA_ENLACE_PRINCIPAL_totales" localSheetId="7">#REF!</definedName>
    <definedName name="CONSULTA_ENLACE_PRINCIPAL_totales">#REF!</definedName>
    <definedName name="Consultor_Procesos" localSheetId="7">#REF!</definedName>
    <definedName name="Consultor_Procesos">#REF!</definedName>
    <definedName name="CONSUMO" localSheetId="7">#REF!</definedName>
    <definedName name="CONSUMO">#REF!</definedName>
    <definedName name="Cont_150" localSheetId="7">#REF!</definedName>
    <definedName name="Cont_150" localSheetId="4">#REF!</definedName>
    <definedName name="Cont_150">#REF!</definedName>
    <definedName name="Cont_ObrasNuevas" localSheetId="7">#REF!</definedName>
    <definedName name="Cont_ObrasNuevas" localSheetId="4">#REF!</definedName>
    <definedName name="Cont_ObrasNuevas">#REF!</definedName>
    <definedName name="Cont_ON" localSheetId="7">#REF!</definedName>
    <definedName name="Cont_ON" localSheetId="4">#REF!</definedName>
    <definedName name="Cont_ON">#REF!</definedName>
    <definedName name="Cont_Sup_150" localSheetId="7">#REF!</definedName>
    <definedName name="Cont_Sup_150" localSheetId="4">#REF!</definedName>
    <definedName name="Cont_Sup_150">#REF!</definedName>
    <definedName name="CONT_UTI" localSheetId="7">#REF!</definedName>
    <definedName name="CONT_UTI" localSheetId="4">#REF!</definedName>
    <definedName name="CONT_UTI">#REF!</definedName>
    <definedName name="CONT1" localSheetId="7">#REF!</definedName>
    <definedName name="CONT1" localSheetId="4">#REF!</definedName>
    <definedName name="CONT1">#REF!</definedName>
    <definedName name="CONT2" localSheetId="7">#REF!</definedName>
    <definedName name="CONT2" localSheetId="4">#REF!</definedName>
    <definedName name="CONT2">#REF!</definedName>
    <definedName name="CONT3" localSheetId="7">#REF!</definedName>
    <definedName name="CONT3" localSheetId="4">#REF!</definedName>
    <definedName name="CONT3">#REF!</definedName>
    <definedName name="CONT4" localSheetId="7">#REF!</definedName>
    <definedName name="CONT4" localSheetId="4">#REF!</definedName>
    <definedName name="CONT4">#REF!</definedName>
    <definedName name="CONT5" localSheetId="7">#REF!</definedName>
    <definedName name="CONT5" localSheetId="4">#REF!</definedName>
    <definedName name="CONT5">#REF!</definedName>
    <definedName name="CONT6" localSheetId="7">#REF!</definedName>
    <definedName name="CONT6" localSheetId="4">#REF!</definedName>
    <definedName name="CONT6">#REF!</definedName>
    <definedName name="CONT7" localSheetId="7">#REF!</definedName>
    <definedName name="CONT7" localSheetId="4">#REF!</definedName>
    <definedName name="CONT7">#REF!</definedName>
    <definedName name="CONT8" localSheetId="7">#REF!</definedName>
    <definedName name="CONT8" localSheetId="4">#REF!</definedName>
    <definedName name="CONT8">#REF!</definedName>
    <definedName name="CONT9" localSheetId="7">#REF!</definedName>
    <definedName name="CONT9" localSheetId="4">#REF!</definedName>
    <definedName name="CONT9">#REF!</definedName>
    <definedName name="Contenido" localSheetId="7">#REF!</definedName>
    <definedName name="Contenido">#REF!</definedName>
    <definedName name="CONTING" localSheetId="7">#REF!</definedName>
    <definedName name="CONTING" localSheetId="4">#REF!</definedName>
    <definedName name="CONTING">#REF!</definedName>
    <definedName name="Contingencia_150" localSheetId="7">#REF!</definedName>
    <definedName name="Contingencia_150" localSheetId="4">#REF!</definedName>
    <definedName name="Contingencia_150">#REF!</definedName>
    <definedName name="CONTINGENCIA_CLIENTE" localSheetId="7">#REF!</definedName>
    <definedName name="CONTINGENCIA_CLIENTE" localSheetId="4">#REF!</definedName>
    <definedName name="CONTINGENCIA_CLIENTE">#REF!</definedName>
    <definedName name="Contingencia3" localSheetId="7">#REF!</definedName>
    <definedName name="Contingencia3">#REF!</definedName>
    <definedName name="contingency" localSheetId="7">#REF!</definedName>
    <definedName name="contingency">#REF!</definedName>
    <definedName name="contr" localSheetId="4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localSheetId="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localSheetId="1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localSheetId="15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localSheetId="2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ato" localSheetId="7">#REF!</definedName>
    <definedName name="contrato">#REF!</definedName>
    <definedName name="CONTRATO_MINERIA" localSheetId="7">#REF!</definedName>
    <definedName name="CONTRATO_MINERIA">#REF!</definedName>
    <definedName name="control" localSheetId="4" hidden="1">{#N/A,#N/A,FALSE,"Graficos"}</definedName>
    <definedName name="control" localSheetId="1" hidden="1">{#N/A,#N/A,FALSE,"Graficos"}</definedName>
    <definedName name="control" localSheetId="11" hidden="1">{#N/A,#N/A,FALSE,"Graficos"}</definedName>
    <definedName name="control" localSheetId="15" hidden="1">{#N/A,#N/A,FALSE,"Graficos"}</definedName>
    <definedName name="control" localSheetId="21" hidden="1">{#N/A,#N/A,FALSE,"Graficos"}</definedName>
    <definedName name="control" localSheetId="3" hidden="1">{#N/A,#N/A,FALSE,"Graficos"}</definedName>
    <definedName name="control" hidden="1">{#N/A,#N/A,FALSE,"Graficos"}</definedName>
    <definedName name="control_1" localSheetId="1" hidden="1">{#N/A,#N/A,FALSE,"Graficos"}</definedName>
    <definedName name="control_1" localSheetId="11" hidden="1">{#N/A,#N/A,FALSE,"Graficos"}</definedName>
    <definedName name="control_1" localSheetId="15" hidden="1">{#N/A,#N/A,FALSE,"Graficos"}</definedName>
    <definedName name="control_1" localSheetId="21" hidden="1">{#N/A,#N/A,FALSE,"Graficos"}</definedName>
    <definedName name="control_1" hidden="1">{#N/A,#N/A,FALSE,"Graficos"}</definedName>
    <definedName name="COPIA" localSheetId="7">#REF!</definedName>
    <definedName name="COPIA">#REF!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per_recovery___fixed" localSheetId="7">#REF!</definedName>
    <definedName name="Copper_recovery___fixed">#REF!</definedName>
    <definedName name="Copper_recovery___variable" localSheetId="7">#REF!</definedName>
    <definedName name="Copper_recovery___variable">#REF!</definedName>
    <definedName name="copperProductionActualAnnual" localSheetId="7">#REF!*#REF!</definedName>
    <definedName name="copperProductionActualAnnual">#REF!*#REF!</definedName>
    <definedName name="copperProductionAnnual" localSheetId="7">#REF!</definedName>
    <definedName name="copperProductionAnnual">#REF!</definedName>
    <definedName name="copperProductionNominal" localSheetId="7">#REF!/#REF!</definedName>
    <definedName name="copperProductionNominal">#REF!/#REF!</definedName>
    <definedName name="CORG" localSheetId="7">#REF!</definedName>
    <definedName name="CORG" localSheetId="4">#REF!</definedName>
    <definedName name="CORG" localSheetId="3">#REF!</definedName>
    <definedName name="CORG">#REF!</definedName>
    <definedName name="CORR" localSheetId="7">#REF!</definedName>
    <definedName name="CORR">#REF!</definedName>
    <definedName name="CORREA" localSheetId="7">#REF!</definedName>
    <definedName name="CORREA">#REF!</definedName>
    <definedName name="Correas" localSheetId="4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11" hidden="1">{"desarrollo",#N/A,FALSE,"Cámara Camión";"resumen",#N/A,FALSE,"Cámara Camión";"eqprod",#N/A,FALSE,"Cámara Camión"}</definedName>
    <definedName name="Correas" localSheetId="15" hidden="1">{"desarrollo",#N/A,FALSE,"Cámara Camión";"resumen",#N/A,FALSE,"Cámara Camión";"eqprod",#N/A,FALSE,"Cámara Camión"}</definedName>
    <definedName name="Correas" localSheetId="21" hidden="1">{"desarrollo",#N/A,FALSE,"Cámara Camión";"resumen",#N/A,FALSE,"Cámara Camión";"eqprod",#N/A,FALSE,"Cámara Camión"}</definedName>
    <definedName name="Correas" localSheetId="3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reas_1" localSheetId="1" hidden="1">{"desarrollo",#N/A,FALSE,"Cámara Camión";"resumen",#N/A,FALSE,"Cámara Camión";"eqprod",#N/A,FALSE,"Cámara Camión"}</definedName>
    <definedName name="Correas_1" localSheetId="11" hidden="1">{"desarrollo",#N/A,FALSE,"Cámara Camión";"resumen",#N/A,FALSE,"Cámara Camión";"eqprod",#N/A,FALSE,"Cámara Camión"}</definedName>
    <definedName name="Correas_1" localSheetId="15" hidden="1">{"desarrollo",#N/A,FALSE,"Cámara Camión";"resumen",#N/A,FALSE,"Cámara Camión";"eqprod",#N/A,FALSE,"Cámara Camión"}</definedName>
    <definedName name="Correas_1" localSheetId="21" hidden="1">{"desarrollo",#N/A,FALSE,"Cámara Camión";"resumen",#N/A,FALSE,"Cámara Camión";"eqprod",#N/A,FALSE,"Cámara Camión"}</definedName>
    <definedName name="Correas_1" hidden="1">{"desarrollo",#N/A,FALSE,"Cámara Camión";"resumen",#N/A,FALSE,"Cámara Camión";"eqprod",#N/A,FALSE,"Cámara Camión"}</definedName>
    <definedName name="cosots" localSheetId="4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11" hidden="1">{"Graf_Carga Trab",#N/A,FALSE,"Grafi_Carga Trab";"Graf_Venta Flujo",#N/A,FALSE,"Grafi_Carga Trab"}</definedName>
    <definedName name="cosots" localSheetId="15" hidden="1">{"Graf_Carga Trab",#N/A,FALSE,"Grafi_Carga Trab";"Graf_Venta Flujo",#N/A,FALSE,"Grafi_Carga Trab"}</definedName>
    <definedName name="cosots" localSheetId="21" hidden="1">{"Graf_Carga Trab",#N/A,FALSE,"Grafi_Carga Trab";"Graf_Venta Flujo",#N/A,FALSE,"Grafi_Carga Trab"}</definedName>
    <definedName name="cosots" localSheetId="3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11" hidden="1">{"Graf_Carga Trab",#N/A,FALSE,"Grafi_Carga Trab";"Graf_Venta Flujo",#N/A,FALSE,"Grafi_Carga Trab"}</definedName>
    <definedName name="cosots_1" localSheetId="15" hidden="1">{"Graf_Carga Trab",#N/A,FALSE,"Grafi_Carga Trab";"Graf_Venta Flujo",#N/A,FALSE,"Grafi_Carga Trab"}</definedName>
    <definedName name="cosots_1" localSheetId="21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_Estimate_Date" localSheetId="7">#REF!</definedName>
    <definedName name="Cost_Estimate_Date">#REF!</definedName>
    <definedName name="COST_UNIT" localSheetId="7">#REF!</definedName>
    <definedName name="COST_UNIT" localSheetId="4">#REF!</definedName>
    <definedName name="COST_UNIT">#REF!</definedName>
    <definedName name="costEstimateDate" localSheetId="7">YEAR(#REF!)</definedName>
    <definedName name="costEstimateDate">YEAR(#REF!)</definedName>
    <definedName name="costEstimateYear" localSheetId="7">YEAR(#REF!)</definedName>
    <definedName name="costEstimateYear">YEAR(#REF!)</definedName>
    <definedName name="costo" localSheetId="7">#REF!</definedName>
    <definedName name="costo">#REF!</definedName>
    <definedName name="Costo_2001" localSheetId="7">#REF!</definedName>
    <definedName name="Costo_2001">#REF!</definedName>
    <definedName name="COSTO_DOTACION" localSheetId="7">#REF!</definedName>
    <definedName name="COSTO_DOTACION">#REF!</definedName>
    <definedName name="COSTO_FINAL" localSheetId="7">#REF!</definedName>
    <definedName name="COSTO_FINAL">#REF!</definedName>
    <definedName name="COSTO_HD" localSheetId="7">#REF!</definedName>
    <definedName name="COSTO_HD" localSheetId="4">#REF!</definedName>
    <definedName name="COSTO_HD">#REF!</definedName>
    <definedName name="Costo_total" localSheetId="7">#REF!</definedName>
    <definedName name="Costo_total">#REF!</definedName>
    <definedName name="COSTO1" localSheetId="7">#REF!</definedName>
    <definedName name="COSTO1">#REF!</definedName>
    <definedName name="cost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3" localSheetId="7">#REF!</definedName>
    <definedName name="COSTO3">#REF!</definedName>
    <definedName name="COSTO4" localSheetId="7">#REF!</definedName>
    <definedName name="COSTO4">#REF!</definedName>
    <definedName name="COSTO5" localSheetId="7">#REF!</definedName>
    <definedName name="COSTO5">#REF!</definedName>
    <definedName name="COSTOD" localSheetId="7">#REF!</definedName>
    <definedName name="COSTOD" localSheetId="4">#REF!</definedName>
    <definedName name="COSTOD">#REF!</definedName>
    <definedName name="COSTOJ" localSheetId="7">#REF!</definedName>
    <definedName name="COSTOJ" localSheetId="4">#REF!</definedName>
    <definedName name="COSTOJ">#REF!</definedName>
    <definedName name="COSTOK" localSheetId="7">#REF!</definedName>
    <definedName name="COSTOK" localSheetId="4">#REF!</definedName>
    <definedName name="COSTOK">#REF!</definedName>
    <definedName name="costos" localSheetId="7">#REF!</definedName>
    <definedName name="Costos" localSheetId="4">#REF!</definedName>
    <definedName name="costos">#REF!</definedName>
    <definedName name="Costos_1999" localSheetId="7">#REF!</definedName>
    <definedName name="Costos_1999" localSheetId="3">#REF!</definedName>
    <definedName name="Costos_1999">#REF!</definedName>
    <definedName name="Costos_2000" localSheetId="7">#REF!</definedName>
    <definedName name="Costos_2000" localSheetId="3">#REF!</definedName>
    <definedName name="Costos_2000">#REF!</definedName>
    <definedName name="Costos_natu_area" localSheetId="7">#REF!</definedName>
    <definedName name="Costos_natu_area">#REF!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Unit" localSheetId="7">#REF!</definedName>
    <definedName name="CostoUnit">#REF!</definedName>
    <definedName name="Cover3" localSheetId="1" hidden="1">{"NORMAL",#N/A,FALSE,"02"}</definedName>
    <definedName name="Cover3" localSheetId="11" hidden="1">{"NORMAL",#N/A,FALSE,"02"}</definedName>
    <definedName name="Cover3" localSheetId="15" hidden="1">{"NORMAL",#N/A,FALSE,"02"}</definedName>
    <definedName name="Cover3" localSheetId="21" hidden="1">{"NORMAL",#N/A,FALSE,"02"}</definedName>
    <definedName name="Cover3" hidden="1">{"NORMAL",#N/A,FALSE,"02"}</definedName>
    <definedName name="COYA" localSheetId="7">#REF!</definedName>
    <definedName name="COYA">#REF!</definedName>
    <definedName name="CPER" localSheetId="7">#REF!</definedName>
    <definedName name="CPER" localSheetId="4">#REF!</definedName>
    <definedName name="CPER" localSheetId="3">#REF!</definedName>
    <definedName name="CPER">#REF!</definedName>
    <definedName name="cperr" localSheetId="7">#REF!</definedName>
    <definedName name="cperr" localSheetId="4">#REF!</definedName>
    <definedName name="cperr" localSheetId="3">#REF!</definedName>
    <definedName name="cperr">#REF!</definedName>
    <definedName name="CPRI" localSheetId="7">#REF!</definedName>
    <definedName name="CPRI">#REF!</definedName>
    <definedName name="cr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r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r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r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r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RC" localSheetId="7">#REF!</definedName>
    <definedName name="CRC" localSheetId="4">#REF!</definedName>
    <definedName name="CRC">#REF!</definedName>
    <definedName name="cre0" localSheetId="7">#REF!</definedName>
    <definedName name="cre0">#REF!</definedName>
    <definedName name="CRIIS" localSheetId="7">#REF!</definedName>
    <definedName name="CRIIS">#REF!</definedName>
    <definedName name="_xlnm.Criteria" localSheetId="7">#REF!</definedName>
    <definedName name="_xlnm.Criteria" localSheetId="4">#REF!</definedName>
    <definedName name="_xlnm.Criteria" localSheetId="3">#REF!</definedName>
    <definedName name="_xlnm.Criteria">#REF!</definedName>
    <definedName name="CRT" localSheetId="7">#REF!</definedName>
    <definedName name="CRT">#REF!</definedName>
    <definedName name="CS" localSheetId="7">#REF!</definedName>
    <definedName name="CS">#REF!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" localSheetId="7">#REF!</definedName>
    <definedName name="ct">#REF!</definedName>
    <definedName name="CTE" localSheetId="7">#REF!</definedName>
    <definedName name="CTE">#REF!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O" localSheetId="7">#REF!</definedName>
    <definedName name="CTO" localSheetId="4">#REF!</definedName>
    <definedName name="CTO">#REF!</definedName>
    <definedName name="CTOBONOIIIUNIT" localSheetId="7">#REF!</definedName>
    <definedName name="CTOBONOIIIUNIT" localSheetId="4">#REF!</definedName>
    <definedName name="CTOBONOIIIUNIT">#REF!</definedName>
    <definedName name="CTTO" localSheetId="7">#REF!</definedName>
    <definedName name="CTTO" localSheetId="4">#REF!</definedName>
    <definedName name="CTTO">#REF!</definedName>
    <definedName name="CTTOS" localSheetId="7">#REF!</definedName>
    <definedName name="CTTOS">#REF!</definedName>
    <definedName name="Cu_Produced" localSheetId="7">#REF!</definedName>
    <definedName name="Cu_Produced">#REF!</definedName>
    <definedName name="Cuadrilla_Mecánica" localSheetId="7">#REF!</definedName>
    <definedName name="Cuadrilla_Mecánica">#REF!</definedName>
    <definedName name="CUADRILLAS" localSheetId="7">#REF!</definedName>
    <definedName name="CUADRILLAS" localSheetId="4">#REF!</definedName>
    <definedName name="CUADRILLAS">#REF!</definedName>
    <definedName name="Cuadro" localSheetId="7">#REF!</definedName>
    <definedName name="Cuadro">#REF!</definedName>
    <definedName name="Cuadros" localSheetId="7">#REF!</definedName>
    <definedName name="Cuadros">#REF!</definedName>
    <definedName name="cuant" localSheetId="7">#REF!</definedName>
    <definedName name="cuant">#REF!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T" localSheetId="7">#REF!</definedName>
    <definedName name="CUBT">#REF!</definedName>
    <definedName name="CUCH10" localSheetId="7">#REF!</definedName>
    <definedName name="CUCH10">#REF!</definedName>
    <definedName name="CUCH12" localSheetId="7">#REF!</definedName>
    <definedName name="CUCH12">#REF!</definedName>
    <definedName name="CUCH14" localSheetId="7">#REF!</definedName>
    <definedName name="CUCH14">#REF!</definedName>
    <definedName name="CUCH16" localSheetId="7">#REF!</definedName>
    <definedName name="CUCH16">#REF!</definedName>
    <definedName name="CUCH20" localSheetId="7">#REF!</definedName>
    <definedName name="CUCH20">#REF!</definedName>
    <definedName name="CUCH30" localSheetId="7">#REF!</definedName>
    <definedName name="CUCH30">#REF!</definedName>
    <definedName name="CUCH6" localSheetId="7">#REF!</definedName>
    <definedName name="CUCH6">#REF!</definedName>
    <definedName name="CUCH8" localSheetId="7">#REF!</definedName>
    <definedName name="CUCH8">#REF!</definedName>
    <definedName name="cuentas" localSheetId="7">#REF!</definedName>
    <definedName name="cuentas" localSheetId="4">#REF!</definedName>
    <definedName name="cuentas">#REF!</definedName>
    <definedName name="Cum_Capex" localSheetId="7">#REF!</definedName>
    <definedName name="Cum_Capex">#REF!</definedName>
    <definedName name="CUNIT" localSheetId="4" hidden="1">{#N/A,#N/A,TRUE,"Costos_Subg_Hid"}</definedName>
    <definedName name="CUNIT" localSheetId="1" hidden="1">{#N/A,#N/A,TRUE,"Costos_Subg_Hid"}</definedName>
    <definedName name="CUNIT" localSheetId="11" hidden="1">{#N/A,#N/A,TRUE,"Costos_Subg_Hid"}</definedName>
    <definedName name="CUNIT" localSheetId="15" hidden="1">{#N/A,#N/A,TRUE,"Costos_Subg_Hid"}</definedName>
    <definedName name="CUNIT" localSheetId="21" hidden="1">{#N/A,#N/A,TRUE,"Costos_Subg_Hid"}</definedName>
    <definedName name="CUNIT" localSheetId="3" hidden="1">{#N/A,#N/A,TRUE,"Costos_Subg_Hid"}</definedName>
    <definedName name="CUNIT" hidden="1">{#N/A,#N/A,TRUE,"Costos_Subg_Hid"}</definedName>
    <definedName name="CURVA" localSheetId="1" hidden="1">{#N/A,#N/A,FALSE,"PXP-TOTAL Modif";"vis2",#N/A,FALSE,"PXP-AÑO";"Vis1",#N/A,FALSE,"PXP-AÑO"}</definedName>
    <definedName name="CURVA" localSheetId="11" hidden="1">{#N/A,#N/A,FALSE,"PXP-TOTAL Modif";"vis2",#N/A,FALSE,"PXP-AÑO";"Vis1",#N/A,FALSE,"PXP-AÑO"}</definedName>
    <definedName name="CURVA" localSheetId="15" hidden="1">{#N/A,#N/A,FALSE,"PXP-TOTAL Modif";"vis2",#N/A,FALSE,"PXP-AÑO";"Vis1",#N/A,FALSE,"PXP-AÑO"}</definedName>
    <definedName name="CURVA" localSheetId="21" hidden="1">{#N/A,#N/A,FALSE,"PXP-TOTAL Modif";"vis2",#N/A,FALSE,"PXP-AÑO";"Vis1",#N/A,FALSE,"PXP-AÑO"}</definedName>
    <definedName name="CURVA" hidden="1">{#N/A,#N/A,FALSE,"PXP-TOTAL Modif";"vis2",#N/A,FALSE,"PXP-AÑO";"Vis1",#N/A,FALSE,"PXP-AÑO"}</definedName>
    <definedName name="CURVA_DIRECTO_GRAL" localSheetId="7">#REF!</definedName>
    <definedName name="CURVA_DIRECTO_GRAL">#REF!</definedName>
    <definedName name="curva4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4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4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4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INDIRECTO" localSheetId="7">#REF!</definedName>
    <definedName name="CURVAINDIRECTO">#REF!</definedName>
    <definedName name="curv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3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3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3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C" localSheetId="7">#REF!</definedName>
    <definedName name="CURVASC">#REF!</definedName>
    <definedName name="customer_name" localSheetId="7">#REF!</definedName>
    <definedName name="customer_name" localSheetId="4">#REF!</definedName>
    <definedName name="customer_name">#REF!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localSheetId="11" hidden="1">{#N/A,#N/A,FALSE,"Matrix";#N/A,#N/A,FALSE,"Executive";#N/A,#N/A,FALSE,"Summary"}</definedName>
    <definedName name="cute12" localSheetId="15" hidden="1">{#N/A,#N/A,FALSE,"Matrix";#N/A,#N/A,FALSE,"Executive";#N/A,#N/A,FALSE,"Summary"}</definedName>
    <definedName name="cute12" localSheetId="21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11" hidden="1">{#N/A,#N/A,FALSE,"E-1";#N/A,#N/A,FALSE,"E-2";#N/A,#N/A,FALSE,"F-1";#N/A,#N/A,FALSE,"F-2";#N/A,#N/A,FALSE,"F-3";#N/A,#N/A,FALSE,"F-4";#N/A,#N/A,FALSE,"F-5";#N/A,#N/A,FALSE,"F-6";#N/A,#N/A,FALSE,"Matrix"}</definedName>
    <definedName name="cute2" localSheetId="15" hidden="1">{#N/A,#N/A,FALSE,"E-1";#N/A,#N/A,FALSE,"E-2";#N/A,#N/A,FALSE,"F-1";#N/A,#N/A,FALSE,"F-2";#N/A,#N/A,FALSE,"F-3";#N/A,#N/A,FALSE,"F-4";#N/A,#N/A,FALSE,"F-5";#N/A,#N/A,FALSE,"F-6";#N/A,#N/A,FALSE,"Matrix"}</definedName>
    <definedName name="cute2" localSheetId="21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localSheetId="11" hidden="1">{#N/A,#N/A,FALSE,"Matrix";#N/A,#N/A,FALSE,"Executive";#N/A,#N/A,FALSE,"Summary"}</definedName>
    <definedName name="cute3" localSheetId="15" hidden="1">{#N/A,#N/A,FALSE,"Matrix";#N/A,#N/A,FALSE,"Executive";#N/A,#N/A,FALSE,"Summary"}</definedName>
    <definedName name="cute3" localSheetId="21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11" hidden="1">{#N/A,#N/A,FALSE,"Matrix";#N/A,#N/A,FALSE,"Executive";#N/A,#N/A,FALSE,"Summary"}</definedName>
    <definedName name="cute4" localSheetId="15" hidden="1">{#N/A,#N/A,FALSE,"Matrix";#N/A,#N/A,FALSE,"Executive";#N/A,#N/A,FALSE,"Summary"}</definedName>
    <definedName name="cute4" localSheetId="21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localSheetId="11" hidden="1">{"ARA1",#N/A,FALSE,"ENG-ARA";"ARAhours",#N/A,FALSE,"ENG-ARA";"ARA$",#N/A,FALSE,"ENG-ARA"}</definedName>
    <definedName name="cute5" localSheetId="15" hidden="1">{"ARA1",#N/A,FALSE,"ENG-ARA";"ARAhours",#N/A,FALSE,"ENG-ARA";"ARA$",#N/A,FALSE,"ENG-ARA"}</definedName>
    <definedName name="cute5" localSheetId="21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localSheetId="11" hidden="1">{"bechtel1",#N/A,TRUE,"BECHTEL";"bechtelhours",#N/A,TRUE,"BECHTEL";"bechtel$",#N/A,TRUE,"BECHTEL"}</definedName>
    <definedName name="cute6" localSheetId="15" hidden="1">{"bechtel1",#N/A,TRUE,"BECHTEL";"bechtelhours",#N/A,TRUE,"BECHTEL";"bechtel$",#N/A,TRUE,"BECHTEL"}</definedName>
    <definedName name="cute6" localSheetId="21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11" hidden="1">{#N/A,#N/A,FALSE,"E-1";#N/A,#N/A,FALSE,"E-2";#N/A,#N/A,FALSE,"F-1";#N/A,#N/A,FALSE,"F-2";#N/A,#N/A,FALSE,"F-3";#N/A,#N/A,FALSE,"F-4";#N/A,#N/A,FALSE,"F-5";#N/A,#N/A,FALSE,"F-6";#N/A,#N/A,FALSE,"Matrix"}</definedName>
    <definedName name="cute8" localSheetId="15" hidden="1">{#N/A,#N/A,FALSE,"E-1";#N/A,#N/A,FALSE,"E-2";#N/A,#N/A,FALSE,"F-1";#N/A,#N/A,FALSE,"F-2";#N/A,#N/A,FALSE,"F-3";#N/A,#N/A,FALSE,"F-4";#N/A,#N/A,FALSE,"F-5";#N/A,#N/A,FALSE,"F-6";#N/A,#N/A,FALSE,"Matrix"}</definedName>
    <definedName name="cute8" localSheetId="21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localSheetId="11" hidden="1">{#N/A,#N/A,FALSE,"subcontract"}</definedName>
    <definedName name="cute9" localSheetId="15" hidden="1">{#N/A,#N/A,FALSE,"subcontract"}</definedName>
    <definedName name="cute9" localSheetId="21" hidden="1">{#N/A,#N/A,FALSE,"subcontract"}</definedName>
    <definedName name="cute9" hidden="1">{#N/A,#N/A,FALSE,"subcontract"}</definedName>
    <definedName name="cv" localSheetId="4" hidden="1">{#N/A,#N/A,TRUE,"LP-CO2X"}</definedName>
    <definedName name="cv" localSheetId="1" hidden="1">{#N/A,#N/A,TRUE,"LP-CO2X"}</definedName>
    <definedName name="cv" localSheetId="11" hidden="1">{#N/A,#N/A,TRUE,"LP-CO2X"}</definedName>
    <definedName name="cv" localSheetId="15" hidden="1">{#N/A,#N/A,TRUE,"LP-CO2X"}</definedName>
    <definedName name="cv" localSheetId="21" hidden="1">{#N/A,#N/A,TRUE,"LP-CO2X"}</definedName>
    <definedName name="cv" localSheetId="3" hidden="1">{#N/A,#N/A,TRUE,"LP-CO2X"}</definedName>
    <definedName name="cv" hidden="1">{#N/A,#N/A,TRUE,"LP-CO2X"}</definedName>
    <definedName name="cvbdj5643" localSheetId="7">#REF!</definedName>
    <definedName name="cvbdj5643">#REF!</definedName>
    <definedName name="Cwvu.ROLLING._.3._.MONTH._.FCST." localSheetId="7" hidden="1">#REF!,#REF!</definedName>
    <definedName name="Cwvu.ROLLING._.3._.MONTH._.FCST." hidden="1">#REF!,#REF!</definedName>
    <definedName name="CXX">#N/A</definedName>
    <definedName name="CYM" localSheetId="7">#REF!</definedName>
    <definedName name="CYM" localSheetId="4">#REF!</definedName>
    <definedName name="CYM">#REF!</definedName>
    <definedName name="czxx" localSheetId="4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11" hidden="1">{#N/A,#N/A,FALSE,"Total_OC015";#N/A,#N/A,FALSE,"ADMIN";#N/A,#N/A,FALSE,"PROCES";#N/A,#N/A,FALSE,"mecan";#N/A,#N/A,FALSE,"civil";#N/A,#N/A,FALSE,"CAÑER";#N/A,#N/A,FALSE,"ELEC";#N/A,#N/A,FALSE,"INSTR"}</definedName>
    <definedName name="czxx" localSheetId="15" hidden="1">{#N/A,#N/A,FALSE,"Total_OC015";#N/A,#N/A,FALSE,"ADMIN";#N/A,#N/A,FALSE,"PROCES";#N/A,#N/A,FALSE,"mecan";#N/A,#N/A,FALSE,"civil";#N/A,#N/A,FALSE,"CAÑER";#N/A,#N/A,FALSE,"ELEC";#N/A,#N/A,FALSE,"INSTR"}</definedName>
    <definedName name="czxx" localSheetId="21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CZZ">#N/A</definedName>
    <definedName name="D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3">#REF!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__0" localSheetId="7">#REF!</definedName>
    <definedName name="D___0" localSheetId="4">#REF!</definedName>
    <definedName name="D___0">#REF!</definedName>
    <definedName name="D___1" localSheetId="7">#REF!</definedName>
    <definedName name="D___1" localSheetId="4">#REF!</definedName>
    <definedName name="D___1">#REF!</definedName>
    <definedName name="D___2" localSheetId="7">#REF!</definedName>
    <definedName name="D___2" localSheetId="4">#REF!</definedName>
    <definedName name="D___2">#REF!</definedName>
    <definedName name="D___3" localSheetId="7">#REF!</definedName>
    <definedName name="D___3" localSheetId="4">#REF!</definedName>
    <definedName name="D___3">#REF!</definedName>
    <definedName name="D___4" localSheetId="7">#REF!</definedName>
    <definedName name="D___4" localSheetId="4">#REF!</definedName>
    <definedName name="D___4">#REF!</definedName>
    <definedName name="D_1" localSheetId="7">#REF!</definedName>
    <definedName name="D_1">#REF!</definedName>
    <definedName name="D_2" localSheetId="7">#REF!</definedName>
    <definedName name="D_2">#REF!</definedName>
    <definedName name="D_3" localSheetId="7">#REF!</definedName>
    <definedName name="D_3">#REF!</definedName>
    <definedName name="D_AR" localSheetId="7">#REF!</definedName>
    <definedName name="D_AR" localSheetId="4">#REF!</definedName>
    <definedName name="D_AR">#REF!</definedName>
    <definedName name="D_AREA" localSheetId="7">#REF!</definedName>
    <definedName name="D_AREA" localSheetId="4">#REF!</definedName>
    <definedName name="D_AREA" localSheetId="3">#REF!</definedName>
    <definedName name="D_AREA">#REF!</definedName>
    <definedName name="D_CODE" localSheetId="7">#REF!</definedName>
    <definedName name="D_CODE" localSheetId="4">#REF!</definedName>
    <definedName name="D_CODE" localSheetId="3">#REF!</definedName>
    <definedName name="D_CODE">#REF!</definedName>
    <definedName name="D_DIV" localSheetId="7">#REF!</definedName>
    <definedName name="D_DIV" localSheetId="4">#REF!</definedName>
    <definedName name="D_DIV" localSheetId="3">#REF!</definedName>
    <definedName name="D_DIV">#REF!</definedName>
    <definedName name="D_JP" localSheetId="7">#REF!</definedName>
    <definedName name="D_JP" localSheetId="4">#REF!</definedName>
    <definedName name="D_JP" localSheetId="3">#REF!</definedName>
    <definedName name="D_JP">#REF!</definedName>
    <definedName name="D_PR" localSheetId="7">#REF!</definedName>
    <definedName name="D_PR" localSheetId="4">#REF!</definedName>
    <definedName name="D_PR">#REF!</definedName>
    <definedName name="D_SAP" localSheetId="7">#REF!</definedName>
    <definedName name="D_SAP" localSheetId="4">#REF!</definedName>
    <definedName name="D_SAP">#REF!</definedName>
    <definedName name="d21.04.0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0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0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0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0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1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1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1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1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1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2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2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2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2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2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7">#REF!</definedName>
    <definedName name="DA" localSheetId="4">#REF!</definedName>
    <definedName name="DA">#REF!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11" hidden="1">{#N/A,#N/A,FALSE,"Total_OC015";#N/A,#N/A,FALSE,"ADMIN";#N/A,#N/A,FALSE,"PROCES";#N/A,#N/A,FALSE,"mecan";#N/A,#N/A,FALSE,"civil";#N/A,#N/A,FALSE,"CAÑER";#N/A,#N/A,FALSE,"ELEC";#N/A,#N/A,FALSE,"INSTR"}</definedName>
    <definedName name="dad" localSheetId="15" hidden="1">{#N/A,#N/A,FALSE,"Total_OC015";#N/A,#N/A,FALSE,"ADMIN";#N/A,#N/A,FALSE,"PROCES";#N/A,#N/A,FALSE,"mecan";#N/A,#N/A,FALSE,"civil";#N/A,#N/A,FALSE,"CAÑER";#N/A,#N/A,FALSE,"ELEC";#N/A,#N/A,FALSE,"INSTR"}</definedName>
    <definedName name="dad" localSheetId="21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dad" localSheetId="7">#REF!</definedName>
    <definedName name="dadadad" localSheetId="4">#REF!</definedName>
    <definedName name="dadadad">#REF!</definedName>
    <definedName name="dadasd" localSheetId="4" hidden="1">{#N/A,#N/A,FALSE,"Costos_Elem_Hid";#N/A,#N/A,FALSE,"Costos_Elem_Hid";#N/A,#N/A,FALSE,"Costos_Elem_Hid"}</definedName>
    <definedName name="dadasd" localSheetId="1" hidden="1">{#N/A,#N/A,FALSE,"Costos_Elem_Hid";#N/A,#N/A,FALSE,"Costos_Elem_Hid";#N/A,#N/A,FALSE,"Costos_Elem_Hid"}</definedName>
    <definedName name="dadasd" localSheetId="11" hidden="1">{#N/A,#N/A,FALSE,"Costos_Elem_Hid";#N/A,#N/A,FALSE,"Costos_Elem_Hid";#N/A,#N/A,FALSE,"Costos_Elem_Hid"}</definedName>
    <definedName name="dadasd" localSheetId="15" hidden="1">{#N/A,#N/A,FALSE,"Costos_Elem_Hid";#N/A,#N/A,FALSE,"Costos_Elem_Hid";#N/A,#N/A,FALSE,"Costos_Elem_Hid"}</definedName>
    <definedName name="dadasd" localSheetId="21" hidden="1">{#N/A,#N/A,FALSE,"Costos_Elem_Hid";#N/A,#N/A,FALSE,"Costos_Elem_Hid";#N/A,#N/A,FALSE,"Costos_Elem_Hid"}</definedName>
    <definedName name="dadasd" localSheetId="3" hidden="1">{#N/A,#N/A,FALSE,"Costos_Elem_Hid";#N/A,#N/A,FALSE,"Costos_Elem_Hid";#N/A,#N/A,FALSE,"Costos_Elem_Hid"}</definedName>
    <definedName name="dadasd" hidden="1">{#N/A,#N/A,FALSE,"Costos_Elem_Hid";#N/A,#N/A,FALSE,"Costos_Elem_Hid";#N/A,#N/A,FALSE,"Costos_Elem_Hid"}</definedName>
    <definedName name="DAFP" localSheetId="7">#REF!</definedName>
    <definedName name="DAFP">#REF!</definedName>
    <definedName name="dai" localSheetId="7">#REF!</definedName>
    <definedName name="dai">#REF!</definedName>
    <definedName name="DAJ" localSheetId="7">#REF!</definedName>
    <definedName name="DAJ" localSheetId="4">#REF!</definedName>
    <definedName name="DAJ" localSheetId="3">#REF!</definedName>
    <definedName name="DAJ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ds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sds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T" localSheetId="7">#REF!</definedName>
    <definedName name="DAT" localSheetId="4">#REF!</definedName>
    <definedName name="DAT">#REF!</definedName>
    <definedName name="DATA" localSheetId="7">#REF!</definedName>
    <definedName name="DATA" localSheetId="4">#REF!</definedName>
    <definedName name="DATA">#REF!</definedName>
    <definedName name="date" localSheetId="7">#REF!</definedName>
    <definedName name="date" localSheetId="4">#REF!</definedName>
    <definedName name="date">#REF!</definedName>
    <definedName name="datos" localSheetId="7">#REF!</definedName>
    <definedName name="DATOS" localSheetId="4">#REF!</definedName>
    <definedName name="datos" localSheetId="3">#REF!</definedName>
    <definedName name="datos">#REF!</definedName>
    <definedName name="Datos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B_CALC" localSheetId="7">#REF!</definedName>
    <definedName name="DB_CALC" localSheetId="4">#REF!</definedName>
    <definedName name="DB_CALC">#REF!</definedName>
    <definedName name="DB_EP" localSheetId="7">#REF!</definedName>
    <definedName name="DB_EP" localSheetId="4">#REF!</definedName>
    <definedName name="DB_EP">#REF!</definedName>
    <definedName name="DB_PED" localSheetId="7">#REF!</definedName>
    <definedName name="DB_PED" localSheetId="4">#REF!</definedName>
    <definedName name="DB_PED">#REF!</definedName>
    <definedName name="DCES" localSheetId="7">#REF!</definedName>
    <definedName name="DCES">#REF!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ATE" localSheetId="7">#REF!</definedName>
    <definedName name="DDATE" localSheetId="4">#REF!</definedName>
    <definedName name="DDATE" localSheetId="3">#REF!</definedName>
    <definedName name="DDATE">#REF!</definedName>
    <definedName name="DDD" localSheetId="4" hidden="1">{#N/A,#N/A,FALSE,"summary";#N/A,#N/A,FALSE,"SumGraph"}</definedName>
    <definedName name="DDD" localSheetId="1" hidden="1">{#N/A,#N/A,FALSE,"summary";#N/A,#N/A,FALSE,"SumGraph"}</definedName>
    <definedName name="DDD" localSheetId="11" hidden="1">{#N/A,#N/A,FALSE,"summary";#N/A,#N/A,FALSE,"SumGraph"}</definedName>
    <definedName name="DDD" localSheetId="15" hidden="1">{#N/A,#N/A,FALSE,"summary";#N/A,#N/A,FALSE,"SumGraph"}</definedName>
    <definedName name="DDD" localSheetId="21" hidden="1">{#N/A,#N/A,FALSE,"summary";#N/A,#N/A,FALSE,"SumGraph"}</definedName>
    <definedName name="DDD" localSheetId="3" hidden="1">{#N/A,#N/A,FALSE,"summary";#N/A,#N/A,FALSE,"SumGraph"}</definedName>
    <definedName name="DDD" hidden="1">{#N/A,#N/A,FALSE,"summary";#N/A,#N/A,FALSE,"SumGraph"}</definedName>
    <definedName name="DDD_1" localSheetId="1" hidden="1">{#N/A,#N/A,FALSE,"summary";#N/A,#N/A,FALSE,"SumGraph"}</definedName>
    <definedName name="DDD_1" localSheetId="11" hidden="1">{#N/A,#N/A,FALSE,"summary";#N/A,#N/A,FALSE,"SumGraph"}</definedName>
    <definedName name="DDD_1" localSheetId="15" hidden="1">{#N/A,#N/A,FALSE,"summary";#N/A,#N/A,FALSE,"SumGraph"}</definedName>
    <definedName name="DDD_1" localSheetId="21" hidden="1">{#N/A,#N/A,FALSE,"summary";#N/A,#N/A,FALSE,"SumGraph"}</definedName>
    <definedName name="DDD_1" hidden="1">{#N/A,#N/A,FALSE,"summary";#N/A,#N/A,FALSE,"SumGraph"}</definedName>
    <definedName name="ddd_2" localSheetId="1" hidden="1">{"'Sheet1'!$A$1:$G$85"}</definedName>
    <definedName name="ddd_2" localSheetId="11" hidden="1">{"'Sheet1'!$A$1:$G$85"}</definedName>
    <definedName name="ddd_2" localSheetId="15" hidden="1">{"'Sheet1'!$A$1:$G$85"}</definedName>
    <definedName name="ddd_2" localSheetId="21" hidden="1">{"'Sheet1'!$A$1:$G$85"}</definedName>
    <definedName name="ddd_2" hidden="1">{"'Sheet1'!$A$1:$G$85"}</definedName>
    <definedName name="dddd" localSheetId="7">#REF!</definedName>
    <definedName name="dddd" localSheetId="4" hidden="1">{#N/A,#N/A,FALSE,"Costos_Elem_Hid";#N/A,#N/A,FALSE,"Costos_Elem_Hid";#N/A,#N/A,FALSE,"Costos_Elem_Hid"}</definedName>
    <definedName name="dddd" localSheetId="3" hidden="1">{#N/A,#N/A,FALSE,"Costos_Elem_Hid";#N/A,#N/A,FALSE,"Costos_Elem_Hid";#N/A,#N/A,FALSE,"Costos_Elem_Hid"}</definedName>
    <definedName name="dddd">#REF!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ES" localSheetId="7">#REF!</definedName>
    <definedName name="DDES" localSheetId="4">#REF!</definedName>
    <definedName name="DDES" localSheetId="3">#REF!</definedName>
    <definedName name="DDES">#REF!</definedName>
    <definedName name="ddf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P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dffwer" localSheetId="7" hidden="1">#REF!</definedName>
    <definedName name="ddsdffwer" hidden="1">#REF!</definedName>
    <definedName name="DE" localSheetId="7">#REF!</definedName>
    <definedName name="de" localSheetId="4" hidden="1">{"CI+GG(BASE)",#N/A,FALSE,"CI+GG(BASE)";"GG",#N/A,FALSE,"CI+GG(BASE)";"CI",#N/A,FALSE,"CI+GG(BASE)"}</definedName>
    <definedName name="de" localSheetId="3" hidden="1">{"CI+GG(BASE)",#N/A,FALSE,"CI+GG(BASE)";"GG",#N/A,FALSE,"CI+GG(BASE)";"CI",#N/A,FALSE,"CI+GG(BASE)"}</definedName>
    <definedName name="DE">#REF!</definedName>
    <definedName name="de_1" localSheetId="1" hidden="1">{"CI+GG(BASE)",#N/A,FALSE,"CI+GG(BASE)";"GG",#N/A,FALSE,"CI+GG(BASE)";"CI",#N/A,FALSE,"CI+GG(BASE)"}</definedName>
    <definedName name="de_1" localSheetId="11" hidden="1">{"CI+GG(BASE)",#N/A,FALSE,"CI+GG(BASE)";"GG",#N/A,FALSE,"CI+GG(BASE)";"CI",#N/A,FALSE,"CI+GG(BASE)"}</definedName>
    <definedName name="de_1" localSheetId="15" hidden="1">{"CI+GG(BASE)",#N/A,FALSE,"CI+GG(BASE)";"GG",#N/A,FALSE,"CI+GG(BASE)";"CI",#N/A,FALSE,"CI+GG(BASE)"}</definedName>
    <definedName name="de_1" localSheetId="21" hidden="1">{"CI+GG(BASE)",#N/A,FALSE,"CI+GG(BASE)";"GG",#N/A,FALSE,"CI+GG(BASE)";"CI",#N/A,FALSE,"CI+GG(BASE)"}</definedName>
    <definedName name="de_1" hidden="1">{"CI+GG(BASE)",#N/A,FALSE,"CI+GG(BASE)";"GG",#N/A,FALSE,"CI+GG(BASE)";"CI",#N/A,FALSE,"CI+GG(BASE)"}</definedName>
    <definedName name="DEC" localSheetId="7">#REF!</definedName>
    <definedName name="DEC">#REF!</definedName>
    <definedName name="DEC_19" localSheetId="1" hidden="1">{#N/A,#N/A,TRUE,"arnitower";#N/A,#N/A,TRUE,"arnigarage "}</definedName>
    <definedName name="DEC_19" localSheetId="11" hidden="1">{#N/A,#N/A,TRUE,"arnitower";#N/A,#N/A,TRUE,"arnigarage "}</definedName>
    <definedName name="DEC_19" localSheetId="15" hidden="1">{#N/A,#N/A,TRUE,"arnitower";#N/A,#N/A,TRUE,"arnigarage "}</definedName>
    <definedName name="DEC_19" localSheetId="21" hidden="1">{#N/A,#N/A,TRUE,"arnitower";#N/A,#N/A,TRUE,"arnigarage "}</definedName>
    <definedName name="DEC_19" hidden="1">{#N/A,#N/A,TRUE,"arnitower";#N/A,#N/A,TRUE,"arnigarage "}</definedName>
    <definedName name="dec_25" localSheetId="1" hidden="1">{#N/A,#N/A,TRUE,"arnitower";#N/A,#N/A,TRUE,"arnigarage "}</definedName>
    <definedName name="dec_25" localSheetId="11" hidden="1">{#N/A,#N/A,TRUE,"arnitower";#N/A,#N/A,TRUE,"arnigarage "}</definedName>
    <definedName name="dec_25" localSheetId="15" hidden="1">{#N/A,#N/A,TRUE,"arnitower";#N/A,#N/A,TRUE,"arnigarage "}</definedName>
    <definedName name="dec_25" localSheetId="21" hidden="1">{#N/A,#N/A,TRUE,"arnitower";#N/A,#N/A,TRUE,"arnigarage "}</definedName>
    <definedName name="dec_25" hidden="1">{#N/A,#N/A,TRUE,"arnitower";#N/A,#N/A,TRUE,"arnigarage "}</definedName>
    <definedName name="decimal" localSheetId="1" hidden="1">{"DECIMAL",#N/A,FALSE,"02"}</definedName>
    <definedName name="decimal" localSheetId="11" hidden="1">{"DECIMAL",#N/A,FALSE,"02"}</definedName>
    <definedName name="decimal" localSheetId="15" hidden="1">{"DECIMAL",#N/A,FALSE,"02"}</definedName>
    <definedName name="decimal" localSheetId="21" hidden="1">{"DECIMAL",#N/A,FALSE,"02"}</definedName>
    <definedName name="decimal" hidden="1">{"DECIMAL",#N/A,FALSE,"02"}</definedName>
    <definedName name="deded" localSheetId="4" hidden="1">{"MO(BASE)",#N/A,FALSE,"MO(BASE)";"MO(BASE)1",#N/A,FALSE,"MO(BASE)";"MO(BASE)2",#N/A,FALSE,"MO(BASE)"}</definedName>
    <definedName name="deded" localSheetId="1" hidden="1">{"MO(BASE)",#N/A,FALSE,"MO(BASE)";"MO(BASE)1",#N/A,FALSE,"MO(BASE)";"MO(BASE)2",#N/A,FALSE,"MO(BASE)"}</definedName>
    <definedName name="deded" localSheetId="11" hidden="1">{"MO(BASE)",#N/A,FALSE,"MO(BASE)";"MO(BASE)1",#N/A,FALSE,"MO(BASE)";"MO(BASE)2",#N/A,FALSE,"MO(BASE)"}</definedName>
    <definedName name="deded" localSheetId="15" hidden="1">{"MO(BASE)",#N/A,FALSE,"MO(BASE)";"MO(BASE)1",#N/A,FALSE,"MO(BASE)";"MO(BASE)2",#N/A,FALSE,"MO(BASE)"}</definedName>
    <definedName name="deded" localSheetId="21" hidden="1">{"MO(BASE)",#N/A,FALSE,"MO(BASE)";"MO(BASE)1",#N/A,FALSE,"MO(BASE)";"MO(BASE)2",#N/A,FALSE,"MO(BASE)"}</definedName>
    <definedName name="deded" hidden="1">{"MO(BASE)",#N/A,FALSE,"MO(BASE)";"MO(BASE)1",#N/A,FALSE,"MO(BASE)";"MO(BASE)2",#N/A,FALSE,"MO(BASE)"}</definedName>
    <definedName name="Deduc_Metal" localSheetId="7">#REF!</definedName>
    <definedName name="Deduc_Metal">#REF!</definedName>
    <definedName name="DE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EER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EE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EE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E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eferredMineCapx" localSheetId="7">#REF!</definedName>
    <definedName name="deferredMineCapx">#REF!</definedName>
    <definedName name="deferredPlantCapx" localSheetId="7">#REF!</definedName>
    <definedName name="deferredPlantCapx">#REF!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MA" localSheetId="7">#REF!</definedName>
    <definedName name="DEMA">#REF!</definedName>
    <definedName name="Demanda_total" localSheetId="7">#REF!</definedName>
    <definedName name="Demanda_total">#REF!</definedName>
    <definedName name="DEMH" localSheetId="7">#REF!</definedName>
    <definedName name="DEMH">#REF!</definedName>
    <definedName name="dep" localSheetId="7">#REF!</definedName>
    <definedName name="dep" localSheetId="4">#REF!</definedName>
    <definedName name="dep" localSheetId="3">#REF!</definedName>
    <definedName name="dep">#REF!</definedName>
    <definedName name="dep_eq_mina" localSheetId="7">#REF!</definedName>
    <definedName name="dep_eq_mina" localSheetId="4">#REF!</definedName>
    <definedName name="dep_eq_mina">#REF!</definedName>
    <definedName name="dep_otros" localSheetId="7">#REF!</definedName>
    <definedName name="dep_otros" localSheetId="4">#REF!</definedName>
    <definedName name="dep_otros">#REF!</definedName>
    <definedName name="depreciationMine" localSheetId="7">#REF!</definedName>
    <definedName name="depreciationMine">#REF!</definedName>
    <definedName name="der" localSheetId="4" hidden="1">{"CI+GG(BASE)",#N/A,FALSE,"CI+GG(BASE)";"GG",#N/A,FALSE,"CI+GG(BASE)";"CI",#N/A,FALSE,"CI+GG(BASE)"}</definedName>
    <definedName name="der" localSheetId="1" hidden="1">{"CI+GG(BASE)",#N/A,FALSE,"CI+GG(BASE)";"GG",#N/A,FALSE,"CI+GG(BASE)";"CI",#N/A,FALSE,"CI+GG(BASE)"}</definedName>
    <definedName name="der" localSheetId="11" hidden="1">{"CI+GG(BASE)",#N/A,FALSE,"CI+GG(BASE)";"GG",#N/A,FALSE,"CI+GG(BASE)";"CI",#N/A,FALSE,"CI+GG(BASE)"}</definedName>
    <definedName name="der" localSheetId="15" hidden="1">{"CI+GG(BASE)",#N/A,FALSE,"CI+GG(BASE)";"GG",#N/A,FALSE,"CI+GG(BASE)";"CI",#N/A,FALSE,"CI+GG(BASE)"}</definedName>
    <definedName name="der" localSheetId="21" hidden="1">{"CI+GG(BASE)",#N/A,FALSE,"CI+GG(BASE)";"GG",#N/A,FALSE,"CI+GG(BASE)";"CI",#N/A,FALSE,"CI+GG(BASE)"}</definedName>
    <definedName name="der" localSheetId="3" hidden="1">{"CI+GG(BASE)",#N/A,FALSE,"CI+GG(BASE)";"GG",#N/A,FALSE,"CI+GG(BASE)";"CI",#N/A,FALSE,"CI+GG(BASE)"}</definedName>
    <definedName name="der" hidden="1">{"CI+GG(BASE)",#N/A,FALSE,"CI+GG(BASE)";"GG",#N/A,FALSE,"CI+GG(BASE)";"CI",#N/A,FALSE,"CI+GG(BASE)"}</definedName>
    <definedName name="der_1" localSheetId="1" hidden="1">{"CI+GG(BASE)",#N/A,FALSE,"CI+GG(BASE)";"GG",#N/A,FALSE,"CI+GG(BASE)";"CI",#N/A,FALSE,"CI+GG(BASE)"}</definedName>
    <definedName name="der_1" localSheetId="11" hidden="1">{"CI+GG(BASE)",#N/A,FALSE,"CI+GG(BASE)";"GG",#N/A,FALSE,"CI+GG(BASE)";"CI",#N/A,FALSE,"CI+GG(BASE)"}</definedName>
    <definedName name="der_1" localSheetId="15" hidden="1">{"CI+GG(BASE)",#N/A,FALSE,"CI+GG(BASE)";"GG",#N/A,FALSE,"CI+GG(BASE)";"CI",#N/A,FALSE,"CI+GG(BASE)"}</definedName>
    <definedName name="der_1" localSheetId="21" hidden="1">{"CI+GG(BASE)",#N/A,FALSE,"CI+GG(BASE)";"GG",#N/A,FALSE,"CI+GG(BASE)";"CI",#N/A,FALSE,"CI+GG(BASE)"}</definedName>
    <definedName name="der_1" hidden="1">{"CI+GG(BASE)",#N/A,FALSE,"CI+GG(BASE)";"GG",#N/A,FALSE,"CI+GG(BASE)";"CI",#N/A,FALSE,"CI+GG(BASE)"}</definedName>
    <definedName name="de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localSheetId="4" hidden="1">{"MO(BASE)",#N/A,FALSE,"MO(BASE)";"MO(BASE)1",#N/A,FALSE,"MO(BASE)";"MO(BASE)2",#N/A,FALSE,"MO(BASE)"}</definedName>
    <definedName name="Desarrollo" localSheetId="1" hidden="1">{"MO(BASE)",#N/A,FALSE,"MO(BASE)";"MO(BASE)1",#N/A,FALSE,"MO(BASE)";"MO(BASE)2",#N/A,FALSE,"MO(BASE)"}</definedName>
    <definedName name="Desarrollo" localSheetId="11" hidden="1">{"MO(BASE)",#N/A,FALSE,"MO(BASE)";"MO(BASE)1",#N/A,FALSE,"MO(BASE)";"MO(BASE)2",#N/A,FALSE,"MO(BASE)"}</definedName>
    <definedName name="Desarrollo" localSheetId="15" hidden="1">{"MO(BASE)",#N/A,FALSE,"MO(BASE)";"MO(BASE)1",#N/A,FALSE,"MO(BASE)";"MO(BASE)2",#N/A,FALSE,"MO(BASE)"}</definedName>
    <definedName name="Desarrollo" localSheetId="21" hidden="1">{"MO(BASE)",#N/A,FALSE,"MO(BASE)";"MO(BASE)1",#N/A,FALSE,"MO(BASE)";"MO(BASE)2",#N/A,FALSE,"MO(BASE)"}</definedName>
    <definedName name="Desarrollo" hidden="1">{"MO(BASE)",#N/A,FALSE,"MO(BASE)";"MO(BASE)1",#N/A,FALSE,"MO(BASE)";"MO(BASE)2",#N/A,FALSE,"MO(BASE)"}</definedName>
    <definedName name="Desarrollo_1" localSheetId="4" hidden="1">{"MO(BASE)",#N/A,FALSE,"MO(BASE)";"MO(BASE)1",#N/A,FALSE,"MO(BASE)";"MO(BASE)2",#N/A,FALSE,"MO(BASE)"}</definedName>
    <definedName name="Desarrollo_1" localSheetId="1" hidden="1">{"MO(BASE)",#N/A,FALSE,"MO(BASE)";"MO(BASE)1",#N/A,FALSE,"MO(BASE)";"MO(BASE)2",#N/A,FALSE,"MO(BASE)"}</definedName>
    <definedName name="Desarrollo_1" localSheetId="11" hidden="1">{"MO(BASE)",#N/A,FALSE,"MO(BASE)";"MO(BASE)1",#N/A,FALSE,"MO(BASE)";"MO(BASE)2",#N/A,FALSE,"MO(BASE)"}</definedName>
    <definedName name="Desarrollo_1" localSheetId="15" hidden="1">{"MO(BASE)",#N/A,FALSE,"MO(BASE)";"MO(BASE)1",#N/A,FALSE,"MO(BASE)";"MO(BASE)2",#N/A,FALSE,"MO(BASE)"}</definedName>
    <definedName name="Desarrollo_1" localSheetId="21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2" localSheetId="4" hidden="1">{"MO(BASE)",#N/A,FALSE,"MO(BASE)";"MO(BASE)1",#N/A,FALSE,"MO(BASE)";"MO(BASE)2",#N/A,FALSE,"MO(BASE)"}</definedName>
    <definedName name="Desarrollo_2" localSheetId="1" hidden="1">{"MO(BASE)",#N/A,FALSE,"MO(BASE)";"MO(BASE)1",#N/A,FALSE,"MO(BASE)";"MO(BASE)2",#N/A,FALSE,"MO(BASE)"}</definedName>
    <definedName name="Desarrollo_2" localSheetId="11" hidden="1">{"MO(BASE)",#N/A,FALSE,"MO(BASE)";"MO(BASE)1",#N/A,FALSE,"MO(BASE)";"MO(BASE)2",#N/A,FALSE,"MO(BASE)"}</definedName>
    <definedName name="Desarrollo_2" localSheetId="15" hidden="1">{"MO(BASE)",#N/A,FALSE,"MO(BASE)";"MO(BASE)1",#N/A,FALSE,"MO(BASE)";"MO(BASE)2",#N/A,FALSE,"MO(BASE)"}</definedName>
    <definedName name="Desarrollo_2" localSheetId="21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localSheetId="4" hidden="1">{"MO(BASE)",#N/A,FALSE,"MO(BASE)";"MO(BASE)1",#N/A,FALSE,"MO(BASE)";"MO(BASE)2",#N/A,FALSE,"MO(BASE)"}</definedName>
    <definedName name="Desarrollo_3" localSheetId="1" hidden="1">{"MO(BASE)",#N/A,FALSE,"MO(BASE)";"MO(BASE)1",#N/A,FALSE,"MO(BASE)";"MO(BASE)2",#N/A,FALSE,"MO(BASE)"}</definedName>
    <definedName name="Desarrollo_3" localSheetId="11" hidden="1">{"MO(BASE)",#N/A,FALSE,"MO(BASE)";"MO(BASE)1",#N/A,FALSE,"MO(BASE)";"MO(BASE)2",#N/A,FALSE,"MO(BASE)"}</definedName>
    <definedName name="Desarrollo_3" localSheetId="15" hidden="1">{"MO(BASE)",#N/A,FALSE,"MO(BASE)";"MO(BASE)1",#N/A,FALSE,"MO(BASE)";"MO(BASE)2",#N/A,FALSE,"MO(BASE)"}</definedName>
    <definedName name="Desarrollo_3" localSheetId="21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localSheetId="4" hidden="1">{"MO(BASE)",#N/A,FALSE,"MO(BASE)";"MO(BASE)1",#N/A,FALSE,"MO(BASE)";"MO(BASE)2",#N/A,FALSE,"MO(BASE)"}</definedName>
    <definedName name="Desarrollo_4" localSheetId="1" hidden="1">{"MO(BASE)",#N/A,FALSE,"MO(BASE)";"MO(BASE)1",#N/A,FALSE,"MO(BASE)";"MO(BASE)2",#N/A,FALSE,"MO(BASE)"}</definedName>
    <definedName name="Desarrollo_4" localSheetId="11" hidden="1">{"MO(BASE)",#N/A,FALSE,"MO(BASE)";"MO(BASE)1",#N/A,FALSE,"MO(BASE)";"MO(BASE)2",#N/A,FALSE,"MO(BASE)"}</definedName>
    <definedName name="Desarrollo_4" localSheetId="15" hidden="1">{"MO(BASE)",#N/A,FALSE,"MO(BASE)";"MO(BASE)1",#N/A,FALSE,"MO(BASE)";"MO(BASE)2",#N/A,FALSE,"MO(BASE)"}</definedName>
    <definedName name="Desarrollo_4" localSheetId="21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localSheetId="4" hidden="1">{"MO(BASE)",#N/A,FALSE,"MO(BASE)";"MO(BASE)1",#N/A,FALSE,"MO(BASE)";"MO(BASE)2",#N/A,FALSE,"MO(BASE)"}</definedName>
    <definedName name="Desarrollo_5" localSheetId="1" hidden="1">{"MO(BASE)",#N/A,FALSE,"MO(BASE)";"MO(BASE)1",#N/A,FALSE,"MO(BASE)";"MO(BASE)2",#N/A,FALSE,"MO(BASE)"}</definedName>
    <definedName name="Desarrollo_5" localSheetId="11" hidden="1">{"MO(BASE)",#N/A,FALSE,"MO(BASE)";"MO(BASE)1",#N/A,FALSE,"MO(BASE)";"MO(BASE)2",#N/A,FALSE,"MO(BASE)"}</definedName>
    <definedName name="Desarrollo_5" localSheetId="15" hidden="1">{"MO(BASE)",#N/A,FALSE,"MO(BASE)";"MO(BASE)1",#N/A,FALSE,"MO(BASE)";"MO(BASE)2",#N/A,FALSE,"MO(BASE)"}</definedName>
    <definedName name="Desarrollo_5" localSheetId="21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localSheetId="4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11" hidden="1">{#N/A,#N/A,FALSE,"summary";#N/A,#N/A,FALSE,"SumGraph"}</definedName>
    <definedName name="DESARROLLOSRIODELMEDIO" localSheetId="15" hidden="1">{#N/A,#N/A,FALSE,"summary";#N/A,#N/A,FALSE,"SumGraph"}</definedName>
    <definedName name="DESARROLLOSRIODELMEDIO" localSheetId="21" hidden="1">{#N/A,#N/A,FALSE,"summary";#N/A,#N/A,FALSE,"SumGraph"}</definedName>
    <definedName name="DESARROLLOSRIODELMEDIO" localSheetId="3" hidden="1">{#N/A,#N/A,FALSE,"summary";#N/A,#N/A,FALSE,"SumGraph"}</definedName>
    <definedName name="DESARROLLOSRIODELMEDIO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11" hidden="1">{#N/A,#N/A,FALSE,"summary";#N/A,#N/A,FALSE,"SumGraph"}</definedName>
    <definedName name="DESARROLLOSRIODELMEDIO_1" localSheetId="15" hidden="1">{#N/A,#N/A,FALSE,"summary";#N/A,#N/A,FALSE,"SumGraph"}</definedName>
    <definedName name="DESARROLLOSRIODELMEDIO_1" localSheetId="21" hidden="1">{#N/A,#N/A,FALSE,"summary";#N/A,#N/A,FALSE,"SumGraph"}</definedName>
    <definedName name="DESARROLLOSRIODELMEDIO_1" hidden="1">{#N/A,#N/A,FALSE,"summary";#N/A,#N/A,FALSE,"SumGraph"}</definedName>
    <definedName name="DESC110" localSheetId="7">#REF!</definedName>
    <definedName name="DESC110">#REF!</definedName>
    <definedName name="descripcion" localSheetId="7">#REF!</definedName>
    <definedName name="descripcion">#REF!</definedName>
    <definedName name="Descuento_2005" localSheetId="7">#REF!</definedName>
    <definedName name="Descuento_2005">#REF!</definedName>
    <definedName name="Descuentos_2005" localSheetId="7">#REF!</definedName>
    <definedName name="Descuentos_2005">#REF!</definedName>
    <definedName name="Descuentos_2006" localSheetId="7">#REF!</definedName>
    <definedName name="Descuentos_2006">#REF!</definedName>
    <definedName name="DESE" localSheetId="7">#REF!</definedName>
    <definedName name="DESE">#REF!</definedName>
    <definedName name="Dessub" localSheetId="1" hidden="1">{"MO(BASE)",#N/A,FALSE,"MO(BASE)";"MO(BASE)1",#N/A,FALSE,"MO(BASE)";"MO(BASE)2",#N/A,FALSE,"MO(BASE)"}</definedName>
    <definedName name="Dessub" localSheetId="11" hidden="1">{"MO(BASE)",#N/A,FALSE,"MO(BASE)";"MO(BASE)1",#N/A,FALSE,"MO(BASE)";"MO(BASE)2",#N/A,FALSE,"MO(BASE)"}</definedName>
    <definedName name="Dessub" localSheetId="15" hidden="1">{"MO(BASE)",#N/A,FALSE,"MO(BASE)";"MO(BASE)1",#N/A,FALSE,"MO(BASE)";"MO(BASE)2",#N/A,FALSE,"MO(BASE)"}</definedName>
    <definedName name="Dessub" localSheetId="21" hidden="1">{"MO(BASE)",#N/A,FALSE,"MO(BASE)";"MO(BASE)1",#N/A,FALSE,"MO(BASE)";"MO(BASE)2",#N/A,FALSE,"MO(BASE)"}</definedName>
    <definedName name="Dessub" hidden="1">{"MO(BASE)",#N/A,FALSE,"MO(BASE)";"MO(BASE)1",#N/A,FALSE,"MO(BASE)";"MO(BASE)2",#N/A,FALSE,"MO(BASE)"}</definedName>
    <definedName name="DEST" localSheetId="7">#REF!</definedName>
    <definedName name="DEST">#REF!</definedName>
    <definedName name="DESV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2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3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1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localSheetId="2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TALLE" localSheetId="7">#REF!</definedName>
    <definedName name="DETALLE">#REF!</definedName>
    <definedName name="DETALLE_1996" localSheetId="7">#REF!</definedName>
    <definedName name="DETALLE_1996">#REF!</definedName>
    <definedName name="DETALLE_1997" localSheetId="7">#REF!</definedName>
    <definedName name="DETALLE_1997">#REF!</definedName>
    <definedName name="DETMET" localSheetId="7">#REF!</definedName>
    <definedName name="DETMET">#REF!</definedName>
    <definedName name="dfdf" localSheetId="1" hidden="1">{#N/A,#N/A,FALSE,"Total_OC015";#N/A,#N/A,FALSE,"ADMIN";#N/A,#N/A,FALSE,"PROCES";#N/A,#N/A,FALSE,"mecan";#N/A,#N/A,FALSE,"civil";#N/A,#N/A,FALSE,"CAÑER";#N/A,#N/A,FALSE,"ELEC";#N/A,#N/A,FALSE,"INSTR"}</definedName>
    <definedName name="dfdf" localSheetId="11" hidden="1">{#N/A,#N/A,FALSE,"Total_OC015";#N/A,#N/A,FALSE,"ADMIN";#N/A,#N/A,FALSE,"PROCES";#N/A,#N/A,FALSE,"mecan";#N/A,#N/A,FALSE,"civil";#N/A,#N/A,FALSE,"CAÑER";#N/A,#N/A,FALSE,"ELEC";#N/A,#N/A,FALSE,"INSTR"}</definedName>
    <definedName name="dfdf" localSheetId="15" hidden="1">{#N/A,#N/A,FALSE,"Total_OC015";#N/A,#N/A,FALSE,"ADMIN";#N/A,#N/A,FALSE,"PROCES";#N/A,#N/A,FALSE,"mecan";#N/A,#N/A,FALSE,"civil";#N/A,#N/A,FALSE,"CAÑER";#N/A,#N/A,FALSE,"ELEC";#N/A,#N/A,FALSE,"INSTR"}</definedName>
    <definedName name="dfdf" localSheetId="21" hidden="1">{#N/A,#N/A,FALSE,"Total_OC015";#N/A,#N/A,FALSE,"ADMIN";#N/A,#N/A,FALSE,"PROCES";#N/A,#N/A,FALSE,"mecan";#N/A,#N/A,FALSE,"civil";#N/A,#N/A,FALSE,"CAÑER";#N/A,#N/A,FALSE,"ELEC";#N/A,#N/A,FALSE,"INSTR"}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11" hidden="1">{#N/A,#N/A,FALSE,"Total_OC015";#N/A,#N/A,FALSE,"ADMIN";#N/A,#N/A,FALSE,"PROCES";#N/A,#N/A,FALSE,"mecan";#N/A,#N/A,FALSE,"civil";#N/A,#N/A,FALSE,"CAÑER";#N/A,#N/A,FALSE,"ELEC";#N/A,#N/A,FALSE,"INSTR"}</definedName>
    <definedName name="dfdf_1" localSheetId="15" hidden="1">{#N/A,#N/A,FALSE,"Total_OC015";#N/A,#N/A,FALSE,"ADMIN";#N/A,#N/A,FALSE,"PROCES";#N/A,#N/A,FALSE,"mecan";#N/A,#N/A,FALSE,"civil";#N/A,#N/A,FALSE,"CAÑER";#N/A,#N/A,FALSE,"ELEC";#N/A,#N/A,FALSE,"INSTR"}</definedName>
    <definedName name="dfdf_1" localSheetId="21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ECHA" localSheetId="7">#REF!</definedName>
    <definedName name="DFECHA" localSheetId="4">#REF!</definedName>
    <definedName name="DFECHA">#REF!</definedName>
    <definedName name="dfg" localSheetId="4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11" hidden="1">{#N/A,#N/A,TRUE,"Est. de Fact.";#N/A,#N/A,TRUE,"Capitulo 19";#N/A,#N/A,TRUE,"Proyecto P855"}</definedName>
    <definedName name="dfg" localSheetId="15" hidden="1">{#N/A,#N/A,TRUE,"Est. de Fact.";#N/A,#N/A,TRUE,"Capitulo 19";#N/A,#N/A,TRUE,"Proyecto P855"}</definedName>
    <definedName name="dfg" localSheetId="21" hidden="1">{#N/A,#N/A,TRUE,"Est. de Fact.";#N/A,#N/A,TRUE,"Capitulo 19";#N/A,#N/A,TRUE,"Proyecto P855"}</definedName>
    <definedName name="dfg" localSheetId="3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11" hidden="1">{#N/A,#N/A,TRUE,"Est. de Fact.";#N/A,#N/A,TRUE,"Capitulo 19";#N/A,#N/A,TRUE,"Proyecto P855"}</definedName>
    <definedName name="dfg_1" localSheetId="15" hidden="1">{#N/A,#N/A,TRUE,"Est. de Fact.";#N/A,#N/A,TRUE,"Capitulo 19";#N/A,#N/A,TRUE,"Proyecto P855"}</definedName>
    <definedName name="dfg_1" localSheetId="21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_2" localSheetId="1" hidden="1">{#N/A,#N/A,TRUE,"Est. de Fact.";#N/A,#N/A,TRUE,"Capitulo 19";#N/A,#N/A,TRUE,"Proyecto P855"}</definedName>
    <definedName name="dfg_2" localSheetId="11" hidden="1">{#N/A,#N/A,TRUE,"Est. de Fact.";#N/A,#N/A,TRUE,"Capitulo 19";#N/A,#N/A,TRUE,"Proyecto P855"}</definedName>
    <definedName name="dfg_2" localSheetId="15" hidden="1">{#N/A,#N/A,TRUE,"Est. de Fact.";#N/A,#N/A,TRUE,"Capitulo 19";#N/A,#N/A,TRUE,"Proyecto P855"}</definedName>
    <definedName name="dfg_2" localSheetId="21" hidden="1">{#N/A,#N/A,TRUE,"Est. de Fact.";#N/A,#N/A,TRUE,"Capitulo 19";#N/A,#N/A,TRUE,"Proyecto P855"}</definedName>
    <definedName name="dfg_2" hidden="1">{#N/A,#N/A,TRUE,"Est. de Fact.";#N/A,#N/A,TRUE,"Capitulo 19";#N/A,#N/A,TRUE,"Proyecto P855"}</definedName>
    <definedName name="DFGD" localSheetId="1" hidden="1">{#N/A,#N/A,TRUE,"Est. de Fact.";#N/A,#N/A,TRUE,"Capitulo 19";#N/A,#N/A,TRUE,"Proyecto P855"}</definedName>
    <definedName name="DFGD" localSheetId="11" hidden="1">{#N/A,#N/A,TRUE,"Est. de Fact.";#N/A,#N/A,TRUE,"Capitulo 19";#N/A,#N/A,TRUE,"Proyecto P855"}</definedName>
    <definedName name="DFGD" localSheetId="15" hidden="1">{#N/A,#N/A,TRUE,"Est. de Fact.";#N/A,#N/A,TRUE,"Capitulo 19";#N/A,#N/A,TRUE,"Proyecto P855"}</definedName>
    <definedName name="DFGD" localSheetId="21" hidden="1">{#N/A,#N/A,TRUE,"Est. de Fact.";#N/A,#N/A,TRUE,"Capitulo 19";#N/A,#N/A,TRUE,"Proyecto P855"}</definedName>
    <definedName name="DFGD" hidden="1">{#N/A,#N/A,TRUE,"Est. de Fact.";#N/A,#N/A,TRUE,"Capitulo 19";#N/A,#N/A,TRUE,"Proyecto P855"}</definedName>
    <definedName name="DFGD_1" localSheetId="1" hidden="1">{#N/A,#N/A,TRUE,"Est. de Fact.";#N/A,#N/A,TRUE,"Capitulo 19";#N/A,#N/A,TRUE,"Proyecto P855"}</definedName>
    <definedName name="DFGD_1" localSheetId="11" hidden="1">{#N/A,#N/A,TRUE,"Est. de Fact.";#N/A,#N/A,TRUE,"Capitulo 19";#N/A,#N/A,TRUE,"Proyecto P855"}</definedName>
    <definedName name="DFGD_1" localSheetId="15" hidden="1">{#N/A,#N/A,TRUE,"Est. de Fact.";#N/A,#N/A,TRUE,"Capitulo 19";#N/A,#N/A,TRUE,"Proyecto P855"}</definedName>
    <definedName name="DFGD_1" localSheetId="21" hidden="1">{#N/A,#N/A,TRUE,"Est. de Fact.";#N/A,#N/A,TRUE,"Capitulo 19";#N/A,#N/A,TRUE,"Proyecto P855"}</definedName>
    <definedName name="DFGD_1" hidden="1">{#N/A,#N/A,TRUE,"Est. de Fact.";#N/A,#N/A,TRUE,"Capitulo 19";#N/A,#N/A,TRUE,"Proyecto P855"}</definedName>
    <definedName name="dfgfd" localSheetId="1" hidden="1">{#N/A,#N/A,TRUE,"Est. de Fact.";#N/A,#N/A,TRUE,"Capitulo 19";#N/A,#N/A,TRUE,"Proyecto P855"}</definedName>
    <definedName name="dfgfd" localSheetId="11" hidden="1">{#N/A,#N/A,TRUE,"Est. de Fact.";#N/A,#N/A,TRUE,"Capitulo 19";#N/A,#N/A,TRUE,"Proyecto P855"}</definedName>
    <definedName name="dfgfd" localSheetId="15" hidden="1">{#N/A,#N/A,TRUE,"Est. de Fact.";#N/A,#N/A,TRUE,"Capitulo 19";#N/A,#N/A,TRUE,"Proyecto P855"}</definedName>
    <definedName name="dfgfd" localSheetId="21" hidden="1">{#N/A,#N/A,TRUE,"Est. de Fact.";#N/A,#N/A,TRUE,"Capitulo 19";#N/A,#N/A,TRUE,"Proyecto P855"}</definedName>
    <definedName name="dfgfd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11" hidden="1">{#N/A,#N/A,TRUE,"Est. de Fact.";#N/A,#N/A,TRUE,"Capitulo 19";#N/A,#N/A,TRUE,"Proyecto P855"}</definedName>
    <definedName name="dfgfd_1" localSheetId="15" hidden="1">{#N/A,#N/A,TRUE,"Est. de Fact.";#N/A,#N/A,TRUE,"Capitulo 19";#N/A,#N/A,TRUE,"Proyecto P855"}</definedName>
    <definedName name="dfgfd_1" localSheetId="21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g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gg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gg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gg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gh" localSheetId="4" hidden="1">{#N/A,#N/A,TRUE,"Costos_Subg_Hid"}</definedName>
    <definedName name="dfgh" localSheetId="1" hidden="1">{#N/A,#N/A,TRUE,"Costos_Subg_Hid"}</definedName>
    <definedName name="dfgh" localSheetId="11" hidden="1">{#N/A,#N/A,TRUE,"Costos_Subg_Hid"}</definedName>
    <definedName name="dfgh" localSheetId="15" hidden="1">{#N/A,#N/A,TRUE,"Costos_Subg_Hid"}</definedName>
    <definedName name="dfgh" localSheetId="21" hidden="1">{#N/A,#N/A,TRUE,"Costos_Subg_Hid"}</definedName>
    <definedName name="dfgh" localSheetId="3" hidden="1">{#N/A,#N/A,TRUE,"Costos_Subg_Hid"}</definedName>
    <definedName name="dfgh" hidden="1">{#N/A,#N/A,TRUE,"Costos_Subg_Hid"}</definedName>
    <definedName name="DFH" localSheetId="7">#REF!</definedName>
    <definedName name="DFH">#REF!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4" hidden="1">{#N/A,#N/A,FALSE,"PEND INC";#N/A,#N/A,FALSE,"PEND MINM"}</definedName>
    <definedName name="dfre" localSheetId="1" hidden="1">{#N/A,#N/A,FALSE,"PEND INC";#N/A,#N/A,FALSE,"PEND MINM"}</definedName>
    <definedName name="dfre" localSheetId="11" hidden="1">{#N/A,#N/A,FALSE,"PEND INC";#N/A,#N/A,FALSE,"PEND MINM"}</definedName>
    <definedName name="dfre" localSheetId="15" hidden="1">{#N/A,#N/A,FALSE,"PEND INC";#N/A,#N/A,FALSE,"PEND MINM"}</definedName>
    <definedName name="dfre" localSheetId="21" hidden="1">{#N/A,#N/A,FALSE,"PEND INC";#N/A,#N/A,FALSE,"PEND MINM"}</definedName>
    <definedName name="dfre" hidden="1">{#N/A,#N/A,FALSE,"PEND INC";#N/A,#N/A,FALSE,"PEND MINM"}</definedName>
    <definedName name="dfsf" localSheetId="1" hidden="1">{"CI+GG(BASE)",#N/A,FALSE,"CI+GG(BASE)";"GG",#N/A,FALSE,"CI+GG(BASE)";"CI",#N/A,FALSE,"CI+GG(BASE)"}</definedName>
    <definedName name="dfsf" localSheetId="11" hidden="1">{"CI+GG(BASE)",#N/A,FALSE,"CI+GG(BASE)";"GG",#N/A,FALSE,"CI+GG(BASE)";"CI",#N/A,FALSE,"CI+GG(BASE)"}</definedName>
    <definedName name="dfsf" localSheetId="15" hidden="1">{"CI+GG(BASE)",#N/A,FALSE,"CI+GG(BASE)";"GG",#N/A,FALSE,"CI+GG(BASE)";"CI",#N/A,FALSE,"CI+GG(BASE)"}</definedName>
    <definedName name="dfsf" localSheetId="21" hidden="1">{"CI+GG(BASE)",#N/A,FALSE,"CI+GG(BASE)";"GG",#N/A,FALSE,"CI+GG(BASE)";"CI",#N/A,FALSE,"CI+GG(BASE)"}</definedName>
    <definedName name="dfsf" localSheetId="3" hidden="1">{"CI+GG(BASE)",#N/A,FALSE,"CI+GG(BASE)";"GG",#N/A,FALSE,"CI+GG(BASE)";"CI",#N/A,FALSE,"CI+GG(BASE)"}</definedName>
    <definedName name="dfsf" hidden="1">{"CI+GG(BASE)",#N/A,FALSE,"CI+GG(BASE)";"GG",#N/A,FALSE,"CI+GG(BASE)";"CI",#N/A,FALSE,"CI+GG(BASE)"}</definedName>
    <definedName name="Diametro_de_venteo_de_aire" localSheetId="7">#REF!</definedName>
    <definedName name="Diametro_de_venteo_de_aire">#REF!</definedName>
    <definedName name="DIAS_TURNOMANUAL" localSheetId="7">#REF!</definedName>
    <definedName name="DIAS_TURNOMANUAL" localSheetId="4">#REF!</definedName>
    <definedName name="DIAS_TURNOMANUAL">#REF!</definedName>
    <definedName name="diez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11" hidden="1">{#N/A,#N/A,FALSE,"Total_OC015";#N/A,#N/A,FALSE,"ADMIN";#N/A,#N/A,FALSE,"PROCES";#N/A,#N/A,FALSE,"mecan";#N/A,#N/A,FALSE,"civil";#N/A,#N/A,FALSE,"CAÑER";#N/A,#N/A,FALSE,"ELEC";#N/A,#N/A,FALSE,"INSTR"}</definedName>
    <definedName name="Diferencias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" localSheetId="21" hidden="1">{#N/A,#N/A,FALSE,"Total_OC015";#N/A,#N/A,FALSE,"ADMIN";#N/A,#N/A,FALSE,"PROCES";#N/A,#N/A,FALSE,"mecan";#N/A,#N/A,FALSE,"civil";#N/A,#N/A,FALSE,"CAÑER";#N/A,#N/A,FALSE,"ELEC";#N/A,#N/A,FALSE,"INSTR"}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1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11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_1" localSheetId="21" hidden="1">{#N/A,#N/A,FALSE,"Total_OC015";#N/A,#N/A,FALSE,"ADMIN";#N/A,#N/A,FALSE,"PROCES";#N/A,#N/A,FALSE,"mecan";#N/A,#N/A,FALSE,"civil";#N/A,#N/A,FALSE,"CAÑER";#N/A,#N/A,FALSE,"ELEC";#N/A,#N/A,FALSE,"INSTR"}</definedName>
    <definedName name="Diferencias_1" hidden="1">{#N/A,#N/A,FALSE,"Total_OC015";#N/A,#N/A,FALSE,"ADMIN";#N/A,#N/A,FALSE,"PROCES";#N/A,#N/A,FALSE,"mecan";#N/A,#N/A,FALSE,"civil";#N/A,#N/A,FALSE,"CAÑER";#N/A,#N/A,FALSE,"ELEC";#N/A,#N/A,FALSE,"INSTR"}</definedName>
    <definedName name="dimensión" localSheetId="7">#REF!</definedName>
    <definedName name="dimensión">#REF!</definedName>
    <definedName name="DISC" localSheetId="7">#REF!</definedName>
    <definedName name="DISC">#REF!</definedName>
    <definedName name="disciplina" localSheetId="7">#REF!</definedName>
    <definedName name="disciplina" localSheetId="4">#REF!</definedName>
    <definedName name="disciplina" localSheetId="3">#REF!</definedName>
    <definedName name="disciplina">#REF!</definedName>
    <definedName name="DISTR.MANT.ELECTRICA" localSheetId="7">#REF!</definedName>
    <definedName name="DISTR.MANT.ELECTRICA">#REF!</definedName>
    <definedName name="DIVISION" localSheetId="7">#REF!</definedName>
    <definedName name="DIVISION">#REF!</definedName>
    <definedName name="DIVISIONAL" localSheetId="7">#REF!</definedName>
    <definedName name="DIVISIONAL">#REF!</definedName>
    <definedName name="DJHSGHD" localSheetId="7">#REF!</definedName>
    <definedName name="DJHSGHD">#REF!</definedName>
    <definedName name="DM" localSheetId="7">#REF!</definedName>
    <definedName name="DM">#REF!</definedName>
    <definedName name="DMCOB" localSheetId="7">#REF!</definedName>
    <definedName name="DMCOB" localSheetId="4">#REF!</definedName>
    <definedName name="DMCOB" localSheetId="3">#REF!</definedName>
    <definedName name="DMCOB">#REF!</definedName>
    <definedName name="DO" localSheetId="7">#REF!</definedName>
    <definedName name="DO">#REF!</definedName>
    <definedName name="DocDate" localSheetId="7">#REF!</definedName>
    <definedName name="DocDate" localSheetId="4">#REF!</definedName>
    <definedName name="DocDate">#REF!</definedName>
    <definedName name="DocDes" localSheetId="7">#REF!</definedName>
    <definedName name="DocDes" localSheetId="4">#REF!</definedName>
    <definedName name="DocDes">#REF!</definedName>
    <definedName name="DocFrom" localSheetId="7">#REF!</definedName>
    <definedName name="DocFrom" localSheetId="4">#REF!</definedName>
    <definedName name="DocFrom">#REF!</definedName>
    <definedName name="docId" localSheetId="7">#REF!</definedName>
    <definedName name="docId" localSheetId="4">#REF!</definedName>
    <definedName name="docId">#REF!</definedName>
    <definedName name="dol" localSheetId="7">#REF!</definedName>
    <definedName name="DOL" localSheetId="4">#REF!</definedName>
    <definedName name="dol">#REF!</definedName>
    <definedName name="dol2." localSheetId="7">#REF!</definedName>
    <definedName name="dol2.">#REF!</definedName>
    <definedName name="dolar" localSheetId="7">#REF!</definedName>
    <definedName name="dolar" localSheetId="4">#REF!</definedName>
    <definedName name="dolar">#REF!</definedName>
    <definedName name="Dólar" localSheetId="7">#REF!</definedName>
    <definedName name="Dólar" localSheetId="4">#REF!</definedName>
    <definedName name="DÓLAR" localSheetId="3">#REF!</definedName>
    <definedName name="Dólar">#REF!</definedName>
    <definedName name="dólar_c" localSheetId="7">#REF!</definedName>
    <definedName name="dólar_c" localSheetId="4">#REF!</definedName>
    <definedName name="dólar_c">#REF!</definedName>
    <definedName name="dollar" localSheetId="7">#REF!</definedName>
    <definedName name="Dollar" localSheetId="4">#REF!</definedName>
    <definedName name="dollar">#REF!</definedName>
    <definedName name="DO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" localSheetId="7">#REF!</definedName>
    <definedName name="dot">#REF!</definedName>
    <definedName name="DOTACION" localSheetId="7">#REF!</definedName>
    <definedName name="DOTACION">#REF!</definedName>
    <definedName name="DOTACION_COSTO" localSheetId="7">#REF!</definedName>
    <definedName name="DOTACION_COSTO">#REF!</definedName>
    <definedName name="dotch" localSheetId="4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11" hidden="1">{"desarrollo",#N/A,FALSE,"Cámara Camión";"resumen",#N/A,FALSE,"Cámara Camión";"eqprod",#N/A,FALSE,"Cámara Camión"}</definedName>
    <definedName name="dotch" localSheetId="15" hidden="1">{"desarrollo",#N/A,FALSE,"Cámara Camión";"resumen",#N/A,FALSE,"Cámara Camión";"eqprod",#N/A,FALSE,"Cámara Camión"}</definedName>
    <definedName name="dotch" localSheetId="21" hidden="1">{"desarrollo",#N/A,FALSE,"Cámara Camión";"resumen",#N/A,FALSE,"Cámara Camión";"eqprod",#N/A,FALSE,"Cámara Camión"}</definedName>
    <definedName name="dotch" localSheetId="3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_1" localSheetId="1" hidden="1">{"desarrollo",#N/A,FALSE,"Cámara Camión";"resumen",#N/A,FALSE,"Cámara Camión";"eqprod",#N/A,FALSE,"Cámara Camión"}</definedName>
    <definedName name="dotch_1" localSheetId="11" hidden="1">{"desarrollo",#N/A,FALSE,"Cámara Camión";"resumen",#N/A,FALSE,"Cámara Camión";"eqprod",#N/A,FALSE,"Cámara Camión"}</definedName>
    <definedName name="dotch_1" localSheetId="15" hidden="1">{"desarrollo",#N/A,FALSE,"Cámara Camión";"resumen",#N/A,FALSE,"Cámara Camión";"eqprod",#N/A,FALSE,"Cámara Camión"}</definedName>
    <definedName name="dotch_1" localSheetId="21" hidden="1">{"desarrollo",#N/A,FALSE,"Cámara Camión";"resumen",#N/A,FALSE,"Cámara Camión";"eqprod",#N/A,FALSE,"Cámara Camión"}</definedName>
    <definedName name="dotch_1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11" hidden="1">{"desarrollo",#N/A,FALSE,"Cámara Camión";"resumen",#N/A,FALSE,"Cámara Camión";"eqprod",#N/A,FALSE,"Cámara Camión"}</definedName>
    <definedName name="dotch4" localSheetId="15" hidden="1">{"desarrollo",#N/A,FALSE,"Cámara Camión";"resumen",#N/A,FALSE,"Cámara Camión";"eqprod",#N/A,FALSE,"Cámara Camión"}</definedName>
    <definedName name="dotch4" localSheetId="21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ch4_1" localSheetId="1" hidden="1">{"desarrollo",#N/A,FALSE,"Cámara Camión";"resumen",#N/A,FALSE,"Cámara Camión";"eqprod",#N/A,FALSE,"Cámara Camión"}</definedName>
    <definedName name="dotch4_1" localSheetId="11" hidden="1">{"desarrollo",#N/A,FALSE,"Cámara Camión";"resumen",#N/A,FALSE,"Cámara Camión";"eqprod",#N/A,FALSE,"Cámara Camión"}</definedName>
    <definedName name="dotch4_1" localSheetId="15" hidden="1">{"desarrollo",#N/A,FALSE,"Cámara Camión";"resumen",#N/A,FALSE,"Cámara Camión";"eqprod",#N/A,FALSE,"Cámara Camión"}</definedName>
    <definedName name="dotch4_1" localSheetId="21" hidden="1">{"desarrollo",#N/A,FALSE,"Cámara Camión";"resumen",#N/A,FALSE,"Cámara Camión";"eqprod",#N/A,FALSE,"Cámara Camión"}</definedName>
    <definedName name="dotch4_1" hidden="1">{"desarrollo",#N/A,FALSE,"Cámara Camión";"resumen",#N/A,FALSE,"Cámara Camión";"eqprod",#N/A,FALSE,"Cámara Camión"}</definedName>
    <definedName name="DoutputSumCommoditie" localSheetId="7">#REF!</definedName>
    <definedName name="DoutputSumCommoditie" localSheetId="4">#REF!</definedName>
    <definedName name="DoutputSumCommoditie">#REF!</definedName>
    <definedName name="DP" localSheetId="7">#REF!</definedName>
    <definedName name="DP">#REF!</definedName>
    <definedName name="DPC" localSheetId="7">#REF!</definedName>
    <definedName name="DPC">#REF!</definedName>
    <definedName name="DPED" localSheetId="7">#REF!</definedName>
    <definedName name="DPED" localSheetId="4">#REF!</definedName>
    <definedName name="DPED">#REF!</definedName>
    <definedName name="DPRG" localSheetId="7">#REF!</definedName>
    <definedName name="DPRG" localSheetId="4">#REF!</definedName>
    <definedName name="DPRG">#REF!</definedName>
    <definedName name="drain" localSheetId="7">#REF!</definedName>
    <definedName name="drain">#REF!</definedName>
    <definedName name="Drilling_Steel_Grava" localSheetId="7">#REF!</definedName>
    <definedName name="Drilling_Steel_Grava">#REF!</definedName>
    <definedName name="Drilling_Steel_Roca" localSheetId="7">#REF!</definedName>
    <definedName name="Drilling_Steel_Roca">#REF!</definedName>
    <definedName name="drop_cuen_Infcuen" localSheetId="7">#REF!</definedName>
    <definedName name="drop_cuen_Infcuen" localSheetId="4">#REF!</definedName>
    <definedName name="drop_cuen_Infcuen">#REF!</definedName>
    <definedName name="Drop_Inf_Infcuen" localSheetId="7">#REF!</definedName>
    <definedName name="Drop_Inf_Infcuen" localSheetId="4">#REF!</definedName>
    <definedName name="Drop_Inf_Infcuen">#REF!</definedName>
    <definedName name="dropprofit_ACE" localSheetId="7">#REF!</definedName>
    <definedName name="dropprofit_ACE" localSheetId="4">#REF!</definedName>
    <definedName name="dropprofit_ACE">#REF!</definedName>
    <definedName name="dropprofit_Arabia" localSheetId="7">#REF!</definedName>
    <definedName name="dropprofit_Arabia" localSheetId="4">#REF!</definedName>
    <definedName name="dropprofit_Arabia">#REF!</definedName>
    <definedName name="dropprofit_Chile" localSheetId="7">#REF!</definedName>
    <definedName name="dropprofit_Chile" localSheetId="4">#REF!</definedName>
    <definedName name="dropprofit_Chile">#REF!</definedName>
    <definedName name="dropprofit_colombia" localSheetId="7">#REF!</definedName>
    <definedName name="dropprofit_colombia" localSheetId="4">#REF!</definedName>
    <definedName name="dropprofit_colombia">#REF!</definedName>
    <definedName name="dropprofit_ecuador" localSheetId="7">#REF!</definedName>
    <definedName name="dropprofit_ecuador" localSheetId="4">#REF!</definedName>
    <definedName name="dropprofit_ecuador">#REF!</definedName>
    <definedName name="dropprofit_Holding" localSheetId="7">#REF!</definedName>
    <definedName name="dropprofit_Holding" localSheetId="4">#REF!</definedName>
    <definedName name="dropprofit_Holding">#REF!</definedName>
    <definedName name="dropprofit_NIgeria" localSheetId="7">#REF!</definedName>
    <definedName name="dropprofit_NIgeria" localSheetId="4">#REF!</definedName>
    <definedName name="dropprofit_NIgeria">#REF!</definedName>
    <definedName name="dropprofit_Uruguay" localSheetId="7">#REF!</definedName>
    <definedName name="dropprofit_Uruguay" localSheetId="4">#REF!</definedName>
    <definedName name="dropprofit_Uruguay">#REF!</definedName>
    <definedName name="DruckAlleSeiten" localSheetId="7">#REF!</definedName>
    <definedName name="DruckAlleSeiten">#REF!</definedName>
    <definedName name="DruckbSeite3" localSheetId="7">#REF!</definedName>
    <definedName name="DruckbSeite3">#REF!</definedName>
    <definedName name="d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SAL" localSheetId="7">#REF!</definedName>
    <definedName name="DSAL">#REF!</definedName>
    <definedName name="DSC" localSheetId="7">#REF!</definedName>
    <definedName name="DSC">#REF!</definedName>
    <definedName name="dsdsdd" localSheetId="4" hidden="1">{#N/A,#N/A,FALSE,"Costos_Elem_Hid";#N/A,#N/A,FALSE,"Costos_Elem_Hid";#N/A,#N/A,FALSE,"Costos_Elem_Hid"}</definedName>
    <definedName name="dsdsdd" localSheetId="1" hidden="1">{#N/A,#N/A,FALSE,"Costos_Elem_Hid";#N/A,#N/A,FALSE,"Costos_Elem_Hid";#N/A,#N/A,FALSE,"Costos_Elem_Hid"}</definedName>
    <definedName name="dsdsdd" localSheetId="11" hidden="1">{#N/A,#N/A,FALSE,"Costos_Elem_Hid";#N/A,#N/A,FALSE,"Costos_Elem_Hid";#N/A,#N/A,FALSE,"Costos_Elem_Hid"}</definedName>
    <definedName name="dsdsdd" localSheetId="15" hidden="1">{#N/A,#N/A,FALSE,"Costos_Elem_Hid";#N/A,#N/A,FALSE,"Costos_Elem_Hid";#N/A,#N/A,FALSE,"Costos_Elem_Hid"}</definedName>
    <definedName name="dsdsdd" localSheetId="21" hidden="1">{#N/A,#N/A,FALSE,"Costos_Elem_Hid";#N/A,#N/A,FALSE,"Costos_Elem_Hid";#N/A,#N/A,FALSE,"Costos_Elem_Hid"}</definedName>
    <definedName name="dsdsdd" localSheetId="3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dsdsds" localSheetId="7">#REF!</definedName>
    <definedName name="dsdsds">#REF!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gdfg" localSheetId="1" hidden="1">{#N/A,#N/A,TRUE,"Est. de Fact.";#N/A,#N/A,TRUE,"Capitulo 19";#N/A,#N/A,TRUE,"Proyecto P855"}</definedName>
    <definedName name="dsfgdfg" localSheetId="11" hidden="1">{#N/A,#N/A,TRUE,"Est. de Fact.";#N/A,#N/A,TRUE,"Capitulo 19";#N/A,#N/A,TRUE,"Proyecto P855"}</definedName>
    <definedName name="dsfgdfg" localSheetId="15" hidden="1">{#N/A,#N/A,TRUE,"Est. de Fact.";#N/A,#N/A,TRUE,"Capitulo 19";#N/A,#N/A,TRUE,"Proyecto P855"}</definedName>
    <definedName name="dsfgdfg" localSheetId="21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11" hidden="1">{#N/A,#N/A,TRUE,"Est. de Fact.";#N/A,#N/A,TRUE,"Capitulo 19";#N/A,#N/A,TRUE,"Proyecto P855"}</definedName>
    <definedName name="dsfgdfg_1" localSheetId="15" hidden="1">{#N/A,#N/A,TRUE,"Est. de Fact.";#N/A,#N/A,TRUE,"Capitulo 19";#N/A,#N/A,TRUE,"Proyecto P855"}</definedName>
    <definedName name="dsfgdfg_1" localSheetId="21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V" localSheetId="7">#REF!</definedName>
    <definedName name="DSV" localSheetId="4">#REF!</definedName>
    <definedName name="DSV" localSheetId="3">#REF!</definedName>
    <definedName name="DSV">#REF!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t" localSheetId="7">#REF!</definedName>
    <definedName name="Dt" localSheetId="4">#REF!</definedName>
    <definedName name="Dt">#REF!</definedName>
    <definedName name="Dt___0" localSheetId="7">#REF!</definedName>
    <definedName name="Dt___0" localSheetId="4">#REF!</definedName>
    <definedName name="Dt___0">#REF!</definedName>
    <definedName name="Dt___1" localSheetId="7">#REF!</definedName>
    <definedName name="Dt___1" localSheetId="4">#REF!</definedName>
    <definedName name="Dt___1">#REF!</definedName>
    <definedName name="Dt___2" localSheetId="7">#REF!</definedName>
    <definedName name="Dt___2" localSheetId="4">#REF!</definedName>
    <definedName name="Dt___2">#REF!</definedName>
    <definedName name="Dt___3" localSheetId="7">#REF!</definedName>
    <definedName name="Dt___3" localSheetId="4">#REF!</definedName>
    <definedName name="Dt___3">#REF!</definedName>
    <definedName name="Dt___4" localSheetId="7">#REF!</definedName>
    <definedName name="Dt___4" localSheetId="4">#REF!</definedName>
    <definedName name="Dt___4">#REF!</definedName>
    <definedName name="DTSR" localSheetId="7">#REF!</definedName>
    <definedName name="DTSR" localSheetId="4">#REF!</definedName>
    <definedName name="DTSR">#REF!</definedName>
    <definedName name="ducha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RACION_PROYECTO" localSheetId="7">#REF!</definedName>
    <definedName name="DURACION_PROYECTO" localSheetId="4">#REF!</definedName>
    <definedName name="DURACION_PROYECTO">#REF!</definedName>
    <definedName name="DX" localSheetId="7">#REF!</definedName>
    <definedName name="DX">#REF!</definedName>
    <definedName name="dxl" localSheetId="1" hidden="1">{#N/A,#N/A,FALSE,"Matrix";#N/A,#N/A,FALSE,"Executive";#N/A,#N/A,FALSE,"Summary"}</definedName>
    <definedName name="dxl" localSheetId="11" hidden="1">{#N/A,#N/A,FALSE,"Matrix";#N/A,#N/A,FALSE,"Executive";#N/A,#N/A,FALSE,"Summary"}</definedName>
    <definedName name="dxl" localSheetId="15" hidden="1">{#N/A,#N/A,FALSE,"Matrix";#N/A,#N/A,FALSE,"Executive";#N/A,#N/A,FALSE,"Summary"}</definedName>
    <definedName name="dxl" localSheetId="21" hidden="1">{#N/A,#N/A,FALSE,"Matrix";#N/A,#N/A,FALSE,"Executive";#N/A,#N/A,FALSE,"Summary"}</definedName>
    <definedName name="dxl" hidden="1">{#N/A,#N/A,FALSE,"Matrix";#N/A,#N/A,FALSE,"Executive";#N/A,#N/A,FALSE,"Summary"}</definedName>
    <definedName name="e" localSheetId="4" hidden="1">{"MO(BASE)",#N/A,FALSE,"MO(BASE)";"MO(BASE)1",#N/A,FALSE,"MO(BASE)";"MO(BASE)2",#N/A,FALSE,"MO(BASE)"}</definedName>
    <definedName name="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23.05.0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2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2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2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2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2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9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9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9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9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9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0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0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0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0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0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3_" localSheetId="7">#REF!</definedName>
    <definedName name="E3_" localSheetId="4">#REF!</definedName>
    <definedName name="E3_">#REF!</definedName>
    <definedName name="E4_" localSheetId="7">#REF!</definedName>
    <definedName name="E4_" localSheetId="4">#REF!</definedName>
    <definedName name="E4_">#REF!</definedName>
    <definedName name="EA" localSheetId="7">#REF!</definedName>
    <definedName name="EA" localSheetId="3">#REF!</definedName>
    <definedName name="EA">#REF!</definedName>
    <definedName name="EB" localSheetId="7">#REF!</definedName>
    <definedName name="EB" localSheetId="3">#REF!</definedName>
    <definedName name="EB">#REF!</definedName>
    <definedName name="EC" localSheetId="7">#REF!</definedName>
    <definedName name="EC" localSheetId="3">#REF!</definedName>
    <definedName name="EC">#REF!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01" localSheetId="7">#REF!</definedName>
    <definedName name="eco_01">#REF!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3">#REF!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C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1" hidden="1">{#N/A,#N/A,TRUE,"Est. de Fact.";#N/A,#N/A,TRUE,"Capitulo 19";#N/A,#N/A,TRUE,"Proyecto P855"}</definedName>
    <definedName name="ededed" localSheetId="11" hidden="1">{#N/A,#N/A,TRUE,"Est. de Fact.";#N/A,#N/A,TRUE,"Capitulo 19";#N/A,#N/A,TRUE,"Proyecto P855"}</definedName>
    <definedName name="ededed" localSheetId="15" hidden="1">{#N/A,#N/A,TRUE,"Est. de Fact.";#N/A,#N/A,TRUE,"Capitulo 19";#N/A,#N/A,TRUE,"Proyecto P855"}</definedName>
    <definedName name="ededed" localSheetId="21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ded_1" localSheetId="1" hidden="1">{#N/A,#N/A,TRUE,"Est. de Fact.";#N/A,#N/A,TRUE,"Capitulo 19";#N/A,#N/A,TRUE,"Proyecto P855"}</definedName>
    <definedName name="ededed_1" localSheetId="11" hidden="1">{#N/A,#N/A,TRUE,"Est. de Fact.";#N/A,#N/A,TRUE,"Capitulo 19";#N/A,#N/A,TRUE,"Proyecto P855"}</definedName>
    <definedName name="ededed_1" localSheetId="15" hidden="1">{#N/A,#N/A,TRUE,"Est. de Fact.";#N/A,#N/A,TRUE,"Capitulo 19";#N/A,#N/A,TRUE,"Proyecto P855"}</definedName>
    <definedName name="ededed_1" localSheetId="21" hidden="1">{#N/A,#N/A,TRUE,"Est. de Fact.";#N/A,#N/A,TRUE,"Capitulo 19";#N/A,#N/A,TRUE,"Proyecto P855"}</definedName>
    <definedName name="ededed_1" hidden="1">{#N/A,#N/A,TRUE,"Est. de Fact.";#N/A,#N/A,TRUE,"Capitulo 19";#N/A,#N/A,TRUE,"Proyecto P855"}</definedName>
    <definedName name="edfsfdsd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d" localSheetId="1" hidden="1">{"MO(BASE)",#N/A,FALSE,"MO(BASE)";"MO(BASE)1",#N/A,FALSE,"MO(BASE)";"MO(BASE)2",#N/A,FALSE,"MO(BASE)"}</definedName>
    <definedName name="edrd" localSheetId="11" hidden="1">{"MO(BASE)",#N/A,FALSE,"MO(BASE)";"MO(BASE)1",#N/A,FALSE,"MO(BASE)";"MO(BASE)2",#N/A,FALSE,"MO(BASE)"}</definedName>
    <definedName name="edrd" localSheetId="15" hidden="1">{"MO(BASE)",#N/A,FALSE,"MO(BASE)";"MO(BASE)1",#N/A,FALSE,"MO(BASE)";"MO(BASE)2",#N/A,FALSE,"MO(BASE)"}</definedName>
    <definedName name="edrd" localSheetId="21" hidden="1">{"MO(BASE)",#N/A,FALSE,"MO(BASE)";"MO(BASE)1",#N/A,FALSE,"MO(BASE)";"MO(BASE)2",#N/A,FALSE,"MO(BASE)"}</definedName>
    <definedName name="edrd" hidden="1">{"MO(BASE)",#N/A,FALSE,"MO(BASE)";"MO(BASE)1",#N/A,FALSE,"MO(BASE)";"MO(BASE)2",#N/A,FALSE,"MO(BASE)"}</definedName>
    <definedName name="ee" localSheetId="4" hidden="1">{#N/A,#N/A,FALSE,"Total_OC015";#N/A,#N/A,FALSE,"ADMIN";#N/A,#N/A,FALSE,"PROCES";#N/A,#N/A,FALSE,"mecan";#N/A,#N/A,FALSE,"civil";#N/A,#N/A,FALSE,"CAÑER";#N/A,#N/A,FALSE,"ELEC";#N/A,#N/A,FALSE,"INSTR"}</definedName>
    <definedName name="ee" localSheetId="1" hidden="1">{"Graf_Carga Trab",#N/A,FALSE,"Grafi_Carga Trab";"Graf_Venta Flujo",#N/A,FALSE,"Grafi_Carga Trab"}</definedName>
    <definedName name="ee" localSheetId="11" hidden="1">{"Graf_Carga Trab",#N/A,FALSE,"Grafi_Carga Trab";"Graf_Venta Flujo",#N/A,FALSE,"Grafi_Carga Trab"}</definedName>
    <definedName name="ee" localSheetId="15" hidden="1">{"Graf_Carga Trab",#N/A,FALSE,"Grafi_Carga Trab";"Graf_Venta Flujo",#N/A,FALSE,"Grafi_Carga Trab"}</definedName>
    <definedName name="ee" localSheetId="21" hidden="1">{"Graf_Carga Trab",#N/A,FALSE,"Grafi_Carga Trab";"Graf_Venta Flujo",#N/A,FALSE,"Grafi_Carga Trab"}</definedName>
    <definedName name="ee" localSheetId="3" hidden="1">{#N/A,#N/A,FALSE,"Total_OC015";#N/A,#N/A,FALSE,"ADMIN";#N/A,#N/A,FALSE,"PROCES";#N/A,#N/A,FALSE,"mecan";#N/A,#N/A,FALSE,"civil";#N/A,#N/A,FALSE,"CAÑER";#N/A,#N/A,FALSE,"ELEC";#N/A,#N/A,FALSE,"INSTR"}</definedName>
    <definedName name="ee" hidden="1">{"Graf_Carga Trab",#N/A,FALSE,"Grafi_Carga Trab";"Graf_Venta Flujo",#N/A,FALSE,"Grafi_Carga Trab"}</definedName>
    <definedName name="ee_1" localSheetId="1" hidden="1">{#N/A,#N/A,FALSE,"Total_OC015";#N/A,#N/A,FALSE,"ADMIN";#N/A,#N/A,FALSE,"PROCES";#N/A,#N/A,FALSE,"mecan";#N/A,#N/A,FALSE,"civil";#N/A,#N/A,FALSE,"CAÑER";#N/A,#N/A,FALSE,"ELEC";#N/A,#N/A,FALSE,"INSTR"}</definedName>
    <definedName name="ee_1" localSheetId="11" hidden="1">{#N/A,#N/A,FALSE,"Total_OC015";#N/A,#N/A,FALSE,"ADMIN";#N/A,#N/A,FALSE,"PROCES";#N/A,#N/A,FALSE,"mecan";#N/A,#N/A,FALSE,"civil";#N/A,#N/A,FALSE,"CAÑER";#N/A,#N/A,FALSE,"ELEC";#N/A,#N/A,FALSE,"INSTR"}</definedName>
    <definedName name="ee_1" localSheetId="15" hidden="1">{#N/A,#N/A,FALSE,"Total_OC015";#N/A,#N/A,FALSE,"ADMIN";#N/A,#N/A,FALSE,"PROCES";#N/A,#N/A,FALSE,"mecan";#N/A,#N/A,FALSE,"civil";#N/A,#N/A,FALSE,"CAÑER";#N/A,#N/A,FALSE,"ELEC";#N/A,#N/A,FALSE,"INSTR"}</definedName>
    <definedName name="ee_1" localSheetId="21" hidden="1">{#N/A,#N/A,FALSE,"Total_OC015";#N/A,#N/A,FALSE,"ADMIN";#N/A,#N/A,FALSE,"PROCES";#N/A,#N/A,FALSE,"mecan";#N/A,#N/A,FALSE,"civil";#N/A,#N/A,FALSE,"CAÑER";#N/A,#N/A,FALSE,"ELEC";#N/A,#N/A,FALSE,"INSTR"}</definedName>
    <definedName name="ee_1" hidden="1">{#N/A,#N/A,FALSE,"Total_OC015";#N/A,#N/A,FALSE,"ADMIN";#N/A,#N/A,FALSE,"PROCES";#N/A,#N/A,FALSE,"mecan";#N/A,#N/A,FALSE,"civil";#N/A,#N/A,FALSE,"CAÑER";#N/A,#N/A,FALSE,"ELEC";#N/A,#N/A,FALSE,"INSTR"}</definedName>
    <definedName name="ee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4" hidden="1">{#N/A,#N/A,FALSE,"Costos_Elem_Hid";#N/A,#N/A,FALSE,"Costos_Elem_Hid";#N/A,#N/A,FALSE,"Costos_Elem_Hid"}</definedName>
    <definedName name="eeeee" localSheetId="1" hidden="1">{#N/A,#N/A,FALSE,"Costos_Elem_Hid";#N/A,#N/A,FALSE,"Costos_Elem_Hid";#N/A,#N/A,FALSE,"Costos_Elem_Hid"}</definedName>
    <definedName name="eeeee" localSheetId="11" hidden="1">{#N/A,#N/A,FALSE,"Costos_Elem_Hid";#N/A,#N/A,FALSE,"Costos_Elem_Hid";#N/A,#N/A,FALSE,"Costos_Elem_Hid"}</definedName>
    <definedName name="eeeee" localSheetId="15" hidden="1">{#N/A,#N/A,FALSE,"Costos_Elem_Hid";#N/A,#N/A,FALSE,"Costos_Elem_Hid";#N/A,#N/A,FALSE,"Costos_Elem_Hid"}</definedName>
    <definedName name="eeeee" localSheetId="21" hidden="1">{#N/A,#N/A,FALSE,"Costos_Elem_Hid";#N/A,#N/A,FALSE,"Costos_Elem_Hid";#N/A,#N/A,FALSE,"Costos_Elem_Hid"}</definedName>
    <definedName name="eeeee" localSheetId="3" hidden="1">{#N/A,#N/A,FALSE,"Costos_Elem_Hid";#N/A,#N/A,FALSE,"Costos_Elem_Hid";#N/A,#N/A,FALSE,"Costos_Elem_Hid"}</definedName>
    <definedName name="eeeee" hidden="1">{#N/A,#N/A,FALSE,"Costos_Elem_Hid";#N/A,#N/A,FALSE,"Costos_Elem_Hid";#N/A,#N/A,FALSE,"Costos_Elem_Hid"}</definedName>
    <definedName name="eeeeee" localSheetId="7">#REF!</definedName>
    <definedName name="eeeeee" localSheetId="4">#REF!</definedName>
    <definedName name="eeeeee">#REF!</definedName>
    <definedName name="eeeeee___0" localSheetId="7">#REF!</definedName>
    <definedName name="eeeeee___0" localSheetId="4">#REF!</definedName>
    <definedName name="eeeeee___0">#REF!</definedName>
    <definedName name="eeeeee___1" localSheetId="7">#REF!</definedName>
    <definedName name="eeeeee___1" localSheetId="4">#REF!</definedName>
    <definedName name="eeeeee___1">#REF!</definedName>
    <definedName name="eeeeeee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e" localSheetId="7">#REF!</definedName>
    <definedName name="eeeeeeee" localSheetId="4">#REF!</definedName>
    <definedName name="eeeeeeee" localSheetId="3">#REF!</definedName>
    <definedName name="eeeeeeee">#REF!</definedName>
    <definedName name="eeeeeeeee" localSheetId="1" hidden="1">{#N/A,#N/A,FALSE,"Total_OC015";#N/A,#N/A,FALSE,"ADMIN";#N/A,#N/A,FALSE,"PROCES";#N/A,#N/A,FALSE,"mecan";#N/A,#N/A,FALSE,"civil";#N/A,#N/A,FALSE,"CAÑER";#N/A,#N/A,FALSE,"ELEC";#N/A,#N/A,FALSE,"INSTR"}</definedName>
    <definedName name="eeeeeeeee" localSheetId="11" hidden="1">{#N/A,#N/A,FALSE,"Total_OC015";#N/A,#N/A,FALSE,"ADMIN";#N/A,#N/A,FALSE,"PROCES";#N/A,#N/A,FALSE,"mecan";#N/A,#N/A,FALSE,"civil";#N/A,#N/A,FALSE,"CAÑER";#N/A,#N/A,FALSE,"ELEC";#N/A,#N/A,FALSE,"INSTR"}</definedName>
    <definedName name="eeeeeeeee" localSheetId="15" hidden="1">{#N/A,#N/A,FALSE,"Total_OC015";#N/A,#N/A,FALSE,"ADMIN";#N/A,#N/A,FALSE,"PROCES";#N/A,#N/A,FALSE,"mecan";#N/A,#N/A,FALSE,"civil";#N/A,#N/A,FALSE,"CAÑER";#N/A,#N/A,FALSE,"ELEC";#N/A,#N/A,FALSE,"INSTR"}</definedName>
    <definedName name="eeeeeeeee" localSheetId="21" hidden="1">{#N/A,#N/A,FALSE,"Total_OC015";#N/A,#N/A,FALSE,"ADMIN";#N/A,#N/A,FALSE,"PROCES";#N/A,#N/A,FALSE,"mecan";#N/A,#N/A,FALSE,"civil";#N/A,#N/A,FALSE,"CAÑER";#N/A,#N/A,FALSE,"ELEC";#N/A,#N/A,FALSE,"INSTR"}</definedName>
    <definedName name="eeeeeeeee" hidden="1">{#N/A,#N/A,FALSE,"Total_OC015";#N/A,#N/A,FALSE,"ADMIN";#N/A,#N/A,FALSE,"PROCES";#N/A,#N/A,FALSE,"mecan";#N/A,#N/A,FALSE,"civil";#N/A,#N/A,FALSE,"CAÑER";#N/A,#N/A,FALSE,"ELEC";#N/A,#N/A,FALSE,"INSTR"}</definedName>
    <definedName name="eeeeeeeeeeeeeee" localSheetId="1" hidden="1">{"MO(BASE)",#N/A,FALSE,"MO(BASE)";"MO(BASE)1",#N/A,FALSE,"MO(BASE)";"MO(BASE)2",#N/A,FALSE,"MO(BASE)"}</definedName>
    <definedName name="eeeeeeeeeeeeeee" localSheetId="11" hidden="1">{"MO(BASE)",#N/A,FALSE,"MO(BASE)";"MO(BASE)1",#N/A,FALSE,"MO(BASE)";"MO(BASE)2",#N/A,FALSE,"MO(BASE)"}</definedName>
    <definedName name="eeeeeeeeeeeeeee" localSheetId="15" hidden="1">{"MO(BASE)",#N/A,FALSE,"MO(BASE)";"MO(BASE)1",#N/A,FALSE,"MO(BASE)";"MO(BASE)2",#N/A,FALSE,"MO(BASE)"}</definedName>
    <definedName name="eeeeeeeeeeeeeee" localSheetId="21" hidden="1">{"MO(BASE)",#N/A,FALSE,"MO(BASE)";"MO(BASE)1",#N/A,FALSE,"MO(BASE)";"MO(BASE)2",#N/A,FALSE,"MO(BASE)"}</definedName>
    <definedName name="eeeeeeeeeeeeeee" hidden="1">{"MO(BASE)",#N/A,FALSE,"MO(BASE)";"MO(BASE)1",#N/A,FALSE,"MO(BASE)";"MO(BASE)2",#N/A,FALSE,"MO(BASE)"}</definedName>
    <definedName name="eer" localSheetId="7">#REF!</definedName>
    <definedName name="eer">#REF!</definedName>
    <definedName name="ee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 localSheetId="7">#REF!</definedName>
    <definedName name="ef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3">#REF!</definedName>
    <definedName name="EF">#REF!</definedName>
    <definedName name="ef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A" localSheetId="7">#REF!</definedName>
    <definedName name="EFA">#REF!</definedName>
    <definedName name="EFF" localSheetId="7">#REF!</definedName>
    <definedName name="EFF">#REF!</definedName>
    <definedName name="efwerf" localSheetId="1" hidden="1">{#N/A,#N/A,FALSE,"Graficos"}</definedName>
    <definedName name="efwerf" localSheetId="11" hidden="1">{#N/A,#N/A,FALSE,"Graficos"}</definedName>
    <definedName name="efwerf" localSheetId="15" hidden="1">{#N/A,#N/A,FALSE,"Graficos"}</definedName>
    <definedName name="efwerf" localSheetId="21" hidden="1">{#N/A,#N/A,FALSE,"Graficos"}</definedName>
    <definedName name="efwerf" hidden="1">{#N/A,#N/A,FALSE,"Graficos"}</definedName>
    <definedName name="efwerf_1" localSheetId="1" hidden="1">{#N/A,#N/A,FALSE,"Graficos"}</definedName>
    <definedName name="efwerf_1" localSheetId="11" hidden="1">{#N/A,#N/A,FALSE,"Graficos"}</definedName>
    <definedName name="efwerf_1" localSheetId="15" hidden="1">{#N/A,#N/A,FALSE,"Graficos"}</definedName>
    <definedName name="efwerf_1" localSheetId="21" hidden="1">{#N/A,#N/A,FALSE,"Graficos"}</definedName>
    <definedName name="efwerf_1" hidden="1">{#N/A,#N/A,FALSE,"Graficos"}</definedName>
    <definedName name="efy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G" localSheetId="7">#REF!</definedName>
    <definedName name="EG" localSheetId="3">#REF!</definedName>
    <definedName name="EG">#REF!</definedName>
    <definedName name="EH" localSheetId="7">#REF!</definedName>
    <definedName name="EH" localSheetId="3">#REF!</definedName>
    <definedName name="EH">#REF!</definedName>
    <definedName name="EI" localSheetId="7">#REF!</definedName>
    <definedName name="EI">#REF!</definedName>
    <definedName name="eighteight" localSheetId="7">#REF!</definedName>
    <definedName name="eighteight">#REF!</definedName>
    <definedName name="eightfive" localSheetId="7">#REF!</definedName>
    <definedName name="eightfive">#REF!</definedName>
    <definedName name="eightfour" localSheetId="7">#REF!</definedName>
    <definedName name="eightfour">#REF!</definedName>
    <definedName name="eightnine" localSheetId="7">#REF!</definedName>
    <definedName name="eightnine">#REF!</definedName>
    <definedName name="eightone" localSheetId="7">#REF!</definedName>
    <definedName name="eightone">#REF!</definedName>
    <definedName name="EinlesenDir" localSheetId="7">#REF!</definedName>
    <definedName name="EinlesenDir">#REF!</definedName>
    <definedName name="EJ" localSheetId="1" hidden="1">{#N/A,#N/A,FALSE,"Costos_Elem_Hid";#N/A,#N/A,FALSE,"Costos_Elem_Hid";#N/A,#N/A,FALSE,"Costos_Elem_Hid"}</definedName>
    <definedName name="EJ" localSheetId="11" hidden="1">{#N/A,#N/A,FALSE,"Costos_Elem_Hid";#N/A,#N/A,FALSE,"Costos_Elem_Hid";#N/A,#N/A,FALSE,"Costos_Elem_Hid"}</definedName>
    <definedName name="EJ" localSheetId="15" hidden="1">{#N/A,#N/A,FALSE,"Costos_Elem_Hid";#N/A,#N/A,FALSE,"Costos_Elem_Hid";#N/A,#N/A,FALSE,"Costos_Elem_Hid"}</definedName>
    <definedName name="EJ" localSheetId="21" hidden="1">{#N/A,#N/A,FALSE,"Costos_Elem_Hid";#N/A,#N/A,FALSE,"Costos_Elem_Hid";#N/A,#N/A,FALSE,"Costos_Elem_Hid"}</definedName>
    <definedName name="EJ" hidden="1">{#N/A,#N/A,FALSE,"Costos_Elem_Hid";#N/A,#N/A,FALSE,"Costos_Elem_Hid";#N/A,#N/A,FALSE,"Costos_Elem_Hid"}</definedName>
    <definedName name="el" localSheetId="4" hidden="1">{"MO(BASE)",#N/A,FALSE,"MO(BASE)";"MO(BASE)1",#N/A,FALSE,"MO(BASE)";"MO(BASE)2",#N/A,FALSE,"MO(BASE)"}</definedName>
    <definedName name="el" localSheetId="1" hidden="1">{"MO(BASE)",#N/A,FALSE,"MO(BASE)";"MO(BASE)1",#N/A,FALSE,"MO(BASE)";"MO(BASE)2",#N/A,FALSE,"MO(BASE)"}</definedName>
    <definedName name="el" localSheetId="11" hidden="1">{"MO(BASE)",#N/A,FALSE,"MO(BASE)";"MO(BASE)1",#N/A,FALSE,"MO(BASE)";"MO(BASE)2",#N/A,FALSE,"MO(BASE)"}</definedName>
    <definedName name="el" localSheetId="15" hidden="1">{"MO(BASE)",#N/A,FALSE,"MO(BASE)";"MO(BASE)1",#N/A,FALSE,"MO(BASE)";"MO(BASE)2",#N/A,FALSE,"MO(BASE)"}</definedName>
    <definedName name="el" localSheetId="21" hidden="1">{"MO(BASE)",#N/A,FALSE,"MO(BASE)";"MO(BASE)1",#N/A,FALSE,"MO(BASE)";"MO(BASE)2",#N/A,FALSE,"MO(BASE)"}</definedName>
    <definedName name="el" hidden="1">{"MO(BASE)",#N/A,FALSE,"MO(BASE)";"MO(BASE)1",#N/A,FALSE,"MO(BASE)";"MO(BASE)2",#N/A,FALSE,"MO(BASE)"}</definedName>
    <definedName name="el_1" localSheetId="4" hidden="1">{"MO(BASE)",#N/A,FALSE,"MO(BASE)";"MO(BASE)1",#N/A,FALSE,"MO(BASE)";"MO(BASE)2",#N/A,FALSE,"MO(BASE)"}</definedName>
    <definedName name="el_1" localSheetId="1" hidden="1">{"MO(BASE)",#N/A,FALSE,"MO(BASE)";"MO(BASE)1",#N/A,FALSE,"MO(BASE)";"MO(BASE)2",#N/A,FALSE,"MO(BASE)"}</definedName>
    <definedName name="el_1" localSheetId="11" hidden="1">{"MO(BASE)",#N/A,FALSE,"MO(BASE)";"MO(BASE)1",#N/A,FALSE,"MO(BASE)";"MO(BASE)2",#N/A,FALSE,"MO(BASE)"}</definedName>
    <definedName name="el_1" localSheetId="15" hidden="1">{"MO(BASE)",#N/A,FALSE,"MO(BASE)";"MO(BASE)1",#N/A,FALSE,"MO(BASE)";"MO(BASE)2",#N/A,FALSE,"MO(BASE)"}</definedName>
    <definedName name="el_1" localSheetId="21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localSheetId="4" hidden="1">{"MO(BASE)",#N/A,FALSE,"MO(BASE)";"MO(BASE)1",#N/A,FALSE,"MO(BASE)";"MO(BASE)2",#N/A,FALSE,"MO(BASE)"}</definedName>
    <definedName name="el_2" localSheetId="1" hidden="1">{"MO(BASE)",#N/A,FALSE,"MO(BASE)";"MO(BASE)1",#N/A,FALSE,"MO(BASE)";"MO(BASE)2",#N/A,FALSE,"MO(BASE)"}</definedName>
    <definedName name="el_2" localSheetId="11" hidden="1">{"MO(BASE)",#N/A,FALSE,"MO(BASE)";"MO(BASE)1",#N/A,FALSE,"MO(BASE)";"MO(BASE)2",#N/A,FALSE,"MO(BASE)"}</definedName>
    <definedName name="el_2" localSheetId="15" hidden="1">{"MO(BASE)",#N/A,FALSE,"MO(BASE)";"MO(BASE)1",#N/A,FALSE,"MO(BASE)";"MO(BASE)2",#N/A,FALSE,"MO(BASE)"}</definedName>
    <definedName name="el_2" localSheetId="21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localSheetId="4" hidden="1">{"MO(BASE)",#N/A,FALSE,"MO(BASE)";"MO(BASE)1",#N/A,FALSE,"MO(BASE)";"MO(BASE)2",#N/A,FALSE,"MO(BASE)"}</definedName>
    <definedName name="el_3" localSheetId="1" hidden="1">{"MO(BASE)",#N/A,FALSE,"MO(BASE)";"MO(BASE)1",#N/A,FALSE,"MO(BASE)";"MO(BASE)2",#N/A,FALSE,"MO(BASE)"}</definedName>
    <definedName name="el_3" localSheetId="11" hidden="1">{"MO(BASE)",#N/A,FALSE,"MO(BASE)";"MO(BASE)1",#N/A,FALSE,"MO(BASE)";"MO(BASE)2",#N/A,FALSE,"MO(BASE)"}</definedName>
    <definedName name="el_3" localSheetId="15" hidden="1">{"MO(BASE)",#N/A,FALSE,"MO(BASE)";"MO(BASE)1",#N/A,FALSE,"MO(BASE)";"MO(BASE)2",#N/A,FALSE,"MO(BASE)"}</definedName>
    <definedName name="el_3" localSheetId="21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localSheetId="4" hidden="1">{"MO(BASE)",#N/A,FALSE,"MO(BASE)";"MO(BASE)1",#N/A,FALSE,"MO(BASE)";"MO(BASE)2",#N/A,FALSE,"MO(BASE)"}</definedName>
    <definedName name="el_4" localSheetId="1" hidden="1">{"MO(BASE)",#N/A,FALSE,"MO(BASE)";"MO(BASE)1",#N/A,FALSE,"MO(BASE)";"MO(BASE)2",#N/A,FALSE,"MO(BASE)"}</definedName>
    <definedName name="el_4" localSheetId="11" hidden="1">{"MO(BASE)",#N/A,FALSE,"MO(BASE)";"MO(BASE)1",#N/A,FALSE,"MO(BASE)";"MO(BASE)2",#N/A,FALSE,"MO(BASE)"}</definedName>
    <definedName name="el_4" localSheetId="15" hidden="1">{"MO(BASE)",#N/A,FALSE,"MO(BASE)";"MO(BASE)1",#N/A,FALSE,"MO(BASE)";"MO(BASE)2",#N/A,FALSE,"MO(BASE)"}</definedName>
    <definedName name="el_4" localSheetId="21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localSheetId="4" hidden="1">{"MO(BASE)",#N/A,FALSE,"MO(BASE)";"MO(BASE)1",#N/A,FALSE,"MO(BASE)";"MO(BASE)2",#N/A,FALSE,"MO(BASE)"}</definedName>
    <definedName name="el_5" localSheetId="1" hidden="1">{"MO(BASE)",#N/A,FALSE,"MO(BASE)";"MO(BASE)1",#N/A,FALSE,"MO(BASE)";"MO(BASE)2",#N/A,FALSE,"MO(BASE)"}</definedName>
    <definedName name="el_5" localSheetId="11" hidden="1">{"MO(BASE)",#N/A,FALSE,"MO(BASE)";"MO(BASE)1",#N/A,FALSE,"MO(BASE)";"MO(BASE)2",#N/A,FALSE,"MO(BASE)"}</definedName>
    <definedName name="el_5" localSheetId="15" hidden="1">{"MO(BASE)",#N/A,FALSE,"MO(BASE)";"MO(BASE)1",#N/A,FALSE,"MO(BASE)";"MO(BASE)2",#N/A,FALSE,"MO(BASE)"}</definedName>
    <definedName name="el_5" localSheetId="21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leclabor" localSheetId="7">#REF!</definedName>
    <definedName name="eleclabor" localSheetId="4">#REF!</definedName>
    <definedName name="eleclabor">#REF!</definedName>
    <definedName name="elect" localSheetId="7">#REF!</definedName>
    <definedName name="elect">#REF!</definedName>
    <definedName name="electcost" localSheetId="7">#REF!</definedName>
    <definedName name="electcost">#REF!</definedName>
    <definedName name="electrica" localSheetId="7">#REF!</definedName>
    <definedName name="electrica">#REF!</definedName>
    <definedName name="electwgt" localSheetId="7">#REF!</definedName>
    <definedName name="electwgt">#REF!</definedName>
    <definedName name="Elemento" localSheetId="7">#REF!</definedName>
    <definedName name="Elemento">#REF!</definedName>
    <definedName name="Elementos" localSheetId="7">#REF!</definedName>
    <definedName name="Elementos">#REF!</definedName>
    <definedName name="emc" localSheetId="7">#REF!</definedName>
    <definedName name="emc">#REF!</definedName>
    <definedName name="emplantillado" localSheetId="7">#REF!</definedName>
    <definedName name="emplantillado">#REF!</definedName>
    <definedName name="EmpM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N" localSheetId="1" hidden="1">{#N/A,#N/A,FALSE,"DET-CAMB.";#N/A,#N/A,FALSE,"PRESUP.";#N/A,#N/A,FALSE,"RESUMEN";#N/A,#N/A,FALSE,"CT";#N/A,#N/A,FALSE,"PD";#N/A,#N/A,FALSE,"PR"}</definedName>
    <definedName name="EN" localSheetId="11" hidden="1">{#N/A,#N/A,FALSE,"DET-CAMB.";#N/A,#N/A,FALSE,"PRESUP.";#N/A,#N/A,FALSE,"RESUMEN";#N/A,#N/A,FALSE,"CT";#N/A,#N/A,FALSE,"PD";#N/A,#N/A,FALSE,"PR"}</definedName>
    <definedName name="EN" localSheetId="15" hidden="1">{#N/A,#N/A,FALSE,"DET-CAMB.";#N/A,#N/A,FALSE,"PRESUP.";#N/A,#N/A,FALSE,"RESUMEN";#N/A,#N/A,FALSE,"CT";#N/A,#N/A,FALSE,"PD";#N/A,#N/A,FALSE,"PR"}</definedName>
    <definedName name="EN" localSheetId="21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_1" localSheetId="1" hidden="1">{#N/A,#N/A,FALSE,"Total_OC015";#N/A,#N/A,FALSE,"ADMIN";#N/A,#N/A,FALSE,"PROCES";#N/A,#N/A,FALSE,"mecan";#N/A,#N/A,FALSE,"civil";#N/A,#N/A,FALSE,"CAÑER";#N/A,#N/A,FALSE,"ELEC";#N/A,#N/A,FALSE,"INSTR"}</definedName>
    <definedName name="en_1" localSheetId="11" hidden="1">{#N/A,#N/A,FALSE,"Total_OC015";#N/A,#N/A,FALSE,"ADMIN";#N/A,#N/A,FALSE,"PROCES";#N/A,#N/A,FALSE,"mecan";#N/A,#N/A,FALSE,"civil";#N/A,#N/A,FALSE,"CAÑER";#N/A,#N/A,FALSE,"ELEC";#N/A,#N/A,FALSE,"INSTR"}</definedName>
    <definedName name="en_1" localSheetId="15" hidden="1">{#N/A,#N/A,FALSE,"Total_OC015";#N/A,#N/A,FALSE,"ADMIN";#N/A,#N/A,FALSE,"PROCES";#N/A,#N/A,FALSE,"mecan";#N/A,#N/A,FALSE,"civil";#N/A,#N/A,FALSE,"CAÑER";#N/A,#N/A,FALSE,"ELEC";#N/A,#N/A,FALSE,"INSTR"}</definedName>
    <definedName name="en_1" localSheetId="21" hidden="1">{#N/A,#N/A,FALSE,"Total_OC015";#N/A,#N/A,FALSE,"ADMIN";#N/A,#N/A,FALSE,"PROCES";#N/A,#N/A,FALSE,"mecan";#N/A,#N/A,FALSE,"civil";#N/A,#N/A,FALSE,"CAÑER";#N/A,#N/A,FALSE,"ELEC";#N/A,#N/A,FALSE,"INSTR"}</definedName>
    <definedName name="en_1" hidden="1">{#N/A,#N/A,FALSE,"Total_OC015";#N/A,#N/A,FALSE,"ADMIN";#N/A,#N/A,FALSE,"PROCES";#N/A,#N/A,FALSE,"mecan";#N/A,#N/A,FALSE,"civil";#N/A,#N/A,FALSE,"CAÑER";#N/A,#N/A,FALSE,"ELEC";#N/A,#N/A,FALSE,"INSTR"}</definedName>
    <definedName name="en_2" localSheetId="1" hidden="1">{#N/A,#N/A,FALSE,"Total_OC015";#N/A,#N/A,FALSE,"ADMIN";#N/A,#N/A,FALSE,"PROCES";#N/A,#N/A,FALSE,"mecan";#N/A,#N/A,FALSE,"civil";#N/A,#N/A,FALSE,"CAÑER";#N/A,#N/A,FALSE,"ELEC";#N/A,#N/A,FALSE,"INSTR"}</definedName>
    <definedName name="en_2" localSheetId="11" hidden="1">{#N/A,#N/A,FALSE,"Total_OC015";#N/A,#N/A,FALSE,"ADMIN";#N/A,#N/A,FALSE,"PROCES";#N/A,#N/A,FALSE,"mecan";#N/A,#N/A,FALSE,"civil";#N/A,#N/A,FALSE,"CAÑER";#N/A,#N/A,FALSE,"ELEC";#N/A,#N/A,FALSE,"INSTR"}</definedName>
    <definedName name="en_2" localSheetId="15" hidden="1">{#N/A,#N/A,FALSE,"Total_OC015";#N/A,#N/A,FALSE,"ADMIN";#N/A,#N/A,FALSE,"PROCES";#N/A,#N/A,FALSE,"mecan";#N/A,#N/A,FALSE,"civil";#N/A,#N/A,FALSE,"CAÑER";#N/A,#N/A,FALSE,"ELEC";#N/A,#N/A,FALSE,"INSTR"}</definedName>
    <definedName name="en_2" localSheetId="21" hidden="1">{#N/A,#N/A,FALSE,"Total_OC015";#N/A,#N/A,FALSE,"ADMIN";#N/A,#N/A,FALSE,"PROCES";#N/A,#N/A,FALSE,"mecan";#N/A,#N/A,FALSE,"civil";#N/A,#N/A,FALSE,"CAÑER";#N/A,#N/A,FALSE,"ELEC";#N/A,#N/A,FALSE,"INSTR"}</definedName>
    <definedName name="en_2" hidden="1">{#N/A,#N/A,FALSE,"Total_OC015";#N/A,#N/A,FALSE,"ADMIN";#N/A,#N/A,FALSE,"PROCES";#N/A,#N/A,FALSE,"mecan";#N/A,#N/A,FALSE,"civil";#N/A,#N/A,FALSE,"CAÑER";#N/A,#N/A,FALSE,"ELEC";#N/A,#N/A,FALSE,"INSTR"}</definedName>
    <definedName name="End_Bal" localSheetId="7">#REF!</definedName>
    <definedName name="End_Bal">#REF!</definedName>
    <definedName name="EndMonth" localSheetId="7">#REF!</definedName>
    <definedName name="EndMonth">#REF!</definedName>
    <definedName name="endmonth1" localSheetId="7">#REF!</definedName>
    <definedName name="endmonth1">#REF!</definedName>
    <definedName name="ENERGIA" localSheetId="7">#REF!</definedName>
    <definedName name="ENERGIA">#REF!</definedName>
    <definedName name="engday" localSheetId="7">#REF!</definedName>
    <definedName name="engday" localSheetId="4">#REF!</definedName>
    <definedName name="engday">#REF!</definedName>
    <definedName name="englabor" localSheetId="7">#REF!</definedName>
    <definedName name="englabor" localSheetId="4">#REF!</definedName>
    <definedName name="englabor">#REF!</definedName>
    <definedName name="engplant" localSheetId="7">#REF!</definedName>
    <definedName name="engplant" localSheetId="4">#REF!</definedName>
    <definedName name="engplant">#REF!</definedName>
    <definedName name="engrg" localSheetId="7">#REF!</definedName>
    <definedName name="engrg">#REF!</definedName>
    <definedName name="engsite" localSheetId="7">#REF!</definedName>
    <definedName name="engsite" localSheetId="4">#REF!</definedName>
    <definedName name="engsite">#REF!</definedName>
    <definedName name="ENTREGA" localSheetId="7">#REF!</definedName>
    <definedName name="ENTREGA" localSheetId="4">#REF!</definedName>
    <definedName name="ENTREGA">#REF!</definedName>
    <definedName name="EP" localSheetId="7">#REF!</definedName>
    <definedName name="EP">#REF!</definedName>
    <definedName name="EPCHOURS" localSheetId="1" hidden="1">{#N/A,#N/A,FALSE,"subcontract"}</definedName>
    <definedName name="EPCHOURS" localSheetId="11" hidden="1">{#N/A,#N/A,FALSE,"subcontract"}</definedName>
    <definedName name="EPCHOURS" localSheetId="15" hidden="1">{#N/A,#N/A,FALSE,"subcontract"}</definedName>
    <definedName name="EPCHOURS" localSheetId="21" hidden="1">{#N/A,#N/A,FALSE,"subcontract"}</definedName>
    <definedName name="EPCHOURS" hidden="1">{#N/A,#N/A,FALSE,"subcontract"}</definedName>
    <definedName name="epoxic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poxico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poxic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poxico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poxi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poxi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q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all" localSheetId="7">#REF!</definedName>
    <definedName name="eqall">#REF!</definedName>
    <definedName name="EQDT_Query" localSheetId="7">#REF!</definedName>
    <definedName name="EQDT_Query">#REF!</definedName>
    <definedName name="eqemergencia" localSheetId="7">#REF!</definedName>
    <definedName name="eqemergencia">#REF!</definedName>
    <definedName name="eqf" localSheetId="7">#REF!</definedName>
    <definedName name="eqf">#REF!</definedName>
    <definedName name="eqfcflow" localSheetId="7">#REF!</definedName>
    <definedName name="eqfcflow">#REF!</definedName>
    <definedName name="eqfluoresc236w" localSheetId="7">#REF!</definedName>
    <definedName name="eqfluoresc236w">#REF!</definedName>
    <definedName name="eqftes" localSheetId="7">#REF!</definedName>
    <definedName name="eqftes">#REF!</definedName>
    <definedName name="eql" localSheetId="7">#REF!</definedName>
    <definedName name="eql">#REF!</definedName>
    <definedName name="EQLISTQUERY" localSheetId="7">#REF!</definedName>
    <definedName name="EQLISTQUERY">#REF!</definedName>
    <definedName name="eqlistquery1" localSheetId="7">#REF!</definedName>
    <definedName name="eqlistquery1">#REF!</definedName>
    <definedName name="eqlistquery2" localSheetId="7">#REF!</definedName>
    <definedName name="eqlistquery2">#REF!</definedName>
    <definedName name="eqltes" localSheetId="7">#REF!</definedName>
    <definedName name="eqltes">#REF!</definedName>
    <definedName name="eqm" localSheetId="7">#REF!</definedName>
    <definedName name="eqm">#REF!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11" hidden="1">{#N/A,#N/A,FALSE,"E-1";#N/A,#N/A,FALSE,"E-2";#N/A,#N/A,FALSE,"F-1";#N/A,#N/A,FALSE,"F-2";#N/A,#N/A,FALSE,"F-3";#N/A,#N/A,FALSE,"F-4";#N/A,#N/A,FALSE,"F-5";#N/A,#N/A,FALSE,"F-6";#N/A,#N/A,FALSE,"Matrix"}</definedName>
    <definedName name="EQMAT" localSheetId="15" hidden="1">{#N/A,#N/A,FALSE,"E-1";#N/A,#N/A,FALSE,"E-2";#N/A,#N/A,FALSE,"F-1";#N/A,#N/A,FALSE,"F-2";#N/A,#N/A,FALSE,"F-3";#N/A,#N/A,FALSE,"F-4";#N/A,#N/A,FALSE,"F-5";#N/A,#N/A,FALSE,"F-6";#N/A,#N/A,FALSE,"Matrix"}</definedName>
    <definedName name="EQMAT" localSheetId="21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11" hidden="1">{#N/A,#N/A,FALSE,"E-1";#N/A,#N/A,FALSE,"E-2";#N/A,#N/A,FALSE,"F-1";#N/A,#N/A,FALSE,"F-2";#N/A,#N/A,FALSE,"F-3";#N/A,#N/A,FALSE,"F-4";#N/A,#N/A,FALSE,"F-5";#N/A,#N/A,FALSE,"F-6";#N/A,#N/A,FALSE,"Matrix"}</definedName>
    <definedName name="EQMAT1" localSheetId="15" hidden="1">{#N/A,#N/A,FALSE,"E-1";#N/A,#N/A,FALSE,"E-2";#N/A,#N/A,FALSE,"F-1";#N/A,#N/A,FALSE,"F-2";#N/A,#N/A,FALSE,"F-3";#N/A,#N/A,FALSE,"F-4";#N/A,#N/A,FALSE,"F-5";#N/A,#N/A,FALSE,"F-6";#N/A,#N/A,FALSE,"Matrix"}</definedName>
    <definedName name="EQMAT1" localSheetId="21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1" hidden="1">{#N/A,#N/A,FALSE,"Matrix";#N/A,#N/A,FALSE,"Executive";#N/A,#N/A,FALSE,"Summary"}</definedName>
    <definedName name="EQMAT2" localSheetId="11" hidden="1">{#N/A,#N/A,FALSE,"Matrix";#N/A,#N/A,FALSE,"Executive";#N/A,#N/A,FALSE,"Summary"}</definedName>
    <definedName name="EQMAT2" localSheetId="15" hidden="1">{#N/A,#N/A,FALSE,"Matrix";#N/A,#N/A,FALSE,"Executive";#N/A,#N/A,FALSE,"Summary"}</definedName>
    <definedName name="EQMAT2" localSheetId="21" hidden="1">{#N/A,#N/A,FALSE,"Matrix";#N/A,#N/A,FALSE,"Executive";#N/A,#N/A,FALSE,"Summary"}</definedName>
    <definedName name="EQMAT2" hidden="1">{#N/A,#N/A,FALSE,"Matrix";#N/A,#N/A,FALSE,"Executive";#N/A,#N/A,FALSE,"Summary"}</definedName>
    <definedName name="eqpt" localSheetId="7">#REF!</definedName>
    <definedName name="eqpt">#REF!</definedName>
    <definedName name="equ" localSheetId="4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11" hidden="1">{#N/A,#N/A,TRUE,"Est. de Fact.";#N/A,#N/A,TRUE,"Capitulo 19";#N/A,#N/A,TRUE,"Proyecto P855"}</definedName>
    <definedName name="equ" localSheetId="15" hidden="1">{#N/A,#N/A,TRUE,"Est. de Fact.";#N/A,#N/A,TRUE,"Capitulo 19";#N/A,#N/A,TRUE,"Proyecto P855"}</definedName>
    <definedName name="equ" localSheetId="21" hidden="1">{#N/A,#N/A,TRUE,"Est. de Fact.";#N/A,#N/A,TRUE,"Capitulo 19";#N/A,#N/A,TRUE,"Proyecto P855"}</definedName>
    <definedName name="equ" localSheetId="3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11" hidden="1">{#N/A,#N/A,TRUE,"Est. de Fact.";#N/A,#N/A,TRUE,"Capitulo 19";#N/A,#N/A,TRUE,"Proyecto P855"}</definedName>
    <definedName name="equ_1" localSheetId="15" hidden="1">{#N/A,#N/A,TRUE,"Est. de Fact.";#N/A,#N/A,TRUE,"Capitulo 19";#N/A,#N/A,TRUE,"Proyecto P855"}</definedName>
    <definedName name="equ_1" localSheetId="21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11" hidden="1">{#N/A,#N/A,TRUE,"Est. de Fact.";#N/A,#N/A,TRUE,"Capitulo 19";#N/A,#N/A,TRUE,"Proyecto P855"}</definedName>
    <definedName name="equ_2" localSheetId="15" hidden="1">{#N/A,#N/A,TRUE,"Est. de Fact.";#N/A,#N/A,TRUE,"Capitulo 19";#N/A,#N/A,TRUE,"Proyecto P855"}</definedName>
    <definedName name="equ_2" localSheetId="21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11" hidden="1">{#N/A,#N/A,FALSE,"Total_OC015";#N/A,#N/A,FALSE,"ADMIN";#N/A,#N/A,FALSE,"PROCES";#N/A,#N/A,FALSE,"mecan";#N/A,#N/A,FALSE,"civil";#N/A,#N/A,FALSE,"CAÑER";#N/A,#N/A,FALSE,"ELEC";#N/A,#N/A,FALSE,"INSTR"}</definedName>
    <definedName name="equi" localSheetId="15" hidden="1">{#N/A,#N/A,FALSE,"Total_OC015";#N/A,#N/A,FALSE,"ADMIN";#N/A,#N/A,FALSE,"PROCES";#N/A,#N/A,FALSE,"mecan";#N/A,#N/A,FALSE,"civil";#N/A,#N/A,FALSE,"CAÑER";#N/A,#N/A,FALSE,"ELEC";#N/A,#N/A,FALSE,"INSTR"}</definedName>
    <definedName name="equi" localSheetId="21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11" hidden="1">{#N/A,#N/A,FALSE,"Total_OC015";#N/A,#N/A,FALSE,"ADMIN";#N/A,#N/A,FALSE,"PROCES";#N/A,#N/A,FALSE,"mecan";#N/A,#N/A,FALSE,"civil";#N/A,#N/A,FALSE,"CAÑER";#N/A,#N/A,FALSE,"ELEC";#N/A,#N/A,FALSE,"INSTR"}</definedName>
    <definedName name="equi_1" localSheetId="15" hidden="1">{#N/A,#N/A,FALSE,"Total_OC015";#N/A,#N/A,FALSE,"ADMIN";#N/A,#N/A,FALSE,"PROCES";#N/A,#N/A,FALSE,"mecan";#N/A,#N/A,FALSE,"civil";#N/A,#N/A,FALSE,"CAÑER";#N/A,#N/A,FALSE,"ELEC";#N/A,#N/A,FALSE,"INSTR"}</definedName>
    <definedName name="equi_1" localSheetId="21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11" hidden="1">{#N/A,#N/A,FALSE,"Total_OC015";#N/A,#N/A,FALSE,"ADMIN";#N/A,#N/A,FALSE,"PROCES";#N/A,#N/A,FALSE,"mecan";#N/A,#N/A,FALSE,"civil";#N/A,#N/A,FALSE,"CAÑER";#N/A,#N/A,FALSE,"ELEC";#N/A,#N/A,FALSE,"INSTR"}</definedName>
    <definedName name="equi_2" localSheetId="15" hidden="1">{#N/A,#N/A,FALSE,"Total_OC015";#N/A,#N/A,FALSE,"ADMIN";#N/A,#N/A,FALSE,"PROCES";#N/A,#N/A,FALSE,"mecan";#N/A,#N/A,FALSE,"civil";#N/A,#N/A,FALSE,"CAÑER";#N/A,#N/A,FALSE,"ELEC";#N/A,#N/A,FALSE,"INSTR"}</definedName>
    <definedName name="equi_2" localSheetId="21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p2" localSheetId="1" hidden="1">{"MO(BASE)",#N/A,FALSE,"MO(BASE)";"MO(BASE)1",#N/A,FALSE,"MO(BASE)";"MO(BASE)2",#N/A,FALSE,"MO(BASE)"}</definedName>
    <definedName name="equip2" localSheetId="11" hidden="1">{"MO(BASE)",#N/A,FALSE,"MO(BASE)";"MO(BASE)1",#N/A,FALSE,"MO(BASE)";"MO(BASE)2",#N/A,FALSE,"MO(BASE)"}</definedName>
    <definedName name="equip2" localSheetId="15" hidden="1">{"MO(BASE)",#N/A,FALSE,"MO(BASE)";"MO(BASE)1",#N/A,FALSE,"MO(BASE)";"MO(BASE)2",#N/A,FALSE,"MO(BASE)"}</definedName>
    <definedName name="equip2" localSheetId="21" hidden="1">{"MO(BASE)",#N/A,FALSE,"MO(BASE)";"MO(BASE)1",#N/A,FALSE,"MO(BASE)";"MO(BASE)2",#N/A,FALSE,"MO(BASE)"}</definedName>
    <definedName name="equip2" hidden="1">{"MO(BASE)",#N/A,FALSE,"MO(BASE)";"MO(BASE)1",#N/A,FALSE,"MO(BASE)";"MO(BASE)2",#N/A,FALSE,"MO(BASE)"}</definedName>
    <definedName name="EQUIPOS" localSheetId="4">#REF!</definedName>
    <definedName name="equipos" localSheetId="1" hidden="1">{#N/A,#N/A,FALSE,"Total_OC015";#N/A,#N/A,FALSE,"ADMIN";#N/A,#N/A,FALSE,"PROCES";#N/A,#N/A,FALSE,"mecan";#N/A,#N/A,FALSE,"civil";#N/A,#N/A,FALSE,"CAÑER";#N/A,#N/A,FALSE,"ELEC";#N/A,#N/A,FALSE,"INSTR"}</definedName>
    <definedName name="equipos" localSheetId="11" hidden="1">{#N/A,#N/A,FALSE,"Total_OC015";#N/A,#N/A,FALSE,"ADMIN";#N/A,#N/A,FALSE,"PROCES";#N/A,#N/A,FALSE,"mecan";#N/A,#N/A,FALSE,"civil";#N/A,#N/A,FALSE,"CAÑER";#N/A,#N/A,FALSE,"ELEC";#N/A,#N/A,FALSE,"INSTR"}</definedName>
    <definedName name="equipos" localSheetId="15" hidden="1">{#N/A,#N/A,FALSE,"Total_OC015";#N/A,#N/A,FALSE,"ADMIN";#N/A,#N/A,FALSE,"PROCES";#N/A,#N/A,FALSE,"mecan";#N/A,#N/A,FALSE,"civil";#N/A,#N/A,FALSE,"CAÑER";#N/A,#N/A,FALSE,"ELEC";#N/A,#N/A,FALSE,"INSTR"}</definedName>
    <definedName name="equipos" localSheetId="21" hidden="1">{#N/A,#N/A,FALSE,"Total_OC015";#N/A,#N/A,FALSE,"ADMIN";#N/A,#N/A,FALSE,"PROCES";#N/A,#N/A,FALSE,"mecan";#N/A,#N/A,FALSE,"civil";#N/A,#N/A,FALSE,"CAÑER";#N/A,#N/A,FALSE,"ELEC";#N/A,#N/A,FALSE,"INSTR"}</definedName>
    <definedName name="equipos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11" hidden="1">{#N/A,#N/A,FALSE,"Total_OC015";#N/A,#N/A,FALSE,"ADMIN";#N/A,#N/A,FALSE,"PROCES";#N/A,#N/A,FALSE,"mecan";#N/A,#N/A,FALSE,"civil";#N/A,#N/A,FALSE,"CAÑER";#N/A,#N/A,FALSE,"ELEC";#N/A,#N/A,FALSE,"INSTR"}</definedName>
    <definedName name="equipos_1" localSheetId="15" hidden="1">{#N/A,#N/A,FALSE,"Total_OC015";#N/A,#N/A,FALSE,"ADMIN";#N/A,#N/A,FALSE,"PROCES";#N/A,#N/A,FALSE,"mecan";#N/A,#N/A,FALSE,"civil";#N/A,#N/A,FALSE,"CAÑER";#N/A,#N/A,FALSE,"ELEC";#N/A,#N/A,FALSE,"INSTR"}</definedName>
    <definedName name="equipos_1" localSheetId="21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valente" localSheetId="7">#REF!</definedName>
    <definedName name="equivalente" localSheetId="4">#REF!</definedName>
    <definedName name="equivalente" localSheetId="3">#REF!</definedName>
    <definedName name="equivalente">#REF!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reqwrqweaws" localSheetId="1" hidden="1">{"Sin detalle",#N/A,FALSE,"Flujo (redondeado)";"Detallado",#N/A,FALSE,"Flujo (redondeado)"}</definedName>
    <definedName name="eqwreqwrqweaws" localSheetId="11" hidden="1">{"Sin detalle",#N/A,FALSE,"Flujo (redondeado)";"Detallado",#N/A,FALSE,"Flujo (redondeado)"}</definedName>
    <definedName name="eqwreqwrqweaws" localSheetId="15" hidden="1">{"Sin detalle",#N/A,FALSE,"Flujo (redondeado)";"Detallado",#N/A,FALSE,"Flujo (redondeado)"}</definedName>
    <definedName name="eqwreqwrqweaws" localSheetId="21" hidden="1">{"Sin detalle",#N/A,FALSE,"Flujo (redondeado)";"Detallado",#N/A,FALSE,"Flujo (redondeado)"}</definedName>
    <definedName name="eqwreqwrqweaws" hidden="1">{"Sin detalle",#N/A,FALSE,"Flujo (redondeado)";"Detallado",#N/A,FALSE,"Flujo (redondeado)"}</definedName>
    <definedName name="e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{"'Sheet1'!$A$1:$G$85"}</definedName>
    <definedName name="ER_1" localSheetId="11" hidden="1">{"'Sheet1'!$A$1:$G$85"}</definedName>
    <definedName name="ER_1" localSheetId="15" hidden="1">{"'Sheet1'!$A$1:$G$85"}</definedName>
    <definedName name="ER_1" localSheetId="21" hidden="1">{"'Sheet1'!$A$1:$G$85"}</definedName>
    <definedName name="ER_1" hidden="1">{"'Sheet1'!$A$1:$G$85"}</definedName>
    <definedName name="ER_2" localSheetId="1" hidden="1">{"'Sheet1'!$A$1:$G$85"}</definedName>
    <definedName name="ER_2" localSheetId="11" hidden="1">{"'Sheet1'!$A$1:$G$85"}</definedName>
    <definedName name="ER_2" localSheetId="15" hidden="1">{"'Sheet1'!$A$1:$G$85"}</definedName>
    <definedName name="ER_2" localSheetId="21" hidden="1">{"'Sheet1'!$A$1:$G$85"}</definedName>
    <definedName name="ER_2" hidden="1">{"'Sheet1'!$A$1:$G$85"}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fd" localSheetId="1" hidden="1">{"MO(BASE)",#N/A,FALSE,"MO(BASE)";"MO(BASE)1",#N/A,FALSE,"MO(BASE)";"MO(BASE)2",#N/A,FALSE,"MO(BASE)"}</definedName>
    <definedName name="erfd" localSheetId="11" hidden="1">{"MO(BASE)",#N/A,FALSE,"MO(BASE)";"MO(BASE)1",#N/A,FALSE,"MO(BASE)";"MO(BASE)2",#N/A,FALSE,"MO(BASE)"}</definedName>
    <definedName name="erfd" localSheetId="15" hidden="1">{"MO(BASE)",#N/A,FALSE,"MO(BASE)";"MO(BASE)1",#N/A,FALSE,"MO(BASE)";"MO(BASE)2",#N/A,FALSE,"MO(BASE)"}</definedName>
    <definedName name="erfd" localSheetId="21" hidden="1">{"MO(BASE)",#N/A,FALSE,"MO(BASE)";"MO(BASE)1",#N/A,FALSE,"MO(BASE)";"MO(BASE)2",#N/A,FALSE,"MO(BASE)"}</definedName>
    <definedName name="erfd" hidden="1">{"MO(BASE)",#N/A,FALSE,"MO(BASE)";"MO(BASE)1",#N/A,FALSE,"MO(BASE)";"MO(BASE)2",#N/A,FALSE,"MO(BASE)"}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ror" localSheetId="1" hidden="1">{#N/A,#N/A,FALSE,"Matrix";#N/A,#N/A,FALSE,"Executive";#N/A,#N/A,FALSE,"Summary"}</definedName>
    <definedName name="error" localSheetId="11" hidden="1">{#N/A,#N/A,FALSE,"Matrix";#N/A,#N/A,FALSE,"Executive";#N/A,#N/A,FALSE,"Summary"}</definedName>
    <definedName name="error" localSheetId="15" hidden="1">{#N/A,#N/A,FALSE,"Matrix";#N/A,#N/A,FALSE,"Executive";#N/A,#N/A,FALSE,"Summary"}</definedName>
    <definedName name="error" localSheetId="21" hidden="1">{#N/A,#N/A,FALSE,"Matrix";#N/A,#N/A,FALSE,"Executive";#N/A,#N/A,FALSE,"Summary"}</definedName>
    <definedName name="error" hidden="1">{#N/A,#N/A,FALSE,"Matrix";#N/A,#N/A,FALSE,"Executive";#N/A,#N/A,FALSE,"Summary"}</definedName>
    <definedName name="error2" localSheetId="1" hidden="1">{#N/A,#N/A,FALSE,"E-1";#N/A,#N/A,FALSE,"E-2";#N/A,#N/A,FALSE,"F-1";#N/A,#N/A,FALSE,"F-2";#N/A,#N/A,FALSE,"F-3";#N/A,#N/A,FALSE,"F-4";#N/A,#N/A,FALSE,"F-5";#N/A,#N/A,FALSE,"F-6";#N/A,#N/A,FALSE,"Matrix"}</definedName>
    <definedName name="error2" localSheetId="11" hidden="1">{#N/A,#N/A,FALSE,"E-1";#N/A,#N/A,FALSE,"E-2";#N/A,#N/A,FALSE,"F-1";#N/A,#N/A,FALSE,"F-2";#N/A,#N/A,FALSE,"F-3";#N/A,#N/A,FALSE,"F-4";#N/A,#N/A,FALSE,"F-5";#N/A,#N/A,FALSE,"F-6";#N/A,#N/A,FALSE,"Matrix"}</definedName>
    <definedName name="error2" localSheetId="15" hidden="1">{#N/A,#N/A,FALSE,"E-1";#N/A,#N/A,FALSE,"E-2";#N/A,#N/A,FALSE,"F-1";#N/A,#N/A,FALSE,"F-2";#N/A,#N/A,FALSE,"F-3";#N/A,#N/A,FALSE,"F-4";#N/A,#N/A,FALSE,"F-5";#N/A,#N/A,FALSE,"F-6";#N/A,#N/A,FALSE,"Matrix"}</definedName>
    <definedName name="error2" localSheetId="21" hidden="1">{#N/A,#N/A,FALSE,"E-1";#N/A,#N/A,FALSE,"E-2";#N/A,#N/A,FALSE,"F-1";#N/A,#N/A,FALSE,"F-2";#N/A,#N/A,FALSE,"F-3";#N/A,#N/A,FALSE,"F-4";#N/A,#N/A,FALSE,"F-5";#N/A,#N/A,FALSE,"F-6";#N/A,#N/A,FALSE,"Matrix"}</definedName>
    <definedName name="error2" hidden="1">{#N/A,#N/A,FALSE,"E-1";#N/A,#N/A,FALSE,"E-2";#N/A,#N/A,FALSE,"F-1";#N/A,#N/A,FALSE,"F-2";#N/A,#N/A,FALSE,"F-3";#N/A,#N/A,FALSE,"F-4";#N/A,#N/A,FALSE,"F-5";#N/A,#N/A,FALSE,"F-6";#N/A,#N/A,FALSE,"Matrix"}</definedName>
    <definedName name="error3" localSheetId="1" hidden="1">{#N/A,#N/A,FALSE,"Matrix";#N/A,#N/A,FALSE,"Executive";#N/A,#N/A,FALSE,"Summary"}</definedName>
    <definedName name="error3" localSheetId="11" hidden="1">{#N/A,#N/A,FALSE,"Matrix";#N/A,#N/A,FALSE,"Executive";#N/A,#N/A,FALSE,"Summary"}</definedName>
    <definedName name="error3" localSheetId="15" hidden="1">{#N/A,#N/A,FALSE,"Matrix";#N/A,#N/A,FALSE,"Executive";#N/A,#N/A,FALSE,"Summary"}</definedName>
    <definedName name="error3" localSheetId="21" hidden="1">{#N/A,#N/A,FALSE,"Matrix";#N/A,#N/A,FALSE,"Executive";#N/A,#N/A,FALSE,"Summary"}</definedName>
    <definedName name="error3" hidden="1">{#N/A,#N/A,FALSE,"Matrix";#N/A,#N/A,FALSE,"Executive";#N/A,#N/A,FALSE,"Summary"}</definedName>
    <definedName name="error4" localSheetId="1" hidden="1">{"ARA1",#N/A,FALSE,"ENG-ARA";"ARAhours",#N/A,FALSE,"ENG-ARA";"ARA$",#N/A,FALSE,"ENG-ARA"}</definedName>
    <definedName name="error4" localSheetId="11" hidden="1">{"ARA1",#N/A,FALSE,"ENG-ARA";"ARAhours",#N/A,FALSE,"ENG-ARA";"ARA$",#N/A,FALSE,"ENG-ARA"}</definedName>
    <definedName name="error4" localSheetId="15" hidden="1">{"ARA1",#N/A,FALSE,"ENG-ARA";"ARAhours",#N/A,FALSE,"ENG-ARA";"ARA$",#N/A,FALSE,"ENG-ARA"}</definedName>
    <definedName name="error4" localSheetId="21" hidden="1">{"ARA1",#N/A,FALSE,"ENG-ARA";"ARAhours",#N/A,FALSE,"ENG-ARA";"ARA$",#N/A,FALSE,"ENG-ARA"}</definedName>
    <definedName name="error4" hidden="1">{"ARA1",#N/A,FALSE,"ENG-ARA";"ARAhours",#N/A,FALSE,"ENG-ARA";"ARA$",#N/A,FALSE,"ENG-ARA"}</definedName>
    <definedName name="error5" localSheetId="1" hidden="1">{"bechtel1",#N/A,TRUE,"BECHTEL";"bechtelhours",#N/A,TRUE,"BECHTEL";"bechtel$",#N/A,TRUE,"BECHTEL"}</definedName>
    <definedName name="error5" localSheetId="11" hidden="1">{"bechtel1",#N/A,TRUE,"BECHTEL";"bechtelhours",#N/A,TRUE,"BECHTEL";"bechtel$",#N/A,TRUE,"BECHTEL"}</definedName>
    <definedName name="error5" localSheetId="15" hidden="1">{"bechtel1",#N/A,TRUE,"BECHTEL";"bechtelhours",#N/A,TRUE,"BECHTEL";"bechtel$",#N/A,TRUE,"BECHTEL"}</definedName>
    <definedName name="error5" localSheetId="21" hidden="1">{"bechtel1",#N/A,TRUE,"BECHTEL";"bechtelhours",#N/A,TRUE,"BECHTEL";"bechtel$",#N/A,TRUE,"BECHTEL"}</definedName>
    <definedName name="error5" hidden="1">{"bechtel1",#N/A,TRUE,"BECHTEL";"bechtelhours",#N/A,TRUE,"BECHTEL";"bechtel$",#N/A,TRUE,"BECHTEL"}</definedName>
    <definedName name="error6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SA" localSheetId="7">#REF!</definedName>
    <definedName name="ERSA">#REF!</definedName>
    <definedName name="ert" localSheetId="1" hidden="1">{"Sin detalle",#N/A,FALSE,"Flujo (redondeado)";"Detallado",#N/A,FALSE,"Flujo (redondeado)"}</definedName>
    <definedName name="ert" localSheetId="11" hidden="1">{"Sin detalle",#N/A,FALSE,"Flujo (redondeado)";"Detallado",#N/A,FALSE,"Flujo (redondeado)"}</definedName>
    <definedName name="ert" localSheetId="15" hidden="1">{"Sin detalle",#N/A,FALSE,"Flujo (redondeado)";"Detallado",#N/A,FALSE,"Flujo (redondeado)"}</definedName>
    <definedName name="ert" localSheetId="21" hidden="1">{"Sin detalle",#N/A,FALSE,"Flujo (redondeado)";"Detallado",#N/A,FALSE,"Flujo (redondeado)"}</definedName>
    <definedName name="ert" hidden="1">{"Sin detalle",#N/A,FALSE,"Flujo (redondeado)";"Detallado",#N/A,FALSE,"Flujo (redondeado)"}</definedName>
    <definedName name="ertiuo" localSheetId="1" hidden="1">{"Sin detalle",#N/A,FALSE,"Flujo (redondeado)";"Detallado",#N/A,FALSE,"Flujo (redondeado)"}</definedName>
    <definedName name="ertiuo" localSheetId="11" hidden="1">{"Sin detalle",#N/A,FALSE,"Flujo (redondeado)";"Detallado",#N/A,FALSE,"Flujo (redondeado)"}</definedName>
    <definedName name="ertiuo" localSheetId="15" hidden="1">{"Sin detalle",#N/A,FALSE,"Flujo (redondeado)";"Detallado",#N/A,FALSE,"Flujo (redondeado)"}</definedName>
    <definedName name="ertiuo" localSheetId="21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t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uio" localSheetId="1" hidden="1">{"Sin detalle",#N/A,FALSE,"Flujo (redondeado)"}</definedName>
    <definedName name="eruio" localSheetId="11" hidden="1">{"Sin detalle",#N/A,FALSE,"Flujo (redondeado)"}</definedName>
    <definedName name="eruio" localSheetId="15" hidden="1">{"Sin detalle",#N/A,FALSE,"Flujo (redondeado)"}</definedName>
    <definedName name="eruio" localSheetId="21" hidden="1">{"Sin detalle",#N/A,FALSE,"Flujo (redondeado)"}</definedName>
    <definedName name="eruio" hidden="1">{"Sin detalle",#N/A,FALSE,"Flujo (redondeado)"}</definedName>
    <definedName name="ES" localSheetId="7">#REF!</definedName>
    <definedName name="ES">#REF!</definedName>
    <definedName name="ESA" localSheetId="7">#REF!</definedName>
    <definedName name="ESA">#REF!</definedName>
    <definedName name="ESC150X100" localSheetId="7">#REF!</definedName>
    <definedName name="ESC150X100">#REF!</definedName>
    <definedName name="ESC300X100" localSheetId="7">#REF!</definedName>
    <definedName name="ESC300X100">#REF!</definedName>
    <definedName name="ESC450X100" localSheetId="7">#REF!</definedName>
    <definedName name="ESC450X100">#REF!</definedName>
    <definedName name="ESC600X100" localSheetId="7">#REF!</definedName>
    <definedName name="ESC600X100">#REF!</definedName>
    <definedName name="ESC750X100" localSheetId="7">#REF!</definedName>
    <definedName name="ESC750X100">#REF!</definedName>
    <definedName name="escalationTime" localSheetId="7">#REF!-#REF!</definedName>
    <definedName name="escalationTime">#REF!-#REF!</definedName>
    <definedName name="eso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P_10" localSheetId="7">#REF!</definedName>
    <definedName name="ESP_10" localSheetId="4">#REF!</definedName>
    <definedName name="ESP_10">#REF!</definedName>
    <definedName name="ESP_12" localSheetId="7">#REF!</definedName>
    <definedName name="ESP_12" localSheetId="4">#REF!</definedName>
    <definedName name="ESP_12">#REF!</definedName>
    <definedName name="ESP_5" localSheetId="7">#REF!</definedName>
    <definedName name="ESP_5" localSheetId="4">#REF!</definedName>
    <definedName name="ESP_5">#REF!</definedName>
    <definedName name="ESP_6" localSheetId="7">#REF!</definedName>
    <definedName name="ESP_6" localSheetId="4">#REF!</definedName>
    <definedName name="ESP_6">#REF!</definedName>
    <definedName name="ESP_8" localSheetId="7">#REF!</definedName>
    <definedName name="ESP_8" localSheetId="4">#REF!</definedName>
    <definedName name="ESP_8">#REF!</definedName>
    <definedName name="ESPE1" localSheetId="7">#REF!</definedName>
    <definedName name="ESPE1" localSheetId="4">#REF!</definedName>
    <definedName name="ESPE1">#REF!</definedName>
    <definedName name="ESPE2" localSheetId="7">#REF!</definedName>
    <definedName name="ESPE2" localSheetId="4">#REF!</definedName>
    <definedName name="ESPE2">#REF!</definedName>
    <definedName name="ESPE3" localSheetId="7">#REF!</definedName>
    <definedName name="ESPE3" localSheetId="4">#REF!</definedName>
    <definedName name="ESPE3">#REF!</definedName>
    <definedName name="ESPE4" localSheetId="7">#REF!</definedName>
    <definedName name="ESPE4" localSheetId="4">#REF!</definedName>
    <definedName name="ESPE4">#REF!</definedName>
    <definedName name="ESPECIAL" localSheetId="7">#REF!</definedName>
    <definedName name="ESPECIAL">#REF!</definedName>
    <definedName name="espejo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sor" localSheetId="7">#REF!</definedName>
    <definedName name="espesor">#REF!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" localSheetId="7">#REF!</definedName>
    <definedName name="est">#REF!</definedName>
    <definedName name="EST_ACUM" localSheetId="7">#REF!</definedName>
    <definedName name="EST_ACUM" localSheetId="4">#REF!</definedName>
    <definedName name="EST_ACUM">#REF!</definedName>
    <definedName name="EST_GRAFO" localSheetId="7">#REF!</definedName>
    <definedName name="EST_GRAFO" localSheetId="4">#REF!</definedName>
    <definedName name="EST_GRAFO">#REF!</definedName>
    <definedName name="ESTADISTICA" localSheetId="4" hidden="1">{"MO(BASE)",#N/A,FALSE,"MO(BASE)";"MO(BASE)1",#N/A,FALSE,"MO(BASE)";"MO(BASE)2",#N/A,FALSE,"MO(BASE)"}</definedName>
    <definedName name="ESTADISTICA" localSheetId="1" hidden="1">{"MO(BASE)",#N/A,FALSE,"MO(BASE)";"MO(BASE)1",#N/A,FALSE,"MO(BASE)";"MO(BASE)2",#N/A,FALSE,"MO(BASE)"}</definedName>
    <definedName name="ESTADISTICA" localSheetId="11" hidden="1">{"MO(BASE)",#N/A,FALSE,"MO(BASE)";"MO(BASE)1",#N/A,FALSE,"MO(BASE)";"MO(BASE)2",#N/A,FALSE,"MO(BASE)"}</definedName>
    <definedName name="ESTADISTICA" localSheetId="15" hidden="1">{"MO(BASE)",#N/A,FALSE,"MO(BASE)";"MO(BASE)1",#N/A,FALSE,"MO(BASE)";"MO(BASE)2",#N/A,FALSE,"MO(BASE)"}</definedName>
    <definedName name="ESTADISTICA" localSheetId="21" hidden="1">{"MO(BASE)",#N/A,FALSE,"MO(BASE)";"MO(BASE)1",#N/A,FALSE,"MO(BASE)";"MO(BASE)2",#N/A,FALSE,"MO(BASE)"}</definedName>
    <definedName name="ESTADISTICA" hidden="1">{"MO(BASE)",#N/A,FALSE,"MO(BASE)";"MO(BASE)1",#N/A,FALSE,"MO(BASE)";"MO(BASE)2",#N/A,FALSE,"MO(BASE)"}</definedName>
    <definedName name="Estadística" localSheetId="4" hidden="1">{"CI+GG(BASE)",#N/A,FALSE,"CI+GG(BASE)";"GG",#N/A,FALSE,"CI+GG(BASE)";"CI",#N/A,FALSE,"CI+GG(BASE)"}</definedName>
    <definedName name="Estadística" localSheetId="1" hidden="1">{"CI+GG(BASE)",#N/A,FALSE,"CI+GG(BASE)";"GG",#N/A,FALSE,"CI+GG(BASE)";"CI",#N/A,FALSE,"CI+GG(BASE)"}</definedName>
    <definedName name="Estadística" localSheetId="11" hidden="1">{"CI+GG(BASE)",#N/A,FALSE,"CI+GG(BASE)";"GG",#N/A,FALSE,"CI+GG(BASE)";"CI",#N/A,FALSE,"CI+GG(BASE)"}</definedName>
    <definedName name="Estadística" localSheetId="15" hidden="1">{"CI+GG(BASE)",#N/A,FALSE,"CI+GG(BASE)";"GG",#N/A,FALSE,"CI+GG(BASE)";"CI",#N/A,FALSE,"CI+GG(BASE)"}</definedName>
    <definedName name="Estadística" localSheetId="21" hidden="1">{"CI+GG(BASE)",#N/A,FALSE,"CI+GG(BASE)";"GG",#N/A,FALSE,"CI+GG(BASE)";"CI",#N/A,FALSE,"CI+GG(BASE)"}</definedName>
    <definedName name="Estadística" hidden="1">{"CI+GG(BASE)",#N/A,FALSE,"CI+GG(BASE)";"GG",#N/A,FALSE,"CI+GG(BASE)";"CI",#N/A,FALSE,"CI+GG(BASE)"}</definedName>
    <definedName name="ESTADISTICA_1" localSheetId="4" hidden="1">{"MO(BASE)",#N/A,FALSE,"MO(BASE)";"MO(BASE)1",#N/A,FALSE,"MO(BASE)";"MO(BASE)2",#N/A,FALSE,"MO(BASE)"}</definedName>
    <definedName name="ESTADISTICA_1" localSheetId="1" hidden="1">{"MO(BASE)",#N/A,FALSE,"MO(BASE)";"MO(BASE)1",#N/A,FALSE,"MO(BASE)";"MO(BASE)2",#N/A,FALSE,"MO(BASE)"}</definedName>
    <definedName name="ESTADISTICA_1" localSheetId="11" hidden="1">{"MO(BASE)",#N/A,FALSE,"MO(BASE)";"MO(BASE)1",#N/A,FALSE,"MO(BASE)";"MO(BASE)2",#N/A,FALSE,"MO(BASE)"}</definedName>
    <definedName name="ESTADISTICA_1" localSheetId="15" hidden="1">{"MO(BASE)",#N/A,FALSE,"MO(BASE)";"MO(BASE)1",#N/A,FALSE,"MO(BASE)";"MO(BASE)2",#N/A,FALSE,"MO(BASE)"}</definedName>
    <definedName name="ESTADISTICA_1" localSheetId="21" hidden="1">{"MO(BASE)",#N/A,FALSE,"MO(BASE)";"MO(BASE)1",#N/A,FALSE,"MO(BASE)";"MO(BASE)2",#N/A,FALSE,"MO(BASE)"}</definedName>
    <definedName name="ESTADISTICA_1" hidden="1">{"MO(BASE)",#N/A,FALSE,"MO(BASE)";"MO(BASE)1",#N/A,FALSE,"MO(BASE)";"MO(BASE)2",#N/A,FALSE,"MO(BASE)"}</definedName>
    <definedName name="Estadística_1" localSheetId="4" hidden="1">{"CI+GG(BASE)",#N/A,FALSE,"CI+GG(BASE)";"GG",#N/A,FALSE,"CI+GG(BASE)";"CI",#N/A,FALSE,"CI+GG(BASE)"}</definedName>
    <definedName name="Estadística_1" localSheetId="1" hidden="1">{"CI+GG(BASE)",#N/A,FALSE,"CI+GG(BASE)";"GG",#N/A,FALSE,"CI+GG(BASE)";"CI",#N/A,FALSE,"CI+GG(BASE)"}</definedName>
    <definedName name="Estadística_1" localSheetId="11" hidden="1">{"CI+GG(BASE)",#N/A,FALSE,"CI+GG(BASE)";"GG",#N/A,FALSE,"CI+GG(BASE)";"CI",#N/A,FALSE,"CI+GG(BASE)"}</definedName>
    <definedName name="Estadística_1" localSheetId="15" hidden="1">{"CI+GG(BASE)",#N/A,FALSE,"CI+GG(BASE)";"GG",#N/A,FALSE,"CI+GG(BASE)";"CI",#N/A,FALSE,"CI+GG(BASE)"}</definedName>
    <definedName name="Estadística_1" localSheetId="21" hidden="1">{"CI+GG(BASE)",#N/A,FALSE,"CI+GG(BASE)";"GG",#N/A,FALSE,"CI+GG(BASE)";"CI",#N/A,FALSE,"CI+GG(BASE)"}</definedName>
    <definedName name="Estadística_1" hidden="1">{"CI+GG(BASE)",#N/A,FALSE,"CI+GG(BASE)";"GG",#N/A,FALSE,"CI+GG(BASE)";"CI",#N/A,FALSE,"CI+GG(BASE)"}</definedName>
    <definedName name="ESTADISTICA_2" localSheetId="4" hidden="1">{"MO(BASE)",#N/A,FALSE,"MO(BASE)";"MO(BASE)1",#N/A,FALSE,"MO(BASE)";"MO(BASE)2",#N/A,FALSE,"MO(BASE)"}</definedName>
    <definedName name="ESTADISTICA_2" localSheetId="1" hidden="1">{"MO(BASE)",#N/A,FALSE,"MO(BASE)";"MO(BASE)1",#N/A,FALSE,"MO(BASE)";"MO(BASE)2",#N/A,FALSE,"MO(BASE)"}</definedName>
    <definedName name="ESTADISTICA_2" localSheetId="11" hidden="1">{"MO(BASE)",#N/A,FALSE,"MO(BASE)";"MO(BASE)1",#N/A,FALSE,"MO(BASE)";"MO(BASE)2",#N/A,FALSE,"MO(BASE)"}</definedName>
    <definedName name="ESTADISTICA_2" localSheetId="15" hidden="1">{"MO(BASE)",#N/A,FALSE,"MO(BASE)";"MO(BASE)1",#N/A,FALSE,"MO(BASE)";"MO(BASE)2",#N/A,FALSE,"MO(BASE)"}</definedName>
    <definedName name="ESTADISTICA_2" localSheetId="21" hidden="1">{"MO(BASE)",#N/A,FALSE,"MO(BASE)";"MO(BASE)1",#N/A,FALSE,"MO(BASE)";"MO(BASE)2",#N/A,FALSE,"MO(BASE)"}</definedName>
    <definedName name="ESTADISTICA_2" hidden="1">{"MO(BASE)",#N/A,FALSE,"MO(BASE)";"MO(BASE)1",#N/A,FALSE,"MO(BASE)";"MO(BASE)2",#N/A,FALSE,"MO(BASE)"}</definedName>
    <definedName name="Estadística_2" localSheetId="4" hidden="1">{"CI+GG(BASE)",#N/A,FALSE,"CI+GG(BASE)";"GG",#N/A,FALSE,"CI+GG(BASE)";"CI",#N/A,FALSE,"CI+GG(BASE)"}</definedName>
    <definedName name="Estadística_2" localSheetId="1" hidden="1">{"CI+GG(BASE)",#N/A,FALSE,"CI+GG(BASE)";"GG",#N/A,FALSE,"CI+GG(BASE)";"CI",#N/A,FALSE,"CI+GG(BASE)"}</definedName>
    <definedName name="Estadística_2" localSheetId="11" hidden="1">{"CI+GG(BASE)",#N/A,FALSE,"CI+GG(BASE)";"GG",#N/A,FALSE,"CI+GG(BASE)";"CI",#N/A,FALSE,"CI+GG(BASE)"}</definedName>
    <definedName name="Estadística_2" localSheetId="15" hidden="1">{"CI+GG(BASE)",#N/A,FALSE,"CI+GG(BASE)";"GG",#N/A,FALSE,"CI+GG(BASE)";"CI",#N/A,FALSE,"CI+GG(BASE)"}</definedName>
    <definedName name="Estadística_2" localSheetId="21" hidden="1">{"CI+GG(BASE)",#N/A,FALSE,"CI+GG(BASE)";"GG",#N/A,FALSE,"CI+GG(BASE)";"CI",#N/A,FALSE,"CI+GG(BASE)"}</definedName>
    <definedName name="Estadística_2" hidden="1">{"CI+GG(BASE)",#N/A,FALSE,"CI+GG(BASE)";"GG",#N/A,FALSE,"CI+GG(BASE)";"CI",#N/A,FALSE,"CI+GG(BASE)"}</definedName>
    <definedName name="ESTADISTICA_3" localSheetId="4" hidden="1">{"MO(BASE)",#N/A,FALSE,"MO(BASE)";"MO(BASE)1",#N/A,FALSE,"MO(BASE)";"MO(BASE)2",#N/A,FALSE,"MO(BASE)"}</definedName>
    <definedName name="ESTADISTICA_3" localSheetId="1" hidden="1">{"MO(BASE)",#N/A,FALSE,"MO(BASE)";"MO(BASE)1",#N/A,FALSE,"MO(BASE)";"MO(BASE)2",#N/A,FALSE,"MO(BASE)"}</definedName>
    <definedName name="ESTADISTICA_3" localSheetId="11" hidden="1">{"MO(BASE)",#N/A,FALSE,"MO(BASE)";"MO(BASE)1",#N/A,FALSE,"MO(BASE)";"MO(BASE)2",#N/A,FALSE,"MO(BASE)"}</definedName>
    <definedName name="ESTADISTICA_3" localSheetId="15" hidden="1">{"MO(BASE)",#N/A,FALSE,"MO(BASE)";"MO(BASE)1",#N/A,FALSE,"MO(BASE)";"MO(BASE)2",#N/A,FALSE,"MO(BASE)"}</definedName>
    <definedName name="ESTADISTICA_3" localSheetId="21" hidden="1">{"MO(BASE)",#N/A,FALSE,"MO(BASE)";"MO(BASE)1",#N/A,FALSE,"MO(BASE)";"MO(BASE)2",#N/A,FALSE,"MO(BASE)"}</definedName>
    <definedName name="ESTADISTICA_3" hidden="1">{"MO(BASE)",#N/A,FALSE,"MO(BASE)";"MO(BASE)1",#N/A,FALSE,"MO(BASE)";"MO(BASE)2",#N/A,FALSE,"MO(BASE)"}</definedName>
    <definedName name="Estadística_3" localSheetId="4" hidden="1">{"CI+GG(BASE)",#N/A,FALSE,"CI+GG(BASE)";"GG",#N/A,FALSE,"CI+GG(BASE)";"CI",#N/A,FALSE,"CI+GG(BASE)"}</definedName>
    <definedName name="Estadística_3" localSheetId="1" hidden="1">{"CI+GG(BASE)",#N/A,FALSE,"CI+GG(BASE)";"GG",#N/A,FALSE,"CI+GG(BASE)";"CI",#N/A,FALSE,"CI+GG(BASE)"}</definedName>
    <definedName name="Estadística_3" localSheetId="11" hidden="1">{"CI+GG(BASE)",#N/A,FALSE,"CI+GG(BASE)";"GG",#N/A,FALSE,"CI+GG(BASE)";"CI",#N/A,FALSE,"CI+GG(BASE)"}</definedName>
    <definedName name="Estadística_3" localSheetId="15" hidden="1">{"CI+GG(BASE)",#N/A,FALSE,"CI+GG(BASE)";"GG",#N/A,FALSE,"CI+GG(BASE)";"CI",#N/A,FALSE,"CI+GG(BASE)"}</definedName>
    <definedName name="Estadística_3" localSheetId="21" hidden="1">{"CI+GG(BASE)",#N/A,FALSE,"CI+GG(BASE)";"GG",#N/A,FALSE,"CI+GG(BASE)";"CI",#N/A,FALSE,"CI+GG(BASE)"}</definedName>
    <definedName name="Estadística_3" hidden="1">{"CI+GG(BASE)",#N/A,FALSE,"CI+GG(BASE)";"GG",#N/A,FALSE,"CI+GG(BASE)";"CI",#N/A,FALSE,"CI+GG(BASE)"}</definedName>
    <definedName name="ESTADISTICA_4" localSheetId="4" hidden="1">{"MO(BASE)",#N/A,FALSE,"MO(BASE)";"MO(BASE)1",#N/A,FALSE,"MO(BASE)";"MO(BASE)2",#N/A,FALSE,"MO(BASE)"}</definedName>
    <definedName name="ESTADISTICA_4" localSheetId="1" hidden="1">{"MO(BASE)",#N/A,FALSE,"MO(BASE)";"MO(BASE)1",#N/A,FALSE,"MO(BASE)";"MO(BASE)2",#N/A,FALSE,"MO(BASE)"}</definedName>
    <definedName name="ESTADISTICA_4" localSheetId="11" hidden="1">{"MO(BASE)",#N/A,FALSE,"MO(BASE)";"MO(BASE)1",#N/A,FALSE,"MO(BASE)";"MO(BASE)2",#N/A,FALSE,"MO(BASE)"}</definedName>
    <definedName name="ESTADISTICA_4" localSheetId="15" hidden="1">{"MO(BASE)",#N/A,FALSE,"MO(BASE)";"MO(BASE)1",#N/A,FALSE,"MO(BASE)";"MO(BASE)2",#N/A,FALSE,"MO(BASE)"}</definedName>
    <definedName name="ESTADISTICA_4" localSheetId="21" hidden="1">{"MO(BASE)",#N/A,FALSE,"MO(BASE)";"MO(BASE)1",#N/A,FALSE,"MO(BASE)";"MO(BASE)2",#N/A,FALSE,"MO(BASE)"}</definedName>
    <definedName name="ESTADISTICA_4" hidden="1">{"MO(BASE)",#N/A,FALSE,"MO(BASE)";"MO(BASE)1",#N/A,FALSE,"MO(BASE)";"MO(BASE)2",#N/A,FALSE,"MO(BASE)"}</definedName>
    <definedName name="Estadística_4" localSheetId="4" hidden="1">{"CI+GG(BASE)",#N/A,FALSE,"CI+GG(BASE)";"GG",#N/A,FALSE,"CI+GG(BASE)";"CI",#N/A,FALSE,"CI+GG(BASE)"}</definedName>
    <definedName name="Estadística_4" localSheetId="1" hidden="1">{"CI+GG(BASE)",#N/A,FALSE,"CI+GG(BASE)";"GG",#N/A,FALSE,"CI+GG(BASE)";"CI",#N/A,FALSE,"CI+GG(BASE)"}</definedName>
    <definedName name="Estadística_4" localSheetId="11" hidden="1">{"CI+GG(BASE)",#N/A,FALSE,"CI+GG(BASE)";"GG",#N/A,FALSE,"CI+GG(BASE)";"CI",#N/A,FALSE,"CI+GG(BASE)"}</definedName>
    <definedName name="Estadística_4" localSheetId="15" hidden="1">{"CI+GG(BASE)",#N/A,FALSE,"CI+GG(BASE)";"GG",#N/A,FALSE,"CI+GG(BASE)";"CI",#N/A,FALSE,"CI+GG(BASE)"}</definedName>
    <definedName name="Estadística_4" localSheetId="21" hidden="1">{"CI+GG(BASE)",#N/A,FALSE,"CI+GG(BASE)";"GG",#N/A,FALSE,"CI+GG(BASE)";"CI",#N/A,FALSE,"CI+GG(BASE)"}</definedName>
    <definedName name="Estadística_4" hidden="1">{"CI+GG(BASE)",#N/A,FALSE,"CI+GG(BASE)";"GG",#N/A,FALSE,"CI+GG(BASE)";"CI",#N/A,FALSE,"CI+GG(BASE)"}</definedName>
    <definedName name="ESTADISTICA_5" localSheetId="4" hidden="1">{"MO(BASE)",#N/A,FALSE,"MO(BASE)";"MO(BASE)1",#N/A,FALSE,"MO(BASE)";"MO(BASE)2",#N/A,FALSE,"MO(BASE)"}</definedName>
    <definedName name="ESTADISTICA_5" localSheetId="1" hidden="1">{"MO(BASE)",#N/A,FALSE,"MO(BASE)";"MO(BASE)1",#N/A,FALSE,"MO(BASE)";"MO(BASE)2",#N/A,FALSE,"MO(BASE)"}</definedName>
    <definedName name="ESTADISTICA_5" localSheetId="11" hidden="1">{"MO(BASE)",#N/A,FALSE,"MO(BASE)";"MO(BASE)1",#N/A,FALSE,"MO(BASE)";"MO(BASE)2",#N/A,FALSE,"MO(BASE)"}</definedName>
    <definedName name="ESTADISTICA_5" localSheetId="15" hidden="1">{"MO(BASE)",#N/A,FALSE,"MO(BASE)";"MO(BASE)1",#N/A,FALSE,"MO(BASE)";"MO(BASE)2",#N/A,FALSE,"MO(BASE)"}</definedName>
    <definedName name="ESTADISTICA_5" localSheetId="21" hidden="1">{"MO(BASE)",#N/A,FALSE,"MO(BASE)";"MO(BASE)1",#N/A,FALSE,"MO(BASE)";"MO(BASE)2",#N/A,FALSE,"MO(BASE)"}</definedName>
    <definedName name="ESTADISTICA_5" hidden="1">{"MO(BASE)",#N/A,FALSE,"MO(BASE)";"MO(BASE)1",#N/A,FALSE,"MO(BASE)";"MO(BASE)2",#N/A,FALSE,"MO(BASE)"}</definedName>
    <definedName name="Estadística_5" localSheetId="4" hidden="1">{"CI+GG(BASE)",#N/A,FALSE,"CI+GG(BASE)";"GG",#N/A,FALSE,"CI+GG(BASE)";"CI",#N/A,FALSE,"CI+GG(BASE)"}</definedName>
    <definedName name="Estadística_5" localSheetId="1" hidden="1">{"CI+GG(BASE)",#N/A,FALSE,"CI+GG(BASE)";"GG",#N/A,FALSE,"CI+GG(BASE)";"CI",#N/A,FALSE,"CI+GG(BASE)"}</definedName>
    <definedName name="Estadística_5" localSheetId="11" hidden="1">{"CI+GG(BASE)",#N/A,FALSE,"CI+GG(BASE)";"GG",#N/A,FALSE,"CI+GG(BASE)";"CI",#N/A,FALSE,"CI+GG(BASE)"}</definedName>
    <definedName name="Estadística_5" localSheetId="15" hidden="1">{"CI+GG(BASE)",#N/A,FALSE,"CI+GG(BASE)";"GG",#N/A,FALSE,"CI+GG(BASE)";"CI",#N/A,FALSE,"CI+GG(BASE)"}</definedName>
    <definedName name="Estadística_5" localSheetId="21" hidden="1">{"CI+GG(BASE)",#N/A,FALSE,"CI+GG(BASE)";"GG",#N/A,FALSE,"CI+GG(BASE)";"CI",#N/A,FALSE,"CI+GG(BASE)"}</definedName>
    <definedName name="Estadística_5" hidden="1">{"CI+GG(BASE)",#N/A,FALSE,"CI+GG(BASE)";"GG",#N/A,FALSE,"CI+GG(BASE)";"CI",#N/A,FALSE,"CI+GG(BASE)"}</definedName>
    <definedName name="ESTIMMHH" localSheetId="7">#REF!</definedName>
    <definedName name="ESTIMMHH">#REF!</definedName>
    <definedName name="ESTL" localSheetId="7">#REF!</definedName>
    <definedName name="ESTL">#REF!</definedName>
    <definedName name="ESTP" localSheetId="7">#REF!</definedName>
    <definedName name="ESTP">#REF!</definedName>
    <definedName name="ESTS" localSheetId="7">#REF!</definedName>
    <definedName name="ESTS">#REF!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U" localSheetId="7">#REF!</definedName>
    <definedName name="EU">#REF!</definedName>
    <definedName name="EUR" localSheetId="7">#REF!</definedName>
    <definedName name="EUR">#REF!</definedName>
    <definedName name="Euro" localSheetId="7">#REF!</definedName>
    <definedName name="euro" localSheetId="4">#REF!</definedName>
    <definedName name="Euro">#REF!</definedName>
    <definedName name="ew" localSheetId="7">#REF!</definedName>
    <definedName name="ew">#REF!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11" hidden="1">{#N/A,#N/A,FALSE,"Total_OC015";#N/A,#N/A,FALSE,"ADMIN";#N/A,#N/A,FALSE,"PROCES";#N/A,#N/A,FALSE,"mecan";#N/A,#N/A,FALSE,"civil";#N/A,#N/A,FALSE,"CAÑER";#N/A,#N/A,FALSE,"ELEC";#N/A,#N/A,FALSE,"INSTR"}</definedName>
    <definedName name="ewew" localSheetId="15" hidden="1">{#N/A,#N/A,FALSE,"Total_OC015";#N/A,#N/A,FALSE,"ADMIN";#N/A,#N/A,FALSE,"PROCES";#N/A,#N/A,FALSE,"mecan";#N/A,#N/A,FALSE,"civil";#N/A,#N/A,FALSE,"CAÑER";#N/A,#N/A,FALSE,"ELEC";#N/A,#N/A,FALSE,"INSTR"}</definedName>
    <definedName name="ewew" localSheetId="21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ew_1" localSheetId="1" hidden="1">{#N/A,#N/A,FALSE,"Total_OC015";#N/A,#N/A,FALSE,"ADMIN";#N/A,#N/A,FALSE,"PROCES";#N/A,#N/A,FALSE,"mecan";#N/A,#N/A,FALSE,"civil";#N/A,#N/A,FALSE,"CAÑER";#N/A,#N/A,FALSE,"ELEC";#N/A,#N/A,FALSE,"INSTR"}</definedName>
    <definedName name="ewew_1" localSheetId="11" hidden="1">{#N/A,#N/A,FALSE,"Total_OC015";#N/A,#N/A,FALSE,"ADMIN";#N/A,#N/A,FALSE,"PROCES";#N/A,#N/A,FALSE,"mecan";#N/A,#N/A,FALSE,"civil";#N/A,#N/A,FALSE,"CAÑER";#N/A,#N/A,FALSE,"ELEC";#N/A,#N/A,FALSE,"INSTR"}</definedName>
    <definedName name="ewew_1" localSheetId="15" hidden="1">{#N/A,#N/A,FALSE,"Total_OC015";#N/A,#N/A,FALSE,"ADMIN";#N/A,#N/A,FALSE,"PROCES";#N/A,#N/A,FALSE,"mecan";#N/A,#N/A,FALSE,"civil";#N/A,#N/A,FALSE,"CAÑER";#N/A,#N/A,FALSE,"ELEC";#N/A,#N/A,FALSE,"INSTR"}</definedName>
    <definedName name="ewew_1" localSheetId="21" hidden="1">{#N/A,#N/A,FALSE,"Total_OC015";#N/A,#N/A,FALSE,"ADMIN";#N/A,#N/A,FALSE,"PROCES";#N/A,#N/A,FALSE,"mecan";#N/A,#N/A,FALSE,"civil";#N/A,#N/A,FALSE,"CAÑER";#N/A,#N/A,FALSE,"ELEC";#N/A,#N/A,FALSE,"INSTR"}</definedName>
    <definedName name="ewew_1" hidden="1">{#N/A,#N/A,FALSE,"Total_OC015";#N/A,#N/A,FALSE,"ADMIN";#N/A,#N/A,FALSE,"PROCES";#N/A,#N/A,FALSE,"mecan";#N/A,#N/A,FALSE,"civil";#N/A,#N/A,FALSE,"CAÑER";#N/A,#N/A,FALSE,"ELEC";#N/A,#N/A,FALSE,"INSTR"}</definedName>
    <definedName name="excav" localSheetId="7">#REF!</definedName>
    <definedName name="excav">#REF!</definedName>
    <definedName name="EXCF" localSheetId="7">#REF!</definedName>
    <definedName name="EXCF">#REF!</definedName>
    <definedName name="exchange_rate" localSheetId="7">#REF!</definedName>
    <definedName name="exchange_rate" localSheetId="4">#REF!</definedName>
    <definedName name="exchange_rate">#REF!</definedName>
    <definedName name="EXCM" localSheetId="7">#REF!</definedName>
    <definedName name="EXCM">#REF!</definedName>
    <definedName name="ExecFerr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MA" localSheetId="7">#REF!</definedName>
    <definedName name="EXMA">#REF!</definedName>
    <definedName name="EXP" localSheetId="7">#REF!,#REF!</definedName>
    <definedName name="EXP" localSheetId="4">#REF!,#REF!</definedName>
    <definedName name="EXP">#REF!,#REF!</definedName>
    <definedName name="EXPFI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_moneda" localSheetId="7">#REF!</definedName>
    <definedName name="f_moneda">#REF!</definedName>
    <definedName name="f50.01.0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4.0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4.0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4.0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4.0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4.0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4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A" localSheetId="7">#REF!</definedName>
    <definedName name="FA" localSheetId="4">#REF!</definedName>
    <definedName name="FA">#REF!</definedName>
    <definedName name="fac" localSheetId="7">#REF!</definedName>
    <definedName name="fac">#REF!</definedName>
    <definedName name="FAC_GEN" localSheetId="7">#REF!</definedName>
    <definedName name="FAC_GEN">#REF!</definedName>
    <definedName name="FAC_IND" localSheetId="7">#REF!</definedName>
    <definedName name="FAC_IND">#REF!</definedName>
    <definedName name="FAC_NONMAN_COLLA" localSheetId="7">#REF!</definedName>
    <definedName name="FAC_NONMAN_COLLA" localSheetId="4">#REF!</definedName>
    <definedName name="FAC_NONMAN_COLLA">#REF!</definedName>
    <definedName name="FAC_NONMAN_OTROS" localSheetId="7">#REF!</definedName>
    <definedName name="FAC_NONMAN_OTROS" localSheetId="4">#REF!</definedName>
    <definedName name="FAC_NONMAN_OTROS">#REF!</definedName>
    <definedName name="FAC_UTI" localSheetId="7">#REF!</definedName>
    <definedName name="FAC_UTI">#REF!</definedName>
    <definedName name="FACEBOOK" localSheetId="1" hidden="1">{"DECIMAL",#N/A,FALSE,"02"}</definedName>
    <definedName name="FACEBOOK" localSheetId="11" hidden="1">{"DECIMAL",#N/A,FALSE,"02"}</definedName>
    <definedName name="FACEBOOK" localSheetId="15" hidden="1">{"DECIMAL",#N/A,FALSE,"02"}</definedName>
    <definedName name="FACEBOOK" localSheetId="21" hidden="1">{"DECIMAL",#N/A,FALSE,"02"}</definedName>
    <definedName name="FACEBOOK" hidden="1">{"DECIMAL",#N/A,FALSE,"02"}</definedName>
    <definedName name="FACGRAL" localSheetId="7">#REF!</definedName>
    <definedName name="FACGRAL">#REF!</definedName>
    <definedName name="FACILITY_TOTAL" localSheetId="7">#REF!</definedName>
    <definedName name="FACILITY_TOTAL">#REF!</definedName>
    <definedName name="FACILITY_TOTAL_LBCu" localSheetId="7">#REF!</definedName>
    <definedName name="FACILITY_TOTAL_LBCu">#REF!</definedName>
    <definedName name="Facility_Unit_Costs" localSheetId="7">#REF!</definedName>
    <definedName name="Facility_Unit_Costs">#REF!</definedName>
    <definedName name="FACIND_COLLA" localSheetId="7">#REF!</definedName>
    <definedName name="FACIND_COLLA" localSheetId="4">#REF!</definedName>
    <definedName name="FACIND_COLLA">#REF!</definedName>
    <definedName name="FACIND_OTROS" localSheetId="7">#REF!</definedName>
    <definedName name="FACIND_OTROS" localSheetId="4">#REF!</definedName>
    <definedName name="FACIND_OTROS">#REF!</definedName>
    <definedName name="FACMAN_COLLA" localSheetId="7">#REF!</definedName>
    <definedName name="FACMAN_COLLA" localSheetId="4">#REF!</definedName>
    <definedName name="FACMAN_COLLA">#REF!</definedName>
    <definedName name="FACMANUAL_OTROS" localSheetId="7">#REF!</definedName>
    <definedName name="FACMANUAL_OTROS" localSheetId="4">#REF!</definedName>
    <definedName name="FACMANUAL_OTROS">#REF!</definedName>
    <definedName name="FACOP_COLLA" localSheetId="7">#REF!</definedName>
    <definedName name="FACOP_COLLA" localSheetId="4">#REF!</definedName>
    <definedName name="FACOP_COLLA">#REF!</definedName>
    <definedName name="FACOP_OTROS" localSheetId="7">#REF!</definedName>
    <definedName name="FACOP_OTROS" localSheetId="4">#REF!</definedName>
    <definedName name="FACOP_OTROS">#REF!</definedName>
    <definedName name="FACT" localSheetId="7">#REF!</definedName>
    <definedName name="FACT">#REF!</definedName>
    <definedName name="factor" localSheetId="7">#REF!</definedName>
    <definedName name="factor" localSheetId="4">#REF!</definedName>
    <definedName name="factor">#REF!</definedName>
    <definedName name="FACTOR_EQUIPO" localSheetId="7">#REF!</definedName>
    <definedName name="FACTOR_EQUIPO" localSheetId="4">#REF!</definedName>
    <definedName name="FACTOR_EQUIPO">#REF!</definedName>
    <definedName name="factor2" localSheetId="7">#REF!</definedName>
    <definedName name="factor2">#REF!</definedName>
    <definedName name="factor3" localSheetId="7">#REF!</definedName>
    <definedName name="factor3">#REF!</definedName>
    <definedName name="factorchemetron" localSheetId="7">#REF!</definedName>
    <definedName name="factorchemetron" localSheetId="4">#REF!</definedName>
    <definedName name="factorchemetron">#REF!</definedName>
    <definedName name="factorDurham" localSheetId="7">#REF!</definedName>
    <definedName name="factorDurham" localSheetId="4">#REF!</definedName>
    <definedName name="factorDurham">#REF!</definedName>
    <definedName name="FAC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 localSheetId="4" hidden="1">{"'Hoja3'!$F$5"}</definedName>
    <definedName name="fad" localSheetId="1" hidden="1">{"'Hoja3'!$F$5"}</definedName>
    <definedName name="fad" localSheetId="11" hidden="1">{"'Hoja3'!$F$5"}</definedName>
    <definedName name="fad" localSheetId="15" hidden="1">{"'Hoja3'!$F$5"}</definedName>
    <definedName name="fad" localSheetId="21" hidden="1">{"'Hoja3'!$F$5"}</definedName>
    <definedName name="fad" localSheetId="3" hidden="1">{"'Hoja3'!$F$5"}</definedName>
    <definedName name="fad" hidden="1">{"'Hoja3'!$F$5"}</definedName>
    <definedName name="FAL" localSheetId="7">#REF!</definedName>
    <definedName name="FAL" localSheetId="4">#REF!</definedName>
    <definedName name="FAL">#REF!</definedName>
    <definedName name="Familia" localSheetId="7">#REF!</definedName>
    <definedName name="Familia">#REF!</definedName>
    <definedName name="fAMILIAS" localSheetId="7">#REF!</definedName>
    <definedName name="fAMILIAS">#REF!</definedName>
    <definedName name="FAP" localSheetId="7">#REF!</definedName>
    <definedName name="FAP">#REF!</definedName>
    <definedName name="FASE" localSheetId="7">#REF!</definedName>
    <definedName name="FASE">#REF!</definedName>
    <definedName name="FASES" localSheetId="7">#REF!</definedName>
    <definedName name="FASES">#REF!</definedName>
    <definedName name="FASES_RT_CB_2003" localSheetId="7">#REF!</definedName>
    <definedName name="FASES_RT_CB_2003">#REF!</definedName>
    <definedName name="fay" localSheetId="7">#REF!</definedName>
    <definedName name="fay">#REF!</definedName>
    <definedName name="FB" localSheetId="7">#REF!</definedName>
    <definedName name="FB">#REF!</definedName>
    <definedName name="FBCOSTO" localSheetId="7">#REF!</definedName>
    <definedName name="FBCOSTO" localSheetId="4">#REF!</definedName>
    <definedName name="FBCOSTO" localSheetId="3">#REF!</definedName>
    <definedName name="FBCOSTO">#REF!</definedName>
    <definedName name="FC_COPIA" localSheetId="1" hidden="1">{"'Sheet1'!$A$1:$G$85"}</definedName>
    <definedName name="FC_COPIA" localSheetId="11" hidden="1">{"'Sheet1'!$A$1:$G$85"}</definedName>
    <definedName name="FC_COPIA" localSheetId="15" hidden="1">{"'Sheet1'!$A$1:$G$85"}</definedName>
    <definedName name="FC_COPIA" localSheetId="21" hidden="1">{"'Sheet1'!$A$1:$G$85"}</definedName>
    <definedName name="FC_COPIA" hidden="1">{"'Sheet1'!$A$1:$G$85"}</definedName>
    <definedName name="FC_COPIA_1" localSheetId="1" hidden="1">{"'Sheet1'!$A$1:$G$85"}</definedName>
    <definedName name="FC_COPIA_1" localSheetId="11" hidden="1">{"'Sheet1'!$A$1:$G$85"}</definedName>
    <definedName name="FC_COPIA_1" localSheetId="15" hidden="1">{"'Sheet1'!$A$1:$G$85"}</definedName>
    <definedName name="FC_COPIA_1" localSheetId="21" hidden="1">{"'Sheet1'!$A$1:$G$85"}</definedName>
    <definedName name="FC_COPIA_1" hidden="1">{"'Sheet1'!$A$1:$G$85"}</definedName>
    <definedName name="FC_COPIA_2" localSheetId="1" hidden="1">{"'Sheet1'!$A$1:$G$85"}</definedName>
    <definedName name="FC_COPIA_2" localSheetId="11" hidden="1">{"'Sheet1'!$A$1:$G$85"}</definedName>
    <definedName name="FC_COPIA_2" localSheetId="15" hidden="1">{"'Sheet1'!$A$1:$G$85"}</definedName>
    <definedName name="FC_COPIA_2" localSheetId="21" hidden="1">{"'Sheet1'!$A$1:$G$85"}</definedName>
    <definedName name="FC_COPIA_2" hidden="1">{"'Sheet1'!$A$1:$G$85"}</definedName>
    <definedName name="fca" localSheetId="7">#REF!</definedName>
    <definedName name="fca">#REF!</definedName>
    <definedName name="FCAVF" localSheetId="7">#REF!</definedName>
    <definedName name="FCAVF" localSheetId="4">#REF!</definedName>
    <definedName name="FCAVF" localSheetId="3">#REF!</definedName>
    <definedName name="FCAVF">#REF!</definedName>
    <definedName name="FCAVFD" localSheetId="7">#REF!</definedName>
    <definedName name="FCAVFD" localSheetId="4">#REF!</definedName>
    <definedName name="FCAVFD" localSheetId="3">#REF!</definedName>
    <definedName name="FCAVFD">#REF!</definedName>
    <definedName name="FCCOSTO" localSheetId="7">#REF!</definedName>
    <definedName name="FCCOSTO" localSheetId="4">#REF!</definedName>
    <definedName name="FCCOSTO" localSheetId="3">#REF!</definedName>
    <definedName name="FCCOSTO">#REF!</definedName>
    <definedName name="FCD" localSheetId="7">#REF!</definedName>
    <definedName name="FCD" localSheetId="4">#REF!</definedName>
    <definedName name="FCD">#REF!</definedName>
    <definedName name="FCM" localSheetId="7">#REF!</definedName>
    <definedName name="FCM" localSheetId="4">#REF!</definedName>
    <definedName name="FCM" localSheetId="3">#REF!</definedName>
    <definedName name="FCM">#REF!</definedName>
    <definedName name="FCST_DolCum" localSheetId="7">#REF!</definedName>
    <definedName name="FCST_DolCum">#REF!</definedName>
    <definedName name="FCST_DolIncr" localSheetId="7">#REF!</definedName>
    <definedName name="FCST_DolIncr">#REF!</definedName>
    <definedName name="FCST_JhrCum" localSheetId="7">#REF!</definedName>
    <definedName name="FCST_JhrCum">#REF!</definedName>
    <definedName name="FCST_JhrIncr" localSheetId="7">#REF!</definedName>
    <definedName name="FCST_JhrIncr">#REF!</definedName>
    <definedName name="FCST_JhrMo" localSheetId="7">#REF!</definedName>
    <definedName name="FCST_JhrMo">#REF!</definedName>
    <definedName name="FCST_MatlCum" localSheetId="7">#REF!</definedName>
    <definedName name="FCST_MatlCum">#REF!</definedName>
    <definedName name="FCST_MatlIncr" localSheetId="7">#REF!</definedName>
    <definedName name="FCST_MatlIncr">#REF!</definedName>
    <definedName name="FD" localSheetId="7">#REF!</definedName>
    <definedName name="FD" localSheetId="4">#REF!</definedName>
    <definedName name="FD">#REF!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D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_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_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_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jgd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g" localSheetId="7">#REF!</definedName>
    <definedName name="fdg" localSheetId="4">#REF!</definedName>
    <definedName name="fdg" localSheetId="3">#REF!</definedName>
    <definedName name="fdg">#REF!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11" hidden="1">{#N/A,#N/A,FALSE,"Total_OC015";#N/A,#N/A,FALSE,"ADMIN";#N/A,#N/A,FALSE,"PROCES";#N/A,#N/A,FALSE,"mecan";#N/A,#N/A,FALSE,"civil";#N/A,#N/A,FALSE,"CAÑER";#N/A,#N/A,FALSE,"ELEC";#N/A,#N/A,FALSE,"INSTR"}</definedName>
    <definedName name="fdhbgfh" localSheetId="15" hidden="1">{#N/A,#N/A,FALSE,"Total_OC015";#N/A,#N/A,FALSE,"ADMIN";#N/A,#N/A,FALSE,"PROCES";#N/A,#N/A,FALSE,"mecan";#N/A,#N/A,FALSE,"civil";#N/A,#N/A,FALSE,"CAÑER";#N/A,#N/A,FALSE,"ELEC";#N/A,#N/A,FALSE,"INSTR"}</definedName>
    <definedName name="fdhbgfh" localSheetId="21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11" hidden="1">{#N/A,#N/A,FALSE,"Total_OC015";#N/A,#N/A,FALSE,"ADMIN";#N/A,#N/A,FALSE,"PROCES";#N/A,#N/A,FALSE,"mecan";#N/A,#N/A,FALSE,"civil";#N/A,#N/A,FALSE,"CAÑER";#N/A,#N/A,FALSE,"ELEC";#N/A,#N/A,FALSE,"INSTR"}</definedName>
    <definedName name="fdhbgfh_1" localSheetId="15" hidden="1">{#N/A,#N/A,FALSE,"Total_OC015";#N/A,#N/A,FALSE,"ADMIN";#N/A,#N/A,FALSE,"PROCES";#N/A,#N/A,FALSE,"mecan";#N/A,#N/A,FALSE,"civil";#N/A,#N/A,FALSE,"CAÑER";#N/A,#N/A,FALSE,"ELEC";#N/A,#N/A,FALSE,"INSTR"}</definedName>
    <definedName name="fdhbgfh_1" localSheetId="21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m" localSheetId="7">#REF!</definedName>
    <definedName name="fdm">#REF!</definedName>
    <definedName name="fdsfsdfdsfs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xCode" localSheetId="7">#REF!</definedName>
    <definedName name="FdxCode" localSheetId="4">#REF!</definedName>
    <definedName name="FdxCode">#REF!</definedName>
    <definedName name="fe" localSheetId="7">#REF!</definedName>
    <definedName name="FE" localSheetId="4">#REF!</definedName>
    <definedName name="fe">#REF!</definedName>
    <definedName name="FE_C" localSheetId="7">#REF!</definedName>
    <definedName name="FE_C" localSheetId="4">#REF!</definedName>
    <definedName name="FE_C" localSheetId="3">#REF!</definedName>
    <definedName name="FE_C">#REF!</definedName>
    <definedName name="FE_I" localSheetId="7">#REF!</definedName>
    <definedName name="FE_I" localSheetId="4">#REF!</definedName>
    <definedName name="FE_I" localSheetId="3">#REF!</definedName>
    <definedName name="FE_I">#REF!</definedName>
    <definedName name="FE_T" localSheetId="7">#REF!</definedName>
    <definedName name="FE_T" localSheetId="4">#REF!</definedName>
    <definedName name="FE_T" localSheetId="3">#REF!</definedName>
    <definedName name="FE_T">#REF!</definedName>
    <definedName name="FECHA" localSheetId="7">#REF!</definedName>
    <definedName name="FECHA" localSheetId="4">#REF!</definedName>
    <definedName name="FECHA">#REF!</definedName>
    <definedName name="FECHP" localSheetId="7">#REF!</definedName>
    <definedName name="FECHP" localSheetId="4">#REF!</definedName>
    <definedName name="FECHP">#REF!</definedName>
    <definedName name="FEED2" localSheetId="7">#REF!</definedName>
    <definedName name="FEED2">#REF!</definedName>
    <definedName name="FEED3" localSheetId="7">#REF!</definedName>
    <definedName name="FEED3">#REF!</definedName>
    <definedName name="FEED4" localSheetId="7">#REF!</definedName>
    <definedName name="FEED4">#REF!</definedName>
    <definedName name="felipe" localSheetId="4" hidden="1">{"CI+GG(BASE)",#N/A,FALSE,"CI+GG(BASE)";"GG",#N/A,FALSE,"CI+GG(BASE)";"CI",#N/A,FALSE,"CI+GG(BASE)"}</definedName>
    <definedName name="felipe" localSheetId="1" hidden="1">{"Graf_Carga Trab",#N/A,FALSE,"Grafi_Carga Trab";"Graf_Venta Flujo",#N/A,FALSE,"Grafi_Carga Trab"}</definedName>
    <definedName name="felipe" localSheetId="11" hidden="1">{"Graf_Carga Trab",#N/A,FALSE,"Grafi_Carga Trab";"Graf_Venta Flujo",#N/A,FALSE,"Grafi_Carga Trab"}</definedName>
    <definedName name="felipe" localSheetId="15" hidden="1">{"Graf_Carga Trab",#N/A,FALSE,"Grafi_Carga Trab";"Graf_Venta Flujo",#N/A,FALSE,"Grafi_Carga Trab"}</definedName>
    <definedName name="felipe" localSheetId="21" hidden="1">{"Graf_Carga Trab",#N/A,FALSE,"Grafi_Carga Trab";"Graf_Venta Flujo",#N/A,FALSE,"Grafi_Carga Trab"}</definedName>
    <definedName name="felipe" localSheetId="3" hidden="1">{"CI+GG(BASE)",#N/A,FALSE,"CI+GG(BASE)";"GG",#N/A,FALSE,"CI+GG(BASE)";"CI",#N/A,FALSE,"CI+GG(BASE)"}</definedName>
    <definedName name="felipe" hidden="1">{"Graf_Carga Trab",#N/A,FALSE,"Grafi_Carga Trab";"Graf_Venta Flujo",#N/A,FALSE,"Grafi_Carga Trab"}</definedName>
    <definedName name="felipe_1" localSheetId="1" hidden="1">{"CI+GG(BASE)",#N/A,FALSE,"CI+GG(BASE)";"GG",#N/A,FALSE,"CI+GG(BASE)";"CI",#N/A,FALSE,"CI+GG(BASE)"}</definedName>
    <definedName name="felipe_1" localSheetId="11" hidden="1">{"CI+GG(BASE)",#N/A,FALSE,"CI+GG(BASE)";"GG",#N/A,FALSE,"CI+GG(BASE)";"CI",#N/A,FALSE,"CI+GG(BASE)"}</definedName>
    <definedName name="felipe_1" localSheetId="15" hidden="1">{"CI+GG(BASE)",#N/A,FALSE,"CI+GG(BASE)";"GG",#N/A,FALSE,"CI+GG(BASE)";"CI",#N/A,FALSE,"CI+GG(BASE)"}</definedName>
    <definedName name="felipe_1" localSheetId="21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11" hidden="1">{"CI+GG(BASE)",#N/A,FALSE,"CI+GG(BASE)";"GG",#N/A,FALSE,"CI+GG(BASE)";"CI",#N/A,FALSE,"CI+GG(BASE)"}</definedName>
    <definedName name="felipea" localSheetId="15" hidden="1">{"CI+GG(BASE)",#N/A,FALSE,"CI+GG(BASE)";"GG",#N/A,FALSE,"CI+GG(BASE)";"CI",#N/A,FALSE,"CI+GG(BASE)"}</definedName>
    <definedName name="felipea" localSheetId="21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11" hidden="1">{"CI+GG(BASE)",#N/A,FALSE,"CI+GG(BASE)";"GG",#N/A,FALSE,"CI+GG(BASE)";"CI",#N/A,FALSE,"CI+GG(BASE)"}</definedName>
    <definedName name="felipeb" localSheetId="15" hidden="1">{"CI+GG(BASE)",#N/A,FALSE,"CI+GG(BASE)";"GG",#N/A,FALSE,"CI+GG(BASE)";"CI",#N/A,FALSE,"CI+GG(BASE)"}</definedName>
    <definedName name="felipeb" localSheetId="21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11" hidden="1">{"CI+GG(BASE)",#N/A,FALSE,"CI+GG(BASE)";"GG",#N/A,FALSE,"CI+GG(BASE)";"CI",#N/A,FALSE,"CI+GG(BASE)"}</definedName>
    <definedName name="felipec" localSheetId="15" hidden="1">{"CI+GG(BASE)",#N/A,FALSE,"CI+GG(BASE)";"GG",#N/A,FALSE,"CI+GG(BASE)";"CI",#N/A,FALSE,"CI+GG(BASE)"}</definedName>
    <definedName name="felipec" localSheetId="21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11" hidden="1">{"CI+GG(BASE)",#N/A,FALSE,"CI+GG(BASE)";"GG",#N/A,FALSE,"CI+GG(BASE)";"CI",#N/A,FALSE,"CI+GG(BASE)"}</definedName>
    <definedName name="feliped" localSheetId="15" hidden="1">{"CI+GG(BASE)",#N/A,FALSE,"CI+GG(BASE)";"GG",#N/A,FALSE,"CI+GG(BASE)";"CI",#N/A,FALSE,"CI+GG(BASE)"}</definedName>
    <definedName name="feliped" localSheetId="21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lix_Sadovnick" localSheetId="7">#REF!</definedName>
    <definedName name="Felix_Sadovnick">#REF!</definedName>
    <definedName name="fence" localSheetId="7">#REF!</definedName>
    <definedName name="fence">#REF!</definedName>
    <definedName name="Fernando" localSheetId="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3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TIVOS" localSheetId="7">#REF!</definedName>
    <definedName name="FESTIVOS" localSheetId="4">#REF!</definedName>
    <definedName name="FESTIVOS">#REF!</definedName>
    <definedName name="few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eer" localSheetId="4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11" hidden="1">{#N/A,#N/A,TRUE,"Est. de Fact.";#N/A,#N/A,TRUE,"Capitulo 19";#N/A,#N/A,TRUE,"Proyecto P855"}</definedName>
    <definedName name="ffeer" localSheetId="15" hidden="1">{#N/A,#N/A,TRUE,"Est. de Fact.";#N/A,#N/A,TRUE,"Capitulo 19";#N/A,#N/A,TRUE,"Proyecto P855"}</definedName>
    <definedName name="ffeer" localSheetId="21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4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11" hidden="1">{"Graf_Carga Trab",#N/A,FALSE,"Grafi_Carga Trab";"Graf_Venta Flujo",#N/A,FALSE,"Grafi_Carga Trab"}</definedName>
    <definedName name="FFF" localSheetId="15" hidden="1">{"Graf_Carga Trab",#N/A,FALSE,"Grafi_Carga Trab";"Graf_Venta Flujo",#N/A,FALSE,"Grafi_Carga Trab"}</definedName>
    <definedName name="FFF" localSheetId="21" hidden="1">{"Graf_Carga Trab",#N/A,FALSE,"Grafi_Carga Trab";"Graf_Venta Flujo",#N/A,FALSE,"Grafi_Carga Trab"}</definedName>
    <definedName name="FFF" localSheetId="3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11" hidden="1">{"Graf_Carga Trab",#N/A,FALSE,"Grafi_Carga Trab";"Graf_Venta Flujo",#N/A,FALSE,"Grafi_Carga Trab"}</definedName>
    <definedName name="FFF_1" localSheetId="15" hidden="1">{"Graf_Carga Trab",#N/A,FALSE,"Grafi_Carga Trab";"Graf_Venta Flujo",#N/A,FALSE,"Grafi_Carga Trab"}</definedName>
    <definedName name="FFF_1" localSheetId="21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_2" localSheetId="1" hidden="1">{#N/A,#N/A,FALSE,"Total_OC015";#N/A,#N/A,FALSE,"ADMIN";#N/A,#N/A,FALSE,"PROCES";#N/A,#N/A,FALSE,"mecan";#N/A,#N/A,FALSE,"civil";#N/A,#N/A,FALSE,"CAÑER";#N/A,#N/A,FALSE,"ELEC";#N/A,#N/A,FALSE,"INSTR"}</definedName>
    <definedName name="fff_2" localSheetId="11" hidden="1">{#N/A,#N/A,FALSE,"Total_OC015";#N/A,#N/A,FALSE,"ADMIN";#N/A,#N/A,FALSE,"PROCES";#N/A,#N/A,FALSE,"mecan";#N/A,#N/A,FALSE,"civil";#N/A,#N/A,FALSE,"CAÑER";#N/A,#N/A,FALSE,"ELEC";#N/A,#N/A,FALSE,"INSTR"}</definedName>
    <definedName name="fff_2" localSheetId="15" hidden="1">{#N/A,#N/A,FALSE,"Total_OC015";#N/A,#N/A,FALSE,"ADMIN";#N/A,#N/A,FALSE,"PROCES";#N/A,#N/A,FALSE,"mecan";#N/A,#N/A,FALSE,"civil";#N/A,#N/A,FALSE,"CAÑER";#N/A,#N/A,FALSE,"ELEC";#N/A,#N/A,FALSE,"INSTR"}</definedName>
    <definedName name="fff_2" localSheetId="21" hidden="1">{#N/A,#N/A,FALSE,"Total_OC015";#N/A,#N/A,FALSE,"ADMIN";#N/A,#N/A,FALSE,"PROCES";#N/A,#N/A,FALSE,"mecan";#N/A,#N/A,FALSE,"civil";#N/A,#N/A,FALSE,"CAÑER";#N/A,#N/A,FALSE,"ELEC";#N/A,#N/A,FALSE,"INSTR"}</definedName>
    <definedName name="fff_2" hidden="1">{#N/A,#N/A,FALSE,"Total_OC015";#N/A,#N/A,FALSE,"ADMIN";#N/A,#N/A,FALSE,"PROCES";#N/A,#N/A,FALSE,"mecan";#N/A,#N/A,FALSE,"civil";#N/A,#N/A,FALSE,"CAÑER";#N/A,#N/A,FALSE,"ELEC";#N/A,#N/A,FALSE,"INSTR"}</definedName>
    <definedName name="FFFa" localSheetId="1" hidden="1">{"'DMBL'!$A$1:$N$83","'DMBL'!$A$6:$B$83"}</definedName>
    <definedName name="FFFa" localSheetId="11" hidden="1">{"'DMBL'!$A$1:$N$83","'DMBL'!$A$6:$B$83"}</definedName>
    <definedName name="FFFa" localSheetId="15" hidden="1">{"'DMBL'!$A$1:$N$83","'DMBL'!$A$6:$B$83"}</definedName>
    <definedName name="FFFa" localSheetId="21" hidden="1">{"'DMBL'!$A$1:$N$83","'DMBL'!$A$6:$B$83"}</definedName>
    <definedName name="FFFa" hidden="1">{"'DMBL'!$A$1:$N$83","'DMBL'!$A$6:$B$83"}</definedName>
    <definedName name="FFFb" localSheetId="1" hidden="1">{"'DMBL'!$A$1:$N$83","'DMBL'!$A$6:$B$83"}</definedName>
    <definedName name="FFFb" localSheetId="11" hidden="1">{"'DMBL'!$A$1:$N$83","'DMBL'!$A$6:$B$83"}</definedName>
    <definedName name="FFFb" localSheetId="15" hidden="1">{"'DMBL'!$A$1:$N$83","'DMBL'!$A$6:$B$83"}</definedName>
    <definedName name="FFFb" localSheetId="21" hidden="1">{"'DMBL'!$A$1:$N$83","'DMBL'!$A$6:$B$83"}</definedName>
    <definedName name="FFFb" hidden="1">{"'DMBL'!$A$1:$N$83","'DMBL'!$A$6:$B$83"}</definedName>
    <definedName name="FFFc" localSheetId="1" hidden="1">{"'DMBL'!$A$1:$N$83","'DMBL'!$A$6:$B$83"}</definedName>
    <definedName name="FFFc" localSheetId="11" hidden="1">{"'DMBL'!$A$1:$N$83","'DMBL'!$A$6:$B$83"}</definedName>
    <definedName name="FFFc" localSheetId="15" hidden="1">{"'DMBL'!$A$1:$N$83","'DMBL'!$A$6:$B$83"}</definedName>
    <definedName name="FFFc" localSheetId="21" hidden="1">{"'DMBL'!$A$1:$N$83","'DMBL'!$A$6:$B$83"}</definedName>
    <definedName name="FFFc" hidden="1">{"'DMBL'!$A$1:$N$83","'DMBL'!$A$6:$B$83"}</definedName>
    <definedName name="ffff" localSheetId="1" hidden="1">{#N/A,#N/A,FALSE,"Total_OC015";#N/A,#N/A,FALSE,"ADMIN";#N/A,#N/A,FALSE,"PROCES";#N/A,#N/A,FALSE,"mecan";#N/A,#N/A,FALSE,"civil";#N/A,#N/A,FALSE,"CAÑER";#N/A,#N/A,FALSE,"ELEC";#N/A,#N/A,FALSE,"INSTR"}</definedName>
    <definedName name="ffff" localSheetId="11" hidden="1">{#N/A,#N/A,FALSE,"Total_OC015";#N/A,#N/A,FALSE,"ADMIN";#N/A,#N/A,FALSE,"PROCES";#N/A,#N/A,FALSE,"mecan";#N/A,#N/A,FALSE,"civil";#N/A,#N/A,FALSE,"CAÑER";#N/A,#N/A,FALSE,"ELEC";#N/A,#N/A,FALSE,"INSTR"}</definedName>
    <definedName name="ffff" localSheetId="15" hidden="1">{#N/A,#N/A,FALSE,"Total_OC015";#N/A,#N/A,FALSE,"ADMIN";#N/A,#N/A,FALSE,"PROCES";#N/A,#N/A,FALSE,"mecan";#N/A,#N/A,FALSE,"civil";#N/A,#N/A,FALSE,"CAÑER";#N/A,#N/A,FALSE,"ELEC";#N/A,#N/A,FALSE,"INSTR"}</definedName>
    <definedName name="ffff" localSheetId="21" hidden="1">{#N/A,#N/A,FALSE,"Total_OC015";#N/A,#N/A,FALSE,"ADMIN";#N/A,#N/A,FALSE,"PROCES";#N/A,#N/A,FALSE,"mecan";#N/A,#N/A,FALSE,"civil";#N/A,#N/A,FALSE,"CAÑER";#N/A,#N/A,FALSE,"ELEC";#N/A,#N/A,FALSE,"INSTR"}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_1" localSheetId="1" hidden="1">{#N/A,#N/A,FALSE,"Total_OC015";#N/A,#N/A,FALSE,"ADMIN";#N/A,#N/A,FALSE,"PROCES";#N/A,#N/A,FALSE,"mecan";#N/A,#N/A,FALSE,"civil";#N/A,#N/A,FALSE,"CAÑER";#N/A,#N/A,FALSE,"ELEC";#N/A,#N/A,FALSE,"INSTR"}</definedName>
    <definedName name="ffff_1" localSheetId="11" hidden="1">{#N/A,#N/A,FALSE,"Total_OC015";#N/A,#N/A,FALSE,"ADMIN";#N/A,#N/A,FALSE,"PROCES";#N/A,#N/A,FALSE,"mecan";#N/A,#N/A,FALSE,"civil";#N/A,#N/A,FALSE,"CAÑER";#N/A,#N/A,FALSE,"ELEC";#N/A,#N/A,FALSE,"INSTR"}</definedName>
    <definedName name="ffff_1" localSheetId="15" hidden="1">{#N/A,#N/A,FALSE,"Total_OC015";#N/A,#N/A,FALSE,"ADMIN";#N/A,#N/A,FALSE,"PROCES";#N/A,#N/A,FALSE,"mecan";#N/A,#N/A,FALSE,"civil";#N/A,#N/A,FALSE,"CAÑER";#N/A,#N/A,FALSE,"ELEC";#N/A,#N/A,FALSE,"INSTR"}</definedName>
    <definedName name="ffff_1" localSheetId="21" hidden="1">{#N/A,#N/A,FALSE,"Total_OC015";#N/A,#N/A,FALSE,"ADMIN";#N/A,#N/A,FALSE,"PROCES";#N/A,#N/A,FALSE,"mecan";#N/A,#N/A,FALSE,"civil";#N/A,#N/A,FALSE,"CAÑER";#N/A,#N/A,FALSE,"ELEC";#N/A,#N/A,FALSE,"INSTR"}</definedName>
    <definedName name="ffff_1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11" hidden="1">{#N/A,#N/A,FALSE,"Total_OC015";#N/A,#N/A,FALSE,"ADMIN";#N/A,#N/A,FALSE,"PROCES";#N/A,#N/A,FALSE,"mecan";#N/A,#N/A,FALSE,"civil";#N/A,#N/A,FALSE,"CAÑER";#N/A,#N/A,FALSE,"ELEC";#N/A,#N/A,FALSE,"INSTR"}</definedName>
    <definedName name="fffff" localSheetId="15" hidden="1">{#N/A,#N/A,FALSE,"Total_OC015";#N/A,#N/A,FALSE,"ADMIN";#N/A,#N/A,FALSE,"PROCES";#N/A,#N/A,FALSE,"mecan";#N/A,#N/A,FALSE,"civil";#N/A,#N/A,FALSE,"CAÑER";#N/A,#N/A,FALSE,"ELEC";#N/A,#N/A,FALSE,"INSTR"}</definedName>
    <definedName name="fffff" localSheetId="21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_1" localSheetId="1" hidden="1">{#N/A,#N/A,FALSE,"Total_OC015";#N/A,#N/A,FALSE,"ADMIN";#N/A,#N/A,FALSE,"PROCES";#N/A,#N/A,FALSE,"mecan";#N/A,#N/A,FALSE,"civil";#N/A,#N/A,FALSE,"CAÑER";#N/A,#N/A,FALSE,"ELEC";#N/A,#N/A,FALSE,"INSTR"}</definedName>
    <definedName name="fffff_1" localSheetId="11" hidden="1">{#N/A,#N/A,FALSE,"Total_OC015";#N/A,#N/A,FALSE,"ADMIN";#N/A,#N/A,FALSE,"PROCES";#N/A,#N/A,FALSE,"mecan";#N/A,#N/A,FALSE,"civil";#N/A,#N/A,FALSE,"CAÑER";#N/A,#N/A,FALSE,"ELEC";#N/A,#N/A,FALSE,"INSTR"}</definedName>
    <definedName name="fffff_1" localSheetId="15" hidden="1">{#N/A,#N/A,FALSE,"Total_OC015";#N/A,#N/A,FALSE,"ADMIN";#N/A,#N/A,FALSE,"PROCES";#N/A,#N/A,FALSE,"mecan";#N/A,#N/A,FALSE,"civil";#N/A,#N/A,FALSE,"CAÑER";#N/A,#N/A,FALSE,"ELEC";#N/A,#N/A,FALSE,"INSTR"}</definedName>
    <definedName name="fffff_1" localSheetId="21" hidden="1">{#N/A,#N/A,FALSE,"Total_OC015";#N/A,#N/A,FALSE,"ADMIN";#N/A,#N/A,FALSE,"PROCES";#N/A,#N/A,FALSE,"mecan";#N/A,#N/A,FALSE,"civil";#N/A,#N/A,FALSE,"CAÑER";#N/A,#N/A,FALSE,"ELEC";#N/A,#N/A,FALSE,"INSTR"}</definedName>
    <definedName name="fffff_1" hidden="1">{#N/A,#N/A,FALSE,"Total_OC015";#N/A,#N/A,FALSE,"ADMIN";#N/A,#N/A,FALSE,"PROCES";#N/A,#N/A,FALSE,"mecan";#N/A,#N/A,FALSE,"civil";#N/A,#N/A,FALSE,"CAÑER";#N/A,#N/A,FALSE,"ELEC";#N/A,#N/A,FALSE,"INSTR"}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1" hidden="1">{#N/A,#N/A,FALSE,"Total_OC015";#N/A,#N/A,FALSE,"ADMIN";#N/A,#N/A,FALSE,"PROCES";#N/A,#N/A,FALSE,"mecan";#N/A,#N/A,FALSE,"civil";#N/A,#N/A,FALSE,"CAÑER";#N/A,#N/A,FALSE,"ELEC";#N/A,#N/A,FALSE,"INSTR"}</definedName>
    <definedName name="fgf" localSheetId="11" hidden="1">{#N/A,#N/A,FALSE,"Total_OC015";#N/A,#N/A,FALSE,"ADMIN";#N/A,#N/A,FALSE,"PROCES";#N/A,#N/A,FALSE,"mecan";#N/A,#N/A,FALSE,"civil";#N/A,#N/A,FALSE,"CAÑER";#N/A,#N/A,FALSE,"ELEC";#N/A,#N/A,FALSE,"INSTR"}</definedName>
    <definedName name="fgf" localSheetId="15" hidden="1">{#N/A,#N/A,FALSE,"Total_OC015";#N/A,#N/A,FALSE,"ADMIN";#N/A,#N/A,FALSE,"PROCES";#N/A,#N/A,FALSE,"mecan";#N/A,#N/A,FALSE,"civil";#N/A,#N/A,FALSE,"CAÑER";#N/A,#N/A,FALSE,"ELEC";#N/A,#N/A,FALSE,"INSTR"}</definedName>
    <definedName name="fgf" localSheetId="21" hidden="1">{#N/A,#N/A,FALSE,"Total_OC015";#N/A,#N/A,FALSE,"ADMIN";#N/A,#N/A,FALSE,"PROCES";#N/A,#N/A,FALSE,"mecan";#N/A,#N/A,FALSE,"civil";#N/A,#N/A,FALSE,"CAÑER";#N/A,#N/A,FALSE,"ELEC";#N/A,#N/A,FALSE,"INSTR"}</definedName>
    <definedName name="fgf" hidden="1">{#N/A,#N/A,FALSE,"Total_OC015";#N/A,#N/A,FALSE,"ADMIN";#N/A,#N/A,FALSE,"PROCES";#N/A,#N/A,FALSE,"mecan";#N/A,#N/A,FALSE,"civil";#N/A,#N/A,FALSE,"CAÑER";#N/A,#N/A,FALSE,"ELEC";#N/A,#N/A,FALSE,"INSTR"}</definedName>
    <definedName name="fgfgfg" localSheetId="1" hidden="1">{"Sin detalle",#N/A,FALSE,"Flujo (redondeado)";"Detallado",#N/A,FALSE,"Flujo (redondeado)"}</definedName>
    <definedName name="fgfgfg" localSheetId="11" hidden="1">{"Sin detalle",#N/A,FALSE,"Flujo (redondeado)";"Detallado",#N/A,FALSE,"Flujo (redondeado)"}</definedName>
    <definedName name="fgfgfg" localSheetId="15" hidden="1">{"Sin detalle",#N/A,FALSE,"Flujo (redondeado)";"Detallado",#N/A,FALSE,"Flujo (redondeado)"}</definedName>
    <definedName name="fgfgfg" localSheetId="21" hidden="1">{"Sin detalle",#N/A,FALSE,"Flujo (redondeado)";"Detallado",#N/A,FALSE,"Flujo (redondeado)"}</definedName>
    <definedName name="fgfgfg" hidden="1">{"Sin detalle",#N/A,FALSE,"Flujo (redondeado)";"Detallado",#N/A,FALSE,"Flujo (redondeado)"}</definedName>
    <definedName name="fgfghghjtyird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localSheetId="4" hidden="1">{#N/A,#N/A,FALSE,"Costos_Elem_Hid";#N/A,#N/A,FALSE,"Costos_Elem_Hid";#N/A,#N/A,FALSE,"Costos_Elem_Hid"}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3" hidden="1">{#N/A,#N/A,FALSE,"Costos_Elem_Hid";#N/A,#N/A,FALSE,"Costos_Elem_Hid";#N/A,#N/A,FALSE,"Costos_Elem_Hid"}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{"MO(BASE)",#N/A,FALSE,"MO(BASE)";"MO(BASE)1",#N/A,FALSE,"MO(BASE)";"MO(BASE)2",#N/A,FALSE,"MO(BASE)"}</definedName>
    <definedName name="fghf" localSheetId="11" hidden="1">{"MO(BASE)",#N/A,FALSE,"MO(BASE)";"MO(BASE)1",#N/A,FALSE,"MO(BASE)";"MO(BASE)2",#N/A,FALSE,"MO(BASE)"}</definedName>
    <definedName name="fghf" localSheetId="15" hidden="1">{"MO(BASE)",#N/A,FALSE,"MO(BASE)";"MO(BASE)1",#N/A,FALSE,"MO(BASE)";"MO(BASE)2",#N/A,FALSE,"MO(BASE)"}</definedName>
    <definedName name="fghf" localSheetId="21" hidden="1">{"MO(BASE)",#N/A,FALSE,"MO(BASE)";"MO(BASE)1",#N/A,FALSE,"MO(BASE)";"MO(BASE)2",#N/A,FALSE,"MO(BASE)"}</definedName>
    <definedName name="fghf" hidden="1">{"MO(BASE)",#N/A,FALSE,"MO(BASE)";"MO(BASE)1",#N/A,FALSE,"MO(BASE)";"MO(BASE)2",#N/A,FALSE,"MO(BASE)"}</definedName>
    <definedName name="fghf_1" localSheetId="1" hidden="1">{"MO(BASE)",#N/A,FALSE,"MO(BASE)";"MO(BASE)1",#N/A,FALSE,"MO(BASE)";"MO(BASE)2",#N/A,FALSE,"MO(BASE)"}</definedName>
    <definedName name="fghf_1" localSheetId="11" hidden="1">{"MO(BASE)",#N/A,FALSE,"MO(BASE)";"MO(BASE)1",#N/A,FALSE,"MO(BASE)";"MO(BASE)2",#N/A,FALSE,"MO(BASE)"}</definedName>
    <definedName name="fghf_1" localSheetId="15" hidden="1">{"MO(BASE)",#N/A,FALSE,"MO(BASE)";"MO(BASE)1",#N/A,FALSE,"MO(BASE)";"MO(BASE)2",#N/A,FALSE,"MO(BASE)"}</definedName>
    <definedName name="fghf_1" localSheetId="21" hidden="1">{"MO(BASE)",#N/A,FALSE,"MO(BASE)";"MO(BASE)1",#N/A,FALSE,"MO(BASE)";"MO(BASE)2",#N/A,FALSE,"MO(BASE)"}</definedName>
    <definedName name="fghf_1" hidden="1">{"MO(BASE)",#N/A,FALSE,"MO(BASE)";"MO(BASE)1",#N/A,FALSE,"MO(BASE)";"MO(BASE)2",#N/A,FALSE,"MO(BASE)"}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11" hidden="1">{#N/A,#N/A,FALSE,"Total_OC015";#N/A,#N/A,FALSE,"ADMIN";#N/A,#N/A,FALSE,"PROCES";#N/A,#N/A,FALSE,"mecan";#N/A,#N/A,FALSE,"civil";#N/A,#N/A,FALSE,"CAÑER";#N/A,#N/A,FALSE,"ELEC";#N/A,#N/A,FALSE,"INSTR"}</definedName>
    <definedName name="fghfgh" localSheetId="15" hidden="1">{#N/A,#N/A,FALSE,"Total_OC015";#N/A,#N/A,FALSE,"ADMIN";#N/A,#N/A,FALSE,"PROCES";#N/A,#N/A,FALSE,"mecan";#N/A,#N/A,FALSE,"civil";#N/A,#N/A,FALSE,"CAÑER";#N/A,#N/A,FALSE,"ELEC";#N/A,#N/A,FALSE,"INSTR"}</definedName>
    <definedName name="fghfgh" localSheetId="21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11" hidden="1">{#N/A,#N/A,FALSE,"Total_OC015";#N/A,#N/A,FALSE,"ADMIN";#N/A,#N/A,FALSE,"PROCES";#N/A,#N/A,FALSE,"mecan";#N/A,#N/A,FALSE,"civil";#N/A,#N/A,FALSE,"CAÑER";#N/A,#N/A,FALSE,"ELEC";#N/A,#N/A,FALSE,"INSTR"}</definedName>
    <definedName name="fghfgh_1" localSheetId="15" hidden="1">{#N/A,#N/A,FALSE,"Total_OC015";#N/A,#N/A,FALSE,"ADMIN";#N/A,#N/A,FALSE,"PROCES";#N/A,#N/A,FALSE,"mecan";#N/A,#N/A,FALSE,"civil";#N/A,#N/A,FALSE,"CAÑER";#N/A,#N/A,FALSE,"ELEC";#N/A,#N/A,FALSE,"INSTR"}</definedName>
    <definedName name="fghfgh_1" localSheetId="21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r" localSheetId="4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11" hidden="1">{#N/A,#N/A,FALSE,"Total_OC015";#N/A,#N/A,FALSE,"ADMIN";#N/A,#N/A,FALSE,"PROCES";#N/A,#N/A,FALSE,"mecan";#N/A,#N/A,FALSE,"civil";#N/A,#N/A,FALSE,"CAÑER";#N/A,#N/A,FALSE,"ELEC";#N/A,#N/A,FALSE,"INSTR"}</definedName>
    <definedName name="fgr" localSheetId="15" hidden="1">{#N/A,#N/A,FALSE,"Total_OC015";#N/A,#N/A,FALSE,"ADMIN";#N/A,#N/A,FALSE,"PROCES";#N/A,#N/A,FALSE,"mecan";#N/A,#N/A,FALSE,"civil";#N/A,#N/A,FALSE,"CAÑER";#N/A,#N/A,FALSE,"ELEC";#N/A,#N/A,FALSE,"INSTR"}</definedName>
    <definedName name="fgr" localSheetId="21" hidden="1">{#N/A,#N/A,FALSE,"Total_OC015";#N/A,#N/A,FALSE,"ADMIN";#N/A,#N/A,FALSE,"PROCES";#N/A,#N/A,FALSE,"mecan";#N/A,#N/A,FALSE,"civil";#N/A,#N/A,FALSE,"CAÑER";#N/A,#N/A,FALSE,"ELEC";#N/A,#N/A,FALSE,"INSTR"}</definedName>
    <definedName name="fgr" localSheetId="3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11" hidden="1">{#N/A,#N/A,FALSE,"Total_OC015";#N/A,#N/A,FALSE,"ADMIN";#N/A,#N/A,FALSE,"PROCES";#N/A,#N/A,FALSE,"mecan";#N/A,#N/A,FALSE,"civil";#N/A,#N/A,FALSE,"CAÑER";#N/A,#N/A,FALSE,"ELEC";#N/A,#N/A,FALSE,"INSTR"}</definedName>
    <definedName name="fgr_1" localSheetId="15" hidden="1">{#N/A,#N/A,FALSE,"Total_OC015";#N/A,#N/A,FALSE,"ADMIN";#N/A,#N/A,FALSE,"PROCES";#N/A,#N/A,FALSE,"mecan";#N/A,#N/A,FALSE,"civil";#N/A,#N/A,FALSE,"CAÑER";#N/A,#N/A,FALSE,"ELEC";#N/A,#N/A,FALSE,"INSTR"}</definedName>
    <definedName name="fgr_1" localSheetId="21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 localSheetId="7">#REF!</definedName>
    <definedName name="FI">#REF!</definedName>
    <definedName name="FIA" localSheetId="7">#REF!</definedName>
    <definedName name="FIA">#REF!</definedName>
    <definedName name="FIBE" localSheetId="7">#REF!</definedName>
    <definedName name="FIBE">#REF!</definedName>
    <definedName name="FIF" localSheetId="7">#REF!</definedName>
    <definedName name="FIF">#REF!</definedName>
    <definedName name="fifty" localSheetId="7">#REF!</definedName>
    <definedName name="fifty" localSheetId="4">#REF!</definedName>
    <definedName name="fifty">#REF!</definedName>
    <definedName name="FIFX" localSheetId="7">#REF!</definedName>
    <definedName name="FIFX">#REF!</definedName>
    <definedName name="Filla" localSheetId="7" hidden="1">#REF!</definedName>
    <definedName name="Filla" hidden="1">#REF!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localSheetId="7">#REF!</definedName>
    <definedName name="FIN">#REF!</definedName>
    <definedName name="Financier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Prog" localSheetId="7">#REF!</definedName>
    <definedName name="FinanProg">#REF!</definedName>
    <definedName name="fire" localSheetId="7">#REF!</definedName>
    <definedName name="fire">#REF!</definedName>
    <definedName name="FITP" localSheetId="7">#REF!</definedName>
    <definedName name="FITP">#REF!</definedName>
    <definedName name="FITS" localSheetId="7">#REF!</definedName>
    <definedName name="FITS">#REF!</definedName>
    <definedName name="FiveA" localSheetId="7">#REF!</definedName>
    <definedName name="FiveA" localSheetId="4">#REF!</definedName>
    <definedName name="FiveA">#REF!</definedName>
    <definedName name="FiveB" localSheetId="7">#REF!</definedName>
    <definedName name="FiveB" localSheetId="4">#REF!</definedName>
    <definedName name="FiveB">#REF!</definedName>
    <definedName name="FiveC" localSheetId="7">#REF!</definedName>
    <definedName name="FiveC" localSheetId="4">#REF!</definedName>
    <definedName name="FiveC">#REF!</definedName>
    <definedName name="FiveD" localSheetId="7">#REF!</definedName>
    <definedName name="FiveD" localSheetId="4">#REF!</definedName>
    <definedName name="FiveD">#REF!</definedName>
    <definedName name="FiveE" localSheetId="7">#REF!</definedName>
    <definedName name="FiveE" localSheetId="4">#REF!</definedName>
    <definedName name="FiveE">#REF!</definedName>
    <definedName name="FiveF" localSheetId="7">#REF!</definedName>
    <definedName name="FiveF" localSheetId="4">#REF!</definedName>
    <definedName name="FiveF">#REF!</definedName>
    <definedName name="FiveG" localSheetId="7">#REF!</definedName>
    <definedName name="FiveG" localSheetId="4">#REF!</definedName>
    <definedName name="FiveG">#REF!</definedName>
    <definedName name="FiveH" localSheetId="7">#REF!</definedName>
    <definedName name="FiveH" localSheetId="4">#REF!</definedName>
    <definedName name="FiveH">#REF!</definedName>
    <definedName name="FiveI" localSheetId="7">#REF!</definedName>
    <definedName name="FiveI" localSheetId="4">#REF!</definedName>
    <definedName name="FiveI">#REF!</definedName>
    <definedName name="FiveJ" localSheetId="7">#REF!</definedName>
    <definedName name="FiveJ" localSheetId="4">#REF!</definedName>
    <definedName name="FiveJ">#REF!</definedName>
    <definedName name="FiveK" localSheetId="7">#REF!</definedName>
    <definedName name="FiveK" localSheetId="4">#REF!</definedName>
    <definedName name="FiveK">#REF!</definedName>
    <definedName name="FiveL" localSheetId="7">#REF!</definedName>
    <definedName name="FiveL" localSheetId="4">#REF!</definedName>
    <definedName name="FiveL">#REF!</definedName>
    <definedName name="FiveM" localSheetId="7">#REF!</definedName>
    <definedName name="FiveM" localSheetId="4">#REF!</definedName>
    <definedName name="FiveM">#REF!</definedName>
    <definedName name="fiveone" localSheetId="7">#REF!</definedName>
    <definedName name="fiveone">#REF!</definedName>
    <definedName name="fivezero" localSheetId="7">#REF!</definedName>
    <definedName name="fivezero">#REF!</definedName>
    <definedName name="FIW" localSheetId="7">#REF!</definedName>
    <definedName name="FIW">#REF!</definedName>
    <definedName name="FIWX" localSheetId="7">#REF!</definedName>
    <definedName name="FIWX">#REF!</definedName>
    <definedName name="Fixed" localSheetId="7">#REF!</definedName>
    <definedName name="Fixed">#REF!</definedName>
    <definedName name="FLETE" localSheetId="7">#REF!</definedName>
    <definedName name="FLETE" localSheetId="4">#REF!</definedName>
    <definedName name="FLETE">#REF!</definedName>
    <definedName name="FLETESIMP" localSheetId="7">#REF!</definedName>
    <definedName name="FLETESIMP">#REF!</definedName>
    <definedName name="FLETESNAC" localSheetId="7">#REF!</definedName>
    <definedName name="FLETESNAC">#REF!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p" localSheetId="1" hidden="1">{#N/A,#N/A,FALSE,"Total_OC015";#N/A,#N/A,FALSE,"ADMIN";#N/A,#N/A,FALSE,"PROCES";#N/A,#N/A,FALSE,"mecan";#N/A,#N/A,FALSE,"civil";#N/A,#N/A,FALSE,"CAÑER";#N/A,#N/A,FALSE,"ELEC";#N/A,#N/A,FALSE,"INSTR"}</definedName>
    <definedName name="flp" localSheetId="11" hidden="1">{#N/A,#N/A,FALSE,"Total_OC015";#N/A,#N/A,FALSE,"ADMIN";#N/A,#N/A,FALSE,"PROCES";#N/A,#N/A,FALSE,"mecan";#N/A,#N/A,FALSE,"civil";#N/A,#N/A,FALSE,"CAÑER";#N/A,#N/A,FALSE,"ELEC";#N/A,#N/A,FALSE,"INSTR"}</definedName>
    <definedName name="flp" localSheetId="15" hidden="1">{#N/A,#N/A,FALSE,"Total_OC015";#N/A,#N/A,FALSE,"ADMIN";#N/A,#N/A,FALSE,"PROCES";#N/A,#N/A,FALSE,"mecan";#N/A,#N/A,FALSE,"civil";#N/A,#N/A,FALSE,"CAÑER";#N/A,#N/A,FALSE,"ELEC";#N/A,#N/A,FALSE,"INSTR"}</definedName>
    <definedName name="flp" localSheetId="21" hidden="1">{#N/A,#N/A,FALSE,"Total_OC015";#N/A,#N/A,FALSE,"ADMIN";#N/A,#N/A,FALSE,"PROCES";#N/A,#N/A,FALSE,"mecan";#N/A,#N/A,FALSE,"civil";#N/A,#N/A,FALSE,"CAÑER";#N/A,#N/A,FALSE,"ELEC";#N/A,#N/A,FALSE,"INSTR"}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ujo" localSheetId="7">#REF!</definedName>
    <definedName name="flujo" localSheetId="4">#REF!</definedName>
    <definedName name="flujo">#REF!</definedName>
    <definedName name="Flujos" localSheetId="4" hidden="1">{#N/A,#N/A,FALSE,"Graficos"}</definedName>
    <definedName name="Flujos" localSheetId="1" hidden="1">{#N/A,#N/A,FALSE,"Graficos"}</definedName>
    <definedName name="Flujos" localSheetId="11" hidden="1">{#N/A,#N/A,FALSE,"Graficos"}</definedName>
    <definedName name="Flujos" localSheetId="15" hidden="1">{#N/A,#N/A,FALSE,"Graficos"}</definedName>
    <definedName name="Flujos" localSheetId="21" hidden="1">{#N/A,#N/A,FALSE,"Graficos"}</definedName>
    <definedName name="Flujos" localSheetId="3" hidden="1">{#N/A,#N/A,FALSE,"Graficos"}</definedName>
    <definedName name="Flujos" hidden="1">{#N/A,#N/A,FALSE,"Graficos"}</definedName>
    <definedName name="Flujos_1" localSheetId="1" hidden="1">{#N/A,#N/A,FALSE,"Graficos"}</definedName>
    <definedName name="Flujos_1" localSheetId="11" hidden="1">{#N/A,#N/A,FALSE,"Graficos"}</definedName>
    <definedName name="Flujos_1" localSheetId="15" hidden="1">{#N/A,#N/A,FALSE,"Graficos"}</definedName>
    <definedName name="Flujos_1" localSheetId="21" hidden="1">{#N/A,#N/A,FALSE,"Graficos"}</definedName>
    <definedName name="Flujos_1" hidden="1">{#N/A,#N/A,FALSE,"Graficos"}</definedName>
    <definedName name="Flujos_de_Caja" localSheetId="7">#REF!</definedName>
    <definedName name="Flujos_de_Caja">#REF!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" localSheetId="7">#REF!</definedName>
    <definedName name="FM">#REF!</definedName>
    <definedName name="fma" localSheetId="7">#REF!</definedName>
    <definedName name="fma">#REF!</definedName>
    <definedName name="fmax" localSheetId="7">#REF!</definedName>
    <definedName name="fmax">#REF!</definedName>
    <definedName name="fme" localSheetId="7">#REF!</definedName>
    <definedName name="fme">#REF!</definedName>
    <definedName name="fmn" localSheetId="7">#REF!</definedName>
    <definedName name="fmn">#REF!</definedName>
    <definedName name="FMP" localSheetId="7">#REF!</definedName>
    <definedName name="FMP">#REF!</definedName>
    <definedName name="FMX" localSheetId="7">#REF!</definedName>
    <definedName name="FMX">#REF!</definedName>
    <definedName name="FMXC" localSheetId="7">#REF!</definedName>
    <definedName name="FMXC">#REF!</definedName>
    <definedName name="fn" localSheetId="7">#REF!</definedName>
    <definedName name="FN" localSheetId="4">#REF!</definedName>
    <definedName name="fn">#REF!</definedName>
    <definedName name="FNC" localSheetId="7">#REF!</definedName>
    <definedName name="FNC" localSheetId="4">#REF!</definedName>
    <definedName name="FNC">#REF!</definedName>
    <definedName name="FOA" localSheetId="7">#REF!</definedName>
    <definedName name="FOA" localSheetId="4">#REF!</definedName>
    <definedName name="FOA">#REF!</definedName>
    <definedName name="fome" localSheetId="1" hidden="1">{"Sin detalle",#N/A,FALSE,"Flujo (redondeado)";"Detallado",#N/A,FALSE,"Flujo (redondeado)"}</definedName>
    <definedName name="fome" localSheetId="11" hidden="1">{"Sin detalle",#N/A,FALSE,"Flujo (redondeado)";"Detallado",#N/A,FALSE,"Flujo (redondeado)"}</definedName>
    <definedName name="fome" localSheetId="15" hidden="1">{"Sin detalle",#N/A,FALSE,"Flujo (redondeado)";"Detallado",#N/A,FALSE,"Flujo (redondeado)"}</definedName>
    <definedName name="fome" localSheetId="21" hidden="1">{"Sin detalle",#N/A,FALSE,"Flujo (redondeado)";"Detallado",#N/A,FALSE,"Flujo (redondeado)"}</definedName>
    <definedName name="fome" hidden="1">{"Sin detalle",#N/A,FALSE,"Flujo (redondeado)";"Detallado",#N/A,FALSE,"Flujo (redondeado)"}</definedName>
    <definedName name="FOR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.B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.B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.B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.B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395" localSheetId="7">#REF!</definedName>
    <definedName name="form395">#REF!</definedName>
    <definedName name="Formato" localSheetId="1" hidden="1">{"Sin detalle",#N/A,FALSE,"Flujo (redondeado)";"Detallado",#N/A,FALSE,"Flujo (redondeado)"}</definedName>
    <definedName name="Formato" localSheetId="11" hidden="1">{"Sin detalle",#N/A,FALSE,"Flujo (redondeado)";"Detallado",#N/A,FALSE,"Flujo (redondeado)"}</definedName>
    <definedName name="Formato" localSheetId="15" hidden="1">{"Sin detalle",#N/A,FALSE,"Flujo (redondeado)";"Detallado",#N/A,FALSE,"Flujo (redondeado)"}</definedName>
    <definedName name="Formato" localSheetId="21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ato_1" localSheetId="1" hidden="1">{"Sin detalle",#N/A,FALSE,"Flujo (redondeado)";"Detallado",#N/A,FALSE,"Flujo (redondeado)"}</definedName>
    <definedName name="Formato_1" localSheetId="11" hidden="1">{"Sin detalle",#N/A,FALSE,"Flujo (redondeado)";"Detallado",#N/A,FALSE,"Flujo (redondeado)"}</definedName>
    <definedName name="Formato_1" localSheetId="15" hidden="1">{"Sin detalle",#N/A,FALSE,"Flujo (redondeado)";"Detallado",#N/A,FALSE,"Flujo (redondeado)"}</definedName>
    <definedName name="Formato_1" localSheetId="21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ormulario" localSheetId="1" hidden="1">{#N/A,#N/A,FALSE,"Matrix";#N/A,#N/A,FALSE,"Executive";#N/A,#N/A,FALSE,"Summary"}</definedName>
    <definedName name="Formulario" localSheetId="11" hidden="1">{#N/A,#N/A,FALSE,"Matrix";#N/A,#N/A,FALSE,"Executive";#N/A,#N/A,FALSE,"Summary"}</definedName>
    <definedName name="Formulario" localSheetId="15" hidden="1">{#N/A,#N/A,FALSE,"Matrix";#N/A,#N/A,FALSE,"Executive";#N/A,#N/A,FALSE,"Summary"}</definedName>
    <definedName name="Formulario" localSheetId="21" hidden="1">{#N/A,#N/A,FALSE,"Matrix";#N/A,#N/A,FALSE,"Executive";#N/A,#N/A,FALSE,"Summary"}</definedName>
    <definedName name="Formulario" hidden="1">{#N/A,#N/A,FALSE,"Matrix";#N/A,#N/A,FALSE,"Executive";#N/A,#N/A,FALSE,"Summary"}</definedName>
    <definedName name="FornosBO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TOGRAFI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OTOGRAFIA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OTOGRAFIA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OTOGRAFIA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OTOGRAFI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ourA" localSheetId="7">#REF!</definedName>
    <definedName name="FourA" localSheetId="4">#REF!</definedName>
    <definedName name="FourA">#REF!</definedName>
    <definedName name="FourB" localSheetId="7">#REF!</definedName>
    <definedName name="FourB" localSheetId="4">#REF!</definedName>
    <definedName name="FourB">#REF!</definedName>
    <definedName name="FourC" localSheetId="7">#REF!</definedName>
    <definedName name="FourC" localSheetId="4">#REF!</definedName>
    <definedName name="FourC">#REF!</definedName>
    <definedName name="FourD" localSheetId="7">#REF!</definedName>
    <definedName name="FourD" localSheetId="4">#REF!</definedName>
    <definedName name="FourD">#REF!</definedName>
    <definedName name="FourE" localSheetId="7">#REF!</definedName>
    <definedName name="FourE" localSheetId="4">#REF!</definedName>
    <definedName name="FourE">#REF!</definedName>
    <definedName name="FourF" localSheetId="7">#REF!</definedName>
    <definedName name="FourF" localSheetId="4">#REF!</definedName>
    <definedName name="FourF">#REF!</definedName>
    <definedName name="FourG" localSheetId="7">#REF!</definedName>
    <definedName name="FourG" localSheetId="4">#REF!</definedName>
    <definedName name="FourG">#REF!</definedName>
    <definedName name="FourH" localSheetId="7">#REF!</definedName>
    <definedName name="FourH" localSheetId="4">#REF!</definedName>
    <definedName name="FourH">#REF!</definedName>
    <definedName name="FourI" localSheetId="7">#REF!</definedName>
    <definedName name="FourI" localSheetId="4">#REF!</definedName>
    <definedName name="FourI">#REF!</definedName>
    <definedName name="FourJ" localSheetId="7">#REF!</definedName>
    <definedName name="FourJ" localSheetId="4">#REF!</definedName>
    <definedName name="FourJ">#REF!</definedName>
    <definedName name="FourK" localSheetId="7">#REF!</definedName>
    <definedName name="FourK" localSheetId="4">#REF!</definedName>
    <definedName name="FourK">#REF!</definedName>
    <definedName name="FourL" localSheetId="7">#REF!</definedName>
    <definedName name="FourL" localSheetId="4">#REF!</definedName>
    <definedName name="FourL">#REF!</definedName>
    <definedName name="Fourm" localSheetId="7">#REF!</definedName>
    <definedName name="Fourm" localSheetId="4">#REF!</definedName>
    <definedName name="Fourm">#REF!</definedName>
    <definedName name="FPAVF" localSheetId="7">#REF!</definedName>
    <definedName name="FPAVF" localSheetId="4">#REF!</definedName>
    <definedName name="FPAVF" localSheetId="3">#REF!</definedName>
    <definedName name="FPAVF">#REF!</definedName>
    <definedName name="FPAVF_1" localSheetId="7">#REF!</definedName>
    <definedName name="FPAVF_1" localSheetId="4">#REF!</definedName>
    <definedName name="FPAVF_1">#REF!</definedName>
    <definedName name="FPAVFD" localSheetId="7">#REF!</definedName>
    <definedName name="FPAVFD" localSheetId="4">#REF!</definedName>
    <definedName name="FPAVFD" localSheetId="3">#REF!</definedName>
    <definedName name="FPAVFD">#REF!</definedName>
    <definedName name="FPCOSTO" localSheetId="7">#REF!</definedName>
    <definedName name="FPCOSTO" localSheetId="4">#REF!</definedName>
    <definedName name="FPCOSTO" localSheetId="3">#REF!</definedName>
    <definedName name="FPCOSTO">#REF!</definedName>
    <definedName name="FPE" localSheetId="7">#REF!</definedName>
    <definedName name="FPE" localSheetId="4">#REF!</definedName>
    <definedName name="FPE">#REF!</definedName>
    <definedName name="FPER" localSheetId="7">#REF!</definedName>
    <definedName name="FPER" localSheetId="4">#REF!</definedName>
    <definedName name="FPER" localSheetId="3">#REF!</definedName>
    <definedName name="FPER">#REF!</definedName>
    <definedName name="FPI" localSheetId="7">#REF!</definedName>
    <definedName name="FPI" localSheetId="4">#REF!</definedName>
    <definedName name="FPI">#REF!</definedName>
    <definedName name="FPR" localSheetId="7">#REF!</definedName>
    <definedName name="FPR">#REF!</definedName>
    <definedName name="FR" localSheetId="7">#REF!</definedName>
    <definedName name="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>#REF!</definedName>
    <definedName name="FRA" localSheetId="7">#REF!</definedName>
    <definedName name="FRA" localSheetId="4">#REF!</definedName>
    <definedName name="FRA">#REF!</definedName>
    <definedName name="fran" localSheetId="7">#REF!</definedName>
    <definedName name="fran">#REF!</definedName>
    <definedName name="Fransisco_Baeza_Morales" localSheetId="7">#REF!</definedName>
    <definedName name="Fransisco_Baeza_Morales">#REF!</definedName>
    <definedName name="FRAVFD" localSheetId="7">#REF!</definedName>
    <definedName name="FRAVFD" localSheetId="4">#REF!</definedName>
    <definedName name="FRAVFD">#REF!</definedName>
    <definedName name="FRC" localSheetId="7">#REF!</definedName>
    <definedName name="FRC" localSheetId="4">#REF!</definedName>
    <definedName name="FRC">#REF!</definedName>
    <definedName name="FRD" localSheetId="7">#REF!</definedName>
    <definedName name="FRD" localSheetId="4">#REF!</definedName>
    <definedName name="FRD">#REF!</definedName>
    <definedName name="FRDEASAS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ight" localSheetId="7">#REF!</definedName>
    <definedName name="freight" localSheetId="4">#REF!</definedName>
    <definedName name="freight">#REF!</definedName>
    <definedName name="FRFR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OLB" localSheetId="7">#REF!</definedName>
    <definedName name="FROLB">#REF!</definedName>
    <definedName name="frt" localSheetId="4" hidden="1">{#N/A,#N/A,FALSE,"Costos_Elem_Hid";#N/A,#N/A,FALSE,"Costos_Elem_Hid";#N/A,#N/A,FALSE,"Costos_Elem_Hid"}</definedName>
    <definedName name="frt" localSheetId="1" hidden="1">{#N/A,#N/A,FALSE,"Costos_Elem_Hid";#N/A,#N/A,FALSE,"Costos_Elem_Hid";#N/A,#N/A,FALSE,"Costos_Elem_Hid"}</definedName>
    <definedName name="frt" localSheetId="11" hidden="1">{#N/A,#N/A,FALSE,"Costos_Elem_Hid";#N/A,#N/A,FALSE,"Costos_Elem_Hid";#N/A,#N/A,FALSE,"Costos_Elem_Hid"}</definedName>
    <definedName name="frt" localSheetId="15" hidden="1">{#N/A,#N/A,FALSE,"Costos_Elem_Hid";#N/A,#N/A,FALSE,"Costos_Elem_Hid";#N/A,#N/A,FALSE,"Costos_Elem_Hid"}</definedName>
    <definedName name="frt" localSheetId="21" hidden="1">{#N/A,#N/A,FALSE,"Costos_Elem_Hid";#N/A,#N/A,FALSE,"Costos_Elem_Hid";#N/A,#N/A,FALSE,"Costos_Elem_Hid"}</definedName>
    <definedName name="frt" localSheetId="3" hidden="1">{#N/A,#N/A,FALSE,"Costos_Elem_Hid";#N/A,#N/A,FALSE,"Costos_Elem_Hid";#N/A,#N/A,FALSE,"Costos_Elem_Hid"}</definedName>
    <definedName name="frt" hidden="1">{#N/A,#N/A,FALSE,"Costos_Elem_Hid";#N/A,#N/A,FALSE,"Costos_Elem_Hid";#N/A,#N/A,FALSE,"Costos_Elem_Hid"}</definedName>
    <definedName name="FS" localSheetId="7">#REF!</definedName>
    <definedName name="FS">#REF!</definedName>
    <definedName name="FSAF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1" hidden="1">{#N/A,#N/A,FALSE,"Total_OC015";#N/A,#N/A,FALSE,"ADMIN";#N/A,#N/A,FALSE,"PROCES";#N/A,#N/A,FALSE,"mecan";#N/A,#N/A,FALSE,"civil";#N/A,#N/A,FALSE,"CAÑER";#N/A,#N/A,FALSE,"ELEC";#N/A,#N/A,FALSE,"INSTR"}</definedName>
    <definedName name="FSD" localSheetId="11" hidden="1">{#N/A,#N/A,FALSE,"Total_OC015";#N/A,#N/A,FALSE,"ADMIN";#N/A,#N/A,FALSE,"PROCES";#N/A,#N/A,FALSE,"mecan";#N/A,#N/A,FALSE,"civil";#N/A,#N/A,FALSE,"CAÑER";#N/A,#N/A,FALSE,"ELEC";#N/A,#N/A,FALSE,"INSTR"}</definedName>
    <definedName name="FSD" localSheetId="15" hidden="1">{#N/A,#N/A,FALSE,"Total_OC015";#N/A,#N/A,FALSE,"ADMIN";#N/A,#N/A,FALSE,"PROCES";#N/A,#N/A,FALSE,"mecan";#N/A,#N/A,FALSE,"civil";#N/A,#N/A,FALSE,"CAÑER";#N/A,#N/A,FALSE,"ELEC";#N/A,#N/A,FALSE,"INSTR"}</definedName>
    <definedName name="FSD" localSheetId="21" hidden="1">{#N/A,#N/A,FALSE,"Total_OC015";#N/A,#N/A,FALSE,"ADMIN";#N/A,#N/A,FALSE,"PROCES";#N/A,#N/A,FALSE,"mecan";#N/A,#N/A,FALSE,"civil";#N/A,#N/A,FALSE,"CAÑER";#N/A,#N/A,FALSE,"ELEC";#N/A,#N/A,FALSE,"INSTR"}</definedName>
    <definedName name="FSD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hidden="1">{#N/A,#N/A,FALSE,"Total_OC015";#N/A,#N/A,FALSE,"ADMIN";#N/A,#N/A,FALSE,"PROCES";#N/A,#N/A,FALSE,"mecan";#N/A,#N/A,FALSE,"civil";#N/A,#N/A,FALSE,"CAÑER";#N/A,#N/A,FALSE,"ELEC";#N/A,#N/A,FALSE,"INSTR"}</definedName>
    <definedName name="FSD_1" localSheetId="1" hidden="1">{#N/A,#N/A,FALSE,"Total_OC015";#N/A,#N/A,FALSE,"ADMIN";#N/A,#N/A,FALSE,"PROCES";#N/A,#N/A,FALSE,"mecan";#N/A,#N/A,FALSE,"civil";#N/A,#N/A,FALSE,"CAÑER";#N/A,#N/A,FALSE,"ELEC";#N/A,#N/A,FALSE,"INSTR"}</definedName>
    <definedName name="FSD_1" localSheetId="11" hidden="1">{#N/A,#N/A,FALSE,"Total_OC015";#N/A,#N/A,FALSE,"ADMIN";#N/A,#N/A,FALSE,"PROCES";#N/A,#N/A,FALSE,"mecan";#N/A,#N/A,FALSE,"civil";#N/A,#N/A,FALSE,"CAÑER";#N/A,#N/A,FALSE,"ELEC";#N/A,#N/A,FALSE,"INSTR"}</definedName>
    <definedName name="FSD_1" localSheetId="15" hidden="1">{#N/A,#N/A,FALSE,"Total_OC015";#N/A,#N/A,FALSE,"ADMIN";#N/A,#N/A,FALSE,"PROCES";#N/A,#N/A,FALSE,"mecan";#N/A,#N/A,FALSE,"civil";#N/A,#N/A,FALSE,"CAÑER";#N/A,#N/A,FALSE,"ELEC";#N/A,#N/A,FALSE,"INSTR"}</definedName>
    <definedName name="FSD_1" localSheetId="21" hidden="1">{#N/A,#N/A,FALSE,"Total_OC015";#N/A,#N/A,FALSE,"ADMIN";#N/A,#N/A,FALSE,"PROCES";#N/A,#N/A,FALSE,"mecan";#N/A,#N/A,FALSE,"civil";#N/A,#N/A,FALSE,"CAÑER";#N/A,#N/A,FALSE,"ELEC";#N/A,#N/A,FALSE,"INSTR"}</definedName>
    <definedName name="FSD_1" hidden="1">{#N/A,#N/A,FALSE,"Total_OC015";#N/A,#N/A,FALSE,"ADMIN";#N/A,#N/A,FALSE,"PROCES";#N/A,#N/A,FALSE,"mecan";#N/A,#N/A,FALSE,"civil";#N/A,#N/A,FALSE,"CAÑER";#N/A,#N/A,FALSE,"ELEC";#N/A,#N/A,FALSE,"INSTR"}</definedName>
    <definedName name="fsdafasf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F" localSheetId="4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11" hidden="1">{"CI+GG(BASE)",#N/A,FALSE,"CI+GG(BASE)";"GG",#N/A,FALSE,"CI+GG(BASE)";"CI",#N/A,FALSE,"CI+GG(BASE)"}</definedName>
    <definedName name="FSDF" localSheetId="15" hidden="1">{"CI+GG(BASE)",#N/A,FALSE,"CI+GG(BASE)";"GG",#N/A,FALSE,"CI+GG(BASE)";"CI",#N/A,FALSE,"CI+GG(BASE)"}</definedName>
    <definedName name="FSDF" localSheetId="21" hidden="1">{"CI+GG(BASE)",#N/A,FALSE,"CI+GG(BASE)";"GG",#N/A,FALSE,"CI+GG(BASE)";"CI",#N/A,FALSE,"CI+GG(BASE)"}</definedName>
    <definedName name="FSDF" localSheetId="3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11" hidden="1">{"CI+GG(BASE)",#N/A,FALSE,"CI+GG(BASE)";"GG",#N/A,FALSE,"CI+GG(BASE)";"CI",#N/A,FALSE,"CI+GG(BASE)"}</definedName>
    <definedName name="FSDF_1" localSheetId="15" hidden="1">{"CI+GG(BASE)",#N/A,FALSE,"CI+GG(BASE)";"GG",#N/A,FALSE,"CI+GG(BASE)";"CI",#N/A,FALSE,"CI+GG(BASE)"}</definedName>
    <definedName name="FSDF_1" localSheetId="21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dfsd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11" hidden="1">{#N/A,#N/A,FALSE,"Total_OC015";#N/A,#N/A,FALSE,"ADMIN";#N/A,#N/A,FALSE,"PROCES";#N/A,#N/A,FALSE,"mecan";#N/A,#N/A,FALSE,"civil";#N/A,#N/A,FALSE,"CAÑER";#N/A,#N/A,FALSE,"ELEC";#N/A,#N/A,FALSE,"INSTR"}</definedName>
    <definedName name="FSEFSEF" localSheetId="15" hidden="1">{#N/A,#N/A,FALSE,"Total_OC015";#N/A,#N/A,FALSE,"ADMIN";#N/A,#N/A,FALSE,"PROCES";#N/A,#N/A,FALSE,"mecan";#N/A,#N/A,FALSE,"civil";#N/A,#N/A,FALSE,"CAÑER";#N/A,#N/A,FALSE,"ELEC";#N/A,#N/A,FALSE,"INSTR"}</definedName>
    <definedName name="FSEFSEF" localSheetId="21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EFSEF_1" localSheetId="1" hidden="1">{#N/A,#N/A,FALSE,"Total_OC015";#N/A,#N/A,FALSE,"ADMIN";#N/A,#N/A,FALSE,"PROCES";#N/A,#N/A,FALSE,"mecan";#N/A,#N/A,FALSE,"civil";#N/A,#N/A,FALSE,"CAÑER";#N/A,#N/A,FALSE,"ELEC";#N/A,#N/A,FALSE,"INSTR"}</definedName>
    <definedName name="FSEFSEF_1" localSheetId="11" hidden="1">{#N/A,#N/A,FALSE,"Total_OC015";#N/A,#N/A,FALSE,"ADMIN";#N/A,#N/A,FALSE,"PROCES";#N/A,#N/A,FALSE,"mecan";#N/A,#N/A,FALSE,"civil";#N/A,#N/A,FALSE,"CAÑER";#N/A,#N/A,FALSE,"ELEC";#N/A,#N/A,FALSE,"INSTR"}</definedName>
    <definedName name="FSEFSEF_1" localSheetId="15" hidden="1">{#N/A,#N/A,FALSE,"Total_OC015";#N/A,#N/A,FALSE,"ADMIN";#N/A,#N/A,FALSE,"PROCES";#N/A,#N/A,FALSE,"mecan";#N/A,#N/A,FALSE,"civil";#N/A,#N/A,FALSE,"CAÑER";#N/A,#N/A,FALSE,"ELEC";#N/A,#N/A,FALSE,"INSTR"}</definedName>
    <definedName name="FSEFSEF_1" localSheetId="21" hidden="1">{#N/A,#N/A,FALSE,"Total_OC015";#N/A,#N/A,FALSE,"ADMIN";#N/A,#N/A,FALSE,"PROCES";#N/A,#N/A,FALSE,"mecan";#N/A,#N/A,FALSE,"civil";#N/A,#N/A,FALSE,"CAÑER";#N/A,#N/A,FALSE,"ELEC";#N/A,#N/A,FALSE,"INSTR"}</definedName>
    <definedName name="FSEFSEF_1" hidden="1">{#N/A,#N/A,FALSE,"Total_OC015";#N/A,#N/A,FALSE,"ADMIN";#N/A,#N/A,FALSE,"PROCES";#N/A,#N/A,FALSE,"mecan";#N/A,#N/A,FALSE,"civil";#N/A,#N/A,FALSE,"CAÑER";#N/A,#N/A,FALSE,"ELEC";#N/A,#N/A,FALSE,"INSTR"}</definedName>
    <definedName name="FS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M" localSheetId="7">#REF!</definedName>
    <definedName name="FSM">#REF!</definedName>
    <definedName name="fsu" localSheetId="7">#REF!</definedName>
    <definedName name="fsu">#REF!</definedName>
    <definedName name="FT" localSheetId="7">#REF!</definedName>
    <definedName name="ft" localSheetId="4">#REF!</definedName>
    <definedName name="FT">#REF!</definedName>
    <definedName name="FTM" localSheetId="7">#REF!</definedName>
    <definedName name="FTM" localSheetId="4">#REF!</definedName>
    <definedName name="FTM">#REF!</definedName>
    <definedName name="FTMina" localSheetId="7">#REF!</definedName>
    <definedName name="FTMina">#REF!</definedName>
    <definedName name="FTPlanta" localSheetId="7">#REF!</definedName>
    <definedName name="FTPlanta">#REF!</definedName>
    <definedName name="ftt" localSheetId="1" hidden="1">{"BPC",#N/A,FALSE,"PRO";"NUC",#N/A,FALSE,"PRO";"FOS",#N/A,FALSE,"PRO"}</definedName>
    <definedName name="ftt" localSheetId="11" hidden="1">{"BPC",#N/A,FALSE,"PRO";"NUC",#N/A,FALSE,"PRO";"FOS",#N/A,FALSE,"PRO"}</definedName>
    <definedName name="ftt" localSheetId="15" hidden="1">{"BPC",#N/A,FALSE,"PRO";"NUC",#N/A,FALSE,"PRO";"FOS",#N/A,FALSE,"PRO"}</definedName>
    <definedName name="ftt" localSheetId="21" hidden="1">{"BPC",#N/A,FALSE,"PRO";"NUC",#N/A,FALSE,"PRO";"FOS",#N/A,FALSE,"PRO"}</definedName>
    <definedName name="ftt" hidden="1">{"BPC",#N/A,FALSE,"PRO";"NUC",#N/A,FALSE,"PRO";"FOS",#N/A,FALSE,"PRO"}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11" hidden="1">{#N/A,#N/A,FALSE,"E-1";#N/A,#N/A,FALSE,"E-2";#N/A,#N/A,FALSE,"F-1";#N/A,#N/A,FALSE,"F-2";#N/A,#N/A,FALSE,"F-3";#N/A,#N/A,FALSE,"F-4";#N/A,#N/A,FALSE,"F-5";#N/A,#N/A,FALSE,"F-6";#N/A,#N/A,FALSE,"Matrix"}</definedName>
    <definedName name="fuhgfd" localSheetId="15" hidden="1">{#N/A,#N/A,FALSE,"E-1";#N/A,#N/A,FALSE,"E-2";#N/A,#N/A,FALSE,"F-1";#N/A,#N/A,FALSE,"F-2";#N/A,#N/A,FALSE,"F-3";#N/A,#N/A,FALSE,"F-4";#N/A,#N/A,FALSE,"F-5";#N/A,#N/A,FALSE,"F-6";#N/A,#N/A,FALSE,"Matrix"}</definedName>
    <definedName name="fuhgfd" localSheetId="21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ll_Print" localSheetId="7">#REF!</definedName>
    <definedName name="Full_Print">#REF!</definedName>
    <definedName name="fur" localSheetId="7">#REF!</definedName>
    <definedName name="fur">#REF!</definedName>
    <definedName name="FVMO" localSheetId="7">#REF!</definedName>
    <definedName name="FVMO">#REF!</definedName>
    <definedName name="FWFESDFSDF" localSheetId="1" hidden="1">{#N/A,#N/A,TRUE,"Est. de Fact.";#N/A,#N/A,TRUE,"Capitulo 19";#N/A,#N/A,TRUE,"Proyecto P855"}</definedName>
    <definedName name="FWFESDFSDF" localSheetId="11" hidden="1">{#N/A,#N/A,TRUE,"Est. de Fact.";#N/A,#N/A,TRUE,"Capitulo 19";#N/A,#N/A,TRUE,"Proyecto P855"}</definedName>
    <definedName name="FWFESDFSDF" localSheetId="15" hidden="1">{#N/A,#N/A,TRUE,"Est. de Fact.";#N/A,#N/A,TRUE,"Capitulo 19";#N/A,#N/A,TRUE,"Proyecto P855"}</definedName>
    <definedName name="FWFESDFSDF" localSheetId="21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WFESDFSDF_1" localSheetId="1" hidden="1">{#N/A,#N/A,TRUE,"Est. de Fact.";#N/A,#N/A,TRUE,"Capitulo 19";#N/A,#N/A,TRUE,"Proyecto P855"}</definedName>
    <definedName name="FWFESDFSDF_1" localSheetId="11" hidden="1">{#N/A,#N/A,TRUE,"Est. de Fact.";#N/A,#N/A,TRUE,"Capitulo 19";#N/A,#N/A,TRUE,"Proyecto P855"}</definedName>
    <definedName name="FWFESDFSDF_1" localSheetId="15" hidden="1">{#N/A,#N/A,TRUE,"Est. de Fact.";#N/A,#N/A,TRUE,"Capitulo 19";#N/A,#N/A,TRUE,"Proyecto P855"}</definedName>
    <definedName name="FWFESDFSDF_1" localSheetId="21" hidden="1">{#N/A,#N/A,TRUE,"Est. de Fact.";#N/A,#N/A,TRUE,"Capitulo 19";#N/A,#N/A,TRUE,"Proyecto P855"}</definedName>
    <definedName name="FWFESDFSDF_1" hidden="1">{#N/A,#N/A,TRUE,"Est. de Fact.";#N/A,#N/A,TRUE,"Capitulo 19";#N/A,#N/A,TRUE,"Proyecto P855"}</definedName>
    <definedName name="FX" localSheetId="7">#REF!</definedName>
    <definedName name="FX">#REF!</definedName>
    <definedName name="FXC" localSheetId="7">#REF!</definedName>
    <definedName name="FXC">#REF!</definedName>
    <definedName name="FXCOSTO" localSheetId="7">#REF!</definedName>
    <definedName name="FXCOSTO" localSheetId="4">#REF!</definedName>
    <definedName name="FXCOSTO" localSheetId="3">#REF!</definedName>
    <definedName name="FXCOSTO">#REF!</definedName>
    <definedName name="FY" localSheetId="7">#REF!</definedName>
    <definedName name="FY">#REF!</definedName>
    <definedName name="FYC" localSheetId="7">#REF!</definedName>
    <definedName name="FYC">#REF!</definedName>
    <definedName name="FZCOSTO" localSheetId="7">#REF!</definedName>
    <definedName name="FZCOSTO" localSheetId="4">#REF!</definedName>
    <definedName name="FZCOSTO" localSheetId="3">#REF!</definedName>
    <definedName name="FZCOSTO">#REF!</definedName>
    <definedName name="g" localSheetId="4">#REF!</definedName>
    <definedName name="g" localSheetId="1" hidden="1">{#N/A,#N/A,FALSE,"Graficos"}</definedName>
    <definedName name="g" localSheetId="11" hidden="1">{#N/A,#N/A,FALSE,"Graficos"}</definedName>
    <definedName name="g" localSheetId="15" hidden="1">{#N/A,#N/A,FALSE,"Graficos"}</definedName>
    <definedName name="g" localSheetId="21" hidden="1">{#N/A,#N/A,FALSE,"Graficos"}</definedName>
    <definedName name="g" localSheetId="3">#REF!</definedName>
    <definedName name="g" hidden="1">{#N/A,#N/A,FALSE,"Graficos"}</definedName>
    <definedName name="g_1" localSheetId="1" hidden="1">{#N/A,#N/A,FALSE,"Total_OC015";#N/A,#N/A,FALSE,"ADMIN";#N/A,#N/A,FALSE,"PROCES";#N/A,#N/A,FALSE,"mecan";#N/A,#N/A,FALSE,"civil";#N/A,#N/A,FALSE,"CAÑER";#N/A,#N/A,FALSE,"ELEC";#N/A,#N/A,FALSE,"INSTR"}</definedName>
    <definedName name="g_1" localSheetId="11" hidden="1">{#N/A,#N/A,FALSE,"Total_OC015";#N/A,#N/A,FALSE,"ADMIN";#N/A,#N/A,FALSE,"PROCES";#N/A,#N/A,FALSE,"mecan";#N/A,#N/A,FALSE,"civil";#N/A,#N/A,FALSE,"CAÑER";#N/A,#N/A,FALSE,"ELEC";#N/A,#N/A,FALSE,"INSTR"}</definedName>
    <definedName name="g_1" localSheetId="15" hidden="1">{#N/A,#N/A,FALSE,"Total_OC015";#N/A,#N/A,FALSE,"ADMIN";#N/A,#N/A,FALSE,"PROCES";#N/A,#N/A,FALSE,"mecan";#N/A,#N/A,FALSE,"civil";#N/A,#N/A,FALSE,"CAÑER";#N/A,#N/A,FALSE,"ELEC";#N/A,#N/A,FALSE,"INSTR"}</definedName>
    <definedName name="g_1" localSheetId="21" hidden="1">{#N/A,#N/A,FALSE,"Total_OC015";#N/A,#N/A,FALSE,"ADMIN";#N/A,#N/A,FALSE,"PROCES";#N/A,#N/A,FALSE,"mecan";#N/A,#N/A,FALSE,"civil";#N/A,#N/A,FALSE,"CAÑER";#N/A,#N/A,FALSE,"ELEC";#N/A,#N/A,FALSE,"INSTR"}</definedName>
    <definedName name="g_1" hidden="1">{#N/A,#N/A,FALSE,"Total_OC015";#N/A,#N/A,FALSE,"ADMIN";#N/A,#N/A,FALSE,"PROCES";#N/A,#N/A,FALSE,"mecan";#N/A,#N/A,FALSE,"civil";#N/A,#N/A,FALSE,"CAÑER";#N/A,#N/A,FALSE,"ELEC";#N/A,#N/A,FALSE,"INSTR"}</definedName>
    <definedName name="gaby" localSheetId="7">YEAR(#REF!)</definedName>
    <definedName name="gaby">YEAR(#REF!)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" localSheetId="7">#REF!</definedName>
    <definedName name="GAM">#REF!</definedName>
    <definedName name="Gantt" localSheetId="7">#REF!</definedName>
    <definedName name="gantt" localSheetId="4">#REF!</definedName>
    <definedName name="Gantt">#REF!</definedName>
    <definedName name="Gantt_2" localSheetId="4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11" hidden="1">{#N/A,#N/A,FALSE,"Total_OC015";#N/A,#N/A,FALSE,"ADMIN";#N/A,#N/A,FALSE,"PROCES";#N/A,#N/A,FALSE,"mecan";#N/A,#N/A,FALSE,"civil";#N/A,#N/A,FALSE,"CAÑER";#N/A,#N/A,FALSE,"ELEC";#N/A,#N/A,FALSE,"INSTR"}</definedName>
    <definedName name="Gantt_2" localSheetId="15" hidden="1">{#N/A,#N/A,FALSE,"Total_OC015";#N/A,#N/A,FALSE,"ADMIN";#N/A,#N/A,FALSE,"PROCES";#N/A,#N/A,FALSE,"mecan";#N/A,#N/A,FALSE,"civil";#N/A,#N/A,FALSE,"CAÑER";#N/A,#N/A,FALSE,"ELEC";#N/A,#N/A,FALSE,"INSTR"}</definedName>
    <definedName name="Gantt_2" localSheetId="21" hidden="1">{#N/A,#N/A,FALSE,"Total_OC015";#N/A,#N/A,FALSE,"ADMIN";#N/A,#N/A,FALSE,"PROCES";#N/A,#N/A,FALSE,"mecan";#N/A,#N/A,FALSE,"civil";#N/A,#N/A,FALSE,"CAÑER";#N/A,#N/A,FALSE,"ELEC";#N/A,#N/A,FALSE,"INSTR"}</definedName>
    <definedName name="Gantt_2" localSheetId="3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11" hidden="1">{#N/A,#N/A,FALSE,"Total_OC015";#N/A,#N/A,FALSE,"ADMIN";#N/A,#N/A,FALSE,"PROCES";#N/A,#N/A,FALSE,"mecan";#N/A,#N/A,FALSE,"civil";#N/A,#N/A,FALSE,"CAÑER";#N/A,#N/A,FALSE,"ELEC";#N/A,#N/A,FALSE,"INSTR"}</definedName>
    <definedName name="Gantt_2_1" localSheetId="15" hidden="1">{#N/A,#N/A,FALSE,"Total_OC015";#N/A,#N/A,FALSE,"ADMIN";#N/A,#N/A,FALSE,"PROCES";#N/A,#N/A,FALSE,"mecan";#N/A,#N/A,FALSE,"civil";#N/A,#N/A,FALSE,"CAÑER";#N/A,#N/A,FALSE,"ELEC";#N/A,#N/A,FALSE,"INSTR"}</definedName>
    <definedName name="Gantt_2_1" localSheetId="21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NTT01" localSheetId="7">#REF!</definedName>
    <definedName name="GANTT01" localSheetId="3">#REF!</definedName>
    <definedName name="GANTT01">#REF!</definedName>
    <definedName name="ganttt" localSheetId="1" hidden="1">{#N/A,#N/A,FALSE,"Total_OC015";#N/A,#N/A,FALSE,"ADMIN";#N/A,#N/A,FALSE,"PROCES";#N/A,#N/A,FALSE,"mecan";#N/A,#N/A,FALSE,"civil";#N/A,#N/A,FALSE,"CAÑER";#N/A,#N/A,FALSE,"ELEC";#N/A,#N/A,FALSE,"INSTR"}</definedName>
    <definedName name="ganttt" localSheetId="11" hidden="1">{#N/A,#N/A,FALSE,"Total_OC015";#N/A,#N/A,FALSE,"ADMIN";#N/A,#N/A,FALSE,"PROCES";#N/A,#N/A,FALSE,"mecan";#N/A,#N/A,FALSE,"civil";#N/A,#N/A,FALSE,"CAÑER";#N/A,#N/A,FALSE,"ELEC";#N/A,#N/A,FALSE,"INSTR"}</definedName>
    <definedName name="ganttt" localSheetId="15" hidden="1">{#N/A,#N/A,FALSE,"Total_OC015";#N/A,#N/A,FALSE,"ADMIN";#N/A,#N/A,FALSE,"PROCES";#N/A,#N/A,FALSE,"mecan";#N/A,#N/A,FALSE,"civil";#N/A,#N/A,FALSE,"CAÑER";#N/A,#N/A,FALSE,"ELEC";#N/A,#N/A,FALSE,"INSTR"}</definedName>
    <definedName name="ganttt" localSheetId="21" hidden="1">{#N/A,#N/A,FALSE,"Total_OC015";#N/A,#N/A,FALSE,"ADMIN";#N/A,#N/A,FALSE,"PROCES";#N/A,#N/A,FALSE,"mecan";#N/A,#N/A,FALSE,"civil";#N/A,#N/A,FALSE,"CAÑER";#N/A,#N/A,FALSE,"ELEC";#N/A,#N/A,FALSE,"INSTR"}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stón" localSheetId="4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11" hidden="1">{"CI+GG(BASE)",#N/A,FALSE,"CI+GG(BASE)";"GG",#N/A,FALSE,"CI+GG(BASE)";"CI",#N/A,FALSE,"CI+GG(BASE)"}</definedName>
    <definedName name="Gastón" localSheetId="15" hidden="1">{"CI+GG(BASE)",#N/A,FALSE,"CI+GG(BASE)";"GG",#N/A,FALSE,"CI+GG(BASE)";"CI",#N/A,FALSE,"CI+GG(BASE)"}</definedName>
    <definedName name="Gastón" localSheetId="21" hidden="1">{"CI+GG(BASE)",#N/A,FALSE,"CI+GG(BASE)";"GG",#N/A,FALSE,"CI+GG(BASE)";"CI",#N/A,FALSE,"CI+GG(BASE)"}</definedName>
    <definedName name="Gastón" localSheetId="3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11" hidden="1">{"CI+GG(BASE)",#N/A,FALSE,"CI+GG(BASE)";"GG",#N/A,FALSE,"CI+GG(BASE)";"CI",#N/A,FALSE,"CI+GG(BASE)"}</definedName>
    <definedName name="Gastón_1" localSheetId="15" hidden="1">{"CI+GG(BASE)",#N/A,FALSE,"CI+GG(BASE)";"GG",#N/A,FALSE,"CI+GG(BASE)";"CI",#N/A,FALSE,"CI+GG(BASE)"}</definedName>
    <definedName name="Gastón_1" localSheetId="21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1" localSheetId="1" hidden="1">{"CI+GG(BASE)",#N/A,FALSE,"CI+GG(BASE)";"GG",#N/A,FALSE,"CI+GG(BASE)";"CI",#N/A,FALSE,"CI+GG(BASE)"}</definedName>
    <definedName name="GASTÓN1" localSheetId="11" hidden="1">{"CI+GG(BASE)",#N/A,FALSE,"CI+GG(BASE)";"GG",#N/A,FALSE,"CI+GG(BASE)";"CI",#N/A,FALSE,"CI+GG(BASE)"}</definedName>
    <definedName name="GASTÓN1" localSheetId="15" hidden="1">{"CI+GG(BASE)",#N/A,FALSE,"CI+GG(BASE)";"GG",#N/A,FALSE,"CI+GG(BASE)";"CI",#N/A,FALSE,"CI+GG(BASE)"}</definedName>
    <definedName name="GASTÓN1" localSheetId="21" hidden="1">{"CI+GG(BASE)",#N/A,FALSE,"CI+GG(BASE)";"GG",#N/A,FALSE,"CI+GG(BASE)";"CI",#N/A,FALSE,"CI+GG(BASE)"}</definedName>
    <definedName name="GASTÓN1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11" hidden="1">{"CI+GG(BASE)",#N/A,FALSE,"CI+GG(BASE)";"GG",#N/A,FALSE,"CI+GG(BASE)";"CI",#N/A,FALSE,"CI+GG(BASE)"}</definedName>
    <definedName name="Gastóna" localSheetId="15" hidden="1">{"CI+GG(BASE)",#N/A,FALSE,"CI+GG(BASE)";"GG",#N/A,FALSE,"CI+GG(BASE)";"CI",#N/A,FALSE,"CI+GG(BASE)"}</definedName>
    <definedName name="Gastóna" localSheetId="21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11" hidden="1">{"CI+GG(BASE)",#N/A,FALSE,"CI+GG(BASE)";"GG",#N/A,FALSE,"CI+GG(BASE)";"CI",#N/A,FALSE,"CI+GG(BASE)"}</definedName>
    <definedName name="Gastónb" localSheetId="15" hidden="1">{"CI+GG(BASE)",#N/A,FALSE,"CI+GG(BASE)";"GG",#N/A,FALSE,"CI+GG(BASE)";"CI",#N/A,FALSE,"CI+GG(BASE)"}</definedName>
    <definedName name="Gastónb" localSheetId="21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11" hidden="1">{"CI+GG(BASE)",#N/A,FALSE,"CI+GG(BASE)";"GG",#N/A,FALSE,"CI+GG(BASE)";"CI",#N/A,FALSE,"CI+GG(BASE)"}</definedName>
    <definedName name="Gastónc" localSheetId="15" hidden="1">{"CI+GG(BASE)",#N/A,FALSE,"CI+GG(BASE)";"GG",#N/A,FALSE,"CI+GG(BASE)";"CI",#N/A,FALSE,"CI+GG(BASE)"}</definedName>
    <definedName name="Gastónc" localSheetId="21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11" hidden="1">{"CI+GG(BASE)",#N/A,FALSE,"CI+GG(BASE)";"GG",#N/A,FALSE,"CI+GG(BASE)";"CI",#N/A,FALSE,"CI+GG(BASE)"}</definedName>
    <definedName name="Gastónd" localSheetId="15" hidden="1">{"CI+GG(BASE)",#N/A,FALSE,"CI+GG(BASE)";"GG",#N/A,FALSE,"CI+GG(BASE)";"CI",#N/A,FALSE,"CI+GG(BASE)"}</definedName>
    <definedName name="Gastónd" localSheetId="21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7">#REF!</definedName>
    <definedName name="gastos">#REF!</definedName>
    <definedName name="GASTOS_INCURRIDOS1996" localSheetId="7">#REF!</definedName>
    <definedName name="GASTOS_INCURRIDOS1996" localSheetId="3">#REF!</definedName>
    <definedName name="GASTOS_INCURRIDOS1996">#REF!</definedName>
    <definedName name="GASTOS_INCURRIDOS1997" localSheetId="7">#REF!</definedName>
    <definedName name="GASTOS_INCURRIDOS1997">#REF!</definedName>
    <definedName name="GASTOS_PROGRAMADOS1997" localSheetId="7">#REF!</definedName>
    <definedName name="GASTOS_PROGRAMADOS1997">#REF!</definedName>
    <definedName name="GASTOS_PROGRAMADOS1998" localSheetId="7">#REF!</definedName>
    <definedName name="GASTOS_PROGRAMADOS1998">#REF!</definedName>
    <definedName name="gat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cgf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" localSheetId="1" hidden="1">{#N/A,#N/A,FALSE,"PEND INC";#N/A,#N/A,FALSE,"PEND MINM"}</definedName>
    <definedName name="gd" localSheetId="11" hidden="1">{#N/A,#N/A,FALSE,"PEND INC";#N/A,#N/A,FALSE,"PEND MINM"}</definedName>
    <definedName name="gd" localSheetId="15" hidden="1">{#N/A,#N/A,FALSE,"PEND INC";#N/A,#N/A,FALSE,"PEND MINM"}</definedName>
    <definedName name="gd" localSheetId="21" hidden="1">{#N/A,#N/A,FALSE,"PEND INC";#N/A,#N/A,FALSE,"PEND MINM"}</definedName>
    <definedName name="gd" hidden="1">{#N/A,#N/A,FALSE,"PEND INC";#N/A,#N/A,FALSE,"PEND MINM"}</definedName>
    <definedName name="GDG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FTWEYW" localSheetId="7">#REF!</definedName>
    <definedName name="GDGFTWEYW">#REF!</definedName>
    <definedName name="gd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S" localSheetId="7">#REF!</definedName>
    <definedName name="GDSS">#REF!</definedName>
    <definedName name="GD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frt5" localSheetId="1" hidden="1">{"MO(BASE)",#N/A,FALSE,"MO(BASE)";"MO(BASE)1",#N/A,FALSE,"MO(BASE)";"MO(BASE)2",#N/A,FALSE,"MO(BASE)"}</definedName>
    <definedName name="gefrt5" localSheetId="11" hidden="1">{"MO(BASE)",#N/A,FALSE,"MO(BASE)";"MO(BASE)1",#N/A,FALSE,"MO(BASE)";"MO(BASE)2",#N/A,FALSE,"MO(BASE)"}</definedName>
    <definedName name="gefrt5" localSheetId="15" hidden="1">{"MO(BASE)",#N/A,FALSE,"MO(BASE)";"MO(BASE)1",#N/A,FALSE,"MO(BASE)";"MO(BASE)2",#N/A,FALSE,"MO(BASE)"}</definedName>
    <definedName name="gefrt5" localSheetId="21" hidden="1">{"MO(BASE)",#N/A,FALSE,"MO(BASE)";"MO(BASE)1",#N/A,FALSE,"MO(BASE)";"MO(BASE)2",#N/A,FALSE,"MO(BASE)"}</definedName>
    <definedName name="gefrt5" hidden="1">{"MO(BASE)",#N/A,FALSE,"MO(BASE)";"MO(BASE)1",#N/A,FALSE,"MO(BASE)";"MO(BASE)2",#N/A,FALSE,"MO(BASE)"}</definedName>
    <definedName name="GENERAL" localSheetId="7">#REF!</definedName>
    <definedName name="GENERAL">#REF!</definedName>
    <definedName name="General___Administrative" localSheetId="7">#REF!</definedName>
    <definedName name="General___Administrative">#REF!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11" hidden="1">{"FlujoGastos",#N/A,FALSE,"Base";"FlujoGastos",#N/A,FALSE,"Buzón Tren";"FlujoGastos",#N/A,FALSE,"Buzón Camión";"FlujoGastos",#N/A,FALSE,"LHD Camión";"FlujoGastos",#N/A,FALSE,"Cámara Camión"}</definedName>
    <definedName name="gente" localSheetId="15" hidden="1">{"FlujoGastos",#N/A,FALSE,"Base";"FlujoGastos",#N/A,FALSE,"Buzón Tren";"FlujoGastos",#N/A,FALSE,"Buzón Camión";"FlujoGastos",#N/A,FALSE,"LHD Camión";"FlujoGastos",#N/A,FALSE,"Cámara Camión"}</definedName>
    <definedName name="gente" localSheetId="21" hidden="1">{"FlujoGastos",#N/A,FALSE,"Base";"FlujoGastos",#N/A,FALSE,"Buzón Tren";"FlujoGastos",#N/A,FALSE,"Buzón Camión";"FlujoGastos",#N/A,FALSE,"LHD Camión";"FlujoGastos",#N/A,FALSE,"Cámara Camión"}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e_1" localSheetId="1" hidden="1">{"FlujoGastos",#N/A,FALSE,"Base";"FlujoGastos",#N/A,FALSE,"Buzón Tren";"FlujoGastos",#N/A,FALSE,"Buzón Camión";"FlujoGastos",#N/A,FALSE,"LHD Camión";"FlujoGastos",#N/A,FALSE,"Cámara Camión"}</definedName>
    <definedName name="gente_1" localSheetId="11" hidden="1">{"FlujoGastos",#N/A,FALSE,"Base";"FlujoGastos",#N/A,FALSE,"Buzón Tren";"FlujoGastos",#N/A,FALSE,"Buzón Camión";"FlujoGastos",#N/A,FALSE,"LHD Camión";"FlujoGastos",#N/A,FALSE,"Cámara Camión"}</definedName>
    <definedName name="gente_1" localSheetId="15" hidden="1">{"FlujoGastos",#N/A,FALSE,"Base";"FlujoGastos",#N/A,FALSE,"Buzón Tren";"FlujoGastos",#N/A,FALSE,"Buzón Camión";"FlujoGastos",#N/A,FALSE,"LHD Camión";"FlujoGastos",#N/A,FALSE,"Cámara Camión"}</definedName>
    <definedName name="gente_1" localSheetId="21" hidden="1">{"FlujoGastos",#N/A,FALSE,"Base";"FlujoGastos",#N/A,FALSE,"Buzón Tren";"FlujoGastos",#N/A,FALSE,"Buzón Camión";"FlujoGastos",#N/A,FALSE,"LHD Camión";"FlujoGastos",#N/A,FALSE,"Cámara Camión"}</definedName>
    <definedName name="gente_1" hidden="1">{"FlujoGastos",#N/A,FALSE,"Base";"FlujoGastos",#N/A,FALSE,"Buzón Tren";"FlujoGastos",#N/A,FALSE,"Buzón Camión";"FlujoGastos",#N/A,FALSE,"LHD Camión";"FlujoGastos",#N/A,FALSE,"Cámara Camión"}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11" hidden="1">{"desarrollo",#N/A,FALSE,"Cámara Camión";"resumen",#N/A,FALSE,"Cámara Camión";"eqprod",#N/A,FALSE,"Cámara Camión"}</definedName>
    <definedName name="gerente" localSheetId="15" hidden="1">{"desarrollo",#N/A,FALSE,"Cámara Camión";"resumen",#N/A,FALSE,"Cámara Camión";"eqprod",#N/A,FALSE,"Cámara Camión"}</definedName>
    <definedName name="gerente" localSheetId="21" hidden="1">{"desarrollo",#N/A,FALSE,"Cámara Camión";"resumen",#N/A,FALSE,"Cámara Camión";"eqprod",#N/A,FALSE,"Cámara Camión"}</definedName>
    <definedName name="gerente" localSheetId="3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rente_1" localSheetId="1" hidden="1">{"desarrollo",#N/A,FALSE,"Cámara Camión";"resumen",#N/A,FALSE,"Cámara Camión";"eqprod",#N/A,FALSE,"Cámara Camión"}</definedName>
    <definedName name="gerente_1" localSheetId="11" hidden="1">{"desarrollo",#N/A,FALSE,"Cámara Camión";"resumen",#N/A,FALSE,"Cámara Camión";"eqprod",#N/A,FALSE,"Cámara Camión"}</definedName>
    <definedName name="gerente_1" localSheetId="15" hidden="1">{"desarrollo",#N/A,FALSE,"Cámara Camión";"resumen",#N/A,FALSE,"Cámara Camión";"eqprod",#N/A,FALSE,"Cámara Camión"}</definedName>
    <definedName name="gerente_1" localSheetId="21" hidden="1">{"desarrollo",#N/A,FALSE,"Cámara Camión";"resumen",#N/A,FALSE,"Cámara Camión";"eqprod",#N/A,FALSE,"Cámara Camión"}</definedName>
    <definedName name="gerente_1" hidden="1">{"desarrollo",#N/A,FALSE,"Cámara Camión";"resumen",#N/A,FALSE,"Cámara Camión";"eqprod",#N/A,FALSE,"Cámara Camión"}</definedName>
    <definedName name="Germán_Caceres" localSheetId="7">#REF!</definedName>
    <definedName name="Germán_Caceres">#REF!</definedName>
    <definedName name="G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F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F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F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g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" localSheetId="1" hidden="1">{"Graf_Carga Trab",#N/A,FALSE,"Grafi_Carga Trab";"Graf_Venta Flujo",#N/A,FALSE,"Grafi_Carga Trab"}</definedName>
    <definedName name="gg" localSheetId="11" hidden="1">{"Graf_Carga Trab",#N/A,FALSE,"Grafi_Carga Trab";"Graf_Venta Flujo",#N/A,FALSE,"Grafi_Carga Trab"}</definedName>
    <definedName name="gg" localSheetId="15" hidden="1">{"Graf_Carga Trab",#N/A,FALSE,"Grafi_Carga Trab";"Graf_Venta Flujo",#N/A,FALSE,"Grafi_Carga Trab"}</definedName>
    <definedName name="gg" localSheetId="21" hidden="1">{"Graf_Carga Trab",#N/A,FALSE,"Grafi_Carga Trab";"Graf_Venta Flujo",#N/A,FALSE,"Grafi_Carga Trab"}</definedName>
    <definedName name="gg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" hidden="1">{"Graf_Carga Trab",#N/A,FALSE,"Grafi_Carga Trab";"Graf_Venta Flujo",#N/A,FALSE,"Grafi_Carga Trab"}</definedName>
    <definedName name="gg_1" localSheetId="1" hidden="1">{#N/A,#N/A,FALSE,"Total_OC015";#N/A,#N/A,FALSE,"ADMIN";#N/A,#N/A,FALSE,"PROCES";#N/A,#N/A,FALSE,"mecan";#N/A,#N/A,FALSE,"civil";#N/A,#N/A,FALSE,"CAÑER";#N/A,#N/A,FALSE,"ELEC";#N/A,#N/A,FALSE,"INSTR"}</definedName>
    <definedName name="gg_1" localSheetId="11" hidden="1">{#N/A,#N/A,FALSE,"Total_OC015";#N/A,#N/A,FALSE,"ADMIN";#N/A,#N/A,FALSE,"PROCES";#N/A,#N/A,FALSE,"mecan";#N/A,#N/A,FALSE,"civil";#N/A,#N/A,FALSE,"CAÑER";#N/A,#N/A,FALSE,"ELEC";#N/A,#N/A,FALSE,"INSTR"}</definedName>
    <definedName name="gg_1" localSheetId="15" hidden="1">{#N/A,#N/A,FALSE,"Total_OC015";#N/A,#N/A,FALSE,"ADMIN";#N/A,#N/A,FALSE,"PROCES";#N/A,#N/A,FALSE,"mecan";#N/A,#N/A,FALSE,"civil";#N/A,#N/A,FALSE,"CAÑER";#N/A,#N/A,FALSE,"ELEC";#N/A,#N/A,FALSE,"INSTR"}</definedName>
    <definedName name="gg_1" localSheetId="21" hidden="1">{#N/A,#N/A,FALSE,"Total_OC015";#N/A,#N/A,FALSE,"ADMIN";#N/A,#N/A,FALSE,"PROCES";#N/A,#N/A,FALSE,"mecan";#N/A,#N/A,FALSE,"civil";#N/A,#N/A,FALSE,"CAÑER";#N/A,#N/A,FALSE,"ELEC";#N/A,#N/A,FALSE,"INSTR"}</definedName>
    <definedName name="gg_1" hidden="1">{#N/A,#N/A,FALSE,"Total_OC015";#N/A,#N/A,FALSE,"ADMIN";#N/A,#N/A,FALSE,"PROCES";#N/A,#N/A,FALSE,"mecan";#N/A,#N/A,FALSE,"civil";#N/A,#N/A,FALSE,"CAÑER";#N/A,#N/A,FALSE,"ELEC";#N/A,#N/A,FALSE,"INSTR"}</definedName>
    <definedName name="gg_2" localSheetId="1" hidden="1">{#N/A,#N/A,FALSE,"Total_OC015";#N/A,#N/A,FALSE,"ADMIN";#N/A,#N/A,FALSE,"PROCES";#N/A,#N/A,FALSE,"mecan";#N/A,#N/A,FALSE,"civil";#N/A,#N/A,FALSE,"CAÑER";#N/A,#N/A,FALSE,"ELEC";#N/A,#N/A,FALSE,"INSTR"}</definedName>
    <definedName name="gg_2" localSheetId="11" hidden="1">{#N/A,#N/A,FALSE,"Total_OC015";#N/A,#N/A,FALSE,"ADMIN";#N/A,#N/A,FALSE,"PROCES";#N/A,#N/A,FALSE,"mecan";#N/A,#N/A,FALSE,"civil";#N/A,#N/A,FALSE,"CAÑER";#N/A,#N/A,FALSE,"ELEC";#N/A,#N/A,FALSE,"INSTR"}</definedName>
    <definedName name="gg_2" localSheetId="15" hidden="1">{#N/A,#N/A,FALSE,"Total_OC015";#N/A,#N/A,FALSE,"ADMIN";#N/A,#N/A,FALSE,"PROCES";#N/A,#N/A,FALSE,"mecan";#N/A,#N/A,FALSE,"civil";#N/A,#N/A,FALSE,"CAÑER";#N/A,#N/A,FALSE,"ELEC";#N/A,#N/A,FALSE,"INSTR"}</definedName>
    <definedName name="gg_2" localSheetId="21" hidden="1">{#N/A,#N/A,FALSE,"Total_OC015";#N/A,#N/A,FALSE,"ADMIN";#N/A,#N/A,FALSE,"PROCES";#N/A,#N/A,FALSE,"mecan";#N/A,#N/A,FALSE,"civil";#N/A,#N/A,FALSE,"CAÑER";#N/A,#N/A,FALSE,"ELEC";#N/A,#N/A,FALSE,"INSTR"}</definedName>
    <definedName name="gg_2" hidden="1">{#N/A,#N/A,FALSE,"Total_OC015";#N/A,#N/A,FALSE,"ADMIN";#N/A,#N/A,FALSE,"PROCES";#N/A,#N/A,FALSE,"mecan";#N/A,#N/A,FALSE,"civil";#N/A,#N/A,FALSE,"CAÑER";#N/A,#N/A,FALSE,"ELEC";#N/A,#N/A,FALSE,"INSTR"}</definedName>
    <definedName name="ggd" localSheetId="7">#REF!</definedName>
    <definedName name="ggd" localSheetId="4">#REF!</definedName>
    <definedName name="ggd">#REF!</definedName>
    <definedName name="GGDFH" localSheetId="7" hidden="1">#REF!</definedName>
    <definedName name="GGDFH" hidden="1">#REF!</definedName>
    <definedName name="GGdirconPosv" localSheetId="7">#REF!</definedName>
    <definedName name="GGdirconPosv">#REF!</definedName>
    <definedName name="ggg" localSheetId="7" hidden="1">#REF!</definedName>
    <definedName name="ggg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hidden="1">#REF!</definedName>
    <definedName name="gggg" localSheetId="1" hidden="1">{#N/A,#N/A,TRUE,"Est. de Fact.";#N/A,#N/A,TRUE,"Capitulo 19";#N/A,#N/A,TRUE,"Proyecto P855"}</definedName>
    <definedName name="gggg" localSheetId="11" hidden="1">{#N/A,#N/A,TRUE,"Est. de Fact.";#N/A,#N/A,TRUE,"Capitulo 19";#N/A,#N/A,TRUE,"Proyecto P855"}</definedName>
    <definedName name="gggg" localSheetId="15" hidden="1">{#N/A,#N/A,TRUE,"Est. de Fact.";#N/A,#N/A,TRUE,"Capitulo 19";#N/A,#N/A,TRUE,"Proyecto P855"}</definedName>
    <definedName name="gggg" localSheetId="21" hidden="1">{#N/A,#N/A,TRUE,"Est. de Fact.";#N/A,#N/A,TRUE,"Capitulo 19";#N/A,#N/A,TRUE,"Proyecto P855"}</definedName>
    <definedName name="gggg" hidden="1">{#N/A,#N/A,TRUE,"Est. de Fact.";#N/A,#N/A,TRUE,"Capitulo 19";#N/A,#N/A,TRUE,"Proyecto P855"}</definedName>
    <definedName name="gggg_1" localSheetId="1" hidden="1">{#N/A,#N/A,TRUE,"Est. de Fact.";#N/A,#N/A,TRUE,"Capitulo 19";#N/A,#N/A,TRUE,"Proyecto P855"}</definedName>
    <definedName name="gggg_1" localSheetId="11" hidden="1">{#N/A,#N/A,TRUE,"Est. de Fact.";#N/A,#N/A,TRUE,"Capitulo 19";#N/A,#N/A,TRUE,"Proyecto P855"}</definedName>
    <definedName name="gggg_1" localSheetId="15" hidden="1">{#N/A,#N/A,TRUE,"Est. de Fact.";#N/A,#N/A,TRUE,"Capitulo 19";#N/A,#N/A,TRUE,"Proyecto P855"}</definedName>
    <definedName name="gggg_1" localSheetId="21" hidden="1">{#N/A,#N/A,TRUE,"Est. de Fact.";#N/A,#N/A,TRUE,"Capitulo 19";#N/A,#N/A,TRUE,"Proyecto P855"}</definedName>
    <definedName name="gggg_1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11" hidden="1">{#N/A,#N/A,FALSE,"Total_OC015";#N/A,#N/A,FALSE,"ADMIN";#N/A,#N/A,FALSE,"PROCES";#N/A,#N/A,FALSE,"mecan";#N/A,#N/A,FALSE,"civil";#N/A,#N/A,FALSE,"CAÑER";#N/A,#N/A,FALSE,"ELEC";#N/A,#N/A,FALSE,"INSTR"}</definedName>
    <definedName name="gggggg" localSheetId="15" hidden="1">{#N/A,#N/A,FALSE,"Total_OC015";#N/A,#N/A,FALSE,"ADMIN";#N/A,#N/A,FALSE,"PROCES";#N/A,#N/A,FALSE,"mecan";#N/A,#N/A,FALSE,"civil";#N/A,#N/A,FALSE,"CAÑER";#N/A,#N/A,FALSE,"ELEC";#N/A,#N/A,FALSE,"INSTR"}</definedName>
    <definedName name="gggggg" localSheetId="21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_1" localSheetId="1" hidden="1">{#N/A,#N/A,FALSE,"Total_OC015";#N/A,#N/A,FALSE,"ADMIN";#N/A,#N/A,FALSE,"PROCES";#N/A,#N/A,FALSE,"mecan";#N/A,#N/A,FALSE,"civil";#N/A,#N/A,FALSE,"CAÑER";#N/A,#N/A,FALSE,"ELEC";#N/A,#N/A,FALSE,"INSTR"}</definedName>
    <definedName name="gggggg_1" localSheetId="11" hidden="1">{#N/A,#N/A,FALSE,"Total_OC015";#N/A,#N/A,FALSE,"ADMIN";#N/A,#N/A,FALSE,"PROCES";#N/A,#N/A,FALSE,"mecan";#N/A,#N/A,FALSE,"civil";#N/A,#N/A,FALSE,"CAÑER";#N/A,#N/A,FALSE,"ELEC";#N/A,#N/A,FALSE,"INSTR"}</definedName>
    <definedName name="gggggg_1" localSheetId="15" hidden="1">{#N/A,#N/A,FALSE,"Total_OC015";#N/A,#N/A,FALSE,"ADMIN";#N/A,#N/A,FALSE,"PROCES";#N/A,#N/A,FALSE,"mecan";#N/A,#N/A,FALSE,"civil";#N/A,#N/A,FALSE,"CAÑER";#N/A,#N/A,FALSE,"ELEC";#N/A,#N/A,FALSE,"INSTR"}</definedName>
    <definedName name="gggggg_1" localSheetId="21" hidden="1">{#N/A,#N/A,FALSE,"Total_OC015";#N/A,#N/A,FALSE,"ADMIN";#N/A,#N/A,FALSE,"PROCES";#N/A,#N/A,FALSE,"mecan";#N/A,#N/A,FALSE,"civil";#N/A,#N/A,FALSE,"CAÑER";#N/A,#N/A,FALSE,"ELEC";#N/A,#N/A,FALSE,"INSTR"}</definedName>
    <definedName name="gggggg_1" hidden="1">{#N/A,#N/A,FALSE,"Total_OC015";#N/A,#N/A,FALSE,"ADMIN";#N/A,#N/A,FALSE,"PROCES";#N/A,#N/A,FALSE,"mecan";#N/A,#N/A,FALSE,"civil";#N/A,#N/A,FALSE,"CAÑER";#N/A,#N/A,FALSE,"ELEC";#N/A,#N/A,FALSE,"INSTR"}</definedName>
    <definedName name="ggi_co2" localSheetId="7">#REF!</definedName>
    <definedName name="ggi_co2" localSheetId="4">#REF!</definedName>
    <definedName name="ggi_co2">#REF!</definedName>
    <definedName name="ggi_fm200" localSheetId="7">#REF!</definedName>
    <definedName name="ggi_fm200" localSheetId="4">#REF!</definedName>
    <definedName name="ggi_fm200">#REF!</definedName>
    <definedName name="ggi_i" localSheetId="7">#REF!</definedName>
    <definedName name="ggi_i" localSheetId="4">#REF!</definedName>
    <definedName name="ggi_i">#REF!</definedName>
    <definedName name="ggi_mn" localSheetId="7">#REF!</definedName>
    <definedName name="ggi_mn" localSheetId="4">#REF!</definedName>
    <definedName name="ggi_mn">#REF!</definedName>
    <definedName name="ggimo_int" localSheetId="7">#REF!</definedName>
    <definedName name="ggimo_int" localSheetId="4">#REF!</definedName>
    <definedName name="ggimo_int">#REF!</definedName>
    <definedName name="ggimo_sc" localSheetId="7">#REF!</definedName>
    <definedName name="ggimo_sc" localSheetId="4">#REF!</definedName>
    <definedName name="ggimo_sc">#REF!</definedName>
    <definedName name="ggut" localSheetId="7">#REF!</definedName>
    <definedName name="ggut" localSheetId="4">#REF!</definedName>
    <definedName name="ggut">#REF!</definedName>
    <definedName name="gh" localSheetId="4" hidden="1">{"CI+GG(BASE)",#N/A,FALSE,"CI+GG(BASE)";"GG",#N/A,FALSE,"CI+GG(BASE)";"CI",#N/A,FALSE,"CI+GG(BASE)"}</definedName>
    <definedName name="gh" localSheetId="1" hidden="1">{"CI+GG(BASE)",#N/A,FALSE,"CI+GG(BASE)";"GG",#N/A,FALSE,"CI+GG(BASE)";"CI",#N/A,FALSE,"CI+GG(BASE)"}</definedName>
    <definedName name="gh" localSheetId="11" hidden="1">{"CI+GG(BASE)",#N/A,FALSE,"CI+GG(BASE)";"GG",#N/A,FALSE,"CI+GG(BASE)";"CI",#N/A,FALSE,"CI+GG(BASE)"}</definedName>
    <definedName name="gh" localSheetId="15" hidden="1">{"CI+GG(BASE)",#N/A,FALSE,"CI+GG(BASE)";"GG",#N/A,FALSE,"CI+GG(BASE)";"CI",#N/A,FALSE,"CI+GG(BASE)"}</definedName>
    <definedName name="gh" localSheetId="21" hidden="1">{"CI+GG(BASE)",#N/A,FALSE,"CI+GG(BASE)";"GG",#N/A,FALSE,"CI+GG(BASE)";"CI",#N/A,FALSE,"CI+GG(BASE)"}</definedName>
    <definedName name="gh" localSheetId="3" hidden="1">{"CI+GG(BASE)",#N/A,FALSE,"CI+GG(BASE)";"GG",#N/A,FALSE,"CI+GG(BASE)";"CI",#N/A,FALSE,"CI+GG(BASE)"}</definedName>
    <definedName name="gh" hidden="1">{"CI+GG(BASE)",#N/A,FALSE,"CI+GG(BASE)";"GG",#N/A,FALSE,"CI+GG(BASE)";"CI",#N/A,FALSE,"CI+GG(BASE)"}</definedName>
    <definedName name="gh_1" localSheetId="1" hidden="1">{"CI+GG(BASE)",#N/A,FALSE,"CI+GG(BASE)";"GG",#N/A,FALSE,"CI+GG(BASE)";"CI",#N/A,FALSE,"CI+GG(BASE)"}</definedName>
    <definedName name="gh_1" localSheetId="11" hidden="1">{"CI+GG(BASE)",#N/A,FALSE,"CI+GG(BASE)";"GG",#N/A,FALSE,"CI+GG(BASE)";"CI",#N/A,FALSE,"CI+GG(BASE)"}</definedName>
    <definedName name="gh_1" localSheetId="15" hidden="1">{"CI+GG(BASE)",#N/A,FALSE,"CI+GG(BASE)";"GG",#N/A,FALSE,"CI+GG(BASE)";"CI",#N/A,FALSE,"CI+GG(BASE)"}</definedName>
    <definedName name="gh_1" localSheetId="21" hidden="1">{"CI+GG(BASE)",#N/A,FALSE,"CI+GG(BASE)";"GG",#N/A,FALSE,"CI+GG(BASE)";"CI",#N/A,FALSE,"CI+GG(BASE)"}</definedName>
    <definedName name="gh_1" hidden="1">{"CI+GG(BASE)",#N/A,FALSE,"CI+GG(BASE)";"GG",#N/A,FALSE,"CI+GG(BASE)";"CI",#N/A,FALSE,"CI+GG(BASE)"}</definedName>
    <definedName name="ghgijuu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k" localSheetId="4" hidden="1">{#N/A,#N/A,FALSE,"Costos_Elem_Hid";#N/A,#N/A,FALSE,"Costos_Elem_Hid";#N/A,#N/A,FALSE,"Costos_Elem_Hid"}</definedName>
    <definedName name="ghjk" localSheetId="1" hidden="1">{#N/A,#N/A,FALSE,"Costos_Elem_Hid";#N/A,#N/A,FALSE,"Costos_Elem_Hid";#N/A,#N/A,FALSE,"Costos_Elem_Hid"}</definedName>
    <definedName name="ghjk" localSheetId="11" hidden="1">{#N/A,#N/A,FALSE,"Costos_Elem_Hid";#N/A,#N/A,FALSE,"Costos_Elem_Hid";#N/A,#N/A,FALSE,"Costos_Elem_Hid"}</definedName>
    <definedName name="ghjk" localSheetId="15" hidden="1">{#N/A,#N/A,FALSE,"Costos_Elem_Hid";#N/A,#N/A,FALSE,"Costos_Elem_Hid";#N/A,#N/A,FALSE,"Costos_Elem_Hid"}</definedName>
    <definedName name="ghjk" localSheetId="21" hidden="1">{#N/A,#N/A,FALSE,"Costos_Elem_Hid";#N/A,#N/A,FALSE,"Costos_Elem_Hid";#N/A,#N/A,FALSE,"Costos_Elem_Hid"}</definedName>
    <definedName name="ghjk" localSheetId="3" hidden="1">{#N/A,#N/A,FALSE,"Costos_Elem_Hid";#N/A,#N/A,FALSE,"Costos_Elem_Hid";#N/A,#N/A,FALSE,"Costos_Elem_Hid"}</definedName>
    <definedName name="ghjk" hidden="1">{#N/A,#N/A,FALSE,"Costos_Elem_Hid";#N/A,#N/A,FALSE,"Costos_Elem_Hid";#N/A,#N/A,FALSE,"Costos_Elem_Hid"}</definedName>
    <definedName name="giggjjkk" localSheetId="4" hidden="1">{"CI+GG(BASE)",#N/A,FALSE,"CI+GG(BASE)";"GG",#N/A,FALSE,"CI+GG(BASE)";"CI",#N/A,FALSE,"CI+GG(BASE)"}</definedName>
    <definedName name="giggjjkk" localSheetId="1" hidden="1">{"CI+GG(BASE)",#N/A,FALSE,"CI+GG(BASE)";"GG",#N/A,FALSE,"CI+GG(BASE)";"CI",#N/A,FALSE,"CI+GG(BASE)"}</definedName>
    <definedName name="giggjjkk" localSheetId="11" hidden="1">{"CI+GG(BASE)",#N/A,FALSE,"CI+GG(BASE)";"GG",#N/A,FALSE,"CI+GG(BASE)";"CI",#N/A,FALSE,"CI+GG(BASE)"}</definedName>
    <definedName name="giggjjkk" localSheetId="15" hidden="1">{"CI+GG(BASE)",#N/A,FALSE,"CI+GG(BASE)";"GG",#N/A,FALSE,"CI+GG(BASE)";"CI",#N/A,FALSE,"CI+GG(BASE)"}</definedName>
    <definedName name="giggjjkk" localSheetId="21" hidden="1">{"CI+GG(BASE)",#N/A,FALSE,"CI+GG(BASE)";"GG",#N/A,FALSE,"CI+GG(BASE)";"CI",#N/A,FALSE,"CI+GG(BASE)"}</definedName>
    <definedName name="giggjjkk" hidden="1">{"CI+GG(BASE)",#N/A,FALSE,"CI+GG(BASE)";"GG",#N/A,FALSE,"CI+GG(BASE)";"CI",#N/A,FALSE,"CI+GG(BASE)"}</definedName>
    <definedName name="giggjjkk_1" localSheetId="4" hidden="1">{"CI+GG(BASE)",#N/A,FALSE,"CI+GG(BASE)";"GG",#N/A,FALSE,"CI+GG(BASE)";"CI",#N/A,FALSE,"CI+GG(BASE)"}</definedName>
    <definedName name="giggjjkk_1" localSheetId="1" hidden="1">{"CI+GG(BASE)",#N/A,FALSE,"CI+GG(BASE)";"GG",#N/A,FALSE,"CI+GG(BASE)";"CI",#N/A,FALSE,"CI+GG(BASE)"}</definedName>
    <definedName name="giggjjkk_1" localSheetId="11" hidden="1">{"CI+GG(BASE)",#N/A,FALSE,"CI+GG(BASE)";"GG",#N/A,FALSE,"CI+GG(BASE)";"CI",#N/A,FALSE,"CI+GG(BASE)"}</definedName>
    <definedName name="giggjjkk_1" localSheetId="15" hidden="1">{"CI+GG(BASE)",#N/A,FALSE,"CI+GG(BASE)";"GG",#N/A,FALSE,"CI+GG(BASE)";"CI",#N/A,FALSE,"CI+GG(BASE)"}</definedName>
    <definedName name="giggjjkk_1" localSheetId="21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localSheetId="4" hidden="1">{"CI+GG(BASE)",#N/A,FALSE,"CI+GG(BASE)";"GG",#N/A,FALSE,"CI+GG(BASE)";"CI",#N/A,FALSE,"CI+GG(BASE)"}</definedName>
    <definedName name="giggjjkk_2" localSheetId="1" hidden="1">{"CI+GG(BASE)",#N/A,FALSE,"CI+GG(BASE)";"GG",#N/A,FALSE,"CI+GG(BASE)";"CI",#N/A,FALSE,"CI+GG(BASE)"}</definedName>
    <definedName name="giggjjkk_2" localSheetId="11" hidden="1">{"CI+GG(BASE)",#N/A,FALSE,"CI+GG(BASE)";"GG",#N/A,FALSE,"CI+GG(BASE)";"CI",#N/A,FALSE,"CI+GG(BASE)"}</definedName>
    <definedName name="giggjjkk_2" localSheetId="15" hidden="1">{"CI+GG(BASE)",#N/A,FALSE,"CI+GG(BASE)";"GG",#N/A,FALSE,"CI+GG(BASE)";"CI",#N/A,FALSE,"CI+GG(BASE)"}</definedName>
    <definedName name="giggjjkk_2" localSheetId="21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localSheetId="4" hidden="1">{"CI+GG(BASE)",#N/A,FALSE,"CI+GG(BASE)";"GG",#N/A,FALSE,"CI+GG(BASE)";"CI",#N/A,FALSE,"CI+GG(BASE)"}</definedName>
    <definedName name="giggjjkk_3" localSheetId="1" hidden="1">{"CI+GG(BASE)",#N/A,FALSE,"CI+GG(BASE)";"GG",#N/A,FALSE,"CI+GG(BASE)";"CI",#N/A,FALSE,"CI+GG(BASE)"}</definedName>
    <definedName name="giggjjkk_3" localSheetId="11" hidden="1">{"CI+GG(BASE)",#N/A,FALSE,"CI+GG(BASE)";"GG",#N/A,FALSE,"CI+GG(BASE)";"CI",#N/A,FALSE,"CI+GG(BASE)"}</definedName>
    <definedName name="giggjjkk_3" localSheetId="15" hidden="1">{"CI+GG(BASE)",#N/A,FALSE,"CI+GG(BASE)";"GG",#N/A,FALSE,"CI+GG(BASE)";"CI",#N/A,FALSE,"CI+GG(BASE)"}</definedName>
    <definedName name="giggjjkk_3" localSheetId="21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localSheetId="4" hidden="1">{"CI+GG(BASE)",#N/A,FALSE,"CI+GG(BASE)";"GG",#N/A,FALSE,"CI+GG(BASE)";"CI",#N/A,FALSE,"CI+GG(BASE)"}</definedName>
    <definedName name="giggjjkk_4" localSheetId="1" hidden="1">{"CI+GG(BASE)",#N/A,FALSE,"CI+GG(BASE)";"GG",#N/A,FALSE,"CI+GG(BASE)";"CI",#N/A,FALSE,"CI+GG(BASE)"}</definedName>
    <definedName name="giggjjkk_4" localSheetId="11" hidden="1">{"CI+GG(BASE)",#N/A,FALSE,"CI+GG(BASE)";"GG",#N/A,FALSE,"CI+GG(BASE)";"CI",#N/A,FALSE,"CI+GG(BASE)"}</definedName>
    <definedName name="giggjjkk_4" localSheetId="15" hidden="1">{"CI+GG(BASE)",#N/A,FALSE,"CI+GG(BASE)";"GG",#N/A,FALSE,"CI+GG(BASE)";"CI",#N/A,FALSE,"CI+GG(BASE)"}</definedName>
    <definedName name="giggjjkk_4" localSheetId="21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localSheetId="4" hidden="1">{"CI+GG(BASE)",#N/A,FALSE,"CI+GG(BASE)";"GG",#N/A,FALSE,"CI+GG(BASE)";"CI",#N/A,FALSE,"CI+GG(BASE)"}</definedName>
    <definedName name="giggjjkk_5" localSheetId="1" hidden="1">{"CI+GG(BASE)",#N/A,FALSE,"CI+GG(BASE)";"GG",#N/A,FALSE,"CI+GG(BASE)";"CI",#N/A,FALSE,"CI+GG(BASE)"}</definedName>
    <definedName name="giggjjkk_5" localSheetId="11" hidden="1">{"CI+GG(BASE)",#N/A,FALSE,"CI+GG(BASE)";"GG",#N/A,FALSE,"CI+GG(BASE)";"CI",#N/A,FALSE,"CI+GG(BASE)"}</definedName>
    <definedName name="giggjjkk_5" localSheetId="15" hidden="1">{"CI+GG(BASE)",#N/A,FALSE,"CI+GG(BASE)";"GG",#N/A,FALSE,"CI+GG(BASE)";"CI",#N/A,FALSE,"CI+GG(BASE)"}</definedName>
    <definedName name="giggjjkk_5" localSheetId="21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localSheetId="4" hidden="1">{#N/A,#N/A,FALSE,"summary";#N/A,#N/A,FALSE,"SumGraph"}</definedName>
    <definedName name="gigi" localSheetId="1" hidden="1">{#N/A,#N/A,FALSE,"summary";#N/A,#N/A,FALSE,"SumGraph"}</definedName>
    <definedName name="gigi" localSheetId="11" hidden="1">{#N/A,#N/A,FALSE,"summary";#N/A,#N/A,FALSE,"SumGraph"}</definedName>
    <definedName name="gigi" localSheetId="15" hidden="1">{#N/A,#N/A,FALSE,"summary";#N/A,#N/A,FALSE,"SumGraph"}</definedName>
    <definedName name="gigi" localSheetId="21" hidden="1">{#N/A,#N/A,FALSE,"summary";#N/A,#N/A,FALSE,"SumGraph"}</definedName>
    <definedName name="gigi" localSheetId="3" hidden="1">{#N/A,#N/A,FALSE,"summary";#N/A,#N/A,FALSE,"SumGraph"}</definedName>
    <definedName name="gigi" hidden="1">{#N/A,#N/A,FALSE,"summary";#N/A,#N/A,FALSE,"SumGraph"}</definedName>
    <definedName name="gigi_1" localSheetId="1" hidden="1">{#N/A,#N/A,FALSE,"summary";#N/A,#N/A,FALSE,"SumGraph"}</definedName>
    <definedName name="gigi_1" localSheetId="11" hidden="1">{#N/A,#N/A,FALSE,"summary";#N/A,#N/A,FALSE,"SumGraph"}</definedName>
    <definedName name="gigi_1" localSheetId="15" hidden="1">{#N/A,#N/A,FALSE,"summary";#N/A,#N/A,FALSE,"SumGraph"}</definedName>
    <definedName name="gigi_1" localSheetId="21" hidden="1">{#N/A,#N/A,FALSE,"summary";#N/A,#N/A,FALSE,"SumGraph"}</definedName>
    <definedName name="gigi_1" hidden="1">{#N/A,#N/A,FALSE,"summary";#N/A,#N/A,FALSE,"SumGraph"}</definedName>
    <definedName name="GII" localSheetId="4" hidden="1">{"CI+GG(BASE)",#N/A,FALSE,"CI+GG(BASE)";"GG",#N/A,FALSE,"CI+GG(BASE)";"CI",#N/A,FALSE,"CI+GG(BASE)"}</definedName>
    <definedName name="GII" localSheetId="1" hidden="1">{"CI+GG(BASE)",#N/A,FALSE,"CI+GG(BASE)";"GG",#N/A,FALSE,"CI+GG(BASE)";"CI",#N/A,FALSE,"CI+GG(BASE)"}</definedName>
    <definedName name="GII" localSheetId="11" hidden="1">{"CI+GG(BASE)",#N/A,FALSE,"CI+GG(BASE)";"GG",#N/A,FALSE,"CI+GG(BASE)";"CI",#N/A,FALSE,"CI+GG(BASE)"}</definedName>
    <definedName name="GII" localSheetId="15" hidden="1">{"CI+GG(BASE)",#N/A,FALSE,"CI+GG(BASE)";"GG",#N/A,FALSE,"CI+GG(BASE)";"CI",#N/A,FALSE,"CI+GG(BASE)"}</definedName>
    <definedName name="GII" localSheetId="21" hidden="1">{"CI+GG(BASE)",#N/A,FALSE,"CI+GG(BASE)";"GG",#N/A,FALSE,"CI+GG(BASE)";"CI",#N/A,FALSE,"CI+GG(BASE)"}</definedName>
    <definedName name="GII" hidden="1">{"CI+GG(BASE)",#N/A,FALSE,"CI+GG(BASE)";"GG",#N/A,FALSE,"CI+GG(BASE)";"CI",#N/A,FALSE,"CI+GG(BASE)"}</definedName>
    <definedName name="GII_1" localSheetId="4" hidden="1">{"CI+GG(BASE)",#N/A,FALSE,"CI+GG(BASE)";"GG",#N/A,FALSE,"CI+GG(BASE)";"CI",#N/A,FALSE,"CI+GG(BASE)"}</definedName>
    <definedName name="GII_1" localSheetId="1" hidden="1">{"CI+GG(BASE)",#N/A,FALSE,"CI+GG(BASE)";"GG",#N/A,FALSE,"CI+GG(BASE)";"CI",#N/A,FALSE,"CI+GG(BASE)"}</definedName>
    <definedName name="GII_1" localSheetId="11" hidden="1">{"CI+GG(BASE)",#N/A,FALSE,"CI+GG(BASE)";"GG",#N/A,FALSE,"CI+GG(BASE)";"CI",#N/A,FALSE,"CI+GG(BASE)"}</definedName>
    <definedName name="GII_1" localSheetId="15" hidden="1">{"CI+GG(BASE)",#N/A,FALSE,"CI+GG(BASE)";"GG",#N/A,FALSE,"CI+GG(BASE)";"CI",#N/A,FALSE,"CI+GG(BASE)"}</definedName>
    <definedName name="GII_1" localSheetId="21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localSheetId="4" hidden="1">{"CI+GG(BASE)",#N/A,FALSE,"CI+GG(BASE)";"GG",#N/A,FALSE,"CI+GG(BASE)";"CI",#N/A,FALSE,"CI+GG(BASE)"}</definedName>
    <definedName name="GII_2" localSheetId="1" hidden="1">{"CI+GG(BASE)",#N/A,FALSE,"CI+GG(BASE)";"GG",#N/A,FALSE,"CI+GG(BASE)";"CI",#N/A,FALSE,"CI+GG(BASE)"}</definedName>
    <definedName name="GII_2" localSheetId="11" hidden="1">{"CI+GG(BASE)",#N/A,FALSE,"CI+GG(BASE)";"GG",#N/A,FALSE,"CI+GG(BASE)";"CI",#N/A,FALSE,"CI+GG(BASE)"}</definedName>
    <definedName name="GII_2" localSheetId="15" hidden="1">{"CI+GG(BASE)",#N/A,FALSE,"CI+GG(BASE)";"GG",#N/A,FALSE,"CI+GG(BASE)";"CI",#N/A,FALSE,"CI+GG(BASE)"}</definedName>
    <definedName name="GII_2" localSheetId="21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localSheetId="4" hidden="1">{"CI+GG(BASE)",#N/A,FALSE,"CI+GG(BASE)";"GG",#N/A,FALSE,"CI+GG(BASE)";"CI",#N/A,FALSE,"CI+GG(BASE)"}</definedName>
    <definedName name="GII_3" localSheetId="1" hidden="1">{"CI+GG(BASE)",#N/A,FALSE,"CI+GG(BASE)";"GG",#N/A,FALSE,"CI+GG(BASE)";"CI",#N/A,FALSE,"CI+GG(BASE)"}</definedName>
    <definedName name="GII_3" localSheetId="11" hidden="1">{"CI+GG(BASE)",#N/A,FALSE,"CI+GG(BASE)";"GG",#N/A,FALSE,"CI+GG(BASE)";"CI",#N/A,FALSE,"CI+GG(BASE)"}</definedName>
    <definedName name="GII_3" localSheetId="15" hidden="1">{"CI+GG(BASE)",#N/A,FALSE,"CI+GG(BASE)";"GG",#N/A,FALSE,"CI+GG(BASE)";"CI",#N/A,FALSE,"CI+GG(BASE)"}</definedName>
    <definedName name="GII_3" localSheetId="21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localSheetId="4" hidden="1">{"CI+GG(BASE)",#N/A,FALSE,"CI+GG(BASE)";"GG",#N/A,FALSE,"CI+GG(BASE)";"CI",#N/A,FALSE,"CI+GG(BASE)"}</definedName>
    <definedName name="GII_4" localSheetId="1" hidden="1">{"CI+GG(BASE)",#N/A,FALSE,"CI+GG(BASE)";"GG",#N/A,FALSE,"CI+GG(BASE)";"CI",#N/A,FALSE,"CI+GG(BASE)"}</definedName>
    <definedName name="GII_4" localSheetId="11" hidden="1">{"CI+GG(BASE)",#N/A,FALSE,"CI+GG(BASE)";"GG",#N/A,FALSE,"CI+GG(BASE)";"CI",#N/A,FALSE,"CI+GG(BASE)"}</definedName>
    <definedName name="GII_4" localSheetId="15" hidden="1">{"CI+GG(BASE)",#N/A,FALSE,"CI+GG(BASE)";"GG",#N/A,FALSE,"CI+GG(BASE)";"CI",#N/A,FALSE,"CI+GG(BASE)"}</definedName>
    <definedName name="GII_4" localSheetId="21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localSheetId="4" hidden="1">{"CI+GG(BASE)",#N/A,FALSE,"CI+GG(BASE)";"GG",#N/A,FALSE,"CI+GG(BASE)";"CI",#N/A,FALSE,"CI+GG(BASE)"}</definedName>
    <definedName name="GII_5" localSheetId="1" hidden="1">{"CI+GG(BASE)",#N/A,FALSE,"CI+GG(BASE)";"GG",#N/A,FALSE,"CI+GG(BASE)";"CI",#N/A,FALSE,"CI+GG(BASE)"}</definedName>
    <definedName name="GII_5" localSheetId="11" hidden="1">{"CI+GG(BASE)",#N/A,FALSE,"CI+GG(BASE)";"GG",#N/A,FALSE,"CI+GG(BASE)";"CI",#N/A,FALSE,"CI+GG(BASE)"}</definedName>
    <definedName name="GII_5" localSheetId="15" hidden="1">{"CI+GG(BASE)",#N/A,FALSE,"CI+GG(BASE)";"GG",#N/A,FALSE,"CI+GG(BASE)";"CI",#N/A,FALSE,"CI+GG(BASE)"}</definedName>
    <definedName name="GII_5" localSheetId="21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localSheetId="4" hidden="1">{"CI+GG(BASE)",#N/A,FALSE,"CI+GG(BASE)";"GG",#N/A,FALSE,"CI+GG(BASE)";"CI",#N/A,FALSE,"CI+GG(BASE)"}</definedName>
    <definedName name="giii" localSheetId="1" hidden="1">{"CI+GG(BASE)",#N/A,FALSE,"CI+GG(BASE)";"GG",#N/A,FALSE,"CI+GG(BASE)";"CI",#N/A,FALSE,"CI+GG(BASE)"}</definedName>
    <definedName name="giii" localSheetId="11" hidden="1">{"CI+GG(BASE)",#N/A,FALSE,"CI+GG(BASE)";"GG",#N/A,FALSE,"CI+GG(BASE)";"CI",#N/A,FALSE,"CI+GG(BASE)"}</definedName>
    <definedName name="giii" localSheetId="15" hidden="1">{"CI+GG(BASE)",#N/A,FALSE,"CI+GG(BASE)";"GG",#N/A,FALSE,"CI+GG(BASE)";"CI",#N/A,FALSE,"CI+GG(BASE)"}</definedName>
    <definedName name="giii" localSheetId="21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localSheetId="4" hidden="1">{"CI+GG(BASE)",#N/A,FALSE,"CI+GG(BASE)";"GG",#N/A,FALSE,"CI+GG(BASE)";"CI",#N/A,FALSE,"CI+GG(BASE)"}</definedName>
    <definedName name="giii_1" localSheetId="1" hidden="1">{"CI+GG(BASE)",#N/A,FALSE,"CI+GG(BASE)";"GG",#N/A,FALSE,"CI+GG(BASE)";"CI",#N/A,FALSE,"CI+GG(BASE)"}</definedName>
    <definedName name="giii_1" localSheetId="11" hidden="1">{"CI+GG(BASE)",#N/A,FALSE,"CI+GG(BASE)";"GG",#N/A,FALSE,"CI+GG(BASE)";"CI",#N/A,FALSE,"CI+GG(BASE)"}</definedName>
    <definedName name="giii_1" localSheetId="15" hidden="1">{"CI+GG(BASE)",#N/A,FALSE,"CI+GG(BASE)";"GG",#N/A,FALSE,"CI+GG(BASE)";"CI",#N/A,FALSE,"CI+GG(BASE)"}</definedName>
    <definedName name="giii_1" localSheetId="21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localSheetId="4" hidden="1">{"CI+GG(BASE)",#N/A,FALSE,"CI+GG(BASE)";"GG",#N/A,FALSE,"CI+GG(BASE)";"CI",#N/A,FALSE,"CI+GG(BASE)"}</definedName>
    <definedName name="giii_2" localSheetId="1" hidden="1">{"CI+GG(BASE)",#N/A,FALSE,"CI+GG(BASE)";"GG",#N/A,FALSE,"CI+GG(BASE)";"CI",#N/A,FALSE,"CI+GG(BASE)"}</definedName>
    <definedName name="giii_2" localSheetId="11" hidden="1">{"CI+GG(BASE)",#N/A,FALSE,"CI+GG(BASE)";"GG",#N/A,FALSE,"CI+GG(BASE)";"CI",#N/A,FALSE,"CI+GG(BASE)"}</definedName>
    <definedName name="giii_2" localSheetId="15" hidden="1">{"CI+GG(BASE)",#N/A,FALSE,"CI+GG(BASE)";"GG",#N/A,FALSE,"CI+GG(BASE)";"CI",#N/A,FALSE,"CI+GG(BASE)"}</definedName>
    <definedName name="giii_2" localSheetId="21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localSheetId="4" hidden="1">{"CI+GG(BASE)",#N/A,FALSE,"CI+GG(BASE)";"GG",#N/A,FALSE,"CI+GG(BASE)";"CI",#N/A,FALSE,"CI+GG(BASE)"}</definedName>
    <definedName name="giii_3" localSheetId="1" hidden="1">{"CI+GG(BASE)",#N/A,FALSE,"CI+GG(BASE)";"GG",#N/A,FALSE,"CI+GG(BASE)";"CI",#N/A,FALSE,"CI+GG(BASE)"}</definedName>
    <definedName name="giii_3" localSheetId="11" hidden="1">{"CI+GG(BASE)",#N/A,FALSE,"CI+GG(BASE)";"GG",#N/A,FALSE,"CI+GG(BASE)";"CI",#N/A,FALSE,"CI+GG(BASE)"}</definedName>
    <definedName name="giii_3" localSheetId="15" hidden="1">{"CI+GG(BASE)",#N/A,FALSE,"CI+GG(BASE)";"GG",#N/A,FALSE,"CI+GG(BASE)";"CI",#N/A,FALSE,"CI+GG(BASE)"}</definedName>
    <definedName name="giii_3" localSheetId="21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localSheetId="4" hidden="1">{"CI+GG(BASE)",#N/A,FALSE,"CI+GG(BASE)";"GG",#N/A,FALSE,"CI+GG(BASE)";"CI",#N/A,FALSE,"CI+GG(BASE)"}</definedName>
    <definedName name="giii_4" localSheetId="1" hidden="1">{"CI+GG(BASE)",#N/A,FALSE,"CI+GG(BASE)";"GG",#N/A,FALSE,"CI+GG(BASE)";"CI",#N/A,FALSE,"CI+GG(BASE)"}</definedName>
    <definedName name="giii_4" localSheetId="11" hidden="1">{"CI+GG(BASE)",#N/A,FALSE,"CI+GG(BASE)";"GG",#N/A,FALSE,"CI+GG(BASE)";"CI",#N/A,FALSE,"CI+GG(BASE)"}</definedName>
    <definedName name="giii_4" localSheetId="15" hidden="1">{"CI+GG(BASE)",#N/A,FALSE,"CI+GG(BASE)";"GG",#N/A,FALSE,"CI+GG(BASE)";"CI",#N/A,FALSE,"CI+GG(BASE)"}</definedName>
    <definedName name="giii_4" localSheetId="21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localSheetId="4" hidden="1">{"CI+GG(BASE)",#N/A,FALSE,"CI+GG(BASE)";"GG",#N/A,FALSE,"CI+GG(BASE)";"CI",#N/A,FALSE,"CI+GG(BASE)"}</definedName>
    <definedName name="giii_5" localSheetId="1" hidden="1">{"CI+GG(BASE)",#N/A,FALSE,"CI+GG(BASE)";"GG",#N/A,FALSE,"CI+GG(BASE)";"CI",#N/A,FALSE,"CI+GG(BASE)"}</definedName>
    <definedName name="giii_5" localSheetId="11" hidden="1">{"CI+GG(BASE)",#N/A,FALSE,"CI+GG(BASE)";"GG",#N/A,FALSE,"CI+GG(BASE)";"CI",#N/A,FALSE,"CI+GG(BASE)"}</definedName>
    <definedName name="giii_5" localSheetId="15" hidden="1">{"CI+GG(BASE)",#N/A,FALSE,"CI+GG(BASE)";"GG",#N/A,FALSE,"CI+GG(BASE)";"CI",#N/A,FALSE,"CI+GG(BASE)"}</definedName>
    <definedName name="giii_5" localSheetId="21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LOBO1" localSheetId="7">#REF!</definedName>
    <definedName name="GLOBO1">#REF!</definedName>
    <definedName name="GLOBO2" localSheetId="7">#REF!</definedName>
    <definedName name="GLOBO2">#REF!</definedName>
    <definedName name="gmd" localSheetId="1" hidden="1">{#N/A,#N/A,FALSE,"Matrix";#N/A,#N/A,FALSE,"Executive";#N/A,#N/A,FALSE,"Summary"}</definedName>
    <definedName name="gmd" localSheetId="11" hidden="1">{#N/A,#N/A,FALSE,"Matrix";#N/A,#N/A,FALSE,"Executive";#N/A,#N/A,FALSE,"Summary"}</definedName>
    <definedName name="gmd" localSheetId="15" hidden="1">{#N/A,#N/A,FALSE,"Matrix";#N/A,#N/A,FALSE,"Executive";#N/A,#N/A,FALSE,"Summary"}</definedName>
    <definedName name="gmd" localSheetId="21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11" hidden="1">{#N/A,#N/A,FALSE,"Matrix";#N/A,#N/A,FALSE,"Executive";#N/A,#N/A,FALSE,"Summary"}</definedName>
    <definedName name="gmd_1" localSheetId="15" hidden="1">{#N/A,#N/A,FALSE,"Matrix";#N/A,#N/A,FALSE,"Executive";#N/A,#N/A,FALSE,"Summary"}</definedName>
    <definedName name="gmd_1" localSheetId="21" hidden="1">{#N/A,#N/A,FALSE,"Matrix";#N/A,#N/A,FALSE,"Executive";#N/A,#N/A,FALSE,"Summary"}</definedName>
    <definedName name="gmd_1" hidden="1">{#N/A,#N/A,FALSE,"Matrix";#N/A,#N/A,FALSE,"Executive";#N/A,#N/A,FALSE,"Summary"}</definedName>
    <definedName name="GN" localSheetId="1" hidden="1">{#N/A,#N/A,FALSE,"DET-CAMB.";#N/A,#N/A,FALSE,"PRESUP.";#N/A,#N/A,FALSE,"RESUMEN";#N/A,#N/A,FALSE,"CT";#N/A,#N/A,FALSE,"PD";#N/A,#N/A,FALSE,"PR"}</definedName>
    <definedName name="GN" localSheetId="11" hidden="1">{#N/A,#N/A,FALSE,"DET-CAMB.";#N/A,#N/A,FALSE,"PRESUP.";#N/A,#N/A,FALSE,"RESUMEN";#N/A,#N/A,FALSE,"CT";#N/A,#N/A,FALSE,"PD";#N/A,#N/A,FALSE,"PR"}</definedName>
    <definedName name="GN" localSheetId="15" hidden="1">{#N/A,#N/A,FALSE,"DET-CAMB.";#N/A,#N/A,FALSE,"PRESUP.";#N/A,#N/A,FALSE,"RESUMEN";#N/A,#N/A,FALSE,"CT";#N/A,#N/A,FALSE,"PD";#N/A,#N/A,FALSE,"PR"}</definedName>
    <definedName name="GN" localSheetId="21" hidden="1">{#N/A,#N/A,FALSE,"DET-CAMB.";#N/A,#N/A,FALSE,"PRESUP.";#N/A,#N/A,FALSE,"RESUMEN";#N/A,#N/A,FALSE,"CT";#N/A,#N/A,FALSE,"PD";#N/A,#N/A,FALSE,"PR"}</definedName>
    <definedName name="GN" hidden="1">{#N/A,#N/A,FALSE,"DET-CAMB.";#N/A,#N/A,FALSE,"PRESUP.";#N/A,#N/A,FALSE,"RESUMEN";#N/A,#N/A,FALSE,"CT";#N/A,#N/A,FALSE,"PD";#N/A,#N/A,FALSE,"PR"}</definedName>
    <definedName name="Gonzalo_Ochoa" localSheetId="7">#REF!</definedName>
    <definedName name="Gonzalo_Ochoa">#REF!</definedName>
    <definedName name="GRA." localSheetId="4" hidden="1">{"CI+GG(BASE)",#N/A,FALSE,"CI+GG(BASE)";"GG",#N/A,FALSE,"CI+GG(BASE)";"CI",#N/A,FALSE,"CI+GG(BASE)"}</definedName>
    <definedName name="GRA." localSheetId="1" hidden="1">{"CI+GG(BASE)",#N/A,FALSE,"CI+GG(BASE)";"GG",#N/A,FALSE,"CI+GG(BASE)";"CI",#N/A,FALSE,"CI+GG(BASE)"}</definedName>
    <definedName name="GRA." localSheetId="11" hidden="1">{"CI+GG(BASE)",#N/A,FALSE,"CI+GG(BASE)";"GG",#N/A,FALSE,"CI+GG(BASE)";"CI",#N/A,FALSE,"CI+GG(BASE)"}</definedName>
    <definedName name="GRA." localSheetId="15" hidden="1">{"CI+GG(BASE)",#N/A,FALSE,"CI+GG(BASE)";"GG",#N/A,FALSE,"CI+GG(BASE)";"CI",#N/A,FALSE,"CI+GG(BASE)"}</definedName>
    <definedName name="GRA." localSheetId="21" hidden="1">{"CI+GG(BASE)",#N/A,FALSE,"CI+GG(BASE)";"GG",#N/A,FALSE,"CI+GG(BASE)";"CI",#N/A,FALSE,"CI+GG(BASE)"}</definedName>
    <definedName name="GRA." hidden="1">{"CI+GG(BASE)",#N/A,FALSE,"CI+GG(BASE)";"GG",#N/A,FALSE,"CI+GG(BASE)";"CI",#N/A,FALSE,"CI+GG(BASE)"}</definedName>
    <definedName name="GRA._1" localSheetId="4" hidden="1">{"CI+GG(BASE)",#N/A,FALSE,"CI+GG(BASE)";"GG",#N/A,FALSE,"CI+GG(BASE)";"CI",#N/A,FALSE,"CI+GG(BASE)"}</definedName>
    <definedName name="GRA._1" localSheetId="1" hidden="1">{"CI+GG(BASE)",#N/A,FALSE,"CI+GG(BASE)";"GG",#N/A,FALSE,"CI+GG(BASE)";"CI",#N/A,FALSE,"CI+GG(BASE)"}</definedName>
    <definedName name="GRA._1" localSheetId="11" hidden="1">{"CI+GG(BASE)",#N/A,FALSE,"CI+GG(BASE)";"GG",#N/A,FALSE,"CI+GG(BASE)";"CI",#N/A,FALSE,"CI+GG(BASE)"}</definedName>
    <definedName name="GRA._1" localSheetId="15" hidden="1">{"CI+GG(BASE)",#N/A,FALSE,"CI+GG(BASE)";"GG",#N/A,FALSE,"CI+GG(BASE)";"CI",#N/A,FALSE,"CI+GG(BASE)"}</definedName>
    <definedName name="GRA._1" localSheetId="21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localSheetId="4" hidden="1">{"CI+GG(BASE)",#N/A,FALSE,"CI+GG(BASE)";"GG",#N/A,FALSE,"CI+GG(BASE)";"CI",#N/A,FALSE,"CI+GG(BASE)"}</definedName>
    <definedName name="GRA._2" localSheetId="1" hidden="1">{"CI+GG(BASE)",#N/A,FALSE,"CI+GG(BASE)";"GG",#N/A,FALSE,"CI+GG(BASE)";"CI",#N/A,FALSE,"CI+GG(BASE)"}</definedName>
    <definedName name="GRA._2" localSheetId="11" hidden="1">{"CI+GG(BASE)",#N/A,FALSE,"CI+GG(BASE)";"GG",#N/A,FALSE,"CI+GG(BASE)";"CI",#N/A,FALSE,"CI+GG(BASE)"}</definedName>
    <definedName name="GRA._2" localSheetId="15" hidden="1">{"CI+GG(BASE)",#N/A,FALSE,"CI+GG(BASE)";"GG",#N/A,FALSE,"CI+GG(BASE)";"CI",#N/A,FALSE,"CI+GG(BASE)"}</definedName>
    <definedName name="GRA._2" localSheetId="21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localSheetId="4" hidden="1">{"CI+GG(BASE)",#N/A,FALSE,"CI+GG(BASE)";"GG",#N/A,FALSE,"CI+GG(BASE)";"CI",#N/A,FALSE,"CI+GG(BASE)"}</definedName>
    <definedName name="GRA._3" localSheetId="1" hidden="1">{"CI+GG(BASE)",#N/A,FALSE,"CI+GG(BASE)";"GG",#N/A,FALSE,"CI+GG(BASE)";"CI",#N/A,FALSE,"CI+GG(BASE)"}</definedName>
    <definedName name="GRA._3" localSheetId="11" hidden="1">{"CI+GG(BASE)",#N/A,FALSE,"CI+GG(BASE)";"GG",#N/A,FALSE,"CI+GG(BASE)";"CI",#N/A,FALSE,"CI+GG(BASE)"}</definedName>
    <definedName name="GRA._3" localSheetId="15" hidden="1">{"CI+GG(BASE)",#N/A,FALSE,"CI+GG(BASE)";"GG",#N/A,FALSE,"CI+GG(BASE)";"CI",#N/A,FALSE,"CI+GG(BASE)"}</definedName>
    <definedName name="GRA._3" localSheetId="21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localSheetId="4" hidden="1">{"CI+GG(BASE)",#N/A,FALSE,"CI+GG(BASE)";"GG",#N/A,FALSE,"CI+GG(BASE)";"CI",#N/A,FALSE,"CI+GG(BASE)"}</definedName>
    <definedName name="GRA._4" localSheetId="1" hidden="1">{"CI+GG(BASE)",#N/A,FALSE,"CI+GG(BASE)";"GG",#N/A,FALSE,"CI+GG(BASE)";"CI",#N/A,FALSE,"CI+GG(BASE)"}</definedName>
    <definedName name="GRA._4" localSheetId="11" hidden="1">{"CI+GG(BASE)",#N/A,FALSE,"CI+GG(BASE)";"GG",#N/A,FALSE,"CI+GG(BASE)";"CI",#N/A,FALSE,"CI+GG(BASE)"}</definedName>
    <definedName name="GRA._4" localSheetId="15" hidden="1">{"CI+GG(BASE)",#N/A,FALSE,"CI+GG(BASE)";"GG",#N/A,FALSE,"CI+GG(BASE)";"CI",#N/A,FALSE,"CI+GG(BASE)"}</definedName>
    <definedName name="GRA._4" localSheetId="21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localSheetId="4" hidden="1">{"CI+GG(BASE)",#N/A,FALSE,"CI+GG(BASE)";"GG",#N/A,FALSE,"CI+GG(BASE)";"CI",#N/A,FALSE,"CI+GG(BASE)"}</definedName>
    <definedName name="GRA._5" localSheetId="1" hidden="1">{"CI+GG(BASE)",#N/A,FALSE,"CI+GG(BASE)";"GG",#N/A,FALSE,"CI+GG(BASE)";"CI",#N/A,FALSE,"CI+GG(BASE)"}</definedName>
    <definedName name="GRA._5" localSheetId="11" hidden="1">{"CI+GG(BASE)",#N/A,FALSE,"CI+GG(BASE)";"GG",#N/A,FALSE,"CI+GG(BASE)";"CI",#N/A,FALSE,"CI+GG(BASE)"}</definedName>
    <definedName name="GRA._5" localSheetId="15" hidden="1">{"CI+GG(BASE)",#N/A,FALSE,"CI+GG(BASE)";"GG",#N/A,FALSE,"CI+GG(BASE)";"CI",#N/A,FALSE,"CI+GG(BASE)"}</definedName>
    <definedName name="GRA._5" localSheetId="21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_xlnm.Recorder" localSheetId="7">#REF!</definedName>
    <definedName name="_xlnm.Recorder">#REF!</definedName>
    <definedName name="GradoX42" localSheetId="7">#REF!</definedName>
    <definedName name="GradoX42">#REF!</definedName>
    <definedName name="GRAF" localSheetId="1" hidden="1">{"Graf_Carga Trab",#N/A,FALSE,"Grafi_Carga Trab";"Graf_Venta Flujo",#N/A,FALSE,"Grafi_Carga Trab"}</definedName>
    <definedName name="GRAF" localSheetId="11" hidden="1">{"Graf_Carga Trab",#N/A,FALSE,"Grafi_Carga Trab";"Graf_Venta Flujo",#N/A,FALSE,"Grafi_Carga Trab"}</definedName>
    <definedName name="GRAF" localSheetId="15" hidden="1">{"Graf_Carga Trab",#N/A,FALSE,"Grafi_Carga Trab";"Graf_Venta Flujo",#N/A,FALSE,"Grafi_Carga Trab"}</definedName>
    <definedName name="GRAF" localSheetId="21" hidden="1">{"Graf_Carga Trab",#N/A,FALSE,"Grafi_Carga Trab";"Graf_Venta Flujo",#N/A,FALSE,"Grafi_Carga Trab"}</definedName>
    <definedName name="GRAF" hidden="1">{"Graf_Carga Trab",#N/A,FALSE,"Grafi_Carga Trab";"Graf_Venta Flujo",#N/A,FALSE,"Grafi_Carga Trab"}</definedName>
    <definedName name="Graf." localSheetId="4" hidden="1">{"MO(BASE)",#N/A,FALSE,"MO(BASE)";"MO(BASE)1",#N/A,FALSE,"MO(BASE)";"MO(BASE)2",#N/A,FALSE,"MO(BASE)"}</definedName>
    <definedName name="Graf." localSheetId="1" hidden="1">{"MO(BASE)",#N/A,FALSE,"MO(BASE)";"MO(BASE)1",#N/A,FALSE,"MO(BASE)";"MO(BASE)2",#N/A,FALSE,"MO(BASE)"}</definedName>
    <definedName name="Graf." localSheetId="11" hidden="1">{"MO(BASE)",#N/A,FALSE,"MO(BASE)";"MO(BASE)1",#N/A,FALSE,"MO(BASE)";"MO(BASE)2",#N/A,FALSE,"MO(BASE)"}</definedName>
    <definedName name="Graf." localSheetId="15" hidden="1">{"MO(BASE)",#N/A,FALSE,"MO(BASE)";"MO(BASE)1",#N/A,FALSE,"MO(BASE)";"MO(BASE)2",#N/A,FALSE,"MO(BASE)"}</definedName>
    <definedName name="Graf." localSheetId="21" hidden="1">{"MO(BASE)",#N/A,FALSE,"MO(BASE)";"MO(BASE)1",#N/A,FALSE,"MO(BASE)";"MO(BASE)2",#N/A,FALSE,"MO(BASE)"}</definedName>
    <definedName name="Graf." hidden="1">{"MO(BASE)",#N/A,FALSE,"MO(BASE)";"MO(BASE)1",#N/A,FALSE,"MO(BASE)";"MO(BASE)2",#N/A,FALSE,"MO(BASE)"}</definedName>
    <definedName name="Graf._1" localSheetId="4" hidden="1">{"MO(BASE)",#N/A,FALSE,"MO(BASE)";"MO(BASE)1",#N/A,FALSE,"MO(BASE)";"MO(BASE)2",#N/A,FALSE,"MO(BASE)"}</definedName>
    <definedName name="Graf._1" localSheetId="1" hidden="1">{"MO(BASE)",#N/A,FALSE,"MO(BASE)";"MO(BASE)1",#N/A,FALSE,"MO(BASE)";"MO(BASE)2",#N/A,FALSE,"MO(BASE)"}</definedName>
    <definedName name="Graf._1" localSheetId="11" hidden="1">{"MO(BASE)",#N/A,FALSE,"MO(BASE)";"MO(BASE)1",#N/A,FALSE,"MO(BASE)";"MO(BASE)2",#N/A,FALSE,"MO(BASE)"}</definedName>
    <definedName name="Graf._1" localSheetId="15" hidden="1">{"MO(BASE)",#N/A,FALSE,"MO(BASE)";"MO(BASE)1",#N/A,FALSE,"MO(BASE)";"MO(BASE)2",#N/A,FALSE,"MO(BASE)"}</definedName>
    <definedName name="Graf._1" localSheetId="21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localSheetId="4" hidden="1">{"MO(BASE)",#N/A,FALSE,"MO(BASE)";"MO(BASE)1",#N/A,FALSE,"MO(BASE)";"MO(BASE)2",#N/A,FALSE,"MO(BASE)"}</definedName>
    <definedName name="Graf._2" localSheetId="1" hidden="1">{"MO(BASE)",#N/A,FALSE,"MO(BASE)";"MO(BASE)1",#N/A,FALSE,"MO(BASE)";"MO(BASE)2",#N/A,FALSE,"MO(BASE)"}</definedName>
    <definedName name="Graf._2" localSheetId="11" hidden="1">{"MO(BASE)",#N/A,FALSE,"MO(BASE)";"MO(BASE)1",#N/A,FALSE,"MO(BASE)";"MO(BASE)2",#N/A,FALSE,"MO(BASE)"}</definedName>
    <definedName name="Graf._2" localSheetId="15" hidden="1">{"MO(BASE)",#N/A,FALSE,"MO(BASE)";"MO(BASE)1",#N/A,FALSE,"MO(BASE)";"MO(BASE)2",#N/A,FALSE,"MO(BASE)"}</definedName>
    <definedName name="Graf._2" localSheetId="21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localSheetId="4" hidden="1">{"MO(BASE)",#N/A,FALSE,"MO(BASE)";"MO(BASE)1",#N/A,FALSE,"MO(BASE)";"MO(BASE)2",#N/A,FALSE,"MO(BASE)"}</definedName>
    <definedName name="Graf._3" localSheetId="1" hidden="1">{"MO(BASE)",#N/A,FALSE,"MO(BASE)";"MO(BASE)1",#N/A,FALSE,"MO(BASE)";"MO(BASE)2",#N/A,FALSE,"MO(BASE)"}</definedName>
    <definedName name="Graf._3" localSheetId="11" hidden="1">{"MO(BASE)",#N/A,FALSE,"MO(BASE)";"MO(BASE)1",#N/A,FALSE,"MO(BASE)";"MO(BASE)2",#N/A,FALSE,"MO(BASE)"}</definedName>
    <definedName name="Graf._3" localSheetId="15" hidden="1">{"MO(BASE)",#N/A,FALSE,"MO(BASE)";"MO(BASE)1",#N/A,FALSE,"MO(BASE)";"MO(BASE)2",#N/A,FALSE,"MO(BASE)"}</definedName>
    <definedName name="Graf._3" localSheetId="21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localSheetId="4" hidden="1">{"MO(BASE)",#N/A,FALSE,"MO(BASE)";"MO(BASE)1",#N/A,FALSE,"MO(BASE)";"MO(BASE)2",#N/A,FALSE,"MO(BASE)"}</definedName>
    <definedName name="Graf._4" localSheetId="1" hidden="1">{"MO(BASE)",#N/A,FALSE,"MO(BASE)";"MO(BASE)1",#N/A,FALSE,"MO(BASE)";"MO(BASE)2",#N/A,FALSE,"MO(BASE)"}</definedName>
    <definedName name="Graf._4" localSheetId="11" hidden="1">{"MO(BASE)",#N/A,FALSE,"MO(BASE)";"MO(BASE)1",#N/A,FALSE,"MO(BASE)";"MO(BASE)2",#N/A,FALSE,"MO(BASE)"}</definedName>
    <definedName name="Graf._4" localSheetId="15" hidden="1">{"MO(BASE)",#N/A,FALSE,"MO(BASE)";"MO(BASE)1",#N/A,FALSE,"MO(BASE)";"MO(BASE)2",#N/A,FALSE,"MO(BASE)"}</definedName>
    <definedName name="Graf._4" localSheetId="21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localSheetId="4" hidden="1">{"MO(BASE)",#N/A,FALSE,"MO(BASE)";"MO(BASE)1",#N/A,FALSE,"MO(BASE)";"MO(BASE)2",#N/A,FALSE,"MO(BASE)"}</definedName>
    <definedName name="Graf._5" localSheetId="1" hidden="1">{"MO(BASE)",#N/A,FALSE,"MO(BASE)";"MO(BASE)1",#N/A,FALSE,"MO(BASE)";"MO(BASE)2",#N/A,FALSE,"MO(BASE)"}</definedName>
    <definedName name="Graf._5" localSheetId="11" hidden="1">{"MO(BASE)",#N/A,FALSE,"MO(BASE)";"MO(BASE)1",#N/A,FALSE,"MO(BASE)";"MO(BASE)2",#N/A,FALSE,"MO(BASE)"}</definedName>
    <definedName name="Graf._5" localSheetId="15" hidden="1">{"MO(BASE)",#N/A,FALSE,"MO(BASE)";"MO(BASE)1",#N/A,FALSE,"MO(BASE)";"MO(BASE)2",#N/A,FALSE,"MO(BASE)"}</definedName>
    <definedName name="Graf._5" localSheetId="21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11" hidden="1">{"FlujoGastos",#N/A,FALSE,"Base";"FlujoGastos",#N/A,FALSE,"Buzón Tren";"FlujoGastos",#N/A,FALSE,"Buzón Camión";"FlujoGastos",#N/A,FALSE,"LHD Camión";"FlujoGastos",#N/A,FALSE,"Cámara Camión"}</definedName>
    <definedName name="Graf1" localSheetId="15" hidden="1">{"FlujoGastos",#N/A,FALSE,"Base";"FlujoGastos",#N/A,FALSE,"Buzón Tren";"FlujoGastos",#N/A,FALSE,"Buzón Camión";"FlujoGastos",#N/A,FALSE,"LHD Camión";"FlujoGastos",#N/A,FALSE,"Cámara Camión"}</definedName>
    <definedName name="Graf1" localSheetId="21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fico" localSheetId="7">#REF!</definedName>
    <definedName name="grafico" localSheetId="4" hidden="1">{"MO(BASE)",#N/A,FALSE,"MO(BASE)";"MO(BASE)1",#N/A,FALSE,"MO(BASE)";"MO(BASE)2",#N/A,FALSE,"MO(BASE)"}</definedName>
    <definedName name="grafico">#REF!</definedName>
    <definedName name="grafico_1" localSheetId="4" hidden="1">{"MO(BASE)",#N/A,FALSE,"MO(BASE)";"MO(BASE)1",#N/A,FALSE,"MO(BASE)";"MO(BASE)2",#N/A,FALSE,"MO(BASE)"}</definedName>
    <definedName name="grafico_1" localSheetId="1" hidden="1">{"MO(BASE)",#N/A,FALSE,"MO(BASE)";"MO(BASE)1",#N/A,FALSE,"MO(BASE)";"MO(BASE)2",#N/A,FALSE,"MO(BASE)"}</definedName>
    <definedName name="grafico_1" localSheetId="11" hidden="1">{"MO(BASE)",#N/A,FALSE,"MO(BASE)";"MO(BASE)1",#N/A,FALSE,"MO(BASE)";"MO(BASE)2",#N/A,FALSE,"MO(BASE)"}</definedName>
    <definedName name="grafico_1" localSheetId="15" hidden="1">{"MO(BASE)",#N/A,FALSE,"MO(BASE)";"MO(BASE)1",#N/A,FALSE,"MO(BASE)";"MO(BASE)2",#N/A,FALSE,"MO(BASE)"}</definedName>
    <definedName name="grafico_1" localSheetId="21" hidden="1">{"MO(BASE)",#N/A,FALSE,"MO(BASE)";"MO(BASE)1",#N/A,FALSE,"MO(BASE)";"MO(BASE)2",#N/A,FALSE,"MO(BASE)"}</definedName>
    <definedName name="grafico_1" hidden="1">{"MO(BASE)",#N/A,FALSE,"MO(BASE)";"MO(BASE)1",#N/A,FALSE,"MO(BASE)";"MO(BASE)2",#N/A,FALSE,"MO(BASE)"}</definedName>
    <definedName name="grafico_2" localSheetId="4" hidden="1">{"MO(BASE)",#N/A,FALSE,"MO(BASE)";"MO(BASE)1",#N/A,FALSE,"MO(BASE)";"MO(BASE)2",#N/A,FALSE,"MO(BASE)"}</definedName>
    <definedName name="grafico_2" localSheetId="1" hidden="1">{"MO(BASE)",#N/A,FALSE,"MO(BASE)";"MO(BASE)1",#N/A,FALSE,"MO(BASE)";"MO(BASE)2",#N/A,FALSE,"MO(BASE)"}</definedName>
    <definedName name="grafico_2" localSheetId="11" hidden="1">{"MO(BASE)",#N/A,FALSE,"MO(BASE)";"MO(BASE)1",#N/A,FALSE,"MO(BASE)";"MO(BASE)2",#N/A,FALSE,"MO(BASE)"}</definedName>
    <definedName name="grafico_2" localSheetId="15" hidden="1">{"MO(BASE)",#N/A,FALSE,"MO(BASE)";"MO(BASE)1",#N/A,FALSE,"MO(BASE)";"MO(BASE)2",#N/A,FALSE,"MO(BASE)"}</definedName>
    <definedName name="grafico_2" localSheetId="21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localSheetId="4" hidden="1">{"MO(BASE)",#N/A,FALSE,"MO(BASE)";"MO(BASE)1",#N/A,FALSE,"MO(BASE)";"MO(BASE)2",#N/A,FALSE,"MO(BASE)"}</definedName>
    <definedName name="grafico_3" localSheetId="1" hidden="1">{"MO(BASE)",#N/A,FALSE,"MO(BASE)";"MO(BASE)1",#N/A,FALSE,"MO(BASE)";"MO(BASE)2",#N/A,FALSE,"MO(BASE)"}</definedName>
    <definedName name="grafico_3" localSheetId="11" hidden="1">{"MO(BASE)",#N/A,FALSE,"MO(BASE)";"MO(BASE)1",#N/A,FALSE,"MO(BASE)";"MO(BASE)2",#N/A,FALSE,"MO(BASE)"}</definedName>
    <definedName name="grafico_3" localSheetId="15" hidden="1">{"MO(BASE)",#N/A,FALSE,"MO(BASE)";"MO(BASE)1",#N/A,FALSE,"MO(BASE)";"MO(BASE)2",#N/A,FALSE,"MO(BASE)"}</definedName>
    <definedName name="grafico_3" localSheetId="21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localSheetId="4" hidden="1">{"MO(BASE)",#N/A,FALSE,"MO(BASE)";"MO(BASE)1",#N/A,FALSE,"MO(BASE)";"MO(BASE)2",#N/A,FALSE,"MO(BASE)"}</definedName>
    <definedName name="grafico_4" localSheetId="1" hidden="1">{"MO(BASE)",#N/A,FALSE,"MO(BASE)";"MO(BASE)1",#N/A,FALSE,"MO(BASE)";"MO(BASE)2",#N/A,FALSE,"MO(BASE)"}</definedName>
    <definedName name="grafico_4" localSheetId="11" hidden="1">{"MO(BASE)",#N/A,FALSE,"MO(BASE)";"MO(BASE)1",#N/A,FALSE,"MO(BASE)";"MO(BASE)2",#N/A,FALSE,"MO(BASE)"}</definedName>
    <definedName name="grafico_4" localSheetId="15" hidden="1">{"MO(BASE)",#N/A,FALSE,"MO(BASE)";"MO(BASE)1",#N/A,FALSE,"MO(BASE)";"MO(BASE)2",#N/A,FALSE,"MO(BASE)"}</definedName>
    <definedName name="grafico_4" localSheetId="21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localSheetId="4" hidden="1">{"MO(BASE)",#N/A,FALSE,"MO(BASE)";"MO(BASE)1",#N/A,FALSE,"MO(BASE)";"MO(BASE)2",#N/A,FALSE,"MO(BASE)"}</definedName>
    <definedName name="grafico_5" localSheetId="1" hidden="1">{"MO(BASE)",#N/A,FALSE,"MO(BASE)";"MO(BASE)1",#N/A,FALSE,"MO(BASE)";"MO(BASE)2",#N/A,FALSE,"MO(BASE)"}</definedName>
    <definedName name="grafico_5" localSheetId="11" hidden="1">{"MO(BASE)",#N/A,FALSE,"MO(BASE)";"MO(BASE)1",#N/A,FALSE,"MO(BASE)";"MO(BASE)2",#N/A,FALSE,"MO(BASE)"}</definedName>
    <definedName name="grafico_5" localSheetId="15" hidden="1">{"MO(BASE)",#N/A,FALSE,"MO(BASE)";"MO(BASE)1",#N/A,FALSE,"MO(BASE)";"MO(BASE)2",#N/A,FALSE,"MO(BASE)"}</definedName>
    <definedName name="grafico_5" localSheetId="21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AFO1" localSheetId="7">#REF!</definedName>
    <definedName name="GRAFO1">#REF!</definedName>
    <definedName name="GRAFO2" localSheetId="7">#REF!</definedName>
    <definedName name="GRAFO2">#REF!</definedName>
    <definedName name="grafos" localSheetId="7">#REF!</definedName>
    <definedName name="grafos" localSheetId="4">#REF!</definedName>
    <definedName name="grafos">#REF!</definedName>
    <definedName name="Granulometrías" localSheetId="7">#REF!</definedName>
    <definedName name="Granulometrías">#REF!</definedName>
    <definedName name="grdg" localSheetId="7" hidden="1">#REF!</definedName>
    <definedName name="grdg" hidden="1">#REF!</definedName>
    <definedName name="gr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11" hidden="1">{#N/A,#N/A,FALSE,"Total_OC015";#N/A,#N/A,FALSE,"ADMIN";#N/A,#N/A,FALSE,"PROCES";#N/A,#N/A,FALSE,"mecan";#N/A,#N/A,FALSE,"civil";#N/A,#N/A,FALSE,"CAÑER";#N/A,#N/A,FALSE,"ELEC";#N/A,#N/A,FALSE,"INSTR"}</definedName>
    <definedName name="grege" localSheetId="15" hidden="1">{#N/A,#N/A,FALSE,"Total_OC015";#N/A,#N/A,FALSE,"ADMIN";#N/A,#N/A,FALSE,"PROCES";#N/A,#N/A,FALSE,"mecan";#N/A,#N/A,FALSE,"civil";#N/A,#N/A,FALSE,"CAÑER";#N/A,#N/A,FALSE,"ELEC";#N/A,#N/A,FALSE,"INSTR"}</definedName>
    <definedName name="grege" localSheetId="21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ege_1" localSheetId="1" hidden="1">{#N/A,#N/A,FALSE,"Total_OC015";#N/A,#N/A,FALSE,"ADMIN";#N/A,#N/A,FALSE,"PROCES";#N/A,#N/A,FALSE,"mecan";#N/A,#N/A,FALSE,"civil";#N/A,#N/A,FALSE,"CAÑER";#N/A,#N/A,FALSE,"ELEC";#N/A,#N/A,FALSE,"INSTR"}</definedName>
    <definedName name="grege_1" localSheetId="11" hidden="1">{#N/A,#N/A,FALSE,"Total_OC015";#N/A,#N/A,FALSE,"ADMIN";#N/A,#N/A,FALSE,"PROCES";#N/A,#N/A,FALSE,"mecan";#N/A,#N/A,FALSE,"civil";#N/A,#N/A,FALSE,"CAÑER";#N/A,#N/A,FALSE,"ELEC";#N/A,#N/A,FALSE,"INSTR"}</definedName>
    <definedName name="grege_1" localSheetId="15" hidden="1">{#N/A,#N/A,FALSE,"Total_OC015";#N/A,#N/A,FALSE,"ADMIN";#N/A,#N/A,FALSE,"PROCES";#N/A,#N/A,FALSE,"mecan";#N/A,#N/A,FALSE,"civil";#N/A,#N/A,FALSE,"CAÑER";#N/A,#N/A,FALSE,"ELEC";#N/A,#N/A,FALSE,"INSTR"}</definedName>
    <definedName name="grege_1" localSheetId="21" hidden="1">{#N/A,#N/A,FALSE,"Total_OC015";#N/A,#N/A,FALSE,"ADMIN";#N/A,#N/A,FALSE,"PROCES";#N/A,#N/A,FALSE,"mecan";#N/A,#N/A,FALSE,"civil";#N/A,#N/A,FALSE,"CAÑER";#N/A,#N/A,FALSE,"ELEC";#N/A,#N/A,FALSE,"INSTR"}</definedName>
    <definedName name="grege_1" hidden="1">{#N/A,#N/A,FALSE,"Total_OC015";#N/A,#N/A,FALSE,"ADMIN";#N/A,#N/A,FALSE,"PROCES";#N/A,#N/A,FALSE,"mecan";#N/A,#N/A,FALSE,"civil";#N/A,#N/A,FALSE,"CAÑER";#N/A,#N/A,FALSE,"ELEC";#N/A,#N/A,FALSE,"INSTR"}</definedName>
    <definedName name="GRF" localSheetId="1" hidden="1">{"Graf_Carga Trab",#N/A,FALSE,"Grafi_Carga Trab";"Graf_Venta Flujo",#N/A,FALSE,"Grafi_Carga Trab"}</definedName>
    <definedName name="GRF" localSheetId="11" hidden="1">{"Graf_Carga Trab",#N/A,FALSE,"Grafi_Carga Trab";"Graf_Venta Flujo",#N/A,FALSE,"Grafi_Carga Trab"}</definedName>
    <definedName name="GRF" localSheetId="15" hidden="1">{"Graf_Carga Trab",#N/A,FALSE,"Grafi_Carga Trab";"Graf_Venta Flujo",#N/A,FALSE,"Grafi_Carga Trab"}</definedName>
    <definedName name="GRF" localSheetId="21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M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UP" localSheetId="7">#REF!</definedName>
    <definedName name="GRUP">#REF!</definedName>
    <definedName name="gsdf" localSheetId="7">#REF!</definedName>
    <definedName name="gsdf" localSheetId="4">#REF!</definedName>
    <definedName name="gsdf">#REF!</definedName>
    <definedName name="gsdf___0" localSheetId="7">#REF!</definedName>
    <definedName name="gsdf___0" localSheetId="4">#REF!</definedName>
    <definedName name="gsdf___0">#REF!</definedName>
    <definedName name="gsdf___1" localSheetId="7">#REF!</definedName>
    <definedName name="gsdf___1" localSheetId="4">#REF!</definedName>
    <definedName name="gsdf___1">#REF!</definedName>
    <definedName name="gsdg" localSheetId="7">#REF!*4315</definedName>
    <definedName name="gsdg">#REF!*4315</definedName>
    <definedName name="GSU" localSheetId="7">#REF!</definedName>
    <definedName name="GSU">#REF!</definedName>
    <definedName name="gtgtgt" localSheetId="1" hidden="1">{#N/A,#N/A,TRUE,"Est. de Fact.";#N/A,#N/A,TRUE,"Capitulo 19";#N/A,#N/A,TRUE,"Proyecto P855"}</definedName>
    <definedName name="gtgtgt" localSheetId="11" hidden="1">{#N/A,#N/A,TRUE,"Est. de Fact.";#N/A,#N/A,TRUE,"Capitulo 19";#N/A,#N/A,TRUE,"Proyecto P855"}</definedName>
    <definedName name="gtgtgt" localSheetId="15" hidden="1">{#N/A,#N/A,TRUE,"Est. de Fact.";#N/A,#N/A,TRUE,"Capitulo 19";#N/A,#N/A,TRUE,"Proyecto P855"}</definedName>
    <definedName name="gtgtgt" localSheetId="21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gtgt_1" localSheetId="1" hidden="1">{#N/A,#N/A,TRUE,"Est. de Fact.";#N/A,#N/A,TRUE,"Capitulo 19";#N/A,#N/A,TRUE,"Proyecto P855"}</definedName>
    <definedName name="gtgtgt_1" localSheetId="11" hidden="1">{#N/A,#N/A,TRUE,"Est. de Fact.";#N/A,#N/A,TRUE,"Capitulo 19";#N/A,#N/A,TRUE,"Proyecto P855"}</definedName>
    <definedName name="gtgtgt_1" localSheetId="15" hidden="1">{#N/A,#N/A,TRUE,"Est. de Fact.";#N/A,#N/A,TRUE,"Capitulo 19";#N/A,#N/A,TRUE,"Proyecto P855"}</definedName>
    <definedName name="gtgtgt_1" localSheetId="21" hidden="1">{#N/A,#N/A,TRUE,"Est. de Fact.";#N/A,#N/A,TRUE,"Capitulo 19";#N/A,#N/A,TRUE,"Proyecto P855"}</definedName>
    <definedName name="gtgtgt_1" hidden="1">{#N/A,#N/A,TRUE,"Est. de Fact.";#N/A,#N/A,TRUE,"Capitulo 19";#N/A,#N/A,TRUE,"Proyecto P855"}</definedName>
    <definedName name="gttrtyrtre" localSheetId="1" hidden="1">{"Sin detalle",#N/A,FALSE,"Flujo (redondeado)";"Detallado",#N/A,FALSE,"Flujo (redondeado)"}</definedName>
    <definedName name="gttrtyrtre" localSheetId="11" hidden="1">{"Sin detalle",#N/A,FALSE,"Flujo (redondeado)";"Detallado",#N/A,FALSE,"Flujo (redondeado)"}</definedName>
    <definedName name="gttrtyrtre" localSheetId="15" hidden="1">{"Sin detalle",#N/A,FALSE,"Flujo (redondeado)";"Detallado",#N/A,FALSE,"Flujo (redondeado)"}</definedName>
    <definedName name="gttrtyrtre" localSheetId="21" hidden="1">{"Sin detalle",#N/A,FALSE,"Flujo (redondeado)";"Detallado",#N/A,FALSE,"Flujo (redondeado)"}</definedName>
    <definedName name="gttrtyrtre" hidden="1">{"Sin detalle",#N/A,FALSE,"Flujo (redondeado)";"Detallado",#N/A,FALSE,"Flujo (redondeado)"}</definedName>
    <definedName name="guardapolv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gyy" localSheetId="4" hidden="1">{"CI+GG(BASE)",#N/A,FALSE,"CI+GG(BASE)";"GG",#N/A,FALSE,"CI+GG(BASE)";"CI",#N/A,FALSE,"CI+GG(BASE)"}</definedName>
    <definedName name="gugyy" localSheetId="1" hidden="1">{"CI+GG(BASE)",#N/A,FALSE,"CI+GG(BASE)";"GG",#N/A,FALSE,"CI+GG(BASE)";"CI",#N/A,FALSE,"CI+GG(BASE)"}</definedName>
    <definedName name="gugyy" localSheetId="11" hidden="1">{"CI+GG(BASE)",#N/A,FALSE,"CI+GG(BASE)";"GG",#N/A,FALSE,"CI+GG(BASE)";"CI",#N/A,FALSE,"CI+GG(BASE)"}</definedName>
    <definedName name="gugyy" localSheetId="15" hidden="1">{"CI+GG(BASE)",#N/A,FALSE,"CI+GG(BASE)";"GG",#N/A,FALSE,"CI+GG(BASE)";"CI",#N/A,FALSE,"CI+GG(BASE)"}</definedName>
    <definedName name="gugyy" localSheetId="21" hidden="1">{"CI+GG(BASE)",#N/A,FALSE,"CI+GG(BASE)";"GG",#N/A,FALSE,"CI+GG(BASE)";"CI",#N/A,FALSE,"CI+GG(BASE)"}</definedName>
    <definedName name="gugyy" hidden="1">{"CI+GG(BASE)",#N/A,FALSE,"CI+GG(BASE)";"GG",#N/A,FALSE,"CI+GG(BASE)";"CI",#N/A,FALSE,"CI+GG(BASE)"}</definedName>
    <definedName name="gugyy_1" localSheetId="4" hidden="1">{"CI+GG(BASE)",#N/A,FALSE,"CI+GG(BASE)";"GG",#N/A,FALSE,"CI+GG(BASE)";"CI",#N/A,FALSE,"CI+GG(BASE)"}</definedName>
    <definedName name="gugyy_1" localSheetId="1" hidden="1">{"CI+GG(BASE)",#N/A,FALSE,"CI+GG(BASE)";"GG",#N/A,FALSE,"CI+GG(BASE)";"CI",#N/A,FALSE,"CI+GG(BASE)"}</definedName>
    <definedName name="gugyy_1" localSheetId="11" hidden="1">{"CI+GG(BASE)",#N/A,FALSE,"CI+GG(BASE)";"GG",#N/A,FALSE,"CI+GG(BASE)";"CI",#N/A,FALSE,"CI+GG(BASE)"}</definedName>
    <definedName name="gugyy_1" localSheetId="15" hidden="1">{"CI+GG(BASE)",#N/A,FALSE,"CI+GG(BASE)";"GG",#N/A,FALSE,"CI+GG(BASE)";"CI",#N/A,FALSE,"CI+GG(BASE)"}</definedName>
    <definedName name="gugyy_1" localSheetId="21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localSheetId="4" hidden="1">{"CI+GG(BASE)",#N/A,FALSE,"CI+GG(BASE)";"GG",#N/A,FALSE,"CI+GG(BASE)";"CI",#N/A,FALSE,"CI+GG(BASE)"}</definedName>
    <definedName name="gugyy_2" localSheetId="1" hidden="1">{"CI+GG(BASE)",#N/A,FALSE,"CI+GG(BASE)";"GG",#N/A,FALSE,"CI+GG(BASE)";"CI",#N/A,FALSE,"CI+GG(BASE)"}</definedName>
    <definedName name="gugyy_2" localSheetId="11" hidden="1">{"CI+GG(BASE)",#N/A,FALSE,"CI+GG(BASE)";"GG",#N/A,FALSE,"CI+GG(BASE)";"CI",#N/A,FALSE,"CI+GG(BASE)"}</definedName>
    <definedName name="gugyy_2" localSheetId="15" hidden="1">{"CI+GG(BASE)",#N/A,FALSE,"CI+GG(BASE)";"GG",#N/A,FALSE,"CI+GG(BASE)";"CI",#N/A,FALSE,"CI+GG(BASE)"}</definedName>
    <definedName name="gugyy_2" localSheetId="21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localSheetId="4" hidden="1">{"CI+GG(BASE)",#N/A,FALSE,"CI+GG(BASE)";"GG",#N/A,FALSE,"CI+GG(BASE)";"CI",#N/A,FALSE,"CI+GG(BASE)"}</definedName>
    <definedName name="gugyy_3" localSheetId="1" hidden="1">{"CI+GG(BASE)",#N/A,FALSE,"CI+GG(BASE)";"GG",#N/A,FALSE,"CI+GG(BASE)";"CI",#N/A,FALSE,"CI+GG(BASE)"}</definedName>
    <definedName name="gugyy_3" localSheetId="11" hidden="1">{"CI+GG(BASE)",#N/A,FALSE,"CI+GG(BASE)";"GG",#N/A,FALSE,"CI+GG(BASE)";"CI",#N/A,FALSE,"CI+GG(BASE)"}</definedName>
    <definedName name="gugyy_3" localSheetId="15" hidden="1">{"CI+GG(BASE)",#N/A,FALSE,"CI+GG(BASE)";"GG",#N/A,FALSE,"CI+GG(BASE)";"CI",#N/A,FALSE,"CI+GG(BASE)"}</definedName>
    <definedName name="gugyy_3" localSheetId="21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localSheetId="4" hidden="1">{"CI+GG(BASE)",#N/A,FALSE,"CI+GG(BASE)";"GG",#N/A,FALSE,"CI+GG(BASE)";"CI",#N/A,FALSE,"CI+GG(BASE)"}</definedName>
    <definedName name="gugyy_4" localSheetId="1" hidden="1">{"CI+GG(BASE)",#N/A,FALSE,"CI+GG(BASE)";"GG",#N/A,FALSE,"CI+GG(BASE)";"CI",#N/A,FALSE,"CI+GG(BASE)"}</definedName>
    <definedName name="gugyy_4" localSheetId="11" hidden="1">{"CI+GG(BASE)",#N/A,FALSE,"CI+GG(BASE)";"GG",#N/A,FALSE,"CI+GG(BASE)";"CI",#N/A,FALSE,"CI+GG(BASE)"}</definedName>
    <definedName name="gugyy_4" localSheetId="15" hidden="1">{"CI+GG(BASE)",#N/A,FALSE,"CI+GG(BASE)";"GG",#N/A,FALSE,"CI+GG(BASE)";"CI",#N/A,FALSE,"CI+GG(BASE)"}</definedName>
    <definedName name="gugyy_4" localSheetId="21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localSheetId="4" hidden="1">{"CI+GG(BASE)",#N/A,FALSE,"CI+GG(BASE)";"GG",#N/A,FALSE,"CI+GG(BASE)";"CI",#N/A,FALSE,"CI+GG(BASE)"}</definedName>
    <definedName name="gugyy_5" localSheetId="1" hidden="1">{"CI+GG(BASE)",#N/A,FALSE,"CI+GG(BASE)";"GG",#N/A,FALSE,"CI+GG(BASE)";"CI",#N/A,FALSE,"CI+GG(BASE)"}</definedName>
    <definedName name="gugyy_5" localSheetId="11" hidden="1">{"CI+GG(BASE)",#N/A,FALSE,"CI+GG(BASE)";"GG",#N/A,FALSE,"CI+GG(BASE)";"CI",#N/A,FALSE,"CI+GG(BASE)"}</definedName>
    <definedName name="gugyy_5" localSheetId="15" hidden="1">{"CI+GG(BASE)",#N/A,FALSE,"CI+GG(BASE)";"GG",#N/A,FALSE,"CI+GG(BASE)";"CI",#N/A,FALSE,"CI+GG(BASE)"}</definedName>
    <definedName name="gugyy_5" localSheetId="21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7">#REF!</definedName>
    <definedName name="H" localSheetId="4">#REF!</definedName>
    <definedName name="H">#REF!</definedName>
    <definedName name="H.H." localSheetId="7">#REF!</definedName>
    <definedName name="H.H.">#REF!</definedName>
    <definedName name="H_40" localSheetId="7">#REF!</definedName>
    <definedName name="H_40">#REF!</definedName>
    <definedName name="hc" localSheetId="7">#REF!</definedName>
    <definedName name="hc" localSheetId="4">#REF!</definedName>
    <definedName name="hc">#REF!</definedName>
    <definedName name="hdhd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_1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_1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_1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HDGDH" localSheetId="7">#REF!</definedName>
    <definedName name="HDHDGDH">#REF!</definedName>
    <definedName name="HDR" localSheetId="7">#REF!</definedName>
    <definedName name="HDR">#REF!</definedName>
    <definedName name="he">2663.81254117069</definedName>
    <definedName name="Header_Row" localSheetId="7">ROW(#REF!)</definedName>
    <definedName name="Header_Row">ROW(#REF!)</definedName>
    <definedName name="heapFormationTariff" localSheetId="7">#REF!*#REF!</definedName>
    <definedName name="heapFormationTariff">#REF!*#REF!</definedName>
    <definedName name="heapFormationTariffNominal" localSheetId="7">#REF!</definedName>
    <definedName name="heapFormationTariffNominal">#REF!</definedName>
    <definedName name="heapFormationTariffSensitivity" localSheetId="7">#REF!</definedName>
    <definedName name="heapFormationTariffSensitivity">#REF!</definedName>
    <definedName name="HELM" localSheetId="7">#REF!</definedName>
    <definedName name="HELM">#REF!</definedName>
    <definedName name="Help" localSheetId="1" hidden="1">{#N/A,#N/A,FALSE,"Matrix";#N/A,#N/A,FALSE,"Executive";#N/A,#N/A,FALSE,"Summary"}</definedName>
    <definedName name="Help" localSheetId="11" hidden="1">{#N/A,#N/A,FALSE,"Matrix";#N/A,#N/A,FALSE,"Executive";#N/A,#N/A,FALSE,"Summary"}</definedName>
    <definedName name="Help" localSheetId="15" hidden="1">{#N/A,#N/A,FALSE,"Matrix";#N/A,#N/A,FALSE,"Executive";#N/A,#N/A,FALSE,"Summary"}</definedName>
    <definedName name="Help" localSheetId="21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11" hidden="1">{#N/A,#N/A,FALSE,"Matrix";#N/A,#N/A,FALSE,"Executive";#N/A,#N/A,FALSE,"Summary"}</definedName>
    <definedName name="HELP1" localSheetId="15" hidden="1">{#N/A,#N/A,FALSE,"Matrix";#N/A,#N/A,FALSE,"Executive";#N/A,#N/A,FALSE,"Summary"}</definedName>
    <definedName name="HELP1" localSheetId="21" hidden="1">{#N/A,#N/A,FALSE,"Matrix";#N/A,#N/A,FALSE,"Executive";#N/A,#N/A,FALSE,"Summary"}</definedName>
    <definedName name="HELP1" hidden="1">{#N/A,#N/A,FALSE,"Matrix";#N/A,#N/A,FALSE,"Executive";#N/A,#N/A,FALSE,"Summary"}</definedName>
    <definedName name="HEO" localSheetId="7">#REF!</definedName>
    <definedName name="HEO">#REF!</definedName>
    <definedName name="HERR" localSheetId="7">#REF!</definedName>
    <definedName name="HERR">#REF!</definedName>
    <definedName name="HFO" localSheetId="7">#REF!</definedName>
    <definedName name="HFO">#REF!</definedName>
    <definedName name="HFUN" localSheetId="7">#REF!</definedName>
    <definedName name="HFUN">#REF!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H" localSheetId="4" hidden="1">{#N/A,#N/A,FALSE,"summary";#N/A,#N/A,FALSE,"SumGraph"}</definedName>
    <definedName name="HGH" localSheetId="1" hidden="1">{#N/A,#N/A,FALSE,"summary";#N/A,#N/A,FALSE,"SumGraph"}</definedName>
    <definedName name="HGH" localSheetId="11" hidden="1">{#N/A,#N/A,FALSE,"summary";#N/A,#N/A,FALSE,"SumGraph"}</definedName>
    <definedName name="HGH" localSheetId="15" hidden="1">{#N/A,#N/A,FALSE,"summary";#N/A,#N/A,FALSE,"SumGraph"}</definedName>
    <definedName name="HGH" localSheetId="21" hidden="1">{#N/A,#N/A,FALSE,"summary";#N/A,#N/A,FALSE,"SumGraph"}</definedName>
    <definedName name="HGH" localSheetId="3" hidden="1">{#N/A,#N/A,FALSE,"summary";#N/A,#N/A,FALSE,"SumGraph"}</definedName>
    <definedName name="HGH" hidden="1">{#N/A,#N/A,FALSE,"summary";#N/A,#N/A,FALSE,"SumGraph"}</definedName>
    <definedName name="HGH_1" localSheetId="1" hidden="1">{#N/A,#N/A,FALSE,"summary";#N/A,#N/A,FALSE,"SumGraph"}</definedName>
    <definedName name="HGH_1" localSheetId="11" hidden="1">{#N/A,#N/A,FALSE,"summary";#N/A,#N/A,FALSE,"SumGraph"}</definedName>
    <definedName name="HGH_1" localSheetId="15" hidden="1">{#N/A,#N/A,FALSE,"summary";#N/A,#N/A,FALSE,"SumGraph"}</definedName>
    <definedName name="HGH_1" localSheetId="21" hidden="1">{#N/A,#N/A,FALSE,"summary";#N/A,#N/A,FALSE,"SumGraph"}</definedName>
    <definedName name="HGH_1" hidden="1">{#N/A,#N/A,FALSE,"summary";#N/A,#N/A,FALSE,"SumGraph"}</definedName>
    <definedName name="hghg" localSheetId="4" hidden="1">{"CI+GG(BASE)",#N/A,FALSE,"CI+GG(BASE)";"GG",#N/A,FALSE,"CI+GG(BASE)";"CI",#N/A,FALSE,"CI+GG(BASE)"}</definedName>
    <definedName name="hghg" localSheetId="1" hidden="1">{"CI+GG(BASE)",#N/A,FALSE,"CI+GG(BASE)";"GG",#N/A,FALSE,"CI+GG(BASE)";"CI",#N/A,FALSE,"CI+GG(BASE)"}</definedName>
    <definedName name="hghg" localSheetId="11" hidden="1">{"CI+GG(BASE)",#N/A,FALSE,"CI+GG(BASE)";"GG",#N/A,FALSE,"CI+GG(BASE)";"CI",#N/A,FALSE,"CI+GG(BASE)"}</definedName>
    <definedName name="hghg" localSheetId="15" hidden="1">{"CI+GG(BASE)",#N/A,FALSE,"CI+GG(BASE)";"GG",#N/A,FALSE,"CI+GG(BASE)";"CI",#N/A,FALSE,"CI+GG(BASE)"}</definedName>
    <definedName name="hghg" localSheetId="21" hidden="1">{"CI+GG(BASE)",#N/A,FALSE,"CI+GG(BASE)";"GG",#N/A,FALSE,"CI+GG(BASE)";"CI",#N/A,FALSE,"CI+GG(BASE)"}</definedName>
    <definedName name="hghg" hidden="1">{"CI+GG(BASE)",#N/A,FALSE,"CI+GG(BASE)";"GG",#N/A,FALSE,"CI+GG(BASE)";"CI",#N/A,FALSE,"CI+GG(BASE)"}</definedName>
    <definedName name="hghg_1" localSheetId="4" hidden="1">{"CI+GG(BASE)",#N/A,FALSE,"CI+GG(BASE)";"GG",#N/A,FALSE,"CI+GG(BASE)";"CI",#N/A,FALSE,"CI+GG(BASE)"}</definedName>
    <definedName name="hghg_1" localSheetId="1" hidden="1">{"CI+GG(BASE)",#N/A,FALSE,"CI+GG(BASE)";"GG",#N/A,FALSE,"CI+GG(BASE)";"CI",#N/A,FALSE,"CI+GG(BASE)"}</definedName>
    <definedName name="hghg_1" localSheetId="11" hidden="1">{"CI+GG(BASE)",#N/A,FALSE,"CI+GG(BASE)";"GG",#N/A,FALSE,"CI+GG(BASE)";"CI",#N/A,FALSE,"CI+GG(BASE)"}</definedName>
    <definedName name="hghg_1" localSheetId="15" hidden="1">{"CI+GG(BASE)",#N/A,FALSE,"CI+GG(BASE)";"GG",#N/A,FALSE,"CI+GG(BASE)";"CI",#N/A,FALSE,"CI+GG(BASE)"}</definedName>
    <definedName name="hghg_1" localSheetId="21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localSheetId="4" hidden="1">{"CI+GG(BASE)",#N/A,FALSE,"CI+GG(BASE)";"GG",#N/A,FALSE,"CI+GG(BASE)";"CI",#N/A,FALSE,"CI+GG(BASE)"}</definedName>
    <definedName name="hghg_2" localSheetId="1" hidden="1">{"CI+GG(BASE)",#N/A,FALSE,"CI+GG(BASE)";"GG",#N/A,FALSE,"CI+GG(BASE)";"CI",#N/A,FALSE,"CI+GG(BASE)"}</definedName>
    <definedName name="hghg_2" localSheetId="11" hidden="1">{"CI+GG(BASE)",#N/A,FALSE,"CI+GG(BASE)";"GG",#N/A,FALSE,"CI+GG(BASE)";"CI",#N/A,FALSE,"CI+GG(BASE)"}</definedName>
    <definedName name="hghg_2" localSheetId="15" hidden="1">{"CI+GG(BASE)",#N/A,FALSE,"CI+GG(BASE)";"GG",#N/A,FALSE,"CI+GG(BASE)";"CI",#N/A,FALSE,"CI+GG(BASE)"}</definedName>
    <definedName name="hghg_2" localSheetId="21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localSheetId="4" hidden="1">{"CI+GG(BASE)",#N/A,FALSE,"CI+GG(BASE)";"GG",#N/A,FALSE,"CI+GG(BASE)";"CI",#N/A,FALSE,"CI+GG(BASE)"}</definedName>
    <definedName name="hghg_3" localSheetId="1" hidden="1">{"CI+GG(BASE)",#N/A,FALSE,"CI+GG(BASE)";"GG",#N/A,FALSE,"CI+GG(BASE)";"CI",#N/A,FALSE,"CI+GG(BASE)"}</definedName>
    <definedName name="hghg_3" localSheetId="11" hidden="1">{"CI+GG(BASE)",#N/A,FALSE,"CI+GG(BASE)";"GG",#N/A,FALSE,"CI+GG(BASE)";"CI",#N/A,FALSE,"CI+GG(BASE)"}</definedName>
    <definedName name="hghg_3" localSheetId="15" hidden="1">{"CI+GG(BASE)",#N/A,FALSE,"CI+GG(BASE)";"GG",#N/A,FALSE,"CI+GG(BASE)";"CI",#N/A,FALSE,"CI+GG(BASE)"}</definedName>
    <definedName name="hghg_3" localSheetId="21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localSheetId="4" hidden="1">{"CI+GG(BASE)",#N/A,FALSE,"CI+GG(BASE)";"GG",#N/A,FALSE,"CI+GG(BASE)";"CI",#N/A,FALSE,"CI+GG(BASE)"}</definedName>
    <definedName name="hghg_4" localSheetId="1" hidden="1">{"CI+GG(BASE)",#N/A,FALSE,"CI+GG(BASE)";"GG",#N/A,FALSE,"CI+GG(BASE)";"CI",#N/A,FALSE,"CI+GG(BASE)"}</definedName>
    <definedName name="hghg_4" localSheetId="11" hidden="1">{"CI+GG(BASE)",#N/A,FALSE,"CI+GG(BASE)";"GG",#N/A,FALSE,"CI+GG(BASE)";"CI",#N/A,FALSE,"CI+GG(BASE)"}</definedName>
    <definedName name="hghg_4" localSheetId="15" hidden="1">{"CI+GG(BASE)",#N/A,FALSE,"CI+GG(BASE)";"GG",#N/A,FALSE,"CI+GG(BASE)";"CI",#N/A,FALSE,"CI+GG(BASE)"}</definedName>
    <definedName name="hghg_4" localSheetId="21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localSheetId="4" hidden="1">{"CI+GG(BASE)",#N/A,FALSE,"CI+GG(BASE)";"GG",#N/A,FALSE,"CI+GG(BASE)";"CI",#N/A,FALSE,"CI+GG(BASE)"}</definedName>
    <definedName name="hghg_5" localSheetId="1" hidden="1">{"CI+GG(BASE)",#N/A,FALSE,"CI+GG(BASE)";"GG",#N/A,FALSE,"CI+GG(BASE)";"CI",#N/A,FALSE,"CI+GG(BASE)"}</definedName>
    <definedName name="hghg_5" localSheetId="11" hidden="1">{"CI+GG(BASE)",#N/A,FALSE,"CI+GG(BASE)";"GG",#N/A,FALSE,"CI+GG(BASE)";"CI",#N/A,FALSE,"CI+GG(BASE)"}</definedName>
    <definedName name="hghg_5" localSheetId="15" hidden="1">{"CI+GG(BASE)",#N/A,FALSE,"CI+GG(BASE)";"GG",#N/A,FALSE,"CI+GG(BASE)";"CI",#N/A,FALSE,"CI+GG(BASE)"}</definedName>
    <definedName name="hghg_5" localSheetId="21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gjhg" localSheetId="1" hidden="1">{#N/A,#N/A,FALSE,"Dotaciones_Ref"}</definedName>
    <definedName name="hgjhg" localSheetId="11" hidden="1">{#N/A,#N/A,FALSE,"Dotaciones_Ref"}</definedName>
    <definedName name="hgjhg" localSheetId="15" hidden="1">{#N/A,#N/A,FALSE,"Dotaciones_Ref"}</definedName>
    <definedName name="hgjhg" localSheetId="21" hidden="1">{#N/A,#N/A,FALSE,"Dotaciones_Ref"}</definedName>
    <definedName name="hgjhg" hidden="1">{#N/A,#N/A,FALSE,"Dotaciones_Ref"}</definedName>
    <definedName name="hgjhg_1" localSheetId="1" hidden="1">{#N/A,#N/A,FALSE,"Dotaciones_Ref"}</definedName>
    <definedName name="hgjhg_1" localSheetId="11" hidden="1">{#N/A,#N/A,FALSE,"Dotaciones_Ref"}</definedName>
    <definedName name="hgjhg_1" localSheetId="15" hidden="1">{#N/A,#N/A,FALSE,"Dotaciones_Ref"}</definedName>
    <definedName name="hgjhg_1" localSheetId="21" hidden="1">{#N/A,#N/A,FALSE,"Dotaciones_Ref"}</definedName>
    <definedName name="hgjhg_1" hidden="1">{#N/A,#N/A,FALSE,"Dotaciones_Ref"}</definedName>
    <definedName name="hh" localSheetId="4" hidden="1">{#N/A,#N/A,TRUE,"Costos_Subg_Hid"}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3">#REF!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localSheetId="4" hidden="1">{"CI+GG(BASE)",#N/A,FALSE,"CI+GG(BASE)";"GG",#N/A,FALSE,"CI+GG(BASE)";"CI",#N/A,FALSE,"CI+GG(BASE)"}</definedName>
    <definedName name="hh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2" localSheetId="4" hidden="1">{"CI+GG(BASE)",#N/A,FALSE,"CI+GG(BASE)";"GG",#N/A,FALSE,"CI+GG(BASE)";"CI",#N/A,FALSE,"CI+GG(BASE)"}</definedName>
    <definedName name="HH_2" localSheetId="1" hidden="1">{"CI+GG(BASE)",#N/A,FALSE,"CI+GG(BASE)";"GG",#N/A,FALSE,"CI+GG(BASE)";"CI",#N/A,FALSE,"CI+GG(BASE)"}</definedName>
    <definedName name="HH_2" localSheetId="11" hidden="1">{"CI+GG(BASE)",#N/A,FALSE,"CI+GG(BASE)";"GG",#N/A,FALSE,"CI+GG(BASE)";"CI",#N/A,FALSE,"CI+GG(BASE)"}</definedName>
    <definedName name="HH_2" localSheetId="15" hidden="1">{"CI+GG(BASE)",#N/A,FALSE,"CI+GG(BASE)";"GG",#N/A,FALSE,"CI+GG(BASE)";"CI",#N/A,FALSE,"CI+GG(BASE)"}</definedName>
    <definedName name="HH_2" localSheetId="21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localSheetId="4" hidden="1">{"CI+GG(BASE)",#N/A,FALSE,"CI+GG(BASE)";"GG",#N/A,FALSE,"CI+GG(BASE)";"CI",#N/A,FALSE,"CI+GG(BASE)"}</definedName>
    <definedName name="HH_3" localSheetId="1" hidden="1">{"CI+GG(BASE)",#N/A,FALSE,"CI+GG(BASE)";"GG",#N/A,FALSE,"CI+GG(BASE)";"CI",#N/A,FALSE,"CI+GG(BASE)"}</definedName>
    <definedName name="HH_3" localSheetId="11" hidden="1">{"CI+GG(BASE)",#N/A,FALSE,"CI+GG(BASE)";"GG",#N/A,FALSE,"CI+GG(BASE)";"CI",#N/A,FALSE,"CI+GG(BASE)"}</definedName>
    <definedName name="HH_3" localSheetId="15" hidden="1">{"CI+GG(BASE)",#N/A,FALSE,"CI+GG(BASE)";"GG",#N/A,FALSE,"CI+GG(BASE)";"CI",#N/A,FALSE,"CI+GG(BASE)"}</definedName>
    <definedName name="HH_3" localSheetId="21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localSheetId="4" hidden="1">{"CI+GG(BASE)",#N/A,FALSE,"CI+GG(BASE)";"GG",#N/A,FALSE,"CI+GG(BASE)";"CI",#N/A,FALSE,"CI+GG(BASE)"}</definedName>
    <definedName name="HH_4" localSheetId="1" hidden="1">{"CI+GG(BASE)",#N/A,FALSE,"CI+GG(BASE)";"GG",#N/A,FALSE,"CI+GG(BASE)";"CI",#N/A,FALSE,"CI+GG(BASE)"}</definedName>
    <definedName name="HH_4" localSheetId="11" hidden="1">{"CI+GG(BASE)",#N/A,FALSE,"CI+GG(BASE)";"GG",#N/A,FALSE,"CI+GG(BASE)";"CI",#N/A,FALSE,"CI+GG(BASE)"}</definedName>
    <definedName name="HH_4" localSheetId="15" hidden="1">{"CI+GG(BASE)",#N/A,FALSE,"CI+GG(BASE)";"GG",#N/A,FALSE,"CI+GG(BASE)";"CI",#N/A,FALSE,"CI+GG(BASE)"}</definedName>
    <definedName name="HH_4" localSheetId="21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localSheetId="4" hidden="1">{"CI+GG(BASE)",#N/A,FALSE,"CI+GG(BASE)";"GG",#N/A,FALSE,"CI+GG(BASE)";"CI",#N/A,FALSE,"CI+GG(BASE)"}</definedName>
    <definedName name="HH_5" localSheetId="1" hidden="1">{"CI+GG(BASE)",#N/A,FALSE,"CI+GG(BASE)";"GG",#N/A,FALSE,"CI+GG(BASE)";"CI",#N/A,FALSE,"CI+GG(BASE)"}</definedName>
    <definedName name="HH_5" localSheetId="11" hidden="1">{"CI+GG(BASE)",#N/A,FALSE,"CI+GG(BASE)";"GG",#N/A,FALSE,"CI+GG(BASE)";"CI",#N/A,FALSE,"CI+GG(BASE)"}</definedName>
    <definedName name="HH_5" localSheetId="15" hidden="1">{"CI+GG(BASE)",#N/A,FALSE,"CI+GG(BASE)";"GG",#N/A,FALSE,"CI+GG(BASE)";"CI",#N/A,FALSE,"CI+GG(BASE)"}</definedName>
    <definedName name="HH_5" localSheetId="21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_DA" localSheetId="7">#REF!</definedName>
    <definedName name="HH_DA">#REF!</definedName>
    <definedName name="HH_DAT" localSheetId="7">#REF!</definedName>
    <definedName name="HH_DAT">#REF!</definedName>
    <definedName name="HH_ESTIMADA" localSheetId="7">#REF!</definedName>
    <definedName name="HH_ESTIMADA" localSheetId="4">#REF!</definedName>
    <definedName name="HH_ESTIMADA">#REF!</definedName>
    <definedName name="HH_IA" localSheetId="7">#REF!</definedName>
    <definedName name="HH_IA">#REF!</definedName>
    <definedName name="HH_IAT" localSheetId="7">#REF!</definedName>
    <definedName name="HH_IAT">#REF!</definedName>
    <definedName name="HH_MES" localSheetId="7">#REF!</definedName>
    <definedName name="HH_MES">#REF!</definedName>
    <definedName name="HH_PA" localSheetId="7">#REF!</definedName>
    <definedName name="HH_PA">#REF!</definedName>
    <definedName name="HH_PAT" localSheetId="7">#REF!</definedName>
    <definedName name="HH_PAT">#REF!</definedName>
    <definedName name="HH_TI" localSheetId="7">#REF!</definedName>
    <definedName name="HH_TI">#REF!</definedName>
    <definedName name="HH_TIT" localSheetId="7">#REF!</definedName>
    <definedName name="HH_TIT">#REF!</definedName>
    <definedName name="HH_Total" localSheetId="7">#REF!</definedName>
    <definedName name="HH_Total">#REF!</definedName>
    <definedName name="HH_TOTALES" localSheetId="7">#REF!</definedName>
    <definedName name="HH_TOTALES">#REF!</definedName>
    <definedName name="HHBG" localSheetId="1" hidden="1">{#N/A,#N/A,FALSE,"PEND INC";#N/A,#N/A,FALSE,"PEND MINM"}</definedName>
    <definedName name="HHBG" localSheetId="11" hidden="1">{#N/A,#N/A,FALSE,"PEND INC";#N/A,#N/A,FALSE,"PEND MINM"}</definedName>
    <definedName name="HHBG" localSheetId="15" hidden="1">{#N/A,#N/A,FALSE,"PEND INC";#N/A,#N/A,FALSE,"PEND MINM"}</definedName>
    <definedName name="HHBG" localSheetId="21" hidden="1">{#N/A,#N/A,FALSE,"PEND INC";#N/A,#N/A,FALSE,"PEND MINM"}</definedName>
    <definedName name="HHBG" hidden="1">{#N/A,#N/A,FALSE,"PEND INC";#N/A,#N/A,FALSE,"PEND MINM"}</definedName>
    <definedName name="hhernand" localSheetId="7">#REF!</definedName>
    <definedName name="hhernand">#REF!</definedName>
    <definedName name="HHGH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3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D" localSheetId="7">#REF!</definedName>
    <definedName name="HHHD">#REF!</definedName>
    <definedName name="hhhh" localSheetId="4" hidden="1">{#N/A,#N/A,FALSE,"Costos_Elem_Hid";#N/A,#N/A,FALSE,"Costos_Elem_Hid";#N/A,#N/A,FALSE,"Costos_Elem_Hid"}</definedName>
    <definedName name="hh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3" hidden="1">{#N/A,#N/A,FALSE,"Costos_Elem_Hid";#N/A,#N/A,FALSE,"Costos_Elem_Hid";#N/A,#N/A,FALSE,"Costos_Elem_Hid"}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JK" localSheetId="4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11" hidden="1">{"Graf_Carga Trab",#N/A,FALSE,"Grafi_Carga Trab";"Graf_Venta Flujo",#N/A,FALSE,"Grafi_Carga Trab"}</definedName>
    <definedName name="HHJK" localSheetId="15" hidden="1">{"Graf_Carga Trab",#N/A,FALSE,"Grafi_Carga Trab";"Graf_Venta Flujo",#N/A,FALSE,"Grafi_Carga Trab"}</definedName>
    <definedName name="HHJK" localSheetId="21" hidden="1">{"Graf_Carga Trab",#N/A,FALSE,"Grafi_Carga Trab";"Graf_Venta Flujo",#N/A,FALSE,"Grafi_Carga Trab"}</definedName>
    <definedName name="HHJK" localSheetId="3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11" hidden="1">{"Graf_Carga Trab",#N/A,FALSE,"Grafi_Carga Trab";"Graf_Venta Flujo",#N/A,FALSE,"Grafi_Carga Trab"}</definedName>
    <definedName name="HHJK_1" localSheetId="15" hidden="1">{"Graf_Carga Trab",#N/A,FALSE,"Grafi_Carga Trab";"Graf_Venta Flujo",#N/A,FALSE,"Grafi_Carga Trab"}</definedName>
    <definedName name="HHJK_1" localSheetId="21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M" localSheetId="7">#REF!</definedName>
    <definedName name="HHM">#REF!</definedName>
    <definedName name="HHMES" localSheetId="7">#REF!</definedName>
    <definedName name="HHMES" localSheetId="4">#REF!</definedName>
    <definedName name="HHMES">#REF!</definedName>
    <definedName name="HHTURNOMANUAL" localSheetId="7">#REF!</definedName>
    <definedName name="HHTURNOMANUAL" localSheetId="4">#REF!</definedName>
    <definedName name="HHTURNOMANUAL">#REF!</definedName>
    <definedName name="HHUNIT1.1" localSheetId="7">#REF!</definedName>
    <definedName name="HHUNIT1.1" localSheetId="4">#REF!</definedName>
    <definedName name="HHUNIT1.1">#REF!</definedName>
    <definedName name="hi" localSheetId="7">#REF!</definedName>
    <definedName name="hi">#REF!</definedName>
    <definedName name="HIDE" localSheetId="7">#REF!</definedName>
    <definedName name="HIDE">#REF!</definedName>
    <definedName name="HIDRO" localSheetId="4" hidden="1">{#N/A,#N/A,TRUE,"Costos_Subg_Hid"}</definedName>
    <definedName name="HIDRO" localSheetId="1" hidden="1">{#N/A,#N/A,TRUE,"Costos_Subg_Hid"}</definedName>
    <definedName name="HIDRO" localSheetId="11" hidden="1">{#N/A,#N/A,TRUE,"Costos_Subg_Hid"}</definedName>
    <definedName name="HIDRO" localSheetId="15" hidden="1">{#N/A,#N/A,TRUE,"Costos_Subg_Hid"}</definedName>
    <definedName name="HIDRO" localSheetId="21" hidden="1">{#N/A,#N/A,TRUE,"Costos_Subg_Hid"}</definedName>
    <definedName name="HIDRO" localSheetId="3" hidden="1">{#N/A,#N/A,TRUE,"Costos_Subg_Hid"}</definedName>
    <definedName name="HIDRO" hidden="1">{#N/A,#N/A,TRUE,"Costos_Subg_Hid"}</definedName>
    <definedName name="HJBJB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LOE" localSheetId="7">#REF!</definedName>
    <definedName name="HLOE">#REF!</definedName>
    <definedName name="HLOS" localSheetId="7">#REF!</definedName>
    <definedName name="HLOS">#REF!</definedName>
    <definedName name="HLS" hidden="1">{"'resumen'!$A$1:$D$42"}</definedName>
    <definedName name="hm" localSheetId="7">#REF!</definedName>
    <definedName name="hm">#REF!</definedName>
    <definedName name="HMUR" localSheetId="7">#REF!</definedName>
    <definedName name="HMUR">#REF!</definedName>
    <definedName name="HNM" localSheetId="7">#REF!</definedName>
    <definedName name="HNM">#REF!</definedName>
    <definedName name="HO" localSheetId="7">#REF!</definedName>
    <definedName name="HO">#REF!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3">#REF!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7">IF(#REF!=0,"",#REF!/#REF!/#REF!*1000)</definedName>
    <definedName name="hoja1">IF(#REF!=0,"",#REF!/#REF!/#REF!*1000)</definedName>
    <definedName name="hoja2" localSheetId="7">#REF!</definedName>
    <definedName name="hoja2">#REF!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11" hidden="1">{#N/A,#N/A,FALSE,"Total_OC015";#N/A,#N/A,FALSE,"ADMIN";#N/A,#N/A,FALSE,"PROCES";#N/A,#N/A,FALSE,"mecan";#N/A,#N/A,FALSE,"civil";#N/A,#N/A,FALSE,"CAÑER";#N/A,#N/A,FALSE,"ELEC";#N/A,#N/A,FALSE,"INSTR"}</definedName>
    <definedName name="Hoja3" localSheetId="15" hidden="1">{#N/A,#N/A,FALSE,"Total_OC015";#N/A,#N/A,FALSE,"ADMIN";#N/A,#N/A,FALSE,"PROCES";#N/A,#N/A,FALSE,"mecan";#N/A,#N/A,FALSE,"civil";#N/A,#N/A,FALSE,"CAÑER";#N/A,#N/A,FALSE,"ELEC";#N/A,#N/A,FALSE,"INSTR"}</definedName>
    <definedName name="Hoja3" localSheetId="21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11" hidden="1">{#N/A,#N/A,FALSE,"Total_OC015";#N/A,#N/A,FALSE,"ADMIN";#N/A,#N/A,FALSE,"PROCES";#N/A,#N/A,FALSE,"mecan";#N/A,#N/A,FALSE,"civil";#N/A,#N/A,FALSE,"CAÑER";#N/A,#N/A,FALSE,"ELEC";#N/A,#N/A,FALSE,"INSTR"}</definedName>
    <definedName name="Hoja3_1" localSheetId="15" hidden="1">{#N/A,#N/A,FALSE,"Total_OC015";#N/A,#N/A,FALSE,"ADMIN";#N/A,#N/A,FALSE,"PROCES";#N/A,#N/A,FALSE,"mecan";#N/A,#N/A,FALSE,"civil";#N/A,#N/A,FALSE,"CAÑER";#N/A,#N/A,FALSE,"ELEC";#N/A,#N/A,FALSE,"INSTR"}</definedName>
    <definedName name="Hoja3_1" localSheetId="21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11" hidden="1">{#N/A,#N/A,FALSE,"Total_OC015";#N/A,#N/A,FALSE,"ADMIN";#N/A,#N/A,FALSE,"PROCES";#N/A,#N/A,FALSE,"mecan";#N/A,#N/A,FALSE,"civil";#N/A,#N/A,FALSE,"CAÑER";#N/A,#N/A,FALSE,"ELEC";#N/A,#N/A,FALSE,"INSTR"}</definedName>
    <definedName name="Hoja4" localSheetId="15" hidden="1">{#N/A,#N/A,FALSE,"Total_OC015";#N/A,#N/A,FALSE,"ADMIN";#N/A,#N/A,FALSE,"PROCES";#N/A,#N/A,FALSE,"mecan";#N/A,#N/A,FALSE,"civil";#N/A,#N/A,FALSE,"CAÑER";#N/A,#N/A,FALSE,"ELEC";#N/A,#N/A,FALSE,"INSTR"}</definedName>
    <definedName name="Hoja4" localSheetId="21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11" hidden="1">{#N/A,#N/A,FALSE,"Total_OC015";#N/A,#N/A,FALSE,"ADMIN";#N/A,#N/A,FALSE,"PROCES";#N/A,#N/A,FALSE,"mecan";#N/A,#N/A,FALSE,"civil";#N/A,#N/A,FALSE,"CAÑER";#N/A,#N/A,FALSE,"ELEC";#N/A,#N/A,FALSE,"INSTR"}</definedName>
    <definedName name="Hoja4_1" localSheetId="15" hidden="1">{#N/A,#N/A,FALSE,"Total_OC015";#N/A,#N/A,FALSE,"ADMIN";#N/A,#N/A,FALSE,"PROCES";#N/A,#N/A,FALSE,"mecan";#N/A,#N/A,FALSE,"civil";#N/A,#N/A,FALSE,"CAÑER";#N/A,#N/A,FALSE,"ELEC";#N/A,#N/A,FALSE,"INSTR"}</definedName>
    <definedName name="Hoja4_1" localSheetId="21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1" hidden="1">{#N/A,#N/A,TRUE,"Est. de Fact.";#N/A,#N/A,TRUE,"Capitulo 19";#N/A,#N/A,TRUE,"Proyecto P855"}</definedName>
    <definedName name="Hoja5" localSheetId="11" hidden="1">{#N/A,#N/A,TRUE,"Est. de Fact.";#N/A,#N/A,TRUE,"Capitulo 19";#N/A,#N/A,TRUE,"Proyecto P855"}</definedName>
    <definedName name="Hoja5" localSheetId="15" hidden="1">{#N/A,#N/A,TRUE,"Est. de Fact.";#N/A,#N/A,TRUE,"Capitulo 19";#N/A,#N/A,TRUE,"Proyecto P855"}</definedName>
    <definedName name="Hoja5" localSheetId="21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11" hidden="1">{#N/A,#N/A,TRUE,"Est. de Fact.";#N/A,#N/A,TRUE,"Capitulo 19";#N/A,#N/A,TRUE,"Proyecto P855"}</definedName>
    <definedName name="Hoja5_1" localSheetId="15" hidden="1">{#N/A,#N/A,TRUE,"Est. de Fact.";#N/A,#N/A,TRUE,"Capitulo 19";#N/A,#N/A,TRUE,"Proyecto P855"}</definedName>
    <definedName name="Hoja5_1" localSheetId="21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11" hidden="1">{#N/A,#N/A,TRUE,"Est. de Fact.";#N/A,#N/A,TRUE,"Capitulo 19";#N/A,#N/A,TRUE,"Proyecto P855"}</definedName>
    <definedName name="Hoja6" localSheetId="15" hidden="1">{#N/A,#N/A,TRUE,"Est. de Fact.";#N/A,#N/A,TRUE,"Capitulo 19";#N/A,#N/A,TRUE,"Proyecto P855"}</definedName>
    <definedName name="Hoja6" localSheetId="21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11" hidden="1">{#N/A,#N/A,TRUE,"Est. de Fact.";#N/A,#N/A,TRUE,"Capitulo 19";#N/A,#N/A,TRUE,"Proyecto P855"}</definedName>
    <definedName name="Hoja6_1" localSheetId="15" hidden="1">{#N/A,#N/A,TRUE,"Est. de Fact.";#N/A,#N/A,TRUE,"Capitulo 19";#N/A,#N/A,TRUE,"Proyecto P855"}</definedName>
    <definedName name="Hoja6_1" localSheetId="21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11" hidden="1">{#N/A,#N/A,FALSE,"Total_OC015";#N/A,#N/A,FALSE,"ADMIN";#N/A,#N/A,FALSE,"PROCES";#N/A,#N/A,FALSE,"mecan";#N/A,#N/A,FALSE,"civil";#N/A,#N/A,FALSE,"CAÑER";#N/A,#N/A,FALSE,"ELEC";#N/A,#N/A,FALSE,"INSTR"}</definedName>
    <definedName name="Hoja7" localSheetId="15" hidden="1">{#N/A,#N/A,FALSE,"Total_OC015";#N/A,#N/A,FALSE,"ADMIN";#N/A,#N/A,FALSE,"PROCES";#N/A,#N/A,FALSE,"mecan";#N/A,#N/A,FALSE,"civil";#N/A,#N/A,FALSE,"CAÑER";#N/A,#N/A,FALSE,"ELEC";#N/A,#N/A,FALSE,"INSTR"}</definedName>
    <definedName name="Hoja7" localSheetId="21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11" hidden="1">{#N/A,#N/A,FALSE,"Total_OC015";#N/A,#N/A,FALSE,"ADMIN";#N/A,#N/A,FALSE,"PROCES";#N/A,#N/A,FALSE,"mecan";#N/A,#N/A,FALSE,"civil";#N/A,#N/A,FALSE,"CAÑER";#N/A,#N/A,FALSE,"ELEC";#N/A,#N/A,FALSE,"INSTR"}</definedName>
    <definedName name="Hoja7_1" localSheetId="15" hidden="1">{#N/A,#N/A,FALSE,"Total_OC015";#N/A,#N/A,FALSE,"ADMIN";#N/A,#N/A,FALSE,"PROCES";#N/A,#N/A,FALSE,"mecan";#N/A,#N/A,FALSE,"civil";#N/A,#N/A,FALSE,"CAÑER";#N/A,#N/A,FALSE,"ELEC";#N/A,#N/A,FALSE,"INSTR"}</definedName>
    <definedName name="Hoja7_1" localSheetId="21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TO" localSheetId="7">#REF!</definedName>
    <definedName name="HOJATO">#REF!</definedName>
    <definedName name="HOJITA" localSheetId="4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11" hidden="1">{"cuadro1",#N/A,FALSE,"Buzon Camion Opción 3";"cuadro2",#N/A,FALSE,"Buzon Camion Opción 3";"cuadro3",#N/A,FALSE,"Buzon Camion Opción 3";"cuadro4",#N/A,FALSE,"Buzon Camion Opción 3"}</definedName>
    <definedName name="HOJITA" localSheetId="15" hidden="1">{"cuadro1",#N/A,FALSE,"Buzon Camion Opción 3";"cuadro2",#N/A,FALSE,"Buzon Camion Opción 3";"cuadro3",#N/A,FALSE,"Buzon Camion Opción 3";"cuadro4",#N/A,FALSE,"Buzon Camion Opción 3"}</definedName>
    <definedName name="HOJITA" localSheetId="21" hidden="1">{"cuadro1",#N/A,FALSE,"Buzon Camion Opción 3";"cuadro2",#N/A,FALSE,"Buzon Camion Opción 3";"cuadro3",#N/A,FALSE,"Buzon Camion Opción 3";"cuadro4",#N/A,FALSE,"Buzon Camion Opción 3"}</definedName>
    <definedName name="HOJITA" localSheetId="3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11" hidden="1">{"cuadro1",#N/A,FALSE,"Buzon Camion Opción 3";"cuadro2",#N/A,FALSE,"Buzon Camion Opción 3";"cuadro3",#N/A,FALSE,"Buzon Camion Opción 3";"cuadro4",#N/A,FALSE,"Buzon Camion Opción 3"}</definedName>
    <definedName name="HOJITA_1" localSheetId="15" hidden="1">{"cuadro1",#N/A,FALSE,"Buzon Camion Opción 3";"cuadro2",#N/A,FALSE,"Buzon Camion Opción 3";"cuadro3",#N/A,FALSE,"Buzon Camion Opción 3";"cuadro4",#N/A,FALSE,"Buzon Camion Opción 3"}</definedName>
    <definedName name="HOJITA_1" localSheetId="21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4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11" hidden="1">{"cuadro1",#N/A,FALSE,"Buzon Camion Opción 3";"cuadro2",#N/A,FALSE,"Buzon Camion Opción 3";"cuadro3",#N/A,FALSE,"Buzon Camion Opción 3";"cuadro4",#N/A,FALSE,"Buzon Camion Opción 3"}</definedName>
    <definedName name="hojita2" localSheetId="15" hidden="1">{"cuadro1",#N/A,FALSE,"Buzon Camion Opción 3";"cuadro2",#N/A,FALSE,"Buzon Camion Opción 3";"cuadro3",#N/A,FALSE,"Buzon Camion Opción 3";"cuadro4",#N/A,FALSE,"Buzon Camion Opción 3"}</definedName>
    <definedName name="hojita2" localSheetId="21" hidden="1">{"cuadro1",#N/A,FALSE,"Buzon Camion Opción 3";"cuadro2",#N/A,FALSE,"Buzon Camion Opción 3";"cuadro3",#N/A,FALSE,"Buzon Camion Opción 3";"cuadro4",#N/A,FALSE,"Buzon Camion Opción 3"}</definedName>
    <definedName name="hojita2" localSheetId="3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11" hidden="1">{"cuadro1",#N/A,FALSE,"Buzon Camion Opción 3";"cuadro2",#N/A,FALSE,"Buzon Camion Opción 3";"cuadro3",#N/A,FALSE,"Buzon Camion Opción 3";"cuadro4",#N/A,FALSE,"Buzon Camion Opción 3"}</definedName>
    <definedName name="hojita2_1" localSheetId="15" hidden="1">{"cuadro1",#N/A,FALSE,"Buzon Camion Opción 3";"cuadro2",#N/A,FALSE,"Buzon Camion Opción 3";"cuadro3",#N/A,FALSE,"Buzon Camion Opción 3";"cuadro4",#N/A,FALSE,"Buzon Camion Opción 3"}</definedName>
    <definedName name="hojita2_1" localSheetId="21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LA" localSheetId="7">#REF!</definedName>
    <definedName name="Hola" localSheetId="4">#REF!</definedName>
    <definedName name="HOLA">#REF!</definedName>
    <definedName name="HOMBRE_MES" localSheetId="7">#REF!</definedName>
    <definedName name="HOMBRE_MES" localSheetId="4">#REF!</definedName>
    <definedName name="HOMBRE_MES">#REF!</definedName>
    <definedName name="homero" localSheetId="7">#REF!</definedName>
    <definedName name="homero">#REF!</definedName>
    <definedName name="Horas">#N/A</definedName>
    <definedName name="HORAS_MENSUALES" localSheetId="7">#REF!</definedName>
    <definedName name="HORAS_MENSUALES" localSheetId="4">#REF!</definedName>
    <definedName name="HORAS_MENSUALES">#REF!</definedName>
    <definedName name="Horas_Mes" localSheetId="7">#REF!</definedName>
    <definedName name="Horas_Mes">#REF!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11" hidden="1">{"desarrollo",#N/A,FALSE,"LHD Camión";"eqdllo",#N/A,FALSE,"LHD Camión";"eqprod",#N/A,FALSE,"LHD Camión";"Resumen",#N/A,FALSE,"LHD Camión"}</definedName>
    <definedName name="horozon" localSheetId="15" hidden="1">{"desarrollo",#N/A,FALSE,"LHD Camión";"eqdllo",#N/A,FALSE,"LHD Camión";"eqprod",#N/A,FALSE,"LHD Camión";"Resumen",#N/A,FALSE,"LHD Camión"}</definedName>
    <definedName name="horozon" localSheetId="21" hidden="1">{"desarrollo",#N/A,FALSE,"LHD Camión";"eqdllo",#N/A,FALSE,"LHD Camión";"eqprod",#N/A,FALSE,"LHD Camión";"Resumen",#N/A,FALSE,"LHD Camión"}</definedName>
    <definedName name="horozon" localSheetId="3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rozon_1" localSheetId="1" hidden="1">{"desarrollo",#N/A,FALSE,"LHD Camión";"eqdllo",#N/A,FALSE,"LHD Camión";"eqprod",#N/A,FALSE,"LHD Camión";"Resumen",#N/A,FALSE,"LHD Camión"}</definedName>
    <definedName name="horozon_1" localSheetId="11" hidden="1">{"desarrollo",#N/A,FALSE,"LHD Camión";"eqdllo",#N/A,FALSE,"LHD Camión";"eqprod",#N/A,FALSE,"LHD Camión";"Resumen",#N/A,FALSE,"LHD Camión"}</definedName>
    <definedName name="horozon_1" localSheetId="15" hidden="1">{"desarrollo",#N/A,FALSE,"LHD Camión";"eqdllo",#N/A,FALSE,"LHD Camión";"eqprod",#N/A,FALSE,"LHD Camión";"Resumen",#N/A,FALSE,"LHD Camión"}</definedName>
    <definedName name="horozon_1" localSheetId="21" hidden="1">{"desarrollo",#N/A,FALSE,"LHD Camión";"eqdllo",#N/A,FALSE,"LHD Camión";"eqprod",#N/A,FALSE,"LHD Camión";"Resumen",#N/A,FALSE,"LHD Camión"}</definedName>
    <definedName name="horozon_1" hidden="1">{"desarrollo",#N/A,FALSE,"LHD Camión";"eqdllo",#N/A,FALSE,"LHD Camión";"eqprod",#N/A,FALSE,"LHD Camión";"Resumen",#N/A,FALSE,"LHD Camión"}</definedName>
    <definedName name="HOY" localSheetId="7">#REF!</definedName>
    <definedName name="HOY" localSheetId="4">#REF!</definedName>
    <definedName name="HOY" localSheetId="3">#REF!</definedName>
    <definedName name="HOY">#REF!</definedName>
    <definedName name="HP" localSheetId="7">#REF!</definedName>
    <definedName name="HP">#REF!</definedName>
    <definedName name="Hr_Mes" localSheetId="7">#REF!</definedName>
    <definedName name="Hr_Mes">#REF!</definedName>
    <definedName name="HRDTYDFGH" localSheetId="7">#REF!</definedName>
    <definedName name="HRDTYDFGH">#REF!</definedName>
    <definedName name="HTML_CodePage" localSheetId="4" hidden="1">1252</definedName>
    <definedName name="HTML_CodePage" localSheetId="3" hidden="1">1252</definedName>
    <definedName name="HTML_CodePage" hidden="1">863</definedName>
    <definedName name="HTML_Control" localSheetId="4" hidden="1">{"'resumen'!$A$1:$D$42"}</definedName>
    <definedName name="HTML_Control" localSheetId="1" hidden="1">{"'resumen REV 3'!$B$1:$Q$69"}</definedName>
    <definedName name="HTML_Control" localSheetId="11" hidden="1">{"'resumen REV 3'!$B$1:$Q$69"}</definedName>
    <definedName name="HTML_Control" localSheetId="15" hidden="1">{"'resumen REV 3'!$B$1:$Q$69"}</definedName>
    <definedName name="HTML_Control" localSheetId="21" hidden="1">{"'resumen REV 3'!$B$1:$Q$69"}</definedName>
    <definedName name="HTML_Control" localSheetId="3" hidden="1">{"'resumen'!$A$1:$D$42"}</definedName>
    <definedName name="HTML_Control" hidden="1">{"'resumen REV 3'!$B$1:$Q$69"}</definedName>
    <definedName name="HTML_Control_1" localSheetId="1">{"'Inf-Real-Proy-Plan'!$H$324"}</definedName>
    <definedName name="HTML_Control_1" localSheetId="11">{"'Inf-Real-Proy-Plan'!$H$324"}</definedName>
    <definedName name="HTML_Control_1" localSheetId="15">{"'Inf-Real-Proy-Plan'!$H$324"}</definedName>
    <definedName name="HTML_Control_1" localSheetId="21">{"'Inf-Real-Proy-Plan'!$H$324"}</definedName>
    <definedName name="HTML_Control_1">{"'Inf-Real-Proy-Plan'!$H$324"}</definedName>
    <definedName name="HTML_Control_1_1" localSheetId="1">{"'Inf-Real-Proy-Plan'!$H$324"}</definedName>
    <definedName name="HTML_Control_1_1" localSheetId="11">{"'Inf-Real-Proy-Plan'!$H$324"}</definedName>
    <definedName name="HTML_Control_1_1" localSheetId="15">{"'Inf-Real-Proy-Plan'!$H$324"}</definedName>
    <definedName name="HTML_Control_1_1" localSheetId="21">{"'Inf-Real-Proy-Plan'!$H$324"}</definedName>
    <definedName name="HTML_Control_1_1">{"'Inf-Real-Proy-Plan'!$H$324"}</definedName>
    <definedName name="HTML_Control_2" localSheetId="1">{"'Inf-Real-Proy-Plan'!$H$324"}</definedName>
    <definedName name="HTML_Control_2" localSheetId="11">{"'Inf-Real-Proy-Plan'!$H$324"}</definedName>
    <definedName name="HTML_Control_2" localSheetId="15">{"'Inf-Real-Proy-Plan'!$H$324"}</definedName>
    <definedName name="HTML_Control_2" localSheetId="21">{"'Inf-Real-Proy-Plan'!$H$324"}</definedName>
    <definedName name="HTML_Control_2">{"'Inf-Real-Proy-Plan'!$H$324"}</definedName>
    <definedName name="HTML_Controla" localSheetId="1" hidden="1">{"'DMBL'!$A$1:$N$83","'DMBL'!$A$6:$B$83"}</definedName>
    <definedName name="HTML_Controla" localSheetId="11" hidden="1">{"'DMBL'!$A$1:$N$83","'DMBL'!$A$6:$B$83"}</definedName>
    <definedName name="HTML_Controla" localSheetId="15" hidden="1">{"'DMBL'!$A$1:$N$83","'DMBL'!$A$6:$B$83"}</definedName>
    <definedName name="HTML_Controla" localSheetId="21" hidden="1">{"'DMBL'!$A$1:$N$83","'DMBL'!$A$6:$B$83"}</definedName>
    <definedName name="HTML_Controla" hidden="1">{"'DMBL'!$A$1:$N$83","'DMBL'!$A$6:$B$83"}</definedName>
    <definedName name="HTML_Controlb" localSheetId="1" hidden="1">{"'DMBL'!$A$1:$N$83","'DMBL'!$A$6:$B$83"}</definedName>
    <definedName name="HTML_Controlb" localSheetId="11" hidden="1">{"'DMBL'!$A$1:$N$83","'DMBL'!$A$6:$B$83"}</definedName>
    <definedName name="HTML_Controlb" localSheetId="15" hidden="1">{"'DMBL'!$A$1:$N$83","'DMBL'!$A$6:$B$83"}</definedName>
    <definedName name="HTML_Controlb" localSheetId="21" hidden="1">{"'DMBL'!$A$1:$N$83","'DMBL'!$A$6:$B$83"}</definedName>
    <definedName name="HTML_Controlb" hidden="1">{"'DMBL'!$A$1:$N$83","'DMBL'!$A$6:$B$83"}</definedName>
    <definedName name="HTML_Controlc" localSheetId="1" hidden="1">{"'DMBL'!$A$1:$N$83","'DMBL'!$A$6:$B$83"}</definedName>
    <definedName name="HTML_Controlc" localSheetId="11" hidden="1">{"'DMBL'!$A$1:$N$83","'DMBL'!$A$6:$B$83"}</definedName>
    <definedName name="HTML_Controlc" localSheetId="15" hidden="1">{"'DMBL'!$A$1:$N$83","'DMBL'!$A$6:$B$83"}</definedName>
    <definedName name="HTML_Controlc" localSheetId="21" hidden="1">{"'DMBL'!$A$1:$N$83","'DMBL'!$A$6:$B$83"}</definedName>
    <definedName name="HTML_Controlc" hidden="1">{"'DMBL'!$A$1:$N$83","'DMBL'!$A$6:$B$83"}</definedName>
    <definedName name="HTML_Description" localSheetId="4" hidden="1">""</definedName>
    <definedName name="HTML_Description" localSheetId="3" hidden="1">""</definedName>
    <definedName name="HTML_Description" hidden="1">"jklyi.c m"</definedName>
    <definedName name="HTML_Email" hidden="1">""</definedName>
    <definedName name="HTML_Email_1">""</definedName>
    <definedName name="HTML_Header" localSheetId="4" hidden="1">"Fundacion Duoc"</definedName>
    <definedName name="HTML_Header" localSheetId="3" hidden="1">"Fundacion Duoc"</definedName>
    <definedName name="HTML_Header" hidden="1">"mndghm"</definedName>
    <definedName name="HTML_Header_1">"Inf-Real-Proy-Plan"</definedName>
    <definedName name="HTML_LastUpdate" localSheetId="4" hidden="1">""</definedName>
    <definedName name="HTML_LastUpdate" localSheetId="3" hidden="1">""</definedName>
    <definedName name="HTML_LastUpdate" hidden="1">"02/05/2002"</definedName>
    <definedName name="HTML_LastUpdate_1">"02/06/2006"</definedName>
    <definedName name="HTML_LineAfter" localSheetId="4" hidden="1">TRUE</definedName>
    <definedName name="HTML_LineAfter" localSheetId="3" hidden="1">TRUE</definedName>
    <definedName name="HTML_LineAfter" hidden="1">FALSE</definedName>
    <definedName name="HTML_LineBefore" hidden="1">FALSE</definedName>
    <definedName name="HTML_LineBefore_1">FALSE</definedName>
    <definedName name="HTML_Name" hidden="1">""</definedName>
    <definedName name="HTML_Name_1">"adiaz003"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"D:\CONTABILIDAD\ACTIVO FIJO\INFORMES A. FIJO\año 2001\Obras\Activacion Obras Sede 10.htm"</definedName>
    <definedName name="HTML_PathFile" localSheetId="3" hidden="1">"D:\CONTABILIDAD\ACTIVO FIJO\INFORMES A. FIJO\año 2001\Obras\Activacion Obras Sede 10.htm"</definedName>
    <definedName name="HTML_PathFile" hidden="1">"D:\Datos\Datos\PROGRAMA PRODUCCION\2002\CUMP PROG PROD 2002\HTML\HTML.htm"</definedName>
    <definedName name="HTML_PathFile_1">"C:\WINNT\system32\HTML.htm"</definedName>
    <definedName name="HTML_PathFileMac" hidden="1">"Macintosh HD:HomePageStuff:New_Home_Page:datafile:histret.html"</definedName>
    <definedName name="HTML_PathTemplate" hidden="1">"Z:\D_RELAVE\sitio_web\PAZO_OPE.HTM"</definedName>
    <definedName name="HTML_Title" localSheetId="4" hidden="1">"Activacion Obras Ctro Tecnologico"</definedName>
    <definedName name="HTML_Title" localSheetId="3" hidden="1">"Activacion Obras Ctro Tecnologico"</definedName>
    <definedName name="HTML_Title" hidden="1">"rtjkmm"</definedName>
    <definedName name="HTML_Title_1">"PROYECCIÓN Anual CNHN500 Mayo 2006"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tr" localSheetId="4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11" hidden="1">{#N/A,#N/A,FALSE,"Total_OC015";#N/A,#N/A,FALSE,"ADMIN";#N/A,#N/A,FALSE,"PROCES";#N/A,#N/A,FALSE,"mecan";#N/A,#N/A,FALSE,"civil";#N/A,#N/A,FALSE,"CAÑER";#N/A,#N/A,FALSE,"ELEC";#N/A,#N/A,FALSE,"INSTR"}</definedName>
    <definedName name="htr" localSheetId="15" hidden="1">{#N/A,#N/A,FALSE,"Total_OC015";#N/A,#N/A,FALSE,"ADMIN";#N/A,#N/A,FALSE,"PROCES";#N/A,#N/A,FALSE,"mecan";#N/A,#N/A,FALSE,"civil";#N/A,#N/A,FALSE,"CAÑER";#N/A,#N/A,FALSE,"ELEC";#N/A,#N/A,FALSE,"INSTR"}</definedName>
    <definedName name="htr" localSheetId="21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vac" localSheetId="7">#REF!</definedName>
    <definedName name="hvac">#REF!</definedName>
    <definedName name="hytt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_1" localSheetId="7">#REF!</definedName>
    <definedName name="I_1">#REF!</definedName>
    <definedName name="I_2" localSheetId="7">#REF!</definedName>
    <definedName name="I_2">#REF!</definedName>
    <definedName name="I_3" localSheetId="7">#REF!</definedName>
    <definedName name="I_3">#REF!</definedName>
    <definedName name="i_TAPA_DIVISION_NEGOCIO" localSheetId="7">#REF!</definedName>
    <definedName name="i_TAPA_DIVISION_NEGOCIO">#REF!</definedName>
    <definedName name="IAÑO" localSheetId="7">#REF!</definedName>
    <definedName name="IAÑO" localSheetId="4">#REF!</definedName>
    <definedName name="IAÑO" localSheetId="3">#REF!</definedName>
    <definedName name="IAÑO">#REF!</definedName>
    <definedName name="ias" localSheetId="7">#REF!</definedName>
    <definedName name="ias" localSheetId="4">#REF!</definedName>
    <definedName name="ias">#REF!</definedName>
    <definedName name="ib" localSheetId="7">#REF!</definedName>
    <definedName name="ib" localSheetId="4">#REF!</definedName>
    <definedName name="ib">#REF!</definedName>
    <definedName name="ibomb" localSheetId="7">#REF!</definedName>
    <definedName name="ibomb" localSheetId="4">#REF!</definedName>
    <definedName name="ibomb">#REF!</definedName>
    <definedName name="ic" localSheetId="7">#REF!</definedName>
    <definedName name="ic" localSheetId="4">#REF!</definedName>
    <definedName name="ic">#REF!</definedName>
    <definedName name="icañ" localSheetId="7">#REF!</definedName>
    <definedName name="icañ" localSheetId="4">#REF!</definedName>
    <definedName name="icañ">#REF!</definedName>
    <definedName name="iche" localSheetId="7">#REF!</definedName>
    <definedName name="iche" localSheetId="4">#REF!</definedName>
    <definedName name="iche">#REF!</definedName>
    <definedName name="ICONT" localSheetId="7">#REF!</definedName>
    <definedName name="ICONT" localSheetId="4">#REF!</definedName>
    <definedName name="ICONT" localSheetId="3">#REF!</definedName>
    <definedName name="ICONT">#REF!</definedName>
    <definedName name="ICOSTO" localSheetId="7">#REF!</definedName>
    <definedName name="ICOSTO" localSheetId="4">#REF!</definedName>
    <definedName name="ICOSTO" localSheetId="3">#REF!</definedName>
    <definedName name="ICOSTO">#REF!</definedName>
    <definedName name="ICOSTOC" localSheetId="7">#REF!</definedName>
    <definedName name="ICOSTOC" localSheetId="4">#REF!</definedName>
    <definedName name="ICOSTOC" localSheetId="3">#REF!</definedName>
    <definedName name="ICOSTOC">#REF!</definedName>
    <definedName name="IDA" localSheetId="7">#REF!</definedName>
    <definedName name="IDA" localSheetId="4">#REF!</definedName>
    <definedName name="IDA">#REF!</definedName>
    <definedName name="IDATE" localSheetId="7">#REF!</definedName>
    <definedName name="IDATE" localSheetId="4">#REF!</definedName>
    <definedName name="IDATE" localSheetId="3">#REF!</definedName>
    <definedName name="IDATE">#REF!</definedName>
    <definedName name="idg" localSheetId="7">#REF!</definedName>
    <definedName name="idg" localSheetId="4">#REF!</definedName>
    <definedName name="idg">#REF!</definedName>
    <definedName name="idh" localSheetId="7">#REF!</definedName>
    <definedName name="idh">#REF!</definedName>
    <definedName name="idu" localSheetId="7">#REF!</definedName>
    <definedName name="idu" localSheetId="4">#REF!</definedName>
    <definedName name="idu">#REF!</definedName>
    <definedName name="IE_1" localSheetId="7">#REF!</definedName>
    <definedName name="IE_1">#REF!</definedName>
    <definedName name="IE_2" localSheetId="7">#REF!</definedName>
    <definedName name="IE_2">#REF!</definedName>
    <definedName name="IE_3" localSheetId="7">#REF!</definedName>
    <definedName name="IE_3">#REF!</definedName>
    <definedName name="IEE_1" localSheetId="7">#REF!</definedName>
    <definedName name="IEE_1">#REF!</definedName>
    <definedName name="IEE_2" localSheetId="7">#REF!</definedName>
    <definedName name="IEE_2">#REF!</definedName>
    <definedName name="IEE_3" localSheetId="7">#REF!</definedName>
    <definedName name="IEE_3">#REF!</definedName>
    <definedName name="IEI_1" localSheetId="7">#REF!</definedName>
    <definedName name="IEI_1">#REF!</definedName>
    <definedName name="IEI_2" localSheetId="7">#REF!</definedName>
    <definedName name="IEI_2">#REF!</definedName>
    <definedName name="IEI_3" localSheetId="7">#REF!</definedName>
    <definedName name="IEI_3">#REF!</definedName>
    <definedName name="IEM_1" localSheetId="7">#REF!</definedName>
    <definedName name="IEM_1">#REF!</definedName>
    <definedName name="IEM_2" localSheetId="7">#REF!</definedName>
    <definedName name="IEM_2">#REF!</definedName>
    <definedName name="IEM_3" localSheetId="7">#REF!</definedName>
    <definedName name="IEM_3">#REF!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A" localSheetId="7">#REF!</definedName>
    <definedName name="IFA" localSheetId="4">#REF!</definedName>
    <definedName name="IFA" localSheetId="3">#REF!</definedName>
    <definedName name="IFA">#REF!</definedName>
    <definedName name="ifiv" localSheetId="7">#REF!</definedName>
    <definedName name="ifiv" localSheetId="4">#REF!</definedName>
    <definedName name="ifiv">#REF!</definedName>
    <definedName name="igas" localSheetId="7">#REF!</definedName>
    <definedName name="igas" localSheetId="4">#REF!</definedName>
    <definedName name="igas">#REF!</definedName>
    <definedName name="igasr" localSheetId="7">#REF!</definedName>
    <definedName name="igasr" localSheetId="4">#REF!</definedName>
    <definedName name="igasr">#REF!</definedName>
    <definedName name="IGRAF" localSheetId="7">#REF!</definedName>
    <definedName name="IGRAF" localSheetId="4">#REF!</definedName>
    <definedName name="IGRAF" localSheetId="3">#REF!</definedName>
    <definedName name="IGRAF">#REF!</definedName>
    <definedName name="ii" localSheetId="4" hidden="1">{#N/A,#N/A,TRUE,"Est. de Fact.";#N/A,#N/A,TRUE,"Capitulo 19";#N/A,#N/A,TRUE,"Proyecto P855"}</definedName>
    <definedName name="II" localSheetId="1" hidden="1">{"Sin detalle",#N/A,FALSE,"Flujo (redondeado)";"Detallado",#N/A,FALSE,"Flujo (redondeado)"}</definedName>
    <definedName name="II" localSheetId="11" hidden="1">{"Sin detalle",#N/A,FALSE,"Flujo (redondeado)";"Detallado",#N/A,FALSE,"Flujo (redondeado)"}</definedName>
    <definedName name="II" localSheetId="15" hidden="1">{"Sin detalle",#N/A,FALSE,"Flujo (redondeado)";"Detallado",#N/A,FALSE,"Flujo (redondeado)"}</definedName>
    <definedName name="II" localSheetId="21" hidden="1">{"Sin detalle",#N/A,FALSE,"Flujo (redondeado)";"Detallado",#N/A,FALSE,"Flujo (redondeado)"}</definedName>
    <definedName name="II" hidden="1">{"Sin detalle",#N/A,FALSE,"Flujo (redondeado)";"Detallado",#N/A,FALSE,"Flujo (redondeado)"}</definedName>
    <definedName name="IIAÑO" localSheetId="7">#REF!</definedName>
    <definedName name="IIAÑO" localSheetId="4">#REF!</definedName>
    <definedName name="IIAÑO">#REF!</definedName>
    <definedName name="IIEdb" localSheetId="7">#REF!</definedName>
    <definedName name="IIEdb">#REF!</definedName>
    <definedName name="III" localSheetId="4" hidden="1">{#N/A,#N/A,FALSE,"summary";#N/A,#N/A,FALSE,"SumGraph"}</definedName>
    <definedName name="III" localSheetId="1" hidden="1">{#N/A,#N/A,FALSE,"summary";#N/A,#N/A,FALSE,"SumGraph"}</definedName>
    <definedName name="III" localSheetId="11" hidden="1">{#N/A,#N/A,FALSE,"summary";#N/A,#N/A,FALSE,"SumGraph"}</definedName>
    <definedName name="III" localSheetId="15" hidden="1">{#N/A,#N/A,FALSE,"summary";#N/A,#N/A,FALSE,"SumGraph"}</definedName>
    <definedName name="III" localSheetId="21" hidden="1">{#N/A,#N/A,FALSE,"summary";#N/A,#N/A,FALSE,"SumGraph"}</definedName>
    <definedName name="III" localSheetId="3" hidden="1">{#N/A,#N/A,FALSE,"summary";#N/A,#N/A,FALSE,"SumGraph"}</definedName>
    <definedName name="III" hidden="1">{#N/A,#N/A,FALSE,"summary";#N/A,#N/A,FALSE,"SumGraph"}</definedName>
    <definedName name="III_1" localSheetId="1" hidden="1">{#N/A,#N/A,FALSE,"summary";#N/A,#N/A,FALSE,"SumGraph"}</definedName>
    <definedName name="III_1" localSheetId="11" hidden="1">{#N/A,#N/A,FALSE,"summary";#N/A,#N/A,FALSE,"SumGraph"}</definedName>
    <definedName name="III_1" localSheetId="15" hidden="1">{#N/A,#N/A,FALSE,"summary";#N/A,#N/A,FALSE,"SumGraph"}</definedName>
    <definedName name="III_1" localSheetId="21" hidden="1">{#N/A,#N/A,FALSE,"summary";#N/A,#N/A,FALSE,"SumGraph"}</definedName>
    <definedName name="III_1" hidden="1">{#N/A,#N/A,FALSE,"summary";#N/A,#N/A,FALSE,"SumGraph"}</definedName>
    <definedName name="iiii" localSheetId="4" hidden="1">{#N/A,#N/A,TRUE,"Costos_Subg_Hid"}</definedName>
    <definedName name="iiii" localSheetId="1" hidden="1">{#N/A,#N/A,TRUE,"Costos_Subg_Hid"}</definedName>
    <definedName name="iiii" localSheetId="11" hidden="1">{#N/A,#N/A,TRUE,"Costos_Subg_Hid"}</definedName>
    <definedName name="iiii" localSheetId="15" hidden="1">{#N/A,#N/A,TRUE,"Costos_Subg_Hid"}</definedName>
    <definedName name="iiii" localSheetId="21" hidden="1">{#N/A,#N/A,TRUE,"Costos_Subg_Hid"}</definedName>
    <definedName name="iiii" localSheetId="3" hidden="1">{#N/A,#N/A,TRUE,"Costos_Subg_Hid"}</definedName>
    <definedName name="iiii" hidden="1">{#N/A,#N/A,TRUE,"Costos_Subg_Hid"}</definedName>
    <definedName name="IIII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iiiiiiiiiiii" localSheetId="1" hidden="1">{"Sin detalle",#N/A,FALSE,"Flujo (redondeado)";"Detallado",#N/A,FALSE,"Flujo (redondeado)"}</definedName>
    <definedName name="iiiiiiiiiiiiiiiii" localSheetId="11" hidden="1">{"Sin detalle",#N/A,FALSE,"Flujo (redondeado)";"Detallado",#N/A,FALSE,"Flujo (redondeado)"}</definedName>
    <definedName name="iiiiiiiiiiiiiiiii" localSheetId="15" hidden="1">{"Sin detalle",#N/A,FALSE,"Flujo (redondeado)";"Detallado",#N/A,FALSE,"Flujo (redondeado)"}</definedName>
    <definedName name="iiiiiiiiiiiiiiiii" localSheetId="21" hidden="1">{"Sin detalle",#N/A,FALSE,"Flujo (redondeado)";"Detallado",#N/A,FALSE,"Flujo (redondeado)"}</definedName>
    <definedName name="iiiiiiiiiiiiiiiii" hidden="1">{"Sin detalle",#N/A,FALSE,"Flujo (redondeado)";"Detallado",#N/A,FALSE,"Flujo (redondeado)"}</definedName>
    <definedName name="iiipanel" localSheetId="7">#REF!</definedName>
    <definedName name="iiipanel">#REF!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11" hidden="1">{#N/A,#N/A,FALSE,"예상손익";#N/A,#N/A,FALSE,"관리분석";#N/A,#N/A,FALSE,"장비분석";#N/A,#N/A,FALSE,"준설분석";#N/A,#N/A,FALSE,"철구분석"}</definedName>
    <definedName name="IIP.XLS" localSheetId="15" hidden="1">{#N/A,#N/A,FALSE,"예상손익";#N/A,#N/A,FALSE,"관리분석";#N/A,#N/A,FALSE,"장비분석";#N/A,#N/A,FALSE,"준설분석";#N/A,#N/A,FALSE,"철구분석"}</definedName>
    <definedName name="IIP.XLS" localSheetId="21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panel" localSheetId="7">#REF!</definedName>
    <definedName name="iipanel">#REF!</definedName>
    <definedName name="IIT" localSheetId="7">#REF!</definedName>
    <definedName name="IIT" localSheetId="4">#REF!</definedName>
    <definedName name="IIT" localSheetId="3">#REF!</definedName>
    <definedName name="IIT">#REF!</definedName>
    <definedName name="IITO" localSheetId="7">#REF!</definedName>
    <definedName name="IITO" localSheetId="4">#REF!</definedName>
    <definedName name="IITO">#REF!</definedName>
    <definedName name="ik" localSheetId="4" hidden="1">{#N/A,#N/A,FALSE,"Costos_Elem_Hid";#N/A,#N/A,FALSE,"Costos_Elem_Hid";#N/A,#N/A,FALSE,"Costos_Elem_Hid"}</definedName>
    <definedName name="ik" localSheetId="1" hidden="1">{#N/A,#N/A,FALSE,"Costos_Elem_Hid";#N/A,#N/A,FALSE,"Costos_Elem_Hid";#N/A,#N/A,FALSE,"Costos_Elem_Hid"}</definedName>
    <definedName name="ik" localSheetId="11" hidden="1">{#N/A,#N/A,FALSE,"Costos_Elem_Hid";#N/A,#N/A,FALSE,"Costos_Elem_Hid";#N/A,#N/A,FALSE,"Costos_Elem_Hid"}</definedName>
    <definedName name="ik" localSheetId="15" hidden="1">{#N/A,#N/A,FALSE,"Costos_Elem_Hid";#N/A,#N/A,FALSE,"Costos_Elem_Hid";#N/A,#N/A,FALSE,"Costos_Elem_Hid"}</definedName>
    <definedName name="ik" localSheetId="21" hidden="1">{#N/A,#N/A,FALSE,"Costos_Elem_Hid";#N/A,#N/A,FALSE,"Costos_Elem_Hid";#N/A,#N/A,FALSE,"Costos_Elem_Hid"}</definedName>
    <definedName name="ik" localSheetId="3" hidden="1">{#N/A,#N/A,FALSE,"Costos_Elem_Hid";#N/A,#N/A,FALSE,"Costos_Elem_Hid";#N/A,#N/A,FALSE,"Costos_Elem_Hid"}</definedName>
    <definedName name="ik" hidden="1">{#N/A,#N/A,FALSE,"Costos_Elem_Hid";#N/A,#N/A,FALSE,"Costos_Elem_Hid";#N/A,#N/A,FALSE,"Costos_Elem_Hid"}</definedName>
    <definedName name="im" localSheetId="7">#REF!</definedName>
    <definedName name="im" localSheetId="4">#REF!</definedName>
    <definedName name="im">#REF!</definedName>
    <definedName name="IMON" localSheetId="7">#REF!</definedName>
    <definedName name="IMON" localSheetId="4">#REF!</definedName>
    <definedName name="IMON" localSheetId="3">#REF!</definedName>
    <definedName name="IMON">#REF!</definedName>
    <definedName name="imorsión5" localSheetId="7">#REF!</definedName>
    <definedName name="imorsión5" localSheetId="4">#REF!</definedName>
    <definedName name="imorsión5">#REF!</definedName>
    <definedName name="impcierre" localSheetId="7">#REF!</definedName>
    <definedName name="impcierre">#REF!</definedName>
    <definedName name="impgg" localSheetId="7">#REF!</definedName>
    <definedName name="impgg">#REF!</definedName>
    <definedName name="Impresión" localSheetId="7">#REF!</definedName>
    <definedName name="Impresión" localSheetId="4">#REF!</definedName>
    <definedName name="Impresión">#REF!</definedName>
    <definedName name="impresión1" localSheetId="7">#REF!</definedName>
    <definedName name="impresión1" localSheetId="4">#REF!</definedName>
    <definedName name="impresión1">#REF!</definedName>
    <definedName name="Impresión2" localSheetId="7">#REF!</definedName>
    <definedName name="Impresión2" localSheetId="4">#REF!</definedName>
    <definedName name="Impresión2">#REF!</definedName>
    <definedName name="Impresión3" localSheetId="7">#REF!</definedName>
    <definedName name="Impresión3" localSheetId="4">#REF!</definedName>
    <definedName name="Impresión3">#REF!</definedName>
    <definedName name="Impresión4" localSheetId="7">#REF!</definedName>
    <definedName name="Impresión4" localSheetId="4">#REF!</definedName>
    <definedName name="Impresión4">#REF!</definedName>
    <definedName name="impresumen" localSheetId="7">#REF!</definedName>
    <definedName name="impresumen">#REF!</definedName>
    <definedName name="imprimecostos" localSheetId="7">#REF!</definedName>
    <definedName name="imprimecostos">#REF!</definedName>
    <definedName name="imprimir" localSheetId="7">#REF!</definedName>
    <definedName name="imprimir" localSheetId="4">#REF!</definedName>
    <definedName name="imprimir">#REF!</definedName>
    <definedName name="IMPRIMIR_ÁREA_I" localSheetId="7">#REF!</definedName>
    <definedName name="IMPRIMIR_ÁREA_I" localSheetId="4">#REF!</definedName>
    <definedName name="IMPRIMIR_ÁREA_I">#REF!</definedName>
    <definedName name="Imprimir_área_IM" localSheetId="7">#REF!</definedName>
    <definedName name="Imprimir_área_IM" localSheetId="4">#REF!</definedName>
    <definedName name="Imprimir_área_IM">#REF!</definedName>
    <definedName name="impsup" localSheetId="7">#REF!</definedName>
    <definedName name="impsup">#REF!</definedName>
    <definedName name="Impuesto" localSheetId="7">#REF!</definedName>
    <definedName name="Impuesto">#REF!</definedName>
    <definedName name="impuestos" localSheetId="1" hidden="1">{"'Sheet1'!$A$1:$G$85"}</definedName>
    <definedName name="impuestos" localSheetId="11" hidden="1">{"'Sheet1'!$A$1:$G$85"}</definedName>
    <definedName name="impuestos" localSheetId="15" hidden="1">{"'Sheet1'!$A$1:$G$85"}</definedName>
    <definedName name="impuestos" localSheetId="21" hidden="1">{"'Sheet1'!$A$1:$G$85"}</definedName>
    <definedName name="impuestos" hidden="1">{"'Sheet1'!$A$1:$G$85"}</definedName>
    <definedName name="impuestos_1" localSheetId="1" hidden="1">{"'Sheet1'!$A$1:$G$85"}</definedName>
    <definedName name="impuestos_1" localSheetId="11" hidden="1">{"'Sheet1'!$A$1:$G$85"}</definedName>
    <definedName name="impuestos_1" localSheetId="15" hidden="1">{"'Sheet1'!$A$1:$G$85"}</definedName>
    <definedName name="impuestos_1" localSheetId="21" hidden="1">{"'Sheet1'!$A$1:$G$85"}</definedName>
    <definedName name="impuestos_1" hidden="1">{"'Sheet1'!$A$1:$G$85"}</definedName>
    <definedName name="impuestos_2" localSheetId="1" hidden="1">{"'Sheet1'!$A$1:$G$85"}</definedName>
    <definedName name="impuestos_2" localSheetId="11" hidden="1">{"'Sheet1'!$A$1:$G$85"}</definedName>
    <definedName name="impuestos_2" localSheetId="15" hidden="1">{"'Sheet1'!$A$1:$G$85"}</definedName>
    <definedName name="impuestos_2" localSheetId="21" hidden="1">{"'Sheet1'!$A$1:$G$85"}</definedName>
    <definedName name="impuestos_2" hidden="1">{"'Sheet1'!$A$1:$G$85"}</definedName>
    <definedName name="IN_1" localSheetId="7">#REF!</definedName>
    <definedName name="IN_1">#REF!</definedName>
    <definedName name="IN_2" localSheetId="7">#REF!</definedName>
    <definedName name="IN_2">#REF!</definedName>
    <definedName name="IN_3" localSheetId="7">#REF!</definedName>
    <definedName name="IN_3">#REF!</definedName>
    <definedName name="inc" localSheetId="4" hidden="1">{"CI+GG(BASE)",#N/A,FALSE,"CI+GG(BASE)";"GG",#N/A,FALSE,"CI+GG(BASE)";"CI",#N/A,FALSE,"CI+GG(BASE)"}</definedName>
    <definedName name="inc" localSheetId="1" hidden="1">{"CI+GG(BASE)",#N/A,FALSE,"CI+GG(BASE)";"GG",#N/A,FALSE,"CI+GG(BASE)";"CI",#N/A,FALSE,"CI+GG(BASE)"}</definedName>
    <definedName name="inc" localSheetId="11" hidden="1">{"CI+GG(BASE)",#N/A,FALSE,"CI+GG(BASE)";"GG",#N/A,FALSE,"CI+GG(BASE)";"CI",#N/A,FALSE,"CI+GG(BASE)"}</definedName>
    <definedName name="inc" localSheetId="15" hidden="1">{"CI+GG(BASE)",#N/A,FALSE,"CI+GG(BASE)";"GG",#N/A,FALSE,"CI+GG(BASE)";"CI",#N/A,FALSE,"CI+GG(BASE)"}</definedName>
    <definedName name="inc" localSheetId="21" hidden="1">{"CI+GG(BASE)",#N/A,FALSE,"CI+GG(BASE)";"GG",#N/A,FALSE,"CI+GG(BASE)";"CI",#N/A,FALSE,"CI+GG(BASE)"}</definedName>
    <definedName name="inc" hidden="1">{"CI+GG(BASE)",#N/A,FALSE,"CI+GG(BASE)";"GG",#N/A,FALSE,"CI+GG(BASE)";"CI",#N/A,FALSE,"CI+GG(BASE)"}</definedName>
    <definedName name="inc_1" localSheetId="4" hidden="1">{"CI+GG(BASE)",#N/A,FALSE,"CI+GG(BASE)";"GG",#N/A,FALSE,"CI+GG(BASE)";"CI",#N/A,FALSE,"CI+GG(BASE)"}</definedName>
    <definedName name="inc_1" localSheetId="1" hidden="1">{"CI+GG(BASE)",#N/A,FALSE,"CI+GG(BASE)";"GG",#N/A,FALSE,"CI+GG(BASE)";"CI",#N/A,FALSE,"CI+GG(BASE)"}</definedName>
    <definedName name="inc_1" localSheetId="11" hidden="1">{"CI+GG(BASE)",#N/A,FALSE,"CI+GG(BASE)";"GG",#N/A,FALSE,"CI+GG(BASE)";"CI",#N/A,FALSE,"CI+GG(BASE)"}</definedName>
    <definedName name="inc_1" localSheetId="15" hidden="1">{"CI+GG(BASE)",#N/A,FALSE,"CI+GG(BASE)";"GG",#N/A,FALSE,"CI+GG(BASE)";"CI",#N/A,FALSE,"CI+GG(BASE)"}</definedName>
    <definedName name="inc_1" localSheetId="21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localSheetId="4" hidden="1">{"CI+GG(BASE)",#N/A,FALSE,"CI+GG(BASE)";"GG",#N/A,FALSE,"CI+GG(BASE)";"CI",#N/A,FALSE,"CI+GG(BASE)"}</definedName>
    <definedName name="inc_2" localSheetId="1" hidden="1">{"CI+GG(BASE)",#N/A,FALSE,"CI+GG(BASE)";"GG",#N/A,FALSE,"CI+GG(BASE)";"CI",#N/A,FALSE,"CI+GG(BASE)"}</definedName>
    <definedName name="inc_2" localSheetId="11" hidden="1">{"CI+GG(BASE)",#N/A,FALSE,"CI+GG(BASE)";"GG",#N/A,FALSE,"CI+GG(BASE)";"CI",#N/A,FALSE,"CI+GG(BASE)"}</definedName>
    <definedName name="inc_2" localSheetId="15" hidden="1">{"CI+GG(BASE)",#N/A,FALSE,"CI+GG(BASE)";"GG",#N/A,FALSE,"CI+GG(BASE)";"CI",#N/A,FALSE,"CI+GG(BASE)"}</definedName>
    <definedName name="inc_2" localSheetId="21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localSheetId="4" hidden="1">{"CI+GG(BASE)",#N/A,FALSE,"CI+GG(BASE)";"GG",#N/A,FALSE,"CI+GG(BASE)";"CI",#N/A,FALSE,"CI+GG(BASE)"}</definedName>
    <definedName name="inc_3" localSheetId="1" hidden="1">{"CI+GG(BASE)",#N/A,FALSE,"CI+GG(BASE)";"GG",#N/A,FALSE,"CI+GG(BASE)";"CI",#N/A,FALSE,"CI+GG(BASE)"}</definedName>
    <definedName name="inc_3" localSheetId="11" hidden="1">{"CI+GG(BASE)",#N/A,FALSE,"CI+GG(BASE)";"GG",#N/A,FALSE,"CI+GG(BASE)";"CI",#N/A,FALSE,"CI+GG(BASE)"}</definedName>
    <definedName name="inc_3" localSheetId="15" hidden="1">{"CI+GG(BASE)",#N/A,FALSE,"CI+GG(BASE)";"GG",#N/A,FALSE,"CI+GG(BASE)";"CI",#N/A,FALSE,"CI+GG(BASE)"}</definedName>
    <definedName name="inc_3" localSheetId="21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localSheetId="4" hidden="1">{"CI+GG(BASE)",#N/A,FALSE,"CI+GG(BASE)";"GG",#N/A,FALSE,"CI+GG(BASE)";"CI",#N/A,FALSE,"CI+GG(BASE)"}</definedName>
    <definedName name="inc_4" localSheetId="1" hidden="1">{"CI+GG(BASE)",#N/A,FALSE,"CI+GG(BASE)";"GG",#N/A,FALSE,"CI+GG(BASE)";"CI",#N/A,FALSE,"CI+GG(BASE)"}</definedName>
    <definedName name="inc_4" localSheetId="11" hidden="1">{"CI+GG(BASE)",#N/A,FALSE,"CI+GG(BASE)";"GG",#N/A,FALSE,"CI+GG(BASE)";"CI",#N/A,FALSE,"CI+GG(BASE)"}</definedName>
    <definedName name="inc_4" localSheetId="15" hidden="1">{"CI+GG(BASE)",#N/A,FALSE,"CI+GG(BASE)";"GG",#N/A,FALSE,"CI+GG(BASE)";"CI",#N/A,FALSE,"CI+GG(BASE)"}</definedName>
    <definedName name="inc_4" localSheetId="21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localSheetId="4" hidden="1">{"CI+GG(BASE)",#N/A,FALSE,"CI+GG(BASE)";"GG",#N/A,FALSE,"CI+GG(BASE)";"CI",#N/A,FALSE,"CI+GG(BASE)"}</definedName>
    <definedName name="inc_5" localSheetId="1" hidden="1">{"CI+GG(BASE)",#N/A,FALSE,"CI+GG(BASE)";"GG",#N/A,FALSE,"CI+GG(BASE)";"CI",#N/A,FALSE,"CI+GG(BASE)"}</definedName>
    <definedName name="inc_5" localSheetId="11" hidden="1">{"CI+GG(BASE)",#N/A,FALSE,"CI+GG(BASE)";"GG",#N/A,FALSE,"CI+GG(BASE)";"CI",#N/A,FALSE,"CI+GG(BASE)"}</definedName>
    <definedName name="inc_5" localSheetId="15" hidden="1">{"CI+GG(BASE)",#N/A,FALSE,"CI+GG(BASE)";"GG",#N/A,FALSE,"CI+GG(BASE)";"CI",#N/A,FALSE,"CI+GG(BASE)"}</definedName>
    <definedName name="inc_5" localSheetId="21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h" localSheetId="7">#REF!</definedName>
    <definedName name="inch" localSheetId="4">#REF!</definedName>
    <definedName name="inch">#REF!</definedName>
    <definedName name="Include_Preconstruction_Sunk_Costs" localSheetId="7">#REF!</definedName>
    <definedName name="Include_Preconstruction_Sunk_Costs">#REF!</definedName>
    <definedName name="INC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Prog" localSheetId="7">#REF!</definedName>
    <definedName name="IncurProg">#REF!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D" localSheetId="7">#REF!</definedName>
    <definedName name="IND">#REF!</definedName>
    <definedName name="INDC" localSheetId="7">#REF!</definedName>
    <definedName name="INDC">#REF!</definedName>
    <definedName name="ÍNDICES" localSheetId="7">#REF!</definedName>
    <definedName name="ÍNDICES">#REF!</definedName>
    <definedName name="INE_1" localSheetId="7">#REF!</definedName>
    <definedName name="INE_1">#REF!</definedName>
    <definedName name="INE_2" localSheetId="7">#REF!</definedName>
    <definedName name="INE_2">#REF!</definedName>
    <definedName name="INE_3" localSheetId="7">#REF!</definedName>
    <definedName name="INE_3">#REF!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E_COSTOS" localSheetId="7">#REF!</definedName>
    <definedName name="INFORME_COSTOS">#REF!</definedName>
    <definedName name="InformeDotación" localSheetId="1" hidden="1">{"Sin detalle",#N/A,FALSE,"Flujo (redondeado)";"Detallado",#N/A,FALSE,"Flujo (redondeado)"}</definedName>
    <definedName name="InformeDotación" localSheetId="11" hidden="1">{"Sin detalle",#N/A,FALSE,"Flujo (redondeado)";"Detallado",#N/A,FALSE,"Flujo (redondeado)"}</definedName>
    <definedName name="InformeDotación" localSheetId="15" hidden="1">{"Sin detalle",#N/A,FALSE,"Flujo (redondeado)";"Detallado",#N/A,FALSE,"Flujo (redondeado)"}</definedName>
    <definedName name="InformeDotación" localSheetId="21" hidden="1">{"Sin detalle",#N/A,FALSE,"Flujo (redondeado)";"Detallado",#N/A,FALSE,"Flujo (redondeado)"}</definedName>
    <definedName name="InformeDotación" hidden="1">{"Sin detalle",#N/A,FALSE,"Flujo (redondeado)";"Detallado",#N/A,FALSE,"Flujo (redondeado)"}</definedName>
    <definedName name="informehh" localSheetId="1" hidden="1">{"Sin detalle",#N/A,FALSE,"Flujo (redondeado)"}</definedName>
    <definedName name="informehh" localSheetId="11" hidden="1">{"Sin detalle",#N/A,FALSE,"Flujo (redondeado)"}</definedName>
    <definedName name="informehh" localSheetId="15" hidden="1">{"Sin detalle",#N/A,FALSE,"Flujo (redondeado)"}</definedName>
    <definedName name="informehh" localSheetId="21" hidden="1">{"Sin detalle",#N/A,FALSE,"Flujo (redondeado)"}</definedName>
    <definedName name="informehh" hidden="1">{"Sin detalle",#N/A,FALSE,"Flujo (redondeado)"}</definedName>
    <definedName name="Informete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rt" localSheetId="7">#REF!</definedName>
    <definedName name="infrt">#REF!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11" hidden="1">{#N/A,#N/A,FALSE,"Total_OC015";#N/A,#N/A,FALSE,"ADMIN";#N/A,#N/A,FALSE,"PROCES";#N/A,#N/A,FALSE,"mecan";#N/A,#N/A,FALSE,"civil";#N/A,#N/A,FALSE,"CAÑER";#N/A,#N/A,FALSE,"ELEC";#N/A,#N/A,FALSE,"INSTR"}</definedName>
    <definedName name="Ing" localSheetId="15" hidden="1">{#N/A,#N/A,FALSE,"Total_OC015";#N/A,#N/A,FALSE,"ADMIN";#N/A,#N/A,FALSE,"PROCES";#N/A,#N/A,FALSE,"mecan";#N/A,#N/A,FALSE,"civil";#N/A,#N/A,FALSE,"CAÑER";#N/A,#N/A,FALSE,"ELEC";#N/A,#N/A,FALSE,"INSTR"}</definedName>
    <definedName name="Ing" localSheetId="21" hidden="1">{#N/A,#N/A,FALSE,"Total_OC015";#N/A,#N/A,FALSE,"ADMIN";#N/A,#N/A,FALSE,"PROCES";#N/A,#N/A,FALSE,"mecan";#N/A,#N/A,FALSE,"civil";#N/A,#N/A,FALSE,"CAÑER";#N/A,#N/A,FALSE,"ELEC";#N/A,#N/A,FALSE,"INSTR"}</definedName>
    <definedName name="ING" localSheetId="3">#REF!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._NUM._PAGINA_" localSheetId="7">#REF!</definedName>
    <definedName name="ING._NUM._PAGINA_">#REF!</definedName>
    <definedName name="Ing_1" localSheetId="1" hidden="1">{#N/A,#N/A,FALSE,"Total_OC015";#N/A,#N/A,FALSE,"ADMIN";#N/A,#N/A,FALSE,"PROCES";#N/A,#N/A,FALSE,"mecan";#N/A,#N/A,FALSE,"civil";#N/A,#N/A,FALSE,"CAÑER";#N/A,#N/A,FALSE,"ELEC";#N/A,#N/A,FALSE,"INSTR"}</definedName>
    <definedName name="Ing_1" localSheetId="11" hidden="1">{#N/A,#N/A,FALSE,"Total_OC015";#N/A,#N/A,FALSE,"ADMIN";#N/A,#N/A,FALSE,"PROCES";#N/A,#N/A,FALSE,"mecan";#N/A,#N/A,FALSE,"civil";#N/A,#N/A,FALSE,"CAÑER";#N/A,#N/A,FALSE,"ELEC";#N/A,#N/A,FALSE,"INSTR"}</definedName>
    <definedName name="Ing_1" localSheetId="15" hidden="1">{#N/A,#N/A,FALSE,"Total_OC015";#N/A,#N/A,FALSE,"ADMIN";#N/A,#N/A,FALSE,"PROCES";#N/A,#N/A,FALSE,"mecan";#N/A,#N/A,FALSE,"civil";#N/A,#N/A,FALSE,"CAÑER";#N/A,#N/A,FALSE,"ELEC";#N/A,#N/A,FALSE,"INSTR"}</definedName>
    <definedName name="Ing_1" localSheetId="21" hidden="1">{#N/A,#N/A,FALSE,"Total_OC015";#N/A,#N/A,FALSE,"ADMIN";#N/A,#N/A,FALSE,"PROCES";#N/A,#N/A,FALSE,"mecan";#N/A,#N/A,FALSE,"civil";#N/A,#N/A,FALSE,"CAÑER";#N/A,#N/A,FALSE,"ELEC";#N/A,#N/A,FALSE,"INSTR"}</definedName>
    <definedName name="Ing_1" hidden="1">{#N/A,#N/A,FALSE,"Total_OC015";#N/A,#N/A,FALSE,"ADMIN";#N/A,#N/A,FALSE,"PROCES";#N/A,#N/A,FALSE,"mecan";#N/A,#N/A,FALSE,"civil";#N/A,#N/A,FALSE,"CAÑER";#N/A,#N/A,FALSE,"ELEC";#N/A,#N/A,FALSE,"INSTR"}</definedName>
    <definedName name="ing_Num_pagina" localSheetId="7">#REF!</definedName>
    <definedName name="ing_Num_pagina">#REF!</definedName>
    <definedName name="INGRESO" localSheetId="7">#REF!</definedName>
    <definedName name="INGRESO">#REF!</definedName>
    <definedName name="ingresos" localSheetId="7">#REF!</definedName>
    <definedName name="Ingresos" localSheetId="4">#REF!</definedName>
    <definedName name="ingresos">#REF!</definedName>
    <definedName name="INI_1" localSheetId="7">#REF!</definedName>
    <definedName name="INI_1">#REF!</definedName>
    <definedName name="INI_2" localSheetId="7">#REF!</definedName>
    <definedName name="INI_2">#REF!</definedName>
    <definedName name="INI_3" localSheetId="7">#REF!</definedName>
    <definedName name="INI_3">#REF!</definedName>
    <definedName name="Inicio_del_proyecto" localSheetId="7">#REF!</definedName>
    <definedName name="Inicio_del_proyecto">#REF!</definedName>
    <definedName name="initialWorkingCapital">0</definedName>
    <definedName name="INM_1" localSheetId="7">#REF!</definedName>
    <definedName name="INM_1">#REF!</definedName>
    <definedName name="INM_2" localSheetId="7">#REF!</definedName>
    <definedName name="INM_2">#REF!</definedName>
    <definedName name="INM_3" localSheetId="7">#REF!</definedName>
    <definedName name="INM_3">#REF!</definedName>
    <definedName name="INPUTF" localSheetId="7">#REF!</definedName>
    <definedName name="INPUTF">#REF!</definedName>
    <definedName name="instday" localSheetId="7">#REF!</definedName>
    <definedName name="instday" localSheetId="4">#REF!</definedName>
    <definedName name="instday">#REF!</definedName>
    <definedName name="instlabor" localSheetId="7">#REF!</definedName>
    <definedName name="instlabor" localSheetId="4">#REF!</definedName>
    <definedName name="instlabor">#REF!</definedName>
    <definedName name="instsite" localSheetId="7">#REF!</definedName>
    <definedName name="instsite" localSheetId="4">#REF!</definedName>
    <definedName name="instsite">#REF!</definedName>
    <definedName name="insul" localSheetId="7">#REF!</definedName>
    <definedName name="insul">#REF!</definedName>
    <definedName name="insumos" localSheetId="7" hidden="1">#REF!</definedName>
    <definedName name="insumos" hidden="1">#REF!</definedName>
    <definedName name="Interés" localSheetId="7">#REF!</definedName>
    <definedName name="Interés">#REF!</definedName>
    <definedName name="Interest_Rate" localSheetId="7">#REF!</definedName>
    <definedName name="Interest_Rate">#REF!</definedName>
    <definedName name="Introducción" localSheetId="7">#REF!</definedName>
    <definedName name="Introducción">#REF!</definedName>
    <definedName name="Inventario" localSheetId="7" hidden="1">#REF!</definedName>
    <definedName name="Inventario" hidden="1">#REF!</definedName>
    <definedName name="InventJavier" localSheetId="7">#REF!</definedName>
    <definedName name="InventJavier">#REF!</definedName>
    <definedName name="Inversión_Actual" localSheetId="7">#REF!</definedName>
    <definedName name="Inversión_Actual" localSheetId="4">#REF!</definedName>
    <definedName name="Inversión_Actual">#REF!</definedName>
    <definedName name="Inversiones" localSheetId="7">#REF!</definedName>
    <definedName name="Inversiones" localSheetId="4">#REF!</definedName>
    <definedName name="Inversiones">#REF!</definedName>
    <definedName name="ioioioi" localSheetId="1" hidden="1">{#N/A,#N/A,TRUE,"Est. de Fact.";#N/A,#N/A,TRUE,"Capitulo 19";#N/A,#N/A,TRUE,"Proyecto P855"}</definedName>
    <definedName name="ioioioi" localSheetId="11" hidden="1">{#N/A,#N/A,TRUE,"Est. de Fact.";#N/A,#N/A,TRUE,"Capitulo 19";#N/A,#N/A,TRUE,"Proyecto P855"}</definedName>
    <definedName name="ioioioi" localSheetId="15" hidden="1">{#N/A,#N/A,TRUE,"Est. de Fact.";#N/A,#N/A,TRUE,"Capitulo 19";#N/A,#N/A,TRUE,"Proyecto P855"}</definedName>
    <definedName name="ioioioi" localSheetId="21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ioioi_1" localSheetId="1" hidden="1">{#N/A,#N/A,TRUE,"Est. de Fact.";#N/A,#N/A,TRUE,"Capitulo 19";#N/A,#N/A,TRUE,"Proyecto P855"}</definedName>
    <definedName name="ioioioi_1" localSheetId="11" hidden="1">{#N/A,#N/A,TRUE,"Est. de Fact.";#N/A,#N/A,TRUE,"Capitulo 19";#N/A,#N/A,TRUE,"Proyecto P855"}</definedName>
    <definedName name="ioioioi_1" localSheetId="15" hidden="1">{#N/A,#N/A,TRUE,"Est. de Fact.";#N/A,#N/A,TRUE,"Capitulo 19";#N/A,#N/A,TRUE,"Proyecto P855"}</definedName>
    <definedName name="ioioioi_1" localSheetId="21" hidden="1">{#N/A,#N/A,TRUE,"Est. de Fact.";#N/A,#N/A,TRUE,"Capitulo 19";#N/A,#N/A,TRUE,"Proyecto P855"}</definedName>
    <definedName name="ioioioi_1" hidden="1">{#N/A,#N/A,TRUE,"Est. de Fact.";#N/A,#N/A,TRUE,"Capitulo 19";#N/A,#N/A,TRUE,"Proyecto P855"}</definedName>
    <definedName name="IPER" localSheetId="7">#REF!</definedName>
    <definedName name="IPER" localSheetId="4">#REF!</definedName>
    <definedName name="IPER" localSheetId="3">#REF!</definedName>
    <definedName name="IPER">#REF!</definedName>
    <definedName name="IPER1" localSheetId="7">#REF!</definedName>
    <definedName name="IPER1" localSheetId="4">#REF!</definedName>
    <definedName name="IPER1">#REF!</definedName>
    <definedName name="IPM" localSheetId="7">#REF!</definedName>
    <definedName name="IPM">#REF!</definedName>
    <definedName name="IPMUSA" localSheetId="7">#REF!</definedName>
    <definedName name="IPMUSA">#REF!</definedName>
    <definedName name="ipr" localSheetId="7">#REF!</definedName>
    <definedName name="ipr" localSheetId="4">#REF!</definedName>
    <definedName name="ipr">#REF!</definedName>
    <definedName name="ipw" localSheetId="7">#REF!</definedName>
    <definedName name="ipw" localSheetId="4">#REF!</definedName>
    <definedName name="ipw">#REF!</definedName>
    <definedName name="Ir_de_Infcuen_a_Infcuenej" localSheetId="7">#REF!</definedName>
    <definedName name="Ir_de_Infcuen_a_Infcuenej" localSheetId="4">#REF!</definedName>
    <definedName name="Ir_de_Infcuen_a_Infcuenej">#REF!</definedName>
    <definedName name="Ir_infcuen_a_infproy" localSheetId="7">#REF!</definedName>
    <definedName name="Ir_infcuen_a_infproy" localSheetId="4">#REF!</definedName>
    <definedName name="Ir_infcuen_a_infproy">#REF!</definedName>
    <definedName name="IRES" localSheetId="7">#REF!</definedName>
    <definedName name="IRES" localSheetId="4">#REF!</definedName>
    <definedName name="IRES" localSheetId="3">#REF!</definedName>
    <definedName name="IRES">#REF!</definedName>
    <definedName name="ISAP" localSheetId="7">#REF!</definedName>
    <definedName name="ISAP" localSheetId="4">#REF!</definedName>
    <definedName name="ISAP" localSheetId="3">#REF!</definedName>
    <definedName name="ISAP">#REF!</definedName>
    <definedName name="isapre" localSheetId="7">#REF!</definedName>
    <definedName name="isapre" localSheetId="4">#REF!</definedName>
    <definedName name="isapre">#REF!</definedName>
    <definedName name="isapre1" localSheetId="7">#REF!</definedName>
    <definedName name="isapre1">#REF!</definedName>
    <definedName name="isps" localSheetId="7">#REF!</definedName>
    <definedName name="isps" localSheetId="4">#REF!</definedName>
    <definedName name="isps">#REF!</definedName>
    <definedName name="ispx" localSheetId="7">#REF!</definedName>
    <definedName name="ispx" localSheetId="4">#REF!</definedName>
    <definedName name="ispx">#REF!</definedName>
    <definedName name="I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EM" localSheetId="7">#REF!</definedName>
    <definedName name="ITEM">#REF!</definedName>
    <definedName name="ÍTEM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em1.0" localSheetId="7">#REF!</definedName>
    <definedName name="Item1.0">#REF!</definedName>
    <definedName name="ÍTEM1.4.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em2.1" localSheetId="7">#REF!</definedName>
    <definedName name="Item2.1">#REF!</definedName>
    <definedName name="Item2.2" localSheetId="7">#REF!</definedName>
    <definedName name="Item2.2">#REF!</definedName>
    <definedName name="Item2.3" localSheetId="7">#REF!</definedName>
    <definedName name="Item2.3">#REF!</definedName>
    <definedName name="Item3.0" localSheetId="7">#REF!</definedName>
    <definedName name="Item3.0">#REF!</definedName>
    <definedName name="Item4.0" localSheetId="7">#REF!</definedName>
    <definedName name="Item4.0">#REF!</definedName>
    <definedName name="Item5.0" localSheetId="7">#REF!</definedName>
    <definedName name="Item5.0">#REF!</definedName>
    <definedName name="Item6.0" localSheetId="7">#REF!</definedName>
    <definedName name="Item6.0">#REF!</definedName>
    <definedName name="itemisado1" localSheetId="7">#REF!</definedName>
    <definedName name="itemisado1">#REF!</definedName>
    <definedName name="Itemizado" localSheetId="7">#REF!</definedName>
    <definedName name="itemizado" localSheetId="4">#REF!</definedName>
    <definedName name="Itemizado">#REF!</definedName>
    <definedName name="Itemizado_EE" localSheetId="7">#REF!</definedName>
    <definedName name="Itemizado_EE" localSheetId="4">#REF!</definedName>
    <definedName name="Itemizado_EE">#REF!</definedName>
    <definedName name="Itemizado_IN" localSheetId="7">#REF!</definedName>
    <definedName name="Itemizado_IN" localSheetId="4">#REF!</definedName>
    <definedName name="Itemizado_IN">#REF!</definedName>
    <definedName name="Itemizado_Me" localSheetId="7">#REF!</definedName>
    <definedName name="Itemizado_Me" localSheetId="4">#REF!</definedName>
    <definedName name="Itemizado_Me">#REF!</definedName>
    <definedName name="Itemizado_Me1" localSheetId="7">#REF!</definedName>
    <definedName name="Itemizado_Me1" localSheetId="4">#REF!</definedName>
    <definedName name="Itemizado_Me1">#REF!</definedName>
    <definedName name="ItemizadoCañeria" localSheetId="7" hidden="1">INDEX(codematch,1,20)</definedName>
    <definedName name="ItemizadoCañeria" localSheetId="0" hidden="1">INDEX(codematch,1,20)</definedName>
    <definedName name="ItemizadoCañeria" localSheetId="14" hidden="1">INDEX(codematch,1,20)</definedName>
    <definedName name="ItemizadoCañeria" localSheetId="17" hidden="1">INDEX(codematch,1,20)</definedName>
    <definedName name="ItemizadoCañeria" localSheetId="1" hidden="1">INDEX(codematch,1,20)</definedName>
    <definedName name="ItemizadoCañeria" localSheetId="11" hidden="1">INDEX(codematch,1,20)</definedName>
    <definedName name="ItemizadoCañeria" localSheetId="15" hidden="1">INDEX(codematch,1,20)</definedName>
    <definedName name="ItemizadoCañeria" localSheetId="21" hidden="1">INDEX(codematch,1,20)</definedName>
    <definedName name="ItemizadoCañeria" localSheetId="13" hidden="1">INDEX(codematch,1,20)</definedName>
    <definedName name="ItemizadoCañeria" localSheetId="16" hidden="1">INDEX(codematch,1,20)</definedName>
    <definedName name="ItemizadoCañeria" localSheetId="2" hidden="1">INDEX(codematch,1,20)</definedName>
    <definedName name="ItemizadoCañeria" localSheetId="10" hidden="1">INDEX(codematch,1,20)</definedName>
    <definedName name="ItemizadoCañeria" hidden="1">INDEX(codematch,1,20)</definedName>
    <definedName name="iu" localSheetId="4" hidden="1">{"CI+GG(BASE)",#N/A,FALSE,"CI+GG(BASE)";"GG",#N/A,FALSE,"CI+GG(BASE)";"CI",#N/A,FALSE,"CI+GG(BASE)"}</definedName>
    <definedName name="iu" localSheetId="1" hidden="1">{"CI+GG(BASE)",#N/A,FALSE,"CI+GG(BASE)";"GG",#N/A,FALSE,"CI+GG(BASE)";"CI",#N/A,FALSE,"CI+GG(BASE)"}</definedName>
    <definedName name="iu" localSheetId="11" hidden="1">{"CI+GG(BASE)",#N/A,FALSE,"CI+GG(BASE)";"GG",#N/A,FALSE,"CI+GG(BASE)";"CI",#N/A,FALSE,"CI+GG(BASE)"}</definedName>
    <definedName name="iu" localSheetId="15" hidden="1">{"CI+GG(BASE)",#N/A,FALSE,"CI+GG(BASE)";"GG",#N/A,FALSE,"CI+GG(BASE)";"CI",#N/A,FALSE,"CI+GG(BASE)"}</definedName>
    <definedName name="iu" localSheetId="21" hidden="1">{"CI+GG(BASE)",#N/A,FALSE,"CI+GG(BASE)";"GG",#N/A,FALSE,"CI+GG(BASE)";"CI",#N/A,FALSE,"CI+GG(BASE)"}</definedName>
    <definedName name="iu" localSheetId="3" hidden="1">{"CI+GG(BASE)",#N/A,FALSE,"CI+GG(BASE)";"GG",#N/A,FALSE,"CI+GG(BASE)";"CI",#N/A,FALSE,"CI+GG(BASE)"}</definedName>
    <definedName name="iu" hidden="1">{"CI+GG(BASE)",#N/A,FALSE,"CI+GG(BASE)";"GG",#N/A,FALSE,"CI+GG(BASE)";"CI",#N/A,FALSE,"CI+GG(BASE)"}</definedName>
    <definedName name="iu_1" localSheetId="1" hidden="1">{"CI+GG(BASE)",#N/A,FALSE,"CI+GG(BASE)";"GG",#N/A,FALSE,"CI+GG(BASE)";"CI",#N/A,FALSE,"CI+GG(BASE)"}</definedName>
    <definedName name="iu_1" localSheetId="11" hidden="1">{"CI+GG(BASE)",#N/A,FALSE,"CI+GG(BASE)";"GG",#N/A,FALSE,"CI+GG(BASE)";"CI",#N/A,FALSE,"CI+GG(BASE)"}</definedName>
    <definedName name="iu_1" localSheetId="15" hidden="1">{"CI+GG(BASE)",#N/A,FALSE,"CI+GG(BASE)";"GG",#N/A,FALSE,"CI+GG(BASE)";"CI",#N/A,FALSE,"CI+GG(BASE)"}</definedName>
    <definedName name="iu_1" localSheetId="21" hidden="1">{"CI+GG(BASE)",#N/A,FALSE,"CI+GG(BASE)";"GG",#N/A,FALSE,"CI+GG(BASE)";"CI",#N/A,FALSE,"CI+GG(BASE)"}</definedName>
    <definedName name="iu_1" hidden="1">{"CI+GG(BASE)",#N/A,FALSE,"CI+GG(BASE)";"GG",#N/A,FALSE,"CI+GG(BASE)";"CI",#N/A,FALSE,"CI+GG(BASE)"}</definedName>
    <definedName name="IVA" localSheetId="7">#REF!</definedName>
    <definedName name="IVA" localSheetId="4">#REF!</definedName>
    <definedName name="IVA">#REF!</definedName>
    <definedName name="IVANai" localSheetId="7">#REF!</definedName>
    <definedName name="IVANai">#REF!</definedName>
    <definedName name="IVANdi" localSheetId="7">#REF!</definedName>
    <definedName name="IVANdi">#REF!</definedName>
    <definedName name="ivb" localSheetId="7">#REF!</definedName>
    <definedName name="ivb" localSheetId="4">#REF!</definedName>
    <definedName name="ivb">#REF!</definedName>
    <definedName name="ivic" localSheetId="7">#REF!</definedName>
    <definedName name="ivic" localSheetId="4">#REF!</definedName>
    <definedName name="ivic">#REF!</definedName>
    <definedName name="iw" localSheetId="7">#REF!</definedName>
    <definedName name="iw" localSheetId="4">#REF!</definedName>
    <definedName name="iw">#REF!</definedName>
    <definedName name="iwa" localSheetId="7">#REF!</definedName>
    <definedName name="iwa" localSheetId="4">#REF!</definedName>
    <definedName name="iwa">#REF!</definedName>
    <definedName name="IWYIECBIWVEICVW" localSheetId="7">#REF!</definedName>
    <definedName name="IWYIECBIWVEICVW">#REF!</definedName>
    <definedName name="j" localSheetId="4" hidden="1">{#N/A,#N/A,FALSE,"Total_OC015";#N/A,#N/A,FALSE,"ADMIN";#N/A,#N/A,FALSE,"PROCES";#N/A,#N/A,FALSE,"mecan";#N/A,#N/A,FALSE,"civil";#N/A,#N/A,FALSE,"CAÑER";#N/A,#N/A,FALSE,"ELEC";#N/A,#N/A,FALSE,"INSTR"}</definedName>
    <definedName name="J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" localSheetId="1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" localSheetId="1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" localSheetId="2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1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1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2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1927." localSheetId="7">#REF!</definedName>
    <definedName name="J1927.">#REF!</definedName>
    <definedName name="jabon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B" localSheetId="7">#REF!</definedName>
    <definedName name="JB">#REF!</definedName>
    <definedName name="JDUF" localSheetId="7">#REF!</definedName>
    <definedName name="JDUF">#REF!</definedName>
    <definedName name="Jefe_Area" localSheetId="7">#REF!</definedName>
    <definedName name="Jefe_Area">#REF!</definedName>
    <definedName name="jfh" localSheetId="7">#REF!</definedName>
    <definedName name="jfh">#REF!</definedName>
    <definedName name="JGH" localSheetId="1" hidden="1">{#N/A,#N/A,FALSE,"Total_OC015";#N/A,#N/A,FALSE,"ADMIN";#N/A,#N/A,FALSE,"PROCES";#N/A,#N/A,FALSE,"mecan";#N/A,#N/A,FALSE,"civil";#N/A,#N/A,FALSE,"CAÑER";#N/A,#N/A,FALSE,"ELEC";#N/A,#N/A,FALSE,"INSTR"}</definedName>
    <definedName name="JGH" localSheetId="11" hidden="1">{#N/A,#N/A,FALSE,"Total_OC015";#N/A,#N/A,FALSE,"ADMIN";#N/A,#N/A,FALSE,"PROCES";#N/A,#N/A,FALSE,"mecan";#N/A,#N/A,FALSE,"civil";#N/A,#N/A,FALSE,"CAÑER";#N/A,#N/A,FALSE,"ELEC";#N/A,#N/A,FALSE,"INSTR"}</definedName>
    <definedName name="JGH" localSheetId="15" hidden="1">{#N/A,#N/A,FALSE,"Total_OC015";#N/A,#N/A,FALSE,"ADMIN";#N/A,#N/A,FALSE,"PROCES";#N/A,#N/A,FALSE,"mecan";#N/A,#N/A,FALSE,"civil";#N/A,#N/A,FALSE,"CAÑER";#N/A,#N/A,FALSE,"ELEC";#N/A,#N/A,FALSE,"INSTR"}</definedName>
    <definedName name="JGH" localSheetId="21" hidden="1">{#N/A,#N/A,FALSE,"Total_OC015";#N/A,#N/A,FALSE,"ADMIN";#N/A,#N/A,FALSE,"PROCES";#N/A,#N/A,FALSE,"mecan";#N/A,#N/A,FALSE,"civil";#N/A,#N/A,FALSE,"CAÑER";#N/A,#N/A,FALSE,"ELEC";#N/A,#N/A,FALSE,"INSTR"}</definedName>
    <definedName name="JGH" hidden="1">{#N/A,#N/A,FALSE,"Total_OC015";#N/A,#N/A,FALSE,"ADMIN";#N/A,#N/A,FALSE,"PROCES";#N/A,#N/A,FALSE,"mecan";#N/A,#N/A,FALSE,"civil";#N/A,#N/A,FALSE,"CAÑER";#N/A,#N/A,FALSE,"ELEC";#N/A,#N/A,FALSE,"INSTR"}</definedName>
    <definedName name="JGH_1" localSheetId="1" hidden="1">{#N/A,#N/A,FALSE,"Total_OC015";#N/A,#N/A,FALSE,"ADMIN";#N/A,#N/A,FALSE,"PROCES";#N/A,#N/A,FALSE,"mecan";#N/A,#N/A,FALSE,"civil";#N/A,#N/A,FALSE,"CAÑER";#N/A,#N/A,FALSE,"ELEC";#N/A,#N/A,FALSE,"INSTR"}</definedName>
    <definedName name="JGH_1" localSheetId="11" hidden="1">{#N/A,#N/A,FALSE,"Total_OC015";#N/A,#N/A,FALSE,"ADMIN";#N/A,#N/A,FALSE,"PROCES";#N/A,#N/A,FALSE,"mecan";#N/A,#N/A,FALSE,"civil";#N/A,#N/A,FALSE,"CAÑER";#N/A,#N/A,FALSE,"ELEC";#N/A,#N/A,FALSE,"INSTR"}</definedName>
    <definedName name="JGH_1" localSheetId="15" hidden="1">{#N/A,#N/A,FALSE,"Total_OC015";#N/A,#N/A,FALSE,"ADMIN";#N/A,#N/A,FALSE,"PROCES";#N/A,#N/A,FALSE,"mecan";#N/A,#N/A,FALSE,"civil";#N/A,#N/A,FALSE,"CAÑER";#N/A,#N/A,FALSE,"ELEC";#N/A,#N/A,FALSE,"INSTR"}</definedName>
    <definedName name="JGH_1" localSheetId="21" hidden="1">{#N/A,#N/A,FALSE,"Total_OC015";#N/A,#N/A,FALSE,"ADMIN";#N/A,#N/A,FALSE,"PROCES";#N/A,#N/A,FALSE,"mecan";#N/A,#N/A,FALSE,"civil";#N/A,#N/A,FALSE,"CAÑER";#N/A,#N/A,FALSE,"ELEC";#N/A,#N/A,FALSE,"INSTR"}</definedName>
    <definedName name="JGH_1" hidden="1">{#N/A,#N/A,FALSE,"Total_OC015";#N/A,#N/A,FALSE,"ADMIN";#N/A,#N/A,FALSE,"PROCES";#N/A,#N/A,FALSE,"mecan";#N/A,#N/A,FALSE,"civil";#N/A,#N/A,FALSE,"CAÑER";#N/A,#N/A,FALSE,"ELEC";#N/A,#N/A,FALSE,"INSTR"}</definedName>
    <definedName name="j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G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GT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GT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GT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G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GT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GT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GT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GT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GT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hlkhl" localSheetId="7">#REF!</definedName>
    <definedName name="jhlkhl">#REF!</definedName>
    <definedName name="jhsd" localSheetId="7">#REF!</definedName>
    <definedName name="jhsd">#REF!</definedName>
    <definedName name="jhuhy" localSheetId="1" hidden="1">{"MO(BASE)",#N/A,FALSE,"MO(BASE)";"MO(BASE)1",#N/A,FALSE,"MO(BASE)";"MO(BASE)2",#N/A,FALSE,"MO(BASE)"}</definedName>
    <definedName name="jhuhy" localSheetId="11" hidden="1">{"MO(BASE)",#N/A,FALSE,"MO(BASE)";"MO(BASE)1",#N/A,FALSE,"MO(BASE)";"MO(BASE)2",#N/A,FALSE,"MO(BASE)"}</definedName>
    <definedName name="jhuhy" localSheetId="15" hidden="1">{"MO(BASE)",#N/A,FALSE,"MO(BASE)";"MO(BASE)1",#N/A,FALSE,"MO(BASE)";"MO(BASE)2",#N/A,FALSE,"MO(BASE)"}</definedName>
    <definedName name="jhuhy" localSheetId="21" hidden="1">{"MO(BASE)",#N/A,FALSE,"MO(BASE)";"MO(BASE)1",#N/A,FALSE,"MO(BASE)";"MO(BASE)2",#N/A,FALSE,"MO(BASE)"}</definedName>
    <definedName name="jhuhy" hidden="1">{"MO(BASE)",#N/A,FALSE,"MO(BASE)";"MO(BASE)1",#N/A,FALSE,"MO(BASE)";"MO(BASE)2",#N/A,FALSE,"MO(BASE)"}</definedName>
    <definedName name="jj" localSheetId="1" hidden="1">{#N/A,#N/A,FALSE,"Total_OC015";#N/A,#N/A,FALSE,"ADMIN";#N/A,#N/A,FALSE,"PROCES";#N/A,#N/A,FALSE,"mecan";#N/A,#N/A,FALSE,"civil";#N/A,#N/A,FALSE,"CAÑER";#N/A,#N/A,FALSE,"ELEC";#N/A,#N/A,FALSE,"INSTR"}</definedName>
    <definedName name="jj" localSheetId="11" hidden="1">{#N/A,#N/A,FALSE,"Total_OC015";#N/A,#N/A,FALSE,"ADMIN";#N/A,#N/A,FALSE,"PROCES";#N/A,#N/A,FALSE,"mecan";#N/A,#N/A,FALSE,"civil";#N/A,#N/A,FALSE,"CAÑER";#N/A,#N/A,FALSE,"ELEC";#N/A,#N/A,FALSE,"INSTR"}</definedName>
    <definedName name="jj" localSheetId="15" hidden="1">{#N/A,#N/A,FALSE,"Total_OC015";#N/A,#N/A,FALSE,"ADMIN";#N/A,#N/A,FALSE,"PROCES";#N/A,#N/A,FALSE,"mecan";#N/A,#N/A,FALSE,"civil";#N/A,#N/A,FALSE,"CAÑER";#N/A,#N/A,FALSE,"ELEC";#N/A,#N/A,FALSE,"INSTR"}</definedName>
    <definedName name="jj" localSheetId="21" hidden="1">{#N/A,#N/A,FALSE,"Total_OC015";#N/A,#N/A,FALSE,"ADMIN";#N/A,#N/A,FALSE,"PROCES";#N/A,#N/A,FALSE,"mecan";#N/A,#N/A,FALSE,"civil";#N/A,#N/A,FALSE,"CAÑER";#N/A,#N/A,FALSE,"ELEC";#N/A,#N/A,FALSE,"INSTR"}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_1" localSheetId="1" hidden="1">{#N/A,#N/A,FALSE,"Total_OC015";#N/A,#N/A,FALSE,"ADMIN";#N/A,#N/A,FALSE,"PROCES";#N/A,#N/A,FALSE,"mecan";#N/A,#N/A,FALSE,"civil";#N/A,#N/A,FALSE,"CAÑER";#N/A,#N/A,FALSE,"ELEC";#N/A,#N/A,FALSE,"INSTR"}</definedName>
    <definedName name="jj_1" localSheetId="11" hidden="1">{#N/A,#N/A,FALSE,"Total_OC015";#N/A,#N/A,FALSE,"ADMIN";#N/A,#N/A,FALSE,"PROCES";#N/A,#N/A,FALSE,"mecan";#N/A,#N/A,FALSE,"civil";#N/A,#N/A,FALSE,"CAÑER";#N/A,#N/A,FALSE,"ELEC";#N/A,#N/A,FALSE,"INSTR"}</definedName>
    <definedName name="jj_1" localSheetId="15" hidden="1">{#N/A,#N/A,FALSE,"Total_OC015";#N/A,#N/A,FALSE,"ADMIN";#N/A,#N/A,FALSE,"PROCES";#N/A,#N/A,FALSE,"mecan";#N/A,#N/A,FALSE,"civil";#N/A,#N/A,FALSE,"CAÑER";#N/A,#N/A,FALSE,"ELEC";#N/A,#N/A,FALSE,"INSTR"}</definedName>
    <definedName name="jj_1" localSheetId="21" hidden="1">{#N/A,#N/A,FALSE,"Total_OC015";#N/A,#N/A,FALSE,"ADMIN";#N/A,#N/A,FALSE,"PROCES";#N/A,#N/A,FALSE,"mecan";#N/A,#N/A,FALSE,"civil";#N/A,#N/A,FALSE,"CAÑER";#N/A,#N/A,FALSE,"ELEC";#N/A,#N/A,FALSE,"INSTR"}</definedName>
    <definedName name="jj_1" hidden="1">{#N/A,#N/A,FALSE,"Total_OC015";#N/A,#N/A,FALSE,"ADMIN";#N/A,#N/A,FALSE,"PROCES";#N/A,#N/A,FALSE,"mecan";#N/A,#N/A,FALSE,"civil";#N/A,#N/A,FALSE,"CAÑER";#N/A,#N/A,FALSE,"ELEC";#N/A,#N/A,FALSE,"INSTR"}</definedName>
    <definedName name="jjj" localSheetId="4" hidden="1">{#N/A,#N/A,FALSE,"Total_OC015";#N/A,#N/A,FALSE,"ADMIN";#N/A,#N/A,FALSE,"PROCES";#N/A,#N/A,FALSE,"mecan";#N/A,#N/A,FALSE,"civil";#N/A,#N/A,FALSE,"CAÑER";#N/A,#N/A,FALSE,"ELEC";#N/A,#N/A,FALSE,"INSTR"}</definedName>
    <definedName name="jjj" localSheetId="1" hidden="1">{#N/A,#N/A,FALSE,"Total_OC015";#N/A,#N/A,FALSE,"ADMIN";#N/A,#N/A,FALSE,"PROCES";#N/A,#N/A,FALSE,"mecan";#N/A,#N/A,FALSE,"civil";#N/A,#N/A,FALSE,"CAÑER";#N/A,#N/A,FALSE,"ELEC";#N/A,#N/A,FALSE,"INSTR"}</definedName>
    <definedName name="jjj" localSheetId="11" hidden="1">{#N/A,#N/A,FALSE,"Total_OC015";#N/A,#N/A,FALSE,"ADMIN";#N/A,#N/A,FALSE,"PROCES";#N/A,#N/A,FALSE,"mecan";#N/A,#N/A,FALSE,"civil";#N/A,#N/A,FALSE,"CAÑER";#N/A,#N/A,FALSE,"ELEC";#N/A,#N/A,FALSE,"INSTR"}</definedName>
    <definedName name="jjj" localSheetId="15" hidden="1">{#N/A,#N/A,FALSE,"Total_OC015";#N/A,#N/A,FALSE,"ADMIN";#N/A,#N/A,FALSE,"PROCES";#N/A,#N/A,FALSE,"mecan";#N/A,#N/A,FALSE,"civil";#N/A,#N/A,FALSE,"CAÑER";#N/A,#N/A,FALSE,"ELEC";#N/A,#N/A,FALSE,"INSTR"}</definedName>
    <definedName name="jjj" localSheetId="21" hidden="1">{#N/A,#N/A,FALSE,"Total_OC015";#N/A,#N/A,FALSE,"ADMIN";#N/A,#N/A,FALSE,"PROCES";#N/A,#N/A,FALSE,"mecan";#N/A,#N/A,FALSE,"civil";#N/A,#N/A,FALSE,"CAÑER";#N/A,#N/A,FALSE,"ELEC";#N/A,#N/A,FALSE,"INSTR"}</definedName>
    <definedName name="jjj" localSheetId="3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_1" localSheetId="1" hidden="1">{#N/A,#N/A,FALSE,"Total_OC015";#N/A,#N/A,FALSE,"ADMIN";#N/A,#N/A,FALSE,"PROCES";#N/A,#N/A,FALSE,"mecan";#N/A,#N/A,FALSE,"civil";#N/A,#N/A,FALSE,"CAÑER";#N/A,#N/A,FALSE,"ELEC";#N/A,#N/A,FALSE,"INSTR"}</definedName>
    <definedName name="jjj_1" localSheetId="11" hidden="1">{#N/A,#N/A,FALSE,"Total_OC015";#N/A,#N/A,FALSE,"ADMIN";#N/A,#N/A,FALSE,"PROCES";#N/A,#N/A,FALSE,"mecan";#N/A,#N/A,FALSE,"civil";#N/A,#N/A,FALSE,"CAÑER";#N/A,#N/A,FALSE,"ELEC";#N/A,#N/A,FALSE,"INSTR"}</definedName>
    <definedName name="jjj_1" localSheetId="15" hidden="1">{#N/A,#N/A,FALSE,"Total_OC015";#N/A,#N/A,FALSE,"ADMIN";#N/A,#N/A,FALSE,"PROCES";#N/A,#N/A,FALSE,"mecan";#N/A,#N/A,FALSE,"civil";#N/A,#N/A,FALSE,"CAÑER";#N/A,#N/A,FALSE,"ELEC";#N/A,#N/A,FALSE,"INSTR"}</definedName>
    <definedName name="jjj_1" localSheetId="21" hidden="1">{#N/A,#N/A,FALSE,"Total_OC015";#N/A,#N/A,FALSE,"ADMIN";#N/A,#N/A,FALSE,"PROCES";#N/A,#N/A,FALSE,"mecan";#N/A,#N/A,FALSE,"civil";#N/A,#N/A,FALSE,"CAÑER";#N/A,#N/A,FALSE,"ELEC";#N/A,#N/A,FALSE,"INSTR"}</definedName>
    <definedName name="jjj_1" hidden="1">{#N/A,#N/A,FALSE,"Total_OC015";#N/A,#N/A,FALSE,"ADMIN";#N/A,#N/A,FALSE,"PROCES";#N/A,#N/A,FALSE,"mecan";#N/A,#N/A,FALSE,"civil";#N/A,#N/A,FALSE,"CAÑER";#N/A,#N/A,FALSE,"ELEC";#N/A,#N/A,FALSE,"INSTR"}</definedName>
    <definedName name="jjjj" localSheetId="7">#REF!</definedName>
    <definedName name="jjjj" localSheetId="4" hidden="1">{"MO(BASE)",#N/A,FALSE,"MO(BASE)";"MO(BASE)1",#N/A,FALSE,"MO(BASE)";"MO(BASE)2",#N/A,FALSE,"MO(BASE)"}</definedName>
    <definedName name="jjjj">#REF!</definedName>
    <definedName name="jjjj_1" localSheetId="4" hidden="1">{"MO(BASE)",#N/A,FALSE,"MO(BASE)";"MO(BASE)1",#N/A,FALSE,"MO(BASE)";"MO(BASE)2",#N/A,FALSE,"MO(BASE)"}</definedName>
    <definedName name="jjjj_1" localSheetId="1" hidden="1">{"MO(BASE)",#N/A,FALSE,"MO(BASE)";"MO(BASE)1",#N/A,FALSE,"MO(BASE)";"MO(BASE)2",#N/A,FALSE,"MO(BASE)"}</definedName>
    <definedName name="jjjj_1" localSheetId="11" hidden="1">{"MO(BASE)",#N/A,FALSE,"MO(BASE)";"MO(BASE)1",#N/A,FALSE,"MO(BASE)";"MO(BASE)2",#N/A,FALSE,"MO(BASE)"}</definedName>
    <definedName name="jjjj_1" localSheetId="15" hidden="1">{"MO(BASE)",#N/A,FALSE,"MO(BASE)";"MO(BASE)1",#N/A,FALSE,"MO(BASE)";"MO(BASE)2",#N/A,FALSE,"MO(BASE)"}</definedName>
    <definedName name="jjjj_1" localSheetId="21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localSheetId="4" hidden="1">{"MO(BASE)",#N/A,FALSE,"MO(BASE)";"MO(BASE)1",#N/A,FALSE,"MO(BASE)";"MO(BASE)2",#N/A,FALSE,"MO(BASE)"}</definedName>
    <definedName name="jjjj_2" localSheetId="1" hidden="1">{"MO(BASE)",#N/A,FALSE,"MO(BASE)";"MO(BASE)1",#N/A,FALSE,"MO(BASE)";"MO(BASE)2",#N/A,FALSE,"MO(BASE)"}</definedName>
    <definedName name="jjjj_2" localSheetId="11" hidden="1">{"MO(BASE)",#N/A,FALSE,"MO(BASE)";"MO(BASE)1",#N/A,FALSE,"MO(BASE)";"MO(BASE)2",#N/A,FALSE,"MO(BASE)"}</definedName>
    <definedName name="jjjj_2" localSheetId="15" hidden="1">{"MO(BASE)",#N/A,FALSE,"MO(BASE)";"MO(BASE)1",#N/A,FALSE,"MO(BASE)";"MO(BASE)2",#N/A,FALSE,"MO(BASE)"}</definedName>
    <definedName name="jjjj_2" localSheetId="21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localSheetId="4" hidden="1">{"MO(BASE)",#N/A,FALSE,"MO(BASE)";"MO(BASE)1",#N/A,FALSE,"MO(BASE)";"MO(BASE)2",#N/A,FALSE,"MO(BASE)"}</definedName>
    <definedName name="jjjj_3" localSheetId="1" hidden="1">{"MO(BASE)",#N/A,FALSE,"MO(BASE)";"MO(BASE)1",#N/A,FALSE,"MO(BASE)";"MO(BASE)2",#N/A,FALSE,"MO(BASE)"}</definedName>
    <definedName name="jjjj_3" localSheetId="11" hidden="1">{"MO(BASE)",#N/A,FALSE,"MO(BASE)";"MO(BASE)1",#N/A,FALSE,"MO(BASE)";"MO(BASE)2",#N/A,FALSE,"MO(BASE)"}</definedName>
    <definedName name="jjjj_3" localSheetId="15" hidden="1">{"MO(BASE)",#N/A,FALSE,"MO(BASE)";"MO(BASE)1",#N/A,FALSE,"MO(BASE)";"MO(BASE)2",#N/A,FALSE,"MO(BASE)"}</definedName>
    <definedName name="jjjj_3" localSheetId="21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localSheetId="4" hidden="1">{"MO(BASE)",#N/A,FALSE,"MO(BASE)";"MO(BASE)1",#N/A,FALSE,"MO(BASE)";"MO(BASE)2",#N/A,FALSE,"MO(BASE)"}</definedName>
    <definedName name="jjjj_4" localSheetId="1" hidden="1">{"MO(BASE)",#N/A,FALSE,"MO(BASE)";"MO(BASE)1",#N/A,FALSE,"MO(BASE)";"MO(BASE)2",#N/A,FALSE,"MO(BASE)"}</definedName>
    <definedName name="jjjj_4" localSheetId="11" hidden="1">{"MO(BASE)",#N/A,FALSE,"MO(BASE)";"MO(BASE)1",#N/A,FALSE,"MO(BASE)";"MO(BASE)2",#N/A,FALSE,"MO(BASE)"}</definedName>
    <definedName name="jjjj_4" localSheetId="15" hidden="1">{"MO(BASE)",#N/A,FALSE,"MO(BASE)";"MO(BASE)1",#N/A,FALSE,"MO(BASE)";"MO(BASE)2",#N/A,FALSE,"MO(BASE)"}</definedName>
    <definedName name="jjjj_4" localSheetId="21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localSheetId="4" hidden="1">{"MO(BASE)",#N/A,FALSE,"MO(BASE)";"MO(BASE)1",#N/A,FALSE,"MO(BASE)";"MO(BASE)2",#N/A,FALSE,"MO(BASE)"}</definedName>
    <definedName name="jjjj_5" localSheetId="1" hidden="1">{"MO(BASE)",#N/A,FALSE,"MO(BASE)";"MO(BASE)1",#N/A,FALSE,"MO(BASE)";"MO(BASE)2",#N/A,FALSE,"MO(BASE)"}</definedName>
    <definedName name="jjjj_5" localSheetId="11" hidden="1">{"MO(BASE)",#N/A,FALSE,"MO(BASE)";"MO(BASE)1",#N/A,FALSE,"MO(BASE)";"MO(BASE)2",#N/A,FALSE,"MO(BASE)"}</definedName>
    <definedName name="jjjj_5" localSheetId="15" hidden="1">{"MO(BASE)",#N/A,FALSE,"MO(BASE)";"MO(BASE)1",#N/A,FALSE,"MO(BASE)";"MO(BASE)2",#N/A,FALSE,"MO(BASE)"}</definedName>
    <definedName name="jjjj_5" localSheetId="21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jjjj" localSheetId="4" hidden="1">{#N/A,#N/A,FALSE,"Costos_Elem_Hid";#N/A,#N/A,FALSE,"Costos_Elem_Hid";#N/A,#N/A,FALSE,"Costos_Elem_Hid"}</definedName>
    <definedName name="jjjjj" localSheetId="1" hidden="1">{#N/A,#N/A,FALSE,"Costos_Elem_Hid";#N/A,#N/A,FALSE,"Costos_Elem_Hid";#N/A,#N/A,FALSE,"Costos_Elem_Hid"}</definedName>
    <definedName name="jjjjj" localSheetId="11" hidden="1">{#N/A,#N/A,FALSE,"Costos_Elem_Hid";#N/A,#N/A,FALSE,"Costos_Elem_Hid";#N/A,#N/A,FALSE,"Costos_Elem_Hid"}</definedName>
    <definedName name="jjjjj" localSheetId="15" hidden="1">{#N/A,#N/A,FALSE,"Costos_Elem_Hid";#N/A,#N/A,FALSE,"Costos_Elem_Hid";#N/A,#N/A,FALSE,"Costos_Elem_Hid"}</definedName>
    <definedName name="jjjjj" localSheetId="21" hidden="1">{#N/A,#N/A,FALSE,"Costos_Elem_Hid";#N/A,#N/A,FALSE,"Costos_Elem_Hid";#N/A,#N/A,FALSE,"Costos_Elem_Hid"}</definedName>
    <definedName name="jjjjj" localSheetId="3" hidden="1">{#N/A,#N/A,FALSE,"Costos_Elem_Hid";#N/A,#N/A,FALSE,"Costos_Elem_Hid";#N/A,#N/A,FALSE,"Costos_Elem_Hid"}</definedName>
    <definedName name="jjjjj" hidden="1">{#N/A,#N/A,FALSE,"Costos_Elem_Hid";#N/A,#N/A,FALSE,"Costos_Elem_Hid";#N/A,#N/A,FALSE,"Costos_Elem_Hid"}</definedName>
    <definedName name="jk" localSheetId="7">#REF!</definedName>
    <definedName name="jk" localSheetId="4">#REF!</definedName>
    <definedName name="jk" localSheetId="3" hidden="1">{#N/A,#N/A,TRUE,"LP-CO2X"}</definedName>
    <definedName name="jk">#REF!</definedName>
    <definedName name="jkj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K" localSheetId="1" hidden="1">{"Sin detalle",#N/A,FALSE,"Flujo (redondeado)";"Detallado",#N/A,FALSE,"Flujo (redondeado)"}</definedName>
    <definedName name="JKK" localSheetId="11" hidden="1">{"Sin detalle",#N/A,FALSE,"Flujo (redondeado)";"Detallado",#N/A,FALSE,"Flujo (redondeado)"}</definedName>
    <definedName name="JKK" localSheetId="15" hidden="1">{"Sin detalle",#N/A,FALSE,"Flujo (redondeado)";"Detallado",#N/A,FALSE,"Flujo (redondeado)"}</definedName>
    <definedName name="JKK" localSheetId="21" hidden="1">{"Sin detalle",#N/A,FALSE,"Flujo (redondeado)";"Detallado",#N/A,FALSE,"Flujo (redondeado)"}</definedName>
    <definedName name="JKK" hidden="1">{"Sin detalle",#N/A,FALSE,"Flujo (redondeado)";"Detallado",#N/A,FALSE,"Flujo (redondeado)"}</definedName>
    <definedName name="jkuy" localSheetId="7">#REF!</definedName>
    <definedName name="jkuy">#REF!</definedName>
    <definedName name="jol" localSheetId="1" hidden="1">{"Sin detalle",#N/A,FALSE,"Flujo (redondeado)";"Detallado",#N/A,FALSE,"Flujo (redondeado)"}</definedName>
    <definedName name="jol" localSheetId="11" hidden="1">{"Sin detalle",#N/A,FALSE,"Flujo (redondeado)";"Detallado",#N/A,FALSE,"Flujo (redondeado)"}</definedName>
    <definedName name="jol" localSheetId="15" hidden="1">{"Sin detalle",#N/A,FALSE,"Flujo (redondeado)";"Detallado",#N/A,FALSE,"Flujo (redondeado)"}</definedName>
    <definedName name="jol" localSheetId="21" hidden="1">{"Sin detalle",#N/A,FALSE,"Flujo (redondeado)";"Detallado",#N/A,FALSE,"Flujo (redondeado)"}</definedName>
    <definedName name="jol" hidden="1">{"Sin detalle",#N/A,FALSE,"Flujo (redondeado)";"Detallado",#N/A,FALSE,"Flujo (redondeado)"}</definedName>
    <definedName name="José_Padron" localSheetId="7">#REF!</definedName>
    <definedName name="José_Padron">#REF!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 localSheetId="4" hidden="1">{"'Hoja3'!$F$5"}</definedName>
    <definedName name="jotasepu" localSheetId="1" hidden="1">{"'Hoja3'!$F$5"}</definedName>
    <definedName name="jotasepu" localSheetId="11" hidden="1">{"'Hoja3'!$F$5"}</definedName>
    <definedName name="jotasepu" localSheetId="15" hidden="1">{"'Hoja3'!$F$5"}</definedName>
    <definedName name="jotasepu" localSheetId="21" hidden="1">{"'Hoja3'!$F$5"}</definedName>
    <definedName name="jotasepu" localSheetId="3" hidden="1">{"'Hoja3'!$F$5"}</definedName>
    <definedName name="jotasepu" hidden="1">{"'Hoja3'!$F$5"}</definedName>
    <definedName name="jttyj" localSheetId="4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11" hidden="1">{#N/A,#N/A,FALSE,"Total_OC015";#N/A,#N/A,FALSE,"ADMIN";#N/A,#N/A,FALSE,"PROCES";#N/A,#N/A,FALSE,"mecan";#N/A,#N/A,FALSE,"civil";#N/A,#N/A,FALSE,"CAÑER";#N/A,#N/A,FALSE,"ELEC";#N/A,#N/A,FALSE,"INSTR"}</definedName>
    <definedName name="jttyj" localSheetId="15" hidden="1">{#N/A,#N/A,FALSE,"Total_OC015";#N/A,#N/A,FALSE,"ADMIN";#N/A,#N/A,FALSE,"PROCES";#N/A,#N/A,FALSE,"mecan";#N/A,#N/A,FALSE,"civil";#N/A,#N/A,FALSE,"CAÑER";#N/A,#N/A,FALSE,"ELEC";#N/A,#N/A,FALSE,"INSTR"}</definedName>
    <definedName name="jttyj" localSheetId="21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uan" localSheetId="1" hidden="1">{#N/A,#N/A,FALSE,"Hoja1";#N/A,#N/A,FALSE,"Hoja2";#N/A,#N/A,FALSE,"Hoja3";#N/A,#N/A,FALSE,"Hoja4";#N/A,#N/A,FALSE,"Hoja5";#N/A,#N/A,FALSE,"Hoja6"}</definedName>
    <definedName name="juan" localSheetId="11" hidden="1">{#N/A,#N/A,FALSE,"Hoja1";#N/A,#N/A,FALSE,"Hoja2";#N/A,#N/A,FALSE,"Hoja3";#N/A,#N/A,FALSE,"Hoja4";#N/A,#N/A,FALSE,"Hoja5";#N/A,#N/A,FALSE,"Hoja6"}</definedName>
    <definedName name="juan" localSheetId="15" hidden="1">{#N/A,#N/A,FALSE,"Hoja1";#N/A,#N/A,FALSE,"Hoja2";#N/A,#N/A,FALSE,"Hoja3";#N/A,#N/A,FALSE,"Hoja4";#N/A,#N/A,FALSE,"Hoja5";#N/A,#N/A,FALSE,"Hoja6"}</definedName>
    <definedName name="juan" localSheetId="21" hidden="1">{#N/A,#N/A,FALSE,"Hoja1";#N/A,#N/A,FALSE,"Hoja2";#N/A,#N/A,FALSE,"Hoja3";#N/A,#N/A,FALSE,"Hoja4";#N/A,#N/A,FALSE,"Hoja5";#N/A,#N/A,FALSE,"Hoja6"}</definedName>
    <definedName name="juan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11" hidden="1">{#N/A,#N/A,FALSE,"Hoja1";#N/A,#N/A,FALSE,"Hoja2";#N/A,#N/A,FALSE,"Hoja3";#N/A,#N/A,FALSE,"Hoja4";#N/A,#N/A,FALSE,"Hoja5";#N/A,#N/A,FALSE,"Hoja6"}</definedName>
    <definedName name="juan_1" localSheetId="15" hidden="1">{#N/A,#N/A,FALSE,"Hoja1";#N/A,#N/A,FALSE,"Hoja2";#N/A,#N/A,FALSE,"Hoja3";#N/A,#N/A,FALSE,"Hoja4";#N/A,#N/A,FALSE,"Hoja5";#N/A,#N/A,FALSE,"Hoja6"}</definedName>
    <definedName name="juan_1" localSheetId="21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" localSheetId="1" hidden="1">{#N/A,#N/A,FALSE,"subcontract"}</definedName>
    <definedName name="julio" localSheetId="11" hidden="1">{#N/A,#N/A,FALSE,"subcontract"}</definedName>
    <definedName name="julio" localSheetId="15" hidden="1">{#N/A,#N/A,FALSE,"subcontract"}</definedName>
    <definedName name="julio" localSheetId="21" hidden="1">{#N/A,#N/A,FALSE,"subcontract"}</definedName>
    <definedName name="julio" hidden="1">{#N/A,#N/A,FALSE,"subcontract"}</definedName>
    <definedName name="julioss" localSheetId="1" hidden="1">{"Sin detalle",#N/A,FALSE,"Flujo (redondeado)";"Detallado",#N/A,FALSE,"Flujo (redondeado)"}</definedName>
    <definedName name="julioss" localSheetId="11" hidden="1">{"Sin detalle",#N/A,FALSE,"Flujo (redondeado)";"Detallado",#N/A,FALSE,"Flujo (redondeado)"}</definedName>
    <definedName name="julioss" localSheetId="15" hidden="1">{"Sin detalle",#N/A,FALSE,"Flujo (redondeado)";"Detallado",#N/A,FALSE,"Flujo (redondeado)"}</definedName>
    <definedName name="julioss" localSheetId="21" hidden="1">{"Sin detalle",#N/A,FALSE,"Flujo (redondeado)";"Detallado",#N/A,FALSE,"Flujo (redondeado)"}</definedName>
    <definedName name="julioss" hidden="1">{"Sin detalle",#N/A,FALSE,"Flujo (redondeado)";"Detallado",#N/A,FALSE,"Flujo (redondeado)"}</definedName>
    <definedName name="ju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Y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Y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Y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Y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Y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Y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k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112_RELL" localSheetId="4" hidden="1">{"Sin detalle",#N/A,FALSE,"Flujo (redondeado)";"Detallado",#N/A,FALSE,"Flujo (redondeado)"}</definedName>
    <definedName name="K112_RELL" localSheetId="1" hidden="1">{"Sin detalle",#N/A,FALSE,"Flujo (redondeado)";"Detallado",#N/A,FALSE,"Flujo (redondeado)"}</definedName>
    <definedName name="K112_RELL" localSheetId="11" hidden="1">{"Sin detalle",#N/A,FALSE,"Flujo (redondeado)";"Detallado",#N/A,FALSE,"Flujo (redondeado)"}</definedName>
    <definedName name="K112_RELL" localSheetId="15" hidden="1">{"Sin detalle",#N/A,FALSE,"Flujo (redondeado)";"Detallado",#N/A,FALSE,"Flujo (redondeado)"}</definedName>
    <definedName name="K112_RELL" localSheetId="21" hidden="1">{"Sin detalle",#N/A,FALSE,"Flujo (redondeado)";"Detallado",#N/A,FALSE,"Flujo (redondeado)"}</definedName>
    <definedName name="K112_RELL" localSheetId="3" hidden="1">{"Sin detalle",#N/A,FALSE,"Flujo (redondeado)";"Detallado",#N/A,FALSE,"Flujo (redondeado)"}</definedName>
    <definedName name="K112_RELL" hidden="1">{"Sin detalle",#N/A,FALSE,"Flujo (redondeado)";"Detallado",#N/A,FALSE,"Flujo (redondeado)"}</definedName>
    <definedName name="KA" localSheetId="7">#REF!</definedName>
    <definedName name="KA">#REF!</definedName>
    <definedName name="Kb" localSheetId="1" hidden="1">{"'DMBL'!$A$1:$N$83","'DMBL'!$A$6:$B$83"}</definedName>
    <definedName name="Kb" localSheetId="11" hidden="1">{"'DMBL'!$A$1:$N$83","'DMBL'!$A$6:$B$83"}</definedName>
    <definedName name="Kb" localSheetId="15" hidden="1">{"'DMBL'!$A$1:$N$83","'DMBL'!$A$6:$B$83"}</definedName>
    <definedName name="Kb" localSheetId="21" hidden="1">{"'DMBL'!$A$1:$N$83","'DMBL'!$A$6:$B$83"}</definedName>
    <definedName name="Kb" hidden="1">{"'DMBL'!$A$1:$N$83","'DMBL'!$A$6:$B$83"}</definedName>
    <definedName name="Kc" localSheetId="1" hidden="1">{"'DMBL'!$A$1:$N$83","'DMBL'!$A$6:$B$83"}</definedName>
    <definedName name="Kc" localSheetId="11" hidden="1">{"'DMBL'!$A$1:$N$83","'DMBL'!$A$6:$B$83"}</definedName>
    <definedName name="Kc" localSheetId="15" hidden="1">{"'DMBL'!$A$1:$N$83","'DMBL'!$A$6:$B$83"}</definedName>
    <definedName name="Kc" localSheetId="21" hidden="1">{"'DMBL'!$A$1:$N$83","'DMBL'!$A$6:$B$83"}</definedName>
    <definedName name="Kc" hidden="1">{"'DMBL'!$A$1:$N$83","'DMBL'!$A$6:$B$83"}</definedName>
    <definedName name="kdhs" localSheetId="7">#REF!</definedName>
    <definedName name="kdhs">#REF!</definedName>
    <definedName name="KF" localSheetId="7">#REF!</definedName>
    <definedName name="KF">#REF!</definedName>
    <definedName name="KFC" localSheetId="7">#REF!</definedName>
    <definedName name="KFC">#REF!</definedName>
    <definedName name="killsadñksafjsla" localSheetId="1" hidden="1">{"Sin detalle",#N/A,FALSE,"Flujo (redondeado)"}</definedName>
    <definedName name="killsadñksafjsla" localSheetId="11" hidden="1">{"Sin detalle",#N/A,FALSE,"Flujo (redondeado)"}</definedName>
    <definedName name="killsadñksafjsla" localSheetId="15" hidden="1">{"Sin detalle",#N/A,FALSE,"Flujo (redondeado)"}</definedName>
    <definedName name="killsadñksafjsla" localSheetId="21" hidden="1">{"Sin detalle",#N/A,FALSE,"Flujo (redondeado)"}</definedName>
    <definedName name="killsadñksafjsla" hidden="1">{"Sin detalle",#N/A,FALSE,"Flujo (redondeado)"}</definedName>
    <definedName name="kj" localSheetId="1" hidden="1">{#N/A,#N/A,FALSE,"Total_OC015";#N/A,#N/A,FALSE,"ADMIN";#N/A,#N/A,FALSE,"PROCES";#N/A,#N/A,FALSE,"mecan";#N/A,#N/A,FALSE,"civil";#N/A,#N/A,FALSE,"CAÑER";#N/A,#N/A,FALSE,"ELEC";#N/A,#N/A,FALSE,"INSTR"}</definedName>
    <definedName name="kj" localSheetId="11" hidden="1">{#N/A,#N/A,FALSE,"Total_OC015";#N/A,#N/A,FALSE,"ADMIN";#N/A,#N/A,FALSE,"PROCES";#N/A,#N/A,FALSE,"mecan";#N/A,#N/A,FALSE,"civil";#N/A,#N/A,FALSE,"CAÑER";#N/A,#N/A,FALSE,"ELEC";#N/A,#N/A,FALSE,"INSTR"}</definedName>
    <definedName name="kj" localSheetId="15" hidden="1">{#N/A,#N/A,FALSE,"Total_OC015";#N/A,#N/A,FALSE,"ADMIN";#N/A,#N/A,FALSE,"PROCES";#N/A,#N/A,FALSE,"mecan";#N/A,#N/A,FALSE,"civil";#N/A,#N/A,FALSE,"CAÑER";#N/A,#N/A,FALSE,"ELEC";#N/A,#N/A,FALSE,"INSTR"}</definedName>
    <definedName name="kj" localSheetId="21" hidden="1">{#N/A,#N/A,FALSE,"Total_OC015";#N/A,#N/A,FALSE,"ADMIN";#N/A,#N/A,FALSE,"PROCES";#N/A,#N/A,FALSE,"mecan";#N/A,#N/A,FALSE,"civil";#N/A,#N/A,FALSE,"CAÑER";#N/A,#N/A,FALSE,"ELEC";#N/A,#N/A,FALSE,"INSTR"}</definedName>
    <definedName name="kj" hidden="1">{#N/A,#N/A,FALSE,"Total_OC015";#N/A,#N/A,FALSE,"ADMIN";#N/A,#N/A,FALSE,"PROCES";#N/A,#N/A,FALSE,"mecan";#N/A,#N/A,FALSE,"civil";#N/A,#N/A,FALSE,"CAÑER";#N/A,#N/A,FALSE,"ELEC";#N/A,#N/A,FALSE,"INSTR"}</definedName>
    <definedName name="kj_1" localSheetId="1" hidden="1">{#N/A,#N/A,FALSE,"Total_OC015";#N/A,#N/A,FALSE,"ADMIN";#N/A,#N/A,FALSE,"PROCES";#N/A,#N/A,FALSE,"mecan";#N/A,#N/A,FALSE,"civil";#N/A,#N/A,FALSE,"CAÑER";#N/A,#N/A,FALSE,"ELEC";#N/A,#N/A,FALSE,"INSTR"}</definedName>
    <definedName name="kj_1" localSheetId="11" hidden="1">{#N/A,#N/A,FALSE,"Total_OC015";#N/A,#N/A,FALSE,"ADMIN";#N/A,#N/A,FALSE,"PROCES";#N/A,#N/A,FALSE,"mecan";#N/A,#N/A,FALSE,"civil";#N/A,#N/A,FALSE,"CAÑER";#N/A,#N/A,FALSE,"ELEC";#N/A,#N/A,FALSE,"INSTR"}</definedName>
    <definedName name="kj_1" localSheetId="15" hidden="1">{#N/A,#N/A,FALSE,"Total_OC015";#N/A,#N/A,FALSE,"ADMIN";#N/A,#N/A,FALSE,"PROCES";#N/A,#N/A,FALSE,"mecan";#N/A,#N/A,FALSE,"civil";#N/A,#N/A,FALSE,"CAÑER";#N/A,#N/A,FALSE,"ELEC";#N/A,#N/A,FALSE,"INSTR"}</definedName>
    <definedName name="kj_1" localSheetId="21" hidden="1">{#N/A,#N/A,FALSE,"Total_OC015";#N/A,#N/A,FALSE,"ADMIN";#N/A,#N/A,FALSE,"PROCES";#N/A,#N/A,FALSE,"mecan";#N/A,#N/A,FALSE,"civil";#N/A,#N/A,FALSE,"CAÑER";#N/A,#N/A,FALSE,"ELEC";#N/A,#N/A,FALSE,"INSTR"}</definedName>
    <definedName name="kj_1" hidden="1">{#N/A,#N/A,FALSE,"Total_OC015";#N/A,#N/A,FALSE,"ADMIN";#N/A,#N/A,FALSE,"PROCES";#N/A,#N/A,FALSE,"mecan";#N/A,#N/A,FALSE,"civil";#N/A,#N/A,FALSE,"CAÑER";#N/A,#N/A,FALSE,"ELEC";#N/A,#N/A,FALSE,"INSTR"}</definedName>
    <definedName name="kjh" localSheetId="7">#REF!</definedName>
    <definedName name="kjh">#REF!</definedName>
    <definedName name="kjkcjv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p" localSheetId="7">#REF!</definedName>
    <definedName name="kjp">#REF!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_2" localSheetId="1" hidden="1">{#N/A,#N/A,FALSE,"Total_OC015";#N/A,#N/A,FALSE,"ADMIN";#N/A,#N/A,FALSE,"PROCES";#N/A,#N/A,FALSE,"mecan";#N/A,#N/A,FALSE,"civil";#N/A,#N/A,FALSE,"CAÑER";#N/A,#N/A,FALSE,"ELEC";#N/A,#N/A,FALSE,"INSTR"}</definedName>
    <definedName name="kk_2" localSheetId="11" hidden="1">{#N/A,#N/A,FALSE,"Total_OC015";#N/A,#N/A,FALSE,"ADMIN";#N/A,#N/A,FALSE,"PROCES";#N/A,#N/A,FALSE,"mecan";#N/A,#N/A,FALSE,"civil";#N/A,#N/A,FALSE,"CAÑER";#N/A,#N/A,FALSE,"ELEC";#N/A,#N/A,FALSE,"INSTR"}</definedName>
    <definedName name="kk_2" localSheetId="15" hidden="1">{#N/A,#N/A,FALSE,"Total_OC015";#N/A,#N/A,FALSE,"ADMIN";#N/A,#N/A,FALSE,"PROCES";#N/A,#N/A,FALSE,"mecan";#N/A,#N/A,FALSE,"civil";#N/A,#N/A,FALSE,"CAÑER";#N/A,#N/A,FALSE,"ELEC";#N/A,#N/A,FALSE,"INSTR"}</definedName>
    <definedName name="kk_2" localSheetId="21" hidden="1">{#N/A,#N/A,FALSE,"Total_OC015";#N/A,#N/A,FALSE,"ADMIN";#N/A,#N/A,FALSE,"PROCES";#N/A,#N/A,FALSE,"mecan";#N/A,#N/A,FALSE,"civil";#N/A,#N/A,FALSE,"CAÑER";#N/A,#N/A,FALSE,"ELEC";#N/A,#N/A,FALSE,"INSTR"}</definedName>
    <definedName name="kk_2" hidden="1">{#N/A,#N/A,FALSE,"Total_OC015";#N/A,#N/A,FALSE,"ADMIN";#N/A,#N/A,FALSE,"PROCES";#N/A,#N/A,FALSE,"mecan";#N/A,#N/A,FALSE,"civil";#N/A,#N/A,FALSE,"CAÑER";#N/A,#N/A,FALSE,"ELEC";#N/A,#N/A,FALSE,"INSTR"}</definedName>
    <definedName name="kk2_1" localSheetId="1" hidden="1">{"FlujoGastos",#N/A,FALSE,"Base";"FlujoGastos",#N/A,FALSE,"Buzón Tren";"FlujoGastos",#N/A,FALSE,"Buzón Camión";"FlujoGastos",#N/A,FALSE,"LHD Camión";"FlujoGastos",#N/A,FALSE,"Cámara Camión"}</definedName>
    <definedName name="kk2_1" localSheetId="11" hidden="1">{"FlujoGastos",#N/A,FALSE,"Base";"FlujoGastos",#N/A,FALSE,"Buzón Tren";"FlujoGastos",#N/A,FALSE,"Buzón Camión";"FlujoGastos",#N/A,FALSE,"LHD Camión";"FlujoGastos",#N/A,FALSE,"Cámara Camión"}</definedName>
    <definedName name="kk2_1" localSheetId="15" hidden="1">{"FlujoGastos",#N/A,FALSE,"Base";"FlujoGastos",#N/A,FALSE,"Buzón Tren";"FlujoGastos",#N/A,FALSE,"Buzón Camión";"FlujoGastos",#N/A,FALSE,"LHD Camión";"FlujoGastos",#N/A,FALSE,"Cámara Camión"}</definedName>
    <definedName name="kk2_1" localSheetId="21" hidden="1">{"FlujoGastos",#N/A,FALSE,"Base";"FlujoGastos",#N/A,FALSE,"Buzón Tren";"FlujoGastos",#N/A,FALSE,"Buzón Camión";"FlujoGastos",#N/A,FALSE,"LHD Camión";"FlujoGastos",#N/A,FALSE,"Cámara Camión"}</definedName>
    <definedName name="kk2_1" hidden="1">{"FlujoGastos",#N/A,FALSE,"Base";"FlujoGastos",#N/A,FALSE,"Buzón Tren";"FlujoGastos",#N/A,FALSE,"Buzón Camión";"FlujoGastos",#N/A,FALSE,"LHD Camión";"FlujoGastos",#N/A,FALSE,"Cámara Camión"}</definedName>
    <definedName name="kk4_1" localSheetId="1" hidden="1">{"desarrollo",#N/A,FALSE,"Cámara Camión";"resumen",#N/A,FALSE,"Cámara Camión";"eqprod",#N/A,FALSE,"Cámara Camión"}</definedName>
    <definedName name="kk4_1" localSheetId="11" hidden="1">{"desarrollo",#N/A,FALSE,"Cámara Camión";"resumen",#N/A,FALSE,"Cámara Camión";"eqprod",#N/A,FALSE,"Cámara Camión"}</definedName>
    <definedName name="kk4_1" localSheetId="15" hidden="1">{"desarrollo",#N/A,FALSE,"Cámara Camión";"resumen",#N/A,FALSE,"Cámara Camión";"eqprod",#N/A,FALSE,"Cámara Camión"}</definedName>
    <definedName name="kk4_1" localSheetId="21" hidden="1">{"desarrollo",#N/A,FALSE,"Cámara Camión";"resumen",#N/A,FALSE,"Cámara Camión";"eqprod",#N/A,FALSE,"Cámara Camión"}</definedName>
    <definedName name="kk4_1" hidden="1">{"desarrollo",#N/A,FALSE,"Cámara Camión";"resumen",#N/A,FALSE,"Cámara Camión";"eqprod",#N/A,FALSE,"Cámara Camión"}</definedName>
    <definedName name="kka" localSheetId="1" hidden="1">{"'DMBL'!$A$1:$N$83","'DMBL'!$A$6:$B$83"}</definedName>
    <definedName name="kka" localSheetId="11" hidden="1">{"'DMBL'!$A$1:$N$83","'DMBL'!$A$6:$B$83"}</definedName>
    <definedName name="kka" localSheetId="15" hidden="1">{"'DMBL'!$A$1:$N$83","'DMBL'!$A$6:$B$83"}</definedName>
    <definedName name="kka" localSheetId="21" hidden="1">{"'DMBL'!$A$1:$N$83","'DMBL'!$A$6:$B$83"}</definedName>
    <definedName name="kka" hidden="1">{"'DMBL'!$A$1:$N$83","'DMBL'!$A$6:$B$83"}</definedName>
    <definedName name="kkb" localSheetId="1" hidden="1">{"'DMBL'!$A$1:$N$83","'DMBL'!$A$6:$B$83"}</definedName>
    <definedName name="kkb" localSheetId="11" hidden="1">{"'DMBL'!$A$1:$N$83","'DMBL'!$A$6:$B$83"}</definedName>
    <definedName name="kkb" localSheetId="15" hidden="1">{"'DMBL'!$A$1:$N$83","'DMBL'!$A$6:$B$83"}</definedName>
    <definedName name="kkb" localSheetId="21" hidden="1">{"'DMBL'!$A$1:$N$83","'DMBL'!$A$6:$B$83"}</definedName>
    <definedName name="kkb" hidden="1">{"'DMBL'!$A$1:$N$83","'DMBL'!$A$6:$B$83"}</definedName>
    <definedName name="kkc" localSheetId="1" hidden="1">{"'DMBL'!$A$1:$N$83","'DMBL'!$A$6:$B$83"}</definedName>
    <definedName name="kkc" localSheetId="11" hidden="1">{"'DMBL'!$A$1:$N$83","'DMBL'!$A$6:$B$83"}</definedName>
    <definedName name="kkc" localSheetId="15" hidden="1">{"'DMBL'!$A$1:$N$83","'DMBL'!$A$6:$B$83"}</definedName>
    <definedName name="kkc" localSheetId="21" hidden="1">{"'DMBL'!$A$1:$N$83","'DMBL'!$A$6:$B$83"}</definedName>
    <definedName name="kkc" hidden="1">{"'DMBL'!$A$1:$N$83","'DMBL'!$A$6:$B$83"}</definedName>
    <definedName name="kkik" localSheetId="7" hidden="1">#REF!</definedName>
    <definedName name="kkik" hidden="1">#REF!</definedName>
    <definedName name="kkk" localSheetId="7" hidden="1">#REF!</definedName>
    <definedName name="kkk" hidden="1">#REF!</definedName>
    <definedName name="kkkk" localSheetId="1" hidden="1">{#N/A,#N/A,TRUE,"Est. de Fact.";#N/A,#N/A,TRUE,"Capitulo 19";#N/A,#N/A,TRUE,"Proyecto P855"}</definedName>
    <definedName name="kkkk" localSheetId="11" hidden="1">{#N/A,#N/A,TRUE,"Est. de Fact.";#N/A,#N/A,TRUE,"Capitulo 19";#N/A,#N/A,TRUE,"Proyecto P855"}</definedName>
    <definedName name="kkkk" localSheetId="15" hidden="1">{#N/A,#N/A,TRUE,"Est. de Fact.";#N/A,#N/A,TRUE,"Capitulo 19";#N/A,#N/A,TRUE,"Proyecto P855"}</definedName>
    <definedName name="kkkk" localSheetId="21" hidden="1">{#N/A,#N/A,TRUE,"Est. de Fact.";#N/A,#N/A,TRUE,"Capitulo 19";#N/A,#N/A,TRUE,"Proyecto P855"}</definedName>
    <definedName name="kkkk" hidden="1">{#N/A,#N/A,TRUE,"Est. de Fact.";#N/A,#N/A,TRUE,"Capitulo 19";#N/A,#N/A,TRUE,"Proyecto P855"}</definedName>
    <definedName name="kli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" localSheetId="4" hidden="1">{"CI+GG(BASE)",#N/A,FALSE,"CI+GG(BASE)";"GG",#N/A,FALSE,"CI+GG(BASE)";"CI",#N/A,FALSE,"CI+GG(BASE)"}</definedName>
    <definedName name="klkl" localSheetId="1" hidden="1">{"CI+GG(BASE)",#N/A,FALSE,"CI+GG(BASE)";"GG",#N/A,FALSE,"CI+GG(BASE)";"CI",#N/A,FALSE,"CI+GG(BASE)"}</definedName>
    <definedName name="klkl" localSheetId="11" hidden="1">{"CI+GG(BASE)",#N/A,FALSE,"CI+GG(BASE)";"GG",#N/A,FALSE,"CI+GG(BASE)";"CI",#N/A,FALSE,"CI+GG(BASE)"}</definedName>
    <definedName name="klkl" localSheetId="15" hidden="1">{"CI+GG(BASE)",#N/A,FALSE,"CI+GG(BASE)";"GG",#N/A,FALSE,"CI+GG(BASE)";"CI",#N/A,FALSE,"CI+GG(BASE)"}</definedName>
    <definedName name="klkl" localSheetId="21" hidden="1">{"CI+GG(BASE)",#N/A,FALSE,"CI+GG(BASE)";"GG",#N/A,FALSE,"CI+GG(BASE)";"CI",#N/A,FALSE,"CI+GG(BASE)"}</definedName>
    <definedName name="klkl" hidden="1">{"CI+GG(BASE)",#N/A,FALSE,"CI+GG(BASE)";"GG",#N/A,FALSE,"CI+GG(BASE)";"CI",#N/A,FALSE,"CI+GG(BASE)"}</definedName>
    <definedName name="klkl_1" localSheetId="4" hidden="1">{"CI+GG(BASE)",#N/A,FALSE,"CI+GG(BASE)";"GG",#N/A,FALSE,"CI+GG(BASE)";"CI",#N/A,FALSE,"CI+GG(BASE)"}</definedName>
    <definedName name="klkl_1" localSheetId="1" hidden="1">{"CI+GG(BASE)",#N/A,FALSE,"CI+GG(BASE)";"GG",#N/A,FALSE,"CI+GG(BASE)";"CI",#N/A,FALSE,"CI+GG(BASE)"}</definedName>
    <definedName name="klkl_1" localSheetId="11" hidden="1">{"CI+GG(BASE)",#N/A,FALSE,"CI+GG(BASE)";"GG",#N/A,FALSE,"CI+GG(BASE)";"CI",#N/A,FALSE,"CI+GG(BASE)"}</definedName>
    <definedName name="klkl_1" localSheetId="15" hidden="1">{"CI+GG(BASE)",#N/A,FALSE,"CI+GG(BASE)";"GG",#N/A,FALSE,"CI+GG(BASE)";"CI",#N/A,FALSE,"CI+GG(BASE)"}</definedName>
    <definedName name="klkl_1" localSheetId="21" hidden="1">{"CI+GG(BASE)",#N/A,FALSE,"CI+GG(BASE)";"GG",#N/A,FALSE,"CI+GG(BASE)";"CI",#N/A,FALSE,"CI+GG(BASE)"}</definedName>
    <definedName name="klkl_1" hidden="1">{"CI+GG(BASE)",#N/A,FALSE,"CI+GG(BASE)";"GG",#N/A,FALSE,"CI+GG(BASE)";"CI",#N/A,FALSE,"CI+GG(BASE)"}</definedName>
    <definedName name="klkl_2" localSheetId="4" hidden="1">{"CI+GG(BASE)",#N/A,FALSE,"CI+GG(BASE)";"GG",#N/A,FALSE,"CI+GG(BASE)";"CI",#N/A,FALSE,"CI+GG(BASE)"}</definedName>
    <definedName name="klkl_2" localSheetId="1" hidden="1">{"CI+GG(BASE)",#N/A,FALSE,"CI+GG(BASE)";"GG",#N/A,FALSE,"CI+GG(BASE)";"CI",#N/A,FALSE,"CI+GG(BASE)"}</definedName>
    <definedName name="klkl_2" localSheetId="11" hidden="1">{"CI+GG(BASE)",#N/A,FALSE,"CI+GG(BASE)";"GG",#N/A,FALSE,"CI+GG(BASE)";"CI",#N/A,FALSE,"CI+GG(BASE)"}</definedName>
    <definedName name="klkl_2" localSheetId="15" hidden="1">{"CI+GG(BASE)",#N/A,FALSE,"CI+GG(BASE)";"GG",#N/A,FALSE,"CI+GG(BASE)";"CI",#N/A,FALSE,"CI+GG(BASE)"}</definedName>
    <definedName name="klkl_2" localSheetId="21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localSheetId="4" hidden="1">{"CI+GG(BASE)",#N/A,FALSE,"CI+GG(BASE)";"GG",#N/A,FALSE,"CI+GG(BASE)";"CI",#N/A,FALSE,"CI+GG(BASE)"}</definedName>
    <definedName name="klkl_3" localSheetId="1" hidden="1">{"CI+GG(BASE)",#N/A,FALSE,"CI+GG(BASE)";"GG",#N/A,FALSE,"CI+GG(BASE)";"CI",#N/A,FALSE,"CI+GG(BASE)"}</definedName>
    <definedName name="klkl_3" localSheetId="11" hidden="1">{"CI+GG(BASE)",#N/A,FALSE,"CI+GG(BASE)";"GG",#N/A,FALSE,"CI+GG(BASE)";"CI",#N/A,FALSE,"CI+GG(BASE)"}</definedName>
    <definedName name="klkl_3" localSheetId="15" hidden="1">{"CI+GG(BASE)",#N/A,FALSE,"CI+GG(BASE)";"GG",#N/A,FALSE,"CI+GG(BASE)";"CI",#N/A,FALSE,"CI+GG(BASE)"}</definedName>
    <definedName name="klkl_3" localSheetId="21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localSheetId="4" hidden="1">{"CI+GG(BASE)",#N/A,FALSE,"CI+GG(BASE)";"GG",#N/A,FALSE,"CI+GG(BASE)";"CI",#N/A,FALSE,"CI+GG(BASE)"}</definedName>
    <definedName name="klkl_4" localSheetId="1" hidden="1">{"CI+GG(BASE)",#N/A,FALSE,"CI+GG(BASE)";"GG",#N/A,FALSE,"CI+GG(BASE)";"CI",#N/A,FALSE,"CI+GG(BASE)"}</definedName>
    <definedName name="klkl_4" localSheetId="11" hidden="1">{"CI+GG(BASE)",#N/A,FALSE,"CI+GG(BASE)";"GG",#N/A,FALSE,"CI+GG(BASE)";"CI",#N/A,FALSE,"CI+GG(BASE)"}</definedName>
    <definedName name="klkl_4" localSheetId="15" hidden="1">{"CI+GG(BASE)",#N/A,FALSE,"CI+GG(BASE)";"GG",#N/A,FALSE,"CI+GG(BASE)";"CI",#N/A,FALSE,"CI+GG(BASE)"}</definedName>
    <definedName name="klkl_4" localSheetId="21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localSheetId="4" hidden="1">{"CI+GG(BASE)",#N/A,FALSE,"CI+GG(BASE)";"GG",#N/A,FALSE,"CI+GG(BASE)";"CI",#N/A,FALSE,"CI+GG(BASE)"}</definedName>
    <definedName name="klkl_5" localSheetId="1" hidden="1">{"CI+GG(BASE)",#N/A,FALSE,"CI+GG(BASE)";"GG",#N/A,FALSE,"CI+GG(BASE)";"CI",#N/A,FALSE,"CI+GG(BASE)"}</definedName>
    <definedName name="klkl_5" localSheetId="11" hidden="1">{"CI+GG(BASE)",#N/A,FALSE,"CI+GG(BASE)";"GG",#N/A,FALSE,"CI+GG(BASE)";"CI",#N/A,FALSE,"CI+GG(BASE)"}</definedName>
    <definedName name="klkl_5" localSheetId="15" hidden="1">{"CI+GG(BASE)",#N/A,FALSE,"CI+GG(BASE)";"GG",#N/A,FALSE,"CI+GG(BASE)";"CI",#N/A,FALSE,"CI+GG(BASE)"}</definedName>
    <definedName name="klkl_5" localSheetId="21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p" localSheetId="7">#REF!</definedName>
    <definedName name="kp" localSheetId="4">#REF!</definedName>
    <definedName name="kp">#REF!</definedName>
    <definedName name="KS" localSheetId="7">#REF!</definedName>
    <definedName name="KS">#REF!</definedName>
    <definedName name="KSC" localSheetId="7">#REF!</definedName>
    <definedName name="KSC">#REF!</definedName>
    <definedName name="KT" localSheetId="7">#REF!</definedName>
    <definedName name="KT">#REF!</definedName>
    <definedName name="KTE" localSheetId="7">#REF!</definedName>
    <definedName name="KTE">#REF!</definedName>
    <definedName name="kTonsPerYear" localSheetId="7">#REF!/1000</definedName>
    <definedName name="kTonsPerYear">#REF!/1000</definedName>
    <definedName name="kW_380" localSheetId="7">#REF!</definedName>
    <definedName name="kW_380">#REF!</definedName>
    <definedName name="KX" localSheetId="7">#REF!</definedName>
    <definedName name="KX">#REF!</definedName>
    <definedName name="KY" localSheetId="7">#REF!</definedName>
    <definedName name="KY">#REF!</definedName>
    <definedName name="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_" localSheetId="7">#REF!</definedName>
    <definedName name="L_">#REF!</definedName>
    <definedName name="l_andina_detalle" localSheetId="7">#REF!</definedName>
    <definedName name="l_andina_detalle">#REF!</definedName>
    <definedName name="LA" localSheetId="7">#REF!</definedName>
    <definedName name="LA">#REF!</definedName>
    <definedName name="lab" localSheetId="7">#REF!</definedName>
    <definedName name="lab">#REF!</definedName>
    <definedName name="landscp" localSheetId="7">#REF!</definedName>
    <definedName name="landscp">#REF!</definedName>
    <definedName name="lanelength" localSheetId="7">#REF!</definedName>
    <definedName name="lanelength" localSheetId="4">#REF!</definedName>
    <definedName name="lanelength">#REF!</definedName>
    <definedName name="lanes" localSheetId="7">#REF!</definedName>
    <definedName name="lanes" localSheetId="4">#REF!</definedName>
    <definedName name="lanes">#REF!</definedName>
    <definedName name="Last_Row">#N/A</definedName>
    <definedName name="laui" localSheetId="1" hidden="1">{#N/A,#N/A,FALSE,"US$";#N/A,#N/A,FALSE,"SUMMARY";#N/A,#N/A,FALSE,"DET.SUMM";#N/A,#N/A,FALSE,"BACK-UP";#N/A,#N/A,FALSE,"INDIRECTS"}</definedName>
    <definedName name="laui" localSheetId="11" hidden="1">{#N/A,#N/A,FALSE,"US$";#N/A,#N/A,FALSE,"SUMMARY";#N/A,#N/A,FALSE,"DET.SUMM";#N/A,#N/A,FALSE,"BACK-UP";#N/A,#N/A,FALSE,"INDIRECTS"}</definedName>
    <definedName name="laui" localSheetId="15" hidden="1">{#N/A,#N/A,FALSE,"US$";#N/A,#N/A,FALSE,"SUMMARY";#N/A,#N/A,FALSE,"DET.SUMM";#N/A,#N/A,FALSE,"BACK-UP";#N/A,#N/A,FALSE,"INDIRECTS"}</definedName>
    <definedName name="laui" localSheetId="21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vacopa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vacopas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vacopas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vacopas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vacopa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vacop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7">#REF!</definedName>
    <definedName name="lb" localSheetId="4">#REF!</definedName>
    <definedName name="lb">#REF!</definedName>
    <definedName name="lbsPerTon">2204.6</definedName>
    <definedName name="LCA_Sum" localSheetId="7">#REF!</definedName>
    <definedName name="LCA_Sum">#REF!</definedName>
    <definedName name="LCOCABTA" localSheetId="7">#REF!</definedName>
    <definedName name="LCOCABTA">#REF!</definedName>
    <definedName name="LCOCABTB" localSheetId="7">#REF!</definedName>
    <definedName name="LCOCABTB">#REF!</definedName>
    <definedName name="LCOCABTC" localSheetId="7">#REF!</definedName>
    <definedName name="LCOCABTC">#REF!</definedName>
    <definedName name="lega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o" hidden="1">{"CI+GG(BASE)",#N/A,FALSE,"CI+GG(BASE)";"GG",#N/A,FALSE,"CI+GG(BASE)";"CI",#N/A,FALSE,"CI+GG(BASE)"}</definedName>
    <definedName name="lete" localSheetId="4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11" hidden="1">{"MO(BASE)",#N/A,FALSE,"MO(BASE)";"MO(BASE)1",#N/A,FALSE,"MO(BASE)";"MO(BASE)2",#N/A,FALSE,"MO(BASE)"}</definedName>
    <definedName name="lete" localSheetId="15" hidden="1">{"MO(BASE)",#N/A,FALSE,"MO(BASE)";"MO(BASE)1",#N/A,FALSE,"MO(BASE)";"MO(BASE)2",#N/A,FALSE,"MO(BASE)"}</definedName>
    <definedName name="lete" localSheetId="21" hidden="1">{"MO(BASE)",#N/A,FALSE,"MO(BASE)";"MO(BASE)1",#N/A,FALSE,"MO(BASE)";"MO(BASE)2",#N/A,FALSE,"MO(BASE)"}</definedName>
    <definedName name="lete" localSheetId="3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11" hidden="1">{"MO(BASE)",#N/A,FALSE,"MO(BASE)";"MO(BASE)1",#N/A,FALSE,"MO(BASE)";"MO(BASE)2",#N/A,FALSE,"MO(BASE)"}</definedName>
    <definedName name="lete_1" localSheetId="15" hidden="1">{"MO(BASE)",#N/A,FALSE,"MO(BASE)";"MO(BASE)1",#N/A,FALSE,"MO(BASE)";"MO(BASE)2",#N/A,FALSE,"MO(BASE)"}</definedName>
    <definedName name="lete_1" localSheetId="21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A2" localSheetId="7">#REF!</definedName>
    <definedName name="LEYA2">#REF!</definedName>
    <definedName name="LEYES_SOCIALES" localSheetId="7">#REF!</definedName>
    <definedName name="LEYES_SOCIALES" localSheetId="4">#REF!</definedName>
    <definedName name="LEYES_SOCIALES">#REF!</definedName>
    <definedName name="LF" localSheetId="7">#REF!</definedName>
    <definedName name="LF">#REF!</definedName>
    <definedName name="LFA" localSheetId="7">#REF!</definedName>
    <definedName name="LFA">#REF!</definedName>
    <definedName name="LG" localSheetId="7">#REF!</definedName>
    <definedName name="LG">#REF!</definedName>
    <definedName name="LH" localSheetId="7">#REF!</definedName>
    <definedName name="LH" localSheetId="4" hidden="1">{#N/A,#N/A,FALSE,"Total_OC015";#N/A,#N/A,FALSE,"ADMIN";#N/A,#N/A,FALSE,"PROCES";#N/A,#N/A,FALSE,"mecan";#N/A,#N/A,FALSE,"civil";#N/A,#N/A,FALSE,"CAÑER";#N/A,#N/A,FALSE,"ELEC";#N/A,#N/A,FALSE,"INSTR"}</definedName>
    <definedName name="LH">#REF!</definedName>
    <definedName name="LH_1" localSheetId="1" hidden="1">{#N/A,#N/A,FALSE,"Total_OC015";#N/A,#N/A,FALSE,"ADMIN";#N/A,#N/A,FALSE,"PROCES";#N/A,#N/A,FALSE,"mecan";#N/A,#N/A,FALSE,"civil";#N/A,#N/A,FALSE,"CAÑER";#N/A,#N/A,FALSE,"ELEC";#N/A,#N/A,FALSE,"INSTR"}</definedName>
    <definedName name="LH_1" localSheetId="11" hidden="1">{#N/A,#N/A,FALSE,"Total_OC015";#N/A,#N/A,FALSE,"ADMIN";#N/A,#N/A,FALSE,"PROCES";#N/A,#N/A,FALSE,"mecan";#N/A,#N/A,FALSE,"civil";#N/A,#N/A,FALSE,"CAÑER";#N/A,#N/A,FALSE,"ELEC";#N/A,#N/A,FALSE,"INSTR"}</definedName>
    <definedName name="LH_1" localSheetId="15" hidden="1">{#N/A,#N/A,FALSE,"Total_OC015";#N/A,#N/A,FALSE,"ADMIN";#N/A,#N/A,FALSE,"PROCES";#N/A,#N/A,FALSE,"mecan";#N/A,#N/A,FALSE,"civil";#N/A,#N/A,FALSE,"CAÑER";#N/A,#N/A,FALSE,"ELEC";#N/A,#N/A,FALSE,"INSTR"}</definedName>
    <definedName name="LH_1" localSheetId="21" hidden="1">{#N/A,#N/A,FALSE,"Total_OC015";#N/A,#N/A,FALSE,"ADMIN";#N/A,#N/A,FALSE,"PROCES";#N/A,#N/A,FALSE,"mecan";#N/A,#N/A,FALSE,"civil";#N/A,#N/A,FALSE,"CAÑER";#N/A,#N/A,FALSE,"ELEC";#N/A,#N/A,FALSE,"INSTR"}</definedName>
    <definedName name="LH_1" hidden="1">{#N/A,#N/A,FALSE,"Total_OC015";#N/A,#N/A,FALSE,"ADMIN";#N/A,#N/A,FALSE,"PROCES";#N/A,#N/A,FALSE,"mecan";#N/A,#N/A,FALSE,"civil";#N/A,#N/A,FALSE,"CAÑER";#N/A,#N/A,FALSE,"ELEC";#N/A,#N/A,FALSE,"INSTR"}</definedName>
    <definedName name="LH_2" localSheetId="1" hidden="1">{#N/A,#N/A,FALSE,"Total_OC015";#N/A,#N/A,FALSE,"ADMIN";#N/A,#N/A,FALSE,"PROCES";#N/A,#N/A,FALSE,"mecan";#N/A,#N/A,FALSE,"civil";#N/A,#N/A,FALSE,"CAÑER";#N/A,#N/A,FALSE,"ELEC";#N/A,#N/A,FALSE,"INSTR"}</definedName>
    <definedName name="LH_2" localSheetId="11" hidden="1">{#N/A,#N/A,FALSE,"Total_OC015";#N/A,#N/A,FALSE,"ADMIN";#N/A,#N/A,FALSE,"PROCES";#N/A,#N/A,FALSE,"mecan";#N/A,#N/A,FALSE,"civil";#N/A,#N/A,FALSE,"CAÑER";#N/A,#N/A,FALSE,"ELEC";#N/A,#N/A,FALSE,"INSTR"}</definedName>
    <definedName name="LH_2" localSheetId="15" hidden="1">{#N/A,#N/A,FALSE,"Total_OC015";#N/A,#N/A,FALSE,"ADMIN";#N/A,#N/A,FALSE,"PROCES";#N/A,#N/A,FALSE,"mecan";#N/A,#N/A,FALSE,"civil";#N/A,#N/A,FALSE,"CAÑER";#N/A,#N/A,FALSE,"ELEC";#N/A,#N/A,FALSE,"INSTR"}</definedName>
    <definedName name="LH_2" localSheetId="21" hidden="1">{#N/A,#N/A,FALSE,"Total_OC015";#N/A,#N/A,FALSE,"ADMIN";#N/A,#N/A,FALSE,"PROCES";#N/A,#N/A,FALSE,"mecan";#N/A,#N/A,FALSE,"civil";#N/A,#N/A,FALSE,"CAÑER";#N/A,#N/A,FALSE,"ELEC";#N/A,#N/A,FALSE,"INSTR"}</definedName>
    <definedName name="LH_2" hidden="1">{#N/A,#N/A,FALSE,"Total_OC015";#N/A,#N/A,FALSE,"ADMIN";#N/A,#N/A,FALSE,"PROCES";#N/A,#N/A,FALSE,"mecan";#N/A,#N/A,FALSE,"civil";#N/A,#N/A,FALSE,"CAÑER";#N/A,#N/A,FALSE,"ELEC";#N/A,#N/A,FALSE,"INSTR"}</definedName>
    <definedName name="Lig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ht" localSheetId="7">#REF!</definedName>
    <definedName name="light">#REF!</definedName>
    <definedName name="limcount" hidden="1">1</definedName>
    <definedName name="lio" localSheetId="4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11" hidden="1">{#N/A,#N/A,FALSE,"Total_OC015";#N/A,#N/A,FALSE,"ADMIN";#N/A,#N/A,FALSE,"PROCES";#N/A,#N/A,FALSE,"mecan";#N/A,#N/A,FALSE,"civil";#N/A,#N/A,FALSE,"CAÑER";#N/A,#N/A,FALSE,"ELEC";#N/A,#N/A,FALSE,"INSTR"}</definedName>
    <definedName name="lio" localSheetId="15" hidden="1">{#N/A,#N/A,FALSE,"Total_OC015";#N/A,#N/A,FALSE,"ADMIN";#N/A,#N/A,FALSE,"PROCES";#N/A,#N/A,FALSE,"mecan";#N/A,#N/A,FALSE,"civil";#N/A,#N/A,FALSE,"CAÑER";#N/A,#N/A,FALSE,"ELEC";#N/A,#N/A,FALSE,"INSTR"}</definedName>
    <definedName name="lio" localSheetId="21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sette_Schubert" localSheetId="7">#REF!</definedName>
    <definedName name="Lisette_Schubert">#REF!</definedName>
    <definedName name="Lista" localSheetId="7">#REF!</definedName>
    <definedName name="Lista">#REF!</definedName>
    <definedName name="LISTA0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STA0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STA0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STA03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STA0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uhk" localSheetId="4" hidden="1">{#N/A,#N/A,FALSE,"Costos_Elem_Hid";#N/A,#N/A,FALSE,"Costos_Elem_Hid";#N/A,#N/A,FALSE,"Costos_Elem_Hid"}</definedName>
    <definedName name="liuhk" localSheetId="1" hidden="1">{#N/A,#N/A,FALSE,"Costos_Elem_Hid";#N/A,#N/A,FALSE,"Costos_Elem_Hid";#N/A,#N/A,FALSE,"Costos_Elem_Hid"}</definedName>
    <definedName name="liuhk" localSheetId="11" hidden="1">{#N/A,#N/A,FALSE,"Costos_Elem_Hid";#N/A,#N/A,FALSE,"Costos_Elem_Hid";#N/A,#N/A,FALSE,"Costos_Elem_Hid"}</definedName>
    <definedName name="liuhk" localSheetId="15" hidden="1">{#N/A,#N/A,FALSE,"Costos_Elem_Hid";#N/A,#N/A,FALSE,"Costos_Elem_Hid";#N/A,#N/A,FALSE,"Costos_Elem_Hid"}</definedName>
    <definedName name="liuhk" localSheetId="21" hidden="1">{#N/A,#N/A,FALSE,"Costos_Elem_Hid";#N/A,#N/A,FALSE,"Costos_Elem_Hid";#N/A,#N/A,FALSE,"Costos_Elem_Hid"}</definedName>
    <definedName name="liuhk" localSheetId="3" hidden="1">{#N/A,#N/A,FALSE,"Costos_Elem_Hid";#N/A,#N/A,FALSE,"Costos_Elem_Hid";#N/A,#N/A,FALSE,"Costos_Elem_Hid"}</definedName>
    <definedName name="liuhk" hidden="1">{#N/A,#N/A,FALSE,"Costos_Elem_Hid";#N/A,#N/A,FALSE,"Costos_Elem_Hid";#N/A,#N/A,FALSE,"Costos_Elem_Hid"}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11" hidden="1">{#N/A,#N/A,FALSE,"Total_OC015";#N/A,#N/A,FALSE,"ADMIN";#N/A,#N/A,FALSE,"PROCES";#N/A,#N/A,FALSE,"mecan";#N/A,#N/A,FALSE,"civil";#N/A,#N/A,FALSE,"CAÑER";#N/A,#N/A,FALSE,"ELEC";#N/A,#N/A,FALSE,"INSTR"}</definedName>
    <definedName name="lk" localSheetId="15" hidden="1">{#N/A,#N/A,FALSE,"Total_OC015";#N/A,#N/A,FALSE,"ADMIN";#N/A,#N/A,FALSE,"PROCES";#N/A,#N/A,FALSE,"mecan";#N/A,#N/A,FALSE,"civil";#N/A,#N/A,FALSE,"CAÑER";#N/A,#N/A,FALSE,"ELEC";#N/A,#N/A,FALSE,"INSTR"}</definedName>
    <definedName name="lk" localSheetId="21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_1" localSheetId="1" hidden="1">{#N/A,#N/A,FALSE,"Total_OC015";#N/A,#N/A,FALSE,"ADMIN";#N/A,#N/A,FALSE,"PROCES";#N/A,#N/A,FALSE,"mecan";#N/A,#N/A,FALSE,"civil";#N/A,#N/A,FALSE,"CAÑER";#N/A,#N/A,FALSE,"ELEC";#N/A,#N/A,FALSE,"INSTR"}</definedName>
    <definedName name="lk_1" localSheetId="11" hidden="1">{#N/A,#N/A,FALSE,"Total_OC015";#N/A,#N/A,FALSE,"ADMIN";#N/A,#N/A,FALSE,"PROCES";#N/A,#N/A,FALSE,"mecan";#N/A,#N/A,FALSE,"civil";#N/A,#N/A,FALSE,"CAÑER";#N/A,#N/A,FALSE,"ELEC";#N/A,#N/A,FALSE,"INSTR"}</definedName>
    <definedName name="lk_1" localSheetId="15" hidden="1">{#N/A,#N/A,FALSE,"Total_OC015";#N/A,#N/A,FALSE,"ADMIN";#N/A,#N/A,FALSE,"PROCES";#N/A,#N/A,FALSE,"mecan";#N/A,#N/A,FALSE,"civil";#N/A,#N/A,FALSE,"CAÑER";#N/A,#N/A,FALSE,"ELEC";#N/A,#N/A,FALSE,"INSTR"}</definedName>
    <definedName name="lk_1" localSheetId="21" hidden="1">{#N/A,#N/A,FALSE,"Total_OC015";#N/A,#N/A,FALSE,"ADMIN";#N/A,#N/A,FALSE,"PROCES";#N/A,#N/A,FALSE,"mecan";#N/A,#N/A,FALSE,"civil";#N/A,#N/A,FALSE,"CAÑER";#N/A,#N/A,FALSE,"ELEC";#N/A,#N/A,FALSE,"INSTR"}</definedName>
    <definedName name="lk_1" hidden="1">{#N/A,#N/A,FALSE,"Total_OC015";#N/A,#N/A,FALSE,"ADMIN";#N/A,#N/A,FALSE,"PROCES";#N/A,#N/A,FALSE,"mecan";#N/A,#N/A,FALSE,"civil";#N/A,#N/A,FALSE,"CAÑER";#N/A,#N/A,FALSE,"ELEC";#N/A,#N/A,FALSE,"INSTR"}</definedName>
    <definedName name="lk_2" localSheetId="1" hidden="1">{#N/A,#N/A,FALSE,"Total_OC015";#N/A,#N/A,FALSE,"ADMIN";#N/A,#N/A,FALSE,"PROCES";#N/A,#N/A,FALSE,"mecan";#N/A,#N/A,FALSE,"civil";#N/A,#N/A,FALSE,"CAÑER";#N/A,#N/A,FALSE,"ELEC";#N/A,#N/A,FALSE,"INSTR"}</definedName>
    <definedName name="lk_2" localSheetId="11" hidden="1">{#N/A,#N/A,FALSE,"Total_OC015";#N/A,#N/A,FALSE,"ADMIN";#N/A,#N/A,FALSE,"PROCES";#N/A,#N/A,FALSE,"mecan";#N/A,#N/A,FALSE,"civil";#N/A,#N/A,FALSE,"CAÑER";#N/A,#N/A,FALSE,"ELEC";#N/A,#N/A,FALSE,"INSTR"}</definedName>
    <definedName name="lk_2" localSheetId="15" hidden="1">{#N/A,#N/A,FALSE,"Total_OC015";#N/A,#N/A,FALSE,"ADMIN";#N/A,#N/A,FALSE,"PROCES";#N/A,#N/A,FALSE,"mecan";#N/A,#N/A,FALSE,"civil";#N/A,#N/A,FALSE,"CAÑER";#N/A,#N/A,FALSE,"ELEC";#N/A,#N/A,FALSE,"INSTR"}</definedName>
    <definedName name="lk_2" localSheetId="21" hidden="1">{#N/A,#N/A,FALSE,"Total_OC015";#N/A,#N/A,FALSE,"ADMIN";#N/A,#N/A,FALSE,"PROCES";#N/A,#N/A,FALSE,"mecan";#N/A,#N/A,FALSE,"civil";#N/A,#N/A,FALSE,"CAÑER";#N/A,#N/A,FALSE,"ELEC";#N/A,#N/A,FALSE,"INSTR"}</definedName>
    <definedName name="lk_2" hidden="1">{#N/A,#N/A,FALSE,"Total_OC015";#N/A,#N/A,FALSE,"ADMIN";#N/A,#N/A,FALSE,"PROCES";#N/A,#N/A,FALSE,"mecan";#N/A,#N/A,FALSE,"civil";#N/A,#N/A,FALSE,"CAÑER";#N/A,#N/A,FALSE,"ELEC";#N/A,#N/A,FALSE,"INSTR"}</definedName>
    <definedName name="lki" localSheetId="1" hidden="1">{"MO(BASE)",#N/A,FALSE,"MO(BASE)";"MO(BASE)1",#N/A,FALSE,"MO(BASE)";"MO(BASE)2",#N/A,FALSE,"MO(BASE)"}</definedName>
    <definedName name="lki" localSheetId="11" hidden="1">{"MO(BASE)",#N/A,FALSE,"MO(BASE)";"MO(BASE)1",#N/A,FALSE,"MO(BASE)";"MO(BASE)2",#N/A,FALSE,"MO(BASE)"}</definedName>
    <definedName name="lki" localSheetId="15" hidden="1">{"MO(BASE)",#N/A,FALSE,"MO(BASE)";"MO(BASE)1",#N/A,FALSE,"MO(BASE)";"MO(BASE)2",#N/A,FALSE,"MO(BASE)"}</definedName>
    <definedName name="lki" localSheetId="21" hidden="1">{"MO(BASE)",#N/A,FALSE,"MO(BASE)";"MO(BASE)1",#N/A,FALSE,"MO(BASE)";"MO(BASE)2",#N/A,FALSE,"MO(BASE)"}</definedName>
    <definedName name="lki" hidden="1">{"MO(BASE)",#N/A,FALSE,"MO(BASE)";"MO(BASE)1",#N/A,FALSE,"MO(BASE)";"MO(BASE)2",#N/A,FALSE,"MO(BASE)"}</definedName>
    <definedName name="lki_1" localSheetId="1" hidden="1">{"MO(BASE)",#N/A,FALSE,"MO(BASE)";"MO(BASE)1",#N/A,FALSE,"MO(BASE)";"MO(BASE)2",#N/A,FALSE,"MO(BASE)"}</definedName>
    <definedName name="lki_1" localSheetId="11" hidden="1">{"MO(BASE)",#N/A,FALSE,"MO(BASE)";"MO(BASE)1",#N/A,FALSE,"MO(BASE)";"MO(BASE)2",#N/A,FALSE,"MO(BASE)"}</definedName>
    <definedName name="lki_1" localSheetId="15" hidden="1">{"MO(BASE)",#N/A,FALSE,"MO(BASE)";"MO(BASE)1",#N/A,FALSE,"MO(BASE)";"MO(BASE)2",#N/A,FALSE,"MO(BASE)"}</definedName>
    <definedName name="lki_1" localSheetId="21" hidden="1">{"MO(BASE)",#N/A,FALSE,"MO(BASE)";"MO(BASE)1",#N/A,FALSE,"MO(BASE)";"MO(BASE)2",#N/A,FALSE,"MO(BASE)"}</definedName>
    <definedName name="lki_1" hidden="1">{"MO(BASE)",#N/A,FALSE,"MO(BASE)";"MO(BASE)1",#N/A,FALSE,"MO(BASE)";"MO(BASE)2",#N/A,FALSE,"MO(BASE)"}</definedName>
    <definedName name="lkj" localSheetId="7">#REF!</definedName>
    <definedName name="lkj">#REF!</definedName>
    <definedName name="ll" localSheetId="4">#REF!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{#N/A,#N/A,TRUE,"Est. de Fact.";#N/A,#N/A,TRUE,"Capitulo 19";#N/A,#N/A,TRUE,"Proyecto P855"}</definedName>
    <definedName name="ll_1" localSheetId="11" hidden="1">{#N/A,#N/A,TRUE,"Est. de Fact.";#N/A,#N/A,TRUE,"Capitulo 19";#N/A,#N/A,TRUE,"Proyecto P855"}</definedName>
    <definedName name="ll_1" localSheetId="15" hidden="1">{#N/A,#N/A,TRUE,"Est. de Fact.";#N/A,#N/A,TRUE,"Capitulo 19";#N/A,#N/A,TRUE,"Proyecto P855"}</definedName>
    <definedName name="ll_1" localSheetId="21" hidden="1">{#N/A,#N/A,TRUE,"Est. de Fact.";#N/A,#N/A,TRUE,"Capitulo 19";#N/A,#N/A,TRUE,"Proyecto P855"}</definedName>
    <definedName name="ll_1" hidden="1">{#N/A,#N/A,TRUE,"Est. de Fact.";#N/A,#N/A,TRUE,"Capitulo 19";#N/A,#N/A,TRUE,"Proyecto P855"}</definedName>
    <definedName name="ll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C" localSheetId="7">#REF!</definedName>
    <definedName name="LLC">#REF!</definedName>
    <definedName name="lll" localSheetId="7">#REF!</definedName>
    <definedName name="lll">#REF!</definedName>
    <definedName name="llll" localSheetId="7">#REF!</definedName>
    <definedName name="llll">#REF!</definedName>
    <definedName name="lllll" localSheetId="4" hidden="1">{"MO(BASE)",#N/A,FALSE,"MO(BASE)";"MO(BASE)1",#N/A,FALSE,"MO(BASE)";"MO(BASE)2",#N/A,FALSE,"MO(BASE)"}</definedName>
    <definedName name="lllll" localSheetId="1" hidden="1">{"MO(BASE)",#N/A,FALSE,"MO(BASE)";"MO(BASE)1",#N/A,FALSE,"MO(BASE)";"MO(BASE)2",#N/A,FALSE,"MO(BASE)"}</definedName>
    <definedName name="lllll" localSheetId="11" hidden="1">{"MO(BASE)",#N/A,FALSE,"MO(BASE)";"MO(BASE)1",#N/A,FALSE,"MO(BASE)";"MO(BASE)2",#N/A,FALSE,"MO(BASE)"}</definedName>
    <definedName name="lllll" localSheetId="15" hidden="1">{"MO(BASE)",#N/A,FALSE,"MO(BASE)";"MO(BASE)1",#N/A,FALSE,"MO(BASE)";"MO(BASE)2",#N/A,FALSE,"MO(BASE)"}</definedName>
    <definedName name="lllll" localSheetId="21" hidden="1">{"MO(BASE)",#N/A,FALSE,"MO(BASE)";"MO(BASE)1",#N/A,FALSE,"MO(BASE)";"MO(BASE)2",#N/A,FALSE,"MO(BASE)"}</definedName>
    <definedName name="lllll" hidden="1">{"MO(BASE)",#N/A,FALSE,"MO(BASE)";"MO(BASE)1",#N/A,FALSE,"MO(BASE)";"MO(BASE)2",#N/A,FALSE,"MO(BASE)"}</definedName>
    <definedName name="lllll_1" localSheetId="4" hidden="1">{"MO(BASE)",#N/A,FALSE,"MO(BASE)";"MO(BASE)1",#N/A,FALSE,"MO(BASE)";"MO(BASE)2",#N/A,FALSE,"MO(BASE)"}</definedName>
    <definedName name="lllll_1" localSheetId="1" hidden="1">{"MO(BASE)",#N/A,FALSE,"MO(BASE)";"MO(BASE)1",#N/A,FALSE,"MO(BASE)";"MO(BASE)2",#N/A,FALSE,"MO(BASE)"}</definedName>
    <definedName name="lllll_1" localSheetId="11" hidden="1">{"MO(BASE)",#N/A,FALSE,"MO(BASE)";"MO(BASE)1",#N/A,FALSE,"MO(BASE)";"MO(BASE)2",#N/A,FALSE,"MO(BASE)"}</definedName>
    <definedName name="lllll_1" localSheetId="15" hidden="1">{"MO(BASE)",#N/A,FALSE,"MO(BASE)";"MO(BASE)1",#N/A,FALSE,"MO(BASE)";"MO(BASE)2",#N/A,FALSE,"MO(BASE)"}</definedName>
    <definedName name="lllll_1" localSheetId="21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localSheetId="4" hidden="1">{"MO(BASE)",#N/A,FALSE,"MO(BASE)";"MO(BASE)1",#N/A,FALSE,"MO(BASE)";"MO(BASE)2",#N/A,FALSE,"MO(BASE)"}</definedName>
    <definedName name="lllll_2" localSheetId="1" hidden="1">{"MO(BASE)",#N/A,FALSE,"MO(BASE)";"MO(BASE)1",#N/A,FALSE,"MO(BASE)";"MO(BASE)2",#N/A,FALSE,"MO(BASE)"}</definedName>
    <definedName name="lllll_2" localSheetId="11" hidden="1">{"MO(BASE)",#N/A,FALSE,"MO(BASE)";"MO(BASE)1",#N/A,FALSE,"MO(BASE)";"MO(BASE)2",#N/A,FALSE,"MO(BASE)"}</definedName>
    <definedName name="lllll_2" localSheetId="15" hidden="1">{"MO(BASE)",#N/A,FALSE,"MO(BASE)";"MO(BASE)1",#N/A,FALSE,"MO(BASE)";"MO(BASE)2",#N/A,FALSE,"MO(BASE)"}</definedName>
    <definedName name="lllll_2" localSheetId="21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localSheetId="4" hidden="1">{"MO(BASE)",#N/A,FALSE,"MO(BASE)";"MO(BASE)1",#N/A,FALSE,"MO(BASE)";"MO(BASE)2",#N/A,FALSE,"MO(BASE)"}</definedName>
    <definedName name="lllll_3" localSheetId="1" hidden="1">{"MO(BASE)",#N/A,FALSE,"MO(BASE)";"MO(BASE)1",#N/A,FALSE,"MO(BASE)";"MO(BASE)2",#N/A,FALSE,"MO(BASE)"}</definedName>
    <definedName name="lllll_3" localSheetId="11" hidden="1">{"MO(BASE)",#N/A,FALSE,"MO(BASE)";"MO(BASE)1",#N/A,FALSE,"MO(BASE)";"MO(BASE)2",#N/A,FALSE,"MO(BASE)"}</definedName>
    <definedName name="lllll_3" localSheetId="15" hidden="1">{"MO(BASE)",#N/A,FALSE,"MO(BASE)";"MO(BASE)1",#N/A,FALSE,"MO(BASE)";"MO(BASE)2",#N/A,FALSE,"MO(BASE)"}</definedName>
    <definedName name="lllll_3" localSheetId="21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localSheetId="4" hidden="1">{"MO(BASE)",#N/A,FALSE,"MO(BASE)";"MO(BASE)1",#N/A,FALSE,"MO(BASE)";"MO(BASE)2",#N/A,FALSE,"MO(BASE)"}</definedName>
    <definedName name="lllll_4" localSheetId="1" hidden="1">{"MO(BASE)",#N/A,FALSE,"MO(BASE)";"MO(BASE)1",#N/A,FALSE,"MO(BASE)";"MO(BASE)2",#N/A,FALSE,"MO(BASE)"}</definedName>
    <definedName name="lllll_4" localSheetId="11" hidden="1">{"MO(BASE)",#N/A,FALSE,"MO(BASE)";"MO(BASE)1",#N/A,FALSE,"MO(BASE)";"MO(BASE)2",#N/A,FALSE,"MO(BASE)"}</definedName>
    <definedName name="lllll_4" localSheetId="15" hidden="1">{"MO(BASE)",#N/A,FALSE,"MO(BASE)";"MO(BASE)1",#N/A,FALSE,"MO(BASE)";"MO(BASE)2",#N/A,FALSE,"MO(BASE)"}</definedName>
    <definedName name="lllll_4" localSheetId="21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localSheetId="4" hidden="1">{"MO(BASE)",#N/A,FALSE,"MO(BASE)";"MO(BASE)1",#N/A,FALSE,"MO(BASE)";"MO(BASE)2",#N/A,FALSE,"MO(BASE)"}</definedName>
    <definedName name="lllll_5" localSheetId="1" hidden="1">{"MO(BASE)",#N/A,FALSE,"MO(BASE)";"MO(BASE)1",#N/A,FALSE,"MO(BASE)";"MO(BASE)2",#N/A,FALSE,"MO(BASE)"}</definedName>
    <definedName name="lllll_5" localSheetId="11" hidden="1">{"MO(BASE)",#N/A,FALSE,"MO(BASE)";"MO(BASE)1",#N/A,FALSE,"MO(BASE)";"MO(BASE)2",#N/A,FALSE,"MO(BASE)"}</definedName>
    <definedName name="lllll_5" localSheetId="15" hidden="1">{"MO(BASE)",#N/A,FALSE,"MO(BASE)";"MO(BASE)1",#N/A,FALSE,"MO(BASE)";"MO(BASE)2",#N/A,FALSE,"MO(BASE)"}</definedName>
    <definedName name="lllll_5" localSheetId="21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an_Amount" localSheetId="7">#REF!</definedName>
    <definedName name="Loan_Amount">#REF!</definedName>
    <definedName name="Loan_Start" localSheetId="7">#REF!</definedName>
    <definedName name="Loan_Start">#REF!</definedName>
    <definedName name="Loan_Years" localSheetId="7">#REF!</definedName>
    <definedName name="Loan_Years">#REF!</definedName>
    <definedName name="LOCALIDAD" localSheetId="7">#REF!</definedName>
    <definedName name="LOCALIDAD" localSheetId="4">#REF!</definedName>
    <definedName name="LOCALIDAD">#REF!</definedName>
    <definedName name="LOCN" localSheetId="7">#REF!</definedName>
    <definedName name="LOCN">#REF!</definedName>
    <definedName name="loc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4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11" hidden="1">{#N/A,#N/A,TRUE,"Est. de Fact.";#N/A,#N/A,TRUE,"Capitulo 19";#N/A,#N/A,TRUE,"Proyecto P855"}</definedName>
    <definedName name="loiu" localSheetId="15" hidden="1">{#N/A,#N/A,TRUE,"Est. de Fact.";#N/A,#N/A,TRUE,"Capitulo 19";#N/A,#N/A,TRUE,"Proyecto P855"}</definedName>
    <definedName name="loiu" localSheetId="21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lo" localSheetId="7">#REF!</definedName>
    <definedName name="lolo">#REF!</definedName>
    <definedName name="LONMARK" localSheetId="7" hidden="1">#REF!</definedName>
    <definedName name="LONMARK" hidden="1">#REF!</definedName>
    <definedName name="Los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s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s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s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t1_1" localSheetId="1" hidden="1">{#N/A,#N/A,FALSE,"Total_OC015";#N/A,#N/A,FALSE,"ADMIN";#N/A,#N/A,FALSE,"PROCES";#N/A,#N/A,FALSE,"mecan";#N/A,#N/A,FALSE,"civil";#N/A,#N/A,FALSE,"CAÑER";#N/A,#N/A,FALSE,"ELEC";#N/A,#N/A,FALSE,"INSTR"}</definedName>
    <definedName name="lot1_1" localSheetId="11" hidden="1">{#N/A,#N/A,FALSE,"Total_OC015";#N/A,#N/A,FALSE,"ADMIN";#N/A,#N/A,FALSE,"PROCES";#N/A,#N/A,FALSE,"mecan";#N/A,#N/A,FALSE,"civil";#N/A,#N/A,FALSE,"CAÑER";#N/A,#N/A,FALSE,"ELEC";#N/A,#N/A,FALSE,"INSTR"}</definedName>
    <definedName name="lot1_1" localSheetId="15" hidden="1">{#N/A,#N/A,FALSE,"Total_OC015";#N/A,#N/A,FALSE,"ADMIN";#N/A,#N/A,FALSE,"PROCES";#N/A,#N/A,FALSE,"mecan";#N/A,#N/A,FALSE,"civil";#N/A,#N/A,FALSE,"CAÑER";#N/A,#N/A,FALSE,"ELEC";#N/A,#N/A,FALSE,"INSTR"}</definedName>
    <definedName name="lot1_1" localSheetId="21" hidden="1">{#N/A,#N/A,FALSE,"Total_OC015";#N/A,#N/A,FALSE,"ADMIN";#N/A,#N/A,FALSE,"PROCES";#N/A,#N/A,FALSE,"mecan";#N/A,#N/A,FALSE,"civil";#N/A,#N/A,FALSE,"CAÑER";#N/A,#N/A,FALSE,"ELEC";#N/A,#N/A,FALSE,"INSTR"}</definedName>
    <definedName name="lot1_1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11" hidden="1">{#N/A,#N/A,FALSE,"Total_OC015";#N/A,#N/A,FALSE,"ADMIN";#N/A,#N/A,FALSE,"PROCES";#N/A,#N/A,FALSE,"mecan";#N/A,#N/A,FALSE,"civil";#N/A,#N/A,FALSE,"CAÑER";#N/A,#N/A,FALSE,"ELEC";#N/A,#N/A,FALSE,"INSTR"}</definedName>
    <definedName name="lots" localSheetId="15" hidden="1">{#N/A,#N/A,FALSE,"Total_OC015";#N/A,#N/A,FALSE,"ADMIN";#N/A,#N/A,FALSE,"PROCES";#N/A,#N/A,FALSE,"mecan";#N/A,#N/A,FALSE,"civil";#N/A,#N/A,FALSE,"CAÑER";#N/A,#N/A,FALSE,"ELEC";#N/A,#N/A,FALSE,"INSTR"}</definedName>
    <definedName name="lots" localSheetId="21" hidden="1">{#N/A,#N/A,FALSE,"Total_OC015";#N/A,#N/A,FALSE,"ADMIN";#N/A,#N/A,FALSE,"PROCES";#N/A,#N/A,FALSE,"mecan";#N/A,#N/A,FALSE,"civil";#N/A,#N/A,FALSE,"CAÑER";#N/A,#N/A,FALSE,"ELEC";#N/A,#N/A,FALSE,"INSTR"}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11" hidden="1">{#N/A,#N/A,FALSE,"Total_OC015";#N/A,#N/A,FALSE,"ADMIN";#N/A,#N/A,FALSE,"PROCES";#N/A,#N/A,FALSE,"mecan";#N/A,#N/A,FALSE,"civil";#N/A,#N/A,FALSE,"CAÑER";#N/A,#N/A,FALSE,"ELEC";#N/A,#N/A,FALSE,"INSTR"}</definedName>
    <definedName name="lots_1" localSheetId="15" hidden="1">{#N/A,#N/A,FALSE,"Total_OC015";#N/A,#N/A,FALSE,"ADMIN";#N/A,#N/A,FALSE,"PROCES";#N/A,#N/A,FALSE,"mecan";#N/A,#N/A,FALSE,"civil";#N/A,#N/A,FALSE,"CAÑER";#N/A,#N/A,FALSE,"ELEC";#N/A,#N/A,FALSE,"INSTR"}</definedName>
    <definedName name="lots_1" localSheetId="21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11" hidden="1">{#N/A,#N/A,FALSE,"Total_OC015";#N/A,#N/A,FALSE,"ADMIN";#N/A,#N/A,FALSE,"PROCES";#N/A,#N/A,FALSE,"mecan";#N/A,#N/A,FALSE,"civil";#N/A,#N/A,FALSE,"CAÑER";#N/A,#N/A,FALSE,"ELEC";#N/A,#N/A,FALSE,"INSTR"}</definedName>
    <definedName name="lots_2" localSheetId="15" hidden="1">{#N/A,#N/A,FALSE,"Total_OC015";#N/A,#N/A,FALSE,"ADMIN";#N/A,#N/A,FALSE,"PROCES";#N/A,#N/A,FALSE,"mecan";#N/A,#N/A,FALSE,"civil";#N/A,#N/A,FALSE,"CAÑER";#N/A,#N/A,FALSE,"ELEC";#N/A,#N/A,FALSE,"INSTR"}</definedName>
    <definedName name="lots_2" localSheetId="21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u" localSheetId="4" hidden="1">{#N/A,#N/A,FALSE,"Costos_Elem_Hid";#N/A,#N/A,FALSE,"Costos_Elem_Hid";#N/A,#N/A,FALSE,"Costos_Elem_Hid"}</definedName>
    <definedName name="lou" localSheetId="1" hidden="1">{#N/A,#N/A,FALSE,"Costos_Elem_Hid";#N/A,#N/A,FALSE,"Costos_Elem_Hid";#N/A,#N/A,FALSE,"Costos_Elem_Hid"}</definedName>
    <definedName name="lou" localSheetId="11" hidden="1">{#N/A,#N/A,FALSE,"Costos_Elem_Hid";#N/A,#N/A,FALSE,"Costos_Elem_Hid";#N/A,#N/A,FALSE,"Costos_Elem_Hid"}</definedName>
    <definedName name="lou" localSheetId="15" hidden="1">{#N/A,#N/A,FALSE,"Costos_Elem_Hid";#N/A,#N/A,FALSE,"Costos_Elem_Hid";#N/A,#N/A,FALSE,"Costos_Elem_Hid"}</definedName>
    <definedName name="lou" localSheetId="21" hidden="1">{#N/A,#N/A,FALSE,"Costos_Elem_Hid";#N/A,#N/A,FALSE,"Costos_Elem_Hid";#N/A,#N/A,FALSE,"Costos_Elem_Hid"}</definedName>
    <definedName name="lou" localSheetId="3" hidden="1">{#N/A,#N/A,FALSE,"Costos_Elem_Hid";#N/A,#N/A,FALSE,"Costos_Elem_Hid";#N/A,#N/A,FALSE,"Costos_Elem_Hid"}</definedName>
    <definedName name="lou" hidden="1">{#N/A,#N/A,FALSE,"Costos_Elem_Hid";#N/A,#N/A,FALSE,"Costos_Elem_Hid";#N/A,#N/A,FALSE,"Costos_Elem_Hid"}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11" hidden="1">{#N/A,#N/A,FALSE,"US$";#N/A,#N/A,FALSE,"SUMMARY";#N/A,#N/A,FALSE,"DET.SUMM";#N/A,#N/A,FALSE,"BACK-UP";#N/A,#N/A,FALSE,"INDIRECTS";#N/A,#N/A,FALSE,"PARAMETERS";#N/A,#N/A,FALSE,"RATES"}</definedName>
    <definedName name="lsdfg" localSheetId="15" hidden="1">{#N/A,#N/A,FALSE,"US$";#N/A,#N/A,FALSE,"SUMMARY";#N/A,#N/A,FALSE,"DET.SUMM";#N/A,#N/A,FALSE,"BACK-UP";#N/A,#N/A,FALSE,"INDIRECTS";#N/A,#N/A,FALSE,"PARAMETERS";#N/A,#N/A,FALSE,"RATES"}</definedName>
    <definedName name="lsdfg" localSheetId="21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is_Garrido_L." localSheetId="7">#REF!</definedName>
    <definedName name="Luis_Garrido_L.">#REF!</definedName>
    <definedName name="LUISNHH" localSheetId="7">#REF!</definedName>
    <definedName name="LUISNHH">#REF!</definedName>
    <definedName name="lulo" localSheetId="7">#REF!</definedName>
    <definedName name="lulo">#REF!</definedName>
    <definedName name="luminaria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7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7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7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7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8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8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8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8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8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n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11" hidden="1">{#N/A,#N/A,FALSE,"US$";#N/A,#N/A,FALSE,"SUMMARY";#N/A,#N/A,FALSE,"DET.SUMM";#N/A,#N/A,FALSE,"BACK-UP";#N/A,#N/A,FALSE,"INDIRECTS";#N/A,#N/A,FALSE,"PARAMETERS";#N/A,#N/A,FALSE,"RATES"}</definedName>
    <definedName name="lw" localSheetId="15" hidden="1">{#N/A,#N/A,FALSE,"US$";#N/A,#N/A,FALSE,"SUMMARY";#N/A,#N/A,FALSE,"DET.SUMM";#N/A,#N/A,FALSE,"BACK-UP";#N/A,#N/A,FALSE,"INDIRECTS";#N/A,#N/A,FALSE,"PARAMETERS";#N/A,#N/A,FALSE,"RATES"}</definedName>
    <definedName name="lw" localSheetId="21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p" localSheetId="1" hidden="1">{#N/A,#N/A,FALSE,"US$";#N/A,#N/A,FALSE,"SUMMARY";#N/A,#N/A,FALSE,"DET.SUMM";#N/A,#N/A,FALSE,"BACK-UP";#N/A,#N/A,FALSE,"INDIRECTS"}</definedName>
    <definedName name="lxp" localSheetId="11" hidden="1">{#N/A,#N/A,FALSE,"US$";#N/A,#N/A,FALSE,"SUMMARY";#N/A,#N/A,FALSE,"DET.SUMM";#N/A,#N/A,FALSE,"BACK-UP";#N/A,#N/A,FALSE,"INDIRECTS"}</definedName>
    <definedName name="lxp" localSheetId="15" hidden="1">{#N/A,#N/A,FALSE,"US$";#N/A,#N/A,FALSE,"SUMMARY";#N/A,#N/A,FALSE,"DET.SUMM";#N/A,#N/A,FALSE,"BACK-UP";#N/A,#N/A,FALSE,"INDIRECTS"}</definedName>
    <definedName name="lxp" localSheetId="21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YD_EUR" localSheetId="7">#REF!</definedName>
    <definedName name="LYD_EUR">#REF!</definedName>
    <definedName name="m" localSheetId="4" hidden="1">{#N/A,#N/A,FALSE,"Total_OC015";#N/A,#N/A,FALSE,"ADMIN";#N/A,#N/A,FALSE,"PROCES";#N/A,#N/A,FALSE,"mecan";#N/A,#N/A,FALSE,"civil";#N/A,#N/A,FALSE,"CAÑER";#N/A,#N/A,FALSE,"ELEC";#N/A,#N/A,FALSE,"INSTR"}</definedName>
    <definedName name="m" localSheetId="1" hidden="1">{#N/A,#N/A,FALSE,"Total_OC015";#N/A,#N/A,FALSE,"ADMIN";#N/A,#N/A,FALSE,"PROCES";#N/A,#N/A,FALSE,"mecan";#N/A,#N/A,FALSE,"civil";#N/A,#N/A,FALSE,"CAÑER";#N/A,#N/A,FALSE,"ELEC";#N/A,#N/A,FALSE,"INSTR"}</definedName>
    <definedName name="m" localSheetId="11" hidden="1">{#N/A,#N/A,FALSE,"Total_OC015";#N/A,#N/A,FALSE,"ADMIN";#N/A,#N/A,FALSE,"PROCES";#N/A,#N/A,FALSE,"mecan";#N/A,#N/A,FALSE,"civil";#N/A,#N/A,FALSE,"CAÑER";#N/A,#N/A,FALSE,"ELEC";#N/A,#N/A,FALSE,"INSTR"}</definedName>
    <definedName name="m" localSheetId="15" hidden="1">{#N/A,#N/A,FALSE,"Total_OC015";#N/A,#N/A,FALSE,"ADMIN";#N/A,#N/A,FALSE,"PROCES";#N/A,#N/A,FALSE,"mecan";#N/A,#N/A,FALSE,"civil";#N/A,#N/A,FALSE,"CAÑER";#N/A,#N/A,FALSE,"ELEC";#N/A,#N/A,FALSE,"INSTR"}</definedName>
    <definedName name="m" localSheetId="21" hidden="1">{#N/A,#N/A,FALSE,"Total_OC015";#N/A,#N/A,FALSE,"ADMIN";#N/A,#N/A,FALSE,"PROCES";#N/A,#N/A,FALSE,"mecan";#N/A,#N/A,FALSE,"civil";#N/A,#N/A,FALSE,"CAÑER";#N/A,#N/A,FALSE,"ELEC";#N/A,#N/A,FALSE,"INSTR"}</definedName>
    <definedName name="m" hidden="1">{#N/A,#N/A,FALSE,"Total_OC015";#N/A,#N/A,FALSE,"ADMIN";#N/A,#N/A,FALSE,"PROCES";#N/A,#N/A,FALSE,"mecan";#N/A,#N/A,FALSE,"civil";#N/A,#N/A,FALSE,"CAÑER";#N/A,#N/A,FALSE,"ELEC";#N/A,#N/A,FALSE,"INSTR"}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TC" localSheetId="7">#REF!</definedName>
    <definedName name="M_TC" localSheetId="4">#REF!</definedName>
    <definedName name="M_TC">#REF!</definedName>
    <definedName name="m_teniente_detalle" localSheetId="7">#REF!</definedName>
    <definedName name="m_teniente_detalle">#REF!</definedName>
    <definedName name="m2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A" localSheetId="7">#REF!</definedName>
    <definedName name="MA" localSheetId="3">#REF!</definedName>
    <definedName name="MA">#REF!</definedName>
    <definedName name="MACU">#N/A</definedName>
    <definedName name="MAG" localSheetId="7">#REF!</definedName>
    <definedName name="MAG" localSheetId="4">#REF!</definedName>
    <definedName name="MAG" localSheetId="3">#REF!</definedName>
    <definedName name="MAG">#REF!</definedName>
    <definedName name="Management" localSheetId="7">#REF!</definedName>
    <definedName name="Management">#REF!</definedName>
    <definedName name="MANDANTE" localSheetId="7">#REF!</definedName>
    <definedName name="MANDANTE" localSheetId="4">#REF!</definedName>
    <definedName name="MANDANTE">#REF!</definedName>
    <definedName name="Mantención_y_Reparación" localSheetId="7">#REF!</definedName>
    <definedName name="Mantención_y_Reparación">#REF!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S" localSheetId="7">#REF!</definedName>
    <definedName name="MANTOS">#REF!</definedName>
    <definedName name="Manuel_Romero" localSheetId="7">#REF!</definedName>
    <definedName name="Manuel_Romero">#REF!</definedName>
    <definedName name="Maquinaria" localSheetId="4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11" hidden="1">{"MO(BASE)",#N/A,FALSE,"MO(BASE)";"MO(BASE)1",#N/A,FALSE,"MO(BASE)";"MO(BASE)2",#N/A,FALSE,"MO(BASE)"}</definedName>
    <definedName name="Maquinaria" localSheetId="15" hidden="1">{"MO(BASE)",#N/A,FALSE,"MO(BASE)";"MO(BASE)1",#N/A,FALSE,"MO(BASE)";"MO(BASE)2",#N/A,FALSE,"MO(BASE)"}</definedName>
    <definedName name="Maquinaria" localSheetId="21" hidden="1">{"MO(BASE)",#N/A,FALSE,"MO(BASE)";"MO(BASE)1",#N/A,FALSE,"MO(BASE)";"MO(BASE)2",#N/A,FALSE,"MO(BASE)"}</definedName>
    <definedName name="Maquinaria" localSheetId="3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11" hidden="1">{"MO(BASE)",#N/A,FALSE,"MO(BASE)";"MO(BASE)1",#N/A,FALSE,"MO(BASE)";"MO(BASE)2",#N/A,FALSE,"MO(BASE)"}</definedName>
    <definedName name="Maquinaria_1" localSheetId="15" hidden="1">{"MO(BASE)",#N/A,FALSE,"MO(BASE)";"MO(BASE)1",#N/A,FALSE,"MO(BASE)";"MO(BASE)2",#N/A,FALSE,"MO(BASE)"}</definedName>
    <definedName name="Maquinaria_1" localSheetId="21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celo" hidden="1">{"Sin detalle",#N/A,FALSE,"Flujo (redondeado)"}</definedName>
    <definedName name="marcelo2" hidden="1">{"Sin detalle",#N/A,FALSE,"Flujo (redondeado)"}</definedName>
    <definedName name="Mariluz_Muñoz" localSheetId="7">#REF!</definedName>
    <definedName name="Mariluz_Muñoz">#REF!</definedName>
    <definedName name="mario" localSheetId="7">#REF!</definedName>
    <definedName name="mario">#REF!</definedName>
    <definedName name="MARIP10" localSheetId="7">#REF!</definedName>
    <definedName name="MARIP10">#REF!</definedName>
    <definedName name="MARIP12" localSheetId="7">#REF!</definedName>
    <definedName name="MARIP12">#REF!</definedName>
    <definedName name="MARIP16" localSheetId="7">#REF!</definedName>
    <definedName name="MARIP16">#REF!</definedName>
    <definedName name="MARIP18" localSheetId="7">#REF!</definedName>
    <definedName name="MARIP18">#REF!</definedName>
    <definedName name="MARIP2" localSheetId="7">#REF!</definedName>
    <definedName name="MARIP2">#REF!</definedName>
    <definedName name="MARIP20" localSheetId="7">#REF!</definedName>
    <definedName name="MARIP20">#REF!</definedName>
    <definedName name="MARIP3" localSheetId="7">#REF!</definedName>
    <definedName name="MARIP3">#REF!</definedName>
    <definedName name="MARIP30" localSheetId="7">#REF!</definedName>
    <definedName name="MARIP30">#REF!</definedName>
    <definedName name="MARIP4" localSheetId="7">#REF!</definedName>
    <definedName name="MARIP4">#REF!</definedName>
    <definedName name="MARIP8" localSheetId="7">#REF!</definedName>
    <definedName name="MARIP8">#REF!</definedName>
    <definedName name="marproy" localSheetId="7">#REF!</definedName>
    <definedName name="marproy">#REF!</definedName>
    <definedName name="MAS_ORG" localSheetId="7">#REF!</definedName>
    <definedName name="MAS_ORG">#REF!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 localSheetId="7">#REF!</definedName>
    <definedName name="mat">#REF!</definedName>
    <definedName name="MAT_1" localSheetId="7">#REF!</definedName>
    <definedName name="MAT_1">#REF!</definedName>
    <definedName name="MAT_2" localSheetId="7">#REF!</definedName>
    <definedName name="MAT_2">#REF!</definedName>
    <definedName name="mata" localSheetId="1" hidden="1">{"'DMBL'!$A$1:$N$83","'DMBL'!$A$6:$B$83"}</definedName>
    <definedName name="mata" localSheetId="11" hidden="1">{"'DMBL'!$A$1:$N$83","'DMBL'!$A$6:$B$83"}</definedName>
    <definedName name="mata" localSheetId="15" hidden="1">{"'DMBL'!$A$1:$N$83","'DMBL'!$A$6:$B$83"}</definedName>
    <definedName name="mata" localSheetId="21" hidden="1">{"'DMBL'!$A$1:$N$83","'DMBL'!$A$6:$B$83"}</definedName>
    <definedName name="mata" hidden="1">{"'DMBL'!$A$1:$N$83","'DMBL'!$A$6:$B$83"}</definedName>
    <definedName name="matar" localSheetId="7">#REF!</definedName>
    <definedName name="matar">#REF!</definedName>
    <definedName name="matb" localSheetId="1" hidden="1">{"'DMBL'!$A$1:$N$83","'DMBL'!$A$6:$B$83"}</definedName>
    <definedName name="matb" localSheetId="11" hidden="1">{"'DMBL'!$A$1:$N$83","'DMBL'!$A$6:$B$83"}</definedName>
    <definedName name="matb" localSheetId="15" hidden="1">{"'DMBL'!$A$1:$N$83","'DMBL'!$A$6:$B$83"}</definedName>
    <definedName name="matb" localSheetId="21" hidden="1">{"'DMBL'!$A$1:$N$83","'DMBL'!$A$6:$B$83"}</definedName>
    <definedName name="matb" hidden="1">{"'DMBL'!$A$1:$N$83","'DMBL'!$A$6:$B$83"}</definedName>
    <definedName name="matc" localSheetId="1" hidden="1">{"'DMBL'!$A$1:$N$83","'DMBL'!$A$6:$B$83"}</definedName>
    <definedName name="matc" localSheetId="11" hidden="1">{"'DMBL'!$A$1:$N$83","'DMBL'!$A$6:$B$83"}</definedName>
    <definedName name="matc" localSheetId="15" hidden="1">{"'DMBL'!$A$1:$N$83","'DMBL'!$A$6:$B$83"}</definedName>
    <definedName name="matc" localSheetId="21" hidden="1">{"'DMBL'!$A$1:$N$83","'DMBL'!$A$6:$B$83"}</definedName>
    <definedName name="matc" hidden="1">{"'DMBL'!$A$1:$N$83","'DMBL'!$A$6:$B$83"}</definedName>
    <definedName name="MATERIAL" localSheetId="7">#REF!</definedName>
    <definedName name="MATERIAL">#REF!</definedName>
    <definedName name="MATRIZ" localSheetId="7">#REF!</definedName>
    <definedName name="MATRIZ">#REF!</definedName>
    <definedName name="MB" localSheetId="4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11" hidden="1">{#N/A,#N/A,FALSE,"PXP-TOTAL Modif";"vis2",#N/A,FALSE,"PXP-AÑO";"Vis1",#N/A,FALSE,"PXP-AÑO"}</definedName>
    <definedName name="MB" localSheetId="15" hidden="1">{#N/A,#N/A,FALSE,"PXP-TOTAL Modif";"vis2",#N/A,FALSE,"PXP-AÑO";"Vis1",#N/A,FALSE,"PXP-AÑO"}</definedName>
    <definedName name="MB" localSheetId="21" hidden="1">{#N/A,#N/A,FALSE,"PXP-TOTAL Modif";"vis2",#N/A,FALSE,"PXP-AÑO";"Vis1",#N/A,FALSE,"PXP-AÑO"}</definedName>
    <definedName name="MB" localSheetId="3">#REF!</definedName>
    <definedName name="MB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11" hidden="1">{#N/A,#N/A,FALSE,"PXP-TOTAL Modif";"vis2",#N/A,FALSE,"PXP-AÑO";"Vis1",#N/A,FALSE,"PXP-AÑO"}</definedName>
    <definedName name="MB_1" localSheetId="15" hidden="1">{#N/A,#N/A,FALSE,"PXP-TOTAL Modif";"vis2",#N/A,FALSE,"PXP-AÑO";"Vis1",#N/A,FALSE,"PXP-AÑO"}</definedName>
    <definedName name="MB_1" localSheetId="21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CP" localSheetId="7">#REF!</definedName>
    <definedName name="MBCP">#REF!</definedName>
    <definedName name="MBCTPM" localSheetId="7">#REF!</definedName>
    <definedName name="MBCTPM">#REF!</definedName>
    <definedName name="MBCTS" localSheetId="7">#REF!</definedName>
    <definedName name="MBCTS">#REF!</definedName>
    <definedName name="MBCTSM" localSheetId="7">#REF!</definedName>
    <definedName name="MBCTSM">#REF!</definedName>
    <definedName name="MC" localSheetId="7">#REF!</definedName>
    <definedName name="MC" localSheetId="3">#REF!</definedName>
    <definedName name="MC">#REF!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" localSheetId="7">#REF!</definedName>
    <definedName name="MD" localSheetId="3">#REF!</definedName>
    <definedName name="MD">#REF!</definedName>
    <definedName name="ME" localSheetId="7">#REF!</definedName>
    <definedName name="ME" localSheetId="3">#REF!</definedName>
    <definedName name="ME">#REF!</definedName>
    <definedName name="mechcost" localSheetId="7">#REF!</definedName>
    <definedName name="mechcost">#REF!</definedName>
    <definedName name="mechlabor" localSheetId="7">#REF!</definedName>
    <definedName name="mechlabor" localSheetId="4">#REF!</definedName>
    <definedName name="mechlabor">#REF!</definedName>
    <definedName name="mechwgt" localSheetId="7">#REF!</definedName>
    <definedName name="mechwgt">#REF!</definedName>
    <definedName name="Mejoramiento_Camino" localSheetId="7">#REF!</definedName>
    <definedName name="Mejoramiento_Camino">#REF!</definedName>
    <definedName name="Memo" localSheetId="7">#REF!</definedName>
    <definedName name="Memo">#REF!</definedName>
    <definedName name="MENOR">12</definedName>
    <definedName name="Mensualdotación" localSheetId="1" hidden="1">{"Sin detalle",#N/A,FALSE,"Flujo (redondeado)"}</definedName>
    <definedName name="Mensualdotación" localSheetId="11" hidden="1">{"Sin detalle",#N/A,FALSE,"Flujo (redondeado)"}</definedName>
    <definedName name="Mensualdotación" localSheetId="15" hidden="1">{"Sin detalle",#N/A,FALSE,"Flujo (redondeado)"}</definedName>
    <definedName name="Mensualdotación" localSheetId="21" hidden="1">{"Sin detalle",#N/A,FALSE,"Flujo (redondeado)"}</definedName>
    <definedName name="Mensualdotación" hidden="1">{"Sin detalle",#N/A,FALSE,"Flujo (redondeado)"}</definedName>
    <definedName name="Menu_Van" localSheetId="7">#REF!</definedName>
    <definedName name="Menu_Van">#REF!</definedName>
    <definedName name="MES_04" localSheetId="7">#REF!</definedName>
    <definedName name="MES_04">#REF!</definedName>
    <definedName name="MES_05" localSheetId="7">#REF!</definedName>
    <definedName name="MES_05">#REF!</definedName>
    <definedName name="MES_05.1" localSheetId="7">#REF!</definedName>
    <definedName name="MES_05.1">#REF!</definedName>
    <definedName name="MES_06" localSheetId="7">#REF!</definedName>
    <definedName name="MES_06">#REF!</definedName>
    <definedName name="MES_07" localSheetId="7">#REF!</definedName>
    <definedName name="MES_07">#REF!</definedName>
    <definedName name="MES_08" localSheetId="7">#REF!</definedName>
    <definedName name="MES_08">#REF!</definedName>
    <definedName name="MES_09" localSheetId="7">#REF!</definedName>
    <definedName name="MES_09">#REF!</definedName>
    <definedName name="MES_5.1" localSheetId="7">#REF!</definedName>
    <definedName name="MES_5.1">#REF!</definedName>
    <definedName name="MES_ESTIMACION" localSheetId="7">#REF!</definedName>
    <definedName name="MES_ESTIMACION" localSheetId="4">#REF!</definedName>
    <definedName name="MES_ESTIMACION">#REF!</definedName>
    <definedName name="MESES" localSheetId="7">#REF!</definedName>
    <definedName name="MESES">#REF!</definedName>
    <definedName name="MESES_05" localSheetId="7">#REF!</definedName>
    <definedName name="MESES_05" localSheetId="3">#REF!</definedName>
    <definedName name="MESES_05">#REF!</definedName>
    <definedName name="MESES_06" localSheetId="7">#REF!</definedName>
    <definedName name="MESES_06" localSheetId="3">#REF!</definedName>
    <definedName name="MESES_06">#REF!</definedName>
    <definedName name="MESESGANTT" localSheetId="7">#REF!</definedName>
    <definedName name="MESESGANTT" localSheetId="3">#REF!</definedName>
    <definedName name="MESESGANTT">#REF!</definedName>
    <definedName name="MESGANTT04" localSheetId="7">#REF!</definedName>
    <definedName name="MESGANTT04">#REF!</definedName>
    <definedName name="MESGANTT05" localSheetId="7">#REF!</definedName>
    <definedName name="MESGANTT05">#REF!</definedName>
    <definedName name="MESGANTT07" localSheetId="7">#REF!</definedName>
    <definedName name="MESGANTT07">#REF!</definedName>
    <definedName name="meshombre" localSheetId="7">#REF!</definedName>
    <definedName name="meshombre">#REF!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F" localSheetId="7">#REF!</definedName>
    <definedName name="MF" localSheetId="3">#REF!</definedName>
    <definedName name="MF">#REF!</definedName>
    <definedName name="MFC" localSheetId="7">#REF!</definedName>
    <definedName name="MFC">#REF!</definedName>
    <definedName name="MG" localSheetId="7">#REF!</definedName>
    <definedName name="MG" localSheetId="3">#REF!</definedName>
    <definedName name="MG">#REF!</definedName>
    <definedName name="michael_2" localSheetId="1" hidden="1">{"'resumen REV 3'!$B$1:$Q$69"}</definedName>
    <definedName name="michael_2" localSheetId="11" hidden="1">{"'resumen REV 3'!$B$1:$Q$69"}</definedName>
    <definedName name="michael_2" localSheetId="15" hidden="1">{"'resumen REV 3'!$B$1:$Q$69"}</definedName>
    <definedName name="michael_2" localSheetId="21" hidden="1">{"'resumen REV 3'!$B$1:$Q$69"}</definedName>
    <definedName name="michael_2" hidden="1">{"'resumen REV 3'!$B$1:$Q$69"}</definedName>
    <definedName name="miguel" localSheetId="7">#REF!</definedName>
    <definedName name="miguel">#REF!</definedName>
    <definedName name="mina" localSheetId="7">#REF!</definedName>
    <definedName name="mina">#REF!</definedName>
    <definedName name="Mine">#N/A</definedName>
    <definedName name="Mine_Construction_Period_CAPX__less_Mine_Equipment" localSheetId="7">#REF!</definedName>
    <definedName name="Mine_Construction_Period_CAPX__less_Mine_Equipment">#REF!</definedName>
    <definedName name="Mine_Partial_Year_Factor" localSheetId="7">#REF!</definedName>
    <definedName name="Mine_Partial_Year_Factor">#REF!</definedName>
    <definedName name="Mine_SA_Labor" localSheetId="7">#REF!</definedName>
    <definedName name="Mine_SA_Labor">#REF!</definedName>
    <definedName name="mineHaulageTariff" localSheetId="7">#REF!*#REF!</definedName>
    <definedName name="mineHaulageTariff">#REF!*#REF!</definedName>
    <definedName name="mineHaulageTariffNominal" localSheetId="7">#REF!</definedName>
    <definedName name="mineHaulageTariffNominal">#REF!</definedName>
    <definedName name="mineHaulageTariffSensitivity" localSheetId="7">#REF!</definedName>
    <definedName name="mineHaulageTariffSensitivity">#REF!</definedName>
    <definedName name="MINMETAL" localSheetId="7">#REF!</definedName>
    <definedName name="MINMETAL">#REF!</definedName>
    <definedName name="mm" localSheetId="4" hidden="1">{"MO(BASE)",#N/A,FALSE,"MO(BASE)";"MO(BASE)1",#N/A,FALSE,"MO(BASE)";"MO(BASE)2",#N/A,FALSE,"MO(BASE)"}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4" hidden="1">{"MO(BASE)",#N/A,FALSE,"MO(BASE)";"MO(BASE)1",#N/A,FALSE,"MO(BASE)";"MO(BASE)2",#N/A,FALSE,"MO(BASE)"}</definedName>
    <definedName name="mm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2" localSheetId="4" hidden="1">{"MO(BASE)",#N/A,FALSE,"MO(BASE)";"MO(BASE)1",#N/A,FALSE,"MO(BASE)";"MO(BASE)2",#N/A,FALSE,"MO(BASE)"}</definedName>
    <definedName name="MM_2" localSheetId="1" hidden="1">{"MO(BASE)",#N/A,FALSE,"MO(BASE)";"MO(BASE)1",#N/A,FALSE,"MO(BASE)";"MO(BASE)2",#N/A,FALSE,"MO(BASE)"}</definedName>
    <definedName name="MM_2" localSheetId="11" hidden="1">{"MO(BASE)",#N/A,FALSE,"MO(BASE)";"MO(BASE)1",#N/A,FALSE,"MO(BASE)";"MO(BASE)2",#N/A,FALSE,"MO(BASE)"}</definedName>
    <definedName name="MM_2" localSheetId="15" hidden="1">{"MO(BASE)",#N/A,FALSE,"MO(BASE)";"MO(BASE)1",#N/A,FALSE,"MO(BASE)";"MO(BASE)2",#N/A,FALSE,"MO(BASE)"}</definedName>
    <definedName name="MM_2" localSheetId="21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localSheetId="4" hidden="1">{"MO(BASE)",#N/A,FALSE,"MO(BASE)";"MO(BASE)1",#N/A,FALSE,"MO(BASE)";"MO(BASE)2",#N/A,FALSE,"MO(BASE)"}</definedName>
    <definedName name="MM_3" localSheetId="1" hidden="1">{"MO(BASE)",#N/A,FALSE,"MO(BASE)";"MO(BASE)1",#N/A,FALSE,"MO(BASE)";"MO(BASE)2",#N/A,FALSE,"MO(BASE)"}</definedName>
    <definedName name="MM_3" localSheetId="11" hidden="1">{"MO(BASE)",#N/A,FALSE,"MO(BASE)";"MO(BASE)1",#N/A,FALSE,"MO(BASE)";"MO(BASE)2",#N/A,FALSE,"MO(BASE)"}</definedName>
    <definedName name="MM_3" localSheetId="15" hidden="1">{"MO(BASE)",#N/A,FALSE,"MO(BASE)";"MO(BASE)1",#N/A,FALSE,"MO(BASE)";"MO(BASE)2",#N/A,FALSE,"MO(BASE)"}</definedName>
    <definedName name="MM_3" localSheetId="21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localSheetId="4" hidden="1">{"MO(BASE)",#N/A,FALSE,"MO(BASE)";"MO(BASE)1",#N/A,FALSE,"MO(BASE)";"MO(BASE)2",#N/A,FALSE,"MO(BASE)"}</definedName>
    <definedName name="MM_4" localSheetId="1" hidden="1">{"MO(BASE)",#N/A,FALSE,"MO(BASE)";"MO(BASE)1",#N/A,FALSE,"MO(BASE)";"MO(BASE)2",#N/A,FALSE,"MO(BASE)"}</definedName>
    <definedName name="MM_4" localSheetId="11" hidden="1">{"MO(BASE)",#N/A,FALSE,"MO(BASE)";"MO(BASE)1",#N/A,FALSE,"MO(BASE)";"MO(BASE)2",#N/A,FALSE,"MO(BASE)"}</definedName>
    <definedName name="MM_4" localSheetId="15" hidden="1">{"MO(BASE)",#N/A,FALSE,"MO(BASE)";"MO(BASE)1",#N/A,FALSE,"MO(BASE)";"MO(BASE)2",#N/A,FALSE,"MO(BASE)"}</definedName>
    <definedName name="MM_4" localSheetId="21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localSheetId="4" hidden="1">{"MO(BASE)",#N/A,FALSE,"MO(BASE)";"MO(BASE)1",#N/A,FALSE,"MO(BASE)";"MO(BASE)2",#N/A,FALSE,"MO(BASE)"}</definedName>
    <definedName name="MM_5" localSheetId="1" hidden="1">{"MO(BASE)",#N/A,FALSE,"MO(BASE)";"MO(BASE)1",#N/A,FALSE,"MO(BASE)";"MO(BASE)2",#N/A,FALSE,"MO(BASE)"}</definedName>
    <definedName name="MM_5" localSheetId="11" hidden="1">{"MO(BASE)",#N/A,FALSE,"MO(BASE)";"MO(BASE)1",#N/A,FALSE,"MO(BASE)";"MO(BASE)2",#N/A,FALSE,"MO(BASE)"}</definedName>
    <definedName name="MM_5" localSheetId="15" hidden="1">{"MO(BASE)",#N/A,FALSE,"MO(BASE)";"MO(BASE)1",#N/A,FALSE,"MO(BASE)";"MO(BASE)2",#N/A,FALSE,"MO(BASE)"}</definedName>
    <definedName name="MM_5" localSheetId="21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ExcelLinker_17D40858_E7F8_449D_A344_03D83245DB09" localSheetId="7">CRUCE_CAMINOS!PRESUPUESTO #REF!</definedName>
    <definedName name="MmExcelLinker_17D40858_E7F8_449D_A344_03D83245DB09" localSheetId="1">[1]!PRESUPUESTO #REF!</definedName>
    <definedName name="MmExcelLinker_17D40858_E7F8_449D_A344_03D83245DB09" localSheetId="11">[1]!PRESUPUESTO #REF!</definedName>
    <definedName name="MmExcelLinker_17D40858_E7F8_449D_A344_03D83245DB09" localSheetId="15">[1]!PRESUPUESTO #REF!</definedName>
    <definedName name="MmExcelLinker_17D40858_E7F8_449D_A344_03D83245DB09" localSheetId="21">PRESUPUESTO #REF!</definedName>
    <definedName name="MmExcelLinker_17D40858_E7F8_449D_A344_03D83245DB09">PRESUPUESTO #REF!</definedName>
    <definedName name="mmm" localSheetId="4" hidden="1">{#N/A,#N/A,FALSE,"Costos_Elem_Hid";#N/A,#N/A,FALSE,"Costos_Elem_Hid";#N/A,#N/A,FALSE,"Costos_Elem_Hid"}</definedName>
    <definedName name="mmm" localSheetId="1" hidden="1">{#N/A,#N/A,TRUE,"Est. de Fact.";#N/A,#N/A,TRUE,"Capitulo 19";#N/A,#N/A,TRUE,"Proyecto P855"}</definedName>
    <definedName name="mmm" localSheetId="11" hidden="1">{#N/A,#N/A,TRUE,"Est. de Fact.";#N/A,#N/A,TRUE,"Capitulo 19";#N/A,#N/A,TRUE,"Proyecto P855"}</definedName>
    <definedName name="mmm" localSheetId="15" hidden="1">{#N/A,#N/A,TRUE,"Est. de Fact.";#N/A,#N/A,TRUE,"Capitulo 19";#N/A,#N/A,TRUE,"Proyecto P855"}</definedName>
    <definedName name="mmm" localSheetId="21" hidden="1">{#N/A,#N/A,TRUE,"Est. de Fact.";#N/A,#N/A,TRUE,"Capitulo 19";#N/A,#N/A,TRUE,"Proyecto P855"}</definedName>
    <definedName name="mmm" localSheetId="3" hidden="1">{#N/A,#N/A,FALSE,"Costos_Elem_Hid";#N/A,#N/A,FALSE,"Costos_Elem_Hid";#N/A,#N/A,FALSE,"Costos_Elem_Hid"}</definedName>
    <definedName name="mmm" hidden="1">{#N/A,#N/A,TRUE,"Est. de Fact.";#N/A,#N/A,TRUE,"Capitulo 19";#N/A,#N/A,TRUE,"Proyecto P855"}</definedName>
    <definedName name="mmmm" localSheetId="1" hidden="1">{"Sin detalle",#N/A,FALSE,"Flujo (redondeado)";"Detallado",#N/A,FALSE,"Flujo (redondeado)"}</definedName>
    <definedName name="mmmm" localSheetId="11" hidden="1">{"Sin detalle",#N/A,FALSE,"Flujo (redondeado)";"Detallado",#N/A,FALSE,"Flujo (redondeado)"}</definedName>
    <definedName name="mmmm" localSheetId="15" hidden="1">{"Sin detalle",#N/A,FALSE,"Flujo (redondeado)";"Detallado",#N/A,FALSE,"Flujo (redondeado)"}</definedName>
    <definedName name="mmmm" localSheetId="21" hidden="1">{"Sin detalle",#N/A,FALSE,"Flujo (redondeado)";"Detallado",#N/A,FALSE,"Flujo (redondeado)"}</definedName>
    <definedName name="mmmm" hidden="1">{"Sin detalle",#N/A,FALSE,"Flujo (redondeado)";"Detallado",#N/A,FALSE,"Flujo (redondeado)"}</definedName>
    <definedName name="MMMM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11" hidden="1">{#N/A,#N/A,FALSE,"Total_OC015";#N/A,#N/A,FALSE,"ADMIN";#N/A,#N/A,FALSE,"PROCES";#N/A,#N/A,FALSE,"mecan";#N/A,#N/A,FALSE,"civil";#N/A,#N/A,FALSE,"CAÑER";#N/A,#N/A,FALSE,"ELEC";#N/A,#N/A,FALSE,"INSTR"}</definedName>
    <definedName name="mmmmmm" localSheetId="15" hidden="1">{#N/A,#N/A,FALSE,"Total_OC015";#N/A,#N/A,FALSE,"ADMIN";#N/A,#N/A,FALSE,"PROCES";#N/A,#N/A,FALSE,"mecan";#N/A,#N/A,FALSE,"civil";#N/A,#N/A,FALSE,"CAÑER";#N/A,#N/A,FALSE,"ELEC";#N/A,#N/A,FALSE,"INSTR"}</definedName>
    <definedName name="mmmmmm" localSheetId="21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_1" localSheetId="1" hidden="1">{#N/A,#N/A,FALSE,"Total_OC015";#N/A,#N/A,FALSE,"ADMIN";#N/A,#N/A,FALSE,"PROCES";#N/A,#N/A,FALSE,"mecan";#N/A,#N/A,FALSE,"civil";#N/A,#N/A,FALSE,"CAÑER";#N/A,#N/A,FALSE,"ELEC";#N/A,#N/A,FALSE,"INSTR"}</definedName>
    <definedName name="mmmmmm_1" localSheetId="11" hidden="1">{#N/A,#N/A,FALSE,"Total_OC015";#N/A,#N/A,FALSE,"ADMIN";#N/A,#N/A,FALSE,"PROCES";#N/A,#N/A,FALSE,"mecan";#N/A,#N/A,FALSE,"civil";#N/A,#N/A,FALSE,"CAÑER";#N/A,#N/A,FALSE,"ELEC";#N/A,#N/A,FALSE,"INSTR"}</definedName>
    <definedName name="mmmmmm_1" localSheetId="15" hidden="1">{#N/A,#N/A,FALSE,"Total_OC015";#N/A,#N/A,FALSE,"ADMIN";#N/A,#N/A,FALSE,"PROCES";#N/A,#N/A,FALSE,"mecan";#N/A,#N/A,FALSE,"civil";#N/A,#N/A,FALSE,"CAÑER";#N/A,#N/A,FALSE,"ELEC";#N/A,#N/A,FALSE,"INSTR"}</definedName>
    <definedName name="mmmmmm_1" localSheetId="21" hidden="1">{#N/A,#N/A,FALSE,"Total_OC015";#N/A,#N/A,FALSE,"ADMIN";#N/A,#N/A,FALSE,"PROCES";#N/A,#N/A,FALSE,"mecan";#N/A,#N/A,FALSE,"civil";#N/A,#N/A,FALSE,"CAÑER";#N/A,#N/A,FALSE,"ELEC";#N/A,#N/A,FALSE,"INSTR"}</definedName>
    <definedName name="mmmmmm_1" hidden="1">{#N/A,#N/A,FALSE,"Total_OC015";#N/A,#N/A,FALSE,"ADMIN";#N/A,#N/A,FALSE,"PROCES";#N/A,#N/A,FALSE,"mecan";#N/A,#N/A,FALSE,"civil";#N/A,#N/A,FALSE,"CAÑER";#N/A,#N/A,FALSE,"ELEC";#N/A,#N/A,FALSE,"INSTR"}</definedName>
    <definedName name="mnb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mnb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mnb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mnb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mnb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MO" localSheetId="7">#REF!</definedName>
    <definedName name="MO">#REF!</definedName>
    <definedName name="moc" localSheetId="7">#REF!</definedName>
    <definedName name="moc">#REF!</definedName>
    <definedName name="MOD_CAT" localSheetId="7">#REF!</definedName>
    <definedName name="MOD_CAT">#REF!</definedName>
    <definedName name="MODEL_Crushing_and_Pile_Formation_Daily_Costs" localSheetId="7">#REF!</definedName>
    <definedName name="MODEL_Crushing_and_Pile_Formation_Daily_Costs">#REF!</definedName>
    <definedName name="MODEL_Crushing_and_Pile_Formation_Operating_Supplies_Costs" localSheetId="7">#REF!</definedName>
    <definedName name="MODEL_Crushing_and_Pile_Formation_Operating_Supplies_Costs">#REF!</definedName>
    <definedName name="MODEL_Crushing_and_Pile_Formation_Outsourcing_Heap_Formattion_Tariffs_Costs" localSheetId="7">#REF!</definedName>
    <definedName name="MODEL_Crushing_and_Pile_Formation_Outsourcing_Heap_Formattion_Tariffs_Costs">#REF!</definedName>
    <definedName name="MODEL_Crushing_and_Pile_Formation_Supervision_Costs" localSheetId="7">#REF!</definedName>
    <definedName name="MODEL_Crushing_and_Pile_Formation_Supervision_Costs">#REF!</definedName>
    <definedName name="MODEL_Leach__SX_and_EW_Contracts_Costs" localSheetId="7">#REF!</definedName>
    <definedName name="MODEL_Leach__SX_and_EW_Contracts_Costs">#REF!</definedName>
    <definedName name="modelStartDate">33604</definedName>
    <definedName name="modelYear" localSheetId="7">#REF!</definedName>
    <definedName name="modelYear">#REF!</definedName>
    <definedName name="modpairs" localSheetId="7">#REF!</definedName>
    <definedName name="modpairs" localSheetId="4">#REF!</definedName>
    <definedName name="modpairs">#REF!</definedName>
    <definedName name="MOI" localSheetId="7">#REF!</definedName>
    <definedName name="MOI">#REF!</definedName>
    <definedName name="MOIND" localSheetId="7">#REF!</definedName>
    <definedName name="MOIND">#REF!</definedName>
    <definedName name="mom" localSheetId="7">#REF!</definedName>
    <definedName name="mom">#REF!</definedName>
    <definedName name="MONEDAS" localSheetId="7">#REF!</definedName>
    <definedName name="MONEDAS">#REF!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o" localSheetId="7">#REF!</definedName>
    <definedName name="monto">#REF!</definedName>
    <definedName name="MOOTROSIII" localSheetId="7">#REF!</definedName>
    <definedName name="MOOTROSIII" localSheetId="4">#REF!</definedName>
    <definedName name="MOOTROSIII">#REF!</definedName>
    <definedName name="motor" localSheetId="7">#REF!</definedName>
    <definedName name="motor">#REF!</definedName>
    <definedName name="MOVACERC" localSheetId="7">#REF!</definedName>
    <definedName name="MOVACERC" localSheetId="4">#REF!</definedName>
    <definedName name="MOVACERC">#REF!</definedName>
    <definedName name="Movil." localSheetId="1" hidden="1">{#N/A,#N/A,FALSE,"E-1";#N/A,#N/A,FALSE,"E-2";#N/A,#N/A,FALSE,"F-1";#N/A,#N/A,FALSE,"F-2";#N/A,#N/A,FALSE,"F-3";#N/A,#N/A,FALSE,"F-4";#N/A,#N/A,FALSE,"F-5";#N/A,#N/A,FALSE,"F-6";#N/A,#N/A,FALSE,"Matrix"}</definedName>
    <definedName name="Movil." localSheetId="11" hidden="1">{#N/A,#N/A,FALSE,"E-1";#N/A,#N/A,FALSE,"E-2";#N/A,#N/A,FALSE,"F-1";#N/A,#N/A,FALSE,"F-2";#N/A,#N/A,FALSE,"F-3";#N/A,#N/A,FALSE,"F-4";#N/A,#N/A,FALSE,"F-5";#N/A,#N/A,FALSE,"F-6";#N/A,#N/A,FALSE,"Matrix"}</definedName>
    <definedName name="Movil." localSheetId="15" hidden="1">{#N/A,#N/A,FALSE,"E-1";#N/A,#N/A,FALSE,"E-2";#N/A,#N/A,FALSE,"F-1";#N/A,#N/A,FALSE,"F-2";#N/A,#N/A,FALSE,"F-3";#N/A,#N/A,FALSE,"F-4";#N/A,#N/A,FALSE,"F-5";#N/A,#N/A,FALSE,"F-6";#N/A,#N/A,FALSE,"Matrix"}</definedName>
    <definedName name="Movil." localSheetId="21" hidden="1">{#N/A,#N/A,FALSE,"E-1";#N/A,#N/A,FALSE,"E-2";#N/A,#N/A,FALSE,"F-1";#N/A,#N/A,FALSE,"F-2";#N/A,#N/A,FALSE,"F-3";#N/A,#N/A,FALSE,"F-4";#N/A,#N/A,FALSE,"F-5";#N/A,#N/A,FALSE,"F-6";#N/A,#N/A,FALSE,"Matrix"}</definedName>
    <definedName name="Movil." hidden="1">{#N/A,#N/A,FALSE,"E-1";#N/A,#N/A,FALSE,"E-2";#N/A,#N/A,FALSE,"F-1";#N/A,#N/A,FALSE,"F-2";#N/A,#N/A,FALSE,"F-3";#N/A,#N/A,FALSE,"F-4";#N/A,#N/A,FALSE,"F-5";#N/A,#N/A,FALSE,"F-6";#N/A,#N/A,FALSE,"Matrix"}</definedName>
    <definedName name="MOVINT" localSheetId="7">#REF!</definedName>
    <definedName name="MOVINT" localSheetId="4">#REF!</definedName>
    <definedName name="MOVINT">#REF!</definedName>
    <definedName name="mp" localSheetId="7">#REF!</definedName>
    <definedName name="mp" localSheetId="4">#REF!</definedName>
    <definedName name="mp">#REF!</definedName>
    <definedName name="MPA" localSheetId="1" hidden="1">{"'Sheet1'!$A$1:$G$85"}</definedName>
    <definedName name="MPA" localSheetId="11" hidden="1">{"'Sheet1'!$A$1:$G$85"}</definedName>
    <definedName name="MPA" localSheetId="15" hidden="1">{"'Sheet1'!$A$1:$G$85"}</definedName>
    <definedName name="MPA" localSheetId="21" hidden="1">{"'Sheet1'!$A$1:$G$85"}</definedName>
    <definedName name="MPA" hidden="1">{"'Sheet1'!$A$1:$G$85"}</definedName>
    <definedName name="MPA_1" localSheetId="1" hidden="1">{"'Sheet1'!$A$1:$G$85"}</definedName>
    <definedName name="MPA_1" localSheetId="11" hidden="1">{"'Sheet1'!$A$1:$G$85"}</definedName>
    <definedName name="MPA_1" localSheetId="15" hidden="1">{"'Sheet1'!$A$1:$G$85"}</definedName>
    <definedName name="MPA_1" localSheetId="21" hidden="1">{"'Sheet1'!$A$1:$G$85"}</definedName>
    <definedName name="MPA_1" hidden="1">{"'Sheet1'!$A$1:$G$85"}</definedName>
    <definedName name="MPA_2" localSheetId="1" hidden="1">{"'Sheet1'!$A$1:$G$85"}</definedName>
    <definedName name="MPA_2" localSheetId="11" hidden="1">{"'Sheet1'!$A$1:$G$85"}</definedName>
    <definedName name="MPA_2" localSheetId="15" hidden="1">{"'Sheet1'!$A$1:$G$85"}</definedName>
    <definedName name="MPA_2" localSheetId="21" hidden="1">{"'Sheet1'!$A$1:$G$85"}</definedName>
    <definedName name="MPA_2" hidden="1">{"'Sheet1'!$A$1:$G$85"}</definedName>
    <definedName name="MQ" localSheetId="7">#REF!</definedName>
    <definedName name="MQ" localSheetId="4">#REF!</definedName>
    <definedName name="MQ">#REF!</definedName>
    <definedName name="MR" localSheetId="7">#REF!</definedName>
    <definedName name="MR" localSheetId="4">#REF!</definedName>
    <definedName name="MR">#REF!</definedName>
    <definedName name="MRC" localSheetId="7">#REF!</definedName>
    <definedName name="MRC">#REF!</definedName>
    <definedName name="MT" localSheetId="7">#REF!</definedName>
    <definedName name="MT">#REF!</definedName>
    <definedName name="MU" localSheetId="7">#REF!</definedName>
    <definedName name="MU" localSheetId="4">#REF!</definedName>
    <definedName name="MU">#REF!</definedName>
    <definedName name="Muebels3" hidden="1">{#N/A,#N/A,TRUE,"LP-CO2X"}</definedName>
    <definedName name="Muebles2" hidden="1">{#N/A,#N/A,TRUE,"LP-CO2X"}</definedName>
    <definedName name="Muebles3" hidden="1">{#N/A,#N/A,TRUE,"LP-CO2X"}</definedName>
    <definedName name="MULA" localSheetId="7">#REF!</definedName>
    <definedName name="MULA" localSheetId="4">#REF!</definedName>
    <definedName name="MULA">#REF!</definedName>
    <definedName name="Mult" localSheetId="7">#REF!</definedName>
    <definedName name="Mult">#REF!</definedName>
    <definedName name="Muro_de_emprestito" localSheetId="7">#REF!</definedName>
    <definedName name="Muro_de_emprestito">#REF!</definedName>
    <definedName name="MUS" localSheetId="7">#REF!</definedName>
    <definedName name="MUS">#REF!</definedName>
    <definedName name="MUTUAL" localSheetId="7">#REF!</definedName>
    <definedName name="MUTUAL" localSheetId="4">#REF!</definedName>
    <definedName name="MUTUAL">#REF!</definedName>
    <definedName name="MUW" localSheetId="7">#REF!</definedName>
    <definedName name="MUW">#REF!</definedName>
    <definedName name="myPosition" localSheetId="7">CELL("address",#REF!)</definedName>
    <definedName name="myPosition">CELL("address",#REF!)</definedName>
    <definedName name="myYear" localSheetId="7">YEAR(#REF!)</definedName>
    <definedName name="myYear">YEAR(#REF!)</definedName>
    <definedName name="myYear_1" localSheetId="7">YEAR(#REF!)</definedName>
    <definedName name="myYear_1">YEAR(#REF!)</definedName>
    <definedName name="N" localSheetId="7">#REF!</definedName>
    <definedName name="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">#REF!</definedName>
    <definedName name="N._FUND." localSheetId="7">#REF!</definedName>
    <definedName name="N._FUND." localSheetId="4">#REF!</definedName>
    <definedName name="N._FUND." localSheetId="3">#REF!</definedName>
    <definedName name="N._FUND.">#REF!</definedName>
    <definedName name="N__FUND_" localSheetId="7">#REF!</definedName>
    <definedName name="N__FUND_" localSheetId="4">#REF!</definedName>
    <definedName name="N__FUND_">#REF!</definedName>
    <definedName name="N__FUND____0" localSheetId="7">#REF!</definedName>
    <definedName name="N__FUND____0" localSheetId="4">#REF!</definedName>
    <definedName name="N__FUND____0">#REF!</definedName>
    <definedName name="N__FUND____1" localSheetId="7">#REF!</definedName>
    <definedName name="N__FUND____1" localSheetId="4">#REF!</definedName>
    <definedName name="N__FUND____1">#REF!</definedName>
    <definedName name="N__FUND____2" localSheetId="7">#REF!</definedName>
    <definedName name="N__FUND____2" localSheetId="4">#REF!</definedName>
    <definedName name="N__FUND____2">#REF!</definedName>
    <definedName name="N_Asig_MOI" localSheetId="7">#REF!</definedName>
    <definedName name="N_Asig_MOI" localSheetId="3">#REF!</definedName>
    <definedName name="N_Asig_MOI">#REF!</definedName>
    <definedName name="NAME" localSheetId="7">#REF!</definedName>
    <definedName name="NAME" localSheetId="4">#REF!</definedName>
    <definedName name="NAME">#REF!</definedName>
    <definedName name="ncv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DHAET" localSheetId="7" hidden="1">#REF!</definedName>
    <definedName name="NDHAET" hidden="1">#REF!</definedName>
    <definedName name="NE" localSheetId="7">#REF!</definedName>
    <definedName name="NE">#REF!</definedName>
    <definedName name="NEGOCIO" localSheetId="7">#REF!</definedName>
    <definedName name="NEGOCIO" localSheetId="4">#REF!</definedName>
    <definedName name="NEGOCIO">#REF!</definedName>
    <definedName name="nep" localSheetId="7">#REF!</definedName>
    <definedName name="nep">#REF!</definedName>
    <definedName name="NETO" localSheetId="7">#REF!</definedName>
    <definedName name="NETO" localSheetId="4">#REF!</definedName>
    <definedName name="NETO">#REF!</definedName>
    <definedName name="NFEED10" localSheetId="7">#REF!</definedName>
    <definedName name="NFEED10">#REF!</definedName>
    <definedName name="NFEED2" localSheetId="7">#REF!</definedName>
    <definedName name="NFEED2">#REF!</definedName>
    <definedName name="NFEED3" localSheetId="7">#REF!</definedName>
    <definedName name="NFEED3">#REF!</definedName>
    <definedName name="NFEED4" localSheetId="7">#REF!</definedName>
    <definedName name="NFEED4">#REF!</definedName>
    <definedName name="NFEED5" localSheetId="7">#REF!</definedName>
    <definedName name="NFEED5">#REF!</definedName>
    <definedName name="NFEED6" localSheetId="7">#REF!</definedName>
    <definedName name="NFEED6">#REF!</definedName>
    <definedName name="NFEED7" localSheetId="7">#REF!</definedName>
    <definedName name="NFEED7">#REF!</definedName>
    <definedName name="NFEED8" localSheetId="7">#REF!</definedName>
    <definedName name="NFEED8">#REF!</definedName>
    <definedName name="NFEED9" localSheetId="7">#REF!</definedName>
    <definedName name="NFEED9">#REF!</definedName>
    <definedName name="NHDMHM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D" localSheetId="7">#REF!</definedName>
    <definedName name="NID" localSheetId="4">#REF!</definedName>
    <definedName name="NID">#REF!</definedName>
    <definedName name="ninefive" localSheetId="7">#REF!</definedName>
    <definedName name="ninefive">#REF!</definedName>
    <definedName name="ninefour" localSheetId="7">#REF!</definedName>
    <definedName name="ninefour">#REF!</definedName>
    <definedName name="ninenine" localSheetId="7">#REF!</definedName>
    <definedName name="ninenine">#REF!</definedName>
    <definedName name="nineseven" localSheetId="7">#REF!</definedName>
    <definedName name="nineseven">#REF!</definedName>
    <definedName name="ninesix" localSheetId="7">#REF!</definedName>
    <definedName name="ninesix">#REF!</definedName>
    <definedName name="ninethree" localSheetId="7">#REF!</definedName>
    <definedName name="ninethree">#REF!</definedName>
    <definedName name="NIVEL" localSheetId="7">#REF!</definedName>
    <definedName name="NIVEL" localSheetId="4">#REF!</definedName>
    <definedName name="NIVEL">#REF!</definedName>
    <definedName name="Nivel_MOI" localSheetId="7">#REF!</definedName>
    <definedName name="Nivel_MOI" localSheetId="4">#REF!</definedName>
    <definedName name="Nivel_MOI">#REF!</definedName>
    <definedName name="NM" localSheetId="7">#REF!</definedName>
    <definedName name="nm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>#REF!</definedName>
    <definedName name="nmhgf" localSheetId="7">#REF!</definedName>
    <definedName name="nmhgf">#REF!</definedName>
    <definedName name="NN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n" localSheetId="4" hidden="1">{#N/A,#N/A,FALSE,"Costos_Elem_Hid";#N/A,#N/A,FALSE,"Costos_Elem_Hid";#N/A,#N/A,FALSE,"Costos_Elem_Hid"}</definedName>
    <definedName name="nnn" localSheetId="1" hidden="1">{#N/A,#N/A,FALSE,"Total_OC015";#N/A,#N/A,FALSE,"ADMIN";#N/A,#N/A,FALSE,"PROCES";#N/A,#N/A,FALSE,"mecan";#N/A,#N/A,FALSE,"civil";#N/A,#N/A,FALSE,"CAÑER";#N/A,#N/A,FALSE,"ELEC";#N/A,#N/A,FALSE,"INSTR"}</definedName>
    <definedName name="nnn" localSheetId="11" hidden="1">{#N/A,#N/A,FALSE,"Total_OC015";#N/A,#N/A,FALSE,"ADMIN";#N/A,#N/A,FALSE,"PROCES";#N/A,#N/A,FALSE,"mecan";#N/A,#N/A,FALSE,"civil";#N/A,#N/A,FALSE,"CAÑER";#N/A,#N/A,FALSE,"ELEC";#N/A,#N/A,FALSE,"INSTR"}</definedName>
    <definedName name="nnn" localSheetId="15" hidden="1">{#N/A,#N/A,FALSE,"Total_OC015";#N/A,#N/A,FALSE,"ADMIN";#N/A,#N/A,FALSE,"PROCES";#N/A,#N/A,FALSE,"mecan";#N/A,#N/A,FALSE,"civil";#N/A,#N/A,FALSE,"CAÑER";#N/A,#N/A,FALSE,"ELEC";#N/A,#N/A,FALSE,"INSTR"}</definedName>
    <definedName name="nnn" localSheetId="21" hidden="1">{#N/A,#N/A,FALSE,"Total_OC015";#N/A,#N/A,FALSE,"ADMIN";#N/A,#N/A,FALSE,"PROCES";#N/A,#N/A,FALSE,"mecan";#N/A,#N/A,FALSE,"civil";#N/A,#N/A,FALSE,"CAÑER";#N/A,#N/A,FALSE,"ELEC";#N/A,#N/A,FALSE,"INSTR"}</definedName>
    <definedName name="NNN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nn" hidden="1">{#N/A,#N/A,FALSE,"Total_OC015";#N/A,#N/A,FALSE,"ADMIN";#N/A,#N/A,FALSE,"PROCES";#N/A,#N/A,FALSE,"mecan";#N/A,#N/A,FALSE,"civil";#N/A,#N/A,FALSE,"CAÑER";#N/A,#N/A,FALSE,"ELEC";#N/A,#N/A,FALSE,"INSTR"}</definedName>
    <definedName name="nnnn" localSheetId="7">#REF!</definedName>
    <definedName name="nnnn">#REF!</definedName>
    <definedName name="nnnnn" localSheetId="4" hidden="1">{#N/A,#N/A,TRUE,"Est. de Fact.";#N/A,#N/A,TRUE,"Capitulo 19";#N/A,#N/A,TRUE,"Proyecto P855"}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11" hidden="1">{#N/A,#N/A,FALSE,"Total_OC015";#N/A,#N/A,FALSE,"ADMIN";#N/A,#N/A,FALSE,"PROCES";#N/A,#N/A,FALSE,"mecan";#N/A,#N/A,FALSE,"civil";#N/A,#N/A,FALSE,"CAÑER";#N/A,#N/A,FALSE,"ELEC";#N/A,#N/A,FALSE,"INSTR"}</definedName>
    <definedName name="nnnnn" localSheetId="15" hidden="1">{#N/A,#N/A,FALSE,"Total_OC015";#N/A,#N/A,FALSE,"ADMIN";#N/A,#N/A,FALSE,"PROCES";#N/A,#N/A,FALSE,"mecan";#N/A,#N/A,FALSE,"civil";#N/A,#N/A,FALSE,"CAÑER";#N/A,#N/A,FALSE,"ELEC";#N/A,#N/A,FALSE,"INSTR"}</definedName>
    <definedName name="nnnnn" localSheetId="21" hidden="1">{#N/A,#N/A,FALSE,"Total_OC015";#N/A,#N/A,FALSE,"ADMIN";#N/A,#N/A,FALSE,"PROCES";#N/A,#N/A,FALSE,"mecan";#N/A,#N/A,FALSE,"civil";#N/A,#N/A,FALSE,"CAÑER";#N/A,#N/A,FALSE,"ELEC";#N/A,#N/A,FALSE,"INSTR"}</definedName>
    <definedName name="nnnnn" localSheetId="3" hidden="1">{#N/A,#N/A,TRUE,"Est. de Fact.";#N/A,#N/A,TRUE,"Capitulo 19";#N/A,#N/A,TRUE,"Proyecto P855"}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nnnn_1" localSheetId="1" hidden="1">{#N/A,#N/A,FALSE,"Total_OC015";#N/A,#N/A,FALSE,"ADMIN";#N/A,#N/A,FALSE,"PROCES";#N/A,#N/A,FALSE,"mecan";#N/A,#N/A,FALSE,"civil";#N/A,#N/A,FALSE,"CAÑER";#N/A,#N/A,FALSE,"ELEC";#N/A,#N/A,FALSE,"INSTR"}</definedName>
    <definedName name="nnnnn_1" localSheetId="11" hidden="1">{#N/A,#N/A,FALSE,"Total_OC015";#N/A,#N/A,FALSE,"ADMIN";#N/A,#N/A,FALSE,"PROCES";#N/A,#N/A,FALSE,"mecan";#N/A,#N/A,FALSE,"civil";#N/A,#N/A,FALSE,"CAÑER";#N/A,#N/A,FALSE,"ELEC";#N/A,#N/A,FALSE,"INSTR"}</definedName>
    <definedName name="nnnnn_1" localSheetId="15" hidden="1">{#N/A,#N/A,FALSE,"Total_OC015";#N/A,#N/A,FALSE,"ADMIN";#N/A,#N/A,FALSE,"PROCES";#N/A,#N/A,FALSE,"mecan";#N/A,#N/A,FALSE,"civil";#N/A,#N/A,FALSE,"CAÑER";#N/A,#N/A,FALSE,"ELEC";#N/A,#N/A,FALSE,"INSTR"}</definedName>
    <definedName name="nnnnn_1" localSheetId="21" hidden="1">{#N/A,#N/A,FALSE,"Total_OC015";#N/A,#N/A,FALSE,"ADMIN";#N/A,#N/A,FALSE,"PROCES";#N/A,#N/A,FALSE,"mecan";#N/A,#N/A,FALSE,"civil";#N/A,#N/A,FALSE,"CAÑER";#N/A,#N/A,FALSE,"ELEC";#N/A,#N/A,FALSE,"INSTR"}</definedName>
    <definedName name="nnnnn_1" hidden="1">{#N/A,#N/A,FALSE,"Total_OC015";#N/A,#N/A,FALSE,"ADMIN";#N/A,#N/A,FALSE,"PROCES";#N/A,#N/A,FALSE,"mecan";#N/A,#N/A,FALSE,"civil";#N/A,#N/A,FALSE,"CAÑER";#N/A,#N/A,FALSE,"ELEC";#N/A,#N/A,FALSE,"INSTR"}</definedName>
    <definedName name="NNNNNN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3">#REF!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O" localSheetId="4">#REF!</definedName>
    <definedName name="NO" localSheetId="3">#REF!</definedName>
    <definedName name="no">0</definedName>
    <definedName name="NO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 localSheetId="7">#REF!</definedName>
    <definedName name="Nombre" localSheetId="4">#REF!</definedName>
    <definedName name="Nombre">#REF!</definedName>
    <definedName name="NOMBRE_PROYECTO" localSheetId="7">#REF!</definedName>
    <definedName name="NOMBRE_PROYECTO" localSheetId="4">#REF!</definedName>
    <definedName name="NOMBRE_PROYECTO">#REF!</definedName>
    <definedName name="NO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PROP" localSheetId="7">#REF!</definedName>
    <definedName name="NOMPROP" localSheetId="4">#REF!</definedName>
    <definedName name="NOMPROP">#REF!</definedName>
    <definedName name="norma" localSheetId="7">#REF!</definedName>
    <definedName name="norma">#REF!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11" hidden="1">{#N/A,#N/A,FALSE,"E-1";#N/A,#N/A,FALSE,"E-2";#N/A,#N/A,FALSE,"F-1";#N/A,#N/A,FALSE,"F-2";#N/A,#N/A,FALSE,"F-3";#N/A,#N/A,FALSE,"F-4";#N/A,#N/A,FALSE,"F-5";#N/A,#N/A,FALSE,"F-6";#N/A,#N/A,FALSE,"Matrix"}</definedName>
    <definedName name="nose2" localSheetId="15" hidden="1">{#N/A,#N/A,FALSE,"E-1";#N/A,#N/A,FALSE,"E-2";#N/A,#N/A,FALSE,"F-1";#N/A,#N/A,FALSE,"F-2";#N/A,#N/A,FALSE,"F-3";#N/A,#N/A,FALSE,"F-4";#N/A,#N/A,FALSE,"F-5";#N/A,#N/A,FALSE,"F-6";#N/A,#N/A,FALSE,"Matrix"}</definedName>
    <definedName name="nose2" localSheetId="21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11" hidden="1">{#N/A,#N/A,FALSE,"E-1";#N/A,#N/A,FALSE,"E-2";#N/A,#N/A,FALSE,"F-1";#N/A,#N/A,FALSE,"F-2";#N/A,#N/A,FALSE,"F-3";#N/A,#N/A,FALSE,"F-4";#N/A,#N/A,FALSE,"F-5";#N/A,#N/A,FALSE,"F-6";#N/A,#N/A,FALSE,"Matrix"}</definedName>
    <definedName name="nose2_1" localSheetId="15" hidden="1">{#N/A,#N/A,FALSE,"E-1";#N/A,#N/A,FALSE,"E-2";#N/A,#N/A,FALSE,"F-1";#N/A,#N/A,FALSE,"F-2";#N/A,#N/A,FALSE,"F-3";#N/A,#N/A,FALSE,"F-4";#N/A,#N/A,FALSE,"F-5";#N/A,#N/A,FALSE,"F-6";#N/A,#N/A,FALSE,"Matrix"}</definedName>
    <definedName name="nose2_1" localSheetId="21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1" hidden="1">{#N/A,#N/A,FALSE,"Matrix";#N/A,#N/A,FALSE,"Executive";#N/A,#N/A,FALSE,"Summary"}</definedName>
    <definedName name="nose3" localSheetId="11" hidden="1">{#N/A,#N/A,FALSE,"Matrix";#N/A,#N/A,FALSE,"Executive";#N/A,#N/A,FALSE,"Summary"}</definedName>
    <definedName name="nose3" localSheetId="15" hidden="1">{#N/A,#N/A,FALSE,"Matrix";#N/A,#N/A,FALSE,"Executive";#N/A,#N/A,FALSE,"Summary"}</definedName>
    <definedName name="nose3" localSheetId="21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11" hidden="1">{#N/A,#N/A,FALSE,"Matrix";#N/A,#N/A,FALSE,"Executive";#N/A,#N/A,FALSE,"Summary"}</definedName>
    <definedName name="nose3_1" localSheetId="15" hidden="1">{#N/A,#N/A,FALSE,"Matrix";#N/A,#N/A,FALSE,"Executive";#N/A,#N/A,FALSE,"Summary"}</definedName>
    <definedName name="nose3_1" localSheetId="21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1" hidden="1">{#N/A,#N/A,FALSE,"Matrix";#N/A,#N/A,FALSE,"Executive";#N/A,#N/A,FALSE,"Summary"}</definedName>
    <definedName name="NOSE4" localSheetId="11" hidden="1">{#N/A,#N/A,FALSE,"Matrix";#N/A,#N/A,FALSE,"Executive";#N/A,#N/A,FALSE,"Summary"}</definedName>
    <definedName name="NOSE4" localSheetId="15" hidden="1">{#N/A,#N/A,FALSE,"Matrix";#N/A,#N/A,FALSE,"Executive";#N/A,#N/A,FALSE,"Summary"}</definedName>
    <definedName name="NOSE4" localSheetId="21" hidden="1">{#N/A,#N/A,FALSE,"Matrix";#N/A,#N/A,FALSE,"Executive";#N/A,#N/A,FALSE,"Summary"}</definedName>
    <definedName name="NOSE4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11" hidden="1">{#N/A,#N/A,FALSE,"Matrix";#N/A,#N/A,FALSE,"Executive";#N/A,#N/A,FALSE,"Summary"}</definedName>
    <definedName name="noses4" localSheetId="15" hidden="1">{#N/A,#N/A,FALSE,"Matrix";#N/A,#N/A,FALSE,"Executive";#N/A,#N/A,FALSE,"Summary"}</definedName>
    <definedName name="noses4" localSheetId="21" hidden="1">{#N/A,#N/A,FALSE,"Matrix";#N/A,#N/A,FALSE,"Executive";#N/A,#N/A,FALSE,"Summary"}</definedName>
    <definedName name="noses4" hidden="1">{#N/A,#N/A,FALSE,"Matrix";#N/A,#N/A,FALSE,"Executive";#N/A,#N/A,FALSE,"Summary"}</definedName>
    <definedName name="NOTES" localSheetId="7">#REF!</definedName>
    <definedName name="NOTES" localSheetId="4">#REF!</definedName>
    <definedName name="NOTES">#REF!</definedName>
    <definedName name="NP" localSheetId="7">#REF!</definedName>
    <definedName name="NP" localSheetId="4">#REF!</definedName>
    <definedName name="NP">#REF!</definedName>
    <definedName name="NR" localSheetId="7">#REF!</definedName>
    <definedName name="NR">#REF!</definedName>
    <definedName name="nro" localSheetId="7">#REF!</definedName>
    <definedName name="nro">#REF!</definedName>
    <definedName name="NTC" localSheetId="7">#REF!</definedName>
    <definedName name="NTC">#REF!</definedName>
    <definedName name="Nueva" localSheetId="4" hidden="1">{#N/A,#N/A,FALSE,"summary";#N/A,#N/A,FALSE,"SumGraph"}</definedName>
    <definedName name="Nueva" localSheetId="1" hidden="1">{#N/A,#N/A,FALSE,"summary";#N/A,#N/A,FALSE,"SumGraph"}</definedName>
    <definedName name="Nueva" localSheetId="11" hidden="1">{#N/A,#N/A,FALSE,"summary";#N/A,#N/A,FALSE,"SumGraph"}</definedName>
    <definedName name="Nueva" localSheetId="15" hidden="1">{#N/A,#N/A,FALSE,"summary";#N/A,#N/A,FALSE,"SumGraph"}</definedName>
    <definedName name="Nueva" localSheetId="21" hidden="1">{#N/A,#N/A,FALSE,"summary";#N/A,#N/A,FALSE,"SumGraph"}</definedName>
    <definedName name="Nueva" localSheetId="3" hidden="1">{#N/A,#N/A,FALSE,"summary";#N/A,#N/A,FALSE,"SumGraph"}</definedName>
    <definedName name="Nueva" hidden="1">{#N/A,#N/A,FALSE,"summary";#N/A,#N/A,FALSE,"SumGraph"}</definedName>
    <definedName name="Nueva_1" localSheetId="1" hidden="1">{#N/A,#N/A,FALSE,"summary";#N/A,#N/A,FALSE,"SumGraph"}</definedName>
    <definedName name="Nueva_1" localSheetId="11" hidden="1">{#N/A,#N/A,FALSE,"summary";#N/A,#N/A,FALSE,"SumGraph"}</definedName>
    <definedName name="Nueva_1" localSheetId="15" hidden="1">{#N/A,#N/A,FALSE,"summary";#N/A,#N/A,FALSE,"SumGraph"}</definedName>
    <definedName name="Nueva_1" localSheetId="21" hidden="1">{#N/A,#N/A,FALSE,"summary";#N/A,#N/A,FALSE,"SumGraph"}</definedName>
    <definedName name="Nueva_1" hidden="1">{#N/A,#N/A,FALSE,"summary";#N/A,#N/A,FALSE,"SumGraph"}</definedName>
    <definedName name="nuev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mber_of_Payments" localSheetId="7">MATCH(0.01,#REF!,-1)+1</definedName>
    <definedName name="Number_of_Payments">MATCH(0.01,#REF!,-1)+1</definedName>
    <definedName name="NUMMES" localSheetId="7">#REF!</definedName>
    <definedName name="NUMMES">#REF!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ñ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l" localSheetId="7">#REF!</definedName>
    <definedName name="ñl">#REF!</definedName>
    <definedName name="ñlaskdla" localSheetId="1" hidden="1">{#N/A,#N/A,FALSE,"Total_OC015";#N/A,#N/A,FALSE,"ADMIN";#N/A,#N/A,FALSE,"PROCES";#N/A,#N/A,FALSE,"mecan";#N/A,#N/A,FALSE,"civil";#N/A,#N/A,FALSE,"CAÑER";#N/A,#N/A,FALSE,"ELEC";#N/A,#N/A,FALSE,"INSTR"}</definedName>
    <definedName name="ñlaskdla" localSheetId="11" hidden="1">{#N/A,#N/A,FALSE,"Total_OC015";#N/A,#N/A,FALSE,"ADMIN";#N/A,#N/A,FALSE,"PROCES";#N/A,#N/A,FALSE,"mecan";#N/A,#N/A,FALSE,"civil";#N/A,#N/A,FALSE,"CAÑER";#N/A,#N/A,FALSE,"ELEC";#N/A,#N/A,FALSE,"INSTR"}</definedName>
    <definedName name="ñlaskdla" localSheetId="15" hidden="1">{#N/A,#N/A,FALSE,"Total_OC015";#N/A,#N/A,FALSE,"ADMIN";#N/A,#N/A,FALSE,"PROCES";#N/A,#N/A,FALSE,"mecan";#N/A,#N/A,FALSE,"civil";#N/A,#N/A,FALSE,"CAÑER";#N/A,#N/A,FALSE,"ELEC";#N/A,#N/A,FALSE,"INSTR"}</definedName>
    <definedName name="ñlaskdla" localSheetId="21" hidden="1">{#N/A,#N/A,FALSE,"Total_OC015";#N/A,#N/A,FALSE,"ADMIN";#N/A,#N/A,FALSE,"PROCES";#N/A,#N/A,FALSE,"mecan";#N/A,#N/A,FALSE,"civil";#N/A,#N/A,FALSE,"CAÑER";#N/A,#N/A,FALSE,"ELEC";#N/A,#N/A,FALSE,"INSTR"}</definedName>
    <definedName name="ñlaskdla" localSheetId="3" hidden="1">{#N/A,#N/A,FALSE,"Total_OC015";#N/A,#N/A,FALSE,"ADMIN";#N/A,#N/A,FALSE,"PROCES";#N/A,#N/A,FALSE,"mecan";#N/A,#N/A,FALSE,"civil";#N/A,#N/A,FALSE,"CAÑER";#N/A,#N/A,FALSE,"ELEC";#N/A,#N/A,FALSE,"INSTR"}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LJD" localSheetId="1" hidden="1">{"Sin detalle",#N/A,FALSE,"Flujo (redondeado)"}</definedName>
    <definedName name="ÑLJD" localSheetId="11" hidden="1">{"Sin detalle",#N/A,FALSE,"Flujo (redondeado)"}</definedName>
    <definedName name="ÑLJD" localSheetId="15" hidden="1">{"Sin detalle",#N/A,FALSE,"Flujo (redondeado)"}</definedName>
    <definedName name="ÑLJD" localSheetId="21" hidden="1">{"Sin detalle",#N/A,FALSE,"Flujo (redondeado)"}</definedName>
    <definedName name="ÑLJD" hidden="1">{"Sin detalle",#N/A,FALSE,"Flujo (redondeado)"}</definedName>
    <definedName name="ñlk" localSheetId="1" hidden="1">{#N/A,#N/A,FALSE,"Total_OC015";#N/A,#N/A,FALSE,"ADMIN";#N/A,#N/A,FALSE,"PROCES";#N/A,#N/A,FALSE,"mecan";#N/A,#N/A,FALSE,"civil";#N/A,#N/A,FALSE,"CAÑER";#N/A,#N/A,FALSE,"ELEC";#N/A,#N/A,FALSE,"INSTR"}</definedName>
    <definedName name="ñlk" localSheetId="11" hidden="1">{#N/A,#N/A,FALSE,"Total_OC015";#N/A,#N/A,FALSE,"ADMIN";#N/A,#N/A,FALSE,"PROCES";#N/A,#N/A,FALSE,"mecan";#N/A,#N/A,FALSE,"civil";#N/A,#N/A,FALSE,"CAÑER";#N/A,#N/A,FALSE,"ELEC";#N/A,#N/A,FALSE,"INSTR"}</definedName>
    <definedName name="ñlk" localSheetId="15" hidden="1">{#N/A,#N/A,FALSE,"Total_OC015";#N/A,#N/A,FALSE,"ADMIN";#N/A,#N/A,FALSE,"PROCES";#N/A,#N/A,FALSE,"mecan";#N/A,#N/A,FALSE,"civil";#N/A,#N/A,FALSE,"CAÑER";#N/A,#N/A,FALSE,"ELEC";#N/A,#N/A,FALSE,"INSTR"}</definedName>
    <definedName name="ñlk" localSheetId="21" hidden="1">{#N/A,#N/A,FALSE,"Total_OC015";#N/A,#N/A,FALSE,"ADMIN";#N/A,#N/A,FALSE,"PROCES";#N/A,#N/A,FALSE,"mecan";#N/A,#N/A,FALSE,"civil";#N/A,#N/A,FALSE,"CAÑER";#N/A,#N/A,FALSE,"ELEC";#N/A,#N/A,FALSE,"INSTR"}</definedName>
    <definedName name="ñlk" hidden="1">{#N/A,#N/A,FALSE,"Total_OC015";#N/A,#N/A,FALSE,"ADMIN";#N/A,#N/A,FALSE,"PROCES";#N/A,#N/A,FALSE,"mecan";#N/A,#N/A,FALSE,"civil";#N/A,#N/A,FALSE,"CAÑER";#N/A,#N/A,FALSE,"ELEC";#N/A,#N/A,FALSE,"INSTR"}</definedName>
    <definedName name="ñlk_1" localSheetId="1" hidden="1">{#N/A,#N/A,FALSE,"Total_OC015";#N/A,#N/A,FALSE,"ADMIN";#N/A,#N/A,FALSE,"PROCES";#N/A,#N/A,FALSE,"mecan";#N/A,#N/A,FALSE,"civil";#N/A,#N/A,FALSE,"CAÑER";#N/A,#N/A,FALSE,"ELEC";#N/A,#N/A,FALSE,"INSTR"}</definedName>
    <definedName name="ñlk_1" localSheetId="11" hidden="1">{#N/A,#N/A,FALSE,"Total_OC015";#N/A,#N/A,FALSE,"ADMIN";#N/A,#N/A,FALSE,"PROCES";#N/A,#N/A,FALSE,"mecan";#N/A,#N/A,FALSE,"civil";#N/A,#N/A,FALSE,"CAÑER";#N/A,#N/A,FALSE,"ELEC";#N/A,#N/A,FALSE,"INSTR"}</definedName>
    <definedName name="ñlk_1" localSheetId="15" hidden="1">{#N/A,#N/A,FALSE,"Total_OC015";#N/A,#N/A,FALSE,"ADMIN";#N/A,#N/A,FALSE,"PROCES";#N/A,#N/A,FALSE,"mecan";#N/A,#N/A,FALSE,"civil";#N/A,#N/A,FALSE,"CAÑER";#N/A,#N/A,FALSE,"ELEC";#N/A,#N/A,FALSE,"INSTR"}</definedName>
    <definedName name="ñlk_1" localSheetId="21" hidden="1">{#N/A,#N/A,FALSE,"Total_OC015";#N/A,#N/A,FALSE,"ADMIN";#N/A,#N/A,FALSE,"PROCES";#N/A,#N/A,FALSE,"mecan";#N/A,#N/A,FALSE,"civil";#N/A,#N/A,FALSE,"CAÑER";#N/A,#N/A,FALSE,"ELEC";#N/A,#N/A,FALSE,"INSTR"}</definedName>
    <definedName name="ñlk_1" hidden="1">{#N/A,#N/A,FALSE,"Total_OC015";#N/A,#N/A,FALSE,"ADMIN";#N/A,#N/A,FALSE,"PROCES";#N/A,#N/A,FALSE,"mecan";#N/A,#N/A,FALSE,"civil";#N/A,#N/A,FALSE,"CAÑER";#N/A,#N/A,FALSE,"ELEC";#N/A,#N/A,FALSE,"INSTR"}</definedName>
    <definedName name="ñlo" localSheetId="7">#REF!</definedName>
    <definedName name="ñlo" localSheetId="4">#REF!</definedName>
    <definedName name="ñlo">#REF!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11" hidden="1">{#N/A,#N/A,FALSE,"Total_OC015";#N/A,#N/A,FALSE,"ADMIN";#N/A,#N/A,FALSE,"PROCES";#N/A,#N/A,FALSE,"mecan";#N/A,#N/A,FALSE,"civil";#N/A,#N/A,FALSE,"CAÑER";#N/A,#N/A,FALSE,"ELEC";#N/A,#N/A,FALSE,"INSTR"}</definedName>
    <definedName name="ññ" localSheetId="15" hidden="1">{#N/A,#N/A,FALSE,"Total_OC015";#N/A,#N/A,FALSE,"ADMIN";#N/A,#N/A,FALSE,"PROCES";#N/A,#N/A,FALSE,"mecan";#N/A,#N/A,FALSE,"civil";#N/A,#N/A,FALSE,"CAÑER";#N/A,#N/A,FALSE,"ELEC";#N/A,#N/A,FALSE,"INSTR"}</definedName>
    <definedName name="ññ" localSheetId="21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_1" localSheetId="1" hidden="1">{#N/A,#N/A,FALSE,"Total_OC015";#N/A,#N/A,FALSE,"ADMIN";#N/A,#N/A,FALSE,"PROCES";#N/A,#N/A,FALSE,"mecan";#N/A,#N/A,FALSE,"civil";#N/A,#N/A,FALSE,"CAÑER";#N/A,#N/A,FALSE,"ELEC";#N/A,#N/A,FALSE,"INSTR"}</definedName>
    <definedName name="ññ_1" localSheetId="11" hidden="1">{#N/A,#N/A,FALSE,"Total_OC015";#N/A,#N/A,FALSE,"ADMIN";#N/A,#N/A,FALSE,"PROCES";#N/A,#N/A,FALSE,"mecan";#N/A,#N/A,FALSE,"civil";#N/A,#N/A,FALSE,"CAÑER";#N/A,#N/A,FALSE,"ELEC";#N/A,#N/A,FALSE,"INSTR"}</definedName>
    <definedName name="ññ_1" localSheetId="15" hidden="1">{#N/A,#N/A,FALSE,"Total_OC015";#N/A,#N/A,FALSE,"ADMIN";#N/A,#N/A,FALSE,"PROCES";#N/A,#N/A,FALSE,"mecan";#N/A,#N/A,FALSE,"civil";#N/A,#N/A,FALSE,"CAÑER";#N/A,#N/A,FALSE,"ELEC";#N/A,#N/A,FALSE,"INSTR"}</definedName>
    <definedName name="ññ_1" localSheetId="21" hidden="1">{#N/A,#N/A,FALSE,"Total_OC015";#N/A,#N/A,FALSE,"ADMIN";#N/A,#N/A,FALSE,"PROCES";#N/A,#N/A,FALSE,"mecan";#N/A,#N/A,FALSE,"civil";#N/A,#N/A,FALSE,"CAÑER";#N/A,#N/A,FALSE,"ELEC";#N/A,#N/A,FALSE,"INSTR"}</definedName>
    <definedName name="ññ_1" hidden="1">{#N/A,#N/A,FALSE,"Total_OC015";#N/A,#N/A,FALSE,"ADMIN";#N/A,#N/A,FALSE,"PROCES";#N/A,#N/A,FALSE,"mecan";#N/A,#N/A,FALSE,"civil";#N/A,#N/A,FALSE,"CAÑER";#N/A,#N/A,FALSE,"ELEC";#N/A,#N/A,FALSE,"INSTR"}</definedName>
    <definedName name="ñññ" localSheetId="4" hidden="1">{#N/A,#N/A,FALSE,"Costos_Elem_Hid";#N/A,#N/A,FALSE,"Costos_Elem_Hid";#N/A,#N/A,FALSE,"Costos_Elem_Hid"}</definedName>
    <definedName name="ñññ" localSheetId="1" hidden="1">{#N/A,#N/A,FALSE,"Costos_Elem_Hid";#N/A,#N/A,FALSE,"Costos_Elem_Hid";#N/A,#N/A,FALSE,"Costos_Elem_Hid"}</definedName>
    <definedName name="ñññ" localSheetId="11" hidden="1">{#N/A,#N/A,FALSE,"Costos_Elem_Hid";#N/A,#N/A,FALSE,"Costos_Elem_Hid";#N/A,#N/A,FALSE,"Costos_Elem_Hid"}</definedName>
    <definedName name="ñññ" localSheetId="15" hidden="1">{#N/A,#N/A,FALSE,"Costos_Elem_Hid";#N/A,#N/A,FALSE,"Costos_Elem_Hid";#N/A,#N/A,FALSE,"Costos_Elem_Hid"}</definedName>
    <definedName name="ñññ" localSheetId="21" hidden="1">{#N/A,#N/A,FALSE,"Costos_Elem_Hid";#N/A,#N/A,FALSE,"Costos_Elem_Hid";#N/A,#N/A,FALSE,"Costos_Elem_Hid"}</definedName>
    <definedName name="ñññ" localSheetId="3" hidden="1">{#N/A,#N/A,FALSE,"Costos_Elem_Hid";#N/A,#N/A,FALSE,"Costos_Elem_Hid";#N/A,#N/A,FALSE,"Costos_Elem_Hid"}</definedName>
    <definedName name="ñññ" hidden="1">{#N/A,#N/A,FALSE,"Costos_Elem_Hid";#N/A,#N/A,FALSE,"Costos_Elem_Hid";#N/A,#N/A,FALSE,"Costos_Elem_Hid"}</definedName>
    <definedName name="ññññññññ" localSheetId="4" hidden="1">{#N/A,#N/A,TRUE,"Costos_Subg_Hid"}</definedName>
    <definedName name="ññññññññ" localSheetId="1" hidden="1">{#N/A,#N/A,TRUE,"Costos_Subg_Hid"}</definedName>
    <definedName name="ññññññññ" localSheetId="11" hidden="1">{#N/A,#N/A,TRUE,"Costos_Subg_Hid"}</definedName>
    <definedName name="ññññññññ" localSheetId="15" hidden="1">{#N/A,#N/A,TRUE,"Costos_Subg_Hid"}</definedName>
    <definedName name="ññññññññ" localSheetId="21" hidden="1">{#N/A,#N/A,TRUE,"Costos_Subg_Hid"}</definedName>
    <definedName name="ññññññññ" localSheetId="3" hidden="1">{#N/A,#N/A,TRUE,"Costos_Subg_Hid"}</definedName>
    <definedName name="ññññññññ" hidden="1">{#N/A,#N/A,TRUE,"Costos_Subg_Hid"}</definedName>
    <definedName name="ÑP" localSheetId="1" hidden="1">{"Sin detalle",#N/A,FALSE,"Flujo (redondeado)";"Detallado",#N/A,FALSE,"Flujo (redondeado)"}</definedName>
    <definedName name="ÑP" localSheetId="11" hidden="1">{"Sin detalle",#N/A,FALSE,"Flujo (redondeado)";"Detallado",#N/A,FALSE,"Flujo (redondeado)"}</definedName>
    <definedName name="ÑP" localSheetId="15" hidden="1">{"Sin detalle",#N/A,FALSE,"Flujo (redondeado)";"Detallado",#N/A,FALSE,"Flujo (redondeado)"}</definedName>
    <definedName name="ÑP" localSheetId="21" hidden="1">{"Sin detalle",#N/A,FALSE,"Flujo (redondeado)";"Detallado",#N/A,FALSE,"Flujo (redondeado)"}</definedName>
    <definedName name="ÑP" hidden="1">{"Sin detalle",#N/A,FALSE,"Flujo (redondeado)";"Detallado",#N/A,FALSE,"Flujo (redondeado)"}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º" localSheetId="4" hidden="1">{#N/A,#N/A,TRUE,"Costos_Subg_Hid"}</definedName>
    <definedName name="º" localSheetId="1" hidden="1">{#N/A,#N/A,TRUE,"Costos_Subg_Hid"}</definedName>
    <definedName name="º" localSheetId="11" hidden="1">{#N/A,#N/A,TRUE,"Costos_Subg_Hid"}</definedName>
    <definedName name="º" localSheetId="15" hidden="1">{#N/A,#N/A,TRUE,"Costos_Subg_Hid"}</definedName>
    <definedName name="º" localSheetId="21" hidden="1">{#N/A,#N/A,TRUE,"Costos_Subg_Hid"}</definedName>
    <definedName name="º" localSheetId="3" hidden="1">{#N/A,#N/A,TRUE,"Costos_Subg_Hid"}</definedName>
    <definedName name="º" hidden="1">{#N/A,#N/A,TRUE,"Costos_Subg_Hid"}</definedName>
    <definedName name="o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_TAPA_META" localSheetId="7">#REF!</definedName>
    <definedName name="o_TAPA_META">#REF!</definedName>
    <definedName name="OB" localSheetId="7">#REF!</definedName>
    <definedName name="OB" localSheetId="4">#REF!</definedName>
    <definedName name="OB" localSheetId="3">#REF!</definedName>
    <definedName name="OB">#REF!</definedName>
    <definedName name="OBJ_05" localSheetId="1" hidden="1">{#N/A,#N/A,FALSE,"Total_OC015";#N/A,#N/A,FALSE,"ADMIN";#N/A,#N/A,FALSE,"PROCES";#N/A,#N/A,FALSE,"mecan";#N/A,#N/A,FALSE,"civil";#N/A,#N/A,FALSE,"CAÑER";#N/A,#N/A,FALSE,"ELEC";#N/A,#N/A,FALSE,"INSTR"}</definedName>
    <definedName name="OBJ_05" localSheetId="11" hidden="1">{#N/A,#N/A,FALSE,"Total_OC015";#N/A,#N/A,FALSE,"ADMIN";#N/A,#N/A,FALSE,"PROCES";#N/A,#N/A,FALSE,"mecan";#N/A,#N/A,FALSE,"civil";#N/A,#N/A,FALSE,"CAÑER";#N/A,#N/A,FALSE,"ELEC";#N/A,#N/A,FALSE,"INSTR"}</definedName>
    <definedName name="OBJ_05" localSheetId="15" hidden="1">{#N/A,#N/A,FALSE,"Total_OC015";#N/A,#N/A,FALSE,"ADMIN";#N/A,#N/A,FALSE,"PROCES";#N/A,#N/A,FALSE,"mecan";#N/A,#N/A,FALSE,"civil";#N/A,#N/A,FALSE,"CAÑER";#N/A,#N/A,FALSE,"ELEC";#N/A,#N/A,FALSE,"INSTR"}</definedName>
    <definedName name="OBJ_05" localSheetId="21" hidden="1">{#N/A,#N/A,FALSE,"Total_OC015";#N/A,#N/A,FALSE,"ADMIN";#N/A,#N/A,FALSE,"PROCES";#N/A,#N/A,FALSE,"mecan";#N/A,#N/A,FALSE,"civil";#N/A,#N/A,FALSE,"CAÑER";#N/A,#N/A,FALSE,"ELEC";#N/A,#N/A,FALSE,"INSTR"}</definedName>
    <definedName name="OBJ_05" hidden="1">{#N/A,#N/A,FALSE,"Total_OC015";#N/A,#N/A,FALSE,"ADMIN";#N/A,#N/A,FALSE,"PROCES";#N/A,#N/A,FALSE,"mecan";#N/A,#N/A,FALSE,"civil";#N/A,#N/A,FALSE,"CAÑER";#N/A,#N/A,FALSE,"ELEC";#N/A,#N/A,FALSE,"INSTR"}</definedName>
    <definedName name="OBJ_05_1" localSheetId="1" hidden="1">{#N/A,#N/A,FALSE,"Total_OC015";#N/A,#N/A,FALSE,"ADMIN";#N/A,#N/A,FALSE,"PROCES";#N/A,#N/A,FALSE,"mecan";#N/A,#N/A,FALSE,"civil";#N/A,#N/A,FALSE,"CAÑER";#N/A,#N/A,FALSE,"ELEC";#N/A,#N/A,FALSE,"INSTR"}</definedName>
    <definedName name="OBJ_05_1" localSheetId="11" hidden="1">{#N/A,#N/A,FALSE,"Total_OC015";#N/A,#N/A,FALSE,"ADMIN";#N/A,#N/A,FALSE,"PROCES";#N/A,#N/A,FALSE,"mecan";#N/A,#N/A,FALSE,"civil";#N/A,#N/A,FALSE,"CAÑER";#N/A,#N/A,FALSE,"ELEC";#N/A,#N/A,FALSE,"INSTR"}</definedName>
    <definedName name="OBJ_05_1" localSheetId="15" hidden="1">{#N/A,#N/A,FALSE,"Total_OC015";#N/A,#N/A,FALSE,"ADMIN";#N/A,#N/A,FALSE,"PROCES";#N/A,#N/A,FALSE,"mecan";#N/A,#N/A,FALSE,"civil";#N/A,#N/A,FALSE,"CAÑER";#N/A,#N/A,FALSE,"ELEC";#N/A,#N/A,FALSE,"INSTR"}</definedName>
    <definedName name="OBJ_05_1" localSheetId="21" hidden="1">{#N/A,#N/A,FALSE,"Total_OC015";#N/A,#N/A,FALSE,"ADMIN";#N/A,#N/A,FALSE,"PROCES";#N/A,#N/A,FALSE,"mecan";#N/A,#N/A,FALSE,"civil";#N/A,#N/A,FALSE,"CAÑER";#N/A,#N/A,FALSE,"ELEC";#N/A,#N/A,FALSE,"INSTR"}</definedName>
    <definedName name="OBJ_05_1" hidden="1">{#N/A,#N/A,FALSE,"Total_OC015";#N/A,#N/A,FALSE,"ADMIN";#N/A,#N/A,FALSE,"PROCES";#N/A,#N/A,FALSE,"mecan";#N/A,#N/A,FALSE,"civil";#N/A,#N/A,FALSE,"CAÑER";#N/A,#N/A,FALSE,"ELEC";#N/A,#N/A,FALSE,"INSTR"}</definedName>
    <definedName name="OBJETIVO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O" localSheetId="1" hidden="1">{"Práctica","Práctica",FALSE,"Práctica"}</definedName>
    <definedName name="OBJETO" localSheetId="11" hidden="1">{"Práctica","Práctica",FALSE,"Práctica"}</definedName>
    <definedName name="OBJETO" localSheetId="15" hidden="1">{"Práctica","Práctica",FALSE,"Práctica"}</definedName>
    <definedName name="OBJETO" localSheetId="21" hidden="1">{"Práctica","Práctica",FALSE,"Práctica"}</definedName>
    <definedName name="OBJETO" hidden="1">{"Práctica","Práctica",FALSE,"Práctica"}</definedName>
    <definedName name="OBJETO_1" localSheetId="1" hidden="1">{"Práctica","Práctica",FALSE,"Práctica"}</definedName>
    <definedName name="OBJETO_1" localSheetId="11" hidden="1">{"Práctica","Práctica",FALSE,"Práctica"}</definedName>
    <definedName name="OBJETO_1" localSheetId="15" hidden="1">{"Práctica","Práctica",FALSE,"Práctica"}</definedName>
    <definedName name="OBJETO_1" localSheetId="21" hidden="1">{"Práctica","Práctica",FALSE,"Práctica"}</definedName>
    <definedName name="OBJETO_1" hidden="1">{"Práctica","Práctica",FALSE,"Práctica"}</definedName>
    <definedName name="OCOMP" localSheetId="7">#REF!</definedName>
    <definedName name="OCOMP" localSheetId="4">#REF!</definedName>
    <definedName name="OCOMP" localSheetId="3">#REF!</definedName>
    <definedName name="OCOMP">#REF!</definedName>
    <definedName name="OD" localSheetId="7">#REF!</definedName>
    <definedName name="OD">#REF!</definedName>
    <definedName name="OFICINA_TOPOGRAFIA" localSheetId="7">#REF!</definedName>
    <definedName name="OFICINA_TOPOGRAFIA">#REF!</definedName>
    <definedName name="ok" localSheetId="4" hidden="1">{"'Hoja3'!$F$5"}</definedName>
    <definedName name="ok" localSheetId="1" hidden="1">{"'Hoja3'!$F$5"}</definedName>
    <definedName name="ok" localSheetId="11" hidden="1">{"'Hoja3'!$F$5"}</definedName>
    <definedName name="ok" localSheetId="15" hidden="1">{"'Hoja3'!$F$5"}</definedName>
    <definedName name="ok" localSheetId="21" hidden="1">{"'Hoja3'!$F$5"}</definedName>
    <definedName name="ok" localSheetId="3" hidden="1">{"'Hoja3'!$F$5"}</definedName>
    <definedName name="ok" hidden="1">{"'Hoja3'!$F$5"}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E_LINK1" localSheetId="7">#REF!</definedName>
    <definedName name="OLE_LINK1" localSheetId="4">#REF!</definedName>
    <definedName name="OLE_LINK1">#REF!</definedName>
    <definedName name="OneA" localSheetId="7">#REF!</definedName>
    <definedName name="OneA" localSheetId="4">#REF!</definedName>
    <definedName name="OneA">#REF!</definedName>
    <definedName name="OneB" localSheetId="7">#REF!</definedName>
    <definedName name="OneB" localSheetId="4">#REF!</definedName>
    <definedName name="OneB">#REF!</definedName>
    <definedName name="OneC" localSheetId="7">#REF!</definedName>
    <definedName name="OneC" localSheetId="4">#REF!</definedName>
    <definedName name="OneC">#REF!</definedName>
    <definedName name="OneD" localSheetId="7">#REF!</definedName>
    <definedName name="OneD" localSheetId="4">#REF!</definedName>
    <definedName name="OneD">#REF!</definedName>
    <definedName name="OneE" localSheetId="7">#REF!</definedName>
    <definedName name="OneE" localSheetId="4">#REF!</definedName>
    <definedName name="OneE">#REF!</definedName>
    <definedName name="OneF" localSheetId="7">#REF!</definedName>
    <definedName name="OneF" localSheetId="4">#REF!</definedName>
    <definedName name="OneF">#REF!</definedName>
    <definedName name="onefive" localSheetId="7">#REF!</definedName>
    <definedName name="onefive">#REF!</definedName>
    <definedName name="onefour" localSheetId="7">#REF!</definedName>
    <definedName name="onefour">#REF!</definedName>
    <definedName name="OneG" localSheetId="7">#REF!</definedName>
    <definedName name="OneG" localSheetId="4">#REF!</definedName>
    <definedName name="OneG">#REF!</definedName>
    <definedName name="OneH" localSheetId="7">#REF!</definedName>
    <definedName name="OneH" localSheetId="4">#REF!</definedName>
    <definedName name="OneH">#REF!</definedName>
    <definedName name="OneI" localSheetId="7">#REF!</definedName>
    <definedName name="OneI" localSheetId="4">#REF!</definedName>
    <definedName name="OneI">#REF!</definedName>
    <definedName name="OneJ" localSheetId="7">#REF!</definedName>
    <definedName name="OneJ" localSheetId="4">#REF!</definedName>
    <definedName name="OneJ">#REF!</definedName>
    <definedName name="OneK" localSheetId="7">#REF!</definedName>
    <definedName name="OneK" localSheetId="4">#REF!</definedName>
    <definedName name="OneK">#REF!</definedName>
    <definedName name="OneL" localSheetId="7">#REF!</definedName>
    <definedName name="OneL" localSheetId="4">#REF!</definedName>
    <definedName name="OneL">#REF!</definedName>
    <definedName name="OneM" localSheetId="7">#REF!</definedName>
    <definedName name="OneM" localSheetId="4">#REF!</definedName>
    <definedName name="OneM">#REF!</definedName>
    <definedName name="oneone" localSheetId="7">#REF!</definedName>
    <definedName name="oneone">#REF!</definedName>
    <definedName name="onethree" localSheetId="7">#REF!</definedName>
    <definedName name="onethree">#REF!</definedName>
    <definedName name="onetwo" localSheetId="7">#REF!</definedName>
    <definedName name="onetwo">#REF!</definedName>
    <definedName name="onezero" localSheetId="7">#REF!</definedName>
    <definedName name="onezero">#REF!</definedName>
    <definedName name="oo" localSheetId="4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{#N/A,#N/A,FALSE,"Matrix";#N/A,#N/A,FALSE,"Executive";#N/A,#N/A,FALSE,"Summary"}</definedName>
    <definedName name="oo" localSheetId="11" hidden="1">{#N/A,#N/A,FALSE,"Matrix";#N/A,#N/A,FALSE,"Executive";#N/A,#N/A,FALSE,"Summary"}</definedName>
    <definedName name="oo" localSheetId="15" hidden="1">{#N/A,#N/A,FALSE,"Matrix";#N/A,#N/A,FALSE,"Executive";#N/A,#N/A,FALSE,"Summary"}</definedName>
    <definedName name="oo" localSheetId="21" hidden="1">{#N/A,#N/A,FALSE,"Matrix";#N/A,#N/A,FALSE,"Executive";#N/A,#N/A,FALSE,"Summary"}</definedName>
    <definedName name="oo" hidden="1">{#N/A,#N/A,FALSE,"Matrix";#N/A,#N/A,FALSE,"Executive";#N/A,#N/A,FALSE,"Summary"}</definedName>
    <definedName name="oo_1" localSheetId="1" hidden="1">{#N/A,#N/A,FALSE,"Total_OC015";#N/A,#N/A,FALSE,"ADMIN";#N/A,#N/A,FALSE,"PROCES";#N/A,#N/A,FALSE,"mecan";#N/A,#N/A,FALSE,"civil";#N/A,#N/A,FALSE,"CAÑER";#N/A,#N/A,FALSE,"ELEC";#N/A,#N/A,FALSE,"INSTR"}</definedName>
    <definedName name="oo_1" localSheetId="11" hidden="1">{#N/A,#N/A,FALSE,"Total_OC015";#N/A,#N/A,FALSE,"ADMIN";#N/A,#N/A,FALSE,"PROCES";#N/A,#N/A,FALSE,"mecan";#N/A,#N/A,FALSE,"civil";#N/A,#N/A,FALSE,"CAÑER";#N/A,#N/A,FALSE,"ELEC";#N/A,#N/A,FALSE,"INSTR"}</definedName>
    <definedName name="oo_1" localSheetId="15" hidden="1">{#N/A,#N/A,FALSE,"Total_OC015";#N/A,#N/A,FALSE,"ADMIN";#N/A,#N/A,FALSE,"PROCES";#N/A,#N/A,FALSE,"mecan";#N/A,#N/A,FALSE,"civil";#N/A,#N/A,FALSE,"CAÑER";#N/A,#N/A,FALSE,"ELEC";#N/A,#N/A,FALSE,"INSTR"}</definedName>
    <definedName name="oo_1" localSheetId="21" hidden="1">{#N/A,#N/A,FALSE,"Total_OC015";#N/A,#N/A,FALSE,"ADMIN";#N/A,#N/A,FALSE,"PROCES";#N/A,#N/A,FALSE,"mecan";#N/A,#N/A,FALSE,"civil";#N/A,#N/A,FALSE,"CAÑER";#N/A,#N/A,FALSE,"ELEC";#N/A,#N/A,FALSE,"INSTR"}</definedName>
    <definedName name="oo_1" hidden="1">{#N/A,#N/A,FALSE,"Total_OC015";#N/A,#N/A,FALSE,"ADMIN";#N/A,#N/A,FALSE,"PROCES";#N/A,#N/A,FALSE,"mecan";#N/A,#N/A,FALSE,"civil";#N/A,#N/A,FALSE,"CAÑER";#N/A,#N/A,FALSE,"ELEC";#N/A,#N/A,FALSE,"INSTR"}</definedName>
    <definedName name="OOC" localSheetId="7">#REF!</definedName>
    <definedName name="OOC" localSheetId="4">#REF!</definedName>
    <definedName name="OOC" localSheetId="3">#REF!</definedName>
    <definedName name="OOC">#REF!</definedName>
    <definedName name="oodd" localSheetId="1" hidden="1">{#N/A,#N/A,FALSE,"Matrix";#N/A,#N/A,FALSE,"Executive";#N/A,#N/A,FALSE,"Summary"}</definedName>
    <definedName name="oodd" localSheetId="11" hidden="1">{#N/A,#N/A,FALSE,"Matrix";#N/A,#N/A,FALSE,"Executive";#N/A,#N/A,FALSE,"Summary"}</definedName>
    <definedName name="oodd" localSheetId="15" hidden="1">{#N/A,#N/A,FALSE,"Matrix";#N/A,#N/A,FALSE,"Executive";#N/A,#N/A,FALSE,"Summary"}</definedName>
    <definedName name="oodd" localSheetId="21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4" hidden="1">{#N/A,#N/A,FALSE,"Costos_Elem_Hid";#N/A,#N/A,FALSE,"Costos_Elem_Hid";#N/A,#N/A,FALSE,"Costos_Elem_Hid"}</definedName>
    <definedName name="oooo" localSheetId="1" hidden="1">{#N/A,#N/A,FALSE,"Costos_Elem_Hid";#N/A,#N/A,FALSE,"Costos_Elem_Hid";#N/A,#N/A,FALSE,"Costos_Elem_Hid"}</definedName>
    <definedName name="oooo" localSheetId="11" hidden="1">{#N/A,#N/A,FALSE,"Costos_Elem_Hid";#N/A,#N/A,FALSE,"Costos_Elem_Hid";#N/A,#N/A,FALSE,"Costos_Elem_Hid"}</definedName>
    <definedName name="oooo" localSheetId="15" hidden="1">{#N/A,#N/A,FALSE,"Costos_Elem_Hid";#N/A,#N/A,FALSE,"Costos_Elem_Hid";#N/A,#N/A,FALSE,"Costos_Elem_Hid"}</definedName>
    <definedName name="oooo" localSheetId="21" hidden="1">{#N/A,#N/A,FALSE,"Costos_Elem_Hid";#N/A,#N/A,FALSE,"Costos_Elem_Hid";#N/A,#N/A,FALSE,"Costos_Elem_Hid"}</definedName>
    <definedName name="oooo" localSheetId="3" hidden="1">{#N/A,#N/A,FALSE,"Costos_Elem_Hid";#N/A,#N/A,FALSE,"Costos_Elem_Hid";#N/A,#N/A,FALSE,"Costos_Elem_Hid"}</definedName>
    <definedName name="oooo" hidden="1">{#N/A,#N/A,FALSE,"Costos_Elem_Hid";#N/A,#N/A,FALSE,"Costos_Elem_Hid";#N/A,#N/A,FALSE,"Costos_Elem_Hid"}</definedName>
    <definedName name="OOOO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eradores" localSheetId="7">#REF!</definedName>
    <definedName name="Operadores" localSheetId="4">#REF!</definedName>
    <definedName name="Operadores" localSheetId="3">#REF!</definedName>
    <definedName name="Operadores">#REF!</definedName>
    <definedName name="opers" localSheetId="7">#REF!</definedName>
    <definedName name="opers">#REF!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11" hidden="1">{#N/A,#N/A,FALSE,"Total_OC015";#N/A,#N/A,FALSE,"ADMIN";#N/A,#N/A,FALSE,"PROCES";#N/A,#N/A,FALSE,"mecan";#N/A,#N/A,FALSE,"civil";#N/A,#N/A,FALSE,"CAÑER";#N/A,#N/A,FALSE,"ELEC";#N/A,#N/A,FALSE,"INSTR"}</definedName>
    <definedName name="opopopo" localSheetId="15" hidden="1">{#N/A,#N/A,FALSE,"Total_OC015";#N/A,#N/A,FALSE,"ADMIN";#N/A,#N/A,FALSE,"PROCES";#N/A,#N/A,FALSE,"mecan";#N/A,#N/A,FALSE,"civil";#N/A,#N/A,FALSE,"CAÑER";#N/A,#N/A,FALSE,"ELEC";#N/A,#N/A,FALSE,"INSTR"}</definedName>
    <definedName name="opopopo" localSheetId="21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opopo_1" localSheetId="1" hidden="1">{#N/A,#N/A,FALSE,"Total_OC015";#N/A,#N/A,FALSE,"ADMIN";#N/A,#N/A,FALSE,"PROCES";#N/A,#N/A,FALSE,"mecan";#N/A,#N/A,FALSE,"civil";#N/A,#N/A,FALSE,"CAÑER";#N/A,#N/A,FALSE,"ELEC";#N/A,#N/A,FALSE,"INSTR"}</definedName>
    <definedName name="opopopo_1" localSheetId="11" hidden="1">{#N/A,#N/A,FALSE,"Total_OC015";#N/A,#N/A,FALSE,"ADMIN";#N/A,#N/A,FALSE,"PROCES";#N/A,#N/A,FALSE,"mecan";#N/A,#N/A,FALSE,"civil";#N/A,#N/A,FALSE,"CAÑER";#N/A,#N/A,FALSE,"ELEC";#N/A,#N/A,FALSE,"INSTR"}</definedName>
    <definedName name="opopopo_1" localSheetId="15" hidden="1">{#N/A,#N/A,FALSE,"Total_OC015";#N/A,#N/A,FALSE,"ADMIN";#N/A,#N/A,FALSE,"PROCES";#N/A,#N/A,FALSE,"mecan";#N/A,#N/A,FALSE,"civil";#N/A,#N/A,FALSE,"CAÑER";#N/A,#N/A,FALSE,"ELEC";#N/A,#N/A,FALSE,"INSTR"}</definedName>
    <definedName name="opopopo_1" localSheetId="21" hidden="1">{#N/A,#N/A,FALSE,"Total_OC015";#N/A,#N/A,FALSE,"ADMIN";#N/A,#N/A,FALSE,"PROCES";#N/A,#N/A,FALSE,"mecan";#N/A,#N/A,FALSE,"civil";#N/A,#N/A,FALSE,"CAÑER";#N/A,#N/A,FALSE,"ELEC";#N/A,#N/A,FALSE,"INSTR"}</definedName>
    <definedName name="opopopo_1" hidden="1">{#N/A,#N/A,FALSE,"Total_OC015";#N/A,#N/A,FALSE,"ADMIN";#N/A,#N/A,FALSE,"PROCES";#N/A,#N/A,FALSE,"mecan";#N/A,#N/A,FALSE,"civil";#N/A,#N/A,FALSE,"CAÑER";#N/A,#N/A,FALSE,"ELEC";#N/A,#N/A,FALSE,"INSTR"}</definedName>
    <definedName name="OQ" localSheetId="7">#REF!</definedName>
    <definedName name="OQ" localSheetId="4">#REF!</definedName>
    <definedName name="OQ">#REF!</definedName>
    <definedName name="or" localSheetId="7">#REF!</definedName>
    <definedName name="or" localSheetId="4">#REF!</definedName>
    <definedName name="or">#REF!</definedName>
    <definedName name="orden1" hidden="1">255</definedName>
    <definedName name="Ore_Leached" localSheetId="7">#REF!</definedName>
    <definedName name="Ore_Leached">#REF!</definedName>
    <definedName name="oreProductionDaily">26640</definedName>
    <definedName name="oreProductionNominal" localSheetId="7">#REF!/#REF!</definedName>
    <definedName name="oreProductionNominal">#REF!/#REF!</definedName>
    <definedName name="ORG" localSheetId="7">#REF!</definedName>
    <definedName name="ORG" localSheetId="4">#REF!</definedName>
    <definedName name="ORG" localSheetId="3">#REF!</definedName>
    <definedName name="ORG">#REF!</definedName>
    <definedName name="ORGA" localSheetId="1" hidden="1">{#N/A,#N/A,FALSE,"DET-CAMB.";#N/A,#N/A,FALSE,"PRESUP.";#N/A,#N/A,FALSE,"RESUMEN";#N/A,#N/A,FALSE,"CT";#N/A,#N/A,FALSE,"PD";#N/A,#N/A,FALSE,"PR"}</definedName>
    <definedName name="ORGA" localSheetId="11" hidden="1">{#N/A,#N/A,FALSE,"DET-CAMB.";#N/A,#N/A,FALSE,"PRESUP.";#N/A,#N/A,FALSE,"RESUMEN";#N/A,#N/A,FALSE,"CT";#N/A,#N/A,FALSE,"PD";#N/A,#N/A,FALSE,"PR"}</definedName>
    <definedName name="ORGA" localSheetId="15" hidden="1">{#N/A,#N/A,FALSE,"DET-CAMB.";#N/A,#N/A,FALSE,"PRESUP.";#N/A,#N/A,FALSE,"RESUMEN";#N/A,#N/A,FALSE,"CT";#N/A,#N/A,FALSE,"PD";#N/A,#N/A,FALSE,"PR"}</definedName>
    <definedName name="ORGA" localSheetId="21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gan_Pac4" localSheetId="7">#REF!</definedName>
    <definedName name="Organ_Pac4">#REF!</definedName>
    <definedName name="Organ_Pac5" localSheetId="7">#REF!</definedName>
    <definedName name="Organ_Pac5">#REF!</definedName>
    <definedName name="Organi_Altlan" localSheetId="7">#REF!</definedName>
    <definedName name="Organi_Altlan">#REF!</definedName>
    <definedName name="Organi_Atlan" localSheetId="7">#REF!</definedName>
    <definedName name="Organi_Atlan">#REF!</definedName>
    <definedName name="Organi_Pac" localSheetId="7">#REF!</definedName>
    <definedName name="Organi_Pac">#REF!</definedName>
    <definedName name="Organi_Pac2" localSheetId="7">#REF!</definedName>
    <definedName name="Organi_Pac2">#REF!</definedName>
    <definedName name="Organi_Pac3" localSheetId="7">#REF!</definedName>
    <definedName name="Organi_Pac3">#REF!</definedName>
    <definedName name="Organigrama" localSheetId="7">#REF!</definedName>
    <definedName name="Organigrama">#REF!</definedName>
    <definedName name="Organization" localSheetId="7">#REF!</definedName>
    <definedName name="Organization">#REF!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hidden="1">{"CorpB_Profit",#N/A,FALSE,"Reports (B)";"CorpB_cash",#N/A,FALSE,"Reports (B)";"CorpB_Cash1",#N/A,FALSE,"Reports (B)";"CorpB_Bsheet",#N/A,FALSE,"Reports (B)"}</definedName>
    <definedName name="Other" localSheetId="1" hidden="1">{#N/A,#N/A,FALSE,"Matrix";#N/A,#N/A,FALSE,"Executive";#N/A,#N/A,FALSE,"Summary"}</definedName>
    <definedName name="Other" localSheetId="11" hidden="1">{#N/A,#N/A,FALSE,"Matrix";#N/A,#N/A,FALSE,"Executive";#N/A,#N/A,FALSE,"Summary"}</definedName>
    <definedName name="Other" localSheetId="15" hidden="1">{#N/A,#N/A,FALSE,"Matrix";#N/A,#N/A,FALSE,"Executive";#N/A,#N/A,FALSE,"Summary"}</definedName>
    <definedName name="Other" localSheetId="21" hidden="1">{#N/A,#N/A,FALSE,"Matrix";#N/A,#N/A,FALSE,"Executive";#N/A,#N/A,FALSE,"Summary"}</definedName>
    <definedName name="Other" hidden="1">{#N/A,#N/A,FALSE,"Matrix";#N/A,#N/A,FALSE,"Executive";#N/A,#N/A,FALSE,"Summary"}</definedName>
    <definedName name="otra" localSheetId="7">#REF!</definedName>
    <definedName name="otra" localSheetId="4">#REF!</definedName>
    <definedName name="otra">#REF!</definedName>
    <definedName name="otracosa" localSheetId="7">#REF!</definedName>
    <definedName name="otracosa">#REF!</definedName>
    <definedName name="OTRAF" localSheetId="7">#REF!</definedName>
    <definedName name="OTRAF" localSheetId="4">#REF!</definedName>
    <definedName name="OTRAF" localSheetId="3">#REF!</definedName>
    <definedName name="OTRAF">#REF!</definedName>
    <definedName name="otro" localSheetId="7">#REF!</definedName>
    <definedName name="otro">#REF!</definedName>
    <definedName name="otros" localSheetId="7">#REF!</definedName>
    <definedName name="otros">#REF!</definedName>
    <definedName name="OTROSGASTOS" localSheetId="7">#REF!</definedName>
    <definedName name="OTROSGASTOS">#REF!</definedName>
    <definedName name="outfrt" localSheetId="7">#REF!</definedName>
    <definedName name="outfrt">#REF!</definedName>
    <definedName name="outSourceSwitch" localSheetId="7">IF(#REF!="Yes",0,1)</definedName>
    <definedName name="outSourceSwitch">IF(#REF!="Yes",0,1)</definedName>
    <definedName name="Owners_Costs" localSheetId="7">#REF!</definedName>
    <definedName name="Owners_Costs">#REF!</definedName>
    <definedName name="OXCOMP" localSheetId="7">#REF!</definedName>
    <definedName name="OXCOMP" localSheetId="4">#REF!</definedName>
    <definedName name="OXCOMP" localSheetId="3">#REF!</definedName>
    <definedName name="OXCOMP">#REF!</definedName>
    <definedName name="P" localSheetId="4" hidden="1">{"'resumen'!$A$1:$D$42"}</definedName>
    <definedName name="P" localSheetId="1" hidden="1">{"Sin detalle",#N/A,FALSE,"Flujo (redondeado)"}</definedName>
    <definedName name="P" localSheetId="11" hidden="1">{"Sin detalle",#N/A,FALSE,"Flujo (redondeado)"}</definedName>
    <definedName name="P" localSheetId="15" hidden="1">{"Sin detalle",#N/A,FALSE,"Flujo (redondeado)"}</definedName>
    <definedName name="P" localSheetId="21" hidden="1">{"Sin detalle",#N/A,FALSE,"Flujo (redondeado)"}</definedName>
    <definedName name="P" localSheetId="3" hidden="1">{"'resumen'!$A$1:$D$42"}</definedName>
    <definedName name="P" hidden="1">{"Sin detalle",#N/A,FALSE,"Flujo (redondeado)"}</definedName>
    <definedName name="P_1" localSheetId="7">#REF!</definedName>
    <definedName name="P_1">#REF!</definedName>
    <definedName name="P_2" localSheetId="7">#REF!</definedName>
    <definedName name="P_2">#REF!</definedName>
    <definedName name="P_3" localSheetId="7">#REF!</definedName>
    <definedName name="P_3">#REF!</definedName>
    <definedName name="p_4" localSheetId="1" hidden="1">{#N/A,#N/A,FALSE,"Total_OC015";#N/A,#N/A,FALSE,"ADMIN";#N/A,#N/A,FALSE,"PROCES";#N/A,#N/A,FALSE,"mecan";#N/A,#N/A,FALSE,"civil";#N/A,#N/A,FALSE,"CAÑER";#N/A,#N/A,FALSE,"ELEC";#N/A,#N/A,FALSE,"INSTR"}</definedName>
    <definedName name="p_4" localSheetId="11" hidden="1">{#N/A,#N/A,FALSE,"Total_OC015";#N/A,#N/A,FALSE,"ADMIN";#N/A,#N/A,FALSE,"PROCES";#N/A,#N/A,FALSE,"mecan";#N/A,#N/A,FALSE,"civil";#N/A,#N/A,FALSE,"CAÑER";#N/A,#N/A,FALSE,"ELEC";#N/A,#N/A,FALSE,"INSTR"}</definedName>
    <definedName name="p_4" localSheetId="15" hidden="1">{#N/A,#N/A,FALSE,"Total_OC015";#N/A,#N/A,FALSE,"ADMIN";#N/A,#N/A,FALSE,"PROCES";#N/A,#N/A,FALSE,"mecan";#N/A,#N/A,FALSE,"civil";#N/A,#N/A,FALSE,"CAÑER";#N/A,#N/A,FALSE,"ELEC";#N/A,#N/A,FALSE,"INSTR"}</definedName>
    <definedName name="p_4" localSheetId="21" hidden="1">{#N/A,#N/A,FALSE,"Total_OC015";#N/A,#N/A,FALSE,"ADMIN";#N/A,#N/A,FALSE,"PROCES";#N/A,#N/A,FALSE,"mecan";#N/A,#N/A,FALSE,"civil";#N/A,#N/A,FALSE,"CAÑER";#N/A,#N/A,FALSE,"ELEC";#N/A,#N/A,FALSE,"INSTR"}</definedName>
    <definedName name="p_4" hidden="1">{#N/A,#N/A,FALSE,"Total_OC015";#N/A,#N/A,FALSE,"ADMIN";#N/A,#N/A,FALSE,"PROCES";#N/A,#N/A,FALSE,"mecan";#N/A,#N/A,FALSE,"civil";#N/A,#N/A,FALSE,"CAÑER";#N/A,#N/A,FALSE,"ELEC";#N/A,#N/A,FALSE,"INSTR"}</definedName>
    <definedName name="P_base" localSheetId="7">#REF!</definedName>
    <definedName name="P_base">#REF!</definedName>
    <definedName name="p_Metas_Costos" localSheetId="7">#REF!</definedName>
    <definedName name="p_Metas_Costos">#REF!</definedName>
    <definedName name="PA" localSheetId="4">#REF!</definedName>
    <definedName name="PA" localSheetId="1" hidden="1">{"CI+GG(BASE)",#N/A,FALSE,"CI+GG(BASE)";"GG",#N/A,FALSE,"CI+GG(BASE)";"CI",#N/A,FALSE,"CI+GG(BASE)"}</definedName>
    <definedName name="PA" localSheetId="11" hidden="1">{"CI+GG(BASE)",#N/A,FALSE,"CI+GG(BASE)";"GG",#N/A,FALSE,"CI+GG(BASE)";"CI",#N/A,FALSE,"CI+GG(BASE)"}</definedName>
    <definedName name="PA" localSheetId="15" hidden="1">{"CI+GG(BASE)",#N/A,FALSE,"CI+GG(BASE)";"GG",#N/A,FALSE,"CI+GG(BASE)";"CI",#N/A,FALSE,"CI+GG(BASE)"}</definedName>
    <definedName name="PA" localSheetId="21" hidden="1">{"CI+GG(BASE)",#N/A,FALSE,"CI+GG(BASE)";"GG",#N/A,FALSE,"CI+GG(BASE)";"CI",#N/A,FALSE,"CI+GG(BASE)"}</definedName>
    <definedName name="PA" localSheetId="3">#REF!</definedName>
    <definedName name="PA" hidden="1">{"CI+GG(BASE)",#N/A,FALSE,"CI+GG(BASE)";"GG",#N/A,FALSE,"CI+GG(BASE)";"CI",#N/A,FALSE,"CI+GG(BASE)"}</definedName>
    <definedName name="PABLO" localSheetId="7">#REF!</definedName>
    <definedName name="PABLO">#REF!</definedName>
    <definedName name="package" localSheetId="7">#REF!</definedName>
    <definedName name="package">#REF!</definedName>
    <definedName name="Pág_1" localSheetId="7">#REF!</definedName>
    <definedName name="Pág_1">#REF!</definedName>
    <definedName name="Pág_2" localSheetId="7">#REF!</definedName>
    <definedName name="Pág_2">#REF!</definedName>
    <definedName name="PAGINA1" localSheetId="7">#REF!</definedName>
    <definedName name="PAGINA1">#REF!</definedName>
    <definedName name="PAGINA2" localSheetId="7">#REF!</definedName>
    <definedName name="PAGINA2">#REF!</definedName>
    <definedName name="PAGINA3" localSheetId="7">#REF!</definedName>
    <definedName name="PAGINA3">#REF!</definedName>
    <definedName name="PAGINA4" localSheetId="7">#REF!</definedName>
    <definedName name="PAGINA4">#REF!</definedName>
    <definedName name="PAINT" localSheetId="7">#REF!</definedName>
    <definedName name="PAINT">#REF!</definedName>
    <definedName name="Pal_Workbook_GUID" localSheetId="4" hidden="1">"M3E46MFUVQN5TJY3Y3PPNNC3"</definedName>
    <definedName name="Pal_Workbook_GUID" localSheetId="3" hidden="1">"V26I9YQJ5TDAIFGDZG1GJNDW"</definedName>
    <definedName name="Pal_Workbook_GUID" hidden="1">"BUPQ1SRKSYJCRBAFQZDTXKJI"</definedName>
    <definedName name="Palas_PND" localSheetId="1" hidden="1">{#N/A,#N/A,FALSE,"Param_Operac"}</definedName>
    <definedName name="Palas_PND" localSheetId="11" hidden="1">{#N/A,#N/A,FALSE,"Param_Operac"}</definedName>
    <definedName name="Palas_PND" localSheetId="15" hidden="1">{#N/A,#N/A,FALSE,"Param_Operac"}</definedName>
    <definedName name="Palas_PND" localSheetId="21" hidden="1">{#N/A,#N/A,FALSE,"Param_Operac"}</definedName>
    <definedName name="Palas_PND" hidden="1">{#N/A,#N/A,FALSE,"Param_Operac"}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e" localSheetId="1" hidden="1">{"Sin detalle",#N/A,FALSE,"Flujo (redondeado)";"Detallado",#N/A,FALSE,"Flujo (redondeado)"}</definedName>
    <definedName name="pame" localSheetId="11" hidden="1">{"Sin detalle",#N/A,FALSE,"Flujo (redondeado)";"Detallado",#N/A,FALSE,"Flujo (redondeado)"}</definedName>
    <definedName name="pame" localSheetId="15" hidden="1">{"Sin detalle",#N/A,FALSE,"Flujo (redondeado)";"Detallado",#N/A,FALSE,"Flujo (redondeado)"}</definedName>
    <definedName name="pame" localSheetId="21" hidden="1">{"Sin detalle",#N/A,FALSE,"Flujo (redondeado)";"Detallado",#N/A,FALSE,"Flujo (redondeado)"}</definedName>
    <definedName name="pame" hidden="1">{"Sin detalle",#N/A,FALSE,"Flujo (redondeado)";"Detallado",#N/A,FALSE,"Flujo (redondeado)"}</definedName>
    <definedName name="PANREGL" localSheetId="7">#REF!</definedName>
    <definedName name="PANREGL">#REF!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11" hidden="1">{#N/A,#N/A,FALSE,"US$";#N/A,#N/A,FALSE,"SUMMARY";#N/A,#N/A,FALSE,"DET.SUMM";#N/A,#N/A,FALSE,"BACK-UP";#N/A,#N/A,FALSE,"INDIRECTS";#N/A,#N/A,FALSE,"PARAMETERS";#N/A,#N/A,FALSE,"RATES"}</definedName>
    <definedName name="papa" localSheetId="15" hidden="1">{#N/A,#N/A,FALSE,"US$";#N/A,#N/A,FALSE,"SUMMARY";#N/A,#N/A,FALSE,"DET.SUMM";#N/A,#N/A,FALSE,"BACK-UP";#N/A,#N/A,FALSE,"INDIRECTS";#N/A,#N/A,FALSE,"PARAMETERS";#N/A,#N/A,FALSE,"RATES"}</definedName>
    <definedName name="papa" localSheetId="21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" localSheetId="7">#REF!</definedName>
    <definedName name="PARAM">#REF!</definedName>
    <definedName name="parcial" localSheetId="7">#REF!</definedName>
    <definedName name="parcial" localSheetId="4">#REF!</definedName>
    <definedName name="parcial" localSheetId="3">#REF!</definedName>
    <definedName name="parcial">#REF!</definedName>
    <definedName name="PAREGL" localSheetId="7">#REF!</definedName>
    <definedName name="PAREGL">#REF!</definedName>
    <definedName name="PARIDAD" localSheetId="7">#REF!</definedName>
    <definedName name="PARIDAD" localSheetId="4">#REF!</definedName>
    <definedName name="PARIDAD">#REF!</definedName>
    <definedName name="PARR" localSheetId="7">#REF!</definedName>
    <definedName name="PARR">#REF!</definedName>
    <definedName name="PART.PRES.PARZ">"Pulsante 11"</definedName>
    <definedName name="Partial_Year_Factor" localSheetId="7">#REF!</definedName>
    <definedName name="Partial_Year_Factor">#REF!</definedName>
    <definedName name="partialYearStart" localSheetId="7">(#REF!-#REF!)/365</definedName>
    <definedName name="partialYearStart">(#REF!-#REF!)/365</definedName>
    <definedName name="partialYearStop" localSheetId="7">(#REF!-#REF!)/365</definedName>
    <definedName name="partialYearStop">(#REF!-#REF!)/365</definedName>
    <definedName name="PASAJE_5X2" localSheetId="7">#REF!</definedName>
    <definedName name="PASAJE_5X2" localSheetId="4">#REF!</definedName>
    <definedName name="PASAJE_5X2">#REF!</definedName>
    <definedName name="PASAJE_MANUAL" localSheetId="7">#REF!</definedName>
    <definedName name="PASAJE_MANUAL" localSheetId="4">#REF!</definedName>
    <definedName name="PASAJE_MANUAL">#REF!</definedName>
    <definedName name="PASAJE_NONMANUAL" localSheetId="7">#REF!</definedName>
    <definedName name="PASAJE_NONMANUAL" localSheetId="4">#REF!</definedName>
    <definedName name="PASAJE_NONMANUAL">#REF!</definedName>
    <definedName name="PATTY" localSheetId="1" hidden="1">{"CI+GG(BASE)",#N/A,FALSE,"CI+GG(BASE)";"GG",#N/A,FALSE,"CI+GG(BASE)";"CI",#N/A,FALSE,"CI+GG(BASE)"}</definedName>
    <definedName name="PATTY" localSheetId="11" hidden="1">{"CI+GG(BASE)",#N/A,FALSE,"CI+GG(BASE)";"GG",#N/A,FALSE,"CI+GG(BASE)";"CI",#N/A,FALSE,"CI+GG(BASE)"}</definedName>
    <definedName name="PATTY" localSheetId="15" hidden="1">{"CI+GG(BASE)",#N/A,FALSE,"CI+GG(BASE)";"GG",#N/A,FALSE,"CI+GG(BASE)";"CI",#N/A,FALSE,"CI+GG(BASE)"}</definedName>
    <definedName name="PATTY" localSheetId="21" hidden="1">{"CI+GG(BASE)",#N/A,FALSE,"CI+GG(BASE)";"GG",#N/A,FALSE,"CI+GG(BASE)";"CI",#N/A,FALSE,"CI+GG(BASE)"}</definedName>
    <definedName name="PATTY" hidden="1">{"CI+GG(BASE)",#N/A,FALSE,"CI+GG(BASE)";"GG",#N/A,FALSE,"CI+GG(BASE)";"CI",#N/A,FALSE,"CI+GG(BASE)"}</definedName>
    <definedName name="Payment_Date">#N/A</definedName>
    <definedName name="Payment_Needed">"Pago necesario"</definedName>
    <definedName name="PB" localSheetId="7">#REF!</definedName>
    <definedName name="PB" localSheetId="4">#REF!</definedName>
    <definedName name="PB">#REF!</definedName>
    <definedName name="PBASE" localSheetId="7">#REF!</definedName>
    <definedName name="PBASE">#REF!</definedName>
    <definedName name="pc">2340</definedName>
    <definedName name="PCONT" localSheetId="7">#REF!</definedName>
    <definedName name="PCONT" localSheetId="4">#REF!</definedName>
    <definedName name="PCONT" localSheetId="3">#REF!</definedName>
    <definedName name="PCONT">#REF!</definedName>
    <definedName name="PCOSTO" localSheetId="7">#REF!</definedName>
    <definedName name="PCOSTO" localSheetId="4">#REF!</definedName>
    <definedName name="PCOSTO" localSheetId="3">#REF!</definedName>
    <definedName name="PCOSTO">#REF!</definedName>
    <definedName name="PCOSTOC" localSheetId="7">#REF!</definedName>
    <definedName name="PCOSTOC" localSheetId="4">#REF!</definedName>
    <definedName name="PCOSTOC" localSheetId="3">#REF!</definedName>
    <definedName name="PCOSTOC">#REF!</definedName>
    <definedName name="PCSC" localSheetId="7">#REF!</definedName>
    <definedName name="PCSC">#REF!</definedName>
    <definedName name="pct" localSheetId="7">#REF!</definedName>
    <definedName name="PCT" localSheetId="4">#REF!</definedName>
    <definedName name="pct">#REF!</definedName>
    <definedName name="PCu" localSheetId="7">#REF!</definedName>
    <definedName name="PCu">#REF!</definedName>
    <definedName name="peat" localSheetId="7">#REF!</definedName>
    <definedName name="peat" localSheetId="4">#REF!</definedName>
    <definedName name="peat">#REF!</definedName>
    <definedName name="PED" localSheetId="7">#REF!</definedName>
    <definedName name="PED" localSheetId="4">#REF!</definedName>
    <definedName name="PED">#REF!</definedName>
    <definedName name="PEDIDO" localSheetId="7">#REF!</definedName>
    <definedName name="PEDIDO">#REF!</definedName>
    <definedName name="PEF" localSheetId="7">#REF!</definedName>
    <definedName name="PEF" localSheetId="4">#REF!</definedName>
    <definedName name="PEF">#REF!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1" hidden="1">{#N/A,#N/A,FALSE,"DET-CAMB.";#N/A,#N/A,FALSE,"PRESUP.";#N/A,#N/A,FALSE,"RESUMEN";#N/A,#N/A,FALSE,"CT";#N/A,#N/A,FALSE,"PD";#N/A,#N/A,FALSE,"PR"}</definedName>
    <definedName name="pens" localSheetId="11" hidden="1">{#N/A,#N/A,FALSE,"DET-CAMB.";#N/A,#N/A,FALSE,"PRESUP.";#N/A,#N/A,FALSE,"RESUMEN";#N/A,#N/A,FALSE,"CT";#N/A,#N/A,FALSE,"PD";#N/A,#N/A,FALSE,"PR"}</definedName>
    <definedName name="pens" localSheetId="15" hidden="1">{#N/A,#N/A,FALSE,"DET-CAMB.";#N/A,#N/A,FALSE,"PRESUP.";#N/A,#N/A,FALSE,"RESUMEN";#N/A,#N/A,FALSE,"CT";#N/A,#N/A,FALSE,"PD";#N/A,#N/A,FALSE,"PR"}</definedName>
    <definedName name="pens" localSheetId="21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11" hidden="1">{#N/A,#N/A,FALSE,"DET-CAMB.";#N/A,#N/A,FALSE,"PRESUP.";#N/A,#N/A,FALSE,"RESUMEN";#N/A,#N/A,FALSE,"CT";#N/A,#N/A,FALSE,"PD";#N/A,#N/A,FALSE,"PR"}</definedName>
    <definedName name="PENSIONADO" localSheetId="15" hidden="1">{#N/A,#N/A,FALSE,"DET-CAMB.";#N/A,#N/A,FALSE,"PRESUP.";#N/A,#N/A,FALSE,"RESUMEN";#N/A,#N/A,FALSE,"CT";#N/A,#N/A,FALSE,"PD";#N/A,#N/A,FALSE,"PR"}</definedName>
    <definedName name="PENSIONADO" localSheetId="21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NSIONADO_1" localSheetId="1" hidden="1">{#N/A,#N/A,FALSE,"DET-CAMB.";#N/A,#N/A,FALSE,"PRESUP.";#N/A,#N/A,FALSE,"RESUMEN";#N/A,#N/A,FALSE,"CT";#N/A,#N/A,FALSE,"PD";#N/A,#N/A,FALSE,"PR"}</definedName>
    <definedName name="PENSIONADO_1" localSheetId="11" hidden="1">{#N/A,#N/A,FALSE,"DET-CAMB.";#N/A,#N/A,FALSE,"PRESUP.";#N/A,#N/A,FALSE,"RESUMEN";#N/A,#N/A,FALSE,"CT";#N/A,#N/A,FALSE,"PD";#N/A,#N/A,FALSE,"PR"}</definedName>
    <definedName name="PENSIONADO_1" localSheetId="15" hidden="1">{#N/A,#N/A,FALSE,"DET-CAMB.";#N/A,#N/A,FALSE,"PRESUP.";#N/A,#N/A,FALSE,"RESUMEN";#N/A,#N/A,FALSE,"CT";#N/A,#N/A,FALSE,"PD";#N/A,#N/A,FALSE,"PR"}</definedName>
    <definedName name="PENSIONADO_1" localSheetId="21" hidden="1">{#N/A,#N/A,FALSE,"DET-CAMB.";#N/A,#N/A,FALSE,"PRESUP.";#N/A,#N/A,FALSE,"RESUMEN";#N/A,#N/A,FALSE,"CT";#N/A,#N/A,FALSE,"PD";#N/A,#N/A,FALSE,"PR"}</definedName>
    <definedName name="PENSIONADO_1" hidden="1">{#N/A,#N/A,FALSE,"DET-CAMB.";#N/A,#N/A,FALSE,"PRESUP.";#N/A,#N/A,FALSE,"RESUMEN";#N/A,#N/A,FALSE,"CT";#N/A,#N/A,FALSE,"PD";#N/A,#N/A,FALSE,"PR"}</definedName>
    <definedName name="pepe" localSheetId="7">#REF!</definedName>
    <definedName name="pepe">#REF!</definedName>
    <definedName name="per" localSheetId="7">#REF!</definedName>
    <definedName name="per">#REF!</definedName>
    <definedName name="Perdida" localSheetId="7">#REF!</definedName>
    <definedName name="Perdida">#REF!</definedName>
    <definedName name="Pérdida" localSheetId="7">#REF!</definedName>
    <definedName name="Pérdida" localSheetId="4">#REF!</definedName>
    <definedName name="Pérdida" localSheetId="3">#REF!</definedName>
    <definedName name="Pérdida">#REF!</definedName>
    <definedName name="periodo" localSheetId="7">#REF!</definedName>
    <definedName name="periodo" localSheetId="4">#REF!</definedName>
    <definedName name="periodo" localSheetId="3">#REF!</definedName>
    <definedName name="periodo">#REF!</definedName>
    <definedName name="PERM_CUAD" localSheetId="7">#REF!</definedName>
    <definedName name="PERM_CUAD" localSheetId="4">#REF!</definedName>
    <definedName name="PERM_CUAD">#REF!</definedName>
    <definedName name="Permanencia" localSheetId="7">#REF!</definedName>
    <definedName name="Permanencia" localSheetId="4">#REF!</definedName>
    <definedName name="Permanencia">#REF!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S" localSheetId="7">#REF!</definedName>
    <definedName name="PES" localSheetId="4">#REF!</definedName>
    <definedName name="PES">#REF!</definedName>
    <definedName name="peso" localSheetId="7">#REF!</definedName>
    <definedName name="peso">#REF!</definedName>
    <definedName name="PESO1" localSheetId="7">#REF!</definedName>
    <definedName name="PESO1" localSheetId="4">#REF!</definedName>
    <definedName name="PESO1">#REF!</definedName>
    <definedName name="PESO2" localSheetId="7">#REF!</definedName>
    <definedName name="PESO2" localSheetId="4">#REF!</definedName>
    <definedName name="PESO2">#REF!</definedName>
    <definedName name="PESO3" localSheetId="7">#REF!</definedName>
    <definedName name="PESO3" localSheetId="4">#REF!</definedName>
    <definedName name="PESO3">#REF!</definedName>
    <definedName name="PESO4" localSheetId="7">#REF!</definedName>
    <definedName name="PESO4" localSheetId="4">#REF!</definedName>
    <definedName name="PESO4">#REF!</definedName>
    <definedName name="PETROLEO" localSheetId="7">#REF!</definedName>
    <definedName name="PETROLEO" localSheetId="4">#REF!</definedName>
    <definedName name="PETROLEO">#REF!</definedName>
    <definedName name="PGT" localSheetId="7">#REF!</definedName>
    <definedName name="PGT" localSheetId="4">#REF!</definedName>
    <definedName name="PGT">#REF!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orteg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C" localSheetId="7">#REF!</definedName>
    <definedName name="PIC">#REF!</definedName>
    <definedName name="PICO" localSheetId="4">#REF!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3">#REF!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" localSheetId="7">#REF!</definedName>
    <definedName name="PIE">#REF!</definedName>
    <definedName name="pilar" hidden="1">{#N/A,#N/A,TRUE,"LP-CO2X"}</definedName>
    <definedName name="pintura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PE" localSheetId="7">#REF!</definedName>
    <definedName name="PIPE" localSheetId="4">#REF!</definedName>
    <definedName name="PIPE">#REF!</definedName>
    <definedName name="pipe1" localSheetId="7">#REF!</definedName>
    <definedName name="pipe1" localSheetId="4">#REF!</definedName>
    <definedName name="pipe1">#REF!</definedName>
    <definedName name="PkgCode" localSheetId="7">#REF!</definedName>
    <definedName name="PkgCode" localSheetId="4">#REF!</definedName>
    <definedName name="PkgCode">#REF!</definedName>
    <definedName name="PL" localSheetId="7">#REF!</definedName>
    <definedName name="PL">#REF!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illa" localSheetId="7">#REF!</definedName>
    <definedName name="planilla">#REF!</definedName>
    <definedName name="PLANO2" localSheetId="7">#REF!</definedName>
    <definedName name="PLANO2">#REF!</definedName>
    <definedName name="PLANOS" localSheetId="7">#REF!</definedName>
    <definedName name="planos" localSheetId="4" hidden="1">{"Sin detalle",#N/A,FALSE,"Flujo (redondeado)";"Detallado",#N/A,FALSE,"Flujo (redondeado)"}</definedName>
    <definedName name="planos" localSheetId="3" hidden="1">{"Sin detalle",#N/A,FALSE,"Flujo (redondeado)";"Detallado",#N/A,FALSE,"Flujo (redondeado)"}</definedName>
    <definedName name="PLANOS">#REF!</definedName>
    <definedName name="Planta_de_Chancado_de_Cal" localSheetId="7">#REF!</definedName>
    <definedName name="Planta_de_Chancado_de_Cal">#REF!</definedName>
    <definedName name="PLAZO" localSheetId="1" hidden="1">{#N/A,#N/A,FALSE,"summary";#N/A,#N/A,FALSE,"SumGraph"}</definedName>
    <definedName name="PLAZO" localSheetId="11" hidden="1">{#N/A,#N/A,FALSE,"summary";#N/A,#N/A,FALSE,"SumGraph"}</definedName>
    <definedName name="PLAZO" localSheetId="15" hidden="1">{#N/A,#N/A,FALSE,"summary";#N/A,#N/A,FALSE,"SumGraph"}</definedName>
    <definedName name="PLAZO" localSheetId="21" hidden="1">{#N/A,#N/A,FALSE,"summary";#N/A,#N/A,FALSE,"SumGraph"}</definedName>
    <definedName name="PLAZO" hidden="1">{#N/A,#N/A,FALSE,"summary";#N/A,#N/A,FALSE,"SumGraph"}</definedName>
    <definedName name="plop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lop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lop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lop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lop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M_DATE" localSheetId="7">#REF!</definedName>
    <definedName name="PM_DATE" localSheetId="4">#REF!</definedName>
    <definedName name="PM_DATE">#REF!</definedName>
    <definedName name="PM_MDIA" localSheetId="7">#REF!</definedName>
    <definedName name="PM_MDIA" localSheetId="4">#REF!</definedName>
    <definedName name="PM_MDIA">#REF!</definedName>
    <definedName name="PMC" localSheetId="7">#REF!</definedName>
    <definedName name="PMC" localSheetId="4">#REF!</definedName>
    <definedName name="PMC">#REF!</definedName>
    <definedName name="Poc.Nac" localSheetId="7">#REF!</definedName>
    <definedName name="Poc.Nac" localSheetId="4">#REF!</definedName>
    <definedName name="Poc.Nac">#REF!</definedName>
    <definedName name="POINTS" localSheetId="7">#REF!</definedName>
    <definedName name="POINTS">#REF!</definedName>
    <definedName name="PON" localSheetId="7">#REF!</definedName>
    <definedName name="PON" localSheetId="4">#REF!</definedName>
    <definedName name="PON">#REF!</definedName>
    <definedName name="popopo" localSheetId="4" hidden="1">{#N/A,#N/A,FALSE,"Costos_Elem_Hid";#N/A,#N/A,FALSE,"Costos_Elem_Hid";#N/A,#N/A,FALSE,"Costos_Elem_Hid"}</definedName>
    <definedName name="popopo" localSheetId="1" hidden="1">{#N/A,#N/A,FALSE,"Costos_Elem_Hid";#N/A,#N/A,FALSE,"Costos_Elem_Hid";#N/A,#N/A,FALSE,"Costos_Elem_Hid"}</definedName>
    <definedName name="popopo" localSheetId="11" hidden="1">{#N/A,#N/A,FALSE,"Costos_Elem_Hid";#N/A,#N/A,FALSE,"Costos_Elem_Hid";#N/A,#N/A,FALSE,"Costos_Elem_Hid"}</definedName>
    <definedName name="popopo" localSheetId="15" hidden="1">{#N/A,#N/A,FALSE,"Costos_Elem_Hid";#N/A,#N/A,FALSE,"Costos_Elem_Hid";#N/A,#N/A,FALSE,"Costos_Elem_Hid"}</definedName>
    <definedName name="popopo" localSheetId="21" hidden="1">{#N/A,#N/A,FALSE,"Costos_Elem_Hid";#N/A,#N/A,FALSE,"Costos_Elem_Hid";#N/A,#N/A,FALSE,"Costos_Elem_Hid"}</definedName>
    <definedName name="popopo" localSheetId="3" hidden="1">{#N/A,#N/A,FALSE,"Costos_Elem_Hid";#N/A,#N/A,FALSE,"Costos_Elem_Hid";#N/A,#N/A,FALSE,"Costos_Elem_Hid"}</definedName>
    <definedName name="popopo" hidden="1">{#N/A,#N/A,FALSE,"Costos_Elem_Hid";#N/A,#N/A,FALSE,"Costos_Elem_Hid";#N/A,#N/A,FALSE,"Costos_Elem_Hid"}</definedName>
    <definedName name="Por.Imp" localSheetId="7">#REF!</definedName>
    <definedName name="Por.Imp" localSheetId="4">#REF!</definedName>
    <definedName name="Por.Imp">#REF!</definedName>
    <definedName name="PORC_LOGISTICA" localSheetId="7">#REF!</definedName>
    <definedName name="PORC_LOGISTICA" localSheetId="4">#REF!</definedName>
    <definedName name="PORC_LOGISTICA">#REF!</definedName>
    <definedName name="PORC_REEMPLAZO" localSheetId="7">#REF!</definedName>
    <definedName name="PORC_REEMPLAZO" localSheetId="4">#REF!</definedName>
    <definedName name="PORC_REEMPLAZO">#REF!</definedName>
    <definedName name="PORCENTAJE_CONTINGENCIA" localSheetId="7">#REF!</definedName>
    <definedName name="PORCENTAJE_CONTINGENCIA" localSheetId="4">#REF!</definedName>
    <definedName name="PORCENTAJE_CONTINGENCIA">#REF!</definedName>
    <definedName name="PORCENTAJE_UTILIDAD" localSheetId="7">#REF!</definedName>
    <definedName name="PORCENTAJE_UTILIDAD" localSheetId="4">#REF!</definedName>
    <definedName name="PORCENTAJE_UTILIDAD">#REF!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T" localSheetId="7">#REF!</definedName>
    <definedName name="POT" localSheetId="4">#REF!</definedName>
    <definedName name="POT">#REF!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p" localSheetId="4" hidden="1">{"CI+GG(BASE)",#N/A,FALSE,"CI+GG(BASE)";"GG",#N/A,FALSE,"CI+GG(BASE)";"CI",#N/A,FALSE,"CI+GG(BASE)"}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3">#REF!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localSheetId="4" hidden="1">{#N/A,#N/A,FALSE,"Costos_Elem_Hid";#N/A,#N/A,FALSE,"Costos_Elem_Hid";#N/A,#N/A,FALSE,"Costos_Elem_Hid"}</definedName>
    <definedName name="ppp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" localSheetId="3" hidden="1">{#N/A,#N/A,FALSE,"Costos_Elem_Hid";#N/A,#N/A,FALSE,"Costos_Elem_Hid";#N/A,#N/A,FALSE,"Costos_Elem_Hid"}</definedName>
    <definedName name="pp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p" localSheetId="1" hidden="1">{"Sin detalle",#N/A,FALSE,"Flujo (redondeado)"}</definedName>
    <definedName name="pppp" localSheetId="11" hidden="1">{"Sin detalle",#N/A,FALSE,"Flujo (redondeado)"}</definedName>
    <definedName name="pppp" localSheetId="15" hidden="1">{"Sin detalle",#N/A,FALSE,"Flujo (redondeado)"}</definedName>
    <definedName name="pppp" localSheetId="21" hidden="1">{"Sin detalle",#N/A,FALSE,"Flujo (redondeado)"}</definedName>
    <definedName name="pppp" hidden="1">{"Sin detalle",#N/A,FALSE,"Flujo (redondeado)"}</definedName>
    <definedName name="ppppp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pppp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pppp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pppp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pppp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ppp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pppppp" localSheetId="4" hidden="1">{"'Hoja3'!$F$5"}</definedName>
    <definedName name="ppppppp" localSheetId="1" hidden="1">{"'Hoja3'!$F$5"}</definedName>
    <definedName name="ppppppp" localSheetId="11" hidden="1">{"'Hoja3'!$F$5"}</definedName>
    <definedName name="ppppppp" localSheetId="15" hidden="1">{"'Hoja3'!$F$5"}</definedName>
    <definedName name="ppppppp" localSheetId="21" hidden="1">{"'Hoja3'!$F$5"}</definedName>
    <definedName name="ppppppp" localSheetId="3" hidden="1">{"'Hoja3'!$F$5"}</definedName>
    <definedName name="ppppppp" hidden="1">{"'Hoja3'!$F$5"}</definedName>
    <definedName name="ppspsps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" localSheetId="4">#REF!</definedName>
    <definedName name="PR" localSheetId="1" hidden="1">{#N/A,#N/A,FALSE,"DET-CAMB.";#N/A,#N/A,FALSE,"PRESUP.";#N/A,#N/A,FALSE,"RESUMEN";#N/A,#N/A,FALSE,"CT";#N/A,#N/A,FALSE,"PD";#N/A,#N/A,FALSE,"PR"}</definedName>
    <definedName name="PR" localSheetId="11" hidden="1">{#N/A,#N/A,FALSE,"DET-CAMB.";#N/A,#N/A,FALSE,"PRESUP.";#N/A,#N/A,FALSE,"RESUMEN";#N/A,#N/A,FALSE,"CT";#N/A,#N/A,FALSE,"PD";#N/A,#N/A,FALSE,"PR"}</definedName>
    <definedName name="PR" localSheetId="15" hidden="1">{#N/A,#N/A,FALSE,"DET-CAMB.";#N/A,#N/A,FALSE,"PRESUP.";#N/A,#N/A,FALSE,"RESUMEN";#N/A,#N/A,FALSE,"CT";#N/A,#N/A,FALSE,"PD";#N/A,#N/A,FALSE,"PR"}</definedName>
    <definedName name="PR" localSheetId="21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ai" localSheetId="7">#REF!</definedName>
    <definedName name="PRai">#REF!</definedName>
    <definedName name="PRdi" localSheetId="7">#REF!</definedName>
    <definedName name="PRdi">#REF!</definedName>
    <definedName name="PREC" localSheetId="7">#REF!</definedName>
    <definedName name="PREC" localSheetId="4">#REF!</definedName>
    <definedName name="PREC" localSheetId="3">#REF!</definedName>
    <definedName name="PREC">#REF!</definedName>
    <definedName name="prechancado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O" localSheetId="7">#REF!</definedName>
    <definedName name="PRECIO">#REF!</definedName>
    <definedName name="PRECIO_TOTAL" localSheetId="7">#REF!</definedName>
    <definedName name="PRECIO_TOTAL" localSheetId="4">#REF!</definedName>
    <definedName name="PRECIO_TOTAL" localSheetId="3">#REF!</definedName>
    <definedName name="PRECIO_TOTAL">#REF!</definedName>
    <definedName name="Preciototal" localSheetId="7">#REF!</definedName>
    <definedName name="Preciototal">#REF!</definedName>
    <definedName name="PREMIO_DESCUENTO" localSheetId="7">#REF!</definedName>
    <definedName name="PREMIO_DESCUENTO">#REF!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11" hidden="1">{#N/A,#N/A,FALSE,"DET-CAMB.";#N/A,#N/A,FALSE,"PRESUP.";#N/A,#N/A,FALSE,"RESUMEN";#N/A,#N/A,FALSE,"CT";#N/A,#N/A,FALSE,"PD";#N/A,#N/A,FALSE,"PR"}</definedName>
    <definedName name="Preparación" localSheetId="15" hidden="1">{#N/A,#N/A,FALSE,"DET-CAMB.";#N/A,#N/A,FALSE,"PRESUP.";#N/A,#N/A,FALSE,"RESUMEN";#N/A,#N/A,FALSE,"CT";#N/A,#N/A,FALSE,"PD";#N/A,#N/A,FALSE,"PR"}</definedName>
    <definedName name="Preparación" localSheetId="21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ProductionDurationMonths">2</definedName>
    <definedName name="preProductionWC" localSheetId="7">#REF!*4315</definedName>
    <definedName name="preProductionWC">#REF!*4315</definedName>
    <definedName name="PRESUPUESTO" localSheetId="7">#REF!</definedName>
    <definedName name="PRESUPUESTO">#REF!</definedName>
    <definedName name="preup_ib" localSheetId="7">#REF!</definedName>
    <definedName name="preup_ib" localSheetId="4">#REF!</definedName>
    <definedName name="preup_ib" localSheetId="3">#REF!</definedName>
    <definedName name="preup_ib">#REF!</definedName>
    <definedName name="Price_LME" localSheetId="7">#REF!</definedName>
    <definedName name="Price_LME">#REF!</definedName>
    <definedName name="priceFlag100" localSheetId="7">IF(#REF!=1,1,0)</definedName>
    <definedName name="priceFlag100">IF(#REF!=1,1,0)</definedName>
    <definedName name="priceFlag70" localSheetId="7">IF(#REF!=0.7,1,0)</definedName>
    <definedName name="priceFlag70">IF(#REF!=0.7,1,0)</definedName>
    <definedName name="priceFlag85" localSheetId="7">IF(#REF!=0.85,1,0)</definedName>
    <definedName name="priceFlag85">IF(#REF!=0.85,1,0)</definedName>
    <definedName name="pricingPerLbCu" localSheetId="7">IF(#REF!=0,"",#REF!/#REF!/#REF!*1000)</definedName>
    <definedName name="pricingPerLbCu">IF(#REF!=0,"",#REF!/#REF!/#REF!*1000)</definedName>
    <definedName name="pricingPerTonOre" localSheetId="7">IF(#REF!=0,"",#REF!/#REF!/#REF!*1000)</definedName>
    <definedName name="pricingPerTonOre">IF(#REF!=0,"",#REF!/#REF!/#REF!*1000)</definedName>
    <definedName name="PRINT_AREA" localSheetId="7">#REF!</definedName>
    <definedName name="PRINT_AREA" localSheetId="4">#REF!</definedName>
    <definedName name="PRINT_AREA">#REF!</definedName>
    <definedName name="PRINT_AREA_MI" localSheetId="7">#REF!</definedName>
    <definedName name="Print_Area_MI" localSheetId="4">#REF!</definedName>
    <definedName name="PRINT_AREA_MI">#REF!</definedName>
    <definedName name="PRINT_TITLES">#N/A</definedName>
    <definedName name="PRINT_TITLES_MI" localSheetId="7">#REF!</definedName>
    <definedName name="Print_Titles_MI" localSheetId="4">#REF!</definedName>
    <definedName name="Print_Titles_MI" localSheetId="3">#REF!</definedName>
    <definedName name="PRINT_TITLES_MI">#REF!</definedName>
    <definedName name="print4" localSheetId="7">#REF!</definedName>
    <definedName name="print4" localSheetId="4">#REF!</definedName>
    <definedName name="print4">#REF!</definedName>
    <definedName name="PRINTE1" localSheetId="7">#REF!</definedName>
    <definedName name="PRINTE1" localSheetId="4">#REF!</definedName>
    <definedName name="PRINTE1">#REF!</definedName>
    <definedName name="PRINTE1B" localSheetId="7">#REF!</definedName>
    <definedName name="PRINTE1B" localSheetId="4">#REF!</definedName>
    <definedName name="PRINTE1B">#REF!</definedName>
    <definedName name="PRINTE2" localSheetId="7">#REF!</definedName>
    <definedName name="PRINTE2" localSheetId="4">#REF!</definedName>
    <definedName name="PRINTE2">#REF!</definedName>
    <definedName name="PRINTE2REV" localSheetId="7">#REF!</definedName>
    <definedName name="PRINTE2REV" localSheetId="4">#REF!</definedName>
    <definedName name="PRINTE2REV">#REF!</definedName>
    <definedName name="PRINTE56" localSheetId="7">#REF!</definedName>
    <definedName name="PRINTE56" localSheetId="4">#REF!</definedName>
    <definedName name="PRINTE56">#REF!</definedName>
    <definedName name="priordefini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o" localSheetId="1" hidden="1">{"DECIMAL",#N/A,FALSE,"02"}</definedName>
    <definedName name="pro" localSheetId="11" hidden="1">{"DECIMAL",#N/A,FALSE,"02"}</definedName>
    <definedName name="pro" localSheetId="15" hidden="1">{"DECIMAL",#N/A,FALSE,"02"}</definedName>
    <definedName name="pro" localSheetId="21" hidden="1">{"DECIMAL",#N/A,FALSE,"02"}</definedName>
    <definedName name="pro" hidden="1">{"DECIMAL",#N/A,FALSE,"02"}</definedName>
    <definedName name="proband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c" localSheetId="7">#REF!</definedName>
    <definedName name="proc">#REF!</definedName>
    <definedName name="produccion" localSheetId="7">#REF!</definedName>
    <definedName name="produccion">#REF!</definedName>
    <definedName name="Production_Start_Date" localSheetId="7">#REF!</definedName>
    <definedName name="Production_Start_Date">#REF!</definedName>
    <definedName name="productionDurationMonths" localSheetId="7">#REF!</definedName>
    <definedName name="productionDurationMonths">#REF!</definedName>
    <definedName name="productionStartDate" localSheetId="7">#REF!</definedName>
    <definedName name="productionStartDate">#REF!</definedName>
    <definedName name="productionStartFlag" localSheetId="7">IF(YEAR(#REF!)=YEAR(#REF!),1,0)</definedName>
    <definedName name="productionStartFlag">IF(YEAR(#REF!)=YEAR(#REF!),1,0)</definedName>
    <definedName name="productionstopdate" localSheetId="7">#REF!</definedName>
    <definedName name="productionstopdate">#REF!</definedName>
    <definedName name="productionStopFlag" localSheetId="7">IF(YEAR(#REF!)=YEAR(#REF!),1,0)</definedName>
    <definedName name="productionStopFlag">IF(YEAR(#REF!)=YEAR(#REF!),1,0)</definedName>
    <definedName name="PRODUCTIVIDAD" localSheetId="7">#REF!</definedName>
    <definedName name="PRODUCTIVIDAD">#REF!</definedName>
    <definedName name="productivity">#N/A</definedName>
    <definedName name="producto" localSheetId="7">#REF!</definedName>
    <definedName name="producto">#REF!</definedName>
    <definedName name="Prog_completo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RAMA__Y_CONTROL_DE_COSTOS_1996" localSheetId="7">#REF!</definedName>
    <definedName name="PROGRAMA__Y_CONTROL_DE_COSTOS_1996">#REF!</definedName>
    <definedName name="Programa_1999" localSheetId="7">#REF!</definedName>
    <definedName name="Programa_1999" localSheetId="3">#REF!</definedName>
    <definedName name="Programa_1999">#REF!</definedName>
    <definedName name="Programa_2000" localSheetId="7">#REF!</definedName>
    <definedName name="Programa_2000" localSheetId="3">#REF!</definedName>
    <definedName name="Programa_2000">#REF!</definedName>
    <definedName name="Progress" localSheetId="1" hidden="1">{#N/A,#N/A,FALSE,"Monthly report";#N/A,#N/A,FALSE,"M.R. UEM";#N/A,#N/A,FALSE,"M.R. VCM"}</definedName>
    <definedName name="Progress" localSheetId="11" hidden="1">{#N/A,#N/A,FALSE,"Monthly report";#N/A,#N/A,FALSE,"M.R. UEM";#N/A,#N/A,FALSE,"M.R. VCM"}</definedName>
    <definedName name="Progress" localSheetId="15" hidden="1">{#N/A,#N/A,FALSE,"Monthly report";#N/A,#N/A,FALSE,"M.R. UEM";#N/A,#N/A,FALSE,"M.R. VCM"}</definedName>
    <definedName name="Progress" localSheetId="21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ect_name" localSheetId="7">#REF!</definedName>
    <definedName name="project_name" localSheetId="4">#REF!</definedName>
    <definedName name="project_name">#REF!</definedName>
    <definedName name="project_number" localSheetId="7">#REF!</definedName>
    <definedName name="project_number" localSheetId="4">#REF!</definedName>
    <definedName name="project_number">#REF!</definedName>
    <definedName name="projectDurationMonths" localSheetId="7">#REF!+#REF!+#REF!</definedName>
    <definedName name="projectDurationMonths">#REF!+#REF!+#REF!</definedName>
    <definedName name="prospects" localSheetId="1" hidden="1">{#N/A,#N/A,FALSE,"FCST94";#N/A,#N/A,FALSE,"FIRM";#N/A,#N/A,FALSE,"BACK94";#N/A,#N/A,FALSE,"FCST95";#N/A,#N/A,FALSE,"BACK95";#N/A,#N/A,FALSE,"FCST96"}</definedName>
    <definedName name="prospects" localSheetId="11" hidden="1">{#N/A,#N/A,FALSE,"FCST94";#N/A,#N/A,FALSE,"FIRM";#N/A,#N/A,FALSE,"BACK94";#N/A,#N/A,FALSE,"FCST95";#N/A,#N/A,FALSE,"BACK95";#N/A,#N/A,FALSE,"FCST96"}</definedName>
    <definedName name="prospects" localSheetId="15" hidden="1">{#N/A,#N/A,FALSE,"FCST94";#N/A,#N/A,FALSE,"FIRM";#N/A,#N/A,FALSE,"BACK94";#N/A,#N/A,FALSE,"FCST95";#N/A,#N/A,FALSE,"BACK95";#N/A,#N/A,FALSE,"FCST96"}</definedName>
    <definedName name="prospects" localSheetId="21" hidden="1">{#N/A,#N/A,FALSE,"FCST94";#N/A,#N/A,FALSE,"FIRM";#N/A,#N/A,FALSE,"BACK94";#N/A,#N/A,FALSE,"FCST95";#N/A,#N/A,FALSE,"BACK95";#N/A,#N/A,FALSE,"FCST96"}</definedName>
    <definedName name="prospects" hidden="1">{#N/A,#N/A,FALSE,"FCST94";#N/A,#N/A,FALSE,"FIRM";#N/A,#N/A,FALSE,"BACK94";#N/A,#N/A,FALSE,"FCST95";#N/A,#N/A,FALSE,"BACK95";#N/A,#N/A,FALSE,"FCST96"}</definedName>
    <definedName name="PROTECCIONES" hidden="1">{#N/A,#N/A,TRUE,"LP-CO2X"}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" localSheetId="7">#REF!</definedName>
    <definedName name="proy" localSheetId="4">#REF!</definedName>
    <definedName name="proy">#REF!</definedName>
    <definedName name="proyecto" localSheetId="7">#REF!</definedName>
    <definedName name="proyecto" localSheetId="4" hidden="1">{"MO(BASE)",#N/A,FALSE,"MO(BASE)";"MO(BASE)1",#N/A,FALSE,"MO(BASE)";"MO(BASE)2",#N/A,FALSE,"MO(BASE)"}</definedName>
    <definedName name="proyecto">#REF!</definedName>
    <definedName name="proyecto_1" localSheetId="4" hidden="1">{"MO(BASE)",#N/A,FALSE,"MO(BASE)";"MO(BASE)1",#N/A,FALSE,"MO(BASE)";"MO(BASE)2",#N/A,FALSE,"MO(BASE)"}</definedName>
    <definedName name="proyecto_1" localSheetId="1" hidden="1">{"MO(BASE)",#N/A,FALSE,"MO(BASE)";"MO(BASE)1",#N/A,FALSE,"MO(BASE)";"MO(BASE)2",#N/A,FALSE,"MO(BASE)"}</definedName>
    <definedName name="proyecto_1" localSheetId="11" hidden="1">{"MO(BASE)",#N/A,FALSE,"MO(BASE)";"MO(BASE)1",#N/A,FALSE,"MO(BASE)";"MO(BASE)2",#N/A,FALSE,"MO(BASE)"}</definedName>
    <definedName name="proyecto_1" localSheetId="15" hidden="1">{"MO(BASE)",#N/A,FALSE,"MO(BASE)";"MO(BASE)1",#N/A,FALSE,"MO(BASE)";"MO(BASE)2",#N/A,FALSE,"MO(BASE)"}</definedName>
    <definedName name="proyecto_1" localSheetId="21" hidden="1">{"MO(BASE)",#N/A,FALSE,"MO(BASE)";"MO(BASE)1",#N/A,FALSE,"MO(BASE)";"MO(BASE)2",#N/A,FALSE,"MO(BASE)"}</definedName>
    <definedName name="proyecto_1" hidden="1">{"MO(BASE)",#N/A,FALSE,"MO(BASE)";"MO(BASE)1",#N/A,FALSE,"MO(BASE)";"MO(BASE)2",#N/A,FALSE,"MO(BASE)"}</definedName>
    <definedName name="proyecto_2" localSheetId="4" hidden="1">{"MO(BASE)",#N/A,FALSE,"MO(BASE)";"MO(BASE)1",#N/A,FALSE,"MO(BASE)";"MO(BASE)2",#N/A,FALSE,"MO(BASE)"}</definedName>
    <definedName name="proyecto_2" localSheetId="1" hidden="1">{"MO(BASE)",#N/A,FALSE,"MO(BASE)";"MO(BASE)1",#N/A,FALSE,"MO(BASE)";"MO(BASE)2",#N/A,FALSE,"MO(BASE)"}</definedName>
    <definedName name="proyecto_2" localSheetId="11" hidden="1">{"MO(BASE)",#N/A,FALSE,"MO(BASE)";"MO(BASE)1",#N/A,FALSE,"MO(BASE)";"MO(BASE)2",#N/A,FALSE,"MO(BASE)"}</definedName>
    <definedName name="proyecto_2" localSheetId="15" hidden="1">{"MO(BASE)",#N/A,FALSE,"MO(BASE)";"MO(BASE)1",#N/A,FALSE,"MO(BASE)";"MO(BASE)2",#N/A,FALSE,"MO(BASE)"}</definedName>
    <definedName name="proyecto_2" localSheetId="21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localSheetId="4" hidden="1">{"MO(BASE)",#N/A,FALSE,"MO(BASE)";"MO(BASE)1",#N/A,FALSE,"MO(BASE)";"MO(BASE)2",#N/A,FALSE,"MO(BASE)"}</definedName>
    <definedName name="proyecto_3" localSheetId="1" hidden="1">{"MO(BASE)",#N/A,FALSE,"MO(BASE)";"MO(BASE)1",#N/A,FALSE,"MO(BASE)";"MO(BASE)2",#N/A,FALSE,"MO(BASE)"}</definedName>
    <definedName name="proyecto_3" localSheetId="11" hidden="1">{"MO(BASE)",#N/A,FALSE,"MO(BASE)";"MO(BASE)1",#N/A,FALSE,"MO(BASE)";"MO(BASE)2",#N/A,FALSE,"MO(BASE)"}</definedName>
    <definedName name="proyecto_3" localSheetId="15" hidden="1">{"MO(BASE)",#N/A,FALSE,"MO(BASE)";"MO(BASE)1",#N/A,FALSE,"MO(BASE)";"MO(BASE)2",#N/A,FALSE,"MO(BASE)"}</definedName>
    <definedName name="proyecto_3" localSheetId="21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localSheetId="4" hidden="1">{"MO(BASE)",#N/A,FALSE,"MO(BASE)";"MO(BASE)1",#N/A,FALSE,"MO(BASE)";"MO(BASE)2",#N/A,FALSE,"MO(BASE)"}</definedName>
    <definedName name="proyecto_4" localSheetId="1" hidden="1">{"MO(BASE)",#N/A,FALSE,"MO(BASE)";"MO(BASE)1",#N/A,FALSE,"MO(BASE)";"MO(BASE)2",#N/A,FALSE,"MO(BASE)"}</definedName>
    <definedName name="proyecto_4" localSheetId="11" hidden="1">{"MO(BASE)",#N/A,FALSE,"MO(BASE)";"MO(BASE)1",#N/A,FALSE,"MO(BASE)";"MO(BASE)2",#N/A,FALSE,"MO(BASE)"}</definedName>
    <definedName name="proyecto_4" localSheetId="15" hidden="1">{"MO(BASE)",#N/A,FALSE,"MO(BASE)";"MO(BASE)1",#N/A,FALSE,"MO(BASE)";"MO(BASE)2",#N/A,FALSE,"MO(BASE)"}</definedName>
    <definedName name="proyecto_4" localSheetId="21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localSheetId="4" hidden="1">{"MO(BASE)",#N/A,FALSE,"MO(BASE)";"MO(BASE)1",#N/A,FALSE,"MO(BASE)";"MO(BASE)2",#N/A,FALSE,"MO(BASE)"}</definedName>
    <definedName name="proyecto_5" localSheetId="1" hidden="1">{"MO(BASE)",#N/A,FALSE,"MO(BASE)";"MO(BASE)1",#N/A,FALSE,"MO(BASE)";"MO(BASE)2",#N/A,FALSE,"MO(BASE)"}</definedName>
    <definedName name="proyecto_5" localSheetId="11" hidden="1">{"MO(BASE)",#N/A,FALSE,"MO(BASE)";"MO(BASE)1",#N/A,FALSE,"MO(BASE)";"MO(BASE)2",#N/A,FALSE,"MO(BASE)"}</definedName>
    <definedName name="proyecto_5" localSheetId="15" hidden="1">{"MO(BASE)",#N/A,FALSE,"MO(BASE)";"MO(BASE)1",#N/A,FALSE,"MO(BASE)";"MO(BASE)2",#N/A,FALSE,"MO(BASE)"}</definedName>
    <definedName name="proyecto_5" localSheetId="21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prt_maquina" localSheetId="7">#REF!</definedName>
    <definedName name="prt_maquina">#REF!</definedName>
    <definedName name="prt_resumen" localSheetId="7">#REF!</definedName>
    <definedName name="prt_resumen">#REF!</definedName>
    <definedName name="PtblLAR" localSheetId="7">#REF!</definedName>
    <definedName name="PtblLAR">#REF!</definedName>
    <definedName name="PTE" localSheetId="7">#REF!</definedName>
    <definedName name="PTE" localSheetId="4">#REF!</definedName>
    <definedName name="PTE">#REF!</definedName>
    <definedName name="PU" localSheetId="7">#REF!</definedName>
    <definedName name="PU">#REF!</definedName>
    <definedName name="puerta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NIT">#N/A</definedName>
    <definedName name="PUR" localSheetId="7">#REF!</definedName>
    <definedName name="PUR">#REF!</definedName>
    <definedName name="Q" localSheetId="4">#REF!</definedName>
    <definedName name="q" localSheetId="1" hidden="1">{"Sin detalle",#N/A,FALSE,"Flujo (redondeado)";"Detallado",#N/A,FALSE,"Flujo (redondeado)"}</definedName>
    <definedName name="q" localSheetId="11" hidden="1">{"Sin detalle",#N/A,FALSE,"Flujo (redondeado)";"Detallado",#N/A,FALSE,"Flujo (redondeado)"}</definedName>
    <definedName name="q" localSheetId="15" hidden="1">{"Sin detalle",#N/A,FALSE,"Flujo (redondeado)";"Detallado",#N/A,FALSE,"Flujo (redondeado)"}</definedName>
    <definedName name="q" localSheetId="21" hidden="1">{"Sin detalle",#N/A,FALSE,"Flujo (redondeado)";"Detallado",#N/A,FALSE,"Flujo (redondeado)"}</definedName>
    <definedName name="Q" localSheetId="3">#REF!</definedName>
    <definedName name="q" hidden="1">{"Sin detalle",#N/A,FALSE,"Flujo (redondeado)";"Detallado",#N/A,FALSE,"Flujo (redondeado)"}</definedName>
    <definedName name="q_1" localSheetId="1" hidden="1">{#N/A,#N/A,FALSE,"Total_OC015";#N/A,#N/A,FALSE,"ADMIN";#N/A,#N/A,FALSE,"PROCES";#N/A,#N/A,FALSE,"mecan";#N/A,#N/A,FALSE,"civil";#N/A,#N/A,FALSE,"CAÑER";#N/A,#N/A,FALSE,"ELEC";#N/A,#N/A,FALSE,"INSTR"}</definedName>
    <definedName name="q_1" localSheetId="11" hidden="1">{#N/A,#N/A,FALSE,"Total_OC015";#N/A,#N/A,FALSE,"ADMIN";#N/A,#N/A,FALSE,"PROCES";#N/A,#N/A,FALSE,"mecan";#N/A,#N/A,FALSE,"civil";#N/A,#N/A,FALSE,"CAÑER";#N/A,#N/A,FALSE,"ELEC";#N/A,#N/A,FALSE,"INSTR"}</definedName>
    <definedName name="q_1" localSheetId="15" hidden="1">{#N/A,#N/A,FALSE,"Total_OC015";#N/A,#N/A,FALSE,"ADMIN";#N/A,#N/A,FALSE,"PROCES";#N/A,#N/A,FALSE,"mecan";#N/A,#N/A,FALSE,"civil";#N/A,#N/A,FALSE,"CAÑER";#N/A,#N/A,FALSE,"ELEC";#N/A,#N/A,FALSE,"INSTR"}</definedName>
    <definedName name="q_1" localSheetId="21" hidden="1">{#N/A,#N/A,FALSE,"Total_OC015";#N/A,#N/A,FALSE,"ADMIN";#N/A,#N/A,FALSE,"PROCES";#N/A,#N/A,FALSE,"mecan";#N/A,#N/A,FALSE,"civil";#N/A,#N/A,FALSE,"CAÑER";#N/A,#N/A,FALSE,"ELEC";#N/A,#N/A,FALSE,"INSTR"}</definedName>
    <definedName name="q_1" hidden="1">{#N/A,#N/A,FALSE,"Total_OC015";#N/A,#N/A,FALSE,"ADMIN";#N/A,#N/A,FALSE,"PROCES";#N/A,#N/A,FALSE,"mecan";#N/A,#N/A,FALSE,"civil";#N/A,#N/A,FALSE,"CAÑER";#N/A,#N/A,FALSE,"ELEC";#N/A,#N/A,FALSE,"INSTR"}</definedName>
    <definedName name="Q_DATE" localSheetId="7">#REF!</definedName>
    <definedName name="Q_DATE" localSheetId="4">#REF!</definedName>
    <definedName name="Q_DATE" localSheetId="3">#REF!</definedName>
    <definedName name="Q_DATE">#REF!</definedName>
    <definedName name="Q_IT" localSheetId="7">#REF!</definedName>
    <definedName name="Q_IT" localSheetId="4">#REF!</definedName>
    <definedName name="Q_IT" localSheetId="3">#REF!</definedName>
    <definedName name="Q_IT">#REF!</definedName>
    <definedName name="q3fases" localSheetId="7">#REF!,#REF!,#REF!,#REF!,#REF!</definedName>
    <definedName name="q3fases">#REF!,#REF!,#REF!,#REF!,#REF!</definedName>
    <definedName name="q3fases_90por100" localSheetId="7">#REF!,#REF!,#REF!,#REF!,#REF!</definedName>
    <definedName name="q3fases_90por100">#REF!,#REF!,#REF!,#REF!,#REF!</definedName>
    <definedName name="Q5_" localSheetId="7">#REF!</definedName>
    <definedName name="Q5_">#REF!</definedName>
    <definedName name="q5fases" localSheetId="7">#REF!,#REF!,#REF!,#REF!,#REF!,#REF!,#REF!,#REF!,#REF!</definedName>
    <definedName name="q5fases">#REF!,#REF!,#REF!,#REF!,#REF!,#REF!,#REF!,#REF!,#REF!</definedName>
    <definedName name="qaq" localSheetId="4" hidden="1">{#N/A,#N/A,FALSE,"summary";#N/A,#N/A,FALSE,"SumGraph"}</definedName>
    <definedName name="qaq" localSheetId="1" hidden="1">{#N/A,#N/A,FALSE,"summary";#N/A,#N/A,FALSE,"SumGraph"}</definedName>
    <definedName name="qaq" localSheetId="11" hidden="1">{#N/A,#N/A,FALSE,"summary";#N/A,#N/A,FALSE,"SumGraph"}</definedName>
    <definedName name="qaq" localSheetId="15" hidden="1">{#N/A,#N/A,FALSE,"summary";#N/A,#N/A,FALSE,"SumGraph"}</definedName>
    <definedName name="qaq" localSheetId="21" hidden="1">{#N/A,#N/A,FALSE,"summary";#N/A,#N/A,FALSE,"SumGraph"}</definedName>
    <definedName name="qaq" localSheetId="3" hidden="1">{#N/A,#N/A,FALSE,"summary";#N/A,#N/A,FALSE,"SumGraph"}</definedName>
    <definedName name="qaq" hidden="1">{#N/A,#N/A,FALSE,"summary";#N/A,#N/A,FALSE,"SumGraph"}</definedName>
    <definedName name="qaq_1" localSheetId="1" hidden="1">{#N/A,#N/A,FALSE,"summary";#N/A,#N/A,FALSE,"SumGraph"}</definedName>
    <definedName name="qaq_1" localSheetId="11" hidden="1">{#N/A,#N/A,FALSE,"summary";#N/A,#N/A,FALSE,"SumGraph"}</definedName>
    <definedName name="qaq_1" localSheetId="15" hidden="1">{#N/A,#N/A,FALSE,"summary";#N/A,#N/A,FALSE,"SumGraph"}</definedName>
    <definedName name="qaq_1" localSheetId="21" hidden="1">{#N/A,#N/A,FALSE,"summary";#N/A,#N/A,FALSE,"SumGraph"}</definedName>
    <definedName name="qaq_1" hidden="1">{#N/A,#N/A,FALSE,"summary";#N/A,#N/A,FALSE,"SumGraph"}</definedName>
    <definedName name="QA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dsqs" localSheetId="1" hidden="1">{#N/A,#N/A,FALSE,"summary";#N/A,#N/A,FALSE,"SumGraph"}</definedName>
    <definedName name="qdsqs" localSheetId="11" hidden="1">{#N/A,#N/A,FALSE,"summary";#N/A,#N/A,FALSE,"SumGraph"}</definedName>
    <definedName name="qdsqs" localSheetId="15" hidden="1">{#N/A,#N/A,FALSE,"summary";#N/A,#N/A,FALSE,"SumGraph"}</definedName>
    <definedName name="qdsqs" localSheetId="21" hidden="1">{#N/A,#N/A,FALSE,"summary";#N/A,#N/A,FALSE,"SumGraph"}</definedName>
    <definedName name="qdsqs" hidden="1">{#N/A,#N/A,FALSE,"summary";#N/A,#N/A,FALSE,"SumGraph"}</definedName>
    <definedName name="qewr" localSheetId="4" hidden="1">{#N/A,#N/A,TRUE,"Costos_Subg_Hid"}</definedName>
    <definedName name="qewr" localSheetId="1" hidden="1">{#N/A,#N/A,TRUE,"Costos_Subg_Hid"}</definedName>
    <definedName name="qewr" localSheetId="11" hidden="1">{#N/A,#N/A,TRUE,"Costos_Subg_Hid"}</definedName>
    <definedName name="qewr" localSheetId="15" hidden="1">{#N/A,#N/A,TRUE,"Costos_Subg_Hid"}</definedName>
    <definedName name="qewr" localSheetId="21" hidden="1">{#N/A,#N/A,TRUE,"Costos_Subg_Hid"}</definedName>
    <definedName name="qewr" localSheetId="3" hidden="1">{#N/A,#N/A,TRUE,"Costos_Subg_Hid"}</definedName>
    <definedName name="qewr" hidden="1">{#N/A,#N/A,TRUE,"Costos_Subg_Hid"}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localSheetId="4" hidden="1">{"Sin detalle",#N/A,FALSE,"Flujo (redondeado)";"Detallado",#N/A,FALSE,"Flujo (redondeado)"}</definedName>
    <definedName name="qq" localSheetId="1" hidden="1">{"Sin detalle",#N/A,FALSE,"Flujo (redondeado)";"Detallado",#N/A,FALSE,"Flujo (redondeado)"}</definedName>
    <definedName name="qq" localSheetId="11" hidden="1">{"Sin detalle",#N/A,FALSE,"Flujo (redondeado)";"Detallado",#N/A,FALSE,"Flujo (redondeado)"}</definedName>
    <definedName name="qq" localSheetId="15" hidden="1">{"Sin detalle",#N/A,FALSE,"Flujo (redondeado)";"Detallado",#N/A,FALSE,"Flujo (redondeado)"}</definedName>
    <definedName name="qq" localSheetId="21" hidden="1">{"Sin detalle",#N/A,FALSE,"Flujo (redondeado)";"Detallado",#N/A,FALSE,"Flujo (redondeado)"}</definedName>
    <definedName name="qq" localSheetId="3" hidden="1">{"Sin detalle",#N/A,FALSE,"Flujo (redondeado)";"Detallado",#N/A,FALSE,"Flujo (redondeado)"}</definedName>
    <definedName name="qq" hidden="1">{"Sin detalle",#N/A,FALSE,"Flujo (redondeado)";"Detallado",#N/A,FALSE,"Flujo (redondeado)"}</definedName>
    <definedName name="qq_1" localSheetId="4" hidden="1">{"MO(BASE)",#N/A,FALSE,"MO(BASE)";"MO(BASE)1",#N/A,FALSE,"MO(BASE)";"MO(BASE)2",#N/A,FALSE,"MO(BASE)"}</definedName>
    <definedName name="qq_1" localSheetId="1" hidden="1">{"MO(BASE)",#N/A,FALSE,"MO(BASE)";"MO(BASE)1",#N/A,FALSE,"MO(BASE)";"MO(BASE)2",#N/A,FALSE,"MO(BASE)"}</definedName>
    <definedName name="qq_1" localSheetId="11" hidden="1">{"MO(BASE)",#N/A,FALSE,"MO(BASE)";"MO(BASE)1",#N/A,FALSE,"MO(BASE)";"MO(BASE)2",#N/A,FALSE,"MO(BASE)"}</definedName>
    <definedName name="qq_1" localSheetId="15" hidden="1">{"MO(BASE)",#N/A,FALSE,"MO(BASE)";"MO(BASE)1",#N/A,FALSE,"MO(BASE)";"MO(BASE)2",#N/A,FALSE,"MO(BASE)"}</definedName>
    <definedName name="qq_1" localSheetId="21" hidden="1">{"MO(BASE)",#N/A,FALSE,"MO(BASE)";"MO(BASE)1",#N/A,FALSE,"MO(BASE)";"MO(BASE)2",#N/A,FALSE,"MO(BASE)"}</definedName>
    <definedName name="qq_1" hidden="1">{"MO(BASE)",#N/A,FALSE,"MO(BASE)";"MO(BASE)1",#N/A,FALSE,"MO(BASE)";"MO(BASE)2",#N/A,FALSE,"MO(BASE)"}</definedName>
    <definedName name="qq_2" localSheetId="4" hidden="1">{"MO(BASE)",#N/A,FALSE,"MO(BASE)";"MO(BASE)1",#N/A,FALSE,"MO(BASE)";"MO(BASE)2",#N/A,FALSE,"MO(BASE)"}</definedName>
    <definedName name="qq_2" localSheetId="1" hidden="1">{"MO(BASE)",#N/A,FALSE,"MO(BASE)";"MO(BASE)1",#N/A,FALSE,"MO(BASE)";"MO(BASE)2",#N/A,FALSE,"MO(BASE)"}</definedName>
    <definedName name="qq_2" localSheetId="11" hidden="1">{"MO(BASE)",#N/A,FALSE,"MO(BASE)";"MO(BASE)1",#N/A,FALSE,"MO(BASE)";"MO(BASE)2",#N/A,FALSE,"MO(BASE)"}</definedName>
    <definedName name="qq_2" localSheetId="15" hidden="1">{"MO(BASE)",#N/A,FALSE,"MO(BASE)";"MO(BASE)1",#N/A,FALSE,"MO(BASE)";"MO(BASE)2",#N/A,FALSE,"MO(BASE)"}</definedName>
    <definedName name="qq_2" localSheetId="21" hidden="1">{"MO(BASE)",#N/A,FALSE,"MO(BASE)";"MO(BASE)1",#N/A,FALSE,"MO(BASE)";"MO(BASE)2",#N/A,FALSE,"MO(BASE)"}</definedName>
    <definedName name="qq_2" hidden="1">{"MO(BASE)",#N/A,FALSE,"MO(BASE)";"MO(BASE)1",#N/A,FALSE,"MO(BASE)";"MO(BASE)2",#N/A,FALSE,"MO(BASE)"}</definedName>
    <definedName name="qq_3" localSheetId="4" hidden="1">{"MO(BASE)",#N/A,FALSE,"MO(BASE)";"MO(BASE)1",#N/A,FALSE,"MO(BASE)";"MO(BASE)2",#N/A,FALSE,"MO(BASE)"}</definedName>
    <definedName name="qq_3" localSheetId="1" hidden="1">{"MO(BASE)",#N/A,FALSE,"MO(BASE)";"MO(BASE)1",#N/A,FALSE,"MO(BASE)";"MO(BASE)2",#N/A,FALSE,"MO(BASE)"}</definedName>
    <definedName name="qq_3" localSheetId="11" hidden="1">{"MO(BASE)",#N/A,FALSE,"MO(BASE)";"MO(BASE)1",#N/A,FALSE,"MO(BASE)";"MO(BASE)2",#N/A,FALSE,"MO(BASE)"}</definedName>
    <definedName name="qq_3" localSheetId="15" hidden="1">{"MO(BASE)",#N/A,FALSE,"MO(BASE)";"MO(BASE)1",#N/A,FALSE,"MO(BASE)";"MO(BASE)2",#N/A,FALSE,"MO(BASE)"}</definedName>
    <definedName name="qq_3" localSheetId="21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localSheetId="4" hidden="1">{"MO(BASE)",#N/A,FALSE,"MO(BASE)";"MO(BASE)1",#N/A,FALSE,"MO(BASE)";"MO(BASE)2",#N/A,FALSE,"MO(BASE)"}</definedName>
    <definedName name="qq_4" localSheetId="1" hidden="1">{"MO(BASE)",#N/A,FALSE,"MO(BASE)";"MO(BASE)1",#N/A,FALSE,"MO(BASE)";"MO(BASE)2",#N/A,FALSE,"MO(BASE)"}</definedName>
    <definedName name="qq_4" localSheetId="11" hidden="1">{"MO(BASE)",#N/A,FALSE,"MO(BASE)";"MO(BASE)1",#N/A,FALSE,"MO(BASE)";"MO(BASE)2",#N/A,FALSE,"MO(BASE)"}</definedName>
    <definedName name="qq_4" localSheetId="15" hidden="1">{"MO(BASE)",#N/A,FALSE,"MO(BASE)";"MO(BASE)1",#N/A,FALSE,"MO(BASE)";"MO(BASE)2",#N/A,FALSE,"MO(BASE)"}</definedName>
    <definedName name="qq_4" localSheetId="21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localSheetId="4" hidden="1">{"MO(BASE)",#N/A,FALSE,"MO(BASE)";"MO(BASE)1",#N/A,FALSE,"MO(BASE)";"MO(BASE)2",#N/A,FALSE,"MO(BASE)"}</definedName>
    <definedName name="qq_5" localSheetId="1" hidden="1">{"MO(BASE)",#N/A,FALSE,"MO(BASE)";"MO(BASE)1",#N/A,FALSE,"MO(BASE)";"MO(BASE)2",#N/A,FALSE,"MO(BASE)"}</definedName>
    <definedName name="qq_5" localSheetId="11" hidden="1">{"MO(BASE)",#N/A,FALSE,"MO(BASE)";"MO(BASE)1",#N/A,FALSE,"MO(BASE)";"MO(BASE)2",#N/A,FALSE,"MO(BASE)"}</definedName>
    <definedName name="qq_5" localSheetId="15" hidden="1">{"MO(BASE)",#N/A,FALSE,"MO(BASE)";"MO(BASE)1",#N/A,FALSE,"MO(BASE)";"MO(BASE)2",#N/A,FALSE,"MO(BASE)"}</definedName>
    <definedName name="qq_5" localSheetId="21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localSheetId="4" hidden="1">{"Sin detalle",#N/A,FALSE,"Flujo (redondeado)";"Detallado",#N/A,FALSE,"Flujo (redondeado)"}</definedName>
    <definedName name="qqq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qq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qq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qq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qq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qq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qqq" localSheetId="4" hidden="1">{"CI+GG(BASE)",#N/A,FALSE,"CI+GG(BASE)";"GG",#N/A,FALSE,"CI+GG(BASE)";"CI",#N/A,FALSE,"CI+GG(BASE)"}</definedName>
    <definedName name="QQQQ" localSheetId="1" hidden="1">{"MO(BASE)",#N/A,FALSE,"MO(BASE)";"MO(BASE)1",#N/A,FALSE,"MO(BASE)";"MO(BASE)2",#N/A,FALSE,"MO(BASE)"}</definedName>
    <definedName name="QQQQ" localSheetId="11" hidden="1">{"MO(BASE)",#N/A,FALSE,"MO(BASE)";"MO(BASE)1",#N/A,FALSE,"MO(BASE)";"MO(BASE)2",#N/A,FALSE,"MO(BASE)"}</definedName>
    <definedName name="QQQQ" localSheetId="15" hidden="1">{"MO(BASE)",#N/A,FALSE,"MO(BASE)";"MO(BASE)1",#N/A,FALSE,"MO(BASE)";"MO(BASE)2",#N/A,FALSE,"MO(BASE)"}</definedName>
    <definedName name="QQQQ" localSheetId="21" hidden="1">{"MO(BASE)",#N/A,FALSE,"MO(BASE)";"MO(BASE)1",#N/A,FALSE,"MO(BASE)";"MO(BASE)2",#N/A,FALSE,"MO(BASE)"}</definedName>
    <definedName name="QQQQ" hidden="1">{"MO(BASE)",#N/A,FALSE,"MO(BASE)";"MO(BASE)1",#N/A,FALSE,"MO(BASE)";"MO(BASE)2",#N/A,FALSE,"MO(BASE)"}</definedName>
    <definedName name="qqqq_1" localSheetId="4" hidden="1">{"CI+GG(BASE)",#N/A,FALSE,"CI+GG(BASE)";"GG",#N/A,FALSE,"CI+GG(BASE)";"CI",#N/A,FALSE,"CI+GG(BASE)"}</definedName>
    <definedName name="qqqq_1" localSheetId="1" hidden="1">{"CI+GG(BASE)",#N/A,FALSE,"CI+GG(BASE)";"GG",#N/A,FALSE,"CI+GG(BASE)";"CI",#N/A,FALSE,"CI+GG(BASE)"}</definedName>
    <definedName name="qqqq_1" localSheetId="11" hidden="1">{"CI+GG(BASE)",#N/A,FALSE,"CI+GG(BASE)";"GG",#N/A,FALSE,"CI+GG(BASE)";"CI",#N/A,FALSE,"CI+GG(BASE)"}</definedName>
    <definedName name="qqqq_1" localSheetId="15" hidden="1">{"CI+GG(BASE)",#N/A,FALSE,"CI+GG(BASE)";"GG",#N/A,FALSE,"CI+GG(BASE)";"CI",#N/A,FALSE,"CI+GG(BASE)"}</definedName>
    <definedName name="qqqq_1" localSheetId="21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localSheetId="4" hidden="1">{"CI+GG(BASE)",#N/A,FALSE,"CI+GG(BASE)";"GG",#N/A,FALSE,"CI+GG(BASE)";"CI",#N/A,FALSE,"CI+GG(BASE)"}</definedName>
    <definedName name="qqqq_2" localSheetId="1" hidden="1">{"CI+GG(BASE)",#N/A,FALSE,"CI+GG(BASE)";"GG",#N/A,FALSE,"CI+GG(BASE)";"CI",#N/A,FALSE,"CI+GG(BASE)"}</definedName>
    <definedName name="qqqq_2" localSheetId="11" hidden="1">{"CI+GG(BASE)",#N/A,FALSE,"CI+GG(BASE)";"GG",#N/A,FALSE,"CI+GG(BASE)";"CI",#N/A,FALSE,"CI+GG(BASE)"}</definedName>
    <definedName name="qqqq_2" localSheetId="15" hidden="1">{"CI+GG(BASE)",#N/A,FALSE,"CI+GG(BASE)";"GG",#N/A,FALSE,"CI+GG(BASE)";"CI",#N/A,FALSE,"CI+GG(BASE)"}</definedName>
    <definedName name="qqqq_2" localSheetId="21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localSheetId="4" hidden="1">{"CI+GG(BASE)",#N/A,FALSE,"CI+GG(BASE)";"GG",#N/A,FALSE,"CI+GG(BASE)";"CI",#N/A,FALSE,"CI+GG(BASE)"}</definedName>
    <definedName name="qqqq_3" localSheetId="1" hidden="1">{"CI+GG(BASE)",#N/A,FALSE,"CI+GG(BASE)";"GG",#N/A,FALSE,"CI+GG(BASE)";"CI",#N/A,FALSE,"CI+GG(BASE)"}</definedName>
    <definedName name="qqqq_3" localSheetId="11" hidden="1">{"CI+GG(BASE)",#N/A,FALSE,"CI+GG(BASE)";"GG",#N/A,FALSE,"CI+GG(BASE)";"CI",#N/A,FALSE,"CI+GG(BASE)"}</definedName>
    <definedName name="qqqq_3" localSheetId="15" hidden="1">{"CI+GG(BASE)",#N/A,FALSE,"CI+GG(BASE)";"GG",#N/A,FALSE,"CI+GG(BASE)";"CI",#N/A,FALSE,"CI+GG(BASE)"}</definedName>
    <definedName name="qqqq_3" localSheetId="21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localSheetId="4" hidden="1">{"CI+GG(BASE)",#N/A,FALSE,"CI+GG(BASE)";"GG",#N/A,FALSE,"CI+GG(BASE)";"CI",#N/A,FALSE,"CI+GG(BASE)"}</definedName>
    <definedName name="qqqq_4" localSheetId="1" hidden="1">{"CI+GG(BASE)",#N/A,FALSE,"CI+GG(BASE)";"GG",#N/A,FALSE,"CI+GG(BASE)";"CI",#N/A,FALSE,"CI+GG(BASE)"}</definedName>
    <definedName name="qqqq_4" localSheetId="11" hidden="1">{"CI+GG(BASE)",#N/A,FALSE,"CI+GG(BASE)";"GG",#N/A,FALSE,"CI+GG(BASE)";"CI",#N/A,FALSE,"CI+GG(BASE)"}</definedName>
    <definedName name="qqqq_4" localSheetId="15" hidden="1">{"CI+GG(BASE)",#N/A,FALSE,"CI+GG(BASE)";"GG",#N/A,FALSE,"CI+GG(BASE)";"CI",#N/A,FALSE,"CI+GG(BASE)"}</definedName>
    <definedName name="qqqq_4" localSheetId="21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localSheetId="4" hidden="1">{"CI+GG(BASE)",#N/A,FALSE,"CI+GG(BASE)";"GG",#N/A,FALSE,"CI+GG(BASE)";"CI",#N/A,FALSE,"CI+GG(BASE)"}</definedName>
    <definedName name="qqqq_5" localSheetId="1" hidden="1">{"CI+GG(BASE)",#N/A,FALSE,"CI+GG(BASE)";"GG",#N/A,FALSE,"CI+GG(BASE)";"CI",#N/A,FALSE,"CI+GG(BASE)"}</definedName>
    <definedName name="qqqq_5" localSheetId="11" hidden="1">{"CI+GG(BASE)",#N/A,FALSE,"CI+GG(BASE)";"GG",#N/A,FALSE,"CI+GG(BASE)";"CI",#N/A,FALSE,"CI+GG(BASE)"}</definedName>
    <definedName name="qqqq_5" localSheetId="15" hidden="1">{"CI+GG(BASE)",#N/A,FALSE,"CI+GG(BASE)";"GG",#N/A,FALSE,"CI+GG(BASE)";"CI",#N/A,FALSE,"CI+GG(BASE)"}</definedName>
    <definedName name="qqqq_5" localSheetId="21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localSheetId="4" hidden="1">{"Sin detalle",#N/A,FALSE,"Flujo (redondeado)";"Detallado",#N/A,FALSE,"Flujo (redondeado)"}</definedName>
    <definedName name="qqqqq" localSheetId="1" hidden="1">{#N/A,#N/A,FALSE,"PEND INC";#N/A,#N/A,FALSE,"PEND MINM"}</definedName>
    <definedName name="qqqqq" localSheetId="11" hidden="1">{#N/A,#N/A,FALSE,"PEND INC";#N/A,#N/A,FALSE,"PEND MINM"}</definedName>
    <definedName name="qqqqq" localSheetId="15" hidden="1">{#N/A,#N/A,FALSE,"PEND INC";#N/A,#N/A,FALSE,"PEND MINM"}</definedName>
    <definedName name="qqqqq" localSheetId="21" hidden="1">{#N/A,#N/A,FALSE,"PEND INC";#N/A,#N/A,FALSE,"PEND MINM"}</definedName>
    <definedName name="qqqqq" localSheetId="3" hidden="1">{"Sin detalle",#N/A,FALSE,"Flujo (redondeado)";"Detallado",#N/A,FALSE,"Flujo (redondeado)"}</definedName>
    <definedName name="qqqqq" hidden="1">{#N/A,#N/A,FALSE,"PEND INC";#N/A,#N/A,FALSE,"PEND MINM"}</definedName>
    <definedName name="qqqwwwwe" hidden="1">{"Sin detalle",#N/A,FALSE,"Flujo (redondeado)";"Detallado",#N/A,FALSE,"Flujo (redondeado)"}</definedName>
    <definedName name="qrd" hidden="1">{"Práctica","Práctica",FALSE,"Práctica"}</definedName>
    <definedName name="qs_0" localSheetId="4" hidden="1">{"MO(BASE)",#N/A,FALSE,"MO(BASE)";"MO(BASE)1",#N/A,FALSE,"MO(BASE)";"MO(BASE)2",#N/A,FALSE,"MO(BASE)"}</definedName>
    <definedName name="qs_0" localSheetId="1" hidden="1">{"MO(BASE)",#N/A,FALSE,"MO(BASE)";"MO(BASE)1",#N/A,FALSE,"MO(BASE)";"MO(BASE)2",#N/A,FALSE,"MO(BASE)"}</definedName>
    <definedName name="qs_0" localSheetId="11" hidden="1">{"MO(BASE)",#N/A,FALSE,"MO(BASE)";"MO(BASE)1",#N/A,FALSE,"MO(BASE)";"MO(BASE)2",#N/A,FALSE,"MO(BASE)"}</definedName>
    <definedName name="qs_0" localSheetId="15" hidden="1">{"MO(BASE)",#N/A,FALSE,"MO(BASE)";"MO(BASE)1",#N/A,FALSE,"MO(BASE)";"MO(BASE)2",#N/A,FALSE,"MO(BASE)"}</definedName>
    <definedName name="qs_0" localSheetId="21" hidden="1">{"MO(BASE)",#N/A,FALSE,"MO(BASE)";"MO(BASE)1",#N/A,FALSE,"MO(BASE)";"MO(BASE)2",#N/A,FALSE,"MO(BASE)"}</definedName>
    <definedName name="qs_0" hidden="1">{"MO(BASE)",#N/A,FALSE,"MO(BASE)";"MO(BASE)1",#N/A,FALSE,"MO(BASE)";"MO(BASE)2",#N/A,FALSE,"MO(BASE)"}</definedName>
    <definedName name="quantity" localSheetId="7" hidden="1">INDEX(codematch,1,20)</definedName>
    <definedName name="quantity" localSheetId="0" hidden="1">INDEX(codematch,1,20)</definedName>
    <definedName name="quantity" localSheetId="14" hidden="1">INDEX(codematch,1,20)</definedName>
    <definedName name="quantity" localSheetId="17" hidden="1">INDEX(codematch,1,20)</definedName>
    <definedName name="quantity" localSheetId="1" hidden="1">INDEX(codematch,1,20)</definedName>
    <definedName name="quantity" localSheetId="11" hidden="1">INDEX(codematch,1,20)</definedName>
    <definedName name="quantity" localSheetId="15" hidden="1">INDEX(codematch,1,20)</definedName>
    <definedName name="quantity" localSheetId="21" hidden="1">INDEX(codematch,1,20)</definedName>
    <definedName name="quantity" localSheetId="13" hidden="1">INDEX(codematch,1,20)</definedName>
    <definedName name="quantity" localSheetId="16" hidden="1">INDEX(codematch,1,20)</definedName>
    <definedName name="quantity" localSheetId="2" hidden="1">INDEX(codematch,1,20)</definedName>
    <definedName name="quantity" localSheetId="10" hidden="1">INDEX(codematch,1,20)</definedName>
    <definedName name="quantity" hidden="1">INDEX(codematch,1,20)</definedName>
    <definedName name="QUERYEQLIST" localSheetId="7">#REF!</definedName>
    <definedName name="QUERYEQLIST">#REF!</definedName>
    <definedName name="qw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3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localSheetId="4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11" hidden="1">{#N/A,#N/A,FALSE,"Total_OC015";#N/A,#N/A,FALSE,"ADMIN";#N/A,#N/A,FALSE,"PROCES";#N/A,#N/A,FALSE,"mecan";#N/A,#N/A,FALSE,"civil";#N/A,#N/A,FALSE,"CAÑER";#N/A,#N/A,FALSE,"ELEC";#N/A,#N/A,FALSE,"INSTR"}</definedName>
    <definedName name="qwee" localSheetId="15" hidden="1">{#N/A,#N/A,FALSE,"Total_OC015";#N/A,#N/A,FALSE,"ADMIN";#N/A,#N/A,FALSE,"PROCES";#N/A,#N/A,FALSE,"mecan";#N/A,#N/A,FALSE,"civil";#N/A,#N/A,FALSE,"CAÑER";#N/A,#N/A,FALSE,"ELEC";#N/A,#N/A,FALSE,"INSTR"}</definedName>
    <definedName name="qwee" localSheetId="21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rrtyu" localSheetId="7" hidden="1">#REF!</definedName>
    <definedName name="qwerrtyu" hidden="1">#REF!</definedName>
    <definedName name="qWRWfwefe" localSheetId="7" hidden="1">#REF!</definedName>
    <definedName name="qWRWfwefe" hidden="1">#REF!</definedName>
    <definedName name="QWW" localSheetId="1" hidden="1">{#N/A,#N/A,FALSE,"Total_OC015";#N/A,#N/A,FALSE,"ADMIN";#N/A,#N/A,FALSE,"PROCES";#N/A,#N/A,FALSE,"mecan";#N/A,#N/A,FALSE,"civil";#N/A,#N/A,FALSE,"CAÑER";#N/A,#N/A,FALSE,"ELEC";#N/A,#N/A,FALSE,"INSTR"}</definedName>
    <definedName name="QWW" localSheetId="11" hidden="1">{#N/A,#N/A,FALSE,"Total_OC015";#N/A,#N/A,FALSE,"ADMIN";#N/A,#N/A,FALSE,"PROCES";#N/A,#N/A,FALSE,"mecan";#N/A,#N/A,FALSE,"civil";#N/A,#N/A,FALSE,"CAÑER";#N/A,#N/A,FALSE,"ELEC";#N/A,#N/A,FALSE,"INSTR"}</definedName>
    <definedName name="QWW" localSheetId="15" hidden="1">{#N/A,#N/A,FALSE,"Total_OC015";#N/A,#N/A,FALSE,"ADMIN";#N/A,#N/A,FALSE,"PROCES";#N/A,#N/A,FALSE,"mecan";#N/A,#N/A,FALSE,"civil";#N/A,#N/A,FALSE,"CAÑER";#N/A,#N/A,FALSE,"ELEC";#N/A,#N/A,FALSE,"INSTR"}</definedName>
    <definedName name="QWW" localSheetId="21" hidden="1">{#N/A,#N/A,FALSE,"Total_OC015";#N/A,#N/A,FALSE,"ADMIN";#N/A,#N/A,FALSE,"PROCES";#N/A,#N/A,FALSE,"mecan";#N/A,#N/A,FALSE,"civil";#N/A,#N/A,FALSE,"CAÑER";#N/A,#N/A,FALSE,"ELEC";#N/A,#N/A,FALSE,"INSTR"}</definedName>
    <definedName name="QWW" hidden="1">{#N/A,#N/A,FALSE,"Total_OC015";#N/A,#N/A,FALSE,"ADMIN";#N/A,#N/A,FALSE,"PROCES";#N/A,#N/A,FALSE,"mecan";#N/A,#N/A,FALSE,"civil";#N/A,#N/A,FALSE,"CAÑER";#N/A,#N/A,FALSE,"ELEC";#N/A,#N/A,FALSE,"INSTR"}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_COSTO" localSheetId="7">#REF!</definedName>
    <definedName name="R_COSTO" localSheetId="4">#REF!</definedName>
    <definedName name="R_COSTO" localSheetId="3">#REF!</definedName>
    <definedName name="R_COSTO">#REF!</definedName>
    <definedName name="RA" localSheetId="7">#REF!</definedName>
    <definedName name="RA">#REF!</definedName>
    <definedName name="RAF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F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F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F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joas" localSheetId="7">#REF!</definedName>
    <definedName name="rajoas">#REF!</definedName>
    <definedName name="rajocu" localSheetId="7">#REF!</definedName>
    <definedName name="rajocu">#REF!</definedName>
    <definedName name="rajomo" localSheetId="7">#REF!</definedName>
    <definedName name="rajomo">#REF!</definedName>
    <definedName name="RAJOS" localSheetId="7">#REF!</definedName>
    <definedName name="RAJOS">#REF!</definedName>
    <definedName name="rajostodo" localSheetId="7">#REF!</definedName>
    <definedName name="rajostodo">#REF!</definedName>
    <definedName name="rango_T2ADMOPER_ACUM" localSheetId="7">#REF!</definedName>
    <definedName name="rango_T2ADMOPER_ACUM">#REF!</definedName>
    <definedName name="rango_T2ADMOPER_MES" localSheetId="7">#REF!</definedName>
    <definedName name="rango_T2ADMOPER_MES">#REF!</definedName>
    <definedName name="rango_T2ADMPLAN_ACUM" localSheetId="7">#REF!</definedName>
    <definedName name="rango_T2ADMPLAN_ACUM">#REF!</definedName>
    <definedName name="rango_T2ADMPLAN_MES" localSheetId="7">#REF!</definedName>
    <definedName name="rango_T2ADMPLAN_MES">#REF!</definedName>
    <definedName name="rango_T2AIREVAP_ACUM" localSheetId="7">#REF!</definedName>
    <definedName name="rango_T2AIREVAP_ACUM">#REF!</definedName>
    <definedName name="rango_T2AIREVAP_MES" localSheetId="7">#REF!</definedName>
    <definedName name="rango_T2AIREVAP_MES">#REF!</definedName>
    <definedName name="rango_T2FUCO_ACUM" localSheetId="7">#REF!</definedName>
    <definedName name="rango_T2FUCO_ACUM">#REF!</definedName>
    <definedName name="rango_T2FUCO_MES" localSheetId="7">#REF!</definedName>
    <definedName name="rango_T2FUCO_MES">#REF!</definedName>
    <definedName name="rango_T2GEFURE_ACUM" localSheetId="7">#REF!</definedName>
    <definedName name="rango_T2GEFURE_ACUM">#REF!</definedName>
    <definedName name="rango_T2GEFURE_MES" localSheetId="7">#REF!</definedName>
    <definedName name="rango_T2GEFURE_MES">#REF!</definedName>
    <definedName name="rango_T2LIMPGAS_ACUM" localSheetId="7">#REF!</definedName>
    <definedName name="rango_T2LIMPGAS_ACUM">#REF!</definedName>
    <definedName name="rango_T2LIMPGAS_MES" localSheetId="7">#REF!</definedName>
    <definedName name="rango_T2LIMPGAS_MES">#REF!</definedName>
    <definedName name="rango_T2PREPCAR_ACUM" localSheetId="7">#REF!</definedName>
    <definedName name="rango_T2PREPCAR_ACUM">#REF!</definedName>
    <definedName name="rango_T2PREPCAR_MES" localSheetId="7">#REF!</definedName>
    <definedName name="rango_T2PREPCAR_MES">#REF!</definedName>
    <definedName name="rango_T2PROREF_ACUM" localSheetId="7">#REF!</definedName>
    <definedName name="rango_T2PROREF_ACUM">#REF!</definedName>
    <definedName name="rango_T2PROREF_MES" localSheetId="7">#REF!</definedName>
    <definedName name="rango_T2PROREF_MES">#REF!</definedName>
    <definedName name="rango_TE2ACF_ACUM" localSheetId="7">#REF!</definedName>
    <definedName name="rango_TE2ACF_ACUM">#REF!</definedName>
    <definedName name="rango_TE2ACF_MES" localSheetId="7">#REF!</definedName>
    <definedName name="rango_TE2ACF_MES">#REF!</definedName>
    <definedName name="rango_TE2ADMFUND_ACUM" localSheetId="7">#REF!</definedName>
    <definedName name="rango_TE2ADMFUND_ACUM">#REF!</definedName>
    <definedName name="rango_TE2ADMFUND_MES" localSheetId="7">#REF!</definedName>
    <definedName name="rango_TE2ADMFUND_MES">#REF!</definedName>
    <definedName name="rango_TE2ADMMANT_ACUM" localSheetId="7">#REF!</definedName>
    <definedName name="rango_TE2ADMMANT_ACUM">#REF!</definedName>
    <definedName name="rango_TE2ADMMANT_MES" localSheetId="7">#REF!</definedName>
    <definedName name="rango_TE2ADMMANT_MES">#REF!</definedName>
    <definedName name="rango_TE2FUMANT_ACUM" localSheetId="7">#REF!</definedName>
    <definedName name="rango_TE2FUMANT_ACUM">#REF!</definedName>
    <definedName name="rango_TE2FUMANT_MES" localSheetId="7">#REF!</definedName>
    <definedName name="rango_TE2FUMANT_MES">#REF!</definedName>
    <definedName name="rango_TE2FUPTA_ACUM" localSheetId="7">#REF!</definedName>
    <definedName name="rango_TE2FUPTA_ACUM">#REF!</definedName>
    <definedName name="rango_TE2FUPTA_MES" localSheetId="7">#REF!</definedName>
    <definedName name="rango_TE2FUPTA_MES">#REF!</definedName>
    <definedName name="rango_TE2GEFUGO_ACUM" localSheetId="7">#REF!</definedName>
    <definedName name="rango_TE2GEFUGO_ACUM">#REF!</definedName>
    <definedName name="rango_TE2GEFUGO_MES" localSheetId="7">#REF!</definedName>
    <definedName name="rango_TE2GEFUGO_MES">#REF!</definedName>
    <definedName name="rango_TE2GEFUND_ACUM" localSheetId="7">#REF!</definedName>
    <definedName name="rango_TE2GEFUND_ACUM">#REF!</definedName>
    <definedName name="rango_TE2GEFUND_MES" localSheetId="7">#REF!</definedName>
    <definedName name="rango_TE2GEFUND_MES">#REF!</definedName>
    <definedName name="rango_TE2INGPRO_ACUM" localSheetId="7">#REF!</definedName>
    <definedName name="rango_TE2INGPRO_ACUM">#REF!</definedName>
    <definedName name="rango_TE2INGPRO_MES" localSheetId="7">#REF!</definedName>
    <definedName name="rango_TE2INGPRO_MES">#REF!</definedName>
    <definedName name="rango_TE2MANTNAV_ACUM" localSheetId="7">#REF!</definedName>
    <definedName name="rango_TE2MANTNAV_ACUM">#REF!</definedName>
    <definedName name="rango_TE2MANTNAV_MES" localSheetId="7">#REF!</definedName>
    <definedName name="rango_TE2MANTNAV_MES">#REF!</definedName>
    <definedName name="rango_TE2MANTPLA_ACUM" localSheetId="7">#REF!</definedName>
    <definedName name="rango_TE2MANTPLA_ACUM">#REF!</definedName>
    <definedName name="rango_TE2MANTPLA_MES" localSheetId="7">#REF!</definedName>
    <definedName name="rango_TE2MANTPLA_MES">#REF!</definedName>
    <definedName name="rango_TE2OPERFUN_ACUM" localSheetId="7">#REF!</definedName>
    <definedName name="rango_TE2OPERFUN_ACUM">#REF!</definedName>
    <definedName name="RANGO_TE2OPERFUN_MES" localSheetId="7">#REF!</definedName>
    <definedName name="RANGO_TE2OPERFUN_MES">#REF!</definedName>
    <definedName name="rango_TF501_ACUM" localSheetId="7">#REF!</definedName>
    <definedName name="rango_TF501_ACUM">#REF!</definedName>
    <definedName name="rango_TF501_MES" localSheetId="7">#REF!</definedName>
    <definedName name="rango_TF501_MES">#REF!</definedName>
    <definedName name="rango_TF502_ACUM" localSheetId="7">#REF!</definedName>
    <definedName name="rango_TF502_ACUM">#REF!</definedName>
    <definedName name="rango_TF502_MES" localSheetId="7">#REF!</definedName>
    <definedName name="rango_TF502_MES">#REF!</definedName>
    <definedName name="rango_TF503_ACUM" localSheetId="7">#REF!</definedName>
    <definedName name="rango_TF503_ACUM">#REF!</definedName>
    <definedName name="rango_TF503_MES" localSheetId="7">#REF!</definedName>
    <definedName name="rango_TF503_MES">#REF!</definedName>
    <definedName name="rango_TF505_ACUM" localSheetId="7">#REF!</definedName>
    <definedName name="rango_TF505_ACUM">#REF!</definedName>
    <definedName name="rango_TF505_MES" localSheetId="7">#REF!</definedName>
    <definedName name="rango_TF505_MES">#REF!</definedName>
    <definedName name="rango_TF506_ACUM" localSheetId="7">#REF!</definedName>
    <definedName name="rango_TF506_ACUM">#REF!</definedName>
    <definedName name="rango_TF506_MES" localSheetId="7">#REF!</definedName>
    <definedName name="rango_TF506_MES">#REF!</definedName>
    <definedName name="rango_TF507_ACUM" localSheetId="7">#REF!</definedName>
    <definedName name="rango_TF507_ACUM">#REF!</definedName>
    <definedName name="rango_TF507_MES" localSheetId="7">#REF!</definedName>
    <definedName name="rango_TF507_MES">#REF!</definedName>
    <definedName name="rango_TF508_ACUM" localSheetId="7">#REF!</definedName>
    <definedName name="rango_TF508_ACUM">#REF!</definedName>
    <definedName name="rango_TF508_MES" localSheetId="7">#REF!</definedName>
    <definedName name="rango_TF508_MES">#REF!</definedName>
    <definedName name="rango_TF518_ACUM" localSheetId="7">#REF!</definedName>
    <definedName name="rango_TF518_ACUM">#REF!</definedName>
    <definedName name="rango_TF518_MES" localSheetId="7">#REF!</definedName>
    <definedName name="rango_TF518_MES">#REF!</definedName>
    <definedName name="rango_TF544_ACUM" localSheetId="7">#REF!</definedName>
    <definedName name="rango_TF544_ACUM">#REF!</definedName>
    <definedName name="rango_TF544_MES" localSheetId="7">#REF!</definedName>
    <definedName name="rango_TF544_MES">#REF!</definedName>
    <definedName name="rango_TF556_ACUM" localSheetId="7">#REF!</definedName>
    <definedName name="rango_TF556_ACUM">#REF!</definedName>
    <definedName name="rango_TF556_MES" localSheetId="7">#REF!</definedName>
    <definedName name="rango_TF556_MES">#REF!</definedName>
    <definedName name="rango_TF557_ACUM" localSheetId="7">#REF!</definedName>
    <definedName name="rango_TF557_ACUM">#REF!</definedName>
    <definedName name="rango_TF557_MES" localSheetId="7">#REF!</definedName>
    <definedName name="rango_TF557_MES">#REF!</definedName>
    <definedName name="rango_TF558_ACUM" localSheetId="7">#REF!</definedName>
    <definedName name="rango_TF558_ACUM">#REF!</definedName>
    <definedName name="rango_TF558_MES" localSheetId="7">#REF!</definedName>
    <definedName name="rango_TF558_MES">#REF!</definedName>
    <definedName name="RANGO1" localSheetId="7">#REF!</definedName>
    <definedName name="RANGO1" localSheetId="3">#REF!</definedName>
    <definedName name="RANGO1">#REF!</definedName>
    <definedName name="RANGO2" localSheetId="7">#REF!</definedName>
    <definedName name="RANGO2" localSheetId="3">#REF!</definedName>
    <definedName name="RANGO2">#REF!</definedName>
    <definedName name="RANKING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TOT" localSheetId="7">#REF!</definedName>
    <definedName name="RANTOT">#REF!</definedName>
    <definedName name="razones" localSheetId="7">#REF!</definedName>
    <definedName name="razones" localSheetId="4">#REF!</definedName>
    <definedName name="razones" localSheetId="3">#REF!</definedName>
    <definedName name="razones">#REF!</definedName>
    <definedName name="rbk" localSheetId="7" hidden="1">#REF!</definedName>
    <definedName name="rbk" hidden="1">#REF!</definedName>
    <definedName name="rbkrr" localSheetId="7" hidden="1">#REF!</definedName>
    <definedName name="rbkrr" hidden="1">#REF!</definedName>
    <definedName name="RCFASE" localSheetId="7">#REF!</definedName>
    <definedName name="RCFASE" localSheetId="4">#REF!</definedName>
    <definedName name="RCFASE" localSheetId="3">#REF!</definedName>
    <definedName name="RCFASE">#REF!</definedName>
    <definedName name="RCONT" localSheetId="7">#REF!</definedName>
    <definedName name="RCONT" localSheetId="4">#REF!</definedName>
    <definedName name="RCONT" localSheetId="3">#REF!</definedName>
    <definedName name="RCONT">#REF!</definedName>
    <definedName name="RCOSTO" localSheetId="7">#REF!</definedName>
    <definedName name="RCOSTO" localSheetId="4">#REF!</definedName>
    <definedName name="RCOSTO" localSheetId="3">#REF!</definedName>
    <definedName name="RCOSTO">#REF!</definedName>
    <definedName name="RCOSTOC" localSheetId="7">#REF!</definedName>
    <definedName name="RCOSTOC" localSheetId="4">#REF!</definedName>
    <definedName name="RCOSTOC" localSheetId="3">#REF!</definedName>
    <definedName name="RCOSTOC">#REF!</definedName>
    <definedName name="RD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c" localSheetId="7">#REF!</definedName>
    <definedName name="rec">#REF!</definedName>
    <definedName name="RECEPCION_AREA_HUMEDA" localSheetId="7">#REF!</definedName>
    <definedName name="RECEPCION_AREA_HUMEDA">#REF!</definedName>
    <definedName name="RECIERR" localSheetId="7">#REF!</definedName>
    <definedName name="RECIERR">#REF!</definedName>
    <definedName name="RECYC10A" localSheetId="7">#REF!</definedName>
    <definedName name="RECYC10A">#REF!</definedName>
    <definedName name="RECYC1A" localSheetId="7">#REF!</definedName>
    <definedName name="RECYC1A">#REF!</definedName>
    <definedName name="RECYC1B" localSheetId="7">#REF!</definedName>
    <definedName name="RECYC1B">#REF!</definedName>
    <definedName name="RECYC2A" localSheetId="7">#REF!</definedName>
    <definedName name="RECYC2A">#REF!</definedName>
    <definedName name="RECYC3A" localSheetId="7">#REF!</definedName>
    <definedName name="RECYC3A">#REF!</definedName>
    <definedName name="RECYC4A" localSheetId="7">#REF!</definedName>
    <definedName name="RECYC4A">#REF!</definedName>
    <definedName name="RECYC5A" localSheetId="7">#REF!</definedName>
    <definedName name="RECYC5A">#REF!</definedName>
    <definedName name="RECYC6A" localSheetId="7">#REF!</definedName>
    <definedName name="RECYC6A">#REF!</definedName>
    <definedName name="RECYC7A" localSheetId="7">#REF!</definedName>
    <definedName name="RECYC7A">#REF!</definedName>
    <definedName name="RECYC8A" localSheetId="7">#REF!</definedName>
    <definedName name="RECYC8A">#REF!</definedName>
    <definedName name="RECYC9A" localSheetId="7">#REF!</definedName>
    <definedName name="RECYC9A">#REF!</definedName>
    <definedName name="re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JD" localSheetId="7">#REF!</definedName>
    <definedName name="REDJD">#REF!</definedName>
    <definedName name="r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aca" localSheetId="7">#REF!</definedName>
    <definedName name="refaca">#REF!</definedName>
    <definedName name="referencias" localSheetId="7">#REF!</definedName>
    <definedName name="referencias">#REF!</definedName>
    <definedName name="REFUN1.1" localSheetId="7">#REF!</definedName>
    <definedName name="REFUN1.1" localSheetId="4">#REF!</definedName>
    <definedName name="REFUN1.1">#REF!</definedName>
    <definedName name="REGALIA_MANUAL" localSheetId="7">#REF!</definedName>
    <definedName name="REGALIA_MANUAL" localSheetId="4">#REF!</definedName>
    <definedName name="REGALIA_MANUAL">#REF!</definedName>
    <definedName name="REGALIA_NONMANUAL" localSheetId="7">#REF!</definedName>
    <definedName name="REGALIA_NONMANUAL" localSheetId="4">#REF!</definedName>
    <definedName name="REGALIA_NONMANUAL">#REF!</definedName>
    <definedName name="Reimbursement">"Reembolso"</definedName>
    <definedName name="RELC" localSheetId="7">#REF!</definedName>
    <definedName name="RELC">#REF!</definedName>
    <definedName name="RELG" localSheetId="7">#REF!</definedName>
    <definedName name="RELG">#REF!</definedName>
    <definedName name="RELMAS" localSheetId="7">#REF!</definedName>
    <definedName name="RELMAS">#REF!</definedName>
    <definedName name="remove" hidden="1">{"CorpB_Profit",#N/A,FALSE,"Reports (B)";"CorpB_cash",#N/A,FALSE,"Reports (B)";"CorpB_Cash1",#N/A,FALSE,"Reports (B)";"CorpB_Bsheet",#N/A,FALSE,"Reports (B)"}</definedName>
    <definedName name="REN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dimiento" localSheetId="7" hidden="1">#REF!</definedName>
    <definedName name="Rendimiento" hidden="1">#REF!</definedName>
    <definedName name="repetido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petid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petido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petido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petido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petid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ports" hidden="1">{"bprofit",#N/A,FALSE,"Reports (B)";"bcash",#N/A,FALSE,"Reports (B)";"bbsheet",#N/A,FALSE,"Reports (B)"}</definedName>
    <definedName name="REPUESTOS" localSheetId="7">#REF!</definedName>
    <definedName name="REPUESTOS">#REF!</definedName>
    <definedName name="re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er" localSheetId="7" hidden="1">#REF!</definedName>
    <definedName name="rereer" hidden="1">#REF!</definedName>
    <definedName name="rerere" localSheetId="1" hidden="1">{#N/A,#N/A,TRUE,"Est. de Fact.";#N/A,#N/A,TRUE,"Capitulo 19";#N/A,#N/A,TRUE,"Proyecto P855"}</definedName>
    <definedName name="rerere" localSheetId="11" hidden="1">{#N/A,#N/A,TRUE,"Est. de Fact.";#N/A,#N/A,TRUE,"Capitulo 19";#N/A,#N/A,TRUE,"Proyecto P855"}</definedName>
    <definedName name="rerere" localSheetId="15" hidden="1">{#N/A,#N/A,TRUE,"Est. de Fact.";#N/A,#N/A,TRUE,"Capitulo 19";#N/A,#N/A,TRUE,"Proyecto P855"}</definedName>
    <definedName name="rerere" localSheetId="21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rere_1" localSheetId="1" hidden="1">{#N/A,#N/A,TRUE,"Est. de Fact.";#N/A,#N/A,TRUE,"Capitulo 19";#N/A,#N/A,TRUE,"Proyecto P855"}</definedName>
    <definedName name="rerere_1" localSheetId="11" hidden="1">{#N/A,#N/A,TRUE,"Est. de Fact.";#N/A,#N/A,TRUE,"Capitulo 19";#N/A,#N/A,TRUE,"Proyecto P855"}</definedName>
    <definedName name="rerere_1" localSheetId="15" hidden="1">{#N/A,#N/A,TRUE,"Est. de Fact.";#N/A,#N/A,TRUE,"Capitulo 19";#N/A,#N/A,TRUE,"Proyecto P855"}</definedName>
    <definedName name="rerere_1" localSheetId="21" hidden="1">{#N/A,#N/A,TRUE,"Est. de Fact.";#N/A,#N/A,TRUE,"Capitulo 19";#N/A,#N/A,TRUE,"Proyecto P855"}</definedName>
    <definedName name="rerere_1" hidden="1">{#N/A,#N/A,TRUE,"Est. de Fact.";#N/A,#N/A,TRUE,"Capitulo 19";#N/A,#N/A,TRUE,"Proyecto P855"}</definedName>
    <definedName name="RES" localSheetId="7">#REF!</definedName>
    <definedName name="RES" localSheetId="4" hidden="1">#REF!</definedName>
    <definedName name="RES">#REF!</definedName>
    <definedName name="res_1" localSheetId="4" hidden="1">{"MO(BASE)",#N/A,FALSE,"MO(BASE)";"MO(BASE)1",#N/A,FALSE,"MO(BASE)";"MO(BASE)2",#N/A,FALSE,"MO(BASE)"}</definedName>
    <definedName name="res_1" localSheetId="1" hidden="1">{"MO(BASE)",#N/A,FALSE,"MO(BASE)";"MO(BASE)1",#N/A,FALSE,"MO(BASE)";"MO(BASE)2",#N/A,FALSE,"MO(BASE)"}</definedName>
    <definedName name="res_1" localSheetId="11" hidden="1">{"MO(BASE)",#N/A,FALSE,"MO(BASE)";"MO(BASE)1",#N/A,FALSE,"MO(BASE)";"MO(BASE)2",#N/A,FALSE,"MO(BASE)"}</definedName>
    <definedName name="res_1" localSheetId="15" hidden="1">{"MO(BASE)",#N/A,FALSE,"MO(BASE)";"MO(BASE)1",#N/A,FALSE,"MO(BASE)";"MO(BASE)2",#N/A,FALSE,"MO(BASE)"}</definedName>
    <definedName name="res_1" localSheetId="21" hidden="1">{"MO(BASE)",#N/A,FALSE,"MO(BASE)";"MO(BASE)1",#N/A,FALSE,"MO(BASE)";"MO(BASE)2",#N/A,FALSE,"MO(BASE)"}</definedName>
    <definedName name="res_1" hidden="1">{"MO(BASE)",#N/A,FALSE,"MO(BASE)";"MO(BASE)1",#N/A,FALSE,"MO(BASE)";"MO(BASE)2",#N/A,FALSE,"MO(BASE)"}</definedName>
    <definedName name="res_2" localSheetId="4" hidden="1">{"MO(BASE)",#N/A,FALSE,"MO(BASE)";"MO(BASE)1",#N/A,FALSE,"MO(BASE)";"MO(BASE)2",#N/A,FALSE,"MO(BASE)"}</definedName>
    <definedName name="res_2" localSheetId="1" hidden="1">{"MO(BASE)",#N/A,FALSE,"MO(BASE)";"MO(BASE)1",#N/A,FALSE,"MO(BASE)";"MO(BASE)2",#N/A,FALSE,"MO(BASE)"}</definedName>
    <definedName name="res_2" localSheetId="11" hidden="1">{"MO(BASE)",#N/A,FALSE,"MO(BASE)";"MO(BASE)1",#N/A,FALSE,"MO(BASE)";"MO(BASE)2",#N/A,FALSE,"MO(BASE)"}</definedName>
    <definedName name="res_2" localSheetId="15" hidden="1">{"MO(BASE)",#N/A,FALSE,"MO(BASE)";"MO(BASE)1",#N/A,FALSE,"MO(BASE)";"MO(BASE)2",#N/A,FALSE,"MO(BASE)"}</definedName>
    <definedName name="res_2" localSheetId="21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localSheetId="4" hidden="1">{"MO(BASE)",#N/A,FALSE,"MO(BASE)";"MO(BASE)1",#N/A,FALSE,"MO(BASE)";"MO(BASE)2",#N/A,FALSE,"MO(BASE)"}</definedName>
    <definedName name="res_3" localSheetId="1" hidden="1">{"MO(BASE)",#N/A,FALSE,"MO(BASE)";"MO(BASE)1",#N/A,FALSE,"MO(BASE)";"MO(BASE)2",#N/A,FALSE,"MO(BASE)"}</definedName>
    <definedName name="res_3" localSheetId="11" hidden="1">{"MO(BASE)",#N/A,FALSE,"MO(BASE)";"MO(BASE)1",#N/A,FALSE,"MO(BASE)";"MO(BASE)2",#N/A,FALSE,"MO(BASE)"}</definedName>
    <definedName name="res_3" localSheetId="15" hidden="1">{"MO(BASE)",#N/A,FALSE,"MO(BASE)";"MO(BASE)1",#N/A,FALSE,"MO(BASE)";"MO(BASE)2",#N/A,FALSE,"MO(BASE)"}</definedName>
    <definedName name="res_3" localSheetId="21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localSheetId="4" hidden="1">{"MO(BASE)",#N/A,FALSE,"MO(BASE)";"MO(BASE)1",#N/A,FALSE,"MO(BASE)";"MO(BASE)2",#N/A,FALSE,"MO(BASE)"}</definedName>
    <definedName name="res_4" localSheetId="1" hidden="1">{"MO(BASE)",#N/A,FALSE,"MO(BASE)";"MO(BASE)1",#N/A,FALSE,"MO(BASE)";"MO(BASE)2",#N/A,FALSE,"MO(BASE)"}</definedName>
    <definedName name="res_4" localSheetId="11" hidden="1">{"MO(BASE)",#N/A,FALSE,"MO(BASE)";"MO(BASE)1",#N/A,FALSE,"MO(BASE)";"MO(BASE)2",#N/A,FALSE,"MO(BASE)"}</definedName>
    <definedName name="res_4" localSheetId="15" hidden="1">{"MO(BASE)",#N/A,FALSE,"MO(BASE)";"MO(BASE)1",#N/A,FALSE,"MO(BASE)";"MO(BASE)2",#N/A,FALSE,"MO(BASE)"}</definedName>
    <definedName name="res_4" localSheetId="21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localSheetId="4" hidden="1">{"MO(BASE)",#N/A,FALSE,"MO(BASE)";"MO(BASE)1",#N/A,FALSE,"MO(BASE)";"MO(BASE)2",#N/A,FALSE,"MO(BASE)"}</definedName>
    <definedName name="res_5" localSheetId="1" hidden="1">{"MO(BASE)",#N/A,FALSE,"MO(BASE)";"MO(BASE)1",#N/A,FALSE,"MO(BASE)";"MO(BASE)2",#N/A,FALSE,"MO(BASE)"}</definedName>
    <definedName name="res_5" localSheetId="11" hidden="1">{"MO(BASE)",#N/A,FALSE,"MO(BASE)";"MO(BASE)1",#N/A,FALSE,"MO(BASE)";"MO(BASE)2",#N/A,FALSE,"MO(BASE)"}</definedName>
    <definedName name="res_5" localSheetId="15" hidden="1">{"MO(BASE)",#N/A,FALSE,"MO(BASE)";"MO(BASE)1",#N/A,FALSE,"MO(BASE)";"MO(BASE)2",#N/A,FALSE,"MO(BASE)"}</definedName>
    <definedName name="res_5" localSheetId="21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ERVA" localSheetId="7">#REF!</definedName>
    <definedName name="RESERVA" localSheetId="4">#REF!</definedName>
    <definedName name="RESERVA">#REF!</definedName>
    <definedName name="RESERVA1" localSheetId="7">#REF!</definedName>
    <definedName name="RESERVA1" localSheetId="4">#REF!</definedName>
    <definedName name="RESERVA1">#REF!</definedName>
    <definedName name="RESP" localSheetId="7">#REF!</definedName>
    <definedName name="RESP">#REF!</definedName>
    <definedName name="Resumen" localSheetId="7">#REF!</definedName>
    <definedName name="RESUMEN" localSheetId="4">#REF!</definedName>
    <definedName name="Resumen">#REF!</definedName>
    <definedName name="RESUSMO1" localSheetId="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SUSMO1" localSheetId="1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SUSMO1" localSheetId="15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SUSMO1" localSheetId="2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TE1.5MA" localSheetId="7">#REF!</definedName>
    <definedName name="RETE1.5MA">#REF!</definedName>
    <definedName name="Retenciones" localSheetId="7">#REF!</definedName>
    <definedName name="Retenciones">#REF!</definedName>
    <definedName name="REV" localSheetId="7">#REF!</definedName>
    <definedName name="REV">#REF!</definedName>
    <definedName name="rev_metres" localSheetId="7">#REF!</definedName>
    <definedName name="rev_metres">#REF!</definedName>
    <definedName name="Revestimientos" hidden="1">{#N/A,#N/A,TRUE,"LP-CO2X"}</definedName>
    <definedName name="rew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G" localSheetId="4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11" hidden="1">{"cuadro1",#N/A,FALSE,"Camara buz ffcc Opción 5";"cuadro2",#N/A,FALSE,"Camara buz ffcc Opción 5";"cuadro3",#N/A,FALSE,"Camara buz ffcc Opción 5";"cuadro4",#N/A,FALSE,"Camara buz ffcc Opción 5"}</definedName>
    <definedName name="RG" localSheetId="15" hidden="1">{"cuadro1",#N/A,FALSE,"Camara buz ffcc Opción 5";"cuadro2",#N/A,FALSE,"Camara buz ffcc Opción 5";"cuadro3",#N/A,FALSE,"Camara buz ffcc Opción 5";"cuadro4",#N/A,FALSE,"Camara buz ffcc Opción 5"}</definedName>
    <definedName name="RG" localSheetId="21" hidden="1">{"cuadro1",#N/A,FALSE,"Camara buz ffcc Opción 5";"cuadro2",#N/A,FALSE,"Camara buz ffcc Opción 5";"cuadro3",#N/A,FALSE,"Camara buz ffcc Opción 5";"cuadro4",#N/A,FALSE,"Camara buz ffcc Opción 5"}</definedName>
    <definedName name="RG" localSheetId="3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11" hidden="1">{"cuadro1",#N/A,FALSE,"Camara buz ffcc Opción 5";"cuadro2",#N/A,FALSE,"Camara buz ffcc Opción 5";"cuadro3",#N/A,FALSE,"Camara buz ffcc Opción 5";"cuadro4",#N/A,FALSE,"Camara buz ffcc Opción 5"}</definedName>
    <definedName name="RG_1" localSheetId="15" hidden="1">{"cuadro1",#N/A,FALSE,"Camara buz ffcc Opción 5";"cuadro2",#N/A,FALSE,"Camara buz ffcc Opción 5";"cuadro3",#N/A,FALSE,"Camara buz ffcc Opción 5";"cuadro4",#N/A,FALSE,"Camara buz ffcc Opción 5"}</definedName>
    <definedName name="RG_1" localSheetId="21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N" localSheetId="7">#REF!</definedName>
    <definedName name="RGEN" localSheetId="4">#REF!</definedName>
    <definedName name="RGEN" localSheetId="3">#REF!</definedName>
    <definedName name="RGEN">#REF!</definedName>
    <definedName name="RGT" localSheetId="1" hidden="1">{"Sin detalle",#N/A,FALSE,"Flujo (redondeado)";"Detallado",#N/A,FALSE,"Flujo (redondeado)"}</definedName>
    <definedName name="RGT" localSheetId="11" hidden="1">{"Sin detalle",#N/A,FALSE,"Flujo (redondeado)";"Detallado",#N/A,FALSE,"Flujo (redondeado)"}</definedName>
    <definedName name="RGT" localSheetId="15" hidden="1">{"Sin detalle",#N/A,FALSE,"Flujo (redondeado)";"Detallado",#N/A,FALSE,"Flujo (redondeado)"}</definedName>
    <definedName name="RGT" localSheetId="21" hidden="1">{"Sin detalle",#N/A,FALSE,"Flujo (redondeado)";"Detallado",#N/A,FALSE,"Flujo (redondeado)"}</definedName>
    <definedName name="RGT" hidden="1">{"Sin detalle",#N/A,FALSE,"Flujo (redondeado)";"Detallado",#N/A,FALSE,"Flujo (redondeado)"}</definedName>
    <definedName name="RHITO" localSheetId="7">#REF!</definedName>
    <definedName name="RHITO" localSheetId="4">#REF!</definedName>
    <definedName name="RHITO" localSheetId="3">#REF!</definedName>
    <definedName name="RHITO">#REF!</definedName>
    <definedName name="RIC" localSheetId="7">#REF!</definedName>
    <definedName name="RIC">#REF!</definedName>
    <definedName name="RID" localSheetId="7">#REF!</definedName>
    <definedName name="RID">#REF!</definedName>
    <definedName name="RIGO2" localSheetId="4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11" hidden="1">{"cuadro1",#N/A,FALSE,"Buzon Camion Opción 3";"cuadro2",#N/A,FALSE,"Buzon Camion Opción 3";"cuadro3",#N/A,FALSE,"Buzon Camion Opción 3";"cuadro4",#N/A,FALSE,"Buzon Camion Opción 3"}</definedName>
    <definedName name="RIGO2" localSheetId="15" hidden="1">{"cuadro1",#N/A,FALSE,"Buzon Camion Opción 3";"cuadro2",#N/A,FALSE,"Buzon Camion Opción 3";"cuadro3",#N/A,FALSE,"Buzon Camion Opción 3";"cuadro4",#N/A,FALSE,"Buzon Camion Opción 3"}</definedName>
    <definedName name="RIGO2" localSheetId="21" hidden="1">{"cuadro1",#N/A,FALSE,"Buzon Camion Opción 3";"cuadro2",#N/A,FALSE,"Buzon Camion Opción 3";"cuadro3",#N/A,FALSE,"Buzon Camion Opción 3";"cuadro4",#N/A,FALSE,"Buzon Camion Opción 3"}</definedName>
    <definedName name="RIGO2" localSheetId="3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11" hidden="1">{"cuadro1",#N/A,FALSE,"Buzon Camion Opción 3";"cuadro2",#N/A,FALSE,"Buzon Camion Opción 3";"cuadro3",#N/A,FALSE,"Buzon Camion Opción 3";"cuadro4",#N/A,FALSE,"Buzon Camion Opción 3"}</definedName>
    <definedName name="RIGO2_1" localSheetId="15" hidden="1">{"cuadro1",#N/A,FALSE,"Buzon Camion Opción 3";"cuadro2",#N/A,FALSE,"Buzon Camion Opción 3";"cuadro3",#N/A,FALSE,"Buzon Camion Opción 3";"cuadro4",#N/A,FALSE,"Buzon Camion Opción 3"}</definedName>
    <definedName name="RIGO2_1" localSheetId="21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1" hidden="1">{#N/A,#N/A,FALSE,"PEND INC";#N/A,#N/A,FALSE,"PEND MINM"}</definedName>
    <definedName name="Rinasa" localSheetId="11" hidden="1">{#N/A,#N/A,FALSE,"PEND INC";#N/A,#N/A,FALSE,"PEND MINM"}</definedName>
    <definedName name="Rinasa" localSheetId="15" hidden="1">{#N/A,#N/A,FALSE,"PEND INC";#N/A,#N/A,FALSE,"PEND MINM"}</definedName>
    <definedName name="Rinasa" localSheetId="21" hidden="1">{#N/A,#N/A,FALSE,"PEND INC";#N/A,#N/A,FALSE,"PEND MINM"}</definedName>
    <definedName name="Rinasa" hidden="1">{#N/A,#N/A,FALSE,"PEND INC";#N/A,#N/A,FALSE,"PEND MINM"}</definedName>
    <definedName name="RIR" localSheetId="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R" localSheetId="1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R" localSheetId="15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R" localSheetId="2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kAfterRecalcMacro">""</definedName>
    <definedName name="RiskAfterSimMacro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TRUE</definedName>
    <definedName name="RiskExcelReportsToGenerate" localSheetId="4">0</definedName>
    <definedName name="RiskExcelReportsToGenerate">6863</definedName>
    <definedName name="RiskFixedSeed">1</definedName>
    <definedName name="RiskGenerateExcelReportsAtEndOfSimulation" localSheetId="4">TRUE</definedName>
    <definedName name="RiskGenerateExcelReportsAtEndOfSimulation">FALSE</definedName>
    <definedName name="RiskHasSettings" localSheetId="3" hidden="1">8</definedName>
    <definedName name="RiskHasSettings">TRUE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>FALSE</definedName>
    <definedName name="RiskMonitorConvergence">FALSE</definedName>
    <definedName name="RiskMultipleCPUSupportEnabled" localSheetId="3" hidden="1">FALSE</definedName>
    <definedName name="RiskMultipleCPUSupportEnabled">TRUE</definedName>
    <definedName name="RiskNumIterations" localSheetId="4">5000</definedName>
    <definedName name="RiskNumIterations" localSheetId="3" hidden="1">5000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 localSheetId="4">2</definedName>
    <definedName name="RiskSamplingType">3</definedName>
    <definedName name="RiskShowRiskWindowAtEndOfSimulation">TRUE</definedName>
    <definedName name="RiskStandardRecalc" localSheetId="3" hidden="1">2</definedName>
    <definedName name="RiskStandardRecalc">1</definedName>
    <definedName name="RiskStatFunctionsUpdateFreq">1</definedName>
    <definedName name="RiskSwapState" hidden="1">"Verdadero"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 localSheetId="4">TRUE</definedName>
    <definedName name="RiskUseFixedSeed" localSheetId="3" hidden="1">TRUE</definedName>
    <definedName name="RiskUseFixedSeed">FALSE</definedName>
    <definedName name="RiskUseMultipleCPUs">FALSE</definedName>
    <definedName name="RNIC" localSheetId="7">#REF!</definedName>
    <definedName name="RNIC">#REF!</definedName>
    <definedName name="RNNTPM" localSheetId="7">#REF!</definedName>
    <definedName name="RNNTPM">#REF!</definedName>
    <definedName name="RNNTSM" localSheetId="7">#REF!</definedName>
    <definedName name="RNNTSM">#REF!</definedName>
    <definedName name="RO" localSheetId="7" hidden="1">#REF!</definedName>
    <definedName name="RO" localSheetId="4" hidden="1">#REF!</definedName>
    <definedName name="RO" hidden="1">#REF!</definedName>
    <definedName name="road" localSheetId="7">#REF!</definedName>
    <definedName name="road">#REF!</definedName>
    <definedName name="Roberto_Gonzalez_O." localSheetId="7">#REF!</definedName>
    <definedName name="Roberto_Gonzalez_O.">#REF!</definedName>
    <definedName name="ros" localSheetId="4" hidden="1">{"MO(BASE)",#N/A,FALSE,"MO(BASE)";"MO(BASE)1",#N/A,FALSE,"MO(BASE)";"MO(BASE)2",#N/A,FALSE,"MO(BASE)"}</definedName>
    <definedName name="ros" localSheetId="1" hidden="1">{"MO(BASE)",#N/A,FALSE,"MO(BASE)";"MO(BASE)1",#N/A,FALSE,"MO(BASE)";"MO(BASE)2",#N/A,FALSE,"MO(BASE)"}</definedName>
    <definedName name="ros" localSheetId="11" hidden="1">{"MO(BASE)",#N/A,FALSE,"MO(BASE)";"MO(BASE)1",#N/A,FALSE,"MO(BASE)";"MO(BASE)2",#N/A,FALSE,"MO(BASE)"}</definedName>
    <definedName name="ros" localSheetId="15" hidden="1">{"MO(BASE)",#N/A,FALSE,"MO(BASE)";"MO(BASE)1",#N/A,FALSE,"MO(BASE)";"MO(BASE)2",#N/A,FALSE,"MO(BASE)"}</definedName>
    <definedName name="ros" localSheetId="21" hidden="1">{"MO(BASE)",#N/A,FALSE,"MO(BASE)";"MO(BASE)1",#N/A,FALSE,"MO(BASE)";"MO(BASE)2",#N/A,FALSE,"MO(BASE)"}</definedName>
    <definedName name="ros" hidden="1">{"MO(BASE)",#N/A,FALSE,"MO(BASE)";"MO(BASE)1",#N/A,FALSE,"MO(BASE)";"MO(BASE)2",#N/A,FALSE,"MO(BASE)"}</definedName>
    <definedName name="ros_1" localSheetId="4" hidden="1">{"MO(BASE)",#N/A,FALSE,"MO(BASE)";"MO(BASE)1",#N/A,FALSE,"MO(BASE)";"MO(BASE)2",#N/A,FALSE,"MO(BASE)"}</definedName>
    <definedName name="ros_1" localSheetId="1" hidden="1">{"MO(BASE)",#N/A,FALSE,"MO(BASE)";"MO(BASE)1",#N/A,FALSE,"MO(BASE)";"MO(BASE)2",#N/A,FALSE,"MO(BASE)"}</definedName>
    <definedName name="ros_1" localSheetId="11" hidden="1">{"MO(BASE)",#N/A,FALSE,"MO(BASE)";"MO(BASE)1",#N/A,FALSE,"MO(BASE)";"MO(BASE)2",#N/A,FALSE,"MO(BASE)"}</definedName>
    <definedName name="ros_1" localSheetId="15" hidden="1">{"MO(BASE)",#N/A,FALSE,"MO(BASE)";"MO(BASE)1",#N/A,FALSE,"MO(BASE)";"MO(BASE)2",#N/A,FALSE,"MO(BASE)"}</definedName>
    <definedName name="ros_1" localSheetId="21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localSheetId="4" hidden="1">{"MO(BASE)",#N/A,FALSE,"MO(BASE)";"MO(BASE)1",#N/A,FALSE,"MO(BASE)";"MO(BASE)2",#N/A,FALSE,"MO(BASE)"}</definedName>
    <definedName name="ros_2" localSheetId="1" hidden="1">{"MO(BASE)",#N/A,FALSE,"MO(BASE)";"MO(BASE)1",#N/A,FALSE,"MO(BASE)";"MO(BASE)2",#N/A,FALSE,"MO(BASE)"}</definedName>
    <definedName name="ros_2" localSheetId="11" hidden="1">{"MO(BASE)",#N/A,FALSE,"MO(BASE)";"MO(BASE)1",#N/A,FALSE,"MO(BASE)";"MO(BASE)2",#N/A,FALSE,"MO(BASE)"}</definedName>
    <definedName name="ros_2" localSheetId="15" hidden="1">{"MO(BASE)",#N/A,FALSE,"MO(BASE)";"MO(BASE)1",#N/A,FALSE,"MO(BASE)";"MO(BASE)2",#N/A,FALSE,"MO(BASE)"}</definedName>
    <definedName name="ros_2" localSheetId="21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localSheetId="4" hidden="1">{"MO(BASE)",#N/A,FALSE,"MO(BASE)";"MO(BASE)1",#N/A,FALSE,"MO(BASE)";"MO(BASE)2",#N/A,FALSE,"MO(BASE)"}</definedName>
    <definedName name="ros_3" localSheetId="1" hidden="1">{"MO(BASE)",#N/A,FALSE,"MO(BASE)";"MO(BASE)1",#N/A,FALSE,"MO(BASE)";"MO(BASE)2",#N/A,FALSE,"MO(BASE)"}</definedName>
    <definedName name="ros_3" localSheetId="11" hidden="1">{"MO(BASE)",#N/A,FALSE,"MO(BASE)";"MO(BASE)1",#N/A,FALSE,"MO(BASE)";"MO(BASE)2",#N/A,FALSE,"MO(BASE)"}</definedName>
    <definedName name="ros_3" localSheetId="15" hidden="1">{"MO(BASE)",#N/A,FALSE,"MO(BASE)";"MO(BASE)1",#N/A,FALSE,"MO(BASE)";"MO(BASE)2",#N/A,FALSE,"MO(BASE)"}</definedName>
    <definedName name="ros_3" localSheetId="21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localSheetId="4" hidden="1">{"MO(BASE)",#N/A,FALSE,"MO(BASE)";"MO(BASE)1",#N/A,FALSE,"MO(BASE)";"MO(BASE)2",#N/A,FALSE,"MO(BASE)"}</definedName>
    <definedName name="ros_4" localSheetId="1" hidden="1">{"MO(BASE)",#N/A,FALSE,"MO(BASE)";"MO(BASE)1",#N/A,FALSE,"MO(BASE)";"MO(BASE)2",#N/A,FALSE,"MO(BASE)"}</definedName>
    <definedName name="ros_4" localSheetId="11" hidden="1">{"MO(BASE)",#N/A,FALSE,"MO(BASE)";"MO(BASE)1",#N/A,FALSE,"MO(BASE)";"MO(BASE)2",#N/A,FALSE,"MO(BASE)"}</definedName>
    <definedName name="ros_4" localSheetId="15" hidden="1">{"MO(BASE)",#N/A,FALSE,"MO(BASE)";"MO(BASE)1",#N/A,FALSE,"MO(BASE)";"MO(BASE)2",#N/A,FALSE,"MO(BASE)"}</definedName>
    <definedName name="ros_4" localSheetId="21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localSheetId="4" hidden="1">{"MO(BASE)",#N/A,FALSE,"MO(BASE)";"MO(BASE)1",#N/A,FALSE,"MO(BASE)";"MO(BASE)2",#N/A,FALSE,"MO(BASE)"}</definedName>
    <definedName name="ros_5" localSheetId="1" hidden="1">{"MO(BASE)",#N/A,FALSE,"MO(BASE)";"MO(BASE)1",#N/A,FALSE,"MO(BASE)";"MO(BASE)2",#N/A,FALSE,"MO(BASE)"}</definedName>
    <definedName name="ros_5" localSheetId="11" hidden="1">{"MO(BASE)",#N/A,FALSE,"MO(BASE)";"MO(BASE)1",#N/A,FALSE,"MO(BASE)";"MO(BASE)2",#N/A,FALSE,"MO(BASE)"}</definedName>
    <definedName name="ros_5" localSheetId="15" hidden="1">{"MO(BASE)",#N/A,FALSE,"MO(BASE)";"MO(BASE)1",#N/A,FALSE,"MO(BASE)";"MO(BASE)2",#N/A,FALSE,"MO(BASE)"}</definedName>
    <definedName name="ros_5" localSheetId="21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OSTER" localSheetId="7">#REF!</definedName>
    <definedName name="ROSTER" localSheetId="4">#REF!</definedName>
    <definedName name="ROSTER">#REF!</definedName>
    <definedName name="roster_CONSORCIO" localSheetId="7">#REF!</definedName>
    <definedName name="roster_CONSORCIO" localSheetId="4">#REF!</definedName>
    <definedName name="roster_CONSORCIO">#REF!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PREC" localSheetId="7">#REF!</definedName>
    <definedName name="RPREC">#REF!</definedName>
    <definedName name="RPTC" localSheetId="7">#REF!</definedName>
    <definedName name="RPTC">#REF!</definedName>
    <definedName name="rr" localSheetId="4" hidden="1">{"'Hoja3'!$F$5"}</definedName>
    <definedName name="RR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RR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RR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RR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rr" localSheetId="3" hidden="1">{"'Hoja3'!$F$5"}</definedName>
    <definedName name="RR" hidden="1">{#N/A,#N/A,FALSE,"COVER";#N/A,#N/A,FALSE,"RECAP";#N/A,#N/A,FALSE,"SANTA BARBARA NONMANUAL";#N/A,#N/A,FALSE,"CEQUIP";#N/A,#N/A,FALSE,"WRATE";#N/A,#N/A,FALSE,"INDIRECT";#N/A,#N/A,FALSE,"TRAIN";#N/A,#N/A,FALSE,"MANLOADED SCHEDULE"}</definedName>
    <definedName name="rrff" localSheetId="1" hidden="1">{#N/A,#N/A,FALSE,"Hoja1";#N/A,#N/A,FALSE,"Hoja2";#N/A,#N/A,FALSE,"Hoja3";#N/A,#N/A,FALSE,"Hoja4";#N/A,#N/A,FALSE,"Hoja5";#N/A,#N/A,FALSE,"Hoja6"}</definedName>
    <definedName name="rrff" localSheetId="11" hidden="1">{#N/A,#N/A,FALSE,"Hoja1";#N/A,#N/A,FALSE,"Hoja2";#N/A,#N/A,FALSE,"Hoja3";#N/A,#N/A,FALSE,"Hoja4";#N/A,#N/A,FALSE,"Hoja5";#N/A,#N/A,FALSE,"Hoja6"}</definedName>
    <definedName name="rrff" localSheetId="15" hidden="1">{#N/A,#N/A,FALSE,"Hoja1";#N/A,#N/A,FALSE,"Hoja2";#N/A,#N/A,FALSE,"Hoja3";#N/A,#N/A,FALSE,"Hoja4";#N/A,#N/A,FALSE,"Hoja5";#N/A,#N/A,FALSE,"Hoja6"}</definedName>
    <definedName name="rrff" localSheetId="21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7">#REF!</definedName>
    <definedName name="RRR">#REF!</definedName>
    <definedName name="rrrr" localSheetId="7" hidden="1">#REF!</definedName>
    <definedName name="RRRR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rrr" hidden="1">#REF!</definedName>
    <definedName name="rrrrr" localSheetId="7" hidden="1">#REF!</definedName>
    <definedName name="rrrrr" hidden="1">#REF!</definedName>
    <definedName name="rrrrrpppppp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rr" localSheetId="7" hidden="1">#REF!</definedName>
    <definedName name="rrrrrrr" hidden="1">#REF!</definedName>
    <definedName name="RRRRRRR_1" localSheetId="1" hidden="1">{"'Sheet1'!$A$1:$G$85"}</definedName>
    <definedName name="RRRRRRR_1" localSheetId="11" hidden="1">{"'Sheet1'!$A$1:$G$85"}</definedName>
    <definedName name="RRRRRRR_1" localSheetId="15" hidden="1">{"'Sheet1'!$A$1:$G$85"}</definedName>
    <definedName name="RRRRRRR_1" localSheetId="21" hidden="1">{"'Sheet1'!$A$1:$G$85"}</definedName>
    <definedName name="RRRRRRR_1" hidden="1">{"'Sheet1'!$A$1:$G$85"}</definedName>
    <definedName name="RRRRRRR_2" localSheetId="1" hidden="1">{"'Sheet1'!$A$1:$G$85"}</definedName>
    <definedName name="RRRRRRR_2" localSheetId="11" hidden="1">{"'Sheet1'!$A$1:$G$85"}</definedName>
    <definedName name="RRRRRRR_2" localSheetId="15" hidden="1">{"'Sheet1'!$A$1:$G$85"}</definedName>
    <definedName name="RRRRRRR_2" localSheetId="21" hidden="1">{"'Sheet1'!$A$1:$G$85"}</definedName>
    <definedName name="RRRRRRR_2" hidden="1">{"'Sheet1'!$A$1:$G$85"}</definedName>
    <definedName name="rrrrrrrrrrrr" localSheetId="1" hidden="1">{#N/A,#N/A,FALSE,"Total_OC015";#N/A,#N/A,FALSE,"ADMIN";#N/A,#N/A,FALSE,"PROCES";#N/A,#N/A,FALSE,"mecan";#N/A,#N/A,FALSE,"civil";#N/A,#N/A,FALSE,"CAÑER";#N/A,#N/A,FALSE,"ELEC";#N/A,#N/A,FALSE,"INSTR"}</definedName>
    <definedName name="rrrrrrrrrrrr" localSheetId="11" hidden="1">{#N/A,#N/A,FALSE,"Total_OC015";#N/A,#N/A,FALSE,"ADMIN";#N/A,#N/A,FALSE,"PROCES";#N/A,#N/A,FALSE,"mecan";#N/A,#N/A,FALSE,"civil";#N/A,#N/A,FALSE,"CAÑER";#N/A,#N/A,FALSE,"ELEC";#N/A,#N/A,FALSE,"INSTR"}</definedName>
    <definedName name="rrrrrrrrrrrr" localSheetId="15" hidden="1">{#N/A,#N/A,FALSE,"Total_OC015";#N/A,#N/A,FALSE,"ADMIN";#N/A,#N/A,FALSE,"PROCES";#N/A,#N/A,FALSE,"mecan";#N/A,#N/A,FALSE,"civil";#N/A,#N/A,FALSE,"CAÑER";#N/A,#N/A,FALSE,"ELEC";#N/A,#N/A,FALSE,"INSTR"}</definedName>
    <definedName name="rrrrrrrrrrrr" localSheetId="21" hidden="1">{#N/A,#N/A,FALSE,"Total_OC015";#N/A,#N/A,FALSE,"ADMIN";#N/A,#N/A,FALSE,"PROCES";#N/A,#N/A,FALSE,"mecan";#N/A,#N/A,FALSE,"civil";#N/A,#N/A,FALSE,"CAÑER";#N/A,#N/A,FALSE,"ELEC";#N/A,#N/A,FALSE,"INSTR"}</definedName>
    <definedName name="rrrrrrrrrrrr" hidden="1">{#N/A,#N/A,FALSE,"Total_OC015";#N/A,#N/A,FALSE,"ADMIN";#N/A,#N/A,FALSE,"PROCES";#N/A,#N/A,FALSE,"mecan";#N/A,#N/A,FALSE,"civil";#N/A,#N/A,FALSE,"CAÑER";#N/A,#N/A,FALSE,"ELEC";#N/A,#N/A,FALSE,"INSTR"}</definedName>
    <definedName name="rrrrrrrrrrrrr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yt" localSheetId="4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11" hidden="1">{#N/A,#N/A,TRUE,"Est. de Fact.";#N/A,#N/A,TRUE,"Capitulo 19";#N/A,#N/A,TRUE,"Proyecto P855"}</definedName>
    <definedName name="rryt" localSheetId="15" hidden="1">{#N/A,#N/A,TRUE,"Est. de Fact.";#N/A,#N/A,TRUE,"Capitulo 19";#N/A,#N/A,TRUE,"Proyecto P855"}</definedName>
    <definedName name="rryt" localSheetId="21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1" hidden="1">{#N/A,#N/A,FALSE,"DET-CAMB.";#N/A,#N/A,FALSE,"PRESUP.";#N/A,#N/A,FALSE,"RESUMEN";#N/A,#N/A,FALSE,"CT";#N/A,#N/A,FALSE,"PD";#N/A,#N/A,FALSE,"PR"}</definedName>
    <definedName name="RS" localSheetId="11" hidden="1">{#N/A,#N/A,FALSE,"DET-CAMB.";#N/A,#N/A,FALSE,"PRESUP.";#N/A,#N/A,FALSE,"RESUMEN";#N/A,#N/A,FALSE,"CT";#N/A,#N/A,FALSE,"PD";#N/A,#N/A,FALSE,"PR"}</definedName>
    <definedName name="RS" localSheetId="15" hidden="1">{#N/A,#N/A,FALSE,"DET-CAMB.";#N/A,#N/A,FALSE,"PRESUP.";#N/A,#N/A,FALSE,"RESUMEN";#N/A,#N/A,FALSE,"CT";#N/A,#N/A,FALSE,"PD";#N/A,#N/A,FALSE,"PR"}</definedName>
    <definedName name="RS" localSheetId="21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rtrt" localSheetId="1" hidden="1">{#N/A,#N/A,TRUE,"Est. de Fact.";#N/A,#N/A,TRUE,"Capitulo 19";#N/A,#N/A,TRUE,"Proyecto P855"}</definedName>
    <definedName name="rtrtrt" localSheetId="11" hidden="1">{#N/A,#N/A,TRUE,"Est. de Fact.";#N/A,#N/A,TRUE,"Capitulo 19";#N/A,#N/A,TRUE,"Proyecto P855"}</definedName>
    <definedName name="rtrtrt" localSheetId="15" hidden="1">{#N/A,#N/A,TRUE,"Est. de Fact.";#N/A,#N/A,TRUE,"Capitulo 19";#N/A,#N/A,TRUE,"Proyecto P855"}</definedName>
    <definedName name="rtrtrt" localSheetId="21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rtrt_1" localSheetId="1" hidden="1">{#N/A,#N/A,TRUE,"Est. de Fact.";#N/A,#N/A,TRUE,"Capitulo 19";#N/A,#N/A,TRUE,"Proyecto P855"}</definedName>
    <definedName name="rtrtrt_1" localSheetId="11" hidden="1">{#N/A,#N/A,TRUE,"Est. de Fact.";#N/A,#N/A,TRUE,"Capitulo 19";#N/A,#N/A,TRUE,"Proyecto P855"}</definedName>
    <definedName name="rtrtrt_1" localSheetId="15" hidden="1">{#N/A,#N/A,TRUE,"Est. de Fact.";#N/A,#N/A,TRUE,"Capitulo 19";#N/A,#N/A,TRUE,"Proyecto P855"}</definedName>
    <definedName name="rtrtrt_1" localSheetId="21" hidden="1">{#N/A,#N/A,TRUE,"Est. de Fact.";#N/A,#N/A,TRUE,"Capitulo 19";#N/A,#N/A,TRUE,"Proyecto P855"}</definedName>
    <definedName name="rtrtrt_1" hidden="1">{#N/A,#N/A,TRUE,"Est. de Fact.";#N/A,#N/A,TRUE,"Capitulo 19";#N/A,#N/A,TRUE,"Proyecto P855"}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localSheetId="7" hidden="1">#REF!</definedName>
    <definedName name="RTYRY" hidden="1">#REF!</definedName>
    <definedName name="rtyuiopk" localSheetId="1" hidden="1">{"Sin detalle",#N/A,FALSE,"Flujo (redondeado)";"Detallado",#N/A,FALSE,"Flujo (redondeado)"}</definedName>
    <definedName name="rtyuiopk" localSheetId="11" hidden="1">{"Sin detalle",#N/A,FALSE,"Flujo (redondeado)";"Detallado",#N/A,FALSE,"Flujo (redondeado)"}</definedName>
    <definedName name="rtyuiopk" localSheetId="15" hidden="1">{"Sin detalle",#N/A,FALSE,"Flujo (redondeado)";"Detallado",#N/A,FALSE,"Flujo (redondeado)"}</definedName>
    <definedName name="rtyuiopk" localSheetId="21" hidden="1">{"Sin detalle",#N/A,FALSE,"Flujo (redondeado)";"Detallado",#N/A,FALSE,"Flujo (redondeado)"}</definedName>
    <definedName name="rtyuiopk" hidden="1">{"Sin detalle",#N/A,FALSE,"Flujo (redondeado)";"Detallado",#N/A,FALSE,"Flujo (redondeado)"}</definedName>
    <definedName name="RUT" localSheetId="7">#REF!</definedName>
    <definedName name="RUT">#REF!</definedName>
    <definedName name="ruta" localSheetId="7">#REF!</definedName>
    <definedName name="ruta">#REF!</definedName>
    <definedName name="RutaCrític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werwer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yrt" localSheetId="1" hidden="1">{"MO(BASE)",#N/A,FALSE,"MO(BASE)";"MO(BASE)1",#N/A,FALSE,"MO(BASE)";"MO(BASE)2",#N/A,FALSE,"MO(BASE)"}</definedName>
    <definedName name="ryrt" localSheetId="11" hidden="1">{"MO(BASE)",#N/A,FALSE,"MO(BASE)";"MO(BASE)1",#N/A,FALSE,"MO(BASE)";"MO(BASE)2",#N/A,FALSE,"MO(BASE)"}</definedName>
    <definedName name="ryrt" localSheetId="15" hidden="1">{"MO(BASE)",#N/A,FALSE,"MO(BASE)";"MO(BASE)1",#N/A,FALSE,"MO(BASE)";"MO(BASE)2",#N/A,FALSE,"MO(BASE)"}</definedName>
    <definedName name="ryrt" localSheetId="21" hidden="1">{"MO(BASE)",#N/A,FALSE,"MO(BASE)";"MO(BASE)1",#N/A,FALSE,"MO(BASE)";"MO(BASE)2",#N/A,FALSE,"MO(BASE)"}</definedName>
    <definedName name="ryrt" localSheetId="3" hidden="1">{"MO(BASE)",#N/A,FALSE,"MO(BASE)";"MO(BASE)1",#N/A,FALSE,"MO(BASE)";"MO(BASE)2",#N/A,FALSE,"MO(BASE)"}</definedName>
    <definedName name="ryrt" hidden="1">{"MO(BASE)",#N/A,FALSE,"MO(BASE)";"MO(BASE)1",#N/A,FALSE,"MO(BASE)";"MO(BASE)2",#N/A,FALSE,"MO(BASE)"}</definedName>
    <definedName name="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3">#REF!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" localSheetId="4" hidden="1">{#N/A,#N/A,TRUE,"Costos_Subg_Hid"}</definedName>
    <definedName name="sa" localSheetId="1" hidden="1">{#N/A,#N/A,TRUE,"Costos_Subg_Hid"}</definedName>
    <definedName name="sa" localSheetId="11" hidden="1">{#N/A,#N/A,TRUE,"Costos_Subg_Hid"}</definedName>
    <definedName name="sa" localSheetId="15" hidden="1">{#N/A,#N/A,TRUE,"Costos_Subg_Hid"}</definedName>
    <definedName name="sa" localSheetId="21" hidden="1">{#N/A,#N/A,TRUE,"Costos_Subg_Hid"}</definedName>
    <definedName name="sa" localSheetId="3" hidden="1">{#N/A,#N/A,TRUE,"Costos_Subg_Hid"}</definedName>
    <definedName name="sa" hidden="1">{#N/A,#N/A,TRUE,"Costos_Subg_Hid"}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ad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a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11" hidden="1">{#N/A,#N/A,FALSE,"Total_OC015";#N/A,#N/A,FALSE,"ADMIN";#N/A,#N/A,FALSE,"PROCES";#N/A,#N/A,FALSE,"mecan";#N/A,#N/A,FALSE,"civil";#N/A,#N/A,FALSE,"CAÑER";#N/A,#N/A,FALSE,"ELEC";#N/A,#N/A,FALSE,"INSTR"}</definedName>
    <definedName name="sadfdf" localSheetId="15" hidden="1">{#N/A,#N/A,FALSE,"Total_OC015";#N/A,#N/A,FALSE,"ADMIN";#N/A,#N/A,FALSE,"PROCES";#N/A,#N/A,FALSE,"mecan";#N/A,#N/A,FALSE,"civil";#N/A,#N/A,FALSE,"CAÑER";#N/A,#N/A,FALSE,"ELEC";#N/A,#N/A,FALSE,"INSTR"}</definedName>
    <definedName name="sadfdf" localSheetId="21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fdf_1" localSheetId="1" hidden="1">{#N/A,#N/A,FALSE,"Total_OC015";#N/A,#N/A,FALSE,"ADMIN";#N/A,#N/A,FALSE,"PROCES";#N/A,#N/A,FALSE,"mecan";#N/A,#N/A,FALSE,"civil";#N/A,#N/A,FALSE,"CAÑER";#N/A,#N/A,FALSE,"ELEC";#N/A,#N/A,FALSE,"INSTR"}</definedName>
    <definedName name="sadfdf_1" localSheetId="11" hidden="1">{#N/A,#N/A,FALSE,"Total_OC015";#N/A,#N/A,FALSE,"ADMIN";#N/A,#N/A,FALSE,"PROCES";#N/A,#N/A,FALSE,"mecan";#N/A,#N/A,FALSE,"civil";#N/A,#N/A,FALSE,"CAÑER";#N/A,#N/A,FALSE,"ELEC";#N/A,#N/A,FALSE,"INSTR"}</definedName>
    <definedName name="sadfdf_1" localSheetId="15" hidden="1">{#N/A,#N/A,FALSE,"Total_OC015";#N/A,#N/A,FALSE,"ADMIN";#N/A,#N/A,FALSE,"PROCES";#N/A,#N/A,FALSE,"mecan";#N/A,#N/A,FALSE,"civil";#N/A,#N/A,FALSE,"CAÑER";#N/A,#N/A,FALSE,"ELEC";#N/A,#N/A,FALSE,"INSTR"}</definedName>
    <definedName name="sadfdf_1" localSheetId="21" hidden="1">{#N/A,#N/A,FALSE,"Total_OC015";#N/A,#N/A,FALSE,"ADMIN";#N/A,#N/A,FALSE,"PROCES";#N/A,#N/A,FALSE,"mecan";#N/A,#N/A,FALSE,"civil";#N/A,#N/A,FALSE,"CAÑER";#N/A,#N/A,FALSE,"ELEC";#N/A,#N/A,FALSE,"INSTR"}</definedName>
    <definedName name="sadfdf_1" hidden="1">{#N/A,#N/A,FALSE,"Total_OC015";#N/A,#N/A,FALSE,"ADMIN";#N/A,#N/A,FALSE,"PROCES";#N/A,#N/A,FALSE,"mecan";#N/A,#N/A,FALSE,"civil";#N/A,#N/A,FALSE,"CAÑER";#N/A,#N/A,FALSE,"ELEC";#N/A,#N/A,FALSE,"INSTR"}</definedName>
    <definedName name="sads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adsa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adsa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adsa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ads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adsad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sad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sad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sada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sad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x" localSheetId="4" hidden="1">{#N/A,#N/A,FALSE,"Costos_Elem_Hid";#N/A,#N/A,FALSE,"Costos_Elem_Hid";#N/A,#N/A,FALSE,"Costos_Elem_Hid"}</definedName>
    <definedName name="sadx" localSheetId="1" hidden="1">{#N/A,#N/A,FALSE,"Costos_Elem_Hid";#N/A,#N/A,FALSE,"Costos_Elem_Hid";#N/A,#N/A,FALSE,"Costos_Elem_Hid"}</definedName>
    <definedName name="sadx" localSheetId="11" hidden="1">{#N/A,#N/A,FALSE,"Costos_Elem_Hid";#N/A,#N/A,FALSE,"Costos_Elem_Hid";#N/A,#N/A,FALSE,"Costos_Elem_Hid"}</definedName>
    <definedName name="sadx" localSheetId="15" hidden="1">{#N/A,#N/A,FALSE,"Costos_Elem_Hid";#N/A,#N/A,FALSE,"Costos_Elem_Hid";#N/A,#N/A,FALSE,"Costos_Elem_Hid"}</definedName>
    <definedName name="sadx" localSheetId="21" hidden="1">{#N/A,#N/A,FALSE,"Costos_Elem_Hid";#N/A,#N/A,FALSE,"Costos_Elem_Hid";#N/A,#N/A,FALSE,"Costos_Elem_Hid"}</definedName>
    <definedName name="sadx" localSheetId="3" hidden="1">{#N/A,#N/A,FALSE,"Costos_Elem_Hid";#N/A,#N/A,FALSE,"Costos_Elem_Hid";#N/A,#N/A,FALSE,"Costos_Elem_Hid"}</definedName>
    <definedName name="sadx" hidden="1">{#N/A,#N/A,FALSE,"Costos_Elem_Hid";#N/A,#N/A,FALSE,"Costos_Elem_Hid";#N/A,#N/A,FALSE,"Costos_Elem_Hid"}</definedName>
    <definedName name="SAG" localSheetId="7">#REF!</definedName>
    <definedName name="SAG">#REF!</definedName>
    <definedName name="salida1" localSheetId="7">#REF!</definedName>
    <definedName name="salida1">#REF!</definedName>
    <definedName name="salida2" localSheetId="7">#REF!</definedName>
    <definedName name="salida2">#REF!</definedName>
    <definedName name="salidat" localSheetId="7">#REF!,#REF!</definedName>
    <definedName name="salidat">#REF!,#REF!</definedName>
    <definedName name="SANDRA" localSheetId="4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11" hidden="1">{"CI+GG(BASE)",#N/A,FALSE,"CI+GG(BASE)";"GG",#N/A,FALSE,"CI+GG(BASE)";"CI",#N/A,FALSE,"CI+GG(BASE)"}</definedName>
    <definedName name="SANDRA" localSheetId="15" hidden="1">{"CI+GG(BASE)",#N/A,FALSE,"CI+GG(BASE)";"GG",#N/A,FALSE,"CI+GG(BASE)";"CI",#N/A,FALSE,"CI+GG(BASE)"}</definedName>
    <definedName name="SANDRA" localSheetId="21" hidden="1">{"CI+GG(BASE)",#N/A,FALSE,"CI+GG(BASE)";"GG",#N/A,FALSE,"CI+GG(BASE)";"CI",#N/A,FALSE,"CI+GG(BASE)"}</definedName>
    <definedName name="SANDRA" localSheetId="3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11" hidden="1">{"CI+GG(BASE)",#N/A,FALSE,"CI+GG(BASE)";"GG",#N/A,FALSE,"CI+GG(BASE)";"CI",#N/A,FALSE,"CI+GG(BASE)"}</definedName>
    <definedName name="SANDRA_1" localSheetId="15" hidden="1">{"CI+GG(BASE)",#N/A,FALSE,"CI+GG(BASE)";"GG",#N/A,FALSE,"CI+GG(BASE)";"CI",#N/A,FALSE,"CI+GG(BASE)"}</definedName>
    <definedName name="SANDRA_1" localSheetId="21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_MB" localSheetId="7">#REF!</definedName>
    <definedName name="SAP_MB" localSheetId="4">#REF!</definedName>
    <definedName name="SAP_MB">#REF!</definedName>
    <definedName name="SAP_MC" localSheetId="7">#REF!</definedName>
    <definedName name="SAP_MC" localSheetId="4">#REF!</definedName>
    <definedName name="SAP_MC">#REF!</definedName>
    <definedName name="SAP_MT" localSheetId="7">#REF!</definedName>
    <definedName name="SAP_MT" localSheetId="4">#REF!</definedName>
    <definedName name="SAP_MT">#REF!</definedName>
    <definedName name="SAP_OR" localSheetId="7">#REF!</definedName>
    <definedName name="SAP_OR" localSheetId="4">#REF!</definedName>
    <definedName name="SAP_OR">#REF!</definedName>
    <definedName name="SAP_PED" localSheetId="7">#REF!</definedName>
    <definedName name="SAP_PED" localSheetId="4">#REF!</definedName>
    <definedName name="SAP_PED">#REF!</definedName>
    <definedName name="SAPBEXdnldView" localSheetId="4" hidden="1">"CS2FYVI8TR74SU6MOUBAXIT5Q"</definedName>
    <definedName name="SAPBEXdnldView" localSheetId="3" hidden="1">"CS2FYVI8TR74SU6MOUBAXIT5Q"</definedName>
    <definedName name="SAPBEXdnldView" hidden="1">"49HRHPZMN74UEBKIEXOZ98AS7"</definedName>
    <definedName name="SAPBEXrevision">1</definedName>
    <definedName name="SAPBEXsysID">"B03"</definedName>
    <definedName name="SAPBEXwbID">"CS4P23YI4N81P8WAURLI711JF"</definedName>
    <definedName name="SAQWE" localSheetId="7" hidden="1">#REF!</definedName>
    <definedName name="SAQWE" hidden="1">#REF!</definedName>
    <definedName name="sare" localSheetId="1" hidden="1">{"Sin detalle",#N/A,FALSE,"Flujo (redondeado)";"Detallado",#N/A,FALSE,"Flujo (redondeado)"}</definedName>
    <definedName name="sare" localSheetId="11" hidden="1">{"Sin detalle",#N/A,FALSE,"Flujo (redondeado)";"Detallado",#N/A,FALSE,"Flujo (redondeado)"}</definedName>
    <definedName name="sare" localSheetId="15" hidden="1">{"Sin detalle",#N/A,FALSE,"Flujo (redondeado)";"Detallado",#N/A,FALSE,"Flujo (redondeado)"}</definedName>
    <definedName name="sare" localSheetId="21" hidden="1">{"Sin detalle",#N/A,FALSE,"Flujo (redondeado)";"Detallado",#N/A,FALSE,"Flujo (redondeado)"}</definedName>
    <definedName name="sare" hidden="1">{"Sin detalle",#N/A,FALSE,"Flujo (redondeado)";"Detallado",#N/A,FALSE,"Flujo (redondeado)"}</definedName>
    <definedName name="s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localSheetId="7">#REF!</definedName>
    <definedName name="sasa">#REF!</definedName>
    <definedName name="sasasas" localSheetId="7">#REF!</definedName>
    <definedName name="sasasas" localSheetId="4">#REF!</definedName>
    <definedName name="sasasas" localSheetId="3">#REF!</definedName>
    <definedName name="sasasas">#REF!</definedName>
    <definedName name="sasda" localSheetId="4" hidden="1">{"Sin detalle",#N/A,FALSE,"Flujo (redondeado)";"Detallado",#N/A,FALSE,"Flujo (redondeado)"}</definedName>
    <definedName name="sasda" localSheetId="1" hidden="1">{"Sin detalle",#N/A,FALSE,"Flujo (redondeado)";"Detallado",#N/A,FALSE,"Flujo (redondeado)"}</definedName>
    <definedName name="sasda" localSheetId="11" hidden="1">{"Sin detalle",#N/A,FALSE,"Flujo (redondeado)";"Detallado",#N/A,FALSE,"Flujo (redondeado)"}</definedName>
    <definedName name="sasda" localSheetId="15" hidden="1">{"Sin detalle",#N/A,FALSE,"Flujo (redondeado)";"Detallado",#N/A,FALSE,"Flujo (redondeado)"}</definedName>
    <definedName name="sasda" localSheetId="21" hidden="1">{"Sin detalle",#N/A,FALSE,"Flujo (redondeado)";"Detallado",#N/A,FALSE,"Flujo (redondeado)"}</definedName>
    <definedName name="sasda" localSheetId="3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dsada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sdsadas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sdsadas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sdsadas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sdsad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ssa" localSheetId="4" hidden="1">{#N/A,#N/A,FALSE,"Costos_Elem_Hid";#N/A,#N/A,FALSE,"Costos_Elem_Hid";#N/A,#N/A,FALSE,"Costos_Elem_Hid"}</definedName>
    <definedName name="sassa" localSheetId="1" hidden="1">{#N/A,#N/A,FALSE,"Costos_Elem_Hid";#N/A,#N/A,FALSE,"Costos_Elem_Hid";#N/A,#N/A,FALSE,"Costos_Elem_Hid"}</definedName>
    <definedName name="sassa" localSheetId="11" hidden="1">{#N/A,#N/A,FALSE,"Costos_Elem_Hid";#N/A,#N/A,FALSE,"Costos_Elem_Hid";#N/A,#N/A,FALSE,"Costos_Elem_Hid"}</definedName>
    <definedName name="sassa" localSheetId="15" hidden="1">{#N/A,#N/A,FALSE,"Costos_Elem_Hid";#N/A,#N/A,FALSE,"Costos_Elem_Hid";#N/A,#N/A,FALSE,"Costos_Elem_Hid"}</definedName>
    <definedName name="sassa" localSheetId="21" hidden="1">{#N/A,#N/A,FALSE,"Costos_Elem_Hid";#N/A,#N/A,FALSE,"Costos_Elem_Hid";#N/A,#N/A,FALSE,"Costos_Elem_Hid"}</definedName>
    <definedName name="sassa" localSheetId="3" hidden="1">{#N/A,#N/A,FALSE,"Costos_Elem_Hid";#N/A,#N/A,FALSE,"Costos_Elem_Hid";#N/A,#N/A,FALSE,"Costos_Elem_Hid"}</definedName>
    <definedName name="sassa" hidden="1">{#N/A,#N/A,FALSE,"Costos_Elem_Hid";#N/A,#N/A,FALSE,"Costos_Elem_Hid";#N/A,#N/A,FALSE,"Costos_Elem_Hid"}</definedName>
    <definedName name="saxsd" localSheetId="4" hidden="1">{#N/A,#N/A,FALSE,"Costos_Elem_Hid";#N/A,#N/A,FALSE,"Costos_Elem_Hid";#N/A,#N/A,FALSE,"Costos_Elem_Hid"}</definedName>
    <definedName name="saxsd" localSheetId="1" hidden="1">{#N/A,#N/A,FALSE,"Costos_Elem_Hid";#N/A,#N/A,FALSE,"Costos_Elem_Hid";#N/A,#N/A,FALSE,"Costos_Elem_Hid"}</definedName>
    <definedName name="saxsd" localSheetId="11" hidden="1">{#N/A,#N/A,FALSE,"Costos_Elem_Hid";#N/A,#N/A,FALSE,"Costos_Elem_Hid";#N/A,#N/A,FALSE,"Costos_Elem_Hid"}</definedName>
    <definedName name="saxsd" localSheetId="15" hidden="1">{#N/A,#N/A,FALSE,"Costos_Elem_Hid";#N/A,#N/A,FALSE,"Costos_Elem_Hid";#N/A,#N/A,FALSE,"Costos_Elem_Hid"}</definedName>
    <definedName name="saxsd" localSheetId="21" hidden="1">{#N/A,#N/A,FALSE,"Costos_Elem_Hid";#N/A,#N/A,FALSE,"Costos_Elem_Hid";#N/A,#N/A,FALSE,"Costos_Elem_Hid"}</definedName>
    <definedName name="saxsd" localSheetId="3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CY" localSheetId="1" hidden="1">{"MO(BASE)",#N/A,FALSE,"MO(BASE)";"MO(BASE)1",#N/A,FALSE,"MO(BASE)";"MO(BASE)2",#N/A,FALSE,"MO(BASE)"}</definedName>
    <definedName name="SCY" localSheetId="11" hidden="1">{"MO(BASE)",#N/A,FALSE,"MO(BASE)";"MO(BASE)1",#N/A,FALSE,"MO(BASE)";"MO(BASE)2",#N/A,FALSE,"MO(BASE)"}</definedName>
    <definedName name="SCY" localSheetId="15" hidden="1">{"MO(BASE)",#N/A,FALSE,"MO(BASE)";"MO(BASE)1",#N/A,FALSE,"MO(BASE)";"MO(BASE)2",#N/A,FALSE,"MO(BASE)"}</definedName>
    <definedName name="SCY" localSheetId="21" hidden="1">{"MO(BASE)",#N/A,FALSE,"MO(BASE)";"MO(BASE)1",#N/A,FALSE,"MO(BASE)";"MO(BASE)2",#N/A,FALSE,"MO(BASE)"}</definedName>
    <definedName name="SCY" hidden="1">{"MO(BASE)",#N/A,FALSE,"MO(BASE)";"MO(BASE)1",#N/A,FALSE,"MO(BASE)";"MO(BASE)2",#N/A,FALSE,"MO(BASE)"}</definedName>
    <definedName name="sd" localSheetId="4" hidden="1">{"Sin detalle",#N/A,FALSE,"Flujo (redondeado)";"Detallado",#N/A,FALSE,"Flujo (redondeado)"}</definedName>
    <definedName name="sd" localSheetId="1" hidden="1">{"Sin detalle",#N/A,FALSE,"Flujo (redondeado)";"Detallado",#N/A,FALSE,"Flujo (redondeado)"}</definedName>
    <definedName name="sd" localSheetId="11" hidden="1">{"Sin detalle",#N/A,FALSE,"Flujo (redondeado)";"Detallado",#N/A,FALSE,"Flujo (redondeado)"}</definedName>
    <definedName name="sd" localSheetId="15" hidden="1">{"Sin detalle",#N/A,FALSE,"Flujo (redondeado)";"Detallado",#N/A,FALSE,"Flujo (redondeado)"}</definedName>
    <definedName name="sd" localSheetId="21" hidden="1">{"Sin detalle",#N/A,FALSE,"Flujo (redondeado)";"Detallado",#N/A,FALSE,"Flujo (redondeado)"}</definedName>
    <definedName name="sd" localSheetId="3" hidden="1">{"Sin detalle",#N/A,FALSE,"Flujo (redondeado)";"Detallado",#N/A,FALSE,"Flujo (redondeado)"}</definedName>
    <definedName name="sd" hidden="1">{"Sin detalle",#N/A,FALSE,"Flujo (redondeado)";"Detallado",#N/A,FALSE,"Flujo (redondeado)"}</definedName>
    <definedName name="sd_1" localSheetId="1" hidden="1">{"Sin detalle",#N/A,FALSE,"Flujo (redondeado)";"Detallado",#N/A,FALSE,"Flujo (redondeado)"}</definedName>
    <definedName name="sd_1" localSheetId="11" hidden="1">{"Sin detalle",#N/A,FALSE,"Flujo (redondeado)";"Detallado",#N/A,FALSE,"Flujo (redondeado)"}</definedName>
    <definedName name="sd_1" localSheetId="15" hidden="1">{"Sin detalle",#N/A,FALSE,"Flujo (redondeado)";"Detallado",#N/A,FALSE,"Flujo (redondeado)"}</definedName>
    <definedName name="sd_1" localSheetId="21" hidden="1">{"Sin detalle",#N/A,FALSE,"Flujo (redondeado)";"Detallado",#N/A,FALSE,"Flujo (redondeado)"}</definedName>
    <definedName name="sd_1" hidden="1">{"Sin detalle",#N/A,FALSE,"Flujo (redondeado)";"Detallado",#N/A,FALSE,"Flujo (redondeado)"}</definedName>
    <definedName name="SD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da" localSheetId="7" hidden="1">#REF!</definedName>
    <definedName name="sdasda" hidden="1">#REF!</definedName>
    <definedName name="SDASDF" localSheetId="1" hidden="1">{"NORMAL",#N/A,FALSE,"02"}</definedName>
    <definedName name="SDASDF" localSheetId="11" hidden="1">{"NORMAL",#N/A,FALSE,"02"}</definedName>
    <definedName name="SDASDF" localSheetId="15" hidden="1">{"NORMAL",#N/A,FALSE,"02"}</definedName>
    <definedName name="SDASDF" localSheetId="21" hidden="1">{"NORMAL",#N/A,FALSE,"02"}</definedName>
    <definedName name="SDASDF" hidden="1">{"NORMAL",#N/A,FALSE,"02"}</definedName>
    <definedName name="sda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d" localSheetId="4" hidden="1">{#N/A,#N/A,TRUE,"LP-CO2X"}</definedName>
    <definedName name="sdd" localSheetId="1" hidden="1">{"MO(BASE)",#N/A,FALSE,"MO(BASE)";"MO(BASE)1",#N/A,FALSE,"MO(BASE)";"MO(BASE)2",#N/A,FALSE,"MO(BASE)"}</definedName>
    <definedName name="sdd" localSheetId="11" hidden="1">{"MO(BASE)",#N/A,FALSE,"MO(BASE)";"MO(BASE)1",#N/A,FALSE,"MO(BASE)";"MO(BASE)2",#N/A,FALSE,"MO(BASE)"}</definedName>
    <definedName name="sdd" localSheetId="15" hidden="1">{"MO(BASE)",#N/A,FALSE,"MO(BASE)";"MO(BASE)1",#N/A,FALSE,"MO(BASE)";"MO(BASE)2",#N/A,FALSE,"MO(BASE)"}</definedName>
    <definedName name="sdd" localSheetId="21" hidden="1">{"MO(BASE)",#N/A,FALSE,"MO(BASE)";"MO(BASE)1",#N/A,FALSE,"MO(BASE)";"MO(BASE)2",#N/A,FALSE,"MO(BASE)"}</definedName>
    <definedName name="sdd" localSheetId="3" hidden="1">{#N/A,#N/A,TRUE,"LP-CO2X"}</definedName>
    <definedName name="sdd" hidden="1">{"MO(BASE)",#N/A,FALSE,"MO(BASE)";"MO(BASE)1",#N/A,FALSE,"MO(BASE)";"MO(BASE)2",#N/A,FALSE,"MO(BASE)"}</definedName>
    <definedName name="sdd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f" localSheetId="4" hidden="1">{"CI+GG(BASE)",#N/A,FALSE,"CI+GG(BASE)";"GG",#N/A,FALSE,"CI+GG(BASE)";"CI",#N/A,FALSE,"CI+GG(BASE)"}</definedName>
    <definedName name="sd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3" hidden="1">{"CI+GG(BASE)",#N/A,FALSE,"CI+GG(BASE)";"GG",#N/A,FALSE,"CI+GG(BASE)";"CI",#N/A,FALSE,"CI+GG(BASE)"}</definedName>
    <definedName name="sd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_1" localSheetId="1" hidden="1">{"CI+GG(BASE)",#N/A,FALSE,"CI+GG(BASE)";"GG",#N/A,FALSE,"CI+GG(BASE)";"CI",#N/A,FALSE,"CI+GG(BASE)"}</definedName>
    <definedName name="sdf_1" localSheetId="11" hidden="1">{"CI+GG(BASE)",#N/A,FALSE,"CI+GG(BASE)";"GG",#N/A,FALSE,"CI+GG(BASE)";"CI",#N/A,FALSE,"CI+GG(BASE)"}</definedName>
    <definedName name="sdf_1" localSheetId="15" hidden="1">{"CI+GG(BASE)",#N/A,FALSE,"CI+GG(BASE)";"GG",#N/A,FALSE,"CI+GG(BASE)";"CI",#N/A,FALSE,"CI+GG(BASE)"}</definedName>
    <definedName name="sdf_1" localSheetId="21" hidden="1">{"CI+GG(BASE)",#N/A,FALSE,"CI+GG(BASE)";"GG",#N/A,FALSE,"CI+GG(BASE)";"CI",#N/A,FALSE,"CI+GG(BASE)"}</definedName>
    <definedName name="sdf_1" hidden="1">{"CI+GG(BASE)",#N/A,FALSE,"CI+GG(BASE)";"GG",#N/A,FALSE,"CI+GG(BASE)";"CI",#N/A,FALSE,"CI+GG(BASE)"}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g" localSheetId="4" hidden="1">{#N/A,#N/A,FALSE,"Costos_Elem_Hid";#N/A,#N/A,FALSE,"Costos_Elem_Hid";#N/A,#N/A,FALSE,"Costos_Elem_Hid"}</definedName>
    <definedName name="sdfg" localSheetId="1" hidden="1">{#N/A,#N/A,FALSE,"Costos_Elem_Hid";#N/A,#N/A,FALSE,"Costos_Elem_Hid";#N/A,#N/A,FALSE,"Costos_Elem_Hid"}</definedName>
    <definedName name="sdfg" localSheetId="11" hidden="1">{#N/A,#N/A,FALSE,"Costos_Elem_Hid";#N/A,#N/A,FALSE,"Costos_Elem_Hid";#N/A,#N/A,FALSE,"Costos_Elem_Hid"}</definedName>
    <definedName name="sdfg" localSheetId="15" hidden="1">{#N/A,#N/A,FALSE,"Costos_Elem_Hid";#N/A,#N/A,FALSE,"Costos_Elem_Hid";#N/A,#N/A,FALSE,"Costos_Elem_Hid"}</definedName>
    <definedName name="sdfg" localSheetId="21" hidden="1">{#N/A,#N/A,FALSE,"Costos_Elem_Hid";#N/A,#N/A,FALSE,"Costos_Elem_Hid";#N/A,#N/A,FALSE,"Costos_Elem_Hid"}</definedName>
    <definedName name="sdfg" localSheetId="3" hidden="1">{#N/A,#N/A,FALSE,"Costos_Elem_Hid";#N/A,#N/A,FALSE,"Costos_Elem_Hid";#N/A,#N/A,FALSE,"Costos_Elem_Hid"}</definedName>
    <definedName name="sdfg" hidden="1">{#N/A,#N/A,FALSE,"Costos_Elem_Hid";#N/A,#N/A,FALSE,"Costos_Elem_Hid";#N/A,#N/A,FALSE,"Costos_Elem_Hid"}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s" localSheetId="1" hidden="1">{"CI+GG(BASE)",#N/A,FALSE,"CI+GG(BASE)";"GG",#N/A,FALSE,"CI+GG(BASE)";"CI",#N/A,FALSE,"CI+GG(BASE)"}</definedName>
    <definedName name="sdfss" localSheetId="11" hidden="1">{"CI+GG(BASE)",#N/A,FALSE,"CI+GG(BASE)";"GG",#N/A,FALSE,"CI+GG(BASE)";"CI",#N/A,FALSE,"CI+GG(BASE)"}</definedName>
    <definedName name="sdfss" localSheetId="15" hidden="1">{"CI+GG(BASE)",#N/A,FALSE,"CI+GG(BASE)";"GG",#N/A,FALSE,"CI+GG(BASE)";"CI",#N/A,FALSE,"CI+GG(BASE)"}</definedName>
    <definedName name="sdfss" localSheetId="21" hidden="1">{"CI+GG(BASE)",#N/A,FALSE,"CI+GG(BASE)";"GG",#N/A,FALSE,"CI+GG(BASE)";"CI",#N/A,FALSE,"CI+GG(BASE)"}</definedName>
    <definedName name="sdfss" localSheetId="3" hidden="1">{"CI+GG(BASE)",#N/A,FALSE,"CI+GG(BASE)";"GG",#N/A,FALSE,"CI+GG(BASE)";"CI",#N/A,FALSE,"CI+GG(BASE)"}</definedName>
    <definedName name="sdfss" hidden="1">{"CI+GG(BASE)",#N/A,FALSE,"CI+GG(BASE)";"GG",#N/A,FALSE,"CI+GG(BASE)";"CI",#N/A,FALSE,"CI+GG(BASE)"}</definedName>
    <definedName name="sdht" localSheetId="4" hidden="1">{"'resumen REV 3'!$B$1:$Q$69"}</definedName>
    <definedName name="sdht" localSheetId="1" hidden="1">{"'resumen REV 3'!$B$1:$Q$69"}</definedName>
    <definedName name="sdht" localSheetId="11" hidden="1">{"'resumen REV 3'!$B$1:$Q$69"}</definedName>
    <definedName name="sdht" localSheetId="15" hidden="1">{"'resumen REV 3'!$B$1:$Q$69"}</definedName>
    <definedName name="sdht" localSheetId="21" hidden="1">{"'resumen REV 3'!$B$1:$Q$69"}</definedName>
    <definedName name="sdht" localSheetId="3" hidden="1">{"'resumen REV 3'!$B$1:$Q$69"}</definedName>
    <definedName name="sdht" hidden="1">{"'resumen REV 3'!$B$1:$Q$69"}</definedName>
    <definedName name="sdht_1" localSheetId="1" hidden="1">{"'resumen REV 3'!$B$1:$Q$69"}</definedName>
    <definedName name="sdht_1" localSheetId="11" hidden="1">{"'resumen REV 3'!$B$1:$Q$69"}</definedName>
    <definedName name="sdht_1" localSheetId="15" hidden="1">{"'resumen REV 3'!$B$1:$Q$69"}</definedName>
    <definedName name="sdht_1" localSheetId="21" hidden="1">{"'resumen REV 3'!$B$1:$Q$69"}</definedName>
    <definedName name="sdht_1" hidden="1">{"'resumen REV 3'!$B$1:$Q$69"}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11" hidden="1">{#N/A,#N/A,FALSE,"Total_OC015";#N/A,#N/A,FALSE,"ADMIN";#N/A,#N/A,FALSE,"PROCES";#N/A,#N/A,FALSE,"mecan";#N/A,#N/A,FALSE,"civil";#N/A,#N/A,FALSE,"CAÑER";#N/A,#N/A,FALSE,"ELEC";#N/A,#N/A,FALSE,"INSTR"}</definedName>
    <definedName name="SDKSD" localSheetId="15" hidden="1">{#N/A,#N/A,FALSE,"Total_OC015";#N/A,#N/A,FALSE,"ADMIN";#N/A,#N/A,FALSE,"PROCES";#N/A,#N/A,FALSE,"mecan";#N/A,#N/A,FALSE,"civil";#N/A,#N/A,FALSE,"CAÑER";#N/A,#N/A,FALSE,"ELEC";#N/A,#N/A,FALSE,"INSTR"}</definedName>
    <definedName name="SDKSD" localSheetId="21" hidden="1">{#N/A,#N/A,FALSE,"Total_OC015";#N/A,#N/A,FALSE,"ADMIN";#N/A,#N/A,FALSE,"PROCES";#N/A,#N/A,FALSE,"mecan";#N/A,#N/A,FALSE,"civil";#N/A,#N/A,FALSE,"CAÑER";#N/A,#N/A,FALSE,"ELEC";#N/A,#N/A,FALSE,"INSTR"}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KSD_1" localSheetId="1" hidden="1">{#N/A,#N/A,FALSE,"Total_OC015";#N/A,#N/A,FALSE,"ADMIN";#N/A,#N/A,FALSE,"PROCES";#N/A,#N/A,FALSE,"mecan";#N/A,#N/A,FALSE,"civil";#N/A,#N/A,FALSE,"CAÑER";#N/A,#N/A,FALSE,"ELEC";#N/A,#N/A,FALSE,"INSTR"}</definedName>
    <definedName name="SDKSD_1" localSheetId="11" hidden="1">{#N/A,#N/A,FALSE,"Total_OC015";#N/A,#N/A,FALSE,"ADMIN";#N/A,#N/A,FALSE,"PROCES";#N/A,#N/A,FALSE,"mecan";#N/A,#N/A,FALSE,"civil";#N/A,#N/A,FALSE,"CAÑER";#N/A,#N/A,FALSE,"ELEC";#N/A,#N/A,FALSE,"INSTR"}</definedName>
    <definedName name="SDKSD_1" localSheetId="15" hidden="1">{#N/A,#N/A,FALSE,"Total_OC015";#N/A,#N/A,FALSE,"ADMIN";#N/A,#N/A,FALSE,"PROCES";#N/A,#N/A,FALSE,"mecan";#N/A,#N/A,FALSE,"civil";#N/A,#N/A,FALSE,"CAÑER";#N/A,#N/A,FALSE,"ELEC";#N/A,#N/A,FALSE,"INSTR"}</definedName>
    <definedName name="SDKSD_1" localSheetId="21" hidden="1">{#N/A,#N/A,FALSE,"Total_OC015";#N/A,#N/A,FALSE,"ADMIN";#N/A,#N/A,FALSE,"PROCES";#N/A,#N/A,FALSE,"mecan";#N/A,#N/A,FALSE,"civil";#N/A,#N/A,FALSE,"CAÑER";#N/A,#N/A,FALSE,"ELEC";#N/A,#N/A,FALSE,"INSTR"}</definedName>
    <definedName name="SDKSD_1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11" hidden="1">{#N/A,#N/A,FALSE,"Total_OC015";#N/A,#N/A,FALSE,"ADMIN";#N/A,#N/A,FALSE,"PROCES";#N/A,#N/A,FALSE,"mecan";#N/A,#N/A,FALSE,"civil";#N/A,#N/A,FALSE,"CAÑER";#N/A,#N/A,FALSE,"ELEC";#N/A,#N/A,FALSE,"INSTR"}</definedName>
    <definedName name="sdsd" localSheetId="15" hidden="1">{#N/A,#N/A,FALSE,"Total_OC015";#N/A,#N/A,FALSE,"ADMIN";#N/A,#N/A,FALSE,"PROCES";#N/A,#N/A,FALSE,"mecan";#N/A,#N/A,FALSE,"civil";#N/A,#N/A,FALSE,"CAÑER";#N/A,#N/A,FALSE,"ELEC";#N/A,#N/A,FALSE,"INSTR"}</definedName>
    <definedName name="sdsd" localSheetId="21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d_1" localSheetId="1" hidden="1">{#N/A,#N/A,FALSE,"Total_OC015";#N/A,#N/A,FALSE,"ADMIN";#N/A,#N/A,FALSE,"PROCES";#N/A,#N/A,FALSE,"mecan";#N/A,#N/A,FALSE,"civil";#N/A,#N/A,FALSE,"CAÑER";#N/A,#N/A,FALSE,"ELEC";#N/A,#N/A,FALSE,"INSTR"}</definedName>
    <definedName name="sdsd_1" localSheetId="11" hidden="1">{#N/A,#N/A,FALSE,"Total_OC015";#N/A,#N/A,FALSE,"ADMIN";#N/A,#N/A,FALSE,"PROCES";#N/A,#N/A,FALSE,"mecan";#N/A,#N/A,FALSE,"civil";#N/A,#N/A,FALSE,"CAÑER";#N/A,#N/A,FALSE,"ELEC";#N/A,#N/A,FALSE,"INSTR"}</definedName>
    <definedName name="sdsd_1" localSheetId="15" hidden="1">{#N/A,#N/A,FALSE,"Total_OC015";#N/A,#N/A,FALSE,"ADMIN";#N/A,#N/A,FALSE,"PROCES";#N/A,#N/A,FALSE,"mecan";#N/A,#N/A,FALSE,"civil";#N/A,#N/A,FALSE,"CAÑER";#N/A,#N/A,FALSE,"ELEC";#N/A,#N/A,FALSE,"INSTR"}</definedName>
    <definedName name="sdsd_1" localSheetId="21" hidden="1">{#N/A,#N/A,FALSE,"Total_OC015";#N/A,#N/A,FALSE,"ADMIN";#N/A,#N/A,FALSE,"PROCES";#N/A,#N/A,FALSE,"mecan";#N/A,#N/A,FALSE,"civil";#N/A,#N/A,FALSE,"CAÑER";#N/A,#N/A,FALSE,"ELEC";#N/A,#N/A,FALSE,"INSTR"}</definedName>
    <definedName name="sdsd_1" hidden="1">{#N/A,#N/A,FALSE,"Total_OC015";#N/A,#N/A,FALSE,"ADMIN";#N/A,#N/A,FALSE,"PROCES";#N/A,#N/A,FALSE,"mecan";#N/A,#N/A,FALSE,"civil";#N/A,#N/A,FALSE,"CAÑER";#N/A,#N/A,FALSE,"ELEC";#N/A,#N/A,FALSE,"INSTR"}</definedName>
    <definedName name="SDSDD" localSheetId="7">#REF!</definedName>
    <definedName name="SDSDD">#REF!</definedName>
    <definedName name="sdsdsd" hidden="1">{#N/A,#N/A,TRUE,"LP-CO2X"}</definedName>
    <definedName name="sdsdws" localSheetId="7" hidden="1">#REF!</definedName>
    <definedName name="sdsdws" hidden="1">#REF!</definedName>
    <definedName name="SDS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ector1" localSheetId="4" hidden="1">{#N/A,#N/A,TRUE,"LP-CO2X"}</definedName>
    <definedName name="Sector1" localSheetId="1" hidden="1">{#N/A,#N/A,TRUE,"LP-CO2X"}</definedName>
    <definedName name="Sector1" localSheetId="11" hidden="1">{#N/A,#N/A,TRUE,"LP-CO2X"}</definedName>
    <definedName name="Sector1" localSheetId="15" hidden="1">{#N/A,#N/A,TRUE,"LP-CO2X"}</definedName>
    <definedName name="Sector1" localSheetId="21" hidden="1">{#N/A,#N/A,TRUE,"LP-CO2X"}</definedName>
    <definedName name="Sector1" localSheetId="3" hidden="1">{#N/A,#N/A,TRUE,"LP-CO2X"}</definedName>
    <definedName name="Sector1" hidden="1">{#N/A,#N/A,TRUE,"LP-CO2X"}</definedName>
    <definedName name="SEDE" localSheetId="7">#REF!</definedName>
    <definedName name="SEDE" localSheetId="4">#REF!</definedName>
    <definedName name="SEDE">#REF!</definedName>
    <definedName name="SEG" localSheetId="7">#REF!</definedName>
    <definedName name="SEG">#REF!</definedName>
    <definedName name="SEGACC" localSheetId="7">#REF!</definedName>
    <definedName name="SEGACC" localSheetId="4">#REF!</definedName>
    <definedName name="SEGACC">#REF!</definedName>
    <definedName name="SEGCOMPSALUD" localSheetId="7">#REF!</definedName>
    <definedName name="SEGCOMPSALUD" localSheetId="4">#REF!</definedName>
    <definedName name="SEGCOMPSALUD">#REF!</definedName>
    <definedName name="seis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MA" localSheetId="7">#REF!</definedName>
    <definedName name="SEMA">#REF!</definedName>
    <definedName name="SEMANA" localSheetId="7">#REF!</definedName>
    <definedName name="SEMANA">#REF!</definedName>
    <definedName name="Semana_para_mostrar" localSheetId="7">#REF!</definedName>
    <definedName name="Semana_para_mostrar">#REF!</definedName>
    <definedName name="sencount" hidden="1">1</definedName>
    <definedName name="sencount2" hidden="1">3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7">#REF!</definedName>
    <definedName name="sens">#REF!</definedName>
    <definedName name="sens2" localSheetId="7">#REF!</definedName>
    <definedName name="sens2">#REF!</definedName>
    <definedName name="sens200" localSheetId="7">#REF!</definedName>
    <definedName name="sens200">#REF!</definedName>
    <definedName name="SENTRANS" localSheetId="7">#REF!</definedName>
    <definedName name="SENTRANS">#REF!</definedName>
    <definedName name="SERVICE" localSheetId="7">#REF!</definedName>
    <definedName name="SERVICE" localSheetId="4">#REF!</definedName>
    <definedName name="SERVICE">#REF!</definedName>
    <definedName name="SERVICIO" localSheetId="7">#REF!</definedName>
    <definedName name="SERVICIO" localSheetId="4">#REF!</definedName>
    <definedName name="SERVICIO">#REF!</definedName>
    <definedName name="servicios" localSheetId="7">#REF!</definedName>
    <definedName name="servicios">#REF!</definedName>
    <definedName name="seveneight" localSheetId="7">#REF!</definedName>
    <definedName name="seveneight">#REF!</definedName>
    <definedName name="sevennine" localSheetId="7">#REF!</definedName>
    <definedName name="sevennine">#REF!</definedName>
    <definedName name="sevenseven" localSheetId="7">#REF!</definedName>
    <definedName name="sevenseven">#REF!</definedName>
    <definedName name="sevenzero" localSheetId="7">#REF!</definedName>
    <definedName name="sevenzero">#REF!</definedName>
    <definedName name="sewer" localSheetId="7">#REF!</definedName>
    <definedName name="sewer">#REF!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localSheetId="4" hidden="1">{#N/A,#N/A,FALSE,"Costos_Elem_Hid";#N/A,#N/A,FALSE,"Costos_Elem_Hid";#N/A,#N/A,FALSE,"Costos_Elem_Hid"}</definedName>
    <definedName name="sfr" localSheetId="1" hidden="1">{#N/A,#N/A,FALSE,"Costos_Elem_Hid";#N/A,#N/A,FALSE,"Costos_Elem_Hid";#N/A,#N/A,FALSE,"Costos_Elem_Hid"}</definedName>
    <definedName name="sfr" localSheetId="11" hidden="1">{#N/A,#N/A,FALSE,"Costos_Elem_Hid";#N/A,#N/A,FALSE,"Costos_Elem_Hid";#N/A,#N/A,FALSE,"Costos_Elem_Hid"}</definedName>
    <definedName name="sfr" localSheetId="15" hidden="1">{#N/A,#N/A,FALSE,"Costos_Elem_Hid";#N/A,#N/A,FALSE,"Costos_Elem_Hid";#N/A,#N/A,FALSE,"Costos_Elem_Hid"}</definedName>
    <definedName name="sfr" localSheetId="21" hidden="1">{#N/A,#N/A,FALSE,"Costos_Elem_Hid";#N/A,#N/A,FALSE,"Costos_Elem_Hid";#N/A,#N/A,FALSE,"Costos_Elem_Hid"}</definedName>
    <definedName name="sfr" localSheetId="3" hidden="1">{#N/A,#N/A,FALSE,"Costos_Elem_Hid";#N/A,#N/A,FALSE,"Costos_Elem_Hid";#N/A,#N/A,FALSE,"Costos_Elem_Hid"}</definedName>
    <definedName name="sfr" hidden="1">{#N/A,#N/A,FALSE,"Costos_Elem_Hid";#N/A,#N/A,FALSE,"Costos_Elem_Hid";#N/A,#N/A,FALSE,"Costos_Elem_Hid"}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V" localSheetId="7">#REF!</definedName>
    <definedName name="SGV">#REF!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iftPeriodConversion">0.36</definedName>
    <definedName name="shopcost" localSheetId="7">#REF!</definedName>
    <definedName name="shopcost">#REF!</definedName>
    <definedName name="ShowLee" localSheetId="7">#REF!</definedName>
    <definedName name="ShowLee">#REF!</definedName>
    <definedName name="SI" localSheetId="7">#REF!</definedName>
    <definedName name="SI">#REF!</definedName>
    <definedName name="sí">1</definedName>
    <definedName name="SIC" localSheetId="1" hidden="1">{#N/A,#N/A,FALSE,"Total_OC015";#N/A,#N/A,FALSE,"ADMIN";#N/A,#N/A,FALSE,"PROCES";#N/A,#N/A,FALSE,"mecan";#N/A,#N/A,FALSE,"civil";#N/A,#N/A,FALSE,"CAÑER";#N/A,#N/A,FALSE,"ELEC";#N/A,#N/A,FALSE,"INSTR"}</definedName>
    <definedName name="SIC" localSheetId="11" hidden="1">{#N/A,#N/A,FALSE,"Total_OC015";#N/A,#N/A,FALSE,"ADMIN";#N/A,#N/A,FALSE,"PROCES";#N/A,#N/A,FALSE,"mecan";#N/A,#N/A,FALSE,"civil";#N/A,#N/A,FALSE,"CAÑER";#N/A,#N/A,FALSE,"ELEC";#N/A,#N/A,FALSE,"INSTR"}</definedName>
    <definedName name="SIC" localSheetId="15" hidden="1">{#N/A,#N/A,FALSE,"Total_OC015";#N/A,#N/A,FALSE,"ADMIN";#N/A,#N/A,FALSE,"PROCES";#N/A,#N/A,FALSE,"mecan";#N/A,#N/A,FALSE,"civil";#N/A,#N/A,FALSE,"CAÑER";#N/A,#N/A,FALSE,"ELEC";#N/A,#N/A,FALSE,"INSTR"}</definedName>
    <definedName name="SIC" localSheetId="21" hidden="1">{#N/A,#N/A,FALSE,"Total_OC015";#N/A,#N/A,FALSE,"ADMIN";#N/A,#N/A,FALSE,"PROCES";#N/A,#N/A,FALSE,"mecan";#N/A,#N/A,FALSE,"civil";#N/A,#N/A,FALSE,"CAÑER";#N/A,#N/A,FALSE,"ELEC";#N/A,#N/A,FALSE,"INSTR"}</definedName>
    <definedName name="SIC" hidden="1">{#N/A,#N/A,FALSE,"Total_OC015";#N/A,#N/A,FALSE,"ADMIN";#N/A,#N/A,FALSE,"PROCES";#N/A,#N/A,FALSE,"mecan";#N/A,#N/A,FALSE,"civil";#N/A,#N/A,FALSE,"CAÑER";#N/A,#N/A,FALSE,"ELEC";#N/A,#N/A,FALSE,"INSTR"}</definedName>
    <definedName name="SIG" localSheetId="7">#REF!</definedName>
    <definedName name="SIG">#REF!</definedName>
    <definedName name="SIGC" localSheetId="7">#REF!</definedName>
    <definedName name="SIGC">#REF!</definedName>
    <definedName name="siguiente" localSheetId="7">#REF!</definedName>
    <definedName name="siguiente">#REF!</definedName>
    <definedName name="simul" localSheetId="7">#REF!</definedName>
    <definedName name="simul">#REF!</definedName>
    <definedName name="singaby" localSheetId="7">#REF!*4315</definedName>
    <definedName name="singaby">#REF!*4315</definedName>
    <definedName name="Sino" localSheetId="7">#REF!</definedName>
    <definedName name="Sino">#REF!</definedName>
    <definedName name="SIS" localSheetId="7">#REF!</definedName>
    <definedName name="SIS" localSheetId="4">#REF!</definedName>
    <definedName name="sis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>#REF!</definedName>
    <definedName name="s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TE" localSheetId="7">#REF!</definedName>
    <definedName name="SITE">#REF!</definedName>
    <definedName name="SixA" localSheetId="7">#REF!</definedName>
    <definedName name="SixA" localSheetId="4">#REF!</definedName>
    <definedName name="SixA">#REF!</definedName>
    <definedName name="SixB" localSheetId="7">#REF!</definedName>
    <definedName name="SixB" localSheetId="4">#REF!</definedName>
    <definedName name="SixB">#REF!</definedName>
    <definedName name="SixC" localSheetId="7">#REF!</definedName>
    <definedName name="SixC" localSheetId="4">#REF!</definedName>
    <definedName name="SixC">#REF!</definedName>
    <definedName name="SixD" localSheetId="7">#REF!</definedName>
    <definedName name="SixD" localSheetId="4">#REF!</definedName>
    <definedName name="SixD">#REF!</definedName>
    <definedName name="SixE" localSheetId="7">#REF!</definedName>
    <definedName name="SixE" localSheetId="4">#REF!</definedName>
    <definedName name="SixE">#REF!</definedName>
    <definedName name="SixF" localSheetId="7">#REF!</definedName>
    <definedName name="SixF" localSheetId="4">#REF!</definedName>
    <definedName name="SixF">#REF!</definedName>
    <definedName name="SixG" localSheetId="7">#REF!</definedName>
    <definedName name="SixG" localSheetId="4">#REF!</definedName>
    <definedName name="SixG">#REF!</definedName>
    <definedName name="SixH" localSheetId="7">#REF!</definedName>
    <definedName name="SixH" localSheetId="4">#REF!</definedName>
    <definedName name="SixH">#REF!</definedName>
    <definedName name="SixI" localSheetId="7">#REF!</definedName>
    <definedName name="SixI" localSheetId="4">#REF!</definedName>
    <definedName name="SixI">#REF!</definedName>
    <definedName name="SixJ" localSheetId="7">#REF!</definedName>
    <definedName name="SixJ" localSheetId="4">#REF!</definedName>
    <definedName name="SixJ">#REF!</definedName>
    <definedName name="SixK" localSheetId="7">#REF!</definedName>
    <definedName name="SixK" localSheetId="4">#REF!</definedName>
    <definedName name="SixK">#REF!</definedName>
    <definedName name="SixL" localSheetId="7">#REF!</definedName>
    <definedName name="SixL" localSheetId="4">#REF!</definedName>
    <definedName name="SixL">#REF!</definedName>
    <definedName name="SixM" localSheetId="7">#REF!</definedName>
    <definedName name="SixM" localSheetId="4">#REF!</definedName>
    <definedName name="SixM">#REF!</definedName>
    <definedName name="sjd" localSheetId="7">#REF!</definedName>
    <definedName name="sjd">#REF!</definedName>
    <definedName name="SM" localSheetId="7">#REF!</definedName>
    <definedName name="SM">#REF!</definedName>
    <definedName name="sociedades">#N/A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o_total" localSheetId="7">#REF!</definedName>
    <definedName name="solo_total">#REF!</definedName>
    <definedName name="solver_adj" localSheetId="7" hidden="1">#REF!</definedName>
    <definedName name="solver_adj" hidden="1">#REF!</definedName>
    <definedName name="solver_cvg" hidden="1">0.001</definedName>
    <definedName name="solver_drv" hidden="1">2</definedName>
    <definedName name="solver_est" hidden="1">2</definedName>
    <definedName name="solver_itr" hidden="1">100</definedName>
    <definedName name="solver_lhs3" localSheetId="7" hidden="1">#REF!</definedName>
    <definedName name="solver_lhs3" hidden="1">#REF!</definedName>
    <definedName name="solver_lhs4" localSheetId="7" hidden="1">#REF!</definedName>
    <definedName name="solver_lhs4" hidden="1">#REF!</definedName>
    <definedName name="solver_lhs5" localSheetId="7" hidden="1">#REF!</definedName>
    <definedName name="solver_lhs5" hidden="1">#REF!</definedName>
    <definedName name="solver_lhs6" localSheetId="7" hidden="1">#REF!</definedName>
    <definedName name="solver_lhs6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7" hidden="1">#REF!</definedName>
    <definedName name="solver_opt" hidden="1">#REF!</definedName>
    <definedName name="solver_pre" hidden="1">0.000001</definedName>
    <definedName name="solver_rel3" hidden="1">2</definedName>
    <definedName name="solver_rel4" hidden="1">2</definedName>
    <definedName name="solver_rel5" hidden="1">2</definedName>
    <definedName name="solver_rel6" hidden="1">1</definedName>
    <definedName name="solver_rhs3" localSheetId="7" hidden="1">#REF!</definedName>
    <definedName name="solver_rhs3" hidden="1">#REF!</definedName>
    <definedName name="solver_rhs4" localSheetId="7" hidden="1">#REF!</definedName>
    <definedName name="solver_rhs4" hidden="1">#REF!</definedName>
    <definedName name="solver_rhs5" localSheetId="7" hidden="1">#REF!</definedName>
    <definedName name="solver_rhs5" hidden="1">#REF!</definedName>
    <definedName name="solver_rhs6" localSheetId="7" hidden="1">#REF!</definedName>
    <definedName name="solver_rhs6" hidden="1">#REF!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portes_PE" localSheetId="7" hidden="1">INDEX(codematch,1,20)</definedName>
    <definedName name="Soportes_PE" localSheetId="14" hidden="1">INDEX(codematch,1,20)</definedName>
    <definedName name="Soportes_PE" localSheetId="13" hidden="1">INDEX(codematch,1,20)</definedName>
    <definedName name="Soportes_PE" localSheetId="16" hidden="1">INDEX(codematch,1,20)</definedName>
    <definedName name="Soportes_PE" hidden="1">INDEX(codematch,1,20)</definedName>
    <definedName name="SORT2" localSheetId="7" hidden="1">#REF!</definedName>
    <definedName name="SORT2" hidden="1">#REF!</definedName>
    <definedName name="SP" localSheetId="1" hidden="1">{#N/A,#N/A,FALSE,"subcontract"}</definedName>
    <definedName name="SP" localSheetId="11" hidden="1">{#N/A,#N/A,FALSE,"subcontract"}</definedName>
    <definedName name="SP" localSheetId="15" hidden="1">{#N/A,#N/A,FALSE,"subcontract"}</definedName>
    <definedName name="SP" localSheetId="21" hidden="1">{#N/A,#N/A,FALSE,"subcontract"}</definedName>
    <definedName name="SP" hidden="1">{#N/A,#N/A,FALSE,"subcontract"}</definedName>
    <definedName name="spgd.xls" localSheetId="1" hidden="1">{#N/A,#N/A,FALSE,"사업총괄";#N/A,#N/A,FALSE,"장비사업";#N/A,#N/A,FALSE,"철구사업";#N/A,#N/A,FALSE,"준설사업"}</definedName>
    <definedName name="spgd.xls" localSheetId="11" hidden="1">{#N/A,#N/A,FALSE,"사업총괄";#N/A,#N/A,FALSE,"장비사업";#N/A,#N/A,FALSE,"철구사업";#N/A,#N/A,FALSE,"준설사업"}</definedName>
    <definedName name="spgd.xls" localSheetId="15" hidden="1">{#N/A,#N/A,FALSE,"사업총괄";#N/A,#N/A,FALSE,"장비사업";#N/A,#N/A,FALSE,"철구사업";#N/A,#N/A,FALSE,"준설사업"}</definedName>
    <definedName name="spgd.xls" localSheetId="21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11" hidden="1">{#N/A,#N/A,FALSE,"사업총괄";#N/A,#N/A,FALSE,"장비사업";#N/A,#N/A,FALSE,"철구사업";#N/A,#N/A,FALSE,"준설사업"}</definedName>
    <definedName name="spgd_1" localSheetId="15" hidden="1">{#N/A,#N/A,FALSE,"사업총괄";#N/A,#N/A,FALSE,"장비사업";#N/A,#N/A,FALSE,"철구사업";#N/A,#N/A,FALSE,"준설사업"}</definedName>
    <definedName name="spgd_1" localSheetId="21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4">#REF!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3">#REF!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__0" localSheetId="7">#REF!</definedName>
    <definedName name="ss___0" localSheetId="4">#REF!</definedName>
    <definedName name="ss___0">#REF!</definedName>
    <definedName name="ss___1" localSheetId="7">#REF!</definedName>
    <definedName name="ss___1" localSheetId="4">#REF!</definedName>
    <definedName name="ss___1">#REF!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" localSheetId="7">#REF!</definedName>
    <definedName name="ssd">#REF!</definedName>
    <definedName name="ssdsdsd" localSheetId="4" hidden="1">{"Sin detalle",#N/A,FALSE,"Flujo (redondeado)";"Detallado",#N/A,FALSE,"Flujo (redondeado)"}</definedName>
    <definedName name="ssdsdsd" localSheetId="1" hidden="1">{"Sin detalle",#N/A,FALSE,"Flujo (redondeado)";"Detallado",#N/A,FALSE,"Flujo (redondeado)"}</definedName>
    <definedName name="ssdsdsd" localSheetId="11" hidden="1">{"Sin detalle",#N/A,FALSE,"Flujo (redondeado)";"Detallado",#N/A,FALSE,"Flujo (redondeado)"}</definedName>
    <definedName name="ssdsdsd" localSheetId="15" hidden="1">{"Sin detalle",#N/A,FALSE,"Flujo (redondeado)";"Detallado",#N/A,FALSE,"Flujo (redondeado)"}</definedName>
    <definedName name="ssdsdsd" localSheetId="21" hidden="1">{"Sin detalle",#N/A,FALSE,"Flujo (redondeado)";"Detallado",#N/A,FALSE,"Flujo (redondeado)"}</definedName>
    <definedName name="ssdsdsd" localSheetId="3" hidden="1">{"Sin detalle",#N/A,FALSE,"Flujo (redondeado)";"Detallado",#N/A,FALSE,"Flujo (redondeado)"}</definedName>
    <definedName name="ssdsdsd" hidden="1">{"Sin detalle",#N/A,FALSE,"Flujo (redondeado)";"Detallado",#N/A,FALSE,"Flujo (redondeado)"}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" hidden="1">{#N/A,#N/A,FALSE,"Graficos"}</definedName>
    <definedName name="sss" localSheetId="11" hidden="1">{#N/A,#N/A,FALSE,"Graficos"}</definedName>
    <definedName name="sss" localSheetId="15" hidden="1">{#N/A,#N/A,FALSE,"Graficos"}</definedName>
    <definedName name="sss" localSheetId="21" hidden="1">{#N/A,#N/A,FALSE,"Graficos"}</definedName>
    <definedName name="sss" localSheetId="3">#REF!</definedName>
    <definedName name="sss" hidden="1">{#N/A,#N/A,FALSE,"Graficos"}</definedName>
    <definedName name="sss___0" localSheetId="7">#REF!</definedName>
    <definedName name="sss___0" localSheetId="4">#REF!</definedName>
    <definedName name="sss___0">#REF!</definedName>
    <definedName name="sss___1" localSheetId="7">#REF!</definedName>
    <definedName name="sss___1" localSheetId="4">#REF!</definedName>
    <definedName name="sss___1">#REF!</definedName>
    <definedName name="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s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DFS" localSheetId="7">#REF!</definedName>
    <definedName name="SSSSDFS">#REF!</definedName>
    <definedName name="ss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3">#REF!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{#N/A,#N/A,FALSE,"Total_OC015";#N/A,#N/A,FALSE,"ADMIN";#N/A,#N/A,FALSE,"PROCES";#N/A,#N/A,FALSE,"mecan";#N/A,#N/A,FALSE,"civil";#N/A,#N/A,FALSE,"CAÑER";#N/A,#N/A,FALSE,"ELEC";#N/A,#N/A,FALSE,"INSTR"}</definedName>
    <definedName name="sssss_1" localSheetId="11" hidden="1">{#N/A,#N/A,FALSE,"Total_OC015";#N/A,#N/A,FALSE,"ADMIN";#N/A,#N/A,FALSE,"PROCES";#N/A,#N/A,FALSE,"mecan";#N/A,#N/A,FALSE,"civil";#N/A,#N/A,FALSE,"CAÑER";#N/A,#N/A,FALSE,"ELEC";#N/A,#N/A,FALSE,"INSTR"}</definedName>
    <definedName name="sssss_1" localSheetId="15" hidden="1">{#N/A,#N/A,FALSE,"Total_OC015";#N/A,#N/A,FALSE,"ADMIN";#N/A,#N/A,FALSE,"PROCES";#N/A,#N/A,FALSE,"mecan";#N/A,#N/A,FALSE,"civil";#N/A,#N/A,FALSE,"CAÑER";#N/A,#N/A,FALSE,"ELEC";#N/A,#N/A,FALSE,"INSTR"}</definedName>
    <definedName name="sssss_1" localSheetId="21" hidden="1">{#N/A,#N/A,FALSE,"Total_OC015";#N/A,#N/A,FALSE,"ADMIN";#N/A,#N/A,FALSE,"PROCES";#N/A,#N/A,FALSE,"mecan";#N/A,#N/A,FALSE,"civil";#N/A,#N/A,FALSE,"CAÑER";#N/A,#N/A,FALSE,"ELEC";#N/A,#N/A,FALSE,"INSTR"}</definedName>
    <definedName name="sssss_1" hidden="1">{#N/A,#N/A,FALSE,"Total_OC015";#N/A,#N/A,FALSE,"ADMIN";#N/A,#N/A,FALSE,"PROCES";#N/A,#N/A,FALSE,"mecan";#N/A,#N/A,FALSE,"civil";#N/A,#N/A,FALSE,"CAÑER";#N/A,#N/A,FALSE,"ELEC";#N/A,#N/A,FALSE,"INSTR"}</definedName>
    <definedName name="sss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7">#REF!</definedName>
    <definedName name="ssssssssss" localSheetId="4">#REF!</definedName>
    <definedName name="ssssssssss" localSheetId="3">#REF!</definedName>
    <definedName name="ssssssssss">#REF!</definedName>
    <definedName name="SSST" hidden="1">{#N/A,#N/A,FALSE,"Graficos"}</definedName>
    <definedName name="SST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StartMonth" localSheetId="7">#REF!</definedName>
    <definedName name="StartMonth">#REF!</definedName>
    <definedName name="startmonth1" localSheetId="7">#REF!</definedName>
    <definedName name="startmonth1">#REF!</definedName>
    <definedName name="STC" localSheetId="7">#REF!</definedName>
    <definedName name="STC" localSheetId="4">#REF!</definedName>
    <definedName name="STC">#REF!</definedName>
    <definedName name="steelcost" localSheetId="7">#REF!</definedName>
    <definedName name="steelcost">#REF!</definedName>
    <definedName name="steelwgt" localSheetId="7">#REF!</definedName>
    <definedName name="steelwgt">#REF!</definedName>
    <definedName name="STEP" localSheetId="7">#REF!</definedName>
    <definedName name="STEP">#REF!</definedName>
    <definedName name="STOCK" localSheetId="7">#REF!</definedName>
    <definedName name="STOCK">#REF!</definedName>
    <definedName name="STR_SIZE" localSheetId="7">#REF!</definedName>
    <definedName name="STR_SIZE">#REF!</definedName>
    <definedName name="struct" localSheetId="7">#REF!</definedName>
    <definedName name="struct">#REF!</definedName>
    <definedName name="SUBA" localSheetId="7">#REF!</definedName>
    <definedName name="SUBA">#REF!</definedName>
    <definedName name="SUBCONTRATOS" localSheetId="7">#REF!</definedName>
    <definedName name="SUBCONTRATOS" localSheetId="4">#REF!</definedName>
    <definedName name="SUBCONTRATOS">#REF!</definedName>
    <definedName name="subcost" localSheetId="7">#REF!</definedName>
    <definedName name="subcost">#REF!</definedName>
    <definedName name="SubFamilia" localSheetId="7">#REF!</definedName>
    <definedName name="SubFamilia">#REF!</definedName>
    <definedName name="SUBP" localSheetId="7">#REF!</definedName>
    <definedName name="SUBP">#REF!</definedName>
    <definedName name="SUBTERRANEA" localSheetId="7">#REF!</definedName>
    <definedName name="SUBTERRANEA">#REF!</definedName>
    <definedName name="subtotalwgt" localSheetId="7">#REF!</definedName>
    <definedName name="subtotalwgt">#REF!</definedName>
    <definedName name="subwgt" localSheetId="7">#REF!</definedName>
    <definedName name="subwgt">#REF!</definedName>
    <definedName name="SUELDO_MANT" localSheetId="7">#REF!</definedName>
    <definedName name="SUELDO_MANT">#REF!</definedName>
    <definedName name="SUELDO_OP" localSheetId="7">#REF!</definedName>
    <definedName name="SUELDO_OP">#REF!</definedName>
    <definedName name="SUM" localSheetId="7">#REF!</definedName>
    <definedName name="SUM">#REF!</definedName>
    <definedName name="SUMA" localSheetId="7">#REF!</definedName>
    <definedName name="SUMA" localSheetId="4">#REF!</definedName>
    <definedName name="SUMA">#REF!</definedName>
    <definedName name="SUMINISTRO" localSheetId="7">#REF!</definedName>
    <definedName name="SUMINISTRO" localSheetId="4">#REF!</definedName>
    <definedName name="SUMINISTRO">#REF!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nkCostSensitivity" localSheetId="7">IF(#REF!="Yes",1,0)</definedName>
    <definedName name="sunkCostSensitivity">IF(#REF!="Yes",1,0)</definedName>
    <definedName name="Supervisor" localSheetId="7">#REF!</definedName>
    <definedName name="Supervisor">#REF!</definedName>
    <definedName name="SWEQ" localSheetId="7" hidden="1">#REF!</definedName>
    <definedName name="SWEQ" hidden="1">#REF!</definedName>
    <definedName name="Swvu.DETT.._.COSTI." localSheetId="7" hidden="1">#REF!</definedName>
    <definedName name="Swvu.DETT.._.COSTI." localSheetId="4" hidden="1">#REF!</definedName>
    <definedName name="Swvu.DETT.._.COSTI." hidden="1">#REF!</definedName>
    <definedName name="Swvu.GAITHERSBURG._.OFFICE." localSheetId="7" hidden="1">#REF!</definedName>
    <definedName name="Swvu.GAITHERSBURG._.OFFICE." hidden="1">#REF!</definedName>
    <definedName name="Swvu.garo_graph." localSheetId="7" hidden="1">#REF!</definedName>
    <definedName name="Swvu.garo_graph." hidden="1">#REF!</definedName>
    <definedName name="Swvu.garo_personnel." localSheetId="7" hidden="1">#REF!</definedName>
    <definedName name="Swvu.garo_personnel." hidden="1">#REF!</definedName>
    <definedName name="Swvu.headcount._.change." localSheetId="7" hidden="1">#REF!</definedName>
    <definedName name="Swvu.headcount._.change." hidden="1">#REF!</definedName>
    <definedName name="Swvu.personnel._.by._.location." localSheetId="7" hidden="1">#REF!</definedName>
    <definedName name="Swvu.personnel._.by._.location." hidden="1">#REF!</definedName>
    <definedName name="Swvu.RIEPIL.." localSheetId="7" hidden="1">#REF!</definedName>
    <definedName name="Swvu.RIEPIL.." localSheetId="4" hidden="1">#REF!</definedName>
    <definedName name="Swvu.RIEPIL.." hidden="1">#REF!</definedName>
    <definedName name="sxd" localSheetId="4" hidden="1">{#N/A,#N/A,FALSE,"Costos_Elem_Hid";#N/A,#N/A,FALSE,"Costos_Elem_Hid";#N/A,#N/A,FALSE,"Costos_Elem_Hid"}</definedName>
    <definedName name="sxd" localSheetId="1" hidden="1">{#N/A,#N/A,FALSE,"Costos_Elem_Hid";#N/A,#N/A,FALSE,"Costos_Elem_Hid";#N/A,#N/A,FALSE,"Costos_Elem_Hid"}</definedName>
    <definedName name="sxd" localSheetId="11" hidden="1">{#N/A,#N/A,FALSE,"Costos_Elem_Hid";#N/A,#N/A,FALSE,"Costos_Elem_Hid";#N/A,#N/A,FALSE,"Costos_Elem_Hid"}</definedName>
    <definedName name="sxd" localSheetId="15" hidden="1">{#N/A,#N/A,FALSE,"Costos_Elem_Hid";#N/A,#N/A,FALSE,"Costos_Elem_Hid";#N/A,#N/A,FALSE,"Costos_Elem_Hid"}</definedName>
    <definedName name="sxd" localSheetId="21" hidden="1">{#N/A,#N/A,FALSE,"Costos_Elem_Hid";#N/A,#N/A,FALSE,"Costos_Elem_Hid";#N/A,#N/A,FALSE,"Costos_Elem_Hid"}</definedName>
    <definedName name="sxd" localSheetId="3" hidden="1">{#N/A,#N/A,FALSE,"Costos_Elem_Hid";#N/A,#N/A,FALSE,"Costos_Elem_Hid";#N/A,#N/A,FALSE,"Costos_Elem_Hid"}</definedName>
    <definedName name="sxd" hidden="1">{#N/A,#N/A,FALSE,"Costos_Elem_Hid";#N/A,#N/A,FALSE,"Costos_Elem_Hid";#N/A,#N/A,FALSE,"Costos_Elem_Hid"}</definedName>
    <definedName name="systems" localSheetId="7">#REF!</definedName>
    <definedName name="systems" localSheetId="4">#REF!</definedName>
    <definedName name="systems">#REF!</definedName>
    <definedName name="T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1" hidden="1">{#N/A,#N/A,FALSE,"Matrix";#N/A,#N/A,FALSE,"Executive";#N/A,#N/A,FALSE,"Summary"}</definedName>
    <definedName name="t" localSheetId="11" hidden="1">{#N/A,#N/A,FALSE,"Matrix";#N/A,#N/A,FALSE,"Executive";#N/A,#N/A,FALSE,"Summary"}</definedName>
    <definedName name="t" localSheetId="15" hidden="1">{#N/A,#N/A,FALSE,"Matrix";#N/A,#N/A,FALSE,"Executive";#N/A,#N/A,FALSE,"Summary"}</definedName>
    <definedName name="t" localSheetId="21" hidden="1">{#N/A,#N/A,FALSE,"Matrix";#N/A,#N/A,FALSE,"Executive";#N/A,#N/A,FALSE,"Summary"}</definedName>
    <definedName name="t" localSheetId="3">#REF!</definedName>
    <definedName name="t" hidden="1">{#N/A,#N/A,FALSE,"Matrix";#N/A,#N/A,FALSE,"Executive";#N/A,#N/A,FALSE,"Summary"}</definedName>
    <definedName name="t_1" localSheetId="1" hidden="1">{#N/A,#N/A,FALSE,"Total_OC015";#N/A,#N/A,FALSE,"ADMIN";#N/A,#N/A,FALSE,"PROCES";#N/A,#N/A,FALSE,"mecan";#N/A,#N/A,FALSE,"civil";#N/A,#N/A,FALSE,"CAÑER";#N/A,#N/A,FALSE,"ELEC";#N/A,#N/A,FALSE,"INSTR"}</definedName>
    <definedName name="t_1" localSheetId="11" hidden="1">{#N/A,#N/A,FALSE,"Total_OC015";#N/A,#N/A,FALSE,"ADMIN";#N/A,#N/A,FALSE,"PROCES";#N/A,#N/A,FALSE,"mecan";#N/A,#N/A,FALSE,"civil";#N/A,#N/A,FALSE,"CAÑER";#N/A,#N/A,FALSE,"ELEC";#N/A,#N/A,FALSE,"INSTR"}</definedName>
    <definedName name="t_1" localSheetId="15" hidden="1">{#N/A,#N/A,FALSE,"Total_OC015";#N/A,#N/A,FALSE,"ADMIN";#N/A,#N/A,FALSE,"PROCES";#N/A,#N/A,FALSE,"mecan";#N/A,#N/A,FALSE,"civil";#N/A,#N/A,FALSE,"CAÑER";#N/A,#N/A,FALSE,"ELEC";#N/A,#N/A,FALSE,"INSTR"}</definedName>
    <definedName name="t_1" localSheetId="21" hidden="1">{#N/A,#N/A,FALSE,"Total_OC015";#N/A,#N/A,FALSE,"ADMIN";#N/A,#N/A,FALSE,"PROCES";#N/A,#N/A,FALSE,"mecan";#N/A,#N/A,FALSE,"civil";#N/A,#N/A,FALSE,"CAÑER";#N/A,#N/A,FALSE,"ELEC";#N/A,#N/A,FALSE,"INSTR"}</definedName>
    <definedName name="t_1" hidden="1">{#N/A,#N/A,FALSE,"Total_OC015";#N/A,#N/A,FALSE,"ADMIN";#N/A,#N/A,FALSE,"PROCES";#N/A,#N/A,FALSE,"mecan";#N/A,#N/A,FALSE,"civil";#N/A,#N/A,FALSE,"CAÑER";#N/A,#N/A,FALSE,"ELEC";#N/A,#N/A,FALSE,"INSTR"}</definedName>
    <definedName name="T_BASE" localSheetId="7">#REF!</definedName>
    <definedName name="T_BASE" localSheetId="4">#REF!</definedName>
    <definedName name="T_BASE">#REF!</definedName>
    <definedName name="T_CODE" localSheetId="7">#REF!</definedName>
    <definedName name="T_CODE" localSheetId="4">#REF!</definedName>
    <definedName name="T_CODE">#REF!</definedName>
    <definedName name="T_COST" localSheetId="7">#REF!</definedName>
    <definedName name="T_COST" localSheetId="4">#REF!</definedName>
    <definedName name="T_COST">#REF!</definedName>
    <definedName name="T_FN" localSheetId="7">#REF!</definedName>
    <definedName name="T_FN" localSheetId="4">#REF!</definedName>
    <definedName name="T_FN">#REF!</definedName>
    <definedName name="T_NAME" localSheetId="7">#REF!</definedName>
    <definedName name="T_NAME" localSheetId="4">#REF!</definedName>
    <definedName name="T_NAME">#REF!</definedName>
    <definedName name="T_TC" localSheetId="7">#REF!</definedName>
    <definedName name="T_TC" localSheetId="4">#REF!</definedName>
    <definedName name="T_TC">#REF!</definedName>
    <definedName name="tabique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4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4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4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4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4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5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5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5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5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5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6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6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6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6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6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la_Tareas1" localSheetId="7">#REF!</definedName>
    <definedName name="Tabla_Tareas1">#REF!</definedName>
    <definedName name="TABLA1" localSheetId="7">#REF!</definedName>
    <definedName name="TABLA1">#REF!</definedName>
    <definedName name="TABLA14a" localSheetId="7">#REF!</definedName>
    <definedName name="TABLA14a">#REF!</definedName>
    <definedName name="TABLA14b" localSheetId="7">#REF!</definedName>
    <definedName name="TABLA14b">#REF!</definedName>
    <definedName name="TABLAC" localSheetId="7">#REF!</definedName>
    <definedName name="TABLAC">#REF!</definedName>
    <definedName name="TABLACAR" localSheetId="7">#REF!</definedName>
    <definedName name="TABLACAR">#REF!</definedName>
    <definedName name="TABLAE" localSheetId="7">#REF!</definedName>
    <definedName name="TABLAE">#REF!</definedName>
    <definedName name="TABLAM" localSheetId="7">#REF!</definedName>
    <definedName name="TABLAM">#REF!</definedName>
    <definedName name="table1" localSheetId="7">#REF!</definedName>
    <definedName name="table1">#REF!</definedName>
    <definedName name="TAIL1" localSheetId="7">#REF!</definedName>
    <definedName name="TAIL1">#REF!</definedName>
    <definedName name="TAIL10" localSheetId="7">#REF!</definedName>
    <definedName name="TAIL10">#REF!</definedName>
    <definedName name="TAIL2" localSheetId="7">#REF!</definedName>
    <definedName name="TAIL2">#REF!</definedName>
    <definedName name="TAIL3" localSheetId="7">#REF!</definedName>
    <definedName name="TAIL3">#REF!</definedName>
    <definedName name="TAIL4" localSheetId="7">#REF!</definedName>
    <definedName name="TAIL4">#REF!</definedName>
    <definedName name="TAIL5" localSheetId="7">#REF!</definedName>
    <definedName name="TAIL5">#REF!</definedName>
    <definedName name="TAIL6" localSheetId="7">#REF!</definedName>
    <definedName name="TAIL6">#REF!</definedName>
    <definedName name="TAIL7" localSheetId="7">#REF!</definedName>
    <definedName name="TAIL7">#REF!</definedName>
    <definedName name="TAIL8" localSheetId="7">#REF!</definedName>
    <definedName name="TAIL8">#REF!</definedName>
    <definedName name="TAIL9" localSheetId="7">#REF!</definedName>
    <definedName name="TAIL9">#REF!</definedName>
    <definedName name="Tamaño" localSheetId="7">#REF!</definedName>
    <definedName name="Tamaño">#REF!</definedName>
    <definedName name="tank" localSheetId="7">#REF!</definedName>
    <definedName name="tank">#REF!</definedName>
    <definedName name="tarmm" localSheetId="7">#REF!</definedName>
    <definedName name="tarmm">#REF!</definedName>
    <definedName name="Tasa_de_descuento" localSheetId="7">#REF!</definedName>
    <definedName name="Tasa_de_descuento">#REF!</definedName>
    <definedName name="tasacambio" localSheetId="7">#REF!</definedName>
    <definedName name="tasacambio">#REF!</definedName>
    <definedName name="TausendS1" localSheetId="7">#REF!</definedName>
    <definedName name="TausendS1">#REF!</definedName>
    <definedName name="TausendS2" localSheetId="7">#REF!</definedName>
    <definedName name="TausendS2">#REF!</definedName>
    <definedName name="TausendS3" localSheetId="7">#REF!</definedName>
    <definedName name="TausendS3">#REF!</definedName>
    <definedName name="taxRate">0.5</definedName>
    <definedName name="tc_can" localSheetId="7">#REF!</definedName>
    <definedName name="tc_can" localSheetId="4">#REF!</definedName>
    <definedName name="tc_can">#REF!</definedName>
    <definedName name="tcn" localSheetId="7">#REF!</definedName>
    <definedName name="tcn">#REF!</definedName>
    <definedName name="TCOCAB" localSheetId="7">#REF!</definedName>
    <definedName name="TCOCAB">#REF!</definedName>
    <definedName name="TCOCABTA" localSheetId="7">#REF!</definedName>
    <definedName name="TCOCABTA">#REF!</definedName>
    <definedName name="TCOCABTB" localSheetId="7">#REF!</definedName>
    <definedName name="TCOCABTB">#REF!</definedName>
    <definedName name="TCOCABTC" localSheetId="7">#REF!</definedName>
    <definedName name="TCOCABTC">#REF!</definedName>
    <definedName name="TComp" localSheetId="7">#REF!</definedName>
    <definedName name="TComp" localSheetId="4">#REF!</definedName>
    <definedName name="TComp">#REF!</definedName>
    <definedName name="tdb" localSheetId="7">#REF!</definedName>
    <definedName name="tdb">#REF!</definedName>
    <definedName name="TDCTO" localSheetId="7">#REF!</definedName>
    <definedName name="TDCTO">#REF!</definedName>
    <definedName name="TE" localSheetId="7">#REF!</definedName>
    <definedName name="TE">#REF!</definedName>
    <definedName name="TEC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3">#REF!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_1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_1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HINT_INTERNATIONAL_CONSTRUCTION">"CP03"</definedName>
    <definedName name="temporaneo" localSheetId="4" hidden="1">{#N/A,#N/A,FALSE,"1 SUMM";#N/A,#N/A,FALSE,"4 FACIL"}</definedName>
    <definedName name="temporaneo" localSheetId="1" hidden="1">{#N/A,#N/A,FALSE,"1 SUMM";#N/A,#N/A,FALSE,"4 FACIL"}</definedName>
    <definedName name="temporaneo" localSheetId="11" hidden="1">{#N/A,#N/A,FALSE,"1 SUMM";#N/A,#N/A,FALSE,"4 FACIL"}</definedName>
    <definedName name="temporaneo" localSheetId="15" hidden="1">{#N/A,#N/A,FALSE,"1 SUMM";#N/A,#N/A,FALSE,"4 FACIL"}</definedName>
    <definedName name="temporaneo" localSheetId="21" hidden="1">{#N/A,#N/A,FALSE,"1 SUMM";#N/A,#N/A,FALSE,"4 FACIL"}</definedName>
    <definedName name="temporaneo" hidden="1">{#N/A,#N/A,FALSE,"1 SUMM";#N/A,#N/A,FALSE,"4 FACIL"}</definedName>
    <definedName name="Terreno" localSheetId="7">#REF!</definedName>
    <definedName name="Terreno">#REF!</definedName>
    <definedName name="TE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0" localSheetId="7">#REF!</definedName>
    <definedName name="TEST0" localSheetId="4">#REF!</definedName>
    <definedName name="TEST0">#REF!</definedName>
    <definedName name="TESTE" localSheetId="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" localSheetId="1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" localSheetId="15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" localSheetId="2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localSheetId="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localSheetId="1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localSheetId="15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localSheetId="2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localSheetId="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localSheetId="1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localSheetId="15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localSheetId="2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HKEY" localSheetId="7">#REF!</definedName>
    <definedName name="TESTHKEY" localSheetId="4">#REF!</definedName>
    <definedName name="TESTHKEY">#REF!</definedName>
    <definedName name="testit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KEYS" localSheetId="7">#REF!</definedName>
    <definedName name="TESTKEYS" localSheetId="4">#REF!</definedName>
    <definedName name="TESTKEYS">#REF!</definedName>
    <definedName name="TESTVKEY" localSheetId="7">#REF!</definedName>
    <definedName name="TESTVKEY" localSheetId="4">#REF!</definedName>
    <definedName name="TESTVKEY">#REF!</definedName>
    <definedName name="TET" localSheetId="7">#REF!</definedName>
    <definedName name="TET">#REF!</definedName>
    <definedName name="TEX" localSheetId="7">#REF!</definedName>
    <definedName name="TEX">#REF!</definedName>
    <definedName name="TEXX" localSheetId="7">#REF!</definedName>
    <definedName name="TEXX">#REF!</definedName>
    <definedName name="T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G" localSheetId="7">#REF!</definedName>
    <definedName name="TG">#REF!</definedName>
    <definedName name="tgp" localSheetId="7">#REF!</definedName>
    <definedName name="tgp">#REF!</definedName>
    <definedName name="ThreeA" localSheetId="7">#REF!</definedName>
    <definedName name="ThreeA" localSheetId="4">#REF!</definedName>
    <definedName name="ThreeA">#REF!</definedName>
    <definedName name="ThreeB" localSheetId="7">#REF!</definedName>
    <definedName name="ThreeB" localSheetId="4">#REF!</definedName>
    <definedName name="ThreeB">#REF!</definedName>
    <definedName name="ThreeC" localSheetId="7">#REF!</definedName>
    <definedName name="ThreeC" localSheetId="4">#REF!</definedName>
    <definedName name="ThreeC">#REF!</definedName>
    <definedName name="ThreeD" localSheetId="7">#REF!</definedName>
    <definedName name="ThreeD" localSheetId="4">#REF!</definedName>
    <definedName name="ThreeD">#REF!</definedName>
    <definedName name="ThreeE" localSheetId="7">#REF!</definedName>
    <definedName name="ThreeE" localSheetId="4">#REF!</definedName>
    <definedName name="ThreeE">#REF!</definedName>
    <definedName name="ThreeF" localSheetId="7">#REF!</definedName>
    <definedName name="ThreeF" localSheetId="4">#REF!</definedName>
    <definedName name="ThreeF">#REF!</definedName>
    <definedName name="ThreeG" localSheetId="7">#REF!</definedName>
    <definedName name="ThreeG" localSheetId="4">#REF!</definedName>
    <definedName name="ThreeG">#REF!</definedName>
    <definedName name="ThreeH" localSheetId="7">#REF!</definedName>
    <definedName name="ThreeH" localSheetId="4">#REF!</definedName>
    <definedName name="ThreeH">#REF!</definedName>
    <definedName name="ThreeI" localSheetId="7">#REF!</definedName>
    <definedName name="ThreeI" localSheetId="4">#REF!</definedName>
    <definedName name="ThreeI">#REF!</definedName>
    <definedName name="ThreeJ" localSheetId="7">#REF!</definedName>
    <definedName name="ThreeJ" localSheetId="4">#REF!</definedName>
    <definedName name="ThreeJ">#REF!</definedName>
    <definedName name="ThreeK" localSheetId="7">#REF!</definedName>
    <definedName name="ThreeK" localSheetId="4">#REF!</definedName>
    <definedName name="ThreeK">#REF!</definedName>
    <definedName name="ThreeL" localSheetId="7">#REF!</definedName>
    <definedName name="ThreeL" localSheetId="4">#REF!</definedName>
    <definedName name="ThreeL">#REF!</definedName>
    <definedName name="ThreeM" localSheetId="7">#REF!</definedName>
    <definedName name="ThreeM" localSheetId="4">#REF!</definedName>
    <definedName name="ThreeM">#REF!</definedName>
    <definedName name="threezero" localSheetId="7">#REF!</definedName>
    <definedName name="threezero">#REF!</definedName>
    <definedName name="tia" localSheetId="7">#REF!</definedName>
    <definedName name="tia">#REF!</definedName>
    <definedName name="tib" localSheetId="7">#REF!</definedName>
    <definedName name="tib">#REF!</definedName>
    <definedName name="tic" localSheetId="7">#REF!</definedName>
    <definedName name="tic">#REF!</definedName>
    <definedName name="tile" localSheetId="7">#REF!</definedName>
    <definedName name="tile">#REF!</definedName>
    <definedName name="tim0" localSheetId="7">#REF!</definedName>
    <definedName name="tim0">#REF!</definedName>
    <definedName name="time" localSheetId="7">#REF!</definedName>
    <definedName name="time" localSheetId="4">#REF!</definedName>
    <definedName name="time">#REF!</definedName>
    <definedName name="Tipo" localSheetId="7">#REF!</definedName>
    <definedName name="Tipo">#REF!</definedName>
    <definedName name="TIPO_DE_BASE" localSheetId="7">#REF!</definedName>
    <definedName name="TIPO_DE_BASE" localSheetId="4">#REF!</definedName>
    <definedName name="TIPO_DE_BASE">#REF!</definedName>
    <definedName name="TIPO_DE_BASE___0" localSheetId="7">#REF!</definedName>
    <definedName name="TIPO_DE_BASE___0" localSheetId="4">#REF!</definedName>
    <definedName name="TIPO_DE_BASE___0">#REF!</definedName>
    <definedName name="TIPO_DE_BASE___1" localSheetId="7">#REF!</definedName>
    <definedName name="TIPO_DE_BASE___1" localSheetId="4">#REF!</definedName>
    <definedName name="TIPO_DE_BASE___1">#REF!</definedName>
    <definedName name="TIPO_DE_BASE___2" localSheetId="7">#REF!</definedName>
    <definedName name="TIPO_DE_BASE___2" localSheetId="4">#REF!</definedName>
    <definedName name="TIPO_DE_BASE___2">#REF!</definedName>
    <definedName name="TIPO_DE_BASE___3" localSheetId="7">#REF!</definedName>
    <definedName name="TIPO_DE_BASE___3" localSheetId="4">#REF!</definedName>
    <definedName name="TIPO_DE_BASE___3">#REF!</definedName>
    <definedName name="TIPO_DE_BASE___4" localSheetId="7">#REF!</definedName>
    <definedName name="TIPO_DE_BASE___4" localSheetId="4">#REF!</definedName>
    <definedName name="TIPO_DE_BASE___4">#REF!</definedName>
    <definedName name="Tipo_de_Cambio" localSheetId="7">#REF!</definedName>
    <definedName name="Tipo_de_Cambio">#REF!</definedName>
    <definedName name="TIRai" localSheetId="7">#REF!</definedName>
    <definedName name="TIRai">#REF!</definedName>
    <definedName name="TIRdi" localSheetId="7">#REF!</definedName>
    <definedName name="TIRdi">#REF!</definedName>
    <definedName name="TIT" localSheetId="7">#REF!</definedName>
    <definedName name="TIT">#REF!</definedName>
    <definedName name="TITLE" localSheetId="7">#REF!</definedName>
    <definedName name="TITLE" localSheetId="4">#REF!</definedName>
    <definedName name="TITLE">#REF!</definedName>
    <definedName name="TITULO" localSheetId="7">#REF!</definedName>
    <definedName name="TITULO">#REF!</definedName>
    <definedName name="_xlnm.Print_Titles" localSheetId="7">#REF!</definedName>
    <definedName name="_xlnm.Print_Titles">#REF!</definedName>
    <definedName name="Títulos_a_imprimir_IM" localSheetId="7">#REF!</definedName>
    <definedName name="Títulos_a_imprimir_IM" localSheetId="4">#REF!</definedName>
    <definedName name="Títulos_a_imprimir_IM">#REF!</definedName>
    <definedName name="tjd" localSheetId="7">#REF!</definedName>
    <definedName name="tjd">#REF!</definedName>
    <definedName name="TO" localSheetId="7">#REF!</definedName>
    <definedName name="TO">#REF!</definedName>
    <definedName name="todas" localSheetId="7">#REF!</definedName>
    <definedName name="todas">#REF!</definedName>
    <definedName name="todo" localSheetId="7">#REF!</definedName>
    <definedName name="TODO" localSheetId="4">#REF!</definedName>
    <definedName name="todo">#REF!</definedName>
    <definedName name="TOIT" localSheetId="7">#REF!</definedName>
    <definedName name="TOIT">#REF!</definedName>
    <definedName name="TOLOSA" localSheetId="7">#REF!</definedName>
    <definedName name="TOLOSA">#REF!</definedName>
    <definedName name="TOLV" localSheetId="7">#REF!</definedName>
    <definedName name="TOLV">#REF!</definedName>
    <definedName name="Tonelaje" localSheetId="1" hidden="1">{#N/A,#N/A,FALSE,"Dotac_Propia"}</definedName>
    <definedName name="Tonelaje" localSheetId="11" hidden="1">{#N/A,#N/A,FALSE,"Dotac_Propia"}</definedName>
    <definedName name="Tonelaje" localSheetId="15" hidden="1">{#N/A,#N/A,FALSE,"Dotac_Propia"}</definedName>
    <definedName name="Tonelaje" localSheetId="21" hidden="1">{#N/A,#N/A,FALSE,"Dotac_Propia"}</definedName>
    <definedName name="Tonelaje" hidden="1">{#N/A,#N/A,FALSE,"Dotac_Propia"}</definedName>
    <definedName name="TOPECESANTIA" localSheetId="7">#REF!</definedName>
    <definedName name="TOPECESANTIA" localSheetId="4">#REF!</definedName>
    <definedName name="TOPECESANTIA">#REF!</definedName>
    <definedName name="TOPEMUTUAL" localSheetId="7">#REF!</definedName>
    <definedName name="TOPEMUTUAL" localSheetId="4">#REF!</definedName>
    <definedName name="TOPEMUTUAL">#REF!</definedName>
    <definedName name="TOPESIS" localSheetId="7">#REF!</definedName>
    <definedName name="TOPESIS" localSheetId="4">#REF!</definedName>
    <definedName name="TOPESIS">#REF!</definedName>
    <definedName name="Toq" localSheetId="1" hidden="1">{#N/A,#N/A,FALSE,"Matrix";#N/A,#N/A,FALSE,"Executive";#N/A,#N/A,FALSE,"Summary"}</definedName>
    <definedName name="Toq" localSheetId="11" hidden="1">{#N/A,#N/A,FALSE,"Matrix";#N/A,#N/A,FALSE,"Executive";#N/A,#N/A,FALSE,"Summary"}</definedName>
    <definedName name="Toq" localSheetId="15" hidden="1">{#N/A,#N/A,FALSE,"Matrix";#N/A,#N/A,FALSE,"Executive";#N/A,#N/A,FALSE,"Summary"}</definedName>
    <definedName name="Toq" localSheetId="21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11" hidden="1">{#N/A,#N/A,FALSE,"Matrix";#N/A,#N/A,FALSE,"Executive";#N/A,#N/A,FALSE,"Summary"}</definedName>
    <definedName name="Toquepala" localSheetId="15" hidden="1">{#N/A,#N/A,FALSE,"Matrix";#N/A,#N/A,FALSE,"Executive";#N/A,#N/A,FALSE,"Summary"}</definedName>
    <definedName name="Toquepala" localSheetId="21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11" hidden="1">{#N/A,#N/A,FALSE,"Matrix";#N/A,#N/A,FALSE,"Executive";#N/A,#N/A,FALSE,"Summary"}</definedName>
    <definedName name="Toquepala_1" localSheetId="15" hidden="1">{#N/A,#N/A,FALSE,"Matrix";#N/A,#N/A,FALSE,"Executive";#N/A,#N/A,FALSE,"Summary"}</definedName>
    <definedName name="Toquepala_1" localSheetId="21" hidden="1">{#N/A,#N/A,FALSE,"Matrix";#N/A,#N/A,FALSE,"Executive";#N/A,#N/A,FALSE,"Summary"}</definedName>
    <definedName name="Toquepala_1" hidden="1">{#N/A,#N/A,FALSE,"Matrix";#N/A,#N/A,FALSE,"Executive";#N/A,#N/A,FALSE,"Summary"}</definedName>
    <definedName name="TOT">#N/A</definedName>
    <definedName name="total" localSheetId="7">#REF!</definedName>
    <definedName name="TOTAL" localSheetId="4">#REF!</definedName>
    <definedName name="total">#REF!</definedName>
    <definedName name="TOTAL_ADI_TEPSAC" localSheetId="7">#REF!</definedName>
    <definedName name="TOTAL_ADI_TEPSAC" localSheetId="4">#REF!</definedName>
    <definedName name="TOTAL_ADI_TEPSAC">#REF!</definedName>
    <definedName name="TOTAL_ANDAMIOS" localSheetId="7">#REF!</definedName>
    <definedName name="TOTAL_ANDAMIOS" localSheetId="4">#REF!</definedName>
    <definedName name="TOTAL_ANDAMIOS">#REF!</definedName>
    <definedName name="TOTAL_CONTINGENCIA" localSheetId="7">#REF!</definedName>
    <definedName name="TOTAL_CONTINGENCIA" localSheetId="4">#REF!</definedName>
    <definedName name="TOTAL_CONTINGENCIA">#REF!</definedName>
    <definedName name="TOTAL_COSTO_DIRECTO" localSheetId="7">#REF!</definedName>
    <definedName name="TOTAL_COSTO_DIRECTO" localSheetId="4">#REF!</definedName>
    <definedName name="TOTAL_COSTO_DIRECTO">#REF!</definedName>
    <definedName name="TOTAL_COSTO_INDIRECTO" localSheetId="7">#REF!</definedName>
    <definedName name="TOTAL_COSTO_INDIRECTO" localSheetId="4">#REF!</definedName>
    <definedName name="TOTAL_COSTO_INDIRECTO">#REF!</definedName>
    <definedName name="TOTAL_COSTO_PROYECTO_MPM" localSheetId="7">#REF!</definedName>
    <definedName name="TOTAL_COSTO_PROYECTO_MPM" localSheetId="4">#REF!</definedName>
    <definedName name="TOTAL_COSTO_PROYECTO_MPM">#REF!</definedName>
    <definedName name="TOTAL_EQUIPOS" localSheetId="7">#REF!</definedName>
    <definedName name="TOTAL_EQUIPOS" localSheetId="4">#REF!</definedName>
    <definedName name="TOTAL_EQUIPOS">#REF!</definedName>
    <definedName name="TOTAL_FINANCIERO" localSheetId="7">#REF!</definedName>
    <definedName name="TOTAL_FINANCIERO" localSheetId="4">#REF!</definedName>
    <definedName name="TOTAL_FINANCIERO">#REF!</definedName>
    <definedName name="Total_Fino__t" localSheetId="7">#REF!</definedName>
    <definedName name="Total_Fino__t">#REF!</definedName>
    <definedName name="TOTAL_FLETE" localSheetId="7">#REF!</definedName>
    <definedName name="TOTAL_FLETE" localSheetId="4">#REF!</definedName>
    <definedName name="TOTAL_FLETE">#REF!</definedName>
    <definedName name="TOTAL_GG" localSheetId="7">#REF!</definedName>
    <definedName name="TOTAL_GG" localSheetId="4">#REF!</definedName>
    <definedName name="TOTAL_GG">#REF!</definedName>
    <definedName name="TOTAL_HH_DIRECTA" localSheetId="7">#REF!</definedName>
    <definedName name="TOTAL_HH_DIRECTA" localSheetId="4">#REF!</definedName>
    <definedName name="TOTAL_HH_DIRECTA">#REF!</definedName>
    <definedName name="TOTAL_HH_INDIRECTA" localSheetId="7">#REF!</definedName>
    <definedName name="TOTAL_HH_INDIRECTA" localSheetId="4">#REF!</definedName>
    <definedName name="TOTAL_HH_INDIRECTA">#REF!</definedName>
    <definedName name="TOTAL_IIFF" localSheetId="7">#REF!</definedName>
    <definedName name="TOTAL_IIFF" localSheetId="4">#REF!</definedName>
    <definedName name="TOTAL_IIFF">#REF!</definedName>
    <definedName name="TOTAL_MAT_CON" localSheetId="7">#REF!</definedName>
    <definedName name="TOTAL_MAT_CON" localSheetId="4">#REF!</definedName>
    <definedName name="TOTAL_MAT_CON">#REF!</definedName>
    <definedName name="TOTAL_MOD" localSheetId="7">#REF!</definedName>
    <definedName name="TOTAL_MOD" localSheetId="4">#REF!</definedName>
    <definedName name="TOTAL_MOD">#REF!</definedName>
    <definedName name="Total_MWH" localSheetId="7">#REF!</definedName>
    <definedName name="Total_MWH">#REF!</definedName>
    <definedName name="TOTAL_ROSTER_CONSORCIO" localSheetId="7">#REF!</definedName>
    <definedName name="TOTAL_ROSTER_CONSORCIO" localSheetId="4">#REF!</definedName>
    <definedName name="TOTAL_ROSTER_CONSORCIO">#REF!</definedName>
    <definedName name="TOTAL_ROSTER_MPM" localSheetId="7">#REF!</definedName>
    <definedName name="TOTAL_ROSTER_MPM" localSheetId="4">#REF!</definedName>
    <definedName name="TOTAL_ROSTER_MPM">#REF!</definedName>
    <definedName name="TOTAL_ROSTER_TEPSAC" localSheetId="7">#REF!</definedName>
    <definedName name="TOTAL_ROSTER_TEPSAC" localSheetId="4">#REF!</definedName>
    <definedName name="TOTAL_ROSTER_TEPSAC">#REF!</definedName>
    <definedName name="TOTAL_SUBCONTRATO" localSheetId="7">#REF!</definedName>
    <definedName name="TOTAL_SUBCONTRATO" localSheetId="4">#REF!</definedName>
    <definedName name="TOTAL_SUBCONTRATO">#REF!</definedName>
    <definedName name="TOTAL_UTLIDAD" localSheetId="7">#REF!</definedName>
    <definedName name="TOTAL_UTLIDAD" localSheetId="4">#REF!</definedName>
    <definedName name="TOTAL_UTLIDAD">#REF!</definedName>
    <definedName name="total1">#N/A</definedName>
    <definedName name="TotalCant" localSheetId="7">#REF!</definedName>
    <definedName name="TotalCant">#REF!</definedName>
    <definedName name="totalsub" localSheetId="7">#REF!</definedName>
    <definedName name="totalsub">#REF!</definedName>
    <definedName name="TotalSubCta" localSheetId="7">#REF!</definedName>
    <definedName name="TotalSubCta">#REF!</definedName>
    <definedName name="TOTRH" localSheetId="7">#REF!</definedName>
    <definedName name="TOTRH" localSheetId="4">#REF!</definedName>
    <definedName name="TOTRH">#REF!</definedName>
    <definedName name="TOTRH1" localSheetId="7">#REF!</definedName>
    <definedName name="TOTRH1" localSheetId="4">#REF!</definedName>
    <definedName name="TOTRH1">#REF!</definedName>
    <definedName name="tpa" localSheetId="7">#REF!</definedName>
    <definedName name="tpa">#REF!</definedName>
    <definedName name="tpb" localSheetId="7">#REF!</definedName>
    <definedName name="tpb">#REF!</definedName>
    <definedName name="TPI" localSheetId="7">#REF!</definedName>
    <definedName name="TPI">#REF!</definedName>
    <definedName name="TR" localSheetId="4">#REF!</definedName>
    <definedName name="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3">#REF!</definedName>
    <definedName name="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ABAJADOR" localSheetId="7">#REF!</definedName>
    <definedName name="TRABAJADOR">#REF!</definedName>
    <definedName name="TRAMO1" localSheetId="7">#REF!</definedName>
    <definedName name="TRAMO1">#REF!</definedName>
    <definedName name="TRAMO2A" localSheetId="7">#REF!</definedName>
    <definedName name="TRAMO2A">#REF!</definedName>
    <definedName name="TRAMO2B" localSheetId="7">#REF!</definedName>
    <definedName name="TRAMO2B">#REF!</definedName>
    <definedName name="TRAMO2C" localSheetId="7">#REF!</definedName>
    <definedName name="TRAMO2C">#REF!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TO" localSheetId="7">#REF!</definedName>
    <definedName name="TRATO">#REF!</definedName>
    <definedName name="Trinidad" localSheetId="1" hidden="1">{"bechtel1",#N/A,TRUE,"BECHTEL";"bechtelhours",#N/A,TRUE,"BECHTEL";"bechtel$",#N/A,TRUE,"BECHTEL"}</definedName>
    <definedName name="Trinidad" localSheetId="11" hidden="1">{"bechtel1",#N/A,TRUE,"BECHTEL";"bechtelhours",#N/A,TRUE,"BECHTEL";"bechtel$",#N/A,TRUE,"BECHTEL"}</definedName>
    <definedName name="Trinidad" localSheetId="15" hidden="1">{"bechtel1",#N/A,TRUE,"BECHTEL";"bechtelhours",#N/A,TRUE,"BECHTEL";"bechtel$",#N/A,TRUE,"BECHTEL"}</definedName>
    <definedName name="Trinidad" localSheetId="21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localSheetId="11" hidden="1">{#N/A,#N/A,FALSE,"MAQUINA"}</definedName>
    <definedName name="trinidad1" localSheetId="15" hidden="1">{#N/A,#N/A,FALSE,"MAQUINA"}</definedName>
    <definedName name="trinidad1" localSheetId="21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localSheetId="11" hidden="1">{#N/A,#N/A,FALSE,"Matrix";#N/A,#N/A,FALSE,"Executive";#N/A,#N/A,FALSE,"Summary"}</definedName>
    <definedName name="trinidad2" localSheetId="15" hidden="1">{#N/A,#N/A,FALSE,"Matrix";#N/A,#N/A,FALSE,"Executive";#N/A,#N/A,FALSE,"Summary"}</definedName>
    <definedName name="trinidad2" localSheetId="21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localSheetId="11" hidden="1">{#N/A,#N/A,FALSE,"Matrix";#N/A,#N/A,FALSE,"Executive";#N/A,#N/A,FALSE,"Summary"}</definedName>
    <definedName name="trinidad4" localSheetId="15" hidden="1">{#N/A,#N/A,FALSE,"Matrix";#N/A,#N/A,FALSE,"Executive";#N/A,#N/A,FALSE,"Summary"}</definedName>
    <definedName name="trinidad4" localSheetId="21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OLA" localSheetId="7">#REF!</definedName>
    <definedName name="TROLA">#REF!</definedName>
    <definedName name="TROLB" localSheetId="7">#REF!</definedName>
    <definedName name="TROLB">#REF!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SA000" localSheetId="7">#REF!</definedName>
    <definedName name="TSA000" localSheetId="4">#REF!</definedName>
    <definedName name="TSA000">#REF!</definedName>
    <definedName name="TSA030.1" localSheetId="7">#REF!</definedName>
    <definedName name="TSA030.1" localSheetId="4">#REF!</definedName>
    <definedName name="TSA030.1">#REF!</definedName>
    <definedName name="TSA030.2" localSheetId="7">#REF!</definedName>
    <definedName name="TSA030.2" localSheetId="4">#REF!</definedName>
    <definedName name="TSA030.2">#REF!</definedName>
    <definedName name="tt" localSheetId="7">#REF!</definedName>
    <definedName name="tt" localSheetId="4" hidden="1">{#N/A,#N/A,FALSE,"Total_OC015";#N/A,#N/A,FALSE,"ADMIN";#N/A,#N/A,FALSE,"PROCES";#N/A,#N/A,FALSE,"mecan";#N/A,#N/A,FALSE,"civil";#N/A,#N/A,FALSE,"CAÑER";#N/A,#N/A,FALSE,"ELEC";#N/A,#N/A,FALSE,"INSTR"}</definedName>
    <definedName name="tt">#REF!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7" hidden="1">INDEX(codematch,1,20)</definedName>
    <definedName name="tttt" localSheetId="0" hidden="1">INDEX(codematch,1,20)</definedName>
    <definedName name="tttt" localSheetId="14" hidden="1">INDEX(codematch,1,20)</definedName>
    <definedName name="tttt" localSheetId="17" hidden="1">INDEX(codematch,1,20)</definedName>
    <definedName name="tttt" localSheetId="1" hidden="1">INDEX(codematch,1,20)</definedName>
    <definedName name="tttt" localSheetId="11" hidden="1">INDEX(codematch,1,20)</definedName>
    <definedName name="tttt" localSheetId="15" hidden="1">INDEX(codematch,1,20)</definedName>
    <definedName name="tttt" localSheetId="21" hidden="1">INDEX(codematch,1,20)</definedName>
    <definedName name="tttt" localSheetId="13" hidden="1">INDEX(codematch,1,20)</definedName>
    <definedName name="tttt" localSheetId="16" hidden="1">INDEX(codematch,1,20)</definedName>
    <definedName name="tttt" localSheetId="2" hidden="1">INDEX(codematch,1,20)</definedName>
    <definedName name="tttt" localSheetId="10" hidden="1">INDEX(codematch,1,20)</definedName>
    <definedName name="tttt" hidden="1">INDEX(codematch,1,20)</definedName>
    <definedName name="tttttt" localSheetId="4" hidden="1">{#N/A,#N/A,TRUE,"Costos_Subg_Hid"}</definedName>
    <definedName name="tttttt" localSheetId="1" hidden="1">{#N/A,#N/A,TRUE,"Costos_Subg_Hid"}</definedName>
    <definedName name="tttttt" localSheetId="11" hidden="1">{#N/A,#N/A,TRUE,"Costos_Subg_Hid"}</definedName>
    <definedName name="tttttt" localSheetId="15" hidden="1">{#N/A,#N/A,TRUE,"Costos_Subg_Hid"}</definedName>
    <definedName name="tttttt" localSheetId="21" hidden="1">{#N/A,#N/A,TRUE,"Costos_Subg_Hid"}</definedName>
    <definedName name="tttttt" localSheetId="3" hidden="1">{#N/A,#N/A,TRUE,"Costos_Subg_Hid"}</definedName>
    <definedName name="tttttt" hidden="1">{#N/A,#N/A,TRUE,"Costos_Subg_Hid"}</definedName>
    <definedName name="tu" localSheetId="4" hidden="1">{"MO(BASE)",#N/A,FALSE,"MO(BASE)";"MO(BASE)1",#N/A,FALSE,"MO(BASE)";"MO(BASE)2",#N/A,FALSE,"MO(BASE)"}</definedName>
    <definedName name="tu" localSheetId="1" hidden="1">{"MO(BASE)",#N/A,FALSE,"MO(BASE)";"MO(BASE)1",#N/A,FALSE,"MO(BASE)";"MO(BASE)2",#N/A,FALSE,"MO(BASE)"}</definedName>
    <definedName name="tu" localSheetId="11" hidden="1">{"MO(BASE)",#N/A,FALSE,"MO(BASE)";"MO(BASE)1",#N/A,FALSE,"MO(BASE)";"MO(BASE)2",#N/A,FALSE,"MO(BASE)"}</definedName>
    <definedName name="tu" localSheetId="15" hidden="1">{"MO(BASE)",#N/A,FALSE,"MO(BASE)";"MO(BASE)1",#N/A,FALSE,"MO(BASE)";"MO(BASE)2",#N/A,FALSE,"MO(BASE)"}</definedName>
    <definedName name="tu" localSheetId="21" hidden="1">{"MO(BASE)",#N/A,FALSE,"MO(BASE)";"MO(BASE)1",#N/A,FALSE,"MO(BASE)";"MO(BASE)2",#N/A,FALSE,"MO(BASE)"}</definedName>
    <definedName name="tu" hidden="1">{"MO(BASE)",#N/A,FALSE,"MO(BASE)";"MO(BASE)1",#N/A,FALSE,"MO(BASE)";"MO(BASE)2",#N/A,FALSE,"MO(BASE)"}</definedName>
    <definedName name="tu_1" localSheetId="4" hidden="1">{"MO(BASE)",#N/A,FALSE,"MO(BASE)";"MO(BASE)1",#N/A,FALSE,"MO(BASE)";"MO(BASE)2",#N/A,FALSE,"MO(BASE)"}</definedName>
    <definedName name="tu_1" localSheetId="1" hidden="1">{"MO(BASE)",#N/A,FALSE,"MO(BASE)";"MO(BASE)1",#N/A,FALSE,"MO(BASE)";"MO(BASE)2",#N/A,FALSE,"MO(BASE)"}</definedName>
    <definedName name="tu_1" localSheetId="11" hidden="1">{"MO(BASE)",#N/A,FALSE,"MO(BASE)";"MO(BASE)1",#N/A,FALSE,"MO(BASE)";"MO(BASE)2",#N/A,FALSE,"MO(BASE)"}</definedName>
    <definedName name="tu_1" localSheetId="15" hidden="1">{"MO(BASE)",#N/A,FALSE,"MO(BASE)";"MO(BASE)1",#N/A,FALSE,"MO(BASE)";"MO(BASE)2",#N/A,FALSE,"MO(BASE)"}</definedName>
    <definedName name="tu_1" localSheetId="21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localSheetId="4" hidden="1">{"MO(BASE)",#N/A,FALSE,"MO(BASE)";"MO(BASE)1",#N/A,FALSE,"MO(BASE)";"MO(BASE)2",#N/A,FALSE,"MO(BASE)"}</definedName>
    <definedName name="tu_2" localSheetId="1" hidden="1">{"MO(BASE)",#N/A,FALSE,"MO(BASE)";"MO(BASE)1",#N/A,FALSE,"MO(BASE)";"MO(BASE)2",#N/A,FALSE,"MO(BASE)"}</definedName>
    <definedName name="tu_2" localSheetId="11" hidden="1">{"MO(BASE)",#N/A,FALSE,"MO(BASE)";"MO(BASE)1",#N/A,FALSE,"MO(BASE)";"MO(BASE)2",#N/A,FALSE,"MO(BASE)"}</definedName>
    <definedName name="tu_2" localSheetId="15" hidden="1">{"MO(BASE)",#N/A,FALSE,"MO(BASE)";"MO(BASE)1",#N/A,FALSE,"MO(BASE)";"MO(BASE)2",#N/A,FALSE,"MO(BASE)"}</definedName>
    <definedName name="tu_2" localSheetId="21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localSheetId="4" hidden="1">{"MO(BASE)",#N/A,FALSE,"MO(BASE)";"MO(BASE)1",#N/A,FALSE,"MO(BASE)";"MO(BASE)2",#N/A,FALSE,"MO(BASE)"}</definedName>
    <definedName name="tu_3" localSheetId="1" hidden="1">{"MO(BASE)",#N/A,FALSE,"MO(BASE)";"MO(BASE)1",#N/A,FALSE,"MO(BASE)";"MO(BASE)2",#N/A,FALSE,"MO(BASE)"}</definedName>
    <definedName name="tu_3" localSheetId="11" hidden="1">{"MO(BASE)",#N/A,FALSE,"MO(BASE)";"MO(BASE)1",#N/A,FALSE,"MO(BASE)";"MO(BASE)2",#N/A,FALSE,"MO(BASE)"}</definedName>
    <definedName name="tu_3" localSheetId="15" hidden="1">{"MO(BASE)",#N/A,FALSE,"MO(BASE)";"MO(BASE)1",#N/A,FALSE,"MO(BASE)";"MO(BASE)2",#N/A,FALSE,"MO(BASE)"}</definedName>
    <definedName name="tu_3" localSheetId="21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localSheetId="4" hidden="1">{"MO(BASE)",#N/A,FALSE,"MO(BASE)";"MO(BASE)1",#N/A,FALSE,"MO(BASE)";"MO(BASE)2",#N/A,FALSE,"MO(BASE)"}</definedName>
    <definedName name="tu_4" localSheetId="1" hidden="1">{"MO(BASE)",#N/A,FALSE,"MO(BASE)";"MO(BASE)1",#N/A,FALSE,"MO(BASE)";"MO(BASE)2",#N/A,FALSE,"MO(BASE)"}</definedName>
    <definedName name="tu_4" localSheetId="11" hidden="1">{"MO(BASE)",#N/A,FALSE,"MO(BASE)";"MO(BASE)1",#N/A,FALSE,"MO(BASE)";"MO(BASE)2",#N/A,FALSE,"MO(BASE)"}</definedName>
    <definedName name="tu_4" localSheetId="15" hidden="1">{"MO(BASE)",#N/A,FALSE,"MO(BASE)";"MO(BASE)1",#N/A,FALSE,"MO(BASE)";"MO(BASE)2",#N/A,FALSE,"MO(BASE)"}</definedName>
    <definedName name="tu_4" localSheetId="21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localSheetId="4" hidden="1">{"MO(BASE)",#N/A,FALSE,"MO(BASE)";"MO(BASE)1",#N/A,FALSE,"MO(BASE)";"MO(BASE)2",#N/A,FALSE,"MO(BASE)"}</definedName>
    <definedName name="tu_5" localSheetId="1" hidden="1">{"MO(BASE)",#N/A,FALSE,"MO(BASE)";"MO(BASE)1",#N/A,FALSE,"MO(BASE)";"MO(BASE)2",#N/A,FALSE,"MO(BASE)"}</definedName>
    <definedName name="tu_5" localSheetId="11" hidden="1">{"MO(BASE)",#N/A,FALSE,"MO(BASE)";"MO(BASE)1",#N/A,FALSE,"MO(BASE)";"MO(BASE)2",#N/A,FALSE,"MO(BASE)"}</definedName>
    <definedName name="tu_5" localSheetId="15" hidden="1">{"MO(BASE)",#N/A,FALSE,"MO(BASE)";"MO(BASE)1",#N/A,FALSE,"MO(BASE)";"MO(BASE)2",#N/A,FALSE,"MO(BASE)"}</definedName>
    <definedName name="tu_5" localSheetId="21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rno" localSheetId="7">#REF!</definedName>
    <definedName name="Turno" localSheetId="4">#REF!</definedName>
    <definedName name="Turno" localSheetId="3">#REF!</definedName>
    <definedName name="Turno">#REF!</definedName>
    <definedName name="TURNO_MANUAL" localSheetId="7">#REF!</definedName>
    <definedName name="TURNO_MANUAL" localSheetId="4">#REF!</definedName>
    <definedName name="TURNO_MANUAL">#REF!</definedName>
    <definedName name="TURNO_NONMANUAL" localSheetId="7">#REF!</definedName>
    <definedName name="TURNO_NONMANUAL" localSheetId="4">#REF!</definedName>
    <definedName name="TURNO_NONMANUAL">#REF!</definedName>
    <definedName name="TURNO_OPERADOR" localSheetId="7">#REF!</definedName>
    <definedName name="TURNO_OPERADOR" localSheetId="4">#REF!</definedName>
    <definedName name="TURNO_OPERADOR">#REF!</definedName>
    <definedName name="Turnos" localSheetId="7">#REF!</definedName>
    <definedName name="Turnos">#REF!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woA" localSheetId="7">#REF!</definedName>
    <definedName name="TwoA" localSheetId="4">#REF!</definedName>
    <definedName name="TwoA">#REF!</definedName>
    <definedName name="TwoB" localSheetId="7">#REF!</definedName>
    <definedName name="TwoB" localSheetId="4">#REF!</definedName>
    <definedName name="TwoB">#REF!</definedName>
    <definedName name="TwoC" localSheetId="7">#REF!</definedName>
    <definedName name="TwoC" localSheetId="4">#REF!</definedName>
    <definedName name="TwoC">#REF!</definedName>
    <definedName name="TwoD" localSheetId="7">#REF!</definedName>
    <definedName name="TwoD" localSheetId="4">#REF!</definedName>
    <definedName name="TwoD">#REF!</definedName>
    <definedName name="TwoE" localSheetId="7">#REF!</definedName>
    <definedName name="TwoE" localSheetId="4">#REF!</definedName>
    <definedName name="TwoE">#REF!</definedName>
    <definedName name="TwoF" localSheetId="7">#REF!</definedName>
    <definedName name="TwoF" localSheetId="4">#REF!</definedName>
    <definedName name="TwoF">#REF!</definedName>
    <definedName name="TwoG" localSheetId="7">#REF!</definedName>
    <definedName name="TwoG" localSheetId="4">#REF!</definedName>
    <definedName name="TwoG">#REF!</definedName>
    <definedName name="TwoH" localSheetId="7">#REF!</definedName>
    <definedName name="TwoH" localSheetId="4">#REF!</definedName>
    <definedName name="TwoH">#REF!</definedName>
    <definedName name="TwoI" localSheetId="7">#REF!</definedName>
    <definedName name="TwoI" localSheetId="4">#REF!</definedName>
    <definedName name="TwoI">#REF!</definedName>
    <definedName name="TwoJ" localSheetId="7">#REF!</definedName>
    <definedName name="TwoJ" localSheetId="4">#REF!</definedName>
    <definedName name="TwoJ">#REF!</definedName>
    <definedName name="TwoK" localSheetId="7">#REF!</definedName>
    <definedName name="TwoK" localSheetId="4">#REF!</definedName>
    <definedName name="TwoK">#REF!</definedName>
    <definedName name="TwoL" localSheetId="7">#REF!</definedName>
    <definedName name="TwoL" localSheetId="4">#REF!</definedName>
    <definedName name="TwoL">#REF!</definedName>
    <definedName name="TwoM" localSheetId="7">#REF!</definedName>
    <definedName name="TwoM" localSheetId="4">#REF!</definedName>
    <definedName name="TwoM">#REF!</definedName>
    <definedName name="twoone" localSheetId="7">#REF!</definedName>
    <definedName name="twoone">#REF!</definedName>
    <definedName name="twozero" localSheetId="7">#REF!</definedName>
    <definedName name="twozero">#REF!</definedName>
    <definedName name="ty" localSheetId="7">#REF!</definedName>
    <definedName name="ty" localSheetId="4">#REF!</definedName>
    <definedName name="ty">#REF!</definedName>
    <definedName name="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3" hidden="1">{#N/A,#N/A,FALSE,"PEND INC";#N/A,#N/A,FALSE,"PEND MINM"}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u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u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u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U" localSheetId="3">#REF!</definedName>
    <definedName name="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ua" localSheetId="1" hidden="1">{"CI+GG(BASE)",#N/A,FALSE,"CI+GG(BASE)";"GG",#N/A,FALSE,"CI+GG(BASE)";"CI",#N/A,FALSE,"CI+GG(BASE)"}</definedName>
    <definedName name="ua" localSheetId="11" hidden="1">{"CI+GG(BASE)",#N/A,FALSE,"CI+GG(BASE)";"GG",#N/A,FALSE,"CI+GG(BASE)";"CI",#N/A,FALSE,"CI+GG(BASE)"}</definedName>
    <definedName name="ua" localSheetId="15" hidden="1">{"CI+GG(BASE)",#N/A,FALSE,"CI+GG(BASE)";"GG",#N/A,FALSE,"CI+GG(BASE)";"CI",#N/A,FALSE,"CI+GG(BASE)"}</definedName>
    <definedName name="ua" localSheetId="21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über" localSheetId="7">#REF!</definedName>
    <definedName name="über">#REF!</definedName>
    <definedName name="UBICACION" localSheetId="7">#REF!</definedName>
    <definedName name="UBICACION">#REF!</definedName>
    <definedName name="UCA_Sum" localSheetId="7">#REF!</definedName>
    <definedName name="UCA_Sum">#REF!</definedName>
    <definedName name="UEFE" localSheetId="7">#REF!</definedName>
    <definedName name="UEFE">#REF!</definedName>
    <definedName name="uei" localSheetId="7">#REF!</definedName>
    <definedName name="uei" localSheetId="4">#REF!</definedName>
    <definedName name="uei">#REF!</definedName>
    <definedName name="UF" localSheetId="7">#REF!</definedName>
    <definedName name="UF" localSheetId="4">#REF!</definedName>
    <definedName name="uf" localSheetId="3">#REF!</definedName>
    <definedName name="UF">#REF!</definedName>
    <definedName name="UF." localSheetId="7">#REF!</definedName>
    <definedName name="UF.">#REF!</definedName>
    <definedName name="uff" localSheetId="7">#REF!</definedName>
    <definedName name="uff" localSheetId="4">#REF!</definedName>
    <definedName name="uff">#REF!</definedName>
    <definedName name="ufo" localSheetId="7">#REF!</definedName>
    <definedName name="ufo">#REF!</definedName>
    <definedName name="UFS" localSheetId="7">#REF!</definedName>
    <definedName name="UFS">#REF!</definedName>
    <definedName name="UGConsol" localSheetId="7">#REF!</definedName>
    <definedName name="UGConsol" localSheetId="4">#REF!</definedName>
    <definedName name="UGConsol">#REF!</definedName>
    <definedName name="ui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11" hidden="1">{#N/A,#N/A,FALSE,"Total_OC015";#N/A,#N/A,FALSE,"ADMIN";#N/A,#N/A,FALSE,"PROCES";#N/A,#N/A,FALSE,"mecan";#N/A,#N/A,FALSE,"civil";#N/A,#N/A,FALSE,"CAÑER";#N/A,#N/A,FALSE,"ELEC";#N/A,#N/A,FALSE,"INSTR"}</definedName>
    <definedName name="uiuiuu" localSheetId="15" hidden="1">{#N/A,#N/A,FALSE,"Total_OC015";#N/A,#N/A,FALSE,"ADMIN";#N/A,#N/A,FALSE,"PROCES";#N/A,#N/A,FALSE,"mecan";#N/A,#N/A,FALSE,"civil";#N/A,#N/A,FALSE,"CAÑER";#N/A,#N/A,FALSE,"ELEC";#N/A,#N/A,FALSE,"INSTR"}</definedName>
    <definedName name="uiuiuu" localSheetId="21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iuiuu_1" localSheetId="1" hidden="1">{#N/A,#N/A,FALSE,"Total_OC015";#N/A,#N/A,FALSE,"ADMIN";#N/A,#N/A,FALSE,"PROCES";#N/A,#N/A,FALSE,"mecan";#N/A,#N/A,FALSE,"civil";#N/A,#N/A,FALSE,"CAÑER";#N/A,#N/A,FALSE,"ELEC";#N/A,#N/A,FALSE,"INSTR"}</definedName>
    <definedName name="uiuiuu_1" localSheetId="11" hidden="1">{#N/A,#N/A,FALSE,"Total_OC015";#N/A,#N/A,FALSE,"ADMIN";#N/A,#N/A,FALSE,"PROCES";#N/A,#N/A,FALSE,"mecan";#N/A,#N/A,FALSE,"civil";#N/A,#N/A,FALSE,"CAÑER";#N/A,#N/A,FALSE,"ELEC";#N/A,#N/A,FALSE,"INSTR"}</definedName>
    <definedName name="uiuiuu_1" localSheetId="15" hidden="1">{#N/A,#N/A,FALSE,"Total_OC015";#N/A,#N/A,FALSE,"ADMIN";#N/A,#N/A,FALSE,"PROCES";#N/A,#N/A,FALSE,"mecan";#N/A,#N/A,FALSE,"civil";#N/A,#N/A,FALSE,"CAÑER";#N/A,#N/A,FALSE,"ELEC";#N/A,#N/A,FALSE,"INSTR"}</definedName>
    <definedName name="uiuiuu_1" localSheetId="21" hidden="1">{#N/A,#N/A,FALSE,"Total_OC015";#N/A,#N/A,FALSE,"ADMIN";#N/A,#N/A,FALSE,"PROCES";#N/A,#N/A,FALSE,"mecan";#N/A,#N/A,FALSE,"civil";#N/A,#N/A,FALSE,"CAÑER";#N/A,#N/A,FALSE,"ELEC";#N/A,#N/A,FALSE,"INSTR"}</definedName>
    <definedName name="uiuiuu_1" hidden="1">{#N/A,#N/A,FALSE,"Total_OC015";#N/A,#N/A,FALSE,"ADMIN";#N/A,#N/A,FALSE,"PROCES";#N/A,#N/A,FALSE,"mecan";#N/A,#N/A,FALSE,"civil";#N/A,#N/A,FALSE,"CAÑER";#N/A,#N/A,FALSE,"ELEC";#N/A,#N/A,FALSE,"INSTR"}</definedName>
    <definedName name="UJ" localSheetId="7">#REF!</definedName>
    <definedName name="UJ">#REF!</definedName>
    <definedName name="ujuu">1000</definedName>
    <definedName name="ujuuju" localSheetId="7">#REF!</definedName>
    <definedName name="ujuuju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ad" localSheetId="7">#REF!</definedName>
    <definedName name="unidad">#REF!</definedName>
    <definedName name="UNIFICADO" localSheetId="7">#REF!</definedName>
    <definedName name="UNIFICADO">#REF!</definedName>
    <definedName name="UNIFORMANCES10R4C21" localSheetId="7" hidden="1">#REF!</definedName>
    <definedName name="UNIFORMANCES10R4C21" hidden="1">#REF!</definedName>
    <definedName name="UNIFORMANCES10R4C30" localSheetId="7" hidden="1">#REF!</definedName>
    <definedName name="UNIFORMANCES10R4C30" hidden="1">#REF!</definedName>
    <definedName name="UNIFORMANCES10R4C37" localSheetId="7" hidden="1">#REF!</definedName>
    <definedName name="UNIFORMANCES10R4C37" hidden="1">#REF!</definedName>
    <definedName name="UNIFORMANCES10R4C45" localSheetId="7" hidden="1">#REF!</definedName>
    <definedName name="UNIFORMANCES10R4C45" hidden="1">#REF!</definedName>
    <definedName name="UNIFORMANCES10R4C49" localSheetId="7" hidden="1">#REF!</definedName>
    <definedName name="UNIFORMANCES10R4C49" hidden="1">#REF!</definedName>
    <definedName name="UNIFORMANCES10R4C5" localSheetId="7" hidden="1">#REF!</definedName>
    <definedName name="UNIFORMANCES10R4C5" hidden="1">#REF!</definedName>
    <definedName name="UNIFORMANCES10R4C56" localSheetId="7" hidden="1">#REF!</definedName>
    <definedName name="UNIFORMANCES10R4C56" hidden="1">#REF!</definedName>
    <definedName name="UNIFORMANCES10R4C62" localSheetId="7" hidden="1">#REF!</definedName>
    <definedName name="UNIFORMANCES10R4C62" hidden="1">#REF!</definedName>
    <definedName name="UNIFORMANCES12R4C4" localSheetId="7" hidden="1">#REF!</definedName>
    <definedName name="UNIFORMANCES12R4C4" hidden="1">#REF!</definedName>
    <definedName name="UNIFORMANCES1R4C3" localSheetId="7" hidden="1">#REF!</definedName>
    <definedName name="UNIFORMANCES1R4C3" hidden="1">#REF!</definedName>
    <definedName name="UNIFORMANCES1R8C2" localSheetId="7" hidden="1">#REF!</definedName>
    <definedName name="UNIFORMANCES1R8C2" hidden="1">#REF!</definedName>
    <definedName name="UNIFORMANCES1R8C9" localSheetId="7" hidden="1">#REF!</definedName>
    <definedName name="UNIFORMANCES1R8C9" hidden="1">#REF!</definedName>
    <definedName name="UNIFORMANCES2R8C1" localSheetId="7" hidden="1">#REF!</definedName>
    <definedName name="UNIFORMANCES2R8C1" hidden="1">#REF!</definedName>
    <definedName name="UNIFORMANCES3R20C8" localSheetId="7" hidden="1">#REF!</definedName>
    <definedName name="UNIFORMANCES3R20C8" hidden="1">#REF!</definedName>
    <definedName name="UNIFORMANCES9R4C12" localSheetId="7" hidden="1">#REF!</definedName>
    <definedName name="UNIFORMANCES9R4C12" hidden="1">#REF!</definedName>
    <definedName name="UNIFORMANCES9R4C15" localSheetId="7" hidden="1">#REF!</definedName>
    <definedName name="UNIFORMANCES9R4C15" hidden="1">#REF!</definedName>
    <definedName name="UNIFORMANCES9R4C16" localSheetId="7" hidden="1">#REF!</definedName>
    <definedName name="UNIFORMANCES9R4C16" hidden="1">#REF!</definedName>
    <definedName name="UNIFORMANCES9R4C20" localSheetId="7" hidden="1">#REF!</definedName>
    <definedName name="UNIFORMANCES9R4C20" hidden="1">#REF!</definedName>
    <definedName name="UNIFORMANCES9R4C5" localSheetId="7" hidden="1">#REF!</definedName>
    <definedName name="UNIFORMANCES9R4C5" hidden="1">#REF!</definedName>
    <definedName name="UNIFORMANCES9R4C9" localSheetId="7" hidden="1">#REF!</definedName>
    <definedName name="UNIFORMANCES9R4C9" hidden="1">#REF!</definedName>
    <definedName name="unitario" localSheetId="7">#REF!</definedName>
    <definedName name="unitario" localSheetId="4">#REF!</definedName>
    <definedName name="unitario" localSheetId="3">#REF!</definedName>
    <definedName name="unitario">#REF!</definedName>
    <definedName name="UNITTON" localSheetId="4" hidden="1">{#N/A,#N/A,FALSE,"Costos_Elem_Hid";#N/A,#N/A,FALSE,"Costos_Elem_Hid";#N/A,#N/A,FALSE,"Costos_Elem_Hid"}</definedName>
    <definedName name="UNITTON" localSheetId="1" hidden="1">{#N/A,#N/A,FALSE,"Costos_Elem_Hid";#N/A,#N/A,FALSE,"Costos_Elem_Hid";#N/A,#N/A,FALSE,"Costos_Elem_Hid"}</definedName>
    <definedName name="UNITTON" localSheetId="11" hidden="1">{#N/A,#N/A,FALSE,"Costos_Elem_Hid";#N/A,#N/A,FALSE,"Costos_Elem_Hid";#N/A,#N/A,FALSE,"Costos_Elem_Hid"}</definedName>
    <definedName name="UNITTON" localSheetId="15" hidden="1">{#N/A,#N/A,FALSE,"Costos_Elem_Hid";#N/A,#N/A,FALSE,"Costos_Elem_Hid";#N/A,#N/A,FALSE,"Costos_Elem_Hid"}</definedName>
    <definedName name="UNITTON" localSheetId="21" hidden="1">{#N/A,#N/A,FALSE,"Costos_Elem_Hid";#N/A,#N/A,FALSE,"Costos_Elem_Hid";#N/A,#N/A,FALSE,"Costos_Elem_Hid"}</definedName>
    <definedName name="UNITTON" localSheetId="3" hidden="1">{#N/A,#N/A,FALSE,"Costos_Elem_Hid";#N/A,#N/A,FALSE,"Costos_Elem_Hid";#N/A,#N/A,FALSE,"Costos_Elem_Hid"}</definedName>
    <definedName name="UNITTON" hidden="1">{#N/A,#N/A,FALSE,"Costos_Elem_Hid";#N/A,#N/A,FALSE,"Costos_Elem_Hid";#N/A,#N/A,FALSE,"Costos_Elem_Hid"}</definedName>
    <definedName name="UNMO" localSheetId="7">#REF!</definedName>
    <definedName name="UNMO">#REF!</definedName>
    <definedName name="Urinario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1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2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2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2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3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3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3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3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3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s" localSheetId="7">#REF!</definedName>
    <definedName name="us" localSheetId="4">#REF!</definedName>
    <definedName name="us">#REF!</definedName>
    <definedName name="US_" localSheetId="7">#REF!</definedName>
    <definedName name="US_">#REF!</definedName>
    <definedName name="US__lb_Cu" localSheetId="7">#REF!</definedName>
    <definedName name="US__lb_Cu">#REF!</definedName>
    <definedName name="US__t_ore" localSheetId="7">#REF!</definedName>
    <definedName name="US__t_ore">#REF!</definedName>
    <definedName name="usd" localSheetId="7">#REF!</definedName>
    <definedName name="USD" localSheetId="4">#REF!</definedName>
    <definedName name="USD" localSheetId="3">#REF!</definedName>
    <definedName name="usd">#REF!</definedName>
    <definedName name="USD_EUR" localSheetId="7">#REF!</definedName>
    <definedName name="USD_EUR">#REF!</definedName>
    <definedName name="Use_Outsourcing" localSheetId="7">#REF!</definedName>
    <definedName name="Use_Outsourcing">#REF!</definedName>
    <definedName name="uss" localSheetId="7">#REF!</definedName>
    <definedName name="uss" localSheetId="4">#REF!</definedName>
    <definedName name="uss">#REF!</definedName>
    <definedName name="UTIL" localSheetId="7">#REF!</definedName>
    <definedName name="UTIL">#REF!</definedName>
    <definedName name="utm" localSheetId="7">#REF!</definedName>
    <definedName name="utm" localSheetId="4">#REF!</definedName>
    <definedName name="utm">#REF!</definedName>
    <definedName name="uttm" localSheetId="7">#REF!</definedName>
    <definedName name="uttm" localSheetId="4">#REF!</definedName>
    <definedName name="uttm">#REF!</definedName>
    <definedName name="uu" localSheetId="4" hidden="1">{#N/A,#N/A,FALSE,"Total_OC015";#N/A,#N/A,FALSE,"ADMIN";#N/A,#N/A,FALSE,"PROCES";#N/A,#N/A,FALSE,"mecan";#N/A,#N/A,FALSE,"civil";#N/A,#N/A,FALSE,"CAÑER";#N/A,#N/A,FALSE,"ELEC";#N/A,#N/A,FALSE,"INSTR"}</definedName>
    <definedName name="uu" localSheetId="1" hidden="1">{#N/A,#N/A,FALSE,"Total_OC015";#N/A,#N/A,FALSE,"ADMIN";#N/A,#N/A,FALSE,"PROCES";#N/A,#N/A,FALSE,"mecan";#N/A,#N/A,FALSE,"civil";#N/A,#N/A,FALSE,"CAÑER";#N/A,#N/A,FALSE,"ELEC";#N/A,#N/A,FALSE,"INSTR"}</definedName>
    <definedName name="uu" localSheetId="11" hidden="1">{#N/A,#N/A,FALSE,"Total_OC015";#N/A,#N/A,FALSE,"ADMIN";#N/A,#N/A,FALSE,"PROCES";#N/A,#N/A,FALSE,"mecan";#N/A,#N/A,FALSE,"civil";#N/A,#N/A,FALSE,"CAÑER";#N/A,#N/A,FALSE,"ELEC";#N/A,#N/A,FALSE,"INSTR"}</definedName>
    <definedName name="uu" localSheetId="15" hidden="1">{#N/A,#N/A,FALSE,"Total_OC015";#N/A,#N/A,FALSE,"ADMIN";#N/A,#N/A,FALSE,"PROCES";#N/A,#N/A,FALSE,"mecan";#N/A,#N/A,FALSE,"civil";#N/A,#N/A,FALSE,"CAÑER";#N/A,#N/A,FALSE,"ELEC";#N/A,#N/A,FALSE,"INSTR"}</definedName>
    <definedName name="uu" localSheetId="21" hidden="1">{#N/A,#N/A,FALSE,"Total_OC015";#N/A,#N/A,FALSE,"ADMIN";#N/A,#N/A,FALSE,"PROCES";#N/A,#N/A,FALSE,"mecan";#N/A,#N/A,FALSE,"civil";#N/A,#N/A,FALSE,"CAÑER";#N/A,#N/A,FALSE,"ELEC";#N/A,#N/A,FALSE,"INSTR"}</definedName>
    <definedName name="uu" hidden="1">{#N/A,#N/A,FALSE,"Total_OC015";#N/A,#N/A,FALSE,"ADMIN";#N/A,#N/A,FALSE,"PROCES";#N/A,#N/A,FALSE,"mecan";#N/A,#N/A,FALSE,"civil";#N/A,#N/A,FALSE,"CAÑER";#N/A,#N/A,FALSE,"ELEC";#N/A,#N/A,FALSE,"INSTR"}</definedName>
    <definedName name="uuuu" localSheetId="4" hidden="1">{#N/A,#N/A,FALSE,"Costos_Elem_Hid";#N/A,#N/A,FALSE,"Costos_Elem_Hid";#N/A,#N/A,FALSE,"Costos_Elem_Hid"}</definedName>
    <definedName name="uuuu" localSheetId="1" hidden="1">{#N/A,#N/A,FALSE,"Costos_Elem_Hid";#N/A,#N/A,FALSE,"Costos_Elem_Hid";#N/A,#N/A,FALSE,"Costos_Elem_Hid"}</definedName>
    <definedName name="uuuu" localSheetId="11" hidden="1">{#N/A,#N/A,FALSE,"Costos_Elem_Hid";#N/A,#N/A,FALSE,"Costos_Elem_Hid";#N/A,#N/A,FALSE,"Costos_Elem_Hid"}</definedName>
    <definedName name="uuuu" localSheetId="15" hidden="1">{#N/A,#N/A,FALSE,"Costos_Elem_Hid";#N/A,#N/A,FALSE,"Costos_Elem_Hid";#N/A,#N/A,FALSE,"Costos_Elem_Hid"}</definedName>
    <definedName name="uuuu" localSheetId="21" hidden="1">{#N/A,#N/A,FALSE,"Costos_Elem_Hid";#N/A,#N/A,FALSE,"Costos_Elem_Hid";#N/A,#N/A,FALSE,"Costos_Elem_Hid"}</definedName>
    <definedName name="uuuu" localSheetId="3" hidden="1">{#N/A,#N/A,FALSE,"Costos_Elem_Hid";#N/A,#N/A,FALSE,"Costos_Elem_Hid";#N/A,#N/A,FALSE,"Costos_Elem_Hid"}</definedName>
    <definedName name="uuuu" hidden="1">{#N/A,#N/A,FALSE,"Costos_Elem_Hid";#N/A,#N/A,FALSE,"Costos_Elem_Hid";#N/A,#N/A,FALSE,"Costos_Elem_Hid"}</definedName>
    <definedName name="UUUU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7">#REF!</definedName>
    <definedName name="v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>#REF!</definedName>
    <definedName name="VA" localSheetId="7">#REF!</definedName>
    <definedName name="VA">#REF!</definedName>
    <definedName name="VACACIONES" localSheetId="7">#REF!</definedName>
    <definedName name="VACACIONES" localSheetId="4">#REF!</definedName>
    <definedName name="VACACIONES">#REF!</definedName>
    <definedName name="vacar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caro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caro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caro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car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_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NETO" localSheetId="7">#REF!</definedName>
    <definedName name="VAL_NETO" localSheetId="4">#REF!</definedName>
    <definedName name="VAL_NETO">#REF!</definedName>
    <definedName name="VAL_TOTAL" localSheetId="7">#REF!</definedName>
    <definedName name="VAL_TOTAL" localSheetId="4">#REF!</definedName>
    <definedName name="VAL_TOTAL">#REF!</definedName>
    <definedName name="VAL_UNIT" localSheetId="7">#REF!</definedName>
    <definedName name="VAL_UNIT" localSheetId="4">#REF!</definedName>
    <definedName name="VAL_UNIT">#REF!</definedName>
    <definedName name="VALOR_DOLAR" localSheetId="7">#REF!</definedName>
    <definedName name="VALOR_DOLAR">#REF!</definedName>
    <definedName name="VALOR_ESP" localSheetId="7">#REF!</definedName>
    <definedName name="VALOR_ESP" localSheetId="4">#REF!</definedName>
    <definedName name="VALOR_ESP">#REF!</definedName>
    <definedName name="VALOR_HH" localSheetId="7">#REF!</definedName>
    <definedName name="VALOR_HH" localSheetId="4">#REF!</definedName>
    <definedName name="VALOR_HH">#REF!</definedName>
    <definedName name="VALOR_RESIDUAL" localSheetId="7">#REF!</definedName>
    <definedName name="VALOR_RESIDUAL">#REF!</definedName>
    <definedName name="VALOR_UF" localSheetId="7">#REF!</definedName>
    <definedName name="VALOR_UF" localSheetId="4">#REF!</definedName>
    <definedName name="VALOR_UF" localSheetId="3">#REF!</definedName>
    <definedName name="VALOR_UF">#REF!</definedName>
    <definedName name="VALOR_UNIT" localSheetId="7">#REF!</definedName>
    <definedName name="VALOR_UNIT" localSheetId="4">#REF!</definedName>
    <definedName name="VALOR_UNIT">#REF!</definedName>
    <definedName name="valv" localSheetId="7">#REF!</definedName>
    <definedName name="valv">#REF!</definedName>
    <definedName name="VALVULAS" localSheetId="7">#REF!</definedName>
    <definedName name="VALVULAS">#REF!</definedName>
    <definedName name="VANai" localSheetId="7">#REF!</definedName>
    <definedName name="VANai">#REF!</definedName>
    <definedName name="VANdi" localSheetId="7">#REF!</definedName>
    <definedName name="VANdi">#REF!</definedName>
    <definedName name="vasad" localSheetId="4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11" hidden="1">{"desarrollo",#N/A,FALSE,"Cámara Camión";"resumen",#N/A,FALSE,"Cámara Camión";"eqprod",#N/A,FALSE,"Cámara Camión"}</definedName>
    <definedName name="vasad" localSheetId="15" hidden="1">{"desarrollo",#N/A,FALSE,"Cámara Camión";"resumen",#N/A,FALSE,"Cámara Camión";"eqprod",#N/A,FALSE,"Cámara Camión"}</definedName>
    <definedName name="vasad" localSheetId="21" hidden="1">{"desarrollo",#N/A,FALSE,"Cámara Camión";"resumen",#N/A,FALSE,"Cámara Camión";"eqprod",#N/A,FALSE,"Cámara Camión"}</definedName>
    <definedName name="vasad" localSheetId="3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sad_1" localSheetId="1" hidden="1">{"desarrollo",#N/A,FALSE,"Cámara Camión";"resumen",#N/A,FALSE,"Cámara Camión";"eqprod",#N/A,FALSE,"Cámara Camión"}</definedName>
    <definedName name="vasad_1" localSheetId="11" hidden="1">{"desarrollo",#N/A,FALSE,"Cámara Camión";"resumen",#N/A,FALSE,"Cámara Camión";"eqprod",#N/A,FALSE,"Cámara Camión"}</definedName>
    <definedName name="vasad_1" localSheetId="15" hidden="1">{"desarrollo",#N/A,FALSE,"Cámara Camión";"resumen",#N/A,FALSE,"Cámara Camión";"eqprod",#N/A,FALSE,"Cámara Camión"}</definedName>
    <definedName name="vasad_1" localSheetId="21" hidden="1">{"desarrollo",#N/A,FALSE,"Cámara Camión";"resumen",#N/A,FALSE,"Cámara Camión";"eqprod",#N/A,FALSE,"Cámara Camión"}</definedName>
    <definedName name="vasad_1" hidden="1">{"desarrollo",#N/A,FALSE,"Cámara Camión";"resumen",#N/A,FALSE,"Cámara Camión";"eqprod",#N/A,FALSE,"Cámara Camión"}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11" hidden="1">{#N/A,#N/A,FALSE,"Total_OC015";#N/A,#N/A,FALSE,"ADMIN";#N/A,#N/A,FALSE,"PROCES";#N/A,#N/A,FALSE,"mecan";#N/A,#N/A,FALSE,"civil";#N/A,#N/A,FALSE,"CAÑER";#N/A,#N/A,FALSE,"ELEC";#N/A,#N/A,FALSE,"INSTR"}</definedName>
    <definedName name="vavaas" localSheetId="15" hidden="1">{#N/A,#N/A,FALSE,"Total_OC015";#N/A,#N/A,FALSE,"ADMIN";#N/A,#N/A,FALSE,"PROCES";#N/A,#N/A,FALSE,"mecan";#N/A,#N/A,FALSE,"civil";#N/A,#N/A,FALSE,"CAÑER";#N/A,#N/A,FALSE,"ELEC";#N/A,#N/A,FALSE,"INSTR"}</definedName>
    <definedName name="vavaas" localSheetId="21" hidden="1">{#N/A,#N/A,FALSE,"Total_OC015";#N/A,#N/A,FALSE,"ADMIN";#N/A,#N/A,FALSE,"PROCES";#N/A,#N/A,FALSE,"mecan";#N/A,#N/A,FALSE,"civil";#N/A,#N/A,FALSE,"CAÑER";#N/A,#N/A,FALSE,"ELEC";#N/A,#N/A,FALSE,"INSTR"}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avaas_1" localSheetId="1" hidden="1">{#N/A,#N/A,FALSE,"Total_OC015";#N/A,#N/A,FALSE,"ADMIN";#N/A,#N/A,FALSE,"PROCES";#N/A,#N/A,FALSE,"mecan";#N/A,#N/A,FALSE,"civil";#N/A,#N/A,FALSE,"CAÑER";#N/A,#N/A,FALSE,"ELEC";#N/A,#N/A,FALSE,"INSTR"}</definedName>
    <definedName name="vavaas_1" localSheetId="11" hidden="1">{#N/A,#N/A,FALSE,"Total_OC015";#N/A,#N/A,FALSE,"ADMIN";#N/A,#N/A,FALSE,"PROCES";#N/A,#N/A,FALSE,"mecan";#N/A,#N/A,FALSE,"civil";#N/A,#N/A,FALSE,"CAÑER";#N/A,#N/A,FALSE,"ELEC";#N/A,#N/A,FALSE,"INSTR"}</definedName>
    <definedName name="vavaas_1" localSheetId="15" hidden="1">{#N/A,#N/A,FALSE,"Total_OC015";#N/A,#N/A,FALSE,"ADMIN";#N/A,#N/A,FALSE,"PROCES";#N/A,#N/A,FALSE,"mecan";#N/A,#N/A,FALSE,"civil";#N/A,#N/A,FALSE,"CAÑER";#N/A,#N/A,FALSE,"ELEC";#N/A,#N/A,FALSE,"INSTR"}</definedName>
    <definedName name="vavaas_1" localSheetId="21" hidden="1">{#N/A,#N/A,FALSE,"Total_OC015";#N/A,#N/A,FALSE,"ADMIN";#N/A,#N/A,FALSE,"PROCES";#N/A,#N/A,FALSE,"mecan";#N/A,#N/A,FALSE,"civil";#N/A,#N/A,FALSE,"CAÑER";#N/A,#N/A,FALSE,"ELEC";#N/A,#N/A,FALSE,"INSTR"}</definedName>
    <definedName name="vavaas_1" hidden="1">{#N/A,#N/A,FALSE,"Total_OC015";#N/A,#N/A,FALSE,"ADMIN";#N/A,#N/A,FALSE,"PROCES";#N/A,#N/A,FALSE,"mecan";#N/A,#N/A,FALSE,"civil";#N/A,#N/A,FALSE,"CAÑER";#N/A,#N/A,FALSE,"ELEC";#N/A,#N/A,FALSE,"INSTR"}</definedName>
    <definedName name="vbge" localSheetId="1" hidden="1">{"MO(BASE)",#N/A,FALSE,"MO(BASE)";"MO(BASE)1",#N/A,FALSE,"MO(BASE)";"MO(BASE)2",#N/A,FALSE,"MO(BASE)"}</definedName>
    <definedName name="vbge" localSheetId="11" hidden="1">{"MO(BASE)",#N/A,FALSE,"MO(BASE)";"MO(BASE)1",#N/A,FALSE,"MO(BASE)";"MO(BASE)2",#N/A,FALSE,"MO(BASE)"}</definedName>
    <definedName name="vbge" localSheetId="15" hidden="1">{"MO(BASE)",#N/A,FALSE,"MO(BASE)";"MO(BASE)1",#N/A,FALSE,"MO(BASE)";"MO(BASE)2",#N/A,FALSE,"MO(BASE)"}</definedName>
    <definedName name="vbge" localSheetId="21" hidden="1">{"MO(BASE)",#N/A,FALSE,"MO(BASE)";"MO(BASE)1",#N/A,FALSE,"MO(BASE)";"MO(BASE)2",#N/A,FALSE,"MO(BASE)"}</definedName>
    <definedName name="vbge" hidden="1">{"MO(BASE)",#N/A,FALSE,"MO(BASE)";"MO(BASE)1",#N/A,FALSE,"MO(BASE)";"MO(BASE)2",#N/A,FALSE,"MO(BASE)"}</definedName>
    <definedName name="vb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ret4" localSheetId="1" hidden="1">{"MO(BASE)",#N/A,FALSE,"MO(BASE)";"MO(BASE)1",#N/A,FALSE,"MO(BASE)";"MO(BASE)2",#N/A,FALSE,"MO(BASE)"}</definedName>
    <definedName name="vdret4" localSheetId="11" hidden="1">{"MO(BASE)",#N/A,FALSE,"MO(BASE)";"MO(BASE)1",#N/A,FALSE,"MO(BASE)";"MO(BASE)2",#N/A,FALSE,"MO(BASE)"}</definedName>
    <definedName name="vdret4" localSheetId="15" hidden="1">{"MO(BASE)",#N/A,FALSE,"MO(BASE)";"MO(BASE)1",#N/A,FALSE,"MO(BASE)";"MO(BASE)2",#N/A,FALSE,"MO(BASE)"}</definedName>
    <definedName name="vdret4" localSheetId="21" hidden="1">{"MO(BASE)",#N/A,FALSE,"MO(BASE)";"MO(BASE)1",#N/A,FALSE,"MO(BASE)";"MO(BASE)2",#N/A,FALSE,"MO(BASE)"}</definedName>
    <definedName name="vdret4" hidden="1">{"MO(BASE)",#N/A,FALSE,"MO(BASE)";"MO(BASE)1",#N/A,FALSE,"MO(BASE)";"MO(BASE)2",#N/A,FALSE,"MO(BASE)"}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11" hidden="1">{"FlujoGastos",#N/A,FALSE,"Base";"FlujoGastos",#N/A,FALSE,"Buzón Tren";"FlujoGastos",#N/A,FALSE,"Buzón Camión";"FlujoGastos",#N/A,FALSE,"LHD Camión";"FlujoGastos",#N/A,FALSE,"Cámara Camión"}</definedName>
    <definedName name="vdvavadva" localSheetId="15" hidden="1">{"FlujoGastos",#N/A,FALSE,"Base";"FlujoGastos",#N/A,FALSE,"Buzón Tren";"FlujoGastos",#N/A,FALSE,"Buzón Camión";"FlujoGastos",#N/A,FALSE,"LHD Camión";"FlujoGastos",#N/A,FALSE,"Cámara Camión"}</definedName>
    <definedName name="vdvavadva" localSheetId="21" hidden="1">{"FlujoGastos",#N/A,FALSE,"Base";"FlujoGastos",#N/A,FALSE,"Buzón Tren";"FlujoGastos",#N/A,FALSE,"Buzón Camión";"FlujoGastos",#N/A,FALSE,"LHD Camión";"FlujoGastos",#N/A,FALSE,"Cámara Camión"}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dvavadva_1" localSheetId="1" hidden="1">{"FlujoGastos",#N/A,FALSE,"Base";"FlujoGastos",#N/A,FALSE,"Buzón Tren";"FlujoGastos",#N/A,FALSE,"Buzón Camión";"FlujoGastos",#N/A,FALSE,"LHD Camión";"FlujoGastos",#N/A,FALSE,"Cámara Camión"}</definedName>
    <definedName name="vdvavadva_1" localSheetId="11" hidden="1">{"FlujoGastos",#N/A,FALSE,"Base";"FlujoGastos",#N/A,FALSE,"Buzón Tren";"FlujoGastos",#N/A,FALSE,"Buzón Camión";"FlujoGastos",#N/A,FALSE,"LHD Camión";"FlujoGastos",#N/A,FALSE,"Cámara Camión"}</definedName>
    <definedName name="vdvavadva_1" localSheetId="15" hidden="1">{"FlujoGastos",#N/A,FALSE,"Base";"FlujoGastos",#N/A,FALSE,"Buzón Tren";"FlujoGastos",#N/A,FALSE,"Buzón Camión";"FlujoGastos",#N/A,FALSE,"LHD Camión";"FlujoGastos",#N/A,FALSE,"Cámara Camión"}</definedName>
    <definedName name="vdvavadva_1" localSheetId="21" hidden="1">{"FlujoGastos",#N/A,FALSE,"Base";"FlujoGastos",#N/A,FALSE,"Buzón Tren";"FlujoGastos",#N/A,FALSE,"Buzón Camión";"FlujoGastos",#N/A,FALSE,"LHD Camión";"FlujoGastos",#N/A,FALSE,"Cámara Camión"}</definedName>
    <definedName name="vdvavadva_1" hidden="1">{"FlujoGastos",#N/A,FALSE,"Base";"FlujoGastos",#N/A,FALSE,"Buzón Tren";"FlujoGastos",#N/A,FALSE,"Buzón Camión";"FlujoGastos",#N/A,FALSE,"LHD Camión";"FlujoGastos",#N/A,FALSE,"Cámara Camión"}</definedName>
    <definedName name="VE" localSheetId="7">#REF!</definedName>
    <definedName name="VE">#REF!</definedName>
    <definedName name="vehic" localSheetId="7">#REF!</definedName>
    <definedName name="vehic" localSheetId="4">#REF!</definedName>
    <definedName name="vehic">#REF!</definedName>
    <definedName name="Venta">83228912</definedName>
    <definedName name="ver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i" localSheetId="4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11" hidden="1">{"desarrollo",#N/A,FALSE,"Cámara Camión";"resumen",#N/A,FALSE,"Cámara Camión";"eqprod",#N/A,FALSE,"Cámara Camión"}</definedName>
    <definedName name="verti" localSheetId="15" hidden="1">{"desarrollo",#N/A,FALSE,"Cámara Camión";"resumen",#N/A,FALSE,"Cámara Camión";"eqprod",#N/A,FALSE,"Cámara Camión"}</definedName>
    <definedName name="verti" localSheetId="21" hidden="1">{"desarrollo",#N/A,FALSE,"Cámara Camión";"resumen",#N/A,FALSE,"Cámara Camión";"eqprod",#N/A,FALSE,"Cámara Camión"}</definedName>
    <definedName name="verti" localSheetId="3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_1" localSheetId="1" hidden="1">{"desarrollo",#N/A,FALSE,"Cámara Camión";"resumen",#N/A,FALSE,"Cámara Camión";"eqprod",#N/A,FALSE,"Cámara Camión"}</definedName>
    <definedName name="verti_1" localSheetId="11" hidden="1">{"desarrollo",#N/A,FALSE,"Cámara Camión";"resumen",#N/A,FALSE,"Cámara Camión";"eqprod",#N/A,FALSE,"Cámara Camión"}</definedName>
    <definedName name="verti_1" localSheetId="15" hidden="1">{"desarrollo",#N/A,FALSE,"Cámara Camión";"resumen",#N/A,FALSE,"Cámara Camión";"eqprod",#N/A,FALSE,"Cámara Camión"}</definedName>
    <definedName name="verti_1" localSheetId="21" hidden="1">{"desarrollo",#N/A,FALSE,"Cámara Camión";"resumen",#N/A,FALSE,"Cámara Camión";"eqprod",#N/A,FALSE,"Cámara Camión"}</definedName>
    <definedName name="verti_1" hidden="1">{"desarrollo",#N/A,FALSE,"Cámara Camión";"resumen",#N/A,FALSE,"Cámara Camión";"eqprod",#N/A,FALSE,"Cámara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11" hidden="1">{"desarrollo",#N/A,FALSE,"LHD Camión";"eqdllo",#N/A,FALSE,"LHD Camión";"eqprod",#N/A,FALSE,"LHD Camión";"Resumen",#N/A,FALSE,"LHD Camión"}</definedName>
    <definedName name="vertical" localSheetId="15" hidden="1">{"desarrollo",#N/A,FALSE,"LHD Camión";"eqdllo",#N/A,FALSE,"LHD Camión";"eqprod",#N/A,FALSE,"LHD Camión";"Resumen",#N/A,FALSE,"LHD Camión"}</definedName>
    <definedName name="vertical" localSheetId="21" hidden="1">{"desarrollo",#N/A,FALSE,"LHD Camión";"eqdllo",#N/A,FALSE,"LHD Camión";"eqprod",#N/A,FALSE,"LHD Camión";"Resumen",#N/A,FALSE,"LHD Camión"}</definedName>
    <definedName name="vertical" localSheetId="3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rtical_1" localSheetId="1" hidden="1">{"desarrollo",#N/A,FALSE,"LHD Camión";"eqdllo",#N/A,FALSE,"LHD Camión";"eqprod",#N/A,FALSE,"LHD Camión";"Resumen",#N/A,FALSE,"LHD Camión"}</definedName>
    <definedName name="vertical_1" localSheetId="11" hidden="1">{"desarrollo",#N/A,FALSE,"LHD Camión";"eqdllo",#N/A,FALSE,"LHD Camión";"eqprod",#N/A,FALSE,"LHD Camión";"Resumen",#N/A,FALSE,"LHD Camión"}</definedName>
    <definedName name="vertical_1" localSheetId="15" hidden="1">{"desarrollo",#N/A,FALSE,"LHD Camión";"eqdllo",#N/A,FALSE,"LHD Camión";"eqprod",#N/A,FALSE,"LHD Camión";"Resumen",#N/A,FALSE,"LHD Camión"}</definedName>
    <definedName name="vertical_1" localSheetId="21" hidden="1">{"desarrollo",#N/A,FALSE,"LHD Camión";"eqdllo",#N/A,FALSE,"LHD Camión";"eqprod",#N/A,FALSE,"LHD Camión";"Resumen",#N/A,FALSE,"LHD Camión"}</definedName>
    <definedName name="vertical_1" hidden="1">{"desarrollo",#N/A,FALSE,"LHD Camión";"eqdllo",#N/A,FALSE,"LHD Camión";"eqprod",#N/A,FALSE,"LHD Camión";"Resumen",#N/A,FALSE,"LHD Camión"}</definedName>
    <definedName name="vfd" localSheetId="4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11" hidden="1">{#N/A,#N/A,FALSE,"Total_OC015";#N/A,#N/A,FALSE,"ADMIN";#N/A,#N/A,FALSE,"PROCES";#N/A,#N/A,FALSE,"mecan";#N/A,#N/A,FALSE,"civil";#N/A,#N/A,FALSE,"CAÑER";#N/A,#N/A,FALSE,"ELEC";#N/A,#N/A,FALSE,"INSTR"}</definedName>
    <definedName name="vfd" localSheetId="15" hidden="1">{#N/A,#N/A,FALSE,"Total_OC015";#N/A,#N/A,FALSE,"ADMIN";#N/A,#N/A,FALSE,"PROCES";#N/A,#N/A,FALSE,"mecan";#N/A,#N/A,FALSE,"civil";#N/A,#N/A,FALSE,"CAÑER";#N/A,#N/A,FALSE,"ELEC";#N/A,#N/A,FALSE,"INSTR"}</definedName>
    <definedName name="vfd" localSheetId="21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reds" localSheetId="1" hidden="1">{"MO(BASE)",#N/A,FALSE,"MO(BASE)";"MO(BASE)1",#N/A,FALSE,"MO(BASE)";"MO(BASE)2",#N/A,FALSE,"MO(BASE)"}</definedName>
    <definedName name="vfdreds" localSheetId="11" hidden="1">{"MO(BASE)",#N/A,FALSE,"MO(BASE)";"MO(BASE)1",#N/A,FALSE,"MO(BASE)";"MO(BASE)2",#N/A,FALSE,"MO(BASE)"}</definedName>
    <definedName name="vfdreds" localSheetId="15" hidden="1">{"MO(BASE)",#N/A,FALSE,"MO(BASE)";"MO(BASE)1",#N/A,FALSE,"MO(BASE)";"MO(BASE)2",#N/A,FALSE,"MO(BASE)"}</definedName>
    <definedName name="vfdreds" localSheetId="21" hidden="1">{"MO(BASE)",#N/A,FALSE,"MO(BASE)";"MO(BASE)1",#N/A,FALSE,"MO(BASE)";"MO(BASE)2",#N/A,FALSE,"MO(BASE)"}</definedName>
    <definedName name="vfdreds" hidden="1">{"MO(BASE)",#N/A,FALSE,"MO(BASE)";"MO(BASE)1",#N/A,FALSE,"MO(BASE)";"MO(BASE)2",#N/A,FALSE,"MO(BASE)"}</definedName>
    <definedName name="vf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AL" localSheetId="7">#REF!</definedName>
    <definedName name="VIAL" localSheetId="4">#REF!</definedName>
    <definedName name="VIAL">#REF!</definedName>
    <definedName name="VIATICO_INDIRECTO" localSheetId="7">#REF!</definedName>
    <definedName name="VIATICO_INDIRECTO" localSheetId="4">#REF!</definedName>
    <definedName name="VIATICO_INDIRECTO">#REF!</definedName>
    <definedName name="VIATICO_MANUAL" localSheetId="7">#REF!</definedName>
    <definedName name="VIATICO_MANUAL" localSheetId="4">#REF!</definedName>
    <definedName name="VIATICO_MANUAL">#REF!</definedName>
    <definedName name="VIATICO_MANUAL1" localSheetId="7">#REF!</definedName>
    <definedName name="VIATICO_MANUAL1" localSheetId="4">#REF!</definedName>
    <definedName name="VIATICO_MANUAL1">#REF!</definedName>
    <definedName name="VIATICO_NONMANUAL" localSheetId="7">#REF!</definedName>
    <definedName name="VIATICO_NONMANUAL" localSheetId="4">#REF!</definedName>
    <definedName name="VIATICO_NONMANUAL">#REF!</definedName>
    <definedName name="VIATICO_NONMANUAL1" localSheetId="7">#REF!</definedName>
    <definedName name="VIATICO_NONMANUAL1" localSheetId="4">#REF!</definedName>
    <definedName name="VIATICO_NONMANUAL1">#REF!</definedName>
    <definedName name="VIATICO_OPERADOR" localSheetId="7">#REF!</definedName>
    <definedName name="VIATICO_OPERADOR" localSheetId="4">#REF!</definedName>
    <definedName name="VIATICO_OPERADOR">#REF!</definedName>
    <definedName name="VIATICO_OPERADOR1" localSheetId="7">#REF!</definedName>
    <definedName name="VIATICO_OPERADOR1" localSheetId="4">#REF!</definedName>
    <definedName name="VIATICO_OPERADOR1">#REF!</definedName>
    <definedName name="VIDA" localSheetId="7">#REF!</definedName>
    <definedName name="VIDA" localSheetId="4">#REF!</definedName>
    <definedName name="VIDA">#REF!</definedName>
    <definedName name="VIDADOS" localSheetId="7">#REF!</definedName>
    <definedName name="VIDADOS" localSheetId="4">#REF!</definedName>
    <definedName name="VIDADOS">#REF!</definedName>
    <definedName name="VIDAUNO" localSheetId="7">#REF!</definedName>
    <definedName name="VIDAUNO" localSheetId="4">#REF!</definedName>
    <definedName name="VIDAUNO">#REF!</definedName>
    <definedName name="VIDAUTIL" localSheetId="7">#REF!</definedName>
    <definedName name="VIDAUTIL" localSheetId="4">#REF!</definedName>
    <definedName name="VIDAUTIL">#REF!</definedName>
    <definedName name="VIDAUTILPYTO" localSheetId="7">#REF!</definedName>
    <definedName name="VIDAUTILPYTO" localSheetId="4">#REF!</definedName>
    <definedName name="VIDAUTILPYTO">#REF!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nilicos" hidden="1">{#N/A,#N/A,TRUE,"LP-CO2X"}</definedName>
    <definedName name="VOL." localSheetId="7">#REF!</definedName>
    <definedName name="VOL." localSheetId="4">#REF!</definedName>
    <definedName name="VOL." localSheetId="3">#REF!</definedName>
    <definedName name="VOL.">#REF!</definedName>
    <definedName name="VOL._TOT." localSheetId="7">#REF!</definedName>
    <definedName name="VOL._TOT." localSheetId="4">#REF!</definedName>
    <definedName name="VOL._TOT." localSheetId="3">#REF!</definedName>
    <definedName name="VOL._TOT.">#REF!</definedName>
    <definedName name="VOL_" localSheetId="7">#REF!</definedName>
    <definedName name="VOL_" localSheetId="4">#REF!</definedName>
    <definedName name="VOL_">#REF!</definedName>
    <definedName name="VOL____0" localSheetId="7">#REF!</definedName>
    <definedName name="VOL____0" localSheetId="4">#REF!</definedName>
    <definedName name="VOL____0">#REF!</definedName>
    <definedName name="VOL____1" localSheetId="7">#REF!</definedName>
    <definedName name="VOL____1" localSheetId="4">#REF!</definedName>
    <definedName name="VOL____1">#REF!</definedName>
    <definedName name="VOL____2" localSheetId="7">#REF!</definedName>
    <definedName name="VOL____2" localSheetId="4">#REF!</definedName>
    <definedName name="VOL____2">#REF!</definedName>
    <definedName name="VOL____3" localSheetId="7">#REF!</definedName>
    <definedName name="VOL____3" localSheetId="4">#REF!</definedName>
    <definedName name="VOL____3">#REF!</definedName>
    <definedName name="VOL__TOT_" localSheetId="7">#REF!</definedName>
    <definedName name="VOL__TOT_" localSheetId="4">#REF!</definedName>
    <definedName name="VOL__TOT_">#REF!</definedName>
    <definedName name="VOL__TOT____0" localSheetId="7">#REF!</definedName>
    <definedName name="VOL__TOT____0" localSheetId="4">#REF!</definedName>
    <definedName name="VOL__TOT____0">#REF!</definedName>
    <definedName name="VOL__TOT____1" localSheetId="7">#REF!</definedName>
    <definedName name="VOL__TOT____1" localSheetId="4">#REF!</definedName>
    <definedName name="VOL__TOT____1">#REF!</definedName>
    <definedName name="VOL__TOT____2" localSheetId="7">#REF!</definedName>
    <definedName name="VOL__TOT____2" localSheetId="4">#REF!</definedName>
    <definedName name="VOL__TOT____2">#REF!</definedName>
    <definedName name="VOL__TOT____3" localSheetId="7">#REF!</definedName>
    <definedName name="VOL__TOT____3" localSheetId="4">#REF!</definedName>
    <definedName name="VOL__TOT____3">#REF!</definedName>
    <definedName name="vrs" localSheetId="7">#REF!</definedName>
    <definedName name="vrs">#REF!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V" localSheetId="4" hidden="1">{"Sin detalle",#N/A,FALSE,"Flujo (redondeado)";"Detallado",#N/A,FALSE,"Flujo (redondeado)"}</definedName>
    <definedName name="VV" localSheetId="1" hidden="1">{"Sin detalle",#N/A,FALSE,"Flujo (redondeado)";"Detallado",#N/A,FALSE,"Flujo (redondeado)"}</definedName>
    <definedName name="VV" localSheetId="11" hidden="1">{"Sin detalle",#N/A,FALSE,"Flujo (redondeado)";"Detallado",#N/A,FALSE,"Flujo (redondeado)"}</definedName>
    <definedName name="VV" localSheetId="15" hidden="1">{"Sin detalle",#N/A,FALSE,"Flujo (redondeado)";"Detallado",#N/A,FALSE,"Flujo (redondeado)"}</definedName>
    <definedName name="VV" localSheetId="21" hidden="1">{"Sin detalle",#N/A,FALSE,"Flujo (redondeado)";"Detallado",#N/A,FALSE,"Flujo (redondeado)"}</definedName>
    <definedName name="VV" localSheetId="3" hidden="1">{"Sin detalle",#N/A,FALSE,"Flujo (redondeado)";"Detallado",#N/A,FALSE,"Flujo (redondeado)"}</definedName>
    <definedName name="VV" hidden="1">{"Sin detalle",#N/A,FALSE,"Flujo (redondeado)";"Detallado",#N/A,FALSE,"Flujo (redondeado)"}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11" hidden="1">{#N/A,#N/A,FALSE,"Total_OC015";#N/A,#N/A,FALSE,"ADMIN";#N/A,#N/A,FALSE,"PROCES";#N/A,#N/A,FALSE,"mecan";#N/A,#N/A,FALSE,"civil";#N/A,#N/A,FALSE,"CAÑER";#N/A,#N/A,FALSE,"ELEC";#N/A,#N/A,FALSE,"INSTR"}</definedName>
    <definedName name="vv_1" localSheetId="15" hidden="1">{#N/A,#N/A,FALSE,"Total_OC015";#N/A,#N/A,FALSE,"ADMIN";#N/A,#N/A,FALSE,"PROCES";#N/A,#N/A,FALSE,"mecan";#N/A,#N/A,FALSE,"civil";#N/A,#N/A,FALSE,"CAÑER";#N/A,#N/A,FALSE,"ELEC";#N/A,#N/A,FALSE,"INSTR"}</definedName>
    <definedName name="vv_1" localSheetId="21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GHJ" localSheetId="1" hidden="1">{#N/A,#N/A,FALSE,"Graficos"}</definedName>
    <definedName name="VVGHJ" localSheetId="11" hidden="1">{#N/A,#N/A,FALSE,"Graficos"}</definedName>
    <definedName name="VVGHJ" localSheetId="15" hidden="1">{#N/A,#N/A,FALSE,"Graficos"}</definedName>
    <definedName name="VVGHJ" localSheetId="21" hidden="1">{#N/A,#N/A,FALSE,"Graficos"}</definedName>
    <definedName name="VVGHJ" hidden="1">{#N/A,#N/A,FALSE,"Graficos"}</definedName>
    <definedName name="VVGHJ_1" localSheetId="1" hidden="1">{#N/A,#N/A,FALSE,"Graficos"}</definedName>
    <definedName name="VVGHJ_1" localSheetId="11" hidden="1">{#N/A,#N/A,FALSE,"Graficos"}</definedName>
    <definedName name="VVGHJ_1" localSheetId="15" hidden="1">{#N/A,#N/A,FALSE,"Graficos"}</definedName>
    <definedName name="VVGHJ_1" localSheetId="21" hidden="1">{#N/A,#N/A,FALSE,"Graficos"}</definedName>
    <definedName name="VVGHJ_1" hidden="1">{#N/A,#N/A,FALSE,"Graficos"}</definedName>
    <definedName name="VVGVHJ" localSheetId="4" hidden="1">{#N/A,#N/A,FALSE,"Graficos"}</definedName>
    <definedName name="VVGVHJ" localSheetId="1" hidden="1">{#N/A,#N/A,FALSE,"Graficos"}</definedName>
    <definedName name="VVGVHJ" localSheetId="11" hidden="1">{#N/A,#N/A,FALSE,"Graficos"}</definedName>
    <definedName name="VVGVHJ" localSheetId="15" hidden="1">{#N/A,#N/A,FALSE,"Graficos"}</definedName>
    <definedName name="VVGVHJ" localSheetId="21" hidden="1">{#N/A,#N/A,FALSE,"Graficos"}</definedName>
    <definedName name="VVGVHJ" localSheetId="3" hidden="1">{#N/A,#N/A,FALSE,"Graficos"}</definedName>
    <definedName name="VVGVHJ" hidden="1">{#N/A,#N/A,FALSE,"Graficos"}</definedName>
    <definedName name="VVGVHJ_1" localSheetId="1" hidden="1">{#N/A,#N/A,FALSE,"Graficos"}</definedName>
    <definedName name="VVGVHJ_1" localSheetId="11" hidden="1">{#N/A,#N/A,FALSE,"Graficos"}</definedName>
    <definedName name="VVGVHJ_1" localSheetId="15" hidden="1">{#N/A,#N/A,FALSE,"Graficos"}</definedName>
    <definedName name="VVGVHJ_1" localSheetId="21" hidden="1">{#N/A,#N/A,FALSE,"Graficos"}</definedName>
    <definedName name="VVGVHJ_1" hidden="1">{#N/A,#N/A,FALSE,"Graficos"}</definedName>
    <definedName name="vvv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v" localSheetId="4" hidden="1">{#N/A,#N/A,FALSE,"Costos_Elem_Hid";#N/A,#N/A,FALSE,"Costos_Elem_Hid";#N/A,#N/A,FALSE,"Costos_Elem_Hid"}</definedName>
    <definedName name="vvvv" localSheetId="1" hidden="1">{#N/A,#N/A,FALSE,"Costos_Elem_Hid";#N/A,#N/A,FALSE,"Costos_Elem_Hid";#N/A,#N/A,FALSE,"Costos_Elem_Hid"}</definedName>
    <definedName name="vvvv" localSheetId="11" hidden="1">{#N/A,#N/A,FALSE,"Costos_Elem_Hid";#N/A,#N/A,FALSE,"Costos_Elem_Hid";#N/A,#N/A,FALSE,"Costos_Elem_Hid"}</definedName>
    <definedName name="vvvv" localSheetId="15" hidden="1">{#N/A,#N/A,FALSE,"Costos_Elem_Hid";#N/A,#N/A,FALSE,"Costos_Elem_Hid";#N/A,#N/A,FALSE,"Costos_Elem_Hid"}</definedName>
    <definedName name="vvvv" localSheetId="21" hidden="1">{#N/A,#N/A,FALSE,"Costos_Elem_Hid";#N/A,#N/A,FALSE,"Costos_Elem_Hid";#N/A,#N/A,FALSE,"Costos_Elem_Hid"}</definedName>
    <definedName name="vvvv" localSheetId="3" hidden="1">{#N/A,#N/A,FALSE,"Costos_Elem_Hid";#N/A,#N/A,FALSE,"Costos_Elem_Hid";#N/A,#N/A,FALSE,"Costos_Elem_Hid"}</definedName>
    <definedName name="vvvv" hidden="1">{#N/A,#N/A,FALSE,"Costos_Elem_Hid";#N/A,#N/A,FALSE,"Costos_Elem_Hid";#N/A,#N/A,FALSE,"Costos_Elem_Hid"}</definedName>
    <definedName name="vvvv_1" localSheetId="1" hidden="1">{"'Sheet1'!$A$1:$G$85"}</definedName>
    <definedName name="vvvv_1" localSheetId="11" hidden="1">{"'Sheet1'!$A$1:$G$85"}</definedName>
    <definedName name="vvvv_1" localSheetId="15" hidden="1">{"'Sheet1'!$A$1:$G$85"}</definedName>
    <definedName name="vvvv_1" localSheetId="21" hidden="1">{"'Sheet1'!$A$1:$G$85"}</definedName>
    <definedName name="vvvv_1" hidden="1">{"'Sheet1'!$A$1:$G$85"}</definedName>
    <definedName name="vvvv_2" localSheetId="1" hidden="1">{"'Sheet1'!$A$1:$G$85"}</definedName>
    <definedName name="vvvv_2" localSheetId="11" hidden="1">{"'Sheet1'!$A$1:$G$85"}</definedName>
    <definedName name="vvvv_2" localSheetId="15" hidden="1">{"'Sheet1'!$A$1:$G$85"}</definedName>
    <definedName name="vvvv_2" localSheetId="21" hidden="1">{"'Sheet1'!$A$1:$G$85"}</definedName>
    <definedName name="vvvv_2" hidden="1">{"'Sheet1'!$A$1:$G$85"}</definedName>
    <definedName name="vvvvv" localSheetId="7">#REF!</definedName>
    <definedName name="vvvvv">#REF!</definedName>
    <definedName name="w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3r" localSheetId="1" hidden="1">{#N/A,#N/A,FALSE,"PEND INC";#N/A,#N/A,FALSE,"PEND MINM"}</definedName>
    <definedName name="w3r" localSheetId="11" hidden="1">{#N/A,#N/A,FALSE,"PEND INC";#N/A,#N/A,FALSE,"PEND MINM"}</definedName>
    <definedName name="w3r" localSheetId="15" hidden="1">{#N/A,#N/A,FALSE,"PEND INC";#N/A,#N/A,FALSE,"PEND MINM"}</definedName>
    <definedName name="w3r" localSheetId="21" hidden="1">{#N/A,#N/A,FALSE,"PEND INC";#N/A,#N/A,FALSE,"PEND MINM"}</definedName>
    <definedName name="w3r" hidden="1">{#N/A,#N/A,FALSE,"PEND INC";#N/A,#N/A,FALSE,"PEND MINM"}</definedName>
    <definedName name="wageEscalation">0.02</definedName>
    <definedName name="WATER" localSheetId="7">#REF!</definedName>
    <definedName name="WATER">#REF!</definedName>
    <definedName name="WB" localSheetId="7">#REF!</definedName>
    <definedName name="WB">#REF!</definedName>
    <definedName name="WBez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dwq" localSheetId="1" hidden="1">{"bechtel1",#N/A,TRUE,"BECHTEL";"bechtelhours",#N/A,TRUE,"BECHTEL";"bechtel$",#N/A,TRUE,"BECHTEL"}</definedName>
    <definedName name="wcdwq" localSheetId="11" hidden="1">{"bechtel1",#N/A,TRUE,"BECHTEL";"bechtelhours",#N/A,TRUE,"BECHTEL";"bechtel$",#N/A,TRUE,"BECHTEL"}</definedName>
    <definedName name="wcdwq" localSheetId="15" hidden="1">{"bechtel1",#N/A,TRUE,"BECHTEL";"bechtelhours",#N/A,TRUE,"BECHTEL";"bechtel$",#N/A,TRUE,"BECHTEL"}</definedName>
    <definedName name="wcdwq" localSheetId="21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e" localSheetId="7">#REF!</definedName>
    <definedName name="wde" localSheetId="3">#REF!</definedName>
    <definedName name="wde">#REF!</definedName>
    <definedName name="we" localSheetId="1" hidden="1">{"MO(BASE)",#N/A,FALSE,"MO(BASE)";"MO(BASE)1",#N/A,FALSE,"MO(BASE)";"MO(BASE)2",#N/A,FALSE,"MO(BASE)"}</definedName>
    <definedName name="we" localSheetId="11" hidden="1">{"MO(BASE)",#N/A,FALSE,"MO(BASE)";"MO(BASE)1",#N/A,FALSE,"MO(BASE)";"MO(BASE)2",#N/A,FALSE,"MO(BASE)"}</definedName>
    <definedName name="we" localSheetId="15" hidden="1">{"MO(BASE)",#N/A,FALSE,"MO(BASE)";"MO(BASE)1",#N/A,FALSE,"MO(BASE)";"MO(BASE)2",#N/A,FALSE,"MO(BASE)"}</definedName>
    <definedName name="we" localSheetId="21" hidden="1">{"MO(BASE)",#N/A,FALSE,"MO(BASE)";"MO(BASE)1",#N/A,FALSE,"MO(BASE)";"MO(BASE)2",#N/A,FALSE,"MO(BASE)"}</definedName>
    <definedName name="we" hidden="1">{"MO(BASE)",#N/A,FALSE,"MO(BASE)";"MO(BASE)1",#N/A,FALSE,"MO(BASE)";"MO(BASE)2",#N/A,FALSE,"MO(BASE)"}</definedName>
    <definedName name="WEAFDSG" localSheetId="7">#REF!</definedName>
    <definedName name="WEAFDSG">#REF!</definedName>
    <definedName name="weafsdzf" localSheetId="7">#REF!</definedName>
    <definedName name="weafsdzf">#REF!</definedName>
    <definedName name="W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EDwd" hidden="1">{#N/A,#N/A,FALSE,"Cargas"}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11" hidden="1">{#N/A,#N/A,FALSE,"Total_OC015";#N/A,#N/A,FALSE,"ADMIN";#N/A,#N/A,FALSE,"PROCES";#N/A,#N/A,FALSE,"mecan";#N/A,#N/A,FALSE,"civil";#N/A,#N/A,FALSE,"CAÑER";#N/A,#N/A,FALSE,"ELEC";#N/A,#N/A,FALSE,"INSTR"}</definedName>
    <definedName name="wefw" localSheetId="15" hidden="1">{#N/A,#N/A,FALSE,"Total_OC015";#N/A,#N/A,FALSE,"ADMIN";#N/A,#N/A,FALSE,"PROCES";#N/A,#N/A,FALSE,"mecan";#N/A,#N/A,FALSE,"civil";#N/A,#N/A,FALSE,"CAÑER";#N/A,#N/A,FALSE,"ELEC";#N/A,#N/A,FALSE,"INSTR"}</definedName>
    <definedName name="wefw" localSheetId="21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_1" localSheetId="1" hidden="1">{#N/A,#N/A,FALSE,"Total_OC015";#N/A,#N/A,FALSE,"ADMIN";#N/A,#N/A,FALSE,"PROCES";#N/A,#N/A,FALSE,"mecan";#N/A,#N/A,FALSE,"civil";#N/A,#N/A,FALSE,"CAÑER";#N/A,#N/A,FALSE,"ELEC";#N/A,#N/A,FALSE,"INSTR"}</definedName>
    <definedName name="wefw_1" localSheetId="11" hidden="1">{#N/A,#N/A,FALSE,"Total_OC015";#N/A,#N/A,FALSE,"ADMIN";#N/A,#N/A,FALSE,"PROCES";#N/A,#N/A,FALSE,"mecan";#N/A,#N/A,FALSE,"civil";#N/A,#N/A,FALSE,"CAÑER";#N/A,#N/A,FALSE,"ELEC";#N/A,#N/A,FALSE,"INSTR"}</definedName>
    <definedName name="wefw_1" localSheetId="15" hidden="1">{#N/A,#N/A,FALSE,"Total_OC015";#N/A,#N/A,FALSE,"ADMIN";#N/A,#N/A,FALSE,"PROCES";#N/A,#N/A,FALSE,"mecan";#N/A,#N/A,FALSE,"civil";#N/A,#N/A,FALSE,"CAÑER";#N/A,#N/A,FALSE,"ELEC";#N/A,#N/A,FALSE,"INSTR"}</definedName>
    <definedName name="wefw_1" localSheetId="21" hidden="1">{#N/A,#N/A,FALSE,"Total_OC015";#N/A,#N/A,FALSE,"ADMIN";#N/A,#N/A,FALSE,"PROCES";#N/A,#N/A,FALSE,"mecan";#N/A,#N/A,FALSE,"civil";#N/A,#N/A,FALSE,"CAÑER";#N/A,#N/A,FALSE,"ELEC";#N/A,#N/A,FALSE,"INSTR"}</definedName>
    <definedName name="wefw_1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11" hidden="1">{#N/A,#N/A,FALSE,"Total_OC015";#N/A,#N/A,FALSE,"ADMIN";#N/A,#N/A,FALSE,"PROCES";#N/A,#N/A,FALSE,"mecan";#N/A,#N/A,FALSE,"civil";#N/A,#N/A,FALSE,"CAÑER";#N/A,#N/A,FALSE,"ELEC";#N/A,#N/A,FALSE,"INSTR"}</definedName>
    <definedName name="wefwe" localSheetId="15" hidden="1">{#N/A,#N/A,FALSE,"Total_OC015";#N/A,#N/A,FALSE,"ADMIN";#N/A,#N/A,FALSE,"PROCES";#N/A,#N/A,FALSE,"mecan";#N/A,#N/A,FALSE,"civil";#N/A,#N/A,FALSE,"CAÑER";#N/A,#N/A,FALSE,"ELEC";#N/A,#N/A,FALSE,"INSTR"}</definedName>
    <definedName name="wefwe" localSheetId="21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_1" localSheetId="1" hidden="1">{#N/A,#N/A,FALSE,"Total_OC015";#N/A,#N/A,FALSE,"ADMIN";#N/A,#N/A,FALSE,"PROCES";#N/A,#N/A,FALSE,"mecan";#N/A,#N/A,FALSE,"civil";#N/A,#N/A,FALSE,"CAÑER";#N/A,#N/A,FALSE,"ELEC";#N/A,#N/A,FALSE,"INSTR"}</definedName>
    <definedName name="wefwe_1" localSheetId="11" hidden="1">{#N/A,#N/A,FALSE,"Total_OC015";#N/A,#N/A,FALSE,"ADMIN";#N/A,#N/A,FALSE,"PROCES";#N/A,#N/A,FALSE,"mecan";#N/A,#N/A,FALSE,"civil";#N/A,#N/A,FALSE,"CAÑER";#N/A,#N/A,FALSE,"ELEC";#N/A,#N/A,FALSE,"INSTR"}</definedName>
    <definedName name="wefwe_1" localSheetId="15" hidden="1">{#N/A,#N/A,FALSE,"Total_OC015";#N/A,#N/A,FALSE,"ADMIN";#N/A,#N/A,FALSE,"PROCES";#N/A,#N/A,FALSE,"mecan";#N/A,#N/A,FALSE,"civil";#N/A,#N/A,FALSE,"CAÑER";#N/A,#N/A,FALSE,"ELEC";#N/A,#N/A,FALSE,"INSTR"}</definedName>
    <definedName name="wefwe_1" localSheetId="21" hidden="1">{#N/A,#N/A,FALSE,"Total_OC015";#N/A,#N/A,FALSE,"ADMIN";#N/A,#N/A,FALSE,"PROCES";#N/A,#N/A,FALSE,"mecan";#N/A,#N/A,FALSE,"civil";#N/A,#N/A,FALSE,"CAÑER";#N/A,#N/A,FALSE,"ELEC";#N/A,#N/A,FALSE,"INSTR"}</definedName>
    <definedName name="wefwe_1" hidden="1">{#N/A,#N/A,FALSE,"Total_OC015";#N/A,#N/A,FALSE,"ADMIN";#N/A,#N/A,FALSE,"PROCES";#N/A,#N/A,FALSE,"mecan";#N/A,#N/A,FALSE,"civil";#N/A,#N/A,FALSE,"CAÑER";#N/A,#N/A,FALSE,"ELEC";#N/A,#N/A,FALSE,"INSTR"}</definedName>
    <definedName name="wefwef" localSheetId="1" hidden="1">{#N/A,#N/A,TRUE,"Est. de Fact.";#N/A,#N/A,TRUE,"Capitulo 19";#N/A,#N/A,TRUE,"Proyecto P855"}</definedName>
    <definedName name="wefwef" localSheetId="11" hidden="1">{#N/A,#N/A,TRUE,"Est. de Fact.";#N/A,#N/A,TRUE,"Capitulo 19";#N/A,#N/A,TRUE,"Proyecto P855"}</definedName>
    <definedName name="wefwef" localSheetId="15" hidden="1">{#N/A,#N/A,TRUE,"Est. de Fact.";#N/A,#N/A,TRUE,"Capitulo 19";#N/A,#N/A,TRUE,"Proyecto P855"}</definedName>
    <definedName name="wefwef" localSheetId="21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fwef_1" localSheetId="1" hidden="1">{#N/A,#N/A,TRUE,"Est. de Fact.";#N/A,#N/A,TRUE,"Capitulo 19";#N/A,#N/A,TRUE,"Proyecto P855"}</definedName>
    <definedName name="wefwef_1" localSheetId="11" hidden="1">{#N/A,#N/A,TRUE,"Est. de Fact.";#N/A,#N/A,TRUE,"Capitulo 19";#N/A,#N/A,TRUE,"Proyecto P855"}</definedName>
    <definedName name="wefwef_1" localSheetId="15" hidden="1">{#N/A,#N/A,TRUE,"Est. de Fact.";#N/A,#N/A,TRUE,"Capitulo 19";#N/A,#N/A,TRUE,"Proyecto P855"}</definedName>
    <definedName name="wefwef_1" localSheetId="21" hidden="1">{#N/A,#N/A,TRUE,"Est. de Fact.";#N/A,#N/A,TRUE,"Capitulo 19";#N/A,#N/A,TRUE,"Proyecto P855"}</definedName>
    <definedName name="wefwef_1" hidden="1">{#N/A,#N/A,TRUE,"Est. de Fact.";#N/A,#N/A,TRUE,"Capitulo 19";#N/A,#N/A,TRUE,"Proyecto P855"}</definedName>
    <definedName name="WELL_WATER" localSheetId="7">#REF!</definedName>
    <definedName name="WELL_WATER">#REF!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" localSheetId="4" hidden="1">{#N/A,#N/A,FALSE,"Costos_Elem_Hid";#N/A,#N/A,FALSE,"Costos_Elem_Hid";#N/A,#N/A,FALSE,"Costos_Elem_Hid"}</definedName>
    <definedName name="werw" localSheetId="1" hidden="1">{#N/A,#N/A,FALSE,"Costos_Elem_Hid";#N/A,#N/A,FALSE,"Costos_Elem_Hid";#N/A,#N/A,FALSE,"Costos_Elem_Hid"}</definedName>
    <definedName name="werw" localSheetId="11" hidden="1">{#N/A,#N/A,FALSE,"Costos_Elem_Hid";#N/A,#N/A,FALSE,"Costos_Elem_Hid";#N/A,#N/A,FALSE,"Costos_Elem_Hid"}</definedName>
    <definedName name="werw" localSheetId="15" hidden="1">{#N/A,#N/A,FALSE,"Costos_Elem_Hid";#N/A,#N/A,FALSE,"Costos_Elem_Hid";#N/A,#N/A,FALSE,"Costos_Elem_Hid"}</definedName>
    <definedName name="werw" localSheetId="21" hidden="1">{#N/A,#N/A,FALSE,"Costos_Elem_Hid";#N/A,#N/A,FALSE,"Costos_Elem_Hid";#N/A,#N/A,FALSE,"Costos_Elem_Hid"}</definedName>
    <definedName name="werw" localSheetId="3" hidden="1">{#N/A,#N/A,FALSE,"Costos_Elem_Hid";#N/A,#N/A,FALSE,"Costos_Elem_Hid";#N/A,#N/A,FALSE,"Costos_Elem_Hid"}</definedName>
    <definedName name="werw" hidden="1">{#N/A,#N/A,FALSE,"Costos_Elem_Hid";#N/A,#N/A,FALSE,"Costos_Elem_Hid";#N/A,#N/A,FALSE,"Costos_Elem_Hid"}</definedName>
    <definedName name="werwqerqew" localSheetId="1" hidden="1">{"Sin detalle",#N/A,FALSE,"Flujo (redondeado)"}</definedName>
    <definedName name="werwqerqew" localSheetId="11" hidden="1">{"Sin detalle",#N/A,FALSE,"Flujo (redondeado)"}</definedName>
    <definedName name="werwqerqew" localSheetId="15" hidden="1">{"Sin detalle",#N/A,FALSE,"Flujo (redondeado)"}</definedName>
    <definedName name="werwqerqew" localSheetId="21" hidden="1">{"Sin detalle",#N/A,FALSE,"Flujo (redondeado)"}</definedName>
    <definedName name="werwqerqew" hidden="1">{"Sin detalle",#N/A,FALSE,"Flujo (redondeado)"}</definedName>
    <definedName name="wesd" localSheetId="1" hidden="1">{#N/A,#N/A,FALSE,"PEND INC";#N/A,#N/A,FALSE,"PEND MINM"}</definedName>
    <definedName name="wesd" localSheetId="11" hidden="1">{#N/A,#N/A,FALSE,"PEND INC";#N/A,#N/A,FALSE,"PEND MINM"}</definedName>
    <definedName name="wesd" localSheetId="15" hidden="1">{#N/A,#N/A,FALSE,"PEND INC";#N/A,#N/A,FALSE,"PEND MINM"}</definedName>
    <definedName name="wesd" localSheetId="21" hidden="1">{#N/A,#N/A,FALSE,"PEND INC";#N/A,#N/A,FALSE,"PEND MINM"}</definedName>
    <definedName name="wesd" hidden="1">{#N/A,#N/A,FALSE,"PEND INC";#N/A,#N/A,FALSE,"PEND MINM"}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IGGIN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IGGINS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IGGINS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IGGINS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IGGIN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IGGIN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M" localSheetId="7">#REF!</definedName>
    <definedName name="WM">#REF!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P" localSheetId="7">#REF!</definedName>
    <definedName name="WP">#REF!</definedName>
    <definedName name="WPC" localSheetId="7">#REF!</definedName>
    <definedName name="WPC">#REF!</definedName>
    <definedName name="wq" localSheetId="4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11" hidden="1">{"Sin detalle",#N/A,FALSE,"Flujo (redondeado)";"Detallado",#N/A,FALSE,"Flujo (redondeado)"}</definedName>
    <definedName name="wq" localSheetId="15" hidden="1">{"Sin detalle",#N/A,FALSE,"Flujo (redondeado)";"Detallado",#N/A,FALSE,"Flujo (redondeado)"}</definedName>
    <definedName name="wq" localSheetId="21" hidden="1">{"Sin detalle",#N/A,FALSE,"Flujo (redondeado)";"Detallado",#N/A,FALSE,"Flujo (redondeado)"}</definedName>
    <definedName name="wq" localSheetId="3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_1" localSheetId="1" hidden="1">{"Sin detalle",#N/A,FALSE,"Flujo (redondeado)";"Detallado",#N/A,FALSE,"Flujo (redondeado)"}</definedName>
    <definedName name="wq_1" localSheetId="11" hidden="1">{"Sin detalle",#N/A,FALSE,"Flujo (redondeado)";"Detallado",#N/A,FALSE,"Flujo (redondeado)"}</definedName>
    <definedName name="wq_1" localSheetId="15" hidden="1">{"Sin detalle",#N/A,FALSE,"Flujo (redondeado)";"Detallado",#N/A,FALSE,"Flujo (redondeado)"}</definedName>
    <definedName name="wq_1" localSheetId="21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w" hidden="1">{"Sin detalle",#N/A,FALSE,"Flujo (redondeado)"}</definedName>
    <definedName name="wqwe" localSheetId="1" hidden="1">{"Sin detalle",#N/A,FALSE,"Flujo (redondeado)";"Detallado",#N/A,FALSE,"Flujo (redondeado)"}</definedName>
    <definedName name="wqwe" localSheetId="11" hidden="1">{"Sin detalle",#N/A,FALSE,"Flujo (redondeado)";"Detallado",#N/A,FALSE,"Flujo (redondeado)"}</definedName>
    <definedName name="wqwe" localSheetId="15" hidden="1">{"Sin detalle",#N/A,FALSE,"Flujo (redondeado)";"Detallado",#N/A,FALSE,"Flujo (redondeado)"}</definedName>
    <definedName name="wqwe" localSheetId="21" hidden="1">{"Sin detalle",#N/A,FALSE,"Flujo (redondeado)";"Detallado",#N/A,FALSE,"Flujo (redondeado)"}</definedName>
    <definedName name="wqwe" hidden="1">{"Sin detalle",#N/A,FALSE,"Flujo (redondeado)";"Detallado",#N/A,FALSE,"Flujo (redondeado)"}</definedName>
    <definedName name="wrn" localSheetId="4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11" hidden="1">{#N/A,#N/A,TRUE,"Est. de Fact.";#N/A,#N/A,TRUE,"Capitulo 19";#N/A,#N/A,TRUE,"Proyecto P855"}</definedName>
    <definedName name="wrn" localSheetId="15" hidden="1">{#N/A,#N/A,TRUE,"Est. de Fact.";#N/A,#N/A,TRUE,"Capitulo 19";#N/A,#N/A,TRUE,"Proyecto P855"}</definedName>
    <definedName name="wrn" localSheetId="21" hidden="1">{#N/A,#N/A,TRUE,"Est. de Fact.";#N/A,#N/A,TRUE,"Capitulo 19";#N/A,#N/A,TRUE,"Proyecto P855"}</definedName>
    <definedName name="wrn" localSheetId="3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4" hidden="1">{"NORMAL",#N/A,FALSE,"02"}</definedName>
    <definedName name="wrn.02INFORME." localSheetId="1" hidden="1">{"NORMAL",#N/A,FALSE,"02"}</definedName>
    <definedName name="wrn.02INFORME." localSheetId="11" hidden="1">{"NORMAL",#N/A,FALSE,"02"}</definedName>
    <definedName name="wrn.02INFORME." localSheetId="15" hidden="1">{"NORMAL",#N/A,FALSE,"02"}</definedName>
    <definedName name="wrn.02INFORME." localSheetId="21" hidden="1">{"NORMAL",#N/A,FALSE,"02"}</definedName>
    <definedName name="wrn.02INFORME." localSheetId="3" hidden="1">{"NORMAL",#N/A,FALSE,"02"}</definedName>
    <definedName name="wrn.02INFORME." hidden="1">{"NORMAL",#N/A,FALSE,"02"}</definedName>
    <definedName name="wrn.02informe1" localSheetId="1" hidden="1">{"NORMAL",#N/A,FALSE,"02"}</definedName>
    <definedName name="wrn.02informe1" localSheetId="11" hidden="1">{"NORMAL",#N/A,FALSE,"02"}</definedName>
    <definedName name="wrn.02informe1" localSheetId="15" hidden="1">{"NORMAL",#N/A,FALSE,"02"}</definedName>
    <definedName name="wrn.02informe1" localSheetId="21" hidden="1">{"NORMAL",#N/A,FALSE,"02"}</definedName>
    <definedName name="wrn.02informe1" hidden="1">{"NORMAL",#N/A,FALSE,"02"}</definedName>
    <definedName name="wrn.2." localSheetId="1" hidden="1">{"4",#N/A,FALSE,"Flujos Caja - Mon. 1999"}</definedName>
    <definedName name="wrn.2." localSheetId="11" hidden="1">{"4",#N/A,FALSE,"Flujos Caja - Mon. 1999"}</definedName>
    <definedName name="wrn.2." localSheetId="15" hidden="1">{"4",#N/A,FALSE,"Flujos Caja - Mon. 1999"}</definedName>
    <definedName name="wrn.2." localSheetId="21" hidden="1">{"4",#N/A,FALSE,"Flujos Caja - Mon. 1999"}</definedName>
    <definedName name="wrn.2." hidden="1">{"4",#N/A,FALSE,"Flujos Caja - Mon. 1999"}</definedName>
    <definedName name="wrn.2._1" localSheetId="1" hidden="1">{"4",#N/A,FALSE,"Flujos Caja - Mon. 1999"}</definedName>
    <definedName name="wrn.2._1" localSheetId="11" hidden="1">{"4",#N/A,FALSE,"Flujos Caja - Mon. 1999"}</definedName>
    <definedName name="wrn.2._1" localSheetId="15" hidden="1">{"4",#N/A,FALSE,"Flujos Caja - Mon. 1999"}</definedName>
    <definedName name="wrn.2._1" localSheetId="21" hidden="1">{"4",#N/A,FALSE,"Flujos Caja - Mon. 1999"}</definedName>
    <definedName name="wrn.2._1" hidden="1">{"4",#N/A,FALSE,"Flujos Caja - Mon. 1999"}</definedName>
    <definedName name="wrn.A." localSheetId="4" hidden="1">{#N/A,#N/A,FALSE,"Pumps 1";#N/A,#N/A,FALSE,"Pumps 2";#N/A,#N/A,FALSE,"Pumps 3";#N/A,#N/A,FALSE,"Pumps 4";#N/A,#N/A,FALSE,"Pumps 5";#N/A,#N/A,FALSE,"Pumps 6"}</definedName>
    <definedName name="wrn.A." localSheetId="1" hidden="1">{#N/A,#N/A,FALSE,"Pumps 1";#N/A,#N/A,FALSE,"Pumps 2";#N/A,#N/A,FALSE,"Pumps 3";#N/A,#N/A,FALSE,"Pumps 4";#N/A,#N/A,FALSE,"Pumps 5";#N/A,#N/A,FALSE,"Pumps 6"}</definedName>
    <definedName name="wrn.A." localSheetId="11" hidden="1">{#N/A,#N/A,FALSE,"Pumps 1";#N/A,#N/A,FALSE,"Pumps 2";#N/A,#N/A,FALSE,"Pumps 3";#N/A,#N/A,FALSE,"Pumps 4";#N/A,#N/A,FALSE,"Pumps 5";#N/A,#N/A,FALSE,"Pumps 6"}</definedName>
    <definedName name="wrn.A." localSheetId="15" hidden="1">{#N/A,#N/A,FALSE,"Pumps 1";#N/A,#N/A,FALSE,"Pumps 2";#N/A,#N/A,FALSE,"Pumps 3";#N/A,#N/A,FALSE,"Pumps 4";#N/A,#N/A,FALSE,"Pumps 5";#N/A,#N/A,FALSE,"Pumps 6"}</definedName>
    <definedName name="wrn.A." localSheetId="2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a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aa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aa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aaa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aa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15" hidden="1">{#N/A,#N/A,FALSE,"Aging Summary";#N/A,#N/A,FALSE,"Ratio Analysis";#N/A,#N/A,FALSE,"Test 120 Day Accts";#N/A,#N/A,FALSE,"Tickmarks"}</definedName>
    <definedName name="wrn.Aging._.and._.Trend._.Analysis." localSheetId="2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Equipment." localSheetId="4" hidden="1">{#N/A,#N/A,TRUE,"LP-CO2X"}</definedName>
    <definedName name="wrn.All._.Equipment." localSheetId="1" hidden="1">{#N/A,#N/A,TRUE,"LP-CO2X"}</definedName>
    <definedName name="wrn.All._.Equipment." localSheetId="11" hidden="1">{#N/A,#N/A,TRUE,"LP-CO2X"}</definedName>
    <definedName name="wrn.All._.Equipment." localSheetId="15" hidden="1">{#N/A,#N/A,TRUE,"LP-CO2X"}</definedName>
    <definedName name="wrn.All._.Equipment." localSheetId="21" hidden="1">{#N/A,#N/A,TRUE,"LP-CO2X"}</definedName>
    <definedName name="wrn.All._.Equipment." localSheetId="3" hidden="1">{#N/A,#N/A,TRUE,"LP-CO2X"}</definedName>
    <definedName name="wrn.All._.Equipment." hidden="1">{#N/A,#N/A,TRUE,"LP-CO2X"}</definedName>
    <definedName name="wrn.AMSA." localSheetId="1" hidden="1">{#N/A,#N/A,FALSE,"EARNINGS";#N/A,#N/A,FALSE,"FINANCIAL";#N/A,#N/A,FALSE,"OPERATIONAL"}</definedName>
    <definedName name="wrn.AMSA." localSheetId="11" hidden="1">{#N/A,#N/A,FALSE,"EARNINGS";#N/A,#N/A,FALSE,"FINANCIAL";#N/A,#N/A,FALSE,"OPERATIONAL"}</definedName>
    <definedName name="wrn.AMSA." localSheetId="15" hidden="1">{#N/A,#N/A,FALSE,"EARNINGS";#N/A,#N/A,FALSE,"FINANCIAL";#N/A,#N/A,FALSE,"OPERATIONAL"}</definedName>
    <definedName name="wrn.AMSA." localSheetId="21" hidden="1">{#N/A,#N/A,FALSE,"EARNINGS";#N/A,#N/A,FALSE,"FINANCIAL";#N/A,#N/A,FALSE,"OPERATIONAL"}</definedName>
    <definedName name="wrn.AMSA." hidden="1">{#N/A,#N/A,FALSE,"EARNINGS";#N/A,#N/A,FALSE,"FINANCIAL";#N/A,#N/A,FALSE,"OPERATIONAL"}</definedName>
    <definedName name="wrn.anexos." localSheetId="1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localSheetId="11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localSheetId="15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localSheetId="21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teproyecto." localSheetId="4" hidden="1">{#N/A,#N/A,FALSE,"Cargas"}</definedName>
    <definedName name="wrn.anteproyecto." localSheetId="1" hidden="1">{#N/A,#N/A,FALSE,"Cargas"}</definedName>
    <definedName name="wrn.anteproyecto." localSheetId="11" hidden="1">{#N/A,#N/A,FALSE,"Cargas"}</definedName>
    <definedName name="wrn.anteproyecto." localSheetId="15" hidden="1">{#N/A,#N/A,FALSE,"Cargas"}</definedName>
    <definedName name="wrn.anteproyecto." localSheetId="21" hidden="1">{#N/A,#N/A,FALSE,"Cargas"}</definedName>
    <definedName name="wrn.anteproyecto." hidden="1">{#N/A,#N/A,FALSE,"Cargas"}</definedName>
    <definedName name="wrn.ARA." localSheetId="1" hidden="1">{"ARA1",#N/A,FALSE,"ENG-ARA";"ARAhours",#N/A,FALSE,"ENG-ARA";"ARA$",#N/A,FALSE,"ENG-ARA"}</definedName>
    <definedName name="wrn.ARA." localSheetId="11" hidden="1">{"ARA1",#N/A,FALSE,"ENG-ARA";"ARAhours",#N/A,FALSE,"ENG-ARA";"ARA$",#N/A,FALSE,"ENG-ARA"}</definedName>
    <definedName name="wrn.ARA." localSheetId="15" hidden="1">{"ARA1",#N/A,FALSE,"ENG-ARA";"ARAhours",#N/A,FALSE,"ENG-ARA";"ARA$",#N/A,FALSE,"ENG-ARA"}</definedName>
    <definedName name="wrn.ARA." localSheetId="21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11" hidden="1">{"ARA1",#N/A,FALSE,"ENG-ARA";"ARAhours",#N/A,FALSE,"ENG-ARA";"ARA$",#N/A,FALSE,"ENG-ARA"}</definedName>
    <definedName name="wrn.ARA._1" localSheetId="15" hidden="1">{"ARA1",#N/A,FALSE,"ENG-ARA";"ARAhours",#N/A,FALSE,"ENG-ARA";"ARA$",#N/A,FALSE,"ENG-ARA"}</definedName>
    <definedName name="wrn.ARA._1" localSheetId="21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B._.Reports." hidden="1">{"bprofit",#N/A,FALSE,"Reports (B)";"bcash",#N/A,FALSE,"Reports (B)";"bbsheet",#N/A,FALSE,"Reports (B)"}</definedName>
    <definedName name="wrn.BALSHE." localSheetId="1" hidden="1">{#N/A,#N/A,FALSE,"BALR$97";#N/A,#N/A,FALSE,"INCR$97";#N/A,#N/A,FALSE,"BALUS$97";#N/A,#N/A,FALSE,"FINANC97";#N/A,#N/A,FALSE,"CFLOW97";#N/A,#N/A,FALSE,"INCUS$97";#N/A,#N/A,FALSE,"CASH97";#N/A,#N/A,FALSE,"STOCKH97"}</definedName>
    <definedName name="wrn.BALSHE." localSheetId="11" hidden="1">{#N/A,#N/A,FALSE,"BALR$97";#N/A,#N/A,FALSE,"INCR$97";#N/A,#N/A,FALSE,"BALUS$97";#N/A,#N/A,FALSE,"FINANC97";#N/A,#N/A,FALSE,"CFLOW97";#N/A,#N/A,FALSE,"INCUS$97";#N/A,#N/A,FALSE,"CASH97";#N/A,#N/A,FALSE,"STOCKH97"}</definedName>
    <definedName name="wrn.BALSHE." localSheetId="15" hidden="1">{#N/A,#N/A,FALSE,"BALR$97";#N/A,#N/A,FALSE,"INCR$97";#N/A,#N/A,FALSE,"BALUS$97";#N/A,#N/A,FALSE,"FINANC97";#N/A,#N/A,FALSE,"CFLOW97";#N/A,#N/A,FALSE,"INCUS$97";#N/A,#N/A,FALSE,"CASH97";#N/A,#N/A,FALSE,"STOCKH97"}</definedName>
    <definedName name="wrn.BALSHE." localSheetId="21" hidden="1">{#N/A,#N/A,FALSE,"BALR$97";#N/A,#N/A,FALSE,"INCR$97";#N/A,#N/A,FALSE,"BALUS$97";#N/A,#N/A,FALSE,"FINANC97";#N/A,#N/A,FALSE,"CFLOW97";#N/A,#N/A,FALSE,"INCUS$97";#N/A,#N/A,FALSE,"CASH97";#N/A,#N/A,FALSE,"STOCKH97"}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GESPA." localSheetId="1" hidden="1">{#N/A,#N/A,FALSE,"BALUS$97";#N/A,#N/A,FALSE,"INCUS$97";#N/A,#N/A,FALSE,"BALR$97";#N/A,#N/A,FALSE,"INCR$97";#N/A,#N/A,FALSE,"STOCKH97";#N/A,#N/A,FALSE,"FINANC97";#N/A,#N/A,FALSE,"CFLOW97"}</definedName>
    <definedName name="wrn.BALSHEGESPA." localSheetId="11" hidden="1">{#N/A,#N/A,FALSE,"BALUS$97";#N/A,#N/A,FALSE,"INCUS$97";#N/A,#N/A,FALSE,"BALR$97";#N/A,#N/A,FALSE,"INCR$97";#N/A,#N/A,FALSE,"STOCKH97";#N/A,#N/A,FALSE,"FINANC97";#N/A,#N/A,FALSE,"CFLOW97"}</definedName>
    <definedName name="wrn.BALSHEGESPA." localSheetId="15" hidden="1">{#N/A,#N/A,FALSE,"BALUS$97";#N/A,#N/A,FALSE,"INCUS$97";#N/A,#N/A,FALSE,"BALR$97";#N/A,#N/A,FALSE,"INCR$97";#N/A,#N/A,FALSE,"STOCKH97";#N/A,#N/A,FALSE,"FINANC97";#N/A,#N/A,FALSE,"CFLOW97"}</definedName>
    <definedName name="wrn.BALSHEGESPA." localSheetId="21" hidden="1">{#N/A,#N/A,FALSE,"BALUS$97";#N/A,#N/A,FALSE,"INCUS$97";#N/A,#N/A,FALSE,"BALR$97";#N/A,#N/A,FALSE,"INCR$97";#N/A,#N/A,FALSE,"STOCKH97";#N/A,#N/A,FALSE,"FINANC97";#N/A,#N/A,FALSE,"CFLOW97"}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rbara._.Modular._.Indirects.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1" hidden="1">{"bechtel1",#N/A,TRUE,"BECHTEL";"bechtelhours",#N/A,TRUE,"BECHTEL";"bechtel$",#N/A,TRUE,"BECHTEL"}</definedName>
    <definedName name="wrn.bechtel._.hours." localSheetId="11" hidden="1">{"bechtel1",#N/A,TRUE,"BECHTEL";"bechtelhours",#N/A,TRUE,"BECHTEL";"bechtel$",#N/A,TRUE,"BECHTEL"}</definedName>
    <definedName name="wrn.bechtel._.hours." localSheetId="15" hidden="1">{"bechtel1",#N/A,TRUE,"BECHTEL";"bechtelhours",#N/A,TRUE,"BECHTEL";"bechtel$",#N/A,TRUE,"BECHTEL"}</definedName>
    <definedName name="wrn.bechtel._.hours." localSheetId="21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11" hidden="1">{"bechtel1",#N/A,TRUE,"BECHTEL";"bechtelhours",#N/A,TRUE,"BECHTEL";"bechtel$",#N/A,TRUE,"BECHTEL"}</definedName>
    <definedName name="wrn.bechtel._.hours._1" localSheetId="15" hidden="1">{"bechtel1",#N/A,TRUE,"BECHTEL";"bechtelhours",#N/A,TRUE,"BECHTEL";"bechtel$",#N/A,TRUE,"BECHTEL"}</definedName>
    <definedName name="wrn.bechtel._.hours._1" localSheetId="21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C._.15." localSheetId="1" hidden="1">{#N/A,#N/A,FALSE,"RESUMO";#N/A,#N/A,FALSE,"DISTRIB";#N/A,#N/A,FALSE,"CB";#N/A,#N/A,FALSE,"FERTCUB";#N/A,#N/A,FALSE,"FERTCAT";#N/A,#N/A,FALSE,"TRADE";#N/A,#N/A,FALSE,"DISTSELGA"}</definedName>
    <definedName name="wrn.C._.15." localSheetId="11" hidden="1">{#N/A,#N/A,FALSE,"RESUMO";#N/A,#N/A,FALSE,"DISTRIB";#N/A,#N/A,FALSE,"CB";#N/A,#N/A,FALSE,"FERTCUB";#N/A,#N/A,FALSE,"FERTCAT";#N/A,#N/A,FALSE,"TRADE";#N/A,#N/A,FALSE,"DISTSELGA"}</definedName>
    <definedName name="wrn.C._.15." localSheetId="15" hidden="1">{#N/A,#N/A,FALSE,"RESUMO";#N/A,#N/A,FALSE,"DISTRIB";#N/A,#N/A,FALSE,"CB";#N/A,#N/A,FALSE,"FERTCUB";#N/A,#N/A,FALSE,"FERTCAT";#N/A,#N/A,FALSE,"TRADE";#N/A,#N/A,FALSE,"DISTSELGA"}</definedName>
    <definedName name="wrn.C._.15." localSheetId="21" hidden="1">{#N/A,#N/A,FALSE,"RESUMO";#N/A,#N/A,FALSE,"DISTRIB";#N/A,#N/A,FALSE,"CB";#N/A,#N/A,FALSE,"FERTCUB";#N/A,#N/A,FALSE,"FERTCAT";#N/A,#N/A,FALSE,"TRADE";#N/A,#N/A,FALSE,"DISTSELGA"}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amaracamion." localSheetId="4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11" hidden="1">{"desarrollo",#N/A,FALSE,"Cámara Camión";"resumen",#N/A,FALSE,"Cámara Camión";"eqprod",#N/A,FALSE,"Cámara Camión"}</definedName>
    <definedName name="wrn.Camaracamion." localSheetId="15" hidden="1">{"desarrollo",#N/A,FALSE,"Cámara Camión";"resumen",#N/A,FALSE,"Cámara Camión";"eqprod",#N/A,FALSE,"Cámara Camión"}</definedName>
    <definedName name="wrn.Camaracamion." localSheetId="21" hidden="1">{"desarrollo",#N/A,FALSE,"Cámara Camión";"resumen",#N/A,FALSE,"Cámara Camión";"eqprod",#N/A,FALSE,"Cámara Camión"}</definedName>
    <definedName name="wrn.Camaracamion." localSheetId="3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maracamion._1" localSheetId="1" hidden="1">{"desarrollo",#N/A,FALSE,"Cámara Camión";"resumen",#N/A,FALSE,"Cámara Camión";"eqprod",#N/A,FALSE,"Cámara Camión"}</definedName>
    <definedName name="wrn.Camaracamion._1" localSheetId="11" hidden="1">{"desarrollo",#N/A,FALSE,"Cámara Camión";"resumen",#N/A,FALSE,"Cámara Camión";"eqprod",#N/A,FALSE,"Cámara Camión"}</definedName>
    <definedName name="wrn.Camaracamion._1" localSheetId="15" hidden="1">{"desarrollo",#N/A,FALSE,"Cámara Camión";"resumen",#N/A,FALSE,"Cámara Camión";"eqprod",#N/A,FALSE,"Cámara Camión"}</definedName>
    <definedName name="wrn.Camaracamion._1" localSheetId="21" hidden="1">{"desarrollo",#N/A,FALSE,"Cámara Camión";"resumen",#N/A,FALSE,"Cámara Camión";"eqprod",#N/A,FALSE,"Cámara Camión"}</definedName>
    <definedName name="wrn.Camaracamion._1" hidden="1">{"desarrollo",#N/A,FALSE,"Cámara Camión";"resumen",#N/A,FALSE,"Cámara Camión";"eqprod",#N/A,FALSE,"Cámara Camión"}</definedName>
    <definedName name="wrn.CIGG." localSheetId="4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11" hidden="1">{"CI+GG(BASE)",#N/A,FALSE,"CI+GG(BASE)";"GG",#N/A,FALSE,"CI+GG(BASE)";"CI",#N/A,FALSE,"CI+GG(BASE)"}</definedName>
    <definedName name="wrn.CIGG." localSheetId="15" hidden="1">{"CI+GG(BASE)",#N/A,FALSE,"CI+GG(BASE)";"GG",#N/A,FALSE,"CI+GG(BASE)";"CI",#N/A,FALSE,"CI+GG(BASE)"}</definedName>
    <definedName name="wrn.CIGG." localSheetId="21" hidden="1">{"CI+GG(BASE)",#N/A,FALSE,"CI+GG(BASE)";"GG",#N/A,FALSE,"CI+GG(BASE)";"CI",#N/A,FALSE,"CI+GG(BASE)"}</definedName>
    <definedName name="wrn.CIGG." localSheetId="3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4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11" hidden="1">{"CI+GG(BASE)",#N/A,FALSE,"CI+GG(BASE)";"GG",#N/A,FALSE,"CI+GG(BASE)";"CI",#N/A,FALSE,"CI+GG(BASE)"}</definedName>
    <definedName name="wrn.CIGG._1" localSheetId="15" hidden="1">{"CI+GG(BASE)",#N/A,FALSE,"CI+GG(BASE)";"GG",#N/A,FALSE,"CI+GG(BASE)";"CI",#N/A,FALSE,"CI+GG(BASE)"}</definedName>
    <definedName name="wrn.CIGG._1" localSheetId="21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2" localSheetId="4" hidden="1">{"CI+GG(BASE)",#N/A,FALSE,"CI+GG(BASE)";"GG",#N/A,FALSE,"CI+GG(BASE)";"CI",#N/A,FALSE,"CI+GG(BASE)"}</definedName>
    <definedName name="wrn.CIGG._2" localSheetId="1" hidden="1">{"CI+GG(BASE)",#N/A,FALSE,"CI+GG(BASE)";"GG",#N/A,FALSE,"CI+GG(BASE)";"CI",#N/A,FALSE,"CI+GG(BASE)"}</definedName>
    <definedName name="wrn.CIGG._2" localSheetId="11" hidden="1">{"CI+GG(BASE)",#N/A,FALSE,"CI+GG(BASE)";"GG",#N/A,FALSE,"CI+GG(BASE)";"CI",#N/A,FALSE,"CI+GG(BASE)"}</definedName>
    <definedName name="wrn.CIGG._2" localSheetId="15" hidden="1">{"CI+GG(BASE)",#N/A,FALSE,"CI+GG(BASE)";"GG",#N/A,FALSE,"CI+GG(BASE)";"CI",#N/A,FALSE,"CI+GG(BASE)"}</definedName>
    <definedName name="wrn.CIGG._2" localSheetId="21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localSheetId="4" hidden="1">{"CI+GG(BASE)",#N/A,FALSE,"CI+GG(BASE)";"GG",#N/A,FALSE,"CI+GG(BASE)";"CI",#N/A,FALSE,"CI+GG(BASE)"}</definedName>
    <definedName name="wrn.CIGG._3" localSheetId="1" hidden="1">{"CI+GG(BASE)",#N/A,FALSE,"CI+GG(BASE)";"GG",#N/A,FALSE,"CI+GG(BASE)";"CI",#N/A,FALSE,"CI+GG(BASE)"}</definedName>
    <definedName name="wrn.CIGG._3" localSheetId="11" hidden="1">{"CI+GG(BASE)",#N/A,FALSE,"CI+GG(BASE)";"GG",#N/A,FALSE,"CI+GG(BASE)";"CI",#N/A,FALSE,"CI+GG(BASE)"}</definedName>
    <definedName name="wrn.CIGG._3" localSheetId="15" hidden="1">{"CI+GG(BASE)",#N/A,FALSE,"CI+GG(BASE)";"GG",#N/A,FALSE,"CI+GG(BASE)";"CI",#N/A,FALSE,"CI+GG(BASE)"}</definedName>
    <definedName name="wrn.CIGG._3" localSheetId="21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localSheetId="4" hidden="1">{"CI+GG(BASE)",#N/A,FALSE,"CI+GG(BASE)";"GG",#N/A,FALSE,"CI+GG(BASE)";"CI",#N/A,FALSE,"CI+GG(BASE)"}</definedName>
    <definedName name="wrn.CIGG._4" localSheetId="1" hidden="1">{"CI+GG(BASE)",#N/A,FALSE,"CI+GG(BASE)";"GG",#N/A,FALSE,"CI+GG(BASE)";"CI",#N/A,FALSE,"CI+GG(BASE)"}</definedName>
    <definedName name="wrn.CIGG._4" localSheetId="11" hidden="1">{"CI+GG(BASE)",#N/A,FALSE,"CI+GG(BASE)";"GG",#N/A,FALSE,"CI+GG(BASE)";"CI",#N/A,FALSE,"CI+GG(BASE)"}</definedName>
    <definedName name="wrn.CIGG._4" localSheetId="15" hidden="1">{"CI+GG(BASE)",#N/A,FALSE,"CI+GG(BASE)";"GG",#N/A,FALSE,"CI+GG(BASE)";"CI",#N/A,FALSE,"CI+GG(BASE)"}</definedName>
    <definedName name="wrn.CIGG._4" localSheetId="21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localSheetId="4" hidden="1">{"CI+GG(BASE)",#N/A,FALSE,"CI+GG(BASE)";"GG",#N/A,FALSE,"CI+GG(BASE)";"CI",#N/A,FALSE,"CI+GG(BASE)"}</definedName>
    <definedName name="wrn.CIGG._5" localSheetId="1" hidden="1">{"CI+GG(BASE)",#N/A,FALSE,"CI+GG(BASE)";"GG",#N/A,FALSE,"CI+GG(BASE)";"CI",#N/A,FALSE,"CI+GG(BASE)"}</definedName>
    <definedName name="wrn.CIGG._5" localSheetId="11" hidden="1">{"CI+GG(BASE)",#N/A,FALSE,"CI+GG(BASE)";"GG",#N/A,FALSE,"CI+GG(BASE)";"CI",#N/A,FALSE,"CI+GG(BASE)"}</definedName>
    <definedName name="wrn.CIGG._5" localSheetId="15" hidden="1">{"CI+GG(BASE)",#N/A,FALSE,"CI+GG(BASE)";"GG",#N/A,FALSE,"CI+GG(BASE)";"CI",#N/A,FALSE,"CI+GG(BASE)"}</definedName>
    <definedName name="wrn.CIGG._5" localSheetId="21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11" hidden="1">{"CI+GG(BASE)",#N/A,FALSE,"CI+GG(BASE)";"GG",#N/A,FALSE,"CI+GG(BASE)";"CI",#N/A,FALSE,"CI+GG(BASE)"}</definedName>
    <definedName name="wrn.CIGG.b" localSheetId="15" hidden="1">{"CI+GG(BASE)",#N/A,FALSE,"CI+GG(BASE)";"GG",#N/A,FALSE,"CI+GG(BASE)";"CI",#N/A,FALSE,"CI+GG(BASE)"}</definedName>
    <definedName name="wrn.CIGG.b" localSheetId="21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11" hidden="1">{"CI+GG(BASE)",#N/A,FALSE,"CI+GG(BASE)";"GG",#N/A,FALSE,"CI+GG(BASE)";"CI",#N/A,FALSE,"CI+GG(BASE)"}</definedName>
    <definedName name="wrn.CIGG.c" localSheetId="15" hidden="1">{"CI+GG(BASE)",#N/A,FALSE,"CI+GG(BASE)";"GG",#N/A,FALSE,"CI+GG(BASE)";"CI",#N/A,FALSE,"CI+GG(BASE)"}</definedName>
    <definedName name="wrn.CIGG.c" localSheetId="21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11" hidden="1">{"CI+GG(BASE)",#N/A,FALSE,"CI+GG(BASE)";"GG",#N/A,FALSE,"CI+GG(BASE)";"CI",#N/A,FALSE,"CI+GG(BASE)"}</definedName>
    <definedName name="wrn.CIGG.d" localSheetId="15" hidden="1">{"CI+GG(BASE)",#N/A,FALSE,"CI+GG(BASE)";"GG",#N/A,FALSE,"CI+GG(BASE)";"CI",#N/A,FALSE,"CI+GG(BASE)"}</definedName>
    <definedName name="wrn.CIGG.d" localSheetId="21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11" hidden="1">{"CI+GG(BASE)",#N/A,FALSE,"CI+GG(BASE)";"GG",#N/A,FALSE,"CI+GG(BASE)";"CI",#N/A,FALSE,"CI+GG(BASE)"}</definedName>
    <definedName name="wrn.CIGGa" localSheetId="15" hidden="1">{"CI+GG(BASE)",#N/A,FALSE,"CI+GG(BASE)";"GG",#N/A,FALSE,"CI+GG(BASE)";"CI",#N/A,FALSE,"CI+GG(BASE)"}</definedName>
    <definedName name="wrn.CIGGa" localSheetId="21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O." localSheetId="1" hidden="1">{#N/A,#N/A,FALSE,"datos_tecnicos";#N/A,#N/A,FALSE,"actividad";#N/A,#N/A,FALSE,"egastos"}</definedName>
    <definedName name="wrn.CO." localSheetId="11" hidden="1">{#N/A,#N/A,FALSE,"datos_tecnicos";#N/A,#N/A,FALSE,"actividad";#N/A,#N/A,FALSE,"egastos"}</definedName>
    <definedName name="wrn.CO." localSheetId="15" hidden="1">{#N/A,#N/A,FALSE,"datos_tecnicos";#N/A,#N/A,FALSE,"actividad";#N/A,#N/A,FALSE,"egastos"}</definedName>
    <definedName name="wrn.CO." localSheetId="21" hidden="1">{#N/A,#N/A,FALSE,"datos_tecnicos";#N/A,#N/A,FALSE,"actividad";#N/A,#N/A,FALSE,"egastos"}</definedName>
    <definedName name="wrn.CO." hidden="1">{#N/A,#N/A,FALSE,"datos_tecnicos";#N/A,#N/A,FALSE,"actividad";#N/A,#N/A,FALSE,"egastos"}</definedName>
    <definedName name="wrn.colorcrvs." localSheetId="1" hidden="1">{"BPCCOLOR",#N/A,FALSE,"CRVS";"NUCCOLOR",#N/A,FALSE,"CRVS";"FOSCOLOR",#N/A,FALSE,"CRVS"}</definedName>
    <definedName name="wrn.colorcrvs." localSheetId="11" hidden="1">{"BPCCOLOR",#N/A,FALSE,"CRVS";"NUCCOLOR",#N/A,FALSE,"CRVS";"FOSCOLOR",#N/A,FALSE,"CRVS"}</definedName>
    <definedName name="wrn.colorcrvs." localSheetId="15" hidden="1">{"BPCCOLOR",#N/A,FALSE,"CRVS";"NUCCOLOR",#N/A,FALSE,"CRVS";"FOSCOLOR",#N/A,FALSE,"CRVS"}</definedName>
    <definedName name="wrn.colorcrvs." localSheetId="21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4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11" hidden="1">{"cuadro1",#N/A,FALSE,"periodos entre Opciones";"cuadro2",#N/A,FALSE,"periodos entre Opciones"}</definedName>
    <definedName name="wrn.compa." localSheetId="15" hidden="1">{"cuadro1",#N/A,FALSE,"periodos entre Opciones";"cuadro2",#N/A,FALSE,"periodos entre Opciones"}</definedName>
    <definedName name="wrn.compa." localSheetId="21" hidden="1">{"cuadro1",#N/A,FALSE,"periodos entre Opciones";"cuadro2",#N/A,FALSE,"periodos entre Opciones"}</definedName>
    <definedName name="wrn.compa." localSheetId="3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11" hidden="1">{"cuadro1",#N/A,FALSE,"periodos entre Opciones";"cuadro2",#N/A,FALSE,"periodos entre Opciones"}</definedName>
    <definedName name="wrn.compa._1" localSheetId="15" hidden="1">{"cuadro1",#N/A,FALSE,"periodos entre Opciones";"cuadro2",#N/A,FALSE,"periodos entre Opciones"}</definedName>
    <definedName name="wrn.compa._1" localSheetId="21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{"Sin detalle",#N/A,FALSE,"Flujo (redondeado)";"Detallado",#N/A,FALSE,"Flujo (redondeado)"}</definedName>
    <definedName name="wrn.Completo." localSheetId="11" hidden="1">{"Sin detalle",#N/A,FALSE,"Flujo (redondeado)";"Detallado",#N/A,FALSE,"Flujo (redondeado)"}</definedName>
    <definedName name="wrn.Completo." localSheetId="15" hidden="1">{"Sin detalle",#N/A,FALSE,"Flujo (redondeado)";"Detallado",#N/A,FALSE,"Flujo (redondeado)"}</definedName>
    <definedName name="wrn.Completo." localSheetId="21" hidden="1">{"Sin detalle",#N/A,FALSE,"Flujo (redondeado)";"Detallado",#N/A,FALSE,"Flujo (redondeado)"}</definedName>
    <definedName name="wrn.COMPLETO." localSheetId="3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hidden="1">{"Sin detalle",#N/A,FALSE,"Flujo (redondeado)";"Detallado",#N/A,FALSE,"Flujo (redondeado)"}</definedName>
    <definedName name="wrn.Completo._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_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_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_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NTROL._.ARCHIVO.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3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5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_.INVERSIÓN." localSheetId="1" hidden="1">{#N/A,#N/A,FALSE,"Inversion EDP";#N/A,#N/A,FALSE,"Inversion ";#N/A,#N/A,FALSE,"Ing.";#N/A,#N/A,FALSE,"Adq";#N/A,#N/A,FALSE,"Constr";#N/A,#N/A,FALSE,"Administración"}</definedName>
    <definedName name="wrn.COSTOS._.INVERSIÓN." localSheetId="11" hidden="1">{#N/A,#N/A,FALSE,"Inversion EDP";#N/A,#N/A,FALSE,"Inversion ";#N/A,#N/A,FALSE,"Ing.";#N/A,#N/A,FALSE,"Adq";#N/A,#N/A,FALSE,"Constr";#N/A,#N/A,FALSE,"Administración"}</definedName>
    <definedName name="wrn.COSTOS._.INVERSIÓN." localSheetId="15" hidden="1">{#N/A,#N/A,FALSE,"Inversion EDP";#N/A,#N/A,FALSE,"Inversion ";#N/A,#N/A,FALSE,"Ing.";#N/A,#N/A,FALSE,"Adq";#N/A,#N/A,FALSE,"Constr";#N/A,#N/A,FALSE,"Administración"}</definedName>
    <definedName name="wrn.COSTOS._.INVERSIÓN." localSheetId="21" hidden="1">{#N/A,#N/A,FALSE,"Inversion EDP";#N/A,#N/A,FALSE,"Inversion ";#N/A,#N/A,FALSE,"Ing.";#N/A,#N/A,FALSE,"Adq";#N/A,#N/A,FALSE,"Constr";#N/A,#N/A,FALSE,"Administración"}</definedName>
    <definedName name="wrn.COSTOS._.INVERSIÓN." localSheetId="3" hidden="1">{#N/A,#N/A,FALSE,"Inversion EDP";#N/A,#N/A,FALSE,"Inversion ";#N/A,#N/A,FALSE,"Ing.";#N/A,#N/A,FALSE,"Adq";#N/A,#N/A,FALSE,"Constr";#N/A,#N/A,FALSE,"Administración"}</definedName>
    <definedName name="wrn.COSTOS._.INVERSIÓN." hidden="1">{#N/A,#N/A,FALSE,"Inversion EDP";#N/A,#N/A,FALSE,"Inversion ";#N/A,#N/A,FALSE,"Ing.";#N/A,#N/A,FALSE,"Adq";#N/A,#N/A,FALSE,"Constr";#N/A,#N/A,FALSE,"Administración"}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USTO._.DE._.PRODUÇÃO._.MINA._.DE._.MANGANES._.DO._.AZUL.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d001.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2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3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1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1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localSheetId="2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ata." localSheetId="1" hidden="1">{"data",#N/A,FALSE,"OP_SUM"}</definedName>
    <definedName name="wrn.data." localSheetId="11" hidden="1">{"data",#N/A,FALSE,"OP_SUM"}</definedName>
    <definedName name="wrn.data." localSheetId="15" hidden="1">{"data",#N/A,FALSE,"OP_SUM"}</definedName>
    <definedName name="wrn.data." localSheetId="21" hidden="1">{"data",#N/A,FALSE,"OP_SUM"}</definedName>
    <definedName name="wrn.data." hidden="1">{"data",#N/A,FALSE,"OP_SUM"}</definedName>
    <definedName name="wrn.DECIMAL." localSheetId="4" hidden="1">{"DECIMAL",#N/A,FALSE,"02"}</definedName>
    <definedName name="wrn.DECIMAL." localSheetId="1" hidden="1">{"DECIMAL",#N/A,FALSE,"02"}</definedName>
    <definedName name="wrn.DECIMAL." localSheetId="11" hidden="1">{"DECIMAL",#N/A,FALSE,"02"}</definedName>
    <definedName name="wrn.DECIMAL." localSheetId="15" hidden="1">{"DECIMAL",#N/A,FALSE,"02"}</definedName>
    <definedName name="wrn.DECIMAL." localSheetId="21" hidden="1">{"DECIMAL",#N/A,FALSE,"02"}</definedName>
    <definedName name="wrn.DECIMAL." localSheetId="3" hidden="1">{"DECIMAL",#N/A,FALSE,"02"}</definedName>
    <definedName name="wrn.DECIMAL." hidden="1">{"DECIMAL",#N/A,FALSE,"02"}</definedName>
    <definedName name="wrn.decimal1" localSheetId="1" hidden="1">{"DECIMAL",#N/A,FALSE,"02"}</definedName>
    <definedName name="wrn.decimal1" localSheetId="11" hidden="1">{"DECIMAL",#N/A,FALSE,"02"}</definedName>
    <definedName name="wrn.decimal1" localSheetId="15" hidden="1">{"DECIMAL",#N/A,FALSE,"02"}</definedName>
    <definedName name="wrn.decimal1" localSheetId="21" hidden="1">{"DECIMAL",#N/A,FALSE,"02"}</definedName>
    <definedName name="wrn.decimal1" hidden="1">{"DECIMAL",#N/A,FALSE,"02"}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11" hidden="1">{#N/A,#N/A,FALSE,"Hoja1";#N/A,#N/A,FALSE,"Hoja2";#N/A,#N/A,FALSE,"Hoja3";#N/A,#N/A,FALSE,"Hoja4";#N/A,#N/A,FALSE,"Hoja5";#N/A,#N/A,FALSE,"Hoja6"}</definedName>
    <definedName name="wrn.DIAGRAMAS._.DE._.DISPAROS." localSheetId="15" hidden="1">{#N/A,#N/A,FALSE,"Hoja1";#N/A,#N/A,FALSE,"Hoja2";#N/A,#N/A,FALSE,"Hoja3";#N/A,#N/A,FALSE,"Hoja4";#N/A,#N/A,FALSE,"Hoja5";#N/A,#N/A,FALSE,"Hoja6"}</definedName>
    <definedName name="wrn.DIAGRAMAS._.DE._.DISPAROS." localSheetId="21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11" hidden="1">{#N/A,#N/A,FALSE,"Hoja1";#N/A,#N/A,FALSE,"Hoja2";#N/A,#N/A,FALSE,"Hoja3";#N/A,#N/A,FALSE,"Hoja4";#N/A,#N/A,FALSE,"Hoja5";#N/A,#N/A,FALSE,"Hoja6"}</definedName>
    <definedName name="wrn.DIAGRAMAS._.DE._.DISPAROS._1" localSheetId="15" hidden="1">{#N/A,#N/A,FALSE,"Hoja1";#N/A,#N/A,FALSE,"Hoja2";#N/A,#N/A,FALSE,"Hoja3";#N/A,#N/A,FALSE,"Hoja4";#N/A,#N/A,FALSE,"Hoja5";#N/A,#N/A,FALSE,"Hoja6"}</definedName>
    <definedName name="wrn.DIAGRAMAS._.DE._.DISPAROS._1" localSheetId="21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OLAR." localSheetId="1" hidden="1">{#N/A,#N/A,FALSE,"BALUS$96";#N/A,#N/A,FALSE,"INCUS$96";#N/A,#N/A,FALSE,"CASH96";#N/A,#N/A,FALSE,"FINANC96";#N/A,#N/A,FALSE,"CFLOW96"}</definedName>
    <definedName name="wrn.DOLAR." localSheetId="11" hidden="1">{#N/A,#N/A,FALSE,"BALUS$96";#N/A,#N/A,FALSE,"INCUS$96";#N/A,#N/A,FALSE,"CASH96";#N/A,#N/A,FALSE,"FINANC96";#N/A,#N/A,FALSE,"CFLOW96"}</definedName>
    <definedName name="wrn.DOLAR." localSheetId="15" hidden="1">{#N/A,#N/A,FALSE,"BALUS$96";#N/A,#N/A,FALSE,"INCUS$96";#N/A,#N/A,FALSE,"CASH96";#N/A,#N/A,FALSE,"FINANC96";#N/A,#N/A,FALSE,"CFLOW96"}</definedName>
    <definedName name="wrn.DOLAR." localSheetId="21" hidden="1">{#N/A,#N/A,FALSE,"BALUS$96";#N/A,#N/A,FALSE,"INCUS$96";#N/A,#N/A,FALSE,"CASH96";#N/A,#N/A,FALSE,"FINANC96";#N/A,#N/A,FALSE,"CFLOW96"}</definedName>
    <definedName name="wrn.DOLAR." hidden="1">{#N/A,#N/A,FALSE,"BALUS$96";#N/A,#N/A,FALSE,"INCUS$96";#N/A,#N/A,FALSE,"CASH96";#N/A,#N/A,FALSE,"FINANC96";#N/A,#N/A,FALSE,"CFLOW96"}</definedName>
    <definedName name="wrn.Dotac_Propia." localSheetId="1" hidden="1">{#N/A,#N/A,FALSE,"Dotac_Propia"}</definedName>
    <definedName name="wrn.Dotac_Propia." localSheetId="11" hidden="1">{#N/A,#N/A,FALSE,"Dotac_Propia"}</definedName>
    <definedName name="wrn.Dotac_Propia." localSheetId="15" hidden="1">{#N/A,#N/A,FALSE,"Dotac_Propia"}</definedName>
    <definedName name="wrn.Dotac_Propia." localSheetId="21" hidden="1">{#N/A,#N/A,FALSE,"Dotac_Propia"}</definedName>
    <definedName name="wrn.Dotac_Propia." hidden="1">{#N/A,#N/A,FALSE,"Dotac_Propia"}</definedName>
    <definedName name="wrn.Dotac_Propia._1" localSheetId="1" hidden="1">{#N/A,#N/A,FALSE,"Dotac_Propia"}</definedName>
    <definedName name="wrn.Dotac_Propia._1" localSheetId="11" hidden="1">{#N/A,#N/A,FALSE,"Dotac_Propia"}</definedName>
    <definedName name="wrn.Dotac_Propia._1" localSheetId="15" hidden="1">{#N/A,#N/A,FALSE,"Dotac_Propia"}</definedName>
    <definedName name="wrn.Dotac_Propia._1" localSheetId="21" hidden="1">{#N/A,#N/A,FALSE,"Dotac_Propia"}</definedName>
    <definedName name="wrn.Dotac_Propia._1" hidden="1">{#N/A,#N/A,FALSE,"Dotac_Propia"}</definedName>
    <definedName name="wrn.Dotac_Reform." localSheetId="1" hidden="1">{#N/A,#N/A,FALSE,"Dotaciones_Ref"}</definedName>
    <definedName name="wrn.Dotac_Reform." localSheetId="11" hidden="1">{#N/A,#N/A,FALSE,"Dotaciones_Ref"}</definedName>
    <definedName name="wrn.Dotac_Reform." localSheetId="15" hidden="1">{#N/A,#N/A,FALSE,"Dotaciones_Ref"}</definedName>
    <definedName name="wrn.Dotac_Reform." localSheetId="21" hidden="1">{#N/A,#N/A,FALSE,"Dotaciones_Ref"}</definedName>
    <definedName name="wrn.Dotac_Reform." hidden="1">{#N/A,#N/A,FALSE,"Dotaciones_Ref"}</definedName>
    <definedName name="wrn.Dotac_Reform._1" localSheetId="1" hidden="1">{#N/A,#N/A,FALSE,"Dotaciones_Ref"}</definedName>
    <definedName name="wrn.Dotac_Reform._1" localSheetId="11" hidden="1">{#N/A,#N/A,FALSE,"Dotaciones_Ref"}</definedName>
    <definedName name="wrn.Dotac_Reform._1" localSheetId="15" hidden="1">{#N/A,#N/A,FALSE,"Dotaciones_Ref"}</definedName>
    <definedName name="wrn.Dotac_Reform._1" localSheetId="21" hidden="1">{#N/A,#N/A,FALSE,"Dotaciones_Ref"}</definedName>
    <definedName name="wrn.Dotac_Reform._1" hidden="1">{#N/A,#N/A,FALSE,"Dotaciones_Ref"}</definedName>
    <definedName name="wrn.Dotac_Tercero." localSheetId="1" hidden="1">{#N/A,#N/A,FALSE,"Dotac_Tercero"}</definedName>
    <definedName name="wrn.Dotac_Tercero." localSheetId="11" hidden="1">{#N/A,#N/A,FALSE,"Dotac_Tercero"}</definedName>
    <definedName name="wrn.Dotac_Tercero." localSheetId="15" hidden="1">{#N/A,#N/A,FALSE,"Dotac_Tercero"}</definedName>
    <definedName name="wrn.Dotac_Tercero." localSheetId="21" hidden="1">{#N/A,#N/A,FALSE,"Dotac_Tercero"}</definedName>
    <definedName name="wrn.Dotac_Tercero." hidden="1">{#N/A,#N/A,FALSE,"Dotac_Tercero"}</definedName>
    <definedName name="wrn.Dotac_Tercero._1" localSheetId="1" hidden="1">{#N/A,#N/A,FALSE,"Dotac_Tercero"}</definedName>
    <definedName name="wrn.Dotac_Tercero._1" localSheetId="11" hidden="1">{#N/A,#N/A,FALSE,"Dotac_Tercero"}</definedName>
    <definedName name="wrn.Dotac_Tercero._1" localSheetId="15" hidden="1">{#N/A,#N/A,FALSE,"Dotac_Tercero"}</definedName>
    <definedName name="wrn.Dotac_Tercero._1" localSheetId="21" hidden="1">{#N/A,#N/A,FALSE,"Dotac_Tercero"}</definedName>
    <definedName name="wrn.Dotac_Tercero._1" hidden="1">{#N/A,#N/A,FALSE,"Dotac_Tercero"}</definedName>
    <definedName name="wrn.El._.Indio._.Production._.Summary." localSheetId="4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11" hidden="1">{#N/A,#N/A,FALSE,"summary";#N/A,#N/A,FALSE,"SumGraph"}</definedName>
    <definedName name="wrn.El._.Indio._.Production._.Summary." localSheetId="15" hidden="1">{#N/A,#N/A,FALSE,"summary";#N/A,#N/A,FALSE,"SumGraph"}</definedName>
    <definedName name="wrn.El._.Indio._.Production._.Summary." localSheetId="21" hidden="1">{#N/A,#N/A,FALSE,"summary";#N/A,#N/A,FALSE,"SumGraph"}</definedName>
    <definedName name="wrn.El._.Indio._.Production._.Summary." localSheetId="3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11" hidden="1">{#N/A,#N/A,FALSE,"summary";#N/A,#N/A,FALSE,"SumGraph"}</definedName>
    <definedName name="wrn.El._.Indio._.Production._.Summary._1" localSheetId="15" hidden="1">{#N/A,#N/A,FALSE,"summary";#N/A,#N/A,FALSE,"SumGraph"}</definedName>
    <definedName name="wrn.El._.Indio._.Production._.Summary._1" localSheetId="21" hidden="1">{#N/A,#N/A,FALSE,"summary";#N/A,#N/A,FALSE,"SumGraph"}</definedName>
    <definedName name="wrn.El._.Indio._.Production._.Summary._1" hidden="1">{#N/A,#N/A,FALSE,"summary";#N/A,#N/A,FALSE,"SumGraph"}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localSheetId="4" hidden="1">{#N/A,#N/A,FALSE,"Costos_Elem_Hid";#N/A,#N/A,FALSE,"Costos_Elem_Hid";#N/A,#N/A,FALSE,"Costos_Elem_Hid"}</definedName>
    <definedName name="wrn.fff." localSheetId="1" hidden="1">{#N/A,#N/A,FALSE,"Costos_Elem_Hid";#N/A,#N/A,FALSE,"Costos_Elem_Hid";#N/A,#N/A,FALSE,"Costos_Elem_Hid"}</definedName>
    <definedName name="wrn.fff." localSheetId="11" hidden="1">{#N/A,#N/A,FALSE,"Costos_Elem_Hid";#N/A,#N/A,FALSE,"Costos_Elem_Hid";#N/A,#N/A,FALSE,"Costos_Elem_Hid"}</definedName>
    <definedName name="wrn.fff." localSheetId="15" hidden="1">{#N/A,#N/A,FALSE,"Costos_Elem_Hid";#N/A,#N/A,FALSE,"Costos_Elem_Hid";#N/A,#N/A,FALSE,"Costos_Elem_Hid"}</definedName>
    <definedName name="wrn.fff." localSheetId="21" hidden="1">{#N/A,#N/A,FALSE,"Costos_Elem_Hid";#N/A,#N/A,FALSE,"Costos_Elem_Hid";#N/A,#N/A,FALSE,"Costos_Elem_Hid"}</definedName>
    <definedName name="wrn.fff." localSheetId="3" hidden="1">{#N/A,#N/A,FALSE,"Costos_Elem_Hid";#N/A,#N/A,FALSE,"Costos_Elem_Hid";#N/A,#N/A,FALSE,"Costos_Elem_Hid"}</definedName>
    <definedName name="wrn.fff." hidden="1">{#N/A,#N/A,FALSE,"Costos_Elem_Hid";#N/A,#N/A,FALSE,"Costos_Elem_Hid";#N/A,#N/A,FALSE,"Costos_Elem_Hid"}</definedName>
    <definedName name="wrn.flash." localSheetId="1" hidden="1">{"Flash 1",#N/A,FALSE,"Flash";"Flash 2",#N/A,FALSE,"Escoria"}</definedName>
    <definedName name="wrn.flash." localSheetId="11" hidden="1">{"Flash 1",#N/A,FALSE,"Flash";"Flash 2",#N/A,FALSE,"Escoria"}</definedName>
    <definedName name="wrn.flash." localSheetId="15" hidden="1">{"Flash 1",#N/A,FALSE,"Flash";"Flash 2",#N/A,FALSE,"Escoria"}</definedName>
    <definedName name="wrn.flash." localSheetId="21" hidden="1">{"Flash 1",#N/A,FALSE,"Flash";"Flash 2",#N/A,FALSE,"Escoria"}</definedName>
    <definedName name="wrn.flash." hidden="1">{"Flash 1",#N/A,FALSE,"Flash";"Flash 2",#N/A,FALSE,"Escoria"}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11" hidden="1">{"FlujoGastos",#N/A,FALSE,"Base";"FlujoGastos",#N/A,FALSE,"Buzón Tren";"FlujoGastos",#N/A,FALSE,"Buzón Camión";"FlujoGastos",#N/A,FALSE,"LHD Camión";"FlujoGastos",#N/A,FALSE,"Cámara Camión"}</definedName>
    <definedName name="wrn.flujos." localSheetId="15" hidden="1">{"FlujoGastos",#N/A,FALSE,"Base";"FlujoGastos",#N/A,FALSE,"Buzón Tren";"FlujoGastos",#N/A,FALSE,"Buzón Camión";"FlujoGastos",#N/A,FALSE,"LHD Camión";"FlujoGastos",#N/A,FALSE,"Cámara Camión"}</definedName>
    <definedName name="wrn.flujos." localSheetId="21" hidden="1">{"FlujoGastos",#N/A,FALSE,"Base";"FlujoGastos",#N/A,FALSE,"Buzón Tren";"FlujoGastos",#N/A,FALSE,"Buzón Camión";"FlujoGastos",#N/A,FALSE,"LHD Camión";"FlujoGastos",#N/A,FALSE,"Cámara Camión"}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lujos._1" localSheetId="1" hidden="1">{"FlujoGastos",#N/A,FALSE,"Base";"FlujoGastos",#N/A,FALSE,"Buzón Tren";"FlujoGastos",#N/A,FALSE,"Buzón Camión";"FlujoGastos",#N/A,FALSE,"LHD Camión";"FlujoGastos",#N/A,FALSE,"Cámara Camión"}</definedName>
    <definedName name="wrn.flujos._1" localSheetId="11" hidden="1">{"FlujoGastos",#N/A,FALSE,"Base";"FlujoGastos",#N/A,FALSE,"Buzón Tren";"FlujoGastos",#N/A,FALSE,"Buzón Camión";"FlujoGastos",#N/A,FALSE,"LHD Camión";"FlujoGastos",#N/A,FALSE,"Cámara Camión"}</definedName>
    <definedName name="wrn.flujos._1" localSheetId="15" hidden="1">{"FlujoGastos",#N/A,FALSE,"Base";"FlujoGastos",#N/A,FALSE,"Buzón Tren";"FlujoGastos",#N/A,FALSE,"Buzón Camión";"FlujoGastos",#N/A,FALSE,"LHD Camión";"FlujoGastos",#N/A,FALSE,"Cámara Camión"}</definedName>
    <definedName name="wrn.flujos._1" localSheetId="21" hidden="1">{"FlujoGastos",#N/A,FALSE,"Base";"FlujoGastos",#N/A,FALSE,"Buzón Tren";"FlujoGastos",#N/A,FALSE,"Buzón Camión";"FlujoGastos",#N/A,FALSE,"LHD Camión";"FlujoGastos",#N/A,FALSE,"Cámara Camión"}</definedName>
    <definedName name="wrn.flujos._1" hidden="1">{"FlujoGastos",#N/A,FALSE,"Base";"FlujoGastos",#N/A,FALSE,"Buzón Tren";"FlujoGastos",#N/A,FALSE,"Buzón Camión";"FlujoGastos",#N/A,FALSE,"LHD Camión";"FlujoGastos",#N/A,FALSE,"Cámara Camión"}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1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1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11" hidden="1">{#N/A,#N/A,FALSE,"US$";#N/A,#N/A,FALSE,"SUMMARY";#N/A,#N/A,FALSE,"DET.SUMM";#N/A,#N/A,FALSE,"BACK-UP";#N/A,#N/A,FALSE,"INDIRECTS";#N/A,#N/A,FALSE,"PARAMETERS";#N/A,#N/A,FALSE,"RATES"}</definedName>
    <definedName name="wrn.FULL._.REPORT." localSheetId="15" hidden="1">{#N/A,#N/A,FALSE,"US$";#N/A,#N/A,FALSE,"SUMMARY";#N/A,#N/A,FALSE,"DET.SUMM";#N/A,#N/A,FALSE,"BACK-UP";#N/A,#N/A,FALSE,"INDIRECTS";#N/A,#N/A,FALSE,"PARAMETERS";#N/A,#N/A,FALSE,"RATES"}</definedName>
    <definedName name="wrn.FULL._.REPORT." localSheetId="21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1" hidden="1">{"garo personnel",#N/A,FALSE;"personnel by location",#N/A,FALSE;"garo_graph",#N/A,FALSE}</definedName>
    <definedName name="wrn.GARO._.PERSNL._.REPORT." localSheetId="11" hidden="1">{"garo personnel",#N/A,FALSE;"personnel by location",#N/A,FALSE;"garo_graph",#N/A,FALSE}</definedName>
    <definedName name="wrn.GARO._.PERSNL._.REPORT." localSheetId="15" hidden="1">{"garo personnel",#N/A,FALSE;"personnel by location",#N/A,FALSE;"garo_graph",#N/A,FALSE}</definedName>
    <definedName name="wrn.GARO._.PERSNL._.REPORT." localSheetId="21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asto_Eq_Auxil_Arrend." localSheetId="1" hidden="1">{#N/A,#N/A,FALSE,"Eq_Aux"}</definedName>
    <definedName name="wrn.Gasto_Eq_Auxil_Arrend." localSheetId="11" hidden="1">{#N/A,#N/A,FALSE,"Eq_Aux"}</definedName>
    <definedName name="wrn.Gasto_Eq_Auxil_Arrend." localSheetId="15" hidden="1">{#N/A,#N/A,FALSE,"Eq_Aux"}</definedName>
    <definedName name="wrn.Gasto_Eq_Auxil_Arrend." localSheetId="21" hidden="1">{#N/A,#N/A,FALSE,"Eq_Aux"}</definedName>
    <definedName name="wrn.Gasto_Eq_Auxil_Arrend." hidden="1">{#N/A,#N/A,FALSE,"Eq_Aux"}</definedName>
    <definedName name="wrn.Gasto_Eq_Auxil_Arrend._1" localSheetId="1" hidden="1">{#N/A,#N/A,FALSE,"Eq_Aux"}</definedName>
    <definedName name="wrn.Gasto_Eq_Auxil_Arrend._1" localSheetId="11" hidden="1">{#N/A,#N/A,FALSE,"Eq_Aux"}</definedName>
    <definedName name="wrn.Gasto_Eq_Auxil_Arrend._1" localSheetId="15" hidden="1">{#N/A,#N/A,FALSE,"Eq_Aux"}</definedName>
    <definedName name="wrn.Gasto_Eq_Auxil_Arrend._1" localSheetId="21" hidden="1">{#N/A,#N/A,FALSE,"Eq_Aux"}</definedName>
    <definedName name="wrn.Gasto_Eq_Auxil_Arrend._1" hidden="1">{#N/A,#N/A,FALSE,"Eq_Aux"}</definedName>
    <definedName name="wrn.GERENCIAL." localSheetId="4" hidden="1">{#N/A,#N/A,FALSE,"F006";#N/A,#N/A,FALSE,"F008";#N/A,#N/A,FALSE,"F020";#N/A,#N/A,FALSE,"F019"}</definedName>
    <definedName name="wrn.GERENCIAL." localSheetId="1" hidden="1">{#N/A,#N/A,FALSE,"F006";#N/A,#N/A,FALSE,"F008";#N/A,#N/A,FALSE,"F020";#N/A,#N/A,FALSE,"F019"}</definedName>
    <definedName name="wrn.GERENCIAL." localSheetId="11" hidden="1">{#N/A,#N/A,FALSE,"F006";#N/A,#N/A,FALSE,"F008";#N/A,#N/A,FALSE,"F020";#N/A,#N/A,FALSE,"F019"}</definedName>
    <definedName name="wrn.GERENCIAL." localSheetId="15" hidden="1">{#N/A,#N/A,FALSE,"F006";#N/A,#N/A,FALSE,"F008";#N/A,#N/A,FALSE,"F020";#N/A,#N/A,FALSE,"F019"}</definedName>
    <definedName name="wrn.GERENCIAL." localSheetId="21" hidden="1">{#N/A,#N/A,FALSE,"F006";#N/A,#N/A,FALSE,"F008";#N/A,#N/A,FALSE,"F020";#N/A,#N/A,FALSE,"F019"}</definedName>
    <definedName name="wrn.GERENCIAL." localSheetId="3" hidden="1">{#N/A,#N/A,FALSE,"F006";#N/A,#N/A,FALSE,"F008";#N/A,#N/A,FALSE,"F020";#N/A,#N/A,FALSE,"F019"}</definedName>
    <definedName name="wrn.GERENCIAL." hidden="1">{#N/A,#N/A,FALSE,"F006";#N/A,#N/A,FALSE,"F008";#N/A,#N/A,FALSE,"F020";#N/A,#N/A,FALSE,"F019"}</definedName>
    <definedName name="wrn.GERENCIAL._1" localSheetId="1" hidden="1">{#N/A,#N/A,FALSE,"F006";#N/A,#N/A,FALSE,"F008";#N/A,#N/A,FALSE,"F020";#N/A,#N/A,FALSE,"F019"}</definedName>
    <definedName name="wrn.GERENCIAL._1" localSheetId="11" hidden="1">{#N/A,#N/A,FALSE,"F006";#N/A,#N/A,FALSE,"F008";#N/A,#N/A,FALSE,"F020";#N/A,#N/A,FALSE,"F019"}</definedName>
    <definedName name="wrn.GERENCIAL._1" localSheetId="15" hidden="1">{#N/A,#N/A,FALSE,"F006";#N/A,#N/A,FALSE,"F008";#N/A,#N/A,FALSE,"F020";#N/A,#N/A,FALSE,"F019"}</definedName>
    <definedName name="wrn.GERENCIAL._1" localSheetId="21" hidden="1">{#N/A,#N/A,FALSE,"F006";#N/A,#N/A,FALSE,"F008";#N/A,#N/A,FALSE,"F020";#N/A,#N/A,FALSE,"F019"}</definedName>
    <definedName name="wrn.GERENCIAL._1" hidden="1">{#N/A,#N/A,FALSE,"F006";#N/A,#N/A,FALSE,"F008";#N/A,#N/A,FALSE,"F020";#N/A,#N/A,FALSE,"F019"}</definedName>
    <definedName name="wrn.Graficos." localSheetId="4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11" hidden="1">{"Graf_Carga Trab",#N/A,FALSE,"Grafi_Carga Trab";"Graf_Venta Flujo",#N/A,FALSE,"Grafi_Carga Trab"}</definedName>
    <definedName name="wrn.Graficos." localSheetId="15" hidden="1">{"Graf_Carga Trab",#N/A,FALSE,"Grafi_Carga Trab";"Graf_Venta Flujo",#N/A,FALSE,"Grafi_Carga Trab"}</definedName>
    <definedName name="wrn.Graficos." localSheetId="21" hidden="1">{"Graf_Carga Trab",#N/A,FALSE,"Grafi_Carga Trab";"Graf_Venta Flujo",#N/A,FALSE,"Grafi_Carga Trab"}</definedName>
    <definedName name="wrn.Graficos." localSheetId="3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.CG." localSheetId="4" hidden="1">{#N/A,#N/A,TRUE,"Cert.Global";#N/A,#N/A,TRUE,"Cert. M&amp;C";#N/A,#N/A,TRUE,"Cert. Engineering";#N/A,#N/A,TRUE,"Cert. Procurement ";#N/A,#N/A,TRUE,"Cert. Constr. Manag."}</definedName>
    <definedName name="wrn.Graficos._.CG." localSheetId="1" hidden="1">{#N/A,#N/A,TRUE,"Cert.Global";#N/A,#N/A,TRUE,"Cert. M&amp;C";#N/A,#N/A,TRUE,"Cert. Engineering";#N/A,#N/A,TRUE,"Cert. Procurement ";#N/A,#N/A,TRUE,"Cert. Constr. Manag."}</definedName>
    <definedName name="wrn.Graficos._.CG." localSheetId="11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21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1" localSheetId="1" hidden="1">{#N/A,#N/A,TRUE,"Cert.Global";#N/A,#N/A,TRUE,"Cert. M&amp;C";#N/A,#N/A,TRUE,"Cert. Engineering";#N/A,#N/A,TRUE,"Cert. Procurement ";#N/A,#N/A,TRUE,"Cert. Constr. Manag."}</definedName>
    <definedName name="wrn.graficos._.cg1" localSheetId="11" hidden="1">{#N/A,#N/A,TRUE,"Cert.Global";#N/A,#N/A,TRUE,"Cert. M&amp;C";#N/A,#N/A,TRUE,"Cert. Engineering";#N/A,#N/A,TRUE,"Cert. Procurement ";#N/A,#N/A,TRUE,"Cert. Constr. Manag."}</definedName>
    <definedName name="wrn.graficos._.cg1" localSheetId="15" hidden="1">{#N/A,#N/A,TRUE,"Cert.Global";#N/A,#N/A,TRUE,"Cert. M&amp;C";#N/A,#N/A,TRUE,"Cert. Engineering";#N/A,#N/A,TRUE,"Cert. Procurement ";#N/A,#N/A,TRUE,"Cert. Constr. Manag."}</definedName>
    <definedName name="wrn.graficos._.cg1" localSheetId="21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aficos._.GG" localSheetId="1" hidden="1">{#N/A,#N/A,TRUE,"Cert.Global";#N/A,#N/A,TRUE,"Cert. M&amp;C";#N/A,#N/A,TRUE,"Cert. Engineering";#N/A,#N/A,TRUE,"Cert. Procurement ";#N/A,#N/A,TRUE,"Cert. Constr. Manag."}</definedName>
    <definedName name="wrn.Graficos._.GG" localSheetId="11" hidden="1">{#N/A,#N/A,TRUE,"Cert.Global";#N/A,#N/A,TRUE,"Cert. M&amp;C";#N/A,#N/A,TRUE,"Cert. Engineering";#N/A,#N/A,TRUE,"Cert. Procurement ";#N/A,#N/A,TRUE,"Cert. Constr. Manag."}</definedName>
    <definedName name="wrn.Graficos._.GG" localSheetId="15" hidden="1">{#N/A,#N/A,TRUE,"Cert.Global";#N/A,#N/A,TRUE,"Cert. M&amp;C";#N/A,#N/A,TRUE,"Cert. Engineering";#N/A,#N/A,TRUE,"Cert. Procurement ";#N/A,#N/A,TRUE,"Cert. Constr. Manag."}</definedName>
    <definedName name="wrn.Graficos._.GG" localSheetId="21" hidden="1">{#N/A,#N/A,TRUE,"Cert.Global";#N/A,#N/A,TRUE,"Cert. M&amp;C";#N/A,#N/A,TRUE,"Cert. Engineering";#N/A,#N/A,TRUE,"Cert. Procurement ";#N/A,#N/A,TRUE,"Cert. Constr. Manag."}</definedName>
    <definedName name="wrn.Graficos._.GG" hidden="1">{#N/A,#N/A,TRUE,"Cert.Global";#N/A,#N/A,TRUE,"Cert. M&amp;C";#N/A,#N/A,TRUE,"Cert. Engineering";#N/A,#N/A,TRUE,"Cert. Procurement ";#N/A,#N/A,TRUE,"Cert. Constr. Manag."}</definedName>
    <definedName name="wrn.graficos._.inf._.mens._.c442." localSheetId="1" hidden="1">{#N/A,#N/A,FALSE,"HH-ING.";#N/A,#N/A,FALSE,"AV.MENSUAL";#N/A,#N/A,FALSE,"F-H.ENG."}</definedName>
    <definedName name="wrn.graficos._.inf._.mens._.c442." localSheetId="11" hidden="1">{#N/A,#N/A,FALSE,"HH-ING.";#N/A,#N/A,FALSE,"AV.MENSUAL";#N/A,#N/A,FALSE,"F-H.ENG."}</definedName>
    <definedName name="wrn.graficos._.inf._.mens._.c442." localSheetId="15" hidden="1">{#N/A,#N/A,FALSE,"HH-ING.";#N/A,#N/A,FALSE,"AV.MENSUAL";#N/A,#N/A,FALSE,"F-H.ENG."}</definedName>
    <definedName name="wrn.graficos._.inf._.mens._.c442." localSheetId="21" hidden="1">{#N/A,#N/A,FALSE,"HH-ING.";#N/A,#N/A,FALSE,"AV.MENSUAL";#N/A,#N/A,FALSE,"F-H.ENG."}</definedName>
    <definedName name="wrn.graficos._.inf._.mens._.c442." hidden="1">{#N/A,#N/A,FALSE,"HH-ING.";#N/A,#N/A,FALSE,"AV.MENSUAL";#N/A,#N/A,FALSE,"F-H.ENG."}</definedName>
    <definedName name="wrn.Graficos._1" localSheetId="1" hidden="1">{"Graf_Carga Trab",#N/A,FALSE,"Grafi_Carga Trab";"Graf_Venta Flujo",#N/A,FALSE,"Grafi_Carga Trab"}</definedName>
    <definedName name="wrn.Graficos._1" localSheetId="11" hidden="1">{"Graf_Carga Trab",#N/A,FALSE,"Grafi_Carga Trab";"Graf_Venta Flujo",#N/A,FALSE,"Grafi_Carga Trab"}</definedName>
    <definedName name="wrn.Graficos._1" localSheetId="15" hidden="1">{"Graf_Carga Trab",#N/A,FALSE,"Grafi_Carga Trab";"Graf_Venta Flujo",#N/A,FALSE,"Grafi_Carga Trab"}</definedName>
    <definedName name="wrn.Graficos._1" localSheetId="21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jhj." localSheetId="4" hidden="1">{#N/A,#N/A,TRUE,"Costos_Subg_Hid"}</definedName>
    <definedName name="wrn.hjhj." localSheetId="1" hidden="1">{#N/A,#N/A,TRUE,"Costos_Subg_Hid"}</definedName>
    <definedName name="wrn.hjhj." localSheetId="11" hidden="1">{#N/A,#N/A,TRUE,"Costos_Subg_Hid"}</definedName>
    <definedName name="wrn.hjhj." localSheetId="15" hidden="1">{#N/A,#N/A,TRUE,"Costos_Subg_Hid"}</definedName>
    <definedName name="wrn.hjhj." localSheetId="21" hidden="1">{#N/A,#N/A,TRUE,"Costos_Subg_Hid"}</definedName>
    <definedName name="wrn.hjhj." localSheetId="3" hidden="1">{#N/A,#N/A,TRUE,"Costos_Subg_Hid"}</definedName>
    <definedName name="wrn.hjhj." hidden="1">{#N/A,#N/A,TRUE,"Costos_Subg_Hid"}</definedName>
    <definedName name="wrn.Impresión._.Versión." localSheetId="4" hidden="1">{"Gases Fugitivos",#N/A,TRUE,"Financiero";"Desarme",#N/A,TRUE,"Financiero";"Resumen Proyectos x Fase",#N/A,TRUE,"Financiero";"Resumen Total",#N/A,TRUE,"Financiero"}</definedName>
    <definedName name="wrn.Impresión._.Versión." localSheetId="1" hidden="1">{"Gases Fugitivos",#N/A,TRUE,"Financiero";"Desarme",#N/A,TRUE,"Financiero";"Resumen Proyectos x Fase",#N/A,TRUE,"Financiero";"Resumen Total",#N/A,TRUE,"Financiero"}</definedName>
    <definedName name="wrn.Impresión._.Versión." localSheetId="11" hidden="1">{"Gases Fugitivos",#N/A,TRUE,"Financiero";"Desarme",#N/A,TRUE,"Financiero";"Resumen Proyectos x Fase",#N/A,TRUE,"Financiero";"Resumen Total",#N/A,TRUE,"Financiero"}</definedName>
    <definedName name="wrn.Impresión._.Versión." localSheetId="15" hidden="1">{"Gases Fugitivos",#N/A,TRUE,"Financiero";"Desarme",#N/A,TRUE,"Financiero";"Resumen Proyectos x Fase",#N/A,TRUE,"Financiero";"Resumen Total",#N/A,TRUE,"Financiero"}</definedName>
    <definedName name="wrn.Impresión._.Versión." localSheetId="21" hidden="1">{"Gases Fugitivos",#N/A,TRUE,"Financiero";"Desarme",#N/A,TRUE,"Financiero";"Resumen Proyectos x Fase",#N/A,TRUE,"Financiero";"Resumen Total",#N/A,TRUE,"Financiero"}</definedName>
    <definedName name="wrn.Impresión._.Versión." localSheetId="3" hidden="1">{"Gases Fugitivos",#N/A,TRUE,"Financiero";"Desarme",#N/A,TRUE,"Financiero";"Resumen Proyectos x Fase",#N/A,TRUE,"Financiero";"Resumen Total",#N/A,TRUE,"Financiero"}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esión._.Versión._1" localSheetId="1" hidden="1">{"Gases Fugitivos",#N/A,TRUE,"Financiero";"Desarme",#N/A,TRUE,"Financiero";"Resumen Proyectos x Fase",#N/A,TRUE,"Financiero";"Resumen Total",#N/A,TRUE,"Financiero"}</definedName>
    <definedName name="wrn.Impresión._.Versión._1" localSheetId="11" hidden="1">{"Gases Fugitivos",#N/A,TRUE,"Financiero";"Desarme",#N/A,TRUE,"Financiero";"Resumen Proyectos x Fase",#N/A,TRUE,"Financiero";"Resumen Total",#N/A,TRUE,"Financiero"}</definedName>
    <definedName name="wrn.Impresión._.Versión._1" localSheetId="15" hidden="1">{"Gases Fugitivos",#N/A,TRUE,"Financiero";"Desarme",#N/A,TRUE,"Financiero";"Resumen Proyectos x Fase",#N/A,TRUE,"Financiero";"Resumen Total",#N/A,TRUE,"Financiero"}</definedName>
    <definedName name="wrn.Impresión._.Versión._1" localSheetId="21" hidden="1">{"Gases Fugitivos",#N/A,TRUE,"Financiero";"Desarme",#N/A,TRUE,"Financiero";"Resumen Proyectos x Fase",#N/A,TRUE,"Financiero";"Resumen Total",#N/A,TRUE,"Financiero"}</definedName>
    <definedName name="wrn.Impresión._.Versión._1" hidden="1">{"Gases Fugitivos",#N/A,TRUE,"Financiero";"Desarme",#N/A,TRUE,"Financiero";"Resumen Proyectos x Fase",#N/A,TRUE,"Financiero";"Resumen Total",#N/A,TRUE,"Financiero"}</definedName>
    <definedName name="wrn.IMPRIME." localSheetId="1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" localSheetId="11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" localSheetId="15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" localSheetId="21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5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1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TODO." localSheetId="4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5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2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3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1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15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localSheetId="2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ir." localSheetId="1" hidden="1">{#N/A,#N/A,FALSE,"BALUS$97";#N/A,#N/A,FALSE,"INCUS$97";#N/A,#N/A,FALSE,"BALR$97";#N/A,#N/A,FALSE,"INCR$97";#N/A,#N/A,FALSE,"STOCKH97";#N/A,#N/A,FALSE,"FINANC97";#N/A,#N/A,FALSE,"CFLOW97"}</definedName>
    <definedName name="wrn.imprimir." localSheetId="11" hidden="1">{#N/A,#N/A,FALSE,"BALUS$97";#N/A,#N/A,FALSE,"INCUS$97";#N/A,#N/A,FALSE,"BALR$97";#N/A,#N/A,FALSE,"INCR$97";#N/A,#N/A,FALSE,"STOCKH97";#N/A,#N/A,FALSE,"FINANC97";#N/A,#N/A,FALSE,"CFLOW97"}</definedName>
    <definedName name="wrn.imprimir." localSheetId="15" hidden="1">{#N/A,#N/A,FALSE,"BALUS$97";#N/A,#N/A,FALSE,"INCUS$97";#N/A,#N/A,FALSE,"BALR$97";#N/A,#N/A,FALSE,"INCR$97";#N/A,#N/A,FALSE,"STOCKH97";#N/A,#N/A,FALSE,"FINANC97";#N/A,#N/A,FALSE,"CFLOW97"}</definedName>
    <definedName name="wrn.imprimir." localSheetId="21" hidden="1">{#N/A,#N/A,FALSE,"BALUS$97";#N/A,#N/A,FALSE,"INCUS$97";#N/A,#N/A,FALSE,"BALR$97";#N/A,#N/A,FALSE,"INCR$97";#N/A,#N/A,FALSE,"STOCKH97";#N/A,#N/A,FALSE,"FINANC97";#N/A,#N/A,FALSE,"CFLOW97"}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localSheetId="1" hidden="1">{#N/A,#N/A,FALSE,"ATIVO";#N/A,#N/A,FALSE,"PASSIVO";#N/A,#N/A,FALSE,"L&amp;P";#N/A,#N/A,FALSE,"INTEREST"}</definedName>
    <definedName name="wrn.IMPRIMIR._.TODOS." localSheetId="11" hidden="1">{#N/A,#N/A,FALSE,"ATIVO";#N/A,#N/A,FALSE,"PASSIVO";#N/A,#N/A,FALSE,"L&amp;P";#N/A,#N/A,FALSE,"INTEREST"}</definedName>
    <definedName name="wrn.IMPRIMIR._.TODOS." localSheetId="15" hidden="1">{#N/A,#N/A,FALSE,"ATIVO";#N/A,#N/A,FALSE,"PASSIVO";#N/A,#N/A,FALSE,"L&amp;P";#N/A,#N/A,FALSE,"INTEREST"}</definedName>
    <definedName name="wrn.IMPRIMIR._.TODOS." localSheetId="21" hidden="1">{#N/A,#N/A,FALSE,"ATIVO";#N/A,#N/A,FALSE,"PASSIVO";#N/A,#N/A,FALSE,"L&amp;P";#N/A,#N/A,FALSE,"INTEREST"}</definedName>
    <definedName name="wrn.IMPRIMIR._.TODOS." hidden="1">{#N/A,#N/A,FALSE,"ATIVO";#N/A,#N/A,FALSE,"PASSIVO";#N/A,#N/A,FALSE,"L&amp;P";#N/A,#N/A,FALSE,"INTEREST"}</definedName>
    <definedName name="wrn.indices." localSheetId="1" hidden="1">{#N/A,#N/A,FALSE,"GRAFICO";#N/A,#N/A,FALSE,"INDICE 10%";#N/A,#N/A,FALSE,"INDICE 20%"}</definedName>
    <definedName name="wrn.indices." localSheetId="11" hidden="1">{#N/A,#N/A,FALSE,"GRAFICO";#N/A,#N/A,FALSE,"INDICE 10%";#N/A,#N/A,FALSE,"INDICE 20%"}</definedName>
    <definedName name="wrn.indices." localSheetId="15" hidden="1">{#N/A,#N/A,FALSE,"GRAFICO";#N/A,#N/A,FALSE,"INDICE 10%";#N/A,#N/A,FALSE,"INDICE 20%"}</definedName>
    <definedName name="wrn.indices." localSheetId="21" hidden="1">{#N/A,#N/A,FALSE,"GRAFICO";#N/A,#N/A,FALSE,"INDICE 10%";#N/A,#N/A,FALSE,"INDICE 20%"}</definedName>
    <definedName name="wrn.indices." hidden="1">{#N/A,#N/A,FALSE,"GRAFICO";#N/A,#N/A,FALSE,"INDICE 10%";#N/A,#N/A,FALSE,"INDICE 20%"}</definedName>
    <definedName name="wrn.Informe." localSheetId="4" hidden="1">{"Tapa Informe",#N/A,FALSE,"Informe 1";"Informe Hoja1",#N/A,FALSE,"Informe 1";"Informe Hoja2",#N/A,FALSE,"Informe 1"}</definedName>
    <definedName name="wrn.Informe." localSheetId="1" hidden="1">{"Tapa Informe",#N/A,FALSE,"Informe 1";"Informe Hoja1",#N/A,FALSE,"Informe 1";"Informe Hoja2",#N/A,FALSE,"Informe 1"}</definedName>
    <definedName name="wrn.Informe." localSheetId="11" hidden="1">{"Tapa Informe",#N/A,FALSE,"Informe 1";"Informe Hoja1",#N/A,FALSE,"Informe 1";"Informe Hoja2",#N/A,FALSE,"Informe 1"}</definedName>
    <definedName name="wrn.Informe." localSheetId="15" hidden="1">{"Tapa Informe",#N/A,FALSE,"Informe 1";"Informe Hoja1",#N/A,FALSE,"Informe 1";"Informe Hoja2",#N/A,FALSE,"Informe 1"}</definedName>
    <definedName name="wrn.Informe." localSheetId="21" hidden="1">{"Tapa Informe",#N/A,FALSE,"Informe 1";"Informe Hoja1",#N/A,FALSE,"Informe 1";"Informe Hoja2",#N/A,FALSE,"Informe 1"}</definedName>
    <definedName name="wrn.Informe." localSheetId="3" hidden="1">{"Tapa Informe",#N/A,FALSE,"Informe 1";"Informe Hoja1",#N/A,FALSE,"Informe 1";"Informe Hoja2",#N/A,FALSE,"Informe 1"}</definedName>
    <definedName name="wrn.Informe." hidden="1">{"Tapa Informe",#N/A,FALSE,"Informe 1";"Informe Hoja1",#N/A,FALSE,"Informe 1";"Informe Hoja2",#N/A,FALSE,"Informe 1"}</definedName>
    <definedName name="wrn.Informe._.1.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11" hidden="1">{#N/A,#N/A,FALSE,"DET-CAMB.";#N/A,#N/A,FALSE,"PRESUP.";#N/A,#N/A,FALSE,"RESUMEN";#N/A,#N/A,FALSE,"CT";#N/A,#N/A,FALSE,"PD";#N/A,#N/A,FALSE,"PR"}</definedName>
    <definedName name="wrn.INFORME._.No.._.30." localSheetId="15" hidden="1">{#N/A,#N/A,FALSE,"DET-CAMB.";#N/A,#N/A,FALSE,"PRESUP.";#N/A,#N/A,FALSE,"RESUMEN";#N/A,#N/A,FALSE,"CT";#N/A,#N/A,FALSE,"PD";#N/A,#N/A,FALSE,"PR"}</definedName>
    <definedName name="wrn.INFORME._.No.._.30." localSheetId="21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._.No.._.30._1" localSheetId="1" hidden="1">{#N/A,#N/A,FALSE,"DET-CAMB.";#N/A,#N/A,FALSE,"PRESUP.";#N/A,#N/A,FALSE,"RESUMEN";#N/A,#N/A,FALSE,"CT";#N/A,#N/A,FALSE,"PD";#N/A,#N/A,FALSE,"PR"}</definedName>
    <definedName name="wrn.INFORME._.No.._.30._1" localSheetId="11" hidden="1">{#N/A,#N/A,FALSE,"DET-CAMB.";#N/A,#N/A,FALSE,"PRESUP.";#N/A,#N/A,FALSE,"RESUMEN";#N/A,#N/A,FALSE,"CT";#N/A,#N/A,FALSE,"PD";#N/A,#N/A,FALSE,"PR"}</definedName>
    <definedName name="wrn.INFORME._.No.._.30._1" localSheetId="15" hidden="1">{#N/A,#N/A,FALSE,"DET-CAMB.";#N/A,#N/A,FALSE,"PRESUP.";#N/A,#N/A,FALSE,"RESUMEN";#N/A,#N/A,FALSE,"CT";#N/A,#N/A,FALSE,"PD";#N/A,#N/A,FALSE,"PR"}</definedName>
    <definedName name="wrn.INFORME._.No.._.30._1" localSheetId="21" hidden="1">{#N/A,#N/A,FALSE,"DET-CAMB.";#N/A,#N/A,FALSE,"PRESUP.";#N/A,#N/A,FALSE,"RESUMEN";#N/A,#N/A,FALSE,"CT";#N/A,#N/A,FALSE,"PD";#N/A,#N/A,FALSE,"PR"}</definedName>
    <definedName name="wrn.INFORME._.No.._.30._1" hidden="1">{#N/A,#N/A,FALSE,"DET-CAMB.";#N/A,#N/A,FALSE,"PRESUP.";#N/A,#N/A,FALSE,"RESUMEN";#N/A,#N/A,FALSE,"CT";#N/A,#N/A,FALSE,"PD";#N/A,#N/A,FALSE,"PR"}</definedName>
    <definedName name="wrn.INFORME._.SEMANAL._.DE._.CONTRUCCION." localSheetId="4" hidden="1">{#N/A,#N/A,FALSE,"Data"}</definedName>
    <definedName name="wrn.INFORME._.SEMANAL._.DE._.CONTRUCCION." localSheetId="1" hidden="1">{#N/A,#N/A,FALSE,"Data"}</definedName>
    <definedName name="wrn.INFORME._.SEMANAL._.DE._.CONTRUCCION." localSheetId="11" hidden="1">{#N/A,#N/A,FALSE,"Data"}</definedName>
    <definedName name="wrn.INFORME._.SEMANAL._.DE._.CONTRUCCION." localSheetId="15" hidden="1">{#N/A,#N/A,FALSE,"Data"}</definedName>
    <definedName name="wrn.INFORME._.SEMANAL._.DE._.CONTRUCCION." localSheetId="21" hidden="1">{#N/A,#N/A,FALSE,"Data"}</definedName>
    <definedName name="wrn.INFORME._.SEMANAL._.DE._.CONTRUCCION." localSheetId="3" hidden="1">{#N/A,#N/A,FALSE,"Data"}</definedName>
    <definedName name="wrn.INFORME._.SEMANAL._.DE._.CONTRUCCION." hidden="1">{#N/A,#N/A,FALSE,"Data"}</definedName>
    <definedName name="wrn.Informe._1" localSheetId="1" hidden="1">{"Tapa Informe",#N/A,FALSE,"Informe 1";"Informe Hoja1",#N/A,FALSE,"Informe 1";"Informe Hoja2",#N/A,FALSE,"Informe 1"}</definedName>
    <definedName name="wrn.Informe._1" localSheetId="11" hidden="1">{"Tapa Informe",#N/A,FALSE,"Informe 1";"Informe Hoja1",#N/A,FALSE,"Informe 1";"Informe Hoja2",#N/A,FALSE,"Informe 1"}</definedName>
    <definedName name="wrn.Informe._1" localSheetId="15" hidden="1">{"Tapa Informe",#N/A,FALSE,"Informe 1";"Informe Hoja1",#N/A,FALSE,"Informe 1";"Informe Hoja2",#N/A,FALSE,"Informe 1"}</definedName>
    <definedName name="wrn.Informe._1" localSheetId="21" hidden="1">{"Tapa Informe",#N/A,FALSE,"Informe 1";"Informe Hoja1",#N/A,FALSE,"Informe 1";"Informe Hoja2",#N/A,FALSE,"Informe 1"}</definedName>
    <definedName name="wrn.Informe._1" hidden="1">{"Tapa Informe",#N/A,FALSE,"Informe 1";"Informe Hoja1",#N/A,FALSE,"Informe 1";"Informe Hoja2",#N/A,FALSE,"Informe 1"}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11" hidden="1">{"desarrollo",#N/A,FALSE,"LHD Camión";"eqdllo",#N/A,FALSE,"LHD Camión";"eqprod",#N/A,FALSE,"LHD Camión";"Resumen",#N/A,FALSE,"LHD Camión"}</definedName>
    <definedName name="wrn.LHDCAMION." localSheetId="15" hidden="1">{"desarrollo",#N/A,FALSE,"LHD Camión";"eqdllo",#N/A,FALSE,"LHD Camión";"eqprod",#N/A,FALSE,"LHD Camión";"Resumen",#N/A,FALSE,"LHD Camión"}</definedName>
    <definedName name="wrn.LHDCAMION." localSheetId="21" hidden="1">{"desarrollo",#N/A,FALSE,"LHD Camión";"eqdllo",#N/A,FALSE,"LHD Camión";"eqprod",#N/A,FALSE,"LHD Camión";"Resumen",#N/A,FALSE,"LHD Camión"}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HDCAMION._1" localSheetId="1" hidden="1">{"desarrollo",#N/A,FALSE,"LHD Camión";"eqdllo",#N/A,FALSE,"LHD Camión";"eqprod",#N/A,FALSE,"LHD Camión";"Resumen",#N/A,FALSE,"LHD Camión"}</definedName>
    <definedName name="wrn.LHDCAMION._1" localSheetId="11" hidden="1">{"desarrollo",#N/A,FALSE,"LHD Camión";"eqdllo",#N/A,FALSE,"LHD Camión";"eqprod",#N/A,FALSE,"LHD Camión";"Resumen",#N/A,FALSE,"LHD Camión"}</definedName>
    <definedName name="wrn.LHDCAMION._1" localSheetId="15" hidden="1">{"desarrollo",#N/A,FALSE,"LHD Camión";"eqdllo",#N/A,FALSE,"LHD Camión";"eqprod",#N/A,FALSE,"LHD Camión";"Resumen",#N/A,FALSE,"LHD Camión"}</definedName>
    <definedName name="wrn.LHDCAMION._1" localSheetId="21" hidden="1">{"desarrollo",#N/A,FALSE,"LHD Camión";"eqdllo",#N/A,FALSE,"LHD Camión";"eqprod",#N/A,FALSE,"LHD Camión";"Resumen",#N/A,FALSE,"LHD Camión"}</definedName>
    <definedName name="wrn.LHDCAMION._1" hidden="1">{"desarrollo",#N/A,FALSE,"LHD Camión";"eqdllo",#N/A,FALSE,"LHD Camión";"eqprod",#N/A,FALSE,"LHD Camión";"Resumen",#N/A,FALSE,"LHD Camión"}</definedName>
    <definedName name="wrn.Lista._.Eq.yMaq.." localSheetId="4" hidden="1">{#N/A,#N/A,FALSE,"Lista Eq.yMaq."}</definedName>
    <definedName name="wrn.Lista._.Eq.yMaq.." localSheetId="1" hidden="1">{#N/A,#N/A,FALSE,"Lista Eq.yMaq."}</definedName>
    <definedName name="wrn.Lista._.Eq.yMaq.." localSheetId="11" hidden="1">{#N/A,#N/A,FALSE,"Lista Eq.yMaq."}</definedName>
    <definedName name="wrn.Lista._.Eq.yMaq.." localSheetId="15" hidden="1">{#N/A,#N/A,FALSE,"Lista Eq.yMaq."}</definedName>
    <definedName name="wrn.Lista._.Eq.yMaq.." localSheetId="21" hidden="1">{#N/A,#N/A,FALSE,"Lista Eq.yMaq."}</definedName>
    <definedName name="wrn.Lista._.Eq.yMaq.." localSheetId="3" hidden="1">{#N/A,#N/A,FALSE,"Lista Eq.yMaq."}</definedName>
    <definedName name="wrn.Lista._.Eq.yMaq.." hidden="1">{#N/A,#N/A,FALSE,"Lista Eq.yMaq."}</definedName>
    <definedName name="wrn.Lista._.Eq.yMaq.._1" localSheetId="1" hidden="1">{#N/A,#N/A,FALSE,"Lista Eq.yMaq."}</definedName>
    <definedName name="wrn.Lista._.Eq.yMaq.._1" localSheetId="11" hidden="1">{#N/A,#N/A,FALSE,"Lista Eq.yMaq."}</definedName>
    <definedName name="wrn.Lista._.Eq.yMaq.._1" localSheetId="15" hidden="1">{#N/A,#N/A,FALSE,"Lista Eq.yMaq."}</definedName>
    <definedName name="wrn.Lista._.Eq.yMaq.._1" localSheetId="21" hidden="1">{#N/A,#N/A,FALSE,"Lista Eq.yMaq."}</definedName>
    <definedName name="wrn.Lista._.Eq.yMaq.._1" hidden="1">{#N/A,#N/A,FALSE,"Lista Eq.yMaq."}</definedName>
    <definedName name="wrn.LISTADO." localSheetId="4" hidden="1">{"Práctica","Práctica",FALSE,"Práctica"}</definedName>
    <definedName name="wrn.LISTADO." localSheetId="1" hidden="1">{"Práctica","Práctica",FALSE,"Práctica"}</definedName>
    <definedName name="wrn.LISTADO." localSheetId="11" hidden="1">{"Práctica","Práctica",FALSE,"Práctica"}</definedName>
    <definedName name="wrn.LISTADO." localSheetId="15" hidden="1">{"Práctica","Práctica",FALSE,"Práctica"}</definedName>
    <definedName name="wrn.LISTADO." localSheetId="21" hidden="1">{"Práctica","Práctica",FALSE,"Práctica"}</definedName>
    <definedName name="wrn.LISTADO." localSheetId="3" hidden="1">{"Práctica","Práctica",FALSE,"Práctica"}</definedName>
    <definedName name="wrn.LISTADO." hidden="1">{"Práctica","Práctica",FALSE,"Práctica"}</definedName>
    <definedName name="wrn.LISTADO._1" localSheetId="1">{"Práctica","Práctica",FALSE,"Práctica"}</definedName>
    <definedName name="wrn.LISTADO._1" localSheetId="11">{"Práctica","Práctica",FALSE,"Práctica"}</definedName>
    <definedName name="wrn.LISTADO._1" localSheetId="15">{"Práctica","Práctica",FALSE,"Práctica"}</definedName>
    <definedName name="wrn.LISTADO._1" localSheetId="21">{"Práctica","Práctica",FALSE,"Práctica"}</definedName>
    <definedName name="wrn.LISTADO._1">{"Práctica","Práctica",FALSE,"Práctica"}</definedName>
    <definedName name="wrn.LISTADO._1_1" localSheetId="1">{"Práctica","Práctica",FALSE,"Práctica"}</definedName>
    <definedName name="wrn.LISTADO._1_1" localSheetId="11">{"Práctica","Práctica",FALSE,"Práctica"}</definedName>
    <definedName name="wrn.LISTADO._1_1" localSheetId="15">{"Práctica","Práctica",FALSE,"Práctica"}</definedName>
    <definedName name="wrn.LISTADO._1_1" localSheetId="21">{"Práctica","Práctica",FALSE,"Práctica"}</definedName>
    <definedName name="wrn.LISTADO._1_1">{"Práctica","Práctica",FALSE,"Práctica"}</definedName>
    <definedName name="wrn.LISTADO._2" localSheetId="1">{"Práctica","Práctica",FALSE,"Práctica"}</definedName>
    <definedName name="wrn.LISTADO._2" localSheetId="11">{"Práctica","Práctica",FALSE,"Práctica"}</definedName>
    <definedName name="wrn.LISTADO._2" localSheetId="15">{"Práctica","Práctica",FALSE,"Práctica"}</definedName>
    <definedName name="wrn.LISTADO._2" localSheetId="21">{"Práctica","Práctica",FALSE,"Práctica"}</definedName>
    <definedName name="wrn.LISTADO._2">{"Práctica","Práctica",FALSE,"Práctica"}</definedName>
    <definedName name="wrn.minorco." localSheetId="1" hidden="1">{#N/A,#N/A,FALSE,"EARNINGS";#N/A,#N/A,FALSE,"FINANCIAL";#N/A,#N/A,FALSE,"OPERATIONAL"}</definedName>
    <definedName name="wrn.minorco." localSheetId="11" hidden="1">{#N/A,#N/A,FALSE,"EARNINGS";#N/A,#N/A,FALSE,"FINANCIAL";#N/A,#N/A,FALSE,"OPERATIONAL"}</definedName>
    <definedName name="wrn.minorco." localSheetId="15" hidden="1">{#N/A,#N/A,FALSE,"EARNINGS";#N/A,#N/A,FALSE,"FINANCIAL";#N/A,#N/A,FALSE,"OPERATIONAL"}</definedName>
    <definedName name="wrn.minorco." localSheetId="21" hidden="1">{#N/A,#N/A,FALSE,"EARNINGS";#N/A,#N/A,FALSE,"FINANCIAL";#N/A,#N/A,FALSE,"OPERATIONAL"}</definedName>
    <definedName name="wrn.minorco." hidden="1">{#N/A,#N/A,FALSE,"EARNINGS";#N/A,#N/A,FALSE,"FINANCIAL";#N/A,#N/A,FALSE,"OPERATIONAL"}</definedName>
    <definedName name="wrn.MO." localSheetId="4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11" hidden="1">{"MO(BASE)",#N/A,FALSE,"MO(BASE)";"MO(BASE)1",#N/A,FALSE,"MO(BASE)";"MO(BASE)2",#N/A,FALSE,"MO(BASE)"}</definedName>
    <definedName name="wrn.MO." localSheetId="15" hidden="1">{"MO(BASE)",#N/A,FALSE,"MO(BASE)";"MO(BASE)1",#N/A,FALSE,"MO(BASE)";"MO(BASE)2",#N/A,FALSE,"MO(BASE)"}</definedName>
    <definedName name="wrn.MO." localSheetId="21" hidden="1">{"MO(BASE)",#N/A,FALSE,"MO(BASE)";"MO(BASE)1",#N/A,FALSE,"MO(BASE)";"MO(BASE)2",#N/A,FALSE,"MO(BASE)"}</definedName>
    <definedName name="wrn.MO." localSheetId="3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4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11" hidden="1">{"MO(BASE)",#N/A,FALSE,"MO(BASE)";"MO(BASE)1",#N/A,FALSE,"MO(BASE)";"MO(BASE)2",#N/A,FALSE,"MO(BASE)"}</definedName>
    <definedName name="wrn.MO._1" localSheetId="15" hidden="1">{"MO(BASE)",#N/A,FALSE,"MO(BASE)";"MO(BASE)1",#N/A,FALSE,"MO(BASE)";"MO(BASE)2",#N/A,FALSE,"MO(BASE)"}</definedName>
    <definedName name="wrn.MO._1" localSheetId="21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2" localSheetId="4" hidden="1">{"MO(BASE)",#N/A,FALSE,"MO(BASE)";"MO(BASE)1",#N/A,FALSE,"MO(BASE)";"MO(BASE)2",#N/A,FALSE,"MO(BASE)"}</definedName>
    <definedName name="wrn.MO._2" localSheetId="1" hidden="1">{"MO(BASE)",#N/A,FALSE,"MO(BASE)";"MO(BASE)1",#N/A,FALSE,"MO(BASE)";"MO(BASE)2",#N/A,FALSE,"MO(BASE)"}</definedName>
    <definedName name="wrn.MO._2" localSheetId="11" hidden="1">{"MO(BASE)",#N/A,FALSE,"MO(BASE)";"MO(BASE)1",#N/A,FALSE,"MO(BASE)";"MO(BASE)2",#N/A,FALSE,"MO(BASE)"}</definedName>
    <definedName name="wrn.MO._2" localSheetId="15" hidden="1">{"MO(BASE)",#N/A,FALSE,"MO(BASE)";"MO(BASE)1",#N/A,FALSE,"MO(BASE)";"MO(BASE)2",#N/A,FALSE,"MO(BASE)"}</definedName>
    <definedName name="wrn.MO._2" localSheetId="21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localSheetId="4" hidden="1">{"MO(BASE)",#N/A,FALSE,"MO(BASE)";"MO(BASE)1",#N/A,FALSE,"MO(BASE)";"MO(BASE)2",#N/A,FALSE,"MO(BASE)"}</definedName>
    <definedName name="wrn.MO._3" localSheetId="1" hidden="1">{"MO(BASE)",#N/A,FALSE,"MO(BASE)";"MO(BASE)1",#N/A,FALSE,"MO(BASE)";"MO(BASE)2",#N/A,FALSE,"MO(BASE)"}</definedName>
    <definedName name="wrn.MO._3" localSheetId="11" hidden="1">{"MO(BASE)",#N/A,FALSE,"MO(BASE)";"MO(BASE)1",#N/A,FALSE,"MO(BASE)";"MO(BASE)2",#N/A,FALSE,"MO(BASE)"}</definedName>
    <definedName name="wrn.MO._3" localSheetId="15" hidden="1">{"MO(BASE)",#N/A,FALSE,"MO(BASE)";"MO(BASE)1",#N/A,FALSE,"MO(BASE)";"MO(BASE)2",#N/A,FALSE,"MO(BASE)"}</definedName>
    <definedName name="wrn.MO._3" localSheetId="21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localSheetId="4" hidden="1">{"MO(BASE)",#N/A,FALSE,"MO(BASE)";"MO(BASE)1",#N/A,FALSE,"MO(BASE)";"MO(BASE)2",#N/A,FALSE,"MO(BASE)"}</definedName>
    <definedName name="wrn.MO._4" localSheetId="1" hidden="1">{"MO(BASE)",#N/A,FALSE,"MO(BASE)";"MO(BASE)1",#N/A,FALSE,"MO(BASE)";"MO(BASE)2",#N/A,FALSE,"MO(BASE)"}</definedName>
    <definedName name="wrn.MO._4" localSheetId="11" hidden="1">{"MO(BASE)",#N/A,FALSE,"MO(BASE)";"MO(BASE)1",#N/A,FALSE,"MO(BASE)";"MO(BASE)2",#N/A,FALSE,"MO(BASE)"}</definedName>
    <definedName name="wrn.MO._4" localSheetId="15" hidden="1">{"MO(BASE)",#N/A,FALSE,"MO(BASE)";"MO(BASE)1",#N/A,FALSE,"MO(BASE)";"MO(BASE)2",#N/A,FALSE,"MO(BASE)"}</definedName>
    <definedName name="wrn.MO._4" localSheetId="21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localSheetId="4" hidden="1">{"MO(BASE)",#N/A,FALSE,"MO(BASE)";"MO(BASE)1",#N/A,FALSE,"MO(BASE)";"MO(BASE)2",#N/A,FALSE,"MO(BASE)"}</definedName>
    <definedName name="wrn.MO._5" localSheetId="1" hidden="1">{"MO(BASE)",#N/A,FALSE,"MO(BASE)";"MO(BASE)1",#N/A,FALSE,"MO(BASE)";"MO(BASE)2",#N/A,FALSE,"MO(BASE)"}</definedName>
    <definedName name="wrn.MO._5" localSheetId="11" hidden="1">{"MO(BASE)",#N/A,FALSE,"MO(BASE)";"MO(BASE)1",#N/A,FALSE,"MO(BASE)";"MO(BASE)2",#N/A,FALSE,"MO(BASE)"}</definedName>
    <definedName name="wrn.MO._5" localSheetId="15" hidden="1">{"MO(BASE)",#N/A,FALSE,"MO(BASE)";"MO(BASE)1",#N/A,FALSE,"MO(BASE)";"MO(BASE)2",#N/A,FALSE,"MO(BASE)"}</definedName>
    <definedName name="wrn.MO._5" localSheetId="21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11" hidden="1">{"MO(BASE)",#N/A,FALSE,"MO(BASE)";"MO(BASE)1",#N/A,FALSE,"MO(BASE)";"MO(BASE)2",#N/A,FALSE,"MO(BASE)"}</definedName>
    <definedName name="wrn.MO.b" localSheetId="15" hidden="1">{"MO(BASE)",#N/A,FALSE,"MO(BASE)";"MO(BASE)1",#N/A,FALSE,"MO(BASE)";"MO(BASE)2",#N/A,FALSE,"MO(BASE)"}</definedName>
    <definedName name="wrn.MO.b" localSheetId="21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11" hidden="1">{"MO(BASE)",#N/A,FALSE,"MO(BASE)";"MO(BASE)1",#N/A,FALSE,"MO(BASE)";"MO(BASE)2",#N/A,FALSE,"MO(BASE)"}</definedName>
    <definedName name="wrn.MO.c" localSheetId="15" hidden="1">{"MO(BASE)",#N/A,FALSE,"MO(BASE)";"MO(BASE)1",#N/A,FALSE,"MO(BASE)";"MO(BASE)2",#N/A,FALSE,"MO(BASE)"}</definedName>
    <definedName name="wrn.MO.c" localSheetId="21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11" hidden="1">{"MO(BASE)",#N/A,FALSE,"MO(BASE)";"MO(BASE)1",#N/A,FALSE,"MO(BASE)";"MO(BASE)2",#N/A,FALSE,"MO(BASE)"}</definedName>
    <definedName name="wrn.MO.d" localSheetId="15" hidden="1">{"MO(BASE)",#N/A,FALSE,"MO(BASE)";"MO(BASE)1",#N/A,FALSE,"MO(BASE)";"MO(BASE)2",#N/A,FALSE,"MO(BASE)"}</definedName>
    <definedName name="wrn.MO.d" localSheetId="21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11" hidden="1">{"MO(BASE)",#N/A,FALSE,"MO(BASE)";"MO(BASE)1",#N/A,FALSE,"MO(BASE)";"MO(BASE)2",#N/A,FALSE,"MO(BASE)"}</definedName>
    <definedName name="wrn.MOa" localSheetId="15" hidden="1">{"MO(BASE)",#N/A,FALSE,"MO(BASE)";"MO(BASE)1",#N/A,FALSE,"MO(BASE)";"MO(BASE)2",#N/A,FALSE,"MO(BASE)"}</definedName>
    <definedName name="wrn.MOa" localSheetId="21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localSheetId="1" hidden="1">{"3",#N/A,FALSE,"Flujos Caja - Mon. 1999";"INGRESOS MONEDA 1999",#N/A,FALSE,"Flujos Caja - Mon. 1999"}</definedName>
    <definedName name="wrn.MONEDA._.99." localSheetId="11" hidden="1">{"3",#N/A,FALSE,"Flujos Caja - Mon. 1999";"INGRESOS MONEDA 1999",#N/A,FALSE,"Flujos Caja - Mon. 1999"}</definedName>
    <definedName name="wrn.MONEDA._.99." localSheetId="15" hidden="1">{"3",#N/A,FALSE,"Flujos Caja - Mon. 1999";"INGRESOS MONEDA 1999",#N/A,FALSE,"Flujos Caja - Mon. 1999"}</definedName>
    <definedName name="wrn.MONEDA._.99." localSheetId="21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EDA._.99._1" localSheetId="1" hidden="1">{"3",#N/A,FALSE,"Flujos Caja - Mon. 1999";"INGRESOS MONEDA 1999",#N/A,FALSE,"Flujos Caja - Mon. 1999"}</definedName>
    <definedName name="wrn.MONEDA._.99._1" localSheetId="11" hidden="1">{"3",#N/A,FALSE,"Flujos Caja - Mon. 1999";"INGRESOS MONEDA 1999",#N/A,FALSE,"Flujos Caja - Mon. 1999"}</definedName>
    <definedName name="wrn.MONEDA._.99._1" localSheetId="15" hidden="1">{"3",#N/A,FALSE,"Flujos Caja - Mon. 1999";"INGRESOS MONEDA 1999",#N/A,FALSE,"Flujos Caja - Mon. 1999"}</definedName>
    <definedName name="wrn.MONEDA._.99._1" localSheetId="21" hidden="1">{"3",#N/A,FALSE,"Flujos Caja - Mon. 1999";"INGRESOS MONEDA 1999",#N/A,FALSE,"Flujos Caja - Mon. 1999"}</definedName>
    <definedName name="wrn.MONEDA._.99._1" hidden="1">{"3",#N/A,FALSE,"Flujos Caja - Mon. 1999";"INGRESOS MONEDA 1999",#N/A,FALSE,"Flujos Caja - Mon. 1999"}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REPORT." hidden="1">{#N/A,#N/A,FALSE,"COVER 1";#N/A,#N/A,FALSE,"INTEREST";#N/A,#N/A,FALSE,"PFSR";#N/A,#N/A,FALSE,"INVOICES";#N/A,#N/A,FALSE,"COVER 2";#N/A,#N/A,FALSE,"CFSR"}</definedName>
    <definedName name="wrn.Nelson._.Summary." localSheetId="1" hidden="1">{#N/A,#N/A,FALSE,"subcontract"}</definedName>
    <definedName name="wrn.Nelson._.Summary." localSheetId="11" hidden="1">{#N/A,#N/A,FALSE,"subcontract"}</definedName>
    <definedName name="wrn.Nelson._.Summary." localSheetId="15" hidden="1">{#N/A,#N/A,FALSE,"subcontract"}</definedName>
    <definedName name="wrn.Nelson._.Summary." localSheetId="21" hidden="1">{#N/A,#N/A,FALSE,"subcontract"}</definedName>
    <definedName name="wrn.Nelson._.Summary." hidden="1">{#N/A,#N/A,FALSE,"subcontract"}</definedName>
    <definedName name="wrn.Nelson._.Summary._1" localSheetId="1" hidden="1">{#N/A,#N/A,FALSE,"subcontract"}</definedName>
    <definedName name="wrn.Nelson._.Summary._1" localSheetId="11" hidden="1">{#N/A,#N/A,FALSE,"subcontract"}</definedName>
    <definedName name="wrn.Nelson._.Summary._1" localSheetId="15" hidden="1">{#N/A,#N/A,FALSE,"subcontract"}</definedName>
    <definedName name="wrn.Nelson._.Summary._1" localSheetId="21" hidden="1">{#N/A,#N/A,FALSE,"subcontract"}</definedName>
    <definedName name="wrn.Nelson._.Summary._1" hidden="1">{#N/A,#N/A,FALSE,"subcontract"}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p1." localSheetId="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3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4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11" hidden="1">{"cuadro1",#N/A,FALSE,"Buzon Camion Opción 3";"cuadro2",#N/A,FALSE,"Buzon Camion Opción 3";"cuadro3",#N/A,FALSE,"Buzon Camion Opción 3";"cuadro4",#N/A,FALSE,"Buzon Camion Opción 3"}</definedName>
    <definedName name="wrn.op2" localSheetId="15" hidden="1">{"cuadro1",#N/A,FALSE,"Buzon Camion Opción 3";"cuadro2",#N/A,FALSE,"Buzon Camion Opción 3";"cuadro3",#N/A,FALSE,"Buzon Camion Opción 3";"cuadro4",#N/A,FALSE,"Buzon Camion Opción 3"}</definedName>
    <definedName name="wrn.op2" localSheetId="21" hidden="1">{"cuadro1",#N/A,FALSE,"Buzon Camion Opción 3";"cuadro2",#N/A,FALSE,"Buzon Camion Opción 3";"cuadro3",#N/A,FALSE,"Buzon Camion Opción 3";"cuadro4",#N/A,FALSE,"Buzon Camion Opción 3"}</definedName>
    <definedName name="wrn.op2" localSheetId="3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4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11" hidden="1">{"cuadro1",#N/A,FALSE,"LHD CAMION Opción 2";"cuadro2",#N/A,FALSE,"LHD CAMION Opción 2";"cuadro3",#N/A,FALSE,"LHD CAMION Opción 2";"cuadro4",#N/A,FALSE,"LHD CAMION Opción 2"}</definedName>
    <definedName name="wrn.op2." localSheetId="15" hidden="1">{"cuadro1",#N/A,FALSE,"LHD CAMION Opción 2";"cuadro2",#N/A,FALSE,"LHD CAMION Opción 2";"cuadro3",#N/A,FALSE,"LHD CAMION Opción 2";"cuadro4",#N/A,FALSE,"LHD CAMION Opción 2"}</definedName>
    <definedName name="wrn.op2." localSheetId="21" hidden="1">{"cuadro1",#N/A,FALSE,"LHD CAMION Opción 2";"cuadro2",#N/A,FALSE,"LHD CAMION Opción 2";"cuadro3",#N/A,FALSE,"LHD CAMION Opción 2";"cuadro4",#N/A,FALSE,"LHD CAMION Opción 2"}</definedName>
    <definedName name="wrn.op2." localSheetId="3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11" hidden="1">{"cuadro1",#N/A,FALSE,"LHD CAMION Opción 2";"cuadro2",#N/A,FALSE,"LHD CAMION Opción 2";"cuadro3",#N/A,FALSE,"LHD CAMION Opción 2";"cuadro4",#N/A,FALSE,"LHD CAMION Opción 2"}</definedName>
    <definedName name="wrn.op2._1" localSheetId="15" hidden="1">{"cuadro1",#N/A,FALSE,"LHD CAMION Opción 2";"cuadro2",#N/A,FALSE,"LHD CAMION Opción 2";"cuadro3",#N/A,FALSE,"LHD CAMION Opción 2";"cuadro4",#N/A,FALSE,"LHD CAMION Opción 2"}</definedName>
    <definedName name="wrn.op2._1" localSheetId="21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11" hidden="1">{"cuadro1",#N/A,FALSE,"Buzon Camion Opción 3";"cuadro2",#N/A,FALSE,"Buzon Camion Opción 3";"cuadro3",#N/A,FALSE,"Buzon Camion Opción 3";"cuadro4",#N/A,FALSE,"Buzon Camion Opción 3"}</definedName>
    <definedName name="wrn.op2_1" localSheetId="15" hidden="1">{"cuadro1",#N/A,FALSE,"Buzon Camion Opción 3";"cuadro2",#N/A,FALSE,"Buzon Camion Opción 3";"cuadro3",#N/A,FALSE,"Buzon Camion Opción 3";"cuadro4",#N/A,FALSE,"Buzon Camion Opción 3"}</definedName>
    <definedName name="wrn.op2_1" localSheetId="21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4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11" hidden="1">{"cuadro1",#N/A,FALSE,"Buzon Camion Opción 3";"cuadro2",#N/A,FALSE,"Buzon Camion Opción 3";"cuadro3",#N/A,FALSE,"Buzon Camion Opción 3";"cuadro4",#N/A,FALSE,"Buzon Camion Opción 3"}</definedName>
    <definedName name="wrn.op3." localSheetId="15" hidden="1">{"cuadro1",#N/A,FALSE,"Buzon Camion Opción 3";"cuadro2",#N/A,FALSE,"Buzon Camion Opción 3";"cuadro3",#N/A,FALSE,"Buzon Camion Opción 3";"cuadro4",#N/A,FALSE,"Buzon Camion Opción 3"}</definedName>
    <definedName name="wrn.op3." localSheetId="21" hidden="1">{"cuadro1",#N/A,FALSE,"Buzon Camion Opción 3";"cuadro2",#N/A,FALSE,"Buzon Camion Opción 3";"cuadro3",#N/A,FALSE,"Buzon Camion Opción 3";"cuadro4",#N/A,FALSE,"Buzon Camion Opción 3"}</definedName>
    <definedName name="wrn.op3." localSheetId="3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11" hidden="1">{"cuadro1",#N/A,FALSE,"Buzon Camion Opción 3";"cuadro2",#N/A,FALSE,"Buzon Camion Opción 3";"cuadro3",#N/A,FALSE,"Buzon Camion Opción 3";"cuadro4",#N/A,FALSE,"Buzon Camion Opción 3"}</definedName>
    <definedName name="wrn.op3._1" localSheetId="15" hidden="1">{"cuadro1",#N/A,FALSE,"Buzon Camion Opción 3";"cuadro2",#N/A,FALSE,"Buzon Camion Opción 3";"cuadro3",#N/A,FALSE,"Buzon Camion Opción 3";"cuadro4",#N/A,FALSE,"Buzon Camion Opción 3"}</definedName>
    <definedName name="wrn.op3._1" localSheetId="21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4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11" hidden="1">{"cuadro1",#N/A,FALSE,"Buzon FFCC Opción 4";"cuadro2",#N/A,FALSE,"Buzon FFCC Opción 4";"cuadro3",#N/A,FALSE,"Buzon FFCC Opción 4";"cuadro4",#N/A,FALSE,"Buzon FFCC Opción 4"}</definedName>
    <definedName name="wrn.op4." localSheetId="15" hidden="1">{"cuadro1",#N/A,FALSE,"Buzon FFCC Opción 4";"cuadro2",#N/A,FALSE,"Buzon FFCC Opción 4";"cuadro3",#N/A,FALSE,"Buzon FFCC Opción 4";"cuadro4",#N/A,FALSE,"Buzon FFCC Opción 4"}</definedName>
    <definedName name="wrn.op4." localSheetId="21" hidden="1">{"cuadro1",#N/A,FALSE,"Buzon FFCC Opción 4";"cuadro2",#N/A,FALSE,"Buzon FFCC Opción 4";"cuadro3",#N/A,FALSE,"Buzon FFCC Opción 4";"cuadro4",#N/A,FALSE,"Buzon FFCC Opción 4"}</definedName>
    <definedName name="wrn.op4." localSheetId="3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11" hidden="1">{"cuadro1",#N/A,FALSE,"Buzon FFCC Opción 4";"cuadro2",#N/A,FALSE,"Buzon FFCC Opción 4";"cuadro3",#N/A,FALSE,"Buzon FFCC Opción 4";"cuadro4",#N/A,FALSE,"Buzon FFCC Opción 4"}</definedName>
    <definedName name="wrn.op4._1" localSheetId="15" hidden="1">{"cuadro1",#N/A,FALSE,"Buzon FFCC Opción 4";"cuadro2",#N/A,FALSE,"Buzon FFCC Opción 4";"cuadro3",#N/A,FALSE,"Buzon FFCC Opción 4";"cuadro4",#N/A,FALSE,"Buzon FFCC Opción 4"}</definedName>
    <definedName name="wrn.op4._1" localSheetId="21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4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11" hidden="1">{"cuadro1",#N/A,FALSE,"Camara buz ffcc Opción 5";"cuadro2",#N/A,FALSE,"Camara buz ffcc Opción 5";"cuadro3",#N/A,FALSE,"Camara buz ffcc Opción 5";"cuadro4",#N/A,FALSE,"Camara buz ffcc Opción 5"}</definedName>
    <definedName name="wrn.op5." localSheetId="15" hidden="1">{"cuadro1",#N/A,FALSE,"Camara buz ffcc Opción 5";"cuadro2",#N/A,FALSE,"Camara buz ffcc Opción 5";"cuadro3",#N/A,FALSE,"Camara buz ffcc Opción 5";"cuadro4",#N/A,FALSE,"Camara buz ffcc Opción 5"}</definedName>
    <definedName name="wrn.op5." localSheetId="21" hidden="1">{"cuadro1",#N/A,FALSE,"Camara buz ffcc Opción 5";"cuadro2",#N/A,FALSE,"Camara buz ffcc Opción 5";"cuadro3",#N/A,FALSE,"Camara buz ffcc Opción 5";"cuadro4",#N/A,FALSE,"Camara buz ffcc Opción 5"}</definedName>
    <definedName name="wrn.op5." localSheetId="3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11" hidden="1">{"cuadro1",#N/A,FALSE,"Camara buz ffcc Opción 5";"cuadro2",#N/A,FALSE,"Camara buz ffcc Opción 5";"cuadro3",#N/A,FALSE,"Camara buz ffcc Opción 5";"cuadro4",#N/A,FALSE,"Camara buz ffcc Opción 5"}</definedName>
    <definedName name="wrn.op5._1" localSheetId="15" hidden="1">{"cuadro1",#N/A,FALSE,"Camara buz ffcc Opción 5";"cuadro2",#N/A,FALSE,"Camara buz ffcc Opción 5";"cuadro3",#N/A,FALSE,"Camara buz ffcc Opción 5";"cuadro4",#N/A,FALSE,"Camara buz ffcc Opción 5"}</definedName>
    <definedName name="wrn.op5._1" localSheetId="21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am_Operac." localSheetId="1" hidden="1">{#N/A,#N/A,FALSE,"Param_Operac"}</definedName>
    <definedName name="wrn.Param_Operac." localSheetId="11" hidden="1">{#N/A,#N/A,FALSE,"Param_Operac"}</definedName>
    <definedName name="wrn.Param_Operac." localSheetId="15" hidden="1">{#N/A,#N/A,FALSE,"Param_Operac"}</definedName>
    <definedName name="wrn.Param_Operac." localSheetId="21" hidden="1">{#N/A,#N/A,FALSE,"Param_Operac"}</definedName>
    <definedName name="wrn.Param_Operac." hidden="1">{#N/A,#N/A,FALSE,"Param_Operac"}</definedName>
    <definedName name="wrn.Param_Operac._1" localSheetId="1" hidden="1">{#N/A,#N/A,FALSE,"Param_Operac"}</definedName>
    <definedName name="wrn.Param_Operac._1" localSheetId="11" hidden="1">{#N/A,#N/A,FALSE,"Param_Operac"}</definedName>
    <definedName name="wrn.Param_Operac._1" localSheetId="15" hidden="1">{#N/A,#N/A,FALSE,"Param_Operac"}</definedName>
    <definedName name="wrn.Param_Operac._1" localSheetId="21" hidden="1">{#N/A,#N/A,FALSE,"Param_Operac"}</definedName>
    <definedName name="wrn.Param_Operac._1" hidden="1">{#N/A,#N/A,FALSE,"Param_Operac"}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11" hidden="1">{#N/A,#N/A,FALSE,"US$";#N/A,#N/A,FALSE,"SUMMARY";#N/A,#N/A,FALSE,"DET.SUMM";#N/A,#N/A,FALSE,"BACK-UP";#N/A,#N/A,FALSE,"INDIRECTS"}</definedName>
    <definedName name="wrn.PARTIAL._.REPORT." localSheetId="15" hidden="1">{#N/A,#N/A,FALSE,"US$";#N/A,#N/A,FALSE,"SUMMARY";#N/A,#N/A,FALSE,"DET.SUMM";#N/A,#N/A,FALSE,"BACK-UP";#N/A,#N/A,FALSE,"INDIRECTS"}</definedName>
    <definedName name="wrn.PARTIAL._.REPORT." localSheetId="21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 hidden="1">{#N/A,#N/A,FALSE,"PEND INC";#N/A,#N/A,FALSE,"PEND MINM"}</definedName>
    <definedName name="wrn.pendientes." localSheetId="1" hidden="1">{#N/A,#N/A,FALSE,"PEND INC";#N/A,#N/A,FALSE,"PEND MINM"}</definedName>
    <definedName name="wrn.pendientes." localSheetId="11" hidden="1">{#N/A,#N/A,FALSE,"PEND INC";#N/A,#N/A,FALSE,"PEND MINM"}</definedName>
    <definedName name="wrn.pendientes." localSheetId="15" hidden="1">{#N/A,#N/A,FALSE,"PEND INC";#N/A,#N/A,FALSE,"PEND MINM"}</definedName>
    <definedName name="wrn.pendientes." localSheetId="21" hidden="1">{#N/A,#N/A,FALSE,"PEND INC";#N/A,#N/A,FALSE,"PEND MINM"}</definedName>
    <definedName name="wrn.pendientes." localSheetId="3" hidden="1">{#N/A,#N/A,FALSE,"PEND INC";#N/A,#N/A,FALSE,"PEND MINM"}</definedName>
    <definedName name="wrn.pendientes.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11" hidden="1">{#N/A,#N/A,FALSE,"PEND INC";#N/A,#N/A,FALSE,"PEND MINM"}</definedName>
    <definedName name="wrn.pendientes._1" localSheetId="15" hidden="1">{#N/A,#N/A,FALSE,"PEND INC";#N/A,#N/A,FALSE,"PEND MINM"}</definedName>
    <definedName name="wrn.pendientes._1" localSheetId="21" hidden="1">{#N/A,#N/A,FALSE,"PEND INC";#N/A,#N/A,FALSE,"PEND MINM"}</definedName>
    <definedName name="wrn.pendientes._1" hidden="1">{#N/A,#N/A,FALSE,"PEND INC";#N/A,#N/A,FALSE,"PEND MINM"}</definedName>
    <definedName name="wrn.pendientes.b" localSheetId="1" hidden="1">{#N/A,#N/A,FALSE,"PEND INC";#N/A,#N/A,FALSE,"PEND MINM"}</definedName>
    <definedName name="wrn.pendientes.b" localSheetId="11" hidden="1">{#N/A,#N/A,FALSE,"PEND INC";#N/A,#N/A,FALSE,"PEND MINM"}</definedName>
    <definedName name="wrn.pendientes.b" localSheetId="15" hidden="1">{#N/A,#N/A,FALSE,"PEND INC";#N/A,#N/A,FALSE,"PEND MINM"}</definedName>
    <definedName name="wrn.pendientes.b" localSheetId="21" hidden="1">{#N/A,#N/A,FALSE,"PEND INC";#N/A,#N/A,FALSE,"PEND MINM"}</definedName>
    <definedName name="wrn.pendientes.b" hidden="1">{#N/A,#N/A,FALSE,"PEND INC";#N/A,#N/A,FALSE,"PEND MINM"}</definedName>
    <definedName name="wrn.pendientes.c" localSheetId="1" hidden="1">{#N/A,#N/A,FALSE,"PEND INC";#N/A,#N/A,FALSE,"PEND MINM"}</definedName>
    <definedName name="wrn.pendientes.c" localSheetId="11" hidden="1">{#N/A,#N/A,FALSE,"PEND INC";#N/A,#N/A,FALSE,"PEND MINM"}</definedName>
    <definedName name="wrn.pendientes.c" localSheetId="15" hidden="1">{#N/A,#N/A,FALSE,"PEND INC";#N/A,#N/A,FALSE,"PEND MINM"}</definedName>
    <definedName name="wrn.pendientes.c" localSheetId="21" hidden="1">{#N/A,#N/A,FALSE,"PEND INC";#N/A,#N/A,FALSE,"PEND MINM"}</definedName>
    <definedName name="wrn.pendientes.c" hidden="1">{#N/A,#N/A,FALSE,"PEND INC";#N/A,#N/A,FALSE,"PEND MINM"}</definedName>
    <definedName name="wrn.pendientes.d" localSheetId="1" hidden="1">{#N/A,#N/A,FALSE,"PEND INC";#N/A,#N/A,FALSE,"PEND MINM"}</definedName>
    <definedName name="wrn.pendientes.d" localSheetId="11" hidden="1">{#N/A,#N/A,FALSE,"PEND INC";#N/A,#N/A,FALSE,"PEND MINM"}</definedName>
    <definedName name="wrn.pendientes.d" localSheetId="15" hidden="1">{#N/A,#N/A,FALSE,"PEND INC";#N/A,#N/A,FALSE,"PEND MINM"}</definedName>
    <definedName name="wrn.pendientes.d" localSheetId="21" hidden="1">{#N/A,#N/A,FALSE,"PEND INC";#N/A,#N/A,FALSE,"PEND MINM"}</definedName>
    <definedName name="wrn.pendientes.d" hidden="1">{#N/A,#N/A,FALSE,"PEND INC";#N/A,#N/A,FALSE,"PEND MINM"}</definedName>
    <definedName name="wrn.pendientesa" localSheetId="1" hidden="1">{#N/A,#N/A,FALSE,"PEND INC";#N/A,#N/A,FALSE,"PEND MINM"}</definedName>
    <definedName name="wrn.pendientesa" localSheetId="11" hidden="1">{#N/A,#N/A,FALSE,"PEND INC";#N/A,#N/A,FALSE,"PEND MINM"}</definedName>
    <definedName name="wrn.pendientesa" localSheetId="15" hidden="1">{#N/A,#N/A,FALSE,"PEND INC";#N/A,#N/A,FALSE,"PEND MINM"}</definedName>
    <definedName name="wrn.pendientesa" localSheetId="21" hidden="1">{#N/A,#N/A,FALSE,"PEND INC";#N/A,#N/A,FALSE,"PEND MINM"}</definedName>
    <definedName name="wrn.pendientesa" hidden="1">{#N/A,#N/A,FALSE,"PEND INC";#N/A,#N/A,FALSE,"PEND MINM"}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1" hidden="1">{#N/A,#N/A,FALSE,"OTHER GRAPHS";#N/A,#N/A,FALSE,"CAPITAL GRAPH"}</definedName>
    <definedName name="wrn.PERF._.RPT._.GRAPHS." localSheetId="11" hidden="1">{#N/A,#N/A,FALSE,"OTHER GRAPHS";#N/A,#N/A,FALSE,"CAPITAL GRAPH"}</definedName>
    <definedName name="wrn.PERF._.RPT._.GRAPHS." localSheetId="15" hidden="1">{#N/A,#N/A,FALSE,"OTHER GRAPHS";#N/A,#N/A,FALSE,"CAPITAL GRAPH"}</definedName>
    <definedName name="wrn.PERF._.RPT._.GRAPHS." localSheetId="21" hidden="1">{#N/A,#N/A,FALSE,"OTHER GRAPHS";#N/A,#N/A,FALSE,"CAPITAL GRAPH"}</definedName>
    <definedName name="wrn.PERF._.RPT._.GRAPHS." hidden="1">{#N/A,#N/A,FALSE,"OTHER GRAPHS";#N/A,#N/A,FALSE,"CAPITAL GRAPH"}</definedName>
    <definedName name="wrn.PGSHORIZ." localSheetId="4" hidden="1">{"PG8",#N/A,FALSE,"Estudio";#N/A,#N/A,FALSE,"Uso Recursos";"PG1",#N/A,FALSE,"Flujo Caja";"PG2",#N/A,FALSE,"Flujo Caja"}</definedName>
    <definedName name="wrn.PGSHORIZ." localSheetId="1" hidden="1">{"PG8",#N/A,FALSE,"Estudio";#N/A,#N/A,FALSE,"Uso Recursos";"PG1",#N/A,FALSE,"Flujo Caja";"PG2",#N/A,FALSE,"Flujo Caja"}</definedName>
    <definedName name="wrn.PGSHORIZ." localSheetId="11" hidden="1">{"PG8",#N/A,FALSE,"Estudio";#N/A,#N/A,FALSE,"Uso Recursos";"PG1",#N/A,FALSE,"Flujo Caja";"PG2",#N/A,FALSE,"Flujo Caja"}</definedName>
    <definedName name="wrn.PGSHORIZ." localSheetId="15" hidden="1">{"PG8",#N/A,FALSE,"Estudio";#N/A,#N/A,FALSE,"Uso Recursos";"PG1",#N/A,FALSE,"Flujo Caja";"PG2",#N/A,FALSE,"Flujo Caja"}</definedName>
    <definedName name="wrn.PGSHORIZ." localSheetId="21" hidden="1">{"PG8",#N/A,FALSE,"Estudio";#N/A,#N/A,FALSE,"Uso Recursos";"PG1",#N/A,FALSE,"Flujo Caja";"PG2",#N/A,FALSE,"Flujo Caja"}</definedName>
    <definedName name="wrn.PGSHORIZ." hidden="1">{"PG8",#N/A,FALSE,"Estudio";#N/A,#N/A,FALSE,"Uso Recursos";"PG1",#N/A,FALSE,"Flujo Caja";"PG2",#N/A,FALSE,"Flujo Caja"}</definedName>
    <definedName name="wrn.PGSVERT." localSheetId="4" hidden="1">{"PGS6",#N/A,FALSE,"Estudio";"PG7",#N/A,FALSE,"Estudio"}</definedName>
    <definedName name="wrn.PGSVERT." localSheetId="1" hidden="1">{"PGS6",#N/A,FALSE,"Estudio";"PG7",#N/A,FALSE,"Estudio"}</definedName>
    <definedName name="wrn.PGSVERT." localSheetId="11" hidden="1">{"PGS6",#N/A,FALSE,"Estudio";"PG7",#N/A,FALSE,"Estudio"}</definedName>
    <definedName name="wrn.PGSVERT." localSheetId="15" hidden="1">{"PGS6",#N/A,FALSE,"Estudio";"PG7",#N/A,FALSE,"Estudio"}</definedName>
    <definedName name="wrn.PGSVERT." localSheetId="21" hidden="1">{"PGS6",#N/A,FALSE,"Estudio";"PG7",#N/A,FALSE,"Estudio"}</definedName>
    <definedName name="wrn.PGSVERT." hidden="1">{"PGS6",#N/A,FALSE,"Estudio";"PG7",#N/A,FALSE,"Estudio"}</definedName>
    <definedName name="wrn.Plan_Minero." localSheetId="1" hidden="1">{#N/A,#N/A,FALSE,"Plan_Minero"}</definedName>
    <definedName name="wrn.Plan_Minero." localSheetId="11" hidden="1">{#N/A,#N/A,FALSE,"Plan_Minero"}</definedName>
    <definedName name="wrn.Plan_Minero." localSheetId="15" hidden="1">{#N/A,#N/A,FALSE,"Plan_Minero"}</definedName>
    <definedName name="wrn.Plan_Minero." localSheetId="21" hidden="1">{#N/A,#N/A,FALSE,"Plan_Minero"}</definedName>
    <definedName name="wrn.Plan_Minero." hidden="1">{#N/A,#N/A,FALSE,"Plan_Minero"}</definedName>
    <definedName name="wrn.Plan_Minero._1" localSheetId="1" hidden="1">{#N/A,#N/A,FALSE,"Plan_Minero"}</definedName>
    <definedName name="wrn.Plan_Minero._1" localSheetId="11" hidden="1">{#N/A,#N/A,FALSE,"Plan_Minero"}</definedName>
    <definedName name="wrn.Plan_Minero._1" localSheetId="15" hidden="1">{#N/A,#N/A,FALSE,"Plan_Minero"}</definedName>
    <definedName name="wrn.Plan_Minero._1" localSheetId="21" hidden="1">{#N/A,#N/A,FALSE,"Plan_Minero"}</definedName>
    <definedName name="wrn.Plan_Minero._1" hidden="1">{#N/A,#N/A,FALSE,"Plan_Minero"}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5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5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ción._.Budget." localSheetId="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1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." localSheetId="4" hidden="1">{#N/A,#N/A,FALSE,"Presupuesto"}</definedName>
    <definedName name="wrn.Presupuesto." localSheetId="1" hidden="1">{#N/A,#N/A,FALSE,"Presupuesto"}</definedName>
    <definedName name="wrn.Presupuesto." localSheetId="11" hidden="1">{#N/A,#N/A,FALSE,"Presupuesto"}</definedName>
    <definedName name="wrn.Presupuesto." localSheetId="15" hidden="1">{#N/A,#N/A,FALSE,"Presupuesto"}</definedName>
    <definedName name="wrn.Presupuesto." localSheetId="21" hidden="1">{#N/A,#N/A,FALSE,"Presupuesto"}</definedName>
    <definedName name="wrn.Presupuesto." hidden="1">{#N/A,#N/A,FALSE,"Presupuesto"}</definedName>
    <definedName name="wrn.Presupuesto._1" localSheetId="1" hidden="1">{#N/A,#N/A,FALSE,"Presupuesto"}</definedName>
    <definedName name="wrn.Presupuesto._1" localSheetId="11" hidden="1">{#N/A,#N/A,FALSE,"Presupuesto"}</definedName>
    <definedName name="wrn.Presupuesto._1" localSheetId="15" hidden="1">{#N/A,#N/A,FALSE,"Presupuesto"}</definedName>
    <definedName name="wrn.Presupuesto._1" localSheetId="21" hidden="1">{#N/A,#N/A,FALSE,"Presupuesto"}</definedName>
    <definedName name="wrn.Presupuesto._1" hidden="1">{#N/A,#N/A,FALSE,"Presupuesto"}</definedName>
    <definedName name="wrn.principais." localSheetId="1" hidden="1">{#N/A,#N/A,FALSE,"AMSA611";#N/A,#N/A,FALSE,"STACFLOW"}</definedName>
    <definedName name="wrn.principais." localSheetId="11" hidden="1">{#N/A,#N/A,FALSE,"AMSA611";#N/A,#N/A,FALSE,"STACFLOW"}</definedName>
    <definedName name="wrn.principais." localSheetId="15" hidden="1">{#N/A,#N/A,FALSE,"AMSA611";#N/A,#N/A,FALSE,"STACFLOW"}</definedName>
    <definedName name="wrn.principais." localSheetId="21" hidden="1">{#N/A,#N/A,FALSE,"AMSA611";#N/A,#N/A,FALSE,"STACFLOW"}</definedName>
    <definedName name="wrn.principais." hidden="1">{#N/A,#N/A,FALSE,"AMSA611";#N/A,#N/A,FALSE,"STACFLOW"}</definedName>
    <definedName name="wrn.Print._.Base._.Case._.Statements.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F5nction";"Cost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F5nction";"Cost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localSheetId="4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11" hidden="1">{#N/A,#N/A,TRUE,"Est. de Fact.";#N/A,#N/A,TRUE,"Capitulo 19";#N/A,#N/A,TRUE,"Proyecto P855"}</definedName>
    <definedName name="wrn.print1." localSheetId="15" hidden="1">{#N/A,#N/A,TRUE,"Est. de Fact.";#N/A,#N/A,TRUE,"Capitulo 19";#N/A,#N/A,TRUE,"Proyecto P855"}</definedName>
    <definedName name="wrn.print1." localSheetId="21" hidden="1">{#N/A,#N/A,TRUE,"Est. de Fact.";#N/A,#N/A,TRUE,"Capitulo 19";#N/A,#N/A,TRUE,"Proyecto P855"}</definedName>
    <definedName name="wrn.print1." localSheetId="3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11" hidden="1">{#N/A,#N/A,TRUE,"Est. de Fact.";#N/A,#N/A,TRUE,"Capitulo 19";#N/A,#N/A,TRUE,"Proyecto P855"}</definedName>
    <definedName name="wrn.print1._1" localSheetId="15" hidden="1">{#N/A,#N/A,TRUE,"Est. de Fact.";#N/A,#N/A,TRUE,"Capitulo 19";#N/A,#N/A,TRUE,"Proyecto P855"}</definedName>
    <definedName name="wrn.print1._1" localSheetId="21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11" hidden="1">{#N/A,#N/A,TRUE,"Est. de Fact.";#N/A,#N/A,TRUE,"Capitulo 19";#N/A,#N/A,TRUE,"Proyecto P855"}</definedName>
    <definedName name="wrn.print1._2" localSheetId="15" hidden="1">{#N/A,#N/A,TRUE,"Est. de Fact.";#N/A,#N/A,TRUE,"Capitulo 19";#N/A,#N/A,TRUE,"Proyecto P855"}</definedName>
    <definedName name="wrn.print1._2" localSheetId="21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1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1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" hidden="1">{#N/A,#N/A,FALSE,"MAQUINA"}</definedName>
    <definedName name="wrn.PROCART." localSheetId="11" hidden="1">{#N/A,#N/A,FALSE,"MAQUINA"}</definedName>
    <definedName name="wrn.PROCART." localSheetId="15" hidden="1">{#N/A,#N/A,FALSE,"MAQUINA"}</definedName>
    <definedName name="wrn.PROCART." localSheetId="21" hidden="1">{#N/A,#N/A,FALSE,"MAQUINA"}</definedName>
    <definedName name="wrn.PROCART." hidden="1">{#N/A,#N/A,FALSE,"MAQUINA"}</definedName>
    <definedName name="wrn.PROCART._1" localSheetId="1" hidden="1">{#N/A,#N/A,FALSE,"MAQUINA"}</definedName>
    <definedName name="wrn.PROCART._1" localSheetId="11" hidden="1">{#N/A,#N/A,FALSE,"MAQUINA"}</definedName>
    <definedName name="wrn.PROCART._1" localSheetId="15" hidden="1">{#N/A,#N/A,FALSE,"MAQUINA"}</definedName>
    <definedName name="wrn.PROCART._1" localSheetId="21" hidden="1">{#N/A,#N/A,FALSE,"MAQUINA"}</definedName>
    <definedName name="wrn.PROCART._1" hidden="1">{#N/A,#N/A,FALSE,"MAQUINA"}</definedName>
    <definedName name="wrn.profiles." localSheetId="1" hidden="1">{"BPC",#N/A,FALSE,"PRO";"NUC",#N/A,FALSE,"PRO";"FOS",#N/A,FALSE,"PRO"}</definedName>
    <definedName name="wrn.profiles." localSheetId="11" hidden="1">{"BPC",#N/A,FALSE,"PRO";"NUC",#N/A,FALSE,"PRO";"FOS",#N/A,FALSE,"PRO"}</definedName>
    <definedName name="wrn.profiles." localSheetId="15" hidden="1">{"BPC",#N/A,FALSE,"PRO";"NUC",#N/A,FALSE,"PRO";"FOS",#N/A,FALSE,"PRO"}</definedName>
    <definedName name="wrn.profiles." localSheetId="21" hidden="1">{"BPC",#N/A,FALSE,"PRO";"NUC",#N/A,FALSE,"PRO";"FOS",#N/A,FALSE,"PRO"}</definedName>
    <definedName name="wrn.profiles." hidden="1">{"BPC",#N/A,FALSE,"PRO";"NUC",#N/A,FALSE,"PRO";"FOS",#N/A,FALSE,"PRO"}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11" hidden="1">{#N/A,#N/A,FALSE,"FCST94";#N/A,#N/A,FALSE,"FIRM";#N/A,#N/A,FALSE,"BACK94";#N/A,#N/A,FALSE,"FCST95";#N/A,#N/A,FALSE,"BACK95";#N/A,#N/A,FALSE,"FCST96"}</definedName>
    <definedName name="wrn.prospects." localSheetId="15" hidden="1">{#N/A,#N/A,FALSE,"FCST94";#N/A,#N/A,FALSE,"FIRM";#N/A,#N/A,FALSE,"BACK94";#N/A,#N/A,FALSE,"FCST95";#N/A,#N/A,FALSE,"BACK95";#N/A,#N/A,FALSE,"FCST96"}</definedName>
    <definedName name="wrn.prospects." localSheetId="21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PROV.IR96." localSheetId="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.IR96." localSheetId="1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.IR96." localSheetId="15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.IR96." localSheetId="2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REAL." localSheetId="1" hidden="1">{#N/A,#N/A,FALSE,"BALR$96";#N/A,#N/A,FALSE,"INCR$96"}</definedName>
    <definedName name="wrn.REAL." localSheetId="11" hidden="1">{#N/A,#N/A,FALSE,"BALR$96";#N/A,#N/A,FALSE,"INCR$96"}</definedName>
    <definedName name="wrn.REAL." localSheetId="15" hidden="1">{#N/A,#N/A,FALSE,"BALR$96";#N/A,#N/A,FALSE,"INCR$96"}</definedName>
    <definedName name="wrn.REAL." localSheetId="21" hidden="1">{#N/A,#N/A,FALSE,"BALR$96";#N/A,#N/A,FALSE,"INCR$96"}</definedName>
    <definedName name="wrn.REAL." hidden="1">{#N/A,#N/A,FALSE,"BALR$96";#N/A,#N/A,FALSE,"INCR$96"}</definedName>
    <definedName name="wrn.rel.custo._.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move" hidden="1">{"CorpRS_Profit",#N/A,FALSE,"Reports (RS)";"CorpRS_Cash",#N/A,FALSE,"Reports (RS)";"CorpRS_Cash1",#N/A,FALSE,"Reports (RS)";"CorpRS_Bsheet",#N/A,FALSE,"Reports (RS)"}</definedName>
    <definedName name="wrn.Report._.Mensual." localSheetId="4" hidden="1">{#N/A,#N/A,FALSE,"Monthly report";#N/A,#N/A,FALSE,"M.R. UEM";#N/A,#N/A,FALSE,"M.R. VCM"}</definedName>
    <definedName name="wrn.Report._.Mensual." localSheetId="1" hidden="1">{#N/A,#N/A,FALSE,"Monthly report";#N/A,#N/A,FALSE,"M.R. UEM";#N/A,#N/A,FALSE,"M.R. VCM"}</definedName>
    <definedName name="wrn.Report._.Mensual." localSheetId="11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21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1" localSheetId="1" hidden="1">{#N/A,#N/A,FALSE,"Monthly report";#N/A,#N/A,FALSE,"M.R. UEM";#N/A,#N/A,FALSE,"M.R. VCM"}</definedName>
    <definedName name="wrn.report._.Mensual1" localSheetId="11" hidden="1">{#N/A,#N/A,FALSE,"Monthly report";#N/A,#N/A,FALSE,"M.R. UEM";#N/A,#N/A,FALSE,"M.R. VCM"}</definedName>
    <definedName name="wrn.report._.Mensual1" localSheetId="15" hidden="1">{#N/A,#N/A,FALSE,"Monthly report";#N/A,#N/A,FALSE,"M.R. UEM";#N/A,#N/A,FALSE,"M.R. VCM"}</definedName>
    <definedName name="wrn.report._.Mensual1" localSheetId="21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._.DEV." hidden="1">{#N/A,#N/A,FALSE,"ResDev"}</definedName>
    <definedName name="wrn.RS._.Reports." hidden="1">{"RSprofit",#N/A,FALSE,"Reports (RS)";"RScash",#N/A,FALSE,"Reports (RS)";"RSbsheet",#N/A,FALSE,"Reports (RS)"}</definedName>
    <definedName name="wrn.sintesi." localSheetId="4" hidden="1">{#N/A,#N/A,FALSE,"1 SUMM";#N/A,#N/A,FALSE,"4 FACIL"}</definedName>
    <definedName name="wrn.sintesi." localSheetId="1" hidden="1">{#N/A,#N/A,FALSE,"1 SUMM";#N/A,#N/A,FALSE,"4 FACIL"}</definedName>
    <definedName name="wrn.sintesi." localSheetId="11" hidden="1">{#N/A,#N/A,FALSE,"1 SUMM";#N/A,#N/A,FALSE,"4 FACIL"}</definedName>
    <definedName name="wrn.sintesi." localSheetId="15" hidden="1">{#N/A,#N/A,FALSE,"1 SUMM";#N/A,#N/A,FALSE,"4 FACIL"}</definedName>
    <definedName name="wrn.sintesi." localSheetId="21" hidden="1">{#N/A,#N/A,FALSE,"1 SUMM";#N/A,#N/A,FALSE,"4 FACIL"}</definedName>
    <definedName name="wrn.sintesi." hidden="1">{#N/A,#N/A,FALSE,"1 SUMM";#N/A,#N/A,FALSE,"4 FACIL"}</definedName>
    <definedName name="wrn.struckgi." localSheetId="1" hidden="1">{#N/A,#N/A,TRUE,"arnitower";#N/A,#N/A,TRUE,"arnigarage "}</definedName>
    <definedName name="wrn.struckgi." localSheetId="11" hidden="1">{#N/A,#N/A,TRUE,"arnitower";#N/A,#N/A,TRUE,"arnigarage "}</definedName>
    <definedName name="wrn.struckgi." localSheetId="15" hidden="1">{#N/A,#N/A,TRUE,"arnitower";#N/A,#N/A,TRUE,"arnigarage "}</definedName>
    <definedName name="wrn.struckgi." localSheetId="21" hidden="1">{#N/A,#N/A,TRUE,"arnitower";#N/A,#N/A,TRUE,"arnigarage "}</definedName>
    <definedName name="wrn.struckgi." hidden="1">{#N/A,#N/A,TRUE,"arnitower";#N/A,#N/A,TRUE,"arnigarage "}</definedName>
    <definedName name="wrn.Summary." localSheetId="1" hidden="1">{#N/A,#N/A,FALSE,"Matrix";#N/A,#N/A,FALSE,"Executive";#N/A,#N/A,FALSE,"Summary"}</definedName>
    <definedName name="wrn.Summary." localSheetId="11" hidden="1">{#N/A,#N/A,FALSE,"Matrix";#N/A,#N/A,FALSE,"Executive";#N/A,#N/A,FALSE,"Summary"}</definedName>
    <definedName name="wrn.Summary." localSheetId="15" hidden="1">{#N/A,#N/A,FALSE,"Matrix";#N/A,#N/A,FALSE,"Executive";#N/A,#N/A,FALSE,"Summary"}</definedName>
    <definedName name="wrn.Summary." localSheetId="21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11" hidden="1">{#N/A,#N/A,FALSE,"Matrix";#N/A,#N/A,FALSE,"Executive";#N/A,#N/A,FALSE,"Summary"}</definedName>
    <definedName name="wrn.Summary._1" localSheetId="15" hidden="1">{#N/A,#N/A,FALSE,"Matrix";#N/A,#N/A,FALSE,"Executive";#N/A,#N/A,FALSE,"Summary"}</definedName>
    <definedName name="wrn.Summary._1" localSheetId="21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SUPERIOR." localSheetId="4" hidden="1">{#N/A,#N/A,FALSE,"Tapa";#N/A,#N/A,FALSE,"F006";#N/A,#N/A,FALSE,"F012";#N/A,#N/A,FALSE,"F013";#N/A,#N/A,FALSE,"F015";#N/A,#N/A,FALSE,"F020"}</definedName>
    <definedName name="wrn.SUPERIOR." localSheetId="1" hidden="1">{#N/A,#N/A,FALSE,"Tapa";#N/A,#N/A,FALSE,"F006";#N/A,#N/A,FALSE,"F012";#N/A,#N/A,FALSE,"F013";#N/A,#N/A,FALSE,"F015";#N/A,#N/A,FALSE,"F020"}</definedName>
    <definedName name="wrn.SUPERIOR." localSheetId="11" hidden="1">{#N/A,#N/A,FALSE,"Tapa";#N/A,#N/A,FALSE,"F006";#N/A,#N/A,FALSE,"F012";#N/A,#N/A,FALSE,"F013";#N/A,#N/A,FALSE,"F015";#N/A,#N/A,FALSE,"F020"}</definedName>
    <definedName name="wrn.SUPERIOR." localSheetId="15" hidden="1">{#N/A,#N/A,FALSE,"Tapa";#N/A,#N/A,FALSE,"F006";#N/A,#N/A,FALSE,"F012";#N/A,#N/A,FALSE,"F013";#N/A,#N/A,FALSE,"F015";#N/A,#N/A,FALSE,"F020"}</definedName>
    <definedName name="wrn.SUPERIOR." localSheetId="21" hidden="1">{#N/A,#N/A,FALSE,"Tapa";#N/A,#N/A,FALSE,"F006";#N/A,#N/A,FALSE,"F012";#N/A,#N/A,FALSE,"F013";#N/A,#N/A,FALSE,"F015";#N/A,#N/A,FALSE,"F020"}</definedName>
    <definedName name="wrn.SUPERIOR." localSheetId="3" hidden="1">{#N/A,#N/A,FALSE,"Tapa";#N/A,#N/A,FALSE,"F006";#N/A,#N/A,FALSE,"F012";#N/A,#N/A,FALSE,"F013";#N/A,#N/A,FALSE,"F015";#N/A,#N/A,FALSE,"F020"}</definedName>
    <definedName name="wrn.SUPERIOR." hidden="1">{#N/A,#N/A,FALSE,"Tapa";#N/A,#N/A,FALSE,"F006";#N/A,#N/A,FALSE,"F012";#N/A,#N/A,FALSE,"F013";#N/A,#N/A,FALSE,"F015";#N/A,#N/A,FALSE,"F020"}</definedName>
    <definedName name="wrn.SUPERIOR._1" localSheetId="1" hidden="1">{#N/A,#N/A,FALSE,"Tapa";#N/A,#N/A,FALSE,"F006";#N/A,#N/A,FALSE,"F012";#N/A,#N/A,FALSE,"F013";#N/A,#N/A,FALSE,"F015";#N/A,#N/A,FALSE,"F020"}</definedName>
    <definedName name="wrn.SUPERIOR._1" localSheetId="11" hidden="1">{#N/A,#N/A,FALSE,"Tapa";#N/A,#N/A,FALSE,"F006";#N/A,#N/A,FALSE,"F012";#N/A,#N/A,FALSE,"F013";#N/A,#N/A,FALSE,"F015";#N/A,#N/A,FALSE,"F020"}</definedName>
    <definedName name="wrn.SUPERIOR._1" localSheetId="15" hidden="1">{#N/A,#N/A,FALSE,"Tapa";#N/A,#N/A,FALSE,"F006";#N/A,#N/A,FALSE,"F012";#N/A,#N/A,FALSE,"F013";#N/A,#N/A,FALSE,"F015";#N/A,#N/A,FALSE,"F020"}</definedName>
    <definedName name="wrn.SUPERIOR._1" localSheetId="21" hidden="1">{#N/A,#N/A,FALSE,"Tapa";#N/A,#N/A,FALSE,"F006";#N/A,#N/A,FALSE,"F012";#N/A,#N/A,FALSE,"F013";#N/A,#N/A,FALSE,"F015";#N/A,#N/A,FALSE,"F020"}</definedName>
    <definedName name="wrn.SUPERIOR._1" hidden="1">{#N/A,#N/A,FALSE,"Tapa";#N/A,#N/A,FALSE,"F006";#N/A,#N/A,FALSE,"F012";#N/A,#N/A,FALSE,"F013";#N/A,#N/A,FALSE,"F015";#N/A,#N/A,FALSE,"F020"}</definedName>
    <definedName name="wrn.todos." localSheetId="1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" localSheetId="11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" localSheetId="15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" localSheetId="21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TAL." localSheetId="1" hidden="1">{#N/A,#N/A,FALSE,"BALL&amp;P";#N/A,#N/A,FALSE,"INCEXPOTHER";#N/A,#N/A,FALSE,"PLINTEXP"}</definedName>
    <definedName name="wrn.TOTAL." localSheetId="11" hidden="1">{#N/A,#N/A,FALSE,"BALL&amp;P";#N/A,#N/A,FALSE,"INCEXPOTHER";#N/A,#N/A,FALSE,"PLINTEXP"}</definedName>
    <definedName name="wrn.TOTAL." localSheetId="15" hidden="1">{#N/A,#N/A,FALSE,"BALL&amp;P";#N/A,#N/A,FALSE,"INCEXPOTHER";#N/A,#N/A,FALSE,"PLINTEXP"}</definedName>
    <definedName name="wrn.TOTAL." localSheetId="21" hidden="1">{#N/A,#N/A,FALSE,"BALL&amp;P";#N/A,#N/A,FALSE,"INCEXPOTHER";#N/A,#N/A,FALSE,"PLINTEXP"}</definedName>
    <definedName name="wrn.TOTAL." hidden="1">{#N/A,#N/A,FALSE,"BALL&amp;P";#N/A,#N/A,FALSE,"INCEXPOTHER";#N/A,#N/A,FALSE,"PLINTEXP"}</definedName>
    <definedName name="wrn.Turnos_Propio." localSheetId="1" hidden="1">{#N/A,#N/A,FALSE,"Turnos_Eq _Prop"}</definedName>
    <definedName name="wrn.Turnos_Propio." localSheetId="11" hidden="1">{#N/A,#N/A,FALSE,"Turnos_Eq _Prop"}</definedName>
    <definedName name="wrn.Turnos_Propio." localSheetId="15" hidden="1">{#N/A,#N/A,FALSE,"Turnos_Eq _Prop"}</definedName>
    <definedName name="wrn.Turnos_Propio." localSheetId="21" hidden="1">{#N/A,#N/A,FALSE,"Turnos_Eq _Prop"}</definedName>
    <definedName name="wrn.Turnos_Propio." hidden="1">{#N/A,#N/A,FALSE,"Turnos_Eq _Prop"}</definedName>
    <definedName name="wrn.Turnos_Propio._1" localSheetId="1" hidden="1">{#N/A,#N/A,FALSE,"Turnos_Eq _Prop"}</definedName>
    <definedName name="wrn.Turnos_Propio._1" localSheetId="11" hidden="1">{#N/A,#N/A,FALSE,"Turnos_Eq _Prop"}</definedName>
    <definedName name="wrn.Turnos_Propio._1" localSheetId="15" hidden="1">{#N/A,#N/A,FALSE,"Turnos_Eq _Prop"}</definedName>
    <definedName name="wrn.Turnos_Propio._1" localSheetId="21" hidden="1">{#N/A,#N/A,FALSE,"Turnos_Eq _Prop"}</definedName>
    <definedName name="wrn.Turnos_Propio._1" hidden="1">{#N/A,#N/A,FALSE,"Turnos_Eq _Prop"}</definedName>
    <definedName name="wrn.Turnos_Reformul." localSheetId="1" hidden="1">{#N/A,#N/A,FALSE,"Turnos_Eq_Ref"}</definedName>
    <definedName name="wrn.Turnos_Reformul." localSheetId="11" hidden="1">{#N/A,#N/A,FALSE,"Turnos_Eq_Ref"}</definedName>
    <definedName name="wrn.Turnos_Reformul." localSheetId="15" hidden="1">{#N/A,#N/A,FALSE,"Turnos_Eq_Ref"}</definedName>
    <definedName name="wrn.Turnos_Reformul." localSheetId="21" hidden="1">{#N/A,#N/A,FALSE,"Turnos_Eq_Ref"}</definedName>
    <definedName name="wrn.Turnos_Reformul." hidden="1">{#N/A,#N/A,FALSE,"Turnos_Eq_Ref"}</definedName>
    <definedName name="wrn.Turnos_Reformul._1" localSheetId="1" hidden="1">{#N/A,#N/A,FALSE,"Turnos_Eq_Ref"}</definedName>
    <definedName name="wrn.Turnos_Reformul._1" localSheetId="11" hidden="1">{#N/A,#N/A,FALSE,"Turnos_Eq_Ref"}</definedName>
    <definedName name="wrn.Turnos_Reformul._1" localSheetId="15" hidden="1">{#N/A,#N/A,FALSE,"Turnos_Eq_Ref"}</definedName>
    <definedName name="wrn.Turnos_Reformul._1" localSheetId="21" hidden="1">{#N/A,#N/A,FALSE,"Turnos_Eq_Ref"}</definedName>
    <definedName name="wrn.Turnos_Reformul._1" hidden="1">{#N/A,#N/A,FALSE,"Turnos_Eq_Ref"}</definedName>
    <definedName name="wrn.Turnos_Tercero." localSheetId="1" hidden="1">{#N/A,#N/A,FALSE,"Turnos_Eq _Tercero"}</definedName>
    <definedName name="wrn.Turnos_Tercero." localSheetId="11" hidden="1">{#N/A,#N/A,FALSE,"Turnos_Eq _Tercero"}</definedName>
    <definedName name="wrn.Turnos_Tercero." localSheetId="15" hidden="1">{#N/A,#N/A,FALSE,"Turnos_Eq _Tercero"}</definedName>
    <definedName name="wrn.Turnos_Tercero." localSheetId="21" hidden="1">{#N/A,#N/A,FALSE,"Turnos_Eq _Tercero"}</definedName>
    <definedName name="wrn.Turnos_Tercero." hidden="1">{#N/A,#N/A,FALSE,"Turnos_Eq _Tercero"}</definedName>
    <definedName name="wrn.Turnos_Tercero._1" localSheetId="1" hidden="1">{#N/A,#N/A,FALSE,"Turnos_Eq _Tercero"}</definedName>
    <definedName name="wrn.Turnos_Tercero._1" localSheetId="11" hidden="1">{#N/A,#N/A,FALSE,"Turnos_Eq _Tercero"}</definedName>
    <definedName name="wrn.Turnos_Tercero._1" localSheetId="15" hidden="1">{#N/A,#N/A,FALSE,"Turnos_Eq _Tercero"}</definedName>
    <definedName name="wrn.Turnos_Tercero._1" localSheetId="21" hidden="1">{#N/A,#N/A,FALSE,"Turnos_Eq _Tercero"}</definedName>
    <definedName name="wrn.Turnos_Tercero._1" hidden="1">{#N/A,#N/A,FALSE,"Turnos_Eq _Tercero"}</definedName>
    <definedName name="wrn.Una._.Hoja." localSheetId="4" hidden="1">{"Sin detalle",#N/A,FALSE,"Flujo (redondeado)"}</definedName>
    <definedName name="wrn.Una._.Hoja." localSheetId="1" hidden="1">{"Sin detalle",#N/A,FALSE,"Flujo (redondeado)"}</definedName>
    <definedName name="wrn.Una._.Hoja." localSheetId="11" hidden="1">{"Sin detalle",#N/A,FALSE,"Flujo (redondeado)"}</definedName>
    <definedName name="wrn.Una._.Hoja." localSheetId="15" hidden="1">{"Sin detalle",#N/A,FALSE,"Flujo (redondeado)"}</definedName>
    <definedName name="wrn.Una._.Hoja." localSheetId="21" hidden="1">{"Sin detalle",#N/A,FALSE,"Flujo (redondeado)"}</definedName>
    <definedName name="wrn.Una._.Hoja." localSheetId="3" hidden="1">{"Sin detalle",#N/A,FALSE,"Flujo (redondeado)"}</definedName>
    <definedName name="wrn.Una._.Hoja." hidden="1">{"Sin detalle",#N/A,FALSE,"Flujo (redondeado)"}</definedName>
    <definedName name="wrn.Una._.Hoja._1" localSheetId="1" hidden="1">{"Sin detalle",#N/A,FALSE,"Flujo (redondeado)"}</definedName>
    <definedName name="wrn.Una._.Hoja._1" localSheetId="11" hidden="1">{"Sin detalle",#N/A,FALSE,"Flujo (redondeado)"}</definedName>
    <definedName name="wrn.Una._.Hoja._1" localSheetId="15" hidden="1">{"Sin detalle",#N/A,FALSE,"Flujo (redondeado)"}</definedName>
    <definedName name="wrn.Una._.Hoja._1" localSheetId="21" hidden="1">{"Sin detalle",#N/A,FALSE,"Flujo (redondeado)"}</definedName>
    <definedName name="wrn.Una._.Hoja._1" hidden="1">{"Sin detalle",#N/A,FALSE,"Flujo (redondeado)"}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ersion." localSheetId="1" hidden="1">{"Avance Fisico",#N/A,FALSE,"Avance Finan SAP";"Avance Financiero",#N/A,FALSE,"Avance Finan SAP"}</definedName>
    <definedName name="wrn.Version." localSheetId="11" hidden="1">{"Avance Fisico",#N/A,FALSE,"Avance Finan SAP";"Avance Financiero",#N/A,FALSE,"Avance Finan SAP"}</definedName>
    <definedName name="wrn.Version." localSheetId="15" hidden="1">{"Avance Fisico",#N/A,FALSE,"Avance Finan SAP";"Avance Financiero",#N/A,FALSE,"Avance Finan SAP"}</definedName>
    <definedName name="wrn.Version." localSheetId="21" hidden="1">{"Avance Fisico",#N/A,FALSE,"Avance Finan SAP";"Avance Financiero",#N/A,FALSE,"Avance Finan SAP"}</definedName>
    <definedName name="wrn.Version." localSheetId="3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WEEKLY." localSheetId="1" hidden="1">{"Weekly Mecanico",#N/A,FALSE,"AVANCE MONT.ELECT.MEC.";"Weekly Electrico",#N/A,FALSE,"AVANCE MONT.ELECT.MEC.";"Weekly Piping",#N/A,FALSE,"AVANCE MONT.ELECT.MEC.";"Weekly Subcontratos",#N/A,FALSE,"AVANCE MONT.ELECT.MEC."}</definedName>
    <definedName name="wrn.WEEKLY." localSheetId="11" hidden="1">{"Weekly Mecanico",#N/A,FALSE,"AVANCE MONT.ELECT.MEC.";"Weekly Electrico",#N/A,FALSE,"AVANCE MONT.ELECT.MEC.";"Weekly Piping",#N/A,FALSE,"AVANCE MONT.ELECT.MEC.";"Weekly Subcontratos",#N/A,FALSE,"AVANCE MONT.ELECT.MEC."}</definedName>
    <definedName name="wrn.WEEKLY." localSheetId="15" hidden="1">{"Weekly Mecanico",#N/A,FALSE,"AVANCE MONT.ELECT.MEC.";"Weekly Electrico",#N/A,FALSE,"AVANCE MONT.ELECT.MEC.";"Weekly Piping",#N/A,FALSE,"AVANCE MONT.ELECT.MEC.";"Weekly Subcontratos",#N/A,FALSE,"AVANCE MONT.ELECT.MEC."}</definedName>
    <definedName name="wrn.WEEKLY." localSheetId="21" hidden="1">{"Weekly Mecanico",#N/A,FALSE,"AVANCE MONT.ELECT.MEC.";"Weekly Electrico",#N/A,FALSE,"AVANCE MONT.ELECT.MEC.";"Weekly Piping",#N/A,FALSE,"AVANCE MONT.ELECT.MEC.";"Weekly Subcontratos",#N/A,FALSE,"AVANCE MONT.ELECT.MEC."}</definedName>
    <definedName name="wrn.WEEKLY." hidden="1">{"Weekly Mecanico",#N/A,FALSE,"AVANCE MONT.ELECT.MEC.";"Weekly Electrico",#N/A,FALSE,"AVANCE MONT.ELECT.MEC.";"Weekly Piping",#N/A,FALSE,"AVANCE MONT.ELECT.MEC.";"Weekly Subcontratos",#N/A,FALSE,"AVANCE MONT.ELECT.MEC."}</definedName>
    <definedName name="wrn.WPAPERS." localSheetId="1" hidden="1">{#N/A,#N/A,FALSE,"ATIVO";#N/A,#N/A,FALSE,"PASSIVO";#N/A,#N/A,FALSE,"L&amp;P";#N/A,#N/A,FALSE,"INTEREST";#N/A,#N/A,FALSE,"IRDIFERIDO"}</definedName>
    <definedName name="wrn.WPAPERS." localSheetId="11" hidden="1">{#N/A,#N/A,FALSE,"ATIVO";#N/A,#N/A,FALSE,"PASSIVO";#N/A,#N/A,FALSE,"L&amp;P";#N/A,#N/A,FALSE,"INTEREST";#N/A,#N/A,FALSE,"IRDIFERIDO"}</definedName>
    <definedName name="wrn.WPAPERS." localSheetId="15" hidden="1">{#N/A,#N/A,FALSE,"ATIVO";#N/A,#N/A,FALSE,"PASSIVO";#N/A,#N/A,FALSE,"L&amp;P";#N/A,#N/A,FALSE,"INTEREST";#N/A,#N/A,FALSE,"IRDIFERIDO"}</definedName>
    <definedName name="wrn.WPAPERS." localSheetId="21" hidden="1">{#N/A,#N/A,FALSE,"ATIVO";#N/A,#N/A,FALSE,"PASSIVO";#N/A,#N/A,FALSE,"L&amp;P";#N/A,#N/A,FALSE,"INTEREST";#N/A,#N/A,FALSE,"IRDIFERIDO"}</definedName>
    <definedName name="wrn.WPAPERS." hidden="1">{#N/A,#N/A,FALSE,"ATIVO";#N/A,#N/A,FALSE,"PASSIVO";#N/A,#N/A,FALSE,"L&amp;P";#N/A,#N/A,FALSE,"INTEREST";#N/A,#N/A,FALSE,"IRDIFERIDO"}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11" hidden="1">{#N/A,#N/A,FALSE,"사업총괄";#N/A,#N/A,FALSE,"장비사업";#N/A,#N/A,FALSE,"철구사업";#N/A,#N/A,FALSE,"준설사업"}</definedName>
    <definedName name="wrn.건설기계사업소._.상반기보고." localSheetId="15" hidden="1">{#N/A,#N/A,FALSE,"사업총괄";#N/A,#N/A,FALSE,"장비사업";#N/A,#N/A,FALSE,"철구사업";#N/A,#N/A,FALSE,"준설사업"}</definedName>
    <definedName name="wrn.건설기계사업소._.상반기보고." localSheetId="21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1" hidden="1">{#VALUE!,#N/A,FALSE,0;#N/A,#N/A,FALSE,0;#N/A,#N/A,FALSE,0;#N/A,#N/A,FALSE,0}</definedName>
    <definedName name="wrn.변경예산." localSheetId="11" hidden="1">{#VALUE!,#N/A,FALSE,0;#N/A,#N/A,FALSE,0;#N/A,#N/A,FALSE,0;#N/A,#N/A,FALSE,0}</definedName>
    <definedName name="wrn.변경예산." localSheetId="15" hidden="1">{#VALUE!,#N/A,FALSE,0;#N/A,#N/A,FALSE,0;#N/A,#N/A,FALSE,0;#N/A,#N/A,FALSE,0}</definedName>
    <definedName name="wrn.변경예산." localSheetId="21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11" hidden="1">{#N/A,#N/A,FALSE,"예상손익";#N/A,#N/A,FALSE,"관리분석";#N/A,#N/A,FALSE,"장비분석";#N/A,#N/A,FALSE,"준설분석";#N/A,#N/A,FALSE,"철구분석"}</definedName>
    <definedName name="wrn.예상손익." localSheetId="15" hidden="1">{#N/A,#N/A,FALSE,"예상손익";#N/A,#N/A,FALSE,"관리분석";#N/A,#N/A,FALSE,"장비분석";#N/A,#N/A,FALSE,"준설분석";#N/A,#N/A,FALSE,"철구분석"}</definedName>
    <definedName name="wrn.예상손익." localSheetId="21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1" hidden="1">{#N/A,#N/A,TRUE,"Est. de Fact.";#N/A,#N/A,TRUE,"Capitulo 19";#N/A,#N/A,TRUE,"Proyecto P855"}</definedName>
    <definedName name="wrn_1" localSheetId="11" hidden="1">{#N/A,#N/A,TRUE,"Est. de Fact.";#N/A,#N/A,TRUE,"Capitulo 19";#N/A,#N/A,TRUE,"Proyecto P855"}</definedName>
    <definedName name="wrn_1" localSheetId="15" hidden="1">{#N/A,#N/A,TRUE,"Est. de Fact.";#N/A,#N/A,TRUE,"Capitulo 19";#N/A,#N/A,TRUE,"Proyecto P855"}</definedName>
    <definedName name="wrn_1" localSheetId="21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11" hidden="1">{#N/A,#N/A,TRUE,"Est. de Fact.";#N/A,#N/A,TRUE,"Capitulo 19";#N/A,#N/A,TRUE,"Proyecto P855"}</definedName>
    <definedName name="wrn_2" localSheetId="15" hidden="1">{#N/A,#N/A,TRUE,"Est. de Fact.";#N/A,#N/A,TRUE,"Capitulo 19";#N/A,#N/A,TRUE,"Proyecto P855"}</definedName>
    <definedName name="wrn_2" localSheetId="21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11" hidden="1">{#N/A,#N/A,TRUE,"Est. de Fact.";#N/A,#N/A,TRUE,"Capitulo 19";#N/A,#N/A,TRUE,"Proyecto P855"}</definedName>
    <definedName name="wrn1_1" localSheetId="15" hidden="1">{#N/A,#N/A,TRUE,"Est. de Fact.";#N/A,#N/A,TRUE,"Capitulo 19";#N/A,#N/A,TRUE,"Proyecto P855"}</definedName>
    <definedName name="wrn1_1" localSheetId="21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_1" localSheetId="1" hidden="1">{#N/A,#N/A,TRUE,"Est. de Fact.";#N/A,#N/A,TRUE,"Capitulo 19";#N/A,#N/A,TRUE,"Proyecto P855"}</definedName>
    <definedName name="wrn2_1" localSheetId="11" hidden="1">{#N/A,#N/A,TRUE,"Est. de Fact.";#N/A,#N/A,TRUE,"Capitulo 19";#N/A,#N/A,TRUE,"Proyecto P855"}</definedName>
    <definedName name="wrn2_1" localSheetId="15" hidden="1">{#N/A,#N/A,TRUE,"Est. de Fact.";#N/A,#N/A,TRUE,"Capitulo 19";#N/A,#N/A,TRUE,"Proyecto P855"}</definedName>
    <definedName name="wrn2_1" localSheetId="21" hidden="1">{#N/A,#N/A,TRUE,"Est. de Fact.";#N/A,#N/A,TRUE,"Capitulo 19";#N/A,#N/A,TRUE,"Proyecto P855"}</definedName>
    <definedName name="wrn2_1" hidden="1">{#N/A,#N/A,TRUE,"Est. de Fact.";#N/A,#N/A,TRUE,"Capitulo 19";#N/A,#N/A,TRUE,"Proyecto P855"}</definedName>
    <definedName name="wrn3_1" localSheetId="1" hidden="1">{#N/A,#N/A,FALSE,"Total_OC015";#N/A,#N/A,FALSE,"ADMIN";#N/A,#N/A,FALSE,"PROCES";#N/A,#N/A,FALSE,"mecan";#N/A,#N/A,FALSE,"civil";#N/A,#N/A,FALSE,"CAÑER";#N/A,#N/A,FALSE,"ELEC";#N/A,#N/A,FALSE,"INSTR"}</definedName>
    <definedName name="wrn3_1" localSheetId="11" hidden="1">{#N/A,#N/A,FALSE,"Total_OC015";#N/A,#N/A,FALSE,"ADMIN";#N/A,#N/A,FALSE,"PROCES";#N/A,#N/A,FALSE,"mecan";#N/A,#N/A,FALSE,"civil";#N/A,#N/A,FALSE,"CAÑER";#N/A,#N/A,FALSE,"ELEC";#N/A,#N/A,FALSE,"INSTR"}</definedName>
    <definedName name="wrn3_1" localSheetId="15" hidden="1">{#N/A,#N/A,FALSE,"Total_OC015";#N/A,#N/A,FALSE,"ADMIN";#N/A,#N/A,FALSE,"PROCES";#N/A,#N/A,FALSE,"mecan";#N/A,#N/A,FALSE,"civil";#N/A,#N/A,FALSE,"CAÑER";#N/A,#N/A,FALSE,"ELEC";#N/A,#N/A,FALSE,"INSTR"}</definedName>
    <definedName name="wrn3_1" localSheetId="21" hidden="1">{#N/A,#N/A,FALSE,"Total_OC015";#N/A,#N/A,FALSE,"ADMIN";#N/A,#N/A,FALSE,"PROCES";#N/A,#N/A,FALSE,"mecan";#N/A,#N/A,FALSE,"civil";#N/A,#N/A,FALSE,"CAÑER";#N/A,#N/A,FALSE,"ELEC";#N/A,#N/A,FALSE,"INSTR"}</definedName>
    <definedName name="wrn3_1" hidden="1">{#N/A,#N/A,FALSE,"Total_OC015";#N/A,#N/A,FALSE,"ADMIN";#N/A,#N/A,FALSE,"PROCES";#N/A,#N/A,FALSE,"mecan";#N/A,#N/A,FALSE,"civil";#N/A,#N/A,FALSE,"CAÑER";#N/A,#N/A,FALSE,"ELEC";#N/A,#N/A,FALSE,"INSTR"}</definedName>
    <definedName name="wrn5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s" localSheetId="1" hidden="1">{"CI+GG(BASE)",#N/A,FALSE,"CI+GG(BASE)";"GG",#N/A,FALSE,"CI+GG(BASE)";"CI",#N/A,FALSE,"CI+GG(BASE)"}</definedName>
    <definedName name="wrns" localSheetId="11" hidden="1">{"CI+GG(BASE)",#N/A,FALSE,"CI+GG(BASE)";"GG",#N/A,FALSE,"CI+GG(BASE)";"CI",#N/A,FALSE,"CI+GG(BASE)"}</definedName>
    <definedName name="wrns" localSheetId="15" hidden="1">{"CI+GG(BASE)",#N/A,FALSE,"CI+GG(BASE)";"GG",#N/A,FALSE,"CI+GG(BASE)";"CI",#N/A,FALSE,"CI+GG(BASE)"}</definedName>
    <definedName name="wrns" localSheetId="21" hidden="1">{"CI+GG(BASE)",#N/A,FALSE,"CI+GG(BASE)";"GG",#N/A,FALSE,"CI+GG(BASE)";"CI",#N/A,FALSE,"CI+GG(BASE)"}</definedName>
    <definedName name="wrns" hidden="1">{"CI+GG(BASE)",#N/A,FALSE,"CI+GG(BASE)";"GG",#N/A,FALSE,"CI+GG(BASE)";"CI",#N/A,FALSE,"CI+GG(BASE)"}</definedName>
    <definedName name="wrrn" localSheetId="1" hidden="1">{#N/A,#N/A,FALSE,"Matrix";#N/A,#N/A,FALSE,"Executive";#N/A,#N/A,FALSE,"Summary"}</definedName>
    <definedName name="wrrn" localSheetId="11" hidden="1">{#N/A,#N/A,FALSE,"Matrix";#N/A,#N/A,FALSE,"Executive";#N/A,#N/A,FALSE,"Summary"}</definedName>
    <definedName name="wrrn" localSheetId="15" hidden="1">{#N/A,#N/A,FALSE,"Matrix";#N/A,#N/A,FALSE,"Executive";#N/A,#N/A,FALSE,"Summary"}</definedName>
    <definedName name="wrrn" localSheetId="21" hidden="1">{#N/A,#N/A,FALSE,"Matrix";#N/A,#N/A,FALSE,"Executive";#N/A,#N/A,FALSE,"Summary"}</definedName>
    <definedName name="wrrn" hidden="1">{#N/A,#N/A,FALSE,"Matrix";#N/A,#N/A,FALSE,"Executive";#N/A,#N/A,FALSE,"Summary"}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11" hidden="1">{#N/A,#N/A,FALSE,"Total_OC015";#N/A,#N/A,FALSE,"ADMIN";#N/A,#N/A,FALSE,"PROCES";#N/A,#N/A,FALSE,"mecan";#N/A,#N/A,FALSE,"civil";#N/A,#N/A,FALSE,"CAÑER";#N/A,#N/A,FALSE,"ELEC";#N/A,#N/A,FALSE,"INSTR"}</definedName>
    <definedName name="wsdf" localSheetId="15" hidden="1">{#N/A,#N/A,FALSE,"Total_OC015";#N/A,#N/A,FALSE,"ADMIN";#N/A,#N/A,FALSE,"PROCES";#N/A,#N/A,FALSE,"mecan";#N/A,#N/A,FALSE,"civil";#N/A,#N/A,FALSE,"CAÑER";#N/A,#N/A,FALSE,"ELEC";#N/A,#N/A,FALSE,"INSTR"}</definedName>
    <definedName name="wsdf" localSheetId="21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f_1" localSheetId="1" hidden="1">{#N/A,#N/A,FALSE,"Total_OC015";#N/A,#N/A,FALSE,"ADMIN";#N/A,#N/A,FALSE,"PROCES";#N/A,#N/A,FALSE,"mecan";#N/A,#N/A,FALSE,"civil";#N/A,#N/A,FALSE,"CAÑER";#N/A,#N/A,FALSE,"ELEC";#N/A,#N/A,FALSE,"INSTR"}</definedName>
    <definedName name="wsdf_1" localSheetId="11" hidden="1">{#N/A,#N/A,FALSE,"Total_OC015";#N/A,#N/A,FALSE,"ADMIN";#N/A,#N/A,FALSE,"PROCES";#N/A,#N/A,FALSE,"mecan";#N/A,#N/A,FALSE,"civil";#N/A,#N/A,FALSE,"CAÑER";#N/A,#N/A,FALSE,"ELEC";#N/A,#N/A,FALSE,"INSTR"}</definedName>
    <definedName name="wsdf_1" localSheetId="15" hidden="1">{#N/A,#N/A,FALSE,"Total_OC015";#N/A,#N/A,FALSE,"ADMIN";#N/A,#N/A,FALSE,"PROCES";#N/A,#N/A,FALSE,"mecan";#N/A,#N/A,FALSE,"civil";#N/A,#N/A,FALSE,"CAÑER";#N/A,#N/A,FALSE,"ELEC";#N/A,#N/A,FALSE,"INSTR"}</definedName>
    <definedName name="wsdf_1" localSheetId="21" hidden="1">{#N/A,#N/A,FALSE,"Total_OC015";#N/A,#N/A,FALSE,"ADMIN";#N/A,#N/A,FALSE,"PROCES";#N/A,#N/A,FALSE,"mecan";#N/A,#N/A,FALSE,"civil";#N/A,#N/A,FALSE,"CAÑER";#N/A,#N/A,FALSE,"ELEC";#N/A,#N/A,FALSE,"INSTR"}</definedName>
    <definedName name="wsdf_1" hidden="1">{#N/A,#N/A,FALSE,"Total_OC015";#N/A,#N/A,FALSE,"ADMIN";#N/A,#N/A,FALSE,"PROCES";#N/A,#N/A,FALSE,"mecan";#N/A,#N/A,FALSE,"civil";#N/A,#N/A,FALSE,"CAÑER";#N/A,#N/A,FALSE,"ELEC";#N/A,#N/A,FALSE,"INSTR"}</definedName>
    <definedName name="wsdf_2" localSheetId="1" hidden="1">{#N/A,#N/A,FALSE,"Total_OC015";#N/A,#N/A,FALSE,"ADMIN";#N/A,#N/A,FALSE,"PROCES";#N/A,#N/A,FALSE,"mecan";#N/A,#N/A,FALSE,"civil";#N/A,#N/A,FALSE,"CAÑER";#N/A,#N/A,FALSE,"ELEC";#N/A,#N/A,FALSE,"INSTR"}</definedName>
    <definedName name="wsdf_2" localSheetId="11" hidden="1">{#N/A,#N/A,FALSE,"Total_OC015";#N/A,#N/A,FALSE,"ADMIN";#N/A,#N/A,FALSE,"PROCES";#N/A,#N/A,FALSE,"mecan";#N/A,#N/A,FALSE,"civil";#N/A,#N/A,FALSE,"CAÑER";#N/A,#N/A,FALSE,"ELEC";#N/A,#N/A,FALSE,"INSTR"}</definedName>
    <definedName name="wsdf_2" localSheetId="15" hidden="1">{#N/A,#N/A,FALSE,"Total_OC015";#N/A,#N/A,FALSE,"ADMIN";#N/A,#N/A,FALSE,"PROCES";#N/A,#N/A,FALSE,"mecan";#N/A,#N/A,FALSE,"civil";#N/A,#N/A,FALSE,"CAÑER";#N/A,#N/A,FALSE,"ELEC";#N/A,#N/A,FALSE,"INSTR"}</definedName>
    <definedName name="wsdf_2" localSheetId="21" hidden="1">{#N/A,#N/A,FALSE,"Total_OC015";#N/A,#N/A,FALSE,"ADMIN";#N/A,#N/A,FALSE,"PROCES";#N/A,#N/A,FALSE,"mecan";#N/A,#N/A,FALSE,"civil";#N/A,#N/A,FALSE,"CAÑER";#N/A,#N/A,FALSE,"ELEC";#N/A,#N/A,FALSE,"INSTR"}</definedName>
    <definedName name="wsdf_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11" hidden="1">{#N/A,#N/A,FALSE,"Total_OC015";#N/A,#N/A,FALSE,"ADMIN";#N/A,#N/A,FALSE,"PROCES";#N/A,#N/A,FALSE,"mecan";#N/A,#N/A,FALSE,"civil";#N/A,#N/A,FALSE,"CAÑER";#N/A,#N/A,FALSE,"ELEC";#N/A,#N/A,FALSE,"INSTR"}</definedName>
    <definedName name="wswsw" localSheetId="15" hidden="1">{#N/A,#N/A,FALSE,"Total_OC015";#N/A,#N/A,FALSE,"ADMIN";#N/A,#N/A,FALSE,"PROCES";#N/A,#N/A,FALSE,"mecan";#N/A,#N/A,FALSE,"civil";#N/A,#N/A,FALSE,"CAÑER";#N/A,#N/A,FALSE,"ELEC";#N/A,#N/A,FALSE,"INSTR"}</definedName>
    <definedName name="wswsw" localSheetId="21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swsw_1" localSheetId="1" hidden="1">{#N/A,#N/A,FALSE,"Total_OC015";#N/A,#N/A,FALSE,"ADMIN";#N/A,#N/A,FALSE,"PROCES";#N/A,#N/A,FALSE,"mecan";#N/A,#N/A,FALSE,"civil";#N/A,#N/A,FALSE,"CAÑER";#N/A,#N/A,FALSE,"ELEC";#N/A,#N/A,FALSE,"INSTR"}</definedName>
    <definedName name="wswsw_1" localSheetId="11" hidden="1">{#N/A,#N/A,FALSE,"Total_OC015";#N/A,#N/A,FALSE,"ADMIN";#N/A,#N/A,FALSE,"PROCES";#N/A,#N/A,FALSE,"mecan";#N/A,#N/A,FALSE,"civil";#N/A,#N/A,FALSE,"CAÑER";#N/A,#N/A,FALSE,"ELEC";#N/A,#N/A,FALSE,"INSTR"}</definedName>
    <definedName name="wswsw_1" localSheetId="15" hidden="1">{#N/A,#N/A,FALSE,"Total_OC015";#N/A,#N/A,FALSE,"ADMIN";#N/A,#N/A,FALSE,"PROCES";#N/A,#N/A,FALSE,"mecan";#N/A,#N/A,FALSE,"civil";#N/A,#N/A,FALSE,"CAÑER";#N/A,#N/A,FALSE,"ELEC";#N/A,#N/A,FALSE,"INSTR"}</definedName>
    <definedName name="wswsw_1" localSheetId="21" hidden="1">{#N/A,#N/A,FALSE,"Total_OC015";#N/A,#N/A,FALSE,"ADMIN";#N/A,#N/A,FALSE,"PROCES";#N/A,#N/A,FALSE,"mecan";#N/A,#N/A,FALSE,"civil";#N/A,#N/A,FALSE,"CAÑER";#N/A,#N/A,FALSE,"ELEC";#N/A,#N/A,FALSE,"INSTR"}</definedName>
    <definedName name="wswsw_1" hidden="1">{#N/A,#N/A,FALSE,"Total_OC015";#N/A,#N/A,FALSE,"ADMIN";#N/A,#N/A,FALSE,"PROCES";#N/A,#N/A,FALSE,"mecan";#N/A,#N/A,FALSE,"civil";#N/A,#N/A,FALSE,"CAÑER";#N/A,#N/A,FALSE,"ELEC";#N/A,#N/A,FALSE,"INSTR"}</definedName>
    <definedName name="WS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vu.CASHFLOW.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SHFLW.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DETT.._.COSTI." localSheetId="4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1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11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15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21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5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5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5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5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5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IEPIL.." localSheetId="4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1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15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2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5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S" hidden="1">{"Sin detalle",#N/A,FALSE,"Flujo (redondeado)";"Detallado",#N/A,FALSE,"Flujo (redondeado)"}</definedName>
    <definedName name="www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3" hidden="1">{"CI+GG(BASE)",#N/A,FALSE,"CI+GG(BASE)";"GG",#N/A,FALSE,"CI+GG(BASE)";"CI",#N/A,FALSE,"CI+GG(BASE)"}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eee" hidden="1">{"Sin detalle",#N/A,FALSE,"Flujo (redondeado)"}</definedName>
    <definedName name="wwww" localSheetId="4" hidden="1">{#N/A,#N/A,FALSE,"Costos_Elem_Hid";#N/A,#N/A,FALSE,"Costos_Elem_Hid";#N/A,#N/A,FALSE,"Costos_Elem_Hid"}</definedName>
    <definedName name="www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www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www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www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www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ww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wwww" localSheetId="4" hidden="1">{"Sin detalle",#N/A,FALSE,"Flujo (redondeado)";"Detallado",#N/A,FALSE,"Flujo (redondeado)"}</definedName>
    <definedName name="wwwww" localSheetId="1" hidden="1">{"Sin detalle",#N/A,FALSE,"Flujo (redondeado)";"Detallado",#N/A,FALSE,"Flujo (redondeado)"}</definedName>
    <definedName name="wwwww" localSheetId="11" hidden="1">{"Sin detalle",#N/A,FALSE,"Flujo (redondeado)";"Detallado",#N/A,FALSE,"Flujo (redondeado)"}</definedName>
    <definedName name="wwwww" localSheetId="15" hidden="1">{"Sin detalle",#N/A,FALSE,"Flujo (redondeado)";"Detallado",#N/A,FALSE,"Flujo (redondeado)"}</definedName>
    <definedName name="wwwww" localSheetId="21" hidden="1">{"Sin detalle",#N/A,FALSE,"Flujo (redondeado)";"Detallado",#N/A,FALSE,"Flujo (redondeado)"}</definedName>
    <definedName name="wwwww" localSheetId="3" hidden="1">{"Sin detalle",#N/A,FALSE,"Flujo (redondeado)";"Detallado",#N/A,FALSE,"Flujo (redondeado)"}</definedName>
    <definedName name="wwwww" hidden="1">{"Sin detalle",#N/A,FALSE,"Flujo (redondeado)";"Detallado",#N/A,FALSE,"Flujo (redondeado)"}</definedName>
    <definedName name="wwwww_1" localSheetId="1" hidden="1">{"Sin detalle",#N/A,FALSE,"Flujo (redondeado)";"Detallado",#N/A,FALSE,"Flujo (redondeado)"}</definedName>
    <definedName name="wwwww_1" localSheetId="11" hidden="1">{"Sin detalle",#N/A,FALSE,"Flujo (redondeado)";"Detallado",#N/A,FALSE,"Flujo (redondeado)"}</definedName>
    <definedName name="wwwww_1" localSheetId="15" hidden="1">{"Sin detalle",#N/A,FALSE,"Flujo (redondeado)";"Detallado",#N/A,FALSE,"Flujo (redondeado)"}</definedName>
    <definedName name="wwwww_1" localSheetId="21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wwwwwwww" localSheetId="1" hidden="1">{"Sin detalle",#N/A,FALSE,"Flujo (redondeado)";"Detallado",#N/A,FALSE,"Flujo (redondeado)"}</definedName>
    <definedName name="wwwwwwww" localSheetId="11" hidden="1">{"Sin detalle",#N/A,FALSE,"Flujo (redondeado)";"Detallado",#N/A,FALSE,"Flujo (redondeado)"}</definedName>
    <definedName name="wwwwwwww" localSheetId="15" hidden="1">{"Sin detalle",#N/A,FALSE,"Flujo (redondeado)";"Detallado",#N/A,FALSE,"Flujo (redondeado)"}</definedName>
    <definedName name="wwwwwwww" localSheetId="21" hidden="1">{"Sin detalle",#N/A,FALSE,"Flujo (redondeado)";"Detallado",#N/A,FALSE,"Flujo (redondeado)"}</definedName>
    <definedName name="wwwwwwww" hidden="1">{"Sin detalle",#N/A,FALSE,"Flujo (redondeado)";"Detallado",#N/A,FALSE,"Flujo (redondeado)"}</definedName>
    <definedName name="X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11" hidden="1">{#N/A,#N/A,FALSE,"Total_OC015";#N/A,#N/A,FALSE,"ADMIN";#N/A,#N/A,FALSE,"PROCES";#N/A,#N/A,FALSE,"mecan";#N/A,#N/A,FALSE,"civil";#N/A,#N/A,FALSE,"CAÑER";#N/A,#N/A,FALSE,"ELEC";#N/A,#N/A,FALSE,"INSTR"}</definedName>
    <definedName name="xa" localSheetId="15" hidden="1">{#N/A,#N/A,FALSE,"Total_OC015";#N/A,#N/A,FALSE,"ADMIN";#N/A,#N/A,FALSE,"PROCES";#N/A,#N/A,FALSE,"mecan";#N/A,#N/A,FALSE,"civil";#N/A,#N/A,FALSE,"CAÑER";#N/A,#N/A,FALSE,"ELEC";#N/A,#N/A,FALSE,"INSTR"}</definedName>
    <definedName name="xa" localSheetId="21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11" hidden="1">{#N/A,#N/A,FALSE,"Total_OC015";#N/A,#N/A,FALSE,"ADMIN";#N/A,#N/A,FALSE,"PROCES";#N/A,#N/A,FALSE,"mecan";#N/A,#N/A,FALSE,"civil";#N/A,#N/A,FALSE,"CAÑER";#N/A,#N/A,FALSE,"ELEC";#N/A,#N/A,FALSE,"INSTR"}</definedName>
    <definedName name="xa_1" localSheetId="15" hidden="1">{#N/A,#N/A,FALSE,"Total_OC015";#N/A,#N/A,FALSE,"ADMIN";#N/A,#N/A,FALSE,"PROCES";#N/A,#N/A,FALSE,"mecan";#N/A,#N/A,FALSE,"civil";#N/A,#N/A,FALSE,"CAÑER";#N/A,#N/A,FALSE,"ELEC";#N/A,#N/A,FALSE,"INSTR"}</definedName>
    <definedName name="xa_1" localSheetId="21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ANO" localSheetId="7">#REF!</definedName>
    <definedName name="XANO" localSheetId="4">#REF!</definedName>
    <definedName name="XANO" localSheetId="3">#REF!</definedName>
    <definedName name="XANO">#REF!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11" hidden="1">{#N/A,#N/A,FALSE,"Total_OC015";#N/A,#N/A,FALSE,"ADMIN";#N/A,#N/A,FALSE,"PROCES";#N/A,#N/A,FALSE,"mecan";#N/A,#N/A,FALSE,"civil";#N/A,#N/A,FALSE,"CAÑER";#N/A,#N/A,FALSE,"ELEC";#N/A,#N/A,FALSE,"INSTR"}</definedName>
    <definedName name="xb" localSheetId="15" hidden="1">{#N/A,#N/A,FALSE,"Total_OC015";#N/A,#N/A,FALSE,"ADMIN";#N/A,#N/A,FALSE,"PROCES";#N/A,#N/A,FALSE,"mecan";#N/A,#N/A,FALSE,"civil";#N/A,#N/A,FALSE,"CAÑER";#N/A,#N/A,FALSE,"ELEC";#N/A,#N/A,FALSE,"INSTR"}</definedName>
    <definedName name="xb" localSheetId="21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11" hidden="1">{#N/A,#N/A,FALSE,"Total_OC015";#N/A,#N/A,FALSE,"ADMIN";#N/A,#N/A,FALSE,"PROCES";#N/A,#N/A,FALSE,"mecan";#N/A,#N/A,FALSE,"civil";#N/A,#N/A,FALSE,"CAÑER";#N/A,#N/A,FALSE,"ELEC";#N/A,#N/A,FALSE,"INSTR"}</definedName>
    <definedName name="xb_1" localSheetId="15" hidden="1">{#N/A,#N/A,FALSE,"Total_OC015";#N/A,#N/A,FALSE,"ADMIN";#N/A,#N/A,FALSE,"PROCES";#N/A,#N/A,FALSE,"mecan";#N/A,#N/A,FALSE,"civil";#N/A,#N/A,FALSE,"CAÑER";#N/A,#N/A,FALSE,"ELEC";#N/A,#N/A,FALSE,"INSTR"}</definedName>
    <definedName name="xb_1" localSheetId="21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C" localSheetId="4" hidden="1">{"CI+GG(BASE)",#N/A,FALSE,"CI+GG(BASE)";"GG",#N/A,FALSE,"CI+GG(BASE)";"CI",#N/A,FALSE,"CI+GG(BASE)"}</definedName>
    <definedName name="xc" localSheetId="1" hidden="1">{#N/A,#N/A,TRUE,"Est. de Fact.";#N/A,#N/A,TRUE,"Capitulo 19";#N/A,#N/A,TRUE,"Proyecto P855"}</definedName>
    <definedName name="xc" localSheetId="11" hidden="1">{#N/A,#N/A,TRUE,"Est. de Fact.";#N/A,#N/A,TRUE,"Capitulo 19";#N/A,#N/A,TRUE,"Proyecto P855"}</definedName>
    <definedName name="xc" localSheetId="15" hidden="1">{#N/A,#N/A,TRUE,"Est. de Fact.";#N/A,#N/A,TRUE,"Capitulo 19";#N/A,#N/A,TRUE,"Proyecto P855"}</definedName>
    <definedName name="xc" localSheetId="21" hidden="1">{#N/A,#N/A,TRUE,"Est. de Fact.";#N/A,#N/A,TRUE,"Capitulo 19";#N/A,#N/A,TRUE,"Proyecto P855"}</definedName>
    <definedName name="xc" hidden="1">{#N/A,#N/A,TRUE,"Est. de Fact.";#N/A,#N/A,TRUE,"Capitulo 19";#N/A,#N/A,TRUE,"Proyecto P855"}</definedName>
    <definedName name="XC_1" localSheetId="4" hidden="1">{"CI+GG(BASE)",#N/A,FALSE,"CI+GG(BASE)";"GG",#N/A,FALSE,"CI+GG(BASE)";"CI",#N/A,FALSE,"CI+GG(BASE)"}</definedName>
    <definedName name="xc_1" localSheetId="1" hidden="1">{#N/A,#N/A,TRUE,"Est. de Fact.";#N/A,#N/A,TRUE,"Capitulo 19";#N/A,#N/A,TRUE,"Proyecto P855"}</definedName>
    <definedName name="xc_1" localSheetId="11" hidden="1">{#N/A,#N/A,TRUE,"Est. de Fact.";#N/A,#N/A,TRUE,"Capitulo 19";#N/A,#N/A,TRUE,"Proyecto P855"}</definedName>
    <definedName name="xc_1" localSheetId="15" hidden="1">{#N/A,#N/A,TRUE,"Est. de Fact.";#N/A,#N/A,TRUE,"Capitulo 19";#N/A,#N/A,TRUE,"Proyecto P855"}</definedName>
    <definedName name="xc_1" localSheetId="21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_2" localSheetId="4" hidden="1">{"CI+GG(BASE)",#N/A,FALSE,"CI+GG(BASE)";"GG",#N/A,FALSE,"CI+GG(BASE)";"CI",#N/A,FALSE,"CI+GG(BASE)"}</definedName>
    <definedName name="XC_2" localSheetId="1" hidden="1">{"CI+GG(BASE)",#N/A,FALSE,"CI+GG(BASE)";"GG",#N/A,FALSE,"CI+GG(BASE)";"CI",#N/A,FALSE,"CI+GG(BASE)"}</definedName>
    <definedName name="XC_2" localSheetId="11" hidden="1">{"CI+GG(BASE)",#N/A,FALSE,"CI+GG(BASE)";"GG",#N/A,FALSE,"CI+GG(BASE)";"CI",#N/A,FALSE,"CI+GG(BASE)"}</definedName>
    <definedName name="XC_2" localSheetId="15" hidden="1">{"CI+GG(BASE)",#N/A,FALSE,"CI+GG(BASE)";"GG",#N/A,FALSE,"CI+GG(BASE)";"CI",#N/A,FALSE,"CI+GG(BASE)"}</definedName>
    <definedName name="XC_2" localSheetId="21" hidden="1">{"CI+GG(BASE)",#N/A,FALSE,"CI+GG(BASE)";"GG",#N/A,FALSE,"CI+GG(BASE)";"CI",#N/A,FALSE,"CI+GG(BASE)"}</definedName>
    <definedName name="XC_2" hidden="1">{"CI+GG(BASE)",#N/A,FALSE,"CI+GG(BASE)";"GG",#N/A,FALSE,"CI+GG(BASE)";"CI",#N/A,FALSE,"CI+GG(BASE)"}</definedName>
    <definedName name="XC_3" localSheetId="4" hidden="1">{"CI+GG(BASE)",#N/A,FALSE,"CI+GG(BASE)";"GG",#N/A,FALSE,"CI+GG(BASE)";"CI",#N/A,FALSE,"CI+GG(BASE)"}</definedName>
    <definedName name="XC_3" localSheetId="1" hidden="1">{"CI+GG(BASE)",#N/A,FALSE,"CI+GG(BASE)";"GG",#N/A,FALSE,"CI+GG(BASE)";"CI",#N/A,FALSE,"CI+GG(BASE)"}</definedName>
    <definedName name="XC_3" localSheetId="11" hidden="1">{"CI+GG(BASE)",#N/A,FALSE,"CI+GG(BASE)";"GG",#N/A,FALSE,"CI+GG(BASE)";"CI",#N/A,FALSE,"CI+GG(BASE)"}</definedName>
    <definedName name="XC_3" localSheetId="15" hidden="1">{"CI+GG(BASE)",#N/A,FALSE,"CI+GG(BASE)";"GG",#N/A,FALSE,"CI+GG(BASE)";"CI",#N/A,FALSE,"CI+GG(BASE)"}</definedName>
    <definedName name="XC_3" localSheetId="21" hidden="1">{"CI+GG(BASE)",#N/A,FALSE,"CI+GG(BASE)";"GG",#N/A,FALSE,"CI+GG(BASE)";"CI",#N/A,FALSE,"CI+GG(BASE)"}</definedName>
    <definedName name="XC_3" hidden="1">{"CI+GG(BASE)",#N/A,FALSE,"CI+GG(BASE)";"GG",#N/A,FALSE,"CI+GG(BASE)";"CI",#N/A,FALSE,"CI+GG(BASE)"}</definedName>
    <definedName name="XC_4" localSheetId="4" hidden="1">{"CI+GG(BASE)",#N/A,FALSE,"CI+GG(BASE)";"GG",#N/A,FALSE,"CI+GG(BASE)";"CI",#N/A,FALSE,"CI+GG(BASE)"}</definedName>
    <definedName name="XC_4" localSheetId="1" hidden="1">{"CI+GG(BASE)",#N/A,FALSE,"CI+GG(BASE)";"GG",#N/A,FALSE,"CI+GG(BASE)";"CI",#N/A,FALSE,"CI+GG(BASE)"}</definedName>
    <definedName name="XC_4" localSheetId="11" hidden="1">{"CI+GG(BASE)",#N/A,FALSE,"CI+GG(BASE)";"GG",#N/A,FALSE,"CI+GG(BASE)";"CI",#N/A,FALSE,"CI+GG(BASE)"}</definedName>
    <definedName name="XC_4" localSheetId="15" hidden="1">{"CI+GG(BASE)",#N/A,FALSE,"CI+GG(BASE)";"GG",#N/A,FALSE,"CI+GG(BASE)";"CI",#N/A,FALSE,"CI+GG(BASE)"}</definedName>
    <definedName name="XC_4" localSheetId="21" hidden="1">{"CI+GG(BASE)",#N/A,FALSE,"CI+GG(BASE)";"GG",#N/A,FALSE,"CI+GG(BASE)";"CI",#N/A,FALSE,"CI+GG(BASE)"}</definedName>
    <definedName name="XC_4" hidden="1">{"CI+GG(BASE)",#N/A,FALSE,"CI+GG(BASE)";"GG",#N/A,FALSE,"CI+GG(BASE)";"CI",#N/A,FALSE,"CI+GG(BASE)"}</definedName>
    <definedName name="XC_5" localSheetId="4" hidden="1">{"CI+GG(BASE)",#N/A,FALSE,"CI+GG(BASE)";"GG",#N/A,FALSE,"CI+GG(BASE)";"CI",#N/A,FALSE,"CI+GG(BASE)"}</definedName>
    <definedName name="XC_5" localSheetId="1" hidden="1">{"CI+GG(BASE)",#N/A,FALSE,"CI+GG(BASE)";"GG",#N/A,FALSE,"CI+GG(BASE)";"CI",#N/A,FALSE,"CI+GG(BASE)"}</definedName>
    <definedName name="XC_5" localSheetId="11" hidden="1">{"CI+GG(BASE)",#N/A,FALSE,"CI+GG(BASE)";"GG",#N/A,FALSE,"CI+GG(BASE)";"CI",#N/A,FALSE,"CI+GG(BASE)"}</definedName>
    <definedName name="XC_5" localSheetId="15" hidden="1">{"CI+GG(BASE)",#N/A,FALSE,"CI+GG(BASE)";"GG",#N/A,FALSE,"CI+GG(BASE)";"CI",#N/A,FALSE,"CI+GG(BASE)"}</definedName>
    <definedName name="XC_5" localSheetId="21" hidden="1">{"CI+GG(BASE)",#N/A,FALSE,"CI+GG(BASE)";"GG",#N/A,FALSE,"CI+GG(BASE)";"CI",#N/A,FALSE,"CI+GG(BASE)"}</definedName>
    <definedName name="XC_5" hidden="1">{"CI+GG(BASE)",#N/A,FALSE,"CI+GG(BASE)";"GG",#N/A,FALSE,"CI+GG(BASE)";"CI",#N/A,FALSE,"CI+GG(BASE)"}</definedName>
    <definedName name="xcv" localSheetId="4" hidden="1">{#N/A,#N/A,FALSE,"Costos_Elem_Hid";#N/A,#N/A,FALSE,"Costos_Elem_Hid";#N/A,#N/A,FALSE,"Costos_Elem_Hid"}</definedName>
    <definedName name="xcv" localSheetId="1" hidden="1">{#N/A,#N/A,FALSE,"Costos_Elem_Hid";#N/A,#N/A,FALSE,"Costos_Elem_Hid";#N/A,#N/A,FALSE,"Costos_Elem_Hid"}</definedName>
    <definedName name="xcv" localSheetId="11" hidden="1">{#N/A,#N/A,FALSE,"Costos_Elem_Hid";#N/A,#N/A,FALSE,"Costos_Elem_Hid";#N/A,#N/A,FALSE,"Costos_Elem_Hid"}</definedName>
    <definedName name="xcv" localSheetId="15" hidden="1">{#N/A,#N/A,FALSE,"Costos_Elem_Hid";#N/A,#N/A,FALSE,"Costos_Elem_Hid";#N/A,#N/A,FALSE,"Costos_Elem_Hid"}</definedName>
    <definedName name="xcv" localSheetId="21" hidden="1">{#N/A,#N/A,FALSE,"Costos_Elem_Hid";#N/A,#N/A,FALSE,"Costos_Elem_Hid";#N/A,#N/A,FALSE,"Costos_Elem_Hid"}</definedName>
    <definedName name="xcv" localSheetId="3" hidden="1">{#N/A,#N/A,FALSE,"Costos_Elem_Hid";#N/A,#N/A,FALSE,"Costos_Elem_Hid";#N/A,#N/A,FALSE,"Costos_Elem_Hid"}</definedName>
    <definedName name="xcv" hidden="1">{#N/A,#N/A,FALSE,"Costos_Elem_Hid";#N/A,#N/A,FALSE,"Costos_Elem_Hid";#N/A,#N/A,FALSE,"Costos_Elem_Hid"}</definedName>
    <definedName name="xd" localSheetId="4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11" hidden="1">{#N/A,#N/A,TRUE,"Est. de Fact.";#N/A,#N/A,TRUE,"Capitulo 19";#N/A,#N/A,TRUE,"Proyecto P855"}</definedName>
    <definedName name="xd" localSheetId="15" hidden="1">{#N/A,#N/A,TRUE,"Est. de Fact.";#N/A,#N/A,TRUE,"Capitulo 19";#N/A,#N/A,TRUE,"Proyecto P855"}</definedName>
    <definedName name="xd" localSheetId="21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11" hidden="1">{#N/A,#N/A,TRUE,"Est. de Fact.";#N/A,#N/A,TRUE,"Capitulo 19";#N/A,#N/A,TRUE,"Proyecto P855"}</definedName>
    <definedName name="xd_1" localSheetId="15" hidden="1">{#N/A,#N/A,TRUE,"Est. de Fact.";#N/A,#N/A,TRUE,"Capitulo 19";#N/A,#N/A,TRUE,"Proyecto P855"}</definedName>
    <definedName name="xd_1" localSheetId="21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_2" localSheetId="1" hidden="1">{#N/A,#N/A,TRUE,"Est. de Fact.";#N/A,#N/A,TRUE,"Capitulo 19";#N/A,#N/A,TRUE,"Proyecto P855"}</definedName>
    <definedName name="xd_2" localSheetId="11" hidden="1">{#N/A,#N/A,TRUE,"Est. de Fact.";#N/A,#N/A,TRUE,"Capitulo 19";#N/A,#N/A,TRUE,"Proyecto P855"}</definedName>
    <definedName name="xd_2" localSheetId="15" hidden="1">{#N/A,#N/A,TRUE,"Est. de Fact.";#N/A,#N/A,TRUE,"Capitulo 19";#N/A,#N/A,TRUE,"Proyecto P855"}</definedName>
    <definedName name="xd_2" localSheetId="21" hidden="1">{#N/A,#N/A,TRUE,"Est. de Fact.";#N/A,#N/A,TRUE,"Capitulo 19";#N/A,#N/A,TRUE,"Proyecto P855"}</definedName>
    <definedName name="xd_2" hidden="1">{#N/A,#N/A,TRUE,"Est. de Fact.";#N/A,#N/A,TRUE,"Capitulo 19";#N/A,#N/A,TRUE,"Proyecto P855"}</definedName>
    <definedName name="xdgxf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dgxf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dgxf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dgxf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dgxf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DRTH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11" hidden="1">{#N/A,#N/A,FALSE,"Total_OC015";#N/A,#N/A,FALSE,"ADMIN";#N/A,#N/A,FALSE,"PROCES";#N/A,#N/A,FALSE,"mecan";#N/A,#N/A,FALSE,"civil";#N/A,#N/A,FALSE,"CAÑER";#N/A,#N/A,FALSE,"ELEC";#N/A,#N/A,FALSE,"INSTR"}</definedName>
    <definedName name="xe" localSheetId="15" hidden="1">{#N/A,#N/A,FALSE,"Total_OC015";#N/A,#N/A,FALSE,"ADMIN";#N/A,#N/A,FALSE,"PROCES";#N/A,#N/A,FALSE,"mecan";#N/A,#N/A,FALSE,"civil";#N/A,#N/A,FALSE,"CAÑER";#N/A,#N/A,FALSE,"ELEC";#N/A,#N/A,FALSE,"INSTR"}</definedName>
    <definedName name="xe" localSheetId="21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11" hidden="1">{#N/A,#N/A,FALSE,"Total_OC015";#N/A,#N/A,FALSE,"ADMIN";#N/A,#N/A,FALSE,"PROCES";#N/A,#N/A,FALSE,"mecan";#N/A,#N/A,FALSE,"civil";#N/A,#N/A,FALSE,"CAÑER";#N/A,#N/A,FALSE,"ELEC";#N/A,#N/A,FALSE,"INSTR"}</definedName>
    <definedName name="xe_1" localSheetId="15" hidden="1">{#N/A,#N/A,FALSE,"Total_OC015";#N/A,#N/A,FALSE,"ADMIN";#N/A,#N/A,FALSE,"PROCES";#N/A,#N/A,FALSE,"mecan";#N/A,#N/A,FALSE,"civil";#N/A,#N/A,FALSE,"CAÑER";#N/A,#N/A,FALSE,"ELEC";#N/A,#N/A,FALSE,"INSTR"}</definedName>
    <definedName name="xe_1" localSheetId="21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A" localSheetId="7">#REF!</definedName>
    <definedName name="XFA" localSheetId="4">#REF!</definedName>
    <definedName name="XFA" localSheetId="3">#REF!</definedName>
    <definedName name="XFA">#REF!</definedName>
    <definedName name="xfn" localSheetId="7">#REF!</definedName>
    <definedName name="xfn" localSheetId="4">#REF!</definedName>
    <definedName name="xfn" localSheetId="3">#REF!</definedName>
    <definedName name="xfn">#REF!</definedName>
    <definedName name="XGGJ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GGJN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GGJN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GGJN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GGJ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INF" localSheetId="7">#REF!</definedName>
    <definedName name="XINF" localSheetId="4">#REF!</definedName>
    <definedName name="XINF" localSheetId="3">#REF!</definedName>
    <definedName name="XINF">#REF!</definedName>
    <definedName name="XITEM" localSheetId="7">#REF!</definedName>
    <definedName name="XITEM" localSheetId="4">#REF!</definedName>
    <definedName name="XITEM" localSheetId="3">#REF!</definedName>
    <definedName name="XITEM">#REF!</definedName>
    <definedName name="XMODO" localSheetId="7">#REF!</definedName>
    <definedName name="XMODO" localSheetId="4">#REF!</definedName>
    <definedName name="XMODO" localSheetId="3">#REF!</definedName>
    <definedName name="XMODO">#REF!</definedName>
    <definedName name="XPED" localSheetId="7">#REF!</definedName>
    <definedName name="XPED" localSheetId="4">#REF!</definedName>
    <definedName name="XPED">#REF!</definedName>
    <definedName name="xs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4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11" hidden="1">{#N/A,#N/A,FALSE,"Total_OC015";#N/A,#N/A,FALSE,"ADMIN";#N/A,#N/A,FALSE,"PROCES";#N/A,#N/A,FALSE,"mecan";#N/A,#N/A,FALSE,"civil";#N/A,#N/A,FALSE,"CAÑER";#N/A,#N/A,FALSE,"ELEC";#N/A,#N/A,FALSE,"INSTR"}</definedName>
    <definedName name="xss" localSheetId="15" hidden="1">{#N/A,#N/A,FALSE,"Total_OC015";#N/A,#N/A,FALSE,"ADMIN";#N/A,#N/A,FALSE,"PROCES";#N/A,#N/A,FALSE,"mecan";#N/A,#N/A,FALSE,"civil";#N/A,#N/A,FALSE,"CAÑER";#N/A,#N/A,FALSE,"ELEC";#N/A,#N/A,FALSE,"INSTR"}</definedName>
    <definedName name="xss" localSheetId="21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4" hidden="1">{"CI+GG(BASE)",#N/A,FALSE,"CI+GG(BASE)";"GG",#N/A,FALSE,"CI+GG(BASE)";"CI",#N/A,FALSE,"CI+GG(BASE)"}</definedName>
    <definedName name="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2" localSheetId="4" hidden="1">{"CI+GG(BASE)",#N/A,FALSE,"CI+GG(BASE)";"GG",#N/A,FALSE,"CI+GG(BASE)";"CI",#N/A,FALSE,"CI+GG(BASE)"}</definedName>
    <definedName name="XX_2" localSheetId="1" hidden="1">{"CI+GG(BASE)",#N/A,FALSE,"CI+GG(BASE)";"GG",#N/A,FALSE,"CI+GG(BASE)";"CI",#N/A,FALSE,"CI+GG(BASE)"}</definedName>
    <definedName name="XX_2" localSheetId="11" hidden="1">{"CI+GG(BASE)",#N/A,FALSE,"CI+GG(BASE)";"GG",#N/A,FALSE,"CI+GG(BASE)";"CI",#N/A,FALSE,"CI+GG(BASE)"}</definedName>
    <definedName name="XX_2" localSheetId="15" hidden="1">{"CI+GG(BASE)",#N/A,FALSE,"CI+GG(BASE)";"GG",#N/A,FALSE,"CI+GG(BASE)";"CI",#N/A,FALSE,"CI+GG(BASE)"}</definedName>
    <definedName name="XX_2" localSheetId="21" hidden="1">{"CI+GG(BASE)",#N/A,FALSE,"CI+GG(BASE)";"GG",#N/A,FALSE,"CI+GG(BASE)";"CI",#N/A,FALSE,"CI+GG(BASE)"}</definedName>
    <definedName name="XX_2" hidden="1">{"CI+GG(BASE)",#N/A,FALSE,"CI+GG(BASE)";"GG",#N/A,FALSE,"CI+GG(BASE)";"CI",#N/A,FALSE,"CI+GG(BASE)"}</definedName>
    <definedName name="XX_3" localSheetId="4" hidden="1">{"CI+GG(BASE)",#N/A,FALSE,"CI+GG(BASE)";"GG",#N/A,FALSE,"CI+GG(BASE)";"CI",#N/A,FALSE,"CI+GG(BASE)"}</definedName>
    <definedName name="XX_3" localSheetId="1" hidden="1">{"CI+GG(BASE)",#N/A,FALSE,"CI+GG(BASE)";"GG",#N/A,FALSE,"CI+GG(BASE)";"CI",#N/A,FALSE,"CI+GG(BASE)"}</definedName>
    <definedName name="XX_3" localSheetId="11" hidden="1">{"CI+GG(BASE)",#N/A,FALSE,"CI+GG(BASE)";"GG",#N/A,FALSE,"CI+GG(BASE)";"CI",#N/A,FALSE,"CI+GG(BASE)"}</definedName>
    <definedName name="XX_3" localSheetId="15" hidden="1">{"CI+GG(BASE)",#N/A,FALSE,"CI+GG(BASE)";"GG",#N/A,FALSE,"CI+GG(BASE)";"CI",#N/A,FALSE,"CI+GG(BASE)"}</definedName>
    <definedName name="XX_3" localSheetId="21" hidden="1">{"CI+GG(BASE)",#N/A,FALSE,"CI+GG(BASE)";"GG",#N/A,FALSE,"CI+GG(BASE)";"CI",#N/A,FALSE,"CI+GG(BASE)"}</definedName>
    <definedName name="XX_3" hidden="1">{"CI+GG(BASE)",#N/A,FALSE,"CI+GG(BASE)";"GG",#N/A,FALSE,"CI+GG(BASE)";"CI",#N/A,FALSE,"CI+GG(BASE)"}</definedName>
    <definedName name="XX_4" localSheetId="4" hidden="1">{"CI+GG(BASE)",#N/A,FALSE,"CI+GG(BASE)";"GG",#N/A,FALSE,"CI+GG(BASE)";"CI",#N/A,FALSE,"CI+GG(BASE)"}</definedName>
    <definedName name="XX_4" localSheetId="1" hidden="1">{"CI+GG(BASE)",#N/A,FALSE,"CI+GG(BASE)";"GG",#N/A,FALSE,"CI+GG(BASE)";"CI",#N/A,FALSE,"CI+GG(BASE)"}</definedName>
    <definedName name="XX_4" localSheetId="11" hidden="1">{"CI+GG(BASE)",#N/A,FALSE,"CI+GG(BASE)";"GG",#N/A,FALSE,"CI+GG(BASE)";"CI",#N/A,FALSE,"CI+GG(BASE)"}</definedName>
    <definedName name="XX_4" localSheetId="15" hidden="1">{"CI+GG(BASE)",#N/A,FALSE,"CI+GG(BASE)";"GG",#N/A,FALSE,"CI+GG(BASE)";"CI",#N/A,FALSE,"CI+GG(BASE)"}</definedName>
    <definedName name="XX_4" localSheetId="21" hidden="1">{"CI+GG(BASE)",#N/A,FALSE,"CI+GG(BASE)";"GG",#N/A,FALSE,"CI+GG(BASE)";"CI",#N/A,FALSE,"CI+GG(BASE)"}</definedName>
    <definedName name="XX_4" hidden="1">{"CI+GG(BASE)",#N/A,FALSE,"CI+GG(BASE)";"GG",#N/A,FALSE,"CI+GG(BASE)";"CI",#N/A,FALSE,"CI+GG(BASE)"}</definedName>
    <definedName name="XX_5" localSheetId="4" hidden="1">{"CI+GG(BASE)",#N/A,FALSE,"CI+GG(BASE)";"GG",#N/A,FALSE,"CI+GG(BASE)";"CI",#N/A,FALSE,"CI+GG(BASE)"}</definedName>
    <definedName name="XX_5" localSheetId="1" hidden="1">{"CI+GG(BASE)",#N/A,FALSE,"CI+GG(BASE)";"GG",#N/A,FALSE,"CI+GG(BASE)";"CI",#N/A,FALSE,"CI+GG(BASE)"}</definedName>
    <definedName name="XX_5" localSheetId="11" hidden="1">{"CI+GG(BASE)",#N/A,FALSE,"CI+GG(BASE)";"GG",#N/A,FALSE,"CI+GG(BASE)";"CI",#N/A,FALSE,"CI+GG(BASE)"}</definedName>
    <definedName name="XX_5" localSheetId="15" hidden="1">{"CI+GG(BASE)",#N/A,FALSE,"CI+GG(BASE)";"GG",#N/A,FALSE,"CI+GG(BASE)";"CI",#N/A,FALSE,"CI+GG(BASE)"}</definedName>
    <definedName name="XX_5" localSheetId="21" hidden="1">{"CI+GG(BASE)",#N/A,FALSE,"CI+GG(BASE)";"GG",#N/A,FALSE,"CI+GG(BASE)";"CI",#N/A,FALSE,"CI+GG(BASE)"}</definedName>
    <definedName name="XX_5" hidden="1">{"CI+GG(BASE)",#N/A,FALSE,"CI+GG(BASE)";"GG",#N/A,FALSE,"CI+GG(BASE)";"CI",#N/A,FALSE,"CI+GG(BASE)"}</definedName>
    <definedName name="xxx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4" hidden="1">{"CI+GG(BASE)",#N/A,FALSE,"CI+GG(BASE)";"GG",#N/A,FALSE,"CI+GG(BASE)";"CI",#N/A,FALSE,"CI+GG(BASE)"}</definedName>
    <definedName name="xx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_2" localSheetId="4" hidden="1">{"CI+GG(BASE)",#N/A,FALSE,"CI+GG(BASE)";"GG",#N/A,FALSE,"CI+GG(BASE)";"CI",#N/A,FALSE,"CI+GG(BASE)"}</definedName>
    <definedName name="xxx_2" localSheetId="1" hidden="1">{"CI+GG(BASE)",#N/A,FALSE,"CI+GG(BASE)";"GG",#N/A,FALSE,"CI+GG(BASE)";"CI",#N/A,FALSE,"CI+GG(BASE)"}</definedName>
    <definedName name="xxx_2" localSheetId="11" hidden="1">{"CI+GG(BASE)",#N/A,FALSE,"CI+GG(BASE)";"GG",#N/A,FALSE,"CI+GG(BASE)";"CI",#N/A,FALSE,"CI+GG(BASE)"}</definedName>
    <definedName name="xxx_2" localSheetId="15" hidden="1">{"CI+GG(BASE)",#N/A,FALSE,"CI+GG(BASE)";"GG",#N/A,FALSE,"CI+GG(BASE)";"CI",#N/A,FALSE,"CI+GG(BASE)"}</definedName>
    <definedName name="xxx_2" localSheetId="21" hidden="1">{"CI+GG(BASE)",#N/A,FALSE,"CI+GG(BASE)";"GG",#N/A,FALSE,"CI+GG(BASE)";"CI",#N/A,FALSE,"CI+GG(BASE)"}</definedName>
    <definedName name="xxx_2" hidden="1">{"CI+GG(BASE)",#N/A,FALSE,"CI+GG(BASE)";"GG",#N/A,FALSE,"CI+GG(BASE)";"CI",#N/A,FALSE,"CI+GG(BASE)"}</definedName>
    <definedName name="xxx_3" localSheetId="4" hidden="1">{"CI+GG(BASE)",#N/A,FALSE,"CI+GG(BASE)";"GG",#N/A,FALSE,"CI+GG(BASE)";"CI",#N/A,FALSE,"CI+GG(BASE)"}</definedName>
    <definedName name="xxx_3" localSheetId="1" hidden="1">{"CI+GG(BASE)",#N/A,FALSE,"CI+GG(BASE)";"GG",#N/A,FALSE,"CI+GG(BASE)";"CI",#N/A,FALSE,"CI+GG(BASE)"}</definedName>
    <definedName name="xxx_3" localSheetId="11" hidden="1">{"CI+GG(BASE)",#N/A,FALSE,"CI+GG(BASE)";"GG",#N/A,FALSE,"CI+GG(BASE)";"CI",#N/A,FALSE,"CI+GG(BASE)"}</definedName>
    <definedName name="xxx_3" localSheetId="15" hidden="1">{"CI+GG(BASE)",#N/A,FALSE,"CI+GG(BASE)";"GG",#N/A,FALSE,"CI+GG(BASE)";"CI",#N/A,FALSE,"CI+GG(BASE)"}</definedName>
    <definedName name="xxx_3" localSheetId="21" hidden="1">{"CI+GG(BASE)",#N/A,FALSE,"CI+GG(BASE)";"GG",#N/A,FALSE,"CI+GG(BASE)";"CI",#N/A,FALSE,"CI+GG(BASE)"}</definedName>
    <definedName name="xxx_3" hidden="1">{"CI+GG(BASE)",#N/A,FALSE,"CI+GG(BASE)";"GG",#N/A,FALSE,"CI+GG(BASE)";"CI",#N/A,FALSE,"CI+GG(BASE)"}</definedName>
    <definedName name="xxx_4" localSheetId="4" hidden="1">{"CI+GG(BASE)",#N/A,FALSE,"CI+GG(BASE)";"GG",#N/A,FALSE,"CI+GG(BASE)";"CI",#N/A,FALSE,"CI+GG(BASE)"}</definedName>
    <definedName name="xxx_4" localSheetId="1" hidden="1">{"CI+GG(BASE)",#N/A,FALSE,"CI+GG(BASE)";"GG",#N/A,FALSE,"CI+GG(BASE)";"CI",#N/A,FALSE,"CI+GG(BASE)"}</definedName>
    <definedName name="xxx_4" localSheetId="11" hidden="1">{"CI+GG(BASE)",#N/A,FALSE,"CI+GG(BASE)";"GG",#N/A,FALSE,"CI+GG(BASE)";"CI",#N/A,FALSE,"CI+GG(BASE)"}</definedName>
    <definedName name="xxx_4" localSheetId="15" hidden="1">{"CI+GG(BASE)",#N/A,FALSE,"CI+GG(BASE)";"GG",#N/A,FALSE,"CI+GG(BASE)";"CI",#N/A,FALSE,"CI+GG(BASE)"}</definedName>
    <definedName name="xxx_4" localSheetId="21" hidden="1">{"CI+GG(BASE)",#N/A,FALSE,"CI+GG(BASE)";"GG",#N/A,FALSE,"CI+GG(BASE)";"CI",#N/A,FALSE,"CI+GG(BASE)"}</definedName>
    <definedName name="xxx_4" hidden="1">{"CI+GG(BASE)",#N/A,FALSE,"CI+GG(BASE)";"GG",#N/A,FALSE,"CI+GG(BASE)";"CI",#N/A,FALSE,"CI+GG(BASE)"}</definedName>
    <definedName name="xxx_5" localSheetId="4" hidden="1">{"CI+GG(BASE)",#N/A,FALSE,"CI+GG(BASE)";"GG",#N/A,FALSE,"CI+GG(BASE)";"CI",#N/A,FALSE,"CI+GG(BASE)"}</definedName>
    <definedName name="xxx_5" localSheetId="1" hidden="1">{"CI+GG(BASE)",#N/A,FALSE,"CI+GG(BASE)";"GG",#N/A,FALSE,"CI+GG(BASE)";"CI",#N/A,FALSE,"CI+GG(BASE)"}</definedName>
    <definedName name="xxx_5" localSheetId="11" hidden="1">{"CI+GG(BASE)",#N/A,FALSE,"CI+GG(BASE)";"GG",#N/A,FALSE,"CI+GG(BASE)";"CI",#N/A,FALSE,"CI+GG(BASE)"}</definedName>
    <definedName name="xxx_5" localSheetId="15" hidden="1">{"CI+GG(BASE)",#N/A,FALSE,"CI+GG(BASE)";"GG",#N/A,FALSE,"CI+GG(BASE)";"CI",#N/A,FALSE,"CI+GG(BASE)"}</definedName>
    <definedName name="xxx_5" localSheetId="21" hidden="1">{"CI+GG(BASE)",#N/A,FALSE,"CI+GG(BASE)";"GG",#N/A,FALSE,"CI+GG(BASE)";"CI",#N/A,FALSE,"CI+GG(BASE)"}</definedName>
    <definedName name="xxx_5" hidden="1">{"CI+GG(BASE)",#N/A,FALSE,"CI+GG(BASE)";"GG",#N/A,FALSE,"CI+GG(BASE)";"CI",#N/A,FALSE,"CI+GG(BASE)"}</definedName>
    <definedName name="xxx1" localSheetId="7">#REF!</definedName>
    <definedName name="xxx1" localSheetId="4">#REF!</definedName>
    <definedName name="xxx1">#REF!</definedName>
    <definedName name="xxx2" localSheetId="7">#REF!</definedName>
    <definedName name="xxx2" localSheetId="4">#REF!</definedName>
    <definedName name="xxx2">#REF!</definedName>
    <definedName name="XXX3" localSheetId="7">#REF!</definedName>
    <definedName name="XXX3" localSheetId="4">#REF!</definedName>
    <definedName name="XXX3">#REF!</definedName>
    <definedName name="XXX4" localSheetId="7">#REF!</definedName>
    <definedName name="XXX4" localSheetId="4">#REF!</definedName>
    <definedName name="XXX4">#REF!</definedName>
    <definedName name="XXX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b" localSheetId="4" hidden="1">{#N/A,#N/A,FALSE,"Costos_Elem_Hid";#N/A,#N/A,FALSE,"Costos_Elem_Hid";#N/A,#N/A,FALSE,"Costos_Elem_Hid"}</definedName>
    <definedName name="xxxb" localSheetId="1" hidden="1">{#N/A,#N/A,FALSE,"Costos_Elem_Hid";#N/A,#N/A,FALSE,"Costos_Elem_Hid";#N/A,#N/A,FALSE,"Costos_Elem_Hid"}</definedName>
    <definedName name="xxxb" localSheetId="11" hidden="1">{#N/A,#N/A,FALSE,"Costos_Elem_Hid";#N/A,#N/A,FALSE,"Costos_Elem_Hid";#N/A,#N/A,FALSE,"Costos_Elem_Hid"}</definedName>
    <definedName name="xxxb" localSheetId="15" hidden="1">{#N/A,#N/A,FALSE,"Costos_Elem_Hid";#N/A,#N/A,FALSE,"Costos_Elem_Hid";#N/A,#N/A,FALSE,"Costos_Elem_Hid"}</definedName>
    <definedName name="xxxb" localSheetId="21" hidden="1">{#N/A,#N/A,FALSE,"Costos_Elem_Hid";#N/A,#N/A,FALSE,"Costos_Elem_Hid";#N/A,#N/A,FALSE,"Costos_Elem_Hid"}</definedName>
    <definedName name="xxxb" localSheetId="3" hidden="1">{#N/A,#N/A,FALSE,"Costos_Elem_Hid";#N/A,#N/A,FALSE,"Costos_Elem_Hid";#N/A,#N/A,FALSE,"Costos_Elem_Hid"}</definedName>
    <definedName name="xxxb" hidden="1">{#N/A,#N/A,FALSE,"Costos_Elem_Hid";#N/A,#N/A,FALSE,"Costos_Elem_Hid";#N/A,#N/A,FALSE,"Costos_Elem_Hid"}</definedName>
    <definedName name="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3">#REF!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_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_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_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2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2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7">#REF!</definedName>
    <definedName name="XXXXXX">#REF!</definedName>
    <definedName name="xxxxxxx" localSheetId="4" hidden="1">{"MO(BASE)",#N/A,FALSE,"MO(BASE)";"MO(BASE)1",#N/A,FALSE,"MO(BASE)";"MO(BASE)2",#N/A,FALSE,"MO(BASE)"}</definedName>
    <definedName name="xxxxxxx" localSheetId="1" hidden="1">{"MO(BASE)",#N/A,FALSE,"MO(BASE)";"MO(BASE)1",#N/A,FALSE,"MO(BASE)";"MO(BASE)2",#N/A,FALSE,"MO(BASE)"}</definedName>
    <definedName name="xxxxxxx" localSheetId="11" hidden="1">{"MO(BASE)",#N/A,FALSE,"MO(BASE)";"MO(BASE)1",#N/A,FALSE,"MO(BASE)";"MO(BASE)2",#N/A,FALSE,"MO(BASE)"}</definedName>
    <definedName name="xxxxxxx" localSheetId="15" hidden="1">{"MO(BASE)",#N/A,FALSE,"MO(BASE)";"MO(BASE)1",#N/A,FALSE,"MO(BASE)";"MO(BASE)2",#N/A,FALSE,"MO(BASE)"}</definedName>
    <definedName name="xxxxxxx" localSheetId="21" hidden="1">{"MO(BASE)",#N/A,FALSE,"MO(BASE)";"MO(BASE)1",#N/A,FALSE,"MO(BASE)";"MO(BASE)2",#N/A,FALSE,"MO(BASE)"}</definedName>
    <definedName name="xxxxxxx" hidden="1">{"MO(BASE)",#N/A,FALSE,"MO(BASE)";"MO(BASE)1",#N/A,FALSE,"MO(BASE)";"MO(BASE)2",#N/A,FALSE,"MO(BASE)"}</definedName>
    <definedName name="xxxxxxx_1" localSheetId="1" hidden="1">{"MO(BASE)",#N/A,FALSE,"MO(BASE)";"MO(BASE)1",#N/A,FALSE,"MO(BASE)";"MO(BASE)2",#N/A,FALSE,"MO(BASE)"}</definedName>
    <definedName name="xxxxxxx_1" localSheetId="11" hidden="1">{"MO(BASE)",#N/A,FALSE,"MO(BASE)";"MO(BASE)1",#N/A,FALSE,"MO(BASE)";"MO(BASE)2",#N/A,FALSE,"MO(BASE)"}</definedName>
    <definedName name="xxxxxxx_1" localSheetId="15" hidden="1">{"MO(BASE)",#N/A,FALSE,"MO(BASE)";"MO(BASE)1",#N/A,FALSE,"MO(BASE)";"MO(BASE)2",#N/A,FALSE,"MO(BASE)"}</definedName>
    <definedName name="xxxxxxx_1" localSheetId="21" hidden="1">{"MO(BASE)",#N/A,FALSE,"MO(BASE)";"MO(BASE)1",#N/A,FALSE,"MO(BASE)";"MO(BASE)2",#N/A,FALSE,"MO(BASE)"}</definedName>
    <definedName name="xxxxxxx_1" hidden="1">{"MO(BASE)",#N/A,FALSE,"MO(BASE)";"MO(BASE)1",#N/A,FALSE,"MO(BASE)";"MO(BASE)2",#N/A,FALSE,"MO(BASE)"}</definedName>
    <definedName name="xxxxxxxx" localSheetId="1" hidden="1">{#N/A,#N/A,FALSE,"Matrix";#N/A,#N/A,FALSE,"Executive";#N/A,#N/A,FALSE,"Summary"}</definedName>
    <definedName name="xxxxxxxx" localSheetId="11" hidden="1">{#N/A,#N/A,FALSE,"Matrix";#N/A,#N/A,FALSE,"Executive";#N/A,#N/A,FALSE,"Summary"}</definedName>
    <definedName name="xxxxxxxx" localSheetId="15" hidden="1">{#N/A,#N/A,FALSE,"Matrix";#N/A,#N/A,FALSE,"Executive";#N/A,#N/A,FALSE,"Summary"}</definedName>
    <definedName name="xxxxxxxx" localSheetId="21" hidden="1">{#N/A,#N/A,FALSE,"Matrix";#N/A,#N/A,FALSE,"Executive";#N/A,#N/A,FALSE,"Summary"}</definedName>
    <definedName name="xxxxxxxx" hidden="1">{#N/A,#N/A,FALSE,"Matrix";#N/A,#N/A,FALSE,"Executive";#N/A,#N/A,FALSE,"Summary"}</definedName>
    <definedName name="xxxxxxxxx" localSheetId="7">#REF!</definedName>
    <definedName name="xxxxxxxxx">#REF!</definedName>
    <definedName name="xxxxxxxxxxx" localSheetId="1" hidden="1">{"CI+GG(BASE)",#N/A,FALSE,"CI+GG(BASE)";"GG",#N/A,FALSE,"CI+GG(BASE)";"CI",#N/A,FALSE,"CI+GG(BASE)"}</definedName>
    <definedName name="xxxxxxxxxxx" localSheetId="11" hidden="1">{"CI+GG(BASE)",#N/A,FALSE,"CI+GG(BASE)";"GG",#N/A,FALSE,"CI+GG(BASE)";"CI",#N/A,FALSE,"CI+GG(BASE)"}</definedName>
    <definedName name="xxxxxxxxxxx" localSheetId="15" hidden="1">{"CI+GG(BASE)",#N/A,FALSE,"CI+GG(BASE)";"GG",#N/A,FALSE,"CI+GG(BASE)";"CI",#N/A,FALSE,"CI+GG(BASE)"}</definedName>
    <definedName name="xxxxxxxxxxx" localSheetId="21" hidden="1">{"CI+GG(BASE)",#N/A,FALSE,"CI+GG(BASE)";"GG",#N/A,FALSE,"CI+GG(BASE)";"CI",#N/A,FALSE,"CI+GG(BASE)"}</definedName>
    <definedName name="xxxxxxxxxxx" hidden="1">{"CI+GG(BASE)",#N/A,FALSE,"CI+GG(BASE)";"GG",#N/A,FALSE,"CI+GG(BASE)";"CI",#N/A,FALSE,"CI+GG(BASE)"}</definedName>
    <definedName name="xxxxxxxxxxxx" localSheetId="4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11" hidden="1">{"CI+GG(BASE)",#N/A,FALSE,"CI+GG(BASE)";"GG",#N/A,FALSE,"CI+GG(BASE)";"CI",#N/A,FALSE,"CI+GG(BASE)"}</definedName>
    <definedName name="xxxxxxxxxxxx" localSheetId="15" hidden="1">{"CI+GG(BASE)",#N/A,FALSE,"CI+GG(BASE)";"GG",#N/A,FALSE,"CI+GG(BASE)";"CI",#N/A,FALSE,"CI+GG(BASE)"}</definedName>
    <definedName name="xxxxxxxxxxxx" localSheetId="21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_1" localSheetId="1" hidden="1">{"CI+GG(BASE)",#N/A,FALSE,"CI+GG(BASE)";"GG",#N/A,FALSE,"CI+GG(BASE)";"CI",#N/A,FALSE,"CI+GG(BASE)"}</definedName>
    <definedName name="xxxxxxxxxxxx_1" localSheetId="11" hidden="1">{"CI+GG(BASE)",#N/A,FALSE,"CI+GG(BASE)";"GG",#N/A,FALSE,"CI+GG(BASE)";"CI",#N/A,FALSE,"CI+GG(BASE)"}</definedName>
    <definedName name="xxxxxxxxxxxx_1" localSheetId="15" hidden="1">{"CI+GG(BASE)",#N/A,FALSE,"CI+GG(BASE)";"GG",#N/A,FALSE,"CI+GG(BASE)";"CI",#N/A,FALSE,"CI+GG(BASE)"}</definedName>
    <definedName name="xxxxxxxxxxxx_1" localSheetId="21" hidden="1">{"CI+GG(BASE)",#N/A,FALSE,"CI+GG(BASE)";"GG",#N/A,FALSE,"CI+GG(BASE)";"CI",#N/A,FALSE,"CI+GG(BASE)"}</definedName>
    <definedName name="xxxxxxxxxxxx_1" hidden="1">{"CI+GG(BASE)",#N/A,FALSE,"CI+GG(BASE)";"GG",#N/A,FALSE,"CI+GG(BASE)";"CI",#N/A,FALSE,"CI+GG(BASE)"}</definedName>
    <definedName name="xxxxxxxx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_1" localSheetId="1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_1" localSheetId="1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_1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localSheetId="4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11" hidden="1">{"MO(BASE)",#N/A,FALSE,"MO(BASE)";"MO(BASE)1",#N/A,FALSE,"MO(BASE)";"MO(BASE)2",#N/A,FALSE,"MO(BASE)"}</definedName>
    <definedName name="xxxxxxxxxxxxxxxxxxxxxx" localSheetId="15" hidden="1">{"MO(BASE)",#N/A,FALSE,"MO(BASE)";"MO(BASE)1",#N/A,FALSE,"MO(BASE)";"MO(BASE)2",#N/A,FALSE,"MO(BASE)"}</definedName>
    <definedName name="xxxxxxxxxxxxxxxxxxxxxx" localSheetId="21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_1" localSheetId="1" hidden="1">{"MO(BASE)",#N/A,FALSE,"MO(BASE)";"MO(BASE)1",#N/A,FALSE,"MO(BASE)";"MO(BASE)2",#N/A,FALSE,"MO(BASE)"}</definedName>
    <definedName name="xxxxxxxxxxxxxxxxxxxxxx_1" localSheetId="11" hidden="1">{"MO(BASE)",#N/A,FALSE,"MO(BASE)";"MO(BASE)1",#N/A,FALSE,"MO(BASE)";"MO(BASE)2",#N/A,FALSE,"MO(BASE)"}</definedName>
    <definedName name="xxxxxxxxxxxxxxxxxxxxxx_1" localSheetId="15" hidden="1">{"MO(BASE)",#N/A,FALSE,"MO(BASE)";"MO(BASE)1",#N/A,FALSE,"MO(BASE)";"MO(BASE)2",#N/A,FALSE,"MO(BASE)"}</definedName>
    <definedName name="xxxxxxxxxxxxxxxxxxxxxx_1" localSheetId="21" hidden="1">{"MO(BASE)",#N/A,FALSE,"MO(BASE)";"MO(BASE)1",#N/A,FALSE,"MO(BASE)";"MO(BASE)2",#N/A,FALSE,"MO(BASE)"}</definedName>
    <definedName name="xxxxxxxxxxxxxxxxxxxxxx_1" hidden="1">{"MO(BASE)",#N/A,FALSE,"MO(BASE)";"MO(BASE)1",#N/A,FALSE,"MO(BASE)";"MO(BASE)2",#N/A,FALSE,"MO(BASE)"}</definedName>
    <definedName name="xxxxxxxxxxxxxxxxxxxxxxx" localSheetId="4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11" hidden="1">{#N/A,#N/A,FALSE,"PEND INC";#N/A,#N/A,FALSE,"PEND MINM"}</definedName>
    <definedName name="xxxxxxxxxxxxxxxxxxxxxxx" localSheetId="15" hidden="1">{#N/A,#N/A,FALSE,"PEND INC";#N/A,#N/A,FALSE,"PEND MINM"}</definedName>
    <definedName name="xxxxxxxxxxxxxxxxxxxxxxx" localSheetId="21" hidden="1">{#N/A,#N/A,FALSE,"PEND INC";#N/A,#N/A,FALSE,"PEND MINM"}</definedName>
    <definedName name="xxxxxxxxxxxxxxxxxxxxxxx" hidden="1">{#N/A,#N/A,FALSE,"PEND INC";#N/A,#N/A,FALSE,"PEND MINM"}</definedName>
    <definedName name="xxxxxxxxxxxxxxxxxxxxxxx_1" localSheetId="1" hidden="1">{#N/A,#N/A,FALSE,"PEND INC";#N/A,#N/A,FALSE,"PEND MINM"}</definedName>
    <definedName name="xxxxxxxxxxxxxxxxxxxxxxx_1" localSheetId="11" hidden="1">{#N/A,#N/A,FALSE,"PEND INC";#N/A,#N/A,FALSE,"PEND MINM"}</definedName>
    <definedName name="xxxxxxxxxxxxxxxxxxxxxxx_1" localSheetId="15" hidden="1">{#N/A,#N/A,FALSE,"PEND INC";#N/A,#N/A,FALSE,"PEND MINM"}</definedName>
    <definedName name="xxxxxxxxxxxxxxxxxxxxxxx_1" localSheetId="21" hidden="1">{#N/A,#N/A,FALSE,"PEND INC";#N/A,#N/A,FALSE,"PEND MINM"}</definedName>
    <definedName name="xxxxxxxxxxxxxxxxxxxxxxx_1" hidden="1">{#N/A,#N/A,FALSE,"PEND INC";#N/A,#N/A,FALSE,"PEND MINM"}</definedName>
    <definedName name="XY" localSheetId="7">#REF!</definedName>
    <definedName name="XY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>#REF!</definedName>
    <definedName name="xyjgy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z" localSheetId="4" hidden="1">{"CI+GG(BASE)",#N/A,FALSE,"CI+GG(BASE)";"GG",#N/A,FALSE,"CI+GG(BASE)";"CI",#N/A,FALSE,"CI+GG(BASE)"}</definedName>
    <definedName name="xyz" localSheetId="1" hidden="1">{"CI+GG(BASE)",#N/A,FALSE,"CI+GG(BASE)";"GG",#N/A,FALSE,"CI+GG(BASE)";"CI",#N/A,FALSE,"CI+GG(BASE)"}</definedName>
    <definedName name="xyz" localSheetId="11" hidden="1">{"CI+GG(BASE)",#N/A,FALSE,"CI+GG(BASE)";"GG",#N/A,FALSE,"CI+GG(BASE)";"CI",#N/A,FALSE,"CI+GG(BASE)"}</definedName>
    <definedName name="xyz" localSheetId="15" hidden="1">{"CI+GG(BASE)",#N/A,FALSE,"CI+GG(BASE)";"GG",#N/A,FALSE,"CI+GG(BASE)";"CI",#N/A,FALSE,"CI+GG(BASE)"}</definedName>
    <definedName name="xyz" localSheetId="21" hidden="1">{"CI+GG(BASE)",#N/A,FALSE,"CI+GG(BASE)";"GG",#N/A,FALSE,"CI+GG(BASE)";"CI",#N/A,FALSE,"CI+GG(BASE)"}</definedName>
    <definedName name="xyz" hidden="1">{"CI+GG(BASE)",#N/A,FALSE,"CI+GG(BASE)";"GG",#N/A,FALSE,"CI+GG(BASE)";"CI",#N/A,FALSE,"CI+GG(BASE)"}</definedName>
    <definedName name="xyz_1" localSheetId="4" hidden="1">{"CI+GG(BASE)",#N/A,FALSE,"CI+GG(BASE)";"GG",#N/A,FALSE,"CI+GG(BASE)";"CI",#N/A,FALSE,"CI+GG(BASE)"}</definedName>
    <definedName name="xyz_1" localSheetId="1" hidden="1">{"CI+GG(BASE)",#N/A,FALSE,"CI+GG(BASE)";"GG",#N/A,FALSE,"CI+GG(BASE)";"CI",#N/A,FALSE,"CI+GG(BASE)"}</definedName>
    <definedName name="xyz_1" localSheetId="11" hidden="1">{"CI+GG(BASE)",#N/A,FALSE,"CI+GG(BASE)";"GG",#N/A,FALSE,"CI+GG(BASE)";"CI",#N/A,FALSE,"CI+GG(BASE)"}</definedName>
    <definedName name="xyz_1" localSheetId="15" hidden="1">{"CI+GG(BASE)",#N/A,FALSE,"CI+GG(BASE)";"GG",#N/A,FALSE,"CI+GG(BASE)";"CI",#N/A,FALSE,"CI+GG(BASE)"}</definedName>
    <definedName name="xyz_1" localSheetId="21" hidden="1">{"CI+GG(BASE)",#N/A,FALSE,"CI+GG(BASE)";"GG",#N/A,FALSE,"CI+GG(BASE)";"CI",#N/A,FALSE,"CI+GG(BASE)"}</definedName>
    <definedName name="xyz_1" hidden="1">{"CI+GG(BASE)",#N/A,FALSE,"CI+GG(BASE)";"GG",#N/A,FALSE,"CI+GG(BASE)";"CI",#N/A,FALSE,"CI+GG(BASE)"}</definedName>
    <definedName name="xyz_2" localSheetId="4" hidden="1">{"CI+GG(BASE)",#N/A,FALSE,"CI+GG(BASE)";"GG",#N/A,FALSE,"CI+GG(BASE)";"CI",#N/A,FALSE,"CI+GG(BASE)"}</definedName>
    <definedName name="xyz_2" localSheetId="1" hidden="1">{"CI+GG(BASE)",#N/A,FALSE,"CI+GG(BASE)";"GG",#N/A,FALSE,"CI+GG(BASE)";"CI",#N/A,FALSE,"CI+GG(BASE)"}</definedName>
    <definedName name="xyz_2" localSheetId="11" hidden="1">{"CI+GG(BASE)",#N/A,FALSE,"CI+GG(BASE)";"GG",#N/A,FALSE,"CI+GG(BASE)";"CI",#N/A,FALSE,"CI+GG(BASE)"}</definedName>
    <definedName name="xyz_2" localSheetId="15" hidden="1">{"CI+GG(BASE)",#N/A,FALSE,"CI+GG(BASE)";"GG",#N/A,FALSE,"CI+GG(BASE)";"CI",#N/A,FALSE,"CI+GG(BASE)"}</definedName>
    <definedName name="xyz_2" localSheetId="21" hidden="1">{"CI+GG(BASE)",#N/A,FALSE,"CI+GG(BASE)";"GG",#N/A,FALSE,"CI+GG(BASE)";"CI",#N/A,FALSE,"CI+GG(BASE)"}</definedName>
    <definedName name="xyz_2" hidden="1">{"CI+GG(BASE)",#N/A,FALSE,"CI+GG(BASE)";"GG",#N/A,FALSE,"CI+GG(BASE)";"CI",#N/A,FALSE,"CI+GG(BASE)"}</definedName>
    <definedName name="xyz_3" localSheetId="4" hidden="1">{"CI+GG(BASE)",#N/A,FALSE,"CI+GG(BASE)";"GG",#N/A,FALSE,"CI+GG(BASE)";"CI",#N/A,FALSE,"CI+GG(BASE)"}</definedName>
    <definedName name="xyz_3" localSheetId="1" hidden="1">{"CI+GG(BASE)",#N/A,FALSE,"CI+GG(BASE)";"GG",#N/A,FALSE,"CI+GG(BASE)";"CI",#N/A,FALSE,"CI+GG(BASE)"}</definedName>
    <definedName name="xyz_3" localSheetId="11" hidden="1">{"CI+GG(BASE)",#N/A,FALSE,"CI+GG(BASE)";"GG",#N/A,FALSE,"CI+GG(BASE)";"CI",#N/A,FALSE,"CI+GG(BASE)"}</definedName>
    <definedName name="xyz_3" localSheetId="15" hidden="1">{"CI+GG(BASE)",#N/A,FALSE,"CI+GG(BASE)";"GG",#N/A,FALSE,"CI+GG(BASE)";"CI",#N/A,FALSE,"CI+GG(BASE)"}</definedName>
    <definedName name="xyz_3" localSheetId="21" hidden="1">{"CI+GG(BASE)",#N/A,FALSE,"CI+GG(BASE)";"GG",#N/A,FALSE,"CI+GG(BASE)";"CI",#N/A,FALSE,"CI+GG(BASE)"}</definedName>
    <definedName name="xyz_3" hidden="1">{"CI+GG(BASE)",#N/A,FALSE,"CI+GG(BASE)";"GG",#N/A,FALSE,"CI+GG(BASE)";"CI",#N/A,FALSE,"CI+GG(BASE)"}</definedName>
    <definedName name="xyz_4" localSheetId="4" hidden="1">{"CI+GG(BASE)",#N/A,FALSE,"CI+GG(BASE)";"GG",#N/A,FALSE,"CI+GG(BASE)";"CI",#N/A,FALSE,"CI+GG(BASE)"}</definedName>
    <definedName name="xyz_4" localSheetId="1" hidden="1">{"CI+GG(BASE)",#N/A,FALSE,"CI+GG(BASE)";"GG",#N/A,FALSE,"CI+GG(BASE)";"CI",#N/A,FALSE,"CI+GG(BASE)"}</definedName>
    <definedName name="xyz_4" localSheetId="11" hidden="1">{"CI+GG(BASE)",#N/A,FALSE,"CI+GG(BASE)";"GG",#N/A,FALSE,"CI+GG(BASE)";"CI",#N/A,FALSE,"CI+GG(BASE)"}</definedName>
    <definedName name="xyz_4" localSheetId="15" hidden="1">{"CI+GG(BASE)",#N/A,FALSE,"CI+GG(BASE)";"GG",#N/A,FALSE,"CI+GG(BASE)";"CI",#N/A,FALSE,"CI+GG(BASE)"}</definedName>
    <definedName name="xyz_4" localSheetId="21" hidden="1">{"CI+GG(BASE)",#N/A,FALSE,"CI+GG(BASE)";"GG",#N/A,FALSE,"CI+GG(BASE)";"CI",#N/A,FALSE,"CI+GG(BASE)"}</definedName>
    <definedName name="xyz_4" hidden="1">{"CI+GG(BASE)",#N/A,FALSE,"CI+GG(BASE)";"GG",#N/A,FALSE,"CI+GG(BASE)";"CI",#N/A,FALSE,"CI+GG(BASE)"}</definedName>
    <definedName name="xyz_5" localSheetId="4" hidden="1">{"CI+GG(BASE)",#N/A,FALSE,"CI+GG(BASE)";"GG",#N/A,FALSE,"CI+GG(BASE)";"CI",#N/A,FALSE,"CI+GG(BASE)"}</definedName>
    <definedName name="xyz_5" localSheetId="1" hidden="1">{"CI+GG(BASE)",#N/A,FALSE,"CI+GG(BASE)";"GG",#N/A,FALSE,"CI+GG(BASE)";"CI",#N/A,FALSE,"CI+GG(BASE)"}</definedName>
    <definedName name="xyz_5" localSheetId="11" hidden="1">{"CI+GG(BASE)",#N/A,FALSE,"CI+GG(BASE)";"GG",#N/A,FALSE,"CI+GG(BASE)";"CI",#N/A,FALSE,"CI+GG(BASE)"}</definedName>
    <definedName name="xyz_5" localSheetId="15" hidden="1">{"CI+GG(BASE)",#N/A,FALSE,"CI+GG(BASE)";"GG",#N/A,FALSE,"CI+GG(BASE)";"CI",#N/A,FALSE,"CI+GG(BASE)"}</definedName>
    <definedName name="xyz_5" localSheetId="21" hidden="1">{"CI+GG(BASE)",#N/A,FALSE,"CI+GG(BASE)";"GG",#N/A,FALSE,"CI+GG(BASE)";"CI",#N/A,FALSE,"CI+GG(BASE)"}</definedName>
    <definedName name="xyz_5" hidden="1">{"CI+GG(BASE)",#N/A,FALSE,"CI+GG(BASE)";"GG",#N/A,FALSE,"CI+GG(BASE)";"CI",#N/A,FALSE,"CI+GG(BASE)"}</definedName>
    <definedName name="XZBZFDG">#N/A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y" localSheetId="7">#REF!,#REF!,#REF!,#REF!,#REF!,#REF!</definedName>
    <definedName name="Y" localSheetId="4" hidden="1">{"MO(BASE)",#N/A,FALSE,"MO(BASE)";"MO(BASE)1",#N/A,FALSE,"MO(BASE)";"MO(BASE)2",#N/A,FALSE,"MO(BASE)"}</definedName>
    <definedName name="Y" localSheetId="3" hidden="1">{"MO(BASE)",#N/A,FALSE,"MO(BASE)";"MO(BASE)1",#N/A,FALSE,"MO(BASE)";"MO(BASE)2",#N/A,FALSE,"MO(BASE)"}</definedName>
    <definedName name="y">#REF!,#REF!,#REF!,#REF!,#REF!,#REF!</definedName>
    <definedName name="yhyhy" localSheetId="7">#REF!</definedName>
    <definedName name="yhyhy">#REF!</definedName>
    <definedName name="yitoyir" localSheetId="1" hidden="1">{"Sin detalle",#N/A,FALSE,"Flujo (redondeado)";"Detallado",#N/A,FALSE,"Flujo (redondeado)"}</definedName>
    <definedName name="yitoyir" localSheetId="11" hidden="1">{"Sin detalle",#N/A,FALSE,"Flujo (redondeado)";"Detallado",#N/A,FALSE,"Flujo (redondeado)"}</definedName>
    <definedName name="yitoyir" localSheetId="15" hidden="1">{"Sin detalle",#N/A,FALSE,"Flujo (redondeado)";"Detallado",#N/A,FALSE,"Flujo (redondeado)"}</definedName>
    <definedName name="yitoyir" localSheetId="21" hidden="1">{"Sin detalle",#N/A,FALSE,"Flujo (redondeado)";"Detallado",#N/A,FALSE,"Flujo (redondeado)"}</definedName>
    <definedName name="yitoyir" hidden="1">{"Sin detalle",#N/A,FALSE,"Flujo (redondeado)";"Detallado",#N/A,FALSE,"Flujo (redondeado)"}</definedName>
    <definedName name="yo" localSheetId="4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11" hidden="1">{"MO(BASE)",#N/A,FALSE,"MO(BASE)";"MO(BASE)1",#N/A,FALSE,"MO(BASE)";"MO(BASE)2",#N/A,FALSE,"MO(BASE)"}</definedName>
    <definedName name="yo" localSheetId="15" hidden="1">{"MO(BASE)",#N/A,FALSE,"MO(BASE)";"MO(BASE)1",#N/A,FALSE,"MO(BASE)";"MO(BASE)2",#N/A,FALSE,"MO(BASE)"}</definedName>
    <definedName name="yo" localSheetId="21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4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11" hidden="1">{"MO(BASE)",#N/A,FALSE,"MO(BASE)";"MO(BASE)1",#N/A,FALSE,"MO(BASE)";"MO(BASE)2",#N/A,FALSE,"MO(BASE)"}</definedName>
    <definedName name="yo_1" localSheetId="15" hidden="1">{"MO(BASE)",#N/A,FALSE,"MO(BASE)";"MO(BASE)1",#N/A,FALSE,"MO(BASE)";"MO(BASE)2",#N/A,FALSE,"MO(BASE)"}</definedName>
    <definedName name="yo_1" localSheetId="21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2" localSheetId="4" hidden="1">{"MO(BASE)",#N/A,FALSE,"MO(BASE)";"MO(BASE)1",#N/A,FALSE,"MO(BASE)";"MO(BASE)2",#N/A,FALSE,"MO(BASE)"}</definedName>
    <definedName name="yo_2" localSheetId="1" hidden="1">{"MO(BASE)",#N/A,FALSE,"MO(BASE)";"MO(BASE)1",#N/A,FALSE,"MO(BASE)";"MO(BASE)2",#N/A,FALSE,"MO(BASE)"}</definedName>
    <definedName name="yo_2" localSheetId="11" hidden="1">{"MO(BASE)",#N/A,FALSE,"MO(BASE)";"MO(BASE)1",#N/A,FALSE,"MO(BASE)";"MO(BASE)2",#N/A,FALSE,"MO(BASE)"}</definedName>
    <definedName name="yo_2" localSheetId="15" hidden="1">{"MO(BASE)",#N/A,FALSE,"MO(BASE)";"MO(BASE)1",#N/A,FALSE,"MO(BASE)";"MO(BASE)2",#N/A,FALSE,"MO(BASE)"}</definedName>
    <definedName name="yo_2" localSheetId="21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localSheetId="4" hidden="1">{"MO(BASE)",#N/A,FALSE,"MO(BASE)";"MO(BASE)1",#N/A,FALSE,"MO(BASE)";"MO(BASE)2",#N/A,FALSE,"MO(BASE)"}</definedName>
    <definedName name="yo_3" localSheetId="1" hidden="1">{"MO(BASE)",#N/A,FALSE,"MO(BASE)";"MO(BASE)1",#N/A,FALSE,"MO(BASE)";"MO(BASE)2",#N/A,FALSE,"MO(BASE)"}</definedName>
    <definedName name="yo_3" localSheetId="11" hidden="1">{"MO(BASE)",#N/A,FALSE,"MO(BASE)";"MO(BASE)1",#N/A,FALSE,"MO(BASE)";"MO(BASE)2",#N/A,FALSE,"MO(BASE)"}</definedName>
    <definedName name="yo_3" localSheetId="15" hidden="1">{"MO(BASE)",#N/A,FALSE,"MO(BASE)";"MO(BASE)1",#N/A,FALSE,"MO(BASE)";"MO(BASE)2",#N/A,FALSE,"MO(BASE)"}</definedName>
    <definedName name="yo_3" localSheetId="21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localSheetId="4" hidden="1">{"MO(BASE)",#N/A,FALSE,"MO(BASE)";"MO(BASE)1",#N/A,FALSE,"MO(BASE)";"MO(BASE)2",#N/A,FALSE,"MO(BASE)"}</definedName>
    <definedName name="yo_4" localSheetId="1" hidden="1">{"MO(BASE)",#N/A,FALSE,"MO(BASE)";"MO(BASE)1",#N/A,FALSE,"MO(BASE)";"MO(BASE)2",#N/A,FALSE,"MO(BASE)"}</definedName>
    <definedName name="yo_4" localSheetId="11" hidden="1">{"MO(BASE)",#N/A,FALSE,"MO(BASE)";"MO(BASE)1",#N/A,FALSE,"MO(BASE)";"MO(BASE)2",#N/A,FALSE,"MO(BASE)"}</definedName>
    <definedName name="yo_4" localSheetId="15" hidden="1">{"MO(BASE)",#N/A,FALSE,"MO(BASE)";"MO(BASE)1",#N/A,FALSE,"MO(BASE)";"MO(BASE)2",#N/A,FALSE,"MO(BASE)"}</definedName>
    <definedName name="yo_4" localSheetId="21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localSheetId="4" hidden="1">{"MO(BASE)",#N/A,FALSE,"MO(BASE)";"MO(BASE)1",#N/A,FALSE,"MO(BASE)";"MO(BASE)2",#N/A,FALSE,"MO(BASE)"}</definedName>
    <definedName name="yo_5" localSheetId="1" hidden="1">{"MO(BASE)",#N/A,FALSE,"MO(BASE)";"MO(BASE)1",#N/A,FALSE,"MO(BASE)";"MO(BASE)2",#N/A,FALSE,"MO(BASE)"}</definedName>
    <definedName name="yo_5" localSheetId="11" hidden="1">{"MO(BASE)",#N/A,FALSE,"MO(BASE)";"MO(BASE)1",#N/A,FALSE,"MO(BASE)";"MO(BASE)2",#N/A,FALSE,"MO(BASE)"}</definedName>
    <definedName name="yo_5" localSheetId="15" hidden="1">{"MO(BASE)",#N/A,FALSE,"MO(BASE)";"MO(BASE)1",#N/A,FALSE,"MO(BASE)";"MO(BASE)2",#N/A,FALSE,"MO(BASE)"}</definedName>
    <definedName name="yo_5" localSheetId="21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RTYRTYRY" localSheetId="7" hidden="1">#REF!</definedName>
    <definedName name="YRTYRTYRY" hidden="1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11" hidden="1">{#N/A,#N/A,FALSE,"Total_OC015";#N/A,#N/A,FALSE,"ADMIN";#N/A,#N/A,FALSE,"PROCES";#N/A,#N/A,FALSE,"mecan";#N/A,#N/A,FALSE,"civil";#N/A,#N/A,FALSE,"CAÑER";#N/A,#N/A,FALSE,"ELEC";#N/A,#N/A,FALSE,"INSTR"}</definedName>
    <definedName name="yttyty" localSheetId="15" hidden="1">{#N/A,#N/A,FALSE,"Total_OC015";#N/A,#N/A,FALSE,"ADMIN";#N/A,#N/A,FALSE,"PROCES";#N/A,#N/A,FALSE,"mecan";#N/A,#N/A,FALSE,"civil";#N/A,#N/A,FALSE,"CAÑER";#N/A,#N/A,FALSE,"ELEC";#N/A,#N/A,FALSE,"INSTR"}</definedName>
    <definedName name="yttyty" localSheetId="21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ttyty_1" localSheetId="1" hidden="1">{#N/A,#N/A,FALSE,"Total_OC015";#N/A,#N/A,FALSE,"ADMIN";#N/A,#N/A,FALSE,"PROCES";#N/A,#N/A,FALSE,"mecan";#N/A,#N/A,FALSE,"civil";#N/A,#N/A,FALSE,"CAÑER";#N/A,#N/A,FALSE,"ELEC";#N/A,#N/A,FALSE,"INSTR"}</definedName>
    <definedName name="yttyty_1" localSheetId="11" hidden="1">{#N/A,#N/A,FALSE,"Total_OC015";#N/A,#N/A,FALSE,"ADMIN";#N/A,#N/A,FALSE,"PROCES";#N/A,#N/A,FALSE,"mecan";#N/A,#N/A,FALSE,"civil";#N/A,#N/A,FALSE,"CAÑER";#N/A,#N/A,FALSE,"ELEC";#N/A,#N/A,FALSE,"INSTR"}</definedName>
    <definedName name="yttyty_1" localSheetId="15" hidden="1">{#N/A,#N/A,FALSE,"Total_OC015";#N/A,#N/A,FALSE,"ADMIN";#N/A,#N/A,FALSE,"PROCES";#N/A,#N/A,FALSE,"mecan";#N/A,#N/A,FALSE,"civil";#N/A,#N/A,FALSE,"CAÑER";#N/A,#N/A,FALSE,"ELEC";#N/A,#N/A,FALSE,"INSTR"}</definedName>
    <definedName name="yttyty_1" localSheetId="21" hidden="1">{#N/A,#N/A,FALSE,"Total_OC015";#N/A,#N/A,FALSE,"ADMIN";#N/A,#N/A,FALSE,"PROCES";#N/A,#N/A,FALSE,"mecan";#N/A,#N/A,FALSE,"civil";#N/A,#N/A,FALSE,"CAÑER";#N/A,#N/A,FALSE,"ELEC";#N/A,#N/A,FALSE,"INSTR"}</definedName>
    <definedName name="yttyty_1" hidden="1">{#N/A,#N/A,FALSE,"Total_OC015";#N/A,#N/A,FALSE,"ADMIN";#N/A,#N/A,FALSE,"PROCES";#N/A,#N/A,FALSE,"mecan";#N/A,#N/A,FALSE,"civil";#N/A,#N/A,FALSE,"CAÑER";#N/A,#N/A,FALSE,"ELEC";#N/A,#N/A,FALSE,"INSTR"}</definedName>
    <definedName name="yuii" localSheetId="1" hidden="1">{"Sin detalle",#N/A,FALSE,"Flujo (redondeado)";"Detallado",#N/A,FALSE,"Flujo (redondeado)"}</definedName>
    <definedName name="yuii" localSheetId="11" hidden="1">{"Sin detalle",#N/A,FALSE,"Flujo (redondeado)";"Detallado",#N/A,FALSE,"Flujo (redondeado)"}</definedName>
    <definedName name="yuii" localSheetId="15" hidden="1">{"Sin detalle",#N/A,FALSE,"Flujo (redondeado)";"Detallado",#N/A,FALSE,"Flujo (redondeado)"}</definedName>
    <definedName name="yuii" localSheetId="21" hidden="1">{"Sin detalle",#N/A,FALSE,"Flujo (redondeado)";"Detallado",#N/A,FALSE,"Flujo (redondeado)"}</definedName>
    <definedName name="yuii" hidden="1">{"Sin detalle",#N/A,FALSE,"Flujo (redondeado)";"Detallado",#N/A,FALSE,"Flujo (redondeado)"}</definedName>
    <definedName name="yuio" localSheetId="1" hidden="1">{"Sin detalle",#N/A,FALSE,"Flujo (redondeado)";"Detallado",#N/A,FALSE,"Flujo (redondeado)"}</definedName>
    <definedName name="yuio" localSheetId="11" hidden="1">{"Sin detalle",#N/A,FALSE,"Flujo (redondeado)";"Detallado",#N/A,FALSE,"Flujo (redondeado)"}</definedName>
    <definedName name="yuio" localSheetId="15" hidden="1">{"Sin detalle",#N/A,FALSE,"Flujo (redondeado)";"Detallado",#N/A,FALSE,"Flujo (redondeado)"}</definedName>
    <definedName name="yuio" localSheetId="21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localSheetId="4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11" hidden="1">{#N/A,#N/A,TRUE,"Est. de Fact.";#N/A,#N/A,TRUE,"Capitulo 19";#N/A,#N/A,TRUE,"Proyecto P855"}</definedName>
    <definedName name="yuk" localSheetId="15" hidden="1">{#N/A,#N/A,TRUE,"Est. de Fact.";#N/A,#N/A,TRUE,"Capitulo 19";#N/A,#N/A,TRUE,"Proyecto P855"}</definedName>
    <definedName name="yuk" localSheetId="21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localSheetId="1" hidden="1">{"Sin detalle",#N/A,FALSE,"Flujo (redondeado)";"Detallado",#N/A,FALSE,"Flujo (redondeado)"}</definedName>
    <definedName name="yuo" localSheetId="11" hidden="1">{"Sin detalle",#N/A,FALSE,"Flujo (redondeado)";"Detallado",#N/A,FALSE,"Flujo (redondeado)"}</definedName>
    <definedName name="yuo" localSheetId="15" hidden="1">{"Sin detalle",#N/A,FALSE,"Flujo (redondeado)";"Detallado",#N/A,FALSE,"Flujo (redondeado)"}</definedName>
    <definedName name="yuo" localSheetId="21" hidden="1">{"Sin detalle",#N/A,FALSE,"Flujo (redondeado)";"Detallado",#N/A,FALSE,"Flujo (redondeado)"}</definedName>
    <definedName name="yuo" hidden="1">{"Sin detalle",#N/A,FALSE,"Flujo (redondeado)";"Detallado",#N/A,FALSE,"Flujo (redondeado)"}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{#N/A,#N/A,FALSE,"Total_OC015";#N/A,#N/A,FALSE,"ADMIN";#N/A,#N/A,FALSE,"PROCES";#N/A,#N/A,FALSE,"mecan";#N/A,#N/A,FALSE,"civil";#N/A,#N/A,FALSE,"CAÑER";#N/A,#N/A,FALSE,"ELEC";#N/A,#N/A,FALSE,"INSTR"}</definedName>
    <definedName name="yy_1" localSheetId="11" hidden="1">{#N/A,#N/A,FALSE,"Total_OC015";#N/A,#N/A,FALSE,"ADMIN";#N/A,#N/A,FALSE,"PROCES";#N/A,#N/A,FALSE,"mecan";#N/A,#N/A,FALSE,"civil";#N/A,#N/A,FALSE,"CAÑER";#N/A,#N/A,FALSE,"ELEC";#N/A,#N/A,FALSE,"INSTR"}</definedName>
    <definedName name="yy_1" localSheetId="15" hidden="1">{#N/A,#N/A,FALSE,"Total_OC015";#N/A,#N/A,FALSE,"ADMIN";#N/A,#N/A,FALSE,"PROCES";#N/A,#N/A,FALSE,"mecan";#N/A,#N/A,FALSE,"civil";#N/A,#N/A,FALSE,"CAÑER";#N/A,#N/A,FALSE,"ELEC";#N/A,#N/A,FALSE,"INSTR"}</definedName>
    <definedName name="yy_1" localSheetId="21" hidden="1">{#N/A,#N/A,FALSE,"Total_OC015";#N/A,#N/A,FALSE,"ADMIN";#N/A,#N/A,FALSE,"PROCES";#N/A,#N/A,FALSE,"mecan";#N/A,#N/A,FALSE,"civil";#N/A,#N/A,FALSE,"CAÑER";#N/A,#N/A,FALSE,"ELEC";#N/A,#N/A,FALSE,"INSTR"}</definedName>
    <definedName name="yy_1" hidden="1">{#N/A,#N/A,FALSE,"Total_OC015";#N/A,#N/A,FALSE,"ADMIN";#N/A,#N/A,FALSE,"PROCES";#N/A,#N/A,FALSE,"mecan";#N/A,#N/A,FALSE,"civil";#N/A,#N/A,FALSE,"CAÑER";#N/A,#N/A,FALSE,"ELEC";#N/A,#N/A,FALSE,"INSTR"}</definedName>
    <definedName name="yy_2" localSheetId="1" hidden="1">{#N/A,#N/A,FALSE,"Total_OC015";#N/A,#N/A,FALSE,"ADMIN";#N/A,#N/A,FALSE,"PROCES";#N/A,#N/A,FALSE,"mecan";#N/A,#N/A,FALSE,"civil";#N/A,#N/A,FALSE,"CAÑER";#N/A,#N/A,FALSE,"ELEC";#N/A,#N/A,FALSE,"INSTR"}</definedName>
    <definedName name="yy_2" localSheetId="11" hidden="1">{#N/A,#N/A,FALSE,"Total_OC015";#N/A,#N/A,FALSE,"ADMIN";#N/A,#N/A,FALSE,"PROCES";#N/A,#N/A,FALSE,"mecan";#N/A,#N/A,FALSE,"civil";#N/A,#N/A,FALSE,"CAÑER";#N/A,#N/A,FALSE,"ELEC";#N/A,#N/A,FALSE,"INSTR"}</definedName>
    <definedName name="yy_2" localSheetId="15" hidden="1">{#N/A,#N/A,FALSE,"Total_OC015";#N/A,#N/A,FALSE,"ADMIN";#N/A,#N/A,FALSE,"PROCES";#N/A,#N/A,FALSE,"mecan";#N/A,#N/A,FALSE,"civil";#N/A,#N/A,FALSE,"CAÑER";#N/A,#N/A,FALSE,"ELEC";#N/A,#N/A,FALSE,"INSTR"}</definedName>
    <definedName name="yy_2" localSheetId="21" hidden="1">{#N/A,#N/A,FALSE,"Total_OC015";#N/A,#N/A,FALSE,"ADMIN";#N/A,#N/A,FALSE,"PROCES";#N/A,#N/A,FALSE,"mecan";#N/A,#N/A,FALSE,"civil";#N/A,#N/A,FALSE,"CAÑER";#N/A,#N/A,FALSE,"ELEC";#N/A,#N/A,FALSE,"INSTR"}</definedName>
    <definedName name="yy_2" hidden="1">{#N/A,#N/A,FALSE,"Total_OC015";#N/A,#N/A,FALSE,"ADMIN";#N/A,#N/A,FALSE,"PROCES";#N/A,#N/A,FALSE,"mecan";#N/A,#N/A,FALSE,"civil";#N/A,#N/A,FALSE,"CAÑER";#N/A,#N/A,FALSE,"ELEC";#N/A,#N/A,FALSE,"INSTR"}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y" localSheetId="4" hidden="1">{#N/A,#N/A,FALSE,"Costos_Elem_Hid";#N/A,#N/A,FALSE,"Costos_Elem_Hid";#N/A,#N/A,FALSE,"Costos_Elem_Hid"}</definedName>
    <definedName name="yyyyy" localSheetId="1" hidden="1">{#N/A,#N/A,FALSE,"Costos_Elem_Hid";#N/A,#N/A,FALSE,"Costos_Elem_Hid";#N/A,#N/A,FALSE,"Costos_Elem_Hid"}</definedName>
    <definedName name="yyyyy" localSheetId="11" hidden="1">{#N/A,#N/A,FALSE,"Costos_Elem_Hid";#N/A,#N/A,FALSE,"Costos_Elem_Hid";#N/A,#N/A,FALSE,"Costos_Elem_Hid"}</definedName>
    <definedName name="yyyyy" localSheetId="15" hidden="1">{#N/A,#N/A,FALSE,"Costos_Elem_Hid";#N/A,#N/A,FALSE,"Costos_Elem_Hid";#N/A,#N/A,FALSE,"Costos_Elem_Hid"}</definedName>
    <definedName name="yyyyy" localSheetId="21" hidden="1">{#N/A,#N/A,FALSE,"Costos_Elem_Hid";#N/A,#N/A,FALSE,"Costos_Elem_Hid";#N/A,#N/A,FALSE,"Costos_Elem_Hid"}</definedName>
    <definedName name="yyyyy" localSheetId="3" hidden="1">{#N/A,#N/A,FALSE,"Costos_Elem_Hid";#N/A,#N/A,FALSE,"Costos_Elem_Hid";#N/A,#N/A,FALSE,"Costos_Elem_Hid"}</definedName>
    <definedName name="yyyyy" hidden="1">{#N/A,#N/A,FALSE,"Costos_Elem_Hid";#N/A,#N/A,FALSE,"Costos_Elem_Hid";#N/A,#N/A,FALSE,"Costos_Elem_Hid"}</definedName>
    <definedName name="z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_0147206C_9073_11D5_88FC_006008F6225A_.wvu.PrintArea" localSheetId="7" hidden="1">#REF!</definedName>
    <definedName name="Z_0147206C_9073_11D5_88FC_006008F6225A_.wvu.PrintArea" hidden="1">#REF!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localSheetId="7" hidden="1">#REF!</definedName>
    <definedName name="Z_5465C980_2BDD_11D3_B53D_00500477B0E4_.wvu.PrintArea" localSheetId="4" hidden="1">#REF!</definedName>
    <definedName name="Z_5465C980_2BDD_11D3_B53D_00500477B0E4_.wvu.PrintArea" hidden="1">#REF!</definedName>
    <definedName name="Z_5465C980_2BDD_11D3_B53D_00500477B0E4_.wvu.PrintTitles" localSheetId="7" hidden="1">#REF!</definedName>
    <definedName name="Z_5465C980_2BDD_11D3_B53D_00500477B0E4_.wvu.PrintTitles" localSheetId="4" hidden="1">#REF!</definedName>
    <definedName name="Z_5465C980_2BDD_11D3_B53D_00500477B0E4_.wvu.PrintTitles" hidden="1">#REF!</definedName>
    <definedName name="Z_5465C980_2BDD_11D3_B53D_00500477B0E4_.wvu.Rows" localSheetId="7" hidden="1">#REF!,#REF!</definedName>
    <definedName name="Z_5465C980_2BDD_11D3_B53D_00500477B0E4_.wvu.Rows" localSheetId="4" hidden="1">#REF!,#REF!</definedName>
    <definedName name="Z_5465C980_2BDD_11D3_B53D_00500477B0E4_.wvu.Rows" hidden="1">#REF!,#REF!</definedName>
    <definedName name="Z_A0818C95_8CE7_452F_A1FC_D931F06FF641_.wvu.PrintArea" localSheetId="7" hidden="1">#REF!</definedName>
    <definedName name="Z_A0818C95_8CE7_452F_A1FC_D931F06FF641_.wvu.PrintArea" hidden="1">#REF!</definedName>
    <definedName name="Z_A0818C95_8CE7_452F_A1FC_D931F06FF641_.wvu.Rows" localSheetId="7" hidden="1">#REF!,#REF!</definedName>
    <definedName name="Z_A0818C95_8CE7_452F_A1FC_D931F06FF641_.wvu.Rows" hidden="1">#REF!,#REF!</definedName>
    <definedName name="Z_E33F0BD9_DDCD_4386_BD14_7DE2581550C6_.wvu.PrintTitles" localSheetId="7" hidden="1">#REF!</definedName>
    <definedName name="Z_E33F0BD9_DDCD_4386_BD14_7DE2581550C6_.wvu.PrintTitles" localSheetId="4" hidden="1">#REF!</definedName>
    <definedName name="Z_E33F0BD9_DDCD_4386_BD14_7DE2581550C6_.wvu.PrintTitles" hidden="1">#REF!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D" localSheetId="4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11" hidden="1">{"Sin detalle",#N/A,FALSE,"Flujo (redondeado)";"Detallado",#N/A,FALSE,"Flujo (redondeado)"}</definedName>
    <definedName name="ZD" localSheetId="15" hidden="1">{"Sin detalle",#N/A,FALSE,"Flujo (redondeado)";"Detallado",#N/A,FALSE,"Flujo (redondeado)"}</definedName>
    <definedName name="ZD" localSheetId="21" hidden="1">{"Sin detalle",#N/A,FALSE,"Flujo (redondeado)";"Detallado",#N/A,FALSE,"Flujo (redondeado)"}</definedName>
    <definedName name="ZD" localSheetId="3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D_1" localSheetId="1" hidden="1">{"Sin detalle",#N/A,FALSE,"Flujo (redondeado)";"Detallado",#N/A,FALSE,"Flujo (redondeado)"}</definedName>
    <definedName name="ZD_1" localSheetId="11" hidden="1">{"Sin detalle",#N/A,FALSE,"Flujo (redondeado)";"Detallado",#N/A,FALSE,"Flujo (redondeado)"}</definedName>
    <definedName name="ZD_1" localSheetId="15" hidden="1">{"Sin detalle",#N/A,FALSE,"Flujo (redondeado)";"Detallado",#N/A,FALSE,"Flujo (redondeado)"}</definedName>
    <definedName name="ZD_1" localSheetId="21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ona" localSheetId="7">#REF!</definedName>
    <definedName name="ZONA" localSheetId="4">#REF!</definedName>
    <definedName name="Zona">#REF!</definedName>
    <definedName name="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c" localSheetId="4" hidden="1">{#N/A,#N/A,TRUE,"Costos_Subg_Hid"}</definedName>
    <definedName name="ZXC" localSheetId="1" hidden="1">{#N/A,#N/A,FALSE,"Total_OC015";#N/A,#N/A,FALSE,"ADMIN";#N/A,#N/A,FALSE,"PROCES";#N/A,#N/A,FALSE,"mecan";#N/A,#N/A,FALSE,"civil";#N/A,#N/A,FALSE,"CAÑER";#N/A,#N/A,FALSE,"ELEC";#N/A,#N/A,FALSE,"INSTR"}</definedName>
    <definedName name="ZXC" localSheetId="11" hidden="1">{#N/A,#N/A,FALSE,"Total_OC015";#N/A,#N/A,FALSE,"ADMIN";#N/A,#N/A,FALSE,"PROCES";#N/A,#N/A,FALSE,"mecan";#N/A,#N/A,FALSE,"civil";#N/A,#N/A,FALSE,"CAÑER";#N/A,#N/A,FALSE,"ELEC";#N/A,#N/A,FALSE,"INSTR"}</definedName>
    <definedName name="ZXC" localSheetId="15" hidden="1">{#N/A,#N/A,FALSE,"Total_OC015";#N/A,#N/A,FALSE,"ADMIN";#N/A,#N/A,FALSE,"PROCES";#N/A,#N/A,FALSE,"mecan";#N/A,#N/A,FALSE,"civil";#N/A,#N/A,FALSE,"CAÑER";#N/A,#N/A,FALSE,"ELEC";#N/A,#N/A,FALSE,"INSTR"}</definedName>
    <definedName name="ZXC" localSheetId="21" hidden="1">{#N/A,#N/A,FALSE,"Total_OC015";#N/A,#N/A,FALSE,"ADMIN";#N/A,#N/A,FALSE,"PROCES";#N/A,#N/A,FALSE,"mecan";#N/A,#N/A,FALSE,"civil";#N/A,#N/A,FALSE,"CAÑER";#N/A,#N/A,FALSE,"ELEC";#N/A,#N/A,FALSE,"INSTR"}</definedName>
    <definedName name="zxc" localSheetId="3" hidden="1">{#N/A,#N/A,TRUE,"Costos_Subg_Hid"}</definedName>
    <definedName name="ZXC" hidden="1">{#N/A,#N/A,FALSE,"Total_OC015";#N/A,#N/A,FALSE,"ADMIN";#N/A,#N/A,FALSE,"PROCES";#N/A,#N/A,FALSE,"mecan";#N/A,#N/A,FALSE,"civil";#N/A,#N/A,FALSE,"CAÑER";#N/A,#N/A,FALSE,"ELEC";#N/A,#N/A,FALSE,"INSTR"}</definedName>
    <definedName name="zz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2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2" localSheetId="1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2" localSheetId="1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2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SCENARIO">"X"</definedName>
    <definedName name="zzz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1" localSheetId="7" hidden="1">#REF!</definedName>
    <definedName name="zzz1" hidden="1">#REF!</definedName>
    <definedName name="zzz2" localSheetId="7" hidden="1">#REF!</definedName>
    <definedName name="zzz2" hidden="1">#REF!</definedName>
    <definedName name="zzz3" localSheetId="7" hidden="1">#REF!</definedName>
    <definedName name="zzz3" hidden="1">#REF!</definedName>
    <definedName name="zzz4" localSheetId="7" hidden="1">#REF!</definedName>
    <definedName name="zzz4" hidden="1">#REF!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_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_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건기" localSheetId="1" hidden="1">{#N/A,#N/A,FALSE,"사업총괄";#N/A,#N/A,FALSE,"장비사업";#N/A,#N/A,FALSE,"철구사업";#N/A,#N/A,FALSE,"준설사업"}</definedName>
    <definedName name="건기" localSheetId="11" hidden="1">{#N/A,#N/A,FALSE,"사업총괄";#N/A,#N/A,FALSE,"장비사업";#N/A,#N/A,FALSE,"철구사업";#N/A,#N/A,FALSE,"준설사업"}</definedName>
    <definedName name="건기" localSheetId="15" hidden="1">{#N/A,#N/A,FALSE,"사업총괄";#N/A,#N/A,FALSE,"장비사업";#N/A,#N/A,FALSE,"철구사업";#N/A,#N/A,FALSE,"준설사업"}</definedName>
    <definedName name="건기" localSheetId="21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11" hidden="1">{#N/A,#N/A,FALSE,"사업총괄";#N/A,#N/A,FALSE,"장비사업";#N/A,#N/A,FALSE,"철구사업";#N/A,#N/A,FALSE,"준설사업"}</definedName>
    <definedName name="건기2" localSheetId="15" hidden="1">{#N/A,#N/A,FALSE,"사업총괄";#N/A,#N/A,FALSE,"장비사업";#N/A,#N/A,FALSE,"철구사업";#N/A,#N/A,FALSE,"준설사업"}</definedName>
    <definedName name="건기2" localSheetId="21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1" hidden="1">{#VALUE!,#N/A,FALSE,0;#N/A,#N/A,FALSE,0;#N/A,#N/A,FALSE,0;#N/A,#N/A,FALSE,0}</definedName>
    <definedName name="건설기계새로움" localSheetId="11" hidden="1">{#VALUE!,#N/A,FALSE,0;#N/A,#N/A,FALSE,0;#N/A,#N/A,FALSE,0;#N/A,#N/A,FALSE,0}</definedName>
    <definedName name="건설기계새로움" localSheetId="15" hidden="1">{#VALUE!,#N/A,FALSE,0;#N/A,#N/A,FALSE,0;#N/A,#N/A,FALSE,0;#N/A,#N/A,FALSE,0}</definedName>
    <definedName name="건설기계새로움" localSheetId="21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11" hidden="1">{#N/A,#N/A,FALSE,"예상손익";#N/A,#N/A,FALSE,"관리분석";#N/A,#N/A,FALSE,"장비분석";#N/A,#N/A,FALSE,"준설분석";#N/A,#N/A,FALSE,"철구분석"}</definedName>
    <definedName name="김은철" localSheetId="15" hidden="1">{#N/A,#N/A,FALSE,"예상손익";#N/A,#N/A,FALSE,"관리분석";#N/A,#N/A,FALSE,"장비분석";#N/A,#N/A,FALSE,"준설분석";#N/A,#N/A,FALSE,"철구분석"}</definedName>
    <definedName name="김은철" localSheetId="21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분석표" localSheetId="1" hidden="1">{#N/A,#N/A,FALSE,"사업총괄";#N/A,#N/A,FALSE,"장비사업";#N/A,#N/A,FALSE,"철구사업";#N/A,#N/A,FALSE,"준설사업"}</definedName>
    <definedName name="분석표" localSheetId="11" hidden="1">{#N/A,#N/A,FALSE,"사업총괄";#N/A,#N/A,FALSE,"장비사업";#N/A,#N/A,FALSE,"철구사업";#N/A,#N/A,FALSE,"준설사업"}</definedName>
    <definedName name="분석표" localSheetId="15" hidden="1">{#N/A,#N/A,FALSE,"사업총괄";#N/A,#N/A,FALSE,"장비사업";#N/A,#N/A,FALSE,"철구사업";#N/A,#N/A,FALSE,"준설사업"}</definedName>
    <definedName name="분석표" localSheetId="21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11" hidden="1">{#N/A,#N/A,FALSE,"예상손익";#N/A,#N/A,FALSE,"관리분석";#N/A,#N/A,FALSE,"장비분석";#N/A,#N/A,FALSE,"준설분석";#N/A,#N/A,FALSE,"철구분석"}</definedName>
    <definedName name="상하이IIP" localSheetId="15" hidden="1">{#N/A,#N/A,FALSE,"예상손익";#N/A,#N/A,FALSE,"관리분석";#N/A,#N/A,FALSE,"장비분석";#N/A,#N/A,FALSE,"준설분석";#N/A,#N/A,FALSE,"철구분석"}</definedName>
    <definedName name="상하이IIP" localSheetId="21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11" hidden="1">{#N/A,#N/A,FALSE,"예상손익";#N/A,#N/A,FALSE,"관리분석";#N/A,#N/A,FALSE,"장비분석";#N/A,#N/A,FALSE,"준설분석";#N/A,#N/A,FALSE,"철구분석"}</definedName>
    <definedName name="조견표1" localSheetId="15" hidden="1">{#N/A,#N/A,FALSE,"예상손익";#N/A,#N/A,FALSE,"관리분석";#N/A,#N/A,FALSE,"장비분석";#N/A,#N/A,FALSE,"준설분석";#N/A,#N/A,FALSE,"철구분석"}</definedName>
    <definedName name="조견표1" localSheetId="21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1" hidden="1">{#VALUE!,#N/A,FALSE,0;#N/A,#N/A,FALSE,0;#N/A,#N/A,FALSE,0;#N/A,#N/A,FALSE,0}</definedName>
    <definedName name="참고자료" localSheetId="11" hidden="1">{#VALUE!,#N/A,FALSE,0;#N/A,#N/A,FALSE,0;#N/A,#N/A,FALSE,0;#N/A,#N/A,FALSE,0}</definedName>
    <definedName name="참고자료" localSheetId="15" hidden="1">{#VALUE!,#N/A,FALSE,0;#N/A,#N/A,FALSE,0;#N/A,#N/A,FALSE,0;#N/A,#N/A,FALSE,0}</definedName>
    <definedName name="참고자료" localSheetId="21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1" hidden="1">{#N/A,#N/A,FALSE,"사업총괄";#N/A,#N/A,FALSE,"장비사업";#N/A,#N/A,FALSE,"철구사업";#N/A,#N/A,FALSE,"준설사업"}</definedName>
    <definedName name="한동준" localSheetId="11" hidden="1">{#N/A,#N/A,FALSE,"사업총괄";#N/A,#N/A,FALSE,"장비사업";#N/A,#N/A,FALSE,"철구사업";#N/A,#N/A,FALSE,"준설사업"}</definedName>
    <definedName name="한동준" localSheetId="15" hidden="1">{#N/A,#N/A,FALSE,"사업총괄";#N/A,#N/A,FALSE,"장비사업";#N/A,#N/A,FALSE,"철구사업";#N/A,#N/A,FALSE,"준설사업"}</definedName>
    <definedName name="한동준" localSheetId="21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8"/>
  <pivotCaches>
    <pivotCache cacheId="3301" r:id="rId27"/>
    <pivotCache cacheId="3302" r:id="rId28"/>
    <pivotCache cacheId="3303" r:id="rId29"/>
  </pivotCaches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3" i="23" l="1"/>
  <c r="N25" i="39"/>
  <c r="N24" i="39"/>
  <c r="N23" i="39"/>
  <c r="N22" i="39"/>
  <c r="N21" i="39"/>
  <c r="N20" i="39"/>
  <c r="N19" i="39"/>
  <c r="N18" i="39"/>
  <c r="N17" i="39"/>
  <c r="N16" i="39"/>
  <c r="N15" i="39" l="1"/>
  <c r="AB665" i="26" l="1"/>
  <c r="AO21" i="7"/>
  <c r="AM21" i="7" l="1"/>
  <c r="AD38" i="7"/>
  <c r="AE38" i="7" s="1"/>
  <c r="AF38" i="7" s="1"/>
  <c r="AG38" i="7" s="1"/>
  <c r="J2" i="7" l="1"/>
  <c r="D2" i="7"/>
  <c r="S378" i="23"/>
  <c r="F2980" i="23" l="1"/>
  <c r="F2981" i="23"/>
  <c r="F2982" i="23"/>
  <c r="F2983" i="23"/>
  <c r="F2984" i="23"/>
  <c r="F2985" i="23"/>
  <c r="F2986" i="23"/>
  <c r="F2987" i="23"/>
  <c r="F2988" i="23"/>
  <c r="F2958" i="23"/>
  <c r="F2959" i="23"/>
  <c r="F2960" i="23"/>
  <c r="F2961" i="23"/>
  <c r="F2962" i="23"/>
  <c r="F2963" i="23"/>
  <c r="F2964" i="23"/>
  <c r="F2965" i="23"/>
  <c r="F2966" i="23"/>
  <c r="F2967" i="23"/>
  <c r="F2968" i="23"/>
  <c r="F2969" i="23"/>
  <c r="F2970" i="23"/>
  <c r="F2971" i="23"/>
  <c r="F2972" i="23"/>
  <c r="F2973" i="23"/>
  <c r="F2974" i="23"/>
  <c r="F2975" i="23"/>
  <c r="F2976" i="23"/>
  <c r="F2977" i="23"/>
  <c r="F2978" i="23"/>
  <c r="F2979" i="23"/>
  <c r="F2957" i="23"/>
  <c r="F2848" i="23"/>
  <c r="F2849" i="23"/>
  <c r="F2850" i="23"/>
  <c r="F2844" i="23"/>
  <c r="F2845" i="23"/>
  <c r="F2846" i="23"/>
  <c r="F2787" i="23"/>
  <c r="F2788" i="23"/>
  <c r="F2789" i="23"/>
  <c r="F2783" i="23"/>
  <c r="F2784" i="23"/>
  <c r="F2785" i="23"/>
  <c r="F2779" i="23"/>
  <c r="F2780" i="23"/>
  <c r="F2781" i="23"/>
  <c r="F2775" i="23"/>
  <c r="F2776" i="23"/>
  <c r="F2777" i="23"/>
  <c r="F2771" i="23"/>
  <c r="F2772" i="23"/>
  <c r="F2773" i="23"/>
  <c r="F2703" i="23"/>
  <c r="F2704" i="23"/>
  <c r="F2705" i="23"/>
  <c r="F2713" i="23"/>
  <c r="F2714" i="23"/>
  <c r="F2715" i="23"/>
  <c r="F2707" i="23"/>
  <c r="F2708" i="23"/>
  <c r="F2709" i="23"/>
  <c r="F2437" i="23"/>
  <c r="F2438" i="23"/>
  <c r="F2439" i="23"/>
  <c r="F2440" i="23"/>
  <c r="F2441" i="23"/>
  <c r="F2442" i="23"/>
  <c r="F2699" i="23"/>
  <c r="F2700" i="23"/>
  <c r="F2701" i="23"/>
  <c r="F2409" i="23"/>
  <c r="F2410" i="23"/>
  <c r="F2411" i="23"/>
  <c r="F2412" i="23"/>
  <c r="F2413" i="23"/>
  <c r="F2414" i="23"/>
  <c r="F2415" i="23"/>
  <c r="F2416" i="23"/>
  <c r="F2417" i="23"/>
  <c r="F2418" i="23"/>
  <c r="F2419" i="23"/>
  <c r="F2420" i="23"/>
  <c r="F2421" i="23"/>
  <c r="F2422" i="23"/>
  <c r="F2423" i="23"/>
  <c r="F2424" i="23"/>
  <c r="F2425" i="23"/>
  <c r="F2426" i="23"/>
  <c r="F2427" i="23"/>
  <c r="F2428" i="23"/>
  <c r="F2429" i="23"/>
  <c r="F2430" i="23"/>
  <c r="F2431" i="23"/>
  <c r="F2432" i="23"/>
  <c r="F2433" i="23"/>
  <c r="F2434" i="23"/>
  <c r="F2435" i="23"/>
  <c r="F2408" i="23"/>
  <c r="F1666" i="23"/>
  <c r="F1667" i="23"/>
  <c r="F1668" i="23"/>
  <c r="F1501" i="23"/>
  <c r="F1502" i="23"/>
  <c r="F1503" i="23"/>
  <c r="F1101" i="23"/>
  <c r="F1102" i="23"/>
  <c r="F1103" i="23"/>
  <c r="F1104" i="23"/>
  <c r="F1105" i="23"/>
  <c r="F1106" i="23"/>
  <c r="F1107" i="23"/>
  <c r="F1108" i="23"/>
  <c r="F1109" i="23"/>
  <c r="F1110" i="23"/>
  <c r="F1138" i="23"/>
  <c r="F1139" i="23"/>
  <c r="F1140" i="23"/>
  <c r="F1141" i="23"/>
  <c r="F1142" i="23"/>
  <c r="F1143" i="23"/>
  <c r="F1144" i="23"/>
  <c r="F1145" i="23"/>
  <c r="F1146" i="23"/>
  <c r="F1165" i="23"/>
  <c r="F1166" i="23"/>
  <c r="F1167" i="23"/>
  <c r="F1168" i="23"/>
  <c r="F1169" i="23"/>
  <c r="F1170" i="23"/>
  <c r="F1171" i="23"/>
  <c r="F1172" i="23"/>
  <c r="F1173" i="23"/>
  <c r="F1253" i="23"/>
  <c r="F1254" i="23"/>
  <c r="F1255" i="23"/>
  <c r="F1256" i="23"/>
  <c r="F1257" i="23"/>
  <c r="F1258" i="23"/>
  <c r="F1259" i="23"/>
  <c r="F1260" i="23"/>
  <c r="F1261" i="23"/>
  <c r="F1279" i="23"/>
  <c r="F1280" i="23"/>
  <c r="F1281" i="23"/>
  <c r="F1282" i="23"/>
  <c r="F1283" i="23"/>
  <c r="F1284" i="23"/>
  <c r="F1285" i="23"/>
  <c r="F1286" i="23"/>
  <c r="F1287" i="23"/>
  <c r="F1375" i="23"/>
  <c r="F1376" i="23"/>
  <c r="F1377" i="23"/>
  <c r="F1378" i="23"/>
  <c r="F1379" i="23"/>
  <c r="F1380" i="23"/>
  <c r="F1381" i="23"/>
  <c r="F1382" i="23"/>
  <c r="F1383" i="23"/>
  <c r="F1435" i="23"/>
  <c r="F1436" i="23"/>
  <c r="F1437" i="23"/>
  <c r="F1438" i="23"/>
  <c r="F1439" i="23"/>
  <c r="F1440" i="23"/>
  <c r="F1441" i="23"/>
  <c r="F1442" i="23"/>
  <c r="F899" i="23"/>
  <c r="F900" i="23"/>
  <c r="F901" i="23"/>
  <c r="F902" i="23"/>
  <c r="F903" i="23"/>
  <c r="F904" i="23"/>
  <c r="F905" i="23"/>
  <c r="F906" i="23"/>
  <c r="F907" i="23"/>
  <c r="F908" i="23"/>
  <c r="F909" i="23"/>
  <c r="F910" i="23"/>
  <c r="F911" i="23"/>
  <c r="F912" i="23"/>
  <c r="F913" i="23"/>
  <c r="F914" i="23"/>
  <c r="F915" i="23"/>
  <c r="F916" i="23"/>
  <c r="F917" i="23"/>
  <c r="F918" i="23"/>
  <c r="F919" i="23"/>
  <c r="F920" i="23"/>
  <c r="F921" i="23"/>
  <c r="F922" i="23"/>
  <c r="F923" i="23"/>
  <c r="F924" i="23"/>
  <c r="F925" i="23"/>
  <c r="F926" i="23"/>
  <c r="F927" i="23"/>
  <c r="F928" i="23"/>
  <c r="F929" i="23"/>
  <c r="F930" i="23"/>
  <c r="F931" i="23"/>
  <c r="F932" i="23"/>
  <c r="F933" i="23"/>
  <c r="F934" i="23"/>
  <c r="F935" i="23"/>
  <c r="F936" i="23"/>
  <c r="F937" i="23"/>
  <c r="F938" i="23"/>
  <c r="F939" i="23"/>
  <c r="F940" i="23"/>
  <c r="F941" i="23"/>
  <c r="F942" i="23"/>
  <c r="F943" i="23"/>
  <c r="F944" i="23"/>
  <c r="F945" i="23"/>
  <c r="F946" i="23"/>
  <c r="F947" i="23"/>
  <c r="F948" i="23"/>
  <c r="F949" i="23"/>
  <c r="F950" i="23"/>
  <c r="F951" i="23"/>
  <c r="F898" i="23"/>
  <c r="F895" i="23"/>
  <c r="F896" i="23"/>
  <c r="F897" i="23"/>
  <c r="F1985" i="23"/>
  <c r="F1986" i="23"/>
  <c r="F1987" i="23"/>
  <c r="F1988" i="23"/>
  <c r="F1989" i="23"/>
  <c r="F1990" i="23"/>
  <c r="F1991" i="23"/>
  <c r="F1992" i="23"/>
  <c r="F1993" i="23"/>
  <c r="F1994" i="23"/>
  <c r="F1995" i="23"/>
  <c r="F1996" i="23"/>
  <c r="F1997" i="23"/>
  <c r="F1998" i="23"/>
  <c r="F1999" i="23"/>
  <c r="F2000" i="23"/>
  <c r="F2001" i="23"/>
  <c r="F2002" i="23"/>
  <c r="F2003" i="23"/>
  <c r="F2004" i="23"/>
  <c r="F2005" i="23"/>
  <c r="F2006" i="23"/>
  <c r="F2007" i="23"/>
  <c r="F2008" i="23"/>
  <c r="F2009" i="23"/>
  <c r="F2010" i="23"/>
  <c r="F2011" i="23"/>
  <c r="F2012" i="23"/>
  <c r="F2013" i="23"/>
  <c r="F2014" i="23"/>
  <c r="F2015" i="23"/>
  <c r="F2016" i="23"/>
  <c r="F2017" i="23"/>
  <c r="F2018" i="23"/>
  <c r="F2019" i="23"/>
  <c r="F2020" i="23"/>
  <c r="F2021" i="23"/>
  <c r="F2022" i="23"/>
  <c r="F2023" i="23"/>
  <c r="F2024" i="23"/>
  <c r="F2025" i="23"/>
  <c r="F2026" i="23"/>
  <c r="F2027" i="23"/>
  <c r="F2028" i="23"/>
  <c r="F2029" i="23"/>
  <c r="F2030" i="23"/>
  <c r="F2031" i="23"/>
  <c r="F2032" i="23"/>
  <c r="F2033" i="23"/>
  <c r="F2034" i="23"/>
  <c r="F2035" i="23"/>
  <c r="F2036" i="23"/>
  <c r="F2037" i="23"/>
  <c r="F2038" i="23"/>
  <c r="F2039" i="23"/>
  <c r="F2040" i="23"/>
  <c r="F2041" i="23"/>
  <c r="F2042" i="23"/>
  <c r="F2043" i="23"/>
  <c r="F2044" i="23"/>
  <c r="F2045" i="23"/>
  <c r="F2046" i="23"/>
  <c r="F2047" i="23"/>
  <c r="F2048" i="23"/>
  <c r="F2049" i="23"/>
  <c r="F2050" i="23"/>
  <c r="F2051" i="23"/>
  <c r="F2052" i="23"/>
  <c r="F2053" i="23"/>
  <c r="F2054" i="23"/>
  <c r="F2055" i="23"/>
  <c r="F2056" i="23"/>
  <c r="F2057" i="23"/>
  <c r="F2058" i="23"/>
  <c r="F2059" i="23"/>
  <c r="F2060" i="23"/>
  <c r="F2061" i="23"/>
  <c r="F2062" i="23"/>
  <c r="F2063" i="23"/>
  <c r="F2064" i="23"/>
  <c r="F2065" i="23"/>
  <c r="F2066" i="23"/>
  <c r="F2067" i="23"/>
  <c r="F2068" i="23"/>
  <c r="F2069" i="23"/>
  <c r="F2070" i="23"/>
  <c r="F2071" i="23"/>
  <c r="F2072" i="23"/>
  <c r="F2073" i="23"/>
  <c r="F2074" i="23"/>
  <c r="F2075" i="23"/>
  <c r="F2076" i="23"/>
  <c r="F2077" i="23"/>
  <c r="F2078" i="23"/>
  <c r="F2079" i="23"/>
  <c r="F2080" i="23"/>
  <c r="F2081" i="23"/>
  <c r="F2082" i="23"/>
  <c r="F2083" i="23"/>
  <c r="F2084" i="23"/>
  <c r="F2085" i="23"/>
  <c r="F2086" i="23"/>
  <c r="F2087" i="23"/>
  <c r="F2088" i="23"/>
  <c r="F2089" i="23"/>
  <c r="F2090" i="23"/>
  <c r="F1933" i="23"/>
  <c r="F1934" i="23"/>
  <c r="F1935" i="23"/>
  <c r="F1936" i="23"/>
  <c r="F1937" i="23"/>
  <c r="F1938" i="23"/>
  <c r="F1939" i="23"/>
  <c r="F1940" i="23"/>
  <c r="F1941" i="23"/>
  <c r="F1942" i="23"/>
  <c r="F1943" i="23"/>
  <c r="F1944" i="23"/>
  <c r="F1945" i="23"/>
  <c r="F1946" i="23"/>
  <c r="F1947" i="23"/>
  <c r="F1948" i="23"/>
  <c r="F1949" i="23"/>
  <c r="F1950" i="23"/>
  <c r="F1951" i="23"/>
  <c r="F1952" i="23"/>
  <c r="F1953" i="23"/>
  <c r="F1954" i="23"/>
  <c r="F1955" i="23"/>
  <c r="F1956" i="23"/>
  <c r="F1957" i="23"/>
  <c r="F1958" i="23"/>
  <c r="F1959" i="23"/>
  <c r="F1960" i="23"/>
  <c r="F1961" i="23"/>
  <c r="F1962" i="23"/>
  <c r="F1963" i="23"/>
  <c r="F1964" i="23"/>
  <c r="F1965" i="23"/>
  <c r="F1966" i="23"/>
  <c r="F1967" i="23"/>
  <c r="F1968" i="23"/>
  <c r="F1969" i="23"/>
  <c r="F1970" i="23"/>
  <c r="F1971" i="23"/>
  <c r="F1972" i="23"/>
  <c r="F1973" i="23"/>
  <c r="F1974" i="23"/>
  <c r="F1975" i="23"/>
  <c r="F1976" i="23"/>
  <c r="F1977" i="23"/>
  <c r="F1978" i="23"/>
  <c r="F1979" i="23"/>
  <c r="F1980" i="23"/>
  <c r="F1981" i="23"/>
  <c r="F1982" i="23"/>
  <c r="F1983" i="23"/>
  <c r="F1984" i="23"/>
  <c r="G20" i="28" l="1"/>
  <c r="V25" i="23" l="1"/>
  <c r="Z99" i="5"/>
  <c r="AC99" i="5" l="1"/>
  <c r="AD99" i="5"/>
  <c r="O99" i="5"/>
  <c r="P99" i="5" s="1"/>
  <c r="O98" i="5"/>
  <c r="Q98" i="5" s="1"/>
  <c r="AI27" i="7"/>
  <c r="AV41" i="7"/>
  <c r="AU41" i="7"/>
  <c r="AT41" i="7"/>
  <c r="AS41" i="7"/>
  <c r="AA98" i="5"/>
  <c r="Z98" i="5" s="1"/>
  <c r="AC98" i="5" s="1"/>
  <c r="AO41" i="7"/>
  <c r="AI41" i="7"/>
  <c r="U99" i="5"/>
  <c r="T99" i="5" s="1"/>
  <c r="W99" i="5" s="1"/>
  <c r="U98" i="5"/>
  <c r="T98" i="5" s="1"/>
  <c r="W98" i="5" s="1"/>
  <c r="U97" i="5"/>
  <c r="T97" i="5" s="1"/>
  <c r="W97" i="5" s="1"/>
  <c r="AP7" i="36"/>
  <c r="AP8" i="36"/>
  <c r="V11" i="23"/>
  <c r="O8" i="5"/>
  <c r="M98" i="5"/>
  <c r="M99" i="5"/>
  <c r="M97" i="5"/>
  <c r="L99" i="5"/>
  <c r="L98" i="5"/>
  <c r="L97" i="5"/>
  <c r="V12" i="23"/>
  <c r="V23" i="23"/>
  <c r="V10" i="23"/>
  <c r="V31" i="23"/>
  <c r="V30" i="23"/>
  <c r="V24" i="23"/>
  <c r="V17" i="23"/>
  <c r="AB515" i="26"/>
  <c r="J99" i="5"/>
  <c r="J98" i="5"/>
  <c r="J97" i="5"/>
  <c r="D92" i="5"/>
  <c r="D93" i="5"/>
  <c r="BB41" i="7" l="1"/>
  <c r="AZ41" i="7" s="1"/>
  <c r="V26" i="23"/>
  <c r="AA97" i="5"/>
  <c r="Z97" i="5" s="1"/>
  <c r="AC97" i="5" s="1"/>
  <c r="AM41" i="7"/>
  <c r="AQ41" i="7" s="1"/>
  <c r="P98" i="5"/>
  <c r="Q99" i="5"/>
  <c r="AD98" i="5"/>
  <c r="V13" i="23"/>
  <c r="V32" i="23"/>
  <c r="AD97" i="5" l="1"/>
  <c r="V18" i="23"/>
  <c r="V19" i="23" l="1"/>
  <c r="F1913" i="23" l="1"/>
  <c r="F1912" i="23"/>
  <c r="F1911" i="23"/>
  <c r="F1910" i="23"/>
  <c r="F1909" i="23"/>
  <c r="F1908" i="23"/>
  <c r="F1907" i="23"/>
  <c r="F1906" i="23"/>
  <c r="F1905" i="23"/>
  <c r="F1904" i="23"/>
  <c r="F1903" i="23"/>
  <c r="F1902" i="23"/>
  <c r="AD73" i="30" l="1"/>
  <c r="AA73" i="30" s="1"/>
  <c r="AR73" i="30"/>
  <c r="AP73" i="30" s="1"/>
  <c r="AD74" i="30"/>
  <c r="AA74" i="30" s="1"/>
  <c r="AR74" i="30"/>
  <c r="AP74" i="30" s="1"/>
  <c r="AD75" i="30"/>
  <c r="AA75" i="30" s="1"/>
  <c r="AR75" i="30"/>
  <c r="AP75" i="30" s="1"/>
  <c r="AD76" i="30"/>
  <c r="AA76" i="30" s="1"/>
  <c r="AR76" i="30"/>
  <c r="AP76" i="30" s="1"/>
  <c r="AD77" i="30"/>
  <c r="AA77" i="30" s="1"/>
  <c r="AR77" i="30"/>
  <c r="AQ77" i="30" s="1"/>
  <c r="AO77" i="30" s="1"/>
  <c r="AD78" i="30"/>
  <c r="AA78" i="30" s="1"/>
  <c r="AR78" i="30"/>
  <c r="AP78" i="30" s="1"/>
  <c r="AD79" i="30"/>
  <c r="AR79" i="30"/>
  <c r="AP79" i="30" s="1"/>
  <c r="AD80" i="30"/>
  <c r="AA80" i="30" s="1"/>
  <c r="AR80" i="30"/>
  <c r="AP80" i="30" s="1"/>
  <c r="S7" i="30"/>
  <c r="S8" i="30"/>
  <c r="S16" i="30"/>
  <c r="S17" i="30"/>
  <c r="S25" i="30"/>
  <c r="S26" i="30"/>
  <c r="S34" i="30"/>
  <c r="S35" i="30"/>
  <c r="S46" i="30"/>
  <c r="S47" i="30"/>
  <c r="S48" i="30"/>
  <c r="S49" i="30"/>
  <c r="S50" i="30"/>
  <c r="S51" i="30"/>
  <c r="S52" i="30"/>
  <c r="S53" i="30"/>
  <c r="S54" i="30"/>
  <c r="S55" i="30"/>
  <c r="S56" i="30"/>
  <c r="S57" i="30"/>
  <c r="S58" i="30"/>
  <c r="S59" i="30"/>
  <c r="S60" i="30"/>
  <c r="S61" i="30"/>
  <c r="S63" i="30"/>
  <c r="AQ76" i="30" l="1"/>
  <c r="AO76" i="30" s="1"/>
  <c r="AP77" i="30"/>
  <c r="AB78" i="30"/>
  <c r="AB77" i="30"/>
  <c r="AB80" i="30"/>
  <c r="AB75" i="30"/>
  <c r="AB74" i="30"/>
  <c r="AB73" i="30"/>
  <c r="AB76" i="30"/>
  <c r="AQ73" i="30"/>
  <c r="AO73" i="30" s="1"/>
  <c r="AA79" i="30"/>
  <c r="AQ78" i="30"/>
  <c r="AO78" i="30" s="1"/>
  <c r="AQ80" i="30"/>
  <c r="AO80" i="30" s="1"/>
  <c r="AQ75" i="30"/>
  <c r="AO75" i="30" s="1"/>
  <c r="AQ79" i="30"/>
  <c r="AO79" i="30" s="1"/>
  <c r="AQ74" i="30"/>
  <c r="AO74" i="30" s="1"/>
  <c r="O44" i="5"/>
  <c r="O34" i="5"/>
  <c r="O35" i="5"/>
  <c r="O36" i="5"/>
  <c r="O37" i="5"/>
  <c r="O38" i="5"/>
  <c r="O39" i="5"/>
  <c r="O40" i="5"/>
  <c r="O41" i="5"/>
  <c r="O42" i="5"/>
  <c r="O43" i="5"/>
  <c r="O33" i="5"/>
  <c r="AB79" i="30" l="1"/>
  <c r="Q22" i="35"/>
  <c r="R22" i="35"/>
  <c r="S22" i="35"/>
  <c r="T22" i="35"/>
  <c r="S13" i="35" s="1"/>
  <c r="W13" i="35" s="1"/>
  <c r="X13" i="35" s="1"/>
  <c r="X22" i="35"/>
  <c r="Y22" i="35"/>
  <c r="Z22" i="35"/>
  <c r="T26" i="35"/>
  <c r="X26" i="35"/>
  <c r="Y26" i="35"/>
  <c r="Z26" i="35"/>
  <c r="AA26" i="35"/>
  <c r="AB26" i="35" s="1"/>
  <c r="Q27" i="35"/>
  <c r="X27" i="35"/>
  <c r="X28" i="35" s="1"/>
  <c r="Y27" i="35"/>
  <c r="Y28" i="35" s="1"/>
  <c r="Z27" i="35"/>
  <c r="Q28" i="35"/>
  <c r="Z28" i="35"/>
  <c r="Q29" i="35"/>
  <c r="R29" i="35"/>
  <c r="S29" i="35"/>
  <c r="Q33" i="35"/>
  <c r="R33" i="35"/>
  <c r="X33" i="35"/>
  <c r="Y33" i="35"/>
  <c r="Q34" i="35"/>
  <c r="R34" i="35"/>
  <c r="S34" i="35"/>
  <c r="T34" i="35" s="1"/>
  <c r="T11" i="35" s="1"/>
  <c r="X34" i="35"/>
  <c r="Y34" i="35"/>
  <c r="Z34" i="35"/>
  <c r="AA34" i="35" s="1"/>
  <c r="AB34" i="35" s="1"/>
  <c r="T14" i="35" s="1"/>
  <c r="R35" i="35"/>
  <c r="S35" i="35"/>
  <c r="S33" i="35" s="1"/>
  <c r="Y35" i="35"/>
  <c r="Z35" i="35"/>
  <c r="Z36" i="35" s="1"/>
  <c r="Q36" i="35"/>
  <c r="R36" i="35"/>
  <c r="X36" i="35"/>
  <c r="Y36" i="35"/>
  <c r="Q40" i="35"/>
  <c r="R40" i="35"/>
  <c r="S40" i="35"/>
  <c r="S43" i="35" s="1"/>
  <c r="Q41" i="35"/>
  <c r="R41" i="35"/>
  <c r="S41" i="35"/>
  <c r="Q42" i="35"/>
  <c r="R42" i="35"/>
  <c r="R45" i="35" s="1"/>
  <c r="Q43" i="35"/>
  <c r="R43" i="35"/>
  <c r="R44" i="35"/>
  <c r="Q45" i="35"/>
  <c r="R46" i="35"/>
  <c r="Q47" i="35"/>
  <c r="R47" i="35"/>
  <c r="S47" i="35"/>
  <c r="T47" i="35" s="1"/>
  <c r="U47" i="35" s="1"/>
  <c r="T40" i="35" l="1"/>
  <c r="U40" i="35" s="1"/>
  <c r="S15" i="35" s="1"/>
  <c r="T29" i="35"/>
  <c r="T12" i="35" s="1"/>
  <c r="T35" i="35"/>
  <c r="U35" i="35" s="1"/>
  <c r="V11" i="35" s="1"/>
  <c r="AA28" i="35"/>
  <c r="T41" i="35"/>
  <c r="U41" i="35" s="1"/>
  <c r="T15" i="35" s="1"/>
  <c r="AA27" i="35"/>
  <c r="AA29" i="35" s="1"/>
  <c r="AB29" i="35" s="1"/>
  <c r="AA35" i="35"/>
  <c r="AB35" i="35" s="1"/>
  <c r="U14" i="35" s="1"/>
  <c r="V12" i="35"/>
  <c r="W12" i="35" s="1"/>
  <c r="X12" i="35" s="1"/>
  <c r="AA22" i="35"/>
  <c r="S16" i="35" s="1"/>
  <c r="W16" i="35" s="1"/>
  <c r="X16" i="35" s="1"/>
  <c r="T33" i="35"/>
  <c r="U33" i="35" s="1"/>
  <c r="S11" i="35" s="1"/>
  <c r="AA36" i="35"/>
  <c r="AB36" i="35" s="1"/>
  <c r="V14" i="35" s="1"/>
  <c r="S44" i="35"/>
  <c r="T43" i="35"/>
  <c r="U43" i="35" s="1"/>
  <c r="Z33" i="35"/>
  <c r="AA33" i="35" s="1"/>
  <c r="AB33" i="35" s="1"/>
  <c r="S14" i="35" s="1"/>
  <c r="W14" i="35" s="1"/>
  <c r="X14" i="35" s="1"/>
  <c r="S42" i="35"/>
  <c r="T42" i="35" s="1"/>
  <c r="U42" i="35" s="1"/>
  <c r="S36" i="35"/>
  <c r="T36" i="35" s="1"/>
  <c r="U36" i="35" s="1"/>
  <c r="U11" i="35" s="1"/>
  <c r="W11" i="35" s="1"/>
  <c r="X11" i="35" s="1"/>
  <c r="S10" i="35" l="1"/>
  <c r="W10" i="35" s="1"/>
  <c r="X10" i="35" s="1"/>
  <c r="T44" i="35"/>
  <c r="U44" i="35" s="1"/>
  <c r="S45" i="35"/>
  <c r="T45" i="35" s="1"/>
  <c r="U45" i="35" s="1"/>
  <c r="U15" i="35" s="1"/>
  <c r="S46" i="35"/>
  <c r="T46" i="35" s="1"/>
  <c r="U46" i="35" s="1"/>
  <c r="O81" i="5"/>
  <c r="O79" i="5"/>
  <c r="O80" i="5"/>
  <c r="J51" i="41"/>
  <c r="H50" i="41"/>
  <c r="H49" i="41"/>
  <c r="H48" i="41"/>
  <c r="H47" i="41"/>
  <c r="H46" i="41"/>
  <c r="H45" i="41"/>
  <c r="H44" i="41"/>
  <c r="H43" i="41"/>
  <c r="H42" i="41"/>
  <c r="H41" i="41"/>
  <c r="H40" i="41"/>
  <c r="H39" i="41"/>
  <c r="H38" i="41"/>
  <c r="H37" i="41"/>
  <c r="H36" i="41"/>
  <c r="H35" i="41"/>
  <c r="H34" i="41"/>
  <c r="H33" i="41"/>
  <c r="H32" i="41"/>
  <c r="H31" i="41"/>
  <c r="H30" i="41"/>
  <c r="H29" i="41"/>
  <c r="H28" i="41"/>
  <c r="H27" i="41"/>
  <c r="H26" i="41"/>
  <c r="H25" i="41"/>
  <c r="H24" i="41"/>
  <c r="H23" i="41"/>
  <c r="H22" i="41"/>
  <c r="H21" i="41"/>
  <c r="H20" i="41"/>
  <c r="H19" i="41"/>
  <c r="H18" i="41"/>
  <c r="H17" i="41"/>
  <c r="H16" i="41"/>
  <c r="H15" i="41"/>
  <c r="H14" i="41"/>
  <c r="H13" i="41"/>
  <c r="H12" i="41"/>
  <c r="H11" i="41"/>
  <c r="H10" i="41"/>
  <c r="H9" i="41"/>
  <c r="H8" i="41"/>
  <c r="H7" i="41"/>
  <c r="H6" i="41"/>
  <c r="H5" i="41"/>
  <c r="M4" i="41"/>
  <c r="H4" i="41"/>
  <c r="M3" i="41"/>
  <c r="H3" i="41"/>
  <c r="M5" i="41" l="1"/>
  <c r="V15" i="35"/>
  <c r="W15" i="35"/>
  <c r="X15" i="35" s="1"/>
  <c r="AD29" i="7"/>
  <c r="AD33" i="7"/>
  <c r="AD34" i="7"/>
  <c r="AD35" i="7"/>
  <c r="AD36" i="7"/>
  <c r="AD37" i="7"/>
  <c r="AD21" i="7"/>
  <c r="AN21" i="7" s="1"/>
  <c r="AL21" i="7" s="1"/>
  <c r="AD22" i="7"/>
  <c r="AD23" i="7"/>
  <c r="AD24" i="7"/>
  <c r="AD25" i="7"/>
  <c r="AD27" i="7"/>
  <c r="AD28" i="7"/>
  <c r="AD30" i="7"/>
  <c r="AD31" i="7"/>
  <c r="AD32" i="7"/>
  <c r="AD10" i="7"/>
  <c r="AD11" i="7"/>
  <c r="AD12" i="7"/>
  <c r="AD13" i="7"/>
  <c r="AD14" i="7"/>
  <c r="AD15" i="7"/>
  <c r="AD16" i="7"/>
  <c r="AD17" i="7"/>
  <c r="AD18" i="7"/>
  <c r="AD19" i="7"/>
  <c r="AD20" i="7"/>
  <c r="AD7" i="7"/>
  <c r="AD8" i="7"/>
  <c r="AD9" i="7"/>
  <c r="O91" i="5" l="1"/>
  <c r="Z7" i="40"/>
  <c r="X7" i="40" s="1"/>
  <c r="P7" i="40"/>
  <c r="Q7" i="40" s="1"/>
  <c r="Z5" i="40"/>
  <c r="V5" i="40"/>
  <c r="L5" i="40"/>
  <c r="K5" i="40"/>
  <c r="N14" i="39"/>
  <c r="O78" i="5" s="1"/>
  <c r="N13" i="39"/>
  <c r="N12" i="39"/>
  <c r="P5" i="40" l="1"/>
  <c r="O5" i="40" s="1"/>
  <c r="N7" i="40"/>
  <c r="O7" i="40"/>
  <c r="M7" i="40" s="1"/>
  <c r="M5" i="40" s="1"/>
  <c r="N5" i="40"/>
  <c r="Q13" i="38" l="1"/>
  <c r="AA13" i="38"/>
  <c r="Y13" i="38" s="1"/>
  <c r="Q14" i="38"/>
  <c r="AA14" i="38"/>
  <c r="Y14" i="38" s="1"/>
  <c r="Q15" i="38"/>
  <c r="AA15" i="38"/>
  <c r="Y15" i="38" s="1"/>
  <c r="Q16" i="38"/>
  <c r="AA16" i="38"/>
  <c r="Y16" i="38" s="1"/>
  <c r="Q17" i="38"/>
  <c r="R17" i="38" s="1"/>
  <c r="AA17" i="38"/>
  <c r="Y17" i="38" s="1"/>
  <c r="Q18" i="38"/>
  <c r="AA18" i="38"/>
  <c r="Y18" i="38" s="1"/>
  <c r="AA12" i="38"/>
  <c r="Y12" i="38" s="1"/>
  <c r="Q12" i="38"/>
  <c r="R12" i="38" s="1"/>
  <c r="AA11" i="38"/>
  <c r="Y11" i="38" s="1"/>
  <c r="Q11" i="38"/>
  <c r="AA10" i="38"/>
  <c r="Y10" i="38" s="1"/>
  <c r="Q10" i="38"/>
  <c r="R10" i="38" s="1"/>
  <c r="AA9" i="38"/>
  <c r="Y9" i="38" s="1"/>
  <c r="Q9" i="38"/>
  <c r="R9" i="38" s="1"/>
  <c r="AA8" i="38"/>
  <c r="Y8" i="38" s="1"/>
  <c r="Q8" i="38"/>
  <c r="R8" i="38" s="1"/>
  <c r="AA7" i="38"/>
  <c r="Y7" i="38" s="1"/>
  <c r="Q7" i="38"/>
  <c r="R7" i="38" s="1"/>
  <c r="W5" i="38"/>
  <c r="M5" i="38"/>
  <c r="L5" i="38"/>
  <c r="P11" i="38" l="1"/>
  <c r="N11" i="38" s="1"/>
  <c r="R11" i="38"/>
  <c r="O18" i="38"/>
  <c r="R18" i="38"/>
  <c r="P16" i="38"/>
  <c r="N16" i="38" s="1"/>
  <c r="R16" i="38"/>
  <c r="P15" i="38"/>
  <c r="N15" i="38" s="1"/>
  <c r="R15" i="38"/>
  <c r="O14" i="38"/>
  <c r="R14" i="38"/>
  <c r="O13" i="38"/>
  <c r="R13" i="38"/>
  <c r="O9" i="38"/>
  <c r="O8" i="38"/>
  <c r="O7" i="38"/>
  <c r="O12" i="38"/>
  <c r="P9" i="38"/>
  <c r="N9" i="38" s="1"/>
  <c r="P12" i="38"/>
  <c r="N12" i="38" s="1"/>
  <c r="P8" i="38"/>
  <c r="N8" i="38" s="1"/>
  <c r="P7" i="38"/>
  <c r="N7" i="38" s="1"/>
  <c r="P14" i="38"/>
  <c r="N14" i="38" s="1"/>
  <c r="O15" i="38"/>
  <c r="P18" i="38"/>
  <c r="N18" i="38" s="1"/>
  <c r="O17" i="38"/>
  <c r="P17" i="38"/>
  <c r="N17" i="38" s="1"/>
  <c r="O16" i="38"/>
  <c r="P13" i="38"/>
  <c r="N13" i="38" s="1"/>
  <c r="Q5" i="38"/>
  <c r="P5" i="38" s="1"/>
  <c r="AA5" i="38"/>
  <c r="O10" i="38"/>
  <c r="P10" i="38"/>
  <c r="N10" i="38" s="1"/>
  <c r="O11" i="38"/>
  <c r="Z49" i="5"/>
  <c r="K49" i="5"/>
  <c r="F49" i="5"/>
  <c r="G49" i="5"/>
  <c r="H49" i="5"/>
  <c r="M49" i="5" l="1"/>
  <c r="H3" i="5"/>
  <c r="O5" i="38"/>
  <c r="N5" i="38"/>
  <c r="L49" i="5"/>
  <c r="AV53" i="26"/>
  <c r="AV54" i="26"/>
  <c r="AV55" i="26"/>
  <c r="AV56" i="26"/>
  <c r="AV57" i="26"/>
  <c r="AV58" i="26"/>
  <c r="AU53" i="26"/>
  <c r="AU54" i="26"/>
  <c r="AU55" i="26"/>
  <c r="AU56" i="26"/>
  <c r="AU57" i="26"/>
  <c r="AU58" i="26"/>
  <c r="AT53" i="26"/>
  <c r="AT54" i="26"/>
  <c r="AT55" i="26"/>
  <c r="AT56" i="26"/>
  <c r="AT57" i="26"/>
  <c r="AS49" i="26"/>
  <c r="AS50" i="26"/>
  <c r="AS51" i="26"/>
  <c r="AS52" i="26"/>
  <c r="AS53" i="26"/>
  <c r="AS54" i="26"/>
  <c r="AS55" i="26"/>
  <c r="AS56" i="26"/>
  <c r="AS57" i="26"/>
  <c r="AS58" i="26"/>
  <c r="AS59" i="26"/>
  <c r="AS60" i="26"/>
  <c r="AR49" i="26"/>
  <c r="AR50" i="26"/>
  <c r="AR51" i="26"/>
  <c r="AR52" i="26"/>
  <c r="AR53" i="26"/>
  <c r="AR54" i="26"/>
  <c r="AR55" i="26"/>
  <c r="AR56" i="26"/>
  <c r="AR57" i="26"/>
  <c r="AR58" i="26"/>
  <c r="AR59" i="26"/>
  <c r="AR60" i="26"/>
  <c r="AR61" i="26"/>
  <c r="AR62" i="26"/>
  <c r="AV31" i="26"/>
  <c r="AV32" i="26"/>
  <c r="AV33" i="26"/>
  <c r="AV34" i="26"/>
  <c r="AV35" i="26"/>
  <c r="AV36" i="26"/>
  <c r="AV37" i="26"/>
  <c r="AV38" i="26"/>
  <c r="AU31" i="26"/>
  <c r="AU32" i="26"/>
  <c r="AU33" i="26"/>
  <c r="AU34" i="26"/>
  <c r="AU35" i="26"/>
  <c r="AT31" i="26"/>
  <c r="AT32" i="26"/>
  <c r="AT33" i="26"/>
  <c r="AT34" i="26"/>
  <c r="AT35" i="26"/>
  <c r="AT36" i="26"/>
  <c r="AT37" i="26"/>
  <c r="AS31" i="26"/>
  <c r="AS32" i="26"/>
  <c r="AS33" i="26"/>
  <c r="AS34" i="26"/>
  <c r="AR31" i="26"/>
  <c r="AR32" i="26"/>
  <c r="AR33" i="26"/>
  <c r="AO31" i="26"/>
  <c r="AM31" i="26" s="1"/>
  <c r="AP31" i="26" s="1"/>
  <c r="AO32" i="26"/>
  <c r="AM32" i="26" s="1"/>
  <c r="AP32" i="26" s="1"/>
  <c r="AO33" i="26"/>
  <c r="AM33" i="26" s="1"/>
  <c r="BB32" i="26" l="1"/>
  <c r="AZ32" i="26" s="1"/>
  <c r="BB31" i="26"/>
  <c r="AZ31" i="26" s="1"/>
  <c r="BB33" i="26"/>
  <c r="AZ33" i="26" s="1"/>
  <c r="BB57" i="26"/>
  <c r="BB56" i="26"/>
  <c r="AZ56" i="26" s="1"/>
  <c r="BB55" i="26"/>
  <c r="AZ55" i="26" s="1"/>
  <c r="BB54" i="26"/>
  <c r="AZ54" i="26" s="1"/>
  <c r="BB53" i="26"/>
  <c r="AZ53" i="26" s="1"/>
  <c r="AC8" i="36" l="1"/>
  <c r="AZ8" i="36" s="1"/>
  <c r="AC7" i="36"/>
  <c r="AZ7" i="36" s="1"/>
  <c r="E8" i="36"/>
  <c r="E7" i="36"/>
  <c r="AH17" i="36"/>
  <c r="AH20" i="36"/>
  <c r="AH23" i="36"/>
  <c r="AH24" i="36"/>
  <c r="AH25" i="36"/>
  <c r="AH26" i="36"/>
  <c r="AH27" i="36"/>
  <c r="AO27" i="36" s="1"/>
  <c r="AH28" i="36"/>
  <c r="AO28" i="36" s="1"/>
  <c r="AH29" i="36"/>
  <c r="AO29" i="36" s="1"/>
  <c r="AC19" i="36"/>
  <c r="AZ19" i="36" s="1"/>
  <c r="E19" i="36"/>
  <c r="AC24" i="36"/>
  <c r="AB3" i="36"/>
  <c r="AC23" i="36"/>
  <c r="AJ3" i="36"/>
  <c r="AI3" i="36"/>
  <c r="AN17" i="36"/>
  <c r="AN18" i="36"/>
  <c r="AN20" i="36"/>
  <c r="AN21" i="36"/>
  <c r="AN22" i="36"/>
  <c r="AN23" i="36"/>
  <c r="AN24" i="36"/>
  <c r="E27" i="36"/>
  <c r="AR27" i="36"/>
  <c r="AS27" i="36"/>
  <c r="AT27" i="36"/>
  <c r="AU27" i="36"/>
  <c r="E28" i="36"/>
  <c r="AR28" i="36"/>
  <c r="AS28" i="36"/>
  <c r="AT28" i="36"/>
  <c r="AU28" i="36"/>
  <c r="E29" i="36"/>
  <c r="AR29" i="36"/>
  <c r="AS29" i="36"/>
  <c r="AT29" i="36"/>
  <c r="AU29" i="36"/>
  <c r="E22" i="36"/>
  <c r="E23" i="36"/>
  <c r="E24" i="36"/>
  <c r="E25" i="36"/>
  <c r="E26" i="36"/>
  <c r="U49" i="5" l="1"/>
  <c r="T49" i="5" s="1"/>
  <c r="W49" i="5" s="1"/>
  <c r="BA27" i="36"/>
  <c r="AZ27" i="36" s="1"/>
  <c r="BA28" i="36"/>
  <c r="AZ28" i="36" s="1"/>
  <c r="BA29" i="36"/>
  <c r="AZ29" i="36" s="1"/>
  <c r="AN27" i="36"/>
  <c r="AN29" i="36"/>
  <c r="AN28" i="36"/>
  <c r="AC16" i="36"/>
  <c r="AC21" i="36"/>
  <c r="AC22" i="36"/>
  <c r="E20" i="36"/>
  <c r="E21" i="36"/>
  <c r="Z9" i="37"/>
  <c r="X9" i="37" s="1"/>
  <c r="P9" i="37"/>
  <c r="Q9" i="37" s="1"/>
  <c r="Z8" i="37"/>
  <c r="X8" i="37" s="1"/>
  <c r="P8" i="37"/>
  <c r="N8" i="37" s="1"/>
  <c r="Z7" i="37"/>
  <c r="X7" i="37" s="1"/>
  <c r="P7" i="37"/>
  <c r="Q7" i="37" s="1"/>
  <c r="V5" i="37"/>
  <c r="L5" i="37"/>
  <c r="K5" i="37"/>
  <c r="O50" i="5"/>
  <c r="AO23" i="36"/>
  <c r="AO24" i="36"/>
  <c r="AO25" i="36"/>
  <c r="AO26" i="36"/>
  <c r="AR21" i="36"/>
  <c r="AS21" i="36"/>
  <c r="AT21" i="36"/>
  <c r="AU21" i="36"/>
  <c r="AR22" i="36"/>
  <c r="AS22" i="36"/>
  <c r="AT22" i="36"/>
  <c r="AU22" i="36"/>
  <c r="AR23" i="36"/>
  <c r="AS23" i="36"/>
  <c r="AT23" i="36"/>
  <c r="AU23" i="36"/>
  <c r="AR24" i="36"/>
  <c r="AS24" i="36"/>
  <c r="AT24" i="36"/>
  <c r="AU24" i="36"/>
  <c r="AR25" i="36"/>
  <c r="AS25" i="36"/>
  <c r="AT25" i="36"/>
  <c r="AU25" i="36"/>
  <c r="AR26" i="36"/>
  <c r="AS26" i="36"/>
  <c r="AT26" i="36"/>
  <c r="AU26" i="36"/>
  <c r="E33" i="7"/>
  <c r="E32" i="7"/>
  <c r="O59" i="5"/>
  <c r="O60" i="5"/>
  <c r="O61" i="5"/>
  <c r="O62" i="5"/>
  <c r="O63" i="5"/>
  <c r="O64" i="5"/>
  <c r="O65" i="5"/>
  <c r="O66" i="5"/>
  <c r="O55" i="5"/>
  <c r="O52" i="5"/>
  <c r="O51" i="5"/>
  <c r="AU20" i="36"/>
  <c r="AT20" i="36"/>
  <c r="AS20" i="36"/>
  <c r="AR20" i="36"/>
  <c r="AC20" i="36"/>
  <c r="AO20" i="36" s="1"/>
  <c r="AU18" i="36"/>
  <c r="AT18" i="36"/>
  <c r="AS18" i="36"/>
  <c r="AR18" i="36"/>
  <c r="AL18" i="36"/>
  <c r="AC18" i="36"/>
  <c r="O58" i="5" s="1"/>
  <c r="E18" i="36"/>
  <c r="AU17" i="36"/>
  <c r="AT17" i="36"/>
  <c r="AS17" i="36"/>
  <c r="AR17" i="36"/>
  <c r="AL17" i="36"/>
  <c r="AP17" i="36" s="1"/>
  <c r="AC17" i="36"/>
  <c r="E17" i="36"/>
  <c r="AU16" i="36"/>
  <c r="AT16" i="36"/>
  <c r="AS16" i="36"/>
  <c r="AR16" i="36"/>
  <c r="AN16" i="36"/>
  <c r="E16" i="36"/>
  <c r="AU15" i="36"/>
  <c r="AT15" i="36"/>
  <c r="AS15" i="36"/>
  <c r="AR15" i="36"/>
  <c r="AN15" i="36"/>
  <c r="AC15" i="36"/>
  <c r="E15" i="36"/>
  <c r="AU14" i="36"/>
  <c r="AT14" i="36"/>
  <c r="AS14" i="36"/>
  <c r="AR14" i="36"/>
  <c r="AN14" i="36"/>
  <c r="AC14" i="36"/>
  <c r="E14" i="36"/>
  <c r="AU13" i="36"/>
  <c r="AT13" i="36"/>
  <c r="AS13" i="36"/>
  <c r="AR13" i="36"/>
  <c r="AN13" i="36"/>
  <c r="AC13" i="36"/>
  <c r="E13" i="36"/>
  <c r="AU12" i="36"/>
  <c r="AT12" i="36"/>
  <c r="AS12" i="36"/>
  <c r="AR12" i="36"/>
  <c r="AN12" i="36"/>
  <c r="AC12" i="36"/>
  <c r="E12" i="36"/>
  <c r="AU11" i="36"/>
  <c r="AT11" i="36"/>
  <c r="AS11" i="36"/>
  <c r="AR11" i="36"/>
  <c r="AN11" i="36"/>
  <c r="AC11" i="36"/>
  <c r="E11" i="36"/>
  <c r="AU10" i="36"/>
  <c r="AT10" i="36"/>
  <c r="AS10" i="36"/>
  <c r="AR10" i="36"/>
  <c r="AN10" i="36"/>
  <c r="AC10" i="36"/>
  <c r="E10" i="36"/>
  <c r="AU9" i="36"/>
  <c r="AT9" i="36"/>
  <c r="AS9" i="36"/>
  <c r="AR9" i="36"/>
  <c r="AN9" i="36"/>
  <c r="AC9" i="36"/>
  <c r="E9" i="36"/>
  <c r="AU6" i="36"/>
  <c r="AT6" i="36"/>
  <c r="AS6" i="36"/>
  <c r="AR6" i="36"/>
  <c r="AN6" i="36"/>
  <c r="AC6" i="36"/>
  <c r="E6" i="36"/>
  <c r="AU5" i="36"/>
  <c r="AT5" i="36"/>
  <c r="AS5" i="36"/>
  <c r="AR5" i="36"/>
  <c r="AN5" i="36"/>
  <c r="AC5" i="36"/>
  <c r="E5" i="36"/>
  <c r="AW3" i="36"/>
  <c r="AB261" i="26"/>
  <c r="AB260" i="26"/>
  <c r="AB285" i="26"/>
  <c r="AB284" i="26"/>
  <c r="O54" i="5" l="1"/>
  <c r="AY28" i="36"/>
  <c r="O57" i="5"/>
  <c r="AL13" i="36"/>
  <c r="AM28" i="36"/>
  <c r="AL16" i="36"/>
  <c r="AL29" i="36"/>
  <c r="AP29" i="36"/>
  <c r="AL27" i="36"/>
  <c r="AP27" i="36" s="1"/>
  <c r="AL12" i="36"/>
  <c r="AL9" i="36"/>
  <c r="BA15" i="36"/>
  <c r="AY15" i="36" s="1"/>
  <c r="AX15" i="36" s="1"/>
  <c r="AY27" i="36"/>
  <c r="AO17" i="36"/>
  <c r="O49" i="5"/>
  <c r="AY29" i="36"/>
  <c r="AM29" i="36"/>
  <c r="AL28" i="36"/>
  <c r="AP28" i="36" s="1"/>
  <c r="AM27" i="36"/>
  <c r="O53" i="5"/>
  <c r="AC3" i="36"/>
  <c r="AV3" i="36" s="1"/>
  <c r="BA21" i="36"/>
  <c r="AL5" i="36"/>
  <c r="O7" i="37"/>
  <c r="M7" i="37" s="1"/>
  <c r="N7" i="37"/>
  <c r="N5" i="37" s="1"/>
  <c r="O56" i="5"/>
  <c r="BA5" i="36"/>
  <c r="AZ5" i="36" s="1"/>
  <c r="BA9" i="36"/>
  <c r="AZ9" i="36" s="1"/>
  <c r="AL24" i="36"/>
  <c r="AP24" i="36" s="1"/>
  <c r="AN25" i="36"/>
  <c r="Q8" i="37"/>
  <c r="O8" i="37"/>
  <c r="M8" i="37" s="1"/>
  <c r="Z5" i="37"/>
  <c r="P5" i="37"/>
  <c r="O5" i="37" s="1"/>
  <c r="N9" i="37"/>
  <c r="O9" i="37"/>
  <c r="M9" i="37" s="1"/>
  <c r="BA24" i="36"/>
  <c r="AZ24" i="36" s="1"/>
  <c r="AL20" i="36"/>
  <c r="AP20" i="36" s="1"/>
  <c r="BA26" i="36"/>
  <c r="AZ26" i="36" s="1"/>
  <c r="BA23" i="36"/>
  <c r="AZ23" i="36" s="1"/>
  <c r="BA25" i="36"/>
  <c r="AZ25" i="36" s="1"/>
  <c r="BA6" i="36"/>
  <c r="AZ6" i="36" s="1"/>
  <c r="AL21" i="36"/>
  <c r="BA12" i="36"/>
  <c r="BA22" i="36"/>
  <c r="AZ22" i="36" s="1"/>
  <c r="AL22" i="36"/>
  <c r="AN26" i="36"/>
  <c r="AL23" i="36"/>
  <c r="AP23" i="36" s="1"/>
  <c r="AM23" i="36"/>
  <c r="AM13" i="36"/>
  <c r="AK13" i="36" s="1"/>
  <c r="AM14" i="36"/>
  <c r="AK14" i="36" s="1"/>
  <c r="AM10" i="36"/>
  <c r="AK10" i="36" s="1"/>
  <c r="BA16" i="36"/>
  <c r="AZ16" i="36" s="1"/>
  <c r="BA18" i="36"/>
  <c r="AM16" i="36"/>
  <c r="AK16" i="36" s="1"/>
  <c r="AM15" i="36"/>
  <c r="AK15" i="36" s="1"/>
  <c r="BA17" i="36"/>
  <c r="AZ17" i="36" s="1"/>
  <c r="BA11" i="36"/>
  <c r="AZ11" i="36" s="1"/>
  <c r="AM18" i="36"/>
  <c r="AK18" i="36" s="1"/>
  <c r="BA13" i="36"/>
  <c r="AZ13" i="36" s="1"/>
  <c r="AL15" i="36"/>
  <c r="AM6" i="36"/>
  <c r="AK6" i="36" s="1"/>
  <c r="AL10" i="36"/>
  <c r="AM17" i="36"/>
  <c r="AK17" i="36" s="1"/>
  <c r="BA10" i="36"/>
  <c r="AZ10" i="36" s="1"/>
  <c r="BA20" i="36"/>
  <c r="AZ20" i="36" s="1"/>
  <c r="AL14" i="36"/>
  <c r="AM9" i="36"/>
  <c r="AK9" i="36" s="1"/>
  <c r="AM11" i="36"/>
  <c r="AK11" i="36" s="1"/>
  <c r="AM5" i="36"/>
  <c r="AK5" i="36" s="1"/>
  <c r="BA14" i="36"/>
  <c r="AZ14" i="36" s="1"/>
  <c r="AM12" i="36"/>
  <c r="AK12" i="36" s="1"/>
  <c r="AL6" i="36"/>
  <c r="AL11" i="36"/>
  <c r="AB234" i="26"/>
  <c r="AB233" i="26"/>
  <c r="AB232" i="26"/>
  <c r="AZ15" i="36" l="1"/>
  <c r="AL25" i="36"/>
  <c r="AP25" i="36" s="1"/>
  <c r="AL26" i="36"/>
  <c r="AP26" i="36" s="1"/>
  <c r="M5" i="37"/>
  <c r="AY21" i="36"/>
  <c r="AZ21" i="36"/>
  <c r="AY12" i="36"/>
  <c r="AX12" i="36" s="1"/>
  <c r="AZ12" i="36"/>
  <c r="AY18" i="36"/>
  <c r="AX18" i="36" s="1"/>
  <c r="AZ18" i="36"/>
  <c r="P49" i="5"/>
  <c r="Q49" i="5"/>
  <c r="AK3" i="36"/>
  <c r="AY20" i="36"/>
  <c r="AY26" i="36"/>
  <c r="AY24" i="36"/>
  <c r="AY6" i="36"/>
  <c r="AX6" i="36" s="1"/>
  <c r="AY9" i="36"/>
  <c r="AX9" i="36" s="1"/>
  <c r="AY25" i="36"/>
  <c r="AN3" i="36"/>
  <c r="AY5" i="36"/>
  <c r="AX5" i="36" s="1"/>
  <c r="AY22" i="36"/>
  <c r="AM24" i="36"/>
  <c r="AY16" i="36"/>
  <c r="AX16" i="36" s="1"/>
  <c r="AM25" i="36"/>
  <c r="AM26" i="36"/>
  <c r="AM22" i="36"/>
  <c r="AM21" i="36"/>
  <c r="AY23" i="36"/>
  <c r="AY10" i="36"/>
  <c r="AX10" i="36" s="1"/>
  <c r="AM20" i="36"/>
  <c r="AY17" i="36"/>
  <c r="AX17" i="36" s="1"/>
  <c r="AY14" i="36"/>
  <c r="AX14" i="36" s="1"/>
  <c r="AY13" i="36"/>
  <c r="AX13" i="36" s="1"/>
  <c r="BA3" i="36"/>
  <c r="AZ3" i="36" s="1"/>
  <c r="AY11" i="36"/>
  <c r="AX11" i="36" s="1"/>
  <c r="AB419" i="26"/>
  <c r="AB420" i="26"/>
  <c r="AB17" i="26"/>
  <c r="AB32" i="26"/>
  <c r="AB31" i="26"/>
  <c r="AL3" i="36" l="1"/>
  <c r="AN31" i="26"/>
  <c r="AL31" i="26" s="1"/>
  <c r="BA31" i="26"/>
  <c r="AY31" i="26" s="1"/>
  <c r="AN32" i="26"/>
  <c r="AL32" i="26" s="1"/>
  <c r="BA32" i="26"/>
  <c r="AY32" i="26" s="1"/>
  <c r="AM3" i="36"/>
  <c r="AY3" i="36"/>
  <c r="AX3" i="36" s="1"/>
  <c r="AB416" i="26"/>
  <c r="AB417" i="26"/>
  <c r="AB413" i="26"/>
  <c r="AB414" i="26"/>
  <c r="AB410" i="26"/>
  <c r="AB411" i="26"/>
  <c r="AB407" i="26"/>
  <c r="AB408" i="26"/>
  <c r="AB54" i="26"/>
  <c r="BA54" i="26" s="1"/>
  <c r="AY54" i="26" s="1"/>
  <c r="AB53" i="26"/>
  <c r="BA53" i="26" s="1"/>
  <c r="AY53" i="26" s="1"/>
  <c r="AB403" i="26"/>
  <c r="AB404" i="26"/>
  <c r="AB72" i="26"/>
  <c r="AB73" i="26"/>
  <c r="AB399" i="26"/>
  <c r="AB400" i="26"/>
  <c r="AB90" i="26"/>
  <c r="AB89" i="26"/>
  <c r="AB396" i="26"/>
  <c r="AB397" i="26"/>
  <c r="AB103" i="26"/>
  <c r="AB104" i="26"/>
  <c r="AB105" i="26"/>
  <c r="AB394" i="26"/>
  <c r="AB393" i="26"/>
  <c r="AB110" i="26"/>
  <c r="AB111" i="26"/>
  <c r="AB112" i="26"/>
  <c r="AB391" i="26"/>
  <c r="AB390" i="26"/>
  <c r="AB122" i="26"/>
  <c r="AB121" i="26"/>
  <c r="AB388" i="26" l="1"/>
  <c r="AB387" i="26"/>
  <c r="AB136" i="26"/>
  <c r="AB135" i="26"/>
  <c r="AB384" i="26"/>
  <c r="AB385" i="26"/>
  <c r="AB143" i="26"/>
  <c r="AB142" i="26"/>
  <c r="AB149" i="26"/>
  <c r="AB380" i="26"/>
  <c r="AB381" i="26"/>
  <c r="AB378" i="26"/>
  <c r="AB377" i="26"/>
  <c r="AB375" i="26"/>
  <c r="AB374" i="26"/>
  <c r="AB372" i="26"/>
  <c r="AB371" i="26"/>
  <c r="AB369" i="26"/>
  <c r="AB368" i="26"/>
  <c r="AB366" i="26"/>
  <c r="AB365" i="26"/>
  <c r="AO196" i="26"/>
  <c r="AO197" i="26"/>
  <c r="AO198" i="26"/>
  <c r="AO199" i="26"/>
  <c r="AO200" i="26"/>
  <c r="AO201" i="26"/>
  <c r="AO202" i="26"/>
  <c r="AO203" i="26"/>
  <c r="AO204" i="26"/>
  <c r="AO205" i="26"/>
  <c r="AO206" i="26"/>
  <c r="AO207" i="26"/>
  <c r="AO208" i="26"/>
  <c r="AO209" i="26"/>
  <c r="AO210" i="26"/>
  <c r="AO211" i="26"/>
  <c r="AO212" i="26"/>
  <c r="AO213" i="26"/>
  <c r="AO214" i="26"/>
  <c r="AO215" i="26"/>
  <c r="AO216" i="26"/>
  <c r="AO217" i="26"/>
  <c r="AO218" i="26"/>
  <c r="AO219" i="26"/>
  <c r="AO220" i="26"/>
  <c r="AO221" i="26"/>
  <c r="AO222" i="26"/>
  <c r="AO223" i="26"/>
  <c r="AO224" i="26"/>
  <c r="AO225" i="26"/>
  <c r="AO226" i="26"/>
  <c r="AO227" i="26"/>
  <c r="AB362" i="26"/>
  <c r="AB363" i="26"/>
  <c r="AB359" i="26"/>
  <c r="AB360" i="26"/>
  <c r="AB356" i="26"/>
  <c r="AB357" i="26"/>
  <c r="AB353" i="26"/>
  <c r="AB354" i="26"/>
  <c r="AB350" i="26"/>
  <c r="AB351" i="26"/>
  <c r="AB347" i="26"/>
  <c r="AB348" i="26"/>
  <c r="AB344" i="26"/>
  <c r="AB345" i="26"/>
  <c r="AB341" i="26"/>
  <c r="AB342" i="26"/>
  <c r="AB338" i="26"/>
  <c r="AB339" i="26"/>
  <c r="AB335" i="26"/>
  <c r="AB336" i="26"/>
  <c r="AB329" i="26"/>
  <c r="AB330" i="26"/>
  <c r="AB331" i="26"/>
  <c r="AB332" i="26"/>
  <c r="AB333" i="26"/>
  <c r="AB328" i="26"/>
  <c r="AB326" i="26"/>
  <c r="AB327" i="26"/>
  <c r="AB324" i="26"/>
  <c r="AB323" i="26"/>
  <c r="AB320" i="26"/>
  <c r="AB321" i="26"/>
  <c r="AB317" i="26"/>
  <c r="AB318" i="26"/>
  <c r="AB314" i="26"/>
  <c r="AB315" i="26"/>
  <c r="AB311" i="26"/>
  <c r="AB312" i="26"/>
  <c r="AB308" i="26"/>
  <c r="AB309" i="26"/>
  <c r="AB305" i="26"/>
  <c r="AB306" i="26"/>
  <c r="AB303" i="26"/>
  <c r="AB302" i="26"/>
  <c r="AB299" i="26"/>
  <c r="AB300" i="26"/>
  <c r="AB296" i="26"/>
  <c r="AB297" i="26"/>
  <c r="AB294" i="26"/>
  <c r="AB293" i="26"/>
  <c r="AB290" i="26"/>
  <c r="AB291" i="26"/>
  <c r="AB289" i="26"/>
  <c r="T45" i="5" l="1"/>
  <c r="F799" i="23" l="1"/>
  <c r="F800" i="23"/>
  <c r="F801" i="23"/>
  <c r="F802" i="23"/>
  <c r="F803" i="23"/>
  <c r="F804" i="23"/>
  <c r="F805" i="23"/>
  <c r="F806" i="23"/>
  <c r="F807" i="23"/>
  <c r="F808" i="23"/>
  <c r="F809" i="23"/>
  <c r="F810" i="23"/>
  <c r="F811" i="23"/>
  <c r="F812" i="23"/>
  <c r="F813" i="23"/>
  <c r="F814" i="23"/>
  <c r="F815" i="23"/>
  <c r="F816" i="23"/>
  <c r="F817" i="23"/>
  <c r="F818" i="23"/>
  <c r="F819" i="23"/>
  <c r="F820" i="23"/>
  <c r="F821" i="23"/>
  <c r="F822" i="23"/>
  <c r="F823" i="23"/>
  <c r="F824" i="23"/>
  <c r="F825" i="23"/>
  <c r="F826" i="23"/>
  <c r="F827" i="23"/>
  <c r="F828" i="23"/>
  <c r="F829" i="23"/>
  <c r="F830" i="23"/>
  <c r="F831" i="23"/>
  <c r="F832" i="23"/>
  <c r="F833" i="23"/>
  <c r="F834" i="23"/>
  <c r="F835" i="23"/>
  <c r="F836" i="23"/>
  <c r="F837" i="23"/>
  <c r="F838" i="23"/>
  <c r="F839" i="23"/>
  <c r="F840" i="23"/>
  <c r="F841" i="23"/>
  <c r="F842" i="23"/>
  <c r="F843" i="23"/>
  <c r="F844" i="23"/>
  <c r="F845" i="23"/>
  <c r="F846" i="23"/>
  <c r="F847" i="23"/>
  <c r="F848" i="23"/>
  <c r="F849" i="23"/>
  <c r="F850" i="23"/>
  <c r="F851" i="23"/>
  <c r="F852" i="23"/>
  <c r="F853" i="23"/>
  <c r="F854" i="23"/>
  <c r="F855" i="23"/>
  <c r="F856" i="23"/>
  <c r="F857" i="23"/>
  <c r="F858" i="23"/>
  <c r="F859" i="23"/>
  <c r="F860" i="23"/>
  <c r="F861" i="23"/>
  <c r="F862" i="23"/>
  <c r="F863" i="23"/>
  <c r="F864" i="23"/>
  <c r="F865" i="23"/>
  <c r="F866" i="23"/>
  <c r="F867" i="23"/>
  <c r="F868" i="23"/>
  <c r="F869" i="23"/>
  <c r="F870" i="23"/>
  <c r="F871" i="23"/>
  <c r="F872" i="23"/>
  <c r="F873" i="23"/>
  <c r="F874" i="23"/>
  <c r="F875" i="23"/>
  <c r="F876" i="23"/>
  <c r="F877" i="23"/>
  <c r="F878" i="23"/>
  <c r="F879" i="23"/>
  <c r="F880" i="23"/>
  <c r="F881" i="23"/>
  <c r="F882" i="23"/>
  <c r="F883" i="23"/>
  <c r="F884" i="23"/>
  <c r="F885" i="23"/>
  <c r="F886" i="23"/>
  <c r="F887" i="23"/>
  <c r="F888" i="23"/>
  <c r="F889" i="23"/>
  <c r="F890" i="23"/>
  <c r="F891" i="23"/>
  <c r="F892" i="23"/>
  <c r="F893" i="23"/>
  <c r="F894" i="23"/>
  <c r="F952" i="23"/>
  <c r="F953" i="23"/>
  <c r="F954" i="23"/>
  <c r="F955" i="23"/>
  <c r="F956" i="23"/>
  <c r="F957" i="23"/>
  <c r="F958" i="23"/>
  <c r="F959" i="23"/>
  <c r="F960" i="23"/>
  <c r="F961" i="23"/>
  <c r="F962" i="23"/>
  <c r="F963" i="23"/>
  <c r="F964" i="23"/>
  <c r="F965" i="23"/>
  <c r="F966" i="23"/>
  <c r="F967" i="23"/>
  <c r="F968" i="23"/>
  <c r="F969" i="23"/>
  <c r="F970" i="23"/>
  <c r="F971" i="23"/>
  <c r="F972" i="23"/>
  <c r="F973" i="23"/>
  <c r="F974" i="23"/>
  <c r="F975" i="23"/>
  <c r="F976" i="23"/>
  <c r="F977" i="23"/>
  <c r="F978" i="23"/>
  <c r="F979" i="23"/>
  <c r="F980" i="23"/>
  <c r="F981" i="23"/>
  <c r="F982" i="23"/>
  <c r="F983" i="23"/>
  <c r="F984" i="23"/>
  <c r="F985" i="23"/>
  <c r="F986" i="23"/>
  <c r="F987" i="23"/>
  <c r="F988" i="23"/>
  <c r="F989" i="23"/>
  <c r="F990" i="23"/>
  <c r="F991" i="23"/>
  <c r="F992" i="23"/>
  <c r="F993" i="23"/>
  <c r="F994" i="23"/>
  <c r="F995" i="23"/>
  <c r="F996" i="23"/>
  <c r="F997" i="23"/>
  <c r="F998" i="23"/>
  <c r="F999" i="23"/>
  <c r="F1000" i="23"/>
  <c r="F1001" i="23"/>
  <c r="F1002" i="23"/>
  <c r="F1003" i="23"/>
  <c r="F1004" i="23"/>
  <c r="F1005" i="23"/>
  <c r="F1006" i="23"/>
  <c r="F1007" i="23"/>
  <c r="F1008" i="23"/>
  <c r="F1009" i="23"/>
  <c r="F1010" i="23"/>
  <c r="F1011" i="23"/>
  <c r="F1012" i="23"/>
  <c r="F1013" i="23"/>
  <c r="F1014" i="23"/>
  <c r="F1015" i="23"/>
  <c r="F1016" i="23"/>
  <c r="F1017" i="23"/>
  <c r="F1018" i="23"/>
  <c r="F1019" i="23"/>
  <c r="F1020" i="23"/>
  <c r="F1021" i="23"/>
  <c r="F1022" i="23"/>
  <c r="F1023" i="23"/>
  <c r="F1024" i="23"/>
  <c r="F1025" i="23"/>
  <c r="F1026" i="23"/>
  <c r="F1027" i="23"/>
  <c r="F1028" i="23"/>
  <c r="F1029" i="23"/>
  <c r="F1030" i="23"/>
  <c r="F1031" i="23"/>
  <c r="F1032" i="23"/>
  <c r="F1033" i="23"/>
  <c r="F1034" i="23"/>
  <c r="F1035" i="23"/>
  <c r="F1036" i="23"/>
  <c r="F1037" i="23"/>
  <c r="F1038" i="23"/>
  <c r="F1039" i="23"/>
  <c r="F1040" i="23"/>
  <c r="F1041" i="23"/>
  <c r="F1042" i="23"/>
  <c r="F1043" i="23"/>
  <c r="F1044" i="23"/>
  <c r="F1045" i="23"/>
  <c r="F1046" i="23"/>
  <c r="F1047" i="23"/>
  <c r="F1048" i="23"/>
  <c r="F1049" i="23"/>
  <c r="F1050" i="23"/>
  <c r="F1051" i="23"/>
  <c r="F1052" i="23"/>
  <c r="F1053" i="23"/>
  <c r="F1054" i="23"/>
  <c r="F1055" i="23"/>
  <c r="F1056" i="23"/>
  <c r="F1057" i="23"/>
  <c r="F1058" i="23"/>
  <c r="F1059" i="23"/>
  <c r="F1060" i="23"/>
  <c r="F1061" i="23"/>
  <c r="F1062" i="23"/>
  <c r="F1063" i="23"/>
  <c r="F1064" i="23"/>
  <c r="F1065" i="23"/>
  <c r="F1066" i="23"/>
  <c r="F1067" i="23"/>
  <c r="F1068" i="23"/>
  <c r="F1069" i="23"/>
  <c r="F1070" i="23"/>
  <c r="F1071" i="23"/>
  <c r="F1072" i="23"/>
  <c r="F1073" i="23"/>
  <c r="F1074" i="23"/>
  <c r="F1075" i="23"/>
  <c r="F1076" i="23"/>
  <c r="F1077" i="23"/>
  <c r="F1078" i="23"/>
  <c r="F1079" i="23"/>
  <c r="F1080" i="23"/>
  <c r="F1081" i="23"/>
  <c r="F1082" i="23"/>
  <c r="F1083" i="23"/>
  <c r="F1084" i="23"/>
  <c r="F1085" i="23"/>
  <c r="F1086" i="23"/>
  <c r="F1087" i="23"/>
  <c r="F1088" i="23"/>
  <c r="F1089" i="23"/>
  <c r="F1090" i="23"/>
  <c r="F1091" i="23"/>
  <c r="F1092" i="23"/>
  <c r="F1093" i="23"/>
  <c r="F1094" i="23"/>
  <c r="F1095" i="23"/>
  <c r="F1096" i="23"/>
  <c r="F1097" i="23"/>
  <c r="F1098" i="23"/>
  <c r="F1099" i="23"/>
  <c r="F1100" i="23"/>
  <c r="F1111" i="23"/>
  <c r="F1112" i="23"/>
  <c r="F1113" i="23"/>
  <c r="F1114" i="23"/>
  <c r="F1115" i="23"/>
  <c r="F1116" i="23"/>
  <c r="F1117" i="23"/>
  <c r="F1118" i="23"/>
  <c r="F1119" i="23"/>
  <c r="F1120" i="23"/>
  <c r="F1121" i="23"/>
  <c r="F1122" i="23"/>
  <c r="F1123" i="23"/>
  <c r="F1124" i="23"/>
  <c r="F1125" i="23"/>
  <c r="F1126" i="23"/>
  <c r="F1127" i="23"/>
  <c r="F1128" i="23"/>
  <c r="F1129" i="23"/>
  <c r="F1130" i="23"/>
  <c r="F1131" i="23"/>
  <c r="F1132" i="23"/>
  <c r="F1133" i="23"/>
  <c r="F1134" i="23"/>
  <c r="F1135" i="23"/>
  <c r="F1136" i="23"/>
  <c r="F1137" i="23"/>
  <c r="F1147" i="23"/>
  <c r="F1148" i="23"/>
  <c r="F1149" i="23"/>
  <c r="F1150" i="23"/>
  <c r="F1151" i="23"/>
  <c r="F1152" i="23"/>
  <c r="F1153" i="23"/>
  <c r="F1154" i="23"/>
  <c r="F1155" i="23"/>
  <c r="F1156" i="23"/>
  <c r="F1157" i="23"/>
  <c r="F1158" i="23"/>
  <c r="F1159" i="23"/>
  <c r="F1160" i="23"/>
  <c r="F1161" i="23"/>
  <c r="F1162" i="23"/>
  <c r="F1163" i="23"/>
  <c r="F1164" i="23"/>
  <c r="F1174" i="23"/>
  <c r="F1175" i="23"/>
  <c r="F1176" i="23"/>
  <c r="F1177" i="23"/>
  <c r="F1178" i="23"/>
  <c r="F1179" i="23"/>
  <c r="F1180" i="23"/>
  <c r="F1181" i="23"/>
  <c r="F1182" i="23"/>
  <c r="F1183" i="23"/>
  <c r="F1184" i="23"/>
  <c r="F1185" i="23"/>
  <c r="F1186" i="23"/>
  <c r="F1187" i="23"/>
  <c r="F1188" i="23"/>
  <c r="F1189" i="23"/>
  <c r="F1190" i="23"/>
  <c r="F1191" i="23"/>
  <c r="F1192" i="23"/>
  <c r="F1193" i="23"/>
  <c r="F1194" i="23"/>
  <c r="F1195" i="23"/>
  <c r="F1196" i="23"/>
  <c r="F1197" i="23"/>
  <c r="F1198" i="23"/>
  <c r="F1199" i="23"/>
  <c r="F1200" i="23"/>
  <c r="F1201" i="23"/>
  <c r="F1202" i="23"/>
  <c r="F1203" i="23"/>
  <c r="F1204" i="23"/>
  <c r="F1205" i="23"/>
  <c r="F1206" i="23"/>
  <c r="F1207" i="23"/>
  <c r="F1208" i="23"/>
  <c r="F1209" i="23"/>
  <c r="F1210" i="23"/>
  <c r="F1211" i="23"/>
  <c r="F1212" i="23"/>
  <c r="F1213" i="23"/>
  <c r="F1214" i="23"/>
  <c r="F1215" i="23"/>
  <c r="F1216" i="23"/>
  <c r="F1217" i="23"/>
  <c r="F1218" i="23"/>
  <c r="F1219" i="23"/>
  <c r="F1220" i="23"/>
  <c r="F1221" i="23"/>
  <c r="F1222" i="23"/>
  <c r="F1223" i="23"/>
  <c r="F1224" i="23"/>
  <c r="F1225" i="23"/>
  <c r="F1226" i="23"/>
  <c r="F1227" i="23"/>
  <c r="F1228" i="23"/>
  <c r="F1229" i="23"/>
  <c r="F1230" i="23"/>
  <c r="F1231" i="23"/>
  <c r="F1232" i="23"/>
  <c r="F1233" i="23"/>
  <c r="F1234" i="23"/>
  <c r="F1235" i="23"/>
  <c r="F1236" i="23"/>
  <c r="F1237" i="23"/>
  <c r="F1238" i="23"/>
  <c r="F1239" i="23"/>
  <c r="F1240" i="23"/>
  <c r="F1241" i="23"/>
  <c r="F1242" i="23"/>
  <c r="F1243" i="23"/>
  <c r="F1244" i="23"/>
  <c r="F1245" i="23"/>
  <c r="F1246" i="23"/>
  <c r="F1247" i="23"/>
  <c r="F1248" i="23"/>
  <c r="F1249" i="23"/>
  <c r="F1250" i="23"/>
  <c r="F1251" i="23"/>
  <c r="F1252" i="23"/>
  <c r="F1262" i="23"/>
  <c r="F1263" i="23"/>
  <c r="F1264" i="23"/>
  <c r="F1265" i="23"/>
  <c r="F1266" i="23"/>
  <c r="F1267" i="23"/>
  <c r="F1268" i="23"/>
  <c r="F1269" i="23"/>
  <c r="F1270" i="23"/>
  <c r="F1271" i="23"/>
  <c r="F1272" i="23"/>
  <c r="F1273" i="23"/>
  <c r="F1274" i="23"/>
  <c r="F1275" i="23"/>
  <c r="F1276" i="23"/>
  <c r="F1277" i="23"/>
  <c r="F1278" i="23"/>
  <c r="F1288" i="23"/>
  <c r="F1289" i="23"/>
  <c r="F1290" i="23"/>
  <c r="F1291" i="23"/>
  <c r="F1292" i="23"/>
  <c r="F1293" i="23"/>
  <c r="F1294" i="23"/>
  <c r="F1295" i="23"/>
  <c r="F1296" i="23"/>
  <c r="F1297" i="23"/>
  <c r="F1298" i="23"/>
  <c r="F1299" i="23"/>
  <c r="F1300" i="23"/>
  <c r="F1301" i="23"/>
  <c r="F1302" i="23"/>
  <c r="F1303" i="23"/>
  <c r="F1304" i="23"/>
  <c r="F1305" i="23"/>
  <c r="F1306" i="23"/>
  <c r="F1307" i="23"/>
  <c r="F1308" i="23"/>
  <c r="F1309" i="23"/>
  <c r="F1310" i="23"/>
  <c r="F1311" i="23"/>
  <c r="F1312" i="23"/>
  <c r="F1313" i="23"/>
  <c r="F1314" i="23"/>
  <c r="F1315" i="23"/>
  <c r="F1316" i="23"/>
  <c r="F1317" i="23"/>
  <c r="F1318" i="23"/>
  <c r="F1319" i="23"/>
  <c r="F1320" i="23"/>
  <c r="F1321" i="23"/>
  <c r="F1322" i="23"/>
  <c r="F1323" i="23"/>
  <c r="F1324" i="23"/>
  <c r="F1325" i="23"/>
  <c r="F1326" i="23"/>
  <c r="F1327" i="23"/>
  <c r="F1328" i="23"/>
  <c r="F1329" i="23"/>
  <c r="F1330" i="23"/>
  <c r="F1331" i="23"/>
  <c r="F1332" i="23"/>
  <c r="F1333" i="23"/>
  <c r="F1334" i="23"/>
  <c r="F1335" i="23"/>
  <c r="F1336" i="23"/>
  <c r="F1337" i="23"/>
  <c r="F1338" i="23"/>
  <c r="F1339" i="23"/>
  <c r="F1340" i="23"/>
  <c r="F1341" i="23"/>
  <c r="F1342" i="23"/>
  <c r="F1343" i="23"/>
  <c r="F1344" i="23"/>
  <c r="F1345" i="23"/>
  <c r="F1346" i="23"/>
  <c r="F1347" i="23"/>
  <c r="F1348" i="23"/>
  <c r="F1349" i="23"/>
  <c r="F1350" i="23"/>
  <c r="F1351" i="23"/>
  <c r="F1352" i="23"/>
  <c r="F1353" i="23"/>
  <c r="F1354" i="23"/>
  <c r="F1355" i="23"/>
  <c r="F1356" i="23"/>
  <c r="F1357" i="23"/>
  <c r="F1358" i="23"/>
  <c r="F1359" i="23"/>
  <c r="F1360" i="23"/>
  <c r="F1361" i="23"/>
  <c r="F1362" i="23"/>
  <c r="F1363" i="23"/>
  <c r="F1364" i="23"/>
  <c r="F1365" i="23"/>
  <c r="F1366" i="23"/>
  <c r="F1367" i="23"/>
  <c r="F1368" i="23"/>
  <c r="F1369" i="23"/>
  <c r="F1370" i="23"/>
  <c r="F1371" i="23"/>
  <c r="F1372" i="23"/>
  <c r="F1373" i="23"/>
  <c r="F1374" i="23"/>
  <c r="F1384" i="23"/>
  <c r="F1385" i="23"/>
  <c r="F1386" i="23"/>
  <c r="F1387" i="23"/>
  <c r="F1388" i="23"/>
  <c r="F1389" i="23"/>
  <c r="F1390" i="23"/>
  <c r="F1391" i="23"/>
  <c r="F1392" i="23"/>
  <c r="F1393" i="23"/>
  <c r="F1394" i="23"/>
  <c r="F1395" i="23"/>
  <c r="F1396" i="23"/>
  <c r="F1397" i="23"/>
  <c r="F1398" i="23"/>
  <c r="F1399" i="23"/>
  <c r="F1400" i="23"/>
  <c r="F1401" i="23"/>
  <c r="F1402" i="23"/>
  <c r="F1403" i="23"/>
  <c r="F1404" i="23"/>
  <c r="F1405" i="23"/>
  <c r="F1406" i="23"/>
  <c r="F1407" i="23"/>
  <c r="F1408" i="23"/>
  <c r="F1409" i="23"/>
  <c r="F1410" i="23"/>
  <c r="F1411" i="23"/>
  <c r="F1412" i="23"/>
  <c r="F1413" i="23"/>
  <c r="F1414" i="23"/>
  <c r="F1415" i="23"/>
  <c r="F1416" i="23"/>
  <c r="F1417" i="23"/>
  <c r="F1418" i="23"/>
  <c r="F1419" i="23"/>
  <c r="F1420" i="23"/>
  <c r="F1421" i="23"/>
  <c r="F1422" i="23"/>
  <c r="F1423" i="23"/>
  <c r="F1424" i="23"/>
  <c r="F1425" i="23"/>
  <c r="F1426" i="23"/>
  <c r="F1427" i="23"/>
  <c r="F1428" i="23"/>
  <c r="F1429" i="23"/>
  <c r="F1430" i="23"/>
  <c r="F1431" i="23"/>
  <c r="F1432" i="23"/>
  <c r="F1433" i="23"/>
  <c r="F1434" i="23"/>
  <c r="F1443" i="23"/>
  <c r="F1444" i="23"/>
  <c r="F1445" i="23"/>
  <c r="F1446" i="23"/>
  <c r="F1447" i="23"/>
  <c r="F1448" i="23"/>
  <c r="F1449" i="23"/>
  <c r="F1450" i="23"/>
  <c r="F1451" i="23"/>
  <c r="F1452" i="23"/>
  <c r="F1453" i="23"/>
  <c r="F1454" i="23"/>
  <c r="F1455" i="23"/>
  <c r="F1456" i="23"/>
  <c r="F1457" i="23"/>
  <c r="F1458" i="23"/>
  <c r="F1459" i="23"/>
  <c r="F1460" i="23"/>
  <c r="F1461" i="23"/>
  <c r="F1462" i="23"/>
  <c r="F1463" i="23"/>
  <c r="F1464" i="23"/>
  <c r="F1465" i="23"/>
  <c r="F1466" i="23"/>
  <c r="F1467" i="23"/>
  <c r="F1468" i="23"/>
  <c r="F1469" i="23"/>
  <c r="F1470" i="23"/>
  <c r="F1471" i="23"/>
  <c r="F1472" i="23"/>
  <c r="F1473" i="23"/>
  <c r="F1474" i="23"/>
  <c r="F1475" i="23"/>
  <c r="F1476" i="23"/>
  <c r="F1477" i="23"/>
  <c r="F1478" i="23"/>
  <c r="F1479" i="23"/>
  <c r="F1480" i="23"/>
  <c r="F1481" i="23"/>
  <c r="F1482" i="23"/>
  <c r="F1483" i="23"/>
  <c r="F1484" i="23"/>
  <c r="F1485" i="23"/>
  <c r="F1486" i="23"/>
  <c r="F1487" i="23"/>
  <c r="F1488" i="23"/>
  <c r="F1489" i="23"/>
  <c r="F1490" i="23"/>
  <c r="F1491" i="23"/>
  <c r="F1492" i="23"/>
  <c r="F1493" i="23"/>
  <c r="F1494" i="23"/>
  <c r="F1495" i="23"/>
  <c r="F1496" i="23"/>
  <c r="F1497" i="23"/>
  <c r="F1498" i="23"/>
  <c r="F1499" i="23"/>
  <c r="F1500" i="23"/>
  <c r="F1504" i="23"/>
  <c r="F1505" i="23"/>
  <c r="F1506" i="23"/>
  <c r="F1507" i="23"/>
  <c r="F1508" i="23"/>
  <c r="F1509" i="23"/>
  <c r="F1510" i="23"/>
  <c r="F1511" i="23"/>
  <c r="F1512" i="23"/>
  <c r="F1513" i="23"/>
  <c r="F1514" i="23"/>
  <c r="F1515" i="23"/>
  <c r="F1516" i="23"/>
  <c r="F1517" i="23"/>
  <c r="F1518" i="23"/>
  <c r="F1519" i="23"/>
  <c r="F1520" i="23"/>
  <c r="F1521" i="23"/>
  <c r="F1522" i="23"/>
  <c r="F1523" i="23"/>
  <c r="F1524" i="23"/>
  <c r="F1525" i="23"/>
  <c r="F1526" i="23"/>
  <c r="F1527" i="23"/>
  <c r="F1528" i="23"/>
  <c r="F1529" i="23"/>
  <c r="F1530" i="23"/>
  <c r="F1531" i="23"/>
  <c r="F1532" i="23"/>
  <c r="F1533" i="23"/>
  <c r="F1534" i="23"/>
  <c r="F1535" i="23"/>
  <c r="F1536" i="23"/>
  <c r="F1537" i="23"/>
  <c r="F1538" i="23"/>
  <c r="F1539" i="23"/>
  <c r="F1540" i="23"/>
  <c r="F1541" i="23"/>
  <c r="F1542" i="23"/>
  <c r="F1543" i="23"/>
  <c r="F1544" i="23"/>
  <c r="F1545" i="23"/>
  <c r="F1546" i="23"/>
  <c r="F1547" i="23"/>
  <c r="F1548" i="23"/>
  <c r="F1549" i="23"/>
  <c r="F1550" i="23"/>
  <c r="F1551" i="23"/>
  <c r="F1552" i="23"/>
  <c r="F1553" i="23"/>
  <c r="F1554" i="23"/>
  <c r="F1555" i="23"/>
  <c r="F1556" i="23"/>
  <c r="F1557" i="23"/>
  <c r="F1558" i="23"/>
  <c r="F1559" i="23"/>
  <c r="F1560" i="23"/>
  <c r="F1561" i="23"/>
  <c r="F1562" i="23"/>
  <c r="F1563" i="23"/>
  <c r="F1564" i="23"/>
  <c r="F1565" i="23"/>
  <c r="F1566" i="23"/>
  <c r="F1567" i="23"/>
  <c r="F1568" i="23"/>
  <c r="F1569" i="23"/>
  <c r="F1570" i="23"/>
  <c r="F1571" i="23"/>
  <c r="F1572" i="23"/>
  <c r="F1573" i="23"/>
  <c r="F1574" i="23"/>
  <c r="F1575" i="23"/>
  <c r="F1576" i="23"/>
  <c r="F1577" i="23"/>
  <c r="F1578" i="23"/>
  <c r="F1579" i="23"/>
  <c r="F1580" i="23"/>
  <c r="F1581" i="23"/>
  <c r="F1582" i="23"/>
  <c r="F1583" i="23"/>
  <c r="F1584" i="23"/>
  <c r="F1585" i="23"/>
  <c r="F1586" i="23"/>
  <c r="F1587" i="23"/>
  <c r="F1588" i="23"/>
  <c r="F1589" i="23"/>
  <c r="F1590" i="23"/>
  <c r="F1591" i="23"/>
  <c r="F1592" i="23"/>
  <c r="F1593" i="23"/>
  <c r="F1594" i="23"/>
  <c r="F1595" i="23"/>
  <c r="F1596" i="23"/>
  <c r="F1597" i="23"/>
  <c r="F1598" i="23"/>
  <c r="F1599" i="23"/>
  <c r="F1600" i="23"/>
  <c r="F1601" i="23"/>
  <c r="F1602" i="23"/>
  <c r="F1603" i="23"/>
  <c r="F1604" i="23"/>
  <c r="F1605" i="23"/>
  <c r="F1606" i="23"/>
  <c r="F1607" i="23"/>
  <c r="F1608" i="23"/>
  <c r="F1609" i="23"/>
  <c r="F1610" i="23"/>
  <c r="F1611" i="23"/>
  <c r="F1612" i="23"/>
  <c r="F1613" i="23"/>
  <c r="F1614" i="23"/>
  <c r="F1615" i="23"/>
  <c r="F1616" i="23"/>
  <c r="F1617" i="23"/>
  <c r="F1618" i="23"/>
  <c r="F1619" i="23"/>
  <c r="F1620" i="23"/>
  <c r="F1621" i="23"/>
  <c r="F1622" i="23"/>
  <c r="F1623" i="23"/>
  <c r="F1624" i="23"/>
  <c r="F1625" i="23"/>
  <c r="F1626" i="23"/>
  <c r="F1627" i="23"/>
  <c r="F1628" i="23"/>
  <c r="F1629" i="23"/>
  <c r="F1630" i="23"/>
  <c r="F1631" i="23"/>
  <c r="F1632" i="23"/>
  <c r="F1633" i="23"/>
  <c r="F1634" i="23"/>
  <c r="F1635" i="23"/>
  <c r="F1636" i="23"/>
  <c r="F1637" i="23"/>
  <c r="F1638" i="23"/>
  <c r="F1639" i="23"/>
  <c r="F1640" i="23"/>
  <c r="F1641" i="23"/>
  <c r="F1642" i="23"/>
  <c r="F1643" i="23"/>
  <c r="F1644" i="23"/>
  <c r="F1645" i="23"/>
  <c r="F1646" i="23"/>
  <c r="F1647" i="23"/>
  <c r="F1648" i="23"/>
  <c r="F1649" i="23"/>
  <c r="F1650" i="23"/>
  <c r="F1651" i="23"/>
  <c r="F1652" i="23"/>
  <c r="F1653" i="23"/>
  <c r="F1654" i="23"/>
  <c r="F1655" i="23"/>
  <c r="F1656" i="23"/>
  <c r="F1657" i="23"/>
  <c r="F1658" i="23"/>
  <c r="F1659" i="23"/>
  <c r="F1660" i="23"/>
  <c r="F1661" i="23"/>
  <c r="F1662" i="23"/>
  <c r="F1663" i="23"/>
  <c r="F1664" i="23"/>
  <c r="F1665" i="23"/>
  <c r="F1669" i="23"/>
  <c r="F1670" i="23"/>
  <c r="F1671" i="23"/>
  <c r="F1672" i="23"/>
  <c r="F1673" i="23"/>
  <c r="F1674" i="23"/>
  <c r="F1675" i="23"/>
  <c r="F1676" i="23"/>
  <c r="F1677" i="23"/>
  <c r="F1678" i="23"/>
  <c r="F1679" i="23"/>
  <c r="F1680" i="23"/>
  <c r="F1681" i="23"/>
  <c r="F1682" i="23"/>
  <c r="F1683" i="23"/>
  <c r="F1684" i="23"/>
  <c r="F1685" i="23"/>
  <c r="F1686" i="23"/>
  <c r="F1687" i="23"/>
  <c r="F1688" i="23"/>
  <c r="F1689" i="23"/>
  <c r="F1690" i="23"/>
  <c r="F1691" i="23"/>
  <c r="F1692" i="23"/>
  <c r="F1693" i="23"/>
  <c r="F1694" i="23"/>
  <c r="F1695" i="23"/>
  <c r="F1696" i="23"/>
  <c r="F1697" i="23"/>
  <c r="F1698" i="23"/>
  <c r="F1699" i="23"/>
  <c r="F1700" i="23"/>
  <c r="F1701" i="23"/>
  <c r="F1702" i="23"/>
  <c r="F1703" i="23"/>
  <c r="F1704" i="23"/>
  <c r="F1705" i="23"/>
  <c r="F1706" i="23"/>
  <c r="F1707" i="23"/>
  <c r="F1708" i="23"/>
  <c r="F1709" i="23"/>
  <c r="F1710" i="23"/>
  <c r="F1711" i="23"/>
  <c r="F1712" i="23"/>
  <c r="F1713" i="23"/>
  <c r="F1714" i="23"/>
  <c r="F1715" i="23"/>
  <c r="F1716" i="23"/>
  <c r="F1717" i="23"/>
  <c r="F1718" i="23"/>
  <c r="F1719" i="23"/>
  <c r="F1720" i="23"/>
  <c r="F1721" i="23"/>
  <c r="F1722" i="23"/>
  <c r="F1723" i="23"/>
  <c r="F1724" i="23"/>
  <c r="F1725" i="23"/>
  <c r="F1726" i="23"/>
  <c r="F1727" i="23"/>
  <c r="F1728" i="23"/>
  <c r="F1729" i="23"/>
  <c r="F1730" i="23"/>
  <c r="F1731" i="23"/>
  <c r="F1732" i="23"/>
  <c r="F1733" i="23"/>
  <c r="F1734" i="23"/>
  <c r="F1735" i="23"/>
  <c r="F1736" i="23"/>
  <c r="F1737" i="23"/>
  <c r="F1738" i="23"/>
  <c r="F1739" i="23"/>
  <c r="F1740" i="23"/>
  <c r="F1741" i="23"/>
  <c r="F1742" i="23"/>
  <c r="F1743" i="23"/>
  <c r="F1744" i="23"/>
  <c r="F1745" i="23"/>
  <c r="F1746" i="23"/>
  <c r="F1747" i="23"/>
  <c r="F1748" i="23"/>
  <c r="F1749" i="23"/>
  <c r="F1750" i="23"/>
  <c r="F1751" i="23"/>
  <c r="F1752" i="23"/>
  <c r="F1753" i="23"/>
  <c r="F1754" i="23"/>
  <c r="F1755" i="23"/>
  <c r="F1756" i="23"/>
  <c r="F1757" i="23"/>
  <c r="F1758" i="23"/>
  <c r="F1759" i="23"/>
  <c r="F1760" i="23"/>
  <c r="F1761" i="23"/>
  <c r="F1762" i="23"/>
  <c r="F1763" i="23"/>
  <c r="F1764" i="23"/>
  <c r="F1765" i="23"/>
  <c r="F1766" i="23"/>
  <c r="F1767" i="23"/>
  <c r="F1768" i="23"/>
  <c r="F1769" i="23"/>
  <c r="F1770" i="23"/>
  <c r="F1771" i="23"/>
  <c r="F1772" i="23"/>
  <c r="F1773" i="23"/>
  <c r="F1774" i="23"/>
  <c r="F1775" i="23"/>
  <c r="F1776" i="23"/>
  <c r="F1777" i="23"/>
  <c r="F1778" i="23"/>
  <c r="F1779" i="23"/>
  <c r="F1780" i="23"/>
  <c r="F1781" i="23"/>
  <c r="F1782" i="23"/>
  <c r="F1783" i="23"/>
  <c r="F1784" i="23"/>
  <c r="F1785" i="23"/>
  <c r="F1786" i="23"/>
  <c r="F1787" i="23"/>
  <c r="F1788" i="23"/>
  <c r="F1789" i="23"/>
  <c r="F1790" i="23"/>
  <c r="F1791" i="23"/>
  <c r="F1792" i="23"/>
  <c r="F1793" i="23"/>
  <c r="F1794" i="23"/>
  <c r="F1795" i="23"/>
  <c r="F1796" i="23"/>
  <c r="F1797" i="23"/>
  <c r="F1798" i="23"/>
  <c r="F1799" i="23"/>
  <c r="F1800" i="23"/>
  <c r="F1801" i="23"/>
  <c r="F1802" i="23"/>
  <c r="F1803" i="23"/>
  <c r="F1804" i="23"/>
  <c r="F1805" i="23"/>
  <c r="F1806" i="23"/>
  <c r="F1807" i="23"/>
  <c r="F1808" i="23"/>
  <c r="F1809" i="23"/>
  <c r="F1810" i="23"/>
  <c r="F1811" i="23"/>
  <c r="F1812" i="23"/>
  <c r="F1813" i="23"/>
  <c r="F1814" i="23"/>
  <c r="F1815" i="23"/>
  <c r="F1816" i="23"/>
  <c r="F1817" i="23"/>
  <c r="F1818" i="23"/>
  <c r="F1819" i="23"/>
  <c r="F1820" i="23"/>
  <c r="F1821" i="23"/>
  <c r="F1822" i="23"/>
  <c r="F1823" i="23"/>
  <c r="F1824" i="23"/>
  <c r="F1825" i="23"/>
  <c r="F1826" i="23"/>
  <c r="F1827" i="23"/>
  <c r="F1828" i="23"/>
  <c r="F1829" i="23"/>
  <c r="F1830" i="23"/>
  <c r="F1831" i="23"/>
  <c r="F1832" i="23"/>
  <c r="F1833" i="23"/>
  <c r="F1834" i="23"/>
  <c r="F1835" i="23"/>
  <c r="F1836" i="23"/>
  <c r="F1837" i="23"/>
  <c r="F1838" i="23"/>
  <c r="F1839" i="23"/>
  <c r="F1840" i="23"/>
  <c r="F1841" i="23"/>
  <c r="F1842" i="23"/>
  <c r="F1843" i="23"/>
  <c r="F1844" i="23"/>
  <c r="F1845" i="23"/>
  <c r="F1846" i="23"/>
  <c r="F1847" i="23"/>
  <c r="F1848" i="23"/>
  <c r="F1849" i="23"/>
  <c r="F1850" i="23"/>
  <c r="F1851" i="23"/>
  <c r="F1852" i="23"/>
  <c r="F1853" i="23"/>
  <c r="F1854" i="23"/>
  <c r="F1855" i="23"/>
  <c r="F1856" i="23"/>
  <c r="F1857" i="23"/>
  <c r="F1858" i="23"/>
  <c r="F1859" i="23"/>
  <c r="F1860" i="23"/>
  <c r="F1861" i="23"/>
  <c r="F1862" i="23"/>
  <c r="F1863" i="23"/>
  <c r="F1864" i="23"/>
  <c r="F1865" i="23"/>
  <c r="F1866" i="23"/>
  <c r="F1867" i="23"/>
  <c r="F1868" i="23"/>
  <c r="F1869" i="23"/>
  <c r="F1870" i="23"/>
  <c r="F1871" i="23"/>
  <c r="F1872" i="23"/>
  <c r="F1873" i="23"/>
  <c r="F1874" i="23"/>
  <c r="F1875" i="23"/>
  <c r="F1876" i="23"/>
  <c r="F1877" i="23"/>
  <c r="F1878" i="23"/>
  <c r="F1879" i="23"/>
  <c r="F1880" i="23"/>
  <c r="F1881" i="23"/>
  <c r="F1882" i="23"/>
  <c r="F1883" i="23"/>
  <c r="F1884" i="23"/>
  <c r="F1885" i="23"/>
  <c r="F1886" i="23"/>
  <c r="F1887" i="23"/>
  <c r="F1888" i="23"/>
  <c r="F1889" i="23"/>
  <c r="F1890" i="23"/>
  <c r="F1891" i="23"/>
  <c r="F1892" i="23"/>
  <c r="F1893" i="23"/>
  <c r="F1894" i="23"/>
  <c r="F1895" i="23"/>
  <c r="F1896" i="23"/>
  <c r="F1897" i="23"/>
  <c r="F1898" i="23"/>
  <c r="F1899" i="23"/>
  <c r="F1900" i="23"/>
  <c r="F1901" i="23"/>
  <c r="F1915" i="23"/>
  <c r="F1916" i="23"/>
  <c r="F1917" i="23"/>
  <c r="F1918" i="23"/>
  <c r="F1919" i="23"/>
  <c r="F1920" i="23"/>
  <c r="F1921" i="23"/>
  <c r="F1922" i="23"/>
  <c r="F1923" i="23"/>
  <c r="F1924" i="23"/>
  <c r="F1925" i="23"/>
  <c r="F1926" i="23"/>
  <c r="F1927" i="23"/>
  <c r="F1928" i="23"/>
  <c r="F1929" i="23"/>
  <c r="F1930" i="23"/>
  <c r="F1931" i="23"/>
  <c r="F1932" i="23"/>
  <c r="F2137" i="23"/>
  <c r="F2138" i="23"/>
  <c r="F2139" i="23"/>
  <c r="F2140" i="23"/>
  <c r="F2141" i="23"/>
  <c r="F2142" i="23"/>
  <c r="F2143" i="23"/>
  <c r="F2144" i="23"/>
  <c r="F2145" i="23"/>
  <c r="F2146" i="23"/>
  <c r="F2147" i="23"/>
  <c r="F2148" i="23"/>
  <c r="F2149" i="23"/>
  <c r="F2150" i="23"/>
  <c r="F2151" i="23"/>
  <c r="F2152" i="23"/>
  <c r="F2153" i="23"/>
  <c r="F2154" i="23"/>
  <c r="F2155" i="23"/>
  <c r="F2156" i="23"/>
  <c r="F2157" i="23"/>
  <c r="F2158" i="23"/>
  <c r="F2159" i="23"/>
  <c r="F2160" i="23"/>
  <c r="F2161" i="23"/>
  <c r="F2162" i="23"/>
  <c r="F2163" i="23"/>
  <c r="F2164" i="23"/>
  <c r="F2165" i="23"/>
  <c r="F2166" i="23"/>
  <c r="F2167" i="23"/>
  <c r="F2168" i="23"/>
  <c r="F2169" i="23"/>
  <c r="F2170" i="23"/>
  <c r="F2171" i="23"/>
  <c r="F2172" i="23"/>
  <c r="F2173" i="23"/>
  <c r="F2174" i="23"/>
  <c r="F2175" i="23"/>
  <c r="F2176" i="23"/>
  <c r="F2177" i="23"/>
  <c r="F2178" i="23"/>
  <c r="F2179" i="23"/>
  <c r="F2180" i="23"/>
  <c r="F2181" i="23"/>
  <c r="F2182" i="23"/>
  <c r="F2183" i="23"/>
  <c r="F2184" i="23"/>
  <c r="F2185" i="23"/>
  <c r="F2186" i="23"/>
  <c r="F2187" i="23"/>
  <c r="F2188" i="23"/>
  <c r="F2189" i="23"/>
  <c r="F2190" i="23"/>
  <c r="F2191" i="23"/>
  <c r="F2192" i="23"/>
  <c r="F2193" i="23"/>
  <c r="F2194" i="23"/>
  <c r="F2195" i="23"/>
  <c r="F2196" i="23"/>
  <c r="F2197" i="23"/>
  <c r="F2198" i="23"/>
  <c r="F2199" i="23"/>
  <c r="F2200" i="23"/>
  <c r="F2201" i="23"/>
  <c r="F2202" i="23"/>
  <c r="F2203" i="23"/>
  <c r="F2204" i="23"/>
  <c r="F2205" i="23"/>
  <c r="F2206" i="23"/>
  <c r="F2207" i="23"/>
  <c r="F2208" i="23"/>
  <c r="F2209" i="23"/>
  <c r="F2210" i="23"/>
  <c r="F2211" i="23"/>
  <c r="F2212" i="23"/>
  <c r="F2213" i="23"/>
  <c r="F2214" i="23"/>
  <c r="F2215" i="23"/>
  <c r="F2216" i="23"/>
  <c r="F2217" i="23"/>
  <c r="F2218" i="23"/>
  <c r="F2219" i="23"/>
  <c r="F2220" i="23"/>
  <c r="F2221" i="23"/>
  <c r="F2222" i="23"/>
  <c r="F2223" i="23"/>
  <c r="F2224" i="23"/>
  <c r="F2225" i="23"/>
  <c r="F2226" i="23"/>
  <c r="F2227" i="23"/>
  <c r="F2228" i="23"/>
  <c r="F2229" i="23"/>
  <c r="F2230" i="23"/>
  <c r="F2231" i="23"/>
  <c r="F2232" i="23"/>
  <c r="F2233" i="23"/>
  <c r="F2234" i="23"/>
  <c r="F2235" i="23"/>
  <c r="F2236" i="23"/>
  <c r="F2237" i="23"/>
  <c r="F2238" i="23"/>
  <c r="F2239" i="23"/>
  <c r="F2240" i="23"/>
  <c r="F2241" i="23"/>
  <c r="F2242" i="23"/>
  <c r="F2243" i="23"/>
  <c r="F2244" i="23"/>
  <c r="F2245" i="23"/>
  <c r="F2246" i="23"/>
  <c r="F2247" i="23"/>
  <c r="F2248" i="23"/>
  <c r="F2249" i="23"/>
  <c r="F2250" i="23"/>
  <c r="F2251" i="23"/>
  <c r="F2252" i="23"/>
  <c r="F2253" i="23"/>
  <c r="F2254" i="23"/>
  <c r="F2255" i="23"/>
  <c r="F2256" i="23"/>
  <c r="F2257" i="23"/>
  <c r="F2258" i="23"/>
  <c r="F2259" i="23"/>
  <c r="F2260" i="23"/>
  <c r="F2261" i="23"/>
  <c r="F2262" i="23"/>
  <c r="F2263" i="23"/>
  <c r="F2264" i="23"/>
  <c r="F2265" i="23"/>
  <c r="F2266" i="23"/>
  <c r="F2267" i="23"/>
  <c r="F2268" i="23"/>
  <c r="F2269" i="23"/>
  <c r="F2270" i="23"/>
  <c r="F2271" i="23"/>
  <c r="F2272" i="23"/>
  <c r="F2273" i="23"/>
  <c r="F2274" i="23"/>
  <c r="F2275" i="23"/>
  <c r="F2276" i="23"/>
  <c r="F2277" i="23"/>
  <c r="F2278" i="23"/>
  <c r="F2279" i="23"/>
  <c r="F2280" i="23"/>
  <c r="F2281" i="23"/>
  <c r="F2282" i="23"/>
  <c r="F2283" i="23"/>
  <c r="F2284" i="23"/>
  <c r="F2285" i="23"/>
  <c r="F2286" i="23"/>
  <c r="F2287" i="23"/>
  <c r="F2288" i="23"/>
  <c r="F2289" i="23"/>
  <c r="F2290" i="23"/>
  <c r="F2291" i="23"/>
  <c r="F2292" i="23"/>
  <c r="F2293" i="23"/>
  <c r="F2294" i="23"/>
  <c r="F2295" i="23"/>
  <c r="F2296" i="23"/>
  <c r="F2297" i="23"/>
  <c r="F2298" i="23"/>
  <c r="F2299" i="23"/>
  <c r="F2300" i="23"/>
  <c r="F2301" i="23"/>
  <c r="F2302" i="23"/>
  <c r="F2303" i="23"/>
  <c r="F2304" i="23"/>
  <c r="F2305" i="23"/>
  <c r="F2306" i="23"/>
  <c r="F2307" i="23"/>
  <c r="F2308" i="23"/>
  <c r="F2309" i="23"/>
  <c r="F2310" i="23"/>
  <c r="F2311" i="23"/>
  <c r="F2312" i="23"/>
  <c r="F2313" i="23"/>
  <c r="F2314" i="23"/>
  <c r="F2315" i="23"/>
  <c r="F2316" i="23"/>
  <c r="F2317" i="23"/>
  <c r="F2318" i="23"/>
  <c r="F2319" i="23"/>
  <c r="F2320" i="23"/>
  <c r="F2321" i="23"/>
  <c r="F2322" i="23"/>
  <c r="F2323" i="23"/>
  <c r="F2324" i="23"/>
  <c r="F2325" i="23"/>
  <c r="F2326" i="23"/>
  <c r="F2327" i="23"/>
  <c r="F2328" i="23"/>
  <c r="F2329" i="23"/>
  <c r="F2330" i="23"/>
  <c r="F2331" i="23"/>
  <c r="F2332" i="23"/>
  <c r="F2333" i="23"/>
  <c r="F2334" i="23"/>
  <c r="F2335" i="23"/>
  <c r="F2336" i="23"/>
  <c r="F2337" i="23"/>
  <c r="F2338" i="23"/>
  <c r="F2339" i="23"/>
  <c r="F2340" i="23"/>
  <c r="F2341" i="23"/>
  <c r="F2342" i="23"/>
  <c r="F2343" i="23"/>
  <c r="F2344" i="23"/>
  <c r="F2345" i="23"/>
  <c r="F2346" i="23"/>
  <c r="F2347" i="23"/>
  <c r="F2348" i="23"/>
  <c r="F2349" i="23"/>
  <c r="F2350" i="23"/>
  <c r="F2351" i="23"/>
  <c r="F2352" i="23"/>
  <c r="F2353" i="23"/>
  <c r="F2354" i="23"/>
  <c r="F2355" i="23"/>
  <c r="F2356" i="23"/>
  <c r="F2357" i="23"/>
  <c r="F2358" i="23"/>
  <c r="F2359" i="23"/>
  <c r="F2360" i="23"/>
  <c r="F2361" i="23"/>
  <c r="F2362" i="23"/>
  <c r="F2363" i="23"/>
  <c r="F2364" i="23"/>
  <c r="F2365" i="23"/>
  <c r="F2366" i="23"/>
  <c r="F2367" i="23"/>
  <c r="F2368" i="23"/>
  <c r="F2369" i="23"/>
  <c r="F2370" i="23"/>
  <c r="F2371" i="23"/>
  <c r="F2372" i="23"/>
  <c r="F2373" i="23"/>
  <c r="F2374" i="23"/>
  <c r="F2375" i="23"/>
  <c r="F2376" i="23"/>
  <c r="F2377" i="23"/>
  <c r="F2378" i="23"/>
  <c r="F2379" i="23"/>
  <c r="F2380" i="23"/>
  <c r="F2381" i="23"/>
  <c r="F2382" i="23"/>
  <c r="F2383" i="23"/>
  <c r="F2384" i="23"/>
  <c r="F2385" i="23"/>
  <c r="F2386" i="23"/>
  <c r="F2387" i="23"/>
  <c r="F2388" i="23"/>
  <c r="F2389" i="23"/>
  <c r="F2390" i="23"/>
  <c r="F2391" i="23"/>
  <c r="F2392" i="23"/>
  <c r="F2393" i="23"/>
  <c r="F2394" i="23"/>
  <c r="F2395" i="23"/>
  <c r="F2396" i="23"/>
  <c r="F2397" i="23"/>
  <c r="F2398" i="23"/>
  <c r="F2399" i="23"/>
  <c r="F2400" i="23"/>
  <c r="F2401" i="23"/>
  <c r="F2402" i="23"/>
  <c r="F2403" i="23"/>
  <c r="F2404" i="23"/>
  <c r="F2405" i="23"/>
  <c r="F2406" i="23"/>
  <c r="F2407" i="23"/>
  <c r="F2436" i="23"/>
  <c r="F2443" i="23"/>
  <c r="F2444" i="23"/>
  <c r="F2445" i="23"/>
  <c r="F2446" i="23"/>
  <c r="F2447" i="23"/>
  <c r="F2448" i="23"/>
  <c r="F2449" i="23"/>
  <c r="F2450" i="23"/>
  <c r="F2451" i="23"/>
  <c r="F2452" i="23"/>
  <c r="F2453" i="23"/>
  <c r="F2454" i="23"/>
  <c r="F2455" i="23"/>
  <c r="F2456" i="23"/>
  <c r="F2457" i="23"/>
  <c r="F2458" i="23"/>
  <c r="F2459" i="23"/>
  <c r="F2460" i="23"/>
  <c r="F2461" i="23"/>
  <c r="F2462" i="23"/>
  <c r="F2463" i="23"/>
  <c r="F2464" i="23"/>
  <c r="F2465" i="23"/>
  <c r="F2466" i="23"/>
  <c r="F2467" i="23"/>
  <c r="F2468" i="23"/>
  <c r="F2469" i="23"/>
  <c r="F2470" i="23"/>
  <c r="F2471" i="23"/>
  <c r="F2472" i="23"/>
  <c r="F2473" i="23"/>
  <c r="F2474" i="23"/>
  <c r="F2475" i="23"/>
  <c r="F2476" i="23"/>
  <c r="F2477" i="23"/>
  <c r="F2478" i="23"/>
  <c r="F2479" i="23"/>
  <c r="F2480" i="23"/>
  <c r="F2481" i="23"/>
  <c r="F2482" i="23"/>
  <c r="F2483" i="23"/>
  <c r="F2484" i="23"/>
  <c r="F2485" i="23"/>
  <c r="F2486" i="23"/>
  <c r="F2487" i="23"/>
  <c r="F2488" i="23"/>
  <c r="F2489" i="23"/>
  <c r="F2490" i="23"/>
  <c r="F2491" i="23"/>
  <c r="F2492" i="23"/>
  <c r="F2493" i="23"/>
  <c r="F2494" i="23"/>
  <c r="F2495" i="23"/>
  <c r="F2496" i="23"/>
  <c r="F2497" i="23"/>
  <c r="F2498" i="23"/>
  <c r="F2499" i="23"/>
  <c r="F2500" i="23"/>
  <c r="F2501" i="23"/>
  <c r="F2502" i="23"/>
  <c r="F2503" i="23"/>
  <c r="F2504" i="23"/>
  <c r="F2505" i="23"/>
  <c r="F2506" i="23"/>
  <c r="F2507" i="23"/>
  <c r="F2508" i="23"/>
  <c r="F2509" i="23"/>
  <c r="F2510" i="23"/>
  <c r="F2511" i="23"/>
  <c r="F2512" i="23"/>
  <c r="F2513" i="23"/>
  <c r="F2514" i="23"/>
  <c r="F2515" i="23"/>
  <c r="F2516" i="23"/>
  <c r="F2517" i="23"/>
  <c r="F2518" i="23"/>
  <c r="F2519" i="23"/>
  <c r="F2520" i="23"/>
  <c r="F2521" i="23"/>
  <c r="F2522" i="23"/>
  <c r="F2523" i="23"/>
  <c r="F2524" i="23"/>
  <c r="F2525" i="23"/>
  <c r="F2526" i="23"/>
  <c r="F2527" i="23"/>
  <c r="F2528" i="23"/>
  <c r="F2529" i="23"/>
  <c r="F2530" i="23"/>
  <c r="F2531" i="23"/>
  <c r="F2532" i="23"/>
  <c r="F2533" i="23"/>
  <c r="F2534" i="23"/>
  <c r="F2535" i="23"/>
  <c r="F2536" i="23"/>
  <c r="F2537" i="23"/>
  <c r="F2538" i="23"/>
  <c r="F2539" i="23"/>
  <c r="F2540" i="23"/>
  <c r="F2541" i="23"/>
  <c r="F2542" i="23"/>
  <c r="F2543" i="23"/>
  <c r="F2544" i="23"/>
  <c r="F2545" i="23"/>
  <c r="F2546" i="23"/>
  <c r="F2547" i="23"/>
  <c r="F2548" i="23"/>
  <c r="F2549" i="23"/>
  <c r="F2550" i="23"/>
  <c r="F2551" i="23"/>
  <c r="F2552" i="23"/>
  <c r="F2553" i="23"/>
  <c r="F2554" i="23"/>
  <c r="F2555" i="23"/>
  <c r="F2556" i="23"/>
  <c r="F2557" i="23"/>
  <c r="F2558" i="23"/>
  <c r="F2559" i="23"/>
  <c r="F2560" i="23"/>
  <c r="F2561" i="23"/>
  <c r="F2562" i="23"/>
  <c r="F2563" i="23"/>
  <c r="F2564" i="23"/>
  <c r="F2565" i="23"/>
  <c r="F2566" i="23"/>
  <c r="F2567" i="23"/>
  <c r="F2568" i="23"/>
  <c r="F2569" i="23"/>
  <c r="F2570" i="23"/>
  <c r="F2571" i="23"/>
  <c r="F2572" i="23"/>
  <c r="F2573" i="23"/>
  <c r="F2574" i="23"/>
  <c r="F2575" i="23"/>
  <c r="F2576" i="23"/>
  <c r="F2577" i="23"/>
  <c r="F2578" i="23"/>
  <c r="F2579" i="23"/>
  <c r="F2580" i="23"/>
  <c r="F2581" i="23"/>
  <c r="F2582" i="23"/>
  <c r="F2583" i="23"/>
  <c r="F2584" i="23"/>
  <c r="F2585" i="23"/>
  <c r="F2586" i="23"/>
  <c r="F2587" i="23"/>
  <c r="F2588" i="23"/>
  <c r="F2589" i="23"/>
  <c r="F2590" i="23"/>
  <c r="F2591" i="23"/>
  <c r="F2592" i="23"/>
  <c r="F2593" i="23"/>
  <c r="F2594" i="23"/>
  <c r="F2595" i="23"/>
  <c r="F2596" i="23"/>
  <c r="F2597" i="23"/>
  <c r="F2598" i="23"/>
  <c r="F2599" i="23"/>
  <c r="F2600" i="23"/>
  <c r="F2601" i="23"/>
  <c r="F2602" i="23"/>
  <c r="F2603" i="23"/>
  <c r="F2604" i="23"/>
  <c r="F2605" i="23"/>
  <c r="F2606" i="23"/>
  <c r="F2607" i="23"/>
  <c r="F2608" i="23"/>
  <c r="F2609" i="23"/>
  <c r="F2610" i="23"/>
  <c r="F2611" i="23"/>
  <c r="F2612" i="23"/>
  <c r="F2613" i="23"/>
  <c r="F2614" i="23"/>
  <c r="F2615" i="23"/>
  <c r="F2616" i="23"/>
  <c r="F2617" i="23"/>
  <c r="F2618" i="23"/>
  <c r="F2619" i="23"/>
  <c r="F2620" i="23"/>
  <c r="F2621" i="23"/>
  <c r="F2622" i="23"/>
  <c r="F2623" i="23"/>
  <c r="F2624" i="23"/>
  <c r="F2625" i="23"/>
  <c r="F2626" i="23"/>
  <c r="F2627" i="23"/>
  <c r="F2628" i="23"/>
  <c r="F2629" i="23"/>
  <c r="F2630" i="23"/>
  <c r="F2631" i="23"/>
  <c r="F2632" i="23"/>
  <c r="F2633" i="23"/>
  <c r="F2634" i="23"/>
  <c r="F2635" i="23"/>
  <c r="F2636" i="23"/>
  <c r="F2637" i="23"/>
  <c r="F2638" i="23"/>
  <c r="F2639" i="23"/>
  <c r="F2640" i="23"/>
  <c r="F2641" i="23"/>
  <c r="F2642" i="23"/>
  <c r="F2643" i="23"/>
  <c r="F2644" i="23"/>
  <c r="F2645" i="23"/>
  <c r="F2646" i="23"/>
  <c r="F2647" i="23"/>
  <c r="F2648" i="23"/>
  <c r="F2649" i="23"/>
  <c r="F2650" i="23"/>
  <c r="F2651" i="23"/>
  <c r="F2652" i="23"/>
  <c r="F2653" i="23"/>
  <c r="F2654" i="23"/>
  <c r="F2655" i="23"/>
  <c r="F2656" i="23"/>
  <c r="F2657" i="23"/>
  <c r="F2658" i="23"/>
  <c r="F2659" i="23"/>
  <c r="F2660" i="23"/>
  <c r="F2661" i="23"/>
  <c r="F2662" i="23"/>
  <c r="F2663" i="23"/>
  <c r="F2664" i="23"/>
  <c r="F2665" i="23"/>
  <c r="F2666" i="23"/>
  <c r="F2667" i="23"/>
  <c r="F2668" i="23"/>
  <c r="F2669" i="23"/>
  <c r="F2670" i="23"/>
  <c r="F2671" i="23"/>
  <c r="F2672" i="23"/>
  <c r="F2673" i="23"/>
  <c r="F2674" i="23"/>
  <c r="F2675" i="23"/>
  <c r="F2676" i="23"/>
  <c r="F2677" i="23"/>
  <c r="F2678" i="23"/>
  <c r="F2679" i="23"/>
  <c r="F2680" i="23"/>
  <c r="F2681" i="23"/>
  <c r="F2682" i="23"/>
  <c r="F2683" i="23"/>
  <c r="F2684" i="23"/>
  <c r="F2685" i="23"/>
  <c r="F2686" i="23"/>
  <c r="F2687" i="23"/>
  <c r="F2688" i="23"/>
  <c r="F2689" i="23"/>
  <c r="F2690" i="23"/>
  <c r="F2691" i="23"/>
  <c r="F2692" i="23"/>
  <c r="F2693" i="23"/>
  <c r="F2694" i="23"/>
  <c r="F2695" i="23"/>
  <c r="F2696" i="23"/>
  <c r="F2697" i="23"/>
  <c r="F2698" i="23"/>
  <c r="F2702" i="23"/>
  <c r="F2706" i="23"/>
  <c r="F2710" i="23"/>
  <c r="F2711" i="23"/>
  <c r="F2712" i="23"/>
  <c r="F2716" i="23"/>
  <c r="F2717" i="23"/>
  <c r="F2718" i="23"/>
  <c r="F2719" i="23"/>
  <c r="F2720" i="23"/>
  <c r="F2721" i="23"/>
  <c r="F2722" i="23"/>
  <c r="F2723" i="23"/>
  <c r="F2724" i="23"/>
  <c r="F2725" i="23"/>
  <c r="F2726" i="23"/>
  <c r="F2727" i="23"/>
  <c r="F2728" i="23"/>
  <c r="F2729" i="23"/>
  <c r="F2730" i="23"/>
  <c r="F2731" i="23"/>
  <c r="F2732" i="23"/>
  <c r="F2733" i="23"/>
  <c r="F2734" i="23"/>
  <c r="F2735" i="23"/>
  <c r="F2736" i="23"/>
  <c r="F2737" i="23"/>
  <c r="F2738" i="23"/>
  <c r="F2739" i="23"/>
  <c r="F2740" i="23"/>
  <c r="F2741" i="23"/>
  <c r="F2742" i="23"/>
  <c r="F2743" i="23"/>
  <c r="F2744" i="23"/>
  <c r="F2745" i="23"/>
  <c r="F2746" i="23"/>
  <c r="F2747" i="23"/>
  <c r="F2748" i="23"/>
  <c r="F2749" i="23"/>
  <c r="F2750" i="23"/>
  <c r="F2751" i="23"/>
  <c r="F2752" i="23"/>
  <c r="F2753" i="23"/>
  <c r="F2754" i="23"/>
  <c r="F2755" i="23"/>
  <c r="F2756" i="23"/>
  <c r="F2757" i="23"/>
  <c r="F2758" i="23"/>
  <c r="F2759" i="23"/>
  <c r="F2760" i="23"/>
  <c r="F2761" i="23"/>
  <c r="F2762" i="23"/>
  <c r="F2763" i="23"/>
  <c r="F2764" i="23"/>
  <c r="F2765" i="23"/>
  <c r="F2766" i="23"/>
  <c r="F2767" i="23"/>
  <c r="F2768" i="23"/>
  <c r="F2769" i="23"/>
  <c r="F2770" i="23"/>
  <c r="F2774" i="23"/>
  <c r="F2778" i="23"/>
  <c r="F2782" i="23"/>
  <c r="F2786" i="23"/>
  <c r="F2790" i="23"/>
  <c r="F2791" i="23"/>
  <c r="F2792" i="23"/>
  <c r="F2793" i="23"/>
  <c r="F2794" i="23"/>
  <c r="F2795" i="23"/>
  <c r="F2796" i="23"/>
  <c r="F2797" i="23"/>
  <c r="F2798" i="23"/>
  <c r="F2799" i="23"/>
  <c r="F2800" i="23"/>
  <c r="F2801" i="23"/>
  <c r="F2802" i="23"/>
  <c r="F2803" i="23"/>
  <c r="F2804" i="23"/>
  <c r="F2805" i="23"/>
  <c r="F2806" i="23"/>
  <c r="F2807" i="23"/>
  <c r="F2808" i="23"/>
  <c r="F2809" i="23"/>
  <c r="F2810" i="23"/>
  <c r="F2811" i="23"/>
  <c r="F2812" i="23"/>
  <c r="F2813" i="23"/>
  <c r="F2814" i="23"/>
  <c r="F2815" i="23"/>
  <c r="F2816" i="23"/>
  <c r="F2817" i="23"/>
  <c r="F2818" i="23"/>
  <c r="F2819" i="23"/>
  <c r="F2820" i="23"/>
  <c r="F2821" i="23"/>
  <c r="F2822" i="23"/>
  <c r="F2823" i="23"/>
  <c r="F2824" i="23"/>
  <c r="F2825" i="23"/>
  <c r="F2826" i="23"/>
  <c r="F2827" i="23"/>
  <c r="F2828" i="23"/>
  <c r="F2829" i="23"/>
  <c r="F2830" i="23"/>
  <c r="F2831" i="23"/>
  <c r="F2832" i="23"/>
  <c r="F2833" i="23"/>
  <c r="F2834" i="23"/>
  <c r="F2835" i="23"/>
  <c r="F2836" i="23"/>
  <c r="F2837" i="23"/>
  <c r="F2838" i="23"/>
  <c r="F2839" i="23"/>
  <c r="F2840" i="23"/>
  <c r="F2841" i="23"/>
  <c r="F2842" i="23"/>
  <c r="F2843" i="23"/>
  <c r="F2847" i="23"/>
  <c r="F2851" i="23"/>
  <c r="F2852" i="23"/>
  <c r="F2853" i="23"/>
  <c r="F2854" i="23"/>
  <c r="F2855" i="23"/>
  <c r="F2856" i="23"/>
  <c r="F2857" i="23"/>
  <c r="F2858" i="23"/>
  <c r="F2859" i="23"/>
  <c r="F2860" i="23"/>
  <c r="F2861" i="23"/>
  <c r="F2862" i="23"/>
  <c r="F2863" i="23"/>
  <c r="F2864" i="23"/>
  <c r="F2865" i="23"/>
  <c r="F2866" i="23"/>
  <c r="F2867" i="23"/>
  <c r="F2868" i="23"/>
  <c r="F2869" i="23"/>
  <c r="F2870" i="23"/>
  <c r="F2871" i="23"/>
  <c r="F2872" i="23"/>
  <c r="F2873" i="23"/>
  <c r="F2874" i="23"/>
  <c r="F2875" i="23"/>
  <c r="F2876" i="23"/>
  <c r="F2877" i="23"/>
  <c r="F2878" i="23"/>
  <c r="F2879" i="23"/>
  <c r="F2880" i="23"/>
  <c r="F2881" i="23"/>
  <c r="F2882" i="23"/>
  <c r="F2883" i="23"/>
  <c r="F2884" i="23"/>
  <c r="F2885" i="23"/>
  <c r="F2886" i="23"/>
  <c r="F2887" i="23"/>
  <c r="F2888" i="23"/>
  <c r="F2889" i="23"/>
  <c r="F2890" i="23"/>
  <c r="F2891" i="23"/>
  <c r="F2892" i="23"/>
  <c r="F2893" i="23"/>
  <c r="F2894" i="23"/>
  <c r="F2895" i="23"/>
  <c r="F2896" i="23"/>
  <c r="F2897" i="23"/>
  <c r="F2898" i="23"/>
  <c r="F2899" i="23"/>
  <c r="F2900" i="23"/>
  <c r="F2901" i="23"/>
  <c r="F2902" i="23"/>
  <c r="F2903" i="23"/>
  <c r="F2904" i="23"/>
  <c r="F2905" i="23"/>
  <c r="F2906" i="23"/>
  <c r="F2907" i="23"/>
  <c r="F2908" i="23"/>
  <c r="F2909" i="23"/>
  <c r="F2910" i="23"/>
  <c r="F2911" i="23"/>
  <c r="F2912" i="23"/>
  <c r="F2913" i="23"/>
  <c r="F2914" i="23"/>
  <c r="F2915" i="23"/>
  <c r="F2916" i="23"/>
  <c r="F2917" i="23"/>
  <c r="F2918" i="23"/>
  <c r="F2919" i="23"/>
  <c r="F2920" i="23"/>
  <c r="F2921" i="23"/>
  <c r="F2922" i="23"/>
  <c r="F2923" i="23"/>
  <c r="F2924" i="23"/>
  <c r="F2925" i="23"/>
  <c r="F2926" i="23"/>
  <c r="F2927" i="23"/>
  <c r="F2928" i="23"/>
  <c r="F2929" i="23"/>
  <c r="F2930" i="23"/>
  <c r="F2931" i="23"/>
  <c r="F2932" i="23"/>
  <c r="F2933" i="23"/>
  <c r="F2934" i="23"/>
  <c r="F2935" i="23"/>
  <c r="F2936" i="23"/>
  <c r="F2937" i="23"/>
  <c r="F2938" i="23"/>
  <c r="F2939" i="23"/>
  <c r="F2940" i="23"/>
  <c r="F2941" i="23"/>
  <c r="F2942" i="23"/>
  <c r="F2943" i="23"/>
  <c r="F2944" i="23"/>
  <c r="F2945" i="23"/>
  <c r="F2946" i="23"/>
  <c r="F2947" i="23"/>
  <c r="F2948" i="23"/>
  <c r="F2949" i="23"/>
  <c r="F2950" i="23"/>
  <c r="F2951" i="23"/>
  <c r="F2952" i="23"/>
  <c r="F2953" i="23"/>
  <c r="F2954" i="23"/>
  <c r="F2955" i="23"/>
  <c r="F2956" i="23"/>
  <c r="F2989" i="23"/>
  <c r="F2990" i="23"/>
  <c r="F2991" i="23"/>
  <c r="F2992" i="23"/>
  <c r="F2993" i="23"/>
  <c r="F2994" i="23"/>
  <c r="F2995" i="23"/>
  <c r="F2996" i="23"/>
  <c r="F2997" i="23"/>
  <c r="F2998" i="23"/>
  <c r="F2999" i="23"/>
  <c r="F3000" i="23"/>
  <c r="F3001" i="23"/>
  <c r="F3002" i="23"/>
  <c r="F3003" i="23"/>
  <c r="F3004" i="23"/>
  <c r="F3005" i="23"/>
  <c r="F3006" i="23"/>
  <c r="F3007" i="23"/>
  <c r="F3008" i="23"/>
  <c r="F3009" i="23"/>
  <c r="F3010" i="23"/>
  <c r="F3011" i="23"/>
  <c r="F3012" i="23"/>
  <c r="F3013" i="23"/>
  <c r="F3014" i="23"/>
  <c r="F3015" i="23"/>
  <c r="F3016" i="23"/>
  <c r="F3017" i="23"/>
  <c r="F3018" i="23"/>
  <c r="F3019" i="23"/>
  <c r="F3020" i="23"/>
  <c r="F3021" i="23"/>
  <c r="F3022" i="23"/>
  <c r="F3023" i="23"/>
  <c r="F3024" i="23"/>
  <c r="F3025" i="23"/>
  <c r="F3026" i="23"/>
  <c r="F3027" i="23"/>
  <c r="F3028" i="23"/>
  <c r="F3029" i="23"/>
  <c r="F3030" i="23"/>
  <c r="F3031" i="23"/>
  <c r="F3032" i="23"/>
  <c r="F3033" i="23"/>
  <c r="F3034" i="23"/>
  <c r="F3035" i="23"/>
  <c r="F3036" i="23"/>
  <c r="F3037" i="23"/>
  <c r="F3038" i="23"/>
  <c r="F3039" i="23"/>
  <c r="F3040" i="23"/>
  <c r="F3041" i="23"/>
  <c r="F3042" i="23"/>
  <c r="F3043" i="23"/>
  <c r="F3044" i="23"/>
  <c r="F3045" i="23"/>
  <c r="F3046" i="23"/>
  <c r="F3047" i="23"/>
  <c r="F3048" i="23"/>
  <c r="F3049" i="23"/>
  <c r="F3050" i="23"/>
  <c r="F3051" i="23"/>
  <c r="F3052" i="23"/>
  <c r="F3053" i="23"/>
  <c r="F3054" i="23"/>
  <c r="F3055" i="23"/>
  <c r="F3056" i="23"/>
  <c r="F3057" i="23"/>
  <c r="F3058" i="23"/>
  <c r="F3059" i="23"/>
  <c r="F3060" i="23"/>
  <c r="F3061" i="23"/>
  <c r="F3062" i="23"/>
  <c r="F3063" i="23"/>
  <c r="F3064" i="23"/>
  <c r="F3065" i="23"/>
  <c r="F3066" i="23"/>
  <c r="F3067" i="23"/>
  <c r="F3068" i="23"/>
  <c r="F3069" i="23"/>
  <c r="F3070" i="23"/>
  <c r="F3071" i="23"/>
  <c r="F3072" i="23"/>
  <c r="F3073" i="23"/>
  <c r="F3074" i="23"/>
  <c r="F3075" i="23"/>
  <c r="F3076" i="23"/>
  <c r="F3077" i="23"/>
  <c r="F3078" i="23"/>
  <c r="F3079" i="23"/>
  <c r="F3080" i="23"/>
  <c r="F3081" i="23"/>
  <c r="F3082" i="23"/>
  <c r="F3083" i="23"/>
  <c r="F3084" i="23"/>
  <c r="F3085" i="23"/>
  <c r="F3086" i="23"/>
  <c r="F3087" i="23"/>
  <c r="F3088" i="23"/>
  <c r="F3089" i="23"/>
  <c r="F3090" i="23"/>
  <c r="F3091" i="23"/>
  <c r="F3092" i="23"/>
  <c r="F3093" i="23"/>
  <c r="F3094" i="23"/>
  <c r="F3095" i="23"/>
  <c r="F3096" i="23"/>
  <c r="F3097" i="23"/>
  <c r="F3098" i="23"/>
  <c r="F3099" i="23"/>
  <c r="F3100" i="23"/>
  <c r="F3101" i="23"/>
  <c r="F3102" i="23"/>
  <c r="F3103" i="23"/>
  <c r="F3104" i="23"/>
  <c r="F3105" i="23"/>
  <c r="F3106" i="23"/>
  <c r="F3107" i="23"/>
  <c r="F3108" i="23"/>
  <c r="F3109" i="23"/>
  <c r="F3110" i="23"/>
  <c r="F3111" i="23"/>
  <c r="F3112" i="23"/>
  <c r="F3113" i="23"/>
  <c r="F3114" i="23"/>
  <c r="F3115" i="23"/>
  <c r="F3116" i="23"/>
  <c r="F3117" i="23"/>
  <c r="F3118" i="23"/>
  <c r="F3119" i="23"/>
  <c r="F3120" i="23"/>
  <c r="F3121" i="23"/>
  <c r="F3122" i="23"/>
  <c r="F3123" i="23"/>
  <c r="F3124" i="23"/>
  <c r="F3125" i="23"/>
  <c r="F3126" i="23"/>
  <c r="F3127" i="23"/>
  <c r="F3128" i="23"/>
  <c r="F3129" i="23"/>
  <c r="F3130" i="23"/>
  <c r="F3131" i="23"/>
  <c r="F3132" i="23"/>
  <c r="F3133" i="23"/>
  <c r="F3134" i="23"/>
  <c r="F3135" i="23"/>
  <c r="F3136" i="23"/>
  <c r="F3137" i="23"/>
  <c r="F3138" i="23"/>
  <c r="F3139" i="23"/>
  <c r="F3140" i="23"/>
  <c r="F3141" i="23"/>
  <c r="F3142" i="23"/>
  <c r="F3143" i="23"/>
  <c r="F3144" i="23"/>
  <c r="F3145" i="23"/>
  <c r="F3146" i="23"/>
  <c r="F3147" i="23"/>
  <c r="F3148" i="23"/>
  <c r="F3149" i="23"/>
  <c r="F3150" i="23"/>
  <c r="F3151" i="23"/>
  <c r="F3152" i="23"/>
  <c r="F3153" i="23"/>
  <c r="F3154" i="23"/>
  <c r="F3155" i="23"/>
  <c r="F3156" i="23"/>
  <c r="F3157" i="23"/>
  <c r="F3158" i="23"/>
  <c r="F3159" i="23"/>
  <c r="F3160" i="23"/>
  <c r="F3161" i="23"/>
  <c r="F3162" i="23"/>
  <c r="F3163" i="23"/>
  <c r="F3164" i="23"/>
  <c r="F3165" i="23"/>
  <c r="F3166" i="23"/>
  <c r="F3167" i="23"/>
  <c r="F3168" i="23"/>
  <c r="F3169" i="23"/>
  <c r="F3170" i="23"/>
  <c r="F3171" i="23"/>
  <c r="F3172" i="23"/>
  <c r="F3173" i="23"/>
  <c r="F3174" i="23"/>
  <c r="F3175" i="23"/>
  <c r="F3176" i="23"/>
  <c r="F3177" i="23"/>
  <c r="F3178" i="23"/>
  <c r="F3179" i="23"/>
  <c r="F3180" i="23"/>
  <c r="F3181" i="23"/>
  <c r="F3182" i="23"/>
  <c r="F3183" i="23"/>
  <c r="F3184" i="23"/>
  <c r="F3185" i="23"/>
  <c r="AB693" i="26" l="1"/>
  <c r="AB694" i="26"/>
  <c r="AB695" i="26"/>
  <c r="BZ311" i="4" l="1"/>
  <c r="BX311" i="4" s="1"/>
  <c r="BX310" i="4" s="1"/>
  <c r="BZ308" i="4"/>
  <c r="BX308" i="4" s="1"/>
  <c r="BX307" i="4" s="1"/>
  <c r="BZ305" i="4"/>
  <c r="BX305" i="4" s="1"/>
  <c r="BX304" i="4" s="1"/>
  <c r="BZ302" i="4"/>
  <c r="BX302" i="4" s="1"/>
  <c r="BX301" i="4" s="1"/>
  <c r="BZ299" i="4"/>
  <c r="BX299" i="4" s="1"/>
  <c r="BX298" i="4" s="1"/>
  <c r="BX293" i="4"/>
  <c r="BX292" i="4"/>
  <c r="BX291" i="4"/>
  <c r="BX290" i="4"/>
  <c r="BX283" i="4"/>
  <c r="BX282" i="4"/>
  <c r="BX280" i="4" s="1"/>
  <c r="BX278" i="4"/>
  <c r="BX277" i="4" s="1"/>
  <c r="BZ275" i="4"/>
  <c r="BY275" i="4"/>
  <c r="BZ274" i="4"/>
  <c r="BY274" i="4"/>
  <c r="BZ269" i="4"/>
  <c r="BY269" i="4"/>
  <c r="BZ268" i="4"/>
  <c r="BY268" i="4"/>
  <c r="BZ263" i="4"/>
  <c r="BX263" i="4" s="1"/>
  <c r="BZ262" i="4"/>
  <c r="BX262" i="4" s="1"/>
  <c r="BZ261" i="4"/>
  <c r="BX261" i="4" s="1"/>
  <c r="BZ258" i="4"/>
  <c r="BX258" i="4" s="1"/>
  <c r="BZ257" i="4"/>
  <c r="BX257" i="4" s="1"/>
  <c r="BZ256" i="4"/>
  <c r="BX256" i="4"/>
  <c r="BZ253" i="4"/>
  <c r="BX253" i="4" s="1"/>
  <c r="BZ252" i="4"/>
  <c r="BX252" i="4" s="1"/>
  <c r="BZ251" i="4"/>
  <c r="BX251" i="4" s="1"/>
  <c r="BZ248" i="4"/>
  <c r="BX248" i="4" s="1"/>
  <c r="BZ247" i="4"/>
  <c r="BX247" i="4" s="1"/>
  <c r="BZ246" i="4"/>
  <c r="BX246" i="4" s="1"/>
  <c r="BZ241" i="4"/>
  <c r="BX241" i="4" s="1"/>
  <c r="BZ240" i="4"/>
  <c r="BX240" i="4" s="1"/>
  <c r="BZ239" i="4"/>
  <c r="BX239" i="4" s="1"/>
  <c r="BZ236" i="4"/>
  <c r="BX236" i="4" s="1"/>
  <c r="BZ235" i="4"/>
  <c r="BX235" i="4" s="1"/>
  <c r="BZ234" i="4"/>
  <c r="BX234" i="4" s="1"/>
  <c r="BZ229" i="4"/>
  <c r="BX229" i="4" s="1"/>
  <c r="BZ228" i="4"/>
  <c r="BX228" i="4" s="1"/>
  <c r="BZ227" i="4"/>
  <c r="BX227" i="4" s="1"/>
  <c r="BZ222" i="4"/>
  <c r="BX222" i="4" s="1"/>
  <c r="BZ221" i="4"/>
  <c r="BX221" i="4" s="1"/>
  <c r="BZ218" i="4"/>
  <c r="BX218" i="4" s="1"/>
  <c r="BZ217" i="4"/>
  <c r="BX217" i="4" s="1"/>
  <c r="BZ214" i="4"/>
  <c r="BX214" i="4" s="1"/>
  <c r="BZ213" i="4"/>
  <c r="BX213" i="4" s="1"/>
  <c r="BZ207" i="4"/>
  <c r="BX207" i="4" s="1"/>
  <c r="BZ206" i="4"/>
  <c r="BX206" i="4" s="1"/>
  <c r="BZ205" i="4"/>
  <c r="BX205" i="4" s="1"/>
  <c r="BZ202" i="4"/>
  <c r="BX202" i="4" s="1"/>
  <c r="BZ201" i="4"/>
  <c r="BX201" i="4" s="1"/>
  <c r="BZ200" i="4"/>
  <c r="BX200" i="4" s="1"/>
  <c r="BZ197" i="4"/>
  <c r="BX197" i="4" s="1"/>
  <c r="BZ196" i="4"/>
  <c r="BX196" i="4" s="1"/>
  <c r="BZ195" i="4"/>
  <c r="BX195" i="4" s="1"/>
  <c r="BZ192" i="4"/>
  <c r="BX192" i="4" s="1"/>
  <c r="BZ191" i="4"/>
  <c r="BX191" i="4" s="1"/>
  <c r="BZ190" i="4"/>
  <c r="BX190" i="4" s="1"/>
  <c r="BZ187" i="4"/>
  <c r="BX187" i="4" s="1"/>
  <c r="BZ186" i="4"/>
  <c r="BX186" i="4" s="1"/>
  <c r="BZ185" i="4"/>
  <c r="BX185" i="4" s="1"/>
  <c r="BZ182" i="4"/>
  <c r="BX182" i="4" s="1"/>
  <c r="BZ181" i="4"/>
  <c r="BX181" i="4" s="1"/>
  <c r="BZ180" i="4"/>
  <c r="BX180" i="4" s="1"/>
  <c r="BZ177" i="4"/>
  <c r="BX177" i="4" s="1"/>
  <c r="BZ176" i="4"/>
  <c r="BX176" i="4" s="1"/>
  <c r="BZ175" i="4"/>
  <c r="BX175" i="4" s="1"/>
  <c r="BZ172" i="4"/>
  <c r="BX172" i="4" s="1"/>
  <c r="BZ171" i="4"/>
  <c r="BX171" i="4" s="1"/>
  <c r="BZ170" i="4"/>
  <c r="BX170" i="4" s="1"/>
  <c r="BY154" i="4"/>
  <c r="BX154" i="4" s="1"/>
  <c r="BZ153" i="4"/>
  <c r="BX153" i="4" s="1"/>
  <c r="BY149" i="4"/>
  <c r="BX149" i="4" s="1"/>
  <c r="BZ148" i="4"/>
  <c r="BX148" i="4" s="1"/>
  <c r="BY145" i="4"/>
  <c r="BX145" i="4" s="1"/>
  <c r="BZ144" i="4"/>
  <c r="BX144" i="4" s="1"/>
  <c r="BY141" i="4"/>
  <c r="BX141" i="4" s="1"/>
  <c r="BZ140" i="4"/>
  <c r="BX140" i="4" s="1"/>
  <c r="BY136" i="4"/>
  <c r="BX136" i="4" s="1"/>
  <c r="BZ135" i="4"/>
  <c r="BX135" i="4" s="1"/>
  <c r="BZ134" i="4"/>
  <c r="BX134" i="4" s="1"/>
  <c r="BY130" i="4"/>
  <c r="BX130" i="4" s="1"/>
  <c r="BZ129" i="4"/>
  <c r="BX129" i="4" s="1"/>
  <c r="BZ128" i="4"/>
  <c r="BX128" i="4" s="1"/>
  <c r="BZ124" i="4"/>
  <c r="BZ123" i="4"/>
  <c r="BZ122" i="4"/>
  <c r="BY122" i="4"/>
  <c r="BY123" i="4" s="1"/>
  <c r="BZ119" i="4"/>
  <c r="BZ118" i="4"/>
  <c r="BZ117" i="4"/>
  <c r="BY117" i="4"/>
  <c r="BY118" i="4" s="1"/>
  <c r="BZ114" i="4"/>
  <c r="BZ113" i="4"/>
  <c r="BX113" i="4" s="1"/>
  <c r="BZ112" i="4"/>
  <c r="BY112" i="4"/>
  <c r="BY114" i="4" s="1"/>
  <c r="BZ109" i="4"/>
  <c r="BZ108" i="4"/>
  <c r="BX108" i="4" s="1"/>
  <c r="BZ107" i="4"/>
  <c r="BY107" i="4"/>
  <c r="BY109" i="4" s="1"/>
  <c r="BZ104" i="4"/>
  <c r="BZ103" i="4"/>
  <c r="BX103" i="4" s="1"/>
  <c r="BZ102" i="4"/>
  <c r="BY102" i="4"/>
  <c r="BY104" i="4" s="1"/>
  <c r="BX98" i="4"/>
  <c r="BX97" i="4"/>
  <c r="BX96" i="4"/>
  <c r="BX95" i="4"/>
  <c r="BX94" i="4"/>
  <c r="BX93" i="4"/>
  <c r="BX92" i="4"/>
  <c r="BZ88" i="4"/>
  <c r="CF87" i="4"/>
  <c r="BZ87" i="4" s="1"/>
  <c r="BY87" i="4"/>
  <c r="BY88" i="4" s="1"/>
  <c r="BZ84" i="4"/>
  <c r="CF83" i="4"/>
  <c r="BZ83" i="4" s="1"/>
  <c r="BY83" i="4"/>
  <c r="BY84" i="4" s="1"/>
  <c r="BZ80" i="4"/>
  <c r="BZ79" i="4"/>
  <c r="BY79" i="4"/>
  <c r="BY80" i="4" s="1"/>
  <c r="BX80" i="4" s="1"/>
  <c r="BZ76" i="4"/>
  <c r="BZ75" i="4"/>
  <c r="BY75" i="4"/>
  <c r="BY76" i="4" s="1"/>
  <c r="BZ72" i="4"/>
  <c r="BZ71" i="4"/>
  <c r="BY71" i="4"/>
  <c r="BY72" i="4" s="1"/>
  <c r="BZ68" i="4"/>
  <c r="BZ67" i="4"/>
  <c r="BY67" i="4"/>
  <c r="BY68" i="4" s="1"/>
  <c r="BZ64" i="4"/>
  <c r="BY64" i="4"/>
  <c r="BZ63" i="4"/>
  <c r="BY63" i="4"/>
  <c r="BX58" i="4"/>
  <c r="BZ57" i="4"/>
  <c r="BX57" i="4" s="1"/>
  <c r="BZ56" i="4"/>
  <c r="BX56" i="4" s="1"/>
  <c r="BZ52" i="4"/>
  <c r="BX52" i="4" s="1"/>
  <c r="BZ51" i="4"/>
  <c r="BX51" i="4" s="1"/>
  <c r="BZ50" i="4"/>
  <c r="BX50" i="4" s="1"/>
  <c r="BZ47" i="4"/>
  <c r="BX47" i="4" s="1"/>
  <c r="BZ46" i="4"/>
  <c r="BX46" i="4" s="1"/>
  <c r="BZ45" i="4"/>
  <c r="BX45" i="4" s="1"/>
  <c r="BZ41" i="4"/>
  <c r="BX41" i="4" s="1"/>
  <c r="BZ40" i="4"/>
  <c r="BX40" i="4" s="1"/>
  <c r="BZ37" i="4"/>
  <c r="BX37" i="4" s="1"/>
  <c r="BZ36" i="4"/>
  <c r="BX36" i="4" s="1"/>
  <c r="BZ33" i="4"/>
  <c r="BX33" i="4" s="1"/>
  <c r="BZ32" i="4"/>
  <c r="BX32" i="4" s="1"/>
  <c r="BZ29" i="4"/>
  <c r="BX29" i="4" s="1"/>
  <c r="BZ28" i="4"/>
  <c r="BX28" i="4" s="1"/>
  <c r="BZ25" i="4"/>
  <c r="BX25" i="4" s="1"/>
  <c r="BZ24" i="4"/>
  <c r="BX24" i="4" s="1"/>
  <c r="BZ21" i="4"/>
  <c r="BX21" i="4" s="1"/>
  <c r="BZ20" i="4"/>
  <c r="BX20" i="4" s="1"/>
  <c r="CD16" i="4"/>
  <c r="BZ16" i="4" s="1"/>
  <c r="BY16" i="4"/>
  <c r="BZ15" i="4"/>
  <c r="BY15" i="4"/>
  <c r="BZ14" i="4"/>
  <c r="BX14" i="4" s="1"/>
  <c r="BY14" i="4"/>
  <c r="BZ13" i="4"/>
  <c r="BY13" i="4"/>
  <c r="CD10" i="4"/>
  <c r="BZ10" i="4" s="1"/>
  <c r="BY10" i="4"/>
  <c r="BZ9" i="4"/>
  <c r="BY9" i="4"/>
  <c r="BZ8" i="4"/>
  <c r="BY8" i="4"/>
  <c r="BZ7" i="4"/>
  <c r="BY7" i="4"/>
  <c r="BX84" i="4" l="1"/>
  <c r="BX16" i="4"/>
  <c r="BX269" i="4"/>
  <c r="BX79" i="4"/>
  <c r="BX78" i="4" s="1"/>
  <c r="BX268" i="4"/>
  <c r="BX255" i="4"/>
  <c r="BX31" i="4"/>
  <c r="BX287" i="4"/>
  <c r="BX44" i="4"/>
  <c r="BX118" i="4"/>
  <c r="BX27" i="4"/>
  <c r="BX117" i="4"/>
  <c r="BX63" i="4"/>
  <c r="BX184" i="4"/>
  <c r="BX102" i="4"/>
  <c r="BX267" i="4"/>
  <c r="BX265" i="4" s="1"/>
  <c r="BX10" i="4"/>
  <c r="BX13" i="4"/>
  <c r="BX275" i="4"/>
  <c r="BX226" i="4"/>
  <c r="BX224" i="4" s="1"/>
  <c r="BX87" i="4"/>
  <c r="BX8" i="4"/>
  <c r="BX39" i="4"/>
  <c r="BX189" i="4"/>
  <c r="BX250" i="4"/>
  <c r="BX67" i="4"/>
  <c r="BX122" i="4"/>
  <c r="BX139" i="4"/>
  <c r="BX123" i="4"/>
  <c r="BX212" i="4"/>
  <c r="BX274" i="4"/>
  <c r="BX152" i="4"/>
  <c r="BX151" i="4" s="1"/>
  <c r="BX143" i="4"/>
  <c r="BX72" i="4"/>
  <c r="BX216" i="4"/>
  <c r="BY124" i="4"/>
  <c r="BX124" i="4" s="1"/>
  <c r="BX174" i="4"/>
  <c r="BX114" i="4"/>
  <c r="BX147" i="4"/>
  <c r="BX9" i="4"/>
  <c r="BX54" i="4"/>
  <c r="BX76" i="4"/>
  <c r="BX179" i="4"/>
  <c r="BX19" i="4"/>
  <c r="BX233" i="4"/>
  <c r="BX296" i="4"/>
  <c r="BX15" i="4"/>
  <c r="BX23" i="4"/>
  <c r="BX90" i="4"/>
  <c r="BX83" i="4"/>
  <c r="BX82" i="4" s="1"/>
  <c r="BX126" i="4"/>
  <c r="BX238" i="4"/>
  <c r="BX204" i="4"/>
  <c r="BX245" i="4"/>
  <c r="BX7" i="4"/>
  <c r="BX64" i="4"/>
  <c r="BX68" i="4"/>
  <c r="BX220" i="4"/>
  <c r="BX104" i="4"/>
  <c r="BX49" i="4"/>
  <c r="BX132" i="4"/>
  <c r="BX260" i="4"/>
  <c r="BX199" i="4"/>
  <c r="BX112" i="4"/>
  <c r="BX35" i="4"/>
  <c r="BX109" i="4"/>
  <c r="BX194" i="4"/>
  <c r="BX71" i="4"/>
  <c r="BX88" i="4"/>
  <c r="BX86" i="4" s="1"/>
  <c r="BX169" i="4"/>
  <c r="BX75" i="4"/>
  <c r="BX107" i="4"/>
  <c r="BY119" i="4"/>
  <c r="BX119" i="4" s="1"/>
  <c r="BX66" i="4" l="1"/>
  <c r="BX70" i="4"/>
  <c r="BX43" i="4"/>
  <c r="BX62" i="4"/>
  <c r="BX116" i="4"/>
  <c r="BX12" i="4"/>
  <c r="BZ12" i="4" s="1"/>
  <c r="BX6" i="4"/>
  <c r="BZ6" i="4" s="1"/>
  <c r="BX273" i="4"/>
  <c r="BX271" i="4" s="1"/>
  <c r="BX101" i="4"/>
  <c r="BX138" i="4"/>
  <c r="BX74" i="4"/>
  <c r="BX18" i="4"/>
  <c r="BX111" i="4"/>
  <c r="BX210" i="4"/>
  <c r="BX121" i="4"/>
  <c r="BX243" i="4"/>
  <c r="BX106" i="4"/>
  <c r="BX231" i="4"/>
  <c r="BX168" i="4"/>
  <c r="BX61" i="4" l="1"/>
  <c r="BX100" i="4"/>
  <c r="BX5" i="4"/>
  <c r="AB8" i="28" l="1"/>
  <c r="AB9" i="28"/>
  <c r="AB10" i="28"/>
  <c r="AB11" i="28"/>
  <c r="AB12" i="28"/>
  <c r="AB13" i="28"/>
  <c r="AB14" i="28"/>
  <c r="AB15" i="28"/>
  <c r="AB16" i="28"/>
  <c r="AB17" i="28"/>
  <c r="AB18" i="28"/>
  <c r="AB19" i="28"/>
  <c r="AB7" i="28"/>
  <c r="V5" i="28"/>
  <c r="U5" i="28"/>
  <c r="T5" i="28"/>
  <c r="Y5" i="28"/>
  <c r="AD41" i="7"/>
  <c r="E41" i="7"/>
  <c r="AC4" i="7"/>
  <c r="O87" i="5"/>
  <c r="O88" i="5"/>
  <c r="L4" i="23"/>
  <c r="O97" i="5" l="1"/>
  <c r="Q97" i="5" s="1"/>
  <c r="AP41" i="7"/>
  <c r="AN41" i="7"/>
  <c r="AL41" i="7" s="1"/>
  <c r="BA41" i="7"/>
  <c r="AY41" i="7"/>
  <c r="I8" i="35"/>
  <c r="I9" i="35"/>
  <c r="I10" i="35"/>
  <c r="I6" i="35"/>
  <c r="I7" i="35"/>
  <c r="F13" i="35"/>
  <c r="I12" i="35"/>
  <c r="I11" i="35"/>
  <c r="P97" i="5" l="1"/>
  <c r="I13" i="35"/>
  <c r="AB3" i="5"/>
  <c r="Y3" i="5"/>
  <c r="S3" i="5"/>
  <c r="AA93" i="5"/>
  <c r="Z93" i="5" s="1"/>
  <c r="AC93" i="5" s="1"/>
  <c r="AA91" i="5"/>
  <c r="Z91" i="5" s="1"/>
  <c r="AC91" i="5" s="1"/>
  <c r="AA90" i="5"/>
  <c r="AD90" i="5" s="1"/>
  <c r="AA88" i="5"/>
  <c r="Z88" i="5" s="1"/>
  <c r="AC88" i="5" s="1"/>
  <c r="AA87" i="5"/>
  <c r="AD87" i="5" s="1"/>
  <c r="AA85" i="5"/>
  <c r="AD85" i="5" s="1"/>
  <c r="AA81" i="5"/>
  <c r="AD81" i="5" s="1"/>
  <c r="AA80" i="5"/>
  <c r="AD80" i="5" s="1"/>
  <c r="AA79" i="5"/>
  <c r="AD79" i="5" s="1"/>
  <c r="AA78" i="5"/>
  <c r="AD78" i="5" s="1"/>
  <c r="AA77" i="5"/>
  <c r="AD77" i="5" s="1"/>
  <c r="AA76" i="5"/>
  <c r="AD76" i="5" s="1"/>
  <c r="AA75" i="5"/>
  <c r="AD75" i="5" s="1"/>
  <c r="AA74" i="5"/>
  <c r="AD74" i="5" s="1"/>
  <c r="AA73" i="5"/>
  <c r="AD73" i="5" s="1"/>
  <c r="AA72" i="5"/>
  <c r="AD72" i="5" s="1"/>
  <c r="AA71" i="5"/>
  <c r="AD71" i="5" s="1"/>
  <c r="AA70" i="5"/>
  <c r="AD70" i="5" s="1"/>
  <c r="AD88" i="5" l="1"/>
  <c r="AD91" i="5"/>
  <c r="AD93" i="5"/>
  <c r="Z85" i="5"/>
  <c r="AC85" i="5" s="1"/>
  <c r="Z87" i="5"/>
  <c r="AC87" i="5" s="1"/>
  <c r="Z90" i="5"/>
  <c r="AC90" i="5" s="1"/>
  <c r="AV32" i="7" l="1"/>
  <c r="AU32" i="7"/>
  <c r="AT32" i="7"/>
  <c r="AS32" i="7"/>
  <c r="AO32" i="7"/>
  <c r="AM32" i="7" s="1"/>
  <c r="AV11" i="7"/>
  <c r="AV14" i="7"/>
  <c r="AV16" i="7"/>
  <c r="AV20" i="7"/>
  <c r="AV24" i="7"/>
  <c r="AV25" i="7"/>
  <c r="AV27" i="7"/>
  <c r="AV28" i="7"/>
  <c r="AV30" i="7"/>
  <c r="AV31" i="7"/>
  <c r="AV33" i="7"/>
  <c r="AU11" i="7"/>
  <c r="AU14" i="7"/>
  <c r="AU16" i="7"/>
  <c r="AU20" i="7"/>
  <c r="AU24" i="7"/>
  <c r="AU25" i="7"/>
  <c r="AU27" i="7"/>
  <c r="AU28" i="7"/>
  <c r="AU30" i="7"/>
  <c r="AU31" i="7"/>
  <c r="AU33" i="7"/>
  <c r="AU34" i="7"/>
  <c r="AT11" i="7"/>
  <c r="AT14" i="7"/>
  <c r="AT16" i="7"/>
  <c r="AT20" i="7"/>
  <c r="AT24" i="7"/>
  <c r="AT25" i="7"/>
  <c r="AT27" i="7"/>
  <c r="AT28" i="7"/>
  <c r="AT30" i="7"/>
  <c r="AT31" i="7"/>
  <c r="AT33" i="7"/>
  <c r="AT34" i="7"/>
  <c r="AT35" i="7"/>
  <c r="AT36" i="7"/>
  <c r="AV9" i="7"/>
  <c r="AU9" i="7"/>
  <c r="AT9" i="7"/>
  <c r="AS11" i="7"/>
  <c r="AS14" i="7"/>
  <c r="AS16" i="7"/>
  <c r="AS20" i="7"/>
  <c r="AS24" i="7"/>
  <c r="AS25" i="7"/>
  <c r="AS27" i="7"/>
  <c r="AS28" i="7"/>
  <c r="AS30" i="7"/>
  <c r="AS31" i="7"/>
  <c r="AS33" i="7"/>
  <c r="AS34" i="7"/>
  <c r="AS9" i="7"/>
  <c r="AO50" i="7"/>
  <c r="AM50" i="7" s="1"/>
  <c r="AO49" i="7"/>
  <c r="AM49" i="7" s="1"/>
  <c r="AO48" i="7"/>
  <c r="AO47" i="7"/>
  <c r="AM47" i="7" s="1"/>
  <c r="AO46" i="7"/>
  <c r="AO45" i="7"/>
  <c r="AM45" i="7" s="1"/>
  <c r="AO44" i="7"/>
  <c r="AM44" i="7" s="1"/>
  <c r="AO43" i="7"/>
  <c r="AM43" i="7" s="1"/>
  <c r="AO42" i="7"/>
  <c r="AM42" i="7" s="1"/>
  <c r="AO40" i="7"/>
  <c r="AM40" i="7" s="1"/>
  <c r="AO39" i="7"/>
  <c r="AM39" i="7" s="1"/>
  <c r="AO38" i="7"/>
  <c r="AM38" i="7" s="1"/>
  <c r="AO37" i="7"/>
  <c r="AM37" i="7" s="1"/>
  <c r="AO36" i="7"/>
  <c r="AM36" i="7" s="1"/>
  <c r="AO35" i="7"/>
  <c r="AM35" i="7" s="1"/>
  <c r="AO34" i="7"/>
  <c r="AM34" i="7" s="1"/>
  <c r="AO33" i="7"/>
  <c r="AM33" i="7" s="1"/>
  <c r="AO31" i="7"/>
  <c r="AM31" i="7" s="1"/>
  <c r="AO30" i="7"/>
  <c r="AM30" i="7" s="1"/>
  <c r="AO28" i="7"/>
  <c r="AM28" i="7" s="1"/>
  <c r="AO27" i="7"/>
  <c r="AM27" i="7" s="1"/>
  <c r="AO25" i="7"/>
  <c r="AM25" i="7" s="1"/>
  <c r="AO24" i="7"/>
  <c r="AM24" i="7" s="1"/>
  <c r="AO20" i="7"/>
  <c r="AM20" i="7" s="1"/>
  <c r="AO16" i="7"/>
  <c r="AM16" i="7" s="1"/>
  <c r="AO14" i="7"/>
  <c r="AM14" i="7" s="1"/>
  <c r="AO11" i="7"/>
  <c r="AO9" i="7"/>
  <c r="AM9" i="7" s="1"/>
  <c r="O32" i="5"/>
  <c r="AD39" i="7"/>
  <c r="AD40" i="7"/>
  <c r="O26" i="5" s="1"/>
  <c r="AD42" i="7"/>
  <c r="AD43" i="7"/>
  <c r="AD44" i="7"/>
  <c r="AD45" i="7"/>
  <c r="AD46" i="7"/>
  <c r="AD47" i="7"/>
  <c r="AD48" i="7"/>
  <c r="AD49" i="7"/>
  <c r="AD50" i="7"/>
  <c r="AN44" i="7" l="1"/>
  <c r="AL44" i="7" s="1"/>
  <c r="AN45" i="7"/>
  <c r="AL45" i="7" s="1"/>
  <c r="BB32" i="7"/>
  <c r="BA32" i="7" s="1"/>
  <c r="AN39" i="7"/>
  <c r="AL39" i="7" s="1"/>
  <c r="AN32" i="7"/>
  <c r="AL32" i="7" s="1"/>
  <c r="AN9" i="7"/>
  <c r="AL9" i="7" s="1"/>
  <c r="AN16" i="7"/>
  <c r="AL16" i="7" s="1"/>
  <c r="AN33" i="7"/>
  <c r="AL33" i="7" s="1"/>
  <c r="AN20" i="7"/>
  <c r="AL20" i="7" s="1"/>
  <c r="BB20" i="7"/>
  <c r="AZ20" i="7" s="1"/>
  <c r="AY20" i="7" s="1"/>
  <c r="BB9" i="7"/>
  <c r="AZ9" i="7" s="1"/>
  <c r="AY9" i="7" s="1"/>
  <c r="AN43" i="7"/>
  <c r="AL43" i="7" s="1"/>
  <c r="AN30" i="7"/>
  <c r="AL30" i="7" s="1"/>
  <c r="AN42" i="7"/>
  <c r="AL42" i="7" s="1"/>
  <c r="AN49" i="7"/>
  <c r="AL49" i="7" s="1"/>
  <c r="AN28" i="7"/>
  <c r="AL28" i="7" s="1"/>
  <c r="AN46" i="7"/>
  <c r="AL46" i="7" s="1"/>
  <c r="BB25" i="7"/>
  <c r="AZ25" i="7" s="1"/>
  <c r="AY25" i="7" s="1"/>
  <c r="BB14" i="7"/>
  <c r="AZ14" i="7" s="1"/>
  <c r="AY14" i="7" s="1"/>
  <c r="AN31" i="7"/>
  <c r="AL31" i="7" s="1"/>
  <c r="AN47" i="7"/>
  <c r="AL47" i="7" s="1"/>
  <c r="AN34" i="7"/>
  <c r="AL34" i="7" s="1"/>
  <c r="AN35" i="7"/>
  <c r="AL35" i="7" s="1"/>
  <c r="AN48" i="7"/>
  <c r="AL48" i="7" s="1"/>
  <c r="AN50" i="7"/>
  <c r="AL50" i="7" s="1"/>
  <c r="AN37" i="7"/>
  <c r="AL37" i="7" s="1"/>
  <c r="AN25" i="7"/>
  <c r="AL25" i="7" s="1"/>
  <c r="AN38" i="7"/>
  <c r="AL38" i="7" s="1"/>
  <c r="AN36" i="7"/>
  <c r="AL36" i="7" s="1"/>
  <c r="AM46" i="7"/>
  <c r="AM48" i="7"/>
  <c r="AN40" i="7"/>
  <c r="AL40" i="7" s="1"/>
  <c r="AN11" i="7"/>
  <c r="AL11" i="7" s="1"/>
  <c r="AM11" i="7"/>
  <c r="AN24" i="7"/>
  <c r="AL24" i="7" s="1"/>
  <c r="AN27" i="7"/>
  <c r="AL27" i="7" s="1"/>
  <c r="AN14" i="7"/>
  <c r="AL14" i="7" s="1"/>
  <c r="AZ32" i="7" l="1"/>
  <c r="AY32" i="7" s="1"/>
  <c r="BA9" i="7"/>
  <c r="BA20" i="7"/>
  <c r="BA14" i="7"/>
  <c r="BA25" i="7"/>
  <c r="AS43" i="7" l="1"/>
  <c r="AU40" i="7" l="1"/>
  <c r="BG603" i="4" l="1"/>
  <c r="BG602" i="4"/>
  <c r="BG601" i="4"/>
  <c r="BG600" i="4"/>
  <c r="BG599" i="4"/>
  <c r="BG598" i="4"/>
  <c r="BG597" i="4"/>
  <c r="BG596" i="4"/>
  <c r="BG595" i="4"/>
  <c r="BG594" i="4"/>
  <c r="BG593" i="4"/>
  <c r="BG592" i="4"/>
  <c r="BG591" i="4"/>
  <c r="BG590" i="4"/>
  <c r="BG589" i="4"/>
  <c r="BG588" i="4"/>
  <c r="BG587" i="4"/>
  <c r="BG586" i="4"/>
  <c r="BG585" i="4"/>
  <c r="BG584" i="4"/>
  <c r="BG583" i="4"/>
  <c r="BG582" i="4"/>
  <c r="BG581" i="4"/>
  <c r="BG580" i="4"/>
  <c r="BG579" i="4"/>
  <c r="BG578" i="4"/>
  <c r="BG577" i="4"/>
  <c r="BG576" i="4"/>
  <c r="BG575" i="4"/>
  <c r="BG574" i="4"/>
  <c r="BG573" i="4"/>
  <c r="BG572" i="4"/>
  <c r="BG571" i="4"/>
  <c r="BG570" i="4"/>
  <c r="BG569" i="4"/>
  <c r="BG568" i="4"/>
  <c r="BG567" i="4"/>
  <c r="BG566" i="4"/>
  <c r="BG565" i="4"/>
  <c r="BG564" i="4"/>
  <c r="BG563" i="4"/>
  <c r="BG562" i="4"/>
  <c r="BG561" i="4"/>
  <c r="BG560" i="4"/>
  <c r="BG559" i="4"/>
  <c r="BG558" i="4"/>
  <c r="BG557" i="4"/>
  <c r="BG556" i="4"/>
  <c r="BG555" i="4"/>
  <c r="BG554" i="4"/>
  <c r="BG553" i="4"/>
  <c r="BG552" i="4"/>
  <c r="BG551" i="4"/>
  <c r="BG550" i="4"/>
  <c r="BG549" i="4"/>
  <c r="BG548" i="4"/>
  <c r="BG547" i="4"/>
  <c r="BG546" i="4"/>
  <c r="BG545" i="4"/>
  <c r="BG544" i="4"/>
  <c r="BG543" i="4"/>
  <c r="BG542" i="4"/>
  <c r="BG541" i="4"/>
  <c r="BG540" i="4"/>
  <c r="BG539" i="4"/>
  <c r="BG538" i="4"/>
  <c r="BG537" i="4"/>
  <c r="BG536" i="4"/>
  <c r="BG535" i="4"/>
  <c r="BG534" i="4"/>
  <c r="BG533" i="4"/>
  <c r="BG532" i="4"/>
  <c r="BG531" i="4"/>
  <c r="BG530" i="4"/>
  <c r="BG529" i="4"/>
  <c r="BG528" i="4"/>
  <c r="BG527" i="4"/>
  <c r="BG526" i="4"/>
  <c r="BG525" i="4"/>
  <c r="BG524" i="4"/>
  <c r="BG523" i="4"/>
  <c r="BG522" i="4"/>
  <c r="BG521" i="4"/>
  <c r="BG520" i="4"/>
  <c r="BG519" i="4"/>
  <c r="BG518" i="4"/>
  <c r="BG517" i="4"/>
  <c r="BG516" i="4"/>
  <c r="BG515" i="4"/>
  <c r="BG514" i="4"/>
  <c r="BG513" i="4"/>
  <c r="BG512" i="4"/>
  <c r="BG511" i="4"/>
  <c r="BG510" i="4"/>
  <c r="BG509" i="4"/>
  <c r="BG508" i="4"/>
  <c r="BG507" i="4"/>
  <c r="BG506" i="4"/>
  <c r="BG505" i="4"/>
  <c r="BG504" i="4"/>
  <c r="BG503" i="4"/>
  <c r="BG502" i="4"/>
  <c r="BG501" i="4"/>
  <c r="BG500" i="4"/>
  <c r="BG499" i="4"/>
  <c r="BG498" i="4"/>
  <c r="BG497" i="4"/>
  <c r="BG496" i="4"/>
  <c r="BG495" i="4"/>
  <c r="BG494" i="4"/>
  <c r="BG493" i="4"/>
  <c r="BG492" i="4"/>
  <c r="BG491" i="4"/>
  <c r="BG490" i="4"/>
  <c r="BG489" i="4"/>
  <c r="BG488" i="4"/>
  <c r="BG487" i="4"/>
  <c r="BG486" i="4"/>
  <c r="BG485" i="4"/>
  <c r="BG484" i="4"/>
  <c r="BG483" i="4"/>
  <c r="BG482" i="4"/>
  <c r="BG481" i="4"/>
  <c r="BG480" i="4"/>
  <c r="BG479" i="4"/>
  <c r="BG478" i="4"/>
  <c r="BG477" i="4"/>
  <c r="BG476" i="4"/>
  <c r="BG475" i="4"/>
  <c r="BG474" i="4"/>
  <c r="BG473" i="4"/>
  <c r="BG472" i="4"/>
  <c r="BG471" i="4"/>
  <c r="BG470" i="4"/>
  <c r="BG469" i="4"/>
  <c r="BG468" i="4"/>
  <c r="BG467" i="4"/>
  <c r="BG466" i="4"/>
  <c r="BG465" i="4"/>
  <c r="BG464" i="4"/>
  <c r="BG463" i="4"/>
  <c r="BG462" i="4"/>
  <c r="BG461" i="4"/>
  <c r="BG460" i="4"/>
  <c r="BG459" i="4"/>
  <c r="BG458" i="4"/>
  <c r="BG457" i="4"/>
  <c r="BG456" i="4"/>
  <c r="BG455" i="4"/>
  <c r="BG454" i="4"/>
  <c r="BG453" i="4"/>
  <c r="BG452" i="4"/>
  <c r="BG451" i="4"/>
  <c r="BG450" i="4"/>
  <c r="BG449" i="4"/>
  <c r="BG448" i="4"/>
  <c r="BG447" i="4"/>
  <c r="BG446" i="4"/>
  <c r="BG445" i="4"/>
  <c r="BG444" i="4"/>
  <c r="BG443" i="4"/>
  <c r="BG442" i="4"/>
  <c r="BG441" i="4"/>
  <c r="BG440" i="4"/>
  <c r="BG439" i="4"/>
  <c r="BG438" i="4"/>
  <c r="BG437" i="4"/>
  <c r="BG436" i="4"/>
  <c r="BG435" i="4"/>
  <c r="BG434" i="4"/>
  <c r="BG433" i="4"/>
  <c r="BG432" i="4"/>
  <c r="BG431" i="4"/>
  <c r="BG430" i="4"/>
  <c r="BG429" i="4"/>
  <c r="BG428" i="4"/>
  <c r="BG427" i="4"/>
  <c r="BG426" i="4"/>
  <c r="BG425" i="4"/>
  <c r="BG424" i="4"/>
  <c r="BG423" i="4"/>
  <c r="BG422" i="4"/>
  <c r="BG421" i="4"/>
  <c r="BG420" i="4"/>
  <c r="BG419" i="4"/>
  <c r="BG418" i="4"/>
  <c r="BG417" i="4"/>
  <c r="BG416" i="4"/>
  <c r="BG415" i="4"/>
  <c r="BG414" i="4"/>
  <c r="BG413" i="4"/>
  <c r="BG412" i="4"/>
  <c r="BG411" i="4"/>
  <c r="BG410" i="4"/>
  <c r="BG409" i="4"/>
  <c r="BG408" i="4"/>
  <c r="BG407" i="4"/>
  <c r="BG406" i="4"/>
  <c r="BG405" i="4"/>
  <c r="BG404" i="4"/>
  <c r="BG403" i="4"/>
  <c r="BG402" i="4"/>
  <c r="BG401" i="4"/>
  <c r="BG400" i="4"/>
  <c r="BG399" i="4"/>
  <c r="BG398" i="4"/>
  <c r="BG397" i="4"/>
  <c r="BG396" i="4"/>
  <c r="BG395" i="4"/>
  <c r="BG394" i="4"/>
  <c r="BG393" i="4"/>
  <c r="BG392" i="4"/>
  <c r="BG391" i="4"/>
  <c r="BG390" i="4"/>
  <c r="BG389" i="4"/>
  <c r="BG388" i="4"/>
  <c r="BG387" i="4"/>
  <c r="BG386" i="4"/>
  <c r="BG385" i="4"/>
  <c r="BG384" i="4"/>
  <c r="BG383" i="4"/>
  <c r="BG382" i="4"/>
  <c r="BG381" i="4"/>
  <c r="BG380" i="4"/>
  <c r="BG379" i="4"/>
  <c r="BG378" i="4"/>
  <c r="BG377" i="4"/>
  <c r="BG376" i="4"/>
  <c r="BG375" i="4"/>
  <c r="BG374" i="4"/>
  <c r="BG373" i="4"/>
  <c r="BG372" i="4"/>
  <c r="BG371" i="4"/>
  <c r="BG370" i="4"/>
  <c r="BG369" i="4"/>
  <c r="BG368" i="4"/>
  <c r="BG367" i="4"/>
  <c r="BG366" i="4"/>
  <c r="BG365" i="4"/>
  <c r="BG364" i="4"/>
  <c r="BG363" i="4"/>
  <c r="BG362" i="4"/>
  <c r="BG361" i="4"/>
  <c r="BG360" i="4"/>
  <c r="BG359" i="4"/>
  <c r="BG358" i="4"/>
  <c r="BG357" i="4"/>
  <c r="BG356" i="4"/>
  <c r="BG355" i="4"/>
  <c r="BG354" i="4"/>
  <c r="BG353" i="4"/>
  <c r="BG352" i="4"/>
  <c r="BG351" i="4"/>
  <c r="BG350" i="4"/>
  <c r="BG349" i="4"/>
  <c r="BG348" i="4"/>
  <c r="BG347" i="4"/>
  <c r="BG346" i="4"/>
  <c r="BG345" i="4"/>
  <c r="BG344" i="4"/>
  <c r="BG343" i="4"/>
  <c r="BG342" i="4"/>
  <c r="BG341" i="4"/>
  <c r="BG340" i="4"/>
  <c r="BG339" i="4"/>
  <c r="BG338" i="4"/>
  <c r="BG337" i="4"/>
  <c r="BG336" i="4"/>
  <c r="BG335" i="4"/>
  <c r="BG334" i="4"/>
  <c r="BG333" i="4"/>
  <c r="BG332" i="4"/>
  <c r="BG331" i="4"/>
  <c r="BG330" i="4"/>
  <c r="BG329" i="4"/>
  <c r="BG328" i="4"/>
  <c r="BG327" i="4"/>
  <c r="BG326" i="4"/>
  <c r="BG325" i="4"/>
  <c r="BG324" i="4"/>
  <c r="BG323" i="4"/>
  <c r="BG322" i="4"/>
  <c r="BG321" i="4"/>
  <c r="BG320" i="4"/>
  <c r="BG319" i="4"/>
  <c r="BG318" i="4"/>
  <c r="BG317" i="4"/>
  <c r="BG316" i="4"/>
  <c r="BG315" i="4"/>
  <c r="BG314" i="4"/>
  <c r="BG313" i="4"/>
  <c r="BG312" i="4"/>
  <c r="BG311" i="4"/>
  <c r="BG310" i="4"/>
  <c r="BG309" i="4"/>
  <c r="BG308" i="4"/>
  <c r="BG307" i="4"/>
  <c r="BG306" i="4"/>
  <c r="BG305" i="4"/>
  <c r="BG304" i="4"/>
  <c r="BG303" i="4"/>
  <c r="BG302" i="4"/>
  <c r="BG301" i="4"/>
  <c r="BG300" i="4"/>
  <c r="BG299" i="4"/>
  <c r="BG298" i="4"/>
  <c r="BG297" i="4"/>
  <c r="BG296" i="4"/>
  <c r="BG295" i="4"/>
  <c r="BG294" i="4"/>
  <c r="BG293" i="4"/>
  <c r="BG292" i="4"/>
  <c r="BG291" i="4"/>
  <c r="BG290" i="4"/>
  <c r="BG289" i="4"/>
  <c r="BG288" i="4"/>
  <c r="BG287" i="4"/>
  <c r="BG286" i="4"/>
  <c r="BG285" i="4"/>
  <c r="BG284" i="4"/>
  <c r="BG283" i="4"/>
  <c r="BG282" i="4"/>
  <c r="BG281" i="4"/>
  <c r="BG280" i="4"/>
  <c r="BG279" i="4"/>
  <c r="BG278" i="4"/>
  <c r="BG277" i="4"/>
  <c r="BG276" i="4"/>
  <c r="BG275" i="4"/>
  <c r="BG274" i="4"/>
  <c r="BG273" i="4"/>
  <c r="BG272" i="4"/>
  <c r="BG271" i="4"/>
  <c r="BG270" i="4"/>
  <c r="BG269" i="4"/>
  <c r="BG268" i="4"/>
  <c r="BG267" i="4"/>
  <c r="BG266" i="4"/>
  <c r="BG265" i="4"/>
  <c r="BG264" i="4"/>
  <c r="BG263" i="4"/>
  <c r="BG262" i="4"/>
  <c r="BG261" i="4"/>
  <c r="BG260" i="4"/>
  <c r="BG259" i="4"/>
  <c r="BG258" i="4"/>
  <c r="BG257" i="4"/>
  <c r="BG256" i="4"/>
  <c r="BG255" i="4"/>
  <c r="BG254" i="4"/>
  <c r="BG253" i="4"/>
  <c r="BG252" i="4"/>
  <c r="BG251" i="4"/>
  <c r="BG250" i="4"/>
  <c r="BG249" i="4"/>
  <c r="BG248" i="4"/>
  <c r="BG247" i="4"/>
  <c r="BG246" i="4"/>
  <c r="BG245" i="4"/>
  <c r="BG244" i="4"/>
  <c r="BG243" i="4"/>
  <c r="BG242" i="4"/>
  <c r="BG241" i="4"/>
  <c r="BG240" i="4"/>
  <c r="BG239" i="4"/>
  <c r="BG238" i="4"/>
  <c r="BG237" i="4"/>
  <c r="BG236" i="4"/>
  <c r="BG235" i="4"/>
  <c r="BG234" i="4"/>
  <c r="BG233" i="4"/>
  <c r="BG232" i="4"/>
  <c r="BG231" i="4"/>
  <c r="BG230" i="4"/>
  <c r="BG229" i="4"/>
  <c r="BG228" i="4"/>
  <c r="BG227" i="4"/>
  <c r="BG226" i="4"/>
  <c r="BG225" i="4"/>
  <c r="BG224" i="4"/>
  <c r="BG223" i="4"/>
  <c r="BG222" i="4"/>
  <c r="BG221" i="4"/>
  <c r="BG220" i="4"/>
  <c r="BG219" i="4"/>
  <c r="BG218" i="4"/>
  <c r="BG217" i="4"/>
  <c r="BG216" i="4"/>
  <c r="BG215" i="4"/>
  <c r="BG214" i="4"/>
  <c r="BG213" i="4"/>
  <c r="BG212" i="4"/>
  <c r="BG211" i="4"/>
  <c r="BG210" i="4"/>
  <c r="BG209" i="4"/>
  <c r="BG208" i="4"/>
  <c r="BG207" i="4"/>
  <c r="BG206" i="4"/>
  <c r="BG205" i="4"/>
  <c r="BG204" i="4"/>
  <c r="BG203" i="4"/>
  <c r="BG202" i="4"/>
  <c r="BG201" i="4"/>
  <c r="BG200" i="4"/>
  <c r="BG199" i="4"/>
  <c r="BG198" i="4"/>
  <c r="BG197" i="4"/>
  <c r="BG196" i="4"/>
  <c r="BG195" i="4"/>
  <c r="BG194" i="4"/>
  <c r="BG193" i="4"/>
  <c r="BG192" i="4"/>
  <c r="BG191" i="4"/>
  <c r="BG190" i="4"/>
  <c r="BG189" i="4"/>
  <c r="BG188" i="4"/>
  <c r="BG187" i="4"/>
  <c r="BG186" i="4"/>
  <c r="BG185" i="4"/>
  <c r="BG184" i="4"/>
  <c r="BG183" i="4"/>
  <c r="BG182" i="4"/>
  <c r="BG181" i="4"/>
  <c r="BG180" i="4"/>
  <c r="BG179" i="4"/>
  <c r="BG178" i="4"/>
  <c r="BG177" i="4"/>
  <c r="BG176" i="4"/>
  <c r="BG175" i="4"/>
  <c r="BG174" i="4"/>
  <c r="BG173" i="4"/>
  <c r="BG172" i="4"/>
  <c r="BG171" i="4"/>
  <c r="BG170" i="4"/>
  <c r="BG169" i="4"/>
  <c r="BG168" i="4"/>
  <c r="BG167" i="4"/>
  <c r="BG166" i="4"/>
  <c r="BG165" i="4"/>
  <c r="BG164" i="4"/>
  <c r="BG163" i="4"/>
  <c r="BG162" i="4"/>
  <c r="BG161" i="4"/>
  <c r="BG160" i="4"/>
  <c r="BG159" i="4"/>
  <c r="BG158" i="4"/>
  <c r="BG157" i="4"/>
  <c r="BG156" i="4"/>
  <c r="BG155" i="4"/>
  <c r="BG154" i="4"/>
  <c r="BG153" i="4"/>
  <c r="BG152" i="4"/>
  <c r="BG151" i="4"/>
  <c r="BG150" i="4"/>
  <c r="BG149" i="4"/>
  <c r="BG148" i="4"/>
  <c r="BG147" i="4"/>
  <c r="BG146" i="4"/>
  <c r="BG145" i="4"/>
  <c r="BG144" i="4"/>
  <c r="BG143" i="4"/>
  <c r="BG142" i="4"/>
  <c r="BG141" i="4"/>
  <c r="BG140" i="4"/>
  <c r="BG139" i="4"/>
  <c r="BG138" i="4"/>
  <c r="BG137" i="4"/>
  <c r="BG136" i="4"/>
  <c r="BG135" i="4"/>
  <c r="BG134" i="4"/>
  <c r="BG133" i="4"/>
  <c r="BG132" i="4"/>
  <c r="BG131" i="4"/>
  <c r="BG130" i="4"/>
  <c r="BG129" i="4"/>
  <c r="BG128" i="4"/>
  <c r="BG127" i="4"/>
  <c r="BG126" i="4"/>
  <c r="BG125" i="4"/>
  <c r="BG124" i="4"/>
  <c r="BG123" i="4"/>
  <c r="BG122" i="4"/>
  <c r="BG121" i="4"/>
  <c r="BG120" i="4"/>
  <c r="BG119" i="4"/>
  <c r="BG118" i="4"/>
  <c r="BG117" i="4"/>
  <c r="BG116" i="4"/>
  <c r="BG115" i="4"/>
  <c r="BG114" i="4"/>
  <c r="BG113" i="4"/>
  <c r="BG112" i="4"/>
  <c r="BG111" i="4"/>
  <c r="BG110" i="4"/>
  <c r="BG109" i="4"/>
  <c r="BG108" i="4"/>
  <c r="BG107" i="4"/>
  <c r="BG106" i="4"/>
  <c r="BG105" i="4"/>
  <c r="BG104" i="4"/>
  <c r="BG103" i="4"/>
  <c r="BG102" i="4"/>
  <c r="BG101" i="4"/>
  <c r="BG100" i="4"/>
  <c r="BG99" i="4"/>
  <c r="BG98" i="4"/>
  <c r="BG97" i="4"/>
  <c r="BG96" i="4"/>
  <c r="BG95" i="4"/>
  <c r="BG94" i="4"/>
  <c r="BG93" i="4"/>
  <c r="BG92" i="4"/>
  <c r="BG91" i="4"/>
  <c r="BG90" i="4"/>
  <c r="BG89" i="4"/>
  <c r="BG88" i="4"/>
  <c r="BG87" i="4"/>
  <c r="BG86" i="4"/>
  <c r="BG85" i="4"/>
  <c r="BG84" i="4"/>
  <c r="BG83" i="4"/>
  <c r="BG82" i="4"/>
  <c r="BG81" i="4"/>
  <c r="BG80" i="4"/>
  <c r="BG79" i="4"/>
  <c r="BG78" i="4"/>
  <c r="BG77" i="4"/>
  <c r="BG76" i="4"/>
  <c r="BG75" i="4"/>
  <c r="BG74" i="4"/>
  <c r="BG73" i="4"/>
  <c r="BG72" i="4"/>
  <c r="BG71" i="4"/>
  <c r="BG70" i="4"/>
  <c r="BG69" i="4"/>
  <c r="BG68" i="4"/>
  <c r="BG67" i="4"/>
  <c r="BG66" i="4"/>
  <c r="BG65" i="4"/>
  <c r="BG64" i="4"/>
  <c r="BG63" i="4"/>
  <c r="BG62" i="4"/>
  <c r="BG61" i="4"/>
  <c r="BG60" i="4"/>
  <c r="BG59" i="4"/>
  <c r="BG58" i="4"/>
  <c r="BG57" i="4"/>
  <c r="BG56" i="4"/>
  <c r="BG55" i="4"/>
  <c r="BG54" i="4"/>
  <c r="BG53" i="4"/>
  <c r="BG52" i="4"/>
  <c r="BG51" i="4"/>
  <c r="BG50" i="4"/>
  <c r="BG49" i="4"/>
  <c r="BG48" i="4"/>
  <c r="BG47" i="4"/>
  <c r="BG46" i="4"/>
  <c r="BG45" i="4"/>
  <c r="BG44" i="4"/>
  <c r="BG43" i="4"/>
  <c r="BG42" i="4"/>
  <c r="BG41" i="4"/>
  <c r="BG40" i="4"/>
  <c r="BG39" i="4"/>
  <c r="BG38" i="4"/>
  <c r="BG37" i="4"/>
  <c r="BG36" i="4"/>
  <c r="BG35" i="4"/>
  <c r="BG34" i="4"/>
  <c r="BG33" i="4"/>
  <c r="BG32" i="4"/>
  <c r="BG31" i="4"/>
  <c r="BG30" i="4"/>
  <c r="BG29" i="4"/>
  <c r="BG28" i="4"/>
  <c r="BG27" i="4"/>
  <c r="BG26" i="4"/>
  <c r="BG25" i="4"/>
  <c r="BG24" i="4"/>
  <c r="BG23" i="4"/>
  <c r="BG22" i="4"/>
  <c r="BG21" i="4"/>
  <c r="BG20" i="4"/>
  <c r="BG19" i="4"/>
  <c r="BG18" i="4"/>
  <c r="BG17" i="4"/>
  <c r="BG16" i="4"/>
  <c r="BG15" i="4"/>
  <c r="BG14" i="4"/>
  <c r="BG13" i="4"/>
  <c r="BG12" i="4"/>
  <c r="BG11" i="4"/>
  <c r="BG10" i="4"/>
  <c r="BG9" i="4"/>
  <c r="BG8" i="4"/>
  <c r="BG7" i="4"/>
  <c r="BG6" i="4"/>
  <c r="BG5" i="4"/>
  <c r="AV8" i="26" l="1"/>
  <c r="AV9" i="26"/>
  <c r="AV10" i="26"/>
  <c r="AV11" i="26"/>
  <c r="AV12" i="26"/>
  <c r="AV13" i="26"/>
  <c r="AV14" i="26"/>
  <c r="AV15" i="26"/>
  <c r="AV16" i="26"/>
  <c r="AV18" i="26"/>
  <c r="AV19" i="26"/>
  <c r="AV20" i="26"/>
  <c r="AV21" i="26"/>
  <c r="AV22" i="26"/>
  <c r="AV23" i="26"/>
  <c r="AV24" i="26"/>
  <c r="AV25" i="26"/>
  <c r="AV26" i="26"/>
  <c r="AV27" i="26"/>
  <c r="AV28" i="26"/>
  <c r="AV29" i="26"/>
  <c r="AV30" i="26"/>
  <c r="AV39" i="26"/>
  <c r="AV40" i="26"/>
  <c r="AV41" i="26"/>
  <c r="AV42" i="26"/>
  <c r="AV43" i="26"/>
  <c r="AV44" i="26"/>
  <c r="AV45" i="26"/>
  <c r="AV46" i="26"/>
  <c r="AV47" i="26"/>
  <c r="AV48" i="26"/>
  <c r="AV49" i="26"/>
  <c r="AV50" i="26"/>
  <c r="AV51" i="26"/>
  <c r="AV52" i="26"/>
  <c r="AV59" i="26"/>
  <c r="AV60" i="26"/>
  <c r="AV61" i="26"/>
  <c r="AV62" i="26"/>
  <c r="AV63" i="26"/>
  <c r="AV64" i="26"/>
  <c r="AV65" i="26"/>
  <c r="AV66" i="26"/>
  <c r="AV67" i="26"/>
  <c r="AV68" i="26"/>
  <c r="AV69" i="26"/>
  <c r="AV70" i="26"/>
  <c r="AV71" i="26"/>
  <c r="AV74" i="26"/>
  <c r="AV75" i="26"/>
  <c r="AV76" i="26"/>
  <c r="AV77" i="26"/>
  <c r="AV78" i="26"/>
  <c r="AV79" i="26"/>
  <c r="AV80" i="26"/>
  <c r="AV81" i="26"/>
  <c r="AV82" i="26"/>
  <c r="AV83" i="26"/>
  <c r="AV84" i="26"/>
  <c r="AV85" i="26"/>
  <c r="AV86" i="26"/>
  <c r="AV87" i="26"/>
  <c r="AV88" i="26"/>
  <c r="AV91" i="26"/>
  <c r="AV92" i="26"/>
  <c r="AV93" i="26"/>
  <c r="AV94" i="26"/>
  <c r="AV95" i="26"/>
  <c r="AV96" i="26"/>
  <c r="AV97" i="26"/>
  <c r="AV98" i="26"/>
  <c r="AV99" i="26"/>
  <c r="AV100" i="26"/>
  <c r="AV101" i="26"/>
  <c r="AV102" i="26"/>
  <c r="AV105" i="26"/>
  <c r="AV106" i="26"/>
  <c r="AV107" i="26"/>
  <c r="AV108" i="26"/>
  <c r="AV109" i="26"/>
  <c r="AV112" i="26"/>
  <c r="AV113" i="26"/>
  <c r="AV114" i="26"/>
  <c r="AV115" i="26"/>
  <c r="AV116" i="26"/>
  <c r="AV117" i="26"/>
  <c r="AV118" i="26"/>
  <c r="AV119" i="26"/>
  <c r="AV120" i="26"/>
  <c r="AV123" i="26"/>
  <c r="AV124" i="26"/>
  <c r="AV125" i="26"/>
  <c r="AV126" i="26"/>
  <c r="AV127" i="26"/>
  <c r="AV128" i="26"/>
  <c r="AV129" i="26"/>
  <c r="AV130" i="26"/>
  <c r="AV131" i="26"/>
  <c r="AV132" i="26"/>
  <c r="AV133" i="26"/>
  <c r="AV134" i="26"/>
  <c r="AV137" i="26"/>
  <c r="AV138" i="26"/>
  <c r="AV139" i="26"/>
  <c r="AV140" i="26"/>
  <c r="AV141" i="26"/>
  <c r="AV144" i="26"/>
  <c r="AV145" i="26"/>
  <c r="AV146" i="26"/>
  <c r="AV147" i="26"/>
  <c r="AV148" i="26"/>
  <c r="AV150" i="26"/>
  <c r="AV151" i="26"/>
  <c r="AV152" i="26"/>
  <c r="AV153" i="26"/>
  <c r="AV154" i="26"/>
  <c r="AV155" i="26"/>
  <c r="AV156" i="26"/>
  <c r="AV157" i="26"/>
  <c r="AV158" i="26"/>
  <c r="AV159" i="26"/>
  <c r="AV160" i="26"/>
  <c r="AV161" i="26"/>
  <c r="AV162" i="26"/>
  <c r="AV163" i="26"/>
  <c r="AV164" i="26"/>
  <c r="AV165" i="26"/>
  <c r="AV166" i="26"/>
  <c r="AV167" i="26"/>
  <c r="AV168" i="26"/>
  <c r="AV169" i="26"/>
  <c r="AV170" i="26"/>
  <c r="AV171" i="26"/>
  <c r="AV172" i="26"/>
  <c r="AV173" i="26"/>
  <c r="AV174" i="26"/>
  <c r="AV175" i="26"/>
  <c r="AV176" i="26"/>
  <c r="AV177" i="26"/>
  <c r="AV178" i="26"/>
  <c r="AV179" i="26"/>
  <c r="AV180" i="26"/>
  <c r="AV181" i="26"/>
  <c r="AV182" i="26"/>
  <c r="AV183" i="26"/>
  <c r="AV184" i="26"/>
  <c r="AV185" i="26"/>
  <c r="AV186" i="26"/>
  <c r="AV187" i="26"/>
  <c r="AV188" i="26"/>
  <c r="AV189" i="26"/>
  <c r="AV190" i="26"/>
  <c r="AV191" i="26"/>
  <c r="AV192" i="26"/>
  <c r="AV193" i="26"/>
  <c r="AV194" i="26"/>
  <c r="AV195" i="26"/>
  <c r="AV196" i="26"/>
  <c r="AV197" i="26"/>
  <c r="AV198" i="26"/>
  <c r="AV199" i="26"/>
  <c r="AV200" i="26"/>
  <c r="AV201" i="26"/>
  <c r="AV202" i="26"/>
  <c r="AV203" i="26"/>
  <c r="AV204" i="26"/>
  <c r="AV205" i="26"/>
  <c r="AV206" i="26"/>
  <c r="AV207" i="26"/>
  <c r="AV208" i="26"/>
  <c r="AV209" i="26"/>
  <c r="AV210" i="26"/>
  <c r="AV211" i="26"/>
  <c r="AV212" i="26"/>
  <c r="AV213" i="26"/>
  <c r="AV214" i="26"/>
  <c r="AV215" i="26"/>
  <c r="AV216" i="26"/>
  <c r="AV217" i="26"/>
  <c r="AV218" i="26"/>
  <c r="AV219" i="26"/>
  <c r="AV220" i="26"/>
  <c r="AV221" i="26"/>
  <c r="AV222" i="26"/>
  <c r="AV223" i="26"/>
  <c r="AV224" i="26"/>
  <c r="AV225" i="26"/>
  <c r="AV226" i="26"/>
  <c r="AV227" i="26"/>
  <c r="AV228" i="26"/>
  <c r="AV229" i="26"/>
  <c r="AV230" i="26"/>
  <c r="AV231" i="26"/>
  <c r="AV235" i="26"/>
  <c r="AV236" i="26"/>
  <c r="AV237" i="26"/>
  <c r="AV238" i="26"/>
  <c r="AV239" i="26"/>
  <c r="AV240" i="26"/>
  <c r="AV241" i="26"/>
  <c r="AV242" i="26"/>
  <c r="AV243" i="26"/>
  <c r="AV244" i="26"/>
  <c r="AV245" i="26"/>
  <c r="AV246" i="26"/>
  <c r="AV247" i="26"/>
  <c r="AV248" i="26"/>
  <c r="AV249" i="26"/>
  <c r="AV250" i="26"/>
  <c r="AV251" i="26"/>
  <c r="AV252" i="26"/>
  <c r="AV253" i="26"/>
  <c r="AV254" i="26"/>
  <c r="AV255" i="26"/>
  <c r="AV256" i="26"/>
  <c r="AV257" i="26"/>
  <c r="AV258" i="26"/>
  <c r="AV259" i="26"/>
  <c r="AV262" i="26"/>
  <c r="AV263" i="26"/>
  <c r="AV264" i="26"/>
  <c r="AV265" i="26"/>
  <c r="AV268" i="26"/>
  <c r="AV269" i="26"/>
  <c r="AV270" i="26"/>
  <c r="AV271" i="26"/>
  <c r="AV272" i="26"/>
  <c r="AV273" i="26"/>
  <c r="AV274" i="26"/>
  <c r="AV275" i="26"/>
  <c r="AV276" i="26"/>
  <c r="AV277" i="26"/>
  <c r="AV278" i="26"/>
  <c r="AV279" i="26"/>
  <c r="AV280" i="26"/>
  <c r="AV281" i="26"/>
  <c r="AV282" i="26"/>
  <c r="AV283" i="26"/>
  <c r="AV286" i="26"/>
  <c r="AV287" i="26"/>
  <c r="AV288" i="26"/>
  <c r="AV289" i="26"/>
  <c r="AV292" i="26"/>
  <c r="AV295" i="26"/>
  <c r="AV298" i="26"/>
  <c r="AV301" i="26"/>
  <c r="AV304" i="26"/>
  <c r="AV307" i="26"/>
  <c r="AV310" i="26"/>
  <c r="AV313" i="26"/>
  <c r="AV316" i="26"/>
  <c r="AV319" i="26"/>
  <c r="AV322" i="26"/>
  <c r="AV325" i="26"/>
  <c r="AV328" i="26"/>
  <c r="AV331" i="26"/>
  <c r="AV334" i="26"/>
  <c r="AV337" i="26"/>
  <c r="AV340" i="26"/>
  <c r="AV343" i="26"/>
  <c r="AV346" i="26"/>
  <c r="AV349" i="26"/>
  <c r="AV352" i="26"/>
  <c r="AV355" i="26"/>
  <c r="AV358" i="26"/>
  <c r="AV361" i="26"/>
  <c r="AV364" i="26"/>
  <c r="AV367" i="26"/>
  <c r="AV370" i="26"/>
  <c r="AV373" i="26"/>
  <c r="AV376" i="26"/>
  <c r="AV379" i="26"/>
  <c r="AV382" i="26"/>
  <c r="AV383" i="26"/>
  <c r="AV386" i="26"/>
  <c r="AV389" i="26"/>
  <c r="AV392" i="26"/>
  <c r="AV395" i="26"/>
  <c r="AV398" i="26"/>
  <c r="AV401" i="26"/>
  <c r="AV402" i="26"/>
  <c r="AV405" i="26"/>
  <c r="AV406" i="26"/>
  <c r="AV409" i="26"/>
  <c r="AV412" i="26"/>
  <c r="AV415" i="26"/>
  <c r="AV418" i="26"/>
  <c r="AV421" i="26"/>
  <c r="AV422" i="26"/>
  <c r="AV423" i="26"/>
  <c r="AV424" i="26"/>
  <c r="AV425" i="26"/>
  <c r="AV426" i="26"/>
  <c r="AV427" i="26"/>
  <c r="AV428" i="26"/>
  <c r="AV429" i="26"/>
  <c r="AV430" i="26"/>
  <c r="AV431" i="26"/>
  <c r="AV432" i="26"/>
  <c r="AV433" i="26"/>
  <c r="AV434" i="26"/>
  <c r="AV435" i="26"/>
  <c r="AV436" i="26"/>
  <c r="AV437" i="26"/>
  <c r="AV438" i="26"/>
  <c r="AV439" i="26"/>
  <c r="AV440" i="26"/>
  <c r="AV441" i="26"/>
  <c r="AV442" i="26"/>
  <c r="AV443" i="26"/>
  <c r="AV444" i="26"/>
  <c r="AV445" i="26"/>
  <c r="AV446" i="26"/>
  <c r="AV447" i="26"/>
  <c r="AV448" i="26"/>
  <c r="AV449" i="26"/>
  <c r="AV450" i="26"/>
  <c r="AV451" i="26"/>
  <c r="AV452" i="26"/>
  <c r="AV453" i="26"/>
  <c r="AV454" i="26"/>
  <c r="AV455" i="26"/>
  <c r="AV456" i="26"/>
  <c r="AV457" i="26"/>
  <c r="AV458" i="26"/>
  <c r="AV459" i="26"/>
  <c r="AV460" i="26"/>
  <c r="AV461" i="26"/>
  <c r="AV462" i="26"/>
  <c r="AV463" i="26"/>
  <c r="AV464" i="26"/>
  <c r="AV465" i="26"/>
  <c r="AV466" i="26"/>
  <c r="AV467" i="26"/>
  <c r="AV468" i="26"/>
  <c r="AV469" i="26"/>
  <c r="AV470" i="26"/>
  <c r="AV471" i="26"/>
  <c r="AV472" i="26"/>
  <c r="AV473" i="26"/>
  <c r="AV474" i="26"/>
  <c r="AV475" i="26"/>
  <c r="AV476" i="26"/>
  <c r="AV477" i="26"/>
  <c r="AV478" i="26"/>
  <c r="AV479" i="26"/>
  <c r="AV480" i="26"/>
  <c r="AV481" i="26"/>
  <c r="AV482" i="26"/>
  <c r="AV483" i="26"/>
  <c r="AV484" i="26"/>
  <c r="AV485" i="26"/>
  <c r="AV486" i="26"/>
  <c r="AV487" i="26"/>
  <c r="AV488" i="26"/>
  <c r="AV489" i="26"/>
  <c r="AV490" i="26"/>
  <c r="AV491" i="26"/>
  <c r="AV492" i="26"/>
  <c r="AV493" i="26"/>
  <c r="AV494" i="26"/>
  <c r="AV495" i="26"/>
  <c r="AV496" i="26"/>
  <c r="AV497" i="26"/>
  <c r="AV498" i="26"/>
  <c r="AV499" i="26"/>
  <c r="AV500" i="26"/>
  <c r="AV501" i="26"/>
  <c r="AV502" i="26"/>
  <c r="AV503" i="26"/>
  <c r="AV504" i="26"/>
  <c r="AV505" i="26"/>
  <c r="AV506" i="26"/>
  <c r="AV507" i="26"/>
  <c r="AV508" i="26"/>
  <c r="AV509" i="26"/>
  <c r="AV510" i="26"/>
  <c r="AV511" i="26"/>
  <c r="AV512" i="26"/>
  <c r="AV513" i="26"/>
  <c r="AV514" i="26"/>
  <c r="AV515" i="26"/>
  <c r="AV516" i="26"/>
  <c r="AV517" i="26"/>
  <c r="AV518" i="26"/>
  <c r="AV519" i="26"/>
  <c r="AV520" i="26"/>
  <c r="AV521" i="26"/>
  <c r="AV522" i="26"/>
  <c r="AV523" i="26"/>
  <c r="AV524" i="26"/>
  <c r="AV525" i="26"/>
  <c r="AV526" i="26"/>
  <c r="AV527" i="26"/>
  <c r="AV528" i="26"/>
  <c r="AV529" i="26"/>
  <c r="AV530" i="26"/>
  <c r="AV531" i="26"/>
  <c r="AV532" i="26"/>
  <c r="AV533" i="26"/>
  <c r="AV534" i="26"/>
  <c r="AV535" i="26"/>
  <c r="AV536" i="26"/>
  <c r="AV537" i="26"/>
  <c r="AV538" i="26"/>
  <c r="AV539" i="26"/>
  <c r="AV540" i="26"/>
  <c r="AV541" i="26"/>
  <c r="AV542" i="26"/>
  <c r="AV543" i="26"/>
  <c r="AV544" i="26"/>
  <c r="AV545" i="26"/>
  <c r="AV546" i="26"/>
  <c r="AV547" i="26"/>
  <c r="AV548" i="26"/>
  <c r="AV549" i="26"/>
  <c r="AV550" i="26"/>
  <c r="AV551" i="26"/>
  <c r="AV552" i="26"/>
  <c r="AV553" i="26"/>
  <c r="AV554" i="26"/>
  <c r="AV555" i="26"/>
  <c r="AV556" i="26"/>
  <c r="AV557" i="26"/>
  <c r="AV558" i="26"/>
  <c r="AV559" i="26"/>
  <c r="AV560" i="26"/>
  <c r="AV561" i="26"/>
  <c r="AV562" i="26"/>
  <c r="AV563" i="26"/>
  <c r="AV564" i="26"/>
  <c r="AV565" i="26"/>
  <c r="AV566" i="26"/>
  <c r="AV567" i="26"/>
  <c r="AV568" i="26"/>
  <c r="AV569" i="26"/>
  <c r="AV570" i="26"/>
  <c r="AV571" i="26"/>
  <c r="AV572" i="26"/>
  <c r="AV573" i="26"/>
  <c r="AV574" i="26"/>
  <c r="AV575" i="26"/>
  <c r="AV576" i="26"/>
  <c r="AV577" i="26"/>
  <c r="AV578" i="26"/>
  <c r="AV579" i="26"/>
  <c r="AV580" i="26"/>
  <c r="AV581" i="26"/>
  <c r="AV582" i="26"/>
  <c r="AV583" i="26"/>
  <c r="AV584" i="26"/>
  <c r="AV585" i="26"/>
  <c r="AV586" i="26"/>
  <c r="AV587" i="26"/>
  <c r="AV588" i="26"/>
  <c r="AV589" i="26"/>
  <c r="AV590" i="26"/>
  <c r="AV591" i="26"/>
  <c r="AV592" i="26"/>
  <c r="AV593" i="26"/>
  <c r="AV594" i="26"/>
  <c r="AV595" i="26"/>
  <c r="AV596" i="26"/>
  <c r="AV597" i="26"/>
  <c r="AV598" i="26"/>
  <c r="AV599" i="26"/>
  <c r="AV600" i="26"/>
  <c r="AV601" i="26"/>
  <c r="AV602" i="26"/>
  <c r="AV603" i="26"/>
  <c r="AV604" i="26"/>
  <c r="AV605" i="26"/>
  <c r="AV606" i="26"/>
  <c r="AV607" i="26"/>
  <c r="AV608" i="26"/>
  <c r="AV609" i="26"/>
  <c r="AV610" i="26"/>
  <c r="AV611" i="26"/>
  <c r="AV612" i="26"/>
  <c r="AV613" i="26"/>
  <c r="AV614" i="26"/>
  <c r="AV615" i="26"/>
  <c r="AV616" i="26"/>
  <c r="AV617" i="26"/>
  <c r="AV618" i="26"/>
  <c r="AV619" i="26"/>
  <c r="AV620" i="26"/>
  <c r="AV621" i="26"/>
  <c r="AV622" i="26"/>
  <c r="AV623" i="26"/>
  <c r="AV624" i="26"/>
  <c r="AV625" i="26"/>
  <c r="AV626" i="26"/>
  <c r="AV627" i="26"/>
  <c r="AV628" i="26"/>
  <c r="AV629" i="26"/>
  <c r="AV630" i="26"/>
  <c r="AV631" i="26"/>
  <c r="AV632" i="26"/>
  <c r="AV633" i="26"/>
  <c r="AV634" i="26"/>
  <c r="AV635" i="26"/>
  <c r="AV636" i="26"/>
  <c r="AV637" i="26"/>
  <c r="AV638" i="26"/>
  <c r="AV639" i="26"/>
  <c r="AV640" i="26"/>
  <c r="AV641" i="26"/>
  <c r="AV642" i="26"/>
  <c r="AV643" i="26"/>
  <c r="AV644" i="26"/>
  <c r="AV645" i="26"/>
  <c r="AV646" i="26"/>
  <c r="AV647" i="26"/>
  <c r="AV648" i="26"/>
  <c r="AV649" i="26"/>
  <c r="AV650" i="26"/>
  <c r="AV651" i="26"/>
  <c r="AV652" i="26"/>
  <c r="AV653" i="26"/>
  <c r="AV654" i="26"/>
  <c r="AV655" i="26"/>
  <c r="AV656" i="26"/>
  <c r="AV657" i="26"/>
  <c r="AV658" i="26"/>
  <c r="AV659" i="26"/>
  <c r="AV660" i="26"/>
  <c r="AV661" i="26"/>
  <c r="AV662" i="26"/>
  <c r="AV663" i="26"/>
  <c r="AV664" i="26"/>
  <c r="AV665" i="26"/>
  <c r="AV666" i="26"/>
  <c r="AV667" i="26"/>
  <c r="AV668" i="26"/>
  <c r="AV669" i="26"/>
  <c r="AV670" i="26"/>
  <c r="AV671" i="26"/>
  <c r="AV672" i="26"/>
  <c r="AV673" i="26"/>
  <c r="AV674" i="26"/>
  <c r="AV675" i="26"/>
  <c r="AV676" i="26"/>
  <c r="AV677" i="26"/>
  <c r="AV678" i="26"/>
  <c r="AV679" i="26"/>
  <c r="AV680" i="26"/>
  <c r="AV681" i="26"/>
  <c r="AV682" i="26"/>
  <c r="AV683" i="26"/>
  <c r="AV684" i="26"/>
  <c r="AV685" i="26"/>
  <c r="AV686" i="26"/>
  <c r="AV687" i="26"/>
  <c r="AV688" i="26"/>
  <c r="AV689" i="26"/>
  <c r="AV690" i="26"/>
  <c r="AV691" i="26"/>
  <c r="AV692" i="26"/>
  <c r="AU8" i="26"/>
  <c r="AU9" i="26"/>
  <c r="AU10" i="26"/>
  <c r="AU11" i="26"/>
  <c r="AU12" i="26"/>
  <c r="AU13" i="26"/>
  <c r="AU14" i="26"/>
  <c r="AU15" i="26"/>
  <c r="AU16" i="26"/>
  <c r="AU18" i="26"/>
  <c r="AU19" i="26"/>
  <c r="AU20" i="26"/>
  <c r="AU21" i="26"/>
  <c r="AU22" i="26"/>
  <c r="AU23" i="26"/>
  <c r="AU24" i="26"/>
  <c r="AU25" i="26"/>
  <c r="AU26" i="26"/>
  <c r="AU27" i="26"/>
  <c r="AU28" i="26"/>
  <c r="AU29" i="26"/>
  <c r="AU30" i="26"/>
  <c r="AU36" i="26"/>
  <c r="AU37" i="26"/>
  <c r="AU38" i="26"/>
  <c r="AU39" i="26"/>
  <c r="AU40" i="26"/>
  <c r="AU41" i="26"/>
  <c r="AU42" i="26"/>
  <c r="AU43" i="26"/>
  <c r="AU44" i="26"/>
  <c r="AU45" i="26"/>
  <c r="AU46" i="26"/>
  <c r="AU47" i="26"/>
  <c r="AU48" i="26"/>
  <c r="AU49" i="26"/>
  <c r="AU50" i="26"/>
  <c r="AU51" i="26"/>
  <c r="AU52" i="26"/>
  <c r="AU59" i="26"/>
  <c r="AU60" i="26"/>
  <c r="AU61" i="26"/>
  <c r="AU62" i="26"/>
  <c r="AU63" i="26"/>
  <c r="AU64" i="26"/>
  <c r="AU65" i="26"/>
  <c r="AU66" i="26"/>
  <c r="AU67" i="26"/>
  <c r="AU68" i="26"/>
  <c r="AU69" i="26"/>
  <c r="AU70" i="26"/>
  <c r="AU71" i="26"/>
  <c r="AU74" i="26"/>
  <c r="AU75" i="26"/>
  <c r="AU76" i="26"/>
  <c r="AU77" i="26"/>
  <c r="AU78" i="26"/>
  <c r="AU79" i="26"/>
  <c r="AU80" i="26"/>
  <c r="AU81" i="26"/>
  <c r="AU82" i="26"/>
  <c r="AU83" i="26"/>
  <c r="AU84" i="26"/>
  <c r="AU85" i="26"/>
  <c r="AU86" i="26"/>
  <c r="AU87" i="26"/>
  <c r="AU88" i="26"/>
  <c r="AU91" i="26"/>
  <c r="AU92" i="26"/>
  <c r="AU93" i="26"/>
  <c r="AU94" i="26"/>
  <c r="AU95" i="26"/>
  <c r="AU96" i="26"/>
  <c r="AU97" i="26"/>
  <c r="AU98" i="26"/>
  <c r="AU99" i="26"/>
  <c r="AU100" i="26"/>
  <c r="AU101" i="26"/>
  <c r="AU102" i="26"/>
  <c r="AU105" i="26"/>
  <c r="AU106" i="26"/>
  <c r="AU107" i="26"/>
  <c r="AU108" i="26"/>
  <c r="AU109" i="26"/>
  <c r="AU112" i="26"/>
  <c r="AU113" i="26"/>
  <c r="AU114" i="26"/>
  <c r="AU115" i="26"/>
  <c r="AU116" i="26"/>
  <c r="AU117" i="26"/>
  <c r="AU118" i="26"/>
  <c r="AU119" i="26"/>
  <c r="AU120" i="26"/>
  <c r="AU123" i="26"/>
  <c r="AU124" i="26"/>
  <c r="AU125" i="26"/>
  <c r="AU126" i="26"/>
  <c r="AU127" i="26"/>
  <c r="AU128" i="26"/>
  <c r="AU129" i="26"/>
  <c r="AU130" i="26"/>
  <c r="AU131" i="26"/>
  <c r="AU132" i="26"/>
  <c r="AU133" i="26"/>
  <c r="AU134" i="26"/>
  <c r="AU137" i="26"/>
  <c r="AU138" i="26"/>
  <c r="AU139" i="26"/>
  <c r="AU140" i="26"/>
  <c r="AU141" i="26"/>
  <c r="AU144" i="26"/>
  <c r="AU145" i="26"/>
  <c r="AU146" i="26"/>
  <c r="AU147" i="26"/>
  <c r="AU148" i="26"/>
  <c r="AU150" i="26"/>
  <c r="AU151" i="26"/>
  <c r="AU152" i="26"/>
  <c r="AU153" i="26"/>
  <c r="AU154" i="26"/>
  <c r="AU155" i="26"/>
  <c r="AU156" i="26"/>
  <c r="AU157" i="26"/>
  <c r="AU158" i="26"/>
  <c r="AU159" i="26"/>
  <c r="AU160" i="26"/>
  <c r="AU161" i="26"/>
  <c r="AU162" i="26"/>
  <c r="AU163" i="26"/>
  <c r="AU164" i="26"/>
  <c r="AU165" i="26"/>
  <c r="AU166" i="26"/>
  <c r="AU167" i="26"/>
  <c r="AU168" i="26"/>
  <c r="AU169" i="26"/>
  <c r="AU170" i="26"/>
  <c r="AU171" i="26"/>
  <c r="AU172" i="26"/>
  <c r="AU173" i="26"/>
  <c r="AU174" i="26"/>
  <c r="AU175" i="26"/>
  <c r="AU176" i="26"/>
  <c r="AU177" i="26"/>
  <c r="AU178" i="26"/>
  <c r="AU179" i="26"/>
  <c r="AU180" i="26"/>
  <c r="AU181" i="26"/>
  <c r="AU182" i="26"/>
  <c r="AU183" i="26"/>
  <c r="AU184" i="26"/>
  <c r="AU185" i="26"/>
  <c r="AU186" i="26"/>
  <c r="AU187" i="26"/>
  <c r="AU188" i="26"/>
  <c r="AU189" i="26"/>
  <c r="AU190" i="26"/>
  <c r="AU191" i="26"/>
  <c r="AU192" i="26"/>
  <c r="AU193" i="26"/>
  <c r="AU194" i="26"/>
  <c r="AU195" i="26"/>
  <c r="AU196" i="26"/>
  <c r="AU197" i="26"/>
  <c r="AU198" i="26"/>
  <c r="AU199" i="26"/>
  <c r="AU200" i="26"/>
  <c r="AU201" i="26"/>
  <c r="AU202" i="26"/>
  <c r="AU203" i="26"/>
  <c r="AU204" i="26"/>
  <c r="AU205" i="26"/>
  <c r="AU206" i="26"/>
  <c r="AU207" i="26"/>
  <c r="AU208" i="26"/>
  <c r="AU209" i="26"/>
  <c r="AU210" i="26"/>
  <c r="AU211" i="26"/>
  <c r="AU212" i="26"/>
  <c r="AU213" i="26"/>
  <c r="AU214" i="26"/>
  <c r="AU215" i="26"/>
  <c r="AU216" i="26"/>
  <c r="AU217" i="26"/>
  <c r="AU218" i="26"/>
  <c r="AU219" i="26"/>
  <c r="AU220" i="26"/>
  <c r="AU221" i="26"/>
  <c r="AU222" i="26"/>
  <c r="AU223" i="26"/>
  <c r="AU224" i="26"/>
  <c r="AU225" i="26"/>
  <c r="AU226" i="26"/>
  <c r="AU227" i="26"/>
  <c r="AU228" i="26"/>
  <c r="AU229" i="26"/>
  <c r="AU230" i="26"/>
  <c r="AU231" i="26"/>
  <c r="AU235" i="26"/>
  <c r="AU236" i="26"/>
  <c r="AU237" i="26"/>
  <c r="AU238" i="26"/>
  <c r="AU239" i="26"/>
  <c r="AU240" i="26"/>
  <c r="AU241" i="26"/>
  <c r="AU242" i="26"/>
  <c r="AU243" i="26"/>
  <c r="AU244" i="26"/>
  <c r="AU245" i="26"/>
  <c r="AU246" i="26"/>
  <c r="AU247" i="26"/>
  <c r="AU248" i="26"/>
  <c r="AU249" i="26"/>
  <c r="AU250" i="26"/>
  <c r="AU251" i="26"/>
  <c r="AU252" i="26"/>
  <c r="AU253" i="26"/>
  <c r="AU254" i="26"/>
  <c r="AU255" i="26"/>
  <c r="AU256" i="26"/>
  <c r="AU257" i="26"/>
  <c r="AU258" i="26"/>
  <c r="AU259" i="26"/>
  <c r="AU262" i="26"/>
  <c r="AU263" i="26"/>
  <c r="AU264" i="26"/>
  <c r="AU265" i="26"/>
  <c r="AU268" i="26"/>
  <c r="AU269" i="26"/>
  <c r="AU270" i="26"/>
  <c r="AU271" i="26"/>
  <c r="AU272" i="26"/>
  <c r="AU273" i="26"/>
  <c r="AU274" i="26"/>
  <c r="AU275" i="26"/>
  <c r="AU276" i="26"/>
  <c r="AU277" i="26"/>
  <c r="AU278" i="26"/>
  <c r="AU279" i="26"/>
  <c r="AU280" i="26"/>
  <c r="AU281" i="26"/>
  <c r="AU282" i="26"/>
  <c r="AU283" i="26"/>
  <c r="AU286" i="26"/>
  <c r="AU287" i="26"/>
  <c r="AU288" i="26"/>
  <c r="AU289" i="26"/>
  <c r="AU292" i="26"/>
  <c r="AU295" i="26"/>
  <c r="AU298" i="26"/>
  <c r="AU301" i="26"/>
  <c r="AU304" i="26"/>
  <c r="AU307" i="26"/>
  <c r="AU310" i="26"/>
  <c r="AU313" i="26"/>
  <c r="AU316" i="26"/>
  <c r="AU319" i="26"/>
  <c r="AU322" i="26"/>
  <c r="AU325" i="26"/>
  <c r="AU328" i="26"/>
  <c r="AU331" i="26"/>
  <c r="AU334" i="26"/>
  <c r="AU337" i="26"/>
  <c r="AU340" i="26"/>
  <c r="AU343" i="26"/>
  <c r="AU346" i="26"/>
  <c r="AU349" i="26"/>
  <c r="AU352" i="26"/>
  <c r="AU355" i="26"/>
  <c r="AU358" i="26"/>
  <c r="AU361" i="26"/>
  <c r="AU364" i="26"/>
  <c r="AU367" i="26"/>
  <c r="AU370" i="26"/>
  <c r="AU373" i="26"/>
  <c r="AU376" i="26"/>
  <c r="AU379" i="26"/>
  <c r="AU382" i="26"/>
  <c r="AU383" i="26"/>
  <c r="AU386" i="26"/>
  <c r="AU389" i="26"/>
  <c r="AU392" i="26"/>
  <c r="AU395" i="26"/>
  <c r="AU398" i="26"/>
  <c r="AU401" i="26"/>
  <c r="AU402" i="26"/>
  <c r="AU405" i="26"/>
  <c r="AU406" i="26"/>
  <c r="AU409" i="26"/>
  <c r="AU412" i="26"/>
  <c r="AU415" i="26"/>
  <c r="AU418" i="26"/>
  <c r="AU421" i="26"/>
  <c r="AU422" i="26"/>
  <c r="AU423" i="26"/>
  <c r="AU424" i="26"/>
  <c r="AU425" i="26"/>
  <c r="AU426" i="26"/>
  <c r="AU427" i="26"/>
  <c r="AU428" i="26"/>
  <c r="AU429" i="26"/>
  <c r="AU430" i="26"/>
  <c r="AU431" i="26"/>
  <c r="AU432" i="26"/>
  <c r="AU433" i="26"/>
  <c r="AU434" i="26"/>
  <c r="AU435" i="26"/>
  <c r="AU436" i="26"/>
  <c r="AU437" i="26"/>
  <c r="AU438" i="26"/>
  <c r="AU439" i="26"/>
  <c r="AU440" i="26"/>
  <c r="AU441" i="26"/>
  <c r="AU442" i="26"/>
  <c r="AU443" i="26"/>
  <c r="AU444" i="26"/>
  <c r="AU445" i="26"/>
  <c r="AU446" i="26"/>
  <c r="AU447" i="26"/>
  <c r="AU448" i="26"/>
  <c r="AU449" i="26"/>
  <c r="AU450" i="26"/>
  <c r="AU451" i="26"/>
  <c r="AU452" i="26"/>
  <c r="AU453" i="26"/>
  <c r="AU454" i="26"/>
  <c r="AU455" i="26"/>
  <c r="AU456" i="26"/>
  <c r="AU457" i="26"/>
  <c r="AU458" i="26"/>
  <c r="AU459" i="26"/>
  <c r="AU460" i="26"/>
  <c r="AU461" i="26"/>
  <c r="AU462" i="26"/>
  <c r="AU463" i="26"/>
  <c r="AU464" i="26"/>
  <c r="AU465" i="26"/>
  <c r="AU466" i="26"/>
  <c r="AU467" i="26"/>
  <c r="AU468" i="26"/>
  <c r="AU469" i="26"/>
  <c r="AU470" i="26"/>
  <c r="AU471" i="26"/>
  <c r="AU472" i="26"/>
  <c r="AU473" i="26"/>
  <c r="AU474" i="26"/>
  <c r="AU475" i="26"/>
  <c r="AU476" i="26"/>
  <c r="AU477" i="26"/>
  <c r="AU478" i="26"/>
  <c r="AU479" i="26"/>
  <c r="AU480" i="26"/>
  <c r="AU481" i="26"/>
  <c r="AU482" i="26"/>
  <c r="AU483" i="26"/>
  <c r="AU484" i="26"/>
  <c r="AU485" i="26"/>
  <c r="AU486" i="26"/>
  <c r="AU487" i="26"/>
  <c r="AU488" i="26"/>
  <c r="AU489" i="26"/>
  <c r="AU490" i="26"/>
  <c r="AU491" i="26"/>
  <c r="AU492" i="26"/>
  <c r="AU493" i="26"/>
  <c r="AU494" i="26"/>
  <c r="AU495" i="26"/>
  <c r="AU496" i="26"/>
  <c r="AU497" i="26"/>
  <c r="AU498" i="26"/>
  <c r="AU499" i="26"/>
  <c r="AU500" i="26"/>
  <c r="AU501" i="26"/>
  <c r="AU502" i="26"/>
  <c r="AU503" i="26"/>
  <c r="AU504" i="26"/>
  <c r="AU505" i="26"/>
  <c r="AU506" i="26"/>
  <c r="AU507" i="26"/>
  <c r="AU508" i="26"/>
  <c r="AU509" i="26"/>
  <c r="AU510" i="26"/>
  <c r="AU511" i="26"/>
  <c r="AU512" i="26"/>
  <c r="AU513" i="26"/>
  <c r="AU514" i="26"/>
  <c r="AU515" i="26"/>
  <c r="AU516" i="26"/>
  <c r="AU517" i="26"/>
  <c r="AU518" i="26"/>
  <c r="AU519" i="26"/>
  <c r="AU520" i="26"/>
  <c r="AU521" i="26"/>
  <c r="AU522" i="26"/>
  <c r="AU523" i="26"/>
  <c r="AU524" i="26"/>
  <c r="AU525" i="26"/>
  <c r="AU526" i="26"/>
  <c r="AU527" i="26"/>
  <c r="AU528" i="26"/>
  <c r="AU529" i="26"/>
  <c r="AU530" i="26"/>
  <c r="AU531" i="26"/>
  <c r="AU532" i="26"/>
  <c r="AU533" i="26"/>
  <c r="AU534" i="26"/>
  <c r="AU535" i="26"/>
  <c r="AU536" i="26"/>
  <c r="AU537" i="26"/>
  <c r="AU538" i="26"/>
  <c r="AU539" i="26"/>
  <c r="AU540" i="26"/>
  <c r="AU541" i="26"/>
  <c r="AU542" i="26"/>
  <c r="AU543" i="26"/>
  <c r="AU544" i="26"/>
  <c r="AU545" i="26"/>
  <c r="AU546" i="26"/>
  <c r="AU547" i="26"/>
  <c r="AU548" i="26"/>
  <c r="AU549" i="26"/>
  <c r="AU550" i="26"/>
  <c r="AU551" i="26"/>
  <c r="AU552" i="26"/>
  <c r="AU553" i="26"/>
  <c r="AU554" i="26"/>
  <c r="AU555" i="26"/>
  <c r="AU556" i="26"/>
  <c r="AU557" i="26"/>
  <c r="AU558" i="26"/>
  <c r="AU559" i="26"/>
  <c r="AU560" i="26"/>
  <c r="AU561" i="26"/>
  <c r="AU562" i="26"/>
  <c r="AU563" i="26"/>
  <c r="AU564" i="26"/>
  <c r="AU565" i="26"/>
  <c r="AU566" i="26"/>
  <c r="AU567" i="26"/>
  <c r="AU568" i="26"/>
  <c r="AU569" i="26"/>
  <c r="AU570" i="26"/>
  <c r="AU571" i="26"/>
  <c r="AU572" i="26"/>
  <c r="AU573" i="26"/>
  <c r="AU574" i="26"/>
  <c r="AU575" i="26"/>
  <c r="AU576" i="26"/>
  <c r="AU577" i="26"/>
  <c r="AU578" i="26"/>
  <c r="AU579" i="26"/>
  <c r="AU580" i="26"/>
  <c r="AU581" i="26"/>
  <c r="AU582" i="26"/>
  <c r="AU583" i="26"/>
  <c r="AU584" i="26"/>
  <c r="AU585" i="26"/>
  <c r="AU586" i="26"/>
  <c r="AU587" i="26"/>
  <c r="AU588" i="26"/>
  <c r="AU589" i="26"/>
  <c r="AU590" i="26"/>
  <c r="AU591" i="26"/>
  <c r="AU592" i="26"/>
  <c r="AU593" i="26"/>
  <c r="AU594" i="26"/>
  <c r="AU595" i="26"/>
  <c r="AU596" i="26"/>
  <c r="AU597" i="26"/>
  <c r="AU598" i="26"/>
  <c r="AU599" i="26"/>
  <c r="AU600" i="26"/>
  <c r="AU601" i="26"/>
  <c r="AU602" i="26"/>
  <c r="AU603" i="26"/>
  <c r="AU604" i="26"/>
  <c r="AU605" i="26"/>
  <c r="AU606" i="26"/>
  <c r="AU607" i="26"/>
  <c r="AU608" i="26"/>
  <c r="AU609" i="26"/>
  <c r="AU610" i="26"/>
  <c r="AU611" i="26"/>
  <c r="AU612" i="26"/>
  <c r="AU613" i="26"/>
  <c r="AU614" i="26"/>
  <c r="AU615" i="26"/>
  <c r="AU616" i="26"/>
  <c r="AU617" i="26"/>
  <c r="AU618" i="26"/>
  <c r="AU619" i="26"/>
  <c r="AU620" i="26"/>
  <c r="AU621" i="26"/>
  <c r="AU622" i="26"/>
  <c r="AU623" i="26"/>
  <c r="AU624" i="26"/>
  <c r="AU625" i="26"/>
  <c r="AU626" i="26"/>
  <c r="AU627" i="26"/>
  <c r="AU628" i="26"/>
  <c r="AU629" i="26"/>
  <c r="AU630" i="26"/>
  <c r="AU631" i="26"/>
  <c r="AU632" i="26"/>
  <c r="AU633" i="26"/>
  <c r="AU634" i="26"/>
  <c r="AU635" i="26"/>
  <c r="AU636" i="26"/>
  <c r="AU637" i="26"/>
  <c r="AU638" i="26"/>
  <c r="AU639" i="26"/>
  <c r="AU640" i="26"/>
  <c r="AU641" i="26"/>
  <c r="AU642" i="26"/>
  <c r="AU643" i="26"/>
  <c r="AU644" i="26"/>
  <c r="AU645" i="26"/>
  <c r="AU646" i="26"/>
  <c r="AU647" i="26"/>
  <c r="AU648" i="26"/>
  <c r="AU649" i="26"/>
  <c r="AU650" i="26"/>
  <c r="AU651" i="26"/>
  <c r="AU652" i="26"/>
  <c r="AU653" i="26"/>
  <c r="AU654" i="26"/>
  <c r="AU655" i="26"/>
  <c r="AU656" i="26"/>
  <c r="AU657" i="26"/>
  <c r="AU658" i="26"/>
  <c r="AU659" i="26"/>
  <c r="AU660" i="26"/>
  <c r="AU661" i="26"/>
  <c r="AU662" i="26"/>
  <c r="AU663" i="26"/>
  <c r="AU664" i="26"/>
  <c r="AU665" i="26"/>
  <c r="AU666" i="26"/>
  <c r="AU667" i="26"/>
  <c r="AU668" i="26"/>
  <c r="AU669" i="26"/>
  <c r="AU670" i="26"/>
  <c r="AU671" i="26"/>
  <c r="AU672" i="26"/>
  <c r="AU673" i="26"/>
  <c r="AU674" i="26"/>
  <c r="AU675" i="26"/>
  <c r="AU676" i="26"/>
  <c r="AU677" i="26"/>
  <c r="AU678" i="26"/>
  <c r="AU679" i="26"/>
  <c r="AU680" i="26"/>
  <c r="AU681" i="26"/>
  <c r="AU682" i="26"/>
  <c r="AU683" i="26"/>
  <c r="AU684" i="26"/>
  <c r="AU685" i="26"/>
  <c r="AU686" i="26"/>
  <c r="AU687" i="26"/>
  <c r="AU688" i="26"/>
  <c r="AU689" i="26"/>
  <c r="AU690" i="26"/>
  <c r="AU691" i="26"/>
  <c r="AU692" i="26"/>
  <c r="AU695" i="26"/>
  <c r="AT7" i="26"/>
  <c r="AT8" i="26"/>
  <c r="AT9" i="26"/>
  <c r="AT10" i="26"/>
  <c r="AT11" i="26"/>
  <c r="AT12" i="26"/>
  <c r="AT13" i="26"/>
  <c r="AT14" i="26"/>
  <c r="AT15" i="26"/>
  <c r="AT16" i="26"/>
  <c r="AT18" i="26"/>
  <c r="AT19" i="26"/>
  <c r="AT20" i="26"/>
  <c r="AT21" i="26"/>
  <c r="AT22" i="26"/>
  <c r="AT23" i="26"/>
  <c r="AT24" i="26"/>
  <c r="AT25" i="26"/>
  <c r="AT26" i="26"/>
  <c r="AT27" i="26"/>
  <c r="AT28" i="26"/>
  <c r="AT29" i="26"/>
  <c r="AT30" i="26"/>
  <c r="AT38" i="26"/>
  <c r="AT39" i="26"/>
  <c r="AT40" i="26"/>
  <c r="AT41" i="26"/>
  <c r="AT42" i="26"/>
  <c r="AT43" i="26"/>
  <c r="AT44" i="26"/>
  <c r="AT45" i="26"/>
  <c r="AT46" i="26"/>
  <c r="AT47" i="26"/>
  <c r="AT48" i="26"/>
  <c r="AT49" i="26"/>
  <c r="AT50" i="26"/>
  <c r="AT51" i="26"/>
  <c r="AT52" i="26"/>
  <c r="AT58" i="26"/>
  <c r="BB58" i="26" s="1"/>
  <c r="AT59" i="26"/>
  <c r="AT60" i="26"/>
  <c r="AT61" i="26"/>
  <c r="AT62" i="26"/>
  <c r="AT63" i="26"/>
  <c r="AT64" i="26"/>
  <c r="AT65" i="26"/>
  <c r="AT66" i="26"/>
  <c r="AT67" i="26"/>
  <c r="AT68" i="26"/>
  <c r="AT69" i="26"/>
  <c r="AT70" i="26"/>
  <c r="AT71" i="26"/>
  <c r="AT74" i="26"/>
  <c r="AT75" i="26"/>
  <c r="AT76" i="26"/>
  <c r="AT77" i="26"/>
  <c r="AT78" i="26"/>
  <c r="AT79" i="26"/>
  <c r="AT80" i="26"/>
  <c r="AT81" i="26"/>
  <c r="AT82" i="26"/>
  <c r="AT83" i="26"/>
  <c r="AT84" i="26"/>
  <c r="AT85" i="26"/>
  <c r="AT86" i="26"/>
  <c r="AT87" i="26"/>
  <c r="AT88" i="26"/>
  <c r="AT91" i="26"/>
  <c r="AT92" i="26"/>
  <c r="AT93" i="26"/>
  <c r="AT94" i="26"/>
  <c r="AT95" i="26"/>
  <c r="AT96" i="26"/>
  <c r="AT97" i="26"/>
  <c r="AT98" i="26"/>
  <c r="AT99" i="26"/>
  <c r="AT100" i="26"/>
  <c r="AT101" i="26"/>
  <c r="AT102" i="26"/>
  <c r="AT105" i="26"/>
  <c r="AT106" i="26"/>
  <c r="AT107" i="26"/>
  <c r="AT108" i="26"/>
  <c r="AT109" i="26"/>
  <c r="AT112" i="26"/>
  <c r="AT113" i="26"/>
  <c r="AT114" i="26"/>
  <c r="AT115" i="26"/>
  <c r="AT116" i="26"/>
  <c r="AT117" i="26"/>
  <c r="AT118" i="26"/>
  <c r="AT119" i="26"/>
  <c r="AT120" i="26"/>
  <c r="AT123" i="26"/>
  <c r="AT124" i="26"/>
  <c r="AT125" i="26"/>
  <c r="AT126" i="26"/>
  <c r="AT127" i="26"/>
  <c r="AT128" i="26"/>
  <c r="AT129" i="26"/>
  <c r="AT130" i="26"/>
  <c r="AT131" i="26"/>
  <c r="AT132" i="26"/>
  <c r="AT133" i="26"/>
  <c r="AT134" i="26"/>
  <c r="AT137" i="26"/>
  <c r="AT138" i="26"/>
  <c r="AT139" i="26"/>
  <c r="AT140" i="26"/>
  <c r="AT141" i="26"/>
  <c r="AT144" i="26"/>
  <c r="AT145" i="26"/>
  <c r="AT146" i="26"/>
  <c r="AT147" i="26"/>
  <c r="AT148" i="26"/>
  <c r="AT150" i="26"/>
  <c r="AT151" i="26"/>
  <c r="AT152" i="26"/>
  <c r="AT153" i="26"/>
  <c r="AT154" i="26"/>
  <c r="AT155" i="26"/>
  <c r="AT156" i="26"/>
  <c r="AT157" i="26"/>
  <c r="AT158" i="26"/>
  <c r="AT159" i="26"/>
  <c r="AT160" i="26"/>
  <c r="AT161" i="26"/>
  <c r="AT162" i="26"/>
  <c r="AT163" i="26"/>
  <c r="AT164" i="26"/>
  <c r="AT165" i="26"/>
  <c r="AT166" i="26"/>
  <c r="AT167" i="26"/>
  <c r="AT168" i="26"/>
  <c r="AT169" i="26"/>
  <c r="AT170" i="26"/>
  <c r="AT171" i="26"/>
  <c r="AT172" i="26"/>
  <c r="AT173" i="26"/>
  <c r="AT174" i="26"/>
  <c r="AT175" i="26"/>
  <c r="AT176" i="26"/>
  <c r="AT177" i="26"/>
  <c r="AT178" i="26"/>
  <c r="AT179" i="26"/>
  <c r="AT180" i="26"/>
  <c r="AT181" i="26"/>
  <c r="AT182" i="26"/>
  <c r="AT183" i="26"/>
  <c r="AT184" i="26"/>
  <c r="AT185" i="26"/>
  <c r="AT186" i="26"/>
  <c r="AT187" i="26"/>
  <c r="AT188" i="26"/>
  <c r="AT189" i="26"/>
  <c r="AT190" i="26"/>
  <c r="AT191" i="26"/>
  <c r="AT192" i="26"/>
  <c r="AT193" i="26"/>
  <c r="AT194" i="26"/>
  <c r="AT195" i="26"/>
  <c r="AT196" i="26"/>
  <c r="AT197" i="26"/>
  <c r="AT198" i="26"/>
  <c r="AT199" i="26"/>
  <c r="AT200" i="26"/>
  <c r="AT201" i="26"/>
  <c r="AT202" i="26"/>
  <c r="AT203" i="26"/>
  <c r="AT204" i="26"/>
  <c r="AT205" i="26"/>
  <c r="AT206" i="26"/>
  <c r="AT207" i="26"/>
  <c r="AT208" i="26"/>
  <c r="AT209" i="26"/>
  <c r="AT210" i="26"/>
  <c r="AT211" i="26"/>
  <c r="AT212" i="26"/>
  <c r="AT213" i="26"/>
  <c r="AT214" i="26"/>
  <c r="AT215" i="26"/>
  <c r="AT216" i="26"/>
  <c r="AT217" i="26"/>
  <c r="AT218" i="26"/>
  <c r="AT219" i="26"/>
  <c r="AT220" i="26"/>
  <c r="AT221" i="26"/>
  <c r="AT222" i="26"/>
  <c r="AT223" i="26"/>
  <c r="AT224" i="26"/>
  <c r="AT225" i="26"/>
  <c r="AT226" i="26"/>
  <c r="AT227" i="26"/>
  <c r="AT228" i="26"/>
  <c r="AT229" i="26"/>
  <c r="AT230" i="26"/>
  <c r="AT231" i="26"/>
  <c r="AT235" i="26"/>
  <c r="AT236" i="26"/>
  <c r="AT237" i="26"/>
  <c r="AT238" i="26"/>
  <c r="AT239" i="26"/>
  <c r="AT240" i="26"/>
  <c r="AT241" i="26"/>
  <c r="AT242" i="26"/>
  <c r="AT243" i="26"/>
  <c r="AT244" i="26"/>
  <c r="AT245" i="26"/>
  <c r="AT246" i="26"/>
  <c r="AT247" i="26"/>
  <c r="AT248" i="26"/>
  <c r="AT249" i="26"/>
  <c r="AT250" i="26"/>
  <c r="AT251" i="26"/>
  <c r="AT252" i="26"/>
  <c r="AT253" i="26"/>
  <c r="AT254" i="26"/>
  <c r="AT255" i="26"/>
  <c r="AT256" i="26"/>
  <c r="AT257" i="26"/>
  <c r="AT258" i="26"/>
  <c r="AT259" i="26"/>
  <c r="AT262" i="26"/>
  <c r="AT263" i="26"/>
  <c r="AT264" i="26"/>
  <c r="AT265" i="26"/>
  <c r="AT268" i="26"/>
  <c r="AT269" i="26"/>
  <c r="AT270" i="26"/>
  <c r="AT271" i="26"/>
  <c r="AT272" i="26"/>
  <c r="AT273" i="26"/>
  <c r="AT274" i="26"/>
  <c r="AT275" i="26"/>
  <c r="AT276" i="26"/>
  <c r="AT277" i="26"/>
  <c r="AT278" i="26"/>
  <c r="AT279" i="26"/>
  <c r="AT280" i="26"/>
  <c r="AT281" i="26"/>
  <c r="AT282" i="26"/>
  <c r="AT283" i="26"/>
  <c r="AT286" i="26"/>
  <c r="AT287" i="26"/>
  <c r="AT288" i="26"/>
  <c r="AT289" i="26"/>
  <c r="AT292" i="26"/>
  <c r="AT295" i="26"/>
  <c r="AT298" i="26"/>
  <c r="AT301" i="26"/>
  <c r="AT304" i="26"/>
  <c r="AT307" i="26"/>
  <c r="AT310" i="26"/>
  <c r="AT313" i="26"/>
  <c r="AT316" i="26"/>
  <c r="AT319" i="26"/>
  <c r="AT322" i="26"/>
  <c r="AT325" i="26"/>
  <c r="AT328" i="26"/>
  <c r="AT331" i="26"/>
  <c r="AT334" i="26"/>
  <c r="AT337" i="26"/>
  <c r="AT340" i="26"/>
  <c r="AT343" i="26"/>
  <c r="AT346" i="26"/>
  <c r="AT349" i="26"/>
  <c r="AT352" i="26"/>
  <c r="AT355" i="26"/>
  <c r="AT358" i="26"/>
  <c r="AT361" i="26"/>
  <c r="AT364" i="26"/>
  <c r="AT367" i="26"/>
  <c r="AT370" i="26"/>
  <c r="AT373" i="26"/>
  <c r="AT376" i="26"/>
  <c r="AT379" i="26"/>
  <c r="AT382" i="26"/>
  <c r="AT383" i="26"/>
  <c r="AT386" i="26"/>
  <c r="AT389" i="26"/>
  <c r="AT392" i="26"/>
  <c r="AT395" i="26"/>
  <c r="AT398" i="26"/>
  <c r="AT401" i="26"/>
  <c r="AT402" i="26"/>
  <c r="AT405" i="26"/>
  <c r="AT406" i="26"/>
  <c r="AT409" i="26"/>
  <c r="AT412" i="26"/>
  <c r="AT415" i="26"/>
  <c r="AT418" i="26"/>
  <c r="AT421" i="26"/>
  <c r="AT422" i="26"/>
  <c r="AT423" i="26"/>
  <c r="AT424" i="26"/>
  <c r="AT425" i="26"/>
  <c r="AT426" i="26"/>
  <c r="AT427" i="26"/>
  <c r="AT428" i="26"/>
  <c r="AT429" i="26"/>
  <c r="AT430" i="26"/>
  <c r="AT431" i="26"/>
  <c r="AT432" i="26"/>
  <c r="AT433" i="26"/>
  <c r="AT434" i="26"/>
  <c r="AT435" i="26"/>
  <c r="AT436" i="26"/>
  <c r="AT437" i="26"/>
  <c r="AT438" i="26"/>
  <c r="AT439" i="26"/>
  <c r="AT440" i="26"/>
  <c r="AT441" i="26"/>
  <c r="AT442" i="26"/>
  <c r="AT443" i="26"/>
  <c r="AT444" i="26"/>
  <c r="AT445" i="26"/>
  <c r="AT446" i="26"/>
  <c r="AT447" i="26"/>
  <c r="AT448" i="26"/>
  <c r="AT449" i="26"/>
  <c r="AT450" i="26"/>
  <c r="AT451" i="26"/>
  <c r="AT452" i="26"/>
  <c r="AT453" i="26"/>
  <c r="AT454" i="26"/>
  <c r="AT455" i="26"/>
  <c r="AT456" i="26"/>
  <c r="AT457" i="26"/>
  <c r="AT458" i="26"/>
  <c r="AT459" i="26"/>
  <c r="AT460" i="26"/>
  <c r="AT461" i="26"/>
  <c r="AT462" i="26"/>
  <c r="AT463" i="26"/>
  <c r="AT464" i="26"/>
  <c r="AT465" i="26"/>
  <c r="AT466" i="26"/>
  <c r="AT467" i="26"/>
  <c r="AT468" i="26"/>
  <c r="AT469" i="26"/>
  <c r="AT470" i="26"/>
  <c r="AT471" i="26"/>
  <c r="AT472" i="26"/>
  <c r="AT473" i="26"/>
  <c r="AT474" i="26"/>
  <c r="AT475" i="26"/>
  <c r="AT476" i="26"/>
  <c r="AT477" i="26"/>
  <c r="AT478" i="26"/>
  <c r="AT479" i="26"/>
  <c r="AT480" i="26"/>
  <c r="AT481" i="26"/>
  <c r="AT482" i="26"/>
  <c r="AT483" i="26"/>
  <c r="AT484" i="26"/>
  <c r="AT485" i="26"/>
  <c r="AT486" i="26"/>
  <c r="AT487" i="26"/>
  <c r="AT488" i="26"/>
  <c r="AT489" i="26"/>
  <c r="AT490" i="26"/>
  <c r="AT491" i="26"/>
  <c r="AT492" i="26"/>
  <c r="AT493" i="26"/>
  <c r="AT494" i="26"/>
  <c r="AT495" i="26"/>
  <c r="AT496" i="26"/>
  <c r="AT497" i="26"/>
  <c r="AT498" i="26"/>
  <c r="AT499" i="26"/>
  <c r="AT500" i="26"/>
  <c r="AT501" i="26"/>
  <c r="AT502" i="26"/>
  <c r="AT503" i="26"/>
  <c r="AT504" i="26"/>
  <c r="AT505" i="26"/>
  <c r="AT506" i="26"/>
  <c r="AT507" i="26"/>
  <c r="AT508" i="26"/>
  <c r="AT509" i="26"/>
  <c r="AT510" i="26"/>
  <c r="AT511" i="26"/>
  <c r="AT512" i="26"/>
  <c r="AT513" i="26"/>
  <c r="AT514" i="26"/>
  <c r="AT515" i="26"/>
  <c r="AT516" i="26"/>
  <c r="AT517" i="26"/>
  <c r="AT518" i="26"/>
  <c r="AT519" i="26"/>
  <c r="AT520" i="26"/>
  <c r="AT521" i="26"/>
  <c r="AT522" i="26"/>
  <c r="AT523" i="26"/>
  <c r="AT524" i="26"/>
  <c r="AT525" i="26"/>
  <c r="AT526" i="26"/>
  <c r="AT527" i="26"/>
  <c r="AT528" i="26"/>
  <c r="AT529" i="26"/>
  <c r="AT530" i="26"/>
  <c r="AT531" i="26"/>
  <c r="AT532" i="26"/>
  <c r="AT533" i="26"/>
  <c r="AT534" i="26"/>
  <c r="AT535" i="26"/>
  <c r="AT536" i="26"/>
  <c r="AT537" i="26"/>
  <c r="AT538" i="26"/>
  <c r="AT539" i="26"/>
  <c r="AT540" i="26"/>
  <c r="AT541" i="26"/>
  <c r="AT542" i="26"/>
  <c r="AT543" i="26"/>
  <c r="AT544" i="26"/>
  <c r="AT545" i="26"/>
  <c r="AT546" i="26"/>
  <c r="AT547" i="26"/>
  <c r="AT548" i="26"/>
  <c r="AT549" i="26"/>
  <c r="AT550" i="26"/>
  <c r="AT551" i="26"/>
  <c r="AT552" i="26"/>
  <c r="AT553" i="26"/>
  <c r="AT554" i="26"/>
  <c r="AT555" i="26"/>
  <c r="AT556" i="26"/>
  <c r="AT557" i="26"/>
  <c r="AT558" i="26"/>
  <c r="AT559" i="26"/>
  <c r="AT560" i="26"/>
  <c r="AT561" i="26"/>
  <c r="AT562" i="26"/>
  <c r="AT563" i="26"/>
  <c r="AT564" i="26"/>
  <c r="AT565" i="26"/>
  <c r="AT566" i="26"/>
  <c r="AT567" i="26"/>
  <c r="AT568" i="26"/>
  <c r="AT569" i="26"/>
  <c r="AT570" i="26"/>
  <c r="AT571" i="26"/>
  <c r="AT572" i="26"/>
  <c r="AT573" i="26"/>
  <c r="AT574" i="26"/>
  <c r="AT575" i="26"/>
  <c r="AT576" i="26"/>
  <c r="AT577" i="26"/>
  <c r="AT578" i="26"/>
  <c r="AT579" i="26"/>
  <c r="AT580" i="26"/>
  <c r="AT581" i="26"/>
  <c r="AT582" i="26"/>
  <c r="AT583" i="26"/>
  <c r="AT584" i="26"/>
  <c r="AT585" i="26"/>
  <c r="AT586" i="26"/>
  <c r="AT587" i="26"/>
  <c r="AT588" i="26"/>
  <c r="AT589" i="26"/>
  <c r="AT590" i="26"/>
  <c r="AT591" i="26"/>
  <c r="AT592" i="26"/>
  <c r="AT593" i="26"/>
  <c r="AT594" i="26"/>
  <c r="AT595" i="26"/>
  <c r="AT596" i="26"/>
  <c r="AT597" i="26"/>
  <c r="AT598" i="26"/>
  <c r="AT599" i="26"/>
  <c r="AT600" i="26"/>
  <c r="AT601" i="26"/>
  <c r="AT602" i="26"/>
  <c r="AT603" i="26"/>
  <c r="AT604" i="26"/>
  <c r="AT605" i="26"/>
  <c r="AT606" i="26"/>
  <c r="AT607" i="26"/>
  <c r="AT608" i="26"/>
  <c r="AT609" i="26"/>
  <c r="AT610" i="26"/>
  <c r="AT611" i="26"/>
  <c r="AT612" i="26"/>
  <c r="AT613" i="26"/>
  <c r="AT614" i="26"/>
  <c r="AT615" i="26"/>
  <c r="AT616" i="26"/>
  <c r="AT617" i="26"/>
  <c r="AT618" i="26"/>
  <c r="AT619" i="26"/>
  <c r="AT620" i="26"/>
  <c r="AT621" i="26"/>
  <c r="AT622" i="26"/>
  <c r="AT623" i="26"/>
  <c r="AT624" i="26"/>
  <c r="AT625" i="26"/>
  <c r="AT626" i="26"/>
  <c r="AT627" i="26"/>
  <c r="AT628" i="26"/>
  <c r="AT629" i="26"/>
  <c r="AT630" i="26"/>
  <c r="AT631" i="26"/>
  <c r="AT632" i="26"/>
  <c r="AT633" i="26"/>
  <c r="AT634" i="26"/>
  <c r="AT635" i="26"/>
  <c r="AT636" i="26"/>
  <c r="AT637" i="26"/>
  <c r="AT638" i="26"/>
  <c r="AT639" i="26"/>
  <c r="AT640" i="26"/>
  <c r="AT641" i="26"/>
  <c r="AT642" i="26"/>
  <c r="AT643" i="26"/>
  <c r="AT644" i="26"/>
  <c r="AT645" i="26"/>
  <c r="AT646" i="26"/>
  <c r="AT647" i="26"/>
  <c r="AT648" i="26"/>
  <c r="AT649" i="26"/>
  <c r="AT650" i="26"/>
  <c r="AT651" i="26"/>
  <c r="AT652" i="26"/>
  <c r="AT653" i="26"/>
  <c r="AT654" i="26"/>
  <c r="AT655" i="26"/>
  <c r="AT656" i="26"/>
  <c r="AT657" i="26"/>
  <c r="AT658" i="26"/>
  <c r="AT659" i="26"/>
  <c r="AT660" i="26"/>
  <c r="AT661" i="26"/>
  <c r="AT662" i="26"/>
  <c r="AT663" i="26"/>
  <c r="AT664" i="26"/>
  <c r="AT665" i="26"/>
  <c r="AT666" i="26"/>
  <c r="AT667" i="26"/>
  <c r="AT668" i="26"/>
  <c r="AT669" i="26"/>
  <c r="AT670" i="26"/>
  <c r="AT671" i="26"/>
  <c r="AT672" i="26"/>
  <c r="AT673" i="26"/>
  <c r="AT674" i="26"/>
  <c r="AT675" i="26"/>
  <c r="AT676" i="26"/>
  <c r="AT677" i="26"/>
  <c r="AT678" i="26"/>
  <c r="AT679" i="26"/>
  <c r="AT680" i="26"/>
  <c r="AT681" i="26"/>
  <c r="AT682" i="26"/>
  <c r="AT683" i="26"/>
  <c r="AT684" i="26"/>
  <c r="AT685" i="26"/>
  <c r="AT686" i="26"/>
  <c r="AT687" i="26"/>
  <c r="AT688" i="26"/>
  <c r="AT689" i="26"/>
  <c r="AT690" i="26"/>
  <c r="AT691" i="26"/>
  <c r="AT692" i="26"/>
  <c r="AS8" i="26"/>
  <c r="AS9" i="26"/>
  <c r="AS10" i="26"/>
  <c r="AS11" i="26"/>
  <c r="AS12" i="26"/>
  <c r="AS13" i="26"/>
  <c r="AS14" i="26"/>
  <c r="AS15" i="26"/>
  <c r="AS16" i="26"/>
  <c r="AS18" i="26"/>
  <c r="AS19" i="26"/>
  <c r="AS20" i="26"/>
  <c r="AS21" i="26"/>
  <c r="AS22" i="26"/>
  <c r="AS23" i="26"/>
  <c r="AS24" i="26"/>
  <c r="AS25" i="26"/>
  <c r="AS26" i="26"/>
  <c r="AS27" i="26"/>
  <c r="AS28" i="26"/>
  <c r="AS29" i="26"/>
  <c r="AS30" i="26"/>
  <c r="AS35" i="26"/>
  <c r="AS36" i="26"/>
  <c r="AS37" i="26"/>
  <c r="AS38" i="26"/>
  <c r="AS39" i="26"/>
  <c r="AS40" i="26"/>
  <c r="AS41" i="26"/>
  <c r="AS42" i="26"/>
  <c r="AS43" i="26"/>
  <c r="AS44" i="26"/>
  <c r="AS45" i="26"/>
  <c r="AS46" i="26"/>
  <c r="AS47" i="26"/>
  <c r="AS48" i="26"/>
  <c r="AS61" i="26"/>
  <c r="AS62" i="26"/>
  <c r="AS63" i="26"/>
  <c r="AS64" i="26"/>
  <c r="AS65" i="26"/>
  <c r="AS66" i="26"/>
  <c r="AS67" i="26"/>
  <c r="AS68" i="26"/>
  <c r="AS69" i="26"/>
  <c r="AS70" i="26"/>
  <c r="AS71" i="26"/>
  <c r="AS74" i="26"/>
  <c r="AS75" i="26"/>
  <c r="AS76" i="26"/>
  <c r="AS77" i="26"/>
  <c r="AS78" i="26"/>
  <c r="AS79" i="26"/>
  <c r="AS80" i="26"/>
  <c r="AS81" i="26"/>
  <c r="AS82" i="26"/>
  <c r="AS83" i="26"/>
  <c r="AS84" i="26"/>
  <c r="AS85" i="26"/>
  <c r="AS86" i="26"/>
  <c r="AS87" i="26"/>
  <c r="AS88" i="26"/>
  <c r="AS91" i="26"/>
  <c r="AS92" i="26"/>
  <c r="AS93" i="26"/>
  <c r="AS94" i="26"/>
  <c r="AS95" i="26"/>
  <c r="AS96" i="26"/>
  <c r="AS97" i="26"/>
  <c r="AS98" i="26"/>
  <c r="AS99" i="26"/>
  <c r="AS100" i="26"/>
  <c r="AS101" i="26"/>
  <c r="AS102" i="26"/>
  <c r="AS105" i="26"/>
  <c r="AS106" i="26"/>
  <c r="AS107" i="26"/>
  <c r="AS108" i="26"/>
  <c r="AS109" i="26"/>
  <c r="AS112" i="26"/>
  <c r="AS113" i="26"/>
  <c r="AS114" i="26"/>
  <c r="AS115" i="26"/>
  <c r="AS116" i="26"/>
  <c r="AS117" i="26"/>
  <c r="AS118" i="26"/>
  <c r="AS119" i="26"/>
  <c r="AS120" i="26"/>
  <c r="AS123" i="26"/>
  <c r="AS124" i="26"/>
  <c r="AS125" i="26"/>
  <c r="AS126" i="26"/>
  <c r="AS127" i="26"/>
  <c r="AS128" i="26"/>
  <c r="AS129" i="26"/>
  <c r="AS130" i="26"/>
  <c r="AS131" i="26"/>
  <c r="AS132" i="26"/>
  <c r="AS133" i="26"/>
  <c r="AS134" i="26"/>
  <c r="AS137" i="26"/>
  <c r="AS138" i="26"/>
  <c r="AS139" i="26"/>
  <c r="AS140" i="26"/>
  <c r="AS141" i="26"/>
  <c r="AS144" i="26"/>
  <c r="AS145" i="26"/>
  <c r="AS146" i="26"/>
  <c r="AS147" i="26"/>
  <c r="AS148" i="26"/>
  <c r="AS150" i="26"/>
  <c r="AS151" i="26"/>
  <c r="AS152" i="26"/>
  <c r="AS153" i="26"/>
  <c r="AS154" i="26"/>
  <c r="AS155" i="26"/>
  <c r="AS156" i="26"/>
  <c r="AS157" i="26"/>
  <c r="AS158" i="26"/>
  <c r="AS159" i="26"/>
  <c r="AS160" i="26"/>
  <c r="AS161" i="26"/>
  <c r="AS162" i="26"/>
  <c r="AS163" i="26"/>
  <c r="AS164" i="26"/>
  <c r="AS165" i="26"/>
  <c r="AS166" i="26"/>
  <c r="AS167" i="26"/>
  <c r="AS168" i="26"/>
  <c r="AS169" i="26"/>
  <c r="AS170" i="26"/>
  <c r="AS171" i="26"/>
  <c r="AS172" i="26"/>
  <c r="AS173" i="26"/>
  <c r="AS174" i="26"/>
  <c r="AS175" i="26"/>
  <c r="AS176" i="26"/>
  <c r="AS177" i="26"/>
  <c r="AS178" i="26"/>
  <c r="AS179" i="26"/>
  <c r="AS180" i="26"/>
  <c r="AS181" i="26"/>
  <c r="AS182" i="26"/>
  <c r="AS183" i="26"/>
  <c r="AS184" i="26"/>
  <c r="AS185" i="26"/>
  <c r="AS186" i="26"/>
  <c r="AS187" i="26"/>
  <c r="AS188" i="26"/>
  <c r="AS189" i="26"/>
  <c r="AS190" i="26"/>
  <c r="AS191" i="26"/>
  <c r="AS192" i="26"/>
  <c r="AS193" i="26"/>
  <c r="AS194" i="26"/>
  <c r="AS195" i="26"/>
  <c r="AS196" i="26"/>
  <c r="AS197" i="26"/>
  <c r="AS198" i="26"/>
  <c r="AS199" i="26"/>
  <c r="AS200" i="26"/>
  <c r="AS201" i="26"/>
  <c r="AS202" i="26"/>
  <c r="AS203" i="26"/>
  <c r="AS204" i="26"/>
  <c r="AS205" i="26"/>
  <c r="AS206" i="26"/>
  <c r="AS207" i="26"/>
  <c r="AS208" i="26"/>
  <c r="AS209" i="26"/>
  <c r="AS210" i="26"/>
  <c r="AS211" i="26"/>
  <c r="AS212" i="26"/>
  <c r="AS213" i="26"/>
  <c r="AS214" i="26"/>
  <c r="AS215" i="26"/>
  <c r="AS216" i="26"/>
  <c r="AS217" i="26"/>
  <c r="AS218" i="26"/>
  <c r="AS219" i="26"/>
  <c r="AS220" i="26"/>
  <c r="AS221" i="26"/>
  <c r="AS222" i="26"/>
  <c r="AS223" i="26"/>
  <c r="AS224" i="26"/>
  <c r="AS225" i="26"/>
  <c r="AS226" i="26"/>
  <c r="AS227" i="26"/>
  <c r="AS228" i="26"/>
  <c r="AS229" i="26"/>
  <c r="AS230" i="26"/>
  <c r="AS231" i="26"/>
  <c r="AS235" i="26"/>
  <c r="AS236" i="26"/>
  <c r="AS237" i="26"/>
  <c r="AS238" i="26"/>
  <c r="AS239" i="26"/>
  <c r="AS240" i="26"/>
  <c r="AS241" i="26"/>
  <c r="AS242" i="26"/>
  <c r="AS243" i="26"/>
  <c r="AS244" i="26"/>
  <c r="AS245" i="26"/>
  <c r="AS246" i="26"/>
  <c r="AS247" i="26"/>
  <c r="AS248" i="26"/>
  <c r="AS249" i="26"/>
  <c r="AS250" i="26"/>
  <c r="AS251" i="26"/>
  <c r="AS252" i="26"/>
  <c r="AS253" i="26"/>
  <c r="AS254" i="26"/>
  <c r="AS255" i="26"/>
  <c r="AS256" i="26"/>
  <c r="AS257" i="26"/>
  <c r="AS258" i="26"/>
  <c r="AS259" i="26"/>
  <c r="AS262" i="26"/>
  <c r="AS263" i="26"/>
  <c r="AS264" i="26"/>
  <c r="AS265" i="26"/>
  <c r="AS268" i="26"/>
  <c r="AS269" i="26"/>
  <c r="AS270" i="26"/>
  <c r="AS271" i="26"/>
  <c r="AS272" i="26"/>
  <c r="AS273" i="26"/>
  <c r="AS274" i="26"/>
  <c r="AS275" i="26"/>
  <c r="AS276" i="26"/>
  <c r="AS277" i="26"/>
  <c r="AS278" i="26"/>
  <c r="AS279" i="26"/>
  <c r="AS280" i="26"/>
  <c r="AS281" i="26"/>
  <c r="AS282" i="26"/>
  <c r="AS283" i="26"/>
  <c r="AS286" i="26"/>
  <c r="AS287" i="26"/>
  <c r="AS288" i="26"/>
  <c r="AS289" i="26"/>
  <c r="AS292" i="26"/>
  <c r="AS295" i="26"/>
  <c r="AS298" i="26"/>
  <c r="AS301" i="26"/>
  <c r="AS304" i="26"/>
  <c r="AS307" i="26"/>
  <c r="AS310" i="26"/>
  <c r="AS313" i="26"/>
  <c r="AS316" i="26"/>
  <c r="AS319" i="26"/>
  <c r="AS322" i="26"/>
  <c r="AS325" i="26"/>
  <c r="AS328" i="26"/>
  <c r="AS331" i="26"/>
  <c r="AS334" i="26"/>
  <c r="AS337" i="26"/>
  <c r="AS340" i="26"/>
  <c r="AS343" i="26"/>
  <c r="AS346" i="26"/>
  <c r="AS349" i="26"/>
  <c r="AS352" i="26"/>
  <c r="AS355" i="26"/>
  <c r="AS358" i="26"/>
  <c r="AS361" i="26"/>
  <c r="AS364" i="26"/>
  <c r="AS367" i="26"/>
  <c r="AS370" i="26"/>
  <c r="AS373" i="26"/>
  <c r="AS376" i="26"/>
  <c r="AS379" i="26"/>
  <c r="AS382" i="26"/>
  <c r="AS383" i="26"/>
  <c r="AS386" i="26"/>
  <c r="AS389" i="26"/>
  <c r="AS392" i="26"/>
  <c r="AS395" i="26"/>
  <c r="AS398" i="26"/>
  <c r="AS401" i="26"/>
  <c r="AS402" i="26"/>
  <c r="AS405" i="26"/>
  <c r="AS406" i="26"/>
  <c r="AS409" i="26"/>
  <c r="AS412" i="26"/>
  <c r="AS415" i="26"/>
  <c r="AS418" i="26"/>
  <c r="AS421" i="26"/>
  <c r="AS422" i="26"/>
  <c r="AS423" i="26"/>
  <c r="AS424" i="26"/>
  <c r="AS425" i="26"/>
  <c r="AS426" i="26"/>
  <c r="AS427" i="26"/>
  <c r="AS428" i="26"/>
  <c r="AS429" i="26"/>
  <c r="AS430" i="26"/>
  <c r="AS431" i="26"/>
  <c r="AS432" i="26"/>
  <c r="AS433" i="26"/>
  <c r="AS434" i="26"/>
  <c r="AS435" i="26"/>
  <c r="AS436" i="26"/>
  <c r="AS437" i="26"/>
  <c r="AS438" i="26"/>
  <c r="AS439" i="26"/>
  <c r="AS440" i="26"/>
  <c r="AS441" i="26"/>
  <c r="AS442" i="26"/>
  <c r="AS443" i="26"/>
  <c r="AS444" i="26"/>
  <c r="AS445" i="26"/>
  <c r="AS446" i="26"/>
  <c r="AS447" i="26"/>
  <c r="AS448" i="26"/>
  <c r="AS449" i="26"/>
  <c r="AS450" i="26"/>
  <c r="AS451" i="26"/>
  <c r="AS452" i="26"/>
  <c r="AS453" i="26"/>
  <c r="AS454" i="26"/>
  <c r="AS455" i="26"/>
  <c r="AS456" i="26"/>
  <c r="AS457" i="26"/>
  <c r="AS458" i="26"/>
  <c r="AS459" i="26"/>
  <c r="AS460" i="26"/>
  <c r="AS461" i="26"/>
  <c r="AS462" i="26"/>
  <c r="AS463" i="26"/>
  <c r="AS464" i="26"/>
  <c r="AS465" i="26"/>
  <c r="AS466" i="26"/>
  <c r="AS467" i="26"/>
  <c r="AS468" i="26"/>
  <c r="AS469" i="26"/>
  <c r="AS470" i="26"/>
  <c r="AS471" i="26"/>
  <c r="AS472" i="26"/>
  <c r="AS473" i="26"/>
  <c r="AS474" i="26"/>
  <c r="AS475" i="26"/>
  <c r="AS476" i="26"/>
  <c r="AS477" i="26"/>
  <c r="AS478" i="26"/>
  <c r="AS479" i="26"/>
  <c r="AS480" i="26"/>
  <c r="AS481" i="26"/>
  <c r="AS482" i="26"/>
  <c r="AS483" i="26"/>
  <c r="AS484" i="26"/>
  <c r="AS485" i="26"/>
  <c r="AS486" i="26"/>
  <c r="AS487" i="26"/>
  <c r="AS488" i="26"/>
  <c r="AS489" i="26"/>
  <c r="AS490" i="26"/>
  <c r="AS491" i="26"/>
  <c r="AS492" i="26"/>
  <c r="AS493" i="26"/>
  <c r="AS494" i="26"/>
  <c r="AS495" i="26"/>
  <c r="AS496" i="26"/>
  <c r="AS497" i="26"/>
  <c r="AS498" i="26"/>
  <c r="AS499" i="26"/>
  <c r="AS500" i="26"/>
  <c r="AS501" i="26"/>
  <c r="AS502" i="26"/>
  <c r="AS503" i="26"/>
  <c r="AS504" i="26"/>
  <c r="AS505" i="26"/>
  <c r="AS506" i="26"/>
  <c r="AS507" i="26"/>
  <c r="AS508" i="26"/>
  <c r="AS509" i="26"/>
  <c r="AS510" i="26"/>
  <c r="AS511" i="26"/>
  <c r="AS512" i="26"/>
  <c r="AS513" i="26"/>
  <c r="AS514" i="26"/>
  <c r="AS515" i="26"/>
  <c r="AS516" i="26"/>
  <c r="AS517" i="26"/>
  <c r="AS518" i="26"/>
  <c r="AS519" i="26"/>
  <c r="AS520" i="26"/>
  <c r="AS521" i="26"/>
  <c r="AS522" i="26"/>
  <c r="AS523" i="26"/>
  <c r="AS524" i="26"/>
  <c r="AS525" i="26"/>
  <c r="AS526" i="26"/>
  <c r="AS527" i="26"/>
  <c r="AS528" i="26"/>
  <c r="AS529" i="26"/>
  <c r="AS530" i="26"/>
  <c r="AS531" i="26"/>
  <c r="AS532" i="26"/>
  <c r="AS533" i="26"/>
  <c r="AS534" i="26"/>
  <c r="AS535" i="26"/>
  <c r="AS536" i="26"/>
  <c r="AS537" i="26"/>
  <c r="AS538" i="26"/>
  <c r="AS539" i="26"/>
  <c r="AS540" i="26"/>
  <c r="AS541" i="26"/>
  <c r="AS542" i="26"/>
  <c r="AS543" i="26"/>
  <c r="AS544" i="26"/>
  <c r="AS545" i="26"/>
  <c r="AS546" i="26"/>
  <c r="AS547" i="26"/>
  <c r="AS548" i="26"/>
  <c r="AS549" i="26"/>
  <c r="AS550" i="26"/>
  <c r="AS551" i="26"/>
  <c r="AS552" i="26"/>
  <c r="AS553" i="26"/>
  <c r="AS554" i="26"/>
  <c r="AS555" i="26"/>
  <c r="AS556" i="26"/>
  <c r="AS557" i="26"/>
  <c r="AS558" i="26"/>
  <c r="AS559" i="26"/>
  <c r="AS560" i="26"/>
  <c r="AS561" i="26"/>
  <c r="AS562" i="26"/>
  <c r="AS563" i="26"/>
  <c r="AS564" i="26"/>
  <c r="AS565" i="26"/>
  <c r="AS566" i="26"/>
  <c r="AS567" i="26"/>
  <c r="AS568" i="26"/>
  <c r="AS569" i="26"/>
  <c r="AS570" i="26"/>
  <c r="AS571" i="26"/>
  <c r="AS572" i="26"/>
  <c r="AS573" i="26"/>
  <c r="AS574" i="26"/>
  <c r="AS575" i="26"/>
  <c r="AS576" i="26"/>
  <c r="AS577" i="26"/>
  <c r="AS578" i="26"/>
  <c r="AS579" i="26"/>
  <c r="AS580" i="26"/>
  <c r="AS581" i="26"/>
  <c r="AS582" i="26"/>
  <c r="AS583" i="26"/>
  <c r="AS584" i="26"/>
  <c r="AS585" i="26"/>
  <c r="AS586" i="26"/>
  <c r="AS587" i="26"/>
  <c r="AS588" i="26"/>
  <c r="AS589" i="26"/>
  <c r="AS590" i="26"/>
  <c r="AS591" i="26"/>
  <c r="AS592" i="26"/>
  <c r="AS593" i="26"/>
  <c r="AS594" i="26"/>
  <c r="AS595" i="26"/>
  <c r="AS596" i="26"/>
  <c r="AS597" i="26"/>
  <c r="AS598" i="26"/>
  <c r="AS599" i="26"/>
  <c r="AS600" i="26"/>
  <c r="AS601" i="26"/>
  <c r="AS602" i="26"/>
  <c r="AS603" i="26"/>
  <c r="AS604" i="26"/>
  <c r="AS605" i="26"/>
  <c r="AS606" i="26"/>
  <c r="AS607" i="26"/>
  <c r="AS608" i="26"/>
  <c r="AS609" i="26"/>
  <c r="AS610" i="26"/>
  <c r="AS611" i="26"/>
  <c r="AS612" i="26"/>
  <c r="AS613" i="26"/>
  <c r="AS614" i="26"/>
  <c r="AS615" i="26"/>
  <c r="AS616" i="26"/>
  <c r="AS617" i="26"/>
  <c r="AS618" i="26"/>
  <c r="AS619" i="26"/>
  <c r="AS620" i="26"/>
  <c r="AS621" i="26"/>
  <c r="AS622" i="26"/>
  <c r="AS623" i="26"/>
  <c r="AS624" i="26"/>
  <c r="AS625" i="26"/>
  <c r="AS626" i="26"/>
  <c r="AS627" i="26"/>
  <c r="AS628" i="26"/>
  <c r="AS629" i="26"/>
  <c r="AS630" i="26"/>
  <c r="AS631" i="26"/>
  <c r="AS632" i="26"/>
  <c r="AS633" i="26"/>
  <c r="AS634" i="26"/>
  <c r="AS635" i="26"/>
  <c r="AS636" i="26"/>
  <c r="AS637" i="26"/>
  <c r="AS638" i="26"/>
  <c r="AS639" i="26"/>
  <c r="AS640" i="26"/>
  <c r="AS641" i="26"/>
  <c r="AS642" i="26"/>
  <c r="AS643" i="26"/>
  <c r="AS644" i="26"/>
  <c r="AS645" i="26"/>
  <c r="AS646" i="26"/>
  <c r="AS647" i="26"/>
  <c r="AS648" i="26"/>
  <c r="AS649" i="26"/>
  <c r="AS650" i="26"/>
  <c r="AS651" i="26"/>
  <c r="AS652" i="26"/>
  <c r="AS653" i="26"/>
  <c r="AS654" i="26"/>
  <c r="AS655" i="26"/>
  <c r="AS656" i="26"/>
  <c r="AS657" i="26"/>
  <c r="AS658" i="26"/>
  <c r="AS659" i="26"/>
  <c r="AS660" i="26"/>
  <c r="AS661" i="26"/>
  <c r="AS662" i="26"/>
  <c r="AS663" i="26"/>
  <c r="AS664" i="26"/>
  <c r="AS665" i="26"/>
  <c r="AS666" i="26"/>
  <c r="AS667" i="26"/>
  <c r="AS668" i="26"/>
  <c r="AS669" i="26"/>
  <c r="AS670" i="26"/>
  <c r="AS671" i="26"/>
  <c r="AS672" i="26"/>
  <c r="AS673" i="26"/>
  <c r="AS674" i="26"/>
  <c r="AS675" i="26"/>
  <c r="AS676" i="26"/>
  <c r="AS677" i="26"/>
  <c r="AS678" i="26"/>
  <c r="AS679" i="26"/>
  <c r="AS680" i="26"/>
  <c r="AS681" i="26"/>
  <c r="AS682" i="26"/>
  <c r="AS683" i="26"/>
  <c r="AS684" i="26"/>
  <c r="AS685" i="26"/>
  <c r="AS686" i="26"/>
  <c r="AS687" i="26"/>
  <c r="AS688" i="26"/>
  <c r="AS689" i="26"/>
  <c r="AS690" i="26"/>
  <c r="AS691" i="26"/>
  <c r="AS692" i="26"/>
  <c r="AS695" i="26"/>
  <c r="AR8" i="26"/>
  <c r="AR9" i="26"/>
  <c r="AR10" i="26"/>
  <c r="AR11" i="26"/>
  <c r="AR12" i="26"/>
  <c r="AR13" i="26"/>
  <c r="AR14" i="26"/>
  <c r="AR15" i="26"/>
  <c r="AR16" i="26"/>
  <c r="AR18" i="26"/>
  <c r="AR19" i="26"/>
  <c r="AR20" i="26"/>
  <c r="AR21" i="26"/>
  <c r="AR22" i="26"/>
  <c r="AR23" i="26"/>
  <c r="AR24" i="26"/>
  <c r="AR25" i="26"/>
  <c r="AR26" i="26"/>
  <c r="AR27" i="26"/>
  <c r="AR28" i="26"/>
  <c r="AR29" i="26"/>
  <c r="AR30" i="26"/>
  <c r="AR34" i="26"/>
  <c r="BB34" i="26" s="1"/>
  <c r="AR35" i="26"/>
  <c r="AR36" i="26"/>
  <c r="AR37" i="26"/>
  <c r="AR38" i="26"/>
  <c r="AR39" i="26"/>
  <c r="AR40" i="26"/>
  <c r="AR41" i="26"/>
  <c r="AR42" i="26"/>
  <c r="AR43" i="26"/>
  <c r="AR44" i="26"/>
  <c r="AR45" i="26"/>
  <c r="AR46" i="26"/>
  <c r="AR47" i="26"/>
  <c r="AR48" i="26"/>
  <c r="AR63" i="26"/>
  <c r="AR64" i="26"/>
  <c r="AR65" i="26"/>
  <c r="AR66" i="26"/>
  <c r="AR67" i="26"/>
  <c r="AR68" i="26"/>
  <c r="AR69" i="26"/>
  <c r="AR70" i="26"/>
  <c r="AR71" i="26"/>
  <c r="AR74" i="26"/>
  <c r="AR75" i="26"/>
  <c r="AR76" i="26"/>
  <c r="AR77" i="26"/>
  <c r="AR78" i="26"/>
  <c r="AR79" i="26"/>
  <c r="AR80" i="26"/>
  <c r="AR81" i="26"/>
  <c r="AR82" i="26"/>
  <c r="AR83" i="26"/>
  <c r="AR84" i="26"/>
  <c r="AR85" i="26"/>
  <c r="AR86" i="26"/>
  <c r="AR87" i="26"/>
  <c r="AR88" i="26"/>
  <c r="AR91" i="26"/>
  <c r="AR92" i="26"/>
  <c r="AR93" i="26"/>
  <c r="AR94" i="26"/>
  <c r="AR95" i="26"/>
  <c r="AR96" i="26"/>
  <c r="AR97" i="26"/>
  <c r="AR98" i="26"/>
  <c r="AR99" i="26"/>
  <c r="AR100" i="26"/>
  <c r="AR101" i="26"/>
  <c r="AR102" i="26"/>
  <c r="AR105" i="26"/>
  <c r="AR106" i="26"/>
  <c r="AR107" i="26"/>
  <c r="AR108" i="26"/>
  <c r="AR109" i="26"/>
  <c r="AR112" i="26"/>
  <c r="AR113" i="26"/>
  <c r="AR114" i="26"/>
  <c r="AR115" i="26"/>
  <c r="AR116" i="26"/>
  <c r="AR117" i="26"/>
  <c r="AR118" i="26"/>
  <c r="AR119" i="26"/>
  <c r="AR120" i="26"/>
  <c r="AR123" i="26"/>
  <c r="AR124" i="26"/>
  <c r="AR125" i="26"/>
  <c r="AR126" i="26"/>
  <c r="AR127" i="26"/>
  <c r="AR128" i="26"/>
  <c r="AR129" i="26"/>
  <c r="AR130" i="26"/>
  <c r="AR131" i="26"/>
  <c r="AR132" i="26"/>
  <c r="AR133" i="26"/>
  <c r="AR134" i="26"/>
  <c r="AR137" i="26"/>
  <c r="AR138" i="26"/>
  <c r="AR139" i="26"/>
  <c r="AR140" i="26"/>
  <c r="AR141" i="26"/>
  <c r="AR144" i="26"/>
  <c r="AR145" i="26"/>
  <c r="AR146" i="26"/>
  <c r="AR147" i="26"/>
  <c r="AR148" i="26"/>
  <c r="AR150" i="26"/>
  <c r="AR151" i="26"/>
  <c r="AR152" i="26"/>
  <c r="AR153" i="26"/>
  <c r="AR154" i="26"/>
  <c r="AR155" i="26"/>
  <c r="AR156" i="26"/>
  <c r="AR157" i="26"/>
  <c r="AR158" i="26"/>
  <c r="AR159" i="26"/>
  <c r="AR160" i="26"/>
  <c r="AR161" i="26"/>
  <c r="AR162" i="26"/>
  <c r="AR163" i="26"/>
  <c r="AR164" i="26"/>
  <c r="AR165" i="26"/>
  <c r="AR166" i="26"/>
  <c r="AR167" i="26"/>
  <c r="AR168" i="26"/>
  <c r="AR169" i="26"/>
  <c r="AR170" i="26"/>
  <c r="AR171" i="26"/>
  <c r="AR172" i="26"/>
  <c r="AR173" i="26"/>
  <c r="AR174" i="26"/>
  <c r="AR175" i="26"/>
  <c r="AR176" i="26"/>
  <c r="AR177" i="26"/>
  <c r="AR178" i="26"/>
  <c r="AR179" i="26"/>
  <c r="AR180" i="26"/>
  <c r="AR181" i="26"/>
  <c r="AR182" i="26"/>
  <c r="AR183" i="26"/>
  <c r="AR184" i="26"/>
  <c r="AR185" i="26"/>
  <c r="AR186" i="26"/>
  <c r="AR187" i="26"/>
  <c r="AR188" i="26"/>
  <c r="AR189" i="26"/>
  <c r="AR190" i="26"/>
  <c r="AR191" i="26"/>
  <c r="AR192" i="26"/>
  <c r="AR193" i="26"/>
  <c r="AR194" i="26"/>
  <c r="AR195" i="26"/>
  <c r="AR196" i="26"/>
  <c r="AR197" i="26"/>
  <c r="AR198" i="26"/>
  <c r="AR199" i="26"/>
  <c r="AR200" i="26"/>
  <c r="AR201" i="26"/>
  <c r="AR202" i="26"/>
  <c r="AR203" i="26"/>
  <c r="AR204" i="26"/>
  <c r="AR205" i="26"/>
  <c r="AR206" i="26"/>
  <c r="AR207" i="26"/>
  <c r="AR208" i="26"/>
  <c r="AR209" i="26"/>
  <c r="AR210" i="26"/>
  <c r="AR211" i="26"/>
  <c r="AR212" i="26"/>
  <c r="AR213" i="26"/>
  <c r="AR214" i="26"/>
  <c r="AR215" i="26"/>
  <c r="AR216" i="26"/>
  <c r="AR217" i="26"/>
  <c r="AR218" i="26"/>
  <c r="AR219" i="26"/>
  <c r="AR220" i="26"/>
  <c r="AR221" i="26"/>
  <c r="AR222" i="26"/>
  <c r="AR223" i="26"/>
  <c r="AR224" i="26"/>
  <c r="AR225" i="26"/>
  <c r="AR226" i="26"/>
  <c r="AR227" i="26"/>
  <c r="AR228" i="26"/>
  <c r="AR229" i="26"/>
  <c r="AR230" i="26"/>
  <c r="AR231" i="26"/>
  <c r="AR235" i="26"/>
  <c r="AR236" i="26"/>
  <c r="AR237" i="26"/>
  <c r="AR238" i="26"/>
  <c r="AR239" i="26"/>
  <c r="AR240" i="26"/>
  <c r="AR241" i="26"/>
  <c r="AR242" i="26"/>
  <c r="AR243" i="26"/>
  <c r="AR244" i="26"/>
  <c r="AR245" i="26"/>
  <c r="AR246" i="26"/>
  <c r="AR247" i="26"/>
  <c r="AR248" i="26"/>
  <c r="AR249" i="26"/>
  <c r="AR250" i="26"/>
  <c r="AR251" i="26"/>
  <c r="AR252" i="26"/>
  <c r="AR253" i="26"/>
  <c r="AR254" i="26"/>
  <c r="AR255" i="26"/>
  <c r="AR256" i="26"/>
  <c r="AR257" i="26"/>
  <c r="AR258" i="26"/>
  <c r="AR259" i="26"/>
  <c r="AR262" i="26"/>
  <c r="AR263" i="26"/>
  <c r="AR264" i="26"/>
  <c r="AR265" i="26"/>
  <c r="AR268" i="26"/>
  <c r="AR269" i="26"/>
  <c r="AR270" i="26"/>
  <c r="AR271" i="26"/>
  <c r="AR272" i="26"/>
  <c r="AR273" i="26"/>
  <c r="AR274" i="26"/>
  <c r="AR275" i="26"/>
  <c r="AR276" i="26"/>
  <c r="AR277" i="26"/>
  <c r="AR278" i="26"/>
  <c r="AR279" i="26"/>
  <c r="AR280" i="26"/>
  <c r="AR281" i="26"/>
  <c r="AR282" i="26"/>
  <c r="AR283" i="26"/>
  <c r="AR286" i="26"/>
  <c r="AR287" i="26"/>
  <c r="AR288" i="26"/>
  <c r="AR289" i="26"/>
  <c r="AR292" i="26"/>
  <c r="AR295" i="26"/>
  <c r="AR298" i="26"/>
  <c r="AR301" i="26"/>
  <c r="AR304" i="26"/>
  <c r="AR307" i="26"/>
  <c r="AR310" i="26"/>
  <c r="AR313" i="26"/>
  <c r="AR316" i="26"/>
  <c r="AR319" i="26"/>
  <c r="AR322" i="26"/>
  <c r="AR325" i="26"/>
  <c r="AR328" i="26"/>
  <c r="AR331" i="26"/>
  <c r="AR334" i="26"/>
  <c r="AR337" i="26"/>
  <c r="AR340" i="26"/>
  <c r="AR343" i="26"/>
  <c r="AR346" i="26"/>
  <c r="AR349" i="26"/>
  <c r="AR352" i="26"/>
  <c r="AR355" i="26"/>
  <c r="AR358" i="26"/>
  <c r="AR361" i="26"/>
  <c r="AR364" i="26"/>
  <c r="AR367" i="26"/>
  <c r="AR370" i="26"/>
  <c r="AR373" i="26"/>
  <c r="AR376" i="26"/>
  <c r="AR379" i="26"/>
  <c r="AR382" i="26"/>
  <c r="AR383" i="26"/>
  <c r="AR386" i="26"/>
  <c r="AR389" i="26"/>
  <c r="AR392" i="26"/>
  <c r="AR395" i="26"/>
  <c r="AR398" i="26"/>
  <c r="AR401" i="26"/>
  <c r="AR402" i="26"/>
  <c r="AR405" i="26"/>
  <c r="AR406" i="26"/>
  <c r="AR409" i="26"/>
  <c r="AR412" i="26"/>
  <c r="AR415" i="26"/>
  <c r="AR418" i="26"/>
  <c r="AR421" i="26"/>
  <c r="AR422" i="26"/>
  <c r="AR423" i="26"/>
  <c r="AR424" i="26"/>
  <c r="AR425" i="26"/>
  <c r="AR426" i="26"/>
  <c r="AR427" i="26"/>
  <c r="AR428" i="26"/>
  <c r="AR429" i="26"/>
  <c r="AR430" i="26"/>
  <c r="AR431" i="26"/>
  <c r="AR432" i="26"/>
  <c r="AR433" i="26"/>
  <c r="AR434" i="26"/>
  <c r="AR435" i="26"/>
  <c r="AR436" i="26"/>
  <c r="AR437" i="26"/>
  <c r="AR438" i="26"/>
  <c r="AR439" i="26"/>
  <c r="AR440" i="26"/>
  <c r="AR441" i="26"/>
  <c r="AR442" i="26"/>
  <c r="AR443" i="26"/>
  <c r="AR444" i="26"/>
  <c r="AR445" i="26"/>
  <c r="AR446" i="26"/>
  <c r="AR447" i="26"/>
  <c r="AR448" i="26"/>
  <c r="AR449" i="26"/>
  <c r="AR450" i="26"/>
  <c r="AR451" i="26"/>
  <c r="AR452" i="26"/>
  <c r="AR453" i="26"/>
  <c r="AR454" i="26"/>
  <c r="AR455" i="26"/>
  <c r="AR456" i="26"/>
  <c r="AR457" i="26"/>
  <c r="AR458" i="26"/>
  <c r="AR459" i="26"/>
  <c r="AR460" i="26"/>
  <c r="AR461" i="26"/>
  <c r="AR462" i="26"/>
  <c r="AR463" i="26"/>
  <c r="AR464" i="26"/>
  <c r="AR465" i="26"/>
  <c r="AR466" i="26"/>
  <c r="AR467" i="26"/>
  <c r="AR468" i="26"/>
  <c r="AR469" i="26"/>
  <c r="AR470" i="26"/>
  <c r="AR471" i="26"/>
  <c r="AR472" i="26"/>
  <c r="AR473" i="26"/>
  <c r="AR474" i="26"/>
  <c r="AR475" i="26"/>
  <c r="AR476" i="26"/>
  <c r="AR477" i="26"/>
  <c r="AR478" i="26"/>
  <c r="AR479" i="26"/>
  <c r="AR480" i="26"/>
  <c r="AR481" i="26"/>
  <c r="AR482" i="26"/>
  <c r="AR483" i="26"/>
  <c r="AR484" i="26"/>
  <c r="AR485" i="26"/>
  <c r="AR486" i="26"/>
  <c r="AR487" i="26"/>
  <c r="AR488" i="26"/>
  <c r="AR489" i="26"/>
  <c r="AR490" i="26"/>
  <c r="AR491" i="26"/>
  <c r="AR492" i="26"/>
  <c r="AR493" i="26"/>
  <c r="AR494" i="26"/>
  <c r="AR495" i="26"/>
  <c r="AR496" i="26"/>
  <c r="AR497" i="26"/>
  <c r="AR498" i="26"/>
  <c r="AR499" i="26"/>
  <c r="AR500" i="26"/>
  <c r="AR501" i="26"/>
  <c r="AR502" i="26"/>
  <c r="AR503" i="26"/>
  <c r="AR504" i="26"/>
  <c r="AR505" i="26"/>
  <c r="AR506" i="26"/>
  <c r="AR507" i="26"/>
  <c r="AR508" i="26"/>
  <c r="AR509" i="26"/>
  <c r="AR510" i="26"/>
  <c r="AR511" i="26"/>
  <c r="AR512" i="26"/>
  <c r="AR513" i="26"/>
  <c r="AR514" i="26"/>
  <c r="AR515" i="26"/>
  <c r="AR516" i="26"/>
  <c r="AR517" i="26"/>
  <c r="AR518" i="26"/>
  <c r="AR519" i="26"/>
  <c r="AR520" i="26"/>
  <c r="AR521" i="26"/>
  <c r="AR522" i="26"/>
  <c r="AR523" i="26"/>
  <c r="AR524" i="26"/>
  <c r="AR525" i="26"/>
  <c r="AR526" i="26"/>
  <c r="AR527" i="26"/>
  <c r="AR528" i="26"/>
  <c r="AR529" i="26"/>
  <c r="AR530" i="26"/>
  <c r="AR531" i="26"/>
  <c r="AR532" i="26"/>
  <c r="AR533" i="26"/>
  <c r="AR534" i="26"/>
  <c r="AR535" i="26"/>
  <c r="AR536" i="26"/>
  <c r="AR537" i="26"/>
  <c r="AR538" i="26"/>
  <c r="AR539" i="26"/>
  <c r="AR540" i="26"/>
  <c r="AR541" i="26"/>
  <c r="AR542" i="26"/>
  <c r="AR543" i="26"/>
  <c r="AR544" i="26"/>
  <c r="AR545" i="26"/>
  <c r="AR546" i="26"/>
  <c r="AR547" i="26"/>
  <c r="AR548" i="26"/>
  <c r="AR549" i="26"/>
  <c r="AR550" i="26"/>
  <c r="AR551" i="26"/>
  <c r="AR552" i="26"/>
  <c r="AR553" i="26"/>
  <c r="AR554" i="26"/>
  <c r="AR555" i="26"/>
  <c r="AR556" i="26"/>
  <c r="AR557" i="26"/>
  <c r="AR558" i="26"/>
  <c r="AR559" i="26"/>
  <c r="AR560" i="26"/>
  <c r="AR561" i="26"/>
  <c r="AR562" i="26"/>
  <c r="AR563" i="26"/>
  <c r="AR564" i="26"/>
  <c r="AR565" i="26"/>
  <c r="AR566" i="26"/>
  <c r="AR567" i="26"/>
  <c r="AR568" i="26"/>
  <c r="AR569" i="26"/>
  <c r="AR570" i="26"/>
  <c r="AR571" i="26"/>
  <c r="AR572" i="26"/>
  <c r="AR573" i="26"/>
  <c r="AR574" i="26"/>
  <c r="AR575" i="26"/>
  <c r="AR576" i="26"/>
  <c r="AR577" i="26"/>
  <c r="AR578" i="26"/>
  <c r="AR579" i="26"/>
  <c r="AR580" i="26"/>
  <c r="AR581" i="26"/>
  <c r="AR582" i="26"/>
  <c r="AR583" i="26"/>
  <c r="AR584" i="26"/>
  <c r="AR585" i="26"/>
  <c r="AR586" i="26"/>
  <c r="AR587" i="26"/>
  <c r="AR588" i="26"/>
  <c r="AR589" i="26"/>
  <c r="AR590" i="26"/>
  <c r="AR591" i="26"/>
  <c r="AR592" i="26"/>
  <c r="AR593" i="26"/>
  <c r="AR594" i="26"/>
  <c r="AR595" i="26"/>
  <c r="AR596" i="26"/>
  <c r="AR597" i="26"/>
  <c r="AR598" i="26"/>
  <c r="AR599" i="26"/>
  <c r="AR600" i="26"/>
  <c r="AR601" i="26"/>
  <c r="AR602" i="26"/>
  <c r="AR603" i="26"/>
  <c r="AR604" i="26"/>
  <c r="AR605" i="26"/>
  <c r="AR606" i="26"/>
  <c r="AR607" i="26"/>
  <c r="AR608" i="26"/>
  <c r="AR609" i="26"/>
  <c r="AR610" i="26"/>
  <c r="AR611" i="26"/>
  <c r="AR612" i="26"/>
  <c r="AR613" i="26"/>
  <c r="AR614" i="26"/>
  <c r="AR615" i="26"/>
  <c r="AR616" i="26"/>
  <c r="AR617" i="26"/>
  <c r="AR618" i="26"/>
  <c r="AR619" i="26"/>
  <c r="AR620" i="26"/>
  <c r="AR621" i="26"/>
  <c r="AR622" i="26"/>
  <c r="AR623" i="26"/>
  <c r="AR624" i="26"/>
  <c r="AR625" i="26"/>
  <c r="AR626" i="26"/>
  <c r="AR627" i="26"/>
  <c r="AR628" i="26"/>
  <c r="AR629" i="26"/>
  <c r="AR630" i="26"/>
  <c r="AR631" i="26"/>
  <c r="AR632" i="26"/>
  <c r="AR633" i="26"/>
  <c r="AR634" i="26"/>
  <c r="AR635" i="26"/>
  <c r="AR636" i="26"/>
  <c r="AR637" i="26"/>
  <c r="AR638" i="26"/>
  <c r="AR639" i="26"/>
  <c r="AR640" i="26"/>
  <c r="AR641" i="26"/>
  <c r="AR642" i="26"/>
  <c r="AR643" i="26"/>
  <c r="AR644" i="26"/>
  <c r="AR645" i="26"/>
  <c r="AR646" i="26"/>
  <c r="AR647" i="26"/>
  <c r="AR648" i="26"/>
  <c r="AR649" i="26"/>
  <c r="AR650" i="26"/>
  <c r="AR651" i="26"/>
  <c r="AR652" i="26"/>
  <c r="AR653" i="26"/>
  <c r="AR654" i="26"/>
  <c r="AR655" i="26"/>
  <c r="AR656" i="26"/>
  <c r="AR657" i="26"/>
  <c r="AR658" i="26"/>
  <c r="AR659" i="26"/>
  <c r="AR660" i="26"/>
  <c r="AR661" i="26"/>
  <c r="AR662" i="26"/>
  <c r="AR663" i="26"/>
  <c r="AR664" i="26"/>
  <c r="AR665" i="26"/>
  <c r="AR666" i="26"/>
  <c r="AR667" i="26"/>
  <c r="AR668" i="26"/>
  <c r="AR669" i="26"/>
  <c r="AR670" i="26"/>
  <c r="AR671" i="26"/>
  <c r="AR672" i="26"/>
  <c r="AR673" i="26"/>
  <c r="AR674" i="26"/>
  <c r="AR675" i="26"/>
  <c r="AR676" i="26"/>
  <c r="AR677" i="26"/>
  <c r="AR678" i="26"/>
  <c r="AR679" i="26"/>
  <c r="AR680" i="26"/>
  <c r="AR681" i="26"/>
  <c r="AR682" i="26"/>
  <c r="AR683" i="26"/>
  <c r="AR684" i="26"/>
  <c r="AR685" i="26"/>
  <c r="AR686" i="26"/>
  <c r="AR687" i="26"/>
  <c r="AR688" i="26"/>
  <c r="AR689" i="26"/>
  <c r="AR690" i="26"/>
  <c r="AR691" i="26"/>
  <c r="AR692" i="26"/>
  <c r="AR695" i="26"/>
  <c r="AR7" i="26"/>
  <c r="AN567" i="26"/>
  <c r="AL567" i="26" s="1"/>
  <c r="AN568" i="26"/>
  <c r="AL568" i="26" s="1"/>
  <c r="AN570" i="26"/>
  <c r="AL570" i="26" s="1"/>
  <c r="AN571" i="26"/>
  <c r="AL571" i="26" s="1"/>
  <c r="AN573" i="26"/>
  <c r="AL573" i="26" s="1"/>
  <c r="AN574" i="26"/>
  <c r="AL574" i="26" s="1"/>
  <c r="AN576" i="26"/>
  <c r="AL576" i="26" s="1"/>
  <c r="AN577" i="26"/>
  <c r="AL577" i="26" s="1"/>
  <c r="AN579" i="26"/>
  <c r="AL579" i="26" s="1"/>
  <c r="AN580" i="26"/>
  <c r="AL580" i="26" s="1"/>
  <c r="AM181" i="26"/>
  <c r="AM182" i="26"/>
  <c r="AM188" i="26"/>
  <c r="AM189" i="26"/>
  <c r="AM196" i="26"/>
  <c r="AM197" i="26"/>
  <c r="AM213" i="26"/>
  <c r="AM431" i="26"/>
  <c r="AP431" i="26" s="1"/>
  <c r="AM433" i="26"/>
  <c r="AP433" i="26" s="1"/>
  <c r="AM434" i="26"/>
  <c r="AP434" i="26" s="1"/>
  <c r="AM435" i="26"/>
  <c r="AM437" i="26"/>
  <c r="AP437" i="26" s="1"/>
  <c r="AM438" i="26"/>
  <c r="AM441" i="26"/>
  <c r="AP441" i="26" s="1"/>
  <c r="AM442" i="26"/>
  <c r="AM444" i="26"/>
  <c r="AP444" i="26" s="1"/>
  <c r="AM445" i="26"/>
  <c r="AM447" i="26"/>
  <c r="AP447" i="26" s="1"/>
  <c r="AM448" i="26"/>
  <c r="AM450" i="26"/>
  <c r="AP450" i="26" s="1"/>
  <c r="AM451" i="26"/>
  <c r="AM453" i="26"/>
  <c r="AP453" i="26" s="1"/>
  <c r="AM454" i="26"/>
  <c r="AM456" i="26"/>
  <c r="AP456" i="26" s="1"/>
  <c r="AM457" i="26"/>
  <c r="AM459" i="26"/>
  <c r="AP459" i="26" s="1"/>
  <c r="AM460" i="26"/>
  <c r="AM462" i="26"/>
  <c r="AP462" i="26" s="1"/>
  <c r="AM463" i="26"/>
  <c r="AM465" i="26"/>
  <c r="AP465" i="26" s="1"/>
  <c r="AM466" i="26"/>
  <c r="AM468" i="26"/>
  <c r="AP468" i="26" s="1"/>
  <c r="AM469" i="26"/>
  <c r="AM471" i="26"/>
  <c r="AP471" i="26" s="1"/>
  <c r="AM472" i="26"/>
  <c r="AM474" i="26"/>
  <c r="AP474" i="26" s="1"/>
  <c r="AM475" i="26"/>
  <c r="AM477" i="26"/>
  <c r="AP477" i="26" s="1"/>
  <c r="AM478" i="26"/>
  <c r="AM480" i="26"/>
  <c r="AP480" i="26" s="1"/>
  <c r="AM481" i="26"/>
  <c r="AM483" i="26"/>
  <c r="AP483" i="26" s="1"/>
  <c r="AM484" i="26"/>
  <c r="AM486" i="26"/>
  <c r="AP486" i="26" s="1"/>
  <c r="AM487" i="26"/>
  <c r="AM489" i="26"/>
  <c r="AP489" i="26" s="1"/>
  <c r="AM490" i="26"/>
  <c r="AM492" i="26"/>
  <c r="AP492" i="26" s="1"/>
  <c r="AM493" i="26"/>
  <c r="AM495" i="26"/>
  <c r="AP495" i="26" s="1"/>
  <c r="AM496" i="26"/>
  <c r="AM498" i="26"/>
  <c r="AP498" i="26" s="1"/>
  <c r="AM499" i="26"/>
  <c r="AM501" i="26"/>
  <c r="AP501" i="26" s="1"/>
  <c r="AM502" i="26"/>
  <c r="AM504" i="26"/>
  <c r="AP504" i="26" s="1"/>
  <c r="AM505" i="26"/>
  <c r="AM507" i="26"/>
  <c r="AP507" i="26" s="1"/>
  <c r="AM508" i="26"/>
  <c r="AM510" i="26"/>
  <c r="AP510" i="26" s="1"/>
  <c r="AM511" i="26"/>
  <c r="AM513" i="26"/>
  <c r="AP513" i="26" s="1"/>
  <c r="AM514" i="26"/>
  <c r="AM516" i="26"/>
  <c r="AP516" i="26" s="1"/>
  <c r="AM517" i="26"/>
  <c r="AM519" i="26"/>
  <c r="AP519" i="26" s="1"/>
  <c r="AM520" i="26"/>
  <c r="AM522" i="26"/>
  <c r="AP522" i="26" s="1"/>
  <c r="AM523" i="26"/>
  <c r="AM525" i="26"/>
  <c r="AP525" i="26" s="1"/>
  <c r="AM526" i="26"/>
  <c r="AM528" i="26"/>
  <c r="AP528" i="26" s="1"/>
  <c r="AM529" i="26"/>
  <c r="AM534" i="26"/>
  <c r="AP534" i="26" s="1"/>
  <c r="AM535" i="26"/>
  <c r="AM567" i="26"/>
  <c r="AP567" i="26" s="1"/>
  <c r="AM568" i="26"/>
  <c r="AM570" i="26"/>
  <c r="AP570" i="26" s="1"/>
  <c r="AM571" i="26"/>
  <c r="AM573" i="26"/>
  <c r="AP573" i="26" s="1"/>
  <c r="AM574" i="26"/>
  <c r="AM576" i="26"/>
  <c r="AP576" i="26" s="1"/>
  <c r="AM577" i="26"/>
  <c r="AM579" i="26"/>
  <c r="AP579" i="26" s="1"/>
  <c r="AM580" i="26"/>
  <c r="AM635" i="26"/>
  <c r="AO584" i="26"/>
  <c r="AM584" i="26" s="1"/>
  <c r="AB584" i="26"/>
  <c r="AO583" i="26"/>
  <c r="AB583" i="26"/>
  <c r="AB213" i="26"/>
  <c r="AN213" i="26" s="1"/>
  <c r="AL213" i="26" s="1"/>
  <c r="AB212" i="26"/>
  <c r="AO587" i="26"/>
  <c r="AB587" i="26"/>
  <c r="AO586" i="26"/>
  <c r="AM586" i="26" s="1"/>
  <c r="AB586" i="26"/>
  <c r="AB637" i="26"/>
  <c r="AB636" i="26"/>
  <c r="AB635" i="26"/>
  <c r="AN635" i="26" s="1"/>
  <c r="AL635" i="26" s="1"/>
  <c r="AO634" i="26"/>
  <c r="AM634" i="26" s="1"/>
  <c r="AB634" i="26"/>
  <c r="AO565" i="26"/>
  <c r="AB565" i="26"/>
  <c r="AO564" i="26"/>
  <c r="AB564" i="26"/>
  <c r="AO562" i="26"/>
  <c r="AB562" i="26"/>
  <c r="AO561" i="26"/>
  <c r="AB561" i="26"/>
  <c r="AO559" i="26"/>
  <c r="AB559" i="26"/>
  <c r="AO558" i="26"/>
  <c r="AM558" i="26" s="1"/>
  <c r="AB558" i="26"/>
  <c r="AO556" i="26"/>
  <c r="AB556" i="26"/>
  <c r="AO555" i="26"/>
  <c r="AB555" i="26"/>
  <c r="AO553" i="26"/>
  <c r="AM553" i="26" s="1"/>
  <c r="AB553" i="26"/>
  <c r="AO552" i="26"/>
  <c r="AB552" i="26"/>
  <c r="AO550" i="26"/>
  <c r="AB550" i="26"/>
  <c r="AO549" i="26"/>
  <c r="AB549" i="26"/>
  <c r="AO547" i="26"/>
  <c r="AB547" i="26"/>
  <c r="AO546" i="26"/>
  <c r="AB546" i="26"/>
  <c r="AO544" i="26"/>
  <c r="AM544" i="26" s="1"/>
  <c r="AB544" i="26"/>
  <c r="AO543" i="26"/>
  <c r="AM543" i="26" s="1"/>
  <c r="AB543" i="26"/>
  <c r="AO541" i="26"/>
  <c r="AB541" i="26"/>
  <c r="AO540" i="26"/>
  <c r="AB540" i="26"/>
  <c r="AO538" i="26"/>
  <c r="AB538" i="26"/>
  <c r="AO537" i="26"/>
  <c r="AB537" i="26"/>
  <c r="AO532" i="26"/>
  <c r="AM532" i="26" s="1"/>
  <c r="AB532" i="26"/>
  <c r="AO531" i="26"/>
  <c r="AB531" i="26"/>
  <c r="AB519" i="26"/>
  <c r="AN519" i="26" s="1"/>
  <c r="AL519" i="26" s="1"/>
  <c r="AB520" i="26"/>
  <c r="AN520" i="26" s="1"/>
  <c r="AL520" i="26" s="1"/>
  <c r="AB521" i="26"/>
  <c r="AB522" i="26"/>
  <c r="AN522" i="26" s="1"/>
  <c r="AL522" i="26" s="1"/>
  <c r="AB523" i="26"/>
  <c r="AN523" i="26" s="1"/>
  <c r="AL523" i="26" s="1"/>
  <c r="AB524" i="26"/>
  <c r="AB525" i="26"/>
  <c r="AN525" i="26" s="1"/>
  <c r="AL525" i="26" s="1"/>
  <c r="AB526" i="26"/>
  <c r="AN526" i="26" s="1"/>
  <c r="AL526" i="26" s="1"/>
  <c r="AB527" i="26"/>
  <c r="AB528" i="26"/>
  <c r="AN528" i="26" s="1"/>
  <c r="AL528" i="26" s="1"/>
  <c r="AB529" i="26"/>
  <c r="AN529" i="26" s="1"/>
  <c r="AL529" i="26" s="1"/>
  <c r="AB530" i="26"/>
  <c r="AB533" i="26"/>
  <c r="AB534" i="26"/>
  <c r="AN534" i="26" s="1"/>
  <c r="AL534" i="26" s="1"/>
  <c r="AB535" i="26"/>
  <c r="AN535" i="26" s="1"/>
  <c r="AL535" i="26" s="1"/>
  <c r="AB536" i="26"/>
  <c r="AB539" i="26"/>
  <c r="AB542" i="26"/>
  <c r="AB545" i="26"/>
  <c r="AB548" i="26"/>
  <c r="AB551" i="26"/>
  <c r="AB554" i="26"/>
  <c r="AB557" i="26"/>
  <c r="AB560" i="26"/>
  <c r="AB563" i="26"/>
  <c r="AB566" i="26"/>
  <c r="AB569" i="26"/>
  <c r="AB572" i="26"/>
  <c r="AB575" i="26"/>
  <c r="AB578" i="26"/>
  <c r="AB581" i="26"/>
  <c r="AB582" i="26"/>
  <c r="AB585" i="26"/>
  <c r="AB588" i="26"/>
  <c r="AB589" i="26"/>
  <c r="AB590" i="26"/>
  <c r="AO542" i="26"/>
  <c r="AO545" i="26"/>
  <c r="AB517" i="26"/>
  <c r="AN517" i="26" s="1"/>
  <c r="AL517" i="26" s="1"/>
  <c r="AB516" i="26"/>
  <c r="AN516" i="26" s="1"/>
  <c r="AL516" i="26" s="1"/>
  <c r="AB514" i="26"/>
  <c r="AN514" i="26" s="1"/>
  <c r="AL514" i="26" s="1"/>
  <c r="AB513" i="26"/>
  <c r="AN513" i="26" s="1"/>
  <c r="AL513" i="26" s="1"/>
  <c r="AB511" i="26"/>
  <c r="AN511" i="26" s="1"/>
  <c r="AL511" i="26" s="1"/>
  <c r="AB510" i="26"/>
  <c r="AN510" i="26" s="1"/>
  <c r="AL510" i="26" s="1"/>
  <c r="AB508" i="26"/>
  <c r="AN508" i="26" s="1"/>
  <c r="AL508" i="26" s="1"/>
  <c r="AB507" i="26"/>
  <c r="AN507" i="26" s="1"/>
  <c r="AL507" i="26" s="1"/>
  <c r="AB505" i="26"/>
  <c r="AN505" i="26" s="1"/>
  <c r="AL505" i="26" s="1"/>
  <c r="AB504" i="26"/>
  <c r="AN504" i="26" s="1"/>
  <c r="AL504" i="26" s="1"/>
  <c r="AB501" i="26"/>
  <c r="AN501" i="26" s="1"/>
  <c r="AL501" i="26" s="1"/>
  <c r="AB502" i="26"/>
  <c r="AN502" i="26" s="1"/>
  <c r="AL502" i="26" s="1"/>
  <c r="AB498" i="26"/>
  <c r="AN498" i="26" s="1"/>
  <c r="AL498" i="26" s="1"/>
  <c r="AB499" i="26"/>
  <c r="AN499" i="26" s="1"/>
  <c r="AL499" i="26" s="1"/>
  <c r="AB495" i="26"/>
  <c r="AN495" i="26" s="1"/>
  <c r="AL495" i="26" s="1"/>
  <c r="AB496" i="26"/>
  <c r="AN496" i="26" s="1"/>
  <c r="AL496" i="26" s="1"/>
  <c r="AB493" i="26"/>
  <c r="AN493" i="26" s="1"/>
  <c r="AL493" i="26" s="1"/>
  <c r="AB492" i="26"/>
  <c r="AN492" i="26" s="1"/>
  <c r="AL492" i="26" s="1"/>
  <c r="AB188" i="26"/>
  <c r="AN188" i="26" s="1"/>
  <c r="AL188" i="26" s="1"/>
  <c r="AB181" i="26"/>
  <c r="AN181" i="26" s="1"/>
  <c r="AL181" i="26" s="1"/>
  <c r="AB196" i="26"/>
  <c r="AN196" i="26" s="1"/>
  <c r="AL196" i="26" s="1"/>
  <c r="AB197" i="26"/>
  <c r="AN197" i="26" s="1"/>
  <c r="AL197" i="26" s="1"/>
  <c r="AZ34" i="26" l="1"/>
  <c r="BB668" i="26"/>
  <c r="AZ668" i="26" s="1"/>
  <c r="BB620" i="26"/>
  <c r="AZ620" i="26" s="1"/>
  <c r="BB572" i="26"/>
  <c r="AZ572" i="26" s="1"/>
  <c r="BB524" i="26"/>
  <c r="BA524" i="26" s="1"/>
  <c r="AY524" i="26" s="1"/>
  <c r="BB476" i="26"/>
  <c r="AZ476" i="26" s="1"/>
  <c r="BB428" i="26"/>
  <c r="AZ428" i="26" s="1"/>
  <c r="BB460" i="26"/>
  <c r="AZ460" i="26" s="1"/>
  <c r="BB604" i="26"/>
  <c r="AZ604" i="26" s="1"/>
  <c r="BB508" i="26"/>
  <c r="BA508" i="26" s="1"/>
  <c r="AY508" i="26" s="1"/>
  <c r="BB652" i="26"/>
  <c r="AZ652" i="26" s="1"/>
  <c r="BB556" i="26"/>
  <c r="AZ556" i="26" s="1"/>
  <c r="BB684" i="26"/>
  <c r="AZ684" i="26" s="1"/>
  <c r="BB636" i="26"/>
  <c r="BA636" i="26" s="1"/>
  <c r="AY636" i="26" s="1"/>
  <c r="BB588" i="26"/>
  <c r="BA588" i="26" s="1"/>
  <c r="AY588" i="26" s="1"/>
  <c r="BB540" i="26"/>
  <c r="AZ540" i="26" s="1"/>
  <c r="BB492" i="26"/>
  <c r="AZ492" i="26" s="1"/>
  <c r="BB444" i="26"/>
  <c r="AZ444" i="26" s="1"/>
  <c r="BB677" i="26"/>
  <c r="AZ677" i="26" s="1"/>
  <c r="BB661" i="26"/>
  <c r="AZ661" i="26" s="1"/>
  <c r="BB645" i="26"/>
  <c r="AZ645" i="26" s="1"/>
  <c r="BB678" i="26"/>
  <c r="AZ678" i="26" s="1"/>
  <c r="BB662" i="26"/>
  <c r="AZ662" i="26" s="1"/>
  <c r="BB646" i="26"/>
  <c r="AZ646" i="26" s="1"/>
  <c r="BB630" i="26"/>
  <c r="AZ630" i="26" s="1"/>
  <c r="BB614" i="26"/>
  <c r="AZ614" i="26" s="1"/>
  <c r="BB598" i="26"/>
  <c r="AZ598" i="26" s="1"/>
  <c r="BB582" i="26"/>
  <c r="BA582" i="26" s="1"/>
  <c r="AY582" i="26" s="1"/>
  <c r="BB566" i="26"/>
  <c r="AZ566" i="26" s="1"/>
  <c r="BB550" i="26"/>
  <c r="AZ550" i="26" s="1"/>
  <c r="BB534" i="26"/>
  <c r="AZ534" i="26" s="1"/>
  <c r="BB518" i="26"/>
  <c r="AZ518" i="26" s="1"/>
  <c r="BB502" i="26"/>
  <c r="BA502" i="26" s="1"/>
  <c r="AY502" i="26" s="1"/>
  <c r="BB486" i="26"/>
  <c r="AZ486" i="26" s="1"/>
  <c r="BB470" i="26"/>
  <c r="AZ470" i="26" s="1"/>
  <c r="BB454" i="26"/>
  <c r="AZ454" i="26" s="1"/>
  <c r="BB438" i="26"/>
  <c r="AZ438" i="26" s="1"/>
  <c r="BB422" i="26"/>
  <c r="AZ422" i="26" s="1"/>
  <c r="BB382" i="26"/>
  <c r="AZ382" i="26" s="1"/>
  <c r="BB334" i="26"/>
  <c r="AZ334" i="26" s="1"/>
  <c r="BB288" i="26"/>
  <c r="AZ288" i="26" s="1"/>
  <c r="BB270" i="26"/>
  <c r="AZ270" i="26" s="1"/>
  <c r="BB250" i="26"/>
  <c r="AZ250" i="26" s="1"/>
  <c r="BB231" i="26"/>
  <c r="AZ231" i="26" s="1"/>
  <c r="BB215" i="26"/>
  <c r="AZ215" i="26" s="1"/>
  <c r="BB199" i="26"/>
  <c r="AZ199" i="26" s="1"/>
  <c r="BB685" i="26"/>
  <c r="AZ685" i="26" s="1"/>
  <c r="BB669" i="26"/>
  <c r="AZ669" i="26" s="1"/>
  <c r="BB653" i="26"/>
  <c r="AZ653" i="26" s="1"/>
  <c r="BB637" i="26"/>
  <c r="BA637" i="26" s="1"/>
  <c r="AY637" i="26" s="1"/>
  <c r="BB621" i="26"/>
  <c r="AZ621" i="26" s="1"/>
  <c r="BB605" i="26"/>
  <c r="AZ605" i="26" s="1"/>
  <c r="BB589" i="26"/>
  <c r="BA589" i="26" s="1"/>
  <c r="AY589" i="26" s="1"/>
  <c r="BB573" i="26"/>
  <c r="AZ573" i="26" s="1"/>
  <c r="BB557" i="26"/>
  <c r="AZ557" i="26" s="1"/>
  <c r="BB541" i="26"/>
  <c r="BA541" i="26" s="1"/>
  <c r="AY541" i="26" s="1"/>
  <c r="BB525" i="26"/>
  <c r="AZ525" i="26" s="1"/>
  <c r="BB509" i="26"/>
  <c r="AZ509" i="26" s="1"/>
  <c r="BB493" i="26"/>
  <c r="BA493" i="26" s="1"/>
  <c r="AY493" i="26" s="1"/>
  <c r="BB477" i="26"/>
  <c r="AZ477" i="26" s="1"/>
  <c r="BB461" i="26"/>
  <c r="AZ461" i="26" s="1"/>
  <c r="BB445" i="26"/>
  <c r="AZ445" i="26" s="1"/>
  <c r="BB429" i="26"/>
  <c r="AZ429" i="26" s="1"/>
  <c r="BB401" i="26"/>
  <c r="AZ401" i="26" s="1"/>
  <c r="BB355" i="26"/>
  <c r="AZ355" i="26" s="1"/>
  <c r="BB307" i="26"/>
  <c r="AZ307" i="26" s="1"/>
  <c r="BB277" i="26"/>
  <c r="AZ277" i="26" s="1"/>
  <c r="BB257" i="26"/>
  <c r="AZ257" i="26" s="1"/>
  <c r="BB241" i="26"/>
  <c r="AZ241" i="26" s="1"/>
  <c r="BB222" i="26"/>
  <c r="AZ222" i="26" s="1"/>
  <c r="BB206" i="26"/>
  <c r="AZ206" i="26" s="1"/>
  <c r="BB190" i="26"/>
  <c r="AZ190" i="26" s="1"/>
  <c r="BB183" i="26"/>
  <c r="AZ183" i="26" s="1"/>
  <c r="BB629" i="26"/>
  <c r="AZ629" i="26" s="1"/>
  <c r="BB613" i="26"/>
  <c r="AZ613" i="26" s="1"/>
  <c r="BB597" i="26"/>
  <c r="AZ597" i="26" s="1"/>
  <c r="BB581" i="26"/>
  <c r="BA581" i="26" s="1"/>
  <c r="AY581" i="26" s="1"/>
  <c r="BB565" i="26"/>
  <c r="AZ565" i="26" s="1"/>
  <c r="BB549" i="26"/>
  <c r="AZ549" i="26" s="1"/>
  <c r="BB533" i="26"/>
  <c r="BA533" i="26" s="1"/>
  <c r="AY533" i="26" s="1"/>
  <c r="BB517" i="26"/>
  <c r="AZ517" i="26" s="1"/>
  <c r="BB501" i="26"/>
  <c r="AZ501" i="26" s="1"/>
  <c r="BB485" i="26"/>
  <c r="AZ485" i="26" s="1"/>
  <c r="BB469" i="26"/>
  <c r="AZ469" i="26" s="1"/>
  <c r="BB453" i="26"/>
  <c r="AZ453" i="26" s="1"/>
  <c r="BB437" i="26"/>
  <c r="AZ437" i="26" s="1"/>
  <c r="BB421" i="26"/>
  <c r="AZ421" i="26" s="1"/>
  <c r="BB379" i="26"/>
  <c r="AZ379" i="26" s="1"/>
  <c r="BB331" i="26"/>
  <c r="AZ331" i="26" s="1"/>
  <c r="BB287" i="26"/>
  <c r="AZ287" i="26" s="1"/>
  <c r="BB269" i="26"/>
  <c r="AZ269" i="26" s="1"/>
  <c r="BB249" i="26"/>
  <c r="AZ249" i="26" s="1"/>
  <c r="BB230" i="26"/>
  <c r="AZ230" i="26" s="1"/>
  <c r="BB214" i="26"/>
  <c r="AZ214" i="26" s="1"/>
  <c r="BB198" i="26"/>
  <c r="AZ198" i="26" s="1"/>
  <c r="BB182" i="26"/>
  <c r="AZ182" i="26" s="1"/>
  <c r="BB688" i="26"/>
  <c r="AZ688" i="26" s="1"/>
  <c r="BB672" i="26"/>
  <c r="BB656" i="26"/>
  <c r="AZ656" i="26" s="1"/>
  <c r="BB640" i="26"/>
  <c r="AZ640" i="26" s="1"/>
  <c r="BB624" i="26"/>
  <c r="AZ624" i="26" s="1"/>
  <c r="BB608" i="26"/>
  <c r="AZ608" i="26" s="1"/>
  <c r="BB592" i="26"/>
  <c r="AZ592" i="26" s="1"/>
  <c r="BB576" i="26"/>
  <c r="AZ576" i="26" s="1"/>
  <c r="BB560" i="26"/>
  <c r="BA560" i="26" s="1"/>
  <c r="AY560" i="26" s="1"/>
  <c r="BB544" i="26"/>
  <c r="AZ544" i="26" s="1"/>
  <c r="BB687" i="26"/>
  <c r="AZ687" i="26" s="1"/>
  <c r="BB671" i="26"/>
  <c r="AZ671" i="26" s="1"/>
  <c r="BB655" i="26"/>
  <c r="AZ655" i="26" s="1"/>
  <c r="BB639" i="26"/>
  <c r="AZ639" i="26" s="1"/>
  <c r="BB623" i="26"/>
  <c r="AZ623" i="26" s="1"/>
  <c r="BB607" i="26"/>
  <c r="AZ607" i="26" s="1"/>
  <c r="BB591" i="26"/>
  <c r="AZ591" i="26" s="1"/>
  <c r="BB575" i="26"/>
  <c r="BA575" i="26" s="1"/>
  <c r="AY575" i="26" s="1"/>
  <c r="BB559" i="26"/>
  <c r="AZ559" i="26" s="1"/>
  <c r="BB543" i="26"/>
  <c r="AZ543" i="26" s="1"/>
  <c r="BB527" i="26"/>
  <c r="BA527" i="26" s="1"/>
  <c r="AY527" i="26" s="1"/>
  <c r="BB511" i="26"/>
  <c r="AZ511" i="26" s="1"/>
  <c r="BB495" i="26"/>
  <c r="AZ495" i="26" s="1"/>
  <c r="BB479" i="26"/>
  <c r="AZ479" i="26" s="1"/>
  <c r="BB463" i="26"/>
  <c r="AZ463" i="26" s="1"/>
  <c r="BB447" i="26"/>
  <c r="AZ447" i="26" s="1"/>
  <c r="BB431" i="26"/>
  <c r="AZ431" i="26" s="1"/>
  <c r="BB405" i="26"/>
  <c r="AZ405" i="26" s="1"/>
  <c r="BB361" i="26"/>
  <c r="AZ361" i="26" s="1"/>
  <c r="BB313" i="26"/>
  <c r="AZ313" i="26" s="1"/>
  <c r="BB279" i="26"/>
  <c r="AZ279" i="26" s="1"/>
  <c r="BB259" i="26"/>
  <c r="AZ259" i="26" s="1"/>
  <c r="BB243" i="26"/>
  <c r="AZ243" i="26" s="1"/>
  <c r="BB224" i="26"/>
  <c r="AZ224" i="26" s="1"/>
  <c r="BB208" i="26"/>
  <c r="AZ208" i="26" s="1"/>
  <c r="BB192" i="26"/>
  <c r="AZ192" i="26" s="1"/>
  <c r="BB682" i="26"/>
  <c r="AZ682" i="26" s="1"/>
  <c r="BB666" i="26"/>
  <c r="AZ666" i="26" s="1"/>
  <c r="BB650" i="26"/>
  <c r="AZ650" i="26" s="1"/>
  <c r="BB634" i="26"/>
  <c r="AZ634" i="26" s="1"/>
  <c r="BB681" i="26"/>
  <c r="AZ681" i="26" s="1"/>
  <c r="BB665" i="26"/>
  <c r="AZ665" i="26" s="1"/>
  <c r="BB649" i="26"/>
  <c r="AZ649" i="26" s="1"/>
  <c r="BB633" i="26"/>
  <c r="AZ633" i="26" s="1"/>
  <c r="BB617" i="26"/>
  <c r="AZ617" i="26" s="1"/>
  <c r="BB601" i="26"/>
  <c r="AZ601" i="26" s="1"/>
  <c r="BB585" i="26"/>
  <c r="AZ585" i="26" s="1"/>
  <c r="BB569" i="26"/>
  <c r="AZ569" i="26" s="1"/>
  <c r="BB553" i="26"/>
  <c r="AZ553" i="26" s="1"/>
  <c r="BB537" i="26"/>
  <c r="AZ537" i="26" s="1"/>
  <c r="BB521" i="26"/>
  <c r="BA521" i="26" s="1"/>
  <c r="AY521" i="26" s="1"/>
  <c r="BB505" i="26"/>
  <c r="AZ505" i="26" s="1"/>
  <c r="BB489" i="26"/>
  <c r="AZ489" i="26" s="1"/>
  <c r="BB473" i="26"/>
  <c r="AZ473" i="26" s="1"/>
  <c r="BB457" i="26"/>
  <c r="AZ457" i="26" s="1"/>
  <c r="BB441" i="26"/>
  <c r="AZ441" i="26" s="1"/>
  <c r="BB425" i="26"/>
  <c r="AZ425" i="26" s="1"/>
  <c r="BB389" i="26"/>
  <c r="AZ389" i="26" s="1"/>
  <c r="BB343" i="26"/>
  <c r="AZ343" i="26" s="1"/>
  <c r="BB295" i="26"/>
  <c r="AZ295" i="26" s="1"/>
  <c r="BB273" i="26"/>
  <c r="AZ273" i="26" s="1"/>
  <c r="BB253" i="26"/>
  <c r="AZ253" i="26" s="1"/>
  <c r="BB237" i="26"/>
  <c r="AZ237" i="26" s="1"/>
  <c r="BB218" i="26"/>
  <c r="AZ218" i="26" s="1"/>
  <c r="BB202" i="26"/>
  <c r="AZ202" i="26" s="1"/>
  <c r="BB186" i="26"/>
  <c r="AZ186" i="26" s="1"/>
  <c r="BB691" i="26"/>
  <c r="AZ691" i="26" s="1"/>
  <c r="BB675" i="26"/>
  <c r="AZ675" i="26" s="1"/>
  <c r="BB659" i="26"/>
  <c r="AZ659" i="26" s="1"/>
  <c r="BB643" i="26"/>
  <c r="AZ643" i="26" s="1"/>
  <c r="BB627" i="26"/>
  <c r="AZ627" i="26" s="1"/>
  <c r="BB611" i="26"/>
  <c r="AZ611" i="26" s="1"/>
  <c r="BB595" i="26"/>
  <c r="AZ595" i="26" s="1"/>
  <c r="BB579" i="26"/>
  <c r="AZ579" i="26" s="1"/>
  <c r="BB563" i="26"/>
  <c r="AZ563" i="26" s="1"/>
  <c r="BB547" i="26"/>
  <c r="AZ547" i="26" s="1"/>
  <c r="BB531" i="26"/>
  <c r="BA531" i="26" s="1"/>
  <c r="AY531" i="26" s="1"/>
  <c r="BB515" i="26"/>
  <c r="AZ515" i="26" s="1"/>
  <c r="BB499" i="26"/>
  <c r="AZ499" i="26" s="1"/>
  <c r="BB483" i="26"/>
  <c r="AZ483" i="26" s="1"/>
  <c r="BB467" i="26"/>
  <c r="AZ467" i="26" s="1"/>
  <c r="BB451" i="26"/>
  <c r="AZ451" i="26" s="1"/>
  <c r="BB435" i="26"/>
  <c r="AZ435" i="26" s="1"/>
  <c r="BB415" i="26"/>
  <c r="AZ415" i="26" s="1"/>
  <c r="BB373" i="26"/>
  <c r="AZ373" i="26" s="1"/>
  <c r="BB325" i="26"/>
  <c r="AZ325" i="26" s="1"/>
  <c r="BB283" i="26"/>
  <c r="AZ283" i="26" s="1"/>
  <c r="BB265" i="26"/>
  <c r="AZ265" i="26" s="1"/>
  <c r="BB247" i="26"/>
  <c r="AZ247" i="26" s="1"/>
  <c r="BB228" i="26"/>
  <c r="AZ228" i="26" s="1"/>
  <c r="BB212" i="26"/>
  <c r="AZ212" i="26" s="1"/>
  <c r="BB196" i="26"/>
  <c r="AZ196" i="26" s="1"/>
  <c r="BB180" i="26"/>
  <c r="AZ180" i="26" s="1"/>
  <c r="BB528" i="26"/>
  <c r="AZ528" i="26" s="1"/>
  <c r="BB512" i="26"/>
  <c r="AZ512" i="26" s="1"/>
  <c r="BB496" i="26"/>
  <c r="BA496" i="26" s="1"/>
  <c r="AY496" i="26" s="1"/>
  <c r="BB480" i="26"/>
  <c r="AZ480" i="26" s="1"/>
  <c r="BB464" i="26"/>
  <c r="AZ464" i="26" s="1"/>
  <c r="BB448" i="26"/>
  <c r="AZ448" i="26" s="1"/>
  <c r="BB432" i="26"/>
  <c r="AZ432" i="26" s="1"/>
  <c r="BB406" i="26"/>
  <c r="AZ406" i="26" s="1"/>
  <c r="BB364" i="26"/>
  <c r="AZ364" i="26" s="1"/>
  <c r="BB316" i="26"/>
  <c r="AZ316" i="26" s="1"/>
  <c r="BB280" i="26"/>
  <c r="AZ280" i="26" s="1"/>
  <c r="BB262" i="26"/>
  <c r="AZ262" i="26" s="1"/>
  <c r="BB244" i="26"/>
  <c r="AZ244" i="26" s="1"/>
  <c r="BB225" i="26"/>
  <c r="AZ225" i="26" s="1"/>
  <c r="BB209" i="26"/>
  <c r="AZ209" i="26" s="1"/>
  <c r="BB193" i="26"/>
  <c r="AZ193" i="26" s="1"/>
  <c r="BB676" i="26"/>
  <c r="AZ676" i="26" s="1"/>
  <c r="BB660" i="26"/>
  <c r="AZ660" i="26" s="1"/>
  <c r="BB644" i="26"/>
  <c r="AZ644" i="26" s="1"/>
  <c r="BB628" i="26"/>
  <c r="AZ628" i="26" s="1"/>
  <c r="BB612" i="26"/>
  <c r="AZ612" i="26" s="1"/>
  <c r="BB596" i="26"/>
  <c r="AZ596" i="26" s="1"/>
  <c r="BB580" i="26"/>
  <c r="AZ580" i="26" s="1"/>
  <c r="BB564" i="26"/>
  <c r="BA564" i="26" s="1"/>
  <c r="AY564" i="26" s="1"/>
  <c r="BB548" i="26"/>
  <c r="AZ548" i="26" s="1"/>
  <c r="BB532" i="26"/>
  <c r="AZ532" i="26" s="1"/>
  <c r="BB516" i="26"/>
  <c r="AZ516" i="26" s="1"/>
  <c r="BB500" i="26"/>
  <c r="AZ500" i="26" s="1"/>
  <c r="BB484" i="26"/>
  <c r="AZ484" i="26" s="1"/>
  <c r="AN549" i="26"/>
  <c r="AL549" i="26" s="1"/>
  <c r="BB618" i="26"/>
  <c r="AZ618" i="26" s="1"/>
  <c r="BB602" i="26"/>
  <c r="AZ602" i="26" s="1"/>
  <c r="BB586" i="26"/>
  <c r="BA586" i="26" s="1"/>
  <c r="AY586" i="26" s="1"/>
  <c r="BB570" i="26"/>
  <c r="BA570" i="26" s="1"/>
  <c r="AY570" i="26" s="1"/>
  <c r="BB554" i="26"/>
  <c r="AZ554" i="26" s="1"/>
  <c r="BB538" i="26"/>
  <c r="AZ538" i="26" s="1"/>
  <c r="BB522" i="26"/>
  <c r="BA522" i="26" s="1"/>
  <c r="AY522" i="26" s="1"/>
  <c r="BB506" i="26"/>
  <c r="AZ506" i="26" s="1"/>
  <c r="BB490" i="26"/>
  <c r="AZ490" i="26" s="1"/>
  <c r="BB474" i="26"/>
  <c r="AZ474" i="26" s="1"/>
  <c r="BB458" i="26"/>
  <c r="AZ458" i="26" s="1"/>
  <c r="BB442" i="26"/>
  <c r="AZ442" i="26" s="1"/>
  <c r="BB426" i="26"/>
  <c r="AZ426" i="26" s="1"/>
  <c r="BB392" i="26"/>
  <c r="AZ392" i="26" s="1"/>
  <c r="BB346" i="26"/>
  <c r="AZ346" i="26" s="1"/>
  <c r="BB298" i="26"/>
  <c r="AZ298" i="26" s="1"/>
  <c r="BB274" i="26"/>
  <c r="AZ274" i="26" s="1"/>
  <c r="BB254" i="26"/>
  <c r="AZ254" i="26" s="1"/>
  <c r="BB238" i="26"/>
  <c r="AZ238" i="26" s="1"/>
  <c r="BB219" i="26"/>
  <c r="AZ219" i="26" s="1"/>
  <c r="BB203" i="26"/>
  <c r="AZ203" i="26" s="1"/>
  <c r="BB187" i="26"/>
  <c r="AZ187" i="26" s="1"/>
  <c r="AZ672" i="26"/>
  <c r="BB398" i="26"/>
  <c r="BB352" i="26"/>
  <c r="BB304" i="26"/>
  <c r="BB276" i="26"/>
  <c r="BB256" i="26"/>
  <c r="BB240" i="26"/>
  <c r="BB221" i="26"/>
  <c r="BB205" i="26"/>
  <c r="BB189" i="26"/>
  <c r="BB683" i="26"/>
  <c r="BB667" i="26"/>
  <c r="BB651" i="26"/>
  <c r="BB635" i="26"/>
  <c r="BB619" i="26"/>
  <c r="BB603" i="26"/>
  <c r="BB587" i="26"/>
  <c r="BB571" i="26"/>
  <c r="BB555" i="26"/>
  <c r="BB539" i="26"/>
  <c r="BB523" i="26"/>
  <c r="BB507" i="26"/>
  <c r="BB491" i="26"/>
  <c r="BB475" i="26"/>
  <c r="BB459" i="26"/>
  <c r="BB443" i="26"/>
  <c r="BB427" i="26"/>
  <c r="BB395" i="26"/>
  <c r="BB349" i="26"/>
  <c r="BB301" i="26"/>
  <c r="BB275" i="26"/>
  <c r="BB255" i="26"/>
  <c r="BB239" i="26"/>
  <c r="BB220" i="26"/>
  <c r="BB204" i="26"/>
  <c r="BB188" i="26"/>
  <c r="BB680" i="26"/>
  <c r="BB664" i="26"/>
  <c r="BB648" i="26"/>
  <c r="BB632" i="26"/>
  <c r="BB616" i="26"/>
  <c r="BB600" i="26"/>
  <c r="BB584" i="26"/>
  <c r="BB568" i="26"/>
  <c r="BB552" i="26"/>
  <c r="BB536" i="26"/>
  <c r="BB520" i="26"/>
  <c r="BB504" i="26"/>
  <c r="BB488" i="26"/>
  <c r="BB472" i="26"/>
  <c r="BB456" i="26"/>
  <c r="BB440" i="26"/>
  <c r="BB424" i="26"/>
  <c r="BB386" i="26"/>
  <c r="BB340" i="26"/>
  <c r="BB292" i="26"/>
  <c r="BB272" i="26"/>
  <c r="BB252" i="26"/>
  <c r="BB236" i="26"/>
  <c r="BB217" i="26"/>
  <c r="BB201" i="26"/>
  <c r="BB185" i="26"/>
  <c r="BB679" i="26"/>
  <c r="BB663" i="26"/>
  <c r="BB647" i="26"/>
  <c r="BB631" i="26"/>
  <c r="BB615" i="26"/>
  <c r="BB599" i="26"/>
  <c r="BB583" i="26"/>
  <c r="BB567" i="26"/>
  <c r="BB551" i="26"/>
  <c r="BB535" i="26"/>
  <c r="BB519" i="26"/>
  <c r="BB503" i="26"/>
  <c r="BB487" i="26"/>
  <c r="BB471" i="26"/>
  <c r="BB455" i="26"/>
  <c r="BB439" i="26"/>
  <c r="BB423" i="26"/>
  <c r="BB383" i="26"/>
  <c r="BB337" i="26"/>
  <c r="BB289" i="26"/>
  <c r="BB271" i="26"/>
  <c r="BB251" i="26"/>
  <c r="BB235" i="26"/>
  <c r="BB216" i="26"/>
  <c r="BB200" i="26"/>
  <c r="BB184" i="26"/>
  <c r="BB468" i="26"/>
  <c r="BB452" i="26"/>
  <c r="BB436" i="26"/>
  <c r="BB418" i="26"/>
  <c r="BB376" i="26"/>
  <c r="BB328" i="26"/>
  <c r="BB286" i="26"/>
  <c r="BB268" i="26"/>
  <c r="BB248" i="26"/>
  <c r="BB229" i="26"/>
  <c r="BB213" i="26"/>
  <c r="BB197" i="26"/>
  <c r="BB181" i="26"/>
  <c r="BB690" i="26"/>
  <c r="BB674" i="26"/>
  <c r="BB658" i="26"/>
  <c r="BB642" i="26"/>
  <c r="BB626" i="26"/>
  <c r="BB610" i="26"/>
  <c r="BB594" i="26"/>
  <c r="BB578" i="26"/>
  <c r="BB562" i="26"/>
  <c r="BB546" i="26"/>
  <c r="BB530" i="26"/>
  <c r="BB514" i="26"/>
  <c r="BB498" i="26"/>
  <c r="BB482" i="26"/>
  <c r="BB466" i="26"/>
  <c r="BB450" i="26"/>
  <c r="BB434" i="26"/>
  <c r="BB412" i="26"/>
  <c r="BB370" i="26"/>
  <c r="BB322" i="26"/>
  <c r="BB282" i="26"/>
  <c r="BB264" i="26"/>
  <c r="BB246" i="26"/>
  <c r="BB227" i="26"/>
  <c r="BB211" i="26"/>
  <c r="BB195" i="26"/>
  <c r="BB179" i="26"/>
  <c r="AZ179" i="26" s="1"/>
  <c r="BB689" i="26"/>
  <c r="BB673" i="26"/>
  <c r="BB657" i="26"/>
  <c r="BB641" i="26"/>
  <c r="BB625" i="26"/>
  <c r="BB609" i="26"/>
  <c r="BB593" i="26"/>
  <c r="BB577" i="26"/>
  <c r="BB561" i="26"/>
  <c r="BB545" i="26"/>
  <c r="BB529" i="26"/>
  <c r="BB513" i="26"/>
  <c r="BB497" i="26"/>
  <c r="BB481" i="26"/>
  <c r="BB465" i="26"/>
  <c r="BB449" i="26"/>
  <c r="BB433" i="26"/>
  <c r="BB409" i="26"/>
  <c r="BB367" i="26"/>
  <c r="BB319" i="26"/>
  <c r="BB281" i="26"/>
  <c r="BB263" i="26"/>
  <c r="BB245" i="26"/>
  <c r="BB226" i="26"/>
  <c r="BB210" i="26"/>
  <c r="BB194" i="26"/>
  <c r="BB178" i="26"/>
  <c r="AZ178" i="26" s="1"/>
  <c r="BB686" i="26"/>
  <c r="BB670" i="26"/>
  <c r="BB654" i="26"/>
  <c r="BB638" i="26"/>
  <c r="BB622" i="26"/>
  <c r="BB606" i="26"/>
  <c r="BB590" i="26"/>
  <c r="BB574" i="26"/>
  <c r="BB558" i="26"/>
  <c r="BB542" i="26"/>
  <c r="BB526" i="26"/>
  <c r="BB510" i="26"/>
  <c r="BB494" i="26"/>
  <c r="BB478" i="26"/>
  <c r="BB462" i="26"/>
  <c r="BB446" i="26"/>
  <c r="BB430" i="26"/>
  <c r="BB402" i="26"/>
  <c r="BB358" i="26"/>
  <c r="BB310" i="26"/>
  <c r="BB278" i="26"/>
  <c r="BB258" i="26"/>
  <c r="BB242" i="26"/>
  <c r="BB223" i="26"/>
  <c r="BB207" i="26"/>
  <c r="BB191" i="26"/>
  <c r="AN542" i="26"/>
  <c r="AL542" i="26" s="1"/>
  <c r="AN552" i="26"/>
  <c r="AL552" i="26" s="1"/>
  <c r="AN583" i="26"/>
  <c r="AL583" i="26" s="1"/>
  <c r="AM552" i="26"/>
  <c r="AP552" i="26" s="1"/>
  <c r="AN550" i="26"/>
  <c r="AL550" i="26" s="1"/>
  <c r="AM550" i="26"/>
  <c r="AN559" i="26"/>
  <c r="AL559" i="26" s="1"/>
  <c r="AN546" i="26"/>
  <c r="AL546" i="26" s="1"/>
  <c r="AM546" i="26"/>
  <c r="AP546" i="26" s="1"/>
  <c r="AN540" i="26"/>
  <c r="AL540" i="26" s="1"/>
  <c r="AN564" i="26"/>
  <c r="AL564" i="26" s="1"/>
  <c r="AM549" i="26"/>
  <c r="AP549" i="26" s="1"/>
  <c r="AN531" i="26"/>
  <c r="AL531" i="26" s="1"/>
  <c r="AM531" i="26"/>
  <c r="AP531" i="26" s="1"/>
  <c r="AN555" i="26"/>
  <c r="AL555" i="26" s="1"/>
  <c r="AM555" i="26"/>
  <c r="AP555" i="26" s="1"/>
  <c r="AN212" i="26"/>
  <c r="AL212" i="26" s="1"/>
  <c r="AM212" i="26"/>
  <c r="AP212" i="26" s="1"/>
  <c r="AM583" i="26"/>
  <c r="AP583" i="26" s="1"/>
  <c r="AN541" i="26"/>
  <c r="AL541" i="26" s="1"/>
  <c r="AN565" i="26"/>
  <c r="AL565" i="26" s="1"/>
  <c r="AN586" i="26"/>
  <c r="AL586" i="26" s="1"/>
  <c r="AN537" i="26"/>
  <c r="AL537" i="26" s="1"/>
  <c r="AN561" i="26"/>
  <c r="AL561" i="26" s="1"/>
  <c r="AM561" i="26"/>
  <c r="AP561" i="26" s="1"/>
  <c r="AN547" i="26"/>
  <c r="AL547" i="26" s="1"/>
  <c r="AM547" i="26"/>
  <c r="AN544" i="26"/>
  <c r="AL544" i="26" s="1"/>
  <c r="AN545" i="26"/>
  <c r="AL545" i="26" s="1"/>
  <c r="AM545" i="26"/>
  <c r="AP545" i="26" s="1"/>
  <c r="AN538" i="26"/>
  <c r="AL538" i="26" s="1"/>
  <c r="AN562" i="26"/>
  <c r="AL562" i="26" s="1"/>
  <c r="AM562" i="26"/>
  <c r="AM565" i="26"/>
  <c r="AM542" i="26"/>
  <c r="AP542" i="26" s="1"/>
  <c r="AN558" i="26"/>
  <c r="AL558" i="26" s="1"/>
  <c r="AM564" i="26"/>
  <c r="AP564" i="26" s="1"/>
  <c r="AM541" i="26"/>
  <c r="AN584" i="26"/>
  <c r="AL584" i="26" s="1"/>
  <c r="AM540" i="26"/>
  <c r="AP540" i="26" s="1"/>
  <c r="AM559" i="26"/>
  <c r="AM538" i="26"/>
  <c r="AN532" i="26"/>
  <c r="AL532" i="26" s="1"/>
  <c r="AM537" i="26"/>
  <c r="AP537" i="26" s="1"/>
  <c r="AN556" i="26"/>
  <c r="AL556" i="26" s="1"/>
  <c r="AN543" i="26"/>
  <c r="AL543" i="26" s="1"/>
  <c r="AN634" i="26"/>
  <c r="AL634" i="26" s="1"/>
  <c r="AN553" i="26"/>
  <c r="AL553" i="26" s="1"/>
  <c r="AN587" i="26"/>
  <c r="AL587" i="26" s="1"/>
  <c r="AM587" i="26"/>
  <c r="AM556" i="26"/>
  <c r="AP558" i="26"/>
  <c r="AP543" i="26"/>
  <c r="AP586" i="26"/>
  <c r="AB489" i="26"/>
  <c r="AN489" i="26" s="1"/>
  <c r="AL489" i="26" s="1"/>
  <c r="AB490" i="26"/>
  <c r="AN490" i="26" s="1"/>
  <c r="AL490" i="26" s="1"/>
  <c r="AB486" i="26"/>
  <c r="AN486" i="26" s="1"/>
  <c r="AL486" i="26" s="1"/>
  <c r="AB487" i="26"/>
  <c r="AN487" i="26" s="1"/>
  <c r="AL487" i="26" s="1"/>
  <c r="AZ524" i="26" l="1"/>
  <c r="BA572" i="26"/>
  <c r="AY572" i="26" s="1"/>
  <c r="BA557" i="26"/>
  <c r="AY557" i="26" s="1"/>
  <c r="BA566" i="26"/>
  <c r="AY566" i="26" s="1"/>
  <c r="BA573" i="26"/>
  <c r="AY573" i="26" s="1"/>
  <c r="AZ582" i="26"/>
  <c r="AZ636" i="26"/>
  <c r="BA550" i="26"/>
  <c r="AY550" i="26" s="1"/>
  <c r="BA540" i="26"/>
  <c r="AY540" i="26" s="1"/>
  <c r="AZ588" i="26"/>
  <c r="BA525" i="26"/>
  <c r="AY525" i="26" s="1"/>
  <c r="BA492" i="26"/>
  <c r="AY492" i="26" s="1"/>
  <c r="AZ508" i="26"/>
  <c r="BA556" i="26"/>
  <c r="AY556" i="26" s="1"/>
  <c r="AZ541" i="26"/>
  <c r="AZ502" i="26"/>
  <c r="BA563" i="26"/>
  <c r="AY563" i="26" s="1"/>
  <c r="AZ581" i="26"/>
  <c r="AZ560" i="26"/>
  <c r="BA534" i="26"/>
  <c r="AY534" i="26" s="1"/>
  <c r="AZ589" i="26"/>
  <c r="BA501" i="26"/>
  <c r="AY501" i="26" s="1"/>
  <c r="AZ533" i="26"/>
  <c r="BA517" i="26"/>
  <c r="AY517" i="26" s="1"/>
  <c r="AZ637" i="26"/>
  <c r="BA549" i="26"/>
  <c r="AY549" i="26" s="1"/>
  <c r="BA544" i="26"/>
  <c r="AY544" i="26" s="1"/>
  <c r="BA212" i="26"/>
  <c r="AY212" i="26" s="1"/>
  <c r="AZ493" i="26"/>
  <c r="BA532" i="26"/>
  <c r="AY532" i="26" s="1"/>
  <c r="AZ564" i="26"/>
  <c r="BA548" i="26"/>
  <c r="AY548" i="26" s="1"/>
  <c r="BA511" i="26"/>
  <c r="AY511" i="26" s="1"/>
  <c r="BA495" i="26"/>
  <c r="AY495" i="26" s="1"/>
  <c r="AZ527" i="26"/>
  <c r="BA537" i="26"/>
  <c r="AY537" i="26" s="1"/>
  <c r="AZ575" i="26"/>
  <c r="BA543" i="26"/>
  <c r="AY543" i="26" s="1"/>
  <c r="BA528" i="26"/>
  <c r="AY528" i="26" s="1"/>
  <c r="BA565" i="26"/>
  <c r="AY565" i="26" s="1"/>
  <c r="BA505" i="26"/>
  <c r="AY505" i="26" s="1"/>
  <c r="BA559" i="26"/>
  <c r="AY559" i="26" s="1"/>
  <c r="AZ521" i="26"/>
  <c r="AZ522" i="26"/>
  <c r="BA553" i="26"/>
  <c r="AY553" i="26" s="1"/>
  <c r="BA580" i="26"/>
  <c r="AY580" i="26" s="1"/>
  <c r="BA538" i="26"/>
  <c r="AY538" i="26" s="1"/>
  <c r="BA554" i="26"/>
  <c r="AY554" i="26" s="1"/>
  <c r="BA196" i="26"/>
  <c r="AY196" i="26" s="1"/>
  <c r="BA547" i="26"/>
  <c r="AY547" i="26" s="1"/>
  <c r="BA579" i="26"/>
  <c r="AY579" i="26" s="1"/>
  <c r="AZ496" i="26"/>
  <c r="BA569" i="26"/>
  <c r="AY569" i="26" s="1"/>
  <c r="AZ531" i="26"/>
  <c r="AZ586" i="26"/>
  <c r="AZ570" i="26"/>
  <c r="BA499" i="26"/>
  <c r="AY499" i="26" s="1"/>
  <c r="BA576" i="26"/>
  <c r="AY576" i="26" s="1"/>
  <c r="BA585" i="26"/>
  <c r="AY585" i="26" s="1"/>
  <c r="BA634" i="26"/>
  <c r="AY634" i="26" s="1"/>
  <c r="BA516" i="26"/>
  <c r="AY516" i="26" s="1"/>
  <c r="AZ310" i="26"/>
  <c r="AZ638" i="26"/>
  <c r="AZ210" i="26"/>
  <c r="BA561" i="26"/>
  <c r="AY561" i="26" s="1"/>
  <c r="AZ561" i="26"/>
  <c r="AZ211" i="26"/>
  <c r="AZ562" i="26"/>
  <c r="BA562" i="26"/>
  <c r="AY562" i="26" s="1"/>
  <c r="BA213" i="26"/>
  <c r="AY213" i="26" s="1"/>
  <c r="AZ213" i="26"/>
  <c r="AZ184" i="26"/>
  <c r="BA535" i="26"/>
  <c r="AY535" i="26" s="1"/>
  <c r="AZ535" i="26"/>
  <c r="AZ252" i="26"/>
  <c r="AZ600" i="26"/>
  <c r="AZ443" i="26"/>
  <c r="AZ276" i="26"/>
  <c r="BA577" i="26"/>
  <c r="AY577" i="26" s="1"/>
  <c r="AZ577" i="26"/>
  <c r="AZ272" i="26"/>
  <c r="AZ402" i="26"/>
  <c r="AZ246" i="26"/>
  <c r="AZ594" i="26"/>
  <c r="AZ248" i="26"/>
  <c r="AZ216" i="26"/>
  <c r="BA567" i="26"/>
  <c r="AY567" i="26" s="1"/>
  <c r="AZ567" i="26"/>
  <c r="AZ292" i="26"/>
  <c r="AZ632" i="26"/>
  <c r="AZ475" i="26"/>
  <c r="AZ352" i="26"/>
  <c r="AZ686" i="26"/>
  <c r="AZ263" i="26"/>
  <c r="AZ609" i="26"/>
  <c r="AZ264" i="26"/>
  <c r="AZ610" i="26"/>
  <c r="AZ268" i="26"/>
  <c r="AZ235" i="26"/>
  <c r="BA583" i="26"/>
  <c r="AY583" i="26" s="1"/>
  <c r="AZ583" i="26"/>
  <c r="AZ340" i="26"/>
  <c r="AZ648" i="26"/>
  <c r="BA489" i="26"/>
  <c r="AY489" i="26" s="1"/>
  <c r="AZ491" i="26"/>
  <c r="AZ398" i="26"/>
  <c r="AZ281" i="26"/>
  <c r="AZ625" i="26"/>
  <c r="AZ282" i="26"/>
  <c r="AZ626" i="26"/>
  <c r="AZ286" i="26"/>
  <c r="AZ251" i="26"/>
  <c r="AZ599" i="26"/>
  <c r="AZ386" i="26"/>
  <c r="AZ664" i="26"/>
  <c r="BA490" i="26"/>
  <c r="AY490" i="26" s="1"/>
  <c r="AZ507" i="26"/>
  <c r="BA507" i="26"/>
  <c r="AY507" i="26" s="1"/>
  <c r="AZ578" i="26"/>
  <c r="BA578" i="26"/>
  <c r="AY578" i="26" s="1"/>
  <c r="AZ304" i="26"/>
  <c r="AZ462" i="26"/>
  <c r="AZ319" i="26"/>
  <c r="AZ641" i="26"/>
  <c r="AZ322" i="26"/>
  <c r="AZ642" i="26"/>
  <c r="AZ328" i="26"/>
  <c r="AZ271" i="26"/>
  <c r="AZ615" i="26"/>
  <c r="AZ424" i="26"/>
  <c r="AZ680" i="26"/>
  <c r="BA523" i="26"/>
  <c r="AY523" i="26" s="1"/>
  <c r="AZ523" i="26"/>
  <c r="AZ654" i="26"/>
  <c r="AZ430" i="26"/>
  <c r="AZ478" i="26"/>
  <c r="AZ367" i="26"/>
  <c r="AZ657" i="26"/>
  <c r="AZ370" i="26"/>
  <c r="AZ658" i="26"/>
  <c r="AZ376" i="26"/>
  <c r="AZ289" i="26"/>
  <c r="AZ631" i="26"/>
  <c r="AZ440" i="26"/>
  <c r="BA188" i="26"/>
  <c r="AY188" i="26" s="1"/>
  <c r="AZ188" i="26"/>
  <c r="BA539" i="26"/>
  <c r="AY539" i="26" s="1"/>
  <c r="AZ539" i="26"/>
  <c r="AZ412" i="26"/>
  <c r="AZ337" i="26"/>
  <c r="AZ647" i="26"/>
  <c r="AZ456" i="26"/>
  <c r="AZ204" i="26"/>
  <c r="AZ555" i="26"/>
  <c r="BA555" i="26"/>
  <c r="AY555" i="26" s="1"/>
  <c r="AZ200" i="26"/>
  <c r="AZ494" i="26"/>
  <c r="AZ689" i="26"/>
  <c r="AZ690" i="26"/>
  <c r="AZ436" i="26"/>
  <c r="AZ383" i="26"/>
  <c r="AZ663" i="26"/>
  <c r="AZ472" i="26"/>
  <c r="AZ220" i="26"/>
  <c r="BA571" i="26"/>
  <c r="AY571" i="26" s="1"/>
  <c r="AZ571" i="26"/>
  <c r="AZ229" i="26"/>
  <c r="AZ593" i="26"/>
  <c r="AZ674" i="26"/>
  <c r="BA510" i="26"/>
  <c r="AY510" i="26" s="1"/>
  <c r="AZ510" i="26"/>
  <c r="AZ433" i="26"/>
  <c r="AZ434" i="26"/>
  <c r="BA526" i="26"/>
  <c r="AY526" i="26" s="1"/>
  <c r="AZ526" i="26"/>
  <c r="AZ449" i="26"/>
  <c r="AZ450" i="26"/>
  <c r="AZ452" i="26"/>
  <c r="AZ423" i="26"/>
  <c r="AZ679" i="26"/>
  <c r="AZ488" i="26"/>
  <c r="AZ239" i="26"/>
  <c r="BA587" i="26"/>
  <c r="AY587" i="26" s="1"/>
  <c r="AZ587" i="26"/>
  <c r="AZ616" i="26"/>
  <c r="AZ459" i="26"/>
  <c r="AZ245" i="26"/>
  <c r="AZ191" i="26"/>
  <c r="BA542" i="26"/>
  <c r="AY542" i="26" s="1"/>
  <c r="AZ542" i="26"/>
  <c r="AZ465" i="26"/>
  <c r="AZ466" i="26"/>
  <c r="AZ468" i="26"/>
  <c r="AZ439" i="26"/>
  <c r="BA504" i="26"/>
  <c r="AY504" i="26" s="1"/>
  <c r="AZ504" i="26"/>
  <c r="AZ255" i="26"/>
  <c r="AZ603" i="26"/>
  <c r="AZ226" i="26"/>
  <c r="BA551" i="26"/>
  <c r="AY551" i="26" s="1"/>
  <c r="AZ551" i="26"/>
  <c r="AZ673" i="26"/>
  <c r="AZ482" i="26"/>
  <c r="AZ455" i="26"/>
  <c r="BA520" i="26"/>
  <c r="AY520" i="26" s="1"/>
  <c r="AZ520" i="26"/>
  <c r="AZ275" i="26"/>
  <c r="AZ619" i="26"/>
  <c r="AZ189" i="26"/>
  <c r="AZ227" i="26"/>
  <c r="AZ446" i="26"/>
  <c r="AZ223" i="26"/>
  <c r="AZ497" i="26"/>
  <c r="AZ498" i="26"/>
  <c r="BA498" i="26"/>
  <c r="AY498" i="26" s="1"/>
  <c r="BA486" i="26"/>
  <c r="AY486" i="26" s="1"/>
  <c r="AZ471" i="26"/>
  <c r="AZ185" i="26"/>
  <c r="AZ536" i="26"/>
  <c r="BA536" i="26"/>
  <c r="AY536" i="26" s="1"/>
  <c r="AZ301" i="26"/>
  <c r="AZ635" i="26"/>
  <c r="BA635" i="26"/>
  <c r="AY635" i="26" s="1"/>
  <c r="AZ205" i="26"/>
  <c r="AZ670" i="26"/>
  <c r="AZ409" i="26"/>
  <c r="BA558" i="26"/>
  <c r="AY558" i="26" s="1"/>
  <c r="AZ558" i="26"/>
  <c r="AZ242" i="26"/>
  <c r="AZ590" i="26"/>
  <c r="BA590" i="26"/>
  <c r="AY590" i="26" s="1"/>
  <c r="BA513" i="26"/>
  <c r="AY513" i="26" s="1"/>
  <c r="AZ513" i="26"/>
  <c r="BA514" i="26"/>
  <c r="AY514" i="26" s="1"/>
  <c r="AZ514" i="26"/>
  <c r="BA487" i="26"/>
  <c r="AY487" i="26" s="1"/>
  <c r="AZ487" i="26"/>
  <c r="AZ201" i="26"/>
  <c r="BA552" i="26"/>
  <c r="AY552" i="26" s="1"/>
  <c r="AZ552" i="26"/>
  <c r="AZ349" i="26"/>
  <c r="AZ651" i="26"/>
  <c r="AZ221" i="26"/>
  <c r="AZ418" i="26"/>
  <c r="AZ207" i="26"/>
  <c r="AZ258" i="26"/>
  <c r="BA529" i="26"/>
  <c r="AY529" i="26" s="1"/>
  <c r="AZ529" i="26"/>
  <c r="BA530" i="26"/>
  <c r="AY530" i="26" s="1"/>
  <c r="AZ530" i="26"/>
  <c r="BA181" i="26"/>
  <c r="AY181" i="26" s="1"/>
  <c r="AZ181" i="26"/>
  <c r="AZ503" i="26"/>
  <c r="AZ217" i="26"/>
  <c r="BA568" i="26"/>
  <c r="AY568" i="26" s="1"/>
  <c r="AZ568" i="26"/>
  <c r="AZ395" i="26"/>
  <c r="AZ667" i="26"/>
  <c r="AZ240" i="26"/>
  <c r="AZ358" i="26"/>
  <c r="AZ481" i="26"/>
  <c r="AZ574" i="26"/>
  <c r="BA574" i="26"/>
  <c r="AY574" i="26" s="1"/>
  <c r="AZ606" i="26"/>
  <c r="AZ278" i="26"/>
  <c r="AZ622" i="26"/>
  <c r="AZ194" i="26"/>
  <c r="BA545" i="26"/>
  <c r="AY545" i="26" s="1"/>
  <c r="AZ545" i="26"/>
  <c r="AZ195" i="26"/>
  <c r="AZ546" i="26"/>
  <c r="BA546" i="26"/>
  <c r="AY546" i="26" s="1"/>
  <c r="BA197" i="26"/>
  <c r="AY197" i="26" s="1"/>
  <c r="AZ197" i="26"/>
  <c r="AZ519" i="26"/>
  <c r="BA519" i="26"/>
  <c r="AY519" i="26" s="1"/>
  <c r="AZ236" i="26"/>
  <c r="AZ584" i="26"/>
  <c r="BA584" i="26"/>
  <c r="AY584" i="26" s="1"/>
  <c r="AZ427" i="26"/>
  <c r="AZ683" i="26"/>
  <c r="AZ256" i="26"/>
  <c r="AB483" i="26"/>
  <c r="AB484" i="26"/>
  <c r="AN484" i="26" l="1"/>
  <c r="AL484" i="26" s="1"/>
  <c r="BA484" i="26"/>
  <c r="AY484" i="26" s="1"/>
  <c r="AN483" i="26"/>
  <c r="AL483" i="26" s="1"/>
  <c r="BA483" i="26"/>
  <c r="AY483" i="26" s="1"/>
  <c r="AB480" i="26"/>
  <c r="AB481" i="26"/>
  <c r="AB482" i="26"/>
  <c r="BA482" i="26" s="1"/>
  <c r="AY482" i="26" s="1"/>
  <c r="AB485" i="26"/>
  <c r="BA485" i="26" s="1"/>
  <c r="AY485" i="26" s="1"/>
  <c r="AB488" i="26"/>
  <c r="BA488" i="26" s="1"/>
  <c r="AY488" i="26" s="1"/>
  <c r="AB491" i="26"/>
  <c r="BA491" i="26" s="1"/>
  <c r="AY491" i="26" s="1"/>
  <c r="AB494" i="26"/>
  <c r="BA494" i="26" s="1"/>
  <c r="AY494" i="26" s="1"/>
  <c r="AB497" i="26"/>
  <c r="BA497" i="26" s="1"/>
  <c r="AY497" i="26" s="1"/>
  <c r="AB500" i="26"/>
  <c r="BA500" i="26" s="1"/>
  <c r="AY500" i="26" s="1"/>
  <c r="AB503" i="26"/>
  <c r="BA503" i="26" s="1"/>
  <c r="AY503" i="26" s="1"/>
  <c r="AB506" i="26"/>
  <c r="BA506" i="26" s="1"/>
  <c r="AY506" i="26" s="1"/>
  <c r="AB509" i="26"/>
  <c r="BA509" i="26" s="1"/>
  <c r="AY509" i="26" s="1"/>
  <c r="AB512" i="26"/>
  <c r="BA512" i="26" s="1"/>
  <c r="AY512" i="26" s="1"/>
  <c r="BA515" i="26"/>
  <c r="AY515" i="26" s="1"/>
  <c r="AB518" i="26"/>
  <c r="BA518" i="26" s="1"/>
  <c r="AY518" i="26" s="1"/>
  <c r="AB591" i="26"/>
  <c r="BA591" i="26" s="1"/>
  <c r="AY591" i="26" s="1"/>
  <c r="AB592" i="26"/>
  <c r="BA592" i="26" s="1"/>
  <c r="AY592" i="26" s="1"/>
  <c r="AB593" i="26"/>
  <c r="BA593" i="26" s="1"/>
  <c r="AY593" i="26" s="1"/>
  <c r="AB594" i="26"/>
  <c r="BA594" i="26" s="1"/>
  <c r="AY594" i="26" s="1"/>
  <c r="AB595" i="26"/>
  <c r="BA595" i="26" s="1"/>
  <c r="AY595" i="26" s="1"/>
  <c r="AB596" i="26"/>
  <c r="BA596" i="26" s="1"/>
  <c r="AY596" i="26" s="1"/>
  <c r="AB597" i="26"/>
  <c r="BA597" i="26" s="1"/>
  <c r="AY597" i="26" s="1"/>
  <c r="AB598" i="26"/>
  <c r="BA598" i="26" s="1"/>
  <c r="AY598" i="26" s="1"/>
  <c r="AB599" i="26"/>
  <c r="BA599" i="26" s="1"/>
  <c r="AY599" i="26" s="1"/>
  <c r="AB600" i="26"/>
  <c r="BA600" i="26" s="1"/>
  <c r="AY600" i="26" s="1"/>
  <c r="AB601" i="26"/>
  <c r="BA601" i="26" s="1"/>
  <c r="AY601" i="26" s="1"/>
  <c r="AB602" i="26"/>
  <c r="BA602" i="26" s="1"/>
  <c r="AY602" i="26" s="1"/>
  <c r="AB603" i="26"/>
  <c r="BA603" i="26" s="1"/>
  <c r="AY603" i="26" s="1"/>
  <c r="AB604" i="26"/>
  <c r="BA604" i="26" s="1"/>
  <c r="AY604" i="26" s="1"/>
  <c r="AB605" i="26"/>
  <c r="BA605" i="26" s="1"/>
  <c r="AY605" i="26" s="1"/>
  <c r="AB606" i="26"/>
  <c r="BA606" i="26" s="1"/>
  <c r="AY606" i="26" s="1"/>
  <c r="AB607" i="26"/>
  <c r="BA607" i="26" s="1"/>
  <c r="AY607" i="26" s="1"/>
  <c r="AB608" i="26"/>
  <c r="BA608" i="26" s="1"/>
  <c r="AY608" i="26" s="1"/>
  <c r="AB609" i="26"/>
  <c r="BA609" i="26" s="1"/>
  <c r="AY609" i="26" s="1"/>
  <c r="AB610" i="26"/>
  <c r="BA610" i="26" s="1"/>
  <c r="AY610" i="26" s="1"/>
  <c r="AB611" i="26"/>
  <c r="BA611" i="26" s="1"/>
  <c r="AY611" i="26" s="1"/>
  <c r="AB612" i="26"/>
  <c r="BA612" i="26" s="1"/>
  <c r="AY612" i="26" s="1"/>
  <c r="AB613" i="26"/>
  <c r="BA613" i="26" s="1"/>
  <c r="AY613" i="26" s="1"/>
  <c r="AB614" i="26"/>
  <c r="BA614" i="26" s="1"/>
  <c r="AY614" i="26" s="1"/>
  <c r="AB615" i="26"/>
  <c r="BA615" i="26" s="1"/>
  <c r="AY615" i="26" s="1"/>
  <c r="AB616" i="26"/>
  <c r="BA616" i="26" s="1"/>
  <c r="AY616" i="26" s="1"/>
  <c r="AB617" i="26"/>
  <c r="BA617" i="26" s="1"/>
  <c r="AY617" i="26" s="1"/>
  <c r="AB618" i="26"/>
  <c r="BA618" i="26" s="1"/>
  <c r="AY618" i="26" s="1"/>
  <c r="AB619" i="26"/>
  <c r="BA619" i="26" s="1"/>
  <c r="AY619" i="26" s="1"/>
  <c r="AB620" i="26"/>
  <c r="BA620" i="26" s="1"/>
  <c r="AY620" i="26" s="1"/>
  <c r="AB621" i="26"/>
  <c r="BA621" i="26" s="1"/>
  <c r="AY621" i="26" s="1"/>
  <c r="AB622" i="26"/>
  <c r="BA622" i="26" s="1"/>
  <c r="AY622" i="26" s="1"/>
  <c r="AB623" i="26"/>
  <c r="BA623" i="26" s="1"/>
  <c r="AY623" i="26" s="1"/>
  <c r="AB624" i="26"/>
  <c r="BA624" i="26" s="1"/>
  <c r="AY624" i="26" s="1"/>
  <c r="AB625" i="26"/>
  <c r="BA625" i="26" s="1"/>
  <c r="AY625" i="26" s="1"/>
  <c r="AB626" i="26"/>
  <c r="BA626" i="26" s="1"/>
  <c r="AY626" i="26" s="1"/>
  <c r="AB627" i="26"/>
  <c r="BA627" i="26" s="1"/>
  <c r="AY627" i="26" s="1"/>
  <c r="AB628" i="26"/>
  <c r="BA628" i="26" s="1"/>
  <c r="AY628" i="26" s="1"/>
  <c r="AB629" i="26"/>
  <c r="BA629" i="26" s="1"/>
  <c r="AY629" i="26" s="1"/>
  <c r="AB630" i="26"/>
  <c r="BA630" i="26" s="1"/>
  <c r="AY630" i="26" s="1"/>
  <c r="AB631" i="26"/>
  <c r="BA631" i="26" s="1"/>
  <c r="AY631" i="26" s="1"/>
  <c r="AB632" i="26"/>
  <c r="BA632" i="26" s="1"/>
  <c r="AY632" i="26" s="1"/>
  <c r="AB633" i="26"/>
  <c r="BA633" i="26" s="1"/>
  <c r="AY633" i="26" s="1"/>
  <c r="AB638" i="26"/>
  <c r="BA638" i="26" s="1"/>
  <c r="AY638" i="26" s="1"/>
  <c r="AB639" i="26"/>
  <c r="BA639" i="26" s="1"/>
  <c r="AY639" i="26" s="1"/>
  <c r="AB640" i="26"/>
  <c r="BA640" i="26" s="1"/>
  <c r="AY640" i="26" s="1"/>
  <c r="AB641" i="26"/>
  <c r="BA641" i="26" s="1"/>
  <c r="AY641" i="26" s="1"/>
  <c r="AB642" i="26"/>
  <c r="BA642" i="26" s="1"/>
  <c r="AY642" i="26" s="1"/>
  <c r="AB643" i="26"/>
  <c r="BA643" i="26" s="1"/>
  <c r="AY643" i="26" s="1"/>
  <c r="AB644" i="26"/>
  <c r="BA644" i="26" s="1"/>
  <c r="AY644" i="26" s="1"/>
  <c r="AB645" i="26"/>
  <c r="BA645" i="26" s="1"/>
  <c r="AY645" i="26" s="1"/>
  <c r="AB646" i="26"/>
  <c r="BA646" i="26" s="1"/>
  <c r="AY646" i="26" s="1"/>
  <c r="AB647" i="26"/>
  <c r="BA647" i="26" s="1"/>
  <c r="AY647" i="26" s="1"/>
  <c r="AB648" i="26"/>
  <c r="BA648" i="26" s="1"/>
  <c r="AY648" i="26" s="1"/>
  <c r="AB649" i="26"/>
  <c r="BA649" i="26" s="1"/>
  <c r="AY649" i="26" s="1"/>
  <c r="AB650" i="26"/>
  <c r="BA650" i="26" s="1"/>
  <c r="AY650" i="26" s="1"/>
  <c r="AB651" i="26"/>
  <c r="BA651" i="26" s="1"/>
  <c r="AY651" i="26" s="1"/>
  <c r="AB652" i="26"/>
  <c r="BA652" i="26" s="1"/>
  <c r="AY652" i="26" s="1"/>
  <c r="AB653" i="26"/>
  <c r="BA653" i="26" s="1"/>
  <c r="AY653" i="26" s="1"/>
  <c r="AB654" i="26"/>
  <c r="BA654" i="26" s="1"/>
  <c r="AY654" i="26" s="1"/>
  <c r="AB655" i="26"/>
  <c r="BA655" i="26" s="1"/>
  <c r="AY655" i="26" s="1"/>
  <c r="AB656" i="26"/>
  <c r="BA656" i="26" s="1"/>
  <c r="AY656" i="26" s="1"/>
  <c r="AB657" i="26"/>
  <c r="BA657" i="26" s="1"/>
  <c r="AY657" i="26" s="1"/>
  <c r="AB658" i="26"/>
  <c r="BA658" i="26" s="1"/>
  <c r="AY658" i="26" s="1"/>
  <c r="AB659" i="26"/>
  <c r="BA659" i="26" s="1"/>
  <c r="AY659" i="26" s="1"/>
  <c r="AB660" i="26"/>
  <c r="BA660" i="26" s="1"/>
  <c r="AY660" i="26" s="1"/>
  <c r="AB661" i="26"/>
  <c r="BA661" i="26" s="1"/>
  <c r="AY661" i="26" s="1"/>
  <c r="AB662" i="26"/>
  <c r="BA662" i="26" s="1"/>
  <c r="AY662" i="26" s="1"/>
  <c r="AB663" i="26"/>
  <c r="BA663" i="26" s="1"/>
  <c r="AY663" i="26" s="1"/>
  <c r="AB664" i="26"/>
  <c r="BA664" i="26" s="1"/>
  <c r="AY664" i="26" s="1"/>
  <c r="BA665" i="26"/>
  <c r="AY665" i="26" s="1"/>
  <c r="AB666" i="26"/>
  <c r="BA666" i="26" s="1"/>
  <c r="AY666" i="26" s="1"/>
  <c r="AB667" i="26"/>
  <c r="BA667" i="26" s="1"/>
  <c r="AY667" i="26" s="1"/>
  <c r="AB668" i="26"/>
  <c r="BA668" i="26" s="1"/>
  <c r="AY668" i="26" s="1"/>
  <c r="AB669" i="26"/>
  <c r="BA669" i="26" s="1"/>
  <c r="AY669" i="26" s="1"/>
  <c r="AB670" i="26"/>
  <c r="BA670" i="26" s="1"/>
  <c r="AY670" i="26" s="1"/>
  <c r="AB671" i="26"/>
  <c r="BA671" i="26" s="1"/>
  <c r="AY671" i="26" s="1"/>
  <c r="AB672" i="26"/>
  <c r="BA672" i="26" s="1"/>
  <c r="AY672" i="26" s="1"/>
  <c r="AB673" i="26"/>
  <c r="BA673" i="26" s="1"/>
  <c r="AY673" i="26" s="1"/>
  <c r="AB674" i="26"/>
  <c r="BA674" i="26" s="1"/>
  <c r="AY674" i="26" s="1"/>
  <c r="AB675" i="26"/>
  <c r="BA675" i="26" s="1"/>
  <c r="AY675" i="26" s="1"/>
  <c r="AB676" i="26"/>
  <c r="BA676" i="26" s="1"/>
  <c r="AY676" i="26" s="1"/>
  <c r="AB677" i="26"/>
  <c r="BA677" i="26" s="1"/>
  <c r="AY677" i="26" s="1"/>
  <c r="AB678" i="26"/>
  <c r="BA678" i="26" s="1"/>
  <c r="AY678" i="26" s="1"/>
  <c r="AB679" i="26"/>
  <c r="BA679" i="26" s="1"/>
  <c r="AY679" i="26" s="1"/>
  <c r="AB680" i="26"/>
  <c r="BA680" i="26" s="1"/>
  <c r="AY680" i="26" s="1"/>
  <c r="AB681" i="26"/>
  <c r="BA681" i="26" s="1"/>
  <c r="AY681" i="26" s="1"/>
  <c r="AB682" i="26"/>
  <c r="BA682" i="26" s="1"/>
  <c r="AY682" i="26" s="1"/>
  <c r="AB683" i="26"/>
  <c r="BA683" i="26" s="1"/>
  <c r="AY683" i="26" s="1"/>
  <c r="AB684" i="26"/>
  <c r="BA684" i="26" s="1"/>
  <c r="AY684" i="26" s="1"/>
  <c r="AB685" i="26"/>
  <c r="BA685" i="26" s="1"/>
  <c r="AY685" i="26" s="1"/>
  <c r="AB686" i="26"/>
  <c r="BA686" i="26" s="1"/>
  <c r="AY686" i="26" s="1"/>
  <c r="AB687" i="26"/>
  <c r="BA687" i="26" s="1"/>
  <c r="AY687" i="26" s="1"/>
  <c r="AB688" i="26"/>
  <c r="BA688" i="26" s="1"/>
  <c r="AY688" i="26" s="1"/>
  <c r="AB689" i="26"/>
  <c r="BA689" i="26" s="1"/>
  <c r="AY689" i="26" s="1"/>
  <c r="AB690" i="26"/>
  <c r="BA690" i="26" s="1"/>
  <c r="AY690" i="26" s="1"/>
  <c r="AB691" i="26"/>
  <c r="BA691" i="26" s="1"/>
  <c r="AY691" i="26" s="1"/>
  <c r="AB692" i="26"/>
  <c r="AN481" i="26" l="1"/>
  <c r="AL481" i="26" s="1"/>
  <c r="BA481" i="26"/>
  <c r="AY481" i="26" s="1"/>
  <c r="AN480" i="26"/>
  <c r="AL480" i="26" s="1"/>
  <c r="BA480" i="26"/>
  <c r="AY480" i="26" s="1"/>
  <c r="AB477" i="26"/>
  <c r="AB478" i="26"/>
  <c r="AB479" i="26"/>
  <c r="BA479" i="26" s="1"/>
  <c r="AY479" i="26" s="1"/>
  <c r="AB474" i="26"/>
  <c r="AB475" i="26"/>
  <c r="AB471" i="26"/>
  <c r="AB472" i="26"/>
  <c r="AN472" i="26" l="1"/>
  <c r="AL472" i="26" s="1"/>
  <c r="BA472" i="26"/>
  <c r="AY472" i="26" s="1"/>
  <c r="AN475" i="26"/>
  <c r="AL475" i="26" s="1"/>
  <c r="BA475" i="26"/>
  <c r="AY475" i="26" s="1"/>
  <c r="AN474" i="26"/>
  <c r="AL474" i="26" s="1"/>
  <c r="BA474" i="26"/>
  <c r="AY474" i="26" s="1"/>
  <c r="AN478" i="26"/>
  <c r="AL478" i="26" s="1"/>
  <c r="BA478" i="26"/>
  <c r="AY478" i="26" s="1"/>
  <c r="AN471" i="26"/>
  <c r="AL471" i="26" s="1"/>
  <c r="BA471" i="26"/>
  <c r="AY471" i="26" s="1"/>
  <c r="AN477" i="26"/>
  <c r="AL477" i="26" s="1"/>
  <c r="BA477" i="26"/>
  <c r="AY477" i="26" s="1"/>
  <c r="AB468" i="26"/>
  <c r="AB469" i="26"/>
  <c r="AB465" i="26"/>
  <c r="AB466" i="26"/>
  <c r="AB459" i="26"/>
  <c r="AB460" i="26"/>
  <c r="AB461" i="26"/>
  <c r="BA461" i="26" s="1"/>
  <c r="AY461" i="26" s="1"/>
  <c r="AB462" i="26"/>
  <c r="AB463" i="26"/>
  <c r="AB464" i="26"/>
  <c r="BA464" i="26" s="1"/>
  <c r="AY464" i="26" s="1"/>
  <c r="AN466" i="26" l="1"/>
  <c r="AL466" i="26" s="1"/>
  <c r="BA466" i="26"/>
  <c r="AY466" i="26" s="1"/>
  <c r="AN469" i="26"/>
  <c r="AL469" i="26" s="1"/>
  <c r="BA469" i="26"/>
  <c r="AY469" i="26" s="1"/>
  <c r="AN468" i="26"/>
  <c r="AL468" i="26" s="1"/>
  <c r="BA468" i="26"/>
  <c r="AY468" i="26" s="1"/>
  <c r="AN463" i="26"/>
  <c r="AL463" i="26" s="1"/>
  <c r="BA463" i="26"/>
  <c r="AY463" i="26" s="1"/>
  <c r="AN462" i="26"/>
  <c r="AL462" i="26" s="1"/>
  <c r="BA462" i="26"/>
  <c r="AY462" i="26" s="1"/>
  <c r="AN465" i="26"/>
  <c r="AL465" i="26" s="1"/>
  <c r="BA465" i="26"/>
  <c r="AY465" i="26" s="1"/>
  <c r="AN460" i="26"/>
  <c r="AL460" i="26" s="1"/>
  <c r="BA460" i="26"/>
  <c r="AY460" i="26" s="1"/>
  <c r="AN459" i="26"/>
  <c r="AL459" i="26" s="1"/>
  <c r="BA459" i="26"/>
  <c r="AY459" i="26" s="1"/>
  <c r="AB456" i="26"/>
  <c r="AB457" i="26"/>
  <c r="AB453" i="26"/>
  <c r="AB454" i="26"/>
  <c r="AB450" i="26"/>
  <c r="AB451" i="26"/>
  <c r="AB447" i="26"/>
  <c r="AB448" i="26"/>
  <c r="AB444" i="26"/>
  <c r="AB445" i="26"/>
  <c r="AB433" i="26"/>
  <c r="AB434" i="26"/>
  <c r="AB435" i="26"/>
  <c r="AB436" i="26"/>
  <c r="BA436" i="26" s="1"/>
  <c r="AY436" i="26" s="1"/>
  <c r="AB431" i="26"/>
  <c r="AB442" i="26"/>
  <c r="AB441" i="26"/>
  <c r="AB11" i="26"/>
  <c r="AB12" i="26"/>
  <c r="AB13" i="26"/>
  <c r="AB14" i="26"/>
  <c r="AB15" i="26"/>
  <c r="AB16" i="26"/>
  <c r="AB18" i="26"/>
  <c r="AB19" i="26"/>
  <c r="AB20" i="26"/>
  <c r="AB21" i="26"/>
  <c r="AB22" i="26"/>
  <c r="AB23" i="26"/>
  <c r="AB24" i="26"/>
  <c r="AB25" i="26"/>
  <c r="AB26" i="26"/>
  <c r="AB27" i="26"/>
  <c r="AB28" i="26"/>
  <c r="AB29" i="26"/>
  <c r="AB30" i="26"/>
  <c r="AB33" i="26"/>
  <c r="AB34" i="26"/>
  <c r="BA34" i="26" s="1"/>
  <c r="AB35" i="26"/>
  <c r="AB36" i="26"/>
  <c r="AB37" i="26"/>
  <c r="AB38" i="26"/>
  <c r="AB39" i="26"/>
  <c r="AB40" i="26"/>
  <c r="AB41" i="26"/>
  <c r="AB42" i="26"/>
  <c r="AB43" i="26"/>
  <c r="AB44" i="26"/>
  <c r="AB45" i="26"/>
  <c r="AB46" i="26"/>
  <c r="AB47" i="26"/>
  <c r="AB48" i="26"/>
  <c r="AB49" i="26"/>
  <c r="AB50" i="26"/>
  <c r="AB51" i="26"/>
  <c r="AB52" i="26"/>
  <c r="AB55" i="26"/>
  <c r="BA55" i="26" s="1"/>
  <c r="AY55" i="26" s="1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4" i="26"/>
  <c r="AB75" i="26"/>
  <c r="AB76" i="26"/>
  <c r="AB77" i="26"/>
  <c r="AB78" i="26"/>
  <c r="AB79" i="26"/>
  <c r="AB80" i="26"/>
  <c r="AB81" i="26"/>
  <c r="AB82" i="26"/>
  <c r="AB83" i="26"/>
  <c r="AB84" i="26"/>
  <c r="AB85" i="26"/>
  <c r="AB86" i="26"/>
  <c r="AB87" i="26"/>
  <c r="AB88" i="26"/>
  <c r="AB91" i="26"/>
  <c r="AB92" i="26"/>
  <c r="AB93" i="26"/>
  <c r="AB94" i="26"/>
  <c r="AB95" i="26"/>
  <c r="AB96" i="26"/>
  <c r="AB97" i="26"/>
  <c r="AB98" i="26"/>
  <c r="AB99" i="26"/>
  <c r="AB100" i="26"/>
  <c r="AB101" i="26"/>
  <c r="AB102" i="26"/>
  <c r="AB106" i="26"/>
  <c r="AB107" i="26"/>
  <c r="AB108" i="26"/>
  <c r="AB109" i="26"/>
  <c r="AB113" i="26"/>
  <c r="AB114" i="26"/>
  <c r="AB115" i="26"/>
  <c r="AB116" i="26"/>
  <c r="AB117" i="26"/>
  <c r="AB118" i="26"/>
  <c r="AB119" i="26"/>
  <c r="AB120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7" i="26"/>
  <c r="AB138" i="26"/>
  <c r="AB139" i="26"/>
  <c r="AB140" i="26"/>
  <c r="AB141" i="26"/>
  <c r="AB144" i="26"/>
  <c r="AB145" i="26"/>
  <c r="AB146" i="26"/>
  <c r="AB147" i="26"/>
  <c r="AB148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5" i="26"/>
  <c r="AB166" i="26"/>
  <c r="AB167" i="26"/>
  <c r="AB168" i="26"/>
  <c r="AB169" i="26"/>
  <c r="AB170" i="26"/>
  <c r="AB171" i="26"/>
  <c r="AB172" i="26"/>
  <c r="AB173" i="26"/>
  <c r="AB174" i="26"/>
  <c r="AB175" i="26"/>
  <c r="AB176" i="26"/>
  <c r="AB177" i="26"/>
  <c r="AB178" i="26"/>
  <c r="AB179" i="26"/>
  <c r="AB182" i="26"/>
  <c r="AB183" i="26"/>
  <c r="BA183" i="26" s="1"/>
  <c r="AY183" i="26" s="1"/>
  <c r="AB184" i="26"/>
  <c r="BA184" i="26" s="1"/>
  <c r="AY184" i="26" s="1"/>
  <c r="AB185" i="26"/>
  <c r="BA185" i="26" s="1"/>
  <c r="AY185" i="26" s="1"/>
  <c r="AB186" i="26"/>
  <c r="BA186" i="26" s="1"/>
  <c r="AY186" i="26" s="1"/>
  <c r="AB187" i="26"/>
  <c r="BA187" i="26" s="1"/>
  <c r="AY187" i="26" s="1"/>
  <c r="AB189" i="26"/>
  <c r="AB190" i="26"/>
  <c r="BA190" i="26" s="1"/>
  <c r="AY190" i="26" s="1"/>
  <c r="AB191" i="26"/>
  <c r="BA191" i="26" s="1"/>
  <c r="AY191" i="26" s="1"/>
  <c r="AB192" i="26"/>
  <c r="BA192" i="26" s="1"/>
  <c r="AY192" i="26" s="1"/>
  <c r="BA193" i="26"/>
  <c r="AY193" i="26" s="1"/>
  <c r="AB194" i="26"/>
  <c r="BA194" i="26" s="1"/>
  <c r="AY194" i="26" s="1"/>
  <c r="AB195" i="26"/>
  <c r="BA195" i="26" s="1"/>
  <c r="AY195" i="26" s="1"/>
  <c r="AB198" i="26"/>
  <c r="BA198" i="26" s="1"/>
  <c r="AY198" i="26" s="1"/>
  <c r="AB199" i="26"/>
  <c r="BA199" i="26" s="1"/>
  <c r="AY199" i="26" s="1"/>
  <c r="AB200" i="26"/>
  <c r="BA200" i="26" s="1"/>
  <c r="AY200" i="26" s="1"/>
  <c r="AB201" i="26"/>
  <c r="BA201" i="26" s="1"/>
  <c r="AY201" i="26" s="1"/>
  <c r="AB202" i="26"/>
  <c r="BA202" i="26" s="1"/>
  <c r="AY202" i="26" s="1"/>
  <c r="AB203" i="26"/>
  <c r="BA203" i="26" s="1"/>
  <c r="AY203" i="26" s="1"/>
  <c r="AB204" i="26"/>
  <c r="BA204" i="26" s="1"/>
  <c r="AY204" i="26" s="1"/>
  <c r="AB205" i="26"/>
  <c r="BA205" i="26" s="1"/>
  <c r="AY205" i="26" s="1"/>
  <c r="AB206" i="26"/>
  <c r="BA206" i="26" s="1"/>
  <c r="AY206" i="26" s="1"/>
  <c r="AB207" i="26"/>
  <c r="BA207" i="26" s="1"/>
  <c r="AY207" i="26" s="1"/>
  <c r="AB208" i="26"/>
  <c r="BA208" i="26" s="1"/>
  <c r="AY208" i="26" s="1"/>
  <c r="AB209" i="26"/>
  <c r="BA209" i="26" s="1"/>
  <c r="AY209" i="26" s="1"/>
  <c r="AB210" i="26"/>
  <c r="BA210" i="26" s="1"/>
  <c r="AY210" i="26" s="1"/>
  <c r="AB211" i="26"/>
  <c r="BA211" i="26" s="1"/>
  <c r="AY211" i="26" s="1"/>
  <c r="AB214" i="26"/>
  <c r="BA214" i="26" s="1"/>
  <c r="AY214" i="26" s="1"/>
  <c r="AB215" i="26"/>
  <c r="BA215" i="26" s="1"/>
  <c r="AY215" i="26" s="1"/>
  <c r="AB216" i="26"/>
  <c r="BA216" i="26" s="1"/>
  <c r="AY216" i="26" s="1"/>
  <c r="AB217" i="26"/>
  <c r="BA217" i="26" s="1"/>
  <c r="AY217" i="26" s="1"/>
  <c r="AB218" i="26"/>
  <c r="BA218" i="26" s="1"/>
  <c r="AY218" i="26" s="1"/>
  <c r="AB219" i="26"/>
  <c r="BA219" i="26" s="1"/>
  <c r="AY219" i="26" s="1"/>
  <c r="AB220" i="26"/>
  <c r="BA220" i="26" s="1"/>
  <c r="AY220" i="26" s="1"/>
  <c r="AB221" i="26"/>
  <c r="BA221" i="26" s="1"/>
  <c r="AY221" i="26" s="1"/>
  <c r="AB222" i="26"/>
  <c r="BA222" i="26" s="1"/>
  <c r="AY222" i="26" s="1"/>
  <c r="AB223" i="26"/>
  <c r="BA223" i="26" s="1"/>
  <c r="AY223" i="26" s="1"/>
  <c r="AB224" i="26"/>
  <c r="BA224" i="26" s="1"/>
  <c r="AY224" i="26" s="1"/>
  <c r="AB225" i="26"/>
  <c r="BA225" i="26" s="1"/>
  <c r="AY225" i="26" s="1"/>
  <c r="AB226" i="26"/>
  <c r="BA226" i="26" s="1"/>
  <c r="AY226" i="26" s="1"/>
  <c r="AB227" i="26"/>
  <c r="BA227" i="26" s="1"/>
  <c r="AY227" i="26" s="1"/>
  <c r="AB228" i="26"/>
  <c r="BA228" i="26" s="1"/>
  <c r="AY228" i="26" s="1"/>
  <c r="AB229" i="26"/>
  <c r="BA229" i="26" s="1"/>
  <c r="AY229" i="26" s="1"/>
  <c r="AB230" i="26"/>
  <c r="BA230" i="26" s="1"/>
  <c r="AY230" i="26" s="1"/>
  <c r="AB231" i="26"/>
  <c r="BA231" i="26" s="1"/>
  <c r="AY231" i="26" s="1"/>
  <c r="AB235" i="26"/>
  <c r="BA235" i="26" s="1"/>
  <c r="AY235" i="26" s="1"/>
  <c r="AB236" i="26"/>
  <c r="BA236" i="26" s="1"/>
  <c r="AY236" i="26" s="1"/>
  <c r="AB237" i="26"/>
  <c r="BA237" i="26" s="1"/>
  <c r="AY237" i="26" s="1"/>
  <c r="AB238" i="26"/>
  <c r="BA238" i="26" s="1"/>
  <c r="AY238" i="26" s="1"/>
  <c r="AB239" i="26"/>
  <c r="BA239" i="26" s="1"/>
  <c r="AY239" i="26" s="1"/>
  <c r="AB240" i="26"/>
  <c r="BA240" i="26" s="1"/>
  <c r="AY240" i="26" s="1"/>
  <c r="AB241" i="26"/>
  <c r="BA241" i="26" s="1"/>
  <c r="AY241" i="26" s="1"/>
  <c r="AB242" i="26"/>
  <c r="BA242" i="26" s="1"/>
  <c r="AY242" i="26" s="1"/>
  <c r="AB243" i="26"/>
  <c r="BA243" i="26" s="1"/>
  <c r="AY243" i="26" s="1"/>
  <c r="AB244" i="26"/>
  <c r="BA244" i="26" s="1"/>
  <c r="AY244" i="26" s="1"/>
  <c r="AB245" i="26"/>
  <c r="BA245" i="26" s="1"/>
  <c r="AY245" i="26" s="1"/>
  <c r="AB246" i="26"/>
  <c r="BA246" i="26" s="1"/>
  <c r="AY246" i="26" s="1"/>
  <c r="AB247" i="26"/>
  <c r="BA247" i="26" s="1"/>
  <c r="AY247" i="26" s="1"/>
  <c r="AB248" i="26"/>
  <c r="BA248" i="26" s="1"/>
  <c r="AY248" i="26" s="1"/>
  <c r="AB249" i="26"/>
  <c r="BA249" i="26" s="1"/>
  <c r="AY249" i="26" s="1"/>
  <c r="AB250" i="26"/>
  <c r="BA250" i="26" s="1"/>
  <c r="AY250" i="26" s="1"/>
  <c r="AB251" i="26"/>
  <c r="BA251" i="26" s="1"/>
  <c r="AY251" i="26" s="1"/>
  <c r="AB252" i="26"/>
  <c r="BA252" i="26" s="1"/>
  <c r="AY252" i="26" s="1"/>
  <c r="AB253" i="26"/>
  <c r="BA253" i="26" s="1"/>
  <c r="AY253" i="26" s="1"/>
  <c r="AB254" i="26"/>
  <c r="BA254" i="26" s="1"/>
  <c r="AY254" i="26" s="1"/>
  <c r="AB255" i="26"/>
  <c r="BA255" i="26" s="1"/>
  <c r="AY255" i="26" s="1"/>
  <c r="AB256" i="26"/>
  <c r="BA256" i="26" s="1"/>
  <c r="AY256" i="26" s="1"/>
  <c r="AB257" i="26"/>
  <c r="BA257" i="26" s="1"/>
  <c r="AY257" i="26" s="1"/>
  <c r="AB258" i="26"/>
  <c r="BA258" i="26" s="1"/>
  <c r="AY258" i="26" s="1"/>
  <c r="AB259" i="26"/>
  <c r="BA259" i="26" s="1"/>
  <c r="AY259" i="26" s="1"/>
  <c r="AB262" i="26"/>
  <c r="BA262" i="26" s="1"/>
  <c r="AY262" i="26" s="1"/>
  <c r="AB263" i="26"/>
  <c r="BA263" i="26" s="1"/>
  <c r="AY263" i="26" s="1"/>
  <c r="AB264" i="26"/>
  <c r="BA264" i="26" s="1"/>
  <c r="AY264" i="26" s="1"/>
  <c r="AB265" i="26"/>
  <c r="BA265" i="26" s="1"/>
  <c r="AY265" i="26" s="1"/>
  <c r="AB268" i="26"/>
  <c r="BA268" i="26" s="1"/>
  <c r="AY268" i="26" s="1"/>
  <c r="AB269" i="26"/>
  <c r="BA269" i="26" s="1"/>
  <c r="AY269" i="26" s="1"/>
  <c r="AB270" i="26"/>
  <c r="BA270" i="26" s="1"/>
  <c r="AY270" i="26" s="1"/>
  <c r="AB271" i="26"/>
  <c r="BA271" i="26" s="1"/>
  <c r="AY271" i="26" s="1"/>
  <c r="AB272" i="26"/>
  <c r="BA272" i="26" s="1"/>
  <c r="AY272" i="26" s="1"/>
  <c r="AB273" i="26"/>
  <c r="BA273" i="26" s="1"/>
  <c r="AY273" i="26" s="1"/>
  <c r="AB274" i="26"/>
  <c r="BA274" i="26" s="1"/>
  <c r="AY274" i="26" s="1"/>
  <c r="AB275" i="26"/>
  <c r="BA275" i="26" s="1"/>
  <c r="AY275" i="26" s="1"/>
  <c r="AB276" i="26"/>
  <c r="BA276" i="26" s="1"/>
  <c r="AY276" i="26" s="1"/>
  <c r="AB277" i="26"/>
  <c r="BA277" i="26" s="1"/>
  <c r="AY277" i="26" s="1"/>
  <c r="AB278" i="26"/>
  <c r="BA278" i="26" s="1"/>
  <c r="AY278" i="26" s="1"/>
  <c r="AB279" i="26"/>
  <c r="BA279" i="26" s="1"/>
  <c r="AY279" i="26" s="1"/>
  <c r="AB280" i="26"/>
  <c r="BA280" i="26" s="1"/>
  <c r="AY280" i="26" s="1"/>
  <c r="AB281" i="26"/>
  <c r="BA281" i="26" s="1"/>
  <c r="AY281" i="26" s="1"/>
  <c r="AB282" i="26"/>
  <c r="BA282" i="26" s="1"/>
  <c r="AY282" i="26" s="1"/>
  <c r="AB283" i="26"/>
  <c r="BA283" i="26" s="1"/>
  <c r="AY283" i="26" s="1"/>
  <c r="AB286" i="26"/>
  <c r="BA286" i="26" s="1"/>
  <c r="AY286" i="26" s="1"/>
  <c r="AB287" i="26"/>
  <c r="BA287" i="26" s="1"/>
  <c r="AY287" i="26" s="1"/>
  <c r="AB288" i="26"/>
  <c r="BA288" i="26" s="1"/>
  <c r="AY288" i="26" s="1"/>
  <c r="BA289" i="26"/>
  <c r="AY289" i="26" s="1"/>
  <c r="AB292" i="26"/>
  <c r="BA292" i="26" s="1"/>
  <c r="AY292" i="26" s="1"/>
  <c r="AB295" i="26"/>
  <c r="BA295" i="26" s="1"/>
  <c r="AY295" i="26" s="1"/>
  <c r="AB298" i="26"/>
  <c r="BA298" i="26" s="1"/>
  <c r="AY298" i="26" s="1"/>
  <c r="AB301" i="26"/>
  <c r="BA301" i="26" s="1"/>
  <c r="AY301" i="26" s="1"/>
  <c r="AB304" i="26"/>
  <c r="BA304" i="26" s="1"/>
  <c r="AY304" i="26" s="1"/>
  <c r="AB307" i="26"/>
  <c r="BA307" i="26" s="1"/>
  <c r="AY307" i="26" s="1"/>
  <c r="AB310" i="26"/>
  <c r="BA310" i="26" s="1"/>
  <c r="AY310" i="26" s="1"/>
  <c r="AB313" i="26"/>
  <c r="BA313" i="26" s="1"/>
  <c r="AY313" i="26" s="1"/>
  <c r="AB316" i="26"/>
  <c r="BA316" i="26" s="1"/>
  <c r="AY316" i="26" s="1"/>
  <c r="AB319" i="26"/>
  <c r="BA319" i="26" s="1"/>
  <c r="AY319" i="26" s="1"/>
  <c r="AB322" i="26"/>
  <c r="BA322" i="26" s="1"/>
  <c r="AY322" i="26" s="1"/>
  <c r="AB325" i="26"/>
  <c r="BA325" i="26" s="1"/>
  <c r="AY325" i="26" s="1"/>
  <c r="BA328" i="26"/>
  <c r="AY328" i="26" s="1"/>
  <c r="BA331" i="26"/>
  <c r="AY331" i="26" s="1"/>
  <c r="AB334" i="26"/>
  <c r="BA334" i="26" s="1"/>
  <c r="AY334" i="26" s="1"/>
  <c r="AB337" i="26"/>
  <c r="BA337" i="26" s="1"/>
  <c r="AY337" i="26" s="1"/>
  <c r="AB340" i="26"/>
  <c r="BA340" i="26" s="1"/>
  <c r="AY340" i="26" s="1"/>
  <c r="AB343" i="26"/>
  <c r="BA343" i="26" s="1"/>
  <c r="AY343" i="26" s="1"/>
  <c r="AB346" i="26"/>
  <c r="BA346" i="26" s="1"/>
  <c r="AY346" i="26" s="1"/>
  <c r="AB349" i="26"/>
  <c r="BA349" i="26" s="1"/>
  <c r="AY349" i="26" s="1"/>
  <c r="AB352" i="26"/>
  <c r="BA352" i="26" s="1"/>
  <c r="AY352" i="26" s="1"/>
  <c r="AB355" i="26"/>
  <c r="BA355" i="26" s="1"/>
  <c r="AY355" i="26" s="1"/>
  <c r="AB358" i="26"/>
  <c r="BA358" i="26" s="1"/>
  <c r="AY358" i="26" s="1"/>
  <c r="AB361" i="26"/>
  <c r="BA361" i="26" s="1"/>
  <c r="AY361" i="26" s="1"/>
  <c r="AB364" i="26"/>
  <c r="BA364" i="26" s="1"/>
  <c r="AY364" i="26" s="1"/>
  <c r="AB367" i="26"/>
  <c r="BA367" i="26" s="1"/>
  <c r="AY367" i="26" s="1"/>
  <c r="AB370" i="26"/>
  <c r="BA370" i="26" s="1"/>
  <c r="AY370" i="26" s="1"/>
  <c r="AB373" i="26"/>
  <c r="BA373" i="26" s="1"/>
  <c r="AY373" i="26" s="1"/>
  <c r="AB376" i="26"/>
  <c r="BA376" i="26" s="1"/>
  <c r="AY376" i="26" s="1"/>
  <c r="AB379" i="26"/>
  <c r="BA379" i="26" s="1"/>
  <c r="AY379" i="26" s="1"/>
  <c r="AB382" i="26"/>
  <c r="BA382" i="26" s="1"/>
  <c r="AY382" i="26" s="1"/>
  <c r="AB383" i="26"/>
  <c r="BA383" i="26" s="1"/>
  <c r="AY383" i="26" s="1"/>
  <c r="AB386" i="26"/>
  <c r="BA386" i="26" s="1"/>
  <c r="AY386" i="26" s="1"/>
  <c r="AB389" i="26"/>
  <c r="BA389" i="26" s="1"/>
  <c r="AY389" i="26" s="1"/>
  <c r="AB392" i="26"/>
  <c r="BA392" i="26" s="1"/>
  <c r="AY392" i="26" s="1"/>
  <c r="AB395" i="26"/>
  <c r="BA395" i="26" s="1"/>
  <c r="AY395" i="26" s="1"/>
  <c r="AB398" i="26"/>
  <c r="BA398" i="26" s="1"/>
  <c r="AY398" i="26" s="1"/>
  <c r="AB401" i="26"/>
  <c r="BA401" i="26" s="1"/>
  <c r="AY401" i="26" s="1"/>
  <c r="AB402" i="26"/>
  <c r="BA402" i="26" s="1"/>
  <c r="AY402" i="26" s="1"/>
  <c r="AB405" i="26"/>
  <c r="BA405" i="26" s="1"/>
  <c r="AY405" i="26" s="1"/>
  <c r="AB406" i="26"/>
  <c r="BA406" i="26" s="1"/>
  <c r="AY406" i="26" s="1"/>
  <c r="AB409" i="26"/>
  <c r="BA409" i="26" s="1"/>
  <c r="AY409" i="26" s="1"/>
  <c r="AB412" i="26"/>
  <c r="BA412" i="26" s="1"/>
  <c r="AY412" i="26" s="1"/>
  <c r="AB415" i="26"/>
  <c r="BA415" i="26" s="1"/>
  <c r="AY415" i="26" s="1"/>
  <c r="AB418" i="26"/>
  <c r="BA418" i="26" s="1"/>
  <c r="AY418" i="26" s="1"/>
  <c r="AB421" i="26"/>
  <c r="BA421" i="26" s="1"/>
  <c r="AY421" i="26" s="1"/>
  <c r="AB422" i="26"/>
  <c r="BA422" i="26" s="1"/>
  <c r="AY422" i="26" s="1"/>
  <c r="AB423" i="26"/>
  <c r="BA423" i="26" s="1"/>
  <c r="AY423" i="26" s="1"/>
  <c r="AB424" i="26"/>
  <c r="BA424" i="26" s="1"/>
  <c r="AY424" i="26" s="1"/>
  <c r="AB425" i="26"/>
  <c r="BA425" i="26" s="1"/>
  <c r="AY425" i="26" s="1"/>
  <c r="AB426" i="26"/>
  <c r="BA426" i="26" s="1"/>
  <c r="AY426" i="26" s="1"/>
  <c r="AB427" i="26"/>
  <c r="BA427" i="26" s="1"/>
  <c r="AY427" i="26" s="1"/>
  <c r="BA428" i="26"/>
  <c r="AY428" i="26" s="1"/>
  <c r="AB429" i="26"/>
  <c r="BA429" i="26" s="1"/>
  <c r="AY429" i="26" s="1"/>
  <c r="BA430" i="26"/>
  <c r="AY430" i="26" s="1"/>
  <c r="AB432" i="26"/>
  <c r="BA432" i="26" s="1"/>
  <c r="AY432" i="26" s="1"/>
  <c r="AB437" i="26"/>
  <c r="AB438" i="26"/>
  <c r="AB439" i="26"/>
  <c r="BA439" i="26" s="1"/>
  <c r="AY439" i="26" s="1"/>
  <c r="AB440" i="26"/>
  <c r="BA440" i="26" s="1"/>
  <c r="AY440" i="26" s="1"/>
  <c r="AB443" i="26"/>
  <c r="BA443" i="26" s="1"/>
  <c r="AY443" i="26" s="1"/>
  <c r="AB446" i="26"/>
  <c r="BA446" i="26" s="1"/>
  <c r="AY446" i="26" s="1"/>
  <c r="AB449" i="26"/>
  <c r="BA449" i="26" s="1"/>
  <c r="AY449" i="26" s="1"/>
  <c r="AB452" i="26"/>
  <c r="BA452" i="26" s="1"/>
  <c r="AY452" i="26" s="1"/>
  <c r="AB455" i="26"/>
  <c r="BA455" i="26" s="1"/>
  <c r="AY455" i="26" s="1"/>
  <c r="AB458" i="26"/>
  <c r="BA458" i="26" s="1"/>
  <c r="AY458" i="26" s="1"/>
  <c r="AB467" i="26"/>
  <c r="BA467" i="26" s="1"/>
  <c r="AY467" i="26" s="1"/>
  <c r="AB470" i="26"/>
  <c r="BA470" i="26" s="1"/>
  <c r="AY470" i="26" s="1"/>
  <c r="AB473" i="26"/>
  <c r="BA473" i="26" s="1"/>
  <c r="AY473" i="26" s="1"/>
  <c r="AB476" i="26"/>
  <c r="BA476" i="26" s="1"/>
  <c r="AY476" i="26" s="1"/>
  <c r="AB7" i="26"/>
  <c r="AB8" i="26"/>
  <c r="AB9" i="26"/>
  <c r="AB10" i="26"/>
  <c r="AD45" i="5"/>
  <c r="AS7" i="26"/>
  <c r="AU7" i="26"/>
  <c r="AV7" i="26"/>
  <c r="AT695" i="26"/>
  <c r="AV695" i="26"/>
  <c r="AS6" i="26"/>
  <c r="AT6" i="26"/>
  <c r="AU6" i="26"/>
  <c r="AV6" i="26"/>
  <c r="AR6" i="26"/>
  <c r="AK4" i="26"/>
  <c r="AV42" i="7"/>
  <c r="AV43" i="7"/>
  <c r="AV44" i="7"/>
  <c r="AV45" i="7"/>
  <c r="AV46" i="7"/>
  <c r="AV47" i="7"/>
  <c r="AV48" i="7"/>
  <c r="AV49" i="7"/>
  <c r="AV50" i="7"/>
  <c r="AV6" i="7"/>
  <c r="AV34" i="7"/>
  <c r="AV35" i="7"/>
  <c r="AV36" i="7"/>
  <c r="AV37" i="7"/>
  <c r="AV38" i="7"/>
  <c r="AV39" i="7"/>
  <c r="AU42" i="7"/>
  <c r="AU43" i="7"/>
  <c r="AU44" i="7"/>
  <c r="AU45" i="7"/>
  <c r="AU46" i="7"/>
  <c r="AU47" i="7"/>
  <c r="AU48" i="7"/>
  <c r="AU49" i="7"/>
  <c r="AU50" i="7"/>
  <c r="AU6" i="7"/>
  <c r="AU35" i="7"/>
  <c r="AU36" i="7"/>
  <c r="AU37" i="7"/>
  <c r="AU38" i="7"/>
  <c r="AU39" i="7"/>
  <c r="AT42" i="7"/>
  <c r="AT43" i="7"/>
  <c r="AT44" i="7"/>
  <c r="AT45" i="7"/>
  <c r="AT46" i="7"/>
  <c r="AT47" i="7"/>
  <c r="AT48" i="7"/>
  <c r="AT49" i="7"/>
  <c r="AT50" i="7"/>
  <c r="AT6" i="7"/>
  <c r="AT37" i="7"/>
  <c r="AT38" i="7"/>
  <c r="AT39" i="7"/>
  <c r="AS42" i="7"/>
  <c r="AS44" i="7"/>
  <c r="AS45" i="7"/>
  <c r="AS46" i="7"/>
  <c r="AS47" i="7"/>
  <c r="AS48" i="7"/>
  <c r="AS49" i="7"/>
  <c r="AS50" i="7"/>
  <c r="AS6" i="7"/>
  <c r="AS35" i="7"/>
  <c r="AS36" i="7"/>
  <c r="AS37" i="7"/>
  <c r="AS38" i="7"/>
  <c r="AS39" i="7"/>
  <c r="AT40" i="7"/>
  <c r="AV40" i="7"/>
  <c r="AS40" i="7"/>
  <c r="K7" i="24"/>
  <c r="K8" i="24"/>
  <c r="K9" i="24"/>
  <c r="K10" i="24"/>
  <c r="K11" i="24"/>
  <c r="K12" i="24"/>
  <c r="K6" i="24"/>
  <c r="BS3" i="4"/>
  <c r="BR3" i="4" s="1"/>
  <c r="BQ3" i="4"/>
  <c r="BP3" i="4"/>
  <c r="BO3" i="4"/>
  <c r="BN3" i="4"/>
  <c r="BI3" i="4"/>
  <c r="BH3" i="4"/>
  <c r="BG3" i="4"/>
  <c r="AN33" i="26" l="1"/>
  <c r="AL33" i="26" s="1"/>
  <c r="BA33" i="26"/>
  <c r="AP27" i="7"/>
  <c r="AQ27" i="7"/>
  <c r="BB11" i="7"/>
  <c r="BB24" i="7"/>
  <c r="BB16" i="7"/>
  <c r="AN442" i="26"/>
  <c r="AL442" i="26" s="1"/>
  <c r="BA442" i="26"/>
  <c r="AY442" i="26" s="1"/>
  <c r="AN189" i="26"/>
  <c r="AL189" i="26" s="1"/>
  <c r="BA189" i="26"/>
  <c r="AY189" i="26" s="1"/>
  <c r="AN435" i="26"/>
  <c r="AL435" i="26" s="1"/>
  <c r="BA435" i="26"/>
  <c r="AY435" i="26" s="1"/>
  <c r="AN437" i="26"/>
  <c r="AL437" i="26" s="1"/>
  <c r="BA437" i="26"/>
  <c r="AY437" i="26" s="1"/>
  <c r="AN434" i="26"/>
  <c r="AL434" i="26" s="1"/>
  <c r="BA434" i="26"/>
  <c r="AY434" i="26" s="1"/>
  <c r="AN433" i="26"/>
  <c r="AL433" i="26" s="1"/>
  <c r="BA433" i="26"/>
  <c r="AY433" i="26" s="1"/>
  <c r="AN445" i="26"/>
  <c r="AL445" i="26" s="1"/>
  <c r="BA445" i="26"/>
  <c r="AY445" i="26" s="1"/>
  <c r="AN438" i="26"/>
  <c r="AL438" i="26" s="1"/>
  <c r="BA438" i="26"/>
  <c r="AY438" i="26" s="1"/>
  <c r="AN444" i="26"/>
  <c r="AL444" i="26" s="1"/>
  <c r="BA444" i="26"/>
  <c r="AY444" i="26" s="1"/>
  <c r="AN182" i="26"/>
  <c r="AL182" i="26" s="1"/>
  <c r="BA182" i="26"/>
  <c r="AY182" i="26" s="1"/>
  <c r="AN448" i="26"/>
  <c r="AL448" i="26" s="1"/>
  <c r="BA448" i="26"/>
  <c r="AY448" i="26" s="1"/>
  <c r="AN447" i="26"/>
  <c r="AL447" i="26" s="1"/>
  <c r="BA447" i="26"/>
  <c r="AY447" i="26" s="1"/>
  <c r="AN451" i="26"/>
  <c r="AL451" i="26" s="1"/>
  <c r="BA451" i="26"/>
  <c r="AY451" i="26" s="1"/>
  <c r="AN431" i="26"/>
  <c r="AL431" i="26" s="1"/>
  <c r="BA431" i="26"/>
  <c r="AY431" i="26" s="1"/>
  <c r="AN450" i="26"/>
  <c r="AL450" i="26" s="1"/>
  <c r="BA450" i="26"/>
  <c r="AY450" i="26" s="1"/>
  <c r="AN454" i="26"/>
  <c r="AL454" i="26" s="1"/>
  <c r="BA454" i="26"/>
  <c r="AY454" i="26" s="1"/>
  <c r="AN453" i="26"/>
  <c r="AL453" i="26" s="1"/>
  <c r="BA453" i="26"/>
  <c r="AY453" i="26" s="1"/>
  <c r="AN457" i="26"/>
  <c r="AL457" i="26" s="1"/>
  <c r="BA457" i="26"/>
  <c r="AY457" i="26" s="1"/>
  <c r="AN441" i="26"/>
  <c r="AL441" i="26" s="1"/>
  <c r="BA441" i="26"/>
  <c r="AY441" i="26" s="1"/>
  <c r="AN456" i="26"/>
  <c r="AL456" i="26" s="1"/>
  <c r="BA456" i="26"/>
  <c r="AY456" i="26" s="1"/>
  <c r="AD5" i="30"/>
  <c r="AZ16" i="7" l="1"/>
  <c r="AY16" i="7" s="1"/>
  <c r="BA16" i="7"/>
  <c r="AZ24" i="7"/>
  <c r="AY24" i="7" s="1"/>
  <c r="BA24" i="7"/>
  <c r="AZ11" i="7"/>
  <c r="AY11" i="7" s="1"/>
  <c r="BA11" i="7"/>
  <c r="BD3" i="22" l="1"/>
  <c r="BC3" i="22"/>
  <c r="AN3" i="22"/>
  <c r="AP3" i="22"/>
  <c r="BH541" i="22"/>
  <c r="BG541" i="22" s="1"/>
  <c r="BH7" i="22"/>
  <c r="BG7" i="22" s="1"/>
  <c r="BH8" i="22"/>
  <c r="BG8" i="22" s="1"/>
  <c r="BH9" i="22"/>
  <c r="BG9" i="22" s="1"/>
  <c r="BH10" i="22"/>
  <c r="BG10" i="22" s="1"/>
  <c r="BH11" i="22"/>
  <c r="BG11" i="22" s="1"/>
  <c r="BH12" i="22"/>
  <c r="BF12" i="22" s="1"/>
  <c r="BE12" i="22" s="1"/>
  <c r="BH13" i="22"/>
  <c r="BF13" i="22" s="1"/>
  <c r="BE13" i="22" s="1"/>
  <c r="BH14" i="22"/>
  <c r="BF14" i="22" s="1"/>
  <c r="BE14" i="22" s="1"/>
  <c r="BH15" i="22"/>
  <c r="BF15" i="22" s="1"/>
  <c r="BE15" i="22" s="1"/>
  <c r="BH16" i="22"/>
  <c r="BF16" i="22" s="1"/>
  <c r="BE16" i="22" s="1"/>
  <c r="BH17" i="22"/>
  <c r="BF17" i="22" s="1"/>
  <c r="BE17" i="22" s="1"/>
  <c r="BH18" i="22"/>
  <c r="BF18" i="22" s="1"/>
  <c r="BE18" i="22" s="1"/>
  <c r="BH19" i="22"/>
  <c r="BF19" i="22" s="1"/>
  <c r="BE19" i="22" s="1"/>
  <c r="BH20" i="22"/>
  <c r="BF20" i="22" s="1"/>
  <c r="BE20" i="22" s="1"/>
  <c r="BH21" i="22"/>
  <c r="BF21" i="22" s="1"/>
  <c r="BE21" i="22" s="1"/>
  <c r="BH22" i="22"/>
  <c r="BF22" i="22" s="1"/>
  <c r="BE22" i="22" s="1"/>
  <c r="BH23" i="22"/>
  <c r="BG23" i="22" s="1"/>
  <c r="BH24" i="22"/>
  <c r="BG24" i="22" s="1"/>
  <c r="BH25" i="22"/>
  <c r="BG25" i="22" s="1"/>
  <c r="BH26" i="22"/>
  <c r="BG26" i="22" s="1"/>
  <c r="BH27" i="22"/>
  <c r="BG27" i="22" s="1"/>
  <c r="BH28" i="22"/>
  <c r="BF28" i="22" s="1"/>
  <c r="BE28" i="22" s="1"/>
  <c r="BH29" i="22"/>
  <c r="BF29" i="22" s="1"/>
  <c r="BE29" i="22" s="1"/>
  <c r="BH30" i="22"/>
  <c r="BF30" i="22" s="1"/>
  <c r="BE30" i="22" s="1"/>
  <c r="BH31" i="22"/>
  <c r="BF31" i="22" s="1"/>
  <c r="BE31" i="22" s="1"/>
  <c r="BH32" i="22"/>
  <c r="BF32" i="22" s="1"/>
  <c r="BE32" i="22" s="1"/>
  <c r="BH33" i="22"/>
  <c r="BF33" i="22" s="1"/>
  <c r="BE33" i="22" s="1"/>
  <c r="BH34" i="22"/>
  <c r="BF34" i="22" s="1"/>
  <c r="BE34" i="22" s="1"/>
  <c r="BH35" i="22"/>
  <c r="BF35" i="22" s="1"/>
  <c r="BE35" i="22" s="1"/>
  <c r="BH36" i="22"/>
  <c r="BF36" i="22" s="1"/>
  <c r="BE36" i="22" s="1"/>
  <c r="BH37" i="22"/>
  <c r="BF37" i="22" s="1"/>
  <c r="BE37" i="22" s="1"/>
  <c r="BH38" i="22"/>
  <c r="BG38" i="22" s="1"/>
  <c r="BH39" i="22"/>
  <c r="BG39" i="22" s="1"/>
  <c r="BH40" i="22"/>
  <c r="BG40" i="22" s="1"/>
  <c r="BH41" i="22"/>
  <c r="BG41" i="22" s="1"/>
  <c r="BH42" i="22"/>
  <c r="BG42" i="22" s="1"/>
  <c r="BH43" i="22"/>
  <c r="BG43" i="22" s="1"/>
  <c r="BH44" i="22"/>
  <c r="BF44" i="22" s="1"/>
  <c r="BE44" i="22" s="1"/>
  <c r="BH45" i="22"/>
  <c r="BF45" i="22" s="1"/>
  <c r="BE45" i="22" s="1"/>
  <c r="BH46" i="22"/>
  <c r="BF46" i="22" s="1"/>
  <c r="BE46" i="22" s="1"/>
  <c r="BH47" i="22"/>
  <c r="BF47" i="22" s="1"/>
  <c r="BE47" i="22" s="1"/>
  <c r="BH48" i="22"/>
  <c r="BF48" i="22" s="1"/>
  <c r="BE48" i="22" s="1"/>
  <c r="BH49" i="22"/>
  <c r="BF49" i="22" s="1"/>
  <c r="BE49" i="22" s="1"/>
  <c r="BH50" i="22"/>
  <c r="BF50" i="22" s="1"/>
  <c r="BE50" i="22" s="1"/>
  <c r="BH51" i="22"/>
  <c r="BF51" i="22" s="1"/>
  <c r="BE51" i="22" s="1"/>
  <c r="BH52" i="22"/>
  <c r="BF52" i="22" s="1"/>
  <c r="BE52" i="22" s="1"/>
  <c r="BH53" i="22"/>
  <c r="BF53" i="22" s="1"/>
  <c r="BE53" i="22" s="1"/>
  <c r="BH54" i="22"/>
  <c r="BG54" i="22" s="1"/>
  <c r="BH55" i="22"/>
  <c r="BG55" i="22" s="1"/>
  <c r="BH56" i="22"/>
  <c r="BG56" i="22" s="1"/>
  <c r="BH57" i="22"/>
  <c r="BG57" i="22" s="1"/>
  <c r="BH58" i="22"/>
  <c r="BG58" i="22" s="1"/>
  <c r="BH59" i="22"/>
  <c r="BG59" i="22" s="1"/>
  <c r="BH60" i="22"/>
  <c r="BF60" i="22" s="1"/>
  <c r="BE60" i="22" s="1"/>
  <c r="BH61" i="22"/>
  <c r="BF61" i="22" s="1"/>
  <c r="BE61" i="22" s="1"/>
  <c r="BH62" i="22"/>
  <c r="BF62" i="22" s="1"/>
  <c r="BE62" i="22" s="1"/>
  <c r="BH63" i="22"/>
  <c r="BF63" i="22" s="1"/>
  <c r="BE63" i="22" s="1"/>
  <c r="BH64" i="22"/>
  <c r="BF64" i="22" s="1"/>
  <c r="BE64" i="22" s="1"/>
  <c r="BH65" i="22"/>
  <c r="BF65" i="22" s="1"/>
  <c r="BE65" i="22" s="1"/>
  <c r="BH66" i="22"/>
  <c r="BF66" i="22" s="1"/>
  <c r="BE66" i="22" s="1"/>
  <c r="BH67" i="22"/>
  <c r="BF67" i="22" s="1"/>
  <c r="BE67" i="22" s="1"/>
  <c r="BH68" i="22"/>
  <c r="BF68" i="22" s="1"/>
  <c r="BE68" i="22" s="1"/>
  <c r="BH69" i="22"/>
  <c r="BF69" i="22" s="1"/>
  <c r="BE69" i="22" s="1"/>
  <c r="BH70" i="22"/>
  <c r="BG70" i="22" s="1"/>
  <c r="BH71" i="22"/>
  <c r="BG71" i="22" s="1"/>
  <c r="BH72" i="22"/>
  <c r="BG72" i="22" s="1"/>
  <c r="BH73" i="22"/>
  <c r="BG73" i="22" s="1"/>
  <c r="BH74" i="22"/>
  <c r="BG74" i="22" s="1"/>
  <c r="BH75" i="22"/>
  <c r="BG75" i="22" s="1"/>
  <c r="BH76" i="22"/>
  <c r="BF76" i="22" s="1"/>
  <c r="BE76" i="22" s="1"/>
  <c r="BH77" i="22"/>
  <c r="BF77" i="22" s="1"/>
  <c r="BE77" i="22" s="1"/>
  <c r="BH78" i="22"/>
  <c r="BF78" i="22" s="1"/>
  <c r="BE78" i="22" s="1"/>
  <c r="BH79" i="22"/>
  <c r="BF79" i="22" s="1"/>
  <c r="BE79" i="22" s="1"/>
  <c r="BH80" i="22"/>
  <c r="BF80" i="22" s="1"/>
  <c r="BE80" i="22" s="1"/>
  <c r="BH81" i="22"/>
  <c r="BF81" i="22" s="1"/>
  <c r="BE81" i="22" s="1"/>
  <c r="BH82" i="22"/>
  <c r="BF82" i="22" s="1"/>
  <c r="BE82" i="22" s="1"/>
  <c r="BH83" i="22"/>
  <c r="BF83" i="22" s="1"/>
  <c r="BE83" i="22" s="1"/>
  <c r="BH84" i="22"/>
  <c r="BF84" i="22" s="1"/>
  <c r="BE84" i="22" s="1"/>
  <c r="BH85" i="22"/>
  <c r="BF85" i="22" s="1"/>
  <c r="BE85" i="22" s="1"/>
  <c r="BH86" i="22"/>
  <c r="BG86" i="22" s="1"/>
  <c r="BH87" i="22"/>
  <c r="BG87" i="22" s="1"/>
  <c r="BH88" i="22"/>
  <c r="BG88" i="22" s="1"/>
  <c r="BH89" i="22"/>
  <c r="BG89" i="22" s="1"/>
  <c r="BH90" i="22"/>
  <c r="BG90" i="22" s="1"/>
  <c r="BH91" i="22"/>
  <c r="BG91" i="22" s="1"/>
  <c r="BH92" i="22"/>
  <c r="BF92" i="22" s="1"/>
  <c r="BE92" i="22" s="1"/>
  <c r="BH93" i="22"/>
  <c r="BF93" i="22" s="1"/>
  <c r="BE93" i="22" s="1"/>
  <c r="BH94" i="22"/>
  <c r="BF94" i="22" s="1"/>
  <c r="BE94" i="22" s="1"/>
  <c r="BH95" i="22"/>
  <c r="BF95" i="22" s="1"/>
  <c r="BE95" i="22" s="1"/>
  <c r="BH96" i="22"/>
  <c r="BF96" i="22" s="1"/>
  <c r="BE96" i="22" s="1"/>
  <c r="BH97" i="22"/>
  <c r="BF97" i="22" s="1"/>
  <c r="BE97" i="22" s="1"/>
  <c r="BH98" i="22"/>
  <c r="BF98" i="22" s="1"/>
  <c r="BE98" i="22" s="1"/>
  <c r="BH99" i="22"/>
  <c r="BF99" i="22" s="1"/>
  <c r="BE99" i="22" s="1"/>
  <c r="BH100" i="22"/>
  <c r="BF100" i="22" s="1"/>
  <c r="BE100" i="22" s="1"/>
  <c r="BH101" i="22"/>
  <c r="BF101" i="22" s="1"/>
  <c r="BE101" i="22" s="1"/>
  <c r="BH102" i="22"/>
  <c r="BG102" i="22" s="1"/>
  <c r="BH103" i="22"/>
  <c r="BG103" i="22" s="1"/>
  <c r="BH104" i="22"/>
  <c r="BG104" i="22" s="1"/>
  <c r="BH105" i="22"/>
  <c r="BG105" i="22" s="1"/>
  <c r="BH106" i="22"/>
  <c r="BG106" i="22" s="1"/>
  <c r="BH107" i="22"/>
  <c r="BG107" i="22" s="1"/>
  <c r="BH108" i="22"/>
  <c r="BF108" i="22" s="1"/>
  <c r="BE108" i="22" s="1"/>
  <c r="BH109" i="22"/>
  <c r="BF109" i="22" s="1"/>
  <c r="BE109" i="22" s="1"/>
  <c r="BH110" i="22"/>
  <c r="BF110" i="22" s="1"/>
  <c r="BE110" i="22" s="1"/>
  <c r="BH111" i="22"/>
  <c r="BF111" i="22" s="1"/>
  <c r="BE111" i="22" s="1"/>
  <c r="BH112" i="22"/>
  <c r="BF112" i="22" s="1"/>
  <c r="BE112" i="22" s="1"/>
  <c r="BH113" i="22"/>
  <c r="BF113" i="22" s="1"/>
  <c r="BE113" i="22" s="1"/>
  <c r="BH114" i="22"/>
  <c r="BF114" i="22" s="1"/>
  <c r="BE114" i="22" s="1"/>
  <c r="BH115" i="22"/>
  <c r="BF115" i="22" s="1"/>
  <c r="BE115" i="22" s="1"/>
  <c r="BH116" i="22"/>
  <c r="BF116" i="22" s="1"/>
  <c r="BE116" i="22" s="1"/>
  <c r="BH117" i="22"/>
  <c r="BF117" i="22" s="1"/>
  <c r="BE117" i="22" s="1"/>
  <c r="BH118" i="22"/>
  <c r="BG118" i="22" s="1"/>
  <c r="BH119" i="22"/>
  <c r="BG119" i="22" s="1"/>
  <c r="BH120" i="22"/>
  <c r="BG120" i="22" s="1"/>
  <c r="BH121" i="22"/>
  <c r="BG121" i="22" s="1"/>
  <c r="BH122" i="22"/>
  <c r="BG122" i="22" s="1"/>
  <c r="BH123" i="22"/>
  <c r="BG123" i="22" s="1"/>
  <c r="BH124" i="22"/>
  <c r="BF124" i="22" s="1"/>
  <c r="BE124" i="22" s="1"/>
  <c r="BH125" i="22"/>
  <c r="BF125" i="22" s="1"/>
  <c r="BE125" i="22" s="1"/>
  <c r="BH126" i="22"/>
  <c r="BF126" i="22" s="1"/>
  <c r="BE126" i="22" s="1"/>
  <c r="BH127" i="22"/>
  <c r="BF127" i="22" s="1"/>
  <c r="BE127" i="22" s="1"/>
  <c r="BH128" i="22"/>
  <c r="BF128" i="22" s="1"/>
  <c r="BE128" i="22" s="1"/>
  <c r="BH129" i="22"/>
  <c r="BF129" i="22" s="1"/>
  <c r="BE129" i="22" s="1"/>
  <c r="BH130" i="22"/>
  <c r="BF130" i="22" s="1"/>
  <c r="BE130" i="22" s="1"/>
  <c r="BH131" i="22"/>
  <c r="BF131" i="22" s="1"/>
  <c r="BE131" i="22" s="1"/>
  <c r="BH132" i="22"/>
  <c r="BF132" i="22" s="1"/>
  <c r="BE132" i="22" s="1"/>
  <c r="BH133" i="22"/>
  <c r="BF133" i="22" s="1"/>
  <c r="BE133" i="22" s="1"/>
  <c r="BH134" i="22"/>
  <c r="BG134" i="22" s="1"/>
  <c r="BH135" i="22"/>
  <c r="BG135" i="22" s="1"/>
  <c r="BH136" i="22"/>
  <c r="BG136" i="22" s="1"/>
  <c r="BH137" i="22"/>
  <c r="BG137" i="22" s="1"/>
  <c r="BH138" i="22"/>
  <c r="BG138" i="22" s="1"/>
  <c r="BH139" i="22"/>
  <c r="BG139" i="22" s="1"/>
  <c r="BH140" i="22"/>
  <c r="BF140" i="22" s="1"/>
  <c r="BE140" i="22" s="1"/>
  <c r="BH141" i="22"/>
  <c r="BF141" i="22" s="1"/>
  <c r="BE141" i="22" s="1"/>
  <c r="BH142" i="22"/>
  <c r="BF142" i="22" s="1"/>
  <c r="BE142" i="22" s="1"/>
  <c r="BH143" i="22"/>
  <c r="BF143" i="22" s="1"/>
  <c r="BE143" i="22" s="1"/>
  <c r="BH144" i="22"/>
  <c r="BF144" i="22" s="1"/>
  <c r="BE144" i="22" s="1"/>
  <c r="BH145" i="22"/>
  <c r="BF145" i="22" s="1"/>
  <c r="BE145" i="22" s="1"/>
  <c r="BH146" i="22"/>
  <c r="BF146" i="22" s="1"/>
  <c r="BE146" i="22" s="1"/>
  <c r="BH147" i="22"/>
  <c r="BF147" i="22" s="1"/>
  <c r="BE147" i="22" s="1"/>
  <c r="BH148" i="22"/>
  <c r="BF148" i="22" s="1"/>
  <c r="BE148" i="22" s="1"/>
  <c r="BH149" i="22"/>
  <c r="BF149" i="22" s="1"/>
  <c r="BE149" i="22" s="1"/>
  <c r="BH150" i="22"/>
  <c r="BG150" i="22" s="1"/>
  <c r="BH151" i="22"/>
  <c r="BG151" i="22" s="1"/>
  <c r="BH152" i="22"/>
  <c r="BG152" i="22" s="1"/>
  <c r="BH153" i="22"/>
  <c r="BG153" i="22" s="1"/>
  <c r="BH154" i="22"/>
  <c r="BG154" i="22" s="1"/>
  <c r="BH155" i="22"/>
  <c r="BG155" i="22" s="1"/>
  <c r="BH156" i="22"/>
  <c r="BF156" i="22" s="1"/>
  <c r="BE156" i="22" s="1"/>
  <c r="BH157" i="22"/>
  <c r="BF157" i="22" s="1"/>
  <c r="BE157" i="22" s="1"/>
  <c r="BH158" i="22"/>
  <c r="BF158" i="22" s="1"/>
  <c r="BE158" i="22" s="1"/>
  <c r="BH159" i="22"/>
  <c r="BF159" i="22" s="1"/>
  <c r="BE159" i="22" s="1"/>
  <c r="BH160" i="22"/>
  <c r="BF160" i="22" s="1"/>
  <c r="BE160" i="22" s="1"/>
  <c r="BH161" i="22"/>
  <c r="BF161" i="22" s="1"/>
  <c r="BE161" i="22" s="1"/>
  <c r="BH162" i="22"/>
  <c r="BF162" i="22" s="1"/>
  <c r="BE162" i="22" s="1"/>
  <c r="BH163" i="22"/>
  <c r="BF163" i="22" s="1"/>
  <c r="BE163" i="22" s="1"/>
  <c r="BH164" i="22"/>
  <c r="BF164" i="22" s="1"/>
  <c r="BE164" i="22" s="1"/>
  <c r="BH165" i="22"/>
  <c r="BF165" i="22" s="1"/>
  <c r="BE165" i="22" s="1"/>
  <c r="BH166" i="22"/>
  <c r="BG166" i="22" s="1"/>
  <c r="BH167" i="22"/>
  <c r="BG167" i="22" s="1"/>
  <c r="BH168" i="22"/>
  <c r="BG168" i="22" s="1"/>
  <c r="BH169" i="22"/>
  <c r="BG169" i="22" s="1"/>
  <c r="BH170" i="22"/>
  <c r="BG170" i="22" s="1"/>
  <c r="BH171" i="22"/>
  <c r="BG171" i="22" s="1"/>
  <c r="BH172" i="22"/>
  <c r="BF172" i="22" s="1"/>
  <c r="BE172" i="22" s="1"/>
  <c r="BH173" i="22"/>
  <c r="BF173" i="22" s="1"/>
  <c r="BE173" i="22" s="1"/>
  <c r="BH174" i="22"/>
  <c r="BF174" i="22" s="1"/>
  <c r="BE174" i="22" s="1"/>
  <c r="BH175" i="22"/>
  <c r="BF175" i="22" s="1"/>
  <c r="BE175" i="22" s="1"/>
  <c r="BH176" i="22"/>
  <c r="BF176" i="22" s="1"/>
  <c r="BE176" i="22" s="1"/>
  <c r="BH177" i="22"/>
  <c r="BF177" i="22" s="1"/>
  <c r="BE177" i="22" s="1"/>
  <c r="BH178" i="22"/>
  <c r="BF178" i="22" s="1"/>
  <c r="BE178" i="22" s="1"/>
  <c r="BH179" i="22"/>
  <c r="BF179" i="22" s="1"/>
  <c r="BE179" i="22" s="1"/>
  <c r="BH180" i="22"/>
  <c r="BF180" i="22" s="1"/>
  <c r="BE180" i="22" s="1"/>
  <c r="BH181" i="22"/>
  <c r="BF181" i="22" s="1"/>
  <c r="BE181" i="22" s="1"/>
  <c r="BH182" i="22"/>
  <c r="BG182" i="22" s="1"/>
  <c r="BH183" i="22"/>
  <c r="BG183" i="22" s="1"/>
  <c r="BH184" i="22"/>
  <c r="BG184" i="22" s="1"/>
  <c r="BH185" i="22"/>
  <c r="BG185" i="22" s="1"/>
  <c r="BH186" i="22"/>
  <c r="BG186" i="22" s="1"/>
  <c r="BH187" i="22"/>
  <c r="BG187" i="22" s="1"/>
  <c r="BH188" i="22"/>
  <c r="BF188" i="22" s="1"/>
  <c r="BE188" i="22" s="1"/>
  <c r="BH189" i="22"/>
  <c r="BF189" i="22" s="1"/>
  <c r="BE189" i="22" s="1"/>
  <c r="BH190" i="22"/>
  <c r="BF190" i="22" s="1"/>
  <c r="BE190" i="22" s="1"/>
  <c r="BH191" i="22"/>
  <c r="BF191" i="22" s="1"/>
  <c r="BE191" i="22" s="1"/>
  <c r="BH192" i="22"/>
  <c r="BF192" i="22" s="1"/>
  <c r="BE192" i="22" s="1"/>
  <c r="BH193" i="22"/>
  <c r="BF193" i="22" s="1"/>
  <c r="BE193" i="22" s="1"/>
  <c r="BH194" i="22"/>
  <c r="BF194" i="22" s="1"/>
  <c r="BE194" i="22" s="1"/>
  <c r="BH195" i="22"/>
  <c r="BF195" i="22" s="1"/>
  <c r="BE195" i="22" s="1"/>
  <c r="BH196" i="22"/>
  <c r="BF196" i="22" s="1"/>
  <c r="BE196" i="22" s="1"/>
  <c r="BH197" i="22"/>
  <c r="BF197" i="22" s="1"/>
  <c r="BE197" i="22" s="1"/>
  <c r="BH198" i="22"/>
  <c r="BG198" i="22" s="1"/>
  <c r="BH199" i="22"/>
  <c r="BG199" i="22" s="1"/>
  <c r="BH200" i="22"/>
  <c r="BG200" i="22" s="1"/>
  <c r="BH201" i="22"/>
  <c r="BG201" i="22" s="1"/>
  <c r="BH202" i="22"/>
  <c r="BG202" i="22" s="1"/>
  <c r="BH203" i="22"/>
  <c r="BG203" i="22" s="1"/>
  <c r="BH204" i="22"/>
  <c r="BF204" i="22" s="1"/>
  <c r="BE204" i="22" s="1"/>
  <c r="BH205" i="22"/>
  <c r="BF205" i="22" s="1"/>
  <c r="BE205" i="22" s="1"/>
  <c r="BH206" i="22"/>
  <c r="BF206" i="22" s="1"/>
  <c r="BE206" i="22" s="1"/>
  <c r="BH207" i="22"/>
  <c r="BF207" i="22" s="1"/>
  <c r="BE207" i="22" s="1"/>
  <c r="BH208" i="22"/>
  <c r="BF208" i="22" s="1"/>
  <c r="BE208" i="22" s="1"/>
  <c r="BH209" i="22"/>
  <c r="BF209" i="22" s="1"/>
  <c r="BE209" i="22" s="1"/>
  <c r="BH210" i="22"/>
  <c r="BF210" i="22" s="1"/>
  <c r="BE210" i="22" s="1"/>
  <c r="BH211" i="22"/>
  <c r="BF211" i="22" s="1"/>
  <c r="BE211" i="22" s="1"/>
  <c r="BH212" i="22"/>
  <c r="BF212" i="22" s="1"/>
  <c r="BE212" i="22" s="1"/>
  <c r="BH213" i="22"/>
  <c r="BF213" i="22" s="1"/>
  <c r="BE213" i="22" s="1"/>
  <c r="BH214" i="22"/>
  <c r="BG214" i="22" s="1"/>
  <c r="BH215" i="22"/>
  <c r="BG215" i="22" s="1"/>
  <c r="BH216" i="22"/>
  <c r="BG216" i="22" s="1"/>
  <c r="BH217" i="22"/>
  <c r="BG217" i="22" s="1"/>
  <c r="BH218" i="22"/>
  <c r="BG218" i="22" s="1"/>
  <c r="BH219" i="22"/>
  <c r="BG219" i="22" s="1"/>
  <c r="BH220" i="22"/>
  <c r="BF220" i="22" s="1"/>
  <c r="BE220" i="22" s="1"/>
  <c r="BH221" i="22"/>
  <c r="BF221" i="22" s="1"/>
  <c r="BE221" i="22" s="1"/>
  <c r="BH222" i="22"/>
  <c r="BF222" i="22" s="1"/>
  <c r="BE222" i="22" s="1"/>
  <c r="BH223" i="22"/>
  <c r="BF223" i="22" s="1"/>
  <c r="BE223" i="22" s="1"/>
  <c r="BH224" i="22"/>
  <c r="BF224" i="22" s="1"/>
  <c r="BE224" i="22" s="1"/>
  <c r="BH225" i="22"/>
  <c r="BF225" i="22" s="1"/>
  <c r="BE225" i="22" s="1"/>
  <c r="BH226" i="22"/>
  <c r="BF226" i="22" s="1"/>
  <c r="BE226" i="22" s="1"/>
  <c r="BH227" i="22"/>
  <c r="BF227" i="22" s="1"/>
  <c r="BE227" i="22" s="1"/>
  <c r="BH228" i="22"/>
  <c r="BF228" i="22" s="1"/>
  <c r="BE228" i="22" s="1"/>
  <c r="BH229" i="22"/>
  <c r="BF229" i="22" s="1"/>
  <c r="BE229" i="22" s="1"/>
  <c r="BH230" i="22"/>
  <c r="BG230" i="22" s="1"/>
  <c r="BH231" i="22"/>
  <c r="BG231" i="22" s="1"/>
  <c r="BH232" i="22"/>
  <c r="BG232" i="22" s="1"/>
  <c r="BH233" i="22"/>
  <c r="BG233" i="22" s="1"/>
  <c r="BH234" i="22"/>
  <c r="BG234" i="22" s="1"/>
  <c r="BH235" i="22"/>
  <c r="BG235" i="22" s="1"/>
  <c r="BH236" i="22"/>
  <c r="BF236" i="22" s="1"/>
  <c r="BE236" i="22" s="1"/>
  <c r="BH237" i="22"/>
  <c r="BF237" i="22" s="1"/>
  <c r="BE237" i="22" s="1"/>
  <c r="BH238" i="22"/>
  <c r="BF238" i="22" s="1"/>
  <c r="BE238" i="22" s="1"/>
  <c r="BH239" i="22"/>
  <c r="BF239" i="22" s="1"/>
  <c r="BE239" i="22" s="1"/>
  <c r="BH240" i="22"/>
  <c r="BF240" i="22" s="1"/>
  <c r="BE240" i="22" s="1"/>
  <c r="BH241" i="22"/>
  <c r="BF241" i="22" s="1"/>
  <c r="BE241" i="22" s="1"/>
  <c r="BH242" i="22"/>
  <c r="BF242" i="22" s="1"/>
  <c r="BE242" i="22" s="1"/>
  <c r="BH243" i="22"/>
  <c r="BF243" i="22" s="1"/>
  <c r="BE243" i="22" s="1"/>
  <c r="BH244" i="22"/>
  <c r="BF244" i="22" s="1"/>
  <c r="BE244" i="22" s="1"/>
  <c r="BH245" i="22"/>
  <c r="BF245" i="22" s="1"/>
  <c r="BE245" i="22" s="1"/>
  <c r="BH246" i="22"/>
  <c r="BG246" i="22" s="1"/>
  <c r="BH247" i="22"/>
  <c r="BG247" i="22" s="1"/>
  <c r="BH248" i="22"/>
  <c r="BG248" i="22" s="1"/>
  <c r="BH249" i="22"/>
  <c r="BG249" i="22" s="1"/>
  <c r="BH250" i="22"/>
  <c r="BG250" i="22" s="1"/>
  <c r="BH251" i="22"/>
  <c r="BG251" i="22" s="1"/>
  <c r="BH252" i="22"/>
  <c r="BF252" i="22" s="1"/>
  <c r="BE252" i="22" s="1"/>
  <c r="BH253" i="22"/>
  <c r="BF253" i="22" s="1"/>
  <c r="BE253" i="22" s="1"/>
  <c r="BH254" i="22"/>
  <c r="BF254" i="22" s="1"/>
  <c r="BE254" i="22" s="1"/>
  <c r="BH255" i="22"/>
  <c r="BF255" i="22" s="1"/>
  <c r="BE255" i="22" s="1"/>
  <c r="BH256" i="22"/>
  <c r="BF256" i="22" s="1"/>
  <c r="BE256" i="22" s="1"/>
  <c r="BH257" i="22"/>
  <c r="BF257" i="22" s="1"/>
  <c r="BE257" i="22" s="1"/>
  <c r="BH258" i="22"/>
  <c r="BF258" i="22" s="1"/>
  <c r="BE258" i="22" s="1"/>
  <c r="BH259" i="22"/>
  <c r="BF259" i="22" s="1"/>
  <c r="BE259" i="22" s="1"/>
  <c r="BH260" i="22"/>
  <c r="BF260" i="22" s="1"/>
  <c r="BE260" i="22" s="1"/>
  <c r="BH261" i="22"/>
  <c r="BF261" i="22" s="1"/>
  <c r="BE261" i="22" s="1"/>
  <c r="BH262" i="22"/>
  <c r="BG262" i="22" s="1"/>
  <c r="BH263" i="22"/>
  <c r="BG263" i="22" s="1"/>
  <c r="BH264" i="22"/>
  <c r="BG264" i="22" s="1"/>
  <c r="BH265" i="22"/>
  <c r="BG265" i="22" s="1"/>
  <c r="BH266" i="22"/>
  <c r="BG266" i="22" s="1"/>
  <c r="BH267" i="22"/>
  <c r="BG267" i="22" s="1"/>
  <c r="BH268" i="22"/>
  <c r="BF268" i="22" s="1"/>
  <c r="BE268" i="22" s="1"/>
  <c r="BH269" i="22"/>
  <c r="BF269" i="22" s="1"/>
  <c r="BE269" i="22" s="1"/>
  <c r="BH270" i="22"/>
  <c r="BF270" i="22" s="1"/>
  <c r="BE270" i="22" s="1"/>
  <c r="BH271" i="22"/>
  <c r="BF271" i="22" s="1"/>
  <c r="BE271" i="22" s="1"/>
  <c r="BH272" i="22"/>
  <c r="BF272" i="22" s="1"/>
  <c r="BE272" i="22" s="1"/>
  <c r="BH273" i="22"/>
  <c r="BF273" i="22" s="1"/>
  <c r="BE273" i="22" s="1"/>
  <c r="BH274" i="22"/>
  <c r="BF274" i="22" s="1"/>
  <c r="BE274" i="22" s="1"/>
  <c r="BH275" i="22"/>
  <c r="BF275" i="22" s="1"/>
  <c r="BE275" i="22" s="1"/>
  <c r="BH276" i="22"/>
  <c r="BF276" i="22" s="1"/>
  <c r="BE276" i="22" s="1"/>
  <c r="BH277" i="22"/>
  <c r="BF277" i="22" s="1"/>
  <c r="BE277" i="22" s="1"/>
  <c r="BH278" i="22"/>
  <c r="BG278" i="22" s="1"/>
  <c r="BH279" i="22"/>
  <c r="BG279" i="22" s="1"/>
  <c r="BH280" i="22"/>
  <c r="BG280" i="22" s="1"/>
  <c r="BH281" i="22"/>
  <c r="BG281" i="22" s="1"/>
  <c r="BH282" i="22"/>
  <c r="BG282" i="22" s="1"/>
  <c r="BH283" i="22"/>
  <c r="BG283" i="22" s="1"/>
  <c r="BH284" i="22"/>
  <c r="BF284" i="22" s="1"/>
  <c r="BE284" i="22" s="1"/>
  <c r="BH285" i="22"/>
  <c r="BF285" i="22" s="1"/>
  <c r="BE285" i="22" s="1"/>
  <c r="BH286" i="22"/>
  <c r="BF286" i="22" s="1"/>
  <c r="BE286" i="22" s="1"/>
  <c r="BH287" i="22"/>
  <c r="BF287" i="22" s="1"/>
  <c r="BE287" i="22" s="1"/>
  <c r="BH288" i="22"/>
  <c r="BF288" i="22" s="1"/>
  <c r="BE288" i="22" s="1"/>
  <c r="BH289" i="22"/>
  <c r="BF289" i="22" s="1"/>
  <c r="BE289" i="22" s="1"/>
  <c r="BH290" i="22"/>
  <c r="BF290" i="22" s="1"/>
  <c r="BE290" i="22" s="1"/>
  <c r="BH291" i="22"/>
  <c r="BF291" i="22" s="1"/>
  <c r="BE291" i="22" s="1"/>
  <c r="BH292" i="22"/>
  <c r="BF292" i="22" s="1"/>
  <c r="BE292" i="22" s="1"/>
  <c r="BH293" i="22"/>
  <c r="BF293" i="22" s="1"/>
  <c r="BE293" i="22" s="1"/>
  <c r="BH294" i="22"/>
  <c r="BG294" i="22" s="1"/>
  <c r="BH295" i="22"/>
  <c r="BG295" i="22" s="1"/>
  <c r="BH296" i="22"/>
  <c r="BG296" i="22" s="1"/>
  <c r="BH297" i="22"/>
  <c r="BG297" i="22" s="1"/>
  <c r="BH298" i="22"/>
  <c r="BG298" i="22" s="1"/>
  <c r="BH299" i="22"/>
  <c r="BG299" i="22" s="1"/>
  <c r="BH300" i="22"/>
  <c r="BF300" i="22" s="1"/>
  <c r="BE300" i="22" s="1"/>
  <c r="BH301" i="22"/>
  <c r="BF301" i="22" s="1"/>
  <c r="BE301" i="22" s="1"/>
  <c r="BH302" i="22"/>
  <c r="BF302" i="22" s="1"/>
  <c r="BE302" i="22" s="1"/>
  <c r="BH303" i="22"/>
  <c r="BF303" i="22" s="1"/>
  <c r="BE303" i="22" s="1"/>
  <c r="BH304" i="22"/>
  <c r="BF304" i="22" s="1"/>
  <c r="BE304" i="22" s="1"/>
  <c r="BH305" i="22"/>
  <c r="BF305" i="22" s="1"/>
  <c r="BE305" i="22" s="1"/>
  <c r="BH306" i="22"/>
  <c r="BF306" i="22" s="1"/>
  <c r="BE306" i="22" s="1"/>
  <c r="BH307" i="22"/>
  <c r="BF307" i="22" s="1"/>
  <c r="BE307" i="22" s="1"/>
  <c r="BH308" i="22"/>
  <c r="BF308" i="22" s="1"/>
  <c r="BE308" i="22" s="1"/>
  <c r="BH309" i="22"/>
  <c r="BF309" i="22" s="1"/>
  <c r="BE309" i="22" s="1"/>
  <c r="BH310" i="22"/>
  <c r="BG310" i="22" s="1"/>
  <c r="BH311" i="22"/>
  <c r="BG311" i="22" s="1"/>
  <c r="BH312" i="22"/>
  <c r="BG312" i="22" s="1"/>
  <c r="BH313" i="22"/>
  <c r="BG313" i="22" s="1"/>
  <c r="BH314" i="22"/>
  <c r="BG314" i="22" s="1"/>
  <c r="BH315" i="22"/>
  <c r="BG315" i="22" s="1"/>
  <c r="BH316" i="22"/>
  <c r="BF316" i="22" s="1"/>
  <c r="BE316" i="22" s="1"/>
  <c r="BH317" i="22"/>
  <c r="BF317" i="22" s="1"/>
  <c r="BE317" i="22" s="1"/>
  <c r="BH318" i="22"/>
  <c r="BF318" i="22" s="1"/>
  <c r="BE318" i="22" s="1"/>
  <c r="BH319" i="22"/>
  <c r="BF319" i="22" s="1"/>
  <c r="BE319" i="22" s="1"/>
  <c r="BH320" i="22"/>
  <c r="BF320" i="22" s="1"/>
  <c r="BE320" i="22" s="1"/>
  <c r="BH321" i="22"/>
  <c r="BF321" i="22" s="1"/>
  <c r="BE321" i="22" s="1"/>
  <c r="BH322" i="22"/>
  <c r="BF322" i="22" s="1"/>
  <c r="BE322" i="22" s="1"/>
  <c r="BH323" i="22"/>
  <c r="BF323" i="22" s="1"/>
  <c r="BE323" i="22" s="1"/>
  <c r="BH324" i="22"/>
  <c r="BF324" i="22" s="1"/>
  <c r="BE324" i="22" s="1"/>
  <c r="BH325" i="22"/>
  <c r="BF325" i="22" s="1"/>
  <c r="BE325" i="22" s="1"/>
  <c r="BH326" i="22"/>
  <c r="BG326" i="22" s="1"/>
  <c r="BH327" i="22"/>
  <c r="BG327" i="22" s="1"/>
  <c r="BH328" i="22"/>
  <c r="BG328" i="22" s="1"/>
  <c r="BH329" i="22"/>
  <c r="BG329" i="22" s="1"/>
  <c r="BH330" i="22"/>
  <c r="BG330" i="22" s="1"/>
  <c r="BH331" i="22"/>
  <c r="BG331" i="22" s="1"/>
  <c r="BH332" i="22"/>
  <c r="BF332" i="22" s="1"/>
  <c r="BE332" i="22" s="1"/>
  <c r="BH333" i="22"/>
  <c r="BF333" i="22" s="1"/>
  <c r="BE333" i="22" s="1"/>
  <c r="BH334" i="22"/>
  <c r="BF334" i="22" s="1"/>
  <c r="BE334" i="22" s="1"/>
  <c r="BH335" i="22"/>
  <c r="BF335" i="22" s="1"/>
  <c r="BE335" i="22" s="1"/>
  <c r="BH336" i="22"/>
  <c r="BF336" i="22" s="1"/>
  <c r="BE336" i="22" s="1"/>
  <c r="BH337" i="22"/>
  <c r="BF337" i="22" s="1"/>
  <c r="BE337" i="22" s="1"/>
  <c r="BH338" i="22"/>
  <c r="BF338" i="22" s="1"/>
  <c r="BE338" i="22" s="1"/>
  <c r="BH339" i="22"/>
  <c r="BF339" i="22" s="1"/>
  <c r="BE339" i="22" s="1"/>
  <c r="BH340" i="22"/>
  <c r="BF340" i="22" s="1"/>
  <c r="BE340" i="22" s="1"/>
  <c r="BH341" i="22"/>
  <c r="BF341" i="22" s="1"/>
  <c r="BE341" i="22" s="1"/>
  <c r="BH342" i="22"/>
  <c r="BG342" i="22" s="1"/>
  <c r="BH343" i="22"/>
  <c r="BG343" i="22" s="1"/>
  <c r="BH344" i="22"/>
  <c r="BG344" i="22" s="1"/>
  <c r="BH345" i="22"/>
  <c r="BG345" i="22" s="1"/>
  <c r="BH346" i="22"/>
  <c r="BG346" i="22" s="1"/>
  <c r="BH347" i="22"/>
  <c r="BG347" i="22" s="1"/>
  <c r="BH348" i="22"/>
  <c r="BF348" i="22" s="1"/>
  <c r="BE348" i="22" s="1"/>
  <c r="BH349" i="22"/>
  <c r="BF349" i="22" s="1"/>
  <c r="BE349" i="22" s="1"/>
  <c r="BH350" i="22"/>
  <c r="BF350" i="22" s="1"/>
  <c r="BE350" i="22" s="1"/>
  <c r="BH351" i="22"/>
  <c r="BF351" i="22" s="1"/>
  <c r="BE351" i="22" s="1"/>
  <c r="BH352" i="22"/>
  <c r="BF352" i="22" s="1"/>
  <c r="BE352" i="22" s="1"/>
  <c r="BH353" i="22"/>
  <c r="BF353" i="22" s="1"/>
  <c r="BE353" i="22" s="1"/>
  <c r="BH354" i="22"/>
  <c r="BF354" i="22" s="1"/>
  <c r="BE354" i="22" s="1"/>
  <c r="BH355" i="22"/>
  <c r="BF355" i="22" s="1"/>
  <c r="BE355" i="22" s="1"/>
  <c r="BH356" i="22"/>
  <c r="BF356" i="22" s="1"/>
  <c r="BE356" i="22" s="1"/>
  <c r="BH357" i="22"/>
  <c r="BF357" i="22" s="1"/>
  <c r="BE357" i="22" s="1"/>
  <c r="BH358" i="22"/>
  <c r="BG358" i="22" s="1"/>
  <c r="BH359" i="22"/>
  <c r="BG359" i="22" s="1"/>
  <c r="BH360" i="22"/>
  <c r="BG360" i="22" s="1"/>
  <c r="BH361" i="22"/>
  <c r="BG361" i="22" s="1"/>
  <c r="BH362" i="22"/>
  <c r="BG362" i="22" s="1"/>
  <c r="BH363" i="22"/>
  <c r="BG363" i="22" s="1"/>
  <c r="BH364" i="22"/>
  <c r="BF364" i="22" s="1"/>
  <c r="BE364" i="22" s="1"/>
  <c r="BH365" i="22"/>
  <c r="BF365" i="22" s="1"/>
  <c r="BE365" i="22" s="1"/>
  <c r="BH366" i="22"/>
  <c r="BF366" i="22" s="1"/>
  <c r="BE366" i="22" s="1"/>
  <c r="BH367" i="22"/>
  <c r="BF367" i="22" s="1"/>
  <c r="BE367" i="22" s="1"/>
  <c r="BH368" i="22"/>
  <c r="BF368" i="22" s="1"/>
  <c r="BE368" i="22" s="1"/>
  <c r="BH369" i="22"/>
  <c r="BF369" i="22" s="1"/>
  <c r="BE369" i="22" s="1"/>
  <c r="BH370" i="22"/>
  <c r="BF370" i="22" s="1"/>
  <c r="BE370" i="22" s="1"/>
  <c r="BH371" i="22"/>
  <c r="BF371" i="22" s="1"/>
  <c r="BE371" i="22" s="1"/>
  <c r="BH372" i="22"/>
  <c r="BF372" i="22" s="1"/>
  <c r="BE372" i="22" s="1"/>
  <c r="BH373" i="22"/>
  <c r="BF373" i="22" s="1"/>
  <c r="BE373" i="22" s="1"/>
  <c r="BH374" i="22"/>
  <c r="BG374" i="22" s="1"/>
  <c r="BH375" i="22"/>
  <c r="BG375" i="22" s="1"/>
  <c r="BH376" i="22"/>
  <c r="BG376" i="22" s="1"/>
  <c r="BH377" i="22"/>
  <c r="BG377" i="22" s="1"/>
  <c r="BH378" i="22"/>
  <c r="BG378" i="22" s="1"/>
  <c r="BH379" i="22"/>
  <c r="BG379" i="22" s="1"/>
  <c r="BH380" i="22"/>
  <c r="BF380" i="22" s="1"/>
  <c r="BE380" i="22" s="1"/>
  <c r="BH381" i="22"/>
  <c r="BF381" i="22" s="1"/>
  <c r="BE381" i="22" s="1"/>
  <c r="BH382" i="22"/>
  <c r="BF382" i="22" s="1"/>
  <c r="BE382" i="22" s="1"/>
  <c r="BH383" i="22"/>
  <c r="BF383" i="22" s="1"/>
  <c r="BE383" i="22" s="1"/>
  <c r="BH384" i="22"/>
  <c r="BF384" i="22" s="1"/>
  <c r="BE384" i="22" s="1"/>
  <c r="BH385" i="22"/>
  <c r="BF385" i="22" s="1"/>
  <c r="BE385" i="22" s="1"/>
  <c r="BH386" i="22"/>
  <c r="BF386" i="22" s="1"/>
  <c r="BE386" i="22" s="1"/>
  <c r="BH387" i="22"/>
  <c r="BF387" i="22" s="1"/>
  <c r="BE387" i="22" s="1"/>
  <c r="BH388" i="22"/>
  <c r="BF388" i="22" s="1"/>
  <c r="BE388" i="22" s="1"/>
  <c r="BH389" i="22"/>
  <c r="BF389" i="22" s="1"/>
  <c r="BE389" i="22" s="1"/>
  <c r="BH390" i="22"/>
  <c r="BG390" i="22" s="1"/>
  <c r="BH391" i="22"/>
  <c r="BG391" i="22" s="1"/>
  <c r="BH392" i="22"/>
  <c r="BG392" i="22" s="1"/>
  <c r="BH393" i="22"/>
  <c r="BG393" i="22" s="1"/>
  <c r="BH394" i="22"/>
  <c r="BG394" i="22" s="1"/>
  <c r="BH395" i="22"/>
  <c r="BG395" i="22" s="1"/>
  <c r="BH396" i="22"/>
  <c r="BF396" i="22" s="1"/>
  <c r="BE396" i="22" s="1"/>
  <c r="BH397" i="22"/>
  <c r="BF397" i="22" s="1"/>
  <c r="BE397" i="22" s="1"/>
  <c r="BH398" i="22"/>
  <c r="BF398" i="22" s="1"/>
  <c r="BE398" i="22" s="1"/>
  <c r="BH399" i="22"/>
  <c r="BF399" i="22" s="1"/>
  <c r="BE399" i="22" s="1"/>
  <c r="BH400" i="22"/>
  <c r="BF400" i="22" s="1"/>
  <c r="BE400" i="22" s="1"/>
  <c r="BH401" i="22"/>
  <c r="BF401" i="22" s="1"/>
  <c r="BE401" i="22" s="1"/>
  <c r="BH402" i="22"/>
  <c r="BF402" i="22" s="1"/>
  <c r="BE402" i="22" s="1"/>
  <c r="BH403" i="22"/>
  <c r="BF403" i="22" s="1"/>
  <c r="BE403" i="22" s="1"/>
  <c r="BH404" i="22"/>
  <c r="BF404" i="22" s="1"/>
  <c r="BE404" i="22" s="1"/>
  <c r="BH405" i="22"/>
  <c r="BF405" i="22" s="1"/>
  <c r="BE405" i="22" s="1"/>
  <c r="BH406" i="22"/>
  <c r="BG406" i="22" s="1"/>
  <c r="BH407" i="22"/>
  <c r="BG407" i="22" s="1"/>
  <c r="BH408" i="22"/>
  <c r="BG408" i="22" s="1"/>
  <c r="BH409" i="22"/>
  <c r="BG409" i="22" s="1"/>
  <c r="BH410" i="22"/>
  <c r="BG410" i="22" s="1"/>
  <c r="BH411" i="22"/>
  <c r="BG411" i="22" s="1"/>
  <c r="BH412" i="22"/>
  <c r="BF412" i="22" s="1"/>
  <c r="BE412" i="22" s="1"/>
  <c r="BH413" i="22"/>
  <c r="BF413" i="22" s="1"/>
  <c r="BE413" i="22" s="1"/>
  <c r="BH414" i="22"/>
  <c r="BF414" i="22" s="1"/>
  <c r="BE414" i="22" s="1"/>
  <c r="BH415" i="22"/>
  <c r="BF415" i="22" s="1"/>
  <c r="BE415" i="22" s="1"/>
  <c r="BH416" i="22"/>
  <c r="BF416" i="22" s="1"/>
  <c r="BE416" i="22" s="1"/>
  <c r="BH417" i="22"/>
  <c r="BF417" i="22" s="1"/>
  <c r="BE417" i="22" s="1"/>
  <c r="BH418" i="22"/>
  <c r="BF418" i="22" s="1"/>
  <c r="BE418" i="22" s="1"/>
  <c r="BH419" i="22"/>
  <c r="BF419" i="22" s="1"/>
  <c r="BE419" i="22" s="1"/>
  <c r="BH420" i="22"/>
  <c r="BF420" i="22" s="1"/>
  <c r="BE420" i="22" s="1"/>
  <c r="BH421" i="22"/>
  <c r="BF421" i="22" s="1"/>
  <c r="BE421" i="22" s="1"/>
  <c r="BH422" i="22"/>
  <c r="BG422" i="22" s="1"/>
  <c r="BH423" i="22"/>
  <c r="BG423" i="22" s="1"/>
  <c r="BH424" i="22"/>
  <c r="BG424" i="22" s="1"/>
  <c r="BH425" i="22"/>
  <c r="BG425" i="22" s="1"/>
  <c r="BH426" i="22"/>
  <c r="BG426" i="22" s="1"/>
  <c r="BH427" i="22"/>
  <c r="BG427" i="22" s="1"/>
  <c r="BH428" i="22"/>
  <c r="BF428" i="22" s="1"/>
  <c r="BE428" i="22" s="1"/>
  <c r="BH429" i="22"/>
  <c r="BF429" i="22" s="1"/>
  <c r="BE429" i="22" s="1"/>
  <c r="BH430" i="22"/>
  <c r="BF430" i="22" s="1"/>
  <c r="BE430" i="22" s="1"/>
  <c r="BH431" i="22"/>
  <c r="BF431" i="22" s="1"/>
  <c r="BE431" i="22" s="1"/>
  <c r="BH432" i="22"/>
  <c r="BF432" i="22" s="1"/>
  <c r="BE432" i="22" s="1"/>
  <c r="BH433" i="22"/>
  <c r="BF433" i="22" s="1"/>
  <c r="BE433" i="22" s="1"/>
  <c r="BH434" i="22"/>
  <c r="BF434" i="22" s="1"/>
  <c r="BE434" i="22" s="1"/>
  <c r="BH435" i="22"/>
  <c r="BF435" i="22" s="1"/>
  <c r="BE435" i="22" s="1"/>
  <c r="BH436" i="22"/>
  <c r="BF436" i="22" s="1"/>
  <c r="BE436" i="22" s="1"/>
  <c r="BH437" i="22"/>
  <c r="BF437" i="22" s="1"/>
  <c r="BE437" i="22" s="1"/>
  <c r="BH438" i="22"/>
  <c r="BG438" i="22" s="1"/>
  <c r="BH439" i="22"/>
  <c r="BG439" i="22" s="1"/>
  <c r="BH440" i="22"/>
  <c r="BG440" i="22" s="1"/>
  <c r="BH441" i="22"/>
  <c r="BG441" i="22" s="1"/>
  <c r="BH442" i="22"/>
  <c r="BG442" i="22" s="1"/>
  <c r="BH443" i="22"/>
  <c r="BG443" i="22" s="1"/>
  <c r="BH444" i="22"/>
  <c r="BF444" i="22" s="1"/>
  <c r="BE444" i="22" s="1"/>
  <c r="BH445" i="22"/>
  <c r="BF445" i="22" s="1"/>
  <c r="BE445" i="22" s="1"/>
  <c r="BH446" i="22"/>
  <c r="BF446" i="22" s="1"/>
  <c r="BE446" i="22" s="1"/>
  <c r="BH447" i="22"/>
  <c r="BF447" i="22" s="1"/>
  <c r="BE447" i="22" s="1"/>
  <c r="BH448" i="22"/>
  <c r="BF448" i="22" s="1"/>
  <c r="BE448" i="22" s="1"/>
  <c r="BH449" i="22"/>
  <c r="BF449" i="22" s="1"/>
  <c r="BE449" i="22" s="1"/>
  <c r="BH450" i="22"/>
  <c r="BF450" i="22" s="1"/>
  <c r="BE450" i="22" s="1"/>
  <c r="BH451" i="22"/>
  <c r="BF451" i="22" s="1"/>
  <c r="BE451" i="22" s="1"/>
  <c r="BH452" i="22"/>
  <c r="BF452" i="22" s="1"/>
  <c r="BE452" i="22" s="1"/>
  <c r="BH453" i="22"/>
  <c r="BF453" i="22" s="1"/>
  <c r="BE453" i="22" s="1"/>
  <c r="BH454" i="22"/>
  <c r="BG454" i="22" s="1"/>
  <c r="BH455" i="22"/>
  <c r="BG455" i="22" s="1"/>
  <c r="BH456" i="22"/>
  <c r="BG456" i="22" s="1"/>
  <c r="BH457" i="22"/>
  <c r="BG457" i="22" s="1"/>
  <c r="BH458" i="22"/>
  <c r="BG458" i="22" s="1"/>
  <c r="BH459" i="22"/>
  <c r="BG459" i="22" s="1"/>
  <c r="BH460" i="22"/>
  <c r="BF460" i="22" s="1"/>
  <c r="BE460" i="22" s="1"/>
  <c r="BH461" i="22"/>
  <c r="BF461" i="22" s="1"/>
  <c r="BE461" i="22" s="1"/>
  <c r="BH462" i="22"/>
  <c r="BF462" i="22" s="1"/>
  <c r="BE462" i="22" s="1"/>
  <c r="BH463" i="22"/>
  <c r="BF463" i="22" s="1"/>
  <c r="BE463" i="22" s="1"/>
  <c r="BH464" i="22"/>
  <c r="BF464" i="22" s="1"/>
  <c r="BE464" i="22" s="1"/>
  <c r="BH465" i="22"/>
  <c r="BF465" i="22" s="1"/>
  <c r="BE465" i="22" s="1"/>
  <c r="BH466" i="22"/>
  <c r="BF466" i="22" s="1"/>
  <c r="BE466" i="22" s="1"/>
  <c r="BH467" i="22"/>
  <c r="BF467" i="22" s="1"/>
  <c r="BE467" i="22" s="1"/>
  <c r="BH468" i="22"/>
  <c r="BF468" i="22" s="1"/>
  <c r="BE468" i="22" s="1"/>
  <c r="BH469" i="22"/>
  <c r="BF469" i="22" s="1"/>
  <c r="BE469" i="22" s="1"/>
  <c r="BH470" i="22"/>
  <c r="BG470" i="22" s="1"/>
  <c r="BH471" i="22"/>
  <c r="BG471" i="22" s="1"/>
  <c r="BH472" i="22"/>
  <c r="BG472" i="22" s="1"/>
  <c r="BH473" i="22"/>
  <c r="BG473" i="22" s="1"/>
  <c r="BH474" i="22"/>
  <c r="BG474" i="22" s="1"/>
  <c r="BH475" i="22"/>
  <c r="BG475" i="22" s="1"/>
  <c r="BH476" i="22"/>
  <c r="BF476" i="22" s="1"/>
  <c r="BE476" i="22" s="1"/>
  <c r="BH477" i="22"/>
  <c r="BF477" i="22" s="1"/>
  <c r="BE477" i="22" s="1"/>
  <c r="BH478" i="22"/>
  <c r="BF478" i="22" s="1"/>
  <c r="BE478" i="22" s="1"/>
  <c r="BH479" i="22"/>
  <c r="BF479" i="22" s="1"/>
  <c r="BE479" i="22" s="1"/>
  <c r="BH480" i="22"/>
  <c r="BF480" i="22" s="1"/>
  <c r="BE480" i="22" s="1"/>
  <c r="BH481" i="22"/>
  <c r="BF481" i="22" s="1"/>
  <c r="BE481" i="22" s="1"/>
  <c r="BH482" i="22"/>
  <c r="BF482" i="22" s="1"/>
  <c r="BE482" i="22" s="1"/>
  <c r="BH483" i="22"/>
  <c r="BF483" i="22" s="1"/>
  <c r="BE483" i="22" s="1"/>
  <c r="BH484" i="22"/>
  <c r="BF484" i="22" s="1"/>
  <c r="BE484" i="22" s="1"/>
  <c r="BH485" i="22"/>
  <c r="BF485" i="22" s="1"/>
  <c r="BE485" i="22" s="1"/>
  <c r="BH486" i="22"/>
  <c r="BG486" i="22" s="1"/>
  <c r="BH487" i="22"/>
  <c r="BG487" i="22" s="1"/>
  <c r="BH488" i="22"/>
  <c r="BG488" i="22" s="1"/>
  <c r="BH489" i="22"/>
  <c r="BG489" i="22" s="1"/>
  <c r="BH490" i="22"/>
  <c r="BG490" i="22" s="1"/>
  <c r="BH491" i="22"/>
  <c r="BG491" i="22" s="1"/>
  <c r="BH492" i="22"/>
  <c r="BF492" i="22" s="1"/>
  <c r="BE492" i="22" s="1"/>
  <c r="BH493" i="22"/>
  <c r="BF493" i="22" s="1"/>
  <c r="BE493" i="22" s="1"/>
  <c r="BH494" i="22"/>
  <c r="BF494" i="22" s="1"/>
  <c r="BE494" i="22" s="1"/>
  <c r="BH495" i="22"/>
  <c r="BF495" i="22" s="1"/>
  <c r="BE495" i="22" s="1"/>
  <c r="BH496" i="22"/>
  <c r="BF496" i="22" s="1"/>
  <c r="BE496" i="22" s="1"/>
  <c r="BH497" i="22"/>
  <c r="BF497" i="22" s="1"/>
  <c r="BE497" i="22" s="1"/>
  <c r="BH498" i="22"/>
  <c r="BF498" i="22" s="1"/>
  <c r="BE498" i="22" s="1"/>
  <c r="BH499" i="22"/>
  <c r="BF499" i="22" s="1"/>
  <c r="BE499" i="22" s="1"/>
  <c r="BH500" i="22"/>
  <c r="BF500" i="22" s="1"/>
  <c r="BE500" i="22" s="1"/>
  <c r="BH501" i="22"/>
  <c r="BF501" i="22" s="1"/>
  <c r="BE501" i="22" s="1"/>
  <c r="BH502" i="22"/>
  <c r="BG502" i="22" s="1"/>
  <c r="BH503" i="22"/>
  <c r="BG503" i="22" s="1"/>
  <c r="BH504" i="22"/>
  <c r="BG504" i="22" s="1"/>
  <c r="BH505" i="22"/>
  <c r="BG505" i="22" s="1"/>
  <c r="BH506" i="22"/>
  <c r="BG506" i="22" s="1"/>
  <c r="BH507" i="22"/>
  <c r="BG507" i="22" s="1"/>
  <c r="BH508" i="22"/>
  <c r="BF508" i="22" s="1"/>
  <c r="BE508" i="22" s="1"/>
  <c r="BH509" i="22"/>
  <c r="BF509" i="22" s="1"/>
  <c r="BE509" i="22" s="1"/>
  <c r="BH510" i="22"/>
  <c r="BF510" i="22" s="1"/>
  <c r="BE510" i="22" s="1"/>
  <c r="BH511" i="22"/>
  <c r="BF511" i="22" s="1"/>
  <c r="BE511" i="22" s="1"/>
  <c r="BH512" i="22"/>
  <c r="BF512" i="22" s="1"/>
  <c r="BE512" i="22" s="1"/>
  <c r="BH513" i="22"/>
  <c r="BF513" i="22" s="1"/>
  <c r="BE513" i="22" s="1"/>
  <c r="BH514" i="22"/>
  <c r="BF514" i="22" s="1"/>
  <c r="BE514" i="22" s="1"/>
  <c r="BH515" i="22"/>
  <c r="BF515" i="22" s="1"/>
  <c r="BE515" i="22" s="1"/>
  <c r="BH516" i="22"/>
  <c r="BF516" i="22" s="1"/>
  <c r="BE516" i="22" s="1"/>
  <c r="BH517" i="22"/>
  <c r="BF517" i="22" s="1"/>
  <c r="BE517" i="22" s="1"/>
  <c r="BH518" i="22"/>
  <c r="BG518" i="22" s="1"/>
  <c r="BH519" i="22"/>
  <c r="BG519" i="22" s="1"/>
  <c r="BH520" i="22"/>
  <c r="BG520" i="22" s="1"/>
  <c r="BH521" i="22"/>
  <c r="BG521" i="22" s="1"/>
  <c r="BH522" i="22"/>
  <c r="BG522" i="22" s="1"/>
  <c r="BH523" i="22"/>
  <c r="BG523" i="22" s="1"/>
  <c r="BH524" i="22"/>
  <c r="BF524" i="22" s="1"/>
  <c r="BE524" i="22" s="1"/>
  <c r="BH525" i="22"/>
  <c r="BF525" i="22" s="1"/>
  <c r="BE525" i="22" s="1"/>
  <c r="BH526" i="22"/>
  <c r="BF526" i="22" s="1"/>
  <c r="BE526" i="22" s="1"/>
  <c r="BH527" i="22"/>
  <c r="BF527" i="22" s="1"/>
  <c r="BE527" i="22" s="1"/>
  <c r="BH528" i="22"/>
  <c r="BF528" i="22" s="1"/>
  <c r="BE528" i="22" s="1"/>
  <c r="BH529" i="22"/>
  <c r="BF529" i="22" s="1"/>
  <c r="BE529" i="22" s="1"/>
  <c r="BH530" i="22"/>
  <c r="BF530" i="22" s="1"/>
  <c r="BE530" i="22" s="1"/>
  <c r="BH531" i="22"/>
  <c r="BF531" i="22" s="1"/>
  <c r="BE531" i="22" s="1"/>
  <c r="BH532" i="22"/>
  <c r="BF532" i="22" s="1"/>
  <c r="BE532" i="22" s="1"/>
  <c r="BH533" i="22"/>
  <c r="BF533" i="22" s="1"/>
  <c r="BE533" i="22" s="1"/>
  <c r="BH534" i="22"/>
  <c r="BG534" i="22" s="1"/>
  <c r="BH535" i="22"/>
  <c r="BG535" i="22" s="1"/>
  <c r="BH536" i="22"/>
  <c r="BG536" i="22" s="1"/>
  <c r="BH537" i="22"/>
  <c r="BG537" i="22" s="1"/>
  <c r="BH538" i="22"/>
  <c r="BG538" i="22" s="1"/>
  <c r="BH539" i="22"/>
  <c r="BG539" i="22" s="1"/>
  <c r="BH540" i="22"/>
  <c r="BF540" i="22" s="1"/>
  <c r="BE540" i="22" s="1"/>
  <c r="BH6" i="22"/>
  <c r="BF6" i="22" s="1"/>
  <c r="BE6" i="22" s="1"/>
  <c r="BH5" i="22"/>
  <c r="BF5" i="22" s="1"/>
  <c r="BE5" i="22" s="1"/>
  <c r="AH3" i="22"/>
  <c r="AW4" i="26"/>
  <c r="BB6" i="26"/>
  <c r="BB8" i="26"/>
  <c r="BB9" i="26"/>
  <c r="BB10" i="26"/>
  <c r="AZ10" i="26" s="1"/>
  <c r="BB11" i="26"/>
  <c r="BB12" i="26"/>
  <c r="AZ12" i="26" s="1"/>
  <c r="BB13" i="26"/>
  <c r="AZ13" i="26" s="1"/>
  <c r="BB14" i="26"/>
  <c r="AZ14" i="26" s="1"/>
  <c r="BB15" i="26"/>
  <c r="AZ15" i="26" s="1"/>
  <c r="BB16" i="26"/>
  <c r="AZ16" i="26" s="1"/>
  <c r="BB18" i="26"/>
  <c r="BB19" i="26"/>
  <c r="AZ19" i="26" s="1"/>
  <c r="BB20" i="26"/>
  <c r="AZ20" i="26" s="1"/>
  <c r="BB21" i="26"/>
  <c r="AZ21" i="26" s="1"/>
  <c r="BB22" i="26"/>
  <c r="AZ22" i="26" s="1"/>
  <c r="BB23" i="26"/>
  <c r="BB24" i="26"/>
  <c r="AZ24" i="26" s="1"/>
  <c r="BB25" i="26"/>
  <c r="AZ25" i="26" s="1"/>
  <c r="BB26" i="26"/>
  <c r="AZ26" i="26" s="1"/>
  <c r="BB27" i="26"/>
  <c r="BB28" i="26"/>
  <c r="AZ28" i="26" s="1"/>
  <c r="BB29" i="26"/>
  <c r="AZ29" i="26" s="1"/>
  <c r="BB30" i="26"/>
  <c r="AZ30" i="26" s="1"/>
  <c r="BB35" i="26"/>
  <c r="AZ35" i="26" s="1"/>
  <c r="BB36" i="26"/>
  <c r="AZ36" i="26" s="1"/>
  <c r="BB37" i="26"/>
  <c r="AZ37" i="26" s="1"/>
  <c r="BB38" i="26"/>
  <c r="AZ38" i="26" s="1"/>
  <c r="BB39" i="26"/>
  <c r="AZ39" i="26" s="1"/>
  <c r="BB40" i="26"/>
  <c r="AZ40" i="26" s="1"/>
  <c r="BB41" i="26"/>
  <c r="AZ41" i="26" s="1"/>
  <c r="BB42" i="26"/>
  <c r="AZ42" i="26" s="1"/>
  <c r="BB43" i="26"/>
  <c r="AZ43" i="26" s="1"/>
  <c r="BB44" i="26"/>
  <c r="AZ44" i="26" s="1"/>
  <c r="BB45" i="26"/>
  <c r="AZ45" i="26" s="1"/>
  <c r="BB46" i="26"/>
  <c r="AZ46" i="26" s="1"/>
  <c r="BB47" i="26"/>
  <c r="AZ47" i="26" s="1"/>
  <c r="BB48" i="26"/>
  <c r="AZ48" i="26" s="1"/>
  <c r="BB49" i="26"/>
  <c r="AZ49" i="26" s="1"/>
  <c r="BB50" i="26"/>
  <c r="AZ50" i="26" s="1"/>
  <c r="BB51" i="26"/>
  <c r="AZ51" i="26" s="1"/>
  <c r="BB52" i="26"/>
  <c r="AZ52" i="26" s="1"/>
  <c r="AZ57" i="26"/>
  <c r="AZ58" i="26"/>
  <c r="BB59" i="26"/>
  <c r="AZ59" i="26" s="1"/>
  <c r="BB60" i="26"/>
  <c r="AZ60" i="26" s="1"/>
  <c r="BB61" i="26"/>
  <c r="AZ61" i="26" s="1"/>
  <c r="BB62" i="26"/>
  <c r="AZ62" i="26" s="1"/>
  <c r="BB63" i="26"/>
  <c r="AZ63" i="26" s="1"/>
  <c r="BB64" i="26"/>
  <c r="AZ64" i="26" s="1"/>
  <c r="BB65" i="26"/>
  <c r="AZ65" i="26" s="1"/>
  <c r="BB66" i="26"/>
  <c r="AZ66" i="26" s="1"/>
  <c r="BB67" i="26"/>
  <c r="AZ67" i="26" s="1"/>
  <c r="BB68" i="26"/>
  <c r="AZ68" i="26" s="1"/>
  <c r="BB69" i="26"/>
  <c r="AZ69" i="26" s="1"/>
  <c r="BB70" i="26"/>
  <c r="AZ70" i="26" s="1"/>
  <c r="BB71" i="26"/>
  <c r="AZ71" i="26" s="1"/>
  <c r="BB74" i="26"/>
  <c r="AZ74" i="26" s="1"/>
  <c r="BB75" i="26"/>
  <c r="AZ75" i="26" s="1"/>
  <c r="BB76" i="26"/>
  <c r="AZ76" i="26" s="1"/>
  <c r="BB77" i="26"/>
  <c r="AZ77" i="26" s="1"/>
  <c r="BB78" i="26"/>
  <c r="AZ78" i="26" s="1"/>
  <c r="BB79" i="26"/>
  <c r="AZ79" i="26" s="1"/>
  <c r="BB80" i="26"/>
  <c r="AZ80" i="26" s="1"/>
  <c r="BB81" i="26"/>
  <c r="AZ81" i="26" s="1"/>
  <c r="BB82" i="26"/>
  <c r="AZ82" i="26" s="1"/>
  <c r="BB83" i="26"/>
  <c r="AZ83" i="26" s="1"/>
  <c r="BB84" i="26"/>
  <c r="AZ84" i="26" s="1"/>
  <c r="BB85" i="26"/>
  <c r="AZ85" i="26" s="1"/>
  <c r="BB86" i="26"/>
  <c r="AZ86" i="26" s="1"/>
  <c r="BB87" i="26"/>
  <c r="AZ87" i="26" s="1"/>
  <c r="BB88" i="26"/>
  <c r="AZ88" i="26" s="1"/>
  <c r="BB91" i="26"/>
  <c r="AZ91" i="26" s="1"/>
  <c r="BB92" i="26"/>
  <c r="AZ92" i="26" s="1"/>
  <c r="BB93" i="26"/>
  <c r="AZ93" i="26" s="1"/>
  <c r="BB94" i="26"/>
  <c r="AZ94" i="26" s="1"/>
  <c r="BB95" i="26"/>
  <c r="AZ95" i="26" s="1"/>
  <c r="BB96" i="26"/>
  <c r="AZ96" i="26" s="1"/>
  <c r="BB97" i="26"/>
  <c r="AZ97" i="26" s="1"/>
  <c r="BB98" i="26"/>
  <c r="AZ98" i="26" s="1"/>
  <c r="BB99" i="26"/>
  <c r="AZ99" i="26" s="1"/>
  <c r="BB100" i="26"/>
  <c r="AZ100" i="26" s="1"/>
  <c r="BB101" i="26"/>
  <c r="AZ101" i="26" s="1"/>
  <c r="BB102" i="26"/>
  <c r="AZ102" i="26" s="1"/>
  <c r="BB105" i="26"/>
  <c r="AZ105" i="26" s="1"/>
  <c r="BB106" i="26"/>
  <c r="AZ106" i="26" s="1"/>
  <c r="BB107" i="26"/>
  <c r="AZ107" i="26" s="1"/>
  <c r="BB108" i="26"/>
  <c r="AZ108" i="26" s="1"/>
  <c r="BB109" i="26"/>
  <c r="AZ109" i="26" s="1"/>
  <c r="BB112" i="26"/>
  <c r="AZ112" i="26" s="1"/>
  <c r="BB113" i="26"/>
  <c r="AZ113" i="26" s="1"/>
  <c r="BB114" i="26"/>
  <c r="AZ114" i="26" s="1"/>
  <c r="BB115" i="26"/>
  <c r="AZ115" i="26" s="1"/>
  <c r="BB116" i="26"/>
  <c r="AZ116" i="26" s="1"/>
  <c r="BB117" i="26"/>
  <c r="AZ117" i="26" s="1"/>
  <c r="BB118" i="26"/>
  <c r="AZ118" i="26" s="1"/>
  <c r="BB119" i="26"/>
  <c r="AZ119" i="26" s="1"/>
  <c r="BB120" i="26"/>
  <c r="AZ120" i="26" s="1"/>
  <c r="BB123" i="26"/>
  <c r="AZ123" i="26" s="1"/>
  <c r="BB124" i="26"/>
  <c r="AZ124" i="26" s="1"/>
  <c r="BB125" i="26"/>
  <c r="AZ125" i="26" s="1"/>
  <c r="BB126" i="26"/>
  <c r="AZ126" i="26" s="1"/>
  <c r="BB127" i="26"/>
  <c r="AZ127" i="26" s="1"/>
  <c r="BB128" i="26"/>
  <c r="AZ128" i="26" s="1"/>
  <c r="BB129" i="26"/>
  <c r="AZ129" i="26" s="1"/>
  <c r="BB130" i="26"/>
  <c r="AZ130" i="26" s="1"/>
  <c r="BB131" i="26"/>
  <c r="AZ131" i="26" s="1"/>
  <c r="BB132" i="26"/>
  <c r="AZ132" i="26" s="1"/>
  <c r="BB133" i="26"/>
  <c r="AZ133" i="26" s="1"/>
  <c r="BB134" i="26"/>
  <c r="AZ134" i="26" s="1"/>
  <c r="BB137" i="26"/>
  <c r="AZ137" i="26" s="1"/>
  <c r="BB138" i="26"/>
  <c r="AZ138" i="26" s="1"/>
  <c r="BB139" i="26"/>
  <c r="AZ139" i="26" s="1"/>
  <c r="BB140" i="26"/>
  <c r="AZ140" i="26" s="1"/>
  <c r="BB141" i="26"/>
  <c r="AZ141" i="26" s="1"/>
  <c r="BB144" i="26"/>
  <c r="AZ144" i="26" s="1"/>
  <c r="BB145" i="26"/>
  <c r="AZ145" i="26" s="1"/>
  <c r="BB146" i="26"/>
  <c r="AZ146" i="26" s="1"/>
  <c r="BB147" i="26"/>
  <c r="AZ147" i="26" s="1"/>
  <c r="BB148" i="26"/>
  <c r="AZ148" i="26" s="1"/>
  <c r="BB150" i="26"/>
  <c r="AZ150" i="26" s="1"/>
  <c r="BB151" i="26"/>
  <c r="AZ151" i="26" s="1"/>
  <c r="BB152" i="26"/>
  <c r="AZ152" i="26" s="1"/>
  <c r="BB153" i="26"/>
  <c r="AZ153" i="26" s="1"/>
  <c r="BB154" i="26"/>
  <c r="AZ154" i="26" s="1"/>
  <c r="BB155" i="26"/>
  <c r="AZ155" i="26" s="1"/>
  <c r="BB156" i="26"/>
  <c r="AZ156" i="26" s="1"/>
  <c r="BB157" i="26"/>
  <c r="AZ157" i="26" s="1"/>
  <c r="BB158" i="26"/>
  <c r="AZ158" i="26" s="1"/>
  <c r="BB159" i="26"/>
  <c r="AZ159" i="26" s="1"/>
  <c r="BB160" i="26"/>
  <c r="AZ160" i="26" s="1"/>
  <c r="BB161" i="26"/>
  <c r="AZ161" i="26" s="1"/>
  <c r="BB162" i="26"/>
  <c r="AZ162" i="26" s="1"/>
  <c r="BB163" i="26"/>
  <c r="AZ163" i="26" s="1"/>
  <c r="BB164" i="26"/>
  <c r="AZ164" i="26" s="1"/>
  <c r="BB165" i="26"/>
  <c r="AZ165" i="26" s="1"/>
  <c r="BB166" i="26"/>
  <c r="AZ166" i="26" s="1"/>
  <c r="BB167" i="26"/>
  <c r="AZ167" i="26" s="1"/>
  <c r="BB168" i="26"/>
  <c r="AZ168" i="26" s="1"/>
  <c r="BB169" i="26"/>
  <c r="AZ169" i="26" s="1"/>
  <c r="BB170" i="26"/>
  <c r="AZ170" i="26" s="1"/>
  <c r="BB171" i="26"/>
  <c r="AZ171" i="26" s="1"/>
  <c r="BB172" i="26"/>
  <c r="AZ172" i="26" s="1"/>
  <c r="BB173" i="26"/>
  <c r="AZ173" i="26" s="1"/>
  <c r="BB174" i="26"/>
  <c r="AZ174" i="26" s="1"/>
  <c r="BB175" i="26"/>
  <c r="AZ175" i="26" s="1"/>
  <c r="BB176" i="26"/>
  <c r="AZ176" i="26" s="1"/>
  <c r="BB177" i="26"/>
  <c r="AZ177" i="26" s="1"/>
  <c r="BB692" i="26"/>
  <c r="AZ692" i="26" s="1"/>
  <c r="BB695" i="26"/>
  <c r="AZ695" i="26" s="1"/>
  <c r="BB7" i="26"/>
  <c r="AZ7" i="26" s="1"/>
  <c r="AX4" i="26"/>
  <c r="Z77" i="5"/>
  <c r="AC77" i="5" s="1"/>
  <c r="Z78" i="5"/>
  <c r="AC78" i="5" s="1"/>
  <c r="Z79" i="5"/>
  <c r="AC79" i="5" s="1"/>
  <c r="Z80" i="5"/>
  <c r="AC80" i="5" s="1"/>
  <c r="Z81" i="5"/>
  <c r="AC81" i="5" s="1"/>
  <c r="Z71" i="5"/>
  <c r="AC71" i="5" s="1"/>
  <c r="Z72" i="5"/>
  <c r="AC72" i="5" s="1"/>
  <c r="Z73" i="5"/>
  <c r="AC73" i="5" s="1"/>
  <c r="Z74" i="5"/>
  <c r="AC74" i="5" s="1"/>
  <c r="Z75" i="5"/>
  <c r="AC75" i="5" s="1"/>
  <c r="Z76" i="5"/>
  <c r="AC76" i="5" s="1"/>
  <c r="Z70" i="5"/>
  <c r="AC70" i="5" s="1"/>
  <c r="AP657" i="33"/>
  <c r="AP655" i="33"/>
  <c r="AP654" i="33"/>
  <c r="AP652" i="33"/>
  <c r="AP651" i="33"/>
  <c r="AP649" i="33"/>
  <c r="AP642" i="33"/>
  <c r="AP634" i="33"/>
  <c r="AP635" i="33" l="1"/>
  <c r="AP641" i="33"/>
  <c r="AP636" i="33"/>
  <c r="AP637" i="33"/>
  <c r="AP640" i="33"/>
  <c r="AP639" i="33"/>
  <c r="AP638" i="33"/>
  <c r="AA84" i="5"/>
  <c r="AD84" i="5" s="1"/>
  <c r="AA86" i="5"/>
  <c r="Z86" i="5" s="1"/>
  <c r="AC86" i="5" s="1"/>
  <c r="AA82" i="5"/>
  <c r="AD82" i="5" s="1"/>
  <c r="AA89" i="5"/>
  <c r="AA83" i="5"/>
  <c r="AA92" i="5"/>
  <c r="AP645" i="33"/>
  <c r="AP643" i="33"/>
  <c r="AP644" i="33"/>
  <c r="AZ6" i="26"/>
  <c r="AZ18" i="26"/>
  <c r="AZ27" i="26"/>
  <c r="AZ23" i="26"/>
  <c r="AZ11" i="26"/>
  <c r="BG434" i="22"/>
  <c r="BG227" i="22"/>
  <c r="BG68" i="22"/>
  <c r="BG20" i="22"/>
  <c r="BG19" i="22"/>
  <c r="BF235" i="22"/>
  <c r="BE235" i="22" s="1"/>
  <c r="AO3" i="22"/>
  <c r="BG421" i="22"/>
  <c r="BG17" i="22"/>
  <c r="BG309" i="22"/>
  <c r="BF363" i="22"/>
  <c r="BE363" i="22" s="1"/>
  <c r="BG307" i="22"/>
  <c r="BF248" i="22"/>
  <c r="BE248" i="22" s="1"/>
  <c r="BG226" i="22"/>
  <c r="BF219" i="22"/>
  <c r="BE219" i="22" s="1"/>
  <c r="BG178" i="22"/>
  <c r="BF120" i="22"/>
  <c r="BE120" i="22" s="1"/>
  <c r="BG177" i="22"/>
  <c r="BF107" i="22"/>
  <c r="BE107" i="22" s="1"/>
  <c r="BG129" i="22"/>
  <c r="BF91" i="22"/>
  <c r="BE91" i="22" s="1"/>
  <c r="BG117" i="22"/>
  <c r="BG115" i="22"/>
  <c r="BG69" i="22"/>
  <c r="BG67" i="22"/>
  <c r="BH3" i="22"/>
  <c r="BG3" i="22" s="1"/>
  <c r="BG66" i="22"/>
  <c r="BB4" i="26"/>
  <c r="AZ8" i="26"/>
  <c r="AZ9" i="26"/>
  <c r="BF376" i="22"/>
  <c r="BE376" i="22" s="1"/>
  <c r="BG418" i="22"/>
  <c r="BG306" i="22"/>
  <c r="BG225" i="22"/>
  <c r="BG165" i="22"/>
  <c r="BG116" i="22"/>
  <c r="BG18" i="22"/>
  <c r="BF360" i="22"/>
  <c r="BE360" i="22" s="1"/>
  <c r="BF232" i="22"/>
  <c r="BE232" i="22" s="1"/>
  <c r="BF104" i="22"/>
  <c r="BE104" i="22" s="1"/>
  <c r="BG405" i="22"/>
  <c r="BG293" i="22"/>
  <c r="BG213" i="22"/>
  <c r="BG164" i="22"/>
  <c r="BF347" i="22"/>
  <c r="BE347" i="22" s="1"/>
  <c r="BG402" i="22"/>
  <c r="BG291" i="22"/>
  <c r="BG212" i="22"/>
  <c r="BG163" i="22"/>
  <c r="BG114" i="22"/>
  <c r="BG65" i="22"/>
  <c r="BF539" i="22"/>
  <c r="BE539" i="22" s="1"/>
  <c r="BF344" i="22"/>
  <c r="BE344" i="22" s="1"/>
  <c r="BF216" i="22"/>
  <c r="BE216" i="22" s="1"/>
  <c r="BF88" i="22"/>
  <c r="BE88" i="22" s="1"/>
  <c r="BG6" i="22"/>
  <c r="BG389" i="22"/>
  <c r="BG290" i="22"/>
  <c r="BG211" i="22"/>
  <c r="BG162" i="22"/>
  <c r="BG113" i="22"/>
  <c r="BG53" i="22"/>
  <c r="BF523" i="22"/>
  <c r="BE523" i="22" s="1"/>
  <c r="BF331" i="22"/>
  <c r="BE331" i="22" s="1"/>
  <c r="BF203" i="22"/>
  <c r="BE203" i="22" s="1"/>
  <c r="BF75" i="22"/>
  <c r="BE75" i="22" s="1"/>
  <c r="BG533" i="22"/>
  <c r="BG386" i="22"/>
  <c r="BG277" i="22"/>
  <c r="BG210" i="22"/>
  <c r="BG161" i="22"/>
  <c r="BG101" i="22"/>
  <c r="BG52" i="22"/>
  <c r="BF507" i="22"/>
  <c r="BE507" i="22" s="1"/>
  <c r="BF328" i="22"/>
  <c r="BE328" i="22" s="1"/>
  <c r="BF200" i="22"/>
  <c r="BE200" i="22" s="1"/>
  <c r="BF72" i="22"/>
  <c r="BE72" i="22" s="1"/>
  <c r="BG517" i="22"/>
  <c r="BG373" i="22"/>
  <c r="BG275" i="22"/>
  <c r="BG209" i="22"/>
  <c r="BG149" i="22"/>
  <c r="BG100" i="22"/>
  <c r="BG51" i="22"/>
  <c r="BF491" i="22"/>
  <c r="BE491" i="22" s="1"/>
  <c r="BF315" i="22"/>
  <c r="BE315" i="22" s="1"/>
  <c r="BF187" i="22"/>
  <c r="BE187" i="22" s="1"/>
  <c r="BF59" i="22"/>
  <c r="BE59" i="22" s="1"/>
  <c r="BG501" i="22"/>
  <c r="BG370" i="22"/>
  <c r="BG274" i="22"/>
  <c r="BG197" i="22"/>
  <c r="BG148" i="22"/>
  <c r="BG99" i="22"/>
  <c r="BG50" i="22"/>
  <c r="BF475" i="22"/>
  <c r="BE475" i="22" s="1"/>
  <c r="BF312" i="22"/>
  <c r="BE312" i="22" s="1"/>
  <c r="BF184" i="22"/>
  <c r="BE184" i="22" s="1"/>
  <c r="BF56" i="22"/>
  <c r="BE56" i="22" s="1"/>
  <c r="BG485" i="22"/>
  <c r="BG357" i="22"/>
  <c r="BG261" i="22"/>
  <c r="BG196" i="22"/>
  <c r="BG147" i="22"/>
  <c r="BG98" i="22"/>
  <c r="BG49" i="22"/>
  <c r="BF459" i="22"/>
  <c r="BE459" i="22" s="1"/>
  <c r="BF299" i="22"/>
  <c r="BE299" i="22" s="1"/>
  <c r="BF171" i="22"/>
  <c r="BE171" i="22" s="1"/>
  <c r="BF43" i="22"/>
  <c r="BE43" i="22" s="1"/>
  <c r="BG482" i="22"/>
  <c r="BG354" i="22"/>
  <c r="BG259" i="22"/>
  <c r="BG195" i="22"/>
  <c r="BG146" i="22"/>
  <c r="BG97" i="22"/>
  <c r="BG37" i="22"/>
  <c r="BF443" i="22"/>
  <c r="BE443" i="22" s="1"/>
  <c r="BF296" i="22"/>
  <c r="BE296" i="22" s="1"/>
  <c r="BF168" i="22"/>
  <c r="BE168" i="22" s="1"/>
  <c r="BF40" i="22"/>
  <c r="BE40" i="22" s="1"/>
  <c r="BG469" i="22"/>
  <c r="BG341" i="22"/>
  <c r="BG258" i="22"/>
  <c r="BG194" i="22"/>
  <c r="BG145" i="22"/>
  <c r="BG85" i="22"/>
  <c r="BG36" i="22"/>
  <c r="BF427" i="22"/>
  <c r="BE427" i="22" s="1"/>
  <c r="BF283" i="22"/>
  <c r="BE283" i="22" s="1"/>
  <c r="BF155" i="22"/>
  <c r="BE155" i="22" s="1"/>
  <c r="BF27" i="22"/>
  <c r="BE27" i="22" s="1"/>
  <c r="BG466" i="22"/>
  <c r="BG338" i="22"/>
  <c r="BG245" i="22"/>
  <c r="BG193" i="22"/>
  <c r="BG133" i="22"/>
  <c r="BG84" i="22"/>
  <c r="BG35" i="22"/>
  <c r="BF411" i="22"/>
  <c r="BE411" i="22" s="1"/>
  <c r="BF280" i="22"/>
  <c r="BE280" i="22" s="1"/>
  <c r="BF152" i="22"/>
  <c r="BE152" i="22" s="1"/>
  <c r="BF24" i="22"/>
  <c r="BE24" i="22" s="1"/>
  <c r="BG453" i="22"/>
  <c r="BG325" i="22"/>
  <c r="BG243" i="22"/>
  <c r="BG181" i="22"/>
  <c r="BG132" i="22"/>
  <c r="BG83" i="22"/>
  <c r="BG34" i="22"/>
  <c r="BF395" i="22"/>
  <c r="BE395" i="22" s="1"/>
  <c r="BF267" i="22"/>
  <c r="BE267" i="22" s="1"/>
  <c r="BF139" i="22"/>
  <c r="BE139" i="22" s="1"/>
  <c r="BF11" i="22"/>
  <c r="BE11" i="22" s="1"/>
  <c r="BG450" i="22"/>
  <c r="BG323" i="22"/>
  <c r="BG242" i="22"/>
  <c r="BG180" i="22"/>
  <c r="BG131" i="22"/>
  <c r="BG82" i="22"/>
  <c r="BG33" i="22"/>
  <c r="BF392" i="22"/>
  <c r="BE392" i="22" s="1"/>
  <c r="BF264" i="22"/>
  <c r="BE264" i="22" s="1"/>
  <c r="BF136" i="22"/>
  <c r="BE136" i="22" s="1"/>
  <c r="BF8" i="22"/>
  <c r="BE8" i="22" s="1"/>
  <c r="BG437" i="22"/>
  <c r="BG322" i="22"/>
  <c r="BG229" i="22"/>
  <c r="BG179" i="22"/>
  <c r="BG130" i="22"/>
  <c r="BG81" i="22"/>
  <c r="BG21" i="22"/>
  <c r="BF379" i="22"/>
  <c r="BE379" i="22" s="1"/>
  <c r="BF251" i="22"/>
  <c r="BE251" i="22" s="1"/>
  <c r="BF123" i="22"/>
  <c r="BE123" i="22" s="1"/>
  <c r="BG532" i="22"/>
  <c r="BG516" i="22"/>
  <c r="BG500" i="22"/>
  <c r="BG484" i="22"/>
  <c r="BG468" i="22"/>
  <c r="BG452" i="22"/>
  <c r="BG436" i="22"/>
  <c r="BG420" i="22"/>
  <c r="BG404" i="22"/>
  <c r="BG388" i="22"/>
  <c r="BG372" i="22"/>
  <c r="BG356" i="22"/>
  <c r="BG340" i="22"/>
  <c r="BG324" i="22"/>
  <c r="BG308" i="22"/>
  <c r="BG292" i="22"/>
  <c r="BG276" i="22"/>
  <c r="BG260" i="22"/>
  <c r="BG244" i="22"/>
  <c r="BG228" i="22"/>
  <c r="BF538" i="22"/>
  <c r="BE538" i="22" s="1"/>
  <c r="BF522" i="22"/>
  <c r="BE522" i="22" s="1"/>
  <c r="BF506" i="22"/>
  <c r="BE506" i="22" s="1"/>
  <c r="BF490" i="22"/>
  <c r="BE490" i="22" s="1"/>
  <c r="BF474" i="22"/>
  <c r="BE474" i="22" s="1"/>
  <c r="BF458" i="22"/>
  <c r="BE458" i="22" s="1"/>
  <c r="BF442" i="22"/>
  <c r="BE442" i="22" s="1"/>
  <c r="BF426" i="22"/>
  <c r="BE426" i="22" s="1"/>
  <c r="BF410" i="22"/>
  <c r="BE410" i="22" s="1"/>
  <c r="BF394" i="22"/>
  <c r="BE394" i="22" s="1"/>
  <c r="BF378" i="22"/>
  <c r="BE378" i="22" s="1"/>
  <c r="BF362" i="22"/>
  <c r="BE362" i="22" s="1"/>
  <c r="BF346" i="22"/>
  <c r="BE346" i="22" s="1"/>
  <c r="BF330" i="22"/>
  <c r="BE330" i="22" s="1"/>
  <c r="BF314" i="22"/>
  <c r="BE314" i="22" s="1"/>
  <c r="BF298" i="22"/>
  <c r="BE298" i="22" s="1"/>
  <c r="BF282" i="22"/>
  <c r="BE282" i="22" s="1"/>
  <c r="BF266" i="22"/>
  <c r="BE266" i="22" s="1"/>
  <c r="BF250" i="22"/>
  <c r="BE250" i="22" s="1"/>
  <c r="BF234" i="22"/>
  <c r="BE234" i="22" s="1"/>
  <c r="BF218" i="22"/>
  <c r="BE218" i="22" s="1"/>
  <c r="BF202" i="22"/>
  <c r="BE202" i="22" s="1"/>
  <c r="BF186" i="22"/>
  <c r="BE186" i="22" s="1"/>
  <c r="BF170" i="22"/>
  <c r="BE170" i="22" s="1"/>
  <c r="BF154" i="22"/>
  <c r="BE154" i="22" s="1"/>
  <c r="BF138" i="22"/>
  <c r="BE138" i="22" s="1"/>
  <c r="BF122" i="22"/>
  <c r="BE122" i="22" s="1"/>
  <c r="BF106" i="22"/>
  <c r="BE106" i="22" s="1"/>
  <c r="BF90" i="22"/>
  <c r="BE90" i="22" s="1"/>
  <c r="BF74" i="22"/>
  <c r="BE74" i="22" s="1"/>
  <c r="BF58" i="22"/>
  <c r="BE58" i="22" s="1"/>
  <c r="BF42" i="22"/>
  <c r="BE42" i="22" s="1"/>
  <c r="BF26" i="22"/>
  <c r="BE26" i="22" s="1"/>
  <c r="BF10" i="22"/>
  <c r="BE10" i="22" s="1"/>
  <c r="BG531" i="22"/>
  <c r="BG515" i="22"/>
  <c r="BG499" i="22"/>
  <c r="BG483" i="22"/>
  <c r="BG467" i="22"/>
  <c r="BG451" i="22"/>
  <c r="BG435" i="22"/>
  <c r="BG419" i="22"/>
  <c r="BG403" i="22"/>
  <c r="BG387" i="22"/>
  <c r="BG371" i="22"/>
  <c r="BG355" i="22"/>
  <c r="BG339" i="22"/>
  <c r="BF537" i="22"/>
  <c r="BE537" i="22" s="1"/>
  <c r="BF521" i="22"/>
  <c r="BE521" i="22" s="1"/>
  <c r="BF505" i="22"/>
  <c r="BE505" i="22" s="1"/>
  <c r="BF489" i="22"/>
  <c r="BE489" i="22" s="1"/>
  <c r="BF473" i="22"/>
  <c r="BE473" i="22" s="1"/>
  <c r="BF457" i="22"/>
  <c r="BE457" i="22" s="1"/>
  <c r="BF441" i="22"/>
  <c r="BE441" i="22" s="1"/>
  <c r="BF425" i="22"/>
  <c r="BE425" i="22" s="1"/>
  <c r="BF409" i="22"/>
  <c r="BE409" i="22" s="1"/>
  <c r="BF393" i="22"/>
  <c r="BE393" i="22" s="1"/>
  <c r="BF377" i="22"/>
  <c r="BE377" i="22" s="1"/>
  <c r="BF361" i="22"/>
  <c r="BE361" i="22" s="1"/>
  <c r="BF345" i="22"/>
  <c r="BE345" i="22" s="1"/>
  <c r="BF329" i="22"/>
  <c r="BE329" i="22" s="1"/>
  <c r="BF313" i="22"/>
  <c r="BE313" i="22" s="1"/>
  <c r="BF297" i="22"/>
  <c r="BE297" i="22" s="1"/>
  <c r="BF281" i="22"/>
  <c r="BE281" i="22" s="1"/>
  <c r="BF265" i="22"/>
  <c r="BE265" i="22" s="1"/>
  <c r="BF249" i="22"/>
  <c r="BE249" i="22" s="1"/>
  <c r="BF233" i="22"/>
  <c r="BE233" i="22" s="1"/>
  <c r="BF217" i="22"/>
  <c r="BE217" i="22" s="1"/>
  <c r="BF201" i="22"/>
  <c r="BE201" i="22" s="1"/>
  <c r="BF185" i="22"/>
  <c r="BE185" i="22" s="1"/>
  <c r="BF169" i="22"/>
  <c r="BE169" i="22" s="1"/>
  <c r="BF153" i="22"/>
  <c r="BE153" i="22" s="1"/>
  <c r="BF137" i="22"/>
  <c r="BE137" i="22" s="1"/>
  <c r="BF121" i="22"/>
  <c r="BE121" i="22" s="1"/>
  <c r="BF105" i="22"/>
  <c r="BE105" i="22" s="1"/>
  <c r="BF89" i="22"/>
  <c r="BE89" i="22" s="1"/>
  <c r="BF73" i="22"/>
  <c r="BE73" i="22" s="1"/>
  <c r="BF57" i="22"/>
  <c r="BE57" i="22" s="1"/>
  <c r="BF41" i="22"/>
  <c r="BE41" i="22" s="1"/>
  <c r="BF25" i="22"/>
  <c r="BE25" i="22" s="1"/>
  <c r="BF9" i="22"/>
  <c r="BE9" i="22" s="1"/>
  <c r="BG530" i="22"/>
  <c r="BG514" i="22"/>
  <c r="BG498" i="22"/>
  <c r="BF536" i="22"/>
  <c r="BE536" i="22" s="1"/>
  <c r="BF520" i="22"/>
  <c r="BE520" i="22" s="1"/>
  <c r="BF504" i="22"/>
  <c r="BE504" i="22" s="1"/>
  <c r="BF488" i="22"/>
  <c r="BE488" i="22" s="1"/>
  <c r="BF472" i="22"/>
  <c r="BE472" i="22" s="1"/>
  <c r="BF456" i="22"/>
  <c r="BE456" i="22" s="1"/>
  <c r="BF440" i="22"/>
  <c r="BE440" i="22" s="1"/>
  <c r="BF424" i="22"/>
  <c r="BE424" i="22" s="1"/>
  <c r="BF408" i="22"/>
  <c r="BE408" i="22" s="1"/>
  <c r="BG529" i="22"/>
  <c r="BG513" i="22"/>
  <c r="BG497" i="22"/>
  <c r="BG481" i="22"/>
  <c r="BG465" i="22"/>
  <c r="BG449" i="22"/>
  <c r="BG433" i="22"/>
  <c r="BG417" i="22"/>
  <c r="BG401" i="22"/>
  <c r="BG385" i="22"/>
  <c r="BG369" i="22"/>
  <c r="BG353" i="22"/>
  <c r="BG337" i="22"/>
  <c r="BG321" i="22"/>
  <c r="BG305" i="22"/>
  <c r="BG289" i="22"/>
  <c r="BG273" i="22"/>
  <c r="BG257" i="22"/>
  <c r="BG241" i="22"/>
  <c r="BF535" i="22"/>
  <c r="BE535" i="22" s="1"/>
  <c r="BF519" i="22"/>
  <c r="BE519" i="22" s="1"/>
  <c r="BF503" i="22"/>
  <c r="BE503" i="22" s="1"/>
  <c r="BF487" i="22"/>
  <c r="BE487" i="22" s="1"/>
  <c r="BF471" i="22"/>
  <c r="BE471" i="22" s="1"/>
  <c r="BF455" i="22"/>
  <c r="BE455" i="22" s="1"/>
  <c r="BF439" i="22"/>
  <c r="BE439" i="22" s="1"/>
  <c r="BF423" i="22"/>
  <c r="BE423" i="22" s="1"/>
  <c r="BF407" i="22"/>
  <c r="BE407" i="22" s="1"/>
  <c r="BF391" i="22"/>
  <c r="BE391" i="22" s="1"/>
  <c r="BF375" i="22"/>
  <c r="BE375" i="22" s="1"/>
  <c r="BF359" i="22"/>
  <c r="BE359" i="22" s="1"/>
  <c r="BF343" i="22"/>
  <c r="BE343" i="22" s="1"/>
  <c r="BF327" i="22"/>
  <c r="BE327" i="22" s="1"/>
  <c r="BF311" i="22"/>
  <c r="BE311" i="22" s="1"/>
  <c r="BF295" i="22"/>
  <c r="BE295" i="22" s="1"/>
  <c r="BF279" i="22"/>
  <c r="BE279" i="22" s="1"/>
  <c r="BF263" i="22"/>
  <c r="BE263" i="22" s="1"/>
  <c r="BF247" i="22"/>
  <c r="BE247" i="22" s="1"/>
  <c r="BF231" i="22"/>
  <c r="BE231" i="22" s="1"/>
  <c r="BF215" i="22"/>
  <c r="BE215" i="22" s="1"/>
  <c r="BF199" i="22"/>
  <c r="BE199" i="22" s="1"/>
  <c r="BF183" i="22"/>
  <c r="BE183" i="22" s="1"/>
  <c r="BF167" i="22"/>
  <c r="BE167" i="22" s="1"/>
  <c r="BF151" i="22"/>
  <c r="BE151" i="22" s="1"/>
  <c r="BF135" i="22"/>
  <c r="BE135" i="22" s="1"/>
  <c r="BF119" i="22"/>
  <c r="BE119" i="22" s="1"/>
  <c r="BF103" i="22"/>
  <c r="BE103" i="22" s="1"/>
  <c r="BF87" i="22"/>
  <c r="BE87" i="22" s="1"/>
  <c r="BF71" i="22"/>
  <c r="BE71" i="22" s="1"/>
  <c r="BF55" i="22"/>
  <c r="BE55" i="22" s="1"/>
  <c r="BF39" i="22"/>
  <c r="BE39" i="22" s="1"/>
  <c r="BF23" i="22"/>
  <c r="BE23" i="22" s="1"/>
  <c r="BF541" i="22"/>
  <c r="BE541" i="22" s="1"/>
  <c r="BG528" i="22"/>
  <c r="BG512" i="22"/>
  <c r="BG496" i="22"/>
  <c r="BG480" i="22"/>
  <c r="BG464" i="22"/>
  <c r="BG448" i="22"/>
  <c r="BG432" i="22"/>
  <c r="BG416" i="22"/>
  <c r="BG400" i="22"/>
  <c r="BG384" i="22"/>
  <c r="BG368" i="22"/>
  <c r="BG352" i="22"/>
  <c r="BG336" i="22"/>
  <c r="BG320" i="22"/>
  <c r="BG304" i="22"/>
  <c r="BG288" i="22"/>
  <c r="BG272" i="22"/>
  <c r="BG256" i="22"/>
  <c r="BG240" i="22"/>
  <c r="BG224" i="22"/>
  <c r="BG208" i="22"/>
  <c r="BG192" i="22"/>
  <c r="BG176" i="22"/>
  <c r="BG160" i="22"/>
  <c r="BG144" i="22"/>
  <c r="BG128" i="22"/>
  <c r="BG112" i="22"/>
  <c r="BG96" i="22"/>
  <c r="BG80" i="22"/>
  <c r="BG64" i="22"/>
  <c r="BG48" i="22"/>
  <c r="BG32" i="22"/>
  <c r="BG16" i="22"/>
  <c r="BF534" i="22"/>
  <c r="BE534" i="22" s="1"/>
  <c r="BF518" i="22"/>
  <c r="BE518" i="22" s="1"/>
  <c r="BF502" i="22"/>
  <c r="BE502" i="22" s="1"/>
  <c r="BF486" i="22"/>
  <c r="BE486" i="22" s="1"/>
  <c r="BF470" i="22"/>
  <c r="BE470" i="22" s="1"/>
  <c r="BF454" i="22"/>
  <c r="BE454" i="22" s="1"/>
  <c r="BF438" i="22"/>
  <c r="BE438" i="22" s="1"/>
  <c r="BF422" i="22"/>
  <c r="BE422" i="22" s="1"/>
  <c r="BF406" i="22"/>
  <c r="BE406" i="22" s="1"/>
  <c r="BF390" i="22"/>
  <c r="BE390" i="22" s="1"/>
  <c r="BF374" i="22"/>
  <c r="BE374" i="22" s="1"/>
  <c r="BF358" i="22"/>
  <c r="BE358" i="22" s="1"/>
  <c r="BF342" i="22"/>
  <c r="BE342" i="22" s="1"/>
  <c r="BF326" i="22"/>
  <c r="BE326" i="22" s="1"/>
  <c r="BF310" i="22"/>
  <c r="BE310" i="22" s="1"/>
  <c r="BF294" i="22"/>
  <c r="BE294" i="22" s="1"/>
  <c r="BF278" i="22"/>
  <c r="BE278" i="22" s="1"/>
  <c r="BF262" i="22"/>
  <c r="BE262" i="22" s="1"/>
  <c r="BF246" i="22"/>
  <c r="BE246" i="22" s="1"/>
  <c r="BF230" i="22"/>
  <c r="BE230" i="22" s="1"/>
  <c r="BF214" i="22"/>
  <c r="BE214" i="22" s="1"/>
  <c r="BF198" i="22"/>
  <c r="BE198" i="22" s="1"/>
  <c r="BF182" i="22"/>
  <c r="BE182" i="22" s="1"/>
  <c r="BF166" i="22"/>
  <c r="BE166" i="22" s="1"/>
  <c r="BF150" i="22"/>
  <c r="BE150" i="22" s="1"/>
  <c r="BF134" i="22"/>
  <c r="BE134" i="22" s="1"/>
  <c r="BF118" i="22"/>
  <c r="BE118" i="22" s="1"/>
  <c r="BF102" i="22"/>
  <c r="BE102" i="22" s="1"/>
  <c r="BF86" i="22"/>
  <c r="BE86" i="22" s="1"/>
  <c r="BF70" i="22"/>
  <c r="BE70" i="22" s="1"/>
  <c r="BF54" i="22"/>
  <c r="BE54" i="22" s="1"/>
  <c r="BF38" i="22"/>
  <c r="BG527" i="22"/>
  <c r="BG511" i="22"/>
  <c r="BG495" i="22"/>
  <c r="BG479" i="22"/>
  <c r="BG463" i="22"/>
  <c r="BG447" i="22"/>
  <c r="BG431" i="22"/>
  <c r="BG415" i="22"/>
  <c r="BG399" i="22"/>
  <c r="BG383" i="22"/>
  <c r="BG367" i="22"/>
  <c r="BG351" i="22"/>
  <c r="BG335" i="22"/>
  <c r="BG319" i="22"/>
  <c r="BG303" i="22"/>
  <c r="BG287" i="22"/>
  <c r="BG271" i="22"/>
  <c r="BG255" i="22"/>
  <c r="BG239" i="22"/>
  <c r="BG223" i="22"/>
  <c r="BG207" i="22"/>
  <c r="BG191" i="22"/>
  <c r="BG175" i="22"/>
  <c r="BG159" i="22"/>
  <c r="BG143" i="22"/>
  <c r="BG127" i="22"/>
  <c r="BG111" i="22"/>
  <c r="BG95" i="22"/>
  <c r="BG79" i="22"/>
  <c r="BG63" i="22"/>
  <c r="BG47" i="22"/>
  <c r="BG31" i="22"/>
  <c r="BG15" i="22"/>
  <c r="BG526" i="22"/>
  <c r="BG510" i="22"/>
  <c r="BG494" i="22"/>
  <c r="BG478" i="22"/>
  <c r="BG462" i="22"/>
  <c r="BG446" i="22"/>
  <c r="BG430" i="22"/>
  <c r="BG414" i="22"/>
  <c r="BG398" i="22"/>
  <c r="BG382" i="22"/>
  <c r="BG366" i="22"/>
  <c r="BG350" i="22"/>
  <c r="BG334" i="22"/>
  <c r="BG318" i="22"/>
  <c r="BG302" i="22"/>
  <c r="BG286" i="22"/>
  <c r="BG270" i="22"/>
  <c r="BG254" i="22"/>
  <c r="BG238" i="22"/>
  <c r="BG222" i="22"/>
  <c r="BG206" i="22"/>
  <c r="BG190" i="22"/>
  <c r="BG174" i="22"/>
  <c r="BG158" i="22"/>
  <c r="BG142" i="22"/>
  <c r="BG126" i="22"/>
  <c r="BG110" i="22"/>
  <c r="BG94" i="22"/>
  <c r="BG78" i="22"/>
  <c r="BG62" i="22"/>
  <c r="BG46" i="22"/>
  <c r="BG30" i="22"/>
  <c r="BG14" i="22"/>
  <c r="BG525" i="22"/>
  <c r="BG509" i="22"/>
  <c r="BG493" i="22"/>
  <c r="BG477" i="22"/>
  <c r="BG461" i="22"/>
  <c r="BG445" i="22"/>
  <c r="BG429" i="22"/>
  <c r="BG413" i="22"/>
  <c r="BG397" i="22"/>
  <c r="BG381" i="22"/>
  <c r="BG365" i="22"/>
  <c r="BG349" i="22"/>
  <c r="BG333" i="22"/>
  <c r="BG317" i="22"/>
  <c r="BG301" i="22"/>
  <c r="BG285" i="22"/>
  <c r="BG269" i="22"/>
  <c r="BG253" i="22"/>
  <c r="BG237" i="22"/>
  <c r="BG221" i="22"/>
  <c r="BG205" i="22"/>
  <c r="BG189" i="22"/>
  <c r="BG173" i="22"/>
  <c r="BG157" i="22"/>
  <c r="BG141" i="22"/>
  <c r="BG125" i="22"/>
  <c r="BG109" i="22"/>
  <c r="BG93" i="22"/>
  <c r="BG77" i="22"/>
  <c r="BG61" i="22"/>
  <c r="BG45" i="22"/>
  <c r="BG29" i="22"/>
  <c r="BG13" i="22"/>
  <c r="BG540" i="22"/>
  <c r="BG524" i="22"/>
  <c r="BG508" i="22"/>
  <c r="BG492" i="22"/>
  <c r="BG476" i="22"/>
  <c r="BG460" i="22"/>
  <c r="BG444" i="22"/>
  <c r="BG428" i="22"/>
  <c r="BG412" i="22"/>
  <c r="BG396" i="22"/>
  <c r="BG380" i="22"/>
  <c r="BG364" i="22"/>
  <c r="BG348" i="22"/>
  <c r="BG332" i="22"/>
  <c r="BG316" i="22"/>
  <c r="BG300" i="22"/>
  <c r="BG284" i="22"/>
  <c r="BG268" i="22"/>
  <c r="BG252" i="22"/>
  <c r="BG236" i="22"/>
  <c r="BG220" i="22"/>
  <c r="BG204" i="22"/>
  <c r="BG188" i="22"/>
  <c r="BG172" i="22"/>
  <c r="BG156" i="22"/>
  <c r="BG140" i="22"/>
  <c r="BG124" i="22"/>
  <c r="BG108" i="22"/>
  <c r="BG92" i="22"/>
  <c r="BG76" i="22"/>
  <c r="BG60" i="22"/>
  <c r="BG44" i="22"/>
  <c r="BG28" i="22"/>
  <c r="BG12" i="22"/>
  <c r="BG22" i="22"/>
  <c r="BF7" i="22"/>
  <c r="BE7" i="22" s="1"/>
  <c r="BG5" i="22"/>
  <c r="Z84" i="5" l="1"/>
  <c r="AC84" i="5" s="1"/>
  <c r="AP650" i="33"/>
  <c r="AD86" i="5"/>
  <c r="Z82" i="5"/>
  <c r="AC82" i="5" s="1"/>
  <c r="Z92" i="5"/>
  <c r="AC92" i="5" s="1"/>
  <c r="AD92" i="5"/>
  <c r="AP656" i="33"/>
  <c r="AD83" i="5"/>
  <c r="Z83" i="5"/>
  <c r="AC83" i="5" s="1"/>
  <c r="AP647" i="33"/>
  <c r="Z89" i="5"/>
  <c r="AC89" i="5" s="1"/>
  <c r="AD89" i="5"/>
  <c r="AP653" i="33"/>
  <c r="AP646" i="33"/>
  <c r="AZ4" i="26"/>
  <c r="BF3" i="22"/>
  <c r="BE3" i="22" s="1"/>
  <c r="BE38" i="22"/>
  <c r="AP648" i="33" l="1"/>
  <c r="BA22" i="26"/>
  <c r="AY22" i="26" s="1"/>
  <c r="AB6" i="26"/>
  <c r="BA6" i="26" l="1"/>
  <c r="AY6" i="26" s="1"/>
  <c r="BB42" i="7"/>
  <c r="BB43" i="7"/>
  <c r="BB44" i="7"/>
  <c r="BB45" i="7"/>
  <c r="BB46" i="7"/>
  <c r="BB47" i="7"/>
  <c r="BB48" i="7"/>
  <c r="BB49" i="7"/>
  <c r="BB50" i="7"/>
  <c r="BB40" i="7"/>
  <c r="BB27" i="7"/>
  <c r="BB28" i="7"/>
  <c r="BB30" i="7"/>
  <c r="BB31" i="7"/>
  <c r="BB33" i="7"/>
  <c r="BB34" i="7"/>
  <c r="BB35" i="7"/>
  <c r="BB36" i="7"/>
  <c r="BB37" i="7"/>
  <c r="BB38" i="7"/>
  <c r="BB39" i="7"/>
  <c r="BB6" i="7"/>
  <c r="AL8" i="28"/>
  <c r="AJ8" i="28" s="1"/>
  <c r="AL9" i="28"/>
  <c r="AJ9" i="28" s="1"/>
  <c r="AL10" i="28"/>
  <c r="AJ10" i="28" s="1"/>
  <c r="AL11" i="28"/>
  <c r="AJ11" i="28" s="1"/>
  <c r="AL12" i="28"/>
  <c r="AJ12" i="28" s="1"/>
  <c r="AL13" i="28"/>
  <c r="AJ13" i="28" s="1"/>
  <c r="AL14" i="28"/>
  <c r="AJ14" i="28" s="1"/>
  <c r="AL15" i="28"/>
  <c r="AJ15" i="28" s="1"/>
  <c r="AL16" i="28"/>
  <c r="AJ16" i="28" s="1"/>
  <c r="AL17" i="28"/>
  <c r="AJ17" i="28" s="1"/>
  <c r="AL18" i="28"/>
  <c r="AJ18" i="28" s="1"/>
  <c r="AL19" i="28"/>
  <c r="AJ19" i="28" s="1"/>
  <c r="AL7" i="28"/>
  <c r="AJ7" i="28" s="1"/>
  <c r="AI5" i="28"/>
  <c r="AH5" i="28"/>
  <c r="AG5" i="28"/>
  <c r="AR11" i="30"/>
  <c r="AR12" i="30"/>
  <c r="AR13" i="30"/>
  <c r="AR14" i="30"/>
  <c r="AR15" i="30"/>
  <c r="AR16" i="30"/>
  <c r="AR17" i="30"/>
  <c r="AR18" i="30"/>
  <c r="AR19" i="30"/>
  <c r="AQ19" i="30" s="1"/>
  <c r="AO19" i="30" s="1"/>
  <c r="AR20" i="30"/>
  <c r="AR21" i="30"/>
  <c r="AR22" i="30"/>
  <c r="AR23" i="30"/>
  <c r="AR24" i="30"/>
  <c r="AR25" i="30"/>
  <c r="AR26" i="30"/>
  <c r="AR27" i="30"/>
  <c r="AR28" i="30"/>
  <c r="AR29" i="30"/>
  <c r="AR30" i="30"/>
  <c r="AR31" i="30"/>
  <c r="AQ31" i="30" s="1"/>
  <c r="AO31" i="30" s="1"/>
  <c r="AR32" i="30"/>
  <c r="AQ32" i="30" s="1"/>
  <c r="AO32" i="30" s="1"/>
  <c r="AR33" i="30"/>
  <c r="AA43" i="5" s="1"/>
  <c r="AD43" i="5" s="1"/>
  <c r="AR34" i="30"/>
  <c r="AQ34" i="30" s="1"/>
  <c r="AO34" i="30" s="1"/>
  <c r="AR35" i="30"/>
  <c r="AQ35" i="30" s="1"/>
  <c r="AO35" i="30" s="1"/>
  <c r="AR36" i="30"/>
  <c r="AR37" i="30"/>
  <c r="AR38" i="30"/>
  <c r="AR39" i="30"/>
  <c r="AR40" i="30"/>
  <c r="AR41" i="30"/>
  <c r="AQ41" i="30" s="1"/>
  <c r="AO41" i="30" s="1"/>
  <c r="AR42" i="30"/>
  <c r="AR43" i="30"/>
  <c r="AR44" i="30"/>
  <c r="AR45" i="30"/>
  <c r="AA41" i="5" s="1"/>
  <c r="AD41" i="5" s="1"/>
  <c r="AR46" i="30"/>
  <c r="AR47" i="30"/>
  <c r="AR48" i="30"/>
  <c r="AR49" i="30"/>
  <c r="AR50" i="30"/>
  <c r="AR51" i="30"/>
  <c r="AR52" i="30"/>
  <c r="AR53" i="30"/>
  <c r="AR54" i="30"/>
  <c r="AR55" i="30"/>
  <c r="AR56" i="30"/>
  <c r="AR57" i="30"/>
  <c r="AR58" i="30"/>
  <c r="AQ58" i="30" s="1"/>
  <c r="AO58" i="30" s="1"/>
  <c r="AR59" i="30"/>
  <c r="AR60" i="30"/>
  <c r="AR61" i="30"/>
  <c r="AR62" i="30"/>
  <c r="AR63" i="30"/>
  <c r="AQ63" i="30" s="1"/>
  <c r="AO63" i="30" s="1"/>
  <c r="AR64" i="30"/>
  <c r="AQ64" i="30" s="1"/>
  <c r="AO64" i="30" s="1"/>
  <c r="AR65" i="30"/>
  <c r="AR66" i="30"/>
  <c r="AQ66" i="30" s="1"/>
  <c r="AO66" i="30" s="1"/>
  <c r="AR67" i="30"/>
  <c r="AP67" i="30" s="1"/>
  <c r="AR68" i="30"/>
  <c r="AR69" i="30"/>
  <c r="AR70" i="30"/>
  <c r="AR71" i="30"/>
  <c r="AR72" i="30"/>
  <c r="AR8" i="30"/>
  <c r="AR9" i="30"/>
  <c r="AR10" i="30"/>
  <c r="AR6" i="30"/>
  <c r="AR7" i="30"/>
  <c r="AR5" i="30"/>
  <c r="AA60" i="5"/>
  <c r="AA61" i="5"/>
  <c r="AA62" i="5"/>
  <c r="AA63" i="5"/>
  <c r="AA64" i="5"/>
  <c r="AA65" i="5"/>
  <c r="AA57" i="5"/>
  <c r="AA58" i="5"/>
  <c r="AA11" i="5"/>
  <c r="AD11" i="5" s="1"/>
  <c r="AA54" i="5"/>
  <c r="AA55" i="5"/>
  <c r="AA51" i="5"/>
  <c r="AA52" i="5"/>
  <c r="AA50" i="5"/>
  <c r="AA27" i="5"/>
  <c r="AD27" i="5" s="1"/>
  <c r="AA34" i="5"/>
  <c r="AD34" i="5" s="1"/>
  <c r="AA37" i="5"/>
  <c r="AD37" i="5" s="1"/>
  <c r="AA40" i="5"/>
  <c r="AD40" i="5" s="1"/>
  <c r="AA44" i="5"/>
  <c r="AD44" i="5" s="1"/>
  <c r="AA33" i="5"/>
  <c r="AD33" i="5" s="1"/>
  <c r="U33" i="5"/>
  <c r="T33" i="5" s="1"/>
  <c r="AA53" i="5" l="1"/>
  <c r="AD53" i="5" s="1"/>
  <c r="AP31" i="30"/>
  <c r="AP19" i="30"/>
  <c r="AD57" i="5"/>
  <c r="Z58" i="5"/>
  <c r="AA56" i="5"/>
  <c r="AP50" i="30"/>
  <c r="AQ50" i="30"/>
  <c r="AO50" i="30" s="1"/>
  <c r="AP16" i="30"/>
  <c r="AQ16" i="30"/>
  <c r="AO16" i="30" s="1"/>
  <c r="AP17" i="30"/>
  <c r="AQ17" i="30"/>
  <c r="AO17" i="30" s="1"/>
  <c r="AP47" i="30"/>
  <c r="AQ47" i="30"/>
  <c r="AO47" i="30" s="1"/>
  <c r="AP14" i="30"/>
  <c r="AQ14" i="30"/>
  <c r="AO14" i="30" s="1"/>
  <c r="AP15" i="30"/>
  <c r="AQ15" i="30"/>
  <c r="AO15" i="30" s="1"/>
  <c r="AP13" i="30"/>
  <c r="AQ13" i="30"/>
  <c r="AO13" i="30" s="1"/>
  <c r="AP18" i="30"/>
  <c r="AQ18" i="30"/>
  <c r="AO18" i="30" s="1"/>
  <c r="AP33" i="30"/>
  <c r="AQ33" i="30"/>
  <c r="AO33" i="30" s="1"/>
  <c r="AP48" i="30"/>
  <c r="AQ48" i="30"/>
  <c r="AO48" i="30" s="1"/>
  <c r="AP62" i="30"/>
  <c r="AQ62" i="30"/>
  <c r="AO62" i="30" s="1"/>
  <c r="AP44" i="30"/>
  <c r="AQ44" i="30"/>
  <c r="AO44" i="30" s="1"/>
  <c r="AP12" i="30"/>
  <c r="AQ12" i="30"/>
  <c r="AO12" i="30" s="1"/>
  <c r="AP61" i="30"/>
  <c r="AQ61" i="30"/>
  <c r="AO61" i="30" s="1"/>
  <c r="AP29" i="30"/>
  <c r="AQ29" i="30"/>
  <c r="AO29" i="30" s="1"/>
  <c r="AP28" i="30"/>
  <c r="AQ28" i="30"/>
  <c r="AO28" i="30" s="1"/>
  <c r="AP10" i="30"/>
  <c r="AQ10" i="30"/>
  <c r="AO10" i="30" s="1"/>
  <c r="AP59" i="30"/>
  <c r="AQ59" i="30"/>
  <c r="AO59" i="30" s="1"/>
  <c r="AP43" i="30"/>
  <c r="AQ43" i="30"/>
  <c r="AO43" i="30" s="1"/>
  <c r="AP27" i="30"/>
  <c r="AQ27" i="30"/>
  <c r="AO27" i="30" s="1"/>
  <c r="AP11" i="30"/>
  <c r="AQ11" i="30"/>
  <c r="AO11" i="30" s="1"/>
  <c r="AP49" i="30"/>
  <c r="AQ49" i="30"/>
  <c r="AO49" i="30" s="1"/>
  <c r="AP46" i="30"/>
  <c r="AQ46" i="30"/>
  <c r="AO46" i="30" s="1"/>
  <c r="AP45" i="30"/>
  <c r="AQ45" i="30"/>
  <c r="AO45" i="30" s="1"/>
  <c r="AP42" i="30"/>
  <c r="AQ42" i="30"/>
  <c r="AO42" i="30" s="1"/>
  <c r="AP26" i="30"/>
  <c r="AQ26" i="30"/>
  <c r="AO26" i="30" s="1"/>
  <c r="AP65" i="30"/>
  <c r="AQ65" i="30"/>
  <c r="AO65" i="30" s="1"/>
  <c r="AP30" i="30"/>
  <c r="AQ30" i="30"/>
  <c r="AO30" i="30" s="1"/>
  <c r="AP60" i="30"/>
  <c r="AQ60" i="30"/>
  <c r="AO60" i="30" s="1"/>
  <c r="AP9" i="30"/>
  <c r="AQ9" i="30"/>
  <c r="AO9" i="30" s="1"/>
  <c r="AP57" i="30"/>
  <c r="AQ57" i="30"/>
  <c r="AO57" i="30" s="1"/>
  <c r="AP25" i="30"/>
  <c r="AQ25" i="30"/>
  <c r="AO25" i="30" s="1"/>
  <c r="AP66" i="30"/>
  <c r="AP72" i="30"/>
  <c r="AQ72" i="30"/>
  <c r="AO72" i="30" s="1"/>
  <c r="AP56" i="30"/>
  <c r="AQ56" i="30"/>
  <c r="AO56" i="30" s="1"/>
  <c r="AP40" i="30"/>
  <c r="AQ40" i="30"/>
  <c r="AO40" i="30" s="1"/>
  <c r="AP24" i="30"/>
  <c r="AQ24" i="30"/>
  <c r="AO24" i="30" s="1"/>
  <c r="AP64" i="30"/>
  <c r="AP71" i="30"/>
  <c r="AQ71" i="30"/>
  <c r="AO71" i="30" s="1"/>
  <c r="AP55" i="30"/>
  <c r="AQ55" i="30"/>
  <c r="AO55" i="30" s="1"/>
  <c r="AP39" i="30"/>
  <c r="AQ39" i="30"/>
  <c r="AO39" i="30" s="1"/>
  <c r="AP23" i="30"/>
  <c r="AQ23" i="30"/>
  <c r="AO23" i="30" s="1"/>
  <c r="AP63" i="30"/>
  <c r="AP70" i="30"/>
  <c r="AQ70" i="30"/>
  <c r="AO70" i="30" s="1"/>
  <c r="AP54" i="30"/>
  <c r="AQ54" i="30"/>
  <c r="AO54" i="30" s="1"/>
  <c r="AP38" i="30"/>
  <c r="AQ38" i="30"/>
  <c r="AO38" i="30" s="1"/>
  <c r="AP22" i="30"/>
  <c r="AQ22" i="30"/>
  <c r="AO22" i="30" s="1"/>
  <c r="AP41" i="30"/>
  <c r="AP69" i="30"/>
  <c r="AQ69" i="30"/>
  <c r="AO69" i="30" s="1"/>
  <c r="AP53" i="30"/>
  <c r="AQ53" i="30"/>
  <c r="AO53" i="30" s="1"/>
  <c r="AP37" i="30"/>
  <c r="AQ37" i="30"/>
  <c r="AO37" i="30" s="1"/>
  <c r="AP21" i="30"/>
  <c r="AQ21" i="30"/>
  <c r="AO21" i="30" s="1"/>
  <c r="AP35" i="30"/>
  <c r="AP68" i="30"/>
  <c r="AQ68" i="30"/>
  <c r="AO68" i="30" s="1"/>
  <c r="AP52" i="30"/>
  <c r="AQ52" i="30"/>
  <c r="AO52" i="30" s="1"/>
  <c r="AP36" i="30"/>
  <c r="AQ36" i="30"/>
  <c r="AO36" i="30" s="1"/>
  <c r="AP20" i="30"/>
  <c r="AQ20" i="30"/>
  <c r="AO20" i="30" s="1"/>
  <c r="AP34" i="30"/>
  <c r="AA38" i="5"/>
  <c r="AD38" i="5" s="1"/>
  <c r="AQ67" i="30"/>
  <c r="AO67" i="30" s="1"/>
  <c r="AP51" i="30"/>
  <c r="AQ51" i="30"/>
  <c r="AO51" i="30" s="1"/>
  <c r="AP32" i="30"/>
  <c r="AP8" i="30"/>
  <c r="AQ8" i="30"/>
  <c r="AO8" i="30" s="1"/>
  <c r="AP7" i="30"/>
  <c r="AQ7" i="30"/>
  <c r="AO7" i="30" s="1"/>
  <c r="AP6" i="30"/>
  <c r="AQ6" i="30"/>
  <c r="AO6" i="30" s="1"/>
  <c r="AP5" i="30"/>
  <c r="AQ5" i="30"/>
  <c r="AO5" i="30" s="1"/>
  <c r="AJ5" i="28"/>
  <c r="AL5" i="28"/>
  <c r="AK5" i="28" s="1"/>
  <c r="AD52" i="5"/>
  <c r="AD51" i="5"/>
  <c r="Z55" i="5"/>
  <c r="Z54" i="5"/>
  <c r="AC54" i="5" s="1"/>
  <c r="AP499" i="33"/>
  <c r="Z50" i="5"/>
  <c r="AA59" i="5"/>
  <c r="AA39" i="5"/>
  <c r="AD39" i="5" s="1"/>
  <c r="AA42" i="5"/>
  <c r="AD42" i="5" s="1"/>
  <c r="AA35" i="5"/>
  <c r="AD35" i="5" s="1"/>
  <c r="AP58" i="30"/>
  <c r="Z65" i="5"/>
  <c r="Z64" i="5"/>
  <c r="Z63" i="5"/>
  <c r="Z62" i="5"/>
  <c r="AC62" i="5" s="1"/>
  <c r="AP507" i="33"/>
  <c r="AA36" i="5"/>
  <c r="AD36" i="5" s="1"/>
  <c r="Z61" i="5"/>
  <c r="Z60" i="5"/>
  <c r="AD58" i="5"/>
  <c r="Z57" i="5"/>
  <c r="Z51" i="5"/>
  <c r="AD54" i="5"/>
  <c r="Z52" i="5"/>
  <c r="AD55" i="5"/>
  <c r="AD50" i="5"/>
  <c r="AD64" i="5"/>
  <c r="AD65" i="5"/>
  <c r="AD63" i="5"/>
  <c r="AD62" i="5"/>
  <c r="AD61" i="5"/>
  <c r="AD60" i="5"/>
  <c r="AM3" i="30"/>
  <c r="AR3" i="30"/>
  <c r="AQ3" i="30" s="1"/>
  <c r="AN3" i="30"/>
  <c r="AZ44" i="7"/>
  <c r="AZ45" i="7"/>
  <c r="AZ46" i="7"/>
  <c r="AZ47" i="7"/>
  <c r="AZ48" i="7"/>
  <c r="AZ49" i="7"/>
  <c r="AZ50" i="7"/>
  <c r="AZ42" i="7"/>
  <c r="AZ43" i="7"/>
  <c r="AZ27" i="7"/>
  <c r="AZ28" i="7"/>
  <c r="AZ30" i="7"/>
  <c r="AZ31" i="7"/>
  <c r="AZ33" i="7"/>
  <c r="AZ34" i="7"/>
  <c r="AZ35" i="7"/>
  <c r="AZ36" i="7"/>
  <c r="AZ37" i="7"/>
  <c r="AZ38" i="7"/>
  <c r="AZ39" i="7"/>
  <c r="AZ6" i="7"/>
  <c r="Z33" i="5"/>
  <c r="Z34" i="5"/>
  <c r="Z37" i="5"/>
  <c r="Z40" i="5"/>
  <c r="Z41" i="5"/>
  <c r="Z43" i="5"/>
  <c r="Z44" i="5"/>
  <c r="Z45" i="5"/>
  <c r="AA32" i="5"/>
  <c r="AD32" i="5" s="1"/>
  <c r="Z27" i="5"/>
  <c r="AA28" i="5"/>
  <c r="AD28" i="5" s="1"/>
  <c r="AA29" i="5"/>
  <c r="AD29" i="5" s="1"/>
  <c r="AA30" i="5"/>
  <c r="AD30" i="5" s="1"/>
  <c r="AA31" i="5"/>
  <c r="AD31" i="5" s="1"/>
  <c r="AA16" i="5"/>
  <c r="AD16" i="5" s="1"/>
  <c r="AA17" i="5"/>
  <c r="AD17" i="5" s="1"/>
  <c r="AA18" i="5"/>
  <c r="AD18" i="5" s="1"/>
  <c r="AA19" i="5"/>
  <c r="AD19" i="5" s="1"/>
  <c r="AA20" i="5"/>
  <c r="AD20" i="5" s="1"/>
  <c r="AA21" i="5"/>
  <c r="AD21" i="5" s="1"/>
  <c r="AA22" i="5"/>
  <c r="AD22" i="5" s="1"/>
  <c r="AA23" i="5"/>
  <c r="AD23" i="5" s="1"/>
  <c r="AA24" i="5"/>
  <c r="AD24" i="5" s="1"/>
  <c r="AA25" i="5"/>
  <c r="AD25" i="5" s="1"/>
  <c r="AA15" i="5"/>
  <c r="U15" i="5"/>
  <c r="T15" i="5" s="1"/>
  <c r="Z8" i="34"/>
  <c r="X8" i="34" s="1"/>
  <c r="Z9" i="34"/>
  <c r="X9" i="34" s="1"/>
  <c r="Z10" i="34"/>
  <c r="X10" i="34" s="1"/>
  <c r="Z11" i="34"/>
  <c r="X11" i="34" s="1"/>
  <c r="Z12" i="34"/>
  <c r="X12" i="34" s="1"/>
  <c r="Z13" i="34"/>
  <c r="X13" i="34" s="1"/>
  <c r="Z7" i="34"/>
  <c r="X7" i="34" s="1"/>
  <c r="Z11" i="5"/>
  <c r="W45" i="5"/>
  <c r="T66" i="5"/>
  <c r="W66" i="5" s="1"/>
  <c r="T77" i="5"/>
  <c r="T78" i="5"/>
  <c r="T79" i="5"/>
  <c r="T80" i="5"/>
  <c r="T81" i="5"/>
  <c r="T87" i="5"/>
  <c r="W87" i="5" s="1"/>
  <c r="T88" i="5"/>
  <c r="W88" i="5" s="1"/>
  <c r="T90" i="5"/>
  <c r="AD15" i="5" l="1"/>
  <c r="AC45" i="5"/>
  <c r="AP255" i="33"/>
  <c r="Z53" i="5"/>
  <c r="AC53" i="5" s="1"/>
  <c r="AP510" i="33"/>
  <c r="AC65" i="5"/>
  <c r="AP502" i="33"/>
  <c r="AC57" i="5"/>
  <c r="AP509" i="33"/>
  <c r="AC64" i="5"/>
  <c r="AP221" i="33"/>
  <c r="AC11" i="5"/>
  <c r="AP505" i="33"/>
  <c r="AC60" i="5"/>
  <c r="AP508" i="33"/>
  <c r="AC63" i="5"/>
  <c r="AP506" i="33"/>
  <c r="AC61" i="5"/>
  <c r="AP503" i="33"/>
  <c r="AC58" i="5"/>
  <c r="AP497" i="33"/>
  <c r="AC52" i="5"/>
  <c r="AP498" i="33"/>
  <c r="AP496" i="33"/>
  <c r="AC51" i="5"/>
  <c r="AP495" i="33"/>
  <c r="AC50" i="5"/>
  <c r="AP500" i="33"/>
  <c r="AC55" i="5"/>
  <c r="AP244" i="33"/>
  <c r="AC34" i="5"/>
  <c r="AP243" i="33"/>
  <c r="AC33" i="5"/>
  <c r="AP251" i="33"/>
  <c r="AC41" i="5"/>
  <c r="AP250" i="33"/>
  <c r="AC40" i="5"/>
  <c r="AP253" i="33"/>
  <c r="AC43" i="5"/>
  <c r="AP247" i="33"/>
  <c r="AC37" i="5"/>
  <c r="AP254" i="33"/>
  <c r="AC44" i="5"/>
  <c r="AP237" i="33"/>
  <c r="AC27" i="5"/>
  <c r="AD56" i="5"/>
  <c r="Z42" i="5"/>
  <c r="AC42" i="5" s="1"/>
  <c r="Z59" i="5"/>
  <c r="Z56" i="5"/>
  <c r="AC56" i="5" s="1"/>
  <c r="AP3" i="30"/>
  <c r="AD59" i="5"/>
  <c r="Z38" i="5"/>
  <c r="AC38" i="5" s="1"/>
  <c r="AP248" i="33"/>
  <c r="Z39" i="5"/>
  <c r="AC39" i="5" s="1"/>
  <c r="AP249" i="33"/>
  <c r="Z35" i="5"/>
  <c r="AC35" i="5" s="1"/>
  <c r="AP245" i="33"/>
  <c r="AP246" i="33"/>
  <c r="Z36" i="5"/>
  <c r="AC36" i="5" s="1"/>
  <c r="Z28" i="5"/>
  <c r="Z30" i="5"/>
  <c r="Z32" i="5"/>
  <c r="Z25" i="5"/>
  <c r="Z24" i="5"/>
  <c r="Z16" i="5"/>
  <c r="Z23" i="5"/>
  <c r="Z22" i="5"/>
  <c r="Z21" i="5"/>
  <c r="Z15" i="5"/>
  <c r="Z20" i="5"/>
  <c r="Z19" i="5"/>
  <c r="Z29" i="5"/>
  <c r="Z18" i="5"/>
  <c r="Z31" i="5"/>
  <c r="Z17" i="5"/>
  <c r="AP501" i="33" l="1"/>
  <c r="AP252" i="33"/>
  <c r="AP504" i="33"/>
  <c r="AC59" i="5"/>
  <c r="AP228" i="33"/>
  <c r="AC18" i="5"/>
  <c r="AP239" i="33"/>
  <c r="AC29" i="5"/>
  <c r="AP229" i="33"/>
  <c r="AC19" i="5"/>
  <c r="AP230" i="33"/>
  <c r="AC20" i="5"/>
  <c r="AP234" i="33"/>
  <c r="AC24" i="5"/>
  <c r="AP225" i="33"/>
  <c r="AC15" i="5"/>
  <c r="AP231" i="33"/>
  <c r="AC21" i="5"/>
  <c r="AP232" i="33"/>
  <c r="AC22" i="5"/>
  <c r="AP233" i="33"/>
  <c r="AC23" i="5"/>
  <c r="AP226" i="33"/>
  <c r="AC16" i="5"/>
  <c r="AP235" i="33"/>
  <c r="AC25" i="5"/>
  <c r="AP242" i="33"/>
  <c r="AC32" i="5"/>
  <c r="AP238" i="33"/>
  <c r="AC28" i="5"/>
  <c r="AP240" i="33"/>
  <c r="AC30" i="5"/>
  <c r="AP227" i="33"/>
  <c r="AC17" i="5"/>
  <c r="AP241" i="33"/>
  <c r="AC31" i="5"/>
  <c r="AA9" i="5"/>
  <c r="AD9" i="5" s="1"/>
  <c r="AA10" i="5"/>
  <c r="AD10" i="5" s="1"/>
  <c r="AA12" i="5"/>
  <c r="AD12" i="5" s="1"/>
  <c r="AA13" i="5"/>
  <c r="AD13" i="5" s="1"/>
  <c r="AA14" i="5"/>
  <c r="AD14" i="5" s="1"/>
  <c r="AA8" i="5"/>
  <c r="AD8" i="5" s="1"/>
  <c r="AD641" i="33"/>
  <c r="AD642" i="33"/>
  <c r="AD643" i="33"/>
  <c r="AD644" i="33"/>
  <c r="AD645" i="33"/>
  <c r="AD651" i="33"/>
  <c r="AD652" i="33"/>
  <c r="AD255" i="33"/>
  <c r="U71" i="5"/>
  <c r="U72" i="5"/>
  <c r="U73" i="5"/>
  <c r="U74" i="5"/>
  <c r="U75" i="5"/>
  <c r="U76" i="5"/>
  <c r="U70" i="5"/>
  <c r="AD636" i="33" l="1"/>
  <c r="T70" i="5"/>
  <c r="T72" i="5"/>
  <c r="T73" i="5"/>
  <c r="AD637" i="33" s="1"/>
  <c r="AD634" i="33"/>
  <c r="T76" i="5"/>
  <c r="AD640" i="33" s="1"/>
  <c r="T75" i="5"/>
  <c r="AD639" i="33" s="1"/>
  <c r="T71" i="5"/>
  <c r="AD635" i="33" s="1"/>
  <c r="T74" i="5"/>
  <c r="AD638" i="33" s="1"/>
  <c r="Z8" i="5"/>
  <c r="Z14" i="5"/>
  <c r="Z13" i="5"/>
  <c r="Z12" i="5"/>
  <c r="Z10" i="5"/>
  <c r="Z9" i="5"/>
  <c r="U93" i="5"/>
  <c r="U85" i="5"/>
  <c r="AP223" i="33" l="1"/>
  <c r="AC13" i="5"/>
  <c r="AP219" i="33"/>
  <c r="AC9" i="5"/>
  <c r="AP220" i="33"/>
  <c r="AC10" i="5"/>
  <c r="AP222" i="33"/>
  <c r="AC12" i="5"/>
  <c r="AP224" i="33"/>
  <c r="AC14" i="5"/>
  <c r="AP218" i="33"/>
  <c r="AC8" i="5"/>
  <c r="T85" i="5"/>
  <c r="AD649" i="33" s="1"/>
  <c r="AD657" i="33"/>
  <c r="T93" i="5"/>
  <c r="U60" i="5"/>
  <c r="U61" i="5"/>
  <c r="U62" i="5"/>
  <c r="U63" i="5"/>
  <c r="U64" i="5"/>
  <c r="U65" i="5"/>
  <c r="U51" i="5"/>
  <c r="U52" i="5"/>
  <c r="U54" i="5"/>
  <c r="U55" i="5"/>
  <c r="U50" i="5"/>
  <c r="U44" i="5"/>
  <c r="T44" i="5" s="1"/>
  <c r="U37" i="5"/>
  <c r="T37" i="5" s="1"/>
  <c r="U16" i="5"/>
  <c r="T16" i="5" s="1"/>
  <c r="U17" i="5"/>
  <c r="T17" i="5" s="1"/>
  <c r="U23" i="5"/>
  <c r="T23" i="5" s="1"/>
  <c r="U24" i="5"/>
  <c r="T24" i="5" s="1"/>
  <c r="U27" i="5"/>
  <c r="T27" i="5" s="1"/>
  <c r="U29" i="5"/>
  <c r="T29" i="5" s="1"/>
  <c r="AD225" i="33"/>
  <c r="AD243" i="33" l="1"/>
  <c r="AD254" i="33"/>
  <c r="AD247" i="33"/>
  <c r="T65" i="5"/>
  <c r="AD510" i="33" s="1"/>
  <c r="AD509" i="33"/>
  <c r="T64" i="5"/>
  <c r="AD508" i="33"/>
  <c r="T63" i="5"/>
  <c r="AD507" i="33"/>
  <c r="T62" i="5"/>
  <c r="AD506" i="33"/>
  <c r="T61" i="5"/>
  <c r="AD505" i="33"/>
  <c r="T60" i="5"/>
  <c r="AD495" i="33"/>
  <c r="T50" i="5"/>
  <c r="T55" i="5"/>
  <c r="AD500" i="33" s="1"/>
  <c r="T54" i="5"/>
  <c r="AD499" i="33" s="1"/>
  <c r="AD497" i="33"/>
  <c r="T52" i="5"/>
  <c r="AD496" i="33"/>
  <c r="T51" i="5"/>
  <c r="AD237" i="33"/>
  <c r="AD234" i="33"/>
  <c r="AD239" i="33"/>
  <c r="AD226" i="33"/>
  <c r="AD227" i="33"/>
  <c r="AD233" i="33"/>
  <c r="AA26" i="5" l="1"/>
  <c r="AZ40" i="7"/>
  <c r="K42" i="5"/>
  <c r="AA3" i="5" l="1"/>
  <c r="AZ4" i="7"/>
  <c r="Z26" i="5"/>
  <c r="AP236" i="33" s="1"/>
  <c r="AD26" i="5"/>
  <c r="AD3" i="5" s="1"/>
  <c r="O93" i="5"/>
  <c r="O90" i="5"/>
  <c r="O85" i="5"/>
  <c r="O77" i="5"/>
  <c r="O76" i="5"/>
  <c r="O75" i="5"/>
  <c r="O74" i="5"/>
  <c r="O73" i="5"/>
  <c r="O72" i="5"/>
  <c r="O71" i="5"/>
  <c r="O70" i="5"/>
  <c r="AC26" i="5" l="1"/>
  <c r="AC3" i="5" s="1"/>
  <c r="Z3" i="5"/>
  <c r="W93" i="5" l="1"/>
  <c r="K91" i="5"/>
  <c r="M91" i="5" s="1"/>
  <c r="K90" i="5"/>
  <c r="W90" i="5" s="1"/>
  <c r="M88" i="5"/>
  <c r="M87" i="5"/>
  <c r="M66" i="5"/>
  <c r="M10" i="5"/>
  <c r="M26" i="5"/>
  <c r="M45" i="5"/>
  <c r="K86" i="5"/>
  <c r="W85" i="5"/>
  <c r="K81" i="5"/>
  <c r="W81" i="5" s="1"/>
  <c r="K80" i="5"/>
  <c r="W80" i="5" s="1"/>
  <c r="K79" i="5"/>
  <c r="W79" i="5" s="1"/>
  <c r="K78" i="5"/>
  <c r="W78" i="5" s="1"/>
  <c r="K77" i="5"/>
  <c r="W77" i="5" s="1"/>
  <c r="K76" i="5"/>
  <c r="W76" i="5" s="1"/>
  <c r="K75" i="5"/>
  <c r="W75" i="5" s="1"/>
  <c r="K74" i="5"/>
  <c r="W74" i="5" s="1"/>
  <c r="K73" i="5"/>
  <c r="W73" i="5" s="1"/>
  <c r="K72" i="5"/>
  <c r="W72" i="5" s="1"/>
  <c r="K71" i="5"/>
  <c r="W71" i="5" s="1"/>
  <c r="K70" i="5"/>
  <c r="W70" i="5" s="1"/>
  <c r="K65" i="5"/>
  <c r="W65" i="5" s="1"/>
  <c r="K64" i="5"/>
  <c r="W64" i="5" s="1"/>
  <c r="K63" i="5"/>
  <c r="W63" i="5" s="1"/>
  <c r="K62" i="5"/>
  <c r="W62" i="5" s="1"/>
  <c r="K61" i="5"/>
  <c r="W61" i="5" s="1"/>
  <c r="K60" i="5"/>
  <c r="W60" i="5" s="1"/>
  <c r="K59" i="5"/>
  <c r="M59" i="5" s="1"/>
  <c r="K58" i="5"/>
  <c r="K57" i="5"/>
  <c r="K56" i="5"/>
  <c r="K55" i="5"/>
  <c r="W55" i="5" s="1"/>
  <c r="K54" i="5"/>
  <c r="K53" i="5"/>
  <c r="K52" i="5"/>
  <c r="W52" i="5" s="1"/>
  <c r="K51" i="5"/>
  <c r="W51" i="5" s="1"/>
  <c r="K50" i="5"/>
  <c r="W50" i="5" s="1"/>
  <c r="K44" i="5"/>
  <c r="W44" i="5" s="1"/>
  <c r="K43" i="5"/>
  <c r="M43" i="5" s="1"/>
  <c r="M42" i="5"/>
  <c r="K41" i="5"/>
  <c r="M41" i="5" s="1"/>
  <c r="K40" i="5"/>
  <c r="K39" i="5"/>
  <c r="M39" i="5" s="1"/>
  <c r="K38" i="5"/>
  <c r="M38" i="5" s="1"/>
  <c r="W37" i="5"/>
  <c r="K36" i="5"/>
  <c r="M36" i="5" s="1"/>
  <c r="K35" i="5"/>
  <c r="M35" i="5" s="1"/>
  <c r="K34" i="5"/>
  <c r="K33" i="5"/>
  <c r="W33" i="5" s="1"/>
  <c r="M32" i="5"/>
  <c r="M31" i="5"/>
  <c r="M30" i="5"/>
  <c r="W29" i="5"/>
  <c r="M28" i="5"/>
  <c r="W27" i="5"/>
  <c r="M25" i="5"/>
  <c r="W24" i="5"/>
  <c r="K23" i="5"/>
  <c r="K22" i="5"/>
  <c r="AI28" i="7" s="1"/>
  <c r="K21" i="5"/>
  <c r="K20" i="5"/>
  <c r="AI30" i="7" s="1"/>
  <c r="K19" i="5"/>
  <c r="AI26" i="7" s="1"/>
  <c r="K18" i="5"/>
  <c r="K17" i="5"/>
  <c r="W17" i="5" s="1"/>
  <c r="K16" i="5"/>
  <c r="AI22" i="7" s="1"/>
  <c r="K15" i="5"/>
  <c r="K14" i="5"/>
  <c r="M14" i="5" s="1"/>
  <c r="K13" i="5"/>
  <c r="M13" i="5" s="1"/>
  <c r="K12" i="5"/>
  <c r="M12" i="5" s="1"/>
  <c r="K11" i="5"/>
  <c r="M11" i="5" s="1"/>
  <c r="AI23" i="7" l="1"/>
  <c r="AI29" i="7"/>
  <c r="AI9" i="7"/>
  <c r="AI14" i="7"/>
  <c r="AI19" i="7"/>
  <c r="AI24" i="7"/>
  <c r="M21" i="5"/>
  <c r="AI31" i="7"/>
  <c r="M22" i="5"/>
  <c r="W15" i="5"/>
  <c r="AI13" i="7"/>
  <c r="AI15" i="7"/>
  <c r="AI8" i="7"/>
  <c r="AI18" i="7"/>
  <c r="AI20" i="7"/>
  <c r="AI25" i="7"/>
  <c r="AI10" i="7"/>
  <c r="M20" i="5"/>
  <c r="W16" i="5"/>
  <c r="AI12" i="7"/>
  <c r="AI17" i="7"/>
  <c r="AI7" i="7"/>
  <c r="AI11" i="7"/>
  <c r="AI16" i="7"/>
  <c r="AI21" i="7"/>
  <c r="M58" i="5"/>
  <c r="AH18" i="36"/>
  <c r="AP18" i="36" s="1"/>
  <c r="M57" i="5"/>
  <c r="AH16" i="36"/>
  <c r="AP16" i="36" s="1"/>
  <c r="M53" i="5"/>
  <c r="AH5" i="36"/>
  <c r="AP5" i="36" s="1"/>
  <c r="AH6" i="36"/>
  <c r="AP6" i="36" s="1"/>
  <c r="W54" i="5"/>
  <c r="AH21" i="36"/>
  <c r="AP21" i="36" s="1"/>
  <c r="AH22" i="36"/>
  <c r="AP22" i="36" s="1"/>
  <c r="M56" i="5"/>
  <c r="AH19" i="36"/>
  <c r="AP19" i="36" s="1"/>
  <c r="AH14" i="36"/>
  <c r="AP14" i="36" s="1"/>
  <c r="AH12" i="36"/>
  <c r="AP12" i="36" s="1"/>
  <c r="AH11" i="36"/>
  <c r="AP11" i="36" s="1"/>
  <c r="AH9" i="36"/>
  <c r="AP9" i="36" s="1"/>
  <c r="AH13" i="36"/>
  <c r="AP13" i="36" s="1"/>
  <c r="AH15" i="36"/>
  <c r="AP15" i="36" s="1"/>
  <c r="AH10" i="36"/>
  <c r="AP10" i="36" s="1"/>
  <c r="M63" i="5"/>
  <c r="W23" i="5"/>
  <c r="AI32" i="7"/>
  <c r="M19" i="5"/>
  <c r="M64" i="5"/>
  <c r="M65" i="5"/>
  <c r="AI37" i="26"/>
  <c r="AI63" i="26"/>
  <c r="AI77" i="26"/>
  <c r="AI91" i="26"/>
  <c r="AI105" i="26"/>
  <c r="AI119" i="26"/>
  <c r="AI133" i="26"/>
  <c r="AI150" i="26"/>
  <c r="AI163" i="26"/>
  <c r="AI187" i="26"/>
  <c r="AI199" i="26"/>
  <c r="AI214" i="26"/>
  <c r="AI226" i="26"/>
  <c r="AI272" i="26"/>
  <c r="AI286" i="26"/>
  <c r="AI635" i="26"/>
  <c r="AP635" i="26" s="1"/>
  <c r="AI683" i="26"/>
  <c r="AI155" i="26"/>
  <c r="AI204" i="26"/>
  <c r="AI262" i="26"/>
  <c r="AI687" i="26"/>
  <c r="AI157" i="26"/>
  <c r="AI220" i="26"/>
  <c r="AI689" i="26"/>
  <c r="AI44" i="26"/>
  <c r="AI114" i="26"/>
  <c r="AI194" i="26"/>
  <c r="AI692" i="26"/>
  <c r="AI61" i="26"/>
  <c r="AI102" i="26"/>
  <c r="AI186" i="26"/>
  <c r="AI271" i="26"/>
  <c r="AI38" i="26"/>
  <c r="AI64" i="26"/>
  <c r="AI78" i="26"/>
  <c r="AI92" i="26"/>
  <c r="AI106" i="26"/>
  <c r="AI120" i="26"/>
  <c r="AI134" i="26"/>
  <c r="AI151" i="26"/>
  <c r="AI164" i="26"/>
  <c r="AI188" i="26"/>
  <c r="AP188" i="26" s="1"/>
  <c r="AI200" i="26"/>
  <c r="AI215" i="26"/>
  <c r="AI227" i="26"/>
  <c r="AI244" i="26"/>
  <c r="AI257" i="26"/>
  <c r="AI273" i="26"/>
  <c r="AI287" i="26"/>
  <c r="AI684" i="26"/>
  <c r="AI125" i="26"/>
  <c r="AI167" i="26"/>
  <c r="AI230" i="26"/>
  <c r="AI276" i="26"/>
  <c r="AI83" i="26"/>
  <c r="AI169" i="26"/>
  <c r="AI278" i="26"/>
  <c r="AI58" i="26"/>
  <c r="AI128" i="26"/>
  <c r="AI279" i="26"/>
  <c r="AI35" i="26"/>
  <c r="AI147" i="26"/>
  <c r="AI224" i="26"/>
  <c r="AI20" i="26"/>
  <c r="AI198" i="26"/>
  <c r="AI682" i="26"/>
  <c r="AI39" i="26"/>
  <c r="AI79" i="26"/>
  <c r="AI93" i="26"/>
  <c r="AI107" i="26"/>
  <c r="AI123" i="26"/>
  <c r="AI137" i="26"/>
  <c r="AI152" i="26"/>
  <c r="AI165" i="26"/>
  <c r="AI201" i="26"/>
  <c r="AI216" i="26"/>
  <c r="AI245" i="26"/>
  <c r="AI274" i="26"/>
  <c r="AI671" i="26"/>
  <c r="AI685" i="26"/>
  <c r="AI41" i="26"/>
  <c r="AI81" i="26"/>
  <c r="AI139" i="26"/>
  <c r="AI191" i="26"/>
  <c r="AI247" i="26"/>
  <c r="AI43" i="26"/>
  <c r="AI127" i="26"/>
  <c r="AI193" i="26"/>
  <c r="AI249" i="26"/>
  <c r="AI675" i="26"/>
  <c r="AI158" i="26"/>
  <c r="AI690" i="26"/>
  <c r="AI117" i="26"/>
  <c r="AI185" i="26"/>
  <c r="AI270" i="26"/>
  <c r="AI695" i="26"/>
  <c r="AI88" i="26"/>
  <c r="AI148" i="26"/>
  <c r="AI40" i="26"/>
  <c r="AI52" i="26"/>
  <c r="AI80" i="26"/>
  <c r="AI94" i="26"/>
  <c r="AI108" i="26"/>
  <c r="AI124" i="26"/>
  <c r="AI138" i="26"/>
  <c r="AI153" i="26"/>
  <c r="AI166" i="26"/>
  <c r="AI190" i="26"/>
  <c r="AI202" i="26"/>
  <c r="AI217" i="26"/>
  <c r="AI246" i="26"/>
  <c r="AI275" i="26"/>
  <c r="AI686" i="26"/>
  <c r="AI109" i="26"/>
  <c r="AI218" i="26"/>
  <c r="AI57" i="26"/>
  <c r="AI113" i="26"/>
  <c r="AI181" i="26"/>
  <c r="AP181" i="26" s="1"/>
  <c r="AI235" i="26"/>
  <c r="AI84" i="26"/>
  <c r="AI221" i="26"/>
  <c r="AI680" i="26"/>
  <c r="AI19" i="26"/>
  <c r="AI161" i="26"/>
  <c r="AI667" i="26"/>
  <c r="AI76" i="26"/>
  <c r="AI162" i="26"/>
  <c r="AI668" i="26"/>
  <c r="AI42" i="26"/>
  <c r="AI56" i="26"/>
  <c r="AI82" i="26"/>
  <c r="AI112" i="26"/>
  <c r="AI126" i="26"/>
  <c r="AI140" i="26"/>
  <c r="AI156" i="26"/>
  <c r="AI168" i="26"/>
  <c r="AI180" i="26"/>
  <c r="AI192" i="26"/>
  <c r="AI205" i="26"/>
  <c r="AI219" i="26"/>
  <c r="AI248" i="26"/>
  <c r="AI263" i="26"/>
  <c r="AI277" i="26"/>
  <c r="AI688" i="26"/>
  <c r="AI141" i="26"/>
  <c r="AI206" i="26"/>
  <c r="AI264" i="26"/>
  <c r="AI144" i="26"/>
  <c r="AI207" i="26"/>
  <c r="AI265" i="26"/>
  <c r="AI210" i="26"/>
  <c r="AI681" i="26"/>
  <c r="AI36" i="26"/>
  <c r="AI118" i="26"/>
  <c r="AI225" i="26"/>
  <c r="AI634" i="26"/>
  <c r="AP634" i="26" s="1"/>
  <c r="AI33" i="26"/>
  <c r="AP33" i="26" s="1"/>
  <c r="AI59" i="26"/>
  <c r="AI71" i="26"/>
  <c r="AI115" i="26"/>
  <c r="AI129" i="26"/>
  <c r="AI145" i="26"/>
  <c r="AI159" i="26"/>
  <c r="AI183" i="26"/>
  <c r="AI195" i="26"/>
  <c r="AI208" i="26"/>
  <c r="AI222" i="26"/>
  <c r="AI252" i="26"/>
  <c r="AI268" i="26"/>
  <c r="AI280" i="26"/>
  <c r="AI691" i="26"/>
  <c r="AI18" i="26"/>
  <c r="AI34" i="26"/>
  <c r="AI60" i="26"/>
  <c r="AI116" i="26"/>
  <c r="AI130" i="26"/>
  <c r="AI146" i="26"/>
  <c r="AI160" i="26"/>
  <c r="AI184" i="26"/>
  <c r="AI196" i="26"/>
  <c r="AP196" i="26" s="1"/>
  <c r="AI209" i="26"/>
  <c r="AI223" i="26"/>
  <c r="AI253" i="26"/>
  <c r="AI269" i="26"/>
  <c r="AI281" i="26"/>
  <c r="AI62" i="26"/>
  <c r="AI49" i="26"/>
  <c r="AI95" i="26"/>
  <c r="AI69" i="26"/>
  <c r="AI97" i="26"/>
  <c r="AI48" i="26"/>
  <c r="AI50" i="26"/>
  <c r="AI67" i="26"/>
  <c r="AI13" i="26"/>
  <c r="AI51" i="26"/>
  <c r="AI65" i="26"/>
  <c r="AI14" i="26"/>
  <c r="AI98" i="26"/>
  <c r="AI47" i="26"/>
  <c r="AI66" i="26"/>
  <c r="AI11" i="26"/>
  <c r="AI55" i="26"/>
  <c r="AI179" i="26"/>
  <c r="AI70" i="26"/>
  <c r="AI12" i="26"/>
  <c r="AI68" i="26"/>
  <c r="AI96" i="26"/>
  <c r="AI87" i="26"/>
  <c r="AI15" i="26"/>
  <c r="AI45" i="26"/>
  <c r="AI85" i="26"/>
  <c r="AI99" i="26"/>
  <c r="AI171" i="26"/>
  <c r="AI46" i="26"/>
  <c r="AI74" i="26"/>
  <c r="AI86" i="26"/>
  <c r="AI75" i="26"/>
  <c r="AI242" i="26"/>
  <c r="AI599" i="26"/>
  <c r="AI611" i="26"/>
  <c r="AI623" i="26"/>
  <c r="AI615" i="26"/>
  <c r="AI605" i="26"/>
  <c r="AI594" i="26"/>
  <c r="AI630" i="26"/>
  <c r="AI131" i="26"/>
  <c r="AI609" i="26"/>
  <c r="AI23" i="26"/>
  <c r="AI588" i="26"/>
  <c r="AI600" i="26"/>
  <c r="AI612" i="26"/>
  <c r="AI624" i="26"/>
  <c r="AI636" i="26"/>
  <c r="AI26" i="26"/>
  <c r="AI627" i="26"/>
  <c r="AI617" i="26"/>
  <c r="AI596" i="26"/>
  <c r="AI632" i="26"/>
  <c r="AI621" i="26"/>
  <c r="AI132" i="26"/>
  <c r="AI598" i="26"/>
  <c r="AI24" i="26"/>
  <c r="AI228" i="26"/>
  <c r="AI589" i="26"/>
  <c r="AI601" i="26"/>
  <c r="AI613" i="26"/>
  <c r="AI625" i="26"/>
  <c r="AI637" i="26"/>
  <c r="AI603" i="26"/>
  <c r="AI593" i="26"/>
  <c r="AI237" i="26"/>
  <c r="AI606" i="26"/>
  <c r="AI608" i="26"/>
  <c r="AI241" i="26"/>
  <c r="AI610" i="26"/>
  <c r="AI25" i="26"/>
  <c r="AI229" i="26"/>
  <c r="AI590" i="26"/>
  <c r="AI602" i="26"/>
  <c r="AI614" i="26"/>
  <c r="AI626" i="26"/>
  <c r="AI638" i="26"/>
  <c r="AI591" i="26"/>
  <c r="AI639" i="26"/>
  <c r="AI629" i="26"/>
  <c r="AI618" i="26"/>
  <c r="AI231" i="26"/>
  <c r="AI592" i="26"/>
  <c r="AI604" i="26"/>
  <c r="AI616" i="26"/>
  <c r="AI628" i="26"/>
  <c r="AI597" i="26"/>
  <c r="AI595" i="26"/>
  <c r="AI607" i="26"/>
  <c r="AI619" i="26"/>
  <c r="AI631" i="26"/>
  <c r="AI620" i="26"/>
  <c r="AI633" i="26"/>
  <c r="AI622" i="26"/>
  <c r="AI175" i="26"/>
  <c r="AI176" i="26"/>
  <c r="AI9" i="26"/>
  <c r="AI177" i="26"/>
  <c r="AI10" i="26"/>
  <c r="AI178" i="26"/>
  <c r="AI170" i="26"/>
  <c r="AI172" i="26"/>
  <c r="AI173" i="26"/>
  <c r="AI174" i="26"/>
  <c r="M27" i="5"/>
  <c r="AI256" i="26"/>
  <c r="AI460" i="26"/>
  <c r="AP460" i="26" s="1"/>
  <c r="AI490" i="26"/>
  <c r="AP490" i="26" s="1"/>
  <c r="AI520" i="26"/>
  <c r="AP520" i="26" s="1"/>
  <c r="AI553" i="26"/>
  <c r="AP553" i="26" s="1"/>
  <c r="AI587" i="26"/>
  <c r="AP587" i="26" s="1"/>
  <c r="AI669" i="26"/>
  <c r="AI529" i="26"/>
  <c r="AP529" i="26" s="1"/>
  <c r="AI445" i="26"/>
  <c r="AP445" i="26" s="1"/>
  <c r="AI250" i="26"/>
  <c r="AI544" i="26"/>
  <c r="AP544" i="26" s="1"/>
  <c r="AI197" i="26"/>
  <c r="AP197" i="26" s="1"/>
  <c r="AI454" i="26"/>
  <c r="AP454" i="26" s="1"/>
  <c r="AI584" i="26"/>
  <c r="AP584" i="26" s="1"/>
  <c r="AI463" i="26"/>
  <c r="AP463" i="26" s="1"/>
  <c r="AI493" i="26"/>
  <c r="AP493" i="26" s="1"/>
  <c r="AI523" i="26"/>
  <c r="AP523" i="26" s="1"/>
  <c r="AI556" i="26"/>
  <c r="AP556" i="26" s="1"/>
  <c r="AI670" i="26"/>
  <c r="AI565" i="26"/>
  <c r="AP565" i="26" s="1"/>
  <c r="AI182" i="26"/>
  <c r="AP182" i="26" s="1"/>
  <c r="AI574" i="26"/>
  <c r="AP574" i="26" s="1"/>
  <c r="AI676" i="26"/>
  <c r="AI484" i="26"/>
  <c r="AP484" i="26" s="1"/>
  <c r="AI283" i="26"/>
  <c r="AI189" i="26"/>
  <c r="AP189" i="26" s="1"/>
  <c r="AI258" i="26"/>
  <c r="AI432" i="26"/>
  <c r="AI466" i="26"/>
  <c r="AP466" i="26" s="1"/>
  <c r="AI496" i="26"/>
  <c r="AP496" i="26" s="1"/>
  <c r="AI559" i="26"/>
  <c r="AP559" i="26" s="1"/>
  <c r="AI472" i="26"/>
  <c r="AP472" i="26" s="1"/>
  <c r="AI673" i="26"/>
  <c r="AI505" i="26"/>
  <c r="AP505" i="26" s="1"/>
  <c r="AI580" i="26"/>
  <c r="AP580" i="26" s="1"/>
  <c r="AI457" i="26"/>
  <c r="AP457" i="26" s="1"/>
  <c r="AI259" i="26"/>
  <c r="AI435" i="26"/>
  <c r="AP435" i="26" s="1"/>
  <c r="AI469" i="26"/>
  <c r="AP469" i="26" s="1"/>
  <c r="AI499" i="26"/>
  <c r="AP499" i="26" s="1"/>
  <c r="AI526" i="26"/>
  <c r="AP526" i="26" s="1"/>
  <c r="AI562" i="26"/>
  <c r="AP562" i="26" s="1"/>
  <c r="AI672" i="26"/>
  <c r="AI438" i="26"/>
  <c r="AP438" i="26" s="1"/>
  <c r="AI535" i="26"/>
  <c r="AP535" i="26" s="1"/>
  <c r="AI478" i="26"/>
  <c r="AP478" i="26" s="1"/>
  <c r="AI577" i="26"/>
  <c r="AP577" i="26" s="1"/>
  <c r="AI240" i="26"/>
  <c r="AI547" i="26"/>
  <c r="AP547" i="26" s="1"/>
  <c r="AI255" i="26"/>
  <c r="AI550" i="26"/>
  <c r="AP550" i="26" s="1"/>
  <c r="AI27" i="26"/>
  <c r="AI442" i="26"/>
  <c r="AP442" i="26" s="1"/>
  <c r="AI475" i="26"/>
  <c r="AP475" i="26" s="1"/>
  <c r="AI502" i="26"/>
  <c r="AP502" i="26" s="1"/>
  <c r="AI532" i="26"/>
  <c r="AP532" i="26" s="1"/>
  <c r="AI568" i="26"/>
  <c r="AP568" i="26" s="1"/>
  <c r="AI644" i="26"/>
  <c r="AI674" i="26"/>
  <c r="AI28" i="26"/>
  <c r="AI571" i="26"/>
  <c r="AP571" i="26" s="1"/>
  <c r="AI648" i="26"/>
  <c r="AI29" i="26"/>
  <c r="AI538" i="26"/>
  <c r="AP538" i="26" s="1"/>
  <c r="AI654" i="26"/>
  <c r="AI511" i="26"/>
  <c r="AP511" i="26" s="1"/>
  <c r="AI661" i="26"/>
  <c r="AI101" i="26"/>
  <c r="AI282" i="26"/>
  <c r="AI517" i="26"/>
  <c r="AP517" i="26" s="1"/>
  <c r="AI238" i="26"/>
  <c r="AI448" i="26"/>
  <c r="AP448" i="26" s="1"/>
  <c r="AI508" i="26"/>
  <c r="AP508" i="26" s="1"/>
  <c r="AI541" i="26"/>
  <c r="AP541" i="26" s="1"/>
  <c r="AI657" i="26"/>
  <c r="AI677" i="26"/>
  <c r="AI100" i="26"/>
  <c r="AI239" i="26"/>
  <c r="AI451" i="26"/>
  <c r="AP451" i="26" s="1"/>
  <c r="AI481" i="26"/>
  <c r="AP481" i="26" s="1"/>
  <c r="AI254" i="26"/>
  <c r="AI514" i="26"/>
  <c r="AP514" i="26" s="1"/>
  <c r="AI213" i="26"/>
  <c r="AP213" i="26" s="1"/>
  <c r="AI487" i="26"/>
  <c r="AP487" i="26" s="1"/>
  <c r="AI22" i="26"/>
  <c r="AI7" i="26"/>
  <c r="M83" i="5"/>
  <c r="M82" i="5"/>
  <c r="M89" i="5"/>
  <c r="M84" i="5"/>
  <c r="M86" i="5"/>
  <c r="AI6" i="26"/>
  <c r="M92" i="5"/>
  <c r="M74" i="5"/>
  <c r="M55" i="5"/>
  <c r="M76" i="5"/>
  <c r="M77" i="5"/>
  <c r="M15" i="5"/>
  <c r="M33" i="5"/>
  <c r="M34" i="5"/>
  <c r="M17" i="5"/>
  <c r="M18" i="5"/>
  <c r="M80" i="5"/>
  <c r="M40" i="5"/>
  <c r="M81" i="5"/>
  <c r="M90" i="5"/>
  <c r="M52" i="5"/>
  <c r="M78" i="5"/>
  <c r="M44" i="5"/>
  <c r="M72" i="5"/>
  <c r="M16" i="5"/>
  <c r="M54" i="5"/>
  <c r="M75" i="5"/>
  <c r="M79" i="5"/>
  <c r="M85" i="5"/>
  <c r="M29" i="5"/>
  <c r="M50" i="5"/>
  <c r="M70" i="5"/>
  <c r="M73" i="5"/>
  <c r="M37" i="5"/>
  <c r="M23" i="5"/>
  <c r="M60" i="5"/>
  <c r="M24" i="5"/>
  <c r="M61" i="5"/>
  <c r="M62" i="5"/>
  <c r="M51" i="5"/>
  <c r="M71" i="5"/>
  <c r="M93" i="5"/>
  <c r="K9" i="5"/>
  <c r="M9" i="5" s="1"/>
  <c r="J8" i="5"/>
  <c r="L26" i="5"/>
  <c r="K8" i="5"/>
  <c r="AP21" i="7" l="1"/>
  <c r="AQ21" i="7"/>
  <c r="AO22" i="36"/>
  <c r="AO21" i="36"/>
  <c r="AO9" i="36"/>
  <c r="AO11" i="36"/>
  <c r="AO12" i="36"/>
  <c r="AO6" i="36"/>
  <c r="AO5" i="36"/>
  <c r="AO14" i="36"/>
  <c r="AO16" i="36"/>
  <c r="AO10" i="36"/>
  <c r="AO15" i="36"/>
  <c r="AO18" i="36"/>
  <c r="AO13" i="36"/>
  <c r="AP11" i="7"/>
  <c r="AQ11" i="7"/>
  <c r="AP16" i="7"/>
  <c r="AQ16" i="7"/>
  <c r="AQ24" i="7"/>
  <c r="AP24" i="7"/>
  <c r="AP32" i="7"/>
  <c r="AQ32" i="7"/>
  <c r="AP25" i="7"/>
  <c r="AQ25" i="7"/>
  <c r="AQ9" i="7"/>
  <c r="AP9" i="7"/>
  <c r="AP20" i="7"/>
  <c r="AQ20" i="7"/>
  <c r="AP14" i="7"/>
  <c r="AQ14" i="7"/>
  <c r="L8" i="5"/>
  <c r="M8" i="5"/>
  <c r="AL517" i="33"/>
  <c r="AM517" i="33"/>
  <c r="AN517" i="33"/>
  <c r="AL518" i="33"/>
  <c r="AM518" i="33"/>
  <c r="AN518" i="33"/>
  <c r="AL519" i="33"/>
  <c r="AM519" i="33"/>
  <c r="AN519" i="33"/>
  <c r="AL520" i="33"/>
  <c r="AM520" i="33"/>
  <c r="AN520" i="33"/>
  <c r="AL521" i="33"/>
  <c r="AM521" i="33"/>
  <c r="AN521" i="33"/>
  <c r="AL522" i="33"/>
  <c r="AM522" i="33"/>
  <c r="AN522" i="33"/>
  <c r="AL524" i="33"/>
  <c r="AM524" i="33"/>
  <c r="AN524" i="33"/>
  <c r="AL525" i="33"/>
  <c r="AM525" i="33"/>
  <c r="AN525" i="33"/>
  <c r="AL526" i="33"/>
  <c r="AM526" i="33"/>
  <c r="AN526" i="33"/>
  <c r="AL527" i="33"/>
  <c r="AM527" i="33"/>
  <c r="AN527" i="33"/>
  <c r="AL528" i="33"/>
  <c r="AM528" i="33"/>
  <c r="AN528" i="33"/>
  <c r="AL530" i="33"/>
  <c r="AM530" i="33"/>
  <c r="AN530" i="33"/>
  <c r="AL531" i="33"/>
  <c r="AM531" i="33"/>
  <c r="AN531" i="33"/>
  <c r="AL532" i="33"/>
  <c r="AM532" i="33"/>
  <c r="AN532" i="33"/>
  <c r="AL533" i="33"/>
  <c r="AM533" i="33"/>
  <c r="AN533" i="33"/>
  <c r="AL534" i="33"/>
  <c r="AM534" i="33"/>
  <c r="AN534" i="33"/>
  <c r="AL536" i="33"/>
  <c r="AM536" i="33"/>
  <c r="AN536" i="33"/>
  <c r="AL537" i="33"/>
  <c r="AM537" i="33"/>
  <c r="AN537" i="33"/>
  <c r="AL538" i="33"/>
  <c r="AM538" i="33"/>
  <c r="AN538" i="33"/>
  <c r="AL539" i="33"/>
  <c r="AM539" i="33"/>
  <c r="AN539" i="33"/>
  <c r="AL540" i="33"/>
  <c r="AM540" i="33"/>
  <c r="AN540" i="33"/>
  <c r="AL542" i="33"/>
  <c r="AM542" i="33"/>
  <c r="AN542" i="33"/>
  <c r="AL543" i="33"/>
  <c r="AM543" i="33"/>
  <c r="AN543" i="33"/>
  <c r="AL544" i="33"/>
  <c r="AM544" i="33"/>
  <c r="AN544" i="33"/>
  <c r="AL545" i="33"/>
  <c r="AM545" i="33"/>
  <c r="AN545" i="33"/>
  <c r="AL546" i="33"/>
  <c r="AM546" i="33"/>
  <c r="AN546" i="33"/>
  <c r="AL548" i="33"/>
  <c r="AM548" i="33"/>
  <c r="AN548" i="33"/>
  <c r="AL549" i="33"/>
  <c r="AM549" i="33"/>
  <c r="AN549" i="33"/>
  <c r="AL550" i="33"/>
  <c r="AM550" i="33"/>
  <c r="AN550" i="33"/>
  <c r="AL551" i="33"/>
  <c r="AM551" i="33"/>
  <c r="AN551" i="33"/>
  <c r="AL552" i="33"/>
  <c r="AM552" i="33"/>
  <c r="AN552" i="33"/>
  <c r="AL554" i="33"/>
  <c r="AM554" i="33"/>
  <c r="AN554" i="33"/>
  <c r="AL555" i="33"/>
  <c r="AM555" i="33"/>
  <c r="AN555" i="33"/>
  <c r="AL556" i="33"/>
  <c r="AM556" i="33"/>
  <c r="AN556" i="33"/>
  <c r="AL557" i="33"/>
  <c r="AM557" i="33"/>
  <c r="AN557" i="33"/>
  <c r="AL559" i="33"/>
  <c r="AM559" i="33"/>
  <c r="AN559" i="33"/>
  <c r="AL560" i="33"/>
  <c r="AM560" i="33"/>
  <c r="AN560" i="33"/>
  <c r="AL561" i="33"/>
  <c r="AM561" i="33"/>
  <c r="AN561" i="33"/>
  <c r="AL562" i="33"/>
  <c r="AM562" i="33"/>
  <c r="AN562" i="33"/>
  <c r="AL563" i="33"/>
  <c r="AM563" i="33"/>
  <c r="AN563" i="33"/>
  <c r="AL564" i="33"/>
  <c r="AM564" i="33"/>
  <c r="AN564" i="33"/>
  <c r="AL565" i="33"/>
  <c r="AM565" i="33"/>
  <c r="AN565" i="33"/>
  <c r="AL566" i="33"/>
  <c r="AM566" i="33"/>
  <c r="AN566" i="33"/>
  <c r="AL567" i="33"/>
  <c r="AM567" i="33"/>
  <c r="AN567" i="33"/>
  <c r="AL569" i="33"/>
  <c r="AM569" i="33"/>
  <c r="AN569" i="33"/>
  <c r="AL570" i="33"/>
  <c r="AM570" i="33"/>
  <c r="AN570" i="33"/>
  <c r="AL571" i="33"/>
  <c r="AM571" i="33"/>
  <c r="AN571" i="33"/>
  <c r="AL572" i="33"/>
  <c r="AM572" i="33"/>
  <c r="AN572" i="33"/>
  <c r="AL573" i="33"/>
  <c r="AM573" i="33"/>
  <c r="AN573" i="33"/>
  <c r="AL574" i="33"/>
  <c r="AM574" i="33"/>
  <c r="AN574" i="33"/>
  <c r="AL575" i="33"/>
  <c r="AM575" i="33"/>
  <c r="AN575" i="33"/>
  <c r="AL576" i="33"/>
  <c r="AM576" i="33"/>
  <c r="AN576" i="33"/>
  <c r="AL578" i="33"/>
  <c r="AM578" i="33"/>
  <c r="AN578" i="33"/>
  <c r="AL579" i="33"/>
  <c r="AM579" i="33"/>
  <c r="AN579" i="33"/>
  <c r="AL581" i="33"/>
  <c r="AM581" i="33"/>
  <c r="AN581" i="33"/>
  <c r="AL582" i="33"/>
  <c r="AM582" i="33"/>
  <c r="AN582" i="33"/>
  <c r="AL584" i="33"/>
  <c r="AM584" i="33"/>
  <c r="AN584" i="33"/>
  <c r="AL585" i="33"/>
  <c r="AM585" i="33"/>
  <c r="AN585" i="33"/>
  <c r="AL586" i="33"/>
  <c r="AM586" i="33"/>
  <c r="AN586" i="33"/>
  <c r="AL587" i="33"/>
  <c r="AM587" i="33"/>
  <c r="AN587" i="33"/>
  <c r="AL588" i="33"/>
  <c r="AM588" i="33"/>
  <c r="AN588" i="33"/>
  <c r="AL590" i="33"/>
  <c r="AM590" i="33"/>
  <c r="AN590" i="33"/>
  <c r="AL591" i="33"/>
  <c r="AM591" i="33"/>
  <c r="AN591" i="33"/>
  <c r="AL592" i="33"/>
  <c r="AM592" i="33"/>
  <c r="AN592" i="33"/>
  <c r="AL593" i="33"/>
  <c r="AM593" i="33"/>
  <c r="AN593" i="33"/>
  <c r="AL594" i="33"/>
  <c r="AM594" i="33"/>
  <c r="AN594" i="33"/>
  <c r="AL595" i="33"/>
  <c r="AM595" i="33"/>
  <c r="AN595" i="33"/>
  <c r="AL596" i="33"/>
  <c r="AM596" i="33"/>
  <c r="AN596" i="33"/>
  <c r="AL598" i="33"/>
  <c r="AM598" i="33"/>
  <c r="AN598" i="33"/>
  <c r="AL599" i="33"/>
  <c r="AM599" i="33"/>
  <c r="AN599" i="33"/>
  <c r="AL600" i="33"/>
  <c r="AM600" i="33"/>
  <c r="AN600" i="33"/>
  <c r="AL601" i="33"/>
  <c r="AM601" i="33"/>
  <c r="AN601" i="33"/>
  <c r="AL602" i="33"/>
  <c r="AM602" i="33"/>
  <c r="AN602" i="33"/>
  <c r="AL606" i="33"/>
  <c r="AM606" i="33"/>
  <c r="AN606" i="33"/>
  <c r="AL607" i="33"/>
  <c r="AM607" i="33"/>
  <c r="AN607" i="33"/>
  <c r="AL608" i="33"/>
  <c r="AM608" i="33"/>
  <c r="AN608" i="33"/>
  <c r="AL609" i="33"/>
  <c r="AM609" i="33"/>
  <c r="AN609" i="33"/>
  <c r="AL610" i="33"/>
  <c r="AM610" i="33"/>
  <c r="AN610" i="33"/>
  <c r="AL611" i="33"/>
  <c r="AM611" i="33"/>
  <c r="AN611" i="33"/>
  <c r="AL612" i="33"/>
  <c r="AM612" i="33"/>
  <c r="AN612" i="33"/>
  <c r="AL613" i="33"/>
  <c r="AM613" i="33"/>
  <c r="AN613" i="33"/>
  <c r="AL614" i="33"/>
  <c r="AM614" i="33"/>
  <c r="AN614" i="33"/>
  <c r="AL615" i="33"/>
  <c r="AM615" i="33"/>
  <c r="AN615" i="33"/>
  <c r="AL616" i="33"/>
  <c r="AM616" i="33"/>
  <c r="AN616" i="33"/>
  <c r="AL617" i="33"/>
  <c r="AM617" i="33"/>
  <c r="AN617" i="33"/>
  <c r="AL619" i="33"/>
  <c r="AM619" i="33"/>
  <c r="AN619" i="33"/>
  <c r="AL620" i="33"/>
  <c r="AM620" i="33"/>
  <c r="AN620" i="33"/>
  <c r="AL621" i="33"/>
  <c r="AM621" i="33"/>
  <c r="AN621" i="33"/>
  <c r="AL622" i="33"/>
  <c r="AM622" i="33"/>
  <c r="AN622" i="33"/>
  <c r="AL623" i="33"/>
  <c r="AM623" i="33"/>
  <c r="AN623" i="33"/>
  <c r="AL624" i="33"/>
  <c r="AM624" i="33"/>
  <c r="AN624" i="33"/>
  <c r="AL626" i="33"/>
  <c r="AM626" i="33"/>
  <c r="AN626" i="33"/>
  <c r="AL627" i="33"/>
  <c r="AM627" i="33"/>
  <c r="AN627" i="33"/>
  <c r="AL629" i="33"/>
  <c r="AM629" i="33"/>
  <c r="AN629" i="33"/>
  <c r="AL630" i="33"/>
  <c r="AM630" i="33"/>
  <c r="AN630" i="33"/>
  <c r="AL631" i="33"/>
  <c r="AM631" i="33"/>
  <c r="AN631" i="33"/>
  <c r="AL632" i="33"/>
  <c r="AM632" i="33"/>
  <c r="AN632" i="33"/>
  <c r="AL659" i="33"/>
  <c r="AM659" i="33"/>
  <c r="AN659" i="33"/>
  <c r="AL660" i="33"/>
  <c r="AM660" i="33"/>
  <c r="AN660" i="33"/>
  <c r="AL661" i="33"/>
  <c r="AM661" i="33"/>
  <c r="AN661" i="33"/>
  <c r="AL662" i="33"/>
  <c r="AM662" i="33"/>
  <c r="AN662" i="33"/>
  <c r="AL664" i="33"/>
  <c r="AM664" i="33"/>
  <c r="AN664" i="33"/>
  <c r="AL665" i="33"/>
  <c r="AM665" i="33"/>
  <c r="AN665" i="33"/>
  <c r="AL666" i="33"/>
  <c r="AM666" i="33"/>
  <c r="AN666" i="33"/>
  <c r="AL667" i="33"/>
  <c r="AM667" i="33"/>
  <c r="AN667" i="33"/>
  <c r="AL668" i="33"/>
  <c r="AM668" i="33"/>
  <c r="AN668" i="33"/>
  <c r="AL670" i="33"/>
  <c r="AM670" i="33"/>
  <c r="AN670" i="33"/>
  <c r="AL671" i="33"/>
  <c r="AM671" i="33"/>
  <c r="AN671" i="33"/>
  <c r="AL672" i="33"/>
  <c r="AM672" i="33"/>
  <c r="AN672" i="33"/>
  <c r="AL673" i="33"/>
  <c r="AM673" i="33"/>
  <c r="AN673" i="33"/>
  <c r="AL675" i="33"/>
  <c r="AM675" i="33"/>
  <c r="AN675" i="33"/>
  <c r="AL676" i="33"/>
  <c r="AM676" i="33"/>
  <c r="AN676" i="33"/>
  <c r="AL677" i="33"/>
  <c r="AM677" i="33"/>
  <c r="AN677" i="33"/>
  <c r="AL678" i="33"/>
  <c r="AM678" i="33"/>
  <c r="AN678" i="33"/>
  <c r="AL679" i="33"/>
  <c r="AM679" i="33"/>
  <c r="AN679" i="33"/>
  <c r="AL681" i="33"/>
  <c r="AM681" i="33"/>
  <c r="AN681" i="33"/>
  <c r="AL682" i="33"/>
  <c r="AM682" i="33"/>
  <c r="AN682" i="33"/>
  <c r="AL683" i="33"/>
  <c r="AM683" i="33"/>
  <c r="AN683" i="33"/>
  <c r="AL684" i="33"/>
  <c r="AM684" i="33"/>
  <c r="AN684" i="33"/>
  <c r="AL685" i="33"/>
  <c r="AM685" i="33"/>
  <c r="AN685" i="33"/>
  <c r="AL687" i="33"/>
  <c r="AM687" i="33"/>
  <c r="AN687" i="33"/>
  <c r="AL688" i="33"/>
  <c r="AM688" i="33"/>
  <c r="AN688" i="33"/>
  <c r="AL689" i="33"/>
  <c r="AM689" i="33"/>
  <c r="AN689" i="33"/>
  <c r="AL690" i="33"/>
  <c r="AM690" i="33"/>
  <c r="AN690" i="33"/>
  <c r="AL692" i="33"/>
  <c r="AM692" i="33"/>
  <c r="AN692" i="33"/>
  <c r="AL693" i="33"/>
  <c r="AM693" i="33"/>
  <c r="AN693" i="33"/>
  <c r="AL694" i="33"/>
  <c r="AM694" i="33"/>
  <c r="AN694" i="33"/>
  <c r="AL695" i="33"/>
  <c r="AM695" i="33"/>
  <c r="AN695" i="33"/>
  <c r="AL696" i="33"/>
  <c r="AM696" i="33"/>
  <c r="AN696" i="33"/>
  <c r="AL697" i="33"/>
  <c r="AM697" i="33"/>
  <c r="AN697" i="33"/>
  <c r="AL698" i="33"/>
  <c r="AM698" i="33"/>
  <c r="AN698" i="33"/>
  <c r="AL699" i="33"/>
  <c r="AM699" i="33"/>
  <c r="AN699" i="33"/>
  <c r="AL700" i="33"/>
  <c r="AM700" i="33"/>
  <c r="AN700" i="33"/>
  <c r="AL702" i="33"/>
  <c r="AM702" i="33"/>
  <c r="AN702" i="33"/>
  <c r="AL703" i="33"/>
  <c r="AM703" i="33"/>
  <c r="AN703" i="33"/>
  <c r="AL707" i="33"/>
  <c r="AM707" i="33"/>
  <c r="AN707" i="33"/>
  <c r="AL709" i="33"/>
  <c r="AM709" i="33"/>
  <c r="AN709" i="33"/>
  <c r="AL710" i="33"/>
  <c r="AM710" i="33"/>
  <c r="AN710" i="33"/>
  <c r="AL711" i="33"/>
  <c r="AM711" i="33"/>
  <c r="AN711" i="33"/>
  <c r="AL712" i="33"/>
  <c r="AM712" i="33"/>
  <c r="AN712" i="33"/>
  <c r="AL713" i="33"/>
  <c r="AM713" i="33"/>
  <c r="AN713" i="33"/>
  <c r="AL716" i="33"/>
  <c r="AM716" i="33"/>
  <c r="AN716" i="33"/>
  <c r="AL717" i="33"/>
  <c r="AM717" i="33"/>
  <c r="AN717" i="33"/>
  <c r="AL718" i="33"/>
  <c r="AM718" i="33"/>
  <c r="AN718" i="33"/>
  <c r="AL719" i="33"/>
  <c r="AM719" i="33"/>
  <c r="AN719" i="33"/>
  <c r="AL720" i="33"/>
  <c r="AM720" i="33"/>
  <c r="AN720" i="33"/>
  <c r="AL721" i="33"/>
  <c r="AM721" i="33"/>
  <c r="AN721" i="33"/>
  <c r="AL722" i="33"/>
  <c r="AM722" i="33"/>
  <c r="AN722" i="33"/>
  <c r="AL723" i="33"/>
  <c r="AM723" i="33"/>
  <c r="AN723" i="33"/>
  <c r="AL724" i="33"/>
  <c r="AM724" i="33"/>
  <c r="AN724" i="33"/>
  <c r="AL725" i="33"/>
  <c r="AM725" i="33"/>
  <c r="AN725" i="33"/>
  <c r="AL726" i="33"/>
  <c r="AM726" i="33"/>
  <c r="AN726" i="33"/>
  <c r="AL727" i="33"/>
  <c r="AM727" i="33"/>
  <c r="AN727" i="33"/>
  <c r="AL728" i="33"/>
  <c r="AM728" i="33"/>
  <c r="AN728" i="33"/>
  <c r="AL729" i="33"/>
  <c r="AM729" i="33"/>
  <c r="AN729" i="33"/>
  <c r="AL731" i="33"/>
  <c r="AM731" i="33"/>
  <c r="AN731" i="33"/>
  <c r="AL732" i="33"/>
  <c r="AM732" i="33"/>
  <c r="AN732" i="33"/>
  <c r="AL22" i="33"/>
  <c r="AM22" i="33"/>
  <c r="AN22" i="33"/>
  <c r="AL23" i="33"/>
  <c r="AM23" i="33"/>
  <c r="AN23" i="33"/>
  <c r="AL24" i="33"/>
  <c r="AM24" i="33"/>
  <c r="AN24" i="33"/>
  <c r="AL26" i="33"/>
  <c r="AM26" i="33"/>
  <c r="AN26" i="33"/>
  <c r="AL27" i="33"/>
  <c r="AM27" i="33"/>
  <c r="AN27" i="33"/>
  <c r="AL28" i="33"/>
  <c r="AM28" i="33"/>
  <c r="AN28" i="33"/>
  <c r="AL29" i="33"/>
  <c r="AM29" i="33"/>
  <c r="AN29" i="33"/>
  <c r="AL30" i="33"/>
  <c r="AM30" i="33"/>
  <c r="AN30" i="33"/>
  <c r="AL31" i="33"/>
  <c r="AM31" i="33"/>
  <c r="AN31" i="33"/>
  <c r="AL32" i="33"/>
  <c r="AM32" i="33"/>
  <c r="AN32" i="33"/>
  <c r="AL33" i="33"/>
  <c r="AM33" i="33"/>
  <c r="AN33" i="33"/>
  <c r="AL35" i="33"/>
  <c r="AM35" i="33"/>
  <c r="AN35" i="33"/>
  <c r="AL36" i="33"/>
  <c r="AM36" i="33"/>
  <c r="AN36" i="33"/>
  <c r="AL37" i="33"/>
  <c r="AM37" i="33"/>
  <c r="AN37" i="33"/>
  <c r="AL42" i="33"/>
  <c r="AM42" i="33"/>
  <c r="AN42" i="33"/>
  <c r="AL43" i="33"/>
  <c r="AM43" i="33"/>
  <c r="AN43" i="33"/>
  <c r="AL44" i="33"/>
  <c r="AM44" i="33"/>
  <c r="AN44" i="33"/>
  <c r="AL45" i="33"/>
  <c r="AM45" i="33"/>
  <c r="AN45" i="33"/>
  <c r="AL46" i="33"/>
  <c r="AM46" i="33"/>
  <c r="AN46" i="33"/>
  <c r="AL48" i="33"/>
  <c r="AM48" i="33"/>
  <c r="AN48" i="33"/>
  <c r="AL49" i="33"/>
  <c r="AM49" i="33"/>
  <c r="AN49" i="33"/>
  <c r="AL50" i="33"/>
  <c r="AM50" i="33"/>
  <c r="AN50" i="33"/>
  <c r="AL51" i="33"/>
  <c r="AM51" i="33"/>
  <c r="AN51" i="33"/>
  <c r="AL52" i="33"/>
  <c r="AM52" i="33"/>
  <c r="AN52" i="33"/>
  <c r="AL53" i="33"/>
  <c r="AM53" i="33"/>
  <c r="AN53" i="33"/>
  <c r="AL55" i="33"/>
  <c r="AM55" i="33"/>
  <c r="AN55" i="33"/>
  <c r="AL56" i="33"/>
  <c r="AM56" i="33"/>
  <c r="AN56" i="33"/>
  <c r="AL57" i="33"/>
  <c r="AM57" i="33"/>
  <c r="AN57" i="33"/>
  <c r="AL58" i="33"/>
  <c r="AM58" i="33"/>
  <c r="AN58" i="33"/>
  <c r="AL59" i="33"/>
  <c r="AM59" i="33"/>
  <c r="AN59" i="33"/>
  <c r="AL60" i="33"/>
  <c r="AM60" i="33"/>
  <c r="AN60" i="33"/>
  <c r="AL61" i="33"/>
  <c r="AM61" i="33"/>
  <c r="AN61" i="33"/>
  <c r="AL62" i="33"/>
  <c r="AM62" i="33"/>
  <c r="AN62" i="33"/>
  <c r="AL63" i="33"/>
  <c r="AM63" i="33"/>
  <c r="AN63" i="33"/>
  <c r="AL64" i="33"/>
  <c r="AM64" i="33"/>
  <c r="AN64" i="33"/>
  <c r="AL65" i="33"/>
  <c r="AM65" i="33"/>
  <c r="AN65" i="33"/>
  <c r="AL67" i="33"/>
  <c r="AM67" i="33"/>
  <c r="AN67" i="33"/>
  <c r="AL68" i="33"/>
  <c r="AM68" i="33"/>
  <c r="AN68" i="33"/>
  <c r="AL69" i="33"/>
  <c r="AM69" i="33"/>
  <c r="AN69" i="33"/>
  <c r="AL70" i="33"/>
  <c r="AM70" i="33"/>
  <c r="AN70" i="33"/>
  <c r="AL71" i="33"/>
  <c r="AM71" i="33"/>
  <c r="AN71" i="33"/>
  <c r="AL72" i="33"/>
  <c r="AM72" i="33"/>
  <c r="AN72" i="33"/>
  <c r="AL74" i="33"/>
  <c r="AM74" i="33"/>
  <c r="AN74" i="33"/>
  <c r="AL75" i="33"/>
  <c r="AM75" i="33"/>
  <c r="AN75" i="33"/>
  <c r="AL76" i="33"/>
  <c r="AM76" i="33"/>
  <c r="AN76" i="33"/>
  <c r="AL77" i="33"/>
  <c r="AM77" i="33"/>
  <c r="AN77" i="33"/>
  <c r="AL78" i="33"/>
  <c r="AM78" i="33"/>
  <c r="AN78" i="33"/>
  <c r="AL79" i="33"/>
  <c r="AM79" i="33"/>
  <c r="AN79" i="33"/>
  <c r="AL81" i="33"/>
  <c r="AM81" i="33"/>
  <c r="AN81" i="33"/>
  <c r="AL82" i="33"/>
  <c r="AM82" i="33"/>
  <c r="AN82" i="33"/>
  <c r="AL83" i="33"/>
  <c r="AM83" i="33"/>
  <c r="AN83" i="33"/>
  <c r="AL84" i="33"/>
  <c r="AM84" i="33"/>
  <c r="AN84" i="33"/>
  <c r="AL85" i="33"/>
  <c r="AM85" i="33"/>
  <c r="AN85" i="33"/>
  <c r="AL86" i="33"/>
  <c r="AM86" i="33"/>
  <c r="AN86" i="33"/>
  <c r="AL87" i="33"/>
  <c r="AM87" i="33"/>
  <c r="AN87" i="33"/>
  <c r="AL88" i="33"/>
  <c r="AM88" i="33"/>
  <c r="AN88" i="33"/>
  <c r="AL89" i="33"/>
  <c r="AM89" i="33"/>
  <c r="AN89" i="33"/>
  <c r="AL91" i="33"/>
  <c r="AM91" i="33"/>
  <c r="AN91" i="33"/>
  <c r="AL92" i="33"/>
  <c r="AM92" i="33"/>
  <c r="AN92" i="33"/>
  <c r="AL93" i="33"/>
  <c r="AM93" i="33"/>
  <c r="AN93" i="33"/>
  <c r="AL94" i="33"/>
  <c r="AM94" i="33"/>
  <c r="AN94" i="33"/>
  <c r="AL95" i="33"/>
  <c r="AM95" i="33"/>
  <c r="AN95" i="33"/>
  <c r="AL96" i="33"/>
  <c r="AM96" i="33"/>
  <c r="AN96" i="33"/>
  <c r="AL97" i="33"/>
  <c r="AM97" i="33"/>
  <c r="AN97" i="33"/>
  <c r="AL99" i="33"/>
  <c r="AM99" i="33"/>
  <c r="AN99" i="33"/>
  <c r="AL100" i="33"/>
  <c r="AM100" i="33"/>
  <c r="AN100" i="33"/>
  <c r="AL101" i="33"/>
  <c r="AM101" i="33"/>
  <c r="AN101" i="33"/>
  <c r="AL102" i="33"/>
  <c r="AM102" i="33"/>
  <c r="AN102" i="33"/>
  <c r="AL103" i="33"/>
  <c r="AM103" i="33"/>
  <c r="AN103" i="33"/>
  <c r="AL105" i="33"/>
  <c r="AM105" i="33"/>
  <c r="AN105" i="33"/>
  <c r="AL106" i="33"/>
  <c r="AM106" i="33"/>
  <c r="AN106" i="33"/>
  <c r="AL107" i="33"/>
  <c r="AM107" i="33"/>
  <c r="AN107" i="33"/>
  <c r="AL108" i="33"/>
  <c r="AM108" i="33"/>
  <c r="AN108" i="33"/>
  <c r="AL109" i="33"/>
  <c r="AM109" i="33"/>
  <c r="AN109" i="33"/>
  <c r="AL110" i="33"/>
  <c r="AM110" i="33"/>
  <c r="AN110" i="33"/>
  <c r="AL111" i="33"/>
  <c r="AM111" i="33"/>
  <c r="AN111" i="33"/>
  <c r="AL112" i="33"/>
  <c r="AM112" i="33"/>
  <c r="AN112" i="33"/>
  <c r="AL113" i="33"/>
  <c r="AM113" i="33"/>
  <c r="AN113" i="33"/>
  <c r="AL114" i="33"/>
  <c r="AM114" i="33"/>
  <c r="AN114" i="33"/>
  <c r="AL115" i="33"/>
  <c r="AM115" i="33"/>
  <c r="AN115" i="33"/>
  <c r="AL116" i="33"/>
  <c r="AM116" i="33"/>
  <c r="AN116" i="33"/>
  <c r="AL117" i="33"/>
  <c r="AM117" i="33"/>
  <c r="AN117" i="33"/>
  <c r="AL118" i="33"/>
  <c r="AM118" i="33"/>
  <c r="AN118" i="33"/>
  <c r="AL119" i="33"/>
  <c r="AM119" i="33"/>
  <c r="AN119" i="33"/>
  <c r="AL120" i="33"/>
  <c r="AM120" i="33"/>
  <c r="AN120" i="33"/>
  <c r="AL121" i="33"/>
  <c r="AM121" i="33"/>
  <c r="AN121" i="33"/>
  <c r="AL122" i="33"/>
  <c r="AM122" i="33"/>
  <c r="AN122" i="33"/>
  <c r="AL123" i="33"/>
  <c r="AM123" i="33"/>
  <c r="AN123" i="33"/>
  <c r="AL124" i="33"/>
  <c r="AM124" i="33"/>
  <c r="AN124" i="33"/>
  <c r="AL125" i="33"/>
  <c r="AM125" i="33"/>
  <c r="AN125" i="33"/>
  <c r="AL126" i="33"/>
  <c r="AM126" i="33"/>
  <c r="AN126" i="33"/>
  <c r="AL127" i="33"/>
  <c r="AM127" i="33"/>
  <c r="AN127" i="33"/>
  <c r="AL129" i="33"/>
  <c r="AM129" i="33"/>
  <c r="AN129" i="33"/>
  <c r="AL130" i="33"/>
  <c r="AM130" i="33"/>
  <c r="AN130" i="33"/>
  <c r="AL132" i="33"/>
  <c r="AM132" i="33"/>
  <c r="AN132" i="33"/>
  <c r="AL133" i="33"/>
  <c r="AM133" i="33"/>
  <c r="AN133" i="33"/>
  <c r="AL134" i="33"/>
  <c r="AM134" i="33"/>
  <c r="AN134" i="33"/>
  <c r="AL135" i="33"/>
  <c r="AM135" i="33"/>
  <c r="AN135" i="33"/>
  <c r="AL136" i="33"/>
  <c r="AM136" i="33"/>
  <c r="AN136" i="33"/>
  <c r="AL137" i="33"/>
  <c r="AM137" i="33"/>
  <c r="AN137" i="33"/>
  <c r="AL138" i="33"/>
  <c r="AM138" i="33"/>
  <c r="AN138" i="33"/>
  <c r="AL139" i="33"/>
  <c r="AM139" i="33"/>
  <c r="AN139" i="33"/>
  <c r="AL140" i="33"/>
  <c r="AM140" i="33"/>
  <c r="AN140" i="33"/>
  <c r="AL141" i="33"/>
  <c r="AM141" i="33"/>
  <c r="AN141" i="33"/>
  <c r="AL142" i="33"/>
  <c r="AM142" i="33"/>
  <c r="AN142" i="33"/>
  <c r="AL143" i="33"/>
  <c r="AM143" i="33"/>
  <c r="AN143" i="33"/>
  <c r="AL144" i="33"/>
  <c r="AM144" i="33"/>
  <c r="AN144" i="33"/>
  <c r="AL145" i="33"/>
  <c r="AM145" i="33"/>
  <c r="AN145" i="33"/>
  <c r="AL146" i="33"/>
  <c r="AM146" i="33"/>
  <c r="AN146" i="33"/>
  <c r="AL147" i="33"/>
  <c r="AM147" i="33"/>
  <c r="AN147" i="33"/>
  <c r="AL149" i="33"/>
  <c r="AM149" i="33"/>
  <c r="AN149" i="33"/>
  <c r="AL150" i="33"/>
  <c r="AM150" i="33"/>
  <c r="AN150" i="33"/>
  <c r="AL151" i="33"/>
  <c r="AM151" i="33"/>
  <c r="AN151" i="33"/>
  <c r="AL154" i="33"/>
  <c r="AM154" i="33"/>
  <c r="AN154" i="33"/>
  <c r="AL155" i="33"/>
  <c r="AM155" i="33"/>
  <c r="AN155" i="33"/>
  <c r="AL157" i="33"/>
  <c r="AM157" i="33"/>
  <c r="AN157" i="33"/>
  <c r="AL158" i="33"/>
  <c r="AM158" i="33"/>
  <c r="AN158" i="33"/>
  <c r="AL160" i="33"/>
  <c r="AM160" i="33"/>
  <c r="AN160" i="33"/>
  <c r="AL161" i="33"/>
  <c r="AM161" i="33"/>
  <c r="AN161" i="33"/>
  <c r="AL164" i="33"/>
  <c r="AM164" i="33"/>
  <c r="AN164" i="33"/>
  <c r="AL165" i="33"/>
  <c r="AM165" i="33"/>
  <c r="AN165" i="33"/>
  <c r="AL166" i="33"/>
  <c r="AM166" i="33"/>
  <c r="AN166" i="33"/>
  <c r="AL167" i="33"/>
  <c r="AM167" i="33"/>
  <c r="AN167" i="33"/>
  <c r="AL168" i="33"/>
  <c r="AM168" i="33"/>
  <c r="AN168" i="33"/>
  <c r="AL170" i="33"/>
  <c r="AM170" i="33"/>
  <c r="AN170" i="33"/>
  <c r="AL171" i="33"/>
  <c r="AM171" i="33"/>
  <c r="AN171" i="33"/>
  <c r="AL172" i="33"/>
  <c r="AM172" i="33"/>
  <c r="AN172" i="33"/>
  <c r="AL173" i="33"/>
  <c r="AM173" i="33"/>
  <c r="AN173" i="33"/>
  <c r="AL174" i="33"/>
  <c r="AM174" i="33"/>
  <c r="AN174" i="33"/>
  <c r="AL176" i="33"/>
  <c r="AM176" i="33"/>
  <c r="AN176" i="33"/>
  <c r="AL177" i="33"/>
  <c r="AM177" i="33"/>
  <c r="AN177" i="33"/>
  <c r="AL178" i="33"/>
  <c r="AM178" i="33"/>
  <c r="AN178" i="33"/>
  <c r="AL179" i="33"/>
  <c r="AM179" i="33"/>
  <c r="AN179" i="33"/>
  <c r="AL180" i="33"/>
  <c r="AM180" i="33"/>
  <c r="AN180" i="33"/>
  <c r="AL182" i="33"/>
  <c r="AM182" i="33"/>
  <c r="AN182" i="33"/>
  <c r="AL183" i="33"/>
  <c r="AM183" i="33"/>
  <c r="AN183" i="33"/>
  <c r="AL184" i="33"/>
  <c r="AM184" i="33"/>
  <c r="AN184" i="33"/>
  <c r="AL186" i="33"/>
  <c r="AM186" i="33"/>
  <c r="AN186" i="33"/>
  <c r="AL187" i="33"/>
  <c r="AM187" i="33"/>
  <c r="AN187" i="33"/>
  <c r="AL188" i="33"/>
  <c r="AM188" i="33"/>
  <c r="AN188" i="33"/>
  <c r="AL190" i="33"/>
  <c r="AM190" i="33"/>
  <c r="AN190" i="33"/>
  <c r="AL191" i="33"/>
  <c r="AM191" i="33"/>
  <c r="AN191" i="33"/>
  <c r="AL192" i="33"/>
  <c r="AM192" i="33"/>
  <c r="AN192" i="33"/>
  <c r="AL193" i="33"/>
  <c r="AM193" i="33"/>
  <c r="AN193" i="33"/>
  <c r="AL195" i="33"/>
  <c r="AM195" i="33"/>
  <c r="AN195" i="33"/>
  <c r="AL196" i="33"/>
  <c r="AM196" i="33"/>
  <c r="AN196" i="33"/>
  <c r="AL198" i="33"/>
  <c r="AM198" i="33"/>
  <c r="AN198" i="33"/>
  <c r="AL199" i="33"/>
  <c r="AM199" i="33"/>
  <c r="AN199" i="33"/>
  <c r="AL200" i="33"/>
  <c r="AM200" i="33"/>
  <c r="AN200" i="33"/>
  <c r="AL201" i="33"/>
  <c r="AM201" i="33"/>
  <c r="AN201" i="33"/>
  <c r="AL202" i="33"/>
  <c r="AM202" i="33"/>
  <c r="AN202" i="33"/>
  <c r="AL204" i="33"/>
  <c r="AM204" i="33"/>
  <c r="AN204" i="33"/>
  <c r="AL205" i="33"/>
  <c r="AM205" i="33"/>
  <c r="AN205" i="33"/>
  <c r="AL209" i="33"/>
  <c r="AM209" i="33"/>
  <c r="AN209" i="33"/>
  <c r="AL210" i="33"/>
  <c r="AM210" i="33"/>
  <c r="AN210" i="33"/>
  <c r="AL213" i="33"/>
  <c r="AM213" i="33"/>
  <c r="AN213" i="33"/>
  <c r="AL214" i="33"/>
  <c r="AM214" i="33"/>
  <c r="AN214" i="33"/>
  <c r="AL215" i="33"/>
  <c r="AM215" i="33"/>
  <c r="AN215" i="33"/>
  <c r="AL216" i="33"/>
  <c r="AM216" i="33"/>
  <c r="AN216" i="33"/>
  <c r="AL236" i="33"/>
  <c r="AL258" i="33"/>
  <c r="AM258" i="33"/>
  <c r="AN258" i="33"/>
  <c r="AL259" i="33"/>
  <c r="AM259" i="33"/>
  <c r="AN259" i="33"/>
  <c r="AL260" i="33"/>
  <c r="AM260" i="33"/>
  <c r="AN260" i="33"/>
  <c r="AL261" i="33"/>
  <c r="AM261" i="33"/>
  <c r="AN261" i="33"/>
  <c r="AL262" i="33"/>
  <c r="AM262" i="33"/>
  <c r="AN262" i="33"/>
  <c r="AL264" i="33"/>
  <c r="AM264" i="33"/>
  <c r="AN264" i="33"/>
  <c r="AL265" i="33"/>
  <c r="AM265" i="33"/>
  <c r="AN265" i="33"/>
  <c r="AL266" i="33"/>
  <c r="AM266" i="33"/>
  <c r="AN266" i="33"/>
  <c r="AL268" i="33"/>
  <c r="AM268" i="33"/>
  <c r="AN268" i="33"/>
  <c r="AL269" i="33"/>
  <c r="AM269" i="33"/>
  <c r="AN269" i="33"/>
  <c r="AL270" i="33"/>
  <c r="AM270" i="33"/>
  <c r="AN270" i="33"/>
  <c r="AL271" i="33"/>
  <c r="AM271" i="33"/>
  <c r="AN271" i="33"/>
  <c r="AL272" i="33"/>
  <c r="AM272" i="33"/>
  <c r="AN272" i="33"/>
  <c r="AL274" i="33"/>
  <c r="AM274" i="33"/>
  <c r="AN274" i="33"/>
  <c r="AL275" i="33"/>
  <c r="AM275" i="33"/>
  <c r="AN275" i="33"/>
  <c r="AL276" i="33"/>
  <c r="AM276" i="33"/>
  <c r="AN276" i="33"/>
  <c r="AL277" i="33"/>
  <c r="AM277" i="33"/>
  <c r="AN277" i="33"/>
  <c r="AL278" i="33"/>
  <c r="AM278" i="33"/>
  <c r="AN278" i="33"/>
  <c r="AL280" i="33"/>
  <c r="AM280" i="33"/>
  <c r="AN280" i="33"/>
  <c r="AL281" i="33"/>
  <c r="AM281" i="33"/>
  <c r="AN281" i="33"/>
  <c r="AL283" i="33"/>
  <c r="AM283" i="33"/>
  <c r="AN283" i="33"/>
  <c r="AL284" i="33"/>
  <c r="AM284" i="33"/>
  <c r="AN284" i="33"/>
  <c r="AL285" i="33"/>
  <c r="AM285" i="33"/>
  <c r="AN285" i="33"/>
  <c r="AL286" i="33"/>
  <c r="AM286" i="33"/>
  <c r="AN286" i="33"/>
  <c r="AL287" i="33"/>
  <c r="AM287" i="33"/>
  <c r="AN287" i="33"/>
  <c r="AL289" i="33"/>
  <c r="AM289" i="33"/>
  <c r="AN289" i="33"/>
  <c r="AL290" i="33"/>
  <c r="AM290" i="33"/>
  <c r="AN290" i="33"/>
  <c r="AL291" i="33"/>
  <c r="AM291" i="33"/>
  <c r="AN291" i="33"/>
  <c r="AL292" i="33"/>
  <c r="AM292" i="33"/>
  <c r="AN292" i="33"/>
  <c r="AL293" i="33"/>
  <c r="AM293" i="33"/>
  <c r="AN293" i="33"/>
  <c r="AL294" i="33"/>
  <c r="AM294" i="33"/>
  <c r="AN294" i="33"/>
  <c r="AL295" i="33"/>
  <c r="AM295" i="33"/>
  <c r="AN295" i="33"/>
  <c r="AL296" i="33"/>
  <c r="AM296" i="33"/>
  <c r="AN296" i="33"/>
  <c r="AL298" i="33"/>
  <c r="AM298" i="33"/>
  <c r="AN298" i="33"/>
  <c r="AL299" i="33"/>
  <c r="AM299" i="33"/>
  <c r="AN299" i="33"/>
  <c r="AL300" i="33"/>
  <c r="AM300" i="33"/>
  <c r="AN300" i="33"/>
  <c r="AL301" i="33"/>
  <c r="AM301" i="33"/>
  <c r="AN301" i="33"/>
  <c r="AL302" i="33"/>
  <c r="AM302" i="33"/>
  <c r="AN302" i="33"/>
  <c r="AL303" i="33"/>
  <c r="AM303" i="33"/>
  <c r="AN303" i="33"/>
  <c r="AL304" i="33"/>
  <c r="AM304" i="33"/>
  <c r="AN304" i="33"/>
  <c r="AL306" i="33"/>
  <c r="AM306" i="33"/>
  <c r="AN306" i="33"/>
  <c r="AL307" i="33"/>
  <c r="AM307" i="33"/>
  <c r="AN307" i="33"/>
  <c r="AL308" i="33"/>
  <c r="AM308" i="33"/>
  <c r="AN308" i="33"/>
  <c r="AL309" i="33"/>
  <c r="AM309" i="33"/>
  <c r="AN309" i="33"/>
  <c r="AL310" i="33"/>
  <c r="AM310" i="33"/>
  <c r="AN310" i="33"/>
  <c r="AL311" i="33"/>
  <c r="AM311" i="33"/>
  <c r="AN311" i="33"/>
  <c r="AL313" i="33"/>
  <c r="AM313" i="33"/>
  <c r="AN313" i="33"/>
  <c r="AL314" i="33"/>
  <c r="AM314" i="33"/>
  <c r="AN314" i="33"/>
  <c r="AL315" i="33"/>
  <c r="AM315" i="33"/>
  <c r="AN315" i="33"/>
  <c r="AL316" i="33"/>
  <c r="AM316" i="33"/>
  <c r="AN316" i="33"/>
  <c r="AL317" i="33"/>
  <c r="AM317" i="33"/>
  <c r="AN317" i="33"/>
  <c r="AL318" i="33"/>
  <c r="AM318" i="33"/>
  <c r="AN318" i="33"/>
  <c r="AL319" i="33"/>
  <c r="AM319" i="33"/>
  <c r="AN319" i="33"/>
  <c r="AL320" i="33"/>
  <c r="AM320" i="33"/>
  <c r="AN320" i="33"/>
  <c r="AL321" i="33"/>
  <c r="AM321" i="33"/>
  <c r="AN321" i="33"/>
  <c r="AL322" i="33"/>
  <c r="AM322" i="33"/>
  <c r="AN322" i="33"/>
  <c r="AL323" i="33"/>
  <c r="AM323" i="33"/>
  <c r="AN323" i="33"/>
  <c r="AL324" i="33"/>
  <c r="AM324" i="33"/>
  <c r="AN324" i="33"/>
  <c r="AL325" i="33"/>
  <c r="AM325" i="33"/>
  <c r="AN325" i="33"/>
  <c r="AL326" i="33"/>
  <c r="AM326" i="33"/>
  <c r="AN326" i="33"/>
  <c r="AL327" i="33"/>
  <c r="AM327" i="33"/>
  <c r="AN327" i="33"/>
  <c r="AL328" i="33"/>
  <c r="AM328" i="33"/>
  <c r="AN328" i="33"/>
  <c r="AL329" i="33"/>
  <c r="AM329" i="33"/>
  <c r="AN329" i="33"/>
  <c r="AL330" i="33"/>
  <c r="AM330" i="33"/>
  <c r="AN330" i="33"/>
  <c r="AL331" i="33"/>
  <c r="AM331" i="33"/>
  <c r="AN331" i="33"/>
  <c r="AL332" i="33"/>
  <c r="AM332" i="33"/>
  <c r="AN332" i="33"/>
  <c r="AL333" i="33"/>
  <c r="AM333" i="33"/>
  <c r="AN333" i="33"/>
  <c r="AL334" i="33"/>
  <c r="AM334" i="33"/>
  <c r="AN334" i="33"/>
  <c r="AL335" i="33"/>
  <c r="AM335" i="33"/>
  <c r="AN335" i="33"/>
  <c r="AL336" i="33"/>
  <c r="AM336" i="33"/>
  <c r="AN336" i="33"/>
  <c r="AL337" i="33"/>
  <c r="AM337" i="33"/>
  <c r="AN337" i="33"/>
  <c r="AL339" i="33"/>
  <c r="AM339" i="33"/>
  <c r="AN339" i="33"/>
  <c r="AL340" i="33"/>
  <c r="AM340" i="33"/>
  <c r="AN340" i="33"/>
  <c r="AL342" i="33"/>
  <c r="AM342" i="33"/>
  <c r="AN342" i="33"/>
  <c r="AL343" i="33"/>
  <c r="AM343" i="33"/>
  <c r="AN343" i="33"/>
  <c r="AL344" i="33"/>
  <c r="AM344" i="33"/>
  <c r="AN344" i="33"/>
  <c r="AL345" i="33"/>
  <c r="AM345" i="33"/>
  <c r="AN345" i="33"/>
  <c r="AL346" i="33"/>
  <c r="AM346" i="33"/>
  <c r="AN346" i="33"/>
  <c r="AL347" i="33"/>
  <c r="AM347" i="33"/>
  <c r="AN347" i="33"/>
  <c r="AL348" i="33"/>
  <c r="AM348" i="33"/>
  <c r="AN348" i="33"/>
  <c r="AL349" i="33"/>
  <c r="AM349" i="33"/>
  <c r="AN349" i="33"/>
  <c r="AL350" i="33"/>
  <c r="AM350" i="33"/>
  <c r="AN350" i="33"/>
  <c r="AL351" i="33"/>
  <c r="AM351" i="33"/>
  <c r="AN351" i="33"/>
  <c r="AL352" i="33"/>
  <c r="AM352" i="33"/>
  <c r="AN352" i="33"/>
  <c r="AL356" i="33"/>
  <c r="AM356" i="33"/>
  <c r="AN356" i="33"/>
  <c r="AL357" i="33"/>
  <c r="AM357" i="33"/>
  <c r="AN357" i="33"/>
  <c r="AL358" i="33"/>
  <c r="AM358" i="33"/>
  <c r="AN358" i="33"/>
  <c r="AL359" i="33"/>
  <c r="AM359" i="33"/>
  <c r="AN359" i="33"/>
  <c r="AL360" i="33"/>
  <c r="AM360" i="33"/>
  <c r="AN360" i="33"/>
  <c r="AL361" i="33"/>
  <c r="AM361" i="33"/>
  <c r="AN361" i="33"/>
  <c r="AL362" i="33"/>
  <c r="AM362" i="33"/>
  <c r="AN362" i="33"/>
  <c r="AL364" i="33"/>
  <c r="AM364" i="33"/>
  <c r="AN364" i="33"/>
  <c r="AL365" i="33"/>
  <c r="AM365" i="33"/>
  <c r="AN365" i="33"/>
  <c r="AL366" i="33"/>
  <c r="AM366" i="33"/>
  <c r="AN366" i="33"/>
  <c r="AL367" i="33"/>
  <c r="AM367" i="33"/>
  <c r="AN367" i="33"/>
  <c r="AL368" i="33"/>
  <c r="AM368" i="33"/>
  <c r="AN368" i="33"/>
  <c r="AL369" i="33"/>
  <c r="AM369" i="33"/>
  <c r="AN369" i="33"/>
  <c r="AL370" i="33"/>
  <c r="AM370" i="33"/>
  <c r="AN370" i="33"/>
  <c r="AL371" i="33"/>
  <c r="AM371" i="33"/>
  <c r="AN371" i="33"/>
  <c r="AL373" i="33"/>
  <c r="AM373" i="33"/>
  <c r="AN373" i="33"/>
  <c r="AL374" i="33"/>
  <c r="AM374" i="33"/>
  <c r="AN374" i="33"/>
  <c r="AL376" i="33"/>
  <c r="AM376" i="33"/>
  <c r="AN376" i="33"/>
  <c r="AL377" i="33"/>
  <c r="AM377" i="33"/>
  <c r="AN377" i="33"/>
  <c r="AL378" i="33"/>
  <c r="AM378" i="33"/>
  <c r="AN378" i="33"/>
  <c r="AL380" i="33"/>
  <c r="AM380" i="33"/>
  <c r="AN380" i="33"/>
  <c r="AL381" i="33"/>
  <c r="AM381" i="33"/>
  <c r="AN381" i="33"/>
  <c r="AL382" i="33"/>
  <c r="AM382" i="33"/>
  <c r="AN382" i="33"/>
  <c r="AL383" i="33"/>
  <c r="AM383" i="33"/>
  <c r="AN383" i="33"/>
  <c r="AL384" i="33"/>
  <c r="AM384" i="33"/>
  <c r="AN384" i="33"/>
  <c r="AL385" i="33"/>
  <c r="AM385" i="33"/>
  <c r="AN385" i="33"/>
  <c r="AL387" i="33"/>
  <c r="AM387" i="33"/>
  <c r="AN387" i="33"/>
  <c r="AL388" i="33"/>
  <c r="AM388" i="33"/>
  <c r="AN388" i="33"/>
  <c r="AL389" i="33"/>
  <c r="AM389" i="33"/>
  <c r="AN389" i="33"/>
  <c r="AL390" i="33"/>
  <c r="AM390" i="33"/>
  <c r="AN390" i="33"/>
  <c r="AL391" i="33"/>
  <c r="AM391" i="33"/>
  <c r="AN391" i="33"/>
  <c r="AL393" i="33"/>
  <c r="AM393" i="33"/>
  <c r="AN393" i="33"/>
  <c r="AL394" i="33"/>
  <c r="AM394" i="33"/>
  <c r="AN394" i="33"/>
  <c r="AL395" i="33"/>
  <c r="AM395" i="33"/>
  <c r="AN395" i="33"/>
  <c r="AL397" i="33"/>
  <c r="AM397" i="33"/>
  <c r="AN397" i="33"/>
  <c r="AL398" i="33"/>
  <c r="AM398" i="33"/>
  <c r="AN398" i="33"/>
  <c r="AL399" i="33"/>
  <c r="AM399" i="33"/>
  <c r="AN399" i="33"/>
  <c r="AL400" i="33"/>
  <c r="AM400" i="33"/>
  <c r="AN400" i="33"/>
  <c r="AL401" i="33"/>
  <c r="AM401" i="33"/>
  <c r="AN401" i="33"/>
  <c r="AL402" i="33"/>
  <c r="AM402" i="33"/>
  <c r="AN402" i="33"/>
  <c r="AL404" i="33"/>
  <c r="AM404" i="33"/>
  <c r="AN404" i="33"/>
  <c r="AL405" i="33"/>
  <c r="AM405" i="33"/>
  <c r="AN405" i="33"/>
  <c r="AL407" i="33"/>
  <c r="AM407" i="33"/>
  <c r="AN407" i="33"/>
  <c r="AL408" i="33"/>
  <c r="AM408" i="33"/>
  <c r="AN408" i="33"/>
  <c r="AL409" i="33"/>
  <c r="AM409" i="33"/>
  <c r="AN409" i="33"/>
  <c r="AL410" i="33"/>
  <c r="AM410" i="33"/>
  <c r="AN410" i="33"/>
  <c r="AL411" i="33"/>
  <c r="AM411" i="33"/>
  <c r="AN411" i="33"/>
  <c r="AL412" i="33"/>
  <c r="AM412" i="33"/>
  <c r="AN412" i="33"/>
  <c r="AL413" i="33"/>
  <c r="AM413" i="33"/>
  <c r="AN413" i="33"/>
  <c r="AL416" i="33"/>
  <c r="AM416" i="33"/>
  <c r="AN416" i="33"/>
  <c r="AL417" i="33"/>
  <c r="AM417" i="33"/>
  <c r="AN417" i="33"/>
  <c r="AL418" i="33"/>
  <c r="AM418" i="33"/>
  <c r="AN418" i="33"/>
  <c r="AL419" i="33"/>
  <c r="AM419" i="33"/>
  <c r="AN419" i="33"/>
  <c r="AL420" i="33"/>
  <c r="AM420" i="33"/>
  <c r="AN420" i="33"/>
  <c r="AL421" i="33"/>
  <c r="AM421" i="33"/>
  <c r="AN421" i="33"/>
  <c r="AL422" i="33"/>
  <c r="AM422" i="33"/>
  <c r="AN422" i="33"/>
  <c r="AL423" i="33"/>
  <c r="AM423" i="33"/>
  <c r="AN423" i="33"/>
  <c r="AL424" i="33"/>
  <c r="AM424" i="33"/>
  <c r="AN424" i="33"/>
  <c r="AL425" i="33"/>
  <c r="AM425" i="33"/>
  <c r="AN425" i="33"/>
  <c r="AL426" i="33"/>
  <c r="AM426" i="33"/>
  <c r="AN426" i="33"/>
  <c r="AL427" i="33"/>
  <c r="AM427" i="33"/>
  <c r="AN427" i="33"/>
  <c r="AL428" i="33"/>
  <c r="AM428" i="33"/>
  <c r="AN428" i="33"/>
  <c r="AL430" i="33"/>
  <c r="AM430" i="33"/>
  <c r="AN430" i="33"/>
  <c r="AL431" i="33"/>
  <c r="AM431" i="33"/>
  <c r="AN431" i="33"/>
  <c r="AL432" i="33"/>
  <c r="AM432" i="33"/>
  <c r="AN432" i="33"/>
  <c r="AL433" i="33"/>
  <c r="AM433" i="33"/>
  <c r="AN433" i="33"/>
  <c r="AL434" i="33"/>
  <c r="AM434" i="33"/>
  <c r="AN434" i="33"/>
  <c r="AL436" i="33"/>
  <c r="AM436" i="33"/>
  <c r="AN436" i="33"/>
  <c r="AL437" i="33"/>
  <c r="AM437" i="33"/>
  <c r="AN437" i="33"/>
  <c r="AL439" i="33"/>
  <c r="AM439" i="33"/>
  <c r="AN439" i="33"/>
  <c r="AL440" i="33"/>
  <c r="AM440" i="33"/>
  <c r="AN440" i="33"/>
  <c r="AL441" i="33"/>
  <c r="AM441" i="33"/>
  <c r="AN441" i="33"/>
  <c r="AL442" i="33"/>
  <c r="AM442" i="33"/>
  <c r="AN442" i="33"/>
  <c r="AL443" i="33"/>
  <c r="AM443" i="33"/>
  <c r="AN443" i="33"/>
  <c r="AL444" i="33"/>
  <c r="AM444" i="33"/>
  <c r="AN444" i="33"/>
  <c r="AL445" i="33"/>
  <c r="AM445" i="33"/>
  <c r="AN445" i="33"/>
  <c r="AL446" i="33"/>
  <c r="AM446" i="33"/>
  <c r="AN446" i="33"/>
  <c r="AL448" i="33"/>
  <c r="AM448" i="33"/>
  <c r="AN448" i="33"/>
  <c r="AL449" i="33"/>
  <c r="AM449" i="33"/>
  <c r="AN449" i="33"/>
  <c r="AL451" i="33"/>
  <c r="AM451" i="33"/>
  <c r="AN451" i="33"/>
  <c r="AL452" i="33"/>
  <c r="AM452" i="33"/>
  <c r="AN452" i="33"/>
  <c r="AL453" i="33"/>
  <c r="AM453" i="33"/>
  <c r="AN453" i="33"/>
  <c r="AL454" i="33"/>
  <c r="AM454" i="33"/>
  <c r="AN454" i="33"/>
  <c r="AL455" i="33"/>
  <c r="AM455" i="33"/>
  <c r="AN455" i="33"/>
  <c r="AL457" i="33"/>
  <c r="AM457" i="33"/>
  <c r="AN457" i="33"/>
  <c r="AL458" i="33"/>
  <c r="AM458" i="33"/>
  <c r="AN458" i="33"/>
  <c r="AL459" i="33"/>
  <c r="AM459" i="33"/>
  <c r="AN459" i="33"/>
  <c r="AL460" i="33"/>
  <c r="AM460" i="33"/>
  <c r="AN460" i="33"/>
  <c r="AL461" i="33"/>
  <c r="AM461" i="33"/>
  <c r="AN461" i="33"/>
  <c r="AL462" i="33"/>
  <c r="AM462" i="33"/>
  <c r="AN462" i="33"/>
  <c r="AL464" i="33"/>
  <c r="AM464" i="33"/>
  <c r="AN464" i="33"/>
  <c r="AL465" i="33"/>
  <c r="AM465" i="33"/>
  <c r="AN465" i="33"/>
  <c r="AL466" i="33"/>
  <c r="AM466" i="33"/>
  <c r="AN466" i="33"/>
  <c r="AL467" i="33"/>
  <c r="AM467" i="33"/>
  <c r="AN467" i="33"/>
  <c r="AL469" i="33"/>
  <c r="AM469" i="33"/>
  <c r="AN469" i="33"/>
  <c r="AL470" i="33"/>
  <c r="AM470" i="33"/>
  <c r="AN470" i="33"/>
  <c r="AL471" i="33"/>
  <c r="AM471" i="33"/>
  <c r="AN471" i="33"/>
  <c r="AL472" i="33"/>
  <c r="AM472" i="33"/>
  <c r="AN472" i="33"/>
  <c r="AL473" i="33"/>
  <c r="AM473" i="33"/>
  <c r="AN473" i="33"/>
  <c r="AL474" i="33"/>
  <c r="AM474" i="33"/>
  <c r="AN474" i="33"/>
  <c r="AL475" i="33"/>
  <c r="AM475" i="33"/>
  <c r="AN475" i="33"/>
  <c r="AL477" i="33"/>
  <c r="AM477" i="33"/>
  <c r="AN477" i="33"/>
  <c r="AL478" i="33"/>
  <c r="AM478" i="33"/>
  <c r="AN478" i="33"/>
  <c r="AL480" i="33"/>
  <c r="AM480" i="33"/>
  <c r="AN480" i="33"/>
  <c r="AL481" i="33"/>
  <c r="AM481" i="33"/>
  <c r="AN481" i="33"/>
  <c r="AL482" i="33"/>
  <c r="AM482" i="33"/>
  <c r="AN482" i="33"/>
  <c r="AL483" i="33"/>
  <c r="AM483" i="33"/>
  <c r="AN483" i="33"/>
  <c r="AL484" i="33"/>
  <c r="AM484" i="33"/>
  <c r="AN484" i="33"/>
  <c r="AL486" i="33"/>
  <c r="AM486" i="33"/>
  <c r="AN486" i="33"/>
  <c r="AL487" i="33"/>
  <c r="AM487" i="33"/>
  <c r="AN487" i="33"/>
  <c r="AL488" i="33"/>
  <c r="AM488" i="33"/>
  <c r="AN488" i="33"/>
  <c r="AL489" i="33"/>
  <c r="AM489" i="33"/>
  <c r="AN489" i="33"/>
  <c r="AL490" i="33"/>
  <c r="AM490" i="33"/>
  <c r="AN490" i="33"/>
  <c r="AL491" i="33"/>
  <c r="AM491" i="33"/>
  <c r="AN491" i="33"/>
  <c r="AL493" i="33"/>
  <c r="AM493" i="33"/>
  <c r="AN493" i="33"/>
  <c r="AL513" i="33"/>
  <c r="AM513" i="33"/>
  <c r="AN513" i="33"/>
  <c r="AP3" i="36" l="1"/>
  <c r="AO3" i="36"/>
  <c r="T3" i="4"/>
  <c r="X3" i="4"/>
  <c r="T4" i="4"/>
  <c r="AO108" i="26" l="1"/>
  <c r="AO109" i="26"/>
  <c r="AO112" i="26"/>
  <c r="AO113" i="26"/>
  <c r="AO114" i="26"/>
  <c r="AO115" i="26"/>
  <c r="AO116" i="26"/>
  <c r="AO117" i="26"/>
  <c r="AO118" i="26"/>
  <c r="AO119" i="26"/>
  <c r="AO120" i="26"/>
  <c r="AO123" i="26"/>
  <c r="AO124" i="26"/>
  <c r="AO125" i="26"/>
  <c r="AO126" i="26"/>
  <c r="AO127" i="26"/>
  <c r="AO128" i="26"/>
  <c r="AO129" i="26"/>
  <c r="AO130" i="26"/>
  <c r="AO131" i="26"/>
  <c r="AO132" i="26"/>
  <c r="AO133" i="26"/>
  <c r="AO134" i="26"/>
  <c r="AO137" i="26"/>
  <c r="AO138" i="26"/>
  <c r="AO139" i="26"/>
  <c r="AO140" i="26"/>
  <c r="AO141" i="26"/>
  <c r="AO144" i="26"/>
  <c r="AO145" i="26"/>
  <c r="AO146" i="26"/>
  <c r="AO147" i="26"/>
  <c r="AO148" i="26"/>
  <c r="AO150" i="26"/>
  <c r="AO151" i="26"/>
  <c r="AO152" i="26"/>
  <c r="AO153" i="26"/>
  <c r="AO154" i="26"/>
  <c r="AO155" i="26"/>
  <c r="AO156" i="26"/>
  <c r="AO157" i="26"/>
  <c r="AO158" i="26"/>
  <c r="AO159" i="26"/>
  <c r="AO160" i="26"/>
  <c r="AO161" i="26"/>
  <c r="AO162" i="26"/>
  <c r="AO163" i="26"/>
  <c r="AO164" i="26"/>
  <c r="AO165" i="26"/>
  <c r="AO166" i="26"/>
  <c r="AO167" i="26"/>
  <c r="AO168" i="26"/>
  <c r="AO169" i="26"/>
  <c r="AO170" i="26"/>
  <c r="AM170" i="26" s="1"/>
  <c r="AP170" i="26" s="1"/>
  <c r="AO171" i="26"/>
  <c r="AO172" i="26"/>
  <c r="AM172" i="26" s="1"/>
  <c r="AO173" i="26"/>
  <c r="AO174" i="26"/>
  <c r="AO175" i="26"/>
  <c r="AO176" i="26"/>
  <c r="AO177" i="26"/>
  <c r="AO178" i="26"/>
  <c r="AN178" i="26" s="1"/>
  <c r="AO179" i="26"/>
  <c r="AO180" i="26"/>
  <c r="AO183" i="26"/>
  <c r="AO184" i="26"/>
  <c r="AO185" i="26"/>
  <c r="AO186" i="26"/>
  <c r="AO187" i="26"/>
  <c r="AO190" i="26"/>
  <c r="AO191" i="26"/>
  <c r="AO192" i="26"/>
  <c r="AO193" i="26"/>
  <c r="AO194" i="26"/>
  <c r="AO195" i="26"/>
  <c r="AO228" i="26"/>
  <c r="AO229" i="26"/>
  <c r="AO230" i="26"/>
  <c r="AO231" i="26"/>
  <c r="AO235" i="26"/>
  <c r="AO236" i="26"/>
  <c r="AO237" i="26"/>
  <c r="AO238" i="26"/>
  <c r="AO239" i="26"/>
  <c r="AO240" i="26"/>
  <c r="AO241" i="26"/>
  <c r="AO242" i="26"/>
  <c r="AO243" i="26"/>
  <c r="AO244" i="26"/>
  <c r="AO245" i="26"/>
  <c r="AO246" i="26"/>
  <c r="AO247" i="26"/>
  <c r="AO248" i="26"/>
  <c r="AO249" i="26"/>
  <c r="AO250" i="26"/>
  <c r="AO251" i="26"/>
  <c r="AO252" i="26"/>
  <c r="AO253" i="26"/>
  <c r="AO254" i="26"/>
  <c r="AO255" i="26"/>
  <c r="AO256" i="26"/>
  <c r="AO257" i="26"/>
  <c r="AO258" i="26"/>
  <c r="AO259" i="26"/>
  <c r="AO262" i="26"/>
  <c r="AO263" i="26"/>
  <c r="AO264" i="26"/>
  <c r="AO265" i="26"/>
  <c r="AO268" i="26"/>
  <c r="AO269" i="26"/>
  <c r="AO270" i="26"/>
  <c r="AO271" i="26"/>
  <c r="AO272" i="26"/>
  <c r="AO273" i="26"/>
  <c r="AO274" i="26"/>
  <c r="AO275" i="26"/>
  <c r="AO276" i="26"/>
  <c r="AO277" i="26"/>
  <c r="AO278" i="26"/>
  <c r="AO279" i="26"/>
  <c r="AO280" i="26"/>
  <c r="AO281" i="26"/>
  <c r="AO282" i="26"/>
  <c r="AO283" i="26"/>
  <c r="AO286" i="26"/>
  <c r="AO287" i="26"/>
  <c r="AO288" i="26"/>
  <c r="AO289" i="26"/>
  <c r="AO292" i="26"/>
  <c r="AO295" i="26"/>
  <c r="AO298" i="26"/>
  <c r="AO301" i="26"/>
  <c r="AO304" i="26"/>
  <c r="AO307" i="26"/>
  <c r="AO310" i="26"/>
  <c r="AO313" i="26"/>
  <c r="AO316" i="26"/>
  <c r="AO319" i="26"/>
  <c r="AO322" i="26"/>
  <c r="AO325" i="26"/>
  <c r="AO328" i="26"/>
  <c r="AO331" i="26"/>
  <c r="AO334" i="26"/>
  <c r="AO337" i="26"/>
  <c r="AO340" i="26"/>
  <c r="AO343" i="26"/>
  <c r="AO346" i="26"/>
  <c r="AO349" i="26"/>
  <c r="AO352" i="26"/>
  <c r="AO355" i="26"/>
  <c r="AO358" i="26"/>
  <c r="AO361" i="26"/>
  <c r="AO364" i="26"/>
  <c r="AO367" i="26"/>
  <c r="AO370" i="26"/>
  <c r="AO373" i="26"/>
  <c r="AO376" i="26"/>
  <c r="AO379" i="26"/>
  <c r="AO382" i="26"/>
  <c r="AO383" i="26"/>
  <c r="AO386" i="26"/>
  <c r="AO389" i="26"/>
  <c r="AO392" i="26"/>
  <c r="AO395" i="26"/>
  <c r="AO398" i="26"/>
  <c r="AO401" i="26"/>
  <c r="AO402" i="26"/>
  <c r="AO405" i="26"/>
  <c r="AO406" i="26"/>
  <c r="AO409" i="26"/>
  <c r="AO412" i="26"/>
  <c r="AO415" i="26"/>
  <c r="AO418" i="26"/>
  <c r="AO421" i="26"/>
  <c r="AO422" i="26"/>
  <c r="AO423" i="26"/>
  <c r="AO424" i="26"/>
  <c r="AO425" i="26"/>
  <c r="AO426" i="26"/>
  <c r="AO427" i="26"/>
  <c r="AO428" i="26"/>
  <c r="AO429" i="26"/>
  <c r="AO430" i="26"/>
  <c r="AO432" i="26"/>
  <c r="AO436" i="26"/>
  <c r="AO439" i="26"/>
  <c r="AO440" i="26"/>
  <c r="AO443" i="26"/>
  <c r="AO446" i="26"/>
  <c r="AO449" i="26"/>
  <c r="AO452" i="26"/>
  <c r="AO455" i="26"/>
  <c r="AO458" i="26"/>
  <c r="AO461" i="26"/>
  <c r="AO464" i="26"/>
  <c r="AO467" i="26"/>
  <c r="AO470" i="26"/>
  <c r="AO473" i="26"/>
  <c r="AO476" i="26"/>
  <c r="AO479" i="26"/>
  <c r="AO482" i="26"/>
  <c r="AO485" i="26"/>
  <c r="AO488" i="26"/>
  <c r="AO491" i="26"/>
  <c r="AO494" i="26"/>
  <c r="AO497" i="26"/>
  <c r="AO500" i="26"/>
  <c r="AO503" i="26"/>
  <c r="AO506" i="26"/>
  <c r="AO509" i="26"/>
  <c r="AO512" i="26"/>
  <c r="AO515" i="26"/>
  <c r="AO518" i="26"/>
  <c r="AO521" i="26"/>
  <c r="AO524" i="26"/>
  <c r="AO527" i="26"/>
  <c r="AO530" i="26"/>
  <c r="AO533" i="26"/>
  <c r="AO536" i="26"/>
  <c r="AO539" i="26"/>
  <c r="AO548" i="26"/>
  <c r="AO551" i="26"/>
  <c r="AO554" i="26"/>
  <c r="AO557" i="26"/>
  <c r="AO560" i="26"/>
  <c r="AO563" i="26"/>
  <c r="AO566" i="26"/>
  <c r="AO569" i="26"/>
  <c r="AO572" i="26"/>
  <c r="AO575" i="26"/>
  <c r="AO578" i="26"/>
  <c r="AO581" i="26"/>
  <c r="AO582" i="26"/>
  <c r="AO585" i="26"/>
  <c r="AO588" i="26"/>
  <c r="AO589" i="26"/>
  <c r="AO590" i="26"/>
  <c r="AO591" i="26"/>
  <c r="AO592" i="26"/>
  <c r="AO593" i="26"/>
  <c r="AO594" i="26"/>
  <c r="AO595" i="26"/>
  <c r="AO596" i="26"/>
  <c r="AO597" i="26"/>
  <c r="AO598" i="26"/>
  <c r="AO599" i="26"/>
  <c r="AO600" i="26"/>
  <c r="AO601" i="26"/>
  <c r="AO602" i="26"/>
  <c r="AO603" i="26"/>
  <c r="AO604" i="26"/>
  <c r="AO605" i="26"/>
  <c r="AO606" i="26"/>
  <c r="AO607" i="26"/>
  <c r="AO608" i="26"/>
  <c r="AO609" i="26"/>
  <c r="AO610" i="26"/>
  <c r="AO611" i="26"/>
  <c r="AO612" i="26"/>
  <c r="AO613" i="26"/>
  <c r="AO614" i="26"/>
  <c r="AO615" i="26"/>
  <c r="AO616" i="26"/>
  <c r="AO617" i="26"/>
  <c r="AO618" i="26"/>
  <c r="AO619" i="26"/>
  <c r="AO620" i="26"/>
  <c r="AO621" i="26"/>
  <c r="AO622" i="26"/>
  <c r="AO623" i="26"/>
  <c r="AO624" i="26"/>
  <c r="AM624" i="26" s="1"/>
  <c r="AO625" i="26"/>
  <c r="AO626" i="26"/>
  <c r="AO627" i="26"/>
  <c r="AO628" i="26"/>
  <c r="AO629" i="26"/>
  <c r="AO630" i="26"/>
  <c r="AO631" i="26"/>
  <c r="AO632" i="26"/>
  <c r="AO633" i="26"/>
  <c r="AO636" i="26"/>
  <c r="AO637" i="26"/>
  <c r="AO638" i="26"/>
  <c r="AO639" i="26"/>
  <c r="AO640" i="26"/>
  <c r="AO641" i="26"/>
  <c r="AO642" i="26"/>
  <c r="AO643" i="26"/>
  <c r="AO644" i="26"/>
  <c r="AO645" i="26"/>
  <c r="AO646" i="26"/>
  <c r="AO647" i="26"/>
  <c r="AO648" i="26"/>
  <c r="AO649" i="26"/>
  <c r="AO650" i="26"/>
  <c r="AO651" i="26"/>
  <c r="AO652" i="26"/>
  <c r="AO653" i="26"/>
  <c r="AO654" i="26"/>
  <c r="AO655" i="26"/>
  <c r="AO656" i="26"/>
  <c r="AO657" i="26"/>
  <c r="AO658" i="26"/>
  <c r="AO659" i="26"/>
  <c r="AO660" i="26"/>
  <c r="AO661" i="26"/>
  <c r="AO662" i="26"/>
  <c r="AO663" i="26"/>
  <c r="AO664" i="26"/>
  <c r="AO665" i="26"/>
  <c r="AO666" i="26"/>
  <c r="AO667" i="26"/>
  <c r="AO668" i="26"/>
  <c r="AO669" i="26"/>
  <c r="AO670" i="26"/>
  <c r="AO671" i="26"/>
  <c r="AO672" i="26"/>
  <c r="AO673" i="26"/>
  <c r="AO674" i="26"/>
  <c r="AO675" i="26"/>
  <c r="AO676" i="26"/>
  <c r="AO677" i="26"/>
  <c r="AO678" i="26"/>
  <c r="AO679" i="26"/>
  <c r="AO680" i="26"/>
  <c r="AO681" i="26"/>
  <c r="AO682" i="26"/>
  <c r="AO683" i="26"/>
  <c r="AO684" i="26"/>
  <c r="AO685" i="26"/>
  <c r="AO686" i="26"/>
  <c r="AO687" i="26"/>
  <c r="AO688" i="26"/>
  <c r="AO689" i="26"/>
  <c r="AO690" i="26"/>
  <c r="AO691" i="26"/>
  <c r="AO692" i="26"/>
  <c r="AO695" i="26"/>
  <c r="AO30" i="26"/>
  <c r="AO34" i="26"/>
  <c r="AO35" i="26"/>
  <c r="AN35" i="26" s="1"/>
  <c r="AO36" i="26"/>
  <c r="AO37" i="26"/>
  <c r="AO38" i="26"/>
  <c r="AO39" i="26"/>
  <c r="AO40" i="26"/>
  <c r="AO41" i="26"/>
  <c r="AO42" i="26"/>
  <c r="AO43" i="26"/>
  <c r="AO44" i="26"/>
  <c r="AO45" i="26"/>
  <c r="AO46" i="26"/>
  <c r="AO47" i="26"/>
  <c r="AO48" i="26"/>
  <c r="AO49" i="26"/>
  <c r="AO50" i="26"/>
  <c r="AO51" i="26"/>
  <c r="AO52" i="26"/>
  <c r="AO55" i="26"/>
  <c r="AO56" i="26"/>
  <c r="AO57" i="26"/>
  <c r="AO58" i="26"/>
  <c r="AO59" i="26"/>
  <c r="AO60" i="26"/>
  <c r="AO61" i="26"/>
  <c r="AO62" i="26"/>
  <c r="AO63" i="26"/>
  <c r="AO64" i="26"/>
  <c r="AO65" i="26"/>
  <c r="AO66" i="26"/>
  <c r="AO67" i="26"/>
  <c r="AO68" i="26"/>
  <c r="AO69" i="26"/>
  <c r="AO70" i="26"/>
  <c r="AO71" i="26"/>
  <c r="AO74" i="26"/>
  <c r="AO75" i="26"/>
  <c r="AO76" i="26"/>
  <c r="AO77" i="26"/>
  <c r="AO78" i="26"/>
  <c r="AO79" i="26"/>
  <c r="AO80" i="26"/>
  <c r="AO81" i="26"/>
  <c r="AO82" i="26"/>
  <c r="AO83" i="26"/>
  <c r="AO84" i="26"/>
  <c r="AO85" i="26"/>
  <c r="AO86" i="26"/>
  <c r="AO87" i="26"/>
  <c r="AO88" i="26"/>
  <c r="AO91" i="26"/>
  <c r="AO92" i="26"/>
  <c r="AO93" i="26"/>
  <c r="AO94" i="26"/>
  <c r="AO95" i="26"/>
  <c r="AO96" i="26"/>
  <c r="AO97" i="26"/>
  <c r="AO98" i="26"/>
  <c r="AO99" i="26"/>
  <c r="AO100" i="26"/>
  <c r="AO101" i="26"/>
  <c r="AO102" i="26"/>
  <c r="AO105" i="26"/>
  <c r="AO106" i="26"/>
  <c r="AO107" i="26"/>
  <c r="AO29" i="26"/>
  <c r="AO28" i="26"/>
  <c r="AO27" i="26"/>
  <c r="AO12" i="26"/>
  <c r="AO13" i="26"/>
  <c r="AO14" i="26"/>
  <c r="AO15" i="26"/>
  <c r="AO16" i="26"/>
  <c r="AO18" i="26"/>
  <c r="AO19" i="26"/>
  <c r="AO20" i="26"/>
  <c r="AO21" i="26"/>
  <c r="AO22" i="26"/>
  <c r="AO23" i="26"/>
  <c r="AO24" i="26"/>
  <c r="AO25" i="26"/>
  <c r="AO26" i="26"/>
  <c r="AO11" i="26"/>
  <c r="AO7" i="26"/>
  <c r="AN7" i="26" s="1"/>
  <c r="AO8" i="26"/>
  <c r="AO9" i="26"/>
  <c r="AO10" i="26"/>
  <c r="AN34" i="26" l="1"/>
  <c r="AL34" i="26" s="1"/>
  <c r="AM34" i="26"/>
  <c r="AP34" i="26" s="1"/>
  <c r="AN22" i="26"/>
  <c r="AL22" i="26" s="1"/>
  <c r="AM22" i="26"/>
  <c r="AP22" i="26" s="1"/>
  <c r="AN84" i="26"/>
  <c r="AL84" i="26" s="1"/>
  <c r="AM84" i="26"/>
  <c r="AP84" i="26" s="1"/>
  <c r="AN66" i="26"/>
  <c r="AL66" i="26" s="1"/>
  <c r="AM66" i="26"/>
  <c r="AP66" i="26" s="1"/>
  <c r="AN48" i="26"/>
  <c r="AL48" i="26" s="1"/>
  <c r="AM48" i="26"/>
  <c r="AP48" i="26" s="1"/>
  <c r="AN30" i="26"/>
  <c r="AL30" i="26" s="1"/>
  <c r="AM30" i="26"/>
  <c r="AP30" i="26" s="1"/>
  <c r="AN679" i="26"/>
  <c r="AL679" i="26" s="1"/>
  <c r="AM679" i="26"/>
  <c r="AP679" i="26" s="1"/>
  <c r="AN663" i="26"/>
  <c r="AL663" i="26" s="1"/>
  <c r="AM663" i="26"/>
  <c r="AP663" i="26" s="1"/>
  <c r="AN647" i="26"/>
  <c r="AL647" i="26" s="1"/>
  <c r="AM647" i="26"/>
  <c r="AP647" i="26" s="1"/>
  <c r="AM629" i="26"/>
  <c r="AP629" i="26" s="1"/>
  <c r="AN629" i="26"/>
  <c r="AL629" i="26" s="1"/>
  <c r="AN613" i="26"/>
  <c r="AL613" i="26" s="1"/>
  <c r="AM613" i="26"/>
  <c r="AP613" i="26" s="1"/>
  <c r="AM597" i="26"/>
  <c r="AP597" i="26" s="1"/>
  <c r="AN597" i="26"/>
  <c r="AL597" i="26" s="1"/>
  <c r="AN569" i="26"/>
  <c r="AL569" i="26" s="1"/>
  <c r="AM569" i="26"/>
  <c r="AP569" i="26" s="1"/>
  <c r="AN515" i="26"/>
  <c r="AL515" i="26" s="1"/>
  <c r="AM515" i="26"/>
  <c r="AP515" i="26" s="1"/>
  <c r="AN467" i="26"/>
  <c r="AL467" i="26" s="1"/>
  <c r="AM467" i="26"/>
  <c r="AP467" i="26" s="1"/>
  <c r="AN427" i="26"/>
  <c r="AL427" i="26" s="1"/>
  <c r="AM427" i="26"/>
  <c r="AP427" i="26" s="1"/>
  <c r="AN395" i="26"/>
  <c r="AL395" i="26" s="1"/>
  <c r="AM395" i="26"/>
  <c r="AP395" i="26" s="1"/>
  <c r="AN349" i="26"/>
  <c r="AL349" i="26" s="1"/>
  <c r="AM349" i="26"/>
  <c r="AP349" i="26" s="1"/>
  <c r="AN301" i="26"/>
  <c r="AL301" i="26" s="1"/>
  <c r="AM301" i="26"/>
  <c r="AP301" i="26" s="1"/>
  <c r="AN275" i="26"/>
  <c r="AL275" i="26" s="1"/>
  <c r="AM275" i="26"/>
  <c r="AP275" i="26" s="1"/>
  <c r="AN255" i="26"/>
  <c r="AL255" i="26" s="1"/>
  <c r="AM255" i="26"/>
  <c r="AP255" i="26" s="1"/>
  <c r="AN239" i="26"/>
  <c r="AL239" i="26" s="1"/>
  <c r="AM239" i="26"/>
  <c r="AP239" i="26" s="1"/>
  <c r="AN220" i="26"/>
  <c r="AL220" i="26" s="1"/>
  <c r="AM220" i="26"/>
  <c r="AP220" i="26" s="1"/>
  <c r="AN202" i="26"/>
  <c r="AL202" i="26" s="1"/>
  <c r="AM202" i="26"/>
  <c r="AP202" i="26" s="1"/>
  <c r="AN180" i="26"/>
  <c r="AL180" i="26" s="1"/>
  <c r="AM180" i="26"/>
  <c r="AP180" i="26" s="1"/>
  <c r="AN164" i="26"/>
  <c r="AL164" i="26" s="1"/>
  <c r="AM164" i="26"/>
  <c r="AP164" i="26" s="1"/>
  <c r="AN147" i="26"/>
  <c r="AL147" i="26" s="1"/>
  <c r="AM147" i="26"/>
  <c r="AP147" i="26" s="1"/>
  <c r="AN127" i="26"/>
  <c r="AL127" i="26" s="1"/>
  <c r="AM127" i="26"/>
  <c r="AP127" i="26" s="1"/>
  <c r="AN21" i="26"/>
  <c r="AL21" i="26" s="1"/>
  <c r="AM21" i="26"/>
  <c r="AP21" i="26" s="1"/>
  <c r="AN512" i="26"/>
  <c r="AL512" i="26" s="1"/>
  <c r="AM512" i="26"/>
  <c r="AP512" i="26" s="1"/>
  <c r="AN126" i="26"/>
  <c r="AL126" i="26" s="1"/>
  <c r="AM126" i="26"/>
  <c r="AP126" i="26" s="1"/>
  <c r="AN563" i="26"/>
  <c r="AL563" i="26" s="1"/>
  <c r="AM563" i="26"/>
  <c r="AP563" i="26" s="1"/>
  <c r="AN125" i="26"/>
  <c r="AL125" i="26" s="1"/>
  <c r="AM125" i="26"/>
  <c r="AP125" i="26" s="1"/>
  <c r="AN99" i="26"/>
  <c r="AL99" i="26" s="1"/>
  <c r="AM99" i="26"/>
  <c r="AP99" i="26" s="1"/>
  <c r="AN81" i="26"/>
  <c r="AL81" i="26" s="1"/>
  <c r="AM81" i="26"/>
  <c r="AP81" i="26" s="1"/>
  <c r="AN63" i="26"/>
  <c r="AL63" i="26" s="1"/>
  <c r="AM63" i="26"/>
  <c r="AP63" i="26" s="1"/>
  <c r="AN45" i="26"/>
  <c r="AL45" i="26" s="1"/>
  <c r="AM45" i="26"/>
  <c r="AP45" i="26" s="1"/>
  <c r="AN692" i="26"/>
  <c r="AL692" i="26" s="1"/>
  <c r="AM692" i="26"/>
  <c r="AP692" i="26" s="1"/>
  <c r="AN676" i="26"/>
  <c r="AL676" i="26" s="1"/>
  <c r="AM676" i="26"/>
  <c r="AP676" i="26" s="1"/>
  <c r="AN660" i="26"/>
  <c r="AL660" i="26" s="1"/>
  <c r="AM660" i="26"/>
  <c r="AP660" i="26" s="1"/>
  <c r="AN644" i="26"/>
  <c r="AL644" i="26" s="1"/>
  <c r="AM644" i="26"/>
  <c r="AP644" i="26" s="1"/>
  <c r="AN626" i="26"/>
  <c r="AL626" i="26" s="1"/>
  <c r="AM626" i="26"/>
  <c r="AP626" i="26" s="1"/>
  <c r="AN610" i="26"/>
  <c r="AL610" i="26" s="1"/>
  <c r="AM610" i="26"/>
  <c r="AP610" i="26" s="1"/>
  <c r="AN594" i="26"/>
  <c r="AL594" i="26" s="1"/>
  <c r="AM594" i="26"/>
  <c r="AP594" i="26" s="1"/>
  <c r="AN560" i="26"/>
  <c r="AL560" i="26" s="1"/>
  <c r="AM560" i="26"/>
  <c r="AP560" i="26" s="1"/>
  <c r="AN506" i="26"/>
  <c r="AL506" i="26" s="1"/>
  <c r="AM506" i="26"/>
  <c r="AP506" i="26" s="1"/>
  <c r="AN458" i="26"/>
  <c r="AL458" i="26" s="1"/>
  <c r="AM458" i="26"/>
  <c r="AP458" i="26" s="1"/>
  <c r="AN424" i="26"/>
  <c r="AL424" i="26" s="1"/>
  <c r="AM424" i="26"/>
  <c r="AP424" i="26" s="1"/>
  <c r="AN386" i="26"/>
  <c r="AL386" i="26" s="1"/>
  <c r="AM386" i="26"/>
  <c r="AP386" i="26" s="1"/>
  <c r="AN340" i="26"/>
  <c r="AL340" i="26" s="1"/>
  <c r="AM340" i="26"/>
  <c r="AP340" i="26" s="1"/>
  <c r="AM292" i="26"/>
  <c r="AP292" i="26" s="1"/>
  <c r="AN292" i="26"/>
  <c r="AL292" i="26" s="1"/>
  <c r="AN272" i="26"/>
  <c r="AL272" i="26" s="1"/>
  <c r="AM272" i="26"/>
  <c r="AP272" i="26" s="1"/>
  <c r="AN252" i="26"/>
  <c r="AL252" i="26" s="1"/>
  <c r="AM252" i="26"/>
  <c r="AP252" i="26" s="1"/>
  <c r="AM236" i="26"/>
  <c r="AP236" i="26" s="1"/>
  <c r="AN236" i="26"/>
  <c r="AL236" i="26" s="1"/>
  <c r="AM217" i="26"/>
  <c r="AP217" i="26" s="1"/>
  <c r="AN217" i="26"/>
  <c r="AL217" i="26" s="1"/>
  <c r="AN199" i="26"/>
  <c r="AL199" i="26" s="1"/>
  <c r="AM199" i="26"/>
  <c r="AP199" i="26" s="1"/>
  <c r="AN177" i="26"/>
  <c r="AL177" i="26" s="1"/>
  <c r="AM177" i="26"/>
  <c r="AP177" i="26" s="1"/>
  <c r="AN161" i="26"/>
  <c r="AL161" i="26" s="1"/>
  <c r="AM161" i="26"/>
  <c r="AP161" i="26" s="1"/>
  <c r="AN144" i="26"/>
  <c r="AL144" i="26" s="1"/>
  <c r="AM144" i="26"/>
  <c r="AP144" i="26" s="1"/>
  <c r="AN124" i="26"/>
  <c r="AL124" i="26" s="1"/>
  <c r="AM124" i="26"/>
  <c r="AP124" i="26" s="1"/>
  <c r="AM646" i="26"/>
  <c r="AP646" i="26" s="1"/>
  <c r="AN646" i="26"/>
  <c r="AL646" i="26" s="1"/>
  <c r="AN254" i="26"/>
  <c r="AL254" i="26" s="1"/>
  <c r="AM254" i="26"/>
  <c r="AP254" i="26" s="1"/>
  <c r="AN677" i="26"/>
  <c r="AL677" i="26" s="1"/>
  <c r="AM677" i="26"/>
  <c r="AP677" i="26" s="1"/>
  <c r="AN295" i="26"/>
  <c r="AL295" i="26" s="1"/>
  <c r="AM295" i="26"/>
  <c r="AP295" i="26" s="1"/>
  <c r="AN675" i="26"/>
  <c r="AL675" i="26" s="1"/>
  <c r="AM675" i="26"/>
  <c r="AP675" i="26" s="1"/>
  <c r="AN625" i="26"/>
  <c r="AL625" i="26" s="1"/>
  <c r="AM625" i="26"/>
  <c r="AP625" i="26" s="1"/>
  <c r="AN609" i="26"/>
  <c r="AL609" i="26" s="1"/>
  <c r="AM609" i="26"/>
  <c r="AP609" i="26" s="1"/>
  <c r="AN593" i="26"/>
  <c r="AL593" i="26" s="1"/>
  <c r="AM593" i="26"/>
  <c r="AP593" i="26" s="1"/>
  <c r="AN557" i="26"/>
  <c r="AL557" i="26" s="1"/>
  <c r="AM557" i="26"/>
  <c r="AP557" i="26" s="1"/>
  <c r="AN503" i="26"/>
  <c r="AL503" i="26" s="1"/>
  <c r="AM503" i="26"/>
  <c r="AP503" i="26" s="1"/>
  <c r="AN455" i="26"/>
  <c r="AL455" i="26" s="1"/>
  <c r="AM455" i="26"/>
  <c r="AP455" i="26" s="1"/>
  <c r="AN423" i="26"/>
  <c r="AL423" i="26" s="1"/>
  <c r="AM423" i="26"/>
  <c r="AP423" i="26" s="1"/>
  <c r="AN383" i="26"/>
  <c r="AL383" i="26" s="1"/>
  <c r="AM383" i="26"/>
  <c r="AP383" i="26" s="1"/>
  <c r="AN337" i="26"/>
  <c r="AL337" i="26" s="1"/>
  <c r="AM337" i="26"/>
  <c r="AP337" i="26" s="1"/>
  <c r="AN289" i="26"/>
  <c r="AL289" i="26" s="1"/>
  <c r="AM289" i="26"/>
  <c r="AP289" i="26" s="1"/>
  <c r="AN271" i="26"/>
  <c r="AL271" i="26" s="1"/>
  <c r="AM271" i="26"/>
  <c r="AP271" i="26" s="1"/>
  <c r="AN251" i="26"/>
  <c r="AL251" i="26" s="1"/>
  <c r="AM251" i="26"/>
  <c r="AP251" i="26" s="1"/>
  <c r="AN235" i="26"/>
  <c r="AL235" i="26" s="1"/>
  <c r="AM235" i="26"/>
  <c r="AP235" i="26" s="1"/>
  <c r="AN216" i="26"/>
  <c r="AL216" i="26" s="1"/>
  <c r="AM216" i="26"/>
  <c r="AP216" i="26" s="1"/>
  <c r="AN198" i="26"/>
  <c r="AL198" i="26" s="1"/>
  <c r="AM198" i="26"/>
  <c r="AP198" i="26" s="1"/>
  <c r="AN176" i="26"/>
  <c r="AL176" i="26" s="1"/>
  <c r="AM176" i="26"/>
  <c r="AP176" i="26" s="1"/>
  <c r="AN160" i="26"/>
  <c r="AL160" i="26" s="1"/>
  <c r="AM160" i="26"/>
  <c r="AP160" i="26" s="1"/>
  <c r="AN141" i="26"/>
  <c r="AL141" i="26" s="1"/>
  <c r="AM141" i="26"/>
  <c r="AP141" i="26" s="1"/>
  <c r="AN123" i="26"/>
  <c r="AL123" i="26" s="1"/>
  <c r="AM123" i="26"/>
  <c r="AP123" i="26" s="1"/>
  <c r="AN596" i="26"/>
  <c r="AL596" i="26" s="1"/>
  <c r="AM596" i="26"/>
  <c r="AP596" i="26" s="1"/>
  <c r="AN146" i="26"/>
  <c r="AL146" i="26" s="1"/>
  <c r="AM146" i="26"/>
  <c r="AP146" i="26" s="1"/>
  <c r="AN595" i="26"/>
  <c r="AL595" i="26" s="1"/>
  <c r="AM595" i="26"/>
  <c r="AP595" i="26" s="1"/>
  <c r="AN343" i="26"/>
  <c r="AL343" i="26" s="1"/>
  <c r="AM343" i="26"/>
  <c r="AP343" i="26" s="1"/>
  <c r="AN19" i="26"/>
  <c r="AL19" i="26" s="1"/>
  <c r="AM19" i="26"/>
  <c r="AP19" i="26" s="1"/>
  <c r="AN690" i="26"/>
  <c r="AL690" i="26" s="1"/>
  <c r="AM690" i="26"/>
  <c r="AP690" i="26" s="1"/>
  <c r="AN674" i="26"/>
  <c r="AL674" i="26" s="1"/>
  <c r="AM674" i="26"/>
  <c r="AP674" i="26" s="1"/>
  <c r="AN658" i="26"/>
  <c r="AL658" i="26" s="1"/>
  <c r="AM658" i="26"/>
  <c r="AP658" i="26" s="1"/>
  <c r="AN642" i="26"/>
  <c r="AL642" i="26" s="1"/>
  <c r="AM642" i="26"/>
  <c r="AP642" i="26" s="1"/>
  <c r="AN624" i="26"/>
  <c r="AL624" i="26" s="1"/>
  <c r="AP624" i="26"/>
  <c r="AN608" i="26"/>
  <c r="AL608" i="26" s="1"/>
  <c r="AM608" i="26"/>
  <c r="AP608" i="26" s="1"/>
  <c r="AN592" i="26"/>
  <c r="AL592" i="26" s="1"/>
  <c r="AM592" i="26"/>
  <c r="AP592" i="26" s="1"/>
  <c r="AN554" i="26"/>
  <c r="AL554" i="26" s="1"/>
  <c r="AM554" i="26"/>
  <c r="AP554" i="26" s="1"/>
  <c r="AN500" i="26"/>
  <c r="AL500" i="26" s="1"/>
  <c r="AM500" i="26"/>
  <c r="AP500" i="26" s="1"/>
  <c r="AN452" i="26"/>
  <c r="AL452" i="26" s="1"/>
  <c r="AM452" i="26"/>
  <c r="AP452" i="26" s="1"/>
  <c r="AN422" i="26"/>
  <c r="AL422" i="26" s="1"/>
  <c r="AM422" i="26"/>
  <c r="AP422" i="26" s="1"/>
  <c r="AN382" i="26"/>
  <c r="AL382" i="26" s="1"/>
  <c r="AM382" i="26"/>
  <c r="AP382" i="26" s="1"/>
  <c r="AN334" i="26"/>
  <c r="AL334" i="26" s="1"/>
  <c r="AM334" i="26"/>
  <c r="AP334" i="26" s="1"/>
  <c r="AN288" i="26"/>
  <c r="AL288" i="26" s="1"/>
  <c r="AM288" i="26"/>
  <c r="AP288" i="26" s="1"/>
  <c r="AN270" i="26"/>
  <c r="AL270" i="26" s="1"/>
  <c r="AM270" i="26"/>
  <c r="AP270" i="26" s="1"/>
  <c r="AN250" i="26"/>
  <c r="AL250" i="26" s="1"/>
  <c r="AM250" i="26"/>
  <c r="AP250" i="26" s="1"/>
  <c r="AN231" i="26"/>
  <c r="AL231" i="26" s="1"/>
  <c r="AM231" i="26"/>
  <c r="AP231" i="26" s="1"/>
  <c r="AN215" i="26"/>
  <c r="AL215" i="26" s="1"/>
  <c r="AM215" i="26"/>
  <c r="AP215" i="26" s="1"/>
  <c r="AN195" i="26"/>
  <c r="AL195" i="26" s="1"/>
  <c r="AM195" i="26"/>
  <c r="AP195" i="26" s="1"/>
  <c r="AN175" i="26"/>
  <c r="AL175" i="26" s="1"/>
  <c r="AM175" i="26"/>
  <c r="AP175" i="26" s="1"/>
  <c r="AN159" i="26"/>
  <c r="AL159" i="26" s="1"/>
  <c r="AM159" i="26"/>
  <c r="AP159" i="26" s="1"/>
  <c r="AN140" i="26"/>
  <c r="AL140" i="26" s="1"/>
  <c r="AM140" i="26"/>
  <c r="AP140" i="26" s="1"/>
  <c r="AN120" i="26"/>
  <c r="AL120" i="26" s="1"/>
  <c r="AM120" i="26"/>
  <c r="AP120" i="26" s="1"/>
  <c r="AN662" i="26"/>
  <c r="AL662" i="26" s="1"/>
  <c r="AM662" i="26"/>
  <c r="AN201" i="26"/>
  <c r="AL201" i="26" s="1"/>
  <c r="AM201" i="26"/>
  <c r="AP201" i="26" s="1"/>
  <c r="AN661" i="26"/>
  <c r="AL661" i="26" s="1"/>
  <c r="AM661" i="26"/>
  <c r="AP661" i="26" s="1"/>
  <c r="AN389" i="26"/>
  <c r="AL389" i="26" s="1"/>
  <c r="AM389" i="26"/>
  <c r="AP389" i="26" s="1"/>
  <c r="AN643" i="26"/>
  <c r="AL643" i="26" s="1"/>
  <c r="AM643" i="26"/>
  <c r="AP643" i="26" s="1"/>
  <c r="AN657" i="26"/>
  <c r="AL657" i="26" s="1"/>
  <c r="AM657" i="26"/>
  <c r="AP657" i="26" s="1"/>
  <c r="AN641" i="26"/>
  <c r="AL641" i="26" s="1"/>
  <c r="AM641" i="26"/>
  <c r="AP641" i="26" s="1"/>
  <c r="AN623" i="26"/>
  <c r="AL623" i="26" s="1"/>
  <c r="AM623" i="26"/>
  <c r="AP623" i="26" s="1"/>
  <c r="AM607" i="26"/>
  <c r="AP607" i="26" s="1"/>
  <c r="AN607" i="26"/>
  <c r="AL607" i="26" s="1"/>
  <c r="AN591" i="26"/>
  <c r="AL591" i="26" s="1"/>
  <c r="AM591" i="26"/>
  <c r="AP591" i="26" s="1"/>
  <c r="AN551" i="26"/>
  <c r="AL551" i="26" s="1"/>
  <c r="AM551" i="26"/>
  <c r="AP551" i="26" s="1"/>
  <c r="AN497" i="26"/>
  <c r="AL497" i="26" s="1"/>
  <c r="AM497" i="26"/>
  <c r="AP497" i="26" s="1"/>
  <c r="AN449" i="26"/>
  <c r="AL449" i="26" s="1"/>
  <c r="AM449" i="26"/>
  <c r="AP449" i="26" s="1"/>
  <c r="AN421" i="26"/>
  <c r="AL421" i="26" s="1"/>
  <c r="AM421" i="26"/>
  <c r="AP421" i="26" s="1"/>
  <c r="AN379" i="26"/>
  <c r="AL379" i="26" s="1"/>
  <c r="AM379" i="26"/>
  <c r="AP379" i="26" s="1"/>
  <c r="AN331" i="26"/>
  <c r="AL331" i="26" s="1"/>
  <c r="AM331" i="26"/>
  <c r="AP331" i="26" s="1"/>
  <c r="AN287" i="26"/>
  <c r="AL287" i="26" s="1"/>
  <c r="AM287" i="26"/>
  <c r="AP287" i="26" s="1"/>
  <c r="AN269" i="26"/>
  <c r="AL269" i="26" s="1"/>
  <c r="AM269" i="26"/>
  <c r="AP269" i="26" s="1"/>
  <c r="AN249" i="26"/>
  <c r="AL249" i="26" s="1"/>
  <c r="AM249" i="26"/>
  <c r="AP249" i="26" s="1"/>
  <c r="AN230" i="26"/>
  <c r="AL230" i="26" s="1"/>
  <c r="AM230" i="26"/>
  <c r="AP230" i="26" s="1"/>
  <c r="AN214" i="26"/>
  <c r="AM214" i="26"/>
  <c r="AP214" i="26" s="1"/>
  <c r="AN194" i="26"/>
  <c r="AL194" i="26" s="1"/>
  <c r="AM194" i="26"/>
  <c r="AP194" i="26" s="1"/>
  <c r="AN174" i="26"/>
  <c r="AL174" i="26" s="1"/>
  <c r="AM174" i="26"/>
  <c r="AP174" i="26" s="1"/>
  <c r="AN158" i="26"/>
  <c r="AL158" i="26" s="1"/>
  <c r="AM158" i="26"/>
  <c r="AP158" i="26" s="1"/>
  <c r="AN139" i="26"/>
  <c r="AL139" i="26" s="1"/>
  <c r="AM139" i="26"/>
  <c r="AP139" i="26" s="1"/>
  <c r="AN119" i="26"/>
  <c r="AL119" i="26" s="1"/>
  <c r="AM119" i="26"/>
  <c r="AP119" i="26" s="1"/>
  <c r="AN65" i="26"/>
  <c r="AL65" i="26" s="1"/>
  <c r="AM65" i="26"/>
  <c r="AP65" i="26" s="1"/>
  <c r="AN426" i="26"/>
  <c r="AL426" i="26" s="1"/>
  <c r="AM426" i="26"/>
  <c r="AP426" i="26" s="1"/>
  <c r="AN46" i="26"/>
  <c r="AL46" i="26" s="1"/>
  <c r="AM46" i="26"/>
  <c r="AP46" i="26" s="1"/>
  <c r="AL178" i="26"/>
  <c r="AM178" i="26"/>
  <c r="AP178" i="26" s="1"/>
  <c r="AN97" i="26"/>
  <c r="AL97" i="26" s="1"/>
  <c r="AM97" i="26"/>
  <c r="AP97" i="26" s="1"/>
  <c r="AM10" i="26"/>
  <c r="AP10" i="26" s="1"/>
  <c r="AN10" i="26"/>
  <c r="AL10" i="26" s="1"/>
  <c r="AM688" i="26"/>
  <c r="AP688" i="26" s="1"/>
  <c r="AN688" i="26"/>
  <c r="AL688" i="26" s="1"/>
  <c r="AM672" i="26"/>
  <c r="AP672" i="26" s="1"/>
  <c r="AN672" i="26"/>
  <c r="AL672" i="26" s="1"/>
  <c r="AN656" i="26"/>
  <c r="AL656" i="26" s="1"/>
  <c r="AM656" i="26"/>
  <c r="AP656" i="26" s="1"/>
  <c r="AN640" i="26"/>
  <c r="AL640" i="26" s="1"/>
  <c r="AM640" i="26"/>
  <c r="AP640" i="26" s="1"/>
  <c r="AN622" i="26"/>
  <c r="AL622" i="26" s="1"/>
  <c r="AM622" i="26"/>
  <c r="AP622" i="26" s="1"/>
  <c r="AM606" i="26"/>
  <c r="AP606" i="26" s="1"/>
  <c r="AN606" i="26"/>
  <c r="AL606" i="26" s="1"/>
  <c r="AN590" i="26"/>
  <c r="AL590" i="26" s="1"/>
  <c r="AM590" i="26"/>
  <c r="AP590" i="26" s="1"/>
  <c r="AN548" i="26"/>
  <c r="AL548" i="26" s="1"/>
  <c r="AM548" i="26"/>
  <c r="AP548" i="26" s="1"/>
  <c r="AN494" i="26"/>
  <c r="AL494" i="26" s="1"/>
  <c r="AM494" i="26"/>
  <c r="AP494" i="26" s="1"/>
  <c r="AN446" i="26"/>
  <c r="AL446" i="26" s="1"/>
  <c r="AM446" i="26"/>
  <c r="AP446" i="26" s="1"/>
  <c r="AN418" i="26"/>
  <c r="AL418" i="26" s="1"/>
  <c r="AM418" i="26"/>
  <c r="AP418" i="26" s="1"/>
  <c r="AN376" i="26"/>
  <c r="AL376" i="26" s="1"/>
  <c r="AM376" i="26"/>
  <c r="AP376" i="26" s="1"/>
  <c r="AN328" i="26"/>
  <c r="AL328" i="26" s="1"/>
  <c r="AM328" i="26"/>
  <c r="AP328" i="26" s="1"/>
  <c r="AN286" i="26"/>
  <c r="AL286" i="26" s="1"/>
  <c r="AM286" i="26"/>
  <c r="AP286" i="26" s="1"/>
  <c r="AN268" i="26"/>
  <c r="AL268" i="26" s="1"/>
  <c r="AM268" i="26"/>
  <c r="AP268" i="26" s="1"/>
  <c r="AN248" i="26"/>
  <c r="AL248" i="26" s="1"/>
  <c r="AM248" i="26"/>
  <c r="AP248" i="26" s="1"/>
  <c r="AN229" i="26"/>
  <c r="AL229" i="26" s="1"/>
  <c r="AM229" i="26"/>
  <c r="AP229" i="26" s="1"/>
  <c r="AN211" i="26"/>
  <c r="AL211" i="26" s="1"/>
  <c r="AM211" i="26"/>
  <c r="AP211" i="26" s="1"/>
  <c r="AN193" i="26"/>
  <c r="AL193" i="26" s="1"/>
  <c r="AM193" i="26"/>
  <c r="AP193" i="26" s="1"/>
  <c r="AN173" i="26"/>
  <c r="AL173" i="26" s="1"/>
  <c r="AM173" i="26"/>
  <c r="AP173" i="26" s="1"/>
  <c r="AN157" i="26"/>
  <c r="AL157" i="26" s="1"/>
  <c r="AM157" i="26"/>
  <c r="AP157" i="26" s="1"/>
  <c r="AN138" i="26"/>
  <c r="AL138" i="26" s="1"/>
  <c r="AM138" i="26"/>
  <c r="AP138" i="26" s="1"/>
  <c r="AN118" i="26"/>
  <c r="AL118" i="26" s="1"/>
  <c r="AM118" i="26"/>
  <c r="AP118" i="26" s="1"/>
  <c r="AN47" i="26"/>
  <c r="AL47" i="26" s="1"/>
  <c r="AM47" i="26"/>
  <c r="AP47" i="26" s="1"/>
  <c r="AN238" i="26"/>
  <c r="AL238" i="26" s="1"/>
  <c r="AM238" i="26"/>
  <c r="AP238" i="26" s="1"/>
  <c r="AM645" i="26"/>
  <c r="AP645" i="26" s="1"/>
  <c r="AN645" i="26"/>
  <c r="AL645" i="26" s="1"/>
  <c r="AN273" i="26"/>
  <c r="AL273" i="26" s="1"/>
  <c r="AM273" i="26"/>
  <c r="AP273" i="26" s="1"/>
  <c r="AN691" i="26"/>
  <c r="AL691" i="26" s="1"/>
  <c r="AM691" i="26"/>
  <c r="AP691" i="26" s="1"/>
  <c r="AN60" i="26"/>
  <c r="AL60" i="26" s="1"/>
  <c r="AM60" i="26"/>
  <c r="AP60" i="26" s="1"/>
  <c r="AN40" i="26"/>
  <c r="AL40" i="26" s="1"/>
  <c r="AM40" i="26"/>
  <c r="AP40" i="26" s="1"/>
  <c r="AN655" i="26"/>
  <c r="AL655" i="26" s="1"/>
  <c r="AM655" i="26"/>
  <c r="AP655" i="26" s="1"/>
  <c r="AN639" i="26"/>
  <c r="AL639" i="26" s="1"/>
  <c r="AM639" i="26"/>
  <c r="AP639" i="26" s="1"/>
  <c r="AN621" i="26"/>
  <c r="AL621" i="26" s="1"/>
  <c r="AM621" i="26"/>
  <c r="AP621" i="26" s="1"/>
  <c r="AN605" i="26"/>
  <c r="AL605" i="26" s="1"/>
  <c r="AM605" i="26"/>
  <c r="AP605" i="26" s="1"/>
  <c r="AN589" i="26"/>
  <c r="AL589" i="26" s="1"/>
  <c r="AM589" i="26"/>
  <c r="AP589" i="26" s="1"/>
  <c r="AN539" i="26"/>
  <c r="AL539" i="26" s="1"/>
  <c r="AM539" i="26"/>
  <c r="AP539" i="26" s="1"/>
  <c r="AN491" i="26"/>
  <c r="AL491" i="26" s="1"/>
  <c r="AM491" i="26"/>
  <c r="AP491" i="26" s="1"/>
  <c r="AN443" i="26"/>
  <c r="AL443" i="26" s="1"/>
  <c r="AM443" i="26"/>
  <c r="AP443" i="26" s="1"/>
  <c r="AN415" i="26"/>
  <c r="AL415" i="26" s="1"/>
  <c r="AM415" i="26"/>
  <c r="AP415" i="26" s="1"/>
  <c r="AN373" i="26"/>
  <c r="AL373" i="26" s="1"/>
  <c r="AM373" i="26"/>
  <c r="AP373" i="26" s="1"/>
  <c r="AN325" i="26"/>
  <c r="AL325" i="26" s="1"/>
  <c r="AM325" i="26"/>
  <c r="AP325" i="26" s="1"/>
  <c r="AN283" i="26"/>
  <c r="AL283" i="26" s="1"/>
  <c r="AM283" i="26"/>
  <c r="AP283" i="26" s="1"/>
  <c r="AN265" i="26"/>
  <c r="AL265" i="26" s="1"/>
  <c r="AM265" i="26"/>
  <c r="AP265" i="26" s="1"/>
  <c r="AN247" i="26"/>
  <c r="AL247" i="26" s="1"/>
  <c r="AM247" i="26"/>
  <c r="AP247" i="26" s="1"/>
  <c r="AN228" i="26"/>
  <c r="AL228" i="26" s="1"/>
  <c r="AM228" i="26"/>
  <c r="AP228" i="26" s="1"/>
  <c r="AN210" i="26"/>
  <c r="AL210" i="26" s="1"/>
  <c r="AM210" i="26"/>
  <c r="AP210" i="26" s="1"/>
  <c r="AN192" i="26"/>
  <c r="AL192" i="26" s="1"/>
  <c r="AM192" i="26"/>
  <c r="AP192" i="26" s="1"/>
  <c r="AN172" i="26"/>
  <c r="AL172" i="26" s="1"/>
  <c r="AP172" i="26"/>
  <c r="AN156" i="26"/>
  <c r="AL156" i="26" s="1"/>
  <c r="AM156" i="26"/>
  <c r="AP156" i="26" s="1"/>
  <c r="AN137" i="26"/>
  <c r="AL137" i="26" s="1"/>
  <c r="AM137" i="26"/>
  <c r="AP137" i="26" s="1"/>
  <c r="AN117" i="26"/>
  <c r="AL117" i="26" s="1"/>
  <c r="AM117" i="26"/>
  <c r="AP117" i="26" s="1"/>
  <c r="AN83" i="26"/>
  <c r="AL83" i="26" s="1"/>
  <c r="AM83" i="26"/>
  <c r="AP83" i="26" s="1"/>
  <c r="AN464" i="26"/>
  <c r="AL464" i="26" s="1"/>
  <c r="AM464" i="26"/>
  <c r="AP464" i="26" s="1"/>
  <c r="AN163" i="26"/>
  <c r="AL163" i="26" s="1"/>
  <c r="AM163" i="26"/>
  <c r="AP163" i="26" s="1"/>
  <c r="AN82" i="26"/>
  <c r="AL82" i="26" s="1"/>
  <c r="AM82" i="26"/>
  <c r="AP82" i="26" s="1"/>
  <c r="AN461" i="26"/>
  <c r="AL461" i="26" s="1"/>
  <c r="AM461" i="26"/>
  <c r="AP461" i="26" s="1"/>
  <c r="AN200" i="26"/>
  <c r="AL200" i="26" s="1"/>
  <c r="AM200" i="26"/>
  <c r="AP200" i="26" s="1"/>
  <c r="AN80" i="26"/>
  <c r="AL80" i="26" s="1"/>
  <c r="AM80" i="26"/>
  <c r="AP80" i="26" s="1"/>
  <c r="AN61" i="26"/>
  <c r="AL61" i="26" s="1"/>
  <c r="AM61" i="26"/>
  <c r="AP61" i="26" s="1"/>
  <c r="AN42" i="26"/>
  <c r="AL42" i="26" s="1"/>
  <c r="AM42" i="26"/>
  <c r="AP42" i="26" s="1"/>
  <c r="AN59" i="26"/>
  <c r="AL59" i="26" s="1"/>
  <c r="AM59" i="26"/>
  <c r="AP59" i="26" s="1"/>
  <c r="AM687" i="26"/>
  <c r="AP687" i="26" s="1"/>
  <c r="AN687" i="26"/>
  <c r="AL687" i="26" s="1"/>
  <c r="AM8" i="26"/>
  <c r="AP8" i="26" s="1"/>
  <c r="AN8" i="26"/>
  <c r="AL8" i="26" s="1"/>
  <c r="AN12" i="26"/>
  <c r="AL12" i="26" s="1"/>
  <c r="AM12" i="26"/>
  <c r="AP12" i="26" s="1"/>
  <c r="AN93" i="26"/>
  <c r="AL93" i="26" s="1"/>
  <c r="AM93" i="26"/>
  <c r="AP93" i="26" s="1"/>
  <c r="AN75" i="26"/>
  <c r="AL75" i="26" s="1"/>
  <c r="AM75" i="26"/>
  <c r="AP75" i="26" s="1"/>
  <c r="AN57" i="26"/>
  <c r="AL57" i="26" s="1"/>
  <c r="AM57" i="26"/>
  <c r="AP57" i="26" s="1"/>
  <c r="AN39" i="26"/>
  <c r="AL39" i="26" s="1"/>
  <c r="AM39" i="26"/>
  <c r="AP39" i="26" s="1"/>
  <c r="AM686" i="26"/>
  <c r="AP686" i="26" s="1"/>
  <c r="AN686" i="26"/>
  <c r="AL686" i="26" s="1"/>
  <c r="AM670" i="26"/>
  <c r="AP670" i="26" s="1"/>
  <c r="AN670" i="26"/>
  <c r="AL670" i="26" s="1"/>
  <c r="AN654" i="26"/>
  <c r="AL654" i="26" s="1"/>
  <c r="AM654" i="26"/>
  <c r="AP654" i="26" s="1"/>
  <c r="AM638" i="26"/>
  <c r="AP638" i="26" s="1"/>
  <c r="AN638" i="26"/>
  <c r="AL638" i="26" s="1"/>
  <c r="AN620" i="26"/>
  <c r="AL620" i="26" s="1"/>
  <c r="AM620" i="26"/>
  <c r="AP620" i="26" s="1"/>
  <c r="AN604" i="26"/>
  <c r="AL604" i="26" s="1"/>
  <c r="AM604" i="26"/>
  <c r="AP604" i="26" s="1"/>
  <c r="AN588" i="26"/>
  <c r="AL588" i="26" s="1"/>
  <c r="AM588" i="26"/>
  <c r="AP588" i="26" s="1"/>
  <c r="AN536" i="26"/>
  <c r="AL536" i="26" s="1"/>
  <c r="AM536" i="26"/>
  <c r="AP536" i="26" s="1"/>
  <c r="AN488" i="26"/>
  <c r="AL488" i="26" s="1"/>
  <c r="AM488" i="26"/>
  <c r="AP488" i="26" s="1"/>
  <c r="AN440" i="26"/>
  <c r="AL440" i="26" s="1"/>
  <c r="AM440" i="26"/>
  <c r="AP440" i="26" s="1"/>
  <c r="AN412" i="26"/>
  <c r="AL412" i="26" s="1"/>
  <c r="AM412" i="26"/>
  <c r="AP412" i="26" s="1"/>
  <c r="AN370" i="26"/>
  <c r="AL370" i="26" s="1"/>
  <c r="AM370" i="26"/>
  <c r="AP370" i="26" s="1"/>
  <c r="AN322" i="26"/>
  <c r="AL322" i="26" s="1"/>
  <c r="AM322" i="26"/>
  <c r="AP322" i="26" s="1"/>
  <c r="AN282" i="26"/>
  <c r="AL282" i="26" s="1"/>
  <c r="AM282" i="26"/>
  <c r="AP282" i="26" s="1"/>
  <c r="AN264" i="26"/>
  <c r="AL264" i="26" s="1"/>
  <c r="AM264" i="26"/>
  <c r="AP264" i="26" s="1"/>
  <c r="AN246" i="26"/>
  <c r="AL246" i="26" s="1"/>
  <c r="AM246" i="26"/>
  <c r="AP246" i="26" s="1"/>
  <c r="AN227" i="26"/>
  <c r="AL227" i="26" s="1"/>
  <c r="AM227" i="26"/>
  <c r="AP227" i="26" s="1"/>
  <c r="AN209" i="26"/>
  <c r="AL209" i="26" s="1"/>
  <c r="AM209" i="26"/>
  <c r="AP209" i="26" s="1"/>
  <c r="AN191" i="26"/>
  <c r="AL191" i="26" s="1"/>
  <c r="AM191" i="26"/>
  <c r="AP191" i="26" s="1"/>
  <c r="AN171" i="26"/>
  <c r="AL171" i="26" s="1"/>
  <c r="AM171" i="26"/>
  <c r="AP171" i="26" s="1"/>
  <c r="AN155" i="26"/>
  <c r="AL155" i="26" s="1"/>
  <c r="AM155" i="26"/>
  <c r="AP155" i="26" s="1"/>
  <c r="AN134" i="26"/>
  <c r="AL134" i="26" s="1"/>
  <c r="AM134" i="26"/>
  <c r="AP134" i="26" s="1"/>
  <c r="AN116" i="26"/>
  <c r="AL116" i="26" s="1"/>
  <c r="AM116" i="26"/>
  <c r="AP116" i="26" s="1"/>
  <c r="AN612" i="26"/>
  <c r="AL612" i="26" s="1"/>
  <c r="AM612" i="26"/>
  <c r="AP612" i="26" s="1"/>
  <c r="AN298" i="26"/>
  <c r="AL298" i="26" s="1"/>
  <c r="AM298" i="26"/>
  <c r="AP298" i="26" s="1"/>
  <c r="AN100" i="26"/>
  <c r="AL100" i="26" s="1"/>
  <c r="AM100" i="26"/>
  <c r="AP100" i="26" s="1"/>
  <c r="AN237" i="26"/>
  <c r="AL237" i="26" s="1"/>
  <c r="AM237" i="26"/>
  <c r="AP237" i="26" s="1"/>
  <c r="AN18" i="26"/>
  <c r="AL18" i="26" s="1"/>
  <c r="AM18" i="26"/>
  <c r="AP18" i="26" s="1"/>
  <c r="AN16" i="26"/>
  <c r="AL16" i="26" s="1"/>
  <c r="AM16" i="26"/>
  <c r="AP16" i="26" s="1"/>
  <c r="AN96" i="26"/>
  <c r="AL96" i="26" s="1"/>
  <c r="AM96" i="26"/>
  <c r="AP96" i="26" s="1"/>
  <c r="AN41" i="26"/>
  <c r="AL41" i="26" s="1"/>
  <c r="AM41" i="26"/>
  <c r="AP41" i="26" s="1"/>
  <c r="AN27" i="26"/>
  <c r="AL27" i="26" s="1"/>
  <c r="AM27" i="26"/>
  <c r="AP27" i="26" s="1"/>
  <c r="AN92" i="26"/>
  <c r="AL92" i="26" s="1"/>
  <c r="AM92" i="26"/>
  <c r="AP92" i="26" s="1"/>
  <c r="AN74" i="26"/>
  <c r="AL74" i="26" s="1"/>
  <c r="AM74" i="26"/>
  <c r="AP74" i="26" s="1"/>
  <c r="AN56" i="26"/>
  <c r="AL56" i="26" s="1"/>
  <c r="AM56" i="26"/>
  <c r="AP56" i="26" s="1"/>
  <c r="AN38" i="26"/>
  <c r="AL38" i="26" s="1"/>
  <c r="AM38" i="26"/>
  <c r="AP38" i="26" s="1"/>
  <c r="AM685" i="26"/>
  <c r="AP685" i="26" s="1"/>
  <c r="AN685" i="26"/>
  <c r="AL685" i="26" s="1"/>
  <c r="AM669" i="26"/>
  <c r="AP669" i="26" s="1"/>
  <c r="AN669" i="26"/>
  <c r="AL669" i="26" s="1"/>
  <c r="AN653" i="26"/>
  <c r="AL653" i="26" s="1"/>
  <c r="AM653" i="26"/>
  <c r="AP653" i="26" s="1"/>
  <c r="AM637" i="26"/>
  <c r="AP637" i="26" s="1"/>
  <c r="AN637" i="26"/>
  <c r="AL637" i="26" s="1"/>
  <c r="AN619" i="26"/>
  <c r="AL619" i="26" s="1"/>
  <c r="AM619" i="26"/>
  <c r="AP619" i="26" s="1"/>
  <c r="AN603" i="26"/>
  <c r="AL603" i="26" s="1"/>
  <c r="AM603" i="26"/>
  <c r="AP603" i="26" s="1"/>
  <c r="AN585" i="26"/>
  <c r="AL585" i="26" s="1"/>
  <c r="AM585" i="26"/>
  <c r="AP585" i="26" s="1"/>
  <c r="AN533" i="26"/>
  <c r="AL533" i="26" s="1"/>
  <c r="AM533" i="26"/>
  <c r="AP533" i="26" s="1"/>
  <c r="AN485" i="26"/>
  <c r="AL485" i="26" s="1"/>
  <c r="AM485" i="26"/>
  <c r="AP485" i="26" s="1"/>
  <c r="AN439" i="26"/>
  <c r="AL439" i="26" s="1"/>
  <c r="AM439" i="26"/>
  <c r="AP439" i="26" s="1"/>
  <c r="AN409" i="26"/>
  <c r="AL409" i="26" s="1"/>
  <c r="AM409" i="26"/>
  <c r="AP409" i="26" s="1"/>
  <c r="AN367" i="26"/>
  <c r="AL367" i="26" s="1"/>
  <c r="AM367" i="26"/>
  <c r="AP367" i="26" s="1"/>
  <c r="AN319" i="26"/>
  <c r="AL319" i="26" s="1"/>
  <c r="AM319" i="26"/>
  <c r="AP319" i="26" s="1"/>
  <c r="AN281" i="26"/>
  <c r="AL281" i="26" s="1"/>
  <c r="AM281" i="26"/>
  <c r="AP281" i="26" s="1"/>
  <c r="AN263" i="26"/>
  <c r="AL263" i="26" s="1"/>
  <c r="AM263" i="26"/>
  <c r="AP263" i="26" s="1"/>
  <c r="AN245" i="26"/>
  <c r="AL245" i="26" s="1"/>
  <c r="AM245" i="26"/>
  <c r="AP245" i="26" s="1"/>
  <c r="AN226" i="26"/>
  <c r="AL226" i="26" s="1"/>
  <c r="AM226" i="26"/>
  <c r="AP226" i="26" s="1"/>
  <c r="AN208" i="26"/>
  <c r="AL208" i="26" s="1"/>
  <c r="AM208" i="26"/>
  <c r="AP208" i="26" s="1"/>
  <c r="AN190" i="26"/>
  <c r="AL190" i="26" s="1"/>
  <c r="AM190" i="26"/>
  <c r="AP190" i="26" s="1"/>
  <c r="AN170" i="26"/>
  <c r="AL170" i="26" s="1"/>
  <c r="AN154" i="26"/>
  <c r="AL154" i="26" s="1"/>
  <c r="AM154" i="26"/>
  <c r="AP154" i="26" s="1"/>
  <c r="AN133" i="26"/>
  <c r="AL133" i="26" s="1"/>
  <c r="AM133" i="26"/>
  <c r="AP133" i="26" s="1"/>
  <c r="AN115" i="26"/>
  <c r="AL115" i="26" s="1"/>
  <c r="AM115" i="26"/>
  <c r="AP115" i="26" s="1"/>
  <c r="AN102" i="26"/>
  <c r="AL102" i="26" s="1"/>
  <c r="AM102" i="26"/>
  <c r="AP102" i="26" s="1"/>
  <c r="AN566" i="26"/>
  <c r="AL566" i="26" s="1"/>
  <c r="AM566" i="26"/>
  <c r="AP566" i="26" s="1"/>
  <c r="AN219" i="26"/>
  <c r="AL219" i="26" s="1"/>
  <c r="AM219" i="26"/>
  <c r="AP219" i="26" s="1"/>
  <c r="AN64" i="26"/>
  <c r="AL64" i="26" s="1"/>
  <c r="AM64" i="26"/>
  <c r="AP64" i="26" s="1"/>
  <c r="AN162" i="26"/>
  <c r="AL162" i="26" s="1"/>
  <c r="AM162" i="26"/>
  <c r="AP162" i="26" s="1"/>
  <c r="AN98" i="26"/>
  <c r="AL98" i="26" s="1"/>
  <c r="AM98" i="26"/>
  <c r="AP98" i="26" s="1"/>
  <c r="AN79" i="26"/>
  <c r="AL79" i="26" s="1"/>
  <c r="AM79" i="26"/>
  <c r="AP79" i="26" s="1"/>
  <c r="AN78" i="26"/>
  <c r="AL78" i="26" s="1"/>
  <c r="AM78" i="26"/>
  <c r="AP78" i="26" s="1"/>
  <c r="AN95" i="26"/>
  <c r="AL95" i="26" s="1"/>
  <c r="AM95" i="26"/>
  <c r="AP95" i="26" s="1"/>
  <c r="AM94" i="26"/>
  <c r="AP94" i="26" s="1"/>
  <c r="AN94" i="26"/>
  <c r="AL94" i="26" s="1"/>
  <c r="AM671" i="26"/>
  <c r="AP671" i="26" s="1"/>
  <c r="AN671" i="26"/>
  <c r="AL671" i="26" s="1"/>
  <c r="AN11" i="26"/>
  <c r="AL11" i="26" s="1"/>
  <c r="AM11" i="26"/>
  <c r="AP11" i="26" s="1"/>
  <c r="AN28" i="26"/>
  <c r="AL28" i="26" s="1"/>
  <c r="AM28" i="26"/>
  <c r="AP28" i="26" s="1"/>
  <c r="AN91" i="26"/>
  <c r="AL91" i="26" s="1"/>
  <c r="AM91" i="26"/>
  <c r="AP91" i="26" s="1"/>
  <c r="AN71" i="26"/>
  <c r="AL71" i="26" s="1"/>
  <c r="AM71" i="26"/>
  <c r="AP71" i="26" s="1"/>
  <c r="AN55" i="26"/>
  <c r="AL55" i="26" s="1"/>
  <c r="AM55" i="26"/>
  <c r="AP55" i="26" s="1"/>
  <c r="AN37" i="26"/>
  <c r="AL37" i="26" s="1"/>
  <c r="AM37" i="26"/>
  <c r="AP37" i="26" s="1"/>
  <c r="AN684" i="26"/>
  <c r="AL684" i="26" s="1"/>
  <c r="AM684" i="26"/>
  <c r="AP684" i="26" s="1"/>
  <c r="AN668" i="26"/>
  <c r="AL668" i="26" s="1"/>
  <c r="AM668" i="26"/>
  <c r="AP668" i="26" s="1"/>
  <c r="AN652" i="26"/>
  <c r="AL652" i="26" s="1"/>
  <c r="AM652" i="26"/>
  <c r="AP652" i="26" s="1"/>
  <c r="AN636" i="26"/>
  <c r="AL636" i="26" s="1"/>
  <c r="AM636" i="26"/>
  <c r="AP636" i="26" s="1"/>
  <c r="AN618" i="26"/>
  <c r="AL618" i="26" s="1"/>
  <c r="AM618" i="26"/>
  <c r="AP618" i="26" s="1"/>
  <c r="AN602" i="26"/>
  <c r="AL602" i="26" s="1"/>
  <c r="AM602" i="26"/>
  <c r="AP602" i="26" s="1"/>
  <c r="AN582" i="26"/>
  <c r="AL582" i="26" s="1"/>
  <c r="AM582" i="26"/>
  <c r="AP582" i="26" s="1"/>
  <c r="AN530" i="26"/>
  <c r="AL530" i="26" s="1"/>
  <c r="AM530" i="26"/>
  <c r="AP530" i="26" s="1"/>
  <c r="AN482" i="26"/>
  <c r="AL482" i="26" s="1"/>
  <c r="AM482" i="26"/>
  <c r="AP482" i="26" s="1"/>
  <c r="AN436" i="26"/>
  <c r="AL436" i="26" s="1"/>
  <c r="AM436" i="26"/>
  <c r="AP436" i="26" s="1"/>
  <c r="AN406" i="26"/>
  <c r="AL406" i="26" s="1"/>
  <c r="AM406" i="26"/>
  <c r="AP406" i="26" s="1"/>
  <c r="AN364" i="26"/>
  <c r="AL364" i="26" s="1"/>
  <c r="AM364" i="26"/>
  <c r="AP364" i="26" s="1"/>
  <c r="AN316" i="26"/>
  <c r="AL316" i="26" s="1"/>
  <c r="AM316" i="26"/>
  <c r="AP316" i="26" s="1"/>
  <c r="AN280" i="26"/>
  <c r="AL280" i="26" s="1"/>
  <c r="AM280" i="26"/>
  <c r="AP280" i="26" s="1"/>
  <c r="AN262" i="26"/>
  <c r="AL262" i="26" s="1"/>
  <c r="AM262" i="26"/>
  <c r="AP262" i="26" s="1"/>
  <c r="AN244" i="26"/>
  <c r="AL244" i="26" s="1"/>
  <c r="AM244" i="26"/>
  <c r="AP244" i="26" s="1"/>
  <c r="AN225" i="26"/>
  <c r="AL225" i="26" s="1"/>
  <c r="AM225" i="26"/>
  <c r="AP225" i="26" s="1"/>
  <c r="AN207" i="26"/>
  <c r="AL207" i="26" s="1"/>
  <c r="AM207" i="26"/>
  <c r="AP207" i="26" s="1"/>
  <c r="AN187" i="26"/>
  <c r="AL187" i="26" s="1"/>
  <c r="AM187" i="26"/>
  <c r="AP187" i="26" s="1"/>
  <c r="AM169" i="26"/>
  <c r="AP169" i="26" s="1"/>
  <c r="AN169" i="26"/>
  <c r="AL169" i="26" s="1"/>
  <c r="AM153" i="26"/>
  <c r="AP153" i="26" s="1"/>
  <c r="AN153" i="26"/>
  <c r="AL153" i="26" s="1"/>
  <c r="AN132" i="26"/>
  <c r="AL132" i="26" s="1"/>
  <c r="AM132" i="26"/>
  <c r="AP132" i="26" s="1"/>
  <c r="AN114" i="26"/>
  <c r="AL114" i="26" s="1"/>
  <c r="AM114" i="26"/>
  <c r="AP114" i="26" s="1"/>
  <c r="AM678" i="26"/>
  <c r="AP678" i="26" s="1"/>
  <c r="AN678" i="26"/>
  <c r="AL678" i="26" s="1"/>
  <c r="AN392" i="26"/>
  <c r="AL392" i="26" s="1"/>
  <c r="AM392" i="26"/>
  <c r="AP392" i="26" s="1"/>
  <c r="AN695" i="26"/>
  <c r="AL695" i="26" s="1"/>
  <c r="AM695" i="26"/>
  <c r="AP695" i="26" s="1"/>
  <c r="AN218" i="26"/>
  <c r="AL218" i="26" s="1"/>
  <c r="AM218" i="26"/>
  <c r="AP218" i="26" s="1"/>
  <c r="AN62" i="26"/>
  <c r="AL62" i="26" s="1"/>
  <c r="AM62" i="26"/>
  <c r="AP62" i="26" s="1"/>
  <c r="AN673" i="26"/>
  <c r="AL673" i="26" s="1"/>
  <c r="AM673" i="26"/>
  <c r="AP673" i="26" s="1"/>
  <c r="AN58" i="26"/>
  <c r="AL58" i="26" s="1"/>
  <c r="AM58" i="26"/>
  <c r="AP58" i="26" s="1"/>
  <c r="AN26" i="26"/>
  <c r="AL26" i="26" s="1"/>
  <c r="AM26" i="26"/>
  <c r="AP26" i="26" s="1"/>
  <c r="AN29" i="26"/>
  <c r="AL29" i="26" s="1"/>
  <c r="AM29" i="26"/>
  <c r="AP29" i="26" s="1"/>
  <c r="AN88" i="26"/>
  <c r="AL88" i="26" s="1"/>
  <c r="AM88" i="26"/>
  <c r="AP88" i="26" s="1"/>
  <c r="AN70" i="26"/>
  <c r="AL70" i="26" s="1"/>
  <c r="AM70" i="26"/>
  <c r="AP70" i="26" s="1"/>
  <c r="AN52" i="26"/>
  <c r="AL52" i="26" s="1"/>
  <c r="AM52" i="26"/>
  <c r="AP52" i="26" s="1"/>
  <c r="AN36" i="26"/>
  <c r="AL36" i="26" s="1"/>
  <c r="AM36" i="26"/>
  <c r="AP36" i="26" s="1"/>
  <c r="AN683" i="26"/>
  <c r="AL683" i="26" s="1"/>
  <c r="AM683" i="26"/>
  <c r="AP683" i="26" s="1"/>
  <c r="AN667" i="26"/>
  <c r="AL667" i="26" s="1"/>
  <c r="AM667" i="26"/>
  <c r="AP667" i="26" s="1"/>
  <c r="AN651" i="26"/>
  <c r="AL651" i="26" s="1"/>
  <c r="AM651" i="26"/>
  <c r="AP651" i="26" s="1"/>
  <c r="AN633" i="26"/>
  <c r="AL633" i="26" s="1"/>
  <c r="AM633" i="26"/>
  <c r="AP633" i="26" s="1"/>
  <c r="AN617" i="26"/>
  <c r="AL617" i="26" s="1"/>
  <c r="AM617" i="26"/>
  <c r="AP617" i="26" s="1"/>
  <c r="AN601" i="26"/>
  <c r="AL601" i="26" s="1"/>
  <c r="AM601" i="26"/>
  <c r="AP601" i="26" s="1"/>
  <c r="AN581" i="26"/>
  <c r="AL581" i="26" s="1"/>
  <c r="AM581" i="26"/>
  <c r="AP581" i="26" s="1"/>
  <c r="AN527" i="26"/>
  <c r="AL527" i="26" s="1"/>
  <c r="AM527" i="26"/>
  <c r="AP527" i="26" s="1"/>
  <c r="AN479" i="26"/>
  <c r="AL479" i="26" s="1"/>
  <c r="AM479" i="26"/>
  <c r="AP479" i="26" s="1"/>
  <c r="AN432" i="26"/>
  <c r="AL432" i="26" s="1"/>
  <c r="AM432" i="26"/>
  <c r="AP432" i="26" s="1"/>
  <c r="AN405" i="26"/>
  <c r="AL405" i="26" s="1"/>
  <c r="AM405" i="26"/>
  <c r="AP405" i="26" s="1"/>
  <c r="AN361" i="26"/>
  <c r="AL361" i="26" s="1"/>
  <c r="AM361" i="26"/>
  <c r="AP361" i="26" s="1"/>
  <c r="AN313" i="26"/>
  <c r="AL313" i="26" s="1"/>
  <c r="AM313" i="26"/>
  <c r="AP313" i="26" s="1"/>
  <c r="AN279" i="26"/>
  <c r="AL279" i="26" s="1"/>
  <c r="AM279" i="26"/>
  <c r="AP279" i="26" s="1"/>
  <c r="AN259" i="26"/>
  <c r="AL259" i="26" s="1"/>
  <c r="AM259" i="26"/>
  <c r="AP259" i="26" s="1"/>
  <c r="AN243" i="26"/>
  <c r="AL243" i="26" s="1"/>
  <c r="AM243" i="26"/>
  <c r="AP243" i="26" s="1"/>
  <c r="AN224" i="26"/>
  <c r="AL224" i="26" s="1"/>
  <c r="AM224" i="26"/>
  <c r="AP224" i="26" s="1"/>
  <c r="AN206" i="26"/>
  <c r="AL206" i="26" s="1"/>
  <c r="AM206" i="26"/>
  <c r="AP206" i="26" s="1"/>
  <c r="AN186" i="26"/>
  <c r="AL186" i="26" s="1"/>
  <c r="AM186" i="26"/>
  <c r="AP186" i="26" s="1"/>
  <c r="AN168" i="26"/>
  <c r="AL168" i="26" s="1"/>
  <c r="AM168" i="26"/>
  <c r="AP168" i="26" s="1"/>
  <c r="AN152" i="26"/>
  <c r="AL152" i="26" s="1"/>
  <c r="AM152" i="26"/>
  <c r="AP152" i="26" s="1"/>
  <c r="AN131" i="26"/>
  <c r="AL131" i="26" s="1"/>
  <c r="AM131" i="26"/>
  <c r="AP131" i="26" s="1"/>
  <c r="AN113" i="26"/>
  <c r="AL113" i="26" s="1"/>
  <c r="AM113" i="26"/>
  <c r="AP113" i="26" s="1"/>
  <c r="AN346" i="26"/>
  <c r="AL346" i="26" s="1"/>
  <c r="AM346" i="26"/>
  <c r="AP346" i="26" s="1"/>
  <c r="AN627" i="26"/>
  <c r="AL627" i="26" s="1"/>
  <c r="AM627" i="26"/>
  <c r="AP627" i="26" s="1"/>
  <c r="AN145" i="26"/>
  <c r="AL145" i="26" s="1"/>
  <c r="AM145" i="26"/>
  <c r="AP145" i="26" s="1"/>
  <c r="AN43" i="26"/>
  <c r="AL43" i="26" s="1"/>
  <c r="AM43" i="26"/>
  <c r="AP43" i="26" s="1"/>
  <c r="AN77" i="26"/>
  <c r="AL77" i="26" s="1"/>
  <c r="AM77" i="26"/>
  <c r="AP77" i="26" s="1"/>
  <c r="AM9" i="26"/>
  <c r="AP9" i="26" s="1"/>
  <c r="AN9" i="26"/>
  <c r="AL9" i="26" s="1"/>
  <c r="AN25" i="26"/>
  <c r="AL25" i="26" s="1"/>
  <c r="AM25" i="26"/>
  <c r="AP25" i="26" s="1"/>
  <c r="AN107" i="26"/>
  <c r="AL107" i="26" s="1"/>
  <c r="AM107" i="26"/>
  <c r="AP107" i="26" s="1"/>
  <c r="AN87" i="26"/>
  <c r="AL87" i="26" s="1"/>
  <c r="AM87" i="26"/>
  <c r="AP87" i="26" s="1"/>
  <c r="AN69" i="26"/>
  <c r="AL69" i="26" s="1"/>
  <c r="AM69" i="26"/>
  <c r="AP69" i="26" s="1"/>
  <c r="AN51" i="26"/>
  <c r="AL51" i="26" s="1"/>
  <c r="AM51" i="26"/>
  <c r="AP51" i="26" s="1"/>
  <c r="AL35" i="26"/>
  <c r="AM35" i="26"/>
  <c r="AP35" i="26" s="1"/>
  <c r="AN682" i="26"/>
  <c r="AL682" i="26" s="1"/>
  <c r="AM682" i="26"/>
  <c r="AP682" i="26" s="1"/>
  <c r="AN666" i="26"/>
  <c r="AL666" i="26" s="1"/>
  <c r="AM666" i="26"/>
  <c r="AP666" i="26" s="1"/>
  <c r="AN650" i="26"/>
  <c r="AL650" i="26" s="1"/>
  <c r="AM650" i="26"/>
  <c r="AP650" i="26" s="1"/>
  <c r="AM632" i="26"/>
  <c r="AP632" i="26" s="1"/>
  <c r="AN632" i="26"/>
  <c r="AL632" i="26" s="1"/>
  <c r="AN616" i="26"/>
  <c r="AL616" i="26" s="1"/>
  <c r="AM616" i="26"/>
  <c r="AP616" i="26" s="1"/>
  <c r="AM600" i="26"/>
  <c r="AP600" i="26" s="1"/>
  <c r="AN600" i="26"/>
  <c r="AL600" i="26" s="1"/>
  <c r="AN578" i="26"/>
  <c r="AL578" i="26" s="1"/>
  <c r="AM578" i="26"/>
  <c r="AP578" i="26" s="1"/>
  <c r="AN524" i="26"/>
  <c r="AL524" i="26" s="1"/>
  <c r="AM524" i="26"/>
  <c r="AP524" i="26" s="1"/>
  <c r="AN476" i="26"/>
  <c r="AL476" i="26" s="1"/>
  <c r="AM476" i="26"/>
  <c r="AP476" i="26" s="1"/>
  <c r="AN430" i="26"/>
  <c r="AL430" i="26" s="1"/>
  <c r="AM430" i="26"/>
  <c r="AP430" i="26" s="1"/>
  <c r="AN402" i="26"/>
  <c r="AL402" i="26" s="1"/>
  <c r="AM402" i="26"/>
  <c r="AP402" i="26" s="1"/>
  <c r="AN358" i="26"/>
  <c r="AL358" i="26" s="1"/>
  <c r="AM358" i="26"/>
  <c r="AP358" i="26" s="1"/>
  <c r="AN310" i="26"/>
  <c r="AL310" i="26" s="1"/>
  <c r="AM310" i="26"/>
  <c r="AP310" i="26" s="1"/>
  <c r="AN278" i="26"/>
  <c r="AL278" i="26" s="1"/>
  <c r="AM278" i="26"/>
  <c r="AP278" i="26" s="1"/>
  <c r="AN258" i="26"/>
  <c r="AL258" i="26" s="1"/>
  <c r="AM258" i="26"/>
  <c r="AP258" i="26" s="1"/>
  <c r="AN242" i="26"/>
  <c r="AL242" i="26" s="1"/>
  <c r="AM242" i="26"/>
  <c r="AP242" i="26" s="1"/>
  <c r="AN223" i="26"/>
  <c r="AL223" i="26" s="1"/>
  <c r="AM223" i="26"/>
  <c r="AP223" i="26" s="1"/>
  <c r="AN205" i="26"/>
  <c r="AL205" i="26" s="1"/>
  <c r="AM205" i="26"/>
  <c r="AP205" i="26" s="1"/>
  <c r="AN185" i="26"/>
  <c r="AL185" i="26" s="1"/>
  <c r="AM185" i="26"/>
  <c r="AP185" i="26" s="1"/>
  <c r="AN167" i="26"/>
  <c r="AL167" i="26" s="1"/>
  <c r="AM167" i="26"/>
  <c r="AP167" i="26" s="1"/>
  <c r="AN151" i="26"/>
  <c r="AL151" i="26" s="1"/>
  <c r="AM151" i="26"/>
  <c r="AP151" i="26" s="1"/>
  <c r="AN130" i="26"/>
  <c r="AL130" i="26" s="1"/>
  <c r="AM130" i="26"/>
  <c r="AP130" i="26" s="1"/>
  <c r="AN112" i="26"/>
  <c r="AL112" i="26" s="1"/>
  <c r="AM112" i="26"/>
  <c r="AP112" i="26" s="1"/>
  <c r="AN628" i="26"/>
  <c r="AL628" i="26" s="1"/>
  <c r="AM628" i="26"/>
  <c r="AP628" i="26" s="1"/>
  <c r="AN179" i="26"/>
  <c r="AL179" i="26" s="1"/>
  <c r="AM179" i="26"/>
  <c r="AP179" i="26" s="1"/>
  <c r="AN611" i="26"/>
  <c r="AL611" i="26" s="1"/>
  <c r="AM611" i="26"/>
  <c r="AP611" i="26" s="1"/>
  <c r="AN253" i="26"/>
  <c r="AL253" i="26" s="1"/>
  <c r="AM253" i="26"/>
  <c r="AP253" i="26" s="1"/>
  <c r="AN44" i="26"/>
  <c r="AL44" i="26" s="1"/>
  <c r="AM44" i="26"/>
  <c r="AP44" i="26" s="1"/>
  <c r="AN689" i="26"/>
  <c r="AL689" i="26" s="1"/>
  <c r="AM689" i="26"/>
  <c r="AP689" i="26" s="1"/>
  <c r="AN76" i="26"/>
  <c r="AL76" i="26" s="1"/>
  <c r="AM76" i="26"/>
  <c r="AP76" i="26" s="1"/>
  <c r="AN24" i="26"/>
  <c r="AL24" i="26" s="1"/>
  <c r="AM24" i="26"/>
  <c r="AP24" i="26" s="1"/>
  <c r="AN106" i="26"/>
  <c r="AL106" i="26" s="1"/>
  <c r="AM106" i="26"/>
  <c r="AP106" i="26" s="1"/>
  <c r="AN86" i="26"/>
  <c r="AL86" i="26" s="1"/>
  <c r="AM86" i="26"/>
  <c r="AP86" i="26" s="1"/>
  <c r="AN68" i="26"/>
  <c r="AL68" i="26" s="1"/>
  <c r="AM68" i="26"/>
  <c r="AP68" i="26" s="1"/>
  <c r="AN50" i="26"/>
  <c r="AL50" i="26" s="1"/>
  <c r="AM50" i="26"/>
  <c r="AP50" i="26" s="1"/>
  <c r="AN681" i="26"/>
  <c r="AL681" i="26" s="1"/>
  <c r="AM681" i="26"/>
  <c r="AP681" i="26" s="1"/>
  <c r="AN665" i="26"/>
  <c r="AL665" i="26" s="1"/>
  <c r="AM665" i="26"/>
  <c r="AP665" i="26" s="1"/>
  <c r="AN649" i="26"/>
  <c r="AL649" i="26" s="1"/>
  <c r="AM649" i="26"/>
  <c r="AP649" i="26" s="1"/>
  <c r="AM631" i="26"/>
  <c r="AP631" i="26" s="1"/>
  <c r="AN631" i="26"/>
  <c r="AL631" i="26" s="1"/>
  <c r="AN615" i="26"/>
  <c r="AL615" i="26" s="1"/>
  <c r="AM615" i="26"/>
  <c r="AP615" i="26" s="1"/>
  <c r="AM599" i="26"/>
  <c r="AP599" i="26" s="1"/>
  <c r="AN599" i="26"/>
  <c r="AL599" i="26" s="1"/>
  <c r="AM575" i="26"/>
  <c r="AP575" i="26" s="1"/>
  <c r="AN575" i="26"/>
  <c r="AL575" i="26" s="1"/>
  <c r="AN521" i="26"/>
  <c r="AL521" i="26" s="1"/>
  <c r="AM521" i="26"/>
  <c r="AP521" i="26" s="1"/>
  <c r="AN473" i="26"/>
  <c r="AL473" i="26" s="1"/>
  <c r="AM473" i="26"/>
  <c r="AP473" i="26" s="1"/>
  <c r="AN429" i="26"/>
  <c r="AL429" i="26" s="1"/>
  <c r="AM429" i="26"/>
  <c r="AP429" i="26" s="1"/>
  <c r="AN401" i="26"/>
  <c r="AL401" i="26" s="1"/>
  <c r="AM401" i="26"/>
  <c r="AP401" i="26" s="1"/>
  <c r="AN355" i="26"/>
  <c r="AL355" i="26" s="1"/>
  <c r="AM355" i="26"/>
  <c r="AP355" i="26" s="1"/>
  <c r="AN307" i="26"/>
  <c r="AL307" i="26" s="1"/>
  <c r="AM307" i="26"/>
  <c r="AP307" i="26" s="1"/>
  <c r="AN277" i="26"/>
  <c r="AL277" i="26" s="1"/>
  <c r="AM277" i="26"/>
  <c r="AP277" i="26" s="1"/>
  <c r="AN257" i="26"/>
  <c r="AL257" i="26" s="1"/>
  <c r="AM257" i="26"/>
  <c r="AP257" i="26" s="1"/>
  <c r="AN241" i="26"/>
  <c r="AL241" i="26" s="1"/>
  <c r="AM241" i="26"/>
  <c r="AP241" i="26" s="1"/>
  <c r="AN222" i="26"/>
  <c r="AL222" i="26" s="1"/>
  <c r="AM222" i="26"/>
  <c r="AP222" i="26" s="1"/>
  <c r="AN204" i="26"/>
  <c r="AL204" i="26" s="1"/>
  <c r="AM204" i="26"/>
  <c r="AP204" i="26" s="1"/>
  <c r="AN184" i="26"/>
  <c r="AL184" i="26" s="1"/>
  <c r="AM184" i="26"/>
  <c r="AP184" i="26" s="1"/>
  <c r="AN166" i="26"/>
  <c r="AL166" i="26" s="1"/>
  <c r="AM166" i="26"/>
  <c r="AP166" i="26" s="1"/>
  <c r="AN150" i="26"/>
  <c r="AL150" i="26" s="1"/>
  <c r="AM150" i="26"/>
  <c r="AP150" i="26" s="1"/>
  <c r="AN129" i="26"/>
  <c r="AL129" i="26" s="1"/>
  <c r="AM129" i="26"/>
  <c r="AP129" i="26" s="1"/>
  <c r="AN109" i="26"/>
  <c r="AL109" i="26" s="1"/>
  <c r="AM109" i="26"/>
  <c r="AP109" i="26" s="1"/>
  <c r="AN101" i="26"/>
  <c r="AL101" i="26" s="1"/>
  <c r="AM101" i="26"/>
  <c r="AP101" i="26" s="1"/>
  <c r="AN274" i="26"/>
  <c r="AL274" i="26" s="1"/>
  <c r="AM274" i="26"/>
  <c r="AP274" i="26" s="1"/>
  <c r="AN20" i="26"/>
  <c r="AL20" i="26" s="1"/>
  <c r="AM20" i="26"/>
  <c r="AP20" i="26" s="1"/>
  <c r="AN509" i="26"/>
  <c r="AL509" i="26" s="1"/>
  <c r="AM509" i="26"/>
  <c r="AP509" i="26" s="1"/>
  <c r="AN425" i="26"/>
  <c r="AL425" i="26" s="1"/>
  <c r="AM425" i="26"/>
  <c r="AP425" i="26" s="1"/>
  <c r="AN659" i="26"/>
  <c r="AL659" i="26" s="1"/>
  <c r="AM659" i="26"/>
  <c r="AP659" i="26" s="1"/>
  <c r="AN15" i="26"/>
  <c r="AL15" i="26" s="1"/>
  <c r="AM15" i="26"/>
  <c r="AP15" i="26" s="1"/>
  <c r="AN14" i="26"/>
  <c r="AL14" i="26" s="1"/>
  <c r="AM14" i="26"/>
  <c r="AP14" i="26" s="1"/>
  <c r="AN13" i="26"/>
  <c r="AL13" i="26" s="1"/>
  <c r="AM13" i="26"/>
  <c r="AP13" i="26" s="1"/>
  <c r="AN23" i="26"/>
  <c r="AL23" i="26" s="1"/>
  <c r="AM23" i="26"/>
  <c r="AP23" i="26" s="1"/>
  <c r="AN105" i="26"/>
  <c r="AL105" i="26" s="1"/>
  <c r="AM105" i="26"/>
  <c r="AP105" i="26" s="1"/>
  <c r="AN85" i="26"/>
  <c r="AL85" i="26" s="1"/>
  <c r="AM85" i="26"/>
  <c r="AP85" i="26" s="1"/>
  <c r="AN67" i="26"/>
  <c r="AL67" i="26" s="1"/>
  <c r="AM67" i="26"/>
  <c r="AP67" i="26" s="1"/>
  <c r="AN49" i="26"/>
  <c r="AL49" i="26" s="1"/>
  <c r="AM49" i="26"/>
  <c r="AP49" i="26" s="1"/>
  <c r="AN680" i="26"/>
  <c r="AL680" i="26" s="1"/>
  <c r="AM680" i="26"/>
  <c r="AP680" i="26" s="1"/>
  <c r="AM664" i="26"/>
  <c r="AP664" i="26" s="1"/>
  <c r="AN664" i="26"/>
  <c r="AL664" i="26" s="1"/>
  <c r="AN648" i="26"/>
  <c r="AL648" i="26" s="1"/>
  <c r="AM648" i="26"/>
  <c r="AP648" i="26" s="1"/>
  <c r="AM630" i="26"/>
  <c r="AP630" i="26" s="1"/>
  <c r="AN630" i="26"/>
  <c r="AL630" i="26" s="1"/>
  <c r="AN614" i="26"/>
  <c r="AL614" i="26" s="1"/>
  <c r="AM614" i="26"/>
  <c r="AP614" i="26" s="1"/>
  <c r="AM598" i="26"/>
  <c r="AP598" i="26" s="1"/>
  <c r="AN598" i="26"/>
  <c r="AL598" i="26" s="1"/>
  <c r="AN572" i="26"/>
  <c r="AL572" i="26" s="1"/>
  <c r="AM572" i="26"/>
  <c r="AP572" i="26" s="1"/>
  <c r="AM518" i="26"/>
  <c r="AP518" i="26" s="1"/>
  <c r="AN518" i="26"/>
  <c r="AL518" i="26" s="1"/>
  <c r="AN470" i="26"/>
  <c r="AL470" i="26" s="1"/>
  <c r="AM470" i="26"/>
  <c r="AP470" i="26" s="1"/>
  <c r="AN428" i="26"/>
  <c r="AL428" i="26" s="1"/>
  <c r="AM428" i="26"/>
  <c r="AP428" i="26" s="1"/>
  <c r="AN398" i="26"/>
  <c r="AL398" i="26" s="1"/>
  <c r="AM398" i="26"/>
  <c r="AP398" i="26" s="1"/>
  <c r="AN352" i="26"/>
  <c r="AL352" i="26" s="1"/>
  <c r="AM352" i="26"/>
  <c r="AP352" i="26" s="1"/>
  <c r="AN304" i="26"/>
  <c r="AL304" i="26" s="1"/>
  <c r="AM304" i="26"/>
  <c r="AP304" i="26" s="1"/>
  <c r="AN276" i="26"/>
  <c r="AL276" i="26" s="1"/>
  <c r="AM276" i="26"/>
  <c r="AP276" i="26" s="1"/>
  <c r="AN256" i="26"/>
  <c r="AL256" i="26" s="1"/>
  <c r="AM256" i="26"/>
  <c r="AP256" i="26" s="1"/>
  <c r="AN240" i="26"/>
  <c r="AL240" i="26" s="1"/>
  <c r="AM240" i="26"/>
  <c r="AP240" i="26" s="1"/>
  <c r="AN221" i="26"/>
  <c r="AL221" i="26" s="1"/>
  <c r="AM221" i="26"/>
  <c r="AP221" i="26" s="1"/>
  <c r="AN203" i="26"/>
  <c r="AL203" i="26" s="1"/>
  <c r="AM203" i="26"/>
  <c r="AP203" i="26" s="1"/>
  <c r="AN183" i="26"/>
  <c r="AL183" i="26" s="1"/>
  <c r="AM183" i="26"/>
  <c r="AP183" i="26" s="1"/>
  <c r="AN165" i="26"/>
  <c r="AL165" i="26" s="1"/>
  <c r="AM165" i="26"/>
  <c r="AP165" i="26" s="1"/>
  <c r="AN148" i="26"/>
  <c r="AL148" i="26" s="1"/>
  <c r="AM148" i="26"/>
  <c r="AP148" i="26" s="1"/>
  <c r="AN128" i="26"/>
  <c r="AL128" i="26" s="1"/>
  <c r="AM128" i="26"/>
  <c r="AP128" i="26" s="1"/>
  <c r="AN108" i="26"/>
  <c r="AL108" i="26" s="1"/>
  <c r="AM108" i="26"/>
  <c r="AP108" i="26" s="1"/>
  <c r="U82" i="5"/>
  <c r="U84" i="5"/>
  <c r="U89" i="5"/>
  <c r="U83" i="5"/>
  <c r="U92" i="5"/>
  <c r="AM7" i="26"/>
  <c r="AP7" i="26" s="1"/>
  <c r="AP662" i="26" l="1"/>
  <c r="T92" i="5"/>
  <c r="W92" i="5" s="1"/>
  <c r="T83" i="5"/>
  <c r="W83" i="5" s="1"/>
  <c r="T89" i="5"/>
  <c r="W89" i="5" s="1"/>
  <c r="T84" i="5"/>
  <c r="W84" i="5" s="1"/>
  <c r="T82" i="5"/>
  <c r="W82" i="5" s="1"/>
  <c r="E2" i="5"/>
  <c r="AD646" i="33" l="1"/>
  <c r="AD648" i="33"/>
  <c r="AD653" i="33"/>
  <c r="AD647" i="33"/>
  <c r="AD656" i="33"/>
  <c r="BA11" i="26"/>
  <c r="AY11" i="26" s="1"/>
  <c r="BA179" i="26"/>
  <c r="AY179" i="26" s="1"/>
  <c r="Z8" i="28" l="1"/>
  <c r="W8" i="28" s="1"/>
  <c r="Z9" i="28"/>
  <c r="W9" i="28" s="1"/>
  <c r="Z10" i="28"/>
  <c r="W10" i="28" s="1"/>
  <c r="Z11" i="28"/>
  <c r="W11" i="28" s="1"/>
  <c r="Z12" i="28"/>
  <c r="W12" i="28" s="1"/>
  <c r="Z13" i="28"/>
  <c r="W13" i="28" s="1"/>
  <c r="Z14" i="28"/>
  <c r="W14" i="28" s="1"/>
  <c r="Z15" i="28"/>
  <c r="W15" i="28" s="1"/>
  <c r="Z16" i="28"/>
  <c r="W16" i="28" s="1"/>
  <c r="Z17" i="28"/>
  <c r="W17" i="28" s="1"/>
  <c r="Z18" i="28"/>
  <c r="W18" i="28" s="1"/>
  <c r="Z19" i="28"/>
  <c r="W19" i="28" s="1"/>
  <c r="Z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7" i="28"/>
  <c r="O5" i="28" l="1"/>
  <c r="AA13" i="28" s="1"/>
  <c r="X13" i="28" s="1"/>
  <c r="W7" i="28"/>
  <c r="W5" i="28" s="1"/>
  <c r="Z5" i="28"/>
  <c r="BA29" i="26"/>
  <c r="AY29" i="26" s="1"/>
  <c r="BA28" i="26"/>
  <c r="AY28" i="26" s="1"/>
  <c r="BA27" i="26"/>
  <c r="AY27" i="26" s="1"/>
  <c r="AA15" i="28" l="1"/>
  <c r="X15" i="28" s="1"/>
  <c r="AA16" i="28"/>
  <c r="X16" i="28" s="1"/>
  <c r="AA7" i="28"/>
  <c r="X7" i="28" s="1"/>
  <c r="AA17" i="28"/>
  <c r="X17" i="28" s="1"/>
  <c r="AA8" i="28"/>
  <c r="X8" i="28" s="1"/>
  <c r="AA9" i="28"/>
  <c r="X9" i="28" s="1"/>
  <c r="AA14" i="28"/>
  <c r="X14" i="28" s="1"/>
  <c r="AA18" i="28"/>
  <c r="X18" i="28" s="1"/>
  <c r="AA10" i="28"/>
  <c r="X10" i="28" s="1"/>
  <c r="AA11" i="28"/>
  <c r="X11" i="28" s="1"/>
  <c r="AA19" i="28"/>
  <c r="X19" i="28" s="1"/>
  <c r="AA12" i="28"/>
  <c r="X12" i="28" s="1"/>
  <c r="AB5" i="28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X5" i="28" l="1"/>
  <c r="AA5" i="28"/>
  <c r="J3" i="5"/>
  <c r="R3" i="30" l="1"/>
  <c r="AO6" i="26"/>
  <c r="AT6" i="22"/>
  <c r="AU6" i="22" s="1"/>
  <c r="AT7" i="22"/>
  <c r="AU7" i="22" s="1"/>
  <c r="AT8" i="22"/>
  <c r="AU8" i="22" s="1"/>
  <c r="AT9" i="22"/>
  <c r="AU9" i="22" s="1"/>
  <c r="AT10" i="22"/>
  <c r="AU10" i="22" s="1"/>
  <c r="AT11" i="22"/>
  <c r="AU11" i="22" s="1"/>
  <c r="AT12" i="22"/>
  <c r="AU12" i="22" s="1"/>
  <c r="AT13" i="22"/>
  <c r="AU13" i="22" s="1"/>
  <c r="AT14" i="22"/>
  <c r="AU14" i="22" s="1"/>
  <c r="AT15" i="22"/>
  <c r="AU15" i="22" s="1"/>
  <c r="AT16" i="22"/>
  <c r="AU16" i="22" s="1"/>
  <c r="AT17" i="22"/>
  <c r="AU17" i="22" s="1"/>
  <c r="AT18" i="22"/>
  <c r="AU18" i="22" s="1"/>
  <c r="AT19" i="22"/>
  <c r="AU19" i="22" s="1"/>
  <c r="AT20" i="22"/>
  <c r="AT21" i="22"/>
  <c r="AT22" i="22"/>
  <c r="AU22" i="22" s="1"/>
  <c r="AT23" i="22"/>
  <c r="AU23" i="22" s="1"/>
  <c r="AT24" i="22"/>
  <c r="AU24" i="22" s="1"/>
  <c r="AT25" i="22"/>
  <c r="AU25" i="22" s="1"/>
  <c r="AT26" i="22"/>
  <c r="AU26" i="22" s="1"/>
  <c r="AT27" i="22"/>
  <c r="AU27" i="22" s="1"/>
  <c r="AT28" i="22"/>
  <c r="AU28" i="22" s="1"/>
  <c r="AT29" i="22"/>
  <c r="AU29" i="22" s="1"/>
  <c r="AT30" i="22"/>
  <c r="AU30" i="22" s="1"/>
  <c r="AT31" i="22"/>
  <c r="AU31" i="22" s="1"/>
  <c r="AT32" i="22"/>
  <c r="AU32" i="22" s="1"/>
  <c r="AT33" i="22"/>
  <c r="AU33" i="22" s="1"/>
  <c r="AT34" i="22"/>
  <c r="AU34" i="22" s="1"/>
  <c r="AT35" i="22"/>
  <c r="AU35" i="22" s="1"/>
  <c r="AT36" i="22"/>
  <c r="AT37" i="22"/>
  <c r="AT38" i="22"/>
  <c r="AU38" i="22" s="1"/>
  <c r="AT39" i="22"/>
  <c r="AU39" i="22" s="1"/>
  <c r="AT40" i="22"/>
  <c r="AU40" i="22" s="1"/>
  <c r="AT41" i="22"/>
  <c r="AU41" i="22" s="1"/>
  <c r="AT42" i="22"/>
  <c r="AU42" i="22" s="1"/>
  <c r="AT43" i="22"/>
  <c r="AU43" i="22" s="1"/>
  <c r="AT44" i="22"/>
  <c r="AU44" i="22" s="1"/>
  <c r="AT45" i="22"/>
  <c r="AU45" i="22" s="1"/>
  <c r="AT46" i="22"/>
  <c r="AU46" i="22" s="1"/>
  <c r="AT47" i="22"/>
  <c r="AU47" i="22" s="1"/>
  <c r="AT48" i="22"/>
  <c r="AU48" i="22" s="1"/>
  <c r="AT49" i="22"/>
  <c r="AU49" i="22" s="1"/>
  <c r="AT50" i="22"/>
  <c r="AU50" i="22" s="1"/>
  <c r="AT51" i="22"/>
  <c r="AU51" i="22" s="1"/>
  <c r="AT52" i="22"/>
  <c r="AT53" i="22"/>
  <c r="AT54" i="22"/>
  <c r="AU54" i="22" s="1"/>
  <c r="AT55" i="22"/>
  <c r="AU55" i="22" s="1"/>
  <c r="AT56" i="22"/>
  <c r="AU56" i="22" s="1"/>
  <c r="AT57" i="22"/>
  <c r="AU57" i="22" s="1"/>
  <c r="AT58" i="22"/>
  <c r="AU58" i="22" s="1"/>
  <c r="AT59" i="22"/>
  <c r="AU59" i="22" s="1"/>
  <c r="AT60" i="22"/>
  <c r="AU60" i="22" s="1"/>
  <c r="AT61" i="22"/>
  <c r="AU61" i="22" s="1"/>
  <c r="AT62" i="22"/>
  <c r="AU62" i="22" s="1"/>
  <c r="AT63" i="22"/>
  <c r="AU63" i="22" s="1"/>
  <c r="AT64" i="22"/>
  <c r="AU64" i="22" s="1"/>
  <c r="AT65" i="22"/>
  <c r="AU65" i="22" s="1"/>
  <c r="AT66" i="22"/>
  <c r="AU66" i="22" s="1"/>
  <c r="AT67" i="22"/>
  <c r="AU67" i="22" s="1"/>
  <c r="AT68" i="22"/>
  <c r="AT69" i="22"/>
  <c r="AT70" i="22"/>
  <c r="AU70" i="22" s="1"/>
  <c r="AT71" i="22"/>
  <c r="AU71" i="22" s="1"/>
  <c r="AT72" i="22"/>
  <c r="AU72" i="22" s="1"/>
  <c r="AT73" i="22"/>
  <c r="AU73" i="22" s="1"/>
  <c r="AT74" i="22"/>
  <c r="AU74" i="22" s="1"/>
  <c r="AT75" i="22"/>
  <c r="AU75" i="22" s="1"/>
  <c r="AT76" i="22"/>
  <c r="AU76" i="22" s="1"/>
  <c r="AT77" i="22"/>
  <c r="AU77" i="22" s="1"/>
  <c r="AT78" i="22"/>
  <c r="AU78" i="22" s="1"/>
  <c r="AT79" i="22"/>
  <c r="AU79" i="22" s="1"/>
  <c r="AT80" i="22"/>
  <c r="AU80" i="22" s="1"/>
  <c r="AT81" i="22"/>
  <c r="AU81" i="22" s="1"/>
  <c r="AT82" i="22"/>
  <c r="AU82" i="22" s="1"/>
  <c r="AT83" i="22"/>
  <c r="AU83" i="22" s="1"/>
  <c r="AT84" i="22"/>
  <c r="AT85" i="22"/>
  <c r="AT86" i="22"/>
  <c r="AU86" i="22" s="1"/>
  <c r="AT87" i="22"/>
  <c r="AU87" i="22" s="1"/>
  <c r="AT88" i="22"/>
  <c r="AU88" i="22" s="1"/>
  <c r="AT89" i="22"/>
  <c r="AU89" i="22" s="1"/>
  <c r="AT90" i="22"/>
  <c r="AU90" i="22" s="1"/>
  <c r="AT91" i="22"/>
  <c r="AU91" i="22" s="1"/>
  <c r="AT92" i="22"/>
  <c r="AU92" i="22" s="1"/>
  <c r="AT93" i="22"/>
  <c r="AU93" i="22" s="1"/>
  <c r="AT94" i="22"/>
  <c r="AU94" i="22" s="1"/>
  <c r="AT95" i="22"/>
  <c r="AU95" i="22" s="1"/>
  <c r="AT96" i="22"/>
  <c r="AU96" i="22" s="1"/>
  <c r="AT97" i="22"/>
  <c r="AU97" i="22" s="1"/>
  <c r="AT98" i="22"/>
  <c r="AU98" i="22" s="1"/>
  <c r="AT99" i="22"/>
  <c r="AU99" i="22" s="1"/>
  <c r="AT100" i="22"/>
  <c r="AT101" i="22"/>
  <c r="AT102" i="22"/>
  <c r="AU102" i="22" s="1"/>
  <c r="AT103" i="22"/>
  <c r="AU103" i="22" s="1"/>
  <c r="AT104" i="22"/>
  <c r="AU104" i="22" s="1"/>
  <c r="AT105" i="22"/>
  <c r="AU105" i="22" s="1"/>
  <c r="AT106" i="22"/>
  <c r="AU106" i="22" s="1"/>
  <c r="AT107" i="22"/>
  <c r="AU107" i="22" s="1"/>
  <c r="AT108" i="22"/>
  <c r="AU108" i="22" s="1"/>
  <c r="AT109" i="22"/>
  <c r="AU109" i="22" s="1"/>
  <c r="AT110" i="22"/>
  <c r="AU110" i="22" s="1"/>
  <c r="AT111" i="22"/>
  <c r="AU111" i="22" s="1"/>
  <c r="AT112" i="22"/>
  <c r="AU112" i="22" s="1"/>
  <c r="AT113" i="22"/>
  <c r="AU113" i="22" s="1"/>
  <c r="AT114" i="22"/>
  <c r="AU114" i="22" s="1"/>
  <c r="AT115" i="22"/>
  <c r="AU115" i="22" s="1"/>
  <c r="AT116" i="22"/>
  <c r="AT117" i="22"/>
  <c r="AT118" i="22"/>
  <c r="AU118" i="22" s="1"/>
  <c r="AT119" i="22"/>
  <c r="AU119" i="22" s="1"/>
  <c r="AT120" i="22"/>
  <c r="AU120" i="22" s="1"/>
  <c r="AT121" i="22"/>
  <c r="AU121" i="22" s="1"/>
  <c r="AT122" i="22"/>
  <c r="AU122" i="22" s="1"/>
  <c r="AT123" i="22"/>
  <c r="AU123" i="22" s="1"/>
  <c r="AT124" i="22"/>
  <c r="AU124" i="22" s="1"/>
  <c r="AT125" i="22"/>
  <c r="AU125" i="22" s="1"/>
  <c r="AT126" i="22"/>
  <c r="AU126" i="22" s="1"/>
  <c r="AT127" i="22"/>
  <c r="AU127" i="22" s="1"/>
  <c r="AT128" i="22"/>
  <c r="AU128" i="22" s="1"/>
  <c r="AT129" i="22"/>
  <c r="AU129" i="22" s="1"/>
  <c r="AT130" i="22"/>
  <c r="AU130" i="22" s="1"/>
  <c r="AT131" i="22"/>
  <c r="AU131" i="22" s="1"/>
  <c r="AT132" i="22"/>
  <c r="AT133" i="22"/>
  <c r="AT134" i="22"/>
  <c r="AU134" i="22" s="1"/>
  <c r="AT135" i="22"/>
  <c r="AU135" i="22" s="1"/>
  <c r="AT136" i="22"/>
  <c r="AU136" i="22" s="1"/>
  <c r="AT137" i="22"/>
  <c r="AU137" i="22" s="1"/>
  <c r="AT138" i="22"/>
  <c r="AU138" i="22" s="1"/>
  <c r="AT139" i="22"/>
  <c r="AU139" i="22" s="1"/>
  <c r="AT140" i="22"/>
  <c r="AU140" i="22" s="1"/>
  <c r="AT141" i="22"/>
  <c r="AU141" i="22" s="1"/>
  <c r="AT142" i="22"/>
  <c r="AU142" i="22" s="1"/>
  <c r="AT143" i="22"/>
  <c r="AU143" i="22" s="1"/>
  <c r="AT144" i="22"/>
  <c r="AU144" i="22" s="1"/>
  <c r="AT145" i="22"/>
  <c r="AU145" i="22" s="1"/>
  <c r="AT146" i="22"/>
  <c r="AU146" i="22" s="1"/>
  <c r="AT147" i="22"/>
  <c r="AU147" i="22" s="1"/>
  <c r="AT148" i="22"/>
  <c r="AT149" i="22"/>
  <c r="AT150" i="22"/>
  <c r="AU150" i="22" s="1"/>
  <c r="AT151" i="22"/>
  <c r="AU151" i="22" s="1"/>
  <c r="AT152" i="22"/>
  <c r="AU152" i="22" s="1"/>
  <c r="AT153" i="22"/>
  <c r="AU153" i="22" s="1"/>
  <c r="AT154" i="22"/>
  <c r="AU154" i="22" s="1"/>
  <c r="AT155" i="22"/>
  <c r="AU155" i="22" s="1"/>
  <c r="AT156" i="22"/>
  <c r="AU156" i="22" s="1"/>
  <c r="AT157" i="22"/>
  <c r="AU157" i="22" s="1"/>
  <c r="AT158" i="22"/>
  <c r="AU158" i="22" s="1"/>
  <c r="AT159" i="22"/>
  <c r="AU159" i="22" s="1"/>
  <c r="AT160" i="22"/>
  <c r="AU160" i="22" s="1"/>
  <c r="AT161" i="22"/>
  <c r="AU161" i="22" s="1"/>
  <c r="AT162" i="22"/>
  <c r="AU162" i="22" s="1"/>
  <c r="AT163" i="22"/>
  <c r="AU163" i="22" s="1"/>
  <c r="AT164" i="22"/>
  <c r="AT165" i="22"/>
  <c r="AT166" i="22"/>
  <c r="AU166" i="22" s="1"/>
  <c r="AT167" i="22"/>
  <c r="AU167" i="22" s="1"/>
  <c r="AT168" i="22"/>
  <c r="AU168" i="22" s="1"/>
  <c r="AT169" i="22"/>
  <c r="AU169" i="22" s="1"/>
  <c r="AT170" i="22"/>
  <c r="AU170" i="22" s="1"/>
  <c r="AT171" i="22"/>
  <c r="AU171" i="22" s="1"/>
  <c r="AT172" i="22"/>
  <c r="AU172" i="22" s="1"/>
  <c r="AT173" i="22"/>
  <c r="AU173" i="22" s="1"/>
  <c r="AT174" i="22"/>
  <c r="AU174" i="22" s="1"/>
  <c r="AT175" i="22"/>
  <c r="AU175" i="22" s="1"/>
  <c r="AT176" i="22"/>
  <c r="AU176" i="22" s="1"/>
  <c r="AT177" i="22"/>
  <c r="AU177" i="22" s="1"/>
  <c r="AT178" i="22"/>
  <c r="AU178" i="22" s="1"/>
  <c r="AT179" i="22"/>
  <c r="AU179" i="22" s="1"/>
  <c r="AT180" i="22"/>
  <c r="AT181" i="22"/>
  <c r="AT182" i="22"/>
  <c r="AU182" i="22" s="1"/>
  <c r="AT183" i="22"/>
  <c r="AU183" i="22" s="1"/>
  <c r="AT184" i="22"/>
  <c r="AU184" i="22" s="1"/>
  <c r="AT185" i="22"/>
  <c r="AU185" i="22" s="1"/>
  <c r="AT186" i="22"/>
  <c r="AU186" i="22" s="1"/>
  <c r="AT187" i="22"/>
  <c r="AU187" i="22" s="1"/>
  <c r="AT188" i="22"/>
  <c r="AU188" i="22" s="1"/>
  <c r="AT189" i="22"/>
  <c r="AU189" i="22" s="1"/>
  <c r="AT190" i="22"/>
  <c r="AU190" i="22" s="1"/>
  <c r="AT191" i="22"/>
  <c r="AU191" i="22" s="1"/>
  <c r="AT192" i="22"/>
  <c r="AU192" i="22" s="1"/>
  <c r="AT193" i="22"/>
  <c r="AU193" i="22" s="1"/>
  <c r="AT194" i="22"/>
  <c r="AU194" i="22" s="1"/>
  <c r="AT195" i="22"/>
  <c r="AU195" i="22" s="1"/>
  <c r="AT196" i="22"/>
  <c r="AT197" i="22"/>
  <c r="AT198" i="22"/>
  <c r="AU198" i="22" s="1"/>
  <c r="AT199" i="22"/>
  <c r="AU199" i="22" s="1"/>
  <c r="AT200" i="22"/>
  <c r="AU200" i="22" s="1"/>
  <c r="AT201" i="22"/>
  <c r="AU201" i="22" s="1"/>
  <c r="AT202" i="22"/>
  <c r="AU202" i="22" s="1"/>
  <c r="AT203" i="22"/>
  <c r="AU203" i="22" s="1"/>
  <c r="AT204" i="22"/>
  <c r="AU204" i="22" s="1"/>
  <c r="AT205" i="22"/>
  <c r="AU205" i="22" s="1"/>
  <c r="AT206" i="22"/>
  <c r="AU206" i="22" s="1"/>
  <c r="AT207" i="22"/>
  <c r="AU207" i="22" s="1"/>
  <c r="AT208" i="22"/>
  <c r="AU208" i="22" s="1"/>
  <c r="AT209" i="22"/>
  <c r="AU209" i="22" s="1"/>
  <c r="AT210" i="22"/>
  <c r="AU210" i="22" s="1"/>
  <c r="AT211" i="22"/>
  <c r="AU211" i="22" s="1"/>
  <c r="AT212" i="22"/>
  <c r="AT213" i="22"/>
  <c r="AT214" i="22"/>
  <c r="AU214" i="22" s="1"/>
  <c r="AT215" i="22"/>
  <c r="AU215" i="22" s="1"/>
  <c r="AT216" i="22"/>
  <c r="AU216" i="22" s="1"/>
  <c r="AT217" i="22"/>
  <c r="AU217" i="22" s="1"/>
  <c r="AT218" i="22"/>
  <c r="AU218" i="22" s="1"/>
  <c r="AT219" i="22"/>
  <c r="AU219" i="22" s="1"/>
  <c r="AT220" i="22"/>
  <c r="AU220" i="22" s="1"/>
  <c r="AT221" i="22"/>
  <c r="AU221" i="22" s="1"/>
  <c r="AT222" i="22"/>
  <c r="AU222" i="22" s="1"/>
  <c r="AT223" i="22"/>
  <c r="AU223" i="22" s="1"/>
  <c r="AT224" i="22"/>
  <c r="AU224" i="22" s="1"/>
  <c r="AT225" i="22"/>
  <c r="AU225" i="22" s="1"/>
  <c r="AT226" i="22"/>
  <c r="AU226" i="22" s="1"/>
  <c r="AT227" i="22"/>
  <c r="AU227" i="22" s="1"/>
  <c r="AT228" i="22"/>
  <c r="AT229" i="22"/>
  <c r="AT230" i="22"/>
  <c r="AU230" i="22" s="1"/>
  <c r="AT231" i="22"/>
  <c r="AU231" i="22" s="1"/>
  <c r="AT232" i="22"/>
  <c r="AU232" i="22" s="1"/>
  <c r="AT233" i="22"/>
  <c r="AU233" i="22" s="1"/>
  <c r="AT234" i="22"/>
  <c r="AU234" i="22" s="1"/>
  <c r="AT235" i="22"/>
  <c r="AU235" i="22" s="1"/>
  <c r="AT236" i="22"/>
  <c r="AU236" i="22" s="1"/>
  <c r="AT237" i="22"/>
  <c r="AU237" i="22" s="1"/>
  <c r="AT238" i="22"/>
  <c r="AU238" i="22" s="1"/>
  <c r="AT239" i="22"/>
  <c r="AU239" i="22" s="1"/>
  <c r="AT240" i="22"/>
  <c r="AU240" i="22" s="1"/>
  <c r="AT241" i="22"/>
  <c r="AU241" i="22" s="1"/>
  <c r="AT242" i="22"/>
  <c r="AU242" i="22" s="1"/>
  <c r="AT243" i="22"/>
  <c r="AU243" i="22" s="1"/>
  <c r="AT244" i="22"/>
  <c r="AT245" i="22"/>
  <c r="AT246" i="22"/>
  <c r="AU246" i="22" s="1"/>
  <c r="AT247" i="22"/>
  <c r="AU247" i="22" s="1"/>
  <c r="AT248" i="22"/>
  <c r="AU248" i="22" s="1"/>
  <c r="AT249" i="22"/>
  <c r="AU249" i="22" s="1"/>
  <c r="AT250" i="22"/>
  <c r="AU250" i="22" s="1"/>
  <c r="AT251" i="22"/>
  <c r="AU251" i="22" s="1"/>
  <c r="AT252" i="22"/>
  <c r="AU252" i="22" s="1"/>
  <c r="AT253" i="22"/>
  <c r="AU253" i="22" s="1"/>
  <c r="AT254" i="22"/>
  <c r="AU254" i="22" s="1"/>
  <c r="AT255" i="22"/>
  <c r="AU255" i="22" s="1"/>
  <c r="AT256" i="22"/>
  <c r="AU256" i="22" s="1"/>
  <c r="AT257" i="22"/>
  <c r="AU257" i="22" s="1"/>
  <c r="AT258" i="22"/>
  <c r="AU258" i="22" s="1"/>
  <c r="AT259" i="22"/>
  <c r="AU259" i="22" s="1"/>
  <c r="AT260" i="22"/>
  <c r="AT261" i="22"/>
  <c r="AT262" i="22"/>
  <c r="AU262" i="22" s="1"/>
  <c r="AT263" i="22"/>
  <c r="AU263" i="22" s="1"/>
  <c r="AT264" i="22"/>
  <c r="AU264" i="22" s="1"/>
  <c r="AT265" i="22"/>
  <c r="AU265" i="22" s="1"/>
  <c r="AT266" i="22"/>
  <c r="AU266" i="22" s="1"/>
  <c r="AT267" i="22"/>
  <c r="AU267" i="22" s="1"/>
  <c r="AT268" i="22"/>
  <c r="AU268" i="22" s="1"/>
  <c r="AT269" i="22"/>
  <c r="AU269" i="22" s="1"/>
  <c r="AT270" i="22"/>
  <c r="AU270" i="22" s="1"/>
  <c r="AT271" i="22"/>
  <c r="AU271" i="22" s="1"/>
  <c r="AT272" i="22"/>
  <c r="AU272" i="22" s="1"/>
  <c r="AT273" i="22"/>
  <c r="AU273" i="22" s="1"/>
  <c r="AT274" i="22"/>
  <c r="AU274" i="22" s="1"/>
  <c r="AT275" i="22"/>
  <c r="AU275" i="22" s="1"/>
  <c r="AT276" i="22"/>
  <c r="AT277" i="22"/>
  <c r="AT278" i="22"/>
  <c r="AU278" i="22" s="1"/>
  <c r="AT279" i="22"/>
  <c r="AU279" i="22" s="1"/>
  <c r="AT280" i="22"/>
  <c r="AU280" i="22" s="1"/>
  <c r="AT281" i="22"/>
  <c r="AU281" i="22" s="1"/>
  <c r="AT282" i="22"/>
  <c r="AU282" i="22" s="1"/>
  <c r="AT283" i="22"/>
  <c r="AU283" i="22" s="1"/>
  <c r="AT284" i="22"/>
  <c r="AU284" i="22" s="1"/>
  <c r="AT285" i="22"/>
  <c r="AU285" i="22" s="1"/>
  <c r="AT286" i="22"/>
  <c r="AU286" i="22" s="1"/>
  <c r="AT287" i="22"/>
  <c r="AU287" i="22" s="1"/>
  <c r="AT288" i="22"/>
  <c r="AU288" i="22" s="1"/>
  <c r="AT289" i="22"/>
  <c r="AU289" i="22" s="1"/>
  <c r="AT290" i="22"/>
  <c r="AU290" i="22" s="1"/>
  <c r="AT291" i="22"/>
  <c r="AU291" i="22" s="1"/>
  <c r="AT292" i="22"/>
  <c r="AT293" i="22"/>
  <c r="AT294" i="22"/>
  <c r="AU294" i="22" s="1"/>
  <c r="AT295" i="22"/>
  <c r="AU295" i="22" s="1"/>
  <c r="AT296" i="22"/>
  <c r="AU296" i="22" s="1"/>
  <c r="AT297" i="22"/>
  <c r="AU297" i="22" s="1"/>
  <c r="AT298" i="22"/>
  <c r="AU298" i="22" s="1"/>
  <c r="AT299" i="22"/>
  <c r="AU299" i="22" s="1"/>
  <c r="AT300" i="22"/>
  <c r="AU300" i="22" s="1"/>
  <c r="AT301" i="22"/>
  <c r="AU301" i="22" s="1"/>
  <c r="AT302" i="22"/>
  <c r="AU302" i="22" s="1"/>
  <c r="AT303" i="22"/>
  <c r="AU303" i="22" s="1"/>
  <c r="AT304" i="22"/>
  <c r="AU304" i="22" s="1"/>
  <c r="AT305" i="22"/>
  <c r="AU305" i="22" s="1"/>
  <c r="AT306" i="22"/>
  <c r="AU306" i="22" s="1"/>
  <c r="AT307" i="22"/>
  <c r="AU307" i="22" s="1"/>
  <c r="AT308" i="22"/>
  <c r="AT309" i="22"/>
  <c r="AT310" i="22"/>
  <c r="AU310" i="22" s="1"/>
  <c r="AT311" i="22"/>
  <c r="AU311" i="22" s="1"/>
  <c r="AT312" i="22"/>
  <c r="AU312" i="22" s="1"/>
  <c r="AT313" i="22"/>
  <c r="AU313" i="22" s="1"/>
  <c r="AT314" i="22"/>
  <c r="AU314" i="22" s="1"/>
  <c r="AT315" i="22"/>
  <c r="AU315" i="22" s="1"/>
  <c r="AT316" i="22"/>
  <c r="AU316" i="22" s="1"/>
  <c r="AT317" i="22"/>
  <c r="AU317" i="22" s="1"/>
  <c r="AT318" i="22"/>
  <c r="AU318" i="22" s="1"/>
  <c r="AT319" i="22"/>
  <c r="AU319" i="22" s="1"/>
  <c r="AT320" i="22"/>
  <c r="AU320" i="22" s="1"/>
  <c r="AT321" i="22"/>
  <c r="AU321" i="22" s="1"/>
  <c r="AT322" i="22"/>
  <c r="AU322" i="22" s="1"/>
  <c r="AT323" i="22"/>
  <c r="AU323" i="22" s="1"/>
  <c r="AT324" i="22"/>
  <c r="AT325" i="22"/>
  <c r="AT326" i="22"/>
  <c r="AU326" i="22" s="1"/>
  <c r="AT327" i="22"/>
  <c r="AU327" i="22" s="1"/>
  <c r="AT328" i="22"/>
  <c r="AU328" i="22" s="1"/>
  <c r="AT329" i="22"/>
  <c r="AU329" i="22" s="1"/>
  <c r="AT330" i="22"/>
  <c r="AU330" i="22" s="1"/>
  <c r="AT331" i="22"/>
  <c r="AU331" i="22" s="1"/>
  <c r="AT332" i="22"/>
  <c r="AU332" i="22" s="1"/>
  <c r="AT333" i="22"/>
  <c r="AU333" i="22" s="1"/>
  <c r="AT334" i="22"/>
  <c r="AU334" i="22" s="1"/>
  <c r="AT335" i="22"/>
  <c r="AU335" i="22" s="1"/>
  <c r="AT336" i="22"/>
  <c r="AU336" i="22" s="1"/>
  <c r="AT337" i="22"/>
  <c r="AU337" i="22" s="1"/>
  <c r="AT338" i="22"/>
  <c r="AU338" i="22" s="1"/>
  <c r="AT339" i="22"/>
  <c r="AU339" i="22" s="1"/>
  <c r="AT340" i="22"/>
  <c r="AT341" i="22"/>
  <c r="AT342" i="22"/>
  <c r="AU342" i="22" s="1"/>
  <c r="AT343" i="22"/>
  <c r="AU343" i="22" s="1"/>
  <c r="AT344" i="22"/>
  <c r="AU344" i="22" s="1"/>
  <c r="AT345" i="22"/>
  <c r="AU345" i="22" s="1"/>
  <c r="AT346" i="22"/>
  <c r="AU346" i="22" s="1"/>
  <c r="AT347" i="22"/>
  <c r="AU347" i="22" s="1"/>
  <c r="AT348" i="22"/>
  <c r="AU348" i="22" s="1"/>
  <c r="AT349" i="22"/>
  <c r="AU349" i="22" s="1"/>
  <c r="AT350" i="22"/>
  <c r="AU350" i="22" s="1"/>
  <c r="AT351" i="22"/>
  <c r="AU351" i="22" s="1"/>
  <c r="AT352" i="22"/>
  <c r="AU352" i="22" s="1"/>
  <c r="AT353" i="22"/>
  <c r="AU353" i="22" s="1"/>
  <c r="AT354" i="22"/>
  <c r="AU354" i="22" s="1"/>
  <c r="AT355" i="22"/>
  <c r="AU355" i="22" s="1"/>
  <c r="AT356" i="22"/>
  <c r="AT357" i="22"/>
  <c r="AT358" i="22"/>
  <c r="AU358" i="22" s="1"/>
  <c r="AT359" i="22"/>
  <c r="AU359" i="22" s="1"/>
  <c r="AT360" i="22"/>
  <c r="AU360" i="22" s="1"/>
  <c r="AT361" i="22"/>
  <c r="AU361" i="22" s="1"/>
  <c r="AT362" i="22"/>
  <c r="AU362" i="22" s="1"/>
  <c r="AT363" i="22"/>
  <c r="AU363" i="22" s="1"/>
  <c r="AT364" i="22"/>
  <c r="AU364" i="22" s="1"/>
  <c r="AT365" i="22"/>
  <c r="AU365" i="22" s="1"/>
  <c r="AT366" i="22"/>
  <c r="AU366" i="22" s="1"/>
  <c r="AT367" i="22"/>
  <c r="AU367" i="22" s="1"/>
  <c r="AT368" i="22"/>
  <c r="AU368" i="22" s="1"/>
  <c r="AT369" i="22"/>
  <c r="AU369" i="22" s="1"/>
  <c r="AT370" i="22"/>
  <c r="AU370" i="22" s="1"/>
  <c r="AT371" i="22"/>
  <c r="AU371" i="22" s="1"/>
  <c r="AT372" i="22"/>
  <c r="AT373" i="22"/>
  <c r="AT374" i="22"/>
  <c r="AU374" i="22" s="1"/>
  <c r="AT375" i="22"/>
  <c r="AU375" i="22" s="1"/>
  <c r="AT376" i="22"/>
  <c r="AU376" i="22" s="1"/>
  <c r="AT377" i="22"/>
  <c r="AU377" i="22" s="1"/>
  <c r="AT378" i="22"/>
  <c r="AU378" i="22" s="1"/>
  <c r="AT379" i="22"/>
  <c r="AU379" i="22" s="1"/>
  <c r="AT380" i="22"/>
  <c r="AU380" i="22" s="1"/>
  <c r="AT381" i="22"/>
  <c r="AU381" i="22" s="1"/>
  <c r="AT382" i="22"/>
  <c r="AU382" i="22" s="1"/>
  <c r="AT383" i="22"/>
  <c r="AU383" i="22" s="1"/>
  <c r="AT384" i="22"/>
  <c r="AU384" i="22" s="1"/>
  <c r="AT385" i="22"/>
  <c r="AU385" i="22" s="1"/>
  <c r="AT386" i="22"/>
  <c r="AU386" i="22" s="1"/>
  <c r="AT387" i="22"/>
  <c r="AU387" i="22" s="1"/>
  <c r="AT388" i="22"/>
  <c r="AT389" i="22"/>
  <c r="AT390" i="22"/>
  <c r="AU390" i="22" s="1"/>
  <c r="AT391" i="22"/>
  <c r="AU391" i="22" s="1"/>
  <c r="AT392" i="22"/>
  <c r="AU392" i="22" s="1"/>
  <c r="AT393" i="22"/>
  <c r="AU393" i="22" s="1"/>
  <c r="AT394" i="22"/>
  <c r="AU394" i="22" s="1"/>
  <c r="AT395" i="22"/>
  <c r="AU395" i="22" s="1"/>
  <c r="AT396" i="22"/>
  <c r="AU396" i="22" s="1"/>
  <c r="AT397" i="22"/>
  <c r="AU397" i="22" s="1"/>
  <c r="AT398" i="22"/>
  <c r="AU398" i="22" s="1"/>
  <c r="AT399" i="22"/>
  <c r="AU399" i="22" s="1"/>
  <c r="AT400" i="22"/>
  <c r="AU400" i="22" s="1"/>
  <c r="AT401" i="22"/>
  <c r="AU401" i="22" s="1"/>
  <c r="AT402" i="22"/>
  <c r="AU402" i="22" s="1"/>
  <c r="AT403" i="22"/>
  <c r="AU403" i="22" s="1"/>
  <c r="AT404" i="22"/>
  <c r="AT405" i="22"/>
  <c r="AT406" i="22"/>
  <c r="AU406" i="22" s="1"/>
  <c r="AT407" i="22"/>
  <c r="AU407" i="22" s="1"/>
  <c r="AT408" i="22"/>
  <c r="AU408" i="22" s="1"/>
  <c r="AT409" i="22"/>
  <c r="AU409" i="22" s="1"/>
  <c r="AT410" i="22"/>
  <c r="AU410" i="22" s="1"/>
  <c r="AT411" i="22"/>
  <c r="AU411" i="22" s="1"/>
  <c r="AT412" i="22"/>
  <c r="AU412" i="22" s="1"/>
  <c r="AT413" i="22"/>
  <c r="AU413" i="22" s="1"/>
  <c r="AT414" i="22"/>
  <c r="AU414" i="22" s="1"/>
  <c r="AT415" i="22"/>
  <c r="AU415" i="22" s="1"/>
  <c r="AT416" i="22"/>
  <c r="AU416" i="22" s="1"/>
  <c r="AT417" i="22"/>
  <c r="AU417" i="22" s="1"/>
  <c r="AT418" i="22"/>
  <c r="AU418" i="22" s="1"/>
  <c r="AT419" i="22"/>
  <c r="AU419" i="22" s="1"/>
  <c r="AT420" i="22"/>
  <c r="AT421" i="22"/>
  <c r="AT422" i="22"/>
  <c r="AU422" i="22" s="1"/>
  <c r="AT423" i="22"/>
  <c r="AU423" i="22" s="1"/>
  <c r="AT424" i="22"/>
  <c r="AU424" i="22" s="1"/>
  <c r="AT425" i="22"/>
  <c r="AU425" i="22" s="1"/>
  <c r="AT426" i="22"/>
  <c r="AU426" i="22" s="1"/>
  <c r="AT427" i="22"/>
  <c r="AU427" i="22" s="1"/>
  <c r="AT428" i="22"/>
  <c r="AU428" i="22" s="1"/>
  <c r="AT429" i="22"/>
  <c r="AU429" i="22" s="1"/>
  <c r="AT430" i="22"/>
  <c r="AU430" i="22" s="1"/>
  <c r="AT431" i="22"/>
  <c r="AU431" i="22" s="1"/>
  <c r="AT432" i="22"/>
  <c r="AU432" i="22" s="1"/>
  <c r="AT433" i="22"/>
  <c r="AU433" i="22" s="1"/>
  <c r="AT434" i="22"/>
  <c r="AU434" i="22" s="1"/>
  <c r="AT435" i="22"/>
  <c r="AU435" i="22" s="1"/>
  <c r="AT436" i="22"/>
  <c r="AT437" i="22"/>
  <c r="AT438" i="22"/>
  <c r="AU438" i="22" s="1"/>
  <c r="AT439" i="22"/>
  <c r="AU439" i="22" s="1"/>
  <c r="AT440" i="22"/>
  <c r="AU440" i="22" s="1"/>
  <c r="AT441" i="22"/>
  <c r="AU441" i="22" s="1"/>
  <c r="AT442" i="22"/>
  <c r="AU442" i="22" s="1"/>
  <c r="AT443" i="22"/>
  <c r="AU443" i="22" s="1"/>
  <c r="AT444" i="22"/>
  <c r="AU444" i="22" s="1"/>
  <c r="AT445" i="22"/>
  <c r="AU445" i="22" s="1"/>
  <c r="AT446" i="22"/>
  <c r="AU446" i="22" s="1"/>
  <c r="AT447" i="22"/>
  <c r="AU447" i="22" s="1"/>
  <c r="AT448" i="22"/>
  <c r="AU448" i="22" s="1"/>
  <c r="AT449" i="22"/>
  <c r="AT450" i="22"/>
  <c r="AU450" i="22" s="1"/>
  <c r="AT451" i="22"/>
  <c r="AU451" i="22" s="1"/>
  <c r="AT452" i="22"/>
  <c r="AT453" i="22"/>
  <c r="AT454" i="22"/>
  <c r="AU454" i="22" s="1"/>
  <c r="AT455" i="22"/>
  <c r="AU455" i="22" s="1"/>
  <c r="AT456" i="22"/>
  <c r="AU456" i="22" s="1"/>
  <c r="AT457" i="22"/>
  <c r="AU457" i="22" s="1"/>
  <c r="AT458" i="22"/>
  <c r="AU458" i="22" s="1"/>
  <c r="AT459" i="22"/>
  <c r="AU459" i="22" s="1"/>
  <c r="AT460" i="22"/>
  <c r="AU460" i="22" s="1"/>
  <c r="AT461" i="22"/>
  <c r="AU461" i="22" s="1"/>
  <c r="AT462" i="22"/>
  <c r="AU462" i="22" s="1"/>
  <c r="AT463" i="22"/>
  <c r="AU463" i="22" s="1"/>
  <c r="AT464" i="22"/>
  <c r="AU464" i="22" s="1"/>
  <c r="AT465" i="22"/>
  <c r="AT466" i="22"/>
  <c r="AT467" i="22"/>
  <c r="AU467" i="22" s="1"/>
  <c r="AT468" i="22"/>
  <c r="AT469" i="22"/>
  <c r="AT470" i="22"/>
  <c r="AU470" i="22" s="1"/>
  <c r="AT471" i="22"/>
  <c r="AU471" i="22" s="1"/>
  <c r="AT472" i="22"/>
  <c r="AU472" i="22" s="1"/>
  <c r="AT473" i="22"/>
  <c r="AU473" i="22" s="1"/>
  <c r="AT474" i="22"/>
  <c r="AU474" i="22" s="1"/>
  <c r="AT475" i="22"/>
  <c r="AU475" i="22" s="1"/>
  <c r="AT476" i="22"/>
  <c r="AU476" i="22" s="1"/>
  <c r="AT477" i="22"/>
  <c r="AU477" i="22" s="1"/>
  <c r="AT478" i="22"/>
  <c r="AU478" i="22" s="1"/>
  <c r="AT479" i="22"/>
  <c r="AU479" i="22" s="1"/>
  <c r="AT480" i="22"/>
  <c r="AU480" i="22" s="1"/>
  <c r="AT481" i="22"/>
  <c r="AT482" i="22"/>
  <c r="AT483" i="22"/>
  <c r="AU483" i="22" s="1"/>
  <c r="AT484" i="22"/>
  <c r="AT485" i="22"/>
  <c r="AT486" i="22"/>
  <c r="AU486" i="22" s="1"/>
  <c r="AT487" i="22"/>
  <c r="AU487" i="22" s="1"/>
  <c r="AT488" i="22"/>
  <c r="AU488" i="22" s="1"/>
  <c r="AT489" i="22"/>
  <c r="AU489" i="22" s="1"/>
  <c r="AT490" i="22"/>
  <c r="AU490" i="22" s="1"/>
  <c r="AT491" i="22"/>
  <c r="AU491" i="22" s="1"/>
  <c r="AT492" i="22"/>
  <c r="AU492" i="22" s="1"/>
  <c r="AT493" i="22"/>
  <c r="AU493" i="22" s="1"/>
  <c r="AT494" i="22"/>
  <c r="AU494" i="22" s="1"/>
  <c r="AT495" i="22"/>
  <c r="AU495" i="22" s="1"/>
  <c r="AT496" i="22"/>
  <c r="AU496" i="22" s="1"/>
  <c r="AT497" i="22"/>
  <c r="AT498" i="22"/>
  <c r="AT499" i="22"/>
  <c r="AU499" i="22" s="1"/>
  <c r="AT500" i="22"/>
  <c r="AT501" i="22"/>
  <c r="AT502" i="22"/>
  <c r="AU502" i="22" s="1"/>
  <c r="AT503" i="22"/>
  <c r="AU503" i="22" s="1"/>
  <c r="AT504" i="22"/>
  <c r="AU504" i="22" s="1"/>
  <c r="AT505" i="22"/>
  <c r="AU505" i="22" s="1"/>
  <c r="AT506" i="22"/>
  <c r="AU506" i="22" s="1"/>
  <c r="AT507" i="22"/>
  <c r="AU507" i="22" s="1"/>
  <c r="AT508" i="22"/>
  <c r="AU508" i="22" s="1"/>
  <c r="AT509" i="22"/>
  <c r="AU509" i="22" s="1"/>
  <c r="AT510" i="22"/>
  <c r="AU510" i="22" s="1"/>
  <c r="AT511" i="22"/>
  <c r="AU511" i="22" s="1"/>
  <c r="AT512" i="22"/>
  <c r="AU512" i="22" s="1"/>
  <c r="AT513" i="22"/>
  <c r="AT514" i="22"/>
  <c r="AT515" i="22"/>
  <c r="AU515" i="22" s="1"/>
  <c r="AT516" i="22"/>
  <c r="AT517" i="22"/>
  <c r="AT518" i="22"/>
  <c r="AU518" i="22" s="1"/>
  <c r="AT519" i="22"/>
  <c r="AU519" i="22" s="1"/>
  <c r="AT520" i="22"/>
  <c r="AU520" i="22" s="1"/>
  <c r="AT521" i="22"/>
  <c r="AU521" i="22" s="1"/>
  <c r="AT522" i="22"/>
  <c r="AU522" i="22" s="1"/>
  <c r="AT523" i="22"/>
  <c r="AU523" i="22" s="1"/>
  <c r="AT524" i="22"/>
  <c r="AU524" i="22" s="1"/>
  <c r="AT525" i="22"/>
  <c r="AU525" i="22" s="1"/>
  <c r="AT526" i="22"/>
  <c r="AU526" i="22" s="1"/>
  <c r="AT527" i="22"/>
  <c r="AU527" i="22" s="1"/>
  <c r="AT528" i="22"/>
  <c r="AU528" i="22" s="1"/>
  <c r="AT529" i="22"/>
  <c r="AT530" i="22"/>
  <c r="AT531" i="22"/>
  <c r="AU531" i="22" s="1"/>
  <c r="AT532" i="22"/>
  <c r="AT533" i="22"/>
  <c r="AT534" i="22"/>
  <c r="AU534" i="22" s="1"/>
  <c r="AT535" i="22"/>
  <c r="AU535" i="22" s="1"/>
  <c r="AT536" i="22"/>
  <c r="AU536" i="22" s="1"/>
  <c r="AT537" i="22"/>
  <c r="AU537" i="22" s="1"/>
  <c r="AT538" i="22"/>
  <c r="AU538" i="22" s="1"/>
  <c r="AT539" i="22"/>
  <c r="AU539" i="22" s="1"/>
  <c r="AT540" i="22"/>
  <c r="AU540" i="22" s="1"/>
  <c r="AT541" i="22"/>
  <c r="AU541" i="22" s="1"/>
  <c r="AT5" i="22"/>
  <c r="AO3" i="30" l="1"/>
  <c r="AE78" i="30"/>
  <c r="AE76" i="30"/>
  <c r="AE80" i="30"/>
  <c r="AE75" i="30"/>
  <c r="AE73" i="30"/>
  <c r="AE77" i="30"/>
  <c r="AE79" i="30"/>
  <c r="AE74" i="30"/>
  <c r="AO4" i="26"/>
  <c r="AN6" i="26"/>
  <c r="U86" i="5"/>
  <c r="AQ498" i="22"/>
  <c r="AS498" i="22" s="1"/>
  <c r="AU498" i="22"/>
  <c r="AQ513" i="22"/>
  <c r="AS513" i="22" s="1"/>
  <c r="AU513" i="22"/>
  <c r="AQ497" i="22"/>
  <c r="AS497" i="22" s="1"/>
  <c r="AU497" i="22"/>
  <c r="AQ465" i="22"/>
  <c r="AS465" i="22" s="1"/>
  <c r="AU465" i="22"/>
  <c r="AQ530" i="22"/>
  <c r="AS530" i="22" s="1"/>
  <c r="AU530" i="22"/>
  <c r="AQ466" i="22"/>
  <c r="AS466" i="22" s="1"/>
  <c r="AU466" i="22"/>
  <c r="AQ529" i="22"/>
  <c r="AS529" i="22" s="1"/>
  <c r="AU529" i="22"/>
  <c r="AQ482" i="22"/>
  <c r="AS482" i="22" s="1"/>
  <c r="AU482" i="22"/>
  <c r="AQ481" i="22"/>
  <c r="AS481" i="22" s="1"/>
  <c r="AU481" i="22"/>
  <c r="AQ449" i="22"/>
  <c r="AS449" i="22" s="1"/>
  <c r="AU449" i="22"/>
  <c r="AT3" i="22"/>
  <c r="AU3" i="22" s="1"/>
  <c r="AU5" i="22"/>
  <c r="AQ517" i="22"/>
  <c r="AS517" i="22" s="1"/>
  <c r="AU517" i="22"/>
  <c r="AQ485" i="22"/>
  <c r="AS485" i="22" s="1"/>
  <c r="AU485" i="22"/>
  <c r="AQ469" i="22"/>
  <c r="AS469" i="22" s="1"/>
  <c r="AU469" i="22"/>
  <c r="AQ453" i="22"/>
  <c r="AS453" i="22" s="1"/>
  <c r="AU453" i="22"/>
  <c r="AQ437" i="22"/>
  <c r="AS437" i="22" s="1"/>
  <c r="AU437" i="22"/>
  <c r="AQ421" i="22"/>
  <c r="AS421" i="22" s="1"/>
  <c r="AU421" i="22"/>
  <c r="AQ405" i="22"/>
  <c r="AS405" i="22" s="1"/>
  <c r="AU405" i="22"/>
  <c r="AQ389" i="22"/>
  <c r="AS389" i="22" s="1"/>
  <c r="AU389" i="22"/>
  <c r="AQ373" i="22"/>
  <c r="AS373" i="22" s="1"/>
  <c r="AU373" i="22"/>
  <c r="AQ357" i="22"/>
  <c r="AS357" i="22" s="1"/>
  <c r="AU357" i="22"/>
  <c r="AQ341" i="22"/>
  <c r="AS341" i="22" s="1"/>
  <c r="AU341" i="22"/>
  <c r="AQ325" i="22"/>
  <c r="AS325" i="22" s="1"/>
  <c r="AU325" i="22"/>
  <c r="AQ309" i="22"/>
  <c r="AS309" i="22" s="1"/>
  <c r="AU309" i="22"/>
  <c r="AQ293" i="22"/>
  <c r="AS293" i="22" s="1"/>
  <c r="AU293" i="22"/>
  <c r="AQ277" i="22"/>
  <c r="AS277" i="22" s="1"/>
  <c r="AU277" i="22"/>
  <c r="AQ261" i="22"/>
  <c r="AS261" i="22" s="1"/>
  <c r="AU261" i="22"/>
  <c r="AQ245" i="22"/>
  <c r="AS245" i="22" s="1"/>
  <c r="AU245" i="22"/>
  <c r="AQ229" i="22"/>
  <c r="AS229" i="22" s="1"/>
  <c r="AU229" i="22"/>
  <c r="AQ213" i="22"/>
  <c r="AS213" i="22" s="1"/>
  <c r="AU213" i="22"/>
  <c r="AQ197" i="22"/>
  <c r="AS197" i="22" s="1"/>
  <c r="AU197" i="22"/>
  <c r="AQ181" i="22"/>
  <c r="AS181" i="22" s="1"/>
  <c r="AU181" i="22"/>
  <c r="AQ165" i="22"/>
  <c r="AS165" i="22" s="1"/>
  <c r="AU165" i="22"/>
  <c r="AQ149" i="22"/>
  <c r="AS149" i="22" s="1"/>
  <c r="AU149" i="22"/>
  <c r="AQ133" i="22"/>
  <c r="AS133" i="22" s="1"/>
  <c r="AU133" i="22"/>
  <c r="AQ117" i="22"/>
  <c r="AS117" i="22" s="1"/>
  <c r="AU117" i="22"/>
  <c r="AQ101" i="22"/>
  <c r="AS101" i="22" s="1"/>
  <c r="AU101" i="22"/>
  <c r="AQ85" i="22"/>
  <c r="AS85" i="22" s="1"/>
  <c r="AU85" i="22"/>
  <c r="AQ69" i="22"/>
  <c r="AS69" i="22" s="1"/>
  <c r="AU69" i="22"/>
  <c r="AQ53" i="22"/>
  <c r="AS53" i="22" s="1"/>
  <c r="AU53" i="22"/>
  <c r="AQ37" i="22"/>
  <c r="AS37" i="22" s="1"/>
  <c r="AU37" i="22"/>
  <c r="AQ21" i="22"/>
  <c r="AS21" i="22" s="1"/>
  <c r="AU21" i="22"/>
  <c r="AQ514" i="22"/>
  <c r="AS514" i="22" s="1"/>
  <c r="AU514" i="22"/>
  <c r="AQ533" i="22"/>
  <c r="AS533" i="22" s="1"/>
  <c r="AU533" i="22"/>
  <c r="AQ501" i="22"/>
  <c r="AS501" i="22" s="1"/>
  <c r="AU501" i="22"/>
  <c r="AQ532" i="22"/>
  <c r="AS532" i="22" s="1"/>
  <c r="AU532" i="22"/>
  <c r="AQ516" i="22"/>
  <c r="AS516" i="22" s="1"/>
  <c r="AU516" i="22"/>
  <c r="AQ500" i="22"/>
  <c r="AS500" i="22" s="1"/>
  <c r="AU500" i="22"/>
  <c r="AQ484" i="22"/>
  <c r="AS484" i="22" s="1"/>
  <c r="AU484" i="22"/>
  <c r="AQ468" i="22"/>
  <c r="AS468" i="22" s="1"/>
  <c r="AU468" i="22"/>
  <c r="AQ452" i="22"/>
  <c r="AS452" i="22" s="1"/>
  <c r="AU452" i="22"/>
  <c r="AQ436" i="22"/>
  <c r="AS436" i="22" s="1"/>
  <c r="AU436" i="22"/>
  <c r="AQ420" i="22"/>
  <c r="AS420" i="22" s="1"/>
  <c r="AU420" i="22"/>
  <c r="AQ404" i="22"/>
  <c r="AS404" i="22" s="1"/>
  <c r="AU404" i="22"/>
  <c r="AQ388" i="22"/>
  <c r="AS388" i="22" s="1"/>
  <c r="AU388" i="22"/>
  <c r="AQ372" i="22"/>
  <c r="AS372" i="22" s="1"/>
  <c r="AU372" i="22"/>
  <c r="AQ356" i="22"/>
  <c r="AS356" i="22" s="1"/>
  <c r="AU356" i="22"/>
  <c r="AQ340" i="22"/>
  <c r="AS340" i="22" s="1"/>
  <c r="AU340" i="22"/>
  <c r="AQ324" i="22"/>
  <c r="AS324" i="22" s="1"/>
  <c r="AU324" i="22"/>
  <c r="AQ308" i="22"/>
  <c r="AS308" i="22" s="1"/>
  <c r="AU308" i="22"/>
  <c r="AQ292" i="22"/>
  <c r="AS292" i="22" s="1"/>
  <c r="AU292" i="22"/>
  <c r="AQ276" i="22"/>
  <c r="AS276" i="22" s="1"/>
  <c r="AU276" i="22"/>
  <c r="AQ260" i="22"/>
  <c r="AS260" i="22" s="1"/>
  <c r="AU260" i="22"/>
  <c r="AQ244" i="22"/>
  <c r="AS244" i="22" s="1"/>
  <c r="AU244" i="22"/>
  <c r="AQ228" i="22"/>
  <c r="AS228" i="22" s="1"/>
  <c r="AU228" i="22"/>
  <c r="AQ212" i="22"/>
  <c r="AS212" i="22" s="1"/>
  <c r="AU212" i="22"/>
  <c r="AQ196" i="22"/>
  <c r="AS196" i="22" s="1"/>
  <c r="AU196" i="22"/>
  <c r="AQ180" i="22"/>
  <c r="AS180" i="22" s="1"/>
  <c r="AU180" i="22"/>
  <c r="AQ164" i="22"/>
  <c r="AS164" i="22" s="1"/>
  <c r="AU164" i="22"/>
  <c r="AQ148" i="22"/>
  <c r="AS148" i="22" s="1"/>
  <c r="AU148" i="22"/>
  <c r="AQ132" i="22"/>
  <c r="AS132" i="22" s="1"/>
  <c r="AU132" i="22"/>
  <c r="AQ116" i="22"/>
  <c r="AS116" i="22" s="1"/>
  <c r="AU116" i="22"/>
  <c r="AQ100" i="22"/>
  <c r="AS100" i="22" s="1"/>
  <c r="AU100" i="22"/>
  <c r="AQ84" i="22"/>
  <c r="AS84" i="22" s="1"/>
  <c r="AU84" i="22"/>
  <c r="AQ68" i="22"/>
  <c r="AS68" i="22" s="1"/>
  <c r="AU68" i="22"/>
  <c r="AQ52" i="22"/>
  <c r="AS52" i="22" s="1"/>
  <c r="AU52" i="22"/>
  <c r="AQ36" i="22"/>
  <c r="AS36" i="22" s="1"/>
  <c r="AU36" i="22"/>
  <c r="AQ20" i="22"/>
  <c r="AS20" i="22" s="1"/>
  <c r="AU20" i="22"/>
  <c r="AV370" i="22"/>
  <c r="AQ370" i="22"/>
  <c r="AS370" i="22" s="1"/>
  <c r="AV531" i="22"/>
  <c r="AQ531" i="22"/>
  <c r="AS531" i="22" s="1"/>
  <c r="AV515" i="22"/>
  <c r="AQ515" i="22"/>
  <c r="AS515" i="22" s="1"/>
  <c r="AV499" i="22"/>
  <c r="AQ499" i="22"/>
  <c r="AS499" i="22" s="1"/>
  <c r="AV483" i="22"/>
  <c r="AQ483" i="22"/>
  <c r="AS483" i="22" s="1"/>
  <c r="AV467" i="22"/>
  <c r="AQ467" i="22"/>
  <c r="AS467" i="22" s="1"/>
  <c r="AV451" i="22"/>
  <c r="AQ451" i="22"/>
  <c r="AS451" i="22" s="1"/>
  <c r="AV435" i="22"/>
  <c r="AQ435" i="22"/>
  <c r="AS435" i="22" s="1"/>
  <c r="AV419" i="22"/>
  <c r="AQ419" i="22"/>
  <c r="AS419" i="22" s="1"/>
  <c r="AV403" i="22"/>
  <c r="AQ403" i="22"/>
  <c r="AS403" i="22" s="1"/>
  <c r="AV387" i="22"/>
  <c r="AQ387" i="22"/>
  <c r="AS387" i="22" s="1"/>
  <c r="AV371" i="22"/>
  <c r="AQ371" i="22"/>
  <c r="AS371" i="22" s="1"/>
  <c r="AV355" i="22"/>
  <c r="AQ355" i="22"/>
  <c r="AS355" i="22" s="1"/>
  <c r="AV339" i="22"/>
  <c r="AQ339" i="22"/>
  <c r="AS339" i="22" s="1"/>
  <c r="AV323" i="22"/>
  <c r="AQ323" i="22"/>
  <c r="AS323" i="22" s="1"/>
  <c r="AV307" i="22"/>
  <c r="AQ307" i="22"/>
  <c r="AS307" i="22" s="1"/>
  <c r="AV291" i="22"/>
  <c r="AQ291" i="22"/>
  <c r="AS291" i="22" s="1"/>
  <c r="AV275" i="22"/>
  <c r="AQ275" i="22"/>
  <c r="AS275" i="22" s="1"/>
  <c r="AV259" i="22"/>
  <c r="AQ259" i="22"/>
  <c r="AS259" i="22" s="1"/>
  <c r="AV243" i="22"/>
  <c r="AQ243" i="22"/>
  <c r="AS243" i="22" s="1"/>
  <c r="AV227" i="22"/>
  <c r="AQ227" i="22"/>
  <c r="AS227" i="22" s="1"/>
  <c r="AV211" i="22"/>
  <c r="AQ211" i="22"/>
  <c r="AS211" i="22" s="1"/>
  <c r="AV195" i="22"/>
  <c r="AQ195" i="22"/>
  <c r="AS195" i="22" s="1"/>
  <c r="AV179" i="22"/>
  <c r="AQ179" i="22"/>
  <c r="AS179" i="22" s="1"/>
  <c r="AV163" i="22"/>
  <c r="AQ163" i="22"/>
  <c r="AS163" i="22" s="1"/>
  <c r="AV147" i="22"/>
  <c r="AQ147" i="22"/>
  <c r="AS147" i="22" s="1"/>
  <c r="AV131" i="22"/>
  <c r="AQ131" i="22"/>
  <c r="AS131" i="22" s="1"/>
  <c r="AV115" i="22"/>
  <c r="AQ115" i="22"/>
  <c r="AS115" i="22" s="1"/>
  <c r="AV99" i="22"/>
  <c r="AQ99" i="22"/>
  <c r="AS99" i="22" s="1"/>
  <c r="AV83" i="22"/>
  <c r="AQ83" i="22"/>
  <c r="AS83" i="22" s="1"/>
  <c r="AV67" i="22"/>
  <c r="AQ67" i="22"/>
  <c r="AS67" i="22" s="1"/>
  <c r="AV51" i="22"/>
  <c r="AQ51" i="22"/>
  <c r="AS51" i="22" s="1"/>
  <c r="AV35" i="22"/>
  <c r="AQ35" i="22"/>
  <c r="AS35" i="22" s="1"/>
  <c r="AV19" i="22"/>
  <c r="AQ19" i="22"/>
  <c r="AS19" i="22" s="1"/>
  <c r="AV354" i="22"/>
  <c r="AQ354" i="22"/>
  <c r="AS354" i="22" s="1"/>
  <c r="AV66" i="22"/>
  <c r="AQ66" i="22"/>
  <c r="AS66" i="22" s="1"/>
  <c r="AV385" i="22"/>
  <c r="AQ385" i="22"/>
  <c r="AS385" i="22" s="1"/>
  <c r="AV353" i="22"/>
  <c r="AQ353" i="22"/>
  <c r="AS353" i="22" s="1"/>
  <c r="AV337" i="22"/>
  <c r="AQ337" i="22"/>
  <c r="AS337" i="22" s="1"/>
  <c r="AV321" i="22"/>
  <c r="AQ321" i="22"/>
  <c r="AS321" i="22" s="1"/>
  <c r="AV305" i="22"/>
  <c r="AQ305" i="22"/>
  <c r="AS305" i="22" s="1"/>
  <c r="AV289" i="22"/>
  <c r="AQ289" i="22"/>
  <c r="AS289" i="22" s="1"/>
  <c r="AV273" i="22"/>
  <c r="AQ273" i="22"/>
  <c r="AS273" i="22" s="1"/>
  <c r="AV257" i="22"/>
  <c r="AQ257" i="22"/>
  <c r="AS257" i="22" s="1"/>
  <c r="AV241" i="22"/>
  <c r="AQ241" i="22"/>
  <c r="AS241" i="22" s="1"/>
  <c r="AV225" i="22"/>
  <c r="AQ225" i="22"/>
  <c r="AS225" i="22" s="1"/>
  <c r="AV209" i="22"/>
  <c r="AQ209" i="22"/>
  <c r="AS209" i="22" s="1"/>
  <c r="AV193" i="22"/>
  <c r="AQ193" i="22"/>
  <c r="AS193" i="22" s="1"/>
  <c r="AV177" i="22"/>
  <c r="AQ177" i="22"/>
  <c r="AS177" i="22" s="1"/>
  <c r="AV161" i="22"/>
  <c r="AQ161" i="22"/>
  <c r="AS161" i="22" s="1"/>
  <c r="AV145" i="22"/>
  <c r="AQ145" i="22"/>
  <c r="AS145" i="22" s="1"/>
  <c r="AV129" i="22"/>
  <c r="AQ129" i="22"/>
  <c r="AS129" i="22" s="1"/>
  <c r="AV113" i="22"/>
  <c r="AQ113" i="22"/>
  <c r="AS113" i="22" s="1"/>
  <c r="AV97" i="22"/>
  <c r="AQ97" i="22"/>
  <c r="AS97" i="22" s="1"/>
  <c r="AV81" i="22"/>
  <c r="AQ81" i="22"/>
  <c r="AS81" i="22" s="1"/>
  <c r="AV65" i="22"/>
  <c r="AQ65" i="22"/>
  <c r="AS65" i="22" s="1"/>
  <c r="AV49" i="22"/>
  <c r="AQ49" i="22"/>
  <c r="AS49" i="22" s="1"/>
  <c r="AV33" i="22"/>
  <c r="AQ33" i="22"/>
  <c r="AS33" i="22" s="1"/>
  <c r="AV17" i="22"/>
  <c r="AQ17" i="22"/>
  <c r="AS17" i="22" s="1"/>
  <c r="AV290" i="22"/>
  <c r="AQ290" i="22"/>
  <c r="AS290" i="22" s="1"/>
  <c r="AV34" i="22"/>
  <c r="AQ34" i="22"/>
  <c r="AS34" i="22" s="1"/>
  <c r="AV480" i="22"/>
  <c r="AQ480" i="22"/>
  <c r="AS480" i="22" s="1"/>
  <c r="AV304" i="22"/>
  <c r="AQ304" i="22"/>
  <c r="AS304" i="22" s="1"/>
  <c r="AV288" i="22"/>
  <c r="AQ288" i="22"/>
  <c r="AS288" i="22" s="1"/>
  <c r="AV272" i="22"/>
  <c r="AQ272" i="22"/>
  <c r="AS272" i="22" s="1"/>
  <c r="AV256" i="22"/>
  <c r="AQ256" i="22"/>
  <c r="AS256" i="22" s="1"/>
  <c r="AV240" i="22"/>
  <c r="AQ240" i="22"/>
  <c r="AS240" i="22" s="1"/>
  <c r="AV224" i="22"/>
  <c r="AQ224" i="22"/>
  <c r="AS224" i="22" s="1"/>
  <c r="AV208" i="22"/>
  <c r="AQ208" i="22"/>
  <c r="AS208" i="22" s="1"/>
  <c r="AV192" i="22"/>
  <c r="AQ192" i="22"/>
  <c r="AS192" i="22" s="1"/>
  <c r="AV176" i="22"/>
  <c r="AQ176" i="22"/>
  <c r="AS176" i="22" s="1"/>
  <c r="AV160" i="22"/>
  <c r="AQ160" i="22"/>
  <c r="AS160" i="22" s="1"/>
  <c r="AV144" i="22"/>
  <c r="AQ144" i="22"/>
  <c r="AS144" i="22" s="1"/>
  <c r="AV128" i="22"/>
  <c r="AQ128" i="22"/>
  <c r="AS128" i="22" s="1"/>
  <c r="AV112" i="22"/>
  <c r="AQ112" i="22"/>
  <c r="AS112" i="22" s="1"/>
  <c r="AV96" i="22"/>
  <c r="AQ96" i="22"/>
  <c r="AS96" i="22" s="1"/>
  <c r="AV80" i="22"/>
  <c r="AQ80" i="22"/>
  <c r="AS80" i="22" s="1"/>
  <c r="AV64" i="22"/>
  <c r="AQ64" i="22"/>
  <c r="AS64" i="22" s="1"/>
  <c r="AV48" i="22"/>
  <c r="AQ48" i="22"/>
  <c r="AS48" i="22" s="1"/>
  <c r="AV32" i="22"/>
  <c r="AQ32" i="22"/>
  <c r="AS32" i="22" s="1"/>
  <c r="AV16" i="22"/>
  <c r="AQ16" i="22"/>
  <c r="AS16" i="22" s="1"/>
  <c r="AV434" i="22"/>
  <c r="AQ434" i="22"/>
  <c r="AS434" i="22" s="1"/>
  <c r="AV226" i="22"/>
  <c r="AQ226" i="22"/>
  <c r="AS226" i="22" s="1"/>
  <c r="AV448" i="22"/>
  <c r="AQ448" i="22"/>
  <c r="AS448" i="22" s="1"/>
  <c r="AV447" i="22"/>
  <c r="AQ447" i="22"/>
  <c r="AS447" i="22" s="1"/>
  <c r="AV319" i="22"/>
  <c r="AQ319" i="22"/>
  <c r="AS319" i="22" s="1"/>
  <c r="AV303" i="22"/>
  <c r="AQ303" i="22"/>
  <c r="AS303" i="22" s="1"/>
  <c r="AV287" i="22"/>
  <c r="AQ287" i="22"/>
  <c r="AS287" i="22" s="1"/>
  <c r="AV271" i="22"/>
  <c r="AQ271" i="22"/>
  <c r="AS271" i="22" s="1"/>
  <c r="AV255" i="22"/>
  <c r="AQ255" i="22"/>
  <c r="AS255" i="22" s="1"/>
  <c r="AV239" i="22"/>
  <c r="AQ239" i="22"/>
  <c r="AS239" i="22" s="1"/>
  <c r="AV223" i="22"/>
  <c r="AQ223" i="22"/>
  <c r="AS223" i="22" s="1"/>
  <c r="AV207" i="22"/>
  <c r="AQ207" i="22"/>
  <c r="AS207" i="22" s="1"/>
  <c r="AV191" i="22"/>
  <c r="AQ191" i="22"/>
  <c r="AS191" i="22" s="1"/>
  <c r="AV175" i="22"/>
  <c r="AQ175" i="22"/>
  <c r="AS175" i="22" s="1"/>
  <c r="AV159" i="22"/>
  <c r="AQ159" i="22"/>
  <c r="AS159" i="22" s="1"/>
  <c r="AV143" i="22"/>
  <c r="AQ143" i="22"/>
  <c r="AS143" i="22" s="1"/>
  <c r="AV127" i="22"/>
  <c r="AQ127" i="22"/>
  <c r="AS127" i="22" s="1"/>
  <c r="AV111" i="22"/>
  <c r="AQ111" i="22"/>
  <c r="AS111" i="22" s="1"/>
  <c r="AV95" i="22"/>
  <c r="AQ95" i="22"/>
  <c r="AS95" i="22" s="1"/>
  <c r="AV79" i="22"/>
  <c r="AQ79" i="22"/>
  <c r="AS79" i="22" s="1"/>
  <c r="AV63" i="22"/>
  <c r="AQ63" i="22"/>
  <c r="AS63" i="22" s="1"/>
  <c r="AV47" i="22"/>
  <c r="AQ47" i="22"/>
  <c r="AS47" i="22" s="1"/>
  <c r="AV31" i="22"/>
  <c r="AQ31" i="22"/>
  <c r="AS31" i="22" s="1"/>
  <c r="AV15" i="22"/>
  <c r="AQ15" i="22"/>
  <c r="AS15" i="22" s="1"/>
  <c r="AV418" i="22"/>
  <c r="AQ418" i="22"/>
  <c r="AS418" i="22" s="1"/>
  <c r="AV114" i="22"/>
  <c r="AQ114" i="22"/>
  <c r="AS114" i="22" s="1"/>
  <c r="AV433" i="22"/>
  <c r="AQ433" i="22"/>
  <c r="AS433" i="22" s="1"/>
  <c r="AV368" i="22"/>
  <c r="AQ368" i="22"/>
  <c r="AS368" i="22" s="1"/>
  <c r="AV431" i="22"/>
  <c r="AQ431" i="22"/>
  <c r="AS431" i="22" s="1"/>
  <c r="AV366" i="22"/>
  <c r="AQ366" i="22"/>
  <c r="AS366" i="22" s="1"/>
  <c r="AV302" i="22"/>
  <c r="AQ302" i="22"/>
  <c r="AS302" i="22" s="1"/>
  <c r="AV286" i="22"/>
  <c r="AQ286" i="22"/>
  <c r="AS286" i="22" s="1"/>
  <c r="AV270" i="22"/>
  <c r="AQ270" i="22"/>
  <c r="AS270" i="22" s="1"/>
  <c r="AV254" i="22"/>
  <c r="AQ254" i="22"/>
  <c r="AS254" i="22" s="1"/>
  <c r="AV238" i="22"/>
  <c r="AQ238" i="22"/>
  <c r="AS238" i="22" s="1"/>
  <c r="AV222" i="22"/>
  <c r="AQ222" i="22"/>
  <c r="AS222" i="22" s="1"/>
  <c r="AV206" i="22"/>
  <c r="AQ206" i="22"/>
  <c r="AS206" i="22" s="1"/>
  <c r="AV190" i="22"/>
  <c r="AQ190" i="22"/>
  <c r="AS190" i="22" s="1"/>
  <c r="AV174" i="22"/>
  <c r="AQ174" i="22"/>
  <c r="AS174" i="22" s="1"/>
  <c r="AV158" i="22"/>
  <c r="AQ158" i="22"/>
  <c r="AS158" i="22" s="1"/>
  <c r="AV142" i="22"/>
  <c r="AQ142" i="22"/>
  <c r="AS142" i="22" s="1"/>
  <c r="AV126" i="22"/>
  <c r="AQ126" i="22"/>
  <c r="AS126" i="22" s="1"/>
  <c r="AV110" i="22"/>
  <c r="AQ110" i="22"/>
  <c r="AS110" i="22" s="1"/>
  <c r="AV94" i="22"/>
  <c r="AQ94" i="22"/>
  <c r="AS94" i="22" s="1"/>
  <c r="AV78" i="22"/>
  <c r="AQ78" i="22"/>
  <c r="AS78" i="22" s="1"/>
  <c r="AV62" i="22"/>
  <c r="AQ62" i="22"/>
  <c r="AS62" i="22" s="1"/>
  <c r="AV46" i="22"/>
  <c r="AQ46" i="22"/>
  <c r="AS46" i="22" s="1"/>
  <c r="AV30" i="22"/>
  <c r="AQ30" i="22"/>
  <c r="AS30" i="22" s="1"/>
  <c r="AV14" i="22"/>
  <c r="AQ14" i="22"/>
  <c r="AS14" i="22" s="1"/>
  <c r="AV274" i="22"/>
  <c r="AQ274" i="22"/>
  <c r="AS274" i="22" s="1"/>
  <c r="AV130" i="22"/>
  <c r="AQ130" i="22"/>
  <c r="AS130" i="22" s="1"/>
  <c r="AV464" i="22"/>
  <c r="AQ464" i="22"/>
  <c r="AS464" i="22" s="1"/>
  <c r="AV511" i="22"/>
  <c r="AQ511" i="22"/>
  <c r="AS511" i="22" s="1"/>
  <c r="AV335" i="22"/>
  <c r="AQ335" i="22"/>
  <c r="AS335" i="22" s="1"/>
  <c r="AV478" i="22"/>
  <c r="AQ478" i="22"/>
  <c r="AS478" i="22" s="1"/>
  <c r="AV541" i="22"/>
  <c r="AQ541" i="22"/>
  <c r="AS541" i="22" s="1"/>
  <c r="AV445" i="22"/>
  <c r="AQ445" i="22"/>
  <c r="AS445" i="22" s="1"/>
  <c r="AV429" i="22"/>
  <c r="AQ429" i="22"/>
  <c r="AS429" i="22" s="1"/>
  <c r="AV413" i="22"/>
  <c r="AQ413" i="22"/>
  <c r="AS413" i="22" s="1"/>
  <c r="AV397" i="22"/>
  <c r="AQ397" i="22"/>
  <c r="AS397" i="22" s="1"/>
  <c r="AV381" i="22"/>
  <c r="AQ381" i="22"/>
  <c r="AS381" i="22" s="1"/>
  <c r="AV365" i="22"/>
  <c r="AQ365" i="22"/>
  <c r="AS365" i="22" s="1"/>
  <c r="AV349" i="22"/>
  <c r="AQ349" i="22"/>
  <c r="AS349" i="22" s="1"/>
  <c r="AV333" i="22"/>
  <c r="AQ333" i="22"/>
  <c r="AS333" i="22" s="1"/>
  <c r="AV317" i="22"/>
  <c r="AQ317" i="22"/>
  <c r="AS317" i="22" s="1"/>
  <c r="AV301" i="22"/>
  <c r="AQ301" i="22"/>
  <c r="AS301" i="22" s="1"/>
  <c r="AV285" i="22"/>
  <c r="AQ285" i="22"/>
  <c r="AS285" i="22" s="1"/>
  <c r="AV269" i="22"/>
  <c r="AQ269" i="22"/>
  <c r="AS269" i="22" s="1"/>
  <c r="AV253" i="22"/>
  <c r="AQ253" i="22"/>
  <c r="AS253" i="22" s="1"/>
  <c r="AV237" i="22"/>
  <c r="AQ237" i="22"/>
  <c r="AS237" i="22" s="1"/>
  <c r="AV221" i="22"/>
  <c r="AQ221" i="22"/>
  <c r="AS221" i="22" s="1"/>
  <c r="AV205" i="22"/>
  <c r="AQ205" i="22"/>
  <c r="AS205" i="22" s="1"/>
  <c r="AV189" i="22"/>
  <c r="AQ189" i="22"/>
  <c r="AS189" i="22" s="1"/>
  <c r="AV173" i="22"/>
  <c r="AQ173" i="22"/>
  <c r="AS173" i="22" s="1"/>
  <c r="AV157" i="22"/>
  <c r="AQ157" i="22"/>
  <c r="AS157" i="22" s="1"/>
  <c r="AV141" i="22"/>
  <c r="AQ141" i="22"/>
  <c r="AS141" i="22" s="1"/>
  <c r="AV125" i="22"/>
  <c r="AQ125" i="22"/>
  <c r="AS125" i="22" s="1"/>
  <c r="AV109" i="22"/>
  <c r="AQ109" i="22"/>
  <c r="AS109" i="22" s="1"/>
  <c r="AV93" i="22"/>
  <c r="AQ93" i="22"/>
  <c r="AS93" i="22" s="1"/>
  <c r="AV77" i="22"/>
  <c r="AQ77" i="22"/>
  <c r="AS77" i="22" s="1"/>
  <c r="AV61" i="22"/>
  <c r="AQ61" i="22"/>
  <c r="AS61" i="22" s="1"/>
  <c r="AV45" i="22"/>
  <c r="AQ45" i="22"/>
  <c r="AS45" i="22" s="1"/>
  <c r="AV29" i="22"/>
  <c r="AQ29" i="22"/>
  <c r="AS29" i="22" s="1"/>
  <c r="AV13" i="22"/>
  <c r="AQ13" i="22"/>
  <c r="AS13" i="22" s="1"/>
  <c r="AV386" i="22"/>
  <c r="AQ386" i="22"/>
  <c r="AS386" i="22" s="1"/>
  <c r="AV98" i="22"/>
  <c r="AQ98" i="22"/>
  <c r="AS98" i="22" s="1"/>
  <c r="AV417" i="22"/>
  <c r="AQ417" i="22"/>
  <c r="AS417" i="22" s="1"/>
  <c r="AV496" i="22"/>
  <c r="AQ496" i="22"/>
  <c r="AS496" i="22" s="1"/>
  <c r="AV527" i="22"/>
  <c r="AQ527" i="22"/>
  <c r="AS527" i="22" s="1"/>
  <c r="AV351" i="22"/>
  <c r="AQ351" i="22"/>
  <c r="AS351" i="22" s="1"/>
  <c r="AV446" i="22"/>
  <c r="AQ446" i="22"/>
  <c r="AS446" i="22" s="1"/>
  <c r="AV509" i="22"/>
  <c r="AQ509" i="22"/>
  <c r="AS509" i="22" s="1"/>
  <c r="AV492" i="22"/>
  <c r="AQ492" i="22"/>
  <c r="AS492" i="22" s="1"/>
  <c r="AV476" i="22"/>
  <c r="AQ476" i="22"/>
  <c r="AS476" i="22" s="1"/>
  <c r="AV460" i="22"/>
  <c r="AQ460" i="22"/>
  <c r="AS460" i="22" s="1"/>
  <c r="AV444" i="22"/>
  <c r="AQ444" i="22"/>
  <c r="AS444" i="22" s="1"/>
  <c r="AV428" i="22"/>
  <c r="AQ428" i="22"/>
  <c r="AS428" i="22" s="1"/>
  <c r="AV412" i="22"/>
  <c r="AQ412" i="22"/>
  <c r="AS412" i="22" s="1"/>
  <c r="AV396" i="22"/>
  <c r="AQ396" i="22"/>
  <c r="AS396" i="22" s="1"/>
  <c r="AV380" i="22"/>
  <c r="AQ380" i="22"/>
  <c r="AS380" i="22" s="1"/>
  <c r="AV364" i="22"/>
  <c r="AQ364" i="22"/>
  <c r="AS364" i="22" s="1"/>
  <c r="AV348" i="22"/>
  <c r="AQ348" i="22"/>
  <c r="AS348" i="22" s="1"/>
  <c r="AV332" i="22"/>
  <c r="AQ332" i="22"/>
  <c r="AS332" i="22" s="1"/>
  <c r="AV316" i="22"/>
  <c r="AQ316" i="22"/>
  <c r="AS316" i="22" s="1"/>
  <c r="AV300" i="22"/>
  <c r="AQ300" i="22"/>
  <c r="AS300" i="22" s="1"/>
  <c r="AV284" i="22"/>
  <c r="AQ284" i="22"/>
  <c r="AS284" i="22" s="1"/>
  <c r="AV268" i="22"/>
  <c r="AQ268" i="22"/>
  <c r="AS268" i="22" s="1"/>
  <c r="AV252" i="22"/>
  <c r="AQ252" i="22"/>
  <c r="AS252" i="22" s="1"/>
  <c r="AV236" i="22"/>
  <c r="AQ236" i="22"/>
  <c r="AS236" i="22" s="1"/>
  <c r="AV220" i="22"/>
  <c r="AQ220" i="22"/>
  <c r="AS220" i="22" s="1"/>
  <c r="AV204" i="22"/>
  <c r="AQ204" i="22"/>
  <c r="AS204" i="22" s="1"/>
  <c r="AV188" i="22"/>
  <c r="AQ188" i="22"/>
  <c r="AS188" i="22" s="1"/>
  <c r="AV172" i="22"/>
  <c r="AQ172" i="22"/>
  <c r="AS172" i="22" s="1"/>
  <c r="AV156" i="22"/>
  <c r="AQ156" i="22"/>
  <c r="AS156" i="22" s="1"/>
  <c r="AV140" i="22"/>
  <c r="AQ140" i="22"/>
  <c r="AS140" i="22" s="1"/>
  <c r="AV124" i="22"/>
  <c r="AQ124" i="22"/>
  <c r="AS124" i="22" s="1"/>
  <c r="AV108" i="22"/>
  <c r="AQ108" i="22"/>
  <c r="AS108" i="22" s="1"/>
  <c r="AV92" i="22"/>
  <c r="AQ92" i="22"/>
  <c r="AS92" i="22" s="1"/>
  <c r="AV76" i="22"/>
  <c r="AQ76" i="22"/>
  <c r="AS76" i="22" s="1"/>
  <c r="AV60" i="22"/>
  <c r="AQ60" i="22"/>
  <c r="AS60" i="22" s="1"/>
  <c r="AV44" i="22"/>
  <c r="AQ44" i="22"/>
  <c r="AS44" i="22" s="1"/>
  <c r="AV28" i="22"/>
  <c r="AQ28" i="22"/>
  <c r="AS28" i="22" s="1"/>
  <c r="AV12" i="22"/>
  <c r="AQ12" i="22"/>
  <c r="AS12" i="22" s="1"/>
  <c r="AV450" i="22"/>
  <c r="AQ450" i="22"/>
  <c r="AS450" i="22" s="1"/>
  <c r="AV242" i="22"/>
  <c r="AQ242" i="22"/>
  <c r="AS242" i="22" s="1"/>
  <c r="AV18" i="22"/>
  <c r="AQ18" i="22"/>
  <c r="AS18" i="22" s="1"/>
  <c r="AV528" i="22"/>
  <c r="AQ528" i="22"/>
  <c r="AS528" i="22" s="1"/>
  <c r="AV336" i="22"/>
  <c r="AQ336" i="22"/>
  <c r="AS336" i="22" s="1"/>
  <c r="AV367" i="22"/>
  <c r="AQ367" i="22"/>
  <c r="AS367" i="22" s="1"/>
  <c r="AV430" i="22"/>
  <c r="AQ430" i="22"/>
  <c r="AS430" i="22" s="1"/>
  <c r="AV525" i="22"/>
  <c r="AQ525" i="22"/>
  <c r="AS525" i="22" s="1"/>
  <c r="AV539" i="22"/>
  <c r="AQ539" i="22"/>
  <c r="AS539" i="22" s="1"/>
  <c r="AV459" i="22"/>
  <c r="AQ459" i="22"/>
  <c r="AS459" i="22" s="1"/>
  <c r="AV427" i="22"/>
  <c r="AQ427" i="22"/>
  <c r="AS427" i="22" s="1"/>
  <c r="AV411" i="22"/>
  <c r="AQ411" i="22"/>
  <c r="AS411" i="22" s="1"/>
  <c r="AV395" i="22"/>
  <c r="AQ395" i="22"/>
  <c r="AS395" i="22" s="1"/>
  <c r="AV379" i="22"/>
  <c r="AQ379" i="22"/>
  <c r="AS379" i="22" s="1"/>
  <c r="AV363" i="22"/>
  <c r="AQ363" i="22"/>
  <c r="AS363" i="22" s="1"/>
  <c r="AV347" i="22"/>
  <c r="AQ347" i="22"/>
  <c r="AS347" i="22" s="1"/>
  <c r="AV331" i="22"/>
  <c r="AQ331" i="22"/>
  <c r="AS331" i="22" s="1"/>
  <c r="AV315" i="22"/>
  <c r="AQ315" i="22"/>
  <c r="AS315" i="22" s="1"/>
  <c r="AV299" i="22"/>
  <c r="AQ299" i="22"/>
  <c r="AS299" i="22" s="1"/>
  <c r="AV283" i="22"/>
  <c r="AQ283" i="22"/>
  <c r="AS283" i="22" s="1"/>
  <c r="AV267" i="22"/>
  <c r="AQ267" i="22"/>
  <c r="AS267" i="22" s="1"/>
  <c r="AV251" i="22"/>
  <c r="AQ251" i="22"/>
  <c r="AS251" i="22" s="1"/>
  <c r="AV235" i="22"/>
  <c r="AQ235" i="22"/>
  <c r="AS235" i="22" s="1"/>
  <c r="AV219" i="22"/>
  <c r="AQ219" i="22"/>
  <c r="AS219" i="22" s="1"/>
  <c r="AV203" i="22"/>
  <c r="AQ203" i="22"/>
  <c r="AS203" i="22" s="1"/>
  <c r="AV187" i="22"/>
  <c r="AQ187" i="22"/>
  <c r="AS187" i="22" s="1"/>
  <c r="AV171" i="22"/>
  <c r="AQ171" i="22"/>
  <c r="AS171" i="22" s="1"/>
  <c r="AV155" i="22"/>
  <c r="AQ155" i="22"/>
  <c r="AS155" i="22" s="1"/>
  <c r="AV139" i="22"/>
  <c r="AQ139" i="22"/>
  <c r="AS139" i="22" s="1"/>
  <c r="AV123" i="22"/>
  <c r="AQ123" i="22"/>
  <c r="AS123" i="22" s="1"/>
  <c r="AV107" i="22"/>
  <c r="AQ107" i="22"/>
  <c r="AS107" i="22" s="1"/>
  <c r="AV91" i="22"/>
  <c r="AQ91" i="22"/>
  <c r="AS91" i="22" s="1"/>
  <c r="AV75" i="22"/>
  <c r="AQ75" i="22"/>
  <c r="AS75" i="22" s="1"/>
  <c r="AV59" i="22"/>
  <c r="AQ59" i="22"/>
  <c r="AS59" i="22" s="1"/>
  <c r="AV43" i="22"/>
  <c r="AQ43" i="22"/>
  <c r="AS43" i="22" s="1"/>
  <c r="AV27" i="22"/>
  <c r="AQ27" i="22"/>
  <c r="AS27" i="22" s="1"/>
  <c r="AV11" i="22"/>
  <c r="AQ11" i="22"/>
  <c r="AS11" i="22" s="1"/>
  <c r="AV210" i="22"/>
  <c r="AQ210" i="22"/>
  <c r="AS210" i="22" s="1"/>
  <c r="AV416" i="22"/>
  <c r="AQ416" i="22"/>
  <c r="AS416" i="22" s="1"/>
  <c r="AV495" i="22"/>
  <c r="AQ495" i="22"/>
  <c r="AS495" i="22" s="1"/>
  <c r="AV510" i="22"/>
  <c r="AQ510" i="22"/>
  <c r="AS510" i="22" s="1"/>
  <c r="AV334" i="22"/>
  <c r="AQ334" i="22"/>
  <c r="AS334" i="22" s="1"/>
  <c r="AV540" i="22"/>
  <c r="AQ540" i="22"/>
  <c r="AS540" i="22" s="1"/>
  <c r="AV523" i="22"/>
  <c r="AQ523" i="22"/>
  <c r="AS523" i="22" s="1"/>
  <c r="AV538" i="22"/>
  <c r="AQ538" i="22"/>
  <c r="AS538" i="22" s="1"/>
  <c r="AV474" i="22"/>
  <c r="AQ474" i="22"/>
  <c r="AS474" i="22" s="1"/>
  <c r="AV426" i="22"/>
  <c r="AQ426" i="22"/>
  <c r="AS426" i="22" s="1"/>
  <c r="AV410" i="22"/>
  <c r="AQ410" i="22"/>
  <c r="AS410" i="22" s="1"/>
  <c r="AV394" i="22"/>
  <c r="AQ394" i="22"/>
  <c r="AS394" i="22" s="1"/>
  <c r="AV378" i="22"/>
  <c r="AQ378" i="22"/>
  <c r="AS378" i="22" s="1"/>
  <c r="AV362" i="22"/>
  <c r="AQ362" i="22"/>
  <c r="AS362" i="22" s="1"/>
  <c r="AV346" i="22"/>
  <c r="AQ346" i="22"/>
  <c r="AS346" i="22" s="1"/>
  <c r="AV330" i="22"/>
  <c r="AQ330" i="22"/>
  <c r="AS330" i="22" s="1"/>
  <c r="AV314" i="22"/>
  <c r="AQ314" i="22"/>
  <c r="AS314" i="22" s="1"/>
  <c r="AV298" i="22"/>
  <c r="AQ298" i="22"/>
  <c r="AS298" i="22" s="1"/>
  <c r="AV282" i="22"/>
  <c r="AQ282" i="22"/>
  <c r="AS282" i="22" s="1"/>
  <c r="AV266" i="22"/>
  <c r="AQ266" i="22"/>
  <c r="AS266" i="22" s="1"/>
  <c r="AV250" i="22"/>
  <c r="AQ250" i="22"/>
  <c r="AS250" i="22" s="1"/>
  <c r="AV234" i="22"/>
  <c r="AQ234" i="22"/>
  <c r="AS234" i="22" s="1"/>
  <c r="AV218" i="22"/>
  <c r="AQ218" i="22"/>
  <c r="AS218" i="22" s="1"/>
  <c r="AV202" i="22"/>
  <c r="AQ202" i="22"/>
  <c r="AS202" i="22" s="1"/>
  <c r="AV186" i="22"/>
  <c r="AQ186" i="22"/>
  <c r="AS186" i="22" s="1"/>
  <c r="AV170" i="22"/>
  <c r="AQ170" i="22"/>
  <c r="AS170" i="22" s="1"/>
  <c r="AV154" i="22"/>
  <c r="AQ154" i="22"/>
  <c r="AS154" i="22" s="1"/>
  <c r="AV138" i="22"/>
  <c r="AQ138" i="22"/>
  <c r="AS138" i="22" s="1"/>
  <c r="AV122" i="22"/>
  <c r="AQ122" i="22"/>
  <c r="AS122" i="22" s="1"/>
  <c r="AV106" i="22"/>
  <c r="AQ106" i="22"/>
  <c r="AS106" i="22" s="1"/>
  <c r="AV90" i="22"/>
  <c r="AQ90" i="22"/>
  <c r="AS90" i="22" s="1"/>
  <c r="AV74" i="22"/>
  <c r="AQ74" i="22"/>
  <c r="AS74" i="22" s="1"/>
  <c r="AV58" i="22"/>
  <c r="AQ58" i="22"/>
  <c r="AS58" i="22" s="1"/>
  <c r="AV42" i="22"/>
  <c r="AQ42" i="22"/>
  <c r="AS42" i="22" s="1"/>
  <c r="AV26" i="22"/>
  <c r="AQ26" i="22"/>
  <c r="AS26" i="22" s="1"/>
  <c r="AV10" i="22"/>
  <c r="AQ10" i="22"/>
  <c r="AS10" i="22" s="1"/>
  <c r="AV194" i="22"/>
  <c r="AQ194" i="22"/>
  <c r="AS194" i="22" s="1"/>
  <c r="AV432" i="22"/>
  <c r="AQ432" i="22"/>
  <c r="AS432" i="22" s="1"/>
  <c r="AV479" i="22"/>
  <c r="AQ479" i="22"/>
  <c r="AS479" i="22" s="1"/>
  <c r="AV494" i="22"/>
  <c r="AQ494" i="22"/>
  <c r="AS494" i="22" s="1"/>
  <c r="AV350" i="22"/>
  <c r="AQ350" i="22"/>
  <c r="AS350" i="22" s="1"/>
  <c r="AV524" i="22"/>
  <c r="AQ524" i="22"/>
  <c r="AS524" i="22" s="1"/>
  <c r="AV475" i="22"/>
  <c r="AQ475" i="22"/>
  <c r="AS475" i="22" s="1"/>
  <c r="AV490" i="22"/>
  <c r="AQ490" i="22"/>
  <c r="AS490" i="22" s="1"/>
  <c r="AV537" i="22"/>
  <c r="AQ537" i="22"/>
  <c r="AS537" i="22" s="1"/>
  <c r="AV473" i="22"/>
  <c r="AQ473" i="22"/>
  <c r="AS473" i="22" s="1"/>
  <c r="AV425" i="22"/>
  <c r="AQ425" i="22"/>
  <c r="AS425" i="22" s="1"/>
  <c r="AV377" i="22"/>
  <c r="AQ377" i="22"/>
  <c r="AS377" i="22" s="1"/>
  <c r="AV361" i="22"/>
  <c r="AQ361" i="22"/>
  <c r="AS361" i="22" s="1"/>
  <c r="AV345" i="22"/>
  <c r="AQ345" i="22"/>
  <c r="AS345" i="22" s="1"/>
  <c r="AV329" i="22"/>
  <c r="AQ329" i="22"/>
  <c r="AS329" i="22" s="1"/>
  <c r="AV313" i="22"/>
  <c r="AQ313" i="22"/>
  <c r="AS313" i="22" s="1"/>
  <c r="AV297" i="22"/>
  <c r="AQ297" i="22"/>
  <c r="AS297" i="22" s="1"/>
  <c r="AV281" i="22"/>
  <c r="AQ281" i="22"/>
  <c r="AS281" i="22" s="1"/>
  <c r="AV265" i="22"/>
  <c r="AQ265" i="22"/>
  <c r="AS265" i="22" s="1"/>
  <c r="AV249" i="22"/>
  <c r="AQ249" i="22"/>
  <c r="AS249" i="22" s="1"/>
  <c r="AV233" i="22"/>
  <c r="AQ233" i="22"/>
  <c r="AS233" i="22" s="1"/>
  <c r="AV217" i="22"/>
  <c r="AQ217" i="22"/>
  <c r="AS217" i="22" s="1"/>
  <c r="AV201" i="22"/>
  <c r="AQ201" i="22"/>
  <c r="AS201" i="22" s="1"/>
  <c r="AV185" i="22"/>
  <c r="AQ185" i="22"/>
  <c r="AS185" i="22" s="1"/>
  <c r="AV169" i="22"/>
  <c r="AQ169" i="22"/>
  <c r="AS169" i="22" s="1"/>
  <c r="AV153" i="22"/>
  <c r="AQ153" i="22"/>
  <c r="AS153" i="22" s="1"/>
  <c r="AV137" i="22"/>
  <c r="AQ137" i="22"/>
  <c r="AS137" i="22" s="1"/>
  <c r="AV121" i="22"/>
  <c r="AQ121" i="22"/>
  <c r="AS121" i="22" s="1"/>
  <c r="AV105" i="22"/>
  <c r="AQ105" i="22"/>
  <c r="AS105" i="22" s="1"/>
  <c r="AV89" i="22"/>
  <c r="AQ89" i="22"/>
  <c r="AS89" i="22" s="1"/>
  <c r="AV73" i="22"/>
  <c r="AQ73" i="22"/>
  <c r="AS73" i="22" s="1"/>
  <c r="AV57" i="22"/>
  <c r="AQ57" i="22"/>
  <c r="AS57" i="22" s="1"/>
  <c r="AV41" i="22"/>
  <c r="AQ41" i="22"/>
  <c r="AS41" i="22" s="1"/>
  <c r="AV25" i="22"/>
  <c r="AQ25" i="22"/>
  <c r="AS25" i="22" s="1"/>
  <c r="AV9" i="22"/>
  <c r="AQ9" i="22"/>
  <c r="AS9" i="22" s="1"/>
  <c r="AV402" i="22"/>
  <c r="AQ402" i="22"/>
  <c r="AS402" i="22" s="1"/>
  <c r="AV178" i="22"/>
  <c r="AQ178" i="22"/>
  <c r="AS178" i="22" s="1"/>
  <c r="AV384" i="22"/>
  <c r="AQ384" i="22"/>
  <c r="AS384" i="22" s="1"/>
  <c r="AV415" i="22"/>
  <c r="AQ415" i="22"/>
  <c r="AS415" i="22" s="1"/>
  <c r="AV414" i="22"/>
  <c r="AQ414" i="22"/>
  <c r="AS414" i="22" s="1"/>
  <c r="AV477" i="22"/>
  <c r="AQ477" i="22"/>
  <c r="AS477" i="22" s="1"/>
  <c r="AV491" i="22"/>
  <c r="AQ491" i="22"/>
  <c r="AS491" i="22" s="1"/>
  <c r="AV506" i="22"/>
  <c r="AQ506" i="22"/>
  <c r="AS506" i="22" s="1"/>
  <c r="AV521" i="22"/>
  <c r="AQ521" i="22"/>
  <c r="AS521" i="22" s="1"/>
  <c r="AV457" i="22"/>
  <c r="AQ457" i="22"/>
  <c r="AS457" i="22" s="1"/>
  <c r="AV393" i="22"/>
  <c r="AQ393" i="22"/>
  <c r="AS393" i="22" s="1"/>
  <c r="AV536" i="22"/>
  <c r="AQ536" i="22"/>
  <c r="AS536" i="22" s="1"/>
  <c r="AV520" i="22"/>
  <c r="AQ520" i="22"/>
  <c r="AS520" i="22" s="1"/>
  <c r="AV504" i="22"/>
  <c r="AQ504" i="22"/>
  <c r="AS504" i="22" s="1"/>
  <c r="AV488" i="22"/>
  <c r="AQ488" i="22"/>
  <c r="AS488" i="22" s="1"/>
  <c r="AV472" i="22"/>
  <c r="AQ472" i="22"/>
  <c r="AS472" i="22" s="1"/>
  <c r="AV456" i="22"/>
  <c r="AQ456" i="22"/>
  <c r="AS456" i="22" s="1"/>
  <c r="AV440" i="22"/>
  <c r="AQ440" i="22"/>
  <c r="AS440" i="22" s="1"/>
  <c r="AV424" i="22"/>
  <c r="AQ424" i="22"/>
  <c r="AS424" i="22" s="1"/>
  <c r="AV408" i="22"/>
  <c r="AQ408" i="22"/>
  <c r="AS408" i="22" s="1"/>
  <c r="AV392" i="22"/>
  <c r="AQ392" i="22"/>
  <c r="AS392" i="22" s="1"/>
  <c r="AV376" i="22"/>
  <c r="AQ376" i="22"/>
  <c r="AS376" i="22" s="1"/>
  <c r="AV360" i="22"/>
  <c r="AQ360" i="22"/>
  <c r="AS360" i="22" s="1"/>
  <c r="AV344" i="22"/>
  <c r="AQ344" i="22"/>
  <c r="AS344" i="22" s="1"/>
  <c r="AV328" i="22"/>
  <c r="AQ328" i="22"/>
  <c r="AS328" i="22" s="1"/>
  <c r="AV312" i="22"/>
  <c r="AQ312" i="22"/>
  <c r="AS312" i="22" s="1"/>
  <c r="AV296" i="22"/>
  <c r="AQ296" i="22"/>
  <c r="AS296" i="22" s="1"/>
  <c r="AV280" i="22"/>
  <c r="AQ280" i="22"/>
  <c r="AS280" i="22" s="1"/>
  <c r="AV264" i="22"/>
  <c r="AQ264" i="22"/>
  <c r="AS264" i="22" s="1"/>
  <c r="AV248" i="22"/>
  <c r="AQ248" i="22"/>
  <c r="AS248" i="22" s="1"/>
  <c r="AV232" i="22"/>
  <c r="AQ232" i="22"/>
  <c r="AS232" i="22" s="1"/>
  <c r="AV216" i="22"/>
  <c r="AQ216" i="22"/>
  <c r="AS216" i="22" s="1"/>
  <c r="AV200" i="22"/>
  <c r="AQ200" i="22"/>
  <c r="AS200" i="22" s="1"/>
  <c r="AV184" i="22"/>
  <c r="AQ184" i="22"/>
  <c r="AS184" i="22" s="1"/>
  <c r="AV168" i="22"/>
  <c r="AQ168" i="22"/>
  <c r="AS168" i="22" s="1"/>
  <c r="AV152" i="22"/>
  <c r="AQ152" i="22"/>
  <c r="AS152" i="22" s="1"/>
  <c r="AV136" i="22"/>
  <c r="AQ136" i="22"/>
  <c r="AS136" i="22" s="1"/>
  <c r="AV120" i="22"/>
  <c r="AQ120" i="22"/>
  <c r="AS120" i="22" s="1"/>
  <c r="AV104" i="22"/>
  <c r="AQ104" i="22"/>
  <c r="AS104" i="22" s="1"/>
  <c r="AV88" i="22"/>
  <c r="AQ88" i="22"/>
  <c r="AS88" i="22" s="1"/>
  <c r="AV72" i="22"/>
  <c r="AQ72" i="22"/>
  <c r="AS72" i="22" s="1"/>
  <c r="AV56" i="22"/>
  <c r="AQ56" i="22"/>
  <c r="AS56" i="22" s="1"/>
  <c r="AV40" i="22"/>
  <c r="AQ40" i="22"/>
  <c r="AS40" i="22" s="1"/>
  <c r="AV24" i="22"/>
  <c r="AQ24" i="22"/>
  <c r="AS24" i="22" s="1"/>
  <c r="AV8" i="22"/>
  <c r="AQ8" i="22"/>
  <c r="AS8" i="22" s="1"/>
  <c r="AV338" i="22"/>
  <c r="AQ338" i="22"/>
  <c r="AS338" i="22" s="1"/>
  <c r="AV146" i="22"/>
  <c r="AQ146" i="22"/>
  <c r="AS146" i="22" s="1"/>
  <c r="AV369" i="22"/>
  <c r="AQ369" i="22"/>
  <c r="AS369" i="22" s="1"/>
  <c r="AV400" i="22"/>
  <c r="AQ400" i="22"/>
  <c r="AS400" i="22" s="1"/>
  <c r="AV399" i="22"/>
  <c r="AQ399" i="22"/>
  <c r="AS399" i="22" s="1"/>
  <c r="AV382" i="22"/>
  <c r="AQ382" i="22"/>
  <c r="AS382" i="22" s="1"/>
  <c r="AV508" i="22"/>
  <c r="AQ508" i="22"/>
  <c r="AS508" i="22" s="1"/>
  <c r="AV443" i="22"/>
  <c r="AQ443" i="22"/>
  <c r="AS443" i="22" s="1"/>
  <c r="AV458" i="22"/>
  <c r="AQ458" i="22"/>
  <c r="AS458" i="22" s="1"/>
  <c r="AV489" i="22"/>
  <c r="AQ489" i="22"/>
  <c r="AS489" i="22" s="1"/>
  <c r="AV409" i="22"/>
  <c r="AQ409" i="22"/>
  <c r="AS409" i="22" s="1"/>
  <c r="AV519" i="22"/>
  <c r="AQ519" i="22"/>
  <c r="AS519" i="22" s="1"/>
  <c r="AV503" i="22"/>
  <c r="AQ503" i="22"/>
  <c r="AS503" i="22" s="1"/>
  <c r="AV487" i="22"/>
  <c r="AQ487" i="22"/>
  <c r="AS487" i="22" s="1"/>
  <c r="AV471" i="22"/>
  <c r="AQ471" i="22"/>
  <c r="AS471" i="22" s="1"/>
  <c r="AV455" i="22"/>
  <c r="AQ455" i="22"/>
  <c r="AS455" i="22" s="1"/>
  <c r="AV439" i="22"/>
  <c r="AQ439" i="22"/>
  <c r="AS439" i="22" s="1"/>
  <c r="AV423" i="22"/>
  <c r="AQ423" i="22"/>
  <c r="AS423" i="22" s="1"/>
  <c r="AV407" i="22"/>
  <c r="AQ407" i="22"/>
  <c r="AS407" i="22" s="1"/>
  <c r="AV391" i="22"/>
  <c r="AQ391" i="22"/>
  <c r="AS391" i="22" s="1"/>
  <c r="AV375" i="22"/>
  <c r="AQ375" i="22"/>
  <c r="AS375" i="22" s="1"/>
  <c r="AV359" i="22"/>
  <c r="AQ359" i="22"/>
  <c r="AS359" i="22" s="1"/>
  <c r="AV343" i="22"/>
  <c r="AQ343" i="22"/>
  <c r="AS343" i="22" s="1"/>
  <c r="AV327" i="22"/>
  <c r="AQ327" i="22"/>
  <c r="AS327" i="22" s="1"/>
  <c r="AV311" i="22"/>
  <c r="AQ311" i="22"/>
  <c r="AS311" i="22" s="1"/>
  <c r="AV295" i="22"/>
  <c r="AQ295" i="22"/>
  <c r="AS295" i="22" s="1"/>
  <c r="AV279" i="22"/>
  <c r="AQ279" i="22"/>
  <c r="AS279" i="22" s="1"/>
  <c r="AV263" i="22"/>
  <c r="AQ263" i="22"/>
  <c r="AS263" i="22" s="1"/>
  <c r="AV247" i="22"/>
  <c r="AQ247" i="22"/>
  <c r="AS247" i="22" s="1"/>
  <c r="AV231" i="22"/>
  <c r="AQ231" i="22"/>
  <c r="AS231" i="22" s="1"/>
  <c r="AV215" i="22"/>
  <c r="AQ215" i="22"/>
  <c r="AS215" i="22" s="1"/>
  <c r="AV199" i="22"/>
  <c r="AQ199" i="22"/>
  <c r="AS199" i="22" s="1"/>
  <c r="AV183" i="22"/>
  <c r="AQ183" i="22"/>
  <c r="AS183" i="22" s="1"/>
  <c r="AV167" i="22"/>
  <c r="AQ167" i="22"/>
  <c r="AS167" i="22" s="1"/>
  <c r="AV151" i="22"/>
  <c r="AQ151" i="22"/>
  <c r="AS151" i="22" s="1"/>
  <c r="AV135" i="22"/>
  <c r="AQ135" i="22"/>
  <c r="AS135" i="22" s="1"/>
  <c r="AV119" i="22"/>
  <c r="AQ119" i="22"/>
  <c r="AS119" i="22" s="1"/>
  <c r="AV103" i="22"/>
  <c r="AQ103" i="22"/>
  <c r="AS103" i="22" s="1"/>
  <c r="AV87" i="22"/>
  <c r="AQ87" i="22"/>
  <c r="AS87" i="22" s="1"/>
  <c r="AV71" i="22"/>
  <c r="AQ71" i="22"/>
  <c r="AS71" i="22" s="1"/>
  <c r="AV55" i="22"/>
  <c r="AQ55" i="22"/>
  <c r="AS55" i="22" s="1"/>
  <c r="AV39" i="22"/>
  <c r="AQ39" i="22"/>
  <c r="AS39" i="22" s="1"/>
  <c r="AV23" i="22"/>
  <c r="AQ23" i="22"/>
  <c r="AS23" i="22" s="1"/>
  <c r="AV7" i="22"/>
  <c r="AQ7" i="22"/>
  <c r="AS7" i="22" s="1"/>
  <c r="AV306" i="22"/>
  <c r="AQ306" i="22"/>
  <c r="AS306" i="22" s="1"/>
  <c r="AV82" i="22"/>
  <c r="AQ82" i="22"/>
  <c r="AS82" i="22" s="1"/>
  <c r="AV401" i="22"/>
  <c r="AQ401" i="22"/>
  <c r="AS401" i="22" s="1"/>
  <c r="AV352" i="22"/>
  <c r="AQ352" i="22"/>
  <c r="AS352" i="22" s="1"/>
  <c r="AV383" i="22"/>
  <c r="AQ383" i="22"/>
  <c r="AS383" i="22" s="1"/>
  <c r="AV398" i="22"/>
  <c r="AQ398" i="22"/>
  <c r="AS398" i="22" s="1"/>
  <c r="AV461" i="22"/>
  <c r="AQ461" i="22"/>
  <c r="AS461" i="22" s="1"/>
  <c r="AV507" i="22"/>
  <c r="AQ507" i="22"/>
  <c r="AS507" i="22" s="1"/>
  <c r="AV522" i="22"/>
  <c r="AQ522" i="22"/>
  <c r="AS522" i="22" s="1"/>
  <c r="AV442" i="22"/>
  <c r="AQ442" i="22"/>
  <c r="AS442" i="22" s="1"/>
  <c r="AV505" i="22"/>
  <c r="AQ505" i="22"/>
  <c r="AS505" i="22" s="1"/>
  <c r="AV441" i="22"/>
  <c r="AQ441" i="22"/>
  <c r="AS441" i="22" s="1"/>
  <c r="AV535" i="22"/>
  <c r="AQ535" i="22"/>
  <c r="AS535" i="22" s="1"/>
  <c r="AV534" i="22"/>
  <c r="AQ534" i="22"/>
  <c r="AS534" i="22" s="1"/>
  <c r="AV518" i="22"/>
  <c r="AQ518" i="22"/>
  <c r="AS518" i="22" s="1"/>
  <c r="AV502" i="22"/>
  <c r="AQ502" i="22"/>
  <c r="AS502" i="22" s="1"/>
  <c r="AV486" i="22"/>
  <c r="AQ486" i="22"/>
  <c r="AS486" i="22" s="1"/>
  <c r="AV470" i="22"/>
  <c r="AQ470" i="22"/>
  <c r="AS470" i="22" s="1"/>
  <c r="AV454" i="22"/>
  <c r="AQ454" i="22"/>
  <c r="AS454" i="22" s="1"/>
  <c r="AV438" i="22"/>
  <c r="AQ438" i="22"/>
  <c r="AS438" i="22" s="1"/>
  <c r="AV422" i="22"/>
  <c r="AQ422" i="22"/>
  <c r="AS422" i="22" s="1"/>
  <c r="AV406" i="22"/>
  <c r="AQ406" i="22"/>
  <c r="AS406" i="22" s="1"/>
  <c r="AV390" i="22"/>
  <c r="AQ390" i="22"/>
  <c r="AS390" i="22" s="1"/>
  <c r="AV374" i="22"/>
  <c r="AQ374" i="22"/>
  <c r="AS374" i="22" s="1"/>
  <c r="AV358" i="22"/>
  <c r="AQ358" i="22"/>
  <c r="AS358" i="22" s="1"/>
  <c r="AV342" i="22"/>
  <c r="AQ342" i="22"/>
  <c r="AS342" i="22" s="1"/>
  <c r="AV326" i="22"/>
  <c r="AQ326" i="22"/>
  <c r="AS326" i="22" s="1"/>
  <c r="AV310" i="22"/>
  <c r="AQ310" i="22"/>
  <c r="AS310" i="22" s="1"/>
  <c r="AV294" i="22"/>
  <c r="AQ294" i="22"/>
  <c r="AS294" i="22" s="1"/>
  <c r="AV278" i="22"/>
  <c r="AQ278" i="22"/>
  <c r="AS278" i="22" s="1"/>
  <c r="AV262" i="22"/>
  <c r="AQ262" i="22"/>
  <c r="AS262" i="22" s="1"/>
  <c r="AV246" i="22"/>
  <c r="AQ246" i="22"/>
  <c r="AS246" i="22" s="1"/>
  <c r="AV230" i="22"/>
  <c r="AQ230" i="22"/>
  <c r="AS230" i="22" s="1"/>
  <c r="AV214" i="22"/>
  <c r="AQ214" i="22"/>
  <c r="AS214" i="22" s="1"/>
  <c r="AV198" i="22"/>
  <c r="AQ198" i="22"/>
  <c r="AS198" i="22" s="1"/>
  <c r="AV182" i="22"/>
  <c r="AQ182" i="22"/>
  <c r="AS182" i="22" s="1"/>
  <c r="AV166" i="22"/>
  <c r="AQ166" i="22"/>
  <c r="AS166" i="22" s="1"/>
  <c r="AV150" i="22"/>
  <c r="AQ150" i="22"/>
  <c r="AS150" i="22" s="1"/>
  <c r="AV134" i="22"/>
  <c r="AQ134" i="22"/>
  <c r="AS134" i="22" s="1"/>
  <c r="AV118" i="22"/>
  <c r="AQ118" i="22"/>
  <c r="AS118" i="22" s="1"/>
  <c r="AV102" i="22"/>
  <c r="AQ102" i="22"/>
  <c r="AS102" i="22" s="1"/>
  <c r="AV86" i="22"/>
  <c r="AQ86" i="22"/>
  <c r="AS86" i="22" s="1"/>
  <c r="AV70" i="22"/>
  <c r="AQ70" i="22"/>
  <c r="AS70" i="22" s="1"/>
  <c r="AV54" i="22"/>
  <c r="AQ54" i="22"/>
  <c r="AS54" i="22" s="1"/>
  <c r="AV38" i="22"/>
  <c r="AQ38" i="22"/>
  <c r="AS38" i="22" s="1"/>
  <c r="AV22" i="22"/>
  <c r="AQ22" i="22"/>
  <c r="AS22" i="22" s="1"/>
  <c r="AV6" i="22"/>
  <c r="AQ6" i="22"/>
  <c r="AS6" i="22" s="1"/>
  <c r="AV322" i="22"/>
  <c r="AQ322" i="22"/>
  <c r="AS322" i="22" s="1"/>
  <c r="AV162" i="22"/>
  <c r="AQ162" i="22"/>
  <c r="AS162" i="22" s="1"/>
  <c r="AV318" i="22"/>
  <c r="AQ318" i="22"/>
  <c r="AS318" i="22" s="1"/>
  <c r="AV258" i="22"/>
  <c r="AQ258" i="22"/>
  <c r="AS258" i="22" s="1"/>
  <c r="AV50" i="22"/>
  <c r="AQ50" i="22"/>
  <c r="AS50" i="22" s="1"/>
  <c r="AV512" i="22"/>
  <c r="AQ512" i="22"/>
  <c r="AS512" i="22" s="1"/>
  <c r="AV320" i="22"/>
  <c r="AQ320" i="22"/>
  <c r="AS320" i="22" s="1"/>
  <c r="AV463" i="22"/>
  <c r="AQ463" i="22"/>
  <c r="AS463" i="22" s="1"/>
  <c r="AV526" i="22"/>
  <c r="AQ526" i="22"/>
  <c r="AS526" i="22" s="1"/>
  <c r="AV462" i="22"/>
  <c r="AQ462" i="22"/>
  <c r="AS462" i="22" s="1"/>
  <c r="AV493" i="22"/>
  <c r="AQ493" i="22"/>
  <c r="AS493" i="22" s="1"/>
  <c r="AV5" i="22"/>
  <c r="AQ5" i="22"/>
  <c r="AV533" i="22"/>
  <c r="AV532" i="22"/>
  <c r="AV530" i="22"/>
  <c r="AV529" i="22"/>
  <c r="AV517" i="22"/>
  <c r="AV516" i="22"/>
  <c r="AV514" i="22"/>
  <c r="AV513" i="22"/>
  <c r="AV501" i="22"/>
  <c r="AV500" i="22"/>
  <c r="AV498" i="22"/>
  <c r="AV497" i="22"/>
  <c r="AV485" i="22"/>
  <c r="AV484" i="22"/>
  <c r="AV482" i="22"/>
  <c r="AV481" i="22"/>
  <c r="AV469" i="22"/>
  <c r="AV468" i="22"/>
  <c r="AV466" i="22"/>
  <c r="AV465" i="22"/>
  <c r="AV453" i="22"/>
  <c r="AV452" i="22"/>
  <c r="AV449" i="22"/>
  <c r="AV437" i="22"/>
  <c r="AV436" i="22"/>
  <c r="AV421" i="22"/>
  <c r="AV420" i="22"/>
  <c r="AV405" i="22"/>
  <c r="AV404" i="22"/>
  <c r="AV389" i="22"/>
  <c r="AV388" i="22"/>
  <c r="AV373" i="22"/>
  <c r="AV372" i="22"/>
  <c r="AV357" i="22"/>
  <c r="AV356" i="22"/>
  <c r="AV341" i="22"/>
  <c r="AV340" i="22"/>
  <c r="AV325" i="22"/>
  <c r="AV324" i="22"/>
  <c r="AV309" i="22"/>
  <c r="AV308" i="22"/>
  <c r="AV293" i="22"/>
  <c r="AV292" i="22"/>
  <c r="AV277" i="22"/>
  <c r="AV276" i="22"/>
  <c r="AV261" i="22"/>
  <c r="AV260" i="22"/>
  <c r="AV245" i="22"/>
  <c r="AV244" i="22"/>
  <c r="AV229" i="22"/>
  <c r="AV228" i="22"/>
  <c r="AV213" i="22"/>
  <c r="AV212" i="22"/>
  <c r="AV197" i="22"/>
  <c r="AV196" i="22"/>
  <c r="AV181" i="22"/>
  <c r="AV180" i="22"/>
  <c r="AV165" i="22"/>
  <c r="AV164" i="22"/>
  <c r="AV149" i="22"/>
  <c r="AV148" i="22"/>
  <c r="AV133" i="22"/>
  <c r="AV132" i="22"/>
  <c r="AV117" i="22"/>
  <c r="AV116" i="22"/>
  <c r="AV101" i="22"/>
  <c r="AV100" i="22"/>
  <c r="AV85" i="22"/>
  <c r="AV84" i="22"/>
  <c r="AV69" i="22"/>
  <c r="AV68" i="22"/>
  <c r="AV53" i="22"/>
  <c r="AV52" i="22"/>
  <c r="AV37" i="22"/>
  <c r="AV36" i="22"/>
  <c r="AV21" i="22"/>
  <c r="AV20" i="22"/>
  <c r="AI3" i="22"/>
  <c r="T86" i="5" l="1"/>
  <c r="W86" i="5" s="1"/>
  <c r="AS5" i="22"/>
  <c r="AS3" i="22" s="1"/>
  <c r="AQ3" i="22"/>
  <c r="AR3" i="22" s="1"/>
  <c r="AV3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35" i="22"/>
  <c r="AR38" i="22"/>
  <c r="AR39" i="22"/>
  <c r="AR40" i="22"/>
  <c r="AR41" i="22"/>
  <c r="AR42" i="22"/>
  <c r="AR43" i="22"/>
  <c r="AR44" i="22"/>
  <c r="AR45" i="22"/>
  <c r="AR46" i="22"/>
  <c r="AR47" i="22"/>
  <c r="AR48" i="22"/>
  <c r="AR49" i="22"/>
  <c r="AR50" i="22"/>
  <c r="AR51" i="22"/>
  <c r="AR54" i="22"/>
  <c r="AR55" i="22"/>
  <c r="AR56" i="22"/>
  <c r="AR57" i="22"/>
  <c r="AR58" i="22"/>
  <c r="AR59" i="22"/>
  <c r="AR60" i="22"/>
  <c r="AR61" i="22"/>
  <c r="AR62" i="22"/>
  <c r="AR63" i="22"/>
  <c r="AR64" i="22"/>
  <c r="AR65" i="22"/>
  <c r="AR66" i="22"/>
  <c r="AR67" i="22"/>
  <c r="AR70" i="22"/>
  <c r="AR71" i="22"/>
  <c r="AR72" i="22"/>
  <c r="AR73" i="22"/>
  <c r="AR74" i="22"/>
  <c r="AR75" i="22"/>
  <c r="AR76" i="22"/>
  <c r="AR77" i="22"/>
  <c r="AR78" i="22"/>
  <c r="AR79" i="22"/>
  <c r="AR80" i="22"/>
  <c r="AR81" i="22"/>
  <c r="AR82" i="22"/>
  <c r="AR83" i="22"/>
  <c r="AR86" i="22"/>
  <c r="AR87" i="22"/>
  <c r="AR88" i="22"/>
  <c r="AR89" i="22"/>
  <c r="AR90" i="22"/>
  <c r="AR91" i="22"/>
  <c r="AR92" i="22"/>
  <c r="AR93" i="22"/>
  <c r="AR94" i="22"/>
  <c r="AR95" i="22"/>
  <c r="AR96" i="22"/>
  <c r="AR97" i="22"/>
  <c r="AR98" i="22"/>
  <c r="AR99" i="22"/>
  <c r="AR102" i="22"/>
  <c r="AR103" i="22"/>
  <c r="AR104" i="22"/>
  <c r="AR105" i="22"/>
  <c r="AR106" i="22"/>
  <c r="AR107" i="22"/>
  <c r="AR108" i="22"/>
  <c r="AR109" i="22"/>
  <c r="AR110" i="22"/>
  <c r="AR111" i="22"/>
  <c r="AR112" i="22"/>
  <c r="AR113" i="22"/>
  <c r="AR114" i="22"/>
  <c r="AR115" i="22"/>
  <c r="AR118" i="22"/>
  <c r="AR119" i="22"/>
  <c r="AR120" i="22"/>
  <c r="AR121" i="22"/>
  <c r="AR122" i="22"/>
  <c r="AR123" i="22"/>
  <c r="AR124" i="22"/>
  <c r="AR125" i="22"/>
  <c r="AR126" i="22"/>
  <c r="AR127" i="22"/>
  <c r="AR128" i="22"/>
  <c r="AR129" i="22"/>
  <c r="AR130" i="22"/>
  <c r="AR131" i="22"/>
  <c r="AR134" i="22"/>
  <c r="AR135" i="22"/>
  <c r="AR136" i="22"/>
  <c r="AR137" i="22"/>
  <c r="AR138" i="22"/>
  <c r="AR139" i="22"/>
  <c r="AR140" i="22"/>
  <c r="AR141" i="22"/>
  <c r="AR142" i="22"/>
  <c r="AR143" i="22"/>
  <c r="AR144" i="22"/>
  <c r="AR145" i="22"/>
  <c r="AR146" i="22"/>
  <c r="AR147" i="22"/>
  <c r="AR150" i="22"/>
  <c r="AR151" i="22"/>
  <c r="AR152" i="22"/>
  <c r="AR153" i="22"/>
  <c r="AR154" i="22"/>
  <c r="AR155" i="22"/>
  <c r="AR156" i="22"/>
  <c r="AR157" i="22"/>
  <c r="AR158" i="22"/>
  <c r="AR159" i="22"/>
  <c r="AR160" i="22"/>
  <c r="AR161" i="22"/>
  <c r="AR162" i="22"/>
  <c r="AR163" i="22"/>
  <c r="AR166" i="22"/>
  <c r="AR167" i="22"/>
  <c r="AR168" i="22"/>
  <c r="AR169" i="22"/>
  <c r="AR170" i="22"/>
  <c r="AR171" i="22"/>
  <c r="AR172" i="22"/>
  <c r="AR173" i="22"/>
  <c r="AR174" i="22"/>
  <c r="AR175" i="22"/>
  <c r="AR176" i="22"/>
  <c r="AR177" i="22"/>
  <c r="AR178" i="22"/>
  <c r="AR179" i="22"/>
  <c r="AR182" i="22"/>
  <c r="AR183" i="22"/>
  <c r="AR184" i="22"/>
  <c r="AR185" i="22"/>
  <c r="AR186" i="22"/>
  <c r="AR187" i="22"/>
  <c r="AR188" i="22"/>
  <c r="AR189" i="22"/>
  <c r="AR190" i="22"/>
  <c r="AR191" i="22"/>
  <c r="AR192" i="22"/>
  <c r="AR193" i="22"/>
  <c r="AR194" i="22"/>
  <c r="AR195" i="22"/>
  <c r="AR198" i="22"/>
  <c r="AR199" i="22"/>
  <c r="AR200" i="22"/>
  <c r="AR201" i="22"/>
  <c r="AR202" i="22"/>
  <c r="AR203" i="22"/>
  <c r="AR204" i="22"/>
  <c r="AR205" i="22"/>
  <c r="AR206" i="22"/>
  <c r="AR207" i="22"/>
  <c r="AR208" i="22"/>
  <c r="AR209" i="22"/>
  <c r="AR210" i="22"/>
  <c r="AR211" i="22"/>
  <c r="AR214" i="22"/>
  <c r="AR215" i="22"/>
  <c r="AR216" i="22"/>
  <c r="AR217" i="22"/>
  <c r="AR218" i="22"/>
  <c r="AR219" i="22"/>
  <c r="AR220" i="22"/>
  <c r="AR221" i="22"/>
  <c r="AR222" i="22"/>
  <c r="AR223" i="22"/>
  <c r="AR224" i="22"/>
  <c r="AR225" i="22"/>
  <c r="AR226" i="22"/>
  <c r="AR227" i="22"/>
  <c r="AR230" i="22"/>
  <c r="AR231" i="22"/>
  <c r="AR232" i="22"/>
  <c r="AR233" i="22"/>
  <c r="AR234" i="22"/>
  <c r="AR235" i="22"/>
  <c r="AR236" i="22"/>
  <c r="AR237" i="22"/>
  <c r="AR238" i="22"/>
  <c r="AR239" i="22"/>
  <c r="AR240" i="22"/>
  <c r="AR241" i="22"/>
  <c r="AR242" i="22"/>
  <c r="AR243" i="22"/>
  <c r="AR246" i="22"/>
  <c r="AR247" i="22"/>
  <c r="AR248" i="22"/>
  <c r="AR249" i="22"/>
  <c r="AR250" i="22"/>
  <c r="AR251" i="22"/>
  <c r="AR252" i="22"/>
  <c r="AR253" i="22"/>
  <c r="AR254" i="22"/>
  <c r="AR255" i="22"/>
  <c r="AR256" i="22"/>
  <c r="AR257" i="22"/>
  <c r="AR258" i="22"/>
  <c r="AR259" i="22"/>
  <c r="AR262" i="22"/>
  <c r="AR263" i="22"/>
  <c r="AR264" i="22"/>
  <c r="AR265" i="22"/>
  <c r="AR266" i="22"/>
  <c r="AR267" i="22"/>
  <c r="AR268" i="22"/>
  <c r="AR269" i="22"/>
  <c r="AR270" i="22"/>
  <c r="AR271" i="22"/>
  <c r="AR272" i="22"/>
  <c r="AR273" i="22"/>
  <c r="AR274" i="22"/>
  <c r="AR275" i="22"/>
  <c r="AR278" i="22"/>
  <c r="AR279" i="22"/>
  <c r="AR280" i="22"/>
  <c r="AR281" i="22"/>
  <c r="AR282" i="22"/>
  <c r="AR283" i="22"/>
  <c r="AR284" i="22"/>
  <c r="AR285" i="22"/>
  <c r="AR286" i="22"/>
  <c r="AR287" i="22"/>
  <c r="AR288" i="22"/>
  <c r="AR289" i="22"/>
  <c r="AR290" i="22"/>
  <c r="AR291" i="22"/>
  <c r="AR294" i="22"/>
  <c r="AR295" i="22"/>
  <c r="AR296" i="22"/>
  <c r="AR297" i="22"/>
  <c r="AR298" i="22"/>
  <c r="AR299" i="22"/>
  <c r="AR300" i="22"/>
  <c r="AR301" i="22"/>
  <c r="AR302" i="22"/>
  <c r="AR303" i="22"/>
  <c r="AR304" i="22"/>
  <c r="AR305" i="22"/>
  <c r="AR306" i="22"/>
  <c r="AR307" i="22"/>
  <c r="AR310" i="22"/>
  <c r="AR311" i="22"/>
  <c r="AR312" i="22"/>
  <c r="AR313" i="22"/>
  <c r="AR314" i="22"/>
  <c r="AR315" i="22"/>
  <c r="AR316" i="22"/>
  <c r="AR317" i="22"/>
  <c r="AR318" i="22"/>
  <c r="AR319" i="22"/>
  <c r="AR320" i="22"/>
  <c r="AR321" i="22"/>
  <c r="AR322" i="22"/>
  <c r="AR323" i="22"/>
  <c r="AR326" i="22"/>
  <c r="AR327" i="22"/>
  <c r="AR328" i="22"/>
  <c r="AR329" i="22"/>
  <c r="AR330" i="22"/>
  <c r="AR331" i="22"/>
  <c r="AR332" i="22"/>
  <c r="AR333" i="22"/>
  <c r="AR334" i="22"/>
  <c r="AR335" i="22"/>
  <c r="AR336" i="22"/>
  <c r="AR337" i="22"/>
  <c r="AR338" i="22"/>
  <c r="AR339" i="22"/>
  <c r="AR342" i="22"/>
  <c r="AR343" i="22"/>
  <c r="AR344" i="22"/>
  <c r="AR345" i="22"/>
  <c r="AR346" i="22"/>
  <c r="AR347" i="22"/>
  <c r="AR348" i="22"/>
  <c r="AR349" i="22"/>
  <c r="AR350" i="22"/>
  <c r="AR351" i="22"/>
  <c r="AR352" i="22"/>
  <c r="AR353" i="22"/>
  <c r="AR354" i="22"/>
  <c r="AR355" i="22"/>
  <c r="AR358" i="22"/>
  <c r="AR359" i="22"/>
  <c r="AR360" i="22"/>
  <c r="AR361" i="22"/>
  <c r="AR362" i="22"/>
  <c r="AR363" i="22"/>
  <c r="AR364" i="22"/>
  <c r="AR365" i="22"/>
  <c r="AR366" i="22"/>
  <c r="AR367" i="22"/>
  <c r="AR368" i="22"/>
  <c r="AR369" i="22"/>
  <c r="AR370" i="22"/>
  <c r="AR371" i="22"/>
  <c r="AR374" i="22"/>
  <c r="AR375" i="22"/>
  <c r="AR376" i="22"/>
  <c r="AR377" i="22"/>
  <c r="AR378" i="22"/>
  <c r="AR379" i="22"/>
  <c r="AR380" i="22"/>
  <c r="AR381" i="22"/>
  <c r="AR382" i="22"/>
  <c r="AR383" i="22"/>
  <c r="AR384" i="22"/>
  <c r="AR385" i="22"/>
  <c r="AR386" i="22"/>
  <c r="AR387" i="22"/>
  <c r="AR390" i="22"/>
  <c r="AR391" i="22"/>
  <c r="AR392" i="22"/>
  <c r="AR393" i="22"/>
  <c r="AR394" i="22"/>
  <c r="AR395" i="22"/>
  <c r="AR396" i="22"/>
  <c r="AR397" i="22"/>
  <c r="AR398" i="22"/>
  <c r="AR399" i="22"/>
  <c r="AR400" i="22"/>
  <c r="AR401" i="22"/>
  <c r="AR402" i="22"/>
  <c r="AR403" i="22"/>
  <c r="AR406" i="22"/>
  <c r="AR407" i="22"/>
  <c r="AR408" i="22"/>
  <c r="AR409" i="22"/>
  <c r="AR410" i="22"/>
  <c r="AR411" i="22"/>
  <c r="AR412" i="22"/>
  <c r="AR413" i="22"/>
  <c r="AR414" i="22"/>
  <c r="AR415" i="22"/>
  <c r="AR416" i="22"/>
  <c r="AR417" i="22"/>
  <c r="AR418" i="22"/>
  <c r="AR419" i="22"/>
  <c r="AR422" i="22"/>
  <c r="AR423" i="22"/>
  <c r="AR424" i="22"/>
  <c r="AR425" i="22"/>
  <c r="AR426" i="22"/>
  <c r="AR427" i="22"/>
  <c r="AR428" i="22"/>
  <c r="AR429" i="22"/>
  <c r="AR430" i="22"/>
  <c r="AR431" i="22"/>
  <c r="AR432" i="22"/>
  <c r="AR433" i="22"/>
  <c r="AR434" i="22"/>
  <c r="AR435" i="22"/>
  <c r="AR438" i="22"/>
  <c r="AR439" i="22"/>
  <c r="AR440" i="22"/>
  <c r="AR441" i="22"/>
  <c r="AR442" i="22"/>
  <c r="AR443" i="22"/>
  <c r="AR444" i="22"/>
  <c r="AR445" i="22"/>
  <c r="AR446" i="22"/>
  <c r="AR447" i="22"/>
  <c r="AR448" i="22"/>
  <c r="AR450" i="22"/>
  <c r="AR451" i="22"/>
  <c r="AR454" i="22"/>
  <c r="AR455" i="22"/>
  <c r="AR456" i="22"/>
  <c r="AR457" i="22"/>
  <c r="AR458" i="22"/>
  <c r="AR459" i="22"/>
  <c r="AR460" i="22"/>
  <c r="AR461" i="22"/>
  <c r="AR462" i="22"/>
  <c r="AR463" i="22"/>
  <c r="AR464" i="22"/>
  <c r="AR467" i="22"/>
  <c r="AR470" i="22"/>
  <c r="AR471" i="22"/>
  <c r="AR472" i="22"/>
  <c r="AR473" i="22"/>
  <c r="AR474" i="22"/>
  <c r="AR475" i="22"/>
  <c r="AR476" i="22"/>
  <c r="AR477" i="22"/>
  <c r="AR478" i="22"/>
  <c r="AR479" i="22"/>
  <c r="AR480" i="22"/>
  <c r="AR483" i="22"/>
  <c r="AR486" i="22"/>
  <c r="AR487" i="22"/>
  <c r="AR488" i="22"/>
  <c r="AR489" i="22"/>
  <c r="AR490" i="22"/>
  <c r="AR491" i="22"/>
  <c r="AR492" i="22"/>
  <c r="AR493" i="22"/>
  <c r="AR494" i="22"/>
  <c r="AR495" i="22"/>
  <c r="AR496" i="22"/>
  <c r="AR499" i="22"/>
  <c r="AR502" i="22"/>
  <c r="AR503" i="22"/>
  <c r="AR504" i="22"/>
  <c r="AR505" i="22"/>
  <c r="AR506" i="22"/>
  <c r="AR507" i="22"/>
  <c r="AR508" i="22"/>
  <c r="AR509" i="22"/>
  <c r="AR510" i="22"/>
  <c r="AR511" i="22"/>
  <c r="AR512" i="22"/>
  <c r="AR515" i="22"/>
  <c r="AR518" i="22"/>
  <c r="AR519" i="22"/>
  <c r="AR520" i="22"/>
  <c r="AR521" i="22"/>
  <c r="AR522" i="22"/>
  <c r="AR523" i="22"/>
  <c r="AR524" i="22"/>
  <c r="AR525" i="22"/>
  <c r="AR526" i="22"/>
  <c r="AR527" i="22"/>
  <c r="AR528" i="22"/>
  <c r="AR531" i="22"/>
  <c r="AR534" i="22"/>
  <c r="AR535" i="22"/>
  <c r="AR536" i="22"/>
  <c r="AR537" i="22"/>
  <c r="AR538" i="22"/>
  <c r="AR539" i="22"/>
  <c r="AR540" i="22"/>
  <c r="AR541" i="22"/>
  <c r="AR533" i="22"/>
  <c r="AR532" i="22"/>
  <c r="AR530" i="22"/>
  <c r="AR529" i="22"/>
  <c r="AR517" i="22"/>
  <c r="AR516" i="22"/>
  <c r="AR514" i="22"/>
  <c r="AR513" i="22"/>
  <c r="AR501" i="22"/>
  <c r="AR500" i="22"/>
  <c r="AR498" i="22"/>
  <c r="AR497" i="22"/>
  <c r="AR485" i="22"/>
  <c r="AR484" i="22"/>
  <c r="AR482" i="22"/>
  <c r="AR481" i="22"/>
  <c r="AR469" i="22"/>
  <c r="AR468" i="22"/>
  <c r="AR466" i="22"/>
  <c r="AR465" i="22"/>
  <c r="AR453" i="22"/>
  <c r="AR452" i="22"/>
  <c r="AR449" i="22"/>
  <c r="AR437" i="22"/>
  <c r="AR436" i="22"/>
  <c r="AR421" i="22"/>
  <c r="AR420" i="22"/>
  <c r="AR405" i="22"/>
  <c r="AR404" i="22"/>
  <c r="AR389" i="22"/>
  <c r="AR388" i="22"/>
  <c r="AR373" i="22"/>
  <c r="AR372" i="22"/>
  <c r="AR357" i="22"/>
  <c r="AR356" i="22"/>
  <c r="AR341" i="22"/>
  <c r="AR340" i="22"/>
  <c r="AR325" i="22"/>
  <c r="AR324" i="22"/>
  <c r="AR309" i="22"/>
  <c r="AR308" i="22"/>
  <c r="AR293" i="22"/>
  <c r="AR292" i="22"/>
  <c r="AR277" i="22"/>
  <c r="AR276" i="22"/>
  <c r="AR261" i="22"/>
  <c r="AR260" i="22"/>
  <c r="AR245" i="22"/>
  <c r="AR244" i="22"/>
  <c r="AR229" i="22"/>
  <c r="AR228" i="22"/>
  <c r="AR213" i="22"/>
  <c r="AR212" i="22"/>
  <c r="AR197" i="22"/>
  <c r="AR196" i="22"/>
  <c r="AR181" i="22"/>
  <c r="AR180" i="22"/>
  <c r="AR165" i="22"/>
  <c r="AR164" i="22"/>
  <c r="AR149" i="22"/>
  <c r="AR148" i="22"/>
  <c r="AR133" i="22"/>
  <c r="AR132" i="22"/>
  <c r="AR117" i="22"/>
  <c r="AR116" i="22"/>
  <c r="AR101" i="22"/>
  <c r="AR100" i="22"/>
  <c r="AR85" i="22"/>
  <c r="AR84" i="22"/>
  <c r="AR69" i="22"/>
  <c r="AR68" i="22"/>
  <c r="AR53" i="22"/>
  <c r="AR52" i="22"/>
  <c r="AR37" i="22"/>
  <c r="AR36" i="22"/>
  <c r="AR21" i="22"/>
  <c r="AR20" i="22"/>
  <c r="AR5" i="22"/>
  <c r="O14" i="5"/>
  <c r="H513" i="2"/>
  <c r="H514" i="2"/>
  <c r="H575" i="2"/>
  <c r="H512" i="2"/>
  <c r="AD650" i="33" l="1"/>
  <c r="AR6" i="22"/>
  <c r="Q34" i="5"/>
  <c r="Q14" i="5"/>
  <c r="Q44" i="5"/>
  <c r="Q36" i="5"/>
  <c r="Q37" i="5"/>
  <c r="Q35" i="5"/>
  <c r="Q33" i="5"/>
  <c r="Q43" i="5"/>
  <c r="Q38" i="5"/>
  <c r="Q42" i="5"/>
  <c r="Q41" i="5"/>
  <c r="Q40" i="5"/>
  <c r="Q39" i="5"/>
  <c r="Q62" i="5"/>
  <c r="Q64" i="5"/>
  <c r="Q60" i="5"/>
  <c r="Q61" i="5"/>
  <c r="Q63" i="5"/>
  <c r="Q59" i="5"/>
  <c r="Q57" i="5"/>
  <c r="Q65" i="5"/>
  <c r="Q58" i="5"/>
  <c r="Q85" i="5"/>
  <c r="Q93" i="5"/>
  <c r="H563" i="2"/>
  <c r="H544" i="2"/>
  <c r="H560" i="2"/>
  <c r="H534" i="2"/>
  <c r="H561" i="2"/>
  <c r="H545" i="2"/>
  <c r="H543" i="2"/>
  <c r="H542" i="2"/>
  <c r="H564" i="2"/>
  <c r="H541" i="2"/>
  <c r="H537" i="2"/>
  <c r="H546" i="2"/>
  <c r="H562" i="2"/>
  <c r="H539" i="2"/>
  <c r="H535" i="2"/>
  <c r="H559" i="2"/>
  <c r="H540" i="2"/>
  <c r="H536" i="2"/>
  <c r="H565" i="2"/>
  <c r="AD12" i="30"/>
  <c r="AE12" i="30" s="1"/>
  <c r="AD13" i="30"/>
  <c r="AD14" i="30"/>
  <c r="AE14" i="30" s="1"/>
  <c r="AD15" i="30"/>
  <c r="AD16" i="30"/>
  <c r="AE16" i="30" s="1"/>
  <c r="AD17" i="30"/>
  <c r="AE17" i="30" s="1"/>
  <c r="AD18" i="30"/>
  <c r="AE18" i="30" s="1"/>
  <c r="AD19" i="30"/>
  <c r="AE19" i="30" s="1"/>
  <c r="AD20" i="30"/>
  <c r="AE20" i="30" s="1"/>
  <c r="AD21" i="30"/>
  <c r="AE21" i="30" s="1"/>
  <c r="AD22" i="30"/>
  <c r="AE22" i="30" s="1"/>
  <c r="AD23" i="30"/>
  <c r="AE23" i="30" s="1"/>
  <c r="AD24" i="30"/>
  <c r="AE24" i="30" s="1"/>
  <c r="AD25" i="30"/>
  <c r="AE25" i="30" s="1"/>
  <c r="AD26" i="30"/>
  <c r="AE26" i="30" s="1"/>
  <c r="AD27" i="30"/>
  <c r="AE27" i="30" s="1"/>
  <c r="AD28" i="30"/>
  <c r="AE28" i="30" s="1"/>
  <c r="AD29" i="30"/>
  <c r="AE29" i="30" s="1"/>
  <c r="AD30" i="30"/>
  <c r="AE30" i="30" s="1"/>
  <c r="AD31" i="30"/>
  <c r="AE31" i="30" s="1"/>
  <c r="AD32" i="30"/>
  <c r="AE32" i="30" s="1"/>
  <c r="AD33" i="30"/>
  <c r="AE33" i="30" s="1"/>
  <c r="AD34" i="30"/>
  <c r="AE34" i="30" s="1"/>
  <c r="AD35" i="30"/>
  <c r="AE35" i="30" s="1"/>
  <c r="AD36" i="30"/>
  <c r="AE36" i="30" s="1"/>
  <c r="AD37" i="30"/>
  <c r="AE37" i="30" s="1"/>
  <c r="AD38" i="30"/>
  <c r="AE38" i="30" s="1"/>
  <c r="AD39" i="30"/>
  <c r="AE39" i="30" s="1"/>
  <c r="AD40" i="30"/>
  <c r="AE40" i="30" s="1"/>
  <c r="AD41" i="30"/>
  <c r="AD42" i="30"/>
  <c r="AE42" i="30" s="1"/>
  <c r="AD43" i="30"/>
  <c r="AE43" i="30" s="1"/>
  <c r="AD44" i="30"/>
  <c r="AD45" i="30"/>
  <c r="AD46" i="30"/>
  <c r="AF46" i="30" s="1"/>
  <c r="AD47" i="30"/>
  <c r="AF47" i="30" s="1"/>
  <c r="AD48" i="30"/>
  <c r="AF48" i="30" s="1"/>
  <c r="AD49" i="30"/>
  <c r="AF49" i="30" s="1"/>
  <c r="AD50" i="30"/>
  <c r="AF50" i="30" s="1"/>
  <c r="AD51" i="30"/>
  <c r="AF51" i="30" s="1"/>
  <c r="AD52" i="30"/>
  <c r="AF52" i="30" s="1"/>
  <c r="AD53" i="30"/>
  <c r="AF53" i="30" s="1"/>
  <c r="AD54" i="30"/>
  <c r="AF54" i="30" s="1"/>
  <c r="AD55" i="30"/>
  <c r="AF55" i="30" s="1"/>
  <c r="AD56" i="30"/>
  <c r="AF56" i="30" s="1"/>
  <c r="AD57" i="30"/>
  <c r="AF57" i="30" s="1"/>
  <c r="AD58" i="30"/>
  <c r="AD59" i="30"/>
  <c r="AD60" i="30"/>
  <c r="AF60" i="30" s="1"/>
  <c r="AD61" i="30"/>
  <c r="AF61" i="30" s="1"/>
  <c r="AD62" i="30"/>
  <c r="AD63" i="30"/>
  <c r="AF63" i="30" s="1"/>
  <c r="AD64" i="30"/>
  <c r="AD65" i="30"/>
  <c r="AE65" i="30" s="1"/>
  <c r="AD66" i="30"/>
  <c r="AE66" i="30" s="1"/>
  <c r="AD67" i="30"/>
  <c r="AE67" i="30" s="1"/>
  <c r="AD68" i="30"/>
  <c r="AE68" i="30" s="1"/>
  <c r="AD69" i="30"/>
  <c r="AE69" i="30" s="1"/>
  <c r="AD70" i="30"/>
  <c r="AE70" i="30" s="1"/>
  <c r="AD71" i="30"/>
  <c r="AE71" i="30" s="1"/>
  <c r="AD72" i="30"/>
  <c r="AE72" i="30" s="1"/>
  <c r="AD6" i="30"/>
  <c r="AD7" i="30"/>
  <c r="AD8" i="30"/>
  <c r="AE8" i="30" s="1"/>
  <c r="AD9" i="30"/>
  <c r="AE9" i="30" s="1"/>
  <c r="AD10" i="30"/>
  <c r="AE10" i="30" s="1"/>
  <c r="AD11" i="30"/>
  <c r="AE59" i="30" l="1"/>
  <c r="U34" i="5"/>
  <c r="U40" i="5"/>
  <c r="T40" i="5" s="1"/>
  <c r="U36" i="5"/>
  <c r="AE13" i="30"/>
  <c r="U39" i="5"/>
  <c r="T39" i="5" s="1"/>
  <c r="AE7" i="30"/>
  <c r="U35" i="5"/>
  <c r="T35" i="5" s="1"/>
  <c r="AE58" i="30"/>
  <c r="U59" i="5"/>
  <c r="AE45" i="30"/>
  <c r="U41" i="5"/>
  <c r="T41" i="5" s="1"/>
  <c r="AE15" i="30"/>
  <c r="U43" i="5"/>
  <c r="T43" i="5" s="1"/>
  <c r="AE64" i="30"/>
  <c r="U38" i="5"/>
  <c r="T38" i="5" s="1"/>
  <c r="AE11" i="30"/>
  <c r="U42" i="5"/>
  <c r="T42" i="5" s="1"/>
  <c r="AE6" i="30"/>
  <c r="AE61" i="30"/>
  <c r="AE60" i="30"/>
  <c r="AE55" i="30"/>
  <c r="AE47" i="30"/>
  <c r="AE46" i="30"/>
  <c r="AE44" i="30"/>
  <c r="AE5" i="30"/>
  <c r="AD3" i="30"/>
  <c r="AE52" i="30"/>
  <c r="AE41" i="30"/>
  <c r="AE53" i="30"/>
  <c r="AE48" i="30"/>
  <c r="AE63" i="30"/>
  <c r="AE51" i="30"/>
  <c r="AE50" i="30"/>
  <c r="AE49" i="30"/>
  <c r="AE62" i="30"/>
  <c r="AE57" i="30"/>
  <c r="AE56" i="30"/>
  <c r="AE54" i="30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10" i="2"/>
  <c r="O9" i="5"/>
  <c r="O10" i="5"/>
  <c r="O11" i="5"/>
  <c r="O12" i="5"/>
  <c r="O13" i="5"/>
  <c r="H551" i="2"/>
  <c r="T34" i="5" l="1"/>
  <c r="W34" i="5" s="1"/>
  <c r="AD244" i="33"/>
  <c r="T36" i="5"/>
  <c r="W36" i="5" s="1"/>
  <c r="AD250" i="33"/>
  <c r="W40" i="5"/>
  <c r="AD248" i="33"/>
  <c r="W38" i="5"/>
  <c r="AD253" i="33"/>
  <c r="W43" i="5"/>
  <c r="AD251" i="33"/>
  <c r="W41" i="5"/>
  <c r="AD504" i="33"/>
  <c r="T59" i="5"/>
  <c r="W59" i="5" s="1"/>
  <c r="AD245" i="33"/>
  <c r="W35" i="5"/>
  <c r="AD249" i="33"/>
  <c r="W39" i="5"/>
  <c r="AD252" i="33"/>
  <c r="W42" i="5"/>
  <c r="Q8" i="5"/>
  <c r="AL218" i="33"/>
  <c r="Q13" i="5"/>
  <c r="Q12" i="5"/>
  <c r="Q11" i="5"/>
  <c r="Q10" i="5"/>
  <c r="Q9" i="5"/>
  <c r="H527" i="2"/>
  <c r="H516" i="2"/>
  <c r="H550" i="2"/>
  <c r="H549" i="2"/>
  <c r="H538" i="2"/>
  <c r="H548" i="2"/>
  <c r="AE3" i="30"/>
  <c r="AD246" i="33" l="1"/>
  <c r="K5" i="34"/>
  <c r="L5" i="34"/>
  <c r="P13" i="34"/>
  <c r="P8" i="34"/>
  <c r="P9" i="34"/>
  <c r="P10" i="34"/>
  <c r="P11" i="34"/>
  <c r="P12" i="34"/>
  <c r="P7" i="34"/>
  <c r="Z5" i="34"/>
  <c r="V5" i="34"/>
  <c r="U12" i="5" l="1"/>
  <c r="T12" i="5" s="1"/>
  <c r="W12" i="5" s="1"/>
  <c r="O11" i="34"/>
  <c r="M11" i="34" s="1"/>
  <c r="U11" i="5"/>
  <c r="O10" i="34"/>
  <c r="M10" i="34" s="1"/>
  <c r="U14" i="5"/>
  <c r="O13" i="34"/>
  <c r="M13" i="34" s="1"/>
  <c r="U58" i="5"/>
  <c r="T58" i="5" s="1"/>
  <c r="W58" i="5" s="1"/>
  <c r="U8" i="5"/>
  <c r="O7" i="34"/>
  <c r="M7" i="34" s="1"/>
  <c r="U10" i="5"/>
  <c r="T10" i="5" s="1"/>
  <c r="W10" i="5" s="1"/>
  <c r="O9" i="34"/>
  <c r="M9" i="34" s="1"/>
  <c r="U57" i="5"/>
  <c r="T57" i="5" s="1"/>
  <c r="W57" i="5" s="1"/>
  <c r="U13" i="5"/>
  <c r="T13" i="5" s="1"/>
  <c r="W13" i="5" s="1"/>
  <c r="O12" i="34"/>
  <c r="M12" i="34" s="1"/>
  <c r="U9" i="5"/>
  <c r="T9" i="5" s="1"/>
  <c r="W9" i="5" s="1"/>
  <c r="O8" i="34"/>
  <c r="M8" i="34" s="1"/>
  <c r="U91" i="5"/>
  <c r="Q9" i="34"/>
  <c r="N13" i="34"/>
  <c r="P5" i="34"/>
  <c r="O5" i="34" s="1"/>
  <c r="Q13" i="34"/>
  <c r="N12" i="34"/>
  <c r="N11" i="34"/>
  <c r="N10" i="34"/>
  <c r="Q7" i="34"/>
  <c r="Q12" i="34"/>
  <c r="Q11" i="34"/>
  <c r="Q10" i="34"/>
  <c r="Q8" i="34"/>
  <c r="O45" i="5"/>
  <c r="H515" i="2"/>
  <c r="N22" i="33"/>
  <c r="N23" i="33"/>
  <c r="N24" i="33"/>
  <c r="N26" i="33"/>
  <c r="N27" i="33"/>
  <c r="N28" i="33"/>
  <c r="N29" i="33"/>
  <c r="N30" i="33"/>
  <c r="N31" i="33"/>
  <c r="N32" i="33"/>
  <c r="N33" i="33"/>
  <c r="N35" i="33"/>
  <c r="N36" i="33"/>
  <c r="N37" i="33"/>
  <c r="N42" i="33"/>
  <c r="N43" i="33"/>
  <c r="N44" i="33"/>
  <c r="N45" i="33"/>
  <c r="N46" i="33"/>
  <c r="N48" i="33"/>
  <c r="N49" i="33"/>
  <c r="N50" i="33"/>
  <c r="N51" i="33"/>
  <c r="N52" i="33"/>
  <c r="N53" i="33"/>
  <c r="N55" i="33"/>
  <c r="N56" i="33"/>
  <c r="N57" i="33"/>
  <c r="N58" i="33"/>
  <c r="N59" i="33"/>
  <c r="N60" i="33"/>
  <c r="N61" i="33"/>
  <c r="N62" i="33"/>
  <c r="N63" i="33"/>
  <c r="N64" i="33"/>
  <c r="N65" i="33"/>
  <c r="N67" i="33"/>
  <c r="N68" i="33"/>
  <c r="N69" i="33"/>
  <c r="N70" i="33"/>
  <c r="N71" i="33"/>
  <c r="N72" i="33"/>
  <c r="N74" i="33"/>
  <c r="N75" i="33"/>
  <c r="N76" i="33"/>
  <c r="N77" i="33"/>
  <c r="N78" i="33"/>
  <c r="N79" i="33"/>
  <c r="N81" i="33"/>
  <c r="N82" i="33"/>
  <c r="N83" i="33"/>
  <c r="N84" i="33"/>
  <c r="N85" i="33"/>
  <c r="N86" i="33"/>
  <c r="N87" i="33"/>
  <c r="N88" i="33"/>
  <c r="N89" i="33"/>
  <c r="N91" i="33"/>
  <c r="N92" i="33"/>
  <c r="N93" i="33"/>
  <c r="N94" i="33"/>
  <c r="N95" i="33"/>
  <c r="N96" i="33"/>
  <c r="N97" i="33"/>
  <c r="N99" i="33"/>
  <c r="N100" i="33"/>
  <c r="N101" i="33"/>
  <c r="N102" i="33"/>
  <c r="N103" i="33"/>
  <c r="N105" i="33"/>
  <c r="N106" i="33"/>
  <c r="N107" i="33"/>
  <c r="N108" i="33"/>
  <c r="N109" i="33"/>
  <c r="N110" i="33"/>
  <c r="N111" i="33"/>
  <c r="N112" i="33"/>
  <c r="N113" i="33"/>
  <c r="N114" i="33"/>
  <c r="N115" i="33"/>
  <c r="N116" i="33"/>
  <c r="N117" i="33"/>
  <c r="N118" i="33"/>
  <c r="N119" i="33"/>
  <c r="N120" i="33"/>
  <c r="N121" i="33"/>
  <c r="N122" i="33"/>
  <c r="N123" i="33"/>
  <c r="N124" i="33"/>
  <c r="N125" i="33"/>
  <c r="N126" i="33"/>
  <c r="N127" i="33"/>
  <c r="N129" i="33"/>
  <c r="N130" i="33"/>
  <c r="N132" i="33"/>
  <c r="N133" i="33"/>
  <c r="N134" i="33"/>
  <c r="N135" i="33"/>
  <c r="N136" i="33"/>
  <c r="N137" i="33"/>
  <c r="N138" i="33"/>
  <c r="N139" i="33"/>
  <c r="N140" i="33"/>
  <c r="N141" i="33"/>
  <c r="N142" i="33"/>
  <c r="N143" i="33"/>
  <c r="N144" i="33"/>
  <c r="N145" i="33"/>
  <c r="N146" i="33"/>
  <c r="N147" i="33"/>
  <c r="N149" i="33"/>
  <c r="N150" i="33"/>
  <c r="N151" i="33"/>
  <c r="N154" i="33"/>
  <c r="N155" i="33"/>
  <c r="N157" i="33"/>
  <c r="N158" i="33"/>
  <c r="N160" i="33"/>
  <c r="N161" i="33"/>
  <c r="N164" i="33"/>
  <c r="N165" i="33"/>
  <c r="N166" i="33"/>
  <c r="N167" i="33"/>
  <c r="N168" i="33"/>
  <c r="N170" i="33"/>
  <c r="N171" i="33"/>
  <c r="N172" i="33"/>
  <c r="N173" i="33"/>
  <c r="N174" i="33"/>
  <c r="N176" i="33"/>
  <c r="N177" i="33"/>
  <c r="N178" i="33"/>
  <c r="N179" i="33"/>
  <c r="N180" i="33"/>
  <c r="N182" i="33"/>
  <c r="N183" i="33"/>
  <c r="N184" i="33"/>
  <c r="N186" i="33"/>
  <c r="N187" i="33"/>
  <c r="N188" i="33"/>
  <c r="N190" i="33"/>
  <c r="N191" i="33"/>
  <c r="N192" i="33"/>
  <c r="N193" i="33"/>
  <c r="N195" i="33"/>
  <c r="N196" i="33"/>
  <c r="N198" i="33"/>
  <c r="N199" i="33"/>
  <c r="N200" i="33"/>
  <c r="N201" i="33"/>
  <c r="N202" i="33"/>
  <c r="N204" i="33"/>
  <c r="N205" i="33"/>
  <c r="N209" i="33"/>
  <c r="N210" i="33"/>
  <c r="N213" i="33"/>
  <c r="N214" i="33"/>
  <c r="N215" i="33"/>
  <c r="N216" i="33"/>
  <c r="N218" i="33"/>
  <c r="N219" i="33"/>
  <c r="N220" i="33"/>
  <c r="N221" i="33"/>
  <c r="N222" i="33"/>
  <c r="N223" i="33"/>
  <c r="N224" i="33"/>
  <c r="N225" i="33"/>
  <c r="N226" i="33"/>
  <c r="N227" i="33"/>
  <c r="N228" i="33"/>
  <c r="N229" i="33"/>
  <c r="N230" i="33"/>
  <c r="N231" i="33"/>
  <c r="N232" i="33"/>
  <c r="N233" i="33"/>
  <c r="N234" i="33"/>
  <c r="N235" i="33"/>
  <c r="N236" i="33"/>
  <c r="N237" i="33"/>
  <c r="N238" i="33"/>
  <c r="N239" i="33"/>
  <c r="N240" i="33"/>
  <c r="N241" i="33"/>
  <c r="N242" i="33"/>
  <c r="N243" i="33"/>
  <c r="N244" i="33"/>
  <c r="N245" i="33"/>
  <c r="N246" i="33"/>
  <c r="N247" i="33"/>
  <c r="N248" i="33"/>
  <c r="N249" i="33"/>
  <c r="N250" i="33"/>
  <c r="N251" i="33"/>
  <c r="N252" i="33"/>
  <c r="N253" i="33"/>
  <c r="N254" i="33"/>
  <c r="N255" i="33"/>
  <c r="N258" i="33"/>
  <c r="N259" i="33"/>
  <c r="N260" i="33"/>
  <c r="N261" i="33"/>
  <c r="N262" i="33"/>
  <c r="N264" i="33"/>
  <c r="N265" i="33"/>
  <c r="N266" i="33"/>
  <c r="N268" i="33"/>
  <c r="N269" i="33"/>
  <c r="N270" i="33"/>
  <c r="N271" i="33"/>
  <c r="N272" i="33"/>
  <c r="N274" i="33"/>
  <c r="N275" i="33"/>
  <c r="N276" i="33"/>
  <c r="N277" i="33"/>
  <c r="N278" i="33"/>
  <c r="N280" i="33"/>
  <c r="N281" i="33"/>
  <c r="N283" i="33"/>
  <c r="N284" i="33"/>
  <c r="N285" i="33"/>
  <c r="N286" i="33"/>
  <c r="N287" i="33"/>
  <c r="N289" i="33"/>
  <c r="N290" i="33"/>
  <c r="N291" i="33"/>
  <c r="N292" i="33"/>
  <c r="N293" i="33"/>
  <c r="N294" i="33"/>
  <c r="N295" i="33"/>
  <c r="N296" i="33"/>
  <c r="N298" i="33"/>
  <c r="N299" i="33"/>
  <c r="N300" i="33"/>
  <c r="N301" i="33"/>
  <c r="N302" i="33"/>
  <c r="N303" i="33"/>
  <c r="N304" i="33"/>
  <c r="N306" i="33"/>
  <c r="N307" i="33"/>
  <c r="N308" i="33"/>
  <c r="N309" i="33"/>
  <c r="N310" i="33"/>
  <c r="N311" i="33"/>
  <c r="N313" i="33"/>
  <c r="N314" i="33"/>
  <c r="N315" i="33"/>
  <c r="N316" i="33"/>
  <c r="N317" i="33"/>
  <c r="N318" i="33"/>
  <c r="N319" i="33"/>
  <c r="N320" i="33"/>
  <c r="N321" i="33"/>
  <c r="N322" i="33"/>
  <c r="N323" i="33"/>
  <c r="N324" i="33"/>
  <c r="N325" i="33"/>
  <c r="N326" i="33"/>
  <c r="N327" i="33"/>
  <c r="N328" i="33"/>
  <c r="N329" i="33"/>
  <c r="N330" i="33"/>
  <c r="N331" i="33"/>
  <c r="N332" i="33"/>
  <c r="N333" i="33"/>
  <c r="N334" i="33"/>
  <c r="N335" i="33"/>
  <c r="N336" i="33"/>
  <c r="N337" i="33"/>
  <c r="N339" i="33"/>
  <c r="N340" i="33"/>
  <c r="N342" i="33"/>
  <c r="N343" i="33"/>
  <c r="N344" i="33"/>
  <c r="N345" i="33"/>
  <c r="N346" i="33"/>
  <c r="N347" i="33"/>
  <c r="N348" i="33"/>
  <c r="N349" i="33"/>
  <c r="N350" i="33"/>
  <c r="N351" i="33"/>
  <c r="N352" i="33"/>
  <c r="N356" i="33"/>
  <c r="N357" i="33"/>
  <c r="N358" i="33"/>
  <c r="N359" i="33"/>
  <c r="N360" i="33"/>
  <c r="N361" i="33"/>
  <c r="N362" i="33"/>
  <c r="N364" i="33"/>
  <c r="N365" i="33"/>
  <c r="N366" i="33"/>
  <c r="N367" i="33"/>
  <c r="N368" i="33"/>
  <c r="N369" i="33"/>
  <c r="N370" i="33"/>
  <c r="N371" i="33"/>
  <c r="N373" i="33"/>
  <c r="N374" i="33"/>
  <c r="N376" i="33"/>
  <c r="N377" i="33"/>
  <c r="N378" i="33"/>
  <c r="N380" i="33"/>
  <c r="N381" i="33"/>
  <c r="N382" i="33"/>
  <c r="N383" i="33"/>
  <c r="N384" i="33"/>
  <c r="N385" i="33"/>
  <c r="N387" i="33"/>
  <c r="N388" i="33"/>
  <c r="N389" i="33"/>
  <c r="N390" i="33"/>
  <c r="N391" i="33"/>
  <c r="N393" i="33"/>
  <c r="N394" i="33"/>
  <c r="N395" i="33"/>
  <c r="N397" i="33"/>
  <c r="N398" i="33"/>
  <c r="N399" i="33"/>
  <c r="N400" i="33"/>
  <c r="N401" i="33"/>
  <c r="N402" i="33"/>
  <c r="N404" i="33"/>
  <c r="N405" i="33"/>
  <c r="N407" i="33"/>
  <c r="N408" i="33"/>
  <c r="N409" i="33"/>
  <c r="N410" i="33"/>
  <c r="N411" i="33"/>
  <c r="N412" i="33"/>
  <c r="N413" i="33"/>
  <c r="N416" i="33"/>
  <c r="N417" i="33"/>
  <c r="N418" i="33"/>
  <c r="N419" i="33"/>
  <c r="N420" i="33"/>
  <c r="N421" i="33"/>
  <c r="N422" i="33"/>
  <c r="N423" i="33"/>
  <c r="N424" i="33"/>
  <c r="N425" i="33"/>
  <c r="N426" i="33"/>
  <c r="N427" i="33"/>
  <c r="N428" i="33"/>
  <c r="N430" i="33"/>
  <c r="N431" i="33"/>
  <c r="N432" i="33"/>
  <c r="N433" i="33"/>
  <c r="N434" i="33"/>
  <c r="N436" i="33"/>
  <c r="N437" i="33"/>
  <c r="N439" i="33"/>
  <c r="N440" i="33"/>
  <c r="N441" i="33"/>
  <c r="N442" i="33"/>
  <c r="N443" i="33"/>
  <c r="N444" i="33"/>
  <c r="N445" i="33"/>
  <c r="N446" i="33"/>
  <c r="N448" i="33"/>
  <c r="N449" i="33"/>
  <c r="N451" i="33"/>
  <c r="N452" i="33"/>
  <c r="N453" i="33"/>
  <c r="N454" i="33"/>
  <c r="N455" i="33"/>
  <c r="N457" i="33"/>
  <c r="N458" i="33"/>
  <c r="N459" i="33"/>
  <c r="N460" i="33"/>
  <c r="N461" i="33"/>
  <c r="N462" i="33"/>
  <c r="N464" i="33"/>
  <c r="N465" i="33"/>
  <c r="N466" i="33"/>
  <c r="N467" i="33"/>
  <c r="N469" i="33"/>
  <c r="N470" i="33"/>
  <c r="N471" i="33"/>
  <c r="N472" i="33"/>
  <c r="N473" i="33"/>
  <c r="N474" i="33"/>
  <c r="N475" i="33"/>
  <c r="N477" i="33"/>
  <c r="N478" i="33"/>
  <c r="N480" i="33"/>
  <c r="N481" i="33"/>
  <c r="N482" i="33"/>
  <c r="N483" i="33"/>
  <c r="N484" i="33"/>
  <c r="N486" i="33"/>
  <c r="N487" i="33"/>
  <c r="N488" i="33"/>
  <c r="N489" i="33"/>
  <c r="N490" i="33"/>
  <c r="N491" i="33"/>
  <c r="N493" i="33"/>
  <c r="N495" i="33"/>
  <c r="N496" i="33"/>
  <c r="N497" i="33"/>
  <c r="N498" i="33"/>
  <c r="N499" i="33"/>
  <c r="N500" i="33"/>
  <c r="N501" i="33"/>
  <c r="N502" i="33"/>
  <c r="N503" i="33"/>
  <c r="N504" i="33"/>
  <c r="N505" i="33"/>
  <c r="N506" i="33"/>
  <c r="N507" i="33"/>
  <c r="N508" i="33"/>
  <c r="N509" i="33"/>
  <c r="N510" i="33"/>
  <c r="N511" i="33"/>
  <c r="N513" i="33"/>
  <c r="N517" i="33"/>
  <c r="N518" i="33"/>
  <c r="N519" i="33"/>
  <c r="N520" i="33"/>
  <c r="N521" i="33"/>
  <c r="N522" i="33"/>
  <c r="N524" i="33"/>
  <c r="N525" i="33"/>
  <c r="N526" i="33"/>
  <c r="N527" i="33"/>
  <c r="N528" i="33"/>
  <c r="N530" i="33"/>
  <c r="N531" i="33"/>
  <c r="N532" i="33"/>
  <c r="N533" i="33"/>
  <c r="N534" i="33"/>
  <c r="N536" i="33"/>
  <c r="N537" i="33"/>
  <c r="N538" i="33"/>
  <c r="N539" i="33"/>
  <c r="N540" i="33"/>
  <c r="N542" i="33"/>
  <c r="N543" i="33"/>
  <c r="N544" i="33"/>
  <c r="N545" i="33"/>
  <c r="N546" i="33"/>
  <c r="N548" i="33"/>
  <c r="N549" i="33"/>
  <c r="N550" i="33"/>
  <c r="N551" i="33"/>
  <c r="N552" i="33"/>
  <c r="N554" i="33"/>
  <c r="N555" i="33"/>
  <c r="N556" i="33"/>
  <c r="N557" i="33"/>
  <c r="N559" i="33"/>
  <c r="N560" i="33"/>
  <c r="N561" i="33"/>
  <c r="N562" i="33"/>
  <c r="N563" i="33"/>
  <c r="N564" i="33"/>
  <c r="N565" i="33"/>
  <c r="N566" i="33"/>
  <c r="N567" i="33"/>
  <c r="N569" i="33"/>
  <c r="N570" i="33"/>
  <c r="N571" i="33"/>
  <c r="N572" i="33"/>
  <c r="N573" i="33"/>
  <c r="N574" i="33"/>
  <c r="N575" i="33"/>
  <c r="N576" i="33"/>
  <c r="N578" i="33"/>
  <c r="N579" i="33"/>
  <c r="N581" i="33"/>
  <c r="N582" i="33"/>
  <c r="N584" i="33"/>
  <c r="N585" i="33"/>
  <c r="N586" i="33"/>
  <c r="N587" i="33"/>
  <c r="N588" i="33"/>
  <c r="N590" i="33"/>
  <c r="N591" i="33"/>
  <c r="N592" i="33"/>
  <c r="N593" i="33"/>
  <c r="N594" i="33"/>
  <c r="N595" i="33"/>
  <c r="N596" i="33"/>
  <c r="N598" i="33"/>
  <c r="N599" i="33"/>
  <c r="N600" i="33"/>
  <c r="N601" i="33"/>
  <c r="N602" i="33"/>
  <c r="N606" i="33"/>
  <c r="N607" i="33"/>
  <c r="N608" i="33"/>
  <c r="N609" i="33"/>
  <c r="N610" i="33"/>
  <c r="N611" i="33"/>
  <c r="N612" i="33"/>
  <c r="N613" i="33"/>
  <c r="N614" i="33"/>
  <c r="N615" i="33"/>
  <c r="N616" i="33"/>
  <c r="N617" i="33"/>
  <c r="N619" i="33"/>
  <c r="N620" i="33"/>
  <c r="N621" i="33"/>
  <c r="N622" i="33"/>
  <c r="N623" i="33"/>
  <c r="N624" i="33"/>
  <c r="N626" i="33"/>
  <c r="N627" i="33"/>
  <c r="N629" i="33"/>
  <c r="N630" i="33"/>
  <c r="N631" i="33"/>
  <c r="N632" i="33"/>
  <c r="N634" i="33"/>
  <c r="N635" i="33"/>
  <c r="N636" i="33"/>
  <c r="N637" i="33"/>
  <c r="N638" i="33"/>
  <c r="N639" i="33"/>
  <c r="N640" i="33"/>
  <c r="N641" i="33"/>
  <c r="N642" i="33"/>
  <c r="N643" i="33"/>
  <c r="N644" i="33"/>
  <c r="N645" i="33"/>
  <c r="N646" i="33"/>
  <c r="N647" i="33"/>
  <c r="N648" i="33"/>
  <c r="N649" i="33"/>
  <c r="N650" i="33"/>
  <c r="N651" i="33"/>
  <c r="N652" i="33"/>
  <c r="N653" i="33"/>
  <c r="N654" i="33"/>
  <c r="N655" i="33"/>
  <c r="N656" i="33"/>
  <c r="N657" i="33"/>
  <c r="N659" i="33"/>
  <c r="N660" i="33"/>
  <c r="N661" i="33"/>
  <c r="N662" i="33"/>
  <c r="N664" i="33"/>
  <c r="N665" i="33"/>
  <c r="N666" i="33"/>
  <c r="N667" i="33"/>
  <c r="N668" i="33"/>
  <c r="N670" i="33"/>
  <c r="N671" i="33"/>
  <c r="N672" i="33"/>
  <c r="N673" i="33"/>
  <c r="N675" i="33"/>
  <c r="N676" i="33"/>
  <c r="N677" i="33"/>
  <c r="N678" i="33"/>
  <c r="N679" i="33"/>
  <c r="N681" i="33"/>
  <c r="N682" i="33"/>
  <c r="N683" i="33"/>
  <c r="N684" i="33"/>
  <c r="N685" i="33"/>
  <c r="N687" i="33"/>
  <c r="N688" i="33"/>
  <c r="N689" i="33"/>
  <c r="N690" i="33"/>
  <c r="N692" i="33"/>
  <c r="N693" i="33"/>
  <c r="N694" i="33"/>
  <c r="N695" i="33"/>
  <c r="N696" i="33"/>
  <c r="N697" i="33"/>
  <c r="N698" i="33"/>
  <c r="N699" i="33"/>
  <c r="N700" i="33"/>
  <c r="N702" i="33"/>
  <c r="N703" i="33"/>
  <c r="N707" i="33"/>
  <c r="N709" i="33"/>
  <c r="N710" i="33"/>
  <c r="N711" i="33"/>
  <c r="N712" i="33"/>
  <c r="N713" i="33"/>
  <c r="N716" i="33"/>
  <c r="N717" i="33"/>
  <c r="N718" i="33"/>
  <c r="N719" i="33"/>
  <c r="N720" i="33"/>
  <c r="N721" i="33"/>
  <c r="N722" i="33"/>
  <c r="N723" i="33"/>
  <c r="N724" i="33"/>
  <c r="N725" i="33"/>
  <c r="N726" i="33"/>
  <c r="N727" i="33"/>
  <c r="N728" i="33"/>
  <c r="N729" i="33"/>
  <c r="N731" i="33"/>
  <c r="N732" i="33"/>
  <c r="O22" i="33"/>
  <c r="P22" i="33"/>
  <c r="Q22" i="33"/>
  <c r="R22" i="33"/>
  <c r="S22" i="33"/>
  <c r="O23" i="33"/>
  <c r="P23" i="33"/>
  <c r="Q23" i="33"/>
  <c r="R23" i="33"/>
  <c r="S23" i="33"/>
  <c r="O24" i="33"/>
  <c r="P24" i="33"/>
  <c r="Q24" i="33"/>
  <c r="R24" i="33"/>
  <c r="S24" i="33"/>
  <c r="O26" i="33"/>
  <c r="P26" i="33"/>
  <c r="Q26" i="33"/>
  <c r="R26" i="33"/>
  <c r="S26" i="33"/>
  <c r="O27" i="33"/>
  <c r="P27" i="33"/>
  <c r="Q27" i="33"/>
  <c r="R27" i="33"/>
  <c r="S27" i="33"/>
  <c r="O28" i="33"/>
  <c r="P28" i="33"/>
  <c r="Q28" i="33"/>
  <c r="R28" i="33"/>
  <c r="S28" i="33"/>
  <c r="O29" i="33"/>
  <c r="P29" i="33"/>
  <c r="Q29" i="33"/>
  <c r="R29" i="33"/>
  <c r="S29" i="33"/>
  <c r="O30" i="33"/>
  <c r="P30" i="33"/>
  <c r="Q30" i="33"/>
  <c r="R30" i="33"/>
  <c r="S30" i="33"/>
  <c r="O31" i="33"/>
  <c r="P31" i="33"/>
  <c r="Q31" i="33"/>
  <c r="R31" i="33"/>
  <c r="S31" i="33"/>
  <c r="O32" i="33"/>
  <c r="P32" i="33"/>
  <c r="Q32" i="33"/>
  <c r="R32" i="33"/>
  <c r="S32" i="33"/>
  <c r="O33" i="33"/>
  <c r="P33" i="33"/>
  <c r="Q33" i="33"/>
  <c r="R33" i="33"/>
  <c r="S33" i="33"/>
  <c r="O35" i="33"/>
  <c r="O6" i="33" s="1"/>
  <c r="P35" i="33"/>
  <c r="P6" i="33" s="1"/>
  <c r="Q35" i="33"/>
  <c r="Q6" i="33" s="1"/>
  <c r="R35" i="33"/>
  <c r="R6" i="33" s="1"/>
  <c r="S35" i="33"/>
  <c r="S6" i="33" s="1"/>
  <c r="O36" i="33"/>
  <c r="O7" i="33" s="1"/>
  <c r="P36" i="33"/>
  <c r="P7" i="33" s="1"/>
  <c r="Q36" i="33"/>
  <c r="Q7" i="33" s="1"/>
  <c r="R36" i="33"/>
  <c r="R7" i="33" s="1"/>
  <c r="S36" i="33"/>
  <c r="S7" i="33" s="1"/>
  <c r="O37" i="33"/>
  <c r="P37" i="33"/>
  <c r="Q37" i="33"/>
  <c r="R37" i="33"/>
  <c r="S37" i="33"/>
  <c r="O42" i="33"/>
  <c r="P42" i="33"/>
  <c r="Q42" i="33"/>
  <c r="R42" i="33"/>
  <c r="S42" i="33"/>
  <c r="O43" i="33"/>
  <c r="P43" i="33"/>
  <c r="Q43" i="33"/>
  <c r="R43" i="33"/>
  <c r="S43" i="33"/>
  <c r="O44" i="33"/>
  <c r="P44" i="33"/>
  <c r="Q44" i="33"/>
  <c r="R44" i="33"/>
  <c r="S44" i="33"/>
  <c r="O45" i="33"/>
  <c r="P45" i="33"/>
  <c r="Q45" i="33"/>
  <c r="R45" i="33"/>
  <c r="S45" i="33"/>
  <c r="O46" i="33"/>
  <c r="P46" i="33"/>
  <c r="Q46" i="33"/>
  <c r="R46" i="33"/>
  <c r="S46" i="33"/>
  <c r="O48" i="33"/>
  <c r="P48" i="33"/>
  <c r="Q48" i="33"/>
  <c r="R48" i="33"/>
  <c r="S48" i="33"/>
  <c r="O49" i="33"/>
  <c r="P49" i="33"/>
  <c r="Q49" i="33"/>
  <c r="R49" i="33"/>
  <c r="S49" i="33"/>
  <c r="O50" i="33"/>
  <c r="P50" i="33"/>
  <c r="Q50" i="33"/>
  <c r="R50" i="33"/>
  <c r="S50" i="33"/>
  <c r="O51" i="33"/>
  <c r="P51" i="33"/>
  <c r="Q51" i="33"/>
  <c r="R51" i="33"/>
  <c r="S51" i="33"/>
  <c r="O52" i="33"/>
  <c r="P52" i="33"/>
  <c r="Q52" i="33"/>
  <c r="R52" i="33"/>
  <c r="S52" i="33"/>
  <c r="O53" i="33"/>
  <c r="P53" i="33"/>
  <c r="Q53" i="33"/>
  <c r="R53" i="33"/>
  <c r="S53" i="33"/>
  <c r="O55" i="33"/>
  <c r="P55" i="33"/>
  <c r="Q55" i="33"/>
  <c r="R55" i="33"/>
  <c r="S55" i="33"/>
  <c r="O56" i="33"/>
  <c r="P56" i="33"/>
  <c r="Q56" i="33"/>
  <c r="R56" i="33"/>
  <c r="S56" i="33"/>
  <c r="O57" i="33"/>
  <c r="P57" i="33"/>
  <c r="Q57" i="33"/>
  <c r="R57" i="33"/>
  <c r="S57" i="33"/>
  <c r="O58" i="33"/>
  <c r="P58" i="33"/>
  <c r="Q58" i="33"/>
  <c r="R58" i="33"/>
  <c r="S58" i="33"/>
  <c r="O59" i="33"/>
  <c r="P59" i="33"/>
  <c r="Q59" i="33"/>
  <c r="R59" i="33"/>
  <c r="S59" i="33"/>
  <c r="O60" i="33"/>
  <c r="P60" i="33"/>
  <c r="Q60" i="33"/>
  <c r="R60" i="33"/>
  <c r="S60" i="33"/>
  <c r="O61" i="33"/>
  <c r="P61" i="33"/>
  <c r="Q61" i="33"/>
  <c r="R61" i="33"/>
  <c r="S61" i="33"/>
  <c r="O62" i="33"/>
  <c r="P62" i="33"/>
  <c r="Q62" i="33"/>
  <c r="R62" i="33"/>
  <c r="S62" i="33"/>
  <c r="O63" i="33"/>
  <c r="P63" i="33"/>
  <c r="Q63" i="33"/>
  <c r="R63" i="33"/>
  <c r="S63" i="33"/>
  <c r="O64" i="33"/>
  <c r="P64" i="33"/>
  <c r="Q64" i="33"/>
  <c r="R64" i="33"/>
  <c r="S64" i="33"/>
  <c r="O65" i="33"/>
  <c r="P65" i="33"/>
  <c r="Q65" i="33"/>
  <c r="R65" i="33"/>
  <c r="S65" i="33"/>
  <c r="O67" i="33"/>
  <c r="P67" i="33"/>
  <c r="Q67" i="33"/>
  <c r="R67" i="33"/>
  <c r="S67" i="33"/>
  <c r="O68" i="33"/>
  <c r="P68" i="33"/>
  <c r="Q68" i="33"/>
  <c r="R68" i="33"/>
  <c r="S68" i="33"/>
  <c r="O69" i="33"/>
  <c r="P69" i="33"/>
  <c r="Q69" i="33"/>
  <c r="R69" i="33"/>
  <c r="S69" i="33"/>
  <c r="O70" i="33"/>
  <c r="P70" i="33"/>
  <c r="Q70" i="33"/>
  <c r="R70" i="33"/>
  <c r="S70" i="33"/>
  <c r="O71" i="33"/>
  <c r="P71" i="33"/>
  <c r="Q71" i="33"/>
  <c r="R71" i="33"/>
  <c r="S71" i="33"/>
  <c r="O72" i="33"/>
  <c r="P72" i="33"/>
  <c r="Q72" i="33"/>
  <c r="R72" i="33"/>
  <c r="S72" i="33"/>
  <c r="O74" i="33"/>
  <c r="P74" i="33"/>
  <c r="Q74" i="33"/>
  <c r="R74" i="33"/>
  <c r="S74" i="33"/>
  <c r="O75" i="33"/>
  <c r="P75" i="33"/>
  <c r="Q75" i="33"/>
  <c r="R75" i="33"/>
  <c r="S75" i="33"/>
  <c r="O76" i="33"/>
  <c r="P76" i="33"/>
  <c r="Q76" i="33"/>
  <c r="R76" i="33"/>
  <c r="S76" i="33"/>
  <c r="O77" i="33"/>
  <c r="P77" i="33"/>
  <c r="Q77" i="33"/>
  <c r="R77" i="33"/>
  <c r="S77" i="33"/>
  <c r="O78" i="33"/>
  <c r="P78" i="33"/>
  <c r="Q78" i="33"/>
  <c r="R78" i="33"/>
  <c r="S78" i="33"/>
  <c r="O79" i="33"/>
  <c r="P79" i="33"/>
  <c r="Q79" i="33"/>
  <c r="R79" i="33"/>
  <c r="S79" i="33"/>
  <c r="O81" i="33"/>
  <c r="P81" i="33"/>
  <c r="Q81" i="33"/>
  <c r="R81" i="33"/>
  <c r="S81" i="33"/>
  <c r="O82" i="33"/>
  <c r="P82" i="33"/>
  <c r="Q82" i="33"/>
  <c r="R82" i="33"/>
  <c r="S82" i="33"/>
  <c r="O83" i="33"/>
  <c r="P83" i="33"/>
  <c r="Q83" i="33"/>
  <c r="R83" i="33"/>
  <c r="S83" i="33"/>
  <c r="O84" i="33"/>
  <c r="P84" i="33"/>
  <c r="Q84" i="33"/>
  <c r="R84" i="33"/>
  <c r="S84" i="33"/>
  <c r="O85" i="33"/>
  <c r="P85" i="33"/>
  <c r="Q85" i="33"/>
  <c r="R85" i="33"/>
  <c r="S85" i="33"/>
  <c r="O86" i="33"/>
  <c r="P86" i="33"/>
  <c r="Q86" i="33"/>
  <c r="R86" i="33"/>
  <c r="S86" i="33"/>
  <c r="O87" i="33"/>
  <c r="P87" i="33"/>
  <c r="Q87" i="33"/>
  <c r="R87" i="33"/>
  <c r="S87" i="33"/>
  <c r="O88" i="33"/>
  <c r="P88" i="33"/>
  <c r="Q88" i="33"/>
  <c r="R88" i="33"/>
  <c r="S88" i="33"/>
  <c r="O89" i="33"/>
  <c r="P89" i="33"/>
  <c r="Q89" i="33"/>
  <c r="R89" i="33"/>
  <c r="S89" i="33"/>
  <c r="O91" i="33"/>
  <c r="P91" i="33"/>
  <c r="Q91" i="33"/>
  <c r="R91" i="33"/>
  <c r="S91" i="33"/>
  <c r="O92" i="33"/>
  <c r="P92" i="33"/>
  <c r="Q92" i="33"/>
  <c r="R92" i="33"/>
  <c r="S92" i="33"/>
  <c r="O93" i="33"/>
  <c r="P93" i="33"/>
  <c r="Q93" i="33"/>
  <c r="R93" i="33"/>
  <c r="S93" i="33"/>
  <c r="O94" i="33"/>
  <c r="P94" i="33"/>
  <c r="Q94" i="33"/>
  <c r="R94" i="33"/>
  <c r="S94" i="33"/>
  <c r="O95" i="33"/>
  <c r="P95" i="33"/>
  <c r="Q95" i="33"/>
  <c r="R95" i="33"/>
  <c r="S95" i="33"/>
  <c r="O96" i="33"/>
  <c r="P96" i="33"/>
  <c r="Q96" i="33"/>
  <c r="R96" i="33"/>
  <c r="S96" i="33"/>
  <c r="O97" i="33"/>
  <c r="P97" i="33"/>
  <c r="Q97" i="33"/>
  <c r="R97" i="33"/>
  <c r="S97" i="33"/>
  <c r="O99" i="33"/>
  <c r="P99" i="33"/>
  <c r="Q99" i="33"/>
  <c r="R99" i="33"/>
  <c r="S99" i="33"/>
  <c r="O100" i="33"/>
  <c r="P100" i="33"/>
  <c r="Q100" i="33"/>
  <c r="R100" i="33"/>
  <c r="S100" i="33"/>
  <c r="O101" i="33"/>
  <c r="P101" i="33"/>
  <c r="Q101" i="33"/>
  <c r="R101" i="33"/>
  <c r="S101" i="33"/>
  <c r="O102" i="33"/>
  <c r="P102" i="33"/>
  <c r="Q102" i="33"/>
  <c r="R102" i="33"/>
  <c r="S102" i="33"/>
  <c r="O103" i="33"/>
  <c r="P103" i="33"/>
  <c r="Q103" i="33"/>
  <c r="R103" i="33"/>
  <c r="S103" i="33"/>
  <c r="O105" i="33"/>
  <c r="P105" i="33"/>
  <c r="Q105" i="33"/>
  <c r="R105" i="33"/>
  <c r="S105" i="33"/>
  <c r="O106" i="33"/>
  <c r="P106" i="33"/>
  <c r="Q106" i="33"/>
  <c r="R106" i="33"/>
  <c r="S106" i="33"/>
  <c r="O107" i="33"/>
  <c r="P107" i="33"/>
  <c r="Q107" i="33"/>
  <c r="R107" i="33"/>
  <c r="S107" i="33"/>
  <c r="O108" i="33"/>
  <c r="P108" i="33"/>
  <c r="Q108" i="33"/>
  <c r="R108" i="33"/>
  <c r="S108" i="33"/>
  <c r="O109" i="33"/>
  <c r="P109" i="33"/>
  <c r="Q109" i="33"/>
  <c r="R109" i="33"/>
  <c r="S109" i="33"/>
  <c r="O110" i="33"/>
  <c r="P110" i="33"/>
  <c r="Q110" i="33"/>
  <c r="R110" i="33"/>
  <c r="S110" i="33"/>
  <c r="O111" i="33"/>
  <c r="P111" i="33"/>
  <c r="Q111" i="33"/>
  <c r="R111" i="33"/>
  <c r="S111" i="33"/>
  <c r="O112" i="33"/>
  <c r="P112" i="33"/>
  <c r="Q112" i="33"/>
  <c r="R112" i="33"/>
  <c r="S112" i="33"/>
  <c r="O113" i="33"/>
  <c r="P113" i="33"/>
  <c r="Q113" i="33"/>
  <c r="R113" i="33"/>
  <c r="S113" i="33"/>
  <c r="O114" i="33"/>
  <c r="P114" i="33"/>
  <c r="Q114" i="33"/>
  <c r="R114" i="33"/>
  <c r="S114" i="33"/>
  <c r="O115" i="33"/>
  <c r="P115" i="33"/>
  <c r="Q115" i="33"/>
  <c r="R115" i="33"/>
  <c r="S115" i="33"/>
  <c r="O116" i="33"/>
  <c r="P116" i="33"/>
  <c r="Q116" i="33"/>
  <c r="R116" i="33"/>
  <c r="S116" i="33"/>
  <c r="O117" i="33"/>
  <c r="P117" i="33"/>
  <c r="Q117" i="33"/>
  <c r="R117" i="33"/>
  <c r="S117" i="33"/>
  <c r="O118" i="33"/>
  <c r="P118" i="33"/>
  <c r="Q118" i="33"/>
  <c r="R118" i="33"/>
  <c r="S118" i="33"/>
  <c r="O119" i="33"/>
  <c r="P119" i="33"/>
  <c r="Q119" i="33"/>
  <c r="R119" i="33"/>
  <c r="S119" i="33"/>
  <c r="O120" i="33"/>
  <c r="P120" i="33"/>
  <c r="Q120" i="33"/>
  <c r="R120" i="33"/>
  <c r="S120" i="33"/>
  <c r="O121" i="33"/>
  <c r="P121" i="33"/>
  <c r="Q121" i="33"/>
  <c r="R121" i="33"/>
  <c r="S121" i="33"/>
  <c r="O122" i="33"/>
  <c r="P122" i="33"/>
  <c r="Q122" i="33"/>
  <c r="R122" i="33"/>
  <c r="S122" i="33"/>
  <c r="O123" i="33"/>
  <c r="P123" i="33"/>
  <c r="Q123" i="33"/>
  <c r="R123" i="33"/>
  <c r="S123" i="33"/>
  <c r="O124" i="33"/>
  <c r="P124" i="33"/>
  <c r="Q124" i="33"/>
  <c r="R124" i="33"/>
  <c r="S124" i="33"/>
  <c r="O125" i="33"/>
  <c r="P125" i="33"/>
  <c r="Q125" i="33"/>
  <c r="R125" i="33"/>
  <c r="S125" i="33"/>
  <c r="O126" i="33"/>
  <c r="P126" i="33"/>
  <c r="Q126" i="33"/>
  <c r="R126" i="33"/>
  <c r="S126" i="33"/>
  <c r="O127" i="33"/>
  <c r="P127" i="33"/>
  <c r="Q127" i="33"/>
  <c r="R127" i="33"/>
  <c r="S127" i="33"/>
  <c r="O129" i="33"/>
  <c r="P129" i="33"/>
  <c r="Q129" i="33"/>
  <c r="R129" i="33"/>
  <c r="S129" i="33"/>
  <c r="O130" i="33"/>
  <c r="P130" i="33"/>
  <c r="Q130" i="33"/>
  <c r="R130" i="33"/>
  <c r="S130" i="33"/>
  <c r="O132" i="33"/>
  <c r="P132" i="33"/>
  <c r="Q132" i="33"/>
  <c r="R132" i="33"/>
  <c r="S132" i="33"/>
  <c r="O133" i="33"/>
  <c r="P133" i="33"/>
  <c r="Q133" i="33"/>
  <c r="R133" i="33"/>
  <c r="S133" i="33"/>
  <c r="O134" i="33"/>
  <c r="P134" i="33"/>
  <c r="Q134" i="33"/>
  <c r="R134" i="33"/>
  <c r="S134" i="33"/>
  <c r="O135" i="33"/>
  <c r="P135" i="33"/>
  <c r="Q135" i="33"/>
  <c r="R135" i="33"/>
  <c r="S135" i="33"/>
  <c r="O136" i="33"/>
  <c r="P136" i="33"/>
  <c r="Q136" i="33"/>
  <c r="R136" i="33"/>
  <c r="S136" i="33"/>
  <c r="O137" i="33"/>
  <c r="P137" i="33"/>
  <c r="Q137" i="33"/>
  <c r="R137" i="33"/>
  <c r="S137" i="33"/>
  <c r="O138" i="33"/>
  <c r="P138" i="33"/>
  <c r="Q138" i="33"/>
  <c r="R138" i="33"/>
  <c r="S138" i="33"/>
  <c r="O139" i="33"/>
  <c r="P139" i="33"/>
  <c r="Q139" i="33"/>
  <c r="R139" i="33"/>
  <c r="S139" i="33"/>
  <c r="O140" i="33"/>
  <c r="P140" i="33"/>
  <c r="Q140" i="33"/>
  <c r="R140" i="33"/>
  <c r="S140" i="33"/>
  <c r="O141" i="33"/>
  <c r="P141" i="33"/>
  <c r="Q141" i="33"/>
  <c r="R141" i="33"/>
  <c r="S141" i="33"/>
  <c r="O142" i="33"/>
  <c r="P142" i="33"/>
  <c r="Q142" i="33"/>
  <c r="R142" i="33"/>
  <c r="S142" i="33"/>
  <c r="O143" i="33"/>
  <c r="P143" i="33"/>
  <c r="Q143" i="33"/>
  <c r="R143" i="33"/>
  <c r="S143" i="33"/>
  <c r="O144" i="33"/>
  <c r="P144" i="33"/>
  <c r="Q144" i="33"/>
  <c r="R144" i="33"/>
  <c r="S144" i="33"/>
  <c r="O145" i="33"/>
  <c r="P145" i="33"/>
  <c r="Q145" i="33"/>
  <c r="R145" i="33"/>
  <c r="S145" i="33"/>
  <c r="O146" i="33"/>
  <c r="P146" i="33"/>
  <c r="Q146" i="33"/>
  <c r="R146" i="33"/>
  <c r="S146" i="33"/>
  <c r="O147" i="33"/>
  <c r="P147" i="33"/>
  <c r="Q147" i="33"/>
  <c r="R147" i="33"/>
  <c r="S147" i="33"/>
  <c r="O149" i="33"/>
  <c r="P149" i="33"/>
  <c r="Q149" i="33"/>
  <c r="R149" i="33"/>
  <c r="S149" i="33"/>
  <c r="O150" i="33"/>
  <c r="P150" i="33"/>
  <c r="Q150" i="33"/>
  <c r="R150" i="33"/>
  <c r="S150" i="33"/>
  <c r="O151" i="33"/>
  <c r="P151" i="33"/>
  <c r="Q151" i="33"/>
  <c r="R151" i="33"/>
  <c r="S151" i="33"/>
  <c r="O154" i="33"/>
  <c r="P154" i="33"/>
  <c r="Q154" i="33"/>
  <c r="R154" i="33"/>
  <c r="S154" i="33"/>
  <c r="O155" i="33"/>
  <c r="P155" i="33"/>
  <c r="Q155" i="33"/>
  <c r="R155" i="33"/>
  <c r="S155" i="33"/>
  <c r="O157" i="33"/>
  <c r="P157" i="33"/>
  <c r="Q157" i="33"/>
  <c r="R157" i="33"/>
  <c r="S157" i="33"/>
  <c r="O158" i="33"/>
  <c r="P158" i="33"/>
  <c r="Q158" i="33"/>
  <c r="R158" i="33"/>
  <c r="S158" i="33"/>
  <c r="O160" i="33"/>
  <c r="P160" i="33"/>
  <c r="Q160" i="33"/>
  <c r="R160" i="33"/>
  <c r="S160" i="33"/>
  <c r="O161" i="33"/>
  <c r="P161" i="33"/>
  <c r="Q161" i="33"/>
  <c r="R161" i="33"/>
  <c r="S161" i="33"/>
  <c r="O164" i="33"/>
  <c r="P164" i="33"/>
  <c r="Q164" i="33"/>
  <c r="R164" i="33"/>
  <c r="S164" i="33"/>
  <c r="O165" i="33"/>
  <c r="P165" i="33"/>
  <c r="Q165" i="33"/>
  <c r="R165" i="33"/>
  <c r="S165" i="33"/>
  <c r="O166" i="33"/>
  <c r="P166" i="33"/>
  <c r="Q166" i="33"/>
  <c r="R166" i="33"/>
  <c r="S166" i="33"/>
  <c r="O167" i="33"/>
  <c r="P167" i="33"/>
  <c r="Q167" i="33"/>
  <c r="R167" i="33"/>
  <c r="S167" i="33"/>
  <c r="O168" i="33"/>
  <c r="P168" i="33"/>
  <c r="Q168" i="33"/>
  <c r="R168" i="33"/>
  <c r="S168" i="33"/>
  <c r="O170" i="33"/>
  <c r="P170" i="33"/>
  <c r="Q170" i="33"/>
  <c r="R170" i="33"/>
  <c r="S170" i="33"/>
  <c r="O171" i="33"/>
  <c r="P171" i="33"/>
  <c r="Q171" i="33"/>
  <c r="R171" i="33"/>
  <c r="S171" i="33"/>
  <c r="O172" i="33"/>
  <c r="P172" i="33"/>
  <c r="Q172" i="33"/>
  <c r="R172" i="33"/>
  <c r="S172" i="33"/>
  <c r="O173" i="33"/>
  <c r="P173" i="33"/>
  <c r="Q173" i="33"/>
  <c r="R173" i="33"/>
  <c r="S173" i="33"/>
  <c r="O174" i="33"/>
  <c r="P174" i="33"/>
  <c r="Q174" i="33"/>
  <c r="R174" i="33"/>
  <c r="S174" i="33"/>
  <c r="O176" i="33"/>
  <c r="P176" i="33"/>
  <c r="Q176" i="33"/>
  <c r="R176" i="33"/>
  <c r="S176" i="33"/>
  <c r="O177" i="33"/>
  <c r="P177" i="33"/>
  <c r="Q177" i="33"/>
  <c r="R177" i="33"/>
  <c r="S177" i="33"/>
  <c r="O178" i="33"/>
  <c r="P178" i="33"/>
  <c r="Q178" i="33"/>
  <c r="R178" i="33"/>
  <c r="S178" i="33"/>
  <c r="O179" i="33"/>
  <c r="P179" i="33"/>
  <c r="Q179" i="33"/>
  <c r="R179" i="33"/>
  <c r="S179" i="33"/>
  <c r="O180" i="33"/>
  <c r="P180" i="33"/>
  <c r="Q180" i="33"/>
  <c r="R180" i="33"/>
  <c r="S180" i="33"/>
  <c r="O182" i="33"/>
  <c r="P182" i="33"/>
  <c r="Q182" i="33"/>
  <c r="R182" i="33"/>
  <c r="S182" i="33"/>
  <c r="O183" i="33"/>
  <c r="P183" i="33"/>
  <c r="Q183" i="33"/>
  <c r="R183" i="33"/>
  <c r="S183" i="33"/>
  <c r="O184" i="33"/>
  <c r="P184" i="33"/>
  <c r="Q184" i="33"/>
  <c r="R184" i="33"/>
  <c r="S184" i="33"/>
  <c r="O186" i="33"/>
  <c r="P186" i="33"/>
  <c r="Q186" i="33"/>
  <c r="R186" i="33"/>
  <c r="S186" i="33"/>
  <c r="O187" i="33"/>
  <c r="P187" i="33"/>
  <c r="Q187" i="33"/>
  <c r="R187" i="33"/>
  <c r="S187" i="33"/>
  <c r="O188" i="33"/>
  <c r="P188" i="33"/>
  <c r="Q188" i="33"/>
  <c r="R188" i="33"/>
  <c r="S188" i="33"/>
  <c r="O190" i="33"/>
  <c r="P190" i="33"/>
  <c r="Q190" i="33"/>
  <c r="R190" i="33"/>
  <c r="S190" i="33"/>
  <c r="O191" i="33"/>
  <c r="P191" i="33"/>
  <c r="Q191" i="33"/>
  <c r="R191" i="33"/>
  <c r="S191" i="33"/>
  <c r="O192" i="33"/>
  <c r="P192" i="33"/>
  <c r="Q192" i="33"/>
  <c r="R192" i="33"/>
  <c r="S192" i="33"/>
  <c r="O193" i="33"/>
  <c r="P193" i="33"/>
  <c r="Q193" i="33"/>
  <c r="R193" i="33"/>
  <c r="S193" i="33"/>
  <c r="O195" i="33"/>
  <c r="P195" i="33"/>
  <c r="Q195" i="33"/>
  <c r="R195" i="33"/>
  <c r="S195" i="33"/>
  <c r="O196" i="33"/>
  <c r="P196" i="33"/>
  <c r="Q196" i="33"/>
  <c r="R196" i="33"/>
  <c r="S196" i="33"/>
  <c r="O198" i="33"/>
  <c r="P198" i="33"/>
  <c r="Q198" i="33"/>
  <c r="R198" i="33"/>
  <c r="S198" i="33"/>
  <c r="O199" i="33"/>
  <c r="P199" i="33"/>
  <c r="Q199" i="33"/>
  <c r="R199" i="33"/>
  <c r="S199" i="33"/>
  <c r="O200" i="33"/>
  <c r="P200" i="33"/>
  <c r="Q200" i="33"/>
  <c r="R200" i="33"/>
  <c r="S200" i="33"/>
  <c r="O201" i="33"/>
  <c r="P201" i="33"/>
  <c r="Q201" i="33"/>
  <c r="R201" i="33"/>
  <c r="S201" i="33"/>
  <c r="O202" i="33"/>
  <c r="P202" i="33"/>
  <c r="Q202" i="33"/>
  <c r="R202" i="33"/>
  <c r="S202" i="33"/>
  <c r="O204" i="33"/>
  <c r="P204" i="33"/>
  <c r="Q204" i="33"/>
  <c r="R204" i="33"/>
  <c r="S204" i="33"/>
  <c r="O205" i="33"/>
  <c r="P205" i="33"/>
  <c r="Q205" i="33"/>
  <c r="R205" i="33"/>
  <c r="S205" i="33"/>
  <c r="O209" i="33"/>
  <c r="P209" i="33"/>
  <c r="Q209" i="33"/>
  <c r="R209" i="33"/>
  <c r="S209" i="33"/>
  <c r="O210" i="33"/>
  <c r="P210" i="33"/>
  <c r="Q210" i="33"/>
  <c r="R210" i="33"/>
  <c r="S210" i="33"/>
  <c r="O213" i="33"/>
  <c r="P213" i="33"/>
  <c r="Q213" i="33"/>
  <c r="R213" i="33"/>
  <c r="S213" i="33"/>
  <c r="O214" i="33"/>
  <c r="P214" i="33"/>
  <c r="Q214" i="33"/>
  <c r="R214" i="33"/>
  <c r="S214" i="33"/>
  <c r="O215" i="33"/>
  <c r="P215" i="33"/>
  <c r="Q215" i="33"/>
  <c r="R215" i="33"/>
  <c r="S215" i="33"/>
  <c r="O216" i="33"/>
  <c r="P216" i="33"/>
  <c r="Q216" i="33"/>
  <c r="R216" i="33"/>
  <c r="S216" i="33"/>
  <c r="O218" i="33"/>
  <c r="P218" i="33"/>
  <c r="Q218" i="33"/>
  <c r="R218" i="33"/>
  <c r="S218" i="33"/>
  <c r="O219" i="33"/>
  <c r="P219" i="33"/>
  <c r="Q219" i="33"/>
  <c r="R219" i="33"/>
  <c r="S219" i="33"/>
  <c r="O220" i="33"/>
  <c r="P220" i="33"/>
  <c r="Q220" i="33"/>
  <c r="R220" i="33"/>
  <c r="S220" i="33"/>
  <c r="O221" i="33"/>
  <c r="P221" i="33"/>
  <c r="Q221" i="33"/>
  <c r="R221" i="33"/>
  <c r="S221" i="33"/>
  <c r="O222" i="33"/>
  <c r="P222" i="33"/>
  <c r="Q222" i="33"/>
  <c r="R222" i="33"/>
  <c r="S222" i="33"/>
  <c r="O223" i="33"/>
  <c r="P223" i="33"/>
  <c r="Q223" i="33"/>
  <c r="R223" i="33"/>
  <c r="S223" i="33"/>
  <c r="O224" i="33"/>
  <c r="P224" i="33"/>
  <c r="Q224" i="33"/>
  <c r="R224" i="33"/>
  <c r="S224" i="33"/>
  <c r="O225" i="33"/>
  <c r="P225" i="33"/>
  <c r="Q225" i="33"/>
  <c r="R225" i="33"/>
  <c r="S225" i="33"/>
  <c r="O226" i="33"/>
  <c r="P226" i="33"/>
  <c r="Q226" i="33"/>
  <c r="R226" i="33"/>
  <c r="S226" i="33"/>
  <c r="O227" i="33"/>
  <c r="P227" i="33"/>
  <c r="Q227" i="33"/>
  <c r="R227" i="33"/>
  <c r="S227" i="33"/>
  <c r="O228" i="33"/>
  <c r="P228" i="33"/>
  <c r="Q228" i="33"/>
  <c r="R228" i="33"/>
  <c r="S228" i="33"/>
  <c r="O229" i="33"/>
  <c r="P229" i="33"/>
  <c r="Q229" i="33"/>
  <c r="R229" i="33"/>
  <c r="S229" i="33"/>
  <c r="O230" i="33"/>
  <c r="P230" i="33"/>
  <c r="Q230" i="33"/>
  <c r="R230" i="33"/>
  <c r="S230" i="33"/>
  <c r="O231" i="33"/>
  <c r="P231" i="33"/>
  <c r="Q231" i="33"/>
  <c r="R231" i="33"/>
  <c r="S231" i="33"/>
  <c r="O232" i="33"/>
  <c r="P232" i="33"/>
  <c r="Q232" i="33"/>
  <c r="R232" i="33"/>
  <c r="S232" i="33"/>
  <c r="O233" i="33"/>
  <c r="P233" i="33"/>
  <c r="Q233" i="33"/>
  <c r="R233" i="33"/>
  <c r="S233" i="33"/>
  <c r="O234" i="33"/>
  <c r="P234" i="33"/>
  <c r="Q234" i="33"/>
  <c r="R234" i="33"/>
  <c r="S234" i="33"/>
  <c r="O235" i="33"/>
  <c r="P235" i="33"/>
  <c r="Q235" i="33"/>
  <c r="R235" i="33"/>
  <c r="S235" i="33"/>
  <c r="O236" i="33"/>
  <c r="P236" i="33"/>
  <c r="Q236" i="33"/>
  <c r="R236" i="33"/>
  <c r="S236" i="33"/>
  <c r="O237" i="33"/>
  <c r="P237" i="33"/>
  <c r="Q237" i="33"/>
  <c r="R237" i="33"/>
  <c r="S237" i="33"/>
  <c r="O238" i="33"/>
  <c r="P238" i="33"/>
  <c r="Q238" i="33"/>
  <c r="R238" i="33"/>
  <c r="S238" i="33"/>
  <c r="O239" i="33"/>
  <c r="P239" i="33"/>
  <c r="Q239" i="33"/>
  <c r="R239" i="33"/>
  <c r="S239" i="33"/>
  <c r="O240" i="33"/>
  <c r="P240" i="33"/>
  <c r="Q240" i="33"/>
  <c r="R240" i="33"/>
  <c r="S240" i="33"/>
  <c r="O241" i="33"/>
  <c r="P241" i="33"/>
  <c r="Q241" i="33"/>
  <c r="R241" i="33"/>
  <c r="S241" i="33"/>
  <c r="O242" i="33"/>
  <c r="P242" i="33"/>
  <c r="Q242" i="33"/>
  <c r="R242" i="33"/>
  <c r="S242" i="33"/>
  <c r="O243" i="33"/>
  <c r="P243" i="33"/>
  <c r="Q243" i="33"/>
  <c r="R243" i="33"/>
  <c r="S243" i="33"/>
  <c r="O244" i="33"/>
  <c r="P244" i="33"/>
  <c r="Q244" i="33"/>
  <c r="R244" i="33"/>
  <c r="S244" i="33"/>
  <c r="O245" i="33"/>
  <c r="P245" i="33"/>
  <c r="Q245" i="33"/>
  <c r="R245" i="33"/>
  <c r="S245" i="33"/>
  <c r="O246" i="33"/>
  <c r="P246" i="33"/>
  <c r="Q246" i="33"/>
  <c r="R246" i="33"/>
  <c r="S246" i="33"/>
  <c r="O247" i="33"/>
  <c r="P247" i="33"/>
  <c r="Q247" i="33"/>
  <c r="R247" i="33"/>
  <c r="S247" i="33"/>
  <c r="O248" i="33"/>
  <c r="P248" i="33"/>
  <c r="Q248" i="33"/>
  <c r="R248" i="33"/>
  <c r="S248" i="33"/>
  <c r="O249" i="33"/>
  <c r="P249" i="33"/>
  <c r="Q249" i="33"/>
  <c r="R249" i="33"/>
  <c r="S249" i="33"/>
  <c r="O250" i="33"/>
  <c r="P250" i="33"/>
  <c r="Q250" i="33"/>
  <c r="R250" i="33"/>
  <c r="S250" i="33"/>
  <c r="O251" i="33"/>
  <c r="P251" i="33"/>
  <c r="Q251" i="33"/>
  <c r="R251" i="33"/>
  <c r="S251" i="33"/>
  <c r="O252" i="33"/>
  <c r="P252" i="33"/>
  <c r="Q252" i="33"/>
  <c r="R252" i="33"/>
  <c r="S252" i="33"/>
  <c r="O253" i="33"/>
  <c r="P253" i="33"/>
  <c r="Q253" i="33"/>
  <c r="R253" i="33"/>
  <c r="S253" i="33"/>
  <c r="O254" i="33"/>
  <c r="P254" i="33"/>
  <c r="Q254" i="33"/>
  <c r="R254" i="33"/>
  <c r="S254" i="33"/>
  <c r="O255" i="33"/>
  <c r="P255" i="33"/>
  <c r="Q255" i="33"/>
  <c r="R255" i="33"/>
  <c r="S255" i="33"/>
  <c r="O258" i="33"/>
  <c r="P258" i="33"/>
  <c r="Q258" i="33"/>
  <c r="R258" i="33"/>
  <c r="S258" i="33"/>
  <c r="O259" i="33"/>
  <c r="P259" i="33"/>
  <c r="Q259" i="33"/>
  <c r="R259" i="33"/>
  <c r="S259" i="33"/>
  <c r="O260" i="33"/>
  <c r="P260" i="33"/>
  <c r="Q260" i="33"/>
  <c r="R260" i="33"/>
  <c r="S260" i="33"/>
  <c r="O261" i="33"/>
  <c r="P261" i="33"/>
  <c r="Q261" i="33"/>
  <c r="R261" i="33"/>
  <c r="S261" i="33"/>
  <c r="O262" i="33"/>
  <c r="P262" i="33"/>
  <c r="Q262" i="33"/>
  <c r="R262" i="33"/>
  <c r="S262" i="33"/>
  <c r="O264" i="33"/>
  <c r="P264" i="33"/>
  <c r="Q264" i="33"/>
  <c r="R264" i="33"/>
  <c r="S264" i="33"/>
  <c r="O265" i="33"/>
  <c r="P265" i="33"/>
  <c r="Q265" i="33"/>
  <c r="R265" i="33"/>
  <c r="S265" i="33"/>
  <c r="O266" i="33"/>
  <c r="P266" i="33"/>
  <c r="Q266" i="33"/>
  <c r="R266" i="33"/>
  <c r="S266" i="33"/>
  <c r="O268" i="33"/>
  <c r="P268" i="33"/>
  <c r="Q268" i="33"/>
  <c r="R268" i="33"/>
  <c r="S268" i="33"/>
  <c r="O269" i="33"/>
  <c r="P269" i="33"/>
  <c r="Q269" i="33"/>
  <c r="R269" i="33"/>
  <c r="S269" i="33"/>
  <c r="O270" i="33"/>
  <c r="P270" i="33"/>
  <c r="Q270" i="33"/>
  <c r="R270" i="33"/>
  <c r="S270" i="33"/>
  <c r="O271" i="33"/>
  <c r="P271" i="33"/>
  <c r="Q271" i="33"/>
  <c r="R271" i="33"/>
  <c r="S271" i="33"/>
  <c r="O272" i="33"/>
  <c r="P272" i="33"/>
  <c r="Q272" i="33"/>
  <c r="R272" i="33"/>
  <c r="S272" i="33"/>
  <c r="O274" i="33"/>
  <c r="P274" i="33"/>
  <c r="Q274" i="33"/>
  <c r="R274" i="33"/>
  <c r="S274" i="33"/>
  <c r="O275" i="33"/>
  <c r="P275" i="33"/>
  <c r="Q275" i="33"/>
  <c r="R275" i="33"/>
  <c r="S275" i="33"/>
  <c r="O276" i="33"/>
  <c r="P276" i="33"/>
  <c r="Q276" i="33"/>
  <c r="R276" i="33"/>
  <c r="S276" i="33"/>
  <c r="O277" i="33"/>
  <c r="P277" i="33"/>
  <c r="Q277" i="33"/>
  <c r="R277" i="33"/>
  <c r="S277" i="33"/>
  <c r="O278" i="33"/>
  <c r="P278" i="33"/>
  <c r="Q278" i="33"/>
  <c r="R278" i="33"/>
  <c r="S278" i="33"/>
  <c r="O280" i="33"/>
  <c r="P280" i="33"/>
  <c r="Q280" i="33"/>
  <c r="R280" i="33"/>
  <c r="S280" i="33"/>
  <c r="O281" i="33"/>
  <c r="P281" i="33"/>
  <c r="Q281" i="33"/>
  <c r="R281" i="33"/>
  <c r="S281" i="33"/>
  <c r="O283" i="33"/>
  <c r="P283" i="33"/>
  <c r="Q283" i="33"/>
  <c r="R283" i="33"/>
  <c r="S283" i="33"/>
  <c r="O284" i="33"/>
  <c r="P284" i="33"/>
  <c r="Q284" i="33"/>
  <c r="R284" i="33"/>
  <c r="S284" i="33"/>
  <c r="O285" i="33"/>
  <c r="P285" i="33"/>
  <c r="Q285" i="33"/>
  <c r="R285" i="33"/>
  <c r="S285" i="33"/>
  <c r="O286" i="33"/>
  <c r="P286" i="33"/>
  <c r="Q286" i="33"/>
  <c r="R286" i="33"/>
  <c r="S286" i="33"/>
  <c r="O287" i="33"/>
  <c r="P287" i="33"/>
  <c r="Q287" i="33"/>
  <c r="R287" i="33"/>
  <c r="S287" i="33"/>
  <c r="O289" i="33"/>
  <c r="P289" i="33"/>
  <c r="Q289" i="33"/>
  <c r="R289" i="33"/>
  <c r="S289" i="33"/>
  <c r="O290" i="33"/>
  <c r="P290" i="33"/>
  <c r="Q290" i="33"/>
  <c r="R290" i="33"/>
  <c r="S290" i="33"/>
  <c r="O291" i="33"/>
  <c r="P291" i="33"/>
  <c r="Q291" i="33"/>
  <c r="R291" i="33"/>
  <c r="S291" i="33"/>
  <c r="O292" i="33"/>
  <c r="P292" i="33"/>
  <c r="Q292" i="33"/>
  <c r="R292" i="33"/>
  <c r="S292" i="33"/>
  <c r="O293" i="33"/>
  <c r="P293" i="33"/>
  <c r="Q293" i="33"/>
  <c r="R293" i="33"/>
  <c r="S293" i="33"/>
  <c r="O294" i="33"/>
  <c r="P294" i="33"/>
  <c r="Q294" i="33"/>
  <c r="R294" i="33"/>
  <c r="S294" i="33"/>
  <c r="O295" i="33"/>
  <c r="P295" i="33"/>
  <c r="Q295" i="33"/>
  <c r="R295" i="33"/>
  <c r="S295" i="33"/>
  <c r="O296" i="33"/>
  <c r="P296" i="33"/>
  <c r="Q296" i="33"/>
  <c r="R296" i="33"/>
  <c r="S296" i="33"/>
  <c r="O298" i="33"/>
  <c r="P298" i="33"/>
  <c r="Q298" i="33"/>
  <c r="R298" i="33"/>
  <c r="S298" i="33"/>
  <c r="O299" i="33"/>
  <c r="P299" i="33"/>
  <c r="Q299" i="33"/>
  <c r="R299" i="33"/>
  <c r="S299" i="33"/>
  <c r="O300" i="33"/>
  <c r="P300" i="33"/>
  <c r="Q300" i="33"/>
  <c r="R300" i="33"/>
  <c r="S300" i="33"/>
  <c r="O301" i="33"/>
  <c r="P301" i="33"/>
  <c r="Q301" i="33"/>
  <c r="R301" i="33"/>
  <c r="S301" i="33"/>
  <c r="O302" i="33"/>
  <c r="P302" i="33"/>
  <c r="Q302" i="33"/>
  <c r="R302" i="33"/>
  <c r="S302" i="33"/>
  <c r="O303" i="33"/>
  <c r="P303" i="33"/>
  <c r="Q303" i="33"/>
  <c r="R303" i="33"/>
  <c r="S303" i="33"/>
  <c r="O304" i="33"/>
  <c r="P304" i="33"/>
  <c r="Q304" i="33"/>
  <c r="R304" i="33"/>
  <c r="S304" i="33"/>
  <c r="O306" i="33"/>
  <c r="P306" i="33"/>
  <c r="Q306" i="33"/>
  <c r="R306" i="33"/>
  <c r="S306" i="33"/>
  <c r="O307" i="33"/>
  <c r="P307" i="33"/>
  <c r="Q307" i="33"/>
  <c r="R307" i="33"/>
  <c r="S307" i="33"/>
  <c r="O308" i="33"/>
  <c r="P308" i="33"/>
  <c r="Q308" i="33"/>
  <c r="R308" i="33"/>
  <c r="S308" i="33"/>
  <c r="O309" i="33"/>
  <c r="P309" i="33"/>
  <c r="Q309" i="33"/>
  <c r="R309" i="33"/>
  <c r="S309" i="33"/>
  <c r="O310" i="33"/>
  <c r="P310" i="33"/>
  <c r="Q310" i="33"/>
  <c r="R310" i="33"/>
  <c r="S310" i="33"/>
  <c r="O311" i="33"/>
  <c r="P311" i="33"/>
  <c r="Q311" i="33"/>
  <c r="R311" i="33"/>
  <c r="S311" i="33"/>
  <c r="O313" i="33"/>
  <c r="P313" i="33"/>
  <c r="Q313" i="33"/>
  <c r="R313" i="33"/>
  <c r="S313" i="33"/>
  <c r="O314" i="33"/>
  <c r="P314" i="33"/>
  <c r="Q314" i="33"/>
  <c r="R314" i="33"/>
  <c r="S314" i="33"/>
  <c r="O315" i="33"/>
  <c r="P315" i="33"/>
  <c r="Q315" i="33"/>
  <c r="R315" i="33"/>
  <c r="S315" i="33"/>
  <c r="O316" i="33"/>
  <c r="P316" i="33"/>
  <c r="Q316" i="33"/>
  <c r="R316" i="33"/>
  <c r="S316" i="33"/>
  <c r="O317" i="33"/>
  <c r="P317" i="33"/>
  <c r="Q317" i="33"/>
  <c r="R317" i="33"/>
  <c r="S317" i="33"/>
  <c r="O318" i="33"/>
  <c r="P318" i="33"/>
  <c r="Q318" i="33"/>
  <c r="R318" i="33"/>
  <c r="S318" i="33"/>
  <c r="O319" i="33"/>
  <c r="P319" i="33"/>
  <c r="Q319" i="33"/>
  <c r="R319" i="33"/>
  <c r="S319" i="33"/>
  <c r="O320" i="33"/>
  <c r="P320" i="33"/>
  <c r="Q320" i="33"/>
  <c r="R320" i="33"/>
  <c r="S320" i="33"/>
  <c r="O321" i="33"/>
  <c r="P321" i="33"/>
  <c r="Q321" i="33"/>
  <c r="R321" i="33"/>
  <c r="S321" i="33"/>
  <c r="O322" i="33"/>
  <c r="P322" i="33"/>
  <c r="Q322" i="33"/>
  <c r="R322" i="33"/>
  <c r="S322" i="33"/>
  <c r="O323" i="33"/>
  <c r="P323" i="33"/>
  <c r="Q323" i="33"/>
  <c r="R323" i="33"/>
  <c r="S323" i="33"/>
  <c r="O324" i="33"/>
  <c r="P324" i="33"/>
  <c r="Q324" i="33"/>
  <c r="R324" i="33"/>
  <c r="S324" i="33"/>
  <c r="O325" i="33"/>
  <c r="P325" i="33"/>
  <c r="Q325" i="33"/>
  <c r="R325" i="33"/>
  <c r="S325" i="33"/>
  <c r="O326" i="33"/>
  <c r="P326" i="33"/>
  <c r="Q326" i="33"/>
  <c r="R326" i="33"/>
  <c r="S326" i="33"/>
  <c r="O327" i="33"/>
  <c r="P327" i="33"/>
  <c r="Q327" i="33"/>
  <c r="R327" i="33"/>
  <c r="S327" i="33"/>
  <c r="O328" i="33"/>
  <c r="P328" i="33"/>
  <c r="Q328" i="33"/>
  <c r="R328" i="33"/>
  <c r="S328" i="33"/>
  <c r="O329" i="33"/>
  <c r="P329" i="33"/>
  <c r="Q329" i="33"/>
  <c r="R329" i="33"/>
  <c r="S329" i="33"/>
  <c r="O330" i="33"/>
  <c r="P330" i="33"/>
  <c r="Q330" i="33"/>
  <c r="R330" i="33"/>
  <c r="S330" i="33"/>
  <c r="O331" i="33"/>
  <c r="P331" i="33"/>
  <c r="Q331" i="33"/>
  <c r="R331" i="33"/>
  <c r="S331" i="33"/>
  <c r="O332" i="33"/>
  <c r="P332" i="33"/>
  <c r="Q332" i="33"/>
  <c r="R332" i="33"/>
  <c r="S332" i="33"/>
  <c r="O333" i="33"/>
  <c r="P333" i="33"/>
  <c r="Q333" i="33"/>
  <c r="R333" i="33"/>
  <c r="S333" i="33"/>
  <c r="O334" i="33"/>
  <c r="P334" i="33"/>
  <c r="Q334" i="33"/>
  <c r="R334" i="33"/>
  <c r="S334" i="33"/>
  <c r="O335" i="33"/>
  <c r="P335" i="33"/>
  <c r="Q335" i="33"/>
  <c r="R335" i="33"/>
  <c r="S335" i="33"/>
  <c r="O336" i="33"/>
  <c r="P336" i="33"/>
  <c r="Q336" i="33"/>
  <c r="R336" i="33"/>
  <c r="S336" i="33"/>
  <c r="O337" i="33"/>
  <c r="P337" i="33"/>
  <c r="Q337" i="33"/>
  <c r="R337" i="33"/>
  <c r="S337" i="33"/>
  <c r="O339" i="33"/>
  <c r="P339" i="33"/>
  <c r="Q339" i="33"/>
  <c r="R339" i="33"/>
  <c r="S339" i="33"/>
  <c r="O340" i="33"/>
  <c r="P340" i="33"/>
  <c r="Q340" i="33"/>
  <c r="R340" i="33"/>
  <c r="S340" i="33"/>
  <c r="O342" i="33"/>
  <c r="P342" i="33"/>
  <c r="Q342" i="33"/>
  <c r="R342" i="33"/>
  <c r="S342" i="33"/>
  <c r="O343" i="33"/>
  <c r="P343" i="33"/>
  <c r="Q343" i="33"/>
  <c r="R343" i="33"/>
  <c r="S343" i="33"/>
  <c r="O344" i="33"/>
  <c r="P344" i="33"/>
  <c r="Q344" i="33"/>
  <c r="R344" i="33"/>
  <c r="S344" i="33"/>
  <c r="O345" i="33"/>
  <c r="P345" i="33"/>
  <c r="Q345" i="33"/>
  <c r="R345" i="33"/>
  <c r="S345" i="33"/>
  <c r="O346" i="33"/>
  <c r="P346" i="33"/>
  <c r="Q346" i="33"/>
  <c r="R346" i="33"/>
  <c r="S346" i="33"/>
  <c r="O347" i="33"/>
  <c r="P347" i="33"/>
  <c r="Q347" i="33"/>
  <c r="R347" i="33"/>
  <c r="S347" i="33"/>
  <c r="O348" i="33"/>
  <c r="P348" i="33"/>
  <c r="Q348" i="33"/>
  <c r="R348" i="33"/>
  <c r="S348" i="33"/>
  <c r="O349" i="33"/>
  <c r="P349" i="33"/>
  <c r="Q349" i="33"/>
  <c r="R349" i="33"/>
  <c r="S349" i="33"/>
  <c r="O350" i="33"/>
  <c r="P350" i="33"/>
  <c r="Q350" i="33"/>
  <c r="R350" i="33"/>
  <c r="S350" i="33"/>
  <c r="O351" i="33"/>
  <c r="P351" i="33"/>
  <c r="Q351" i="33"/>
  <c r="R351" i="33"/>
  <c r="S351" i="33"/>
  <c r="O352" i="33"/>
  <c r="P352" i="33"/>
  <c r="Q352" i="33"/>
  <c r="R352" i="33"/>
  <c r="S352" i="33"/>
  <c r="O356" i="33"/>
  <c r="P356" i="33"/>
  <c r="Q356" i="33"/>
  <c r="R356" i="33"/>
  <c r="S356" i="33"/>
  <c r="O357" i="33"/>
  <c r="P357" i="33"/>
  <c r="Q357" i="33"/>
  <c r="R357" i="33"/>
  <c r="S357" i="33"/>
  <c r="O358" i="33"/>
  <c r="P358" i="33"/>
  <c r="Q358" i="33"/>
  <c r="R358" i="33"/>
  <c r="S358" i="33"/>
  <c r="O359" i="33"/>
  <c r="P359" i="33"/>
  <c r="Q359" i="33"/>
  <c r="R359" i="33"/>
  <c r="S359" i="33"/>
  <c r="O360" i="33"/>
  <c r="P360" i="33"/>
  <c r="Q360" i="33"/>
  <c r="R360" i="33"/>
  <c r="S360" i="33"/>
  <c r="O361" i="33"/>
  <c r="P361" i="33"/>
  <c r="Q361" i="33"/>
  <c r="R361" i="33"/>
  <c r="S361" i="33"/>
  <c r="O362" i="33"/>
  <c r="P362" i="33"/>
  <c r="Q362" i="33"/>
  <c r="R362" i="33"/>
  <c r="S362" i="33"/>
  <c r="O364" i="33"/>
  <c r="P364" i="33"/>
  <c r="Q364" i="33"/>
  <c r="R364" i="33"/>
  <c r="S364" i="33"/>
  <c r="O365" i="33"/>
  <c r="P365" i="33"/>
  <c r="Q365" i="33"/>
  <c r="R365" i="33"/>
  <c r="S365" i="33"/>
  <c r="O366" i="33"/>
  <c r="P366" i="33"/>
  <c r="Q366" i="33"/>
  <c r="R366" i="33"/>
  <c r="S366" i="33"/>
  <c r="O367" i="33"/>
  <c r="P367" i="33"/>
  <c r="Q367" i="33"/>
  <c r="R367" i="33"/>
  <c r="S367" i="33"/>
  <c r="O368" i="33"/>
  <c r="P368" i="33"/>
  <c r="Q368" i="33"/>
  <c r="R368" i="33"/>
  <c r="S368" i="33"/>
  <c r="O369" i="33"/>
  <c r="P369" i="33"/>
  <c r="Q369" i="33"/>
  <c r="R369" i="33"/>
  <c r="S369" i="33"/>
  <c r="O370" i="33"/>
  <c r="P370" i="33"/>
  <c r="Q370" i="33"/>
  <c r="R370" i="33"/>
  <c r="S370" i="33"/>
  <c r="O371" i="33"/>
  <c r="P371" i="33"/>
  <c r="Q371" i="33"/>
  <c r="R371" i="33"/>
  <c r="S371" i="33"/>
  <c r="O373" i="33"/>
  <c r="P373" i="33"/>
  <c r="Q373" i="33"/>
  <c r="R373" i="33"/>
  <c r="S373" i="33"/>
  <c r="O374" i="33"/>
  <c r="P374" i="33"/>
  <c r="Q374" i="33"/>
  <c r="R374" i="33"/>
  <c r="S374" i="33"/>
  <c r="O376" i="33"/>
  <c r="P376" i="33"/>
  <c r="Q376" i="33"/>
  <c r="R376" i="33"/>
  <c r="S376" i="33"/>
  <c r="O377" i="33"/>
  <c r="P377" i="33"/>
  <c r="Q377" i="33"/>
  <c r="R377" i="33"/>
  <c r="S377" i="33"/>
  <c r="O378" i="33"/>
  <c r="P378" i="33"/>
  <c r="Q378" i="33"/>
  <c r="R378" i="33"/>
  <c r="S378" i="33"/>
  <c r="O380" i="33"/>
  <c r="P380" i="33"/>
  <c r="Q380" i="33"/>
  <c r="R380" i="33"/>
  <c r="S380" i="33"/>
  <c r="O381" i="33"/>
  <c r="P381" i="33"/>
  <c r="Q381" i="33"/>
  <c r="R381" i="33"/>
  <c r="S381" i="33"/>
  <c r="O382" i="33"/>
  <c r="P382" i="33"/>
  <c r="Q382" i="33"/>
  <c r="R382" i="33"/>
  <c r="S382" i="33"/>
  <c r="O383" i="33"/>
  <c r="P383" i="33"/>
  <c r="Q383" i="33"/>
  <c r="R383" i="33"/>
  <c r="S383" i="33"/>
  <c r="O384" i="33"/>
  <c r="P384" i="33"/>
  <c r="Q384" i="33"/>
  <c r="R384" i="33"/>
  <c r="S384" i="33"/>
  <c r="O385" i="33"/>
  <c r="P385" i="33"/>
  <c r="Q385" i="33"/>
  <c r="R385" i="33"/>
  <c r="S385" i="33"/>
  <c r="O387" i="33"/>
  <c r="P387" i="33"/>
  <c r="Q387" i="33"/>
  <c r="R387" i="33"/>
  <c r="S387" i="33"/>
  <c r="O388" i="33"/>
  <c r="P388" i="33"/>
  <c r="Q388" i="33"/>
  <c r="R388" i="33"/>
  <c r="S388" i="33"/>
  <c r="O389" i="33"/>
  <c r="P389" i="33"/>
  <c r="Q389" i="33"/>
  <c r="R389" i="33"/>
  <c r="S389" i="33"/>
  <c r="O390" i="33"/>
  <c r="P390" i="33"/>
  <c r="Q390" i="33"/>
  <c r="R390" i="33"/>
  <c r="S390" i="33"/>
  <c r="O391" i="33"/>
  <c r="P391" i="33"/>
  <c r="Q391" i="33"/>
  <c r="R391" i="33"/>
  <c r="S391" i="33"/>
  <c r="O393" i="33"/>
  <c r="P393" i="33"/>
  <c r="Q393" i="33"/>
  <c r="R393" i="33"/>
  <c r="S393" i="33"/>
  <c r="O394" i="33"/>
  <c r="P394" i="33"/>
  <c r="Q394" i="33"/>
  <c r="R394" i="33"/>
  <c r="S394" i="33"/>
  <c r="O395" i="33"/>
  <c r="P395" i="33"/>
  <c r="Q395" i="33"/>
  <c r="R395" i="33"/>
  <c r="S395" i="33"/>
  <c r="O397" i="33"/>
  <c r="P397" i="33"/>
  <c r="Q397" i="33"/>
  <c r="R397" i="33"/>
  <c r="S397" i="33"/>
  <c r="O398" i="33"/>
  <c r="P398" i="33"/>
  <c r="Q398" i="33"/>
  <c r="R398" i="33"/>
  <c r="S398" i="33"/>
  <c r="O399" i="33"/>
  <c r="P399" i="33"/>
  <c r="Q399" i="33"/>
  <c r="R399" i="33"/>
  <c r="S399" i="33"/>
  <c r="O400" i="33"/>
  <c r="P400" i="33"/>
  <c r="Q400" i="33"/>
  <c r="R400" i="33"/>
  <c r="S400" i="33"/>
  <c r="O401" i="33"/>
  <c r="P401" i="33"/>
  <c r="Q401" i="33"/>
  <c r="R401" i="33"/>
  <c r="S401" i="33"/>
  <c r="O402" i="33"/>
  <c r="P402" i="33"/>
  <c r="Q402" i="33"/>
  <c r="R402" i="33"/>
  <c r="S402" i="33"/>
  <c r="O404" i="33"/>
  <c r="P404" i="33"/>
  <c r="Q404" i="33"/>
  <c r="R404" i="33"/>
  <c r="S404" i="33"/>
  <c r="O405" i="33"/>
  <c r="P405" i="33"/>
  <c r="Q405" i="33"/>
  <c r="R405" i="33"/>
  <c r="S405" i="33"/>
  <c r="O407" i="33"/>
  <c r="P407" i="33"/>
  <c r="Q407" i="33"/>
  <c r="R407" i="33"/>
  <c r="S407" i="33"/>
  <c r="O408" i="33"/>
  <c r="P408" i="33"/>
  <c r="Q408" i="33"/>
  <c r="R408" i="33"/>
  <c r="S408" i="33"/>
  <c r="O409" i="33"/>
  <c r="P409" i="33"/>
  <c r="Q409" i="33"/>
  <c r="R409" i="33"/>
  <c r="S409" i="33"/>
  <c r="O410" i="33"/>
  <c r="P410" i="33"/>
  <c r="Q410" i="33"/>
  <c r="R410" i="33"/>
  <c r="S410" i="33"/>
  <c r="O411" i="33"/>
  <c r="P411" i="33"/>
  <c r="Q411" i="33"/>
  <c r="R411" i="33"/>
  <c r="S411" i="33"/>
  <c r="O412" i="33"/>
  <c r="P412" i="33"/>
  <c r="Q412" i="33"/>
  <c r="R412" i="33"/>
  <c r="S412" i="33"/>
  <c r="O413" i="33"/>
  <c r="P413" i="33"/>
  <c r="Q413" i="33"/>
  <c r="R413" i="33"/>
  <c r="S413" i="33"/>
  <c r="O416" i="33"/>
  <c r="P416" i="33"/>
  <c r="Q416" i="33"/>
  <c r="R416" i="33"/>
  <c r="S416" i="33"/>
  <c r="O417" i="33"/>
  <c r="P417" i="33"/>
  <c r="Q417" i="33"/>
  <c r="R417" i="33"/>
  <c r="S417" i="33"/>
  <c r="O418" i="33"/>
  <c r="P418" i="33"/>
  <c r="Q418" i="33"/>
  <c r="R418" i="33"/>
  <c r="S418" i="33"/>
  <c r="O419" i="33"/>
  <c r="P419" i="33"/>
  <c r="Q419" i="33"/>
  <c r="R419" i="33"/>
  <c r="S419" i="33"/>
  <c r="O420" i="33"/>
  <c r="P420" i="33"/>
  <c r="Q420" i="33"/>
  <c r="R420" i="33"/>
  <c r="S420" i="33"/>
  <c r="O421" i="33"/>
  <c r="P421" i="33"/>
  <c r="Q421" i="33"/>
  <c r="R421" i="33"/>
  <c r="S421" i="33"/>
  <c r="O422" i="33"/>
  <c r="P422" i="33"/>
  <c r="Q422" i="33"/>
  <c r="R422" i="33"/>
  <c r="S422" i="33"/>
  <c r="O423" i="33"/>
  <c r="P423" i="33"/>
  <c r="Q423" i="33"/>
  <c r="R423" i="33"/>
  <c r="S423" i="33"/>
  <c r="O424" i="33"/>
  <c r="P424" i="33"/>
  <c r="Q424" i="33"/>
  <c r="R424" i="33"/>
  <c r="S424" i="33"/>
  <c r="O425" i="33"/>
  <c r="P425" i="33"/>
  <c r="Q425" i="33"/>
  <c r="R425" i="33"/>
  <c r="S425" i="33"/>
  <c r="O426" i="33"/>
  <c r="P426" i="33"/>
  <c r="Q426" i="33"/>
  <c r="R426" i="33"/>
  <c r="S426" i="33"/>
  <c r="O427" i="33"/>
  <c r="P427" i="33"/>
  <c r="Q427" i="33"/>
  <c r="R427" i="33"/>
  <c r="S427" i="33"/>
  <c r="O428" i="33"/>
  <c r="P428" i="33"/>
  <c r="Q428" i="33"/>
  <c r="R428" i="33"/>
  <c r="S428" i="33"/>
  <c r="O430" i="33"/>
  <c r="P430" i="33"/>
  <c r="Q430" i="33"/>
  <c r="R430" i="33"/>
  <c r="S430" i="33"/>
  <c r="O431" i="33"/>
  <c r="P431" i="33"/>
  <c r="Q431" i="33"/>
  <c r="R431" i="33"/>
  <c r="S431" i="33"/>
  <c r="O432" i="33"/>
  <c r="P432" i="33"/>
  <c r="Q432" i="33"/>
  <c r="R432" i="33"/>
  <c r="S432" i="33"/>
  <c r="O433" i="33"/>
  <c r="P433" i="33"/>
  <c r="Q433" i="33"/>
  <c r="R433" i="33"/>
  <c r="S433" i="33"/>
  <c r="O434" i="33"/>
  <c r="P434" i="33"/>
  <c r="Q434" i="33"/>
  <c r="R434" i="33"/>
  <c r="S434" i="33"/>
  <c r="O436" i="33"/>
  <c r="P436" i="33"/>
  <c r="Q436" i="33"/>
  <c r="R436" i="33"/>
  <c r="S436" i="33"/>
  <c r="O437" i="33"/>
  <c r="P437" i="33"/>
  <c r="Q437" i="33"/>
  <c r="R437" i="33"/>
  <c r="S437" i="33"/>
  <c r="O439" i="33"/>
  <c r="P439" i="33"/>
  <c r="Q439" i="33"/>
  <c r="R439" i="33"/>
  <c r="S439" i="33"/>
  <c r="O440" i="33"/>
  <c r="P440" i="33"/>
  <c r="Q440" i="33"/>
  <c r="R440" i="33"/>
  <c r="S440" i="33"/>
  <c r="O441" i="33"/>
  <c r="P441" i="33"/>
  <c r="Q441" i="33"/>
  <c r="R441" i="33"/>
  <c r="S441" i="33"/>
  <c r="O442" i="33"/>
  <c r="P442" i="33"/>
  <c r="Q442" i="33"/>
  <c r="R442" i="33"/>
  <c r="S442" i="33"/>
  <c r="O443" i="33"/>
  <c r="P443" i="33"/>
  <c r="Q443" i="33"/>
  <c r="R443" i="33"/>
  <c r="S443" i="33"/>
  <c r="O444" i="33"/>
  <c r="P444" i="33"/>
  <c r="Q444" i="33"/>
  <c r="R444" i="33"/>
  <c r="S444" i="33"/>
  <c r="O445" i="33"/>
  <c r="P445" i="33"/>
  <c r="Q445" i="33"/>
  <c r="R445" i="33"/>
  <c r="S445" i="33"/>
  <c r="O446" i="33"/>
  <c r="P446" i="33"/>
  <c r="Q446" i="33"/>
  <c r="R446" i="33"/>
  <c r="S446" i="33"/>
  <c r="O448" i="33"/>
  <c r="P448" i="33"/>
  <c r="Q448" i="33"/>
  <c r="R448" i="33"/>
  <c r="S448" i="33"/>
  <c r="O449" i="33"/>
  <c r="P449" i="33"/>
  <c r="Q449" i="33"/>
  <c r="R449" i="33"/>
  <c r="S449" i="33"/>
  <c r="O451" i="33"/>
  <c r="P451" i="33"/>
  <c r="Q451" i="33"/>
  <c r="R451" i="33"/>
  <c r="S451" i="33"/>
  <c r="O452" i="33"/>
  <c r="P452" i="33"/>
  <c r="Q452" i="33"/>
  <c r="R452" i="33"/>
  <c r="S452" i="33"/>
  <c r="O453" i="33"/>
  <c r="P453" i="33"/>
  <c r="Q453" i="33"/>
  <c r="R453" i="33"/>
  <c r="S453" i="33"/>
  <c r="O454" i="33"/>
  <c r="P454" i="33"/>
  <c r="Q454" i="33"/>
  <c r="R454" i="33"/>
  <c r="S454" i="33"/>
  <c r="O455" i="33"/>
  <c r="P455" i="33"/>
  <c r="Q455" i="33"/>
  <c r="R455" i="33"/>
  <c r="S455" i="33"/>
  <c r="O457" i="33"/>
  <c r="P457" i="33"/>
  <c r="Q457" i="33"/>
  <c r="R457" i="33"/>
  <c r="S457" i="33"/>
  <c r="O458" i="33"/>
  <c r="P458" i="33"/>
  <c r="Q458" i="33"/>
  <c r="R458" i="33"/>
  <c r="S458" i="33"/>
  <c r="O459" i="33"/>
  <c r="P459" i="33"/>
  <c r="Q459" i="33"/>
  <c r="R459" i="33"/>
  <c r="S459" i="33"/>
  <c r="O460" i="33"/>
  <c r="P460" i="33"/>
  <c r="Q460" i="33"/>
  <c r="R460" i="33"/>
  <c r="S460" i="33"/>
  <c r="O461" i="33"/>
  <c r="P461" i="33"/>
  <c r="Q461" i="33"/>
  <c r="R461" i="33"/>
  <c r="S461" i="33"/>
  <c r="O462" i="33"/>
  <c r="P462" i="33"/>
  <c r="Q462" i="33"/>
  <c r="R462" i="33"/>
  <c r="S462" i="33"/>
  <c r="O464" i="33"/>
  <c r="P464" i="33"/>
  <c r="Q464" i="33"/>
  <c r="R464" i="33"/>
  <c r="S464" i="33"/>
  <c r="O465" i="33"/>
  <c r="P465" i="33"/>
  <c r="Q465" i="33"/>
  <c r="R465" i="33"/>
  <c r="S465" i="33"/>
  <c r="O466" i="33"/>
  <c r="P466" i="33"/>
  <c r="Q466" i="33"/>
  <c r="R466" i="33"/>
  <c r="S466" i="33"/>
  <c r="O467" i="33"/>
  <c r="P467" i="33"/>
  <c r="Q467" i="33"/>
  <c r="R467" i="33"/>
  <c r="S467" i="33"/>
  <c r="O469" i="33"/>
  <c r="P469" i="33"/>
  <c r="Q469" i="33"/>
  <c r="R469" i="33"/>
  <c r="S469" i="33"/>
  <c r="O470" i="33"/>
  <c r="P470" i="33"/>
  <c r="Q470" i="33"/>
  <c r="R470" i="33"/>
  <c r="S470" i="33"/>
  <c r="O471" i="33"/>
  <c r="P471" i="33"/>
  <c r="Q471" i="33"/>
  <c r="R471" i="33"/>
  <c r="S471" i="33"/>
  <c r="O472" i="33"/>
  <c r="P472" i="33"/>
  <c r="Q472" i="33"/>
  <c r="R472" i="33"/>
  <c r="S472" i="33"/>
  <c r="O473" i="33"/>
  <c r="P473" i="33"/>
  <c r="Q473" i="33"/>
  <c r="R473" i="33"/>
  <c r="S473" i="33"/>
  <c r="O474" i="33"/>
  <c r="P474" i="33"/>
  <c r="Q474" i="33"/>
  <c r="R474" i="33"/>
  <c r="S474" i="33"/>
  <c r="O475" i="33"/>
  <c r="P475" i="33"/>
  <c r="Q475" i="33"/>
  <c r="R475" i="33"/>
  <c r="S475" i="33"/>
  <c r="O477" i="33"/>
  <c r="P477" i="33"/>
  <c r="Q477" i="33"/>
  <c r="R477" i="33"/>
  <c r="S477" i="33"/>
  <c r="O478" i="33"/>
  <c r="P478" i="33"/>
  <c r="Q478" i="33"/>
  <c r="R478" i="33"/>
  <c r="S478" i="33"/>
  <c r="O480" i="33"/>
  <c r="P480" i="33"/>
  <c r="Q480" i="33"/>
  <c r="R480" i="33"/>
  <c r="S480" i="33"/>
  <c r="O481" i="33"/>
  <c r="P481" i="33"/>
  <c r="Q481" i="33"/>
  <c r="R481" i="33"/>
  <c r="S481" i="33"/>
  <c r="O482" i="33"/>
  <c r="P482" i="33"/>
  <c r="Q482" i="33"/>
  <c r="R482" i="33"/>
  <c r="S482" i="33"/>
  <c r="O483" i="33"/>
  <c r="P483" i="33"/>
  <c r="Q483" i="33"/>
  <c r="R483" i="33"/>
  <c r="S483" i="33"/>
  <c r="O484" i="33"/>
  <c r="P484" i="33"/>
  <c r="Q484" i="33"/>
  <c r="R484" i="33"/>
  <c r="S484" i="33"/>
  <c r="O486" i="33"/>
  <c r="P486" i="33"/>
  <c r="Q486" i="33"/>
  <c r="R486" i="33"/>
  <c r="S486" i="33"/>
  <c r="O487" i="33"/>
  <c r="P487" i="33"/>
  <c r="Q487" i="33"/>
  <c r="R487" i="33"/>
  <c r="S487" i="33"/>
  <c r="O488" i="33"/>
  <c r="P488" i="33"/>
  <c r="Q488" i="33"/>
  <c r="R488" i="33"/>
  <c r="S488" i="33"/>
  <c r="O489" i="33"/>
  <c r="P489" i="33"/>
  <c r="Q489" i="33"/>
  <c r="R489" i="33"/>
  <c r="S489" i="33"/>
  <c r="O490" i="33"/>
  <c r="P490" i="33"/>
  <c r="Q490" i="33"/>
  <c r="R490" i="33"/>
  <c r="S490" i="33"/>
  <c r="O491" i="33"/>
  <c r="P491" i="33"/>
  <c r="Q491" i="33"/>
  <c r="R491" i="33"/>
  <c r="S491" i="33"/>
  <c r="O493" i="33"/>
  <c r="P493" i="33"/>
  <c r="Q493" i="33"/>
  <c r="R493" i="33"/>
  <c r="S493" i="33"/>
  <c r="O495" i="33"/>
  <c r="P495" i="33"/>
  <c r="Q495" i="33"/>
  <c r="R495" i="33"/>
  <c r="S495" i="33"/>
  <c r="O496" i="33"/>
  <c r="P496" i="33"/>
  <c r="Q496" i="33"/>
  <c r="R496" i="33"/>
  <c r="S496" i="33"/>
  <c r="O497" i="33"/>
  <c r="P497" i="33"/>
  <c r="Q497" i="33"/>
  <c r="R497" i="33"/>
  <c r="S497" i="33"/>
  <c r="O498" i="33"/>
  <c r="P498" i="33"/>
  <c r="Q498" i="33"/>
  <c r="R498" i="33"/>
  <c r="S498" i="33"/>
  <c r="O499" i="33"/>
  <c r="P499" i="33"/>
  <c r="Q499" i="33"/>
  <c r="R499" i="33"/>
  <c r="S499" i="33"/>
  <c r="O500" i="33"/>
  <c r="P500" i="33"/>
  <c r="Q500" i="33"/>
  <c r="R500" i="33"/>
  <c r="S500" i="33"/>
  <c r="O501" i="33"/>
  <c r="P501" i="33"/>
  <c r="Q501" i="33"/>
  <c r="R501" i="33"/>
  <c r="S501" i="33"/>
  <c r="O502" i="33"/>
  <c r="P502" i="33"/>
  <c r="Q502" i="33"/>
  <c r="R502" i="33"/>
  <c r="S502" i="33"/>
  <c r="O503" i="33"/>
  <c r="P503" i="33"/>
  <c r="Q503" i="33"/>
  <c r="R503" i="33"/>
  <c r="S503" i="33"/>
  <c r="O504" i="33"/>
  <c r="P504" i="33"/>
  <c r="Q504" i="33"/>
  <c r="R504" i="33"/>
  <c r="S504" i="33"/>
  <c r="O505" i="33"/>
  <c r="P505" i="33"/>
  <c r="Q505" i="33"/>
  <c r="R505" i="33"/>
  <c r="S505" i="33"/>
  <c r="O506" i="33"/>
  <c r="P506" i="33"/>
  <c r="Q506" i="33"/>
  <c r="R506" i="33"/>
  <c r="S506" i="33"/>
  <c r="O507" i="33"/>
  <c r="P507" i="33"/>
  <c r="Q507" i="33"/>
  <c r="R507" i="33"/>
  <c r="S507" i="33"/>
  <c r="O508" i="33"/>
  <c r="P508" i="33"/>
  <c r="Q508" i="33"/>
  <c r="R508" i="33"/>
  <c r="S508" i="33"/>
  <c r="O509" i="33"/>
  <c r="P509" i="33"/>
  <c r="Q509" i="33"/>
  <c r="R509" i="33"/>
  <c r="S509" i="33"/>
  <c r="O510" i="33"/>
  <c r="P510" i="33"/>
  <c r="Q510" i="33"/>
  <c r="R510" i="33"/>
  <c r="S510" i="33"/>
  <c r="O511" i="33"/>
  <c r="P511" i="33"/>
  <c r="Q511" i="33"/>
  <c r="R511" i="33"/>
  <c r="S511" i="33"/>
  <c r="O513" i="33"/>
  <c r="P513" i="33"/>
  <c r="Q513" i="33"/>
  <c r="R513" i="33"/>
  <c r="S513" i="33"/>
  <c r="O517" i="33"/>
  <c r="P517" i="33"/>
  <c r="Q517" i="33"/>
  <c r="R517" i="33"/>
  <c r="S517" i="33"/>
  <c r="O518" i="33"/>
  <c r="P518" i="33"/>
  <c r="Q518" i="33"/>
  <c r="R518" i="33"/>
  <c r="S518" i="33"/>
  <c r="O519" i="33"/>
  <c r="P519" i="33"/>
  <c r="Q519" i="33"/>
  <c r="R519" i="33"/>
  <c r="S519" i="33"/>
  <c r="O520" i="33"/>
  <c r="P520" i="33"/>
  <c r="Q520" i="33"/>
  <c r="R520" i="33"/>
  <c r="S520" i="33"/>
  <c r="O521" i="33"/>
  <c r="P521" i="33"/>
  <c r="Q521" i="33"/>
  <c r="R521" i="33"/>
  <c r="S521" i="33"/>
  <c r="O522" i="33"/>
  <c r="P522" i="33"/>
  <c r="Q522" i="33"/>
  <c r="R522" i="33"/>
  <c r="S522" i="33"/>
  <c r="O524" i="33"/>
  <c r="P524" i="33"/>
  <c r="Q524" i="33"/>
  <c r="R524" i="33"/>
  <c r="S524" i="33"/>
  <c r="O525" i="33"/>
  <c r="P525" i="33"/>
  <c r="Q525" i="33"/>
  <c r="R525" i="33"/>
  <c r="S525" i="33"/>
  <c r="O526" i="33"/>
  <c r="P526" i="33"/>
  <c r="Q526" i="33"/>
  <c r="R526" i="33"/>
  <c r="S526" i="33"/>
  <c r="O527" i="33"/>
  <c r="P527" i="33"/>
  <c r="Q527" i="33"/>
  <c r="R527" i="33"/>
  <c r="S527" i="33"/>
  <c r="O528" i="33"/>
  <c r="P528" i="33"/>
  <c r="Q528" i="33"/>
  <c r="R528" i="33"/>
  <c r="S528" i="33"/>
  <c r="O530" i="33"/>
  <c r="P530" i="33"/>
  <c r="Q530" i="33"/>
  <c r="R530" i="33"/>
  <c r="S530" i="33"/>
  <c r="O531" i="33"/>
  <c r="P531" i="33"/>
  <c r="Q531" i="33"/>
  <c r="R531" i="33"/>
  <c r="S531" i="33"/>
  <c r="O532" i="33"/>
  <c r="P532" i="33"/>
  <c r="Q532" i="33"/>
  <c r="R532" i="33"/>
  <c r="S532" i="33"/>
  <c r="O533" i="33"/>
  <c r="P533" i="33"/>
  <c r="Q533" i="33"/>
  <c r="R533" i="33"/>
  <c r="S533" i="33"/>
  <c r="O534" i="33"/>
  <c r="P534" i="33"/>
  <c r="Q534" i="33"/>
  <c r="R534" i="33"/>
  <c r="S534" i="33"/>
  <c r="O536" i="33"/>
  <c r="P536" i="33"/>
  <c r="Q536" i="33"/>
  <c r="R536" i="33"/>
  <c r="S536" i="33"/>
  <c r="O537" i="33"/>
  <c r="P537" i="33"/>
  <c r="Q537" i="33"/>
  <c r="R537" i="33"/>
  <c r="S537" i="33"/>
  <c r="O538" i="33"/>
  <c r="P538" i="33"/>
  <c r="Q538" i="33"/>
  <c r="R538" i="33"/>
  <c r="S538" i="33"/>
  <c r="O539" i="33"/>
  <c r="P539" i="33"/>
  <c r="Q539" i="33"/>
  <c r="R539" i="33"/>
  <c r="S539" i="33"/>
  <c r="O540" i="33"/>
  <c r="P540" i="33"/>
  <c r="Q540" i="33"/>
  <c r="R540" i="33"/>
  <c r="S540" i="33"/>
  <c r="O542" i="33"/>
  <c r="P542" i="33"/>
  <c r="Q542" i="33"/>
  <c r="R542" i="33"/>
  <c r="S542" i="33"/>
  <c r="O543" i="33"/>
  <c r="P543" i="33"/>
  <c r="Q543" i="33"/>
  <c r="R543" i="33"/>
  <c r="S543" i="33"/>
  <c r="O544" i="33"/>
  <c r="P544" i="33"/>
  <c r="Q544" i="33"/>
  <c r="R544" i="33"/>
  <c r="S544" i="33"/>
  <c r="O545" i="33"/>
  <c r="P545" i="33"/>
  <c r="Q545" i="33"/>
  <c r="R545" i="33"/>
  <c r="S545" i="33"/>
  <c r="O546" i="33"/>
  <c r="P546" i="33"/>
  <c r="Q546" i="33"/>
  <c r="R546" i="33"/>
  <c r="S546" i="33"/>
  <c r="O548" i="33"/>
  <c r="P548" i="33"/>
  <c r="Q548" i="33"/>
  <c r="R548" i="33"/>
  <c r="S548" i="33"/>
  <c r="O549" i="33"/>
  <c r="P549" i="33"/>
  <c r="Q549" i="33"/>
  <c r="R549" i="33"/>
  <c r="S549" i="33"/>
  <c r="O550" i="33"/>
  <c r="P550" i="33"/>
  <c r="Q550" i="33"/>
  <c r="R550" i="33"/>
  <c r="S550" i="33"/>
  <c r="O551" i="33"/>
  <c r="P551" i="33"/>
  <c r="Q551" i="33"/>
  <c r="R551" i="33"/>
  <c r="S551" i="33"/>
  <c r="O552" i="33"/>
  <c r="P552" i="33"/>
  <c r="Q552" i="33"/>
  <c r="R552" i="33"/>
  <c r="S552" i="33"/>
  <c r="O554" i="33"/>
  <c r="P554" i="33"/>
  <c r="Q554" i="33"/>
  <c r="R554" i="33"/>
  <c r="S554" i="33"/>
  <c r="O555" i="33"/>
  <c r="P555" i="33"/>
  <c r="Q555" i="33"/>
  <c r="R555" i="33"/>
  <c r="S555" i="33"/>
  <c r="O556" i="33"/>
  <c r="P556" i="33"/>
  <c r="Q556" i="33"/>
  <c r="R556" i="33"/>
  <c r="S556" i="33"/>
  <c r="O557" i="33"/>
  <c r="P557" i="33"/>
  <c r="Q557" i="33"/>
  <c r="R557" i="33"/>
  <c r="S557" i="33"/>
  <c r="O559" i="33"/>
  <c r="P559" i="33"/>
  <c r="Q559" i="33"/>
  <c r="R559" i="33"/>
  <c r="S559" i="33"/>
  <c r="O560" i="33"/>
  <c r="P560" i="33"/>
  <c r="Q560" i="33"/>
  <c r="R560" i="33"/>
  <c r="S560" i="33"/>
  <c r="O561" i="33"/>
  <c r="P561" i="33"/>
  <c r="Q561" i="33"/>
  <c r="R561" i="33"/>
  <c r="S561" i="33"/>
  <c r="O562" i="33"/>
  <c r="P562" i="33"/>
  <c r="Q562" i="33"/>
  <c r="R562" i="33"/>
  <c r="S562" i="33"/>
  <c r="O563" i="33"/>
  <c r="P563" i="33"/>
  <c r="Q563" i="33"/>
  <c r="R563" i="33"/>
  <c r="S563" i="33"/>
  <c r="O564" i="33"/>
  <c r="P564" i="33"/>
  <c r="Q564" i="33"/>
  <c r="R564" i="33"/>
  <c r="S564" i="33"/>
  <c r="O565" i="33"/>
  <c r="P565" i="33"/>
  <c r="Q565" i="33"/>
  <c r="R565" i="33"/>
  <c r="S565" i="33"/>
  <c r="O566" i="33"/>
  <c r="P566" i="33"/>
  <c r="Q566" i="33"/>
  <c r="R566" i="33"/>
  <c r="S566" i="33"/>
  <c r="O567" i="33"/>
  <c r="P567" i="33"/>
  <c r="Q567" i="33"/>
  <c r="R567" i="33"/>
  <c r="S567" i="33"/>
  <c r="O569" i="33"/>
  <c r="P569" i="33"/>
  <c r="Q569" i="33"/>
  <c r="R569" i="33"/>
  <c r="S569" i="33"/>
  <c r="O570" i="33"/>
  <c r="P570" i="33"/>
  <c r="Q570" i="33"/>
  <c r="R570" i="33"/>
  <c r="S570" i="33"/>
  <c r="O571" i="33"/>
  <c r="P571" i="33"/>
  <c r="Q571" i="33"/>
  <c r="R571" i="33"/>
  <c r="S571" i="33"/>
  <c r="O572" i="33"/>
  <c r="P572" i="33"/>
  <c r="Q572" i="33"/>
  <c r="R572" i="33"/>
  <c r="S572" i="33"/>
  <c r="O573" i="33"/>
  <c r="P573" i="33"/>
  <c r="Q573" i="33"/>
  <c r="R573" i="33"/>
  <c r="S573" i="33"/>
  <c r="O574" i="33"/>
  <c r="P574" i="33"/>
  <c r="Q574" i="33"/>
  <c r="R574" i="33"/>
  <c r="S574" i="33"/>
  <c r="O575" i="33"/>
  <c r="P575" i="33"/>
  <c r="Q575" i="33"/>
  <c r="R575" i="33"/>
  <c r="S575" i="33"/>
  <c r="O576" i="33"/>
  <c r="P576" i="33"/>
  <c r="Q576" i="33"/>
  <c r="R576" i="33"/>
  <c r="S576" i="33"/>
  <c r="O578" i="33"/>
  <c r="P578" i="33"/>
  <c r="Q578" i="33"/>
  <c r="R578" i="33"/>
  <c r="S578" i="33"/>
  <c r="O579" i="33"/>
  <c r="P579" i="33"/>
  <c r="Q579" i="33"/>
  <c r="R579" i="33"/>
  <c r="S579" i="33"/>
  <c r="O581" i="33"/>
  <c r="P581" i="33"/>
  <c r="Q581" i="33"/>
  <c r="R581" i="33"/>
  <c r="S581" i="33"/>
  <c r="O582" i="33"/>
  <c r="P582" i="33"/>
  <c r="Q582" i="33"/>
  <c r="R582" i="33"/>
  <c r="S582" i="33"/>
  <c r="O584" i="33"/>
  <c r="P584" i="33"/>
  <c r="Q584" i="33"/>
  <c r="R584" i="33"/>
  <c r="S584" i="33"/>
  <c r="O585" i="33"/>
  <c r="P585" i="33"/>
  <c r="Q585" i="33"/>
  <c r="R585" i="33"/>
  <c r="S585" i="33"/>
  <c r="O586" i="33"/>
  <c r="P586" i="33"/>
  <c r="Q586" i="33"/>
  <c r="R586" i="33"/>
  <c r="S586" i="33"/>
  <c r="O587" i="33"/>
  <c r="P587" i="33"/>
  <c r="Q587" i="33"/>
  <c r="R587" i="33"/>
  <c r="S587" i="33"/>
  <c r="O588" i="33"/>
  <c r="P588" i="33"/>
  <c r="Q588" i="33"/>
  <c r="R588" i="33"/>
  <c r="S588" i="33"/>
  <c r="O590" i="33"/>
  <c r="P590" i="33"/>
  <c r="Q590" i="33"/>
  <c r="R590" i="33"/>
  <c r="S590" i="33"/>
  <c r="O591" i="33"/>
  <c r="P591" i="33"/>
  <c r="Q591" i="33"/>
  <c r="R591" i="33"/>
  <c r="S591" i="33"/>
  <c r="O592" i="33"/>
  <c r="P592" i="33"/>
  <c r="Q592" i="33"/>
  <c r="R592" i="33"/>
  <c r="S592" i="33"/>
  <c r="O593" i="33"/>
  <c r="P593" i="33"/>
  <c r="Q593" i="33"/>
  <c r="R593" i="33"/>
  <c r="S593" i="33"/>
  <c r="O594" i="33"/>
  <c r="P594" i="33"/>
  <c r="Q594" i="33"/>
  <c r="R594" i="33"/>
  <c r="S594" i="33"/>
  <c r="O595" i="33"/>
  <c r="P595" i="33"/>
  <c r="Q595" i="33"/>
  <c r="R595" i="33"/>
  <c r="S595" i="33"/>
  <c r="O596" i="33"/>
  <c r="P596" i="33"/>
  <c r="Q596" i="33"/>
  <c r="R596" i="33"/>
  <c r="S596" i="33"/>
  <c r="O598" i="33"/>
  <c r="P598" i="33"/>
  <c r="Q598" i="33"/>
  <c r="R598" i="33"/>
  <c r="S598" i="33"/>
  <c r="O599" i="33"/>
  <c r="P599" i="33"/>
  <c r="Q599" i="33"/>
  <c r="R599" i="33"/>
  <c r="S599" i="33"/>
  <c r="O600" i="33"/>
  <c r="P600" i="33"/>
  <c r="Q600" i="33"/>
  <c r="R600" i="33"/>
  <c r="S600" i="33"/>
  <c r="O601" i="33"/>
  <c r="P601" i="33"/>
  <c r="Q601" i="33"/>
  <c r="R601" i="33"/>
  <c r="S601" i="33"/>
  <c r="O602" i="33"/>
  <c r="P602" i="33"/>
  <c r="Q602" i="33"/>
  <c r="R602" i="33"/>
  <c r="S602" i="33"/>
  <c r="O606" i="33"/>
  <c r="P606" i="33"/>
  <c r="Q606" i="33"/>
  <c r="R606" i="33"/>
  <c r="S606" i="33"/>
  <c r="O607" i="33"/>
  <c r="P607" i="33"/>
  <c r="Q607" i="33"/>
  <c r="R607" i="33"/>
  <c r="S607" i="33"/>
  <c r="O608" i="33"/>
  <c r="P608" i="33"/>
  <c r="Q608" i="33"/>
  <c r="R608" i="33"/>
  <c r="S608" i="33"/>
  <c r="O609" i="33"/>
  <c r="P609" i="33"/>
  <c r="Q609" i="33"/>
  <c r="R609" i="33"/>
  <c r="S609" i="33"/>
  <c r="O610" i="33"/>
  <c r="P610" i="33"/>
  <c r="Q610" i="33"/>
  <c r="R610" i="33"/>
  <c r="S610" i="33"/>
  <c r="O611" i="33"/>
  <c r="P611" i="33"/>
  <c r="Q611" i="33"/>
  <c r="R611" i="33"/>
  <c r="S611" i="33"/>
  <c r="O612" i="33"/>
  <c r="P612" i="33"/>
  <c r="Q612" i="33"/>
  <c r="R612" i="33"/>
  <c r="S612" i="33"/>
  <c r="O613" i="33"/>
  <c r="P613" i="33"/>
  <c r="Q613" i="33"/>
  <c r="R613" i="33"/>
  <c r="S613" i="33"/>
  <c r="O614" i="33"/>
  <c r="P614" i="33"/>
  <c r="Q614" i="33"/>
  <c r="R614" i="33"/>
  <c r="S614" i="33"/>
  <c r="O615" i="33"/>
  <c r="P615" i="33"/>
  <c r="Q615" i="33"/>
  <c r="R615" i="33"/>
  <c r="S615" i="33"/>
  <c r="O616" i="33"/>
  <c r="P616" i="33"/>
  <c r="Q616" i="33"/>
  <c r="R616" i="33"/>
  <c r="S616" i="33"/>
  <c r="O617" i="33"/>
  <c r="P617" i="33"/>
  <c r="Q617" i="33"/>
  <c r="R617" i="33"/>
  <c r="S617" i="33"/>
  <c r="O619" i="33"/>
  <c r="P619" i="33"/>
  <c r="Q619" i="33"/>
  <c r="R619" i="33"/>
  <c r="S619" i="33"/>
  <c r="O620" i="33"/>
  <c r="P620" i="33"/>
  <c r="Q620" i="33"/>
  <c r="R620" i="33"/>
  <c r="S620" i="33"/>
  <c r="O621" i="33"/>
  <c r="P621" i="33"/>
  <c r="Q621" i="33"/>
  <c r="R621" i="33"/>
  <c r="S621" i="33"/>
  <c r="O622" i="33"/>
  <c r="P622" i="33"/>
  <c r="Q622" i="33"/>
  <c r="R622" i="33"/>
  <c r="S622" i="33"/>
  <c r="O623" i="33"/>
  <c r="P623" i="33"/>
  <c r="Q623" i="33"/>
  <c r="R623" i="33"/>
  <c r="S623" i="33"/>
  <c r="O624" i="33"/>
  <c r="P624" i="33"/>
  <c r="Q624" i="33"/>
  <c r="R624" i="33"/>
  <c r="S624" i="33"/>
  <c r="O626" i="33"/>
  <c r="P626" i="33"/>
  <c r="Q626" i="33"/>
  <c r="R626" i="33"/>
  <c r="S626" i="33"/>
  <c r="O627" i="33"/>
  <c r="P627" i="33"/>
  <c r="Q627" i="33"/>
  <c r="R627" i="33"/>
  <c r="S627" i="33"/>
  <c r="O629" i="33"/>
  <c r="P629" i="33"/>
  <c r="Q629" i="33"/>
  <c r="R629" i="33"/>
  <c r="S629" i="33"/>
  <c r="O630" i="33"/>
  <c r="P630" i="33"/>
  <c r="Q630" i="33"/>
  <c r="R630" i="33"/>
  <c r="S630" i="33"/>
  <c r="O631" i="33"/>
  <c r="P631" i="33"/>
  <c r="Q631" i="33"/>
  <c r="R631" i="33"/>
  <c r="S631" i="33"/>
  <c r="O632" i="33"/>
  <c r="P632" i="33"/>
  <c r="Q632" i="33"/>
  <c r="R632" i="33"/>
  <c r="S632" i="33"/>
  <c r="O634" i="33"/>
  <c r="P634" i="33"/>
  <c r="Q634" i="33"/>
  <c r="R634" i="33"/>
  <c r="S634" i="33"/>
  <c r="O635" i="33"/>
  <c r="P635" i="33"/>
  <c r="Q635" i="33"/>
  <c r="R635" i="33"/>
  <c r="S635" i="33"/>
  <c r="O636" i="33"/>
  <c r="P636" i="33"/>
  <c r="Q636" i="33"/>
  <c r="R636" i="33"/>
  <c r="S636" i="33"/>
  <c r="O637" i="33"/>
  <c r="P637" i="33"/>
  <c r="Q637" i="33"/>
  <c r="R637" i="33"/>
  <c r="S637" i="33"/>
  <c r="O638" i="33"/>
  <c r="P638" i="33"/>
  <c r="Q638" i="33"/>
  <c r="R638" i="33"/>
  <c r="S638" i="33"/>
  <c r="O639" i="33"/>
  <c r="P639" i="33"/>
  <c r="Q639" i="33"/>
  <c r="R639" i="33"/>
  <c r="S639" i="33"/>
  <c r="O640" i="33"/>
  <c r="P640" i="33"/>
  <c r="Q640" i="33"/>
  <c r="R640" i="33"/>
  <c r="S640" i="33"/>
  <c r="O641" i="33"/>
  <c r="P641" i="33"/>
  <c r="Q641" i="33"/>
  <c r="R641" i="33"/>
  <c r="S641" i="33"/>
  <c r="O642" i="33"/>
  <c r="P642" i="33"/>
  <c r="Q642" i="33"/>
  <c r="R642" i="33"/>
  <c r="S642" i="33"/>
  <c r="O643" i="33"/>
  <c r="P643" i="33"/>
  <c r="Q643" i="33"/>
  <c r="R643" i="33"/>
  <c r="S643" i="33"/>
  <c r="O644" i="33"/>
  <c r="P644" i="33"/>
  <c r="Q644" i="33"/>
  <c r="R644" i="33"/>
  <c r="S644" i="33"/>
  <c r="O645" i="33"/>
  <c r="P645" i="33"/>
  <c r="Q645" i="33"/>
  <c r="R645" i="33"/>
  <c r="S645" i="33"/>
  <c r="O646" i="33"/>
  <c r="P646" i="33"/>
  <c r="Q646" i="33"/>
  <c r="R646" i="33"/>
  <c r="S646" i="33"/>
  <c r="O647" i="33"/>
  <c r="P647" i="33"/>
  <c r="Q647" i="33"/>
  <c r="R647" i="33"/>
  <c r="S647" i="33"/>
  <c r="O648" i="33"/>
  <c r="P648" i="33"/>
  <c r="Q648" i="33"/>
  <c r="R648" i="33"/>
  <c r="S648" i="33"/>
  <c r="O649" i="33"/>
  <c r="P649" i="33"/>
  <c r="Q649" i="33"/>
  <c r="R649" i="33"/>
  <c r="S649" i="33"/>
  <c r="O650" i="33"/>
  <c r="P650" i="33"/>
  <c r="Q650" i="33"/>
  <c r="R650" i="33"/>
  <c r="S650" i="33"/>
  <c r="O651" i="33"/>
  <c r="P651" i="33"/>
  <c r="Q651" i="33"/>
  <c r="R651" i="33"/>
  <c r="S651" i="33"/>
  <c r="O652" i="33"/>
  <c r="P652" i="33"/>
  <c r="Q652" i="33"/>
  <c r="R652" i="33"/>
  <c r="S652" i="33"/>
  <c r="O653" i="33"/>
  <c r="P653" i="33"/>
  <c r="Q653" i="33"/>
  <c r="R653" i="33"/>
  <c r="S653" i="33"/>
  <c r="O654" i="33"/>
  <c r="P654" i="33"/>
  <c r="Q654" i="33"/>
  <c r="R654" i="33"/>
  <c r="S654" i="33"/>
  <c r="O655" i="33"/>
  <c r="P655" i="33"/>
  <c r="Q655" i="33"/>
  <c r="R655" i="33"/>
  <c r="S655" i="33"/>
  <c r="O656" i="33"/>
  <c r="P656" i="33"/>
  <c r="Q656" i="33"/>
  <c r="R656" i="33"/>
  <c r="S656" i="33"/>
  <c r="O657" i="33"/>
  <c r="P657" i="33"/>
  <c r="Q657" i="33"/>
  <c r="R657" i="33"/>
  <c r="S657" i="33"/>
  <c r="O659" i="33"/>
  <c r="P659" i="33"/>
  <c r="Q659" i="33"/>
  <c r="R659" i="33"/>
  <c r="S659" i="33"/>
  <c r="O660" i="33"/>
  <c r="P660" i="33"/>
  <c r="Q660" i="33"/>
  <c r="R660" i="33"/>
  <c r="S660" i="33"/>
  <c r="O661" i="33"/>
  <c r="P661" i="33"/>
  <c r="Q661" i="33"/>
  <c r="R661" i="33"/>
  <c r="S661" i="33"/>
  <c r="O662" i="33"/>
  <c r="P662" i="33"/>
  <c r="Q662" i="33"/>
  <c r="R662" i="33"/>
  <c r="S662" i="33"/>
  <c r="O664" i="33"/>
  <c r="P664" i="33"/>
  <c r="Q664" i="33"/>
  <c r="R664" i="33"/>
  <c r="S664" i="33"/>
  <c r="O665" i="33"/>
  <c r="P665" i="33"/>
  <c r="Q665" i="33"/>
  <c r="R665" i="33"/>
  <c r="S665" i="33"/>
  <c r="O666" i="33"/>
  <c r="P666" i="33"/>
  <c r="Q666" i="33"/>
  <c r="R666" i="33"/>
  <c r="S666" i="33"/>
  <c r="O667" i="33"/>
  <c r="P667" i="33"/>
  <c r="Q667" i="33"/>
  <c r="R667" i="33"/>
  <c r="S667" i="33"/>
  <c r="O668" i="33"/>
  <c r="P668" i="33"/>
  <c r="Q668" i="33"/>
  <c r="R668" i="33"/>
  <c r="S668" i="33"/>
  <c r="O670" i="33"/>
  <c r="P670" i="33"/>
  <c r="Q670" i="33"/>
  <c r="R670" i="33"/>
  <c r="S670" i="33"/>
  <c r="O671" i="33"/>
  <c r="P671" i="33"/>
  <c r="Q671" i="33"/>
  <c r="R671" i="33"/>
  <c r="S671" i="33"/>
  <c r="O672" i="33"/>
  <c r="P672" i="33"/>
  <c r="Q672" i="33"/>
  <c r="R672" i="33"/>
  <c r="S672" i="33"/>
  <c r="O673" i="33"/>
  <c r="P673" i="33"/>
  <c r="Q673" i="33"/>
  <c r="R673" i="33"/>
  <c r="S673" i="33"/>
  <c r="O675" i="33"/>
  <c r="P675" i="33"/>
  <c r="Q675" i="33"/>
  <c r="R675" i="33"/>
  <c r="S675" i="33"/>
  <c r="O676" i="33"/>
  <c r="P676" i="33"/>
  <c r="Q676" i="33"/>
  <c r="R676" i="33"/>
  <c r="S676" i="33"/>
  <c r="O677" i="33"/>
  <c r="P677" i="33"/>
  <c r="Q677" i="33"/>
  <c r="R677" i="33"/>
  <c r="S677" i="33"/>
  <c r="O678" i="33"/>
  <c r="P678" i="33"/>
  <c r="Q678" i="33"/>
  <c r="R678" i="33"/>
  <c r="S678" i="33"/>
  <c r="O679" i="33"/>
  <c r="P679" i="33"/>
  <c r="Q679" i="33"/>
  <c r="R679" i="33"/>
  <c r="S679" i="33"/>
  <c r="O681" i="33"/>
  <c r="P681" i="33"/>
  <c r="Q681" i="33"/>
  <c r="R681" i="33"/>
  <c r="S681" i="33"/>
  <c r="O682" i="33"/>
  <c r="P682" i="33"/>
  <c r="Q682" i="33"/>
  <c r="R682" i="33"/>
  <c r="S682" i="33"/>
  <c r="O683" i="33"/>
  <c r="P683" i="33"/>
  <c r="Q683" i="33"/>
  <c r="R683" i="33"/>
  <c r="S683" i="33"/>
  <c r="O684" i="33"/>
  <c r="P684" i="33"/>
  <c r="Q684" i="33"/>
  <c r="R684" i="33"/>
  <c r="S684" i="33"/>
  <c r="O685" i="33"/>
  <c r="P685" i="33"/>
  <c r="Q685" i="33"/>
  <c r="R685" i="33"/>
  <c r="S685" i="33"/>
  <c r="O687" i="33"/>
  <c r="P687" i="33"/>
  <c r="Q687" i="33"/>
  <c r="R687" i="33"/>
  <c r="S687" i="33"/>
  <c r="O688" i="33"/>
  <c r="P688" i="33"/>
  <c r="Q688" i="33"/>
  <c r="R688" i="33"/>
  <c r="S688" i="33"/>
  <c r="O689" i="33"/>
  <c r="P689" i="33"/>
  <c r="Q689" i="33"/>
  <c r="R689" i="33"/>
  <c r="S689" i="33"/>
  <c r="O690" i="33"/>
  <c r="P690" i="33"/>
  <c r="Q690" i="33"/>
  <c r="R690" i="33"/>
  <c r="S690" i="33"/>
  <c r="O692" i="33"/>
  <c r="P692" i="33"/>
  <c r="Q692" i="33"/>
  <c r="R692" i="33"/>
  <c r="S692" i="33"/>
  <c r="O693" i="33"/>
  <c r="P693" i="33"/>
  <c r="Q693" i="33"/>
  <c r="R693" i="33"/>
  <c r="S693" i="33"/>
  <c r="O694" i="33"/>
  <c r="P694" i="33"/>
  <c r="Q694" i="33"/>
  <c r="R694" i="33"/>
  <c r="S694" i="33"/>
  <c r="O695" i="33"/>
  <c r="P695" i="33"/>
  <c r="Q695" i="33"/>
  <c r="R695" i="33"/>
  <c r="S695" i="33"/>
  <c r="O696" i="33"/>
  <c r="P696" i="33"/>
  <c r="Q696" i="33"/>
  <c r="R696" i="33"/>
  <c r="S696" i="33"/>
  <c r="O697" i="33"/>
  <c r="P697" i="33"/>
  <c r="Q697" i="33"/>
  <c r="R697" i="33"/>
  <c r="S697" i="33"/>
  <c r="O698" i="33"/>
  <c r="P698" i="33"/>
  <c r="Q698" i="33"/>
  <c r="R698" i="33"/>
  <c r="S698" i="33"/>
  <c r="O699" i="33"/>
  <c r="P699" i="33"/>
  <c r="Q699" i="33"/>
  <c r="R699" i="33"/>
  <c r="S699" i="33"/>
  <c r="O700" i="33"/>
  <c r="P700" i="33"/>
  <c r="Q700" i="33"/>
  <c r="R700" i="33"/>
  <c r="S700" i="33"/>
  <c r="O702" i="33"/>
  <c r="P702" i="33"/>
  <c r="Q702" i="33"/>
  <c r="R702" i="33"/>
  <c r="S702" i="33"/>
  <c r="O703" i="33"/>
  <c r="P703" i="33"/>
  <c r="Q703" i="33"/>
  <c r="R703" i="33"/>
  <c r="S703" i="33"/>
  <c r="O707" i="33"/>
  <c r="P707" i="33"/>
  <c r="Q707" i="33"/>
  <c r="R707" i="33"/>
  <c r="S707" i="33"/>
  <c r="O709" i="33"/>
  <c r="P709" i="33"/>
  <c r="Q709" i="33"/>
  <c r="R709" i="33"/>
  <c r="S709" i="33"/>
  <c r="O710" i="33"/>
  <c r="P710" i="33"/>
  <c r="Q710" i="33"/>
  <c r="R710" i="33"/>
  <c r="S710" i="33"/>
  <c r="O711" i="33"/>
  <c r="P711" i="33"/>
  <c r="Q711" i="33"/>
  <c r="R711" i="33"/>
  <c r="S711" i="33"/>
  <c r="O712" i="33"/>
  <c r="P712" i="33"/>
  <c r="Q712" i="33"/>
  <c r="R712" i="33"/>
  <c r="S712" i="33"/>
  <c r="O713" i="33"/>
  <c r="P713" i="33"/>
  <c r="Q713" i="33"/>
  <c r="R713" i="33"/>
  <c r="S713" i="33"/>
  <c r="O716" i="33"/>
  <c r="P716" i="33"/>
  <c r="Q716" i="33"/>
  <c r="R716" i="33"/>
  <c r="S716" i="33"/>
  <c r="O717" i="33"/>
  <c r="P717" i="33"/>
  <c r="Q717" i="33"/>
  <c r="R717" i="33"/>
  <c r="S717" i="33"/>
  <c r="O718" i="33"/>
  <c r="P718" i="33"/>
  <c r="Q718" i="33"/>
  <c r="R718" i="33"/>
  <c r="S718" i="33"/>
  <c r="O719" i="33"/>
  <c r="P719" i="33"/>
  <c r="Q719" i="33"/>
  <c r="R719" i="33"/>
  <c r="S719" i="33"/>
  <c r="O720" i="33"/>
  <c r="P720" i="33"/>
  <c r="Q720" i="33"/>
  <c r="R720" i="33"/>
  <c r="S720" i="33"/>
  <c r="O721" i="33"/>
  <c r="P721" i="33"/>
  <c r="Q721" i="33"/>
  <c r="R721" i="33"/>
  <c r="S721" i="33"/>
  <c r="O722" i="33"/>
  <c r="P722" i="33"/>
  <c r="Q722" i="33"/>
  <c r="R722" i="33"/>
  <c r="S722" i="33"/>
  <c r="O723" i="33"/>
  <c r="P723" i="33"/>
  <c r="Q723" i="33"/>
  <c r="R723" i="33"/>
  <c r="S723" i="33"/>
  <c r="O724" i="33"/>
  <c r="P724" i="33"/>
  <c r="Q724" i="33"/>
  <c r="R724" i="33"/>
  <c r="S724" i="33"/>
  <c r="O725" i="33"/>
  <c r="P725" i="33"/>
  <c r="Q725" i="33"/>
  <c r="R725" i="33"/>
  <c r="S725" i="33"/>
  <c r="O726" i="33"/>
  <c r="P726" i="33"/>
  <c r="Q726" i="33"/>
  <c r="R726" i="33"/>
  <c r="S726" i="33"/>
  <c r="O727" i="33"/>
  <c r="P727" i="33"/>
  <c r="Q727" i="33"/>
  <c r="R727" i="33"/>
  <c r="S727" i="33"/>
  <c r="O728" i="33"/>
  <c r="P728" i="33"/>
  <c r="Q728" i="33"/>
  <c r="R728" i="33"/>
  <c r="S728" i="33"/>
  <c r="O729" i="33"/>
  <c r="P729" i="33"/>
  <c r="Q729" i="33"/>
  <c r="R729" i="33"/>
  <c r="S729" i="33"/>
  <c r="O731" i="33"/>
  <c r="O8" i="33" s="1"/>
  <c r="P731" i="33"/>
  <c r="P8" i="33" s="1"/>
  <c r="Q731" i="33"/>
  <c r="Q8" i="33" s="1"/>
  <c r="R731" i="33"/>
  <c r="R8" i="33" s="1"/>
  <c r="S731" i="33"/>
  <c r="S8" i="33" s="1"/>
  <c r="O732" i="33"/>
  <c r="P732" i="33"/>
  <c r="Q732" i="33"/>
  <c r="R732" i="33"/>
  <c r="S732" i="33"/>
  <c r="AD222" i="33" l="1"/>
  <c r="AE222" i="33" s="1"/>
  <c r="T14" i="5"/>
  <c r="W14" i="5" s="1"/>
  <c r="AD219" i="33"/>
  <c r="AD503" i="33"/>
  <c r="AI503" i="33" s="1"/>
  <c r="T8" i="5"/>
  <c r="AD218" i="33" s="1"/>
  <c r="T11" i="5"/>
  <c r="W11" i="5" s="1"/>
  <c r="T91" i="5"/>
  <c r="W91" i="5" s="1"/>
  <c r="AD220" i="33"/>
  <c r="AF220" i="33" s="1"/>
  <c r="AD223" i="33"/>
  <c r="AI223" i="33" s="1"/>
  <c r="M5" i="34"/>
  <c r="AD502" i="33"/>
  <c r="AI502" i="33" s="1"/>
  <c r="Q45" i="5"/>
  <c r="Q66" i="5"/>
  <c r="H547" i="2"/>
  <c r="H557" i="2"/>
  <c r="H556" i="2"/>
  <c r="H555" i="2"/>
  <c r="H554" i="2"/>
  <c r="H566" i="2"/>
  <c r="T146" i="33"/>
  <c r="T112" i="33"/>
  <c r="T290" i="33"/>
  <c r="T283" i="33"/>
  <c r="T228" i="33"/>
  <c r="T218" i="33"/>
  <c r="T193" i="33"/>
  <c r="T428" i="33"/>
  <c r="T332" i="33"/>
  <c r="T301" i="33"/>
  <c r="T665" i="33"/>
  <c r="T571" i="33"/>
  <c r="T552" i="33"/>
  <c r="T398" i="33"/>
  <c r="T378" i="33"/>
  <c r="T339" i="33"/>
  <c r="T668" i="33"/>
  <c r="T653" i="33"/>
  <c r="T637" i="33"/>
  <c r="T634" i="33"/>
  <c r="T556" i="33"/>
  <c r="T518" i="33"/>
  <c r="T498" i="33"/>
  <c r="T382" i="33"/>
  <c r="T325" i="33"/>
  <c r="T574" i="33"/>
  <c r="T537" i="33"/>
  <c r="T533" i="33"/>
  <c r="T650" i="33"/>
  <c r="T234" i="33"/>
  <c r="T138" i="33"/>
  <c r="T659" i="33"/>
  <c r="T642" i="33"/>
  <c r="T606" i="33"/>
  <c r="T585" i="33"/>
  <c r="T546" i="33"/>
  <c r="T506" i="33"/>
  <c r="T723" i="33"/>
  <c r="T509" i="33"/>
  <c r="T491" i="33"/>
  <c r="T229" i="33"/>
  <c r="T631" i="33"/>
  <c r="T592" i="33"/>
  <c r="T248" i="33"/>
  <c r="T130" i="33"/>
  <c r="T729" i="33"/>
  <c r="T689" i="33"/>
  <c r="T635" i="33"/>
  <c r="T557" i="33"/>
  <c r="T538" i="33"/>
  <c r="T499" i="33"/>
  <c r="T291" i="33"/>
  <c r="T235" i="33"/>
  <c r="T151" i="33"/>
  <c r="T134" i="33"/>
  <c r="T654" i="33"/>
  <c r="T561" i="33"/>
  <c r="T387" i="33"/>
  <c r="T367" i="33"/>
  <c r="T313" i="33"/>
  <c r="T222" i="33"/>
  <c r="T199" i="33"/>
  <c r="T684" i="33"/>
  <c r="T129" i="33"/>
  <c r="T239" i="33"/>
  <c r="T469" i="33"/>
  <c r="T226" i="33"/>
  <c r="T245" i="33"/>
  <c r="T619" i="33"/>
  <c r="T542" i="33"/>
  <c r="T137" i="33"/>
  <c r="T641" i="33"/>
  <c r="T474" i="33"/>
  <c r="T656" i="33"/>
  <c r="T640" i="33"/>
  <c r="T504" i="33"/>
  <c r="T240" i="33"/>
  <c r="T224" i="33"/>
  <c r="T648" i="33"/>
  <c r="T475" i="33"/>
  <c r="T232" i="33"/>
  <c r="T271" i="33"/>
  <c r="T638" i="33"/>
  <c r="T407" i="33"/>
  <c r="T238" i="33"/>
  <c r="T241" i="33"/>
  <c r="T182" i="33"/>
  <c r="T161" i="33"/>
  <c r="T501" i="33"/>
  <c r="T699" i="33"/>
  <c r="T587" i="33"/>
  <c r="T508" i="33"/>
  <c r="T244" i="33"/>
  <c r="T436" i="33"/>
  <c r="T190" i="33"/>
  <c r="T643" i="33"/>
  <c r="T507" i="33"/>
  <c r="T243" i="33"/>
  <c r="T227" i="33"/>
  <c r="T646" i="33"/>
  <c r="T510" i="33"/>
  <c r="T246" i="33"/>
  <c r="T230" i="33"/>
  <c r="T649" i="33"/>
  <c r="T497" i="33"/>
  <c r="T249" i="33"/>
  <c r="T233" i="33"/>
  <c r="T652" i="33"/>
  <c r="T636" i="33"/>
  <c r="T500" i="33"/>
  <c r="T252" i="33"/>
  <c r="T236" i="33"/>
  <c r="T220" i="33"/>
  <c r="T655" i="33"/>
  <c r="T639" i="33"/>
  <c r="T503" i="33"/>
  <c r="T255" i="33"/>
  <c r="T223" i="33"/>
  <c r="T120" i="33"/>
  <c r="T103" i="33"/>
  <c r="T242" i="33"/>
  <c r="T107" i="33"/>
  <c r="T645" i="33"/>
  <c r="T550" i="33"/>
  <c r="T110" i="33"/>
  <c r="T92" i="33"/>
  <c r="T496" i="33"/>
  <c r="T95" i="33"/>
  <c r="T77" i="33"/>
  <c r="T59" i="33"/>
  <c r="T37" i="33"/>
  <c r="T651" i="33"/>
  <c r="T595" i="33"/>
  <c r="T575" i="33"/>
  <c r="T402" i="33"/>
  <c r="T251" i="33"/>
  <c r="T219" i="33"/>
  <c r="T195" i="33"/>
  <c r="T174" i="33"/>
  <c r="T522" i="33"/>
  <c r="T502" i="33"/>
  <c r="T254" i="33"/>
  <c r="T178" i="33"/>
  <c r="T657" i="33"/>
  <c r="T564" i="33"/>
  <c r="T505" i="33"/>
  <c r="T225" i="33"/>
  <c r="T644" i="33"/>
  <c r="T626" i="33"/>
  <c r="T186" i="33"/>
  <c r="T143" i="33"/>
  <c r="T725" i="33"/>
  <c r="T647" i="33"/>
  <c r="T630" i="33"/>
  <c r="T611" i="33"/>
  <c r="T591" i="33"/>
  <c r="T511" i="33"/>
  <c r="T495" i="33"/>
  <c r="T455" i="33"/>
  <c r="T418" i="33"/>
  <c r="T286" i="33"/>
  <c r="T247" i="33"/>
  <c r="T231" i="33"/>
  <c r="T76" i="33"/>
  <c r="T478" i="33"/>
  <c r="T421" i="33"/>
  <c r="T362" i="33"/>
  <c r="T308" i="33"/>
  <c r="T270" i="33"/>
  <c r="T250" i="33"/>
  <c r="T61" i="33"/>
  <c r="T253" i="33"/>
  <c r="T237" i="33"/>
  <c r="T221" i="33"/>
  <c r="T713" i="33"/>
  <c r="T692" i="33"/>
  <c r="T672" i="33"/>
  <c r="T617" i="33"/>
  <c r="T598" i="33"/>
  <c r="T578" i="33"/>
  <c r="T560" i="33"/>
  <c r="T540" i="33"/>
  <c r="T521" i="33"/>
  <c r="T462" i="33"/>
  <c r="T443" i="33"/>
  <c r="T405" i="33"/>
  <c r="T366" i="33"/>
  <c r="T346" i="33"/>
  <c r="T328" i="33"/>
  <c r="T311" i="33"/>
  <c r="T293" i="33"/>
  <c r="T198" i="33"/>
  <c r="T177" i="33"/>
  <c r="T155" i="33"/>
  <c r="T101" i="33"/>
  <c r="T83" i="33"/>
  <c r="T46" i="33"/>
  <c r="T718" i="33"/>
  <c r="T695" i="33"/>
  <c r="T676" i="33"/>
  <c r="T621" i="33"/>
  <c r="T601" i="33"/>
  <c r="T582" i="33"/>
  <c r="T563" i="33"/>
  <c r="T544" i="33"/>
  <c r="T525" i="33"/>
  <c r="T486" i="33"/>
  <c r="T466" i="33"/>
  <c r="T446" i="33"/>
  <c r="T427" i="33"/>
  <c r="T409" i="33"/>
  <c r="T389" i="33"/>
  <c r="T369" i="33"/>
  <c r="T349" i="33"/>
  <c r="T331" i="33"/>
  <c r="T315" i="33"/>
  <c r="T296" i="33"/>
  <c r="T277" i="33"/>
  <c r="T258" i="33"/>
  <c r="T201" i="33"/>
  <c r="T180" i="33"/>
  <c r="T160" i="33"/>
  <c r="T139" i="33"/>
  <c r="T121" i="33"/>
  <c r="T105" i="33"/>
  <c r="T86" i="33"/>
  <c r="T68" i="33"/>
  <c r="T50" i="33"/>
  <c r="T28" i="33"/>
  <c r="T93" i="33"/>
  <c r="T75" i="33"/>
  <c r="T57" i="33"/>
  <c r="O4" i="33"/>
  <c r="T524" i="33"/>
  <c r="T465" i="33"/>
  <c r="T426" i="33"/>
  <c r="T388" i="33"/>
  <c r="T368" i="33"/>
  <c r="T330" i="33"/>
  <c r="T179" i="33"/>
  <c r="T449" i="33"/>
  <c r="T430" i="33"/>
  <c r="T371" i="33"/>
  <c r="T280" i="33"/>
  <c r="T204" i="33"/>
  <c r="T164" i="33"/>
  <c r="T609" i="33"/>
  <c r="T569" i="33"/>
  <c r="T472" i="33"/>
  <c r="T416" i="33"/>
  <c r="T395" i="33"/>
  <c r="T376" i="33"/>
  <c r="T357" i="33"/>
  <c r="T320" i="33"/>
  <c r="T302" i="33"/>
  <c r="T284" i="33"/>
  <c r="T264" i="33"/>
  <c r="T210" i="33"/>
  <c r="T167" i="33"/>
  <c r="T726" i="33"/>
  <c r="T457" i="33"/>
  <c r="T437" i="33"/>
  <c r="T380" i="33"/>
  <c r="T360" i="33"/>
  <c r="T340" i="33"/>
  <c r="T323" i="33"/>
  <c r="T306" i="33"/>
  <c r="T287" i="33"/>
  <c r="T268" i="33"/>
  <c r="T215" i="33"/>
  <c r="T191" i="33"/>
  <c r="T480" i="33"/>
  <c r="T441" i="33"/>
  <c r="T422" i="33"/>
  <c r="T383" i="33"/>
  <c r="T364" i="33"/>
  <c r="T344" i="33"/>
  <c r="T326" i="33"/>
  <c r="T444" i="33"/>
  <c r="T425" i="33"/>
  <c r="T329" i="33"/>
  <c r="T275" i="33"/>
  <c r="T119" i="33"/>
  <c r="T467" i="33"/>
  <c r="T370" i="33"/>
  <c r="T316" i="33"/>
  <c r="T278" i="33"/>
  <c r="T259" i="33"/>
  <c r="T202" i="33"/>
  <c r="T140" i="33"/>
  <c r="T681" i="33"/>
  <c r="T661" i="33"/>
  <c r="T567" i="33"/>
  <c r="T530" i="33"/>
  <c r="T413" i="33"/>
  <c r="T262" i="33"/>
  <c r="T209" i="33"/>
  <c r="T703" i="33"/>
  <c r="T359" i="33"/>
  <c r="T322" i="33"/>
  <c r="T304" i="33"/>
  <c r="T266" i="33"/>
  <c r="T214" i="33"/>
  <c r="T170" i="33"/>
  <c r="T94" i="33"/>
  <c r="T58" i="33"/>
  <c r="T721" i="33"/>
  <c r="T698" i="33"/>
  <c r="T679" i="33"/>
  <c r="T660" i="33"/>
  <c r="T624" i="33"/>
  <c r="T607" i="33"/>
  <c r="T586" i="33"/>
  <c r="T566" i="33"/>
  <c r="T548" i="33"/>
  <c r="T528" i="33"/>
  <c r="T489" i="33"/>
  <c r="T470" i="33"/>
  <c r="T451" i="33"/>
  <c r="T431" i="33"/>
  <c r="T412" i="33"/>
  <c r="T393" i="33"/>
  <c r="T373" i="33"/>
  <c r="T352" i="33"/>
  <c r="T334" i="33"/>
  <c r="T318" i="33"/>
  <c r="T300" i="33"/>
  <c r="T281" i="33"/>
  <c r="T261" i="33"/>
  <c r="T205" i="33"/>
  <c r="T184" i="33"/>
  <c r="T165" i="33"/>
  <c r="T142" i="33"/>
  <c r="T124" i="33"/>
  <c r="T108" i="33"/>
  <c r="T89" i="33"/>
  <c r="T71" i="33"/>
  <c r="T53" i="33"/>
  <c r="T31" i="33"/>
  <c r="T724" i="33"/>
  <c r="T702" i="33"/>
  <c r="T683" i="33"/>
  <c r="T664" i="33"/>
  <c r="T629" i="33"/>
  <c r="T610" i="33"/>
  <c r="T590" i="33"/>
  <c r="T570" i="33"/>
  <c r="T551" i="33"/>
  <c r="T532" i="33"/>
  <c r="T493" i="33"/>
  <c r="T473" i="33"/>
  <c r="T454" i="33"/>
  <c r="T434" i="33"/>
  <c r="T417" i="33"/>
  <c r="T397" i="33"/>
  <c r="T377" i="33"/>
  <c r="T358" i="33"/>
  <c r="T337" i="33"/>
  <c r="T321" i="33"/>
  <c r="T303" i="33"/>
  <c r="T285" i="33"/>
  <c r="T265" i="33"/>
  <c r="T213" i="33"/>
  <c r="T188" i="33"/>
  <c r="T168" i="33"/>
  <c r="T145" i="33"/>
  <c r="T127" i="33"/>
  <c r="T727" i="33"/>
  <c r="T709" i="33"/>
  <c r="T687" i="33"/>
  <c r="T667" i="33"/>
  <c r="T632" i="33"/>
  <c r="T613" i="33"/>
  <c r="T593" i="33"/>
  <c r="T573" i="33"/>
  <c r="T555" i="33"/>
  <c r="T536" i="33"/>
  <c r="T477" i="33"/>
  <c r="T458" i="33"/>
  <c r="T439" i="33"/>
  <c r="T420" i="33"/>
  <c r="T400" i="33"/>
  <c r="T381" i="33"/>
  <c r="T361" i="33"/>
  <c r="T342" i="33"/>
  <c r="T324" i="33"/>
  <c r="T307" i="33"/>
  <c r="T289" i="33"/>
  <c r="T269" i="33"/>
  <c r="T216" i="33"/>
  <c r="T192" i="33"/>
  <c r="T172" i="33"/>
  <c r="T149" i="33"/>
  <c r="T132" i="33"/>
  <c r="T114" i="33"/>
  <c r="T96" i="33"/>
  <c r="T78" i="33"/>
  <c r="T60" i="33"/>
  <c r="T42" i="33"/>
  <c r="T712" i="33"/>
  <c r="T690" i="33"/>
  <c r="T671" i="33"/>
  <c r="T616" i="33"/>
  <c r="T596" i="33"/>
  <c r="T576" i="33"/>
  <c r="T559" i="33"/>
  <c r="T539" i="33"/>
  <c r="T520" i="33"/>
  <c r="T481" i="33"/>
  <c r="T461" i="33"/>
  <c r="T442" i="33"/>
  <c r="T423" i="33"/>
  <c r="T404" i="33"/>
  <c r="T384" i="33"/>
  <c r="T365" i="33"/>
  <c r="T345" i="33"/>
  <c r="T327" i="33"/>
  <c r="T310" i="33"/>
  <c r="T292" i="33"/>
  <c r="T272" i="33"/>
  <c r="T196" i="33"/>
  <c r="T176" i="33"/>
  <c r="T154" i="33"/>
  <c r="T135" i="33"/>
  <c r="T117" i="33"/>
  <c r="T100" i="33"/>
  <c r="T82" i="33"/>
  <c r="T63" i="33"/>
  <c r="T45" i="33"/>
  <c r="T717" i="33"/>
  <c r="T694" i="33"/>
  <c r="T675" i="33"/>
  <c r="T620" i="33"/>
  <c r="T600" i="33"/>
  <c r="T581" i="33"/>
  <c r="T562" i="33"/>
  <c r="T543" i="33"/>
  <c r="T484" i="33"/>
  <c r="T445" i="33"/>
  <c r="T408" i="33"/>
  <c r="T348" i="33"/>
  <c r="T314" i="33"/>
  <c r="T295" i="33"/>
  <c r="T276" i="33"/>
  <c r="T200" i="33"/>
  <c r="T158" i="33"/>
  <c r="T85" i="33"/>
  <c r="T67" i="33"/>
  <c r="T49" i="33"/>
  <c r="T27" i="33"/>
  <c r="T720" i="33"/>
  <c r="T697" i="33"/>
  <c r="T678" i="33"/>
  <c r="T623" i="33"/>
  <c r="T565" i="33"/>
  <c r="T527" i="33"/>
  <c r="T488" i="33"/>
  <c r="T411" i="33"/>
  <c r="T391" i="33"/>
  <c r="T351" i="33"/>
  <c r="T333" i="33"/>
  <c r="T317" i="33"/>
  <c r="T299" i="33"/>
  <c r="T260" i="33"/>
  <c r="T183" i="33"/>
  <c r="T141" i="33"/>
  <c r="T123" i="33"/>
  <c r="T88" i="33"/>
  <c r="T70" i="33"/>
  <c r="T52" i="33"/>
  <c r="T30" i="33"/>
  <c r="T700" i="33"/>
  <c r="T682" i="33"/>
  <c r="T662" i="33"/>
  <c r="T627" i="33"/>
  <c r="T588" i="33"/>
  <c r="T531" i="33"/>
  <c r="T453" i="33"/>
  <c r="T433" i="33"/>
  <c r="T336" i="33"/>
  <c r="T187" i="33"/>
  <c r="T144" i="33"/>
  <c r="T126" i="33"/>
  <c r="T74" i="33"/>
  <c r="T56" i="33"/>
  <c r="T33" i="33"/>
  <c r="T685" i="33"/>
  <c r="T666" i="33"/>
  <c r="T612" i="33"/>
  <c r="T572" i="33"/>
  <c r="T554" i="33"/>
  <c r="T534" i="33"/>
  <c r="T513" i="33"/>
  <c r="T419" i="33"/>
  <c r="T399" i="33"/>
  <c r="T171" i="33"/>
  <c r="T147" i="33"/>
  <c r="T113" i="33"/>
  <c r="T711" i="33"/>
  <c r="T670" i="33"/>
  <c r="T615" i="33"/>
  <c r="T519" i="33"/>
  <c r="T460" i="33"/>
  <c r="T309" i="33"/>
  <c r="T116" i="33"/>
  <c r="T99" i="33"/>
  <c r="T81" i="33"/>
  <c r="T62" i="33"/>
  <c r="T44" i="33"/>
  <c r="T22" i="33"/>
  <c r="T693" i="33"/>
  <c r="T673" i="33"/>
  <c r="T599" i="33"/>
  <c r="T579" i="33"/>
  <c r="T483" i="33"/>
  <c r="T464" i="33"/>
  <c r="T347" i="33"/>
  <c r="T294" i="33"/>
  <c r="T157" i="33"/>
  <c r="T102" i="33"/>
  <c r="T84" i="33"/>
  <c r="T65" i="33"/>
  <c r="T48" i="33"/>
  <c r="T719" i="33"/>
  <c r="T696" i="33"/>
  <c r="T677" i="33"/>
  <c r="T622" i="33"/>
  <c r="T602" i="33"/>
  <c r="T584" i="33"/>
  <c r="T545" i="33"/>
  <c r="T526" i="33"/>
  <c r="T487" i="33"/>
  <c r="T448" i="33"/>
  <c r="T410" i="33"/>
  <c r="T390" i="33"/>
  <c r="T350" i="33"/>
  <c r="T298" i="33"/>
  <c r="T122" i="33"/>
  <c r="T106" i="33"/>
  <c r="T87" i="33"/>
  <c r="T69" i="33"/>
  <c r="T51" i="33"/>
  <c r="T29" i="33"/>
  <c r="S4" i="33"/>
  <c r="T36" i="33"/>
  <c r="T722" i="33"/>
  <c r="T608" i="33"/>
  <c r="T549" i="33"/>
  <c r="T490" i="33"/>
  <c r="T471" i="33"/>
  <c r="T452" i="33"/>
  <c r="T432" i="33"/>
  <c r="T394" i="33"/>
  <c r="T374" i="33"/>
  <c r="T356" i="33"/>
  <c r="T335" i="33"/>
  <c r="T319" i="33"/>
  <c r="T166" i="33"/>
  <c r="T125" i="33"/>
  <c r="T109" i="33"/>
  <c r="T91" i="33"/>
  <c r="T72" i="33"/>
  <c r="T55" i="33"/>
  <c r="T32" i="33"/>
  <c r="T35" i="33"/>
  <c r="P17" i="33"/>
  <c r="P16" i="33" s="1"/>
  <c r="Q4" i="33"/>
  <c r="T728" i="33"/>
  <c r="T710" i="33"/>
  <c r="T688" i="33"/>
  <c r="T614" i="33"/>
  <c r="T594" i="33"/>
  <c r="T459" i="33"/>
  <c r="T440" i="33"/>
  <c r="T401" i="33"/>
  <c r="T343" i="33"/>
  <c r="T173" i="33"/>
  <c r="T150" i="33"/>
  <c r="T133" i="33"/>
  <c r="T115" i="33"/>
  <c r="T111" i="33"/>
  <c r="T97" i="33"/>
  <c r="T79" i="33"/>
  <c r="T732" i="33"/>
  <c r="T482" i="33"/>
  <c r="T424" i="33"/>
  <c r="T385" i="33"/>
  <c r="T274" i="33"/>
  <c r="T136" i="33"/>
  <c r="T118" i="33"/>
  <c r="T64" i="33"/>
  <c r="S10" i="33"/>
  <c r="T24" i="33"/>
  <c r="S15" i="33"/>
  <c r="Q14" i="33"/>
  <c r="R14" i="33"/>
  <c r="R15" i="33"/>
  <c r="P14" i="33"/>
  <c r="S17" i="33"/>
  <c r="S16" i="33" s="1"/>
  <c r="Q15" i="33"/>
  <c r="S5" i="33"/>
  <c r="R17" i="33"/>
  <c r="R16" i="33" s="1"/>
  <c r="P15" i="33"/>
  <c r="R5" i="33"/>
  <c r="O13" i="33"/>
  <c r="Q17" i="33"/>
  <c r="Q16" i="33" s="1"/>
  <c r="O15" i="33"/>
  <c r="S12" i="33"/>
  <c r="S11" i="33"/>
  <c r="Q5" i="33"/>
  <c r="R12" i="33"/>
  <c r="R11" i="33"/>
  <c r="P5" i="33"/>
  <c r="O17" i="33"/>
  <c r="O16" i="33" s="1"/>
  <c r="Q12" i="33"/>
  <c r="Q11" i="33"/>
  <c r="O5" i="33"/>
  <c r="O3" i="33" s="1"/>
  <c r="P12" i="33"/>
  <c r="P11" i="33"/>
  <c r="R10" i="33"/>
  <c r="O12" i="33"/>
  <c r="O11" i="33"/>
  <c r="R4" i="33"/>
  <c r="T716" i="33"/>
  <c r="T26" i="33"/>
  <c r="O14" i="33"/>
  <c r="P10" i="33"/>
  <c r="O10" i="33"/>
  <c r="P4" i="33"/>
  <c r="T731" i="33"/>
  <c r="T23" i="33"/>
  <c r="S13" i="33"/>
  <c r="R13" i="33"/>
  <c r="T43" i="33"/>
  <c r="Q13" i="33"/>
  <c r="Q10" i="33"/>
  <c r="T517" i="33"/>
  <c r="S14" i="33"/>
  <c r="P13" i="33"/>
  <c r="T707" i="33"/>
  <c r="AI732" i="33"/>
  <c r="AH732" i="33"/>
  <c r="AG732" i="33"/>
  <c r="AF732" i="33"/>
  <c r="AE732" i="33"/>
  <c r="AA732" i="33"/>
  <c r="Z732" i="33"/>
  <c r="Y732" i="33"/>
  <c r="X732" i="33"/>
  <c r="W732" i="33"/>
  <c r="AQ732" i="33"/>
  <c r="H732" i="33"/>
  <c r="AI731" i="33"/>
  <c r="AI8" i="33" s="1"/>
  <c r="AH731" i="33"/>
  <c r="AH8" i="33" s="1"/>
  <c r="AG731" i="33"/>
  <c r="AG8" i="33" s="1"/>
  <c r="AF731" i="33"/>
  <c r="AF8" i="33" s="1"/>
  <c r="AE731" i="33"/>
  <c r="AE8" i="33" s="1"/>
  <c r="Z731" i="33"/>
  <c r="Z8" i="33" s="1"/>
  <c r="Y731" i="33"/>
  <c r="Y8" i="33" s="1"/>
  <c r="X731" i="33"/>
  <c r="X8" i="33" s="1"/>
  <c r="W731" i="33"/>
  <c r="W8" i="33" s="1"/>
  <c r="AQ731" i="33"/>
  <c r="AQ8" i="33" s="1"/>
  <c r="H731" i="33"/>
  <c r="AI729" i="33"/>
  <c r="AH729" i="33"/>
  <c r="AG729" i="33"/>
  <c r="AF729" i="33"/>
  <c r="AE729" i="33"/>
  <c r="AA729" i="33"/>
  <c r="Z729" i="33"/>
  <c r="Y729" i="33"/>
  <c r="X729" i="33"/>
  <c r="W729" i="33"/>
  <c r="AQ729" i="33"/>
  <c r="H729" i="33"/>
  <c r="AI728" i="33"/>
  <c r="AH728" i="33"/>
  <c r="AG728" i="33"/>
  <c r="AF728" i="33"/>
  <c r="AE728" i="33"/>
  <c r="AA728" i="33"/>
  <c r="Z728" i="33"/>
  <c r="Y728" i="33"/>
  <c r="X728" i="33"/>
  <c r="W728" i="33"/>
  <c r="AQ728" i="33"/>
  <c r="H728" i="33"/>
  <c r="AI727" i="33"/>
  <c r="AH727" i="33"/>
  <c r="AG727" i="33"/>
  <c r="AF727" i="33"/>
  <c r="AE727" i="33"/>
  <c r="AA727" i="33"/>
  <c r="Z727" i="33"/>
  <c r="Y727" i="33"/>
  <c r="X727" i="33"/>
  <c r="W727" i="33"/>
  <c r="AQ727" i="33"/>
  <c r="H727" i="33"/>
  <c r="AI726" i="33"/>
  <c r="AH726" i="33"/>
  <c r="AG726" i="33"/>
  <c r="AF726" i="33"/>
  <c r="AE726" i="33"/>
  <c r="AA726" i="33"/>
  <c r="Z726" i="33"/>
  <c r="Y726" i="33"/>
  <c r="X726" i="33"/>
  <c r="W726" i="33"/>
  <c r="AQ726" i="33"/>
  <c r="H726" i="33"/>
  <c r="AI725" i="33"/>
  <c r="AH725" i="33"/>
  <c r="AG725" i="33"/>
  <c r="AF725" i="33"/>
  <c r="AE725" i="33"/>
  <c r="AA725" i="33"/>
  <c r="Z725" i="33"/>
  <c r="Y725" i="33"/>
  <c r="X725" i="33"/>
  <c r="W725" i="33"/>
  <c r="AQ725" i="33"/>
  <c r="H725" i="33"/>
  <c r="AI724" i="33"/>
  <c r="AH724" i="33"/>
  <c r="AG724" i="33"/>
  <c r="AF724" i="33"/>
  <c r="AE724" i="33"/>
  <c r="AA724" i="33"/>
  <c r="Z724" i="33"/>
  <c r="Y724" i="33"/>
  <c r="X724" i="33"/>
  <c r="W724" i="33"/>
  <c r="AQ724" i="33"/>
  <c r="H724" i="33"/>
  <c r="AI723" i="33"/>
  <c r="AH723" i="33"/>
  <c r="AG723" i="33"/>
  <c r="AF723" i="33"/>
  <c r="AE723" i="33"/>
  <c r="AA723" i="33"/>
  <c r="Z723" i="33"/>
  <c r="Y723" i="33"/>
  <c r="X723" i="33"/>
  <c r="W723" i="33"/>
  <c r="AQ723" i="33"/>
  <c r="H723" i="33"/>
  <c r="AI722" i="33"/>
  <c r="AH722" i="33"/>
  <c r="AG722" i="33"/>
  <c r="AF722" i="33"/>
  <c r="AE722" i="33"/>
  <c r="AA722" i="33"/>
  <c r="Z722" i="33"/>
  <c r="Y722" i="33"/>
  <c r="X722" i="33"/>
  <c r="W722" i="33"/>
  <c r="AQ722" i="33"/>
  <c r="H722" i="33"/>
  <c r="AI721" i="33"/>
  <c r="AH721" i="33"/>
  <c r="AG721" i="33"/>
  <c r="AF721" i="33"/>
  <c r="AE721" i="33"/>
  <c r="AA721" i="33"/>
  <c r="Z721" i="33"/>
  <c r="Y721" i="33"/>
  <c r="X721" i="33"/>
  <c r="W721" i="33"/>
  <c r="AQ721" i="33"/>
  <c r="H721" i="33"/>
  <c r="AI720" i="33"/>
  <c r="AH720" i="33"/>
  <c r="AG720" i="33"/>
  <c r="AF720" i="33"/>
  <c r="AE720" i="33"/>
  <c r="AA720" i="33"/>
  <c r="Z720" i="33"/>
  <c r="Y720" i="33"/>
  <c r="X720" i="33"/>
  <c r="W720" i="33"/>
  <c r="AQ720" i="33"/>
  <c r="H720" i="33"/>
  <c r="AI719" i="33"/>
  <c r="AH719" i="33"/>
  <c r="AG719" i="33"/>
  <c r="AF719" i="33"/>
  <c r="AE719" i="33"/>
  <c r="AA719" i="33"/>
  <c r="Z719" i="33"/>
  <c r="Y719" i="33"/>
  <c r="X719" i="33"/>
  <c r="W719" i="33"/>
  <c r="AQ719" i="33"/>
  <c r="H719" i="33"/>
  <c r="AI718" i="33"/>
  <c r="AH718" i="33"/>
  <c r="AG718" i="33"/>
  <c r="AF718" i="33"/>
  <c r="AE718" i="33"/>
  <c r="AA718" i="33"/>
  <c r="Z718" i="33"/>
  <c r="Y718" i="33"/>
  <c r="X718" i="33"/>
  <c r="W718" i="33"/>
  <c r="AQ718" i="33"/>
  <c r="H718" i="33"/>
  <c r="AI717" i="33"/>
  <c r="AH717" i="33"/>
  <c r="AG717" i="33"/>
  <c r="AF717" i="33"/>
  <c r="AE717" i="33"/>
  <c r="AA717" i="33"/>
  <c r="Z717" i="33"/>
  <c r="Y717" i="33"/>
  <c r="X717" i="33"/>
  <c r="W717" i="33"/>
  <c r="AQ717" i="33"/>
  <c r="H717" i="33"/>
  <c r="AI716" i="33"/>
  <c r="AH716" i="33"/>
  <c r="AG716" i="33"/>
  <c r="AF716" i="33"/>
  <c r="AE716" i="33"/>
  <c r="AA716" i="33"/>
  <c r="Z716" i="33"/>
  <c r="Y716" i="33"/>
  <c r="X716" i="33"/>
  <c r="W716" i="33"/>
  <c r="AQ716" i="33"/>
  <c r="H716" i="33"/>
  <c r="AI713" i="33"/>
  <c r="AH713" i="33"/>
  <c r="AG713" i="33"/>
  <c r="AF713" i="33"/>
  <c r="AE713" i="33"/>
  <c r="AA713" i="33"/>
  <c r="Z713" i="33"/>
  <c r="Y713" i="33"/>
  <c r="X713" i="33"/>
  <c r="W713" i="33"/>
  <c r="AQ713" i="33"/>
  <c r="H713" i="33"/>
  <c r="AI712" i="33"/>
  <c r="AH712" i="33"/>
  <c r="AG712" i="33"/>
  <c r="AF712" i="33"/>
  <c r="AE712" i="33"/>
  <c r="AA712" i="33"/>
  <c r="Z712" i="33"/>
  <c r="Y712" i="33"/>
  <c r="X712" i="33"/>
  <c r="W712" i="33"/>
  <c r="AQ712" i="33"/>
  <c r="H712" i="33"/>
  <c r="AI711" i="33"/>
  <c r="AH711" i="33"/>
  <c r="AG711" i="33"/>
  <c r="AF711" i="33"/>
  <c r="AE711" i="33"/>
  <c r="AA711" i="33"/>
  <c r="Z711" i="33"/>
  <c r="Y711" i="33"/>
  <c r="X711" i="33"/>
  <c r="W711" i="33"/>
  <c r="AQ711" i="33"/>
  <c r="H711" i="33"/>
  <c r="AI710" i="33"/>
  <c r="AH710" i="33"/>
  <c r="AG710" i="33"/>
  <c r="AF710" i="33"/>
  <c r="AE710" i="33"/>
  <c r="AA710" i="33"/>
  <c r="Z710" i="33"/>
  <c r="Y710" i="33"/>
  <c r="X710" i="33"/>
  <c r="W710" i="33"/>
  <c r="AQ710" i="33"/>
  <c r="H710" i="33"/>
  <c r="AI709" i="33"/>
  <c r="AH709" i="33"/>
  <c r="AG709" i="33"/>
  <c r="AF709" i="33"/>
  <c r="AE709" i="33"/>
  <c r="AA709" i="33"/>
  <c r="Z709" i="33"/>
  <c r="Y709" i="33"/>
  <c r="X709" i="33"/>
  <c r="W709" i="33"/>
  <c r="AQ709" i="33"/>
  <c r="H709" i="33"/>
  <c r="AI707" i="33"/>
  <c r="AH707" i="33"/>
  <c r="AG707" i="33"/>
  <c r="AF707" i="33"/>
  <c r="AE707" i="33"/>
  <c r="AA707" i="33"/>
  <c r="Z707" i="33"/>
  <c r="Y707" i="33"/>
  <c r="X707" i="33"/>
  <c r="W707" i="33"/>
  <c r="AQ707" i="33"/>
  <c r="H707" i="33"/>
  <c r="AQ703" i="33"/>
  <c r="AI703" i="33"/>
  <c r="AH703" i="33"/>
  <c r="AG703" i="33"/>
  <c r="AF703" i="33"/>
  <c r="AE703" i="33"/>
  <c r="AA703" i="33"/>
  <c r="Z703" i="33"/>
  <c r="Y703" i="33"/>
  <c r="X703" i="33"/>
  <c r="W703" i="33"/>
  <c r="H703" i="33"/>
  <c r="AI702" i="33"/>
  <c r="AH702" i="33"/>
  <c r="AG702" i="33"/>
  <c r="AF702" i="33"/>
  <c r="AE702" i="33"/>
  <c r="AA702" i="33"/>
  <c r="Z702" i="33"/>
  <c r="Y702" i="33"/>
  <c r="X702" i="33"/>
  <c r="W702" i="33"/>
  <c r="AQ702" i="33"/>
  <c r="H702" i="33"/>
  <c r="AI700" i="33"/>
  <c r="AH700" i="33"/>
  <c r="AG700" i="33"/>
  <c r="AF700" i="33"/>
  <c r="AE700" i="33"/>
  <c r="AA700" i="33"/>
  <c r="Z700" i="33"/>
  <c r="Y700" i="33"/>
  <c r="X700" i="33"/>
  <c r="W700" i="33"/>
  <c r="AQ700" i="33"/>
  <c r="H700" i="33"/>
  <c r="AI699" i="33"/>
  <c r="AH699" i="33"/>
  <c r="AG699" i="33"/>
  <c r="AF699" i="33"/>
  <c r="AE699" i="33"/>
  <c r="AA699" i="33"/>
  <c r="Z699" i="33"/>
  <c r="Y699" i="33"/>
  <c r="X699" i="33"/>
  <c r="W699" i="33"/>
  <c r="AQ699" i="33"/>
  <c r="H699" i="33"/>
  <c r="AI698" i="33"/>
  <c r="AH698" i="33"/>
  <c r="AG698" i="33"/>
  <c r="AF698" i="33"/>
  <c r="AE698" i="33"/>
  <c r="AA698" i="33"/>
  <c r="Z698" i="33"/>
  <c r="Y698" i="33"/>
  <c r="X698" i="33"/>
  <c r="W698" i="33"/>
  <c r="AQ698" i="33"/>
  <c r="H698" i="33"/>
  <c r="AI697" i="33"/>
  <c r="AH697" i="33"/>
  <c r="AG697" i="33"/>
  <c r="AF697" i="33"/>
  <c r="AE697" i="33"/>
  <c r="AA697" i="33"/>
  <c r="Z697" i="33"/>
  <c r="Y697" i="33"/>
  <c r="X697" i="33"/>
  <c r="W697" i="33"/>
  <c r="AQ697" i="33"/>
  <c r="H697" i="33"/>
  <c r="AI696" i="33"/>
  <c r="AH696" i="33"/>
  <c r="AG696" i="33"/>
  <c r="AF696" i="33"/>
  <c r="AE696" i="33"/>
  <c r="AA696" i="33"/>
  <c r="Z696" i="33"/>
  <c r="Y696" i="33"/>
  <c r="X696" i="33"/>
  <c r="W696" i="33"/>
  <c r="AQ696" i="33"/>
  <c r="H696" i="33"/>
  <c r="AI695" i="33"/>
  <c r="AH695" i="33"/>
  <c r="AG695" i="33"/>
  <c r="AF695" i="33"/>
  <c r="AE695" i="33"/>
  <c r="AA695" i="33"/>
  <c r="Z695" i="33"/>
  <c r="Y695" i="33"/>
  <c r="X695" i="33"/>
  <c r="W695" i="33"/>
  <c r="AQ695" i="33"/>
  <c r="H695" i="33"/>
  <c r="AI694" i="33"/>
  <c r="AH694" i="33"/>
  <c r="AG694" i="33"/>
  <c r="AF694" i="33"/>
  <c r="AE694" i="33"/>
  <c r="AA694" i="33"/>
  <c r="Z694" i="33"/>
  <c r="Y694" i="33"/>
  <c r="X694" i="33"/>
  <c r="W694" i="33"/>
  <c r="AQ694" i="33"/>
  <c r="H694" i="33"/>
  <c r="AI693" i="33"/>
  <c r="AH693" i="33"/>
  <c r="AG693" i="33"/>
  <c r="AF693" i="33"/>
  <c r="AE693" i="33"/>
  <c r="AA693" i="33"/>
  <c r="Z693" i="33"/>
  <c r="Y693" i="33"/>
  <c r="X693" i="33"/>
  <c r="W693" i="33"/>
  <c r="AQ693" i="33"/>
  <c r="H693" i="33"/>
  <c r="AI692" i="33"/>
  <c r="AH692" i="33"/>
  <c r="AG692" i="33"/>
  <c r="AF692" i="33"/>
  <c r="AE692" i="33"/>
  <c r="AA692" i="33"/>
  <c r="Z692" i="33"/>
  <c r="Y692" i="33"/>
  <c r="X692" i="33"/>
  <c r="W692" i="33"/>
  <c r="AQ692" i="33"/>
  <c r="H692" i="33"/>
  <c r="AI690" i="33"/>
  <c r="AH690" i="33"/>
  <c r="AG690" i="33"/>
  <c r="AF690" i="33"/>
  <c r="AE690" i="33"/>
  <c r="AA690" i="33"/>
  <c r="Z690" i="33"/>
  <c r="Y690" i="33"/>
  <c r="X690" i="33"/>
  <c r="W690" i="33"/>
  <c r="AQ690" i="33"/>
  <c r="H690" i="33"/>
  <c r="AI689" i="33"/>
  <c r="AH689" i="33"/>
  <c r="AG689" i="33"/>
  <c r="AF689" i="33"/>
  <c r="AE689" i="33"/>
  <c r="AA689" i="33"/>
  <c r="Z689" i="33"/>
  <c r="Y689" i="33"/>
  <c r="X689" i="33"/>
  <c r="W689" i="33"/>
  <c r="AQ689" i="33"/>
  <c r="H689" i="33"/>
  <c r="AI688" i="33"/>
  <c r="AH688" i="33"/>
  <c r="AG688" i="33"/>
  <c r="AF688" i="33"/>
  <c r="AE688" i="33"/>
  <c r="AA688" i="33"/>
  <c r="Z688" i="33"/>
  <c r="Y688" i="33"/>
  <c r="X688" i="33"/>
  <c r="W688" i="33"/>
  <c r="AQ688" i="33"/>
  <c r="H688" i="33"/>
  <c r="AI687" i="33"/>
  <c r="AH687" i="33"/>
  <c r="AG687" i="33"/>
  <c r="AF687" i="33"/>
  <c r="AE687" i="33"/>
  <c r="AA687" i="33"/>
  <c r="Z687" i="33"/>
  <c r="Y687" i="33"/>
  <c r="X687" i="33"/>
  <c r="W687" i="33"/>
  <c r="AQ687" i="33"/>
  <c r="H687" i="33"/>
  <c r="AI685" i="33"/>
  <c r="AH685" i="33"/>
  <c r="AG685" i="33"/>
  <c r="AF685" i="33"/>
  <c r="AE685" i="33"/>
  <c r="AA685" i="33"/>
  <c r="Z685" i="33"/>
  <c r="Y685" i="33"/>
  <c r="X685" i="33"/>
  <c r="W685" i="33"/>
  <c r="AQ685" i="33"/>
  <c r="H685" i="33"/>
  <c r="AI684" i="33"/>
  <c r="AH684" i="33"/>
  <c r="AG684" i="33"/>
  <c r="AF684" i="33"/>
  <c r="AE684" i="33"/>
  <c r="AA684" i="33"/>
  <c r="Z684" i="33"/>
  <c r="Y684" i="33"/>
  <c r="X684" i="33"/>
  <c r="W684" i="33"/>
  <c r="AQ684" i="33"/>
  <c r="H684" i="33"/>
  <c r="AI683" i="33"/>
  <c r="AH683" i="33"/>
  <c r="AG683" i="33"/>
  <c r="AF683" i="33"/>
  <c r="AE683" i="33"/>
  <c r="AA683" i="33"/>
  <c r="Z683" i="33"/>
  <c r="Y683" i="33"/>
  <c r="X683" i="33"/>
  <c r="W683" i="33"/>
  <c r="AQ683" i="33"/>
  <c r="H683" i="33"/>
  <c r="AI682" i="33"/>
  <c r="AH682" i="33"/>
  <c r="AG682" i="33"/>
  <c r="AF682" i="33"/>
  <c r="AE682" i="33"/>
  <c r="AA682" i="33"/>
  <c r="Z682" i="33"/>
  <c r="Y682" i="33"/>
  <c r="X682" i="33"/>
  <c r="W682" i="33"/>
  <c r="AQ682" i="33"/>
  <c r="H682" i="33"/>
  <c r="AI681" i="33"/>
  <c r="AH681" i="33"/>
  <c r="AG681" i="33"/>
  <c r="AF681" i="33"/>
  <c r="AE681" i="33"/>
  <c r="AA681" i="33"/>
  <c r="Z681" i="33"/>
  <c r="Y681" i="33"/>
  <c r="X681" i="33"/>
  <c r="W681" i="33"/>
  <c r="AQ681" i="33"/>
  <c r="H681" i="33"/>
  <c r="AI679" i="33"/>
  <c r="AH679" i="33"/>
  <c r="AG679" i="33"/>
  <c r="AF679" i="33"/>
  <c r="AE679" i="33"/>
  <c r="AA679" i="33"/>
  <c r="Z679" i="33"/>
  <c r="Y679" i="33"/>
  <c r="X679" i="33"/>
  <c r="W679" i="33"/>
  <c r="AQ679" i="33"/>
  <c r="H679" i="33"/>
  <c r="AI678" i="33"/>
  <c r="AH678" i="33"/>
  <c r="AG678" i="33"/>
  <c r="AF678" i="33"/>
  <c r="AE678" i="33"/>
  <c r="AA678" i="33"/>
  <c r="Z678" i="33"/>
  <c r="Y678" i="33"/>
  <c r="X678" i="33"/>
  <c r="W678" i="33"/>
  <c r="AQ678" i="33"/>
  <c r="H678" i="33"/>
  <c r="AI677" i="33"/>
  <c r="AH677" i="33"/>
  <c r="AG677" i="33"/>
  <c r="AF677" i="33"/>
  <c r="AE677" i="33"/>
  <c r="AA677" i="33"/>
  <c r="Z677" i="33"/>
  <c r="Y677" i="33"/>
  <c r="X677" i="33"/>
  <c r="W677" i="33"/>
  <c r="AQ677" i="33"/>
  <c r="H677" i="33"/>
  <c r="AI676" i="33"/>
  <c r="AH676" i="33"/>
  <c r="AG676" i="33"/>
  <c r="AF676" i="33"/>
  <c r="AE676" i="33"/>
  <c r="AA676" i="33"/>
  <c r="Z676" i="33"/>
  <c r="Y676" i="33"/>
  <c r="X676" i="33"/>
  <c r="W676" i="33"/>
  <c r="AQ676" i="33"/>
  <c r="H676" i="33"/>
  <c r="AI675" i="33"/>
  <c r="AH675" i="33"/>
  <c r="AG675" i="33"/>
  <c r="AF675" i="33"/>
  <c r="AE675" i="33"/>
  <c r="AA675" i="33"/>
  <c r="Z675" i="33"/>
  <c r="Y675" i="33"/>
  <c r="X675" i="33"/>
  <c r="W675" i="33"/>
  <c r="AQ675" i="33"/>
  <c r="H675" i="33"/>
  <c r="AI673" i="33"/>
  <c r="AH673" i="33"/>
  <c r="AG673" i="33"/>
  <c r="AF673" i="33"/>
  <c r="AE673" i="33"/>
  <c r="AA673" i="33"/>
  <c r="Z673" i="33"/>
  <c r="Y673" i="33"/>
  <c r="X673" i="33"/>
  <c r="W673" i="33"/>
  <c r="AQ673" i="33"/>
  <c r="H673" i="33"/>
  <c r="AI672" i="33"/>
  <c r="AH672" i="33"/>
  <c r="AG672" i="33"/>
  <c r="AF672" i="33"/>
  <c r="AE672" i="33"/>
  <c r="AA672" i="33"/>
  <c r="Z672" i="33"/>
  <c r="Y672" i="33"/>
  <c r="X672" i="33"/>
  <c r="W672" i="33"/>
  <c r="AQ672" i="33"/>
  <c r="H672" i="33"/>
  <c r="AI671" i="33"/>
  <c r="AH671" i="33"/>
  <c r="AG671" i="33"/>
  <c r="AF671" i="33"/>
  <c r="AE671" i="33"/>
  <c r="AA671" i="33"/>
  <c r="Z671" i="33"/>
  <c r="Y671" i="33"/>
  <c r="X671" i="33"/>
  <c r="W671" i="33"/>
  <c r="AQ671" i="33"/>
  <c r="H671" i="33"/>
  <c r="AI670" i="33"/>
  <c r="AH670" i="33"/>
  <c r="AG670" i="33"/>
  <c r="AF670" i="33"/>
  <c r="AE670" i="33"/>
  <c r="AA670" i="33"/>
  <c r="Z670" i="33"/>
  <c r="Y670" i="33"/>
  <c r="X670" i="33"/>
  <c r="W670" i="33"/>
  <c r="AQ670" i="33"/>
  <c r="H670" i="33"/>
  <c r="AI668" i="33"/>
  <c r="AH668" i="33"/>
  <c r="AG668" i="33"/>
  <c r="AF668" i="33"/>
  <c r="AE668" i="33"/>
  <c r="AA668" i="33"/>
  <c r="Z668" i="33"/>
  <c r="Y668" i="33"/>
  <c r="X668" i="33"/>
  <c r="W668" i="33"/>
  <c r="AQ668" i="33"/>
  <c r="H668" i="33"/>
  <c r="AI667" i="33"/>
  <c r="AH667" i="33"/>
  <c r="AG667" i="33"/>
  <c r="AF667" i="33"/>
  <c r="AE667" i="33"/>
  <c r="AA667" i="33"/>
  <c r="Z667" i="33"/>
  <c r="Y667" i="33"/>
  <c r="X667" i="33"/>
  <c r="W667" i="33"/>
  <c r="AQ667" i="33"/>
  <c r="H667" i="33"/>
  <c r="AI666" i="33"/>
  <c r="AH666" i="33"/>
  <c r="AG666" i="33"/>
  <c r="AF666" i="33"/>
  <c r="AE666" i="33"/>
  <c r="AA666" i="33"/>
  <c r="Z666" i="33"/>
  <c r="Y666" i="33"/>
  <c r="X666" i="33"/>
  <c r="W666" i="33"/>
  <c r="AQ666" i="33"/>
  <c r="H666" i="33"/>
  <c r="AI665" i="33"/>
  <c r="AH665" i="33"/>
  <c r="AG665" i="33"/>
  <c r="AF665" i="33"/>
  <c r="AE665" i="33"/>
  <c r="AA665" i="33"/>
  <c r="Z665" i="33"/>
  <c r="Y665" i="33"/>
  <c r="X665" i="33"/>
  <c r="W665" i="33"/>
  <c r="AQ665" i="33"/>
  <c r="H665" i="33"/>
  <c r="AI664" i="33"/>
  <c r="AH664" i="33"/>
  <c r="AG664" i="33"/>
  <c r="AF664" i="33"/>
  <c r="AE664" i="33"/>
  <c r="AA664" i="33"/>
  <c r="Z664" i="33"/>
  <c r="Y664" i="33"/>
  <c r="X664" i="33"/>
  <c r="W664" i="33"/>
  <c r="AQ664" i="33"/>
  <c r="H664" i="33"/>
  <c r="AI662" i="33"/>
  <c r="AH662" i="33"/>
  <c r="AG662" i="33"/>
  <c r="AF662" i="33"/>
  <c r="AE662" i="33"/>
  <c r="AA662" i="33"/>
  <c r="Z662" i="33"/>
  <c r="Y662" i="33"/>
  <c r="X662" i="33"/>
  <c r="W662" i="33"/>
  <c r="AQ662" i="33"/>
  <c r="H662" i="33"/>
  <c r="AI661" i="33"/>
  <c r="AH661" i="33"/>
  <c r="AG661" i="33"/>
  <c r="AF661" i="33"/>
  <c r="AE661" i="33"/>
  <c r="AA661" i="33"/>
  <c r="Z661" i="33"/>
  <c r="Y661" i="33"/>
  <c r="X661" i="33"/>
  <c r="W661" i="33"/>
  <c r="AQ661" i="33"/>
  <c r="H661" i="33"/>
  <c r="AI660" i="33"/>
  <c r="AH660" i="33"/>
  <c r="AG660" i="33"/>
  <c r="AF660" i="33"/>
  <c r="AE660" i="33"/>
  <c r="AA660" i="33"/>
  <c r="Z660" i="33"/>
  <c r="Y660" i="33"/>
  <c r="X660" i="33"/>
  <c r="W660" i="33"/>
  <c r="AQ660" i="33"/>
  <c r="H660" i="33"/>
  <c r="AI659" i="33"/>
  <c r="AH659" i="33"/>
  <c r="AG659" i="33"/>
  <c r="AF659" i="33"/>
  <c r="AE659" i="33"/>
  <c r="AA659" i="33"/>
  <c r="Z659" i="33"/>
  <c r="Y659" i="33"/>
  <c r="X659" i="33"/>
  <c r="W659" i="33"/>
  <c r="AQ659" i="33"/>
  <c r="H659" i="33"/>
  <c r="AI657" i="33"/>
  <c r="AH657" i="33"/>
  <c r="AG657" i="33"/>
  <c r="AF657" i="33"/>
  <c r="AE657" i="33"/>
  <c r="AA657" i="33"/>
  <c r="Z657" i="33"/>
  <c r="Y657" i="33"/>
  <c r="X657" i="33"/>
  <c r="W657" i="33"/>
  <c r="AQ657" i="33"/>
  <c r="H657" i="33"/>
  <c r="AI656" i="33"/>
  <c r="AH656" i="33"/>
  <c r="AG656" i="33"/>
  <c r="AF656" i="33"/>
  <c r="AE656" i="33"/>
  <c r="AA656" i="33"/>
  <c r="Z656" i="33"/>
  <c r="Y656" i="33"/>
  <c r="X656" i="33"/>
  <c r="W656" i="33"/>
  <c r="AQ656" i="33"/>
  <c r="H656" i="33"/>
  <c r="AA655" i="33"/>
  <c r="Z655" i="33"/>
  <c r="Y655" i="33"/>
  <c r="X655" i="33"/>
  <c r="W655" i="33"/>
  <c r="AQ655" i="33"/>
  <c r="H655" i="33"/>
  <c r="AI654" i="33"/>
  <c r="AH654" i="33"/>
  <c r="AG654" i="33"/>
  <c r="AF654" i="33"/>
  <c r="AE654" i="33"/>
  <c r="AA654" i="33"/>
  <c r="Z654" i="33"/>
  <c r="Y654" i="33"/>
  <c r="X654" i="33"/>
  <c r="W654" i="33"/>
  <c r="AQ654" i="33"/>
  <c r="H654" i="33"/>
  <c r="AI653" i="33"/>
  <c r="AH653" i="33"/>
  <c r="AG653" i="33"/>
  <c r="AF653" i="33"/>
  <c r="AE653" i="33"/>
  <c r="AA653" i="33"/>
  <c r="Z653" i="33"/>
  <c r="Y653" i="33"/>
  <c r="X653" i="33"/>
  <c r="W653" i="33"/>
  <c r="AQ653" i="33"/>
  <c r="H653" i="33"/>
  <c r="AI652" i="33"/>
  <c r="AH652" i="33"/>
  <c r="AG652" i="33"/>
  <c r="AF652" i="33"/>
  <c r="AE652" i="33"/>
  <c r="AA652" i="33"/>
  <c r="Z652" i="33"/>
  <c r="Y652" i="33"/>
  <c r="X652" i="33"/>
  <c r="W652" i="33"/>
  <c r="AQ652" i="33"/>
  <c r="H652" i="33"/>
  <c r="AI651" i="33"/>
  <c r="AH651" i="33"/>
  <c r="AG651" i="33"/>
  <c r="AF651" i="33"/>
  <c r="AE651" i="33"/>
  <c r="AA651" i="33"/>
  <c r="Z651" i="33"/>
  <c r="Y651" i="33"/>
  <c r="X651" i="33"/>
  <c r="W651" i="33"/>
  <c r="AQ651" i="33"/>
  <c r="H651" i="33"/>
  <c r="AI650" i="33"/>
  <c r="AH650" i="33"/>
  <c r="AG650" i="33"/>
  <c r="AF650" i="33"/>
  <c r="AE650" i="33"/>
  <c r="AA650" i="33"/>
  <c r="Z650" i="33"/>
  <c r="Y650" i="33"/>
  <c r="X650" i="33"/>
  <c r="W650" i="33"/>
  <c r="AQ650" i="33"/>
  <c r="H650" i="33"/>
  <c r="AI649" i="33"/>
  <c r="AH649" i="33"/>
  <c r="AG649" i="33"/>
  <c r="AF649" i="33"/>
  <c r="AE649" i="33"/>
  <c r="AA649" i="33"/>
  <c r="Z649" i="33"/>
  <c r="Y649" i="33"/>
  <c r="X649" i="33"/>
  <c r="W649" i="33"/>
  <c r="AQ649" i="33"/>
  <c r="H649" i="33"/>
  <c r="AI648" i="33"/>
  <c r="AH648" i="33"/>
  <c r="AG648" i="33"/>
  <c r="AF648" i="33"/>
  <c r="AE648" i="33"/>
  <c r="AA648" i="33"/>
  <c r="Z648" i="33"/>
  <c r="Y648" i="33"/>
  <c r="X648" i="33"/>
  <c r="W648" i="33"/>
  <c r="AQ648" i="33"/>
  <c r="H648" i="33"/>
  <c r="AI647" i="33"/>
  <c r="AH647" i="33"/>
  <c r="AG647" i="33"/>
  <c r="AF647" i="33"/>
  <c r="AE647" i="33"/>
  <c r="AA647" i="33"/>
  <c r="Z647" i="33"/>
  <c r="Y647" i="33"/>
  <c r="X647" i="33"/>
  <c r="W647" i="33"/>
  <c r="AQ647" i="33"/>
  <c r="H647" i="33"/>
  <c r="AI646" i="33"/>
  <c r="AH646" i="33"/>
  <c r="AG646" i="33"/>
  <c r="AF646" i="33"/>
  <c r="AE646" i="33"/>
  <c r="AA646" i="33"/>
  <c r="Z646" i="33"/>
  <c r="Y646" i="33"/>
  <c r="X646" i="33"/>
  <c r="W646" i="33"/>
  <c r="AQ646" i="33"/>
  <c r="H646" i="33"/>
  <c r="AI645" i="33"/>
  <c r="AH645" i="33"/>
  <c r="AG645" i="33"/>
  <c r="AF645" i="33"/>
  <c r="AE645" i="33"/>
  <c r="AA645" i="33"/>
  <c r="Z645" i="33"/>
  <c r="Y645" i="33"/>
  <c r="X645" i="33"/>
  <c r="W645" i="33"/>
  <c r="AQ645" i="33"/>
  <c r="H645" i="33"/>
  <c r="AI644" i="33"/>
  <c r="AH644" i="33"/>
  <c r="AG644" i="33"/>
  <c r="AF644" i="33"/>
  <c r="AE644" i="33"/>
  <c r="AA644" i="33"/>
  <c r="Z644" i="33"/>
  <c r="Y644" i="33"/>
  <c r="X644" i="33"/>
  <c r="W644" i="33"/>
  <c r="AQ644" i="33"/>
  <c r="H644" i="33"/>
  <c r="AI643" i="33"/>
  <c r="AH643" i="33"/>
  <c r="AG643" i="33"/>
  <c r="AF643" i="33"/>
  <c r="AE643" i="33"/>
  <c r="AA643" i="33"/>
  <c r="Z643" i="33"/>
  <c r="Y643" i="33"/>
  <c r="X643" i="33"/>
  <c r="W643" i="33"/>
  <c r="AQ643" i="33"/>
  <c r="H643" i="33"/>
  <c r="AI642" i="33"/>
  <c r="AH642" i="33"/>
  <c r="AG642" i="33"/>
  <c r="AF642" i="33"/>
  <c r="AE642" i="33"/>
  <c r="AA642" i="33"/>
  <c r="Z642" i="33"/>
  <c r="Y642" i="33"/>
  <c r="X642" i="33"/>
  <c r="W642" i="33"/>
  <c r="AQ642" i="33"/>
  <c r="H642" i="33"/>
  <c r="AI641" i="33"/>
  <c r="AH641" i="33"/>
  <c r="AG641" i="33"/>
  <c r="AF641" i="33"/>
  <c r="AE641" i="33"/>
  <c r="AA641" i="33"/>
  <c r="Z641" i="33"/>
  <c r="Y641" i="33"/>
  <c r="X641" i="33"/>
  <c r="W641" i="33"/>
  <c r="AQ641" i="33"/>
  <c r="H641" i="33"/>
  <c r="AI640" i="33"/>
  <c r="AH640" i="33"/>
  <c r="AG640" i="33"/>
  <c r="AF640" i="33"/>
  <c r="AE640" i="33"/>
  <c r="AA640" i="33"/>
  <c r="Z640" i="33"/>
  <c r="Y640" i="33"/>
  <c r="X640" i="33"/>
  <c r="W640" i="33"/>
  <c r="AQ640" i="33"/>
  <c r="H640" i="33"/>
  <c r="AI639" i="33"/>
  <c r="AH639" i="33"/>
  <c r="AG639" i="33"/>
  <c r="AF639" i="33"/>
  <c r="AE639" i="33"/>
  <c r="AA639" i="33"/>
  <c r="Z639" i="33"/>
  <c r="Y639" i="33"/>
  <c r="X639" i="33"/>
  <c r="W639" i="33"/>
  <c r="AQ639" i="33"/>
  <c r="H639" i="33"/>
  <c r="AI638" i="33"/>
  <c r="AH638" i="33"/>
  <c r="AG638" i="33"/>
  <c r="AF638" i="33"/>
  <c r="AE638" i="33"/>
  <c r="AA638" i="33"/>
  <c r="Z638" i="33"/>
  <c r="Y638" i="33"/>
  <c r="X638" i="33"/>
  <c r="W638" i="33"/>
  <c r="AQ638" i="33"/>
  <c r="H638" i="33"/>
  <c r="AI637" i="33"/>
  <c r="AH637" i="33"/>
  <c r="AG637" i="33"/>
  <c r="AF637" i="33"/>
  <c r="AE637" i="33"/>
  <c r="AA637" i="33"/>
  <c r="Z637" i="33"/>
  <c r="Y637" i="33"/>
  <c r="X637" i="33"/>
  <c r="W637" i="33"/>
  <c r="AQ637" i="33"/>
  <c r="H637" i="33"/>
  <c r="AI636" i="33"/>
  <c r="AH636" i="33"/>
  <c r="AG636" i="33"/>
  <c r="AF636" i="33"/>
  <c r="AE636" i="33"/>
  <c r="AA636" i="33"/>
  <c r="Z636" i="33"/>
  <c r="Y636" i="33"/>
  <c r="X636" i="33"/>
  <c r="W636" i="33"/>
  <c r="AQ636" i="33"/>
  <c r="H636" i="33"/>
  <c r="AI635" i="33"/>
  <c r="AH635" i="33"/>
  <c r="AG635" i="33"/>
  <c r="AF635" i="33"/>
  <c r="AE635" i="33"/>
  <c r="AA635" i="33"/>
  <c r="Z635" i="33"/>
  <c r="Y635" i="33"/>
  <c r="X635" i="33"/>
  <c r="W635" i="33"/>
  <c r="AQ635" i="33"/>
  <c r="H635" i="33"/>
  <c r="AI634" i="33"/>
  <c r="AH634" i="33"/>
  <c r="AG634" i="33"/>
  <c r="AF634" i="33"/>
  <c r="AE634" i="33"/>
  <c r="AA634" i="33"/>
  <c r="Z634" i="33"/>
  <c r="Y634" i="33"/>
  <c r="X634" i="33"/>
  <c r="W634" i="33"/>
  <c r="AQ634" i="33"/>
  <c r="H634" i="33"/>
  <c r="AI632" i="33"/>
  <c r="AH632" i="33"/>
  <c r="AG632" i="33"/>
  <c r="AF632" i="33"/>
  <c r="AE632" i="33"/>
  <c r="AA632" i="33"/>
  <c r="Z632" i="33"/>
  <c r="Y632" i="33"/>
  <c r="X632" i="33"/>
  <c r="W632" i="33"/>
  <c r="AQ632" i="33"/>
  <c r="H632" i="33"/>
  <c r="AI631" i="33"/>
  <c r="AH631" i="33"/>
  <c r="AG631" i="33"/>
  <c r="AF631" i="33"/>
  <c r="AE631" i="33"/>
  <c r="AA631" i="33"/>
  <c r="Z631" i="33"/>
  <c r="Y631" i="33"/>
  <c r="X631" i="33"/>
  <c r="W631" i="33"/>
  <c r="AQ631" i="33"/>
  <c r="H631" i="33"/>
  <c r="AI630" i="33"/>
  <c r="AH630" i="33"/>
  <c r="AG630" i="33"/>
  <c r="AF630" i="33"/>
  <c r="AE630" i="33"/>
  <c r="AA630" i="33"/>
  <c r="Z630" i="33"/>
  <c r="Y630" i="33"/>
  <c r="X630" i="33"/>
  <c r="W630" i="33"/>
  <c r="AQ630" i="33"/>
  <c r="H630" i="33"/>
  <c r="AI629" i="33"/>
  <c r="AH629" i="33"/>
  <c r="AG629" i="33"/>
  <c r="AF629" i="33"/>
  <c r="AE629" i="33"/>
  <c r="AA629" i="33"/>
  <c r="Z629" i="33"/>
  <c r="Y629" i="33"/>
  <c r="X629" i="33"/>
  <c r="W629" i="33"/>
  <c r="AQ629" i="33"/>
  <c r="H629" i="33"/>
  <c r="AI627" i="33"/>
  <c r="AH627" i="33"/>
  <c r="AG627" i="33"/>
  <c r="AF627" i="33"/>
  <c r="AE627" i="33"/>
  <c r="AA627" i="33"/>
  <c r="Z627" i="33"/>
  <c r="Y627" i="33"/>
  <c r="X627" i="33"/>
  <c r="W627" i="33"/>
  <c r="AQ627" i="33"/>
  <c r="H627" i="33"/>
  <c r="AI626" i="33"/>
  <c r="AH626" i="33"/>
  <c r="AG626" i="33"/>
  <c r="AF626" i="33"/>
  <c r="AE626" i="33"/>
  <c r="AA626" i="33"/>
  <c r="Z626" i="33"/>
  <c r="Y626" i="33"/>
  <c r="X626" i="33"/>
  <c r="W626" i="33"/>
  <c r="AQ626" i="33"/>
  <c r="H626" i="33"/>
  <c r="AI624" i="33"/>
  <c r="AH624" i="33"/>
  <c r="AG624" i="33"/>
  <c r="AF624" i="33"/>
  <c r="AE624" i="33"/>
  <c r="AA624" i="33"/>
  <c r="Z624" i="33"/>
  <c r="Y624" i="33"/>
  <c r="X624" i="33"/>
  <c r="W624" i="33"/>
  <c r="AQ624" i="33"/>
  <c r="H624" i="33"/>
  <c r="AI623" i="33"/>
  <c r="AH623" i="33"/>
  <c r="AG623" i="33"/>
  <c r="AF623" i="33"/>
  <c r="AE623" i="33"/>
  <c r="AA623" i="33"/>
  <c r="Z623" i="33"/>
  <c r="Y623" i="33"/>
  <c r="X623" i="33"/>
  <c r="W623" i="33"/>
  <c r="AQ623" i="33"/>
  <c r="H623" i="33"/>
  <c r="AI622" i="33"/>
  <c r="AH622" i="33"/>
  <c r="AG622" i="33"/>
  <c r="AF622" i="33"/>
  <c r="AE622" i="33"/>
  <c r="AA622" i="33"/>
  <c r="Z622" i="33"/>
  <c r="Y622" i="33"/>
  <c r="X622" i="33"/>
  <c r="W622" i="33"/>
  <c r="AQ622" i="33"/>
  <c r="H622" i="33"/>
  <c r="AI621" i="33"/>
  <c r="AH621" i="33"/>
  <c r="AG621" i="33"/>
  <c r="AF621" i="33"/>
  <c r="AE621" i="33"/>
  <c r="AA621" i="33"/>
  <c r="Z621" i="33"/>
  <c r="Y621" i="33"/>
  <c r="X621" i="33"/>
  <c r="W621" i="33"/>
  <c r="AQ621" i="33"/>
  <c r="H621" i="33"/>
  <c r="AI620" i="33"/>
  <c r="AH620" i="33"/>
  <c r="AG620" i="33"/>
  <c r="AF620" i="33"/>
  <c r="AE620" i="33"/>
  <c r="AA620" i="33"/>
  <c r="Z620" i="33"/>
  <c r="Y620" i="33"/>
  <c r="X620" i="33"/>
  <c r="W620" i="33"/>
  <c r="AQ620" i="33"/>
  <c r="H620" i="33"/>
  <c r="AI619" i="33"/>
  <c r="AH619" i="33"/>
  <c r="AG619" i="33"/>
  <c r="AF619" i="33"/>
  <c r="AE619" i="33"/>
  <c r="AA619" i="33"/>
  <c r="Z619" i="33"/>
  <c r="Y619" i="33"/>
  <c r="X619" i="33"/>
  <c r="W619" i="33"/>
  <c r="AQ619" i="33"/>
  <c r="H619" i="33"/>
  <c r="AI617" i="33"/>
  <c r="AH617" i="33"/>
  <c r="AG617" i="33"/>
  <c r="AF617" i="33"/>
  <c r="AE617" i="33"/>
  <c r="AA617" i="33"/>
  <c r="Z617" i="33"/>
  <c r="Y617" i="33"/>
  <c r="X617" i="33"/>
  <c r="W617" i="33"/>
  <c r="AQ617" i="33"/>
  <c r="H617" i="33"/>
  <c r="AI616" i="33"/>
  <c r="AH616" i="33"/>
  <c r="AG616" i="33"/>
  <c r="AF616" i="33"/>
  <c r="AE616" i="33"/>
  <c r="AA616" i="33"/>
  <c r="Z616" i="33"/>
  <c r="Y616" i="33"/>
  <c r="X616" i="33"/>
  <c r="W616" i="33"/>
  <c r="AQ616" i="33"/>
  <c r="H616" i="33"/>
  <c r="AI615" i="33"/>
  <c r="AH615" i="33"/>
  <c r="AG615" i="33"/>
  <c r="AF615" i="33"/>
  <c r="AE615" i="33"/>
  <c r="AA615" i="33"/>
  <c r="Z615" i="33"/>
  <c r="Y615" i="33"/>
  <c r="X615" i="33"/>
  <c r="W615" i="33"/>
  <c r="AQ615" i="33"/>
  <c r="H615" i="33"/>
  <c r="AI614" i="33"/>
  <c r="AH614" i="33"/>
  <c r="AG614" i="33"/>
  <c r="AF614" i="33"/>
  <c r="AE614" i="33"/>
  <c r="AA614" i="33"/>
  <c r="Z614" i="33"/>
  <c r="Y614" i="33"/>
  <c r="X614" i="33"/>
  <c r="W614" i="33"/>
  <c r="AQ614" i="33"/>
  <c r="H614" i="33"/>
  <c r="AI613" i="33"/>
  <c r="AH613" i="33"/>
  <c r="AG613" i="33"/>
  <c r="AF613" i="33"/>
  <c r="AE613" i="33"/>
  <c r="AA613" i="33"/>
  <c r="Z613" i="33"/>
  <c r="Y613" i="33"/>
  <c r="X613" i="33"/>
  <c r="W613" i="33"/>
  <c r="AQ613" i="33"/>
  <c r="H613" i="33"/>
  <c r="AI612" i="33"/>
  <c r="AH612" i="33"/>
  <c r="AG612" i="33"/>
  <c r="AF612" i="33"/>
  <c r="AE612" i="33"/>
  <c r="AA612" i="33"/>
  <c r="Z612" i="33"/>
  <c r="Y612" i="33"/>
  <c r="X612" i="33"/>
  <c r="W612" i="33"/>
  <c r="AQ612" i="33"/>
  <c r="H612" i="33"/>
  <c r="AI611" i="33"/>
  <c r="AH611" i="33"/>
  <c r="AG611" i="33"/>
  <c r="AF611" i="33"/>
  <c r="AE611" i="33"/>
  <c r="AA611" i="33"/>
  <c r="Z611" i="33"/>
  <c r="Y611" i="33"/>
  <c r="X611" i="33"/>
  <c r="W611" i="33"/>
  <c r="AQ611" i="33"/>
  <c r="H611" i="33"/>
  <c r="AI610" i="33"/>
  <c r="AH610" i="33"/>
  <c r="AG610" i="33"/>
  <c r="AF610" i="33"/>
  <c r="AE610" i="33"/>
  <c r="AA610" i="33"/>
  <c r="Z610" i="33"/>
  <c r="Y610" i="33"/>
  <c r="X610" i="33"/>
  <c r="W610" i="33"/>
  <c r="AQ610" i="33"/>
  <c r="H610" i="33"/>
  <c r="AI609" i="33"/>
  <c r="AH609" i="33"/>
  <c r="AG609" i="33"/>
  <c r="AF609" i="33"/>
  <c r="AE609" i="33"/>
  <c r="AA609" i="33"/>
  <c r="Z609" i="33"/>
  <c r="Y609" i="33"/>
  <c r="X609" i="33"/>
  <c r="W609" i="33"/>
  <c r="AQ609" i="33"/>
  <c r="H609" i="33"/>
  <c r="AI608" i="33"/>
  <c r="AH608" i="33"/>
  <c r="AG608" i="33"/>
  <c r="AF608" i="33"/>
  <c r="AE608" i="33"/>
  <c r="AA608" i="33"/>
  <c r="Z608" i="33"/>
  <c r="Y608" i="33"/>
  <c r="X608" i="33"/>
  <c r="W608" i="33"/>
  <c r="AQ608" i="33"/>
  <c r="H608" i="33"/>
  <c r="AI607" i="33"/>
  <c r="AH607" i="33"/>
  <c r="AG607" i="33"/>
  <c r="AF607" i="33"/>
  <c r="AE607" i="33"/>
  <c r="AA607" i="33"/>
  <c r="Z607" i="33"/>
  <c r="Y607" i="33"/>
  <c r="X607" i="33"/>
  <c r="W607" i="33"/>
  <c r="AQ607" i="33"/>
  <c r="H607" i="33"/>
  <c r="AI606" i="33"/>
  <c r="AH606" i="33"/>
  <c r="AG606" i="33"/>
  <c r="AF606" i="33"/>
  <c r="AE606" i="33"/>
  <c r="AA606" i="33"/>
  <c r="Z606" i="33"/>
  <c r="Y606" i="33"/>
  <c r="X606" i="33"/>
  <c r="W606" i="33"/>
  <c r="AQ606" i="33"/>
  <c r="H606" i="33"/>
  <c r="AI602" i="33"/>
  <c r="AH602" i="33"/>
  <c r="AG602" i="33"/>
  <c r="AF602" i="33"/>
  <c r="AE602" i="33"/>
  <c r="AA602" i="33"/>
  <c r="Z602" i="33"/>
  <c r="Y602" i="33"/>
  <c r="X602" i="33"/>
  <c r="W602" i="33"/>
  <c r="AQ602" i="33"/>
  <c r="H602" i="33"/>
  <c r="AI601" i="33"/>
  <c r="AH601" i="33"/>
  <c r="AG601" i="33"/>
  <c r="AF601" i="33"/>
  <c r="AE601" i="33"/>
  <c r="AA601" i="33"/>
  <c r="Z601" i="33"/>
  <c r="Y601" i="33"/>
  <c r="X601" i="33"/>
  <c r="W601" i="33"/>
  <c r="AQ601" i="33"/>
  <c r="H601" i="33"/>
  <c r="AI600" i="33"/>
  <c r="AH600" i="33"/>
  <c r="AG600" i="33"/>
  <c r="AF600" i="33"/>
  <c r="AE600" i="33"/>
  <c r="AA600" i="33"/>
  <c r="Z600" i="33"/>
  <c r="Y600" i="33"/>
  <c r="X600" i="33"/>
  <c r="W600" i="33"/>
  <c r="AQ600" i="33"/>
  <c r="H600" i="33"/>
  <c r="AI599" i="33"/>
  <c r="AH599" i="33"/>
  <c r="AG599" i="33"/>
  <c r="AF599" i="33"/>
  <c r="AE599" i="33"/>
  <c r="AA599" i="33"/>
  <c r="Z599" i="33"/>
  <c r="Y599" i="33"/>
  <c r="X599" i="33"/>
  <c r="W599" i="33"/>
  <c r="AQ599" i="33"/>
  <c r="H599" i="33"/>
  <c r="AI598" i="33"/>
  <c r="AH598" i="33"/>
  <c r="AG598" i="33"/>
  <c r="AF598" i="33"/>
  <c r="AE598" i="33"/>
  <c r="AA598" i="33"/>
  <c r="Z598" i="33"/>
  <c r="Y598" i="33"/>
  <c r="X598" i="33"/>
  <c r="W598" i="33"/>
  <c r="AQ598" i="33"/>
  <c r="H598" i="33"/>
  <c r="AI596" i="33"/>
  <c r="AH596" i="33"/>
  <c r="AG596" i="33"/>
  <c r="AF596" i="33"/>
  <c r="AE596" i="33"/>
  <c r="AA596" i="33"/>
  <c r="Z596" i="33"/>
  <c r="Y596" i="33"/>
  <c r="X596" i="33"/>
  <c r="W596" i="33"/>
  <c r="AQ596" i="33"/>
  <c r="H596" i="33"/>
  <c r="AI595" i="33"/>
  <c r="AH595" i="33"/>
  <c r="AG595" i="33"/>
  <c r="AF595" i="33"/>
  <c r="AE595" i="33"/>
  <c r="AA595" i="33"/>
  <c r="Z595" i="33"/>
  <c r="Y595" i="33"/>
  <c r="X595" i="33"/>
  <c r="W595" i="33"/>
  <c r="AQ595" i="33"/>
  <c r="H595" i="33"/>
  <c r="AI594" i="33"/>
  <c r="AH594" i="33"/>
  <c r="AG594" i="33"/>
  <c r="AF594" i="33"/>
  <c r="AE594" i="33"/>
  <c r="AA594" i="33"/>
  <c r="Z594" i="33"/>
  <c r="Y594" i="33"/>
  <c r="X594" i="33"/>
  <c r="W594" i="33"/>
  <c r="AQ594" i="33"/>
  <c r="H594" i="33"/>
  <c r="AI593" i="33"/>
  <c r="AH593" i="33"/>
  <c r="AG593" i="33"/>
  <c r="AF593" i="33"/>
  <c r="AE593" i="33"/>
  <c r="AA593" i="33"/>
  <c r="Z593" i="33"/>
  <c r="Y593" i="33"/>
  <c r="X593" i="33"/>
  <c r="W593" i="33"/>
  <c r="AQ593" i="33"/>
  <c r="H593" i="33"/>
  <c r="AI592" i="33"/>
  <c r="AH592" i="33"/>
  <c r="AG592" i="33"/>
  <c r="AF592" i="33"/>
  <c r="AE592" i="33"/>
  <c r="AA592" i="33"/>
  <c r="Z592" i="33"/>
  <c r="Y592" i="33"/>
  <c r="X592" i="33"/>
  <c r="W592" i="33"/>
  <c r="AQ592" i="33"/>
  <c r="H592" i="33"/>
  <c r="AI591" i="33"/>
  <c r="AH591" i="33"/>
  <c r="AG591" i="33"/>
  <c r="AF591" i="33"/>
  <c r="AE591" i="33"/>
  <c r="AA591" i="33"/>
  <c r="Z591" i="33"/>
  <c r="Y591" i="33"/>
  <c r="X591" i="33"/>
  <c r="W591" i="33"/>
  <c r="AQ591" i="33"/>
  <c r="H591" i="33"/>
  <c r="AI590" i="33"/>
  <c r="AH590" i="33"/>
  <c r="AG590" i="33"/>
  <c r="AF590" i="33"/>
  <c r="AE590" i="33"/>
  <c r="AA590" i="33"/>
  <c r="Z590" i="33"/>
  <c r="Y590" i="33"/>
  <c r="X590" i="33"/>
  <c r="W590" i="33"/>
  <c r="AQ590" i="33"/>
  <c r="H590" i="33"/>
  <c r="AI588" i="33"/>
  <c r="AH588" i="33"/>
  <c r="AG588" i="33"/>
  <c r="AF588" i="33"/>
  <c r="AE588" i="33"/>
  <c r="AA588" i="33"/>
  <c r="Z588" i="33"/>
  <c r="Y588" i="33"/>
  <c r="X588" i="33"/>
  <c r="W588" i="33"/>
  <c r="AQ588" i="33"/>
  <c r="H588" i="33"/>
  <c r="AI587" i="33"/>
  <c r="AH587" i="33"/>
  <c r="AG587" i="33"/>
  <c r="AF587" i="33"/>
  <c r="AE587" i="33"/>
  <c r="AA587" i="33"/>
  <c r="Z587" i="33"/>
  <c r="Y587" i="33"/>
  <c r="X587" i="33"/>
  <c r="W587" i="33"/>
  <c r="AQ587" i="33"/>
  <c r="H587" i="33"/>
  <c r="AI586" i="33"/>
  <c r="AH586" i="33"/>
  <c r="AG586" i="33"/>
  <c r="AF586" i="33"/>
  <c r="AE586" i="33"/>
  <c r="AA586" i="33"/>
  <c r="Z586" i="33"/>
  <c r="Y586" i="33"/>
  <c r="X586" i="33"/>
  <c r="W586" i="33"/>
  <c r="AQ586" i="33"/>
  <c r="H586" i="33"/>
  <c r="AI585" i="33"/>
  <c r="AH585" i="33"/>
  <c r="AG585" i="33"/>
  <c r="AF585" i="33"/>
  <c r="AE585" i="33"/>
  <c r="AA585" i="33"/>
  <c r="Z585" i="33"/>
  <c r="Y585" i="33"/>
  <c r="X585" i="33"/>
  <c r="W585" i="33"/>
  <c r="AQ585" i="33"/>
  <c r="H585" i="33"/>
  <c r="AI584" i="33"/>
  <c r="AH584" i="33"/>
  <c r="AG584" i="33"/>
  <c r="AF584" i="33"/>
  <c r="AE584" i="33"/>
  <c r="AA584" i="33"/>
  <c r="Z584" i="33"/>
  <c r="Y584" i="33"/>
  <c r="X584" i="33"/>
  <c r="W584" i="33"/>
  <c r="AQ584" i="33"/>
  <c r="H584" i="33"/>
  <c r="AI582" i="33"/>
  <c r="AH582" i="33"/>
  <c r="AG582" i="33"/>
  <c r="AF582" i="33"/>
  <c r="AE582" i="33"/>
  <c r="AA582" i="33"/>
  <c r="Z582" i="33"/>
  <c r="Y582" i="33"/>
  <c r="X582" i="33"/>
  <c r="W582" i="33"/>
  <c r="AQ582" i="33"/>
  <c r="H582" i="33"/>
  <c r="AI581" i="33"/>
  <c r="AH581" i="33"/>
  <c r="AG581" i="33"/>
  <c r="AF581" i="33"/>
  <c r="AE581" i="33"/>
  <c r="AA581" i="33"/>
  <c r="Z581" i="33"/>
  <c r="Y581" i="33"/>
  <c r="X581" i="33"/>
  <c r="W581" i="33"/>
  <c r="AQ581" i="33"/>
  <c r="H581" i="33"/>
  <c r="AI579" i="33"/>
  <c r="AH579" i="33"/>
  <c r="AG579" i="33"/>
  <c r="AF579" i="33"/>
  <c r="AE579" i="33"/>
  <c r="AA579" i="33"/>
  <c r="Z579" i="33"/>
  <c r="Y579" i="33"/>
  <c r="X579" i="33"/>
  <c r="W579" i="33"/>
  <c r="AQ579" i="33"/>
  <c r="H579" i="33"/>
  <c r="AI578" i="33"/>
  <c r="AH578" i="33"/>
  <c r="AG578" i="33"/>
  <c r="AF578" i="33"/>
  <c r="AE578" i="33"/>
  <c r="AA578" i="33"/>
  <c r="Z578" i="33"/>
  <c r="Y578" i="33"/>
  <c r="X578" i="33"/>
  <c r="W578" i="33"/>
  <c r="AQ578" i="33"/>
  <c r="H578" i="33"/>
  <c r="AI576" i="33"/>
  <c r="AH576" i="33"/>
  <c r="AG576" i="33"/>
  <c r="AF576" i="33"/>
  <c r="AE576" i="33"/>
  <c r="AA576" i="33"/>
  <c r="Z576" i="33"/>
  <c r="Y576" i="33"/>
  <c r="X576" i="33"/>
  <c r="W576" i="33"/>
  <c r="AQ576" i="33"/>
  <c r="H576" i="33"/>
  <c r="AI575" i="33"/>
  <c r="AH575" i="33"/>
  <c r="AG575" i="33"/>
  <c r="AF575" i="33"/>
  <c r="AE575" i="33"/>
  <c r="AA575" i="33"/>
  <c r="Z575" i="33"/>
  <c r="Y575" i="33"/>
  <c r="X575" i="33"/>
  <c r="W575" i="33"/>
  <c r="AQ575" i="33"/>
  <c r="H575" i="33"/>
  <c r="AI574" i="33"/>
  <c r="AH574" i="33"/>
  <c r="AG574" i="33"/>
  <c r="AF574" i="33"/>
  <c r="AE574" i="33"/>
  <c r="AA574" i="33"/>
  <c r="Z574" i="33"/>
  <c r="Y574" i="33"/>
  <c r="X574" i="33"/>
  <c r="W574" i="33"/>
  <c r="AQ574" i="33"/>
  <c r="H574" i="33"/>
  <c r="AI573" i="33"/>
  <c r="AH573" i="33"/>
  <c r="AG573" i="33"/>
  <c r="AF573" i="33"/>
  <c r="AE573" i="33"/>
  <c r="AA573" i="33"/>
  <c r="Z573" i="33"/>
  <c r="Y573" i="33"/>
  <c r="X573" i="33"/>
  <c r="W573" i="33"/>
  <c r="AQ573" i="33"/>
  <c r="H573" i="33"/>
  <c r="AI572" i="33"/>
  <c r="AH572" i="33"/>
  <c r="AG572" i="33"/>
  <c r="AF572" i="33"/>
  <c r="AE572" i="33"/>
  <c r="AA572" i="33"/>
  <c r="Z572" i="33"/>
  <c r="Y572" i="33"/>
  <c r="X572" i="33"/>
  <c r="W572" i="33"/>
  <c r="AQ572" i="33"/>
  <c r="H572" i="33"/>
  <c r="AI571" i="33"/>
  <c r="AH571" i="33"/>
  <c r="AG571" i="33"/>
  <c r="AF571" i="33"/>
  <c r="AE571" i="33"/>
  <c r="AA571" i="33"/>
  <c r="Z571" i="33"/>
  <c r="Y571" i="33"/>
  <c r="X571" i="33"/>
  <c r="W571" i="33"/>
  <c r="AQ571" i="33"/>
  <c r="H571" i="33"/>
  <c r="AI570" i="33"/>
  <c r="AH570" i="33"/>
  <c r="AG570" i="33"/>
  <c r="AF570" i="33"/>
  <c r="AE570" i="33"/>
  <c r="AA570" i="33"/>
  <c r="Z570" i="33"/>
  <c r="Y570" i="33"/>
  <c r="X570" i="33"/>
  <c r="W570" i="33"/>
  <c r="AQ570" i="33"/>
  <c r="H570" i="33"/>
  <c r="AI569" i="33"/>
  <c r="AH569" i="33"/>
  <c r="AG569" i="33"/>
  <c r="AF569" i="33"/>
  <c r="AE569" i="33"/>
  <c r="AA569" i="33"/>
  <c r="Z569" i="33"/>
  <c r="Y569" i="33"/>
  <c r="X569" i="33"/>
  <c r="W569" i="33"/>
  <c r="AQ569" i="33"/>
  <c r="H569" i="33"/>
  <c r="AI567" i="33"/>
  <c r="AH567" i="33"/>
  <c r="AG567" i="33"/>
  <c r="AF567" i="33"/>
  <c r="AE567" i="33"/>
  <c r="AA567" i="33"/>
  <c r="Z567" i="33"/>
  <c r="Y567" i="33"/>
  <c r="X567" i="33"/>
  <c r="W567" i="33"/>
  <c r="AQ567" i="33"/>
  <c r="H567" i="33"/>
  <c r="AI566" i="33"/>
  <c r="AH566" i="33"/>
  <c r="AG566" i="33"/>
  <c r="AF566" i="33"/>
  <c r="AE566" i="33"/>
  <c r="AA566" i="33"/>
  <c r="Z566" i="33"/>
  <c r="Y566" i="33"/>
  <c r="X566" i="33"/>
  <c r="W566" i="33"/>
  <c r="AQ566" i="33"/>
  <c r="H566" i="33"/>
  <c r="AI565" i="33"/>
  <c r="AH565" i="33"/>
  <c r="AG565" i="33"/>
  <c r="AF565" i="33"/>
  <c r="AE565" i="33"/>
  <c r="AA565" i="33"/>
  <c r="Z565" i="33"/>
  <c r="Y565" i="33"/>
  <c r="X565" i="33"/>
  <c r="W565" i="33"/>
  <c r="AQ565" i="33"/>
  <c r="H565" i="33"/>
  <c r="AI564" i="33"/>
  <c r="AH564" i="33"/>
  <c r="AG564" i="33"/>
  <c r="AF564" i="33"/>
  <c r="AE564" i="33"/>
  <c r="AA564" i="33"/>
  <c r="Z564" i="33"/>
  <c r="Y564" i="33"/>
  <c r="X564" i="33"/>
  <c r="W564" i="33"/>
  <c r="AQ564" i="33"/>
  <c r="H564" i="33"/>
  <c r="AI563" i="33"/>
  <c r="AH563" i="33"/>
  <c r="AG563" i="33"/>
  <c r="AF563" i="33"/>
  <c r="AE563" i="33"/>
  <c r="AA563" i="33"/>
  <c r="Z563" i="33"/>
  <c r="Y563" i="33"/>
  <c r="X563" i="33"/>
  <c r="W563" i="33"/>
  <c r="AQ563" i="33"/>
  <c r="H563" i="33"/>
  <c r="AI562" i="33"/>
  <c r="AH562" i="33"/>
  <c r="AG562" i="33"/>
  <c r="AF562" i="33"/>
  <c r="AE562" i="33"/>
  <c r="AA562" i="33"/>
  <c r="Z562" i="33"/>
  <c r="Y562" i="33"/>
  <c r="X562" i="33"/>
  <c r="W562" i="33"/>
  <c r="AQ562" i="33"/>
  <c r="H562" i="33"/>
  <c r="AI561" i="33"/>
  <c r="AH561" i="33"/>
  <c r="AG561" i="33"/>
  <c r="AF561" i="33"/>
  <c r="AE561" i="33"/>
  <c r="AA561" i="33"/>
  <c r="Z561" i="33"/>
  <c r="Y561" i="33"/>
  <c r="X561" i="33"/>
  <c r="W561" i="33"/>
  <c r="AQ561" i="33"/>
  <c r="H561" i="33"/>
  <c r="AI560" i="33"/>
  <c r="AH560" i="33"/>
  <c r="AG560" i="33"/>
  <c r="AF560" i="33"/>
  <c r="AE560" i="33"/>
  <c r="AA560" i="33"/>
  <c r="Z560" i="33"/>
  <c r="Y560" i="33"/>
  <c r="X560" i="33"/>
  <c r="W560" i="33"/>
  <c r="AQ560" i="33"/>
  <c r="H560" i="33"/>
  <c r="AI559" i="33"/>
  <c r="AH559" i="33"/>
  <c r="AG559" i="33"/>
  <c r="AF559" i="33"/>
  <c r="AE559" i="33"/>
  <c r="AA559" i="33"/>
  <c r="Z559" i="33"/>
  <c r="Y559" i="33"/>
  <c r="X559" i="33"/>
  <c r="W559" i="33"/>
  <c r="AQ559" i="33"/>
  <c r="H559" i="33"/>
  <c r="AI557" i="33"/>
  <c r="AH557" i="33"/>
  <c r="AG557" i="33"/>
  <c r="AF557" i="33"/>
  <c r="AE557" i="33"/>
  <c r="AA557" i="33"/>
  <c r="Z557" i="33"/>
  <c r="Y557" i="33"/>
  <c r="X557" i="33"/>
  <c r="W557" i="33"/>
  <c r="AQ557" i="33"/>
  <c r="H557" i="33"/>
  <c r="AI556" i="33"/>
  <c r="AH556" i="33"/>
  <c r="AG556" i="33"/>
  <c r="AF556" i="33"/>
  <c r="AE556" i="33"/>
  <c r="AA556" i="33"/>
  <c r="Z556" i="33"/>
  <c r="Y556" i="33"/>
  <c r="X556" i="33"/>
  <c r="W556" i="33"/>
  <c r="AQ556" i="33"/>
  <c r="H556" i="33"/>
  <c r="AI555" i="33"/>
  <c r="AH555" i="33"/>
  <c r="AG555" i="33"/>
  <c r="AF555" i="33"/>
  <c r="AE555" i="33"/>
  <c r="AA555" i="33"/>
  <c r="Z555" i="33"/>
  <c r="Y555" i="33"/>
  <c r="X555" i="33"/>
  <c r="W555" i="33"/>
  <c r="AQ555" i="33"/>
  <c r="H555" i="33"/>
  <c r="AI554" i="33"/>
  <c r="AH554" i="33"/>
  <c r="AG554" i="33"/>
  <c r="AF554" i="33"/>
  <c r="AE554" i="33"/>
  <c r="AA554" i="33"/>
  <c r="Z554" i="33"/>
  <c r="Y554" i="33"/>
  <c r="X554" i="33"/>
  <c r="W554" i="33"/>
  <c r="AQ554" i="33"/>
  <c r="H554" i="33"/>
  <c r="AI552" i="33"/>
  <c r="AH552" i="33"/>
  <c r="AG552" i="33"/>
  <c r="AF552" i="33"/>
  <c r="AE552" i="33"/>
  <c r="AA552" i="33"/>
  <c r="Z552" i="33"/>
  <c r="Y552" i="33"/>
  <c r="X552" i="33"/>
  <c r="W552" i="33"/>
  <c r="AQ552" i="33"/>
  <c r="H552" i="33"/>
  <c r="AI551" i="33"/>
  <c r="AH551" i="33"/>
  <c r="AG551" i="33"/>
  <c r="AF551" i="33"/>
  <c r="AE551" i="33"/>
  <c r="AA551" i="33"/>
  <c r="Z551" i="33"/>
  <c r="Y551" i="33"/>
  <c r="X551" i="33"/>
  <c r="W551" i="33"/>
  <c r="AQ551" i="33"/>
  <c r="H551" i="33"/>
  <c r="AI550" i="33"/>
  <c r="AH550" i="33"/>
  <c r="AG550" i="33"/>
  <c r="AF550" i="33"/>
  <c r="AE550" i="33"/>
  <c r="AA550" i="33"/>
  <c r="Z550" i="33"/>
  <c r="Y550" i="33"/>
  <c r="X550" i="33"/>
  <c r="W550" i="33"/>
  <c r="AQ550" i="33"/>
  <c r="H550" i="33"/>
  <c r="AI549" i="33"/>
  <c r="AH549" i="33"/>
  <c r="AG549" i="33"/>
  <c r="AF549" i="33"/>
  <c r="AE549" i="33"/>
  <c r="AA549" i="33"/>
  <c r="Z549" i="33"/>
  <c r="Y549" i="33"/>
  <c r="X549" i="33"/>
  <c r="W549" i="33"/>
  <c r="AQ549" i="33"/>
  <c r="H549" i="33"/>
  <c r="AI548" i="33"/>
  <c r="AH548" i="33"/>
  <c r="AG548" i="33"/>
  <c r="AF548" i="33"/>
  <c r="AE548" i="33"/>
  <c r="AA548" i="33"/>
  <c r="Z548" i="33"/>
  <c r="Y548" i="33"/>
  <c r="X548" i="33"/>
  <c r="W548" i="33"/>
  <c r="AQ548" i="33"/>
  <c r="H548" i="33"/>
  <c r="AI546" i="33"/>
  <c r="AH546" i="33"/>
  <c r="AG546" i="33"/>
  <c r="AF546" i="33"/>
  <c r="AE546" i="33"/>
  <c r="AA546" i="33"/>
  <c r="Z546" i="33"/>
  <c r="Y546" i="33"/>
  <c r="X546" i="33"/>
  <c r="W546" i="33"/>
  <c r="AQ546" i="33"/>
  <c r="H546" i="33"/>
  <c r="AI545" i="33"/>
  <c r="AH545" i="33"/>
  <c r="AG545" i="33"/>
  <c r="AF545" i="33"/>
  <c r="AE545" i="33"/>
  <c r="AA545" i="33"/>
  <c r="Z545" i="33"/>
  <c r="Y545" i="33"/>
  <c r="X545" i="33"/>
  <c r="W545" i="33"/>
  <c r="AQ545" i="33"/>
  <c r="H545" i="33"/>
  <c r="AI544" i="33"/>
  <c r="AH544" i="33"/>
  <c r="AG544" i="33"/>
  <c r="AF544" i="33"/>
  <c r="AE544" i="33"/>
  <c r="AA544" i="33"/>
  <c r="Z544" i="33"/>
  <c r="Y544" i="33"/>
  <c r="X544" i="33"/>
  <c r="W544" i="33"/>
  <c r="AQ544" i="33"/>
  <c r="H544" i="33"/>
  <c r="AI543" i="33"/>
  <c r="AH543" i="33"/>
  <c r="AG543" i="33"/>
  <c r="AF543" i="33"/>
  <c r="AE543" i="33"/>
  <c r="AA543" i="33"/>
  <c r="Z543" i="33"/>
  <c r="Y543" i="33"/>
  <c r="X543" i="33"/>
  <c r="W543" i="33"/>
  <c r="AQ543" i="33"/>
  <c r="H543" i="33"/>
  <c r="AI542" i="33"/>
  <c r="AH542" i="33"/>
  <c r="AG542" i="33"/>
  <c r="AF542" i="33"/>
  <c r="AE542" i="33"/>
  <c r="AA542" i="33"/>
  <c r="Z542" i="33"/>
  <c r="Y542" i="33"/>
  <c r="X542" i="33"/>
  <c r="W542" i="33"/>
  <c r="AQ542" i="33"/>
  <c r="H542" i="33"/>
  <c r="AI540" i="33"/>
  <c r="AH540" i="33"/>
  <c r="AG540" i="33"/>
  <c r="AF540" i="33"/>
  <c r="AE540" i="33"/>
  <c r="AA540" i="33"/>
  <c r="Z540" i="33"/>
  <c r="Y540" i="33"/>
  <c r="X540" i="33"/>
  <c r="W540" i="33"/>
  <c r="AQ540" i="33"/>
  <c r="H540" i="33"/>
  <c r="AI539" i="33"/>
  <c r="AH539" i="33"/>
  <c r="AG539" i="33"/>
  <c r="AF539" i="33"/>
  <c r="AE539" i="33"/>
  <c r="AA539" i="33"/>
  <c r="Z539" i="33"/>
  <c r="Y539" i="33"/>
  <c r="X539" i="33"/>
  <c r="W539" i="33"/>
  <c r="AQ539" i="33"/>
  <c r="H539" i="33"/>
  <c r="AI538" i="33"/>
  <c r="AH538" i="33"/>
  <c r="AG538" i="33"/>
  <c r="AF538" i="33"/>
  <c r="AE538" i="33"/>
  <c r="AA538" i="33"/>
  <c r="Z538" i="33"/>
  <c r="Y538" i="33"/>
  <c r="X538" i="33"/>
  <c r="W538" i="33"/>
  <c r="AQ538" i="33"/>
  <c r="H538" i="33"/>
  <c r="AI537" i="33"/>
  <c r="AH537" i="33"/>
  <c r="AG537" i="33"/>
  <c r="AF537" i="33"/>
  <c r="AE537" i="33"/>
  <c r="AA537" i="33"/>
  <c r="Z537" i="33"/>
  <c r="Y537" i="33"/>
  <c r="X537" i="33"/>
  <c r="W537" i="33"/>
  <c r="AQ537" i="33"/>
  <c r="H537" i="33"/>
  <c r="AI536" i="33"/>
  <c r="AH536" i="33"/>
  <c r="AG536" i="33"/>
  <c r="AF536" i="33"/>
  <c r="AE536" i="33"/>
  <c r="AA536" i="33"/>
  <c r="Z536" i="33"/>
  <c r="Y536" i="33"/>
  <c r="X536" i="33"/>
  <c r="W536" i="33"/>
  <c r="AQ536" i="33"/>
  <c r="H536" i="33"/>
  <c r="AI534" i="33"/>
  <c r="AH534" i="33"/>
  <c r="AG534" i="33"/>
  <c r="AF534" i="33"/>
  <c r="AE534" i="33"/>
  <c r="AA534" i="33"/>
  <c r="Z534" i="33"/>
  <c r="Y534" i="33"/>
  <c r="X534" i="33"/>
  <c r="W534" i="33"/>
  <c r="AQ534" i="33"/>
  <c r="H534" i="33"/>
  <c r="AI533" i="33"/>
  <c r="AH533" i="33"/>
  <c r="AG533" i="33"/>
  <c r="AF533" i="33"/>
  <c r="AE533" i="33"/>
  <c r="AA533" i="33"/>
  <c r="Z533" i="33"/>
  <c r="Y533" i="33"/>
  <c r="X533" i="33"/>
  <c r="W533" i="33"/>
  <c r="AQ533" i="33"/>
  <c r="H533" i="33"/>
  <c r="AI532" i="33"/>
  <c r="AH532" i="33"/>
  <c r="AG532" i="33"/>
  <c r="AF532" i="33"/>
  <c r="AE532" i="33"/>
  <c r="AA532" i="33"/>
  <c r="Z532" i="33"/>
  <c r="Y532" i="33"/>
  <c r="X532" i="33"/>
  <c r="W532" i="33"/>
  <c r="AQ532" i="33"/>
  <c r="H532" i="33"/>
  <c r="AI531" i="33"/>
  <c r="AH531" i="33"/>
  <c r="AG531" i="33"/>
  <c r="AF531" i="33"/>
  <c r="AE531" i="33"/>
  <c r="AA531" i="33"/>
  <c r="Z531" i="33"/>
  <c r="Y531" i="33"/>
  <c r="X531" i="33"/>
  <c r="W531" i="33"/>
  <c r="AQ531" i="33"/>
  <c r="H531" i="33"/>
  <c r="AI530" i="33"/>
  <c r="AH530" i="33"/>
  <c r="AG530" i="33"/>
  <c r="AF530" i="33"/>
  <c r="AE530" i="33"/>
  <c r="AA530" i="33"/>
  <c r="Z530" i="33"/>
  <c r="Y530" i="33"/>
  <c r="X530" i="33"/>
  <c r="W530" i="33"/>
  <c r="AQ530" i="33"/>
  <c r="H530" i="33"/>
  <c r="AI528" i="33"/>
  <c r="AH528" i="33"/>
  <c r="AG528" i="33"/>
  <c r="AF528" i="33"/>
  <c r="AE528" i="33"/>
  <c r="AA528" i="33"/>
  <c r="Z528" i="33"/>
  <c r="Y528" i="33"/>
  <c r="X528" i="33"/>
  <c r="W528" i="33"/>
  <c r="AQ528" i="33"/>
  <c r="H528" i="33"/>
  <c r="AI527" i="33"/>
  <c r="AH527" i="33"/>
  <c r="AG527" i="33"/>
  <c r="AF527" i="33"/>
  <c r="AE527" i="33"/>
  <c r="AA527" i="33"/>
  <c r="Z527" i="33"/>
  <c r="Y527" i="33"/>
  <c r="X527" i="33"/>
  <c r="W527" i="33"/>
  <c r="AQ527" i="33"/>
  <c r="H527" i="33"/>
  <c r="AI526" i="33"/>
  <c r="AH526" i="33"/>
  <c r="AG526" i="33"/>
  <c r="AF526" i="33"/>
  <c r="AE526" i="33"/>
  <c r="AA526" i="33"/>
  <c r="Z526" i="33"/>
  <c r="Y526" i="33"/>
  <c r="X526" i="33"/>
  <c r="W526" i="33"/>
  <c r="AQ526" i="33"/>
  <c r="H526" i="33"/>
  <c r="AI525" i="33"/>
  <c r="AH525" i="33"/>
  <c r="AG525" i="33"/>
  <c r="AF525" i="33"/>
  <c r="AE525" i="33"/>
  <c r="AA525" i="33"/>
  <c r="Z525" i="33"/>
  <c r="Y525" i="33"/>
  <c r="X525" i="33"/>
  <c r="W525" i="33"/>
  <c r="AQ525" i="33"/>
  <c r="H525" i="33"/>
  <c r="AI524" i="33"/>
  <c r="AH524" i="33"/>
  <c r="AG524" i="33"/>
  <c r="AF524" i="33"/>
  <c r="AE524" i="33"/>
  <c r="AA524" i="33"/>
  <c r="Z524" i="33"/>
  <c r="Y524" i="33"/>
  <c r="X524" i="33"/>
  <c r="W524" i="33"/>
  <c r="AQ524" i="33"/>
  <c r="H524" i="33"/>
  <c r="AI522" i="33"/>
  <c r="AH522" i="33"/>
  <c r="AG522" i="33"/>
  <c r="AF522" i="33"/>
  <c r="AE522" i="33"/>
  <c r="AA522" i="33"/>
  <c r="Z522" i="33"/>
  <c r="Y522" i="33"/>
  <c r="X522" i="33"/>
  <c r="W522" i="33"/>
  <c r="AQ522" i="33"/>
  <c r="H522" i="33"/>
  <c r="AI521" i="33"/>
  <c r="AH521" i="33"/>
  <c r="AG521" i="33"/>
  <c r="AF521" i="33"/>
  <c r="AE521" i="33"/>
  <c r="AA521" i="33"/>
  <c r="Z521" i="33"/>
  <c r="Y521" i="33"/>
  <c r="X521" i="33"/>
  <c r="W521" i="33"/>
  <c r="AQ521" i="33"/>
  <c r="H521" i="33"/>
  <c r="AI520" i="33"/>
  <c r="AH520" i="33"/>
  <c r="AG520" i="33"/>
  <c r="AF520" i="33"/>
  <c r="AE520" i="33"/>
  <c r="AA520" i="33"/>
  <c r="Z520" i="33"/>
  <c r="Y520" i="33"/>
  <c r="X520" i="33"/>
  <c r="W520" i="33"/>
  <c r="AQ520" i="33"/>
  <c r="H520" i="33"/>
  <c r="AI519" i="33"/>
  <c r="AH519" i="33"/>
  <c r="AG519" i="33"/>
  <c r="AF519" i="33"/>
  <c r="AE519" i="33"/>
  <c r="AA519" i="33"/>
  <c r="Z519" i="33"/>
  <c r="Y519" i="33"/>
  <c r="X519" i="33"/>
  <c r="W519" i="33"/>
  <c r="AQ519" i="33"/>
  <c r="H519" i="33"/>
  <c r="AI518" i="33"/>
  <c r="AH518" i="33"/>
  <c r="AG518" i="33"/>
  <c r="AF518" i="33"/>
  <c r="AE518" i="33"/>
  <c r="AA518" i="33"/>
  <c r="Z518" i="33"/>
  <c r="Y518" i="33"/>
  <c r="X518" i="33"/>
  <c r="W518" i="33"/>
  <c r="AQ518" i="33"/>
  <c r="H518" i="33"/>
  <c r="AI517" i="33"/>
  <c r="AH517" i="33"/>
  <c r="AG517" i="33"/>
  <c r="AF517" i="33"/>
  <c r="AE517" i="33"/>
  <c r="AA517" i="33"/>
  <c r="Z517" i="33"/>
  <c r="Y517" i="33"/>
  <c r="X517" i="33"/>
  <c r="W517" i="33"/>
  <c r="AQ517" i="33"/>
  <c r="H517" i="33"/>
  <c r="AI513" i="33"/>
  <c r="AH513" i="33"/>
  <c r="AG513" i="33"/>
  <c r="AF513" i="33"/>
  <c r="AE513" i="33"/>
  <c r="AA513" i="33"/>
  <c r="Z513" i="33"/>
  <c r="Y513" i="33"/>
  <c r="X513" i="33"/>
  <c r="W513" i="33"/>
  <c r="AQ513" i="33"/>
  <c r="H513" i="33"/>
  <c r="AI511" i="33"/>
  <c r="AH511" i="33"/>
  <c r="AG511" i="33"/>
  <c r="AF511" i="33"/>
  <c r="AE511" i="33"/>
  <c r="AA511" i="33"/>
  <c r="Z511" i="33"/>
  <c r="Y511" i="33"/>
  <c r="X511" i="33"/>
  <c r="W511" i="33"/>
  <c r="H511" i="33"/>
  <c r="AI510" i="33"/>
  <c r="AH510" i="33"/>
  <c r="AG510" i="33"/>
  <c r="AF510" i="33"/>
  <c r="AE510" i="33"/>
  <c r="AA510" i="33"/>
  <c r="Z510" i="33"/>
  <c r="Y510" i="33"/>
  <c r="X510" i="33"/>
  <c r="W510" i="33"/>
  <c r="AQ510" i="33"/>
  <c r="H510" i="33"/>
  <c r="AI509" i="33"/>
  <c r="AH509" i="33"/>
  <c r="AG509" i="33"/>
  <c r="AF509" i="33"/>
  <c r="AE509" i="33"/>
  <c r="AA509" i="33"/>
  <c r="Z509" i="33"/>
  <c r="Y509" i="33"/>
  <c r="X509" i="33"/>
  <c r="W509" i="33"/>
  <c r="AQ509" i="33"/>
  <c r="H509" i="33"/>
  <c r="AI508" i="33"/>
  <c r="AH508" i="33"/>
  <c r="AG508" i="33"/>
  <c r="AF508" i="33"/>
  <c r="AE508" i="33"/>
  <c r="AA508" i="33"/>
  <c r="Z508" i="33"/>
  <c r="Y508" i="33"/>
  <c r="X508" i="33"/>
  <c r="W508" i="33"/>
  <c r="AQ508" i="33"/>
  <c r="H508" i="33"/>
  <c r="AI507" i="33"/>
  <c r="AH507" i="33"/>
  <c r="AG507" i="33"/>
  <c r="AF507" i="33"/>
  <c r="AE507" i="33"/>
  <c r="AA507" i="33"/>
  <c r="Z507" i="33"/>
  <c r="Y507" i="33"/>
  <c r="X507" i="33"/>
  <c r="W507" i="33"/>
  <c r="AQ507" i="33"/>
  <c r="H507" i="33"/>
  <c r="AI506" i="33"/>
  <c r="AH506" i="33"/>
  <c r="AG506" i="33"/>
  <c r="AF506" i="33"/>
  <c r="AE506" i="33"/>
  <c r="AA506" i="33"/>
  <c r="Z506" i="33"/>
  <c r="Y506" i="33"/>
  <c r="X506" i="33"/>
  <c r="W506" i="33"/>
  <c r="AQ506" i="33"/>
  <c r="H506" i="33"/>
  <c r="AI505" i="33"/>
  <c r="AH505" i="33"/>
  <c r="AG505" i="33"/>
  <c r="AF505" i="33"/>
  <c r="AE505" i="33"/>
  <c r="AA505" i="33"/>
  <c r="Z505" i="33"/>
  <c r="Y505" i="33"/>
  <c r="X505" i="33"/>
  <c r="W505" i="33"/>
  <c r="AQ505" i="33"/>
  <c r="H505" i="33"/>
  <c r="AI504" i="33"/>
  <c r="AH504" i="33"/>
  <c r="AG504" i="33"/>
  <c r="AF504" i="33"/>
  <c r="AE504" i="33"/>
  <c r="AA504" i="33"/>
  <c r="Z504" i="33"/>
  <c r="Y504" i="33"/>
  <c r="X504" i="33"/>
  <c r="W504" i="33"/>
  <c r="AQ504" i="33"/>
  <c r="H504" i="33"/>
  <c r="AA503" i="33"/>
  <c r="Z503" i="33"/>
  <c r="Y503" i="33"/>
  <c r="X503" i="33"/>
  <c r="W503" i="33"/>
  <c r="AQ503" i="33"/>
  <c r="H503" i="33"/>
  <c r="AA502" i="33"/>
  <c r="Z502" i="33"/>
  <c r="Y502" i="33"/>
  <c r="X502" i="33"/>
  <c r="W502" i="33"/>
  <c r="AQ502" i="33"/>
  <c r="H502" i="33"/>
  <c r="AA501" i="33"/>
  <c r="Z501" i="33"/>
  <c r="Y501" i="33"/>
  <c r="X501" i="33"/>
  <c r="W501" i="33"/>
  <c r="AQ501" i="33"/>
  <c r="H501" i="33"/>
  <c r="AI500" i="33"/>
  <c r="AH500" i="33"/>
  <c r="AG500" i="33"/>
  <c r="AF500" i="33"/>
  <c r="AE500" i="33"/>
  <c r="AA500" i="33"/>
  <c r="Z500" i="33"/>
  <c r="Y500" i="33"/>
  <c r="X500" i="33"/>
  <c r="W500" i="33"/>
  <c r="AQ500" i="33"/>
  <c r="H500" i="33"/>
  <c r="AI499" i="33"/>
  <c r="AH499" i="33"/>
  <c r="AG499" i="33"/>
  <c r="AF499" i="33"/>
  <c r="AE499" i="33"/>
  <c r="AA499" i="33"/>
  <c r="Z499" i="33"/>
  <c r="Y499" i="33"/>
  <c r="X499" i="33"/>
  <c r="W499" i="33"/>
  <c r="AQ499" i="33"/>
  <c r="H499" i="33"/>
  <c r="AA498" i="33"/>
  <c r="Z498" i="33"/>
  <c r="Y498" i="33"/>
  <c r="X498" i="33"/>
  <c r="W498" i="33"/>
  <c r="AQ498" i="33"/>
  <c r="H498" i="33"/>
  <c r="AI497" i="33"/>
  <c r="AH497" i="33"/>
  <c r="AG497" i="33"/>
  <c r="AF497" i="33"/>
  <c r="AE497" i="33"/>
  <c r="AA497" i="33"/>
  <c r="Z497" i="33"/>
  <c r="Y497" i="33"/>
  <c r="X497" i="33"/>
  <c r="W497" i="33"/>
  <c r="AQ497" i="33"/>
  <c r="H497" i="33"/>
  <c r="AI496" i="33"/>
  <c r="AH496" i="33"/>
  <c r="AG496" i="33"/>
  <c r="AF496" i="33"/>
  <c r="AE496" i="33"/>
  <c r="AA496" i="33"/>
  <c r="Z496" i="33"/>
  <c r="Y496" i="33"/>
  <c r="X496" i="33"/>
  <c r="W496" i="33"/>
  <c r="AQ496" i="33"/>
  <c r="H496" i="33"/>
  <c r="AI495" i="33"/>
  <c r="AH495" i="33"/>
  <c r="AG495" i="33"/>
  <c r="AF495" i="33"/>
  <c r="AE495" i="33"/>
  <c r="AA495" i="33"/>
  <c r="Z495" i="33"/>
  <c r="Y495" i="33"/>
  <c r="X495" i="33"/>
  <c r="W495" i="33"/>
  <c r="AQ495" i="33"/>
  <c r="H495" i="33"/>
  <c r="AI493" i="33"/>
  <c r="AH493" i="33"/>
  <c r="AG493" i="33"/>
  <c r="AF493" i="33"/>
  <c r="AE493" i="33"/>
  <c r="AA493" i="33"/>
  <c r="Z493" i="33"/>
  <c r="Y493" i="33"/>
  <c r="X493" i="33"/>
  <c r="W493" i="33"/>
  <c r="AQ493" i="33"/>
  <c r="H493" i="33"/>
  <c r="AI491" i="33"/>
  <c r="AH491" i="33"/>
  <c r="AG491" i="33"/>
  <c r="AF491" i="33"/>
  <c r="AE491" i="33"/>
  <c r="AA491" i="33"/>
  <c r="Z491" i="33"/>
  <c r="Y491" i="33"/>
  <c r="X491" i="33"/>
  <c r="W491" i="33"/>
  <c r="AQ491" i="33"/>
  <c r="H491" i="33"/>
  <c r="AI490" i="33"/>
  <c r="AH490" i="33"/>
  <c r="AG490" i="33"/>
  <c r="AF490" i="33"/>
  <c r="AE490" i="33"/>
  <c r="AA490" i="33"/>
  <c r="Z490" i="33"/>
  <c r="Y490" i="33"/>
  <c r="X490" i="33"/>
  <c r="W490" i="33"/>
  <c r="AQ490" i="33"/>
  <c r="H490" i="33"/>
  <c r="AI489" i="33"/>
  <c r="AH489" i="33"/>
  <c r="AG489" i="33"/>
  <c r="AF489" i="33"/>
  <c r="AE489" i="33"/>
  <c r="AA489" i="33"/>
  <c r="Z489" i="33"/>
  <c r="Y489" i="33"/>
  <c r="X489" i="33"/>
  <c r="W489" i="33"/>
  <c r="AQ489" i="33"/>
  <c r="H489" i="33"/>
  <c r="AI488" i="33"/>
  <c r="AH488" i="33"/>
  <c r="AG488" i="33"/>
  <c r="AF488" i="33"/>
  <c r="AE488" i="33"/>
  <c r="AA488" i="33"/>
  <c r="Z488" i="33"/>
  <c r="Y488" i="33"/>
  <c r="X488" i="33"/>
  <c r="W488" i="33"/>
  <c r="AQ488" i="33"/>
  <c r="H488" i="33"/>
  <c r="AI487" i="33"/>
  <c r="AH487" i="33"/>
  <c r="AG487" i="33"/>
  <c r="AF487" i="33"/>
  <c r="AE487" i="33"/>
  <c r="AA487" i="33"/>
  <c r="Z487" i="33"/>
  <c r="Y487" i="33"/>
  <c r="X487" i="33"/>
  <c r="W487" i="33"/>
  <c r="AQ487" i="33"/>
  <c r="H487" i="33"/>
  <c r="AI486" i="33"/>
  <c r="AH486" i="33"/>
  <c r="AG486" i="33"/>
  <c r="AF486" i="33"/>
  <c r="AE486" i="33"/>
  <c r="AA486" i="33"/>
  <c r="Z486" i="33"/>
  <c r="Y486" i="33"/>
  <c r="X486" i="33"/>
  <c r="W486" i="33"/>
  <c r="AQ486" i="33"/>
  <c r="H486" i="33"/>
  <c r="AI484" i="33"/>
  <c r="AH484" i="33"/>
  <c r="AG484" i="33"/>
  <c r="AF484" i="33"/>
  <c r="AE484" i="33"/>
  <c r="AA484" i="33"/>
  <c r="Z484" i="33"/>
  <c r="Y484" i="33"/>
  <c r="X484" i="33"/>
  <c r="W484" i="33"/>
  <c r="AQ484" i="33"/>
  <c r="H484" i="33"/>
  <c r="AI483" i="33"/>
  <c r="AH483" i="33"/>
  <c r="AG483" i="33"/>
  <c r="AF483" i="33"/>
  <c r="AE483" i="33"/>
  <c r="AA483" i="33"/>
  <c r="Z483" i="33"/>
  <c r="Y483" i="33"/>
  <c r="X483" i="33"/>
  <c r="W483" i="33"/>
  <c r="AQ483" i="33"/>
  <c r="H483" i="33"/>
  <c r="AI482" i="33"/>
  <c r="AH482" i="33"/>
  <c r="AG482" i="33"/>
  <c r="AF482" i="33"/>
  <c r="AE482" i="33"/>
  <c r="AA482" i="33"/>
  <c r="Z482" i="33"/>
  <c r="Y482" i="33"/>
  <c r="X482" i="33"/>
  <c r="W482" i="33"/>
  <c r="AQ482" i="33"/>
  <c r="H482" i="33"/>
  <c r="AI481" i="33"/>
  <c r="AH481" i="33"/>
  <c r="AG481" i="33"/>
  <c r="AF481" i="33"/>
  <c r="AE481" i="33"/>
  <c r="AA481" i="33"/>
  <c r="Z481" i="33"/>
  <c r="Y481" i="33"/>
  <c r="X481" i="33"/>
  <c r="W481" i="33"/>
  <c r="AQ481" i="33"/>
  <c r="H481" i="33"/>
  <c r="AI480" i="33"/>
  <c r="AH480" i="33"/>
  <c r="AG480" i="33"/>
  <c r="AF480" i="33"/>
  <c r="AE480" i="33"/>
  <c r="AA480" i="33"/>
  <c r="Z480" i="33"/>
  <c r="Y480" i="33"/>
  <c r="X480" i="33"/>
  <c r="W480" i="33"/>
  <c r="AQ480" i="33"/>
  <c r="H480" i="33"/>
  <c r="AI478" i="33"/>
  <c r="AH478" i="33"/>
  <c r="AG478" i="33"/>
  <c r="AF478" i="33"/>
  <c r="AE478" i="33"/>
  <c r="AA478" i="33"/>
  <c r="Z478" i="33"/>
  <c r="Y478" i="33"/>
  <c r="X478" i="33"/>
  <c r="W478" i="33"/>
  <c r="AQ478" i="33"/>
  <c r="H478" i="33"/>
  <c r="AI477" i="33"/>
  <c r="AH477" i="33"/>
  <c r="AG477" i="33"/>
  <c r="AF477" i="33"/>
  <c r="AE477" i="33"/>
  <c r="AA477" i="33"/>
  <c r="Z477" i="33"/>
  <c r="Y477" i="33"/>
  <c r="X477" i="33"/>
  <c r="W477" i="33"/>
  <c r="AQ477" i="33"/>
  <c r="H477" i="33"/>
  <c r="AI475" i="33"/>
  <c r="AH475" i="33"/>
  <c r="AG475" i="33"/>
  <c r="AF475" i="33"/>
  <c r="AE475" i="33"/>
  <c r="AA475" i="33"/>
  <c r="Z475" i="33"/>
  <c r="Y475" i="33"/>
  <c r="X475" i="33"/>
  <c r="W475" i="33"/>
  <c r="AQ475" i="33"/>
  <c r="H475" i="33"/>
  <c r="AI474" i="33"/>
  <c r="AH474" i="33"/>
  <c r="AG474" i="33"/>
  <c r="AF474" i="33"/>
  <c r="AE474" i="33"/>
  <c r="AA474" i="33"/>
  <c r="Z474" i="33"/>
  <c r="Y474" i="33"/>
  <c r="X474" i="33"/>
  <c r="W474" i="33"/>
  <c r="AQ474" i="33"/>
  <c r="H474" i="33"/>
  <c r="AI473" i="33"/>
  <c r="AH473" i="33"/>
  <c r="AG473" i="33"/>
  <c r="AF473" i="33"/>
  <c r="AE473" i="33"/>
  <c r="AA473" i="33"/>
  <c r="Z473" i="33"/>
  <c r="Y473" i="33"/>
  <c r="X473" i="33"/>
  <c r="W473" i="33"/>
  <c r="AQ473" i="33"/>
  <c r="H473" i="33"/>
  <c r="AI472" i="33"/>
  <c r="AH472" i="33"/>
  <c r="AG472" i="33"/>
  <c r="AF472" i="33"/>
  <c r="AE472" i="33"/>
  <c r="AA472" i="33"/>
  <c r="Z472" i="33"/>
  <c r="Y472" i="33"/>
  <c r="X472" i="33"/>
  <c r="W472" i="33"/>
  <c r="AQ472" i="33"/>
  <c r="H472" i="33"/>
  <c r="AI471" i="33"/>
  <c r="AH471" i="33"/>
  <c r="AG471" i="33"/>
  <c r="AF471" i="33"/>
  <c r="AE471" i="33"/>
  <c r="AA471" i="33"/>
  <c r="Z471" i="33"/>
  <c r="Y471" i="33"/>
  <c r="X471" i="33"/>
  <c r="W471" i="33"/>
  <c r="AQ471" i="33"/>
  <c r="H471" i="33"/>
  <c r="AI470" i="33"/>
  <c r="AH470" i="33"/>
  <c r="AG470" i="33"/>
  <c r="AF470" i="33"/>
  <c r="AE470" i="33"/>
  <c r="AA470" i="33"/>
  <c r="Z470" i="33"/>
  <c r="Y470" i="33"/>
  <c r="X470" i="33"/>
  <c r="W470" i="33"/>
  <c r="AQ470" i="33"/>
  <c r="H470" i="33"/>
  <c r="AI469" i="33"/>
  <c r="AH469" i="33"/>
  <c r="AG469" i="33"/>
  <c r="AF469" i="33"/>
  <c r="AE469" i="33"/>
  <c r="AA469" i="33"/>
  <c r="Z469" i="33"/>
  <c r="Y469" i="33"/>
  <c r="X469" i="33"/>
  <c r="W469" i="33"/>
  <c r="AQ469" i="33"/>
  <c r="H469" i="33"/>
  <c r="AI467" i="33"/>
  <c r="AH467" i="33"/>
  <c r="AG467" i="33"/>
  <c r="AF467" i="33"/>
  <c r="AE467" i="33"/>
  <c r="AA467" i="33"/>
  <c r="Z467" i="33"/>
  <c r="Y467" i="33"/>
  <c r="X467" i="33"/>
  <c r="W467" i="33"/>
  <c r="AQ467" i="33"/>
  <c r="H467" i="33"/>
  <c r="AI466" i="33"/>
  <c r="AH466" i="33"/>
  <c r="AG466" i="33"/>
  <c r="AF466" i="33"/>
  <c r="AE466" i="33"/>
  <c r="AA466" i="33"/>
  <c r="Z466" i="33"/>
  <c r="Y466" i="33"/>
  <c r="X466" i="33"/>
  <c r="W466" i="33"/>
  <c r="AQ466" i="33"/>
  <c r="H466" i="33"/>
  <c r="AI465" i="33"/>
  <c r="AH465" i="33"/>
  <c r="AG465" i="33"/>
  <c r="AF465" i="33"/>
  <c r="AE465" i="33"/>
  <c r="AA465" i="33"/>
  <c r="Z465" i="33"/>
  <c r="Y465" i="33"/>
  <c r="X465" i="33"/>
  <c r="W465" i="33"/>
  <c r="AQ465" i="33"/>
  <c r="H465" i="33"/>
  <c r="AI464" i="33"/>
  <c r="AH464" i="33"/>
  <c r="AG464" i="33"/>
  <c r="AF464" i="33"/>
  <c r="AE464" i="33"/>
  <c r="AA464" i="33"/>
  <c r="Z464" i="33"/>
  <c r="Y464" i="33"/>
  <c r="X464" i="33"/>
  <c r="W464" i="33"/>
  <c r="AQ464" i="33"/>
  <c r="H464" i="33"/>
  <c r="AI462" i="33"/>
  <c r="AH462" i="33"/>
  <c r="AG462" i="33"/>
  <c r="AF462" i="33"/>
  <c r="AE462" i="33"/>
  <c r="AA462" i="33"/>
  <c r="Z462" i="33"/>
  <c r="Y462" i="33"/>
  <c r="X462" i="33"/>
  <c r="W462" i="33"/>
  <c r="AQ462" i="33"/>
  <c r="H462" i="33"/>
  <c r="AI461" i="33"/>
  <c r="AH461" i="33"/>
  <c r="AG461" i="33"/>
  <c r="AF461" i="33"/>
  <c r="AE461" i="33"/>
  <c r="AA461" i="33"/>
  <c r="Z461" i="33"/>
  <c r="Y461" i="33"/>
  <c r="X461" i="33"/>
  <c r="W461" i="33"/>
  <c r="AQ461" i="33"/>
  <c r="H461" i="33"/>
  <c r="AI460" i="33"/>
  <c r="AH460" i="33"/>
  <c r="AG460" i="33"/>
  <c r="AF460" i="33"/>
  <c r="AE460" i="33"/>
  <c r="AA460" i="33"/>
  <c r="Z460" i="33"/>
  <c r="Y460" i="33"/>
  <c r="X460" i="33"/>
  <c r="W460" i="33"/>
  <c r="AQ460" i="33"/>
  <c r="H460" i="33"/>
  <c r="AI459" i="33"/>
  <c r="AH459" i="33"/>
  <c r="AG459" i="33"/>
  <c r="AF459" i="33"/>
  <c r="AE459" i="33"/>
  <c r="AA459" i="33"/>
  <c r="Z459" i="33"/>
  <c r="Y459" i="33"/>
  <c r="X459" i="33"/>
  <c r="W459" i="33"/>
  <c r="AQ459" i="33"/>
  <c r="H459" i="33"/>
  <c r="AI458" i="33"/>
  <c r="AH458" i="33"/>
  <c r="AG458" i="33"/>
  <c r="AF458" i="33"/>
  <c r="AE458" i="33"/>
  <c r="AA458" i="33"/>
  <c r="Z458" i="33"/>
  <c r="Y458" i="33"/>
  <c r="X458" i="33"/>
  <c r="W458" i="33"/>
  <c r="AQ458" i="33"/>
  <c r="H458" i="33"/>
  <c r="AI457" i="33"/>
  <c r="AH457" i="33"/>
  <c r="AG457" i="33"/>
  <c r="AF457" i="33"/>
  <c r="AE457" i="33"/>
  <c r="AA457" i="33"/>
  <c r="Z457" i="33"/>
  <c r="Y457" i="33"/>
  <c r="X457" i="33"/>
  <c r="W457" i="33"/>
  <c r="AQ457" i="33"/>
  <c r="H457" i="33"/>
  <c r="AI455" i="33"/>
  <c r="AH455" i="33"/>
  <c r="AG455" i="33"/>
  <c r="AF455" i="33"/>
  <c r="AE455" i="33"/>
  <c r="AA455" i="33"/>
  <c r="Z455" i="33"/>
  <c r="Y455" i="33"/>
  <c r="X455" i="33"/>
  <c r="W455" i="33"/>
  <c r="AQ455" i="33"/>
  <c r="H455" i="33"/>
  <c r="AI454" i="33"/>
  <c r="AH454" i="33"/>
  <c r="AG454" i="33"/>
  <c r="AF454" i="33"/>
  <c r="AE454" i="33"/>
  <c r="AA454" i="33"/>
  <c r="Z454" i="33"/>
  <c r="Y454" i="33"/>
  <c r="X454" i="33"/>
  <c r="W454" i="33"/>
  <c r="AQ454" i="33"/>
  <c r="H454" i="33"/>
  <c r="AI453" i="33"/>
  <c r="AH453" i="33"/>
  <c r="AG453" i="33"/>
  <c r="AF453" i="33"/>
  <c r="AE453" i="33"/>
  <c r="AA453" i="33"/>
  <c r="Z453" i="33"/>
  <c r="Y453" i="33"/>
  <c r="X453" i="33"/>
  <c r="W453" i="33"/>
  <c r="AQ453" i="33"/>
  <c r="H453" i="33"/>
  <c r="AI452" i="33"/>
  <c r="AH452" i="33"/>
  <c r="AG452" i="33"/>
  <c r="AF452" i="33"/>
  <c r="AE452" i="33"/>
  <c r="AA452" i="33"/>
  <c r="Z452" i="33"/>
  <c r="Y452" i="33"/>
  <c r="X452" i="33"/>
  <c r="W452" i="33"/>
  <c r="AQ452" i="33"/>
  <c r="H452" i="33"/>
  <c r="AI451" i="33"/>
  <c r="AH451" i="33"/>
  <c r="AG451" i="33"/>
  <c r="AF451" i="33"/>
  <c r="AE451" i="33"/>
  <c r="AA451" i="33"/>
  <c r="Z451" i="33"/>
  <c r="Y451" i="33"/>
  <c r="X451" i="33"/>
  <c r="W451" i="33"/>
  <c r="AQ451" i="33"/>
  <c r="H451" i="33"/>
  <c r="AI449" i="33"/>
  <c r="AH449" i="33"/>
  <c r="AG449" i="33"/>
  <c r="AF449" i="33"/>
  <c r="AE449" i="33"/>
  <c r="AA449" i="33"/>
  <c r="Z449" i="33"/>
  <c r="Y449" i="33"/>
  <c r="X449" i="33"/>
  <c r="W449" i="33"/>
  <c r="AQ449" i="33"/>
  <c r="H449" i="33"/>
  <c r="AI448" i="33"/>
  <c r="AH448" i="33"/>
  <c r="AG448" i="33"/>
  <c r="AF448" i="33"/>
  <c r="AE448" i="33"/>
  <c r="AA448" i="33"/>
  <c r="Z448" i="33"/>
  <c r="Y448" i="33"/>
  <c r="X448" i="33"/>
  <c r="W448" i="33"/>
  <c r="AQ448" i="33"/>
  <c r="H448" i="33"/>
  <c r="AI446" i="33"/>
  <c r="AH446" i="33"/>
  <c r="AG446" i="33"/>
  <c r="AF446" i="33"/>
  <c r="AE446" i="33"/>
  <c r="AA446" i="33"/>
  <c r="Z446" i="33"/>
  <c r="Y446" i="33"/>
  <c r="X446" i="33"/>
  <c r="W446" i="33"/>
  <c r="AQ446" i="33"/>
  <c r="H446" i="33"/>
  <c r="AI445" i="33"/>
  <c r="AH445" i="33"/>
  <c r="AG445" i="33"/>
  <c r="AF445" i="33"/>
  <c r="AE445" i="33"/>
  <c r="AA445" i="33"/>
  <c r="Z445" i="33"/>
  <c r="Y445" i="33"/>
  <c r="X445" i="33"/>
  <c r="W445" i="33"/>
  <c r="AQ445" i="33"/>
  <c r="H445" i="33"/>
  <c r="AI444" i="33"/>
  <c r="AH444" i="33"/>
  <c r="AG444" i="33"/>
  <c r="AF444" i="33"/>
  <c r="AE444" i="33"/>
  <c r="AA444" i="33"/>
  <c r="Z444" i="33"/>
  <c r="Y444" i="33"/>
  <c r="X444" i="33"/>
  <c r="W444" i="33"/>
  <c r="AQ444" i="33"/>
  <c r="H444" i="33"/>
  <c r="AI443" i="33"/>
  <c r="AH443" i="33"/>
  <c r="AG443" i="33"/>
  <c r="AF443" i="33"/>
  <c r="AE443" i="33"/>
  <c r="AA443" i="33"/>
  <c r="Z443" i="33"/>
  <c r="Y443" i="33"/>
  <c r="X443" i="33"/>
  <c r="W443" i="33"/>
  <c r="AQ443" i="33"/>
  <c r="H443" i="33"/>
  <c r="AI442" i="33"/>
  <c r="AH442" i="33"/>
  <c r="AG442" i="33"/>
  <c r="AF442" i="33"/>
  <c r="AE442" i="33"/>
  <c r="AA442" i="33"/>
  <c r="Z442" i="33"/>
  <c r="Y442" i="33"/>
  <c r="X442" i="33"/>
  <c r="W442" i="33"/>
  <c r="AQ442" i="33"/>
  <c r="H442" i="33"/>
  <c r="AI441" i="33"/>
  <c r="AH441" i="33"/>
  <c r="AG441" i="33"/>
  <c r="AF441" i="33"/>
  <c r="AE441" i="33"/>
  <c r="AA441" i="33"/>
  <c r="Z441" i="33"/>
  <c r="Y441" i="33"/>
  <c r="X441" i="33"/>
  <c r="W441" i="33"/>
  <c r="AQ441" i="33"/>
  <c r="H441" i="33"/>
  <c r="AI440" i="33"/>
  <c r="AH440" i="33"/>
  <c r="AG440" i="33"/>
  <c r="AF440" i="33"/>
  <c r="AE440" i="33"/>
  <c r="AA440" i="33"/>
  <c r="Z440" i="33"/>
  <c r="Y440" i="33"/>
  <c r="X440" i="33"/>
  <c r="W440" i="33"/>
  <c r="AQ440" i="33"/>
  <c r="H440" i="33"/>
  <c r="AI439" i="33"/>
  <c r="AH439" i="33"/>
  <c r="AG439" i="33"/>
  <c r="AF439" i="33"/>
  <c r="AE439" i="33"/>
  <c r="AA439" i="33"/>
  <c r="Z439" i="33"/>
  <c r="Y439" i="33"/>
  <c r="X439" i="33"/>
  <c r="W439" i="33"/>
  <c r="AQ439" i="33"/>
  <c r="H439" i="33"/>
  <c r="AI437" i="33"/>
  <c r="AH437" i="33"/>
  <c r="AG437" i="33"/>
  <c r="AF437" i="33"/>
  <c r="AE437" i="33"/>
  <c r="AA437" i="33"/>
  <c r="Z437" i="33"/>
  <c r="Y437" i="33"/>
  <c r="X437" i="33"/>
  <c r="W437" i="33"/>
  <c r="AQ437" i="33"/>
  <c r="H437" i="33"/>
  <c r="AI436" i="33"/>
  <c r="AH436" i="33"/>
  <c r="AG436" i="33"/>
  <c r="AF436" i="33"/>
  <c r="AE436" i="33"/>
  <c r="AA436" i="33"/>
  <c r="Z436" i="33"/>
  <c r="Y436" i="33"/>
  <c r="X436" i="33"/>
  <c r="W436" i="33"/>
  <c r="AQ436" i="33"/>
  <c r="H436" i="33"/>
  <c r="AI434" i="33"/>
  <c r="AH434" i="33"/>
  <c r="AG434" i="33"/>
  <c r="AF434" i="33"/>
  <c r="AE434" i="33"/>
  <c r="AA434" i="33"/>
  <c r="Z434" i="33"/>
  <c r="Y434" i="33"/>
  <c r="X434" i="33"/>
  <c r="W434" i="33"/>
  <c r="AQ434" i="33"/>
  <c r="H434" i="33"/>
  <c r="AI433" i="33"/>
  <c r="AH433" i="33"/>
  <c r="AG433" i="33"/>
  <c r="AF433" i="33"/>
  <c r="AE433" i="33"/>
  <c r="AA433" i="33"/>
  <c r="Z433" i="33"/>
  <c r="Y433" i="33"/>
  <c r="X433" i="33"/>
  <c r="W433" i="33"/>
  <c r="AQ433" i="33"/>
  <c r="H433" i="33"/>
  <c r="AI432" i="33"/>
  <c r="AH432" i="33"/>
  <c r="AG432" i="33"/>
  <c r="AF432" i="33"/>
  <c r="AE432" i="33"/>
  <c r="AA432" i="33"/>
  <c r="Z432" i="33"/>
  <c r="Y432" i="33"/>
  <c r="X432" i="33"/>
  <c r="W432" i="33"/>
  <c r="AQ432" i="33"/>
  <c r="H432" i="33"/>
  <c r="AI431" i="33"/>
  <c r="AH431" i="33"/>
  <c r="AG431" i="33"/>
  <c r="AF431" i="33"/>
  <c r="AE431" i="33"/>
  <c r="AA431" i="33"/>
  <c r="Z431" i="33"/>
  <c r="Y431" i="33"/>
  <c r="X431" i="33"/>
  <c r="W431" i="33"/>
  <c r="AQ431" i="33"/>
  <c r="H431" i="33"/>
  <c r="AI430" i="33"/>
  <c r="AH430" i="33"/>
  <c r="AG430" i="33"/>
  <c r="AF430" i="33"/>
  <c r="AE430" i="33"/>
  <c r="AA430" i="33"/>
  <c r="Z430" i="33"/>
  <c r="Y430" i="33"/>
  <c r="X430" i="33"/>
  <c r="W430" i="33"/>
  <c r="AQ430" i="33"/>
  <c r="H430" i="33"/>
  <c r="AI428" i="33"/>
  <c r="AH428" i="33"/>
  <c r="AG428" i="33"/>
  <c r="AF428" i="33"/>
  <c r="AE428" i="33"/>
  <c r="AA428" i="33"/>
  <c r="Z428" i="33"/>
  <c r="Y428" i="33"/>
  <c r="X428" i="33"/>
  <c r="W428" i="33"/>
  <c r="AQ428" i="33"/>
  <c r="H428" i="33"/>
  <c r="AI427" i="33"/>
  <c r="AH427" i="33"/>
  <c r="AG427" i="33"/>
  <c r="AF427" i="33"/>
  <c r="AE427" i="33"/>
  <c r="AA427" i="33"/>
  <c r="Z427" i="33"/>
  <c r="Y427" i="33"/>
  <c r="X427" i="33"/>
  <c r="W427" i="33"/>
  <c r="AQ427" i="33"/>
  <c r="H427" i="33"/>
  <c r="AI426" i="33"/>
  <c r="AH426" i="33"/>
  <c r="AG426" i="33"/>
  <c r="AF426" i="33"/>
  <c r="AE426" i="33"/>
  <c r="AA426" i="33"/>
  <c r="Z426" i="33"/>
  <c r="Y426" i="33"/>
  <c r="X426" i="33"/>
  <c r="W426" i="33"/>
  <c r="AQ426" i="33"/>
  <c r="H426" i="33"/>
  <c r="AI425" i="33"/>
  <c r="AH425" i="33"/>
  <c r="AG425" i="33"/>
  <c r="AF425" i="33"/>
  <c r="AE425" i="33"/>
  <c r="AA425" i="33"/>
  <c r="Z425" i="33"/>
  <c r="Y425" i="33"/>
  <c r="X425" i="33"/>
  <c r="W425" i="33"/>
  <c r="AQ425" i="33"/>
  <c r="H425" i="33"/>
  <c r="AI424" i="33"/>
  <c r="AH424" i="33"/>
  <c r="AG424" i="33"/>
  <c r="AF424" i="33"/>
  <c r="AE424" i="33"/>
  <c r="AA424" i="33"/>
  <c r="Z424" i="33"/>
  <c r="Y424" i="33"/>
  <c r="X424" i="33"/>
  <c r="W424" i="33"/>
  <c r="AQ424" i="33"/>
  <c r="H424" i="33"/>
  <c r="AI423" i="33"/>
  <c r="AH423" i="33"/>
  <c r="AG423" i="33"/>
  <c r="AF423" i="33"/>
  <c r="AE423" i="33"/>
  <c r="AA423" i="33"/>
  <c r="Z423" i="33"/>
  <c r="Y423" i="33"/>
  <c r="X423" i="33"/>
  <c r="W423" i="33"/>
  <c r="AQ423" i="33"/>
  <c r="H423" i="33"/>
  <c r="AI422" i="33"/>
  <c r="AH422" i="33"/>
  <c r="AG422" i="33"/>
  <c r="AF422" i="33"/>
  <c r="AE422" i="33"/>
  <c r="AA422" i="33"/>
  <c r="Z422" i="33"/>
  <c r="Y422" i="33"/>
  <c r="X422" i="33"/>
  <c r="W422" i="33"/>
  <c r="AQ422" i="33"/>
  <c r="H422" i="33"/>
  <c r="AI421" i="33"/>
  <c r="AH421" i="33"/>
  <c r="AG421" i="33"/>
  <c r="AF421" i="33"/>
  <c r="AE421" i="33"/>
  <c r="AA421" i="33"/>
  <c r="Z421" i="33"/>
  <c r="Y421" i="33"/>
  <c r="X421" i="33"/>
  <c r="W421" i="33"/>
  <c r="AQ421" i="33"/>
  <c r="H421" i="33"/>
  <c r="AI420" i="33"/>
  <c r="AH420" i="33"/>
  <c r="AG420" i="33"/>
  <c r="AF420" i="33"/>
  <c r="AE420" i="33"/>
  <c r="AA420" i="33"/>
  <c r="Z420" i="33"/>
  <c r="Y420" i="33"/>
  <c r="X420" i="33"/>
  <c r="W420" i="33"/>
  <c r="AQ420" i="33"/>
  <c r="H420" i="33"/>
  <c r="AI419" i="33"/>
  <c r="AH419" i="33"/>
  <c r="AG419" i="33"/>
  <c r="AF419" i="33"/>
  <c r="AE419" i="33"/>
  <c r="AA419" i="33"/>
  <c r="Z419" i="33"/>
  <c r="Y419" i="33"/>
  <c r="X419" i="33"/>
  <c r="W419" i="33"/>
  <c r="AQ419" i="33"/>
  <c r="H419" i="33"/>
  <c r="AI418" i="33"/>
  <c r="AH418" i="33"/>
  <c r="AG418" i="33"/>
  <c r="AF418" i="33"/>
  <c r="AE418" i="33"/>
  <c r="AA418" i="33"/>
  <c r="Z418" i="33"/>
  <c r="Y418" i="33"/>
  <c r="X418" i="33"/>
  <c r="W418" i="33"/>
  <c r="AQ418" i="33"/>
  <c r="H418" i="33"/>
  <c r="AI417" i="33"/>
  <c r="AH417" i="33"/>
  <c r="AG417" i="33"/>
  <c r="AF417" i="33"/>
  <c r="AE417" i="33"/>
  <c r="AA417" i="33"/>
  <c r="Z417" i="33"/>
  <c r="Y417" i="33"/>
  <c r="X417" i="33"/>
  <c r="W417" i="33"/>
  <c r="AQ417" i="33"/>
  <c r="H417" i="33"/>
  <c r="AI416" i="33"/>
  <c r="AH416" i="33"/>
  <c r="AG416" i="33"/>
  <c r="AF416" i="33"/>
  <c r="AE416" i="33"/>
  <c r="AA416" i="33"/>
  <c r="Z416" i="33"/>
  <c r="Y416" i="33"/>
  <c r="X416" i="33"/>
  <c r="W416" i="33"/>
  <c r="AQ416" i="33"/>
  <c r="H416" i="33"/>
  <c r="AI413" i="33"/>
  <c r="AH413" i="33"/>
  <c r="AG413" i="33"/>
  <c r="AF413" i="33"/>
  <c r="AE413" i="33"/>
  <c r="AA413" i="33"/>
  <c r="Z413" i="33"/>
  <c r="Y413" i="33"/>
  <c r="X413" i="33"/>
  <c r="W413" i="33"/>
  <c r="AQ413" i="33"/>
  <c r="H413" i="33"/>
  <c r="AI412" i="33"/>
  <c r="AH412" i="33"/>
  <c r="AG412" i="33"/>
  <c r="AF412" i="33"/>
  <c r="AE412" i="33"/>
  <c r="AA412" i="33"/>
  <c r="Z412" i="33"/>
  <c r="Y412" i="33"/>
  <c r="X412" i="33"/>
  <c r="W412" i="33"/>
  <c r="AQ412" i="33"/>
  <c r="H412" i="33"/>
  <c r="AI411" i="33"/>
  <c r="AH411" i="33"/>
  <c r="AG411" i="33"/>
  <c r="AF411" i="33"/>
  <c r="AE411" i="33"/>
  <c r="AA411" i="33"/>
  <c r="Z411" i="33"/>
  <c r="Y411" i="33"/>
  <c r="X411" i="33"/>
  <c r="W411" i="33"/>
  <c r="AQ411" i="33"/>
  <c r="H411" i="33"/>
  <c r="AI410" i="33"/>
  <c r="AH410" i="33"/>
  <c r="AG410" i="33"/>
  <c r="AF410" i="33"/>
  <c r="AE410" i="33"/>
  <c r="AA410" i="33"/>
  <c r="Z410" i="33"/>
  <c r="Y410" i="33"/>
  <c r="X410" i="33"/>
  <c r="W410" i="33"/>
  <c r="AQ410" i="33"/>
  <c r="H410" i="33"/>
  <c r="AI409" i="33"/>
  <c r="AH409" i="33"/>
  <c r="AG409" i="33"/>
  <c r="AF409" i="33"/>
  <c r="AE409" i="33"/>
  <c r="AA409" i="33"/>
  <c r="Z409" i="33"/>
  <c r="Y409" i="33"/>
  <c r="X409" i="33"/>
  <c r="W409" i="33"/>
  <c r="AQ409" i="33"/>
  <c r="H409" i="33"/>
  <c r="AI408" i="33"/>
  <c r="AH408" i="33"/>
  <c r="AG408" i="33"/>
  <c r="AF408" i="33"/>
  <c r="AE408" i="33"/>
  <c r="AA408" i="33"/>
  <c r="Z408" i="33"/>
  <c r="Y408" i="33"/>
  <c r="X408" i="33"/>
  <c r="W408" i="33"/>
  <c r="AQ408" i="33"/>
  <c r="H408" i="33"/>
  <c r="AI407" i="33"/>
  <c r="AH407" i="33"/>
  <c r="AG407" i="33"/>
  <c r="AF407" i="33"/>
  <c r="AE407" i="33"/>
  <c r="AA407" i="33"/>
  <c r="Z407" i="33"/>
  <c r="Y407" i="33"/>
  <c r="X407" i="33"/>
  <c r="W407" i="33"/>
  <c r="AQ407" i="33"/>
  <c r="H407" i="33"/>
  <c r="AI405" i="33"/>
  <c r="AH405" i="33"/>
  <c r="AG405" i="33"/>
  <c r="AF405" i="33"/>
  <c r="AE405" i="33"/>
  <c r="AA405" i="33"/>
  <c r="Z405" i="33"/>
  <c r="Y405" i="33"/>
  <c r="X405" i="33"/>
  <c r="W405" i="33"/>
  <c r="AQ405" i="33"/>
  <c r="H405" i="33"/>
  <c r="AI404" i="33"/>
  <c r="AH404" i="33"/>
  <c r="AG404" i="33"/>
  <c r="AF404" i="33"/>
  <c r="AE404" i="33"/>
  <c r="AA404" i="33"/>
  <c r="Z404" i="33"/>
  <c r="Y404" i="33"/>
  <c r="X404" i="33"/>
  <c r="W404" i="33"/>
  <c r="AQ404" i="33"/>
  <c r="H404" i="33"/>
  <c r="AI402" i="33"/>
  <c r="AH402" i="33"/>
  <c r="AG402" i="33"/>
  <c r="AF402" i="33"/>
  <c r="AE402" i="33"/>
  <c r="AA402" i="33"/>
  <c r="Z402" i="33"/>
  <c r="Y402" i="33"/>
  <c r="X402" i="33"/>
  <c r="W402" i="33"/>
  <c r="AQ402" i="33"/>
  <c r="H402" i="33"/>
  <c r="AI401" i="33"/>
  <c r="AH401" i="33"/>
  <c r="AG401" i="33"/>
  <c r="AF401" i="33"/>
  <c r="AE401" i="33"/>
  <c r="AA401" i="33"/>
  <c r="Z401" i="33"/>
  <c r="Y401" i="33"/>
  <c r="X401" i="33"/>
  <c r="W401" i="33"/>
  <c r="AQ401" i="33"/>
  <c r="H401" i="33"/>
  <c r="AI400" i="33"/>
  <c r="AH400" i="33"/>
  <c r="AG400" i="33"/>
  <c r="AF400" i="33"/>
  <c r="AE400" i="33"/>
  <c r="AA400" i="33"/>
  <c r="Z400" i="33"/>
  <c r="Y400" i="33"/>
  <c r="X400" i="33"/>
  <c r="W400" i="33"/>
  <c r="AQ400" i="33"/>
  <c r="H400" i="33"/>
  <c r="AI399" i="33"/>
  <c r="AH399" i="33"/>
  <c r="AG399" i="33"/>
  <c r="AF399" i="33"/>
  <c r="AE399" i="33"/>
  <c r="AA399" i="33"/>
  <c r="Z399" i="33"/>
  <c r="Y399" i="33"/>
  <c r="X399" i="33"/>
  <c r="W399" i="33"/>
  <c r="AQ399" i="33"/>
  <c r="H399" i="33"/>
  <c r="AI398" i="33"/>
  <c r="AH398" i="33"/>
  <c r="AG398" i="33"/>
  <c r="AF398" i="33"/>
  <c r="AE398" i="33"/>
  <c r="AA398" i="33"/>
  <c r="Z398" i="33"/>
  <c r="Y398" i="33"/>
  <c r="X398" i="33"/>
  <c r="W398" i="33"/>
  <c r="AQ398" i="33"/>
  <c r="H398" i="33"/>
  <c r="AQ397" i="33"/>
  <c r="AI397" i="33"/>
  <c r="AH397" i="33"/>
  <c r="AG397" i="33"/>
  <c r="AF397" i="33"/>
  <c r="AE397" i="33"/>
  <c r="AA397" i="33"/>
  <c r="Z397" i="33"/>
  <c r="Y397" i="33"/>
  <c r="X397" i="33"/>
  <c r="W397" i="33"/>
  <c r="H397" i="33"/>
  <c r="AI395" i="33"/>
  <c r="AH395" i="33"/>
  <c r="AG395" i="33"/>
  <c r="AF395" i="33"/>
  <c r="AE395" i="33"/>
  <c r="AA395" i="33"/>
  <c r="Z395" i="33"/>
  <c r="Y395" i="33"/>
  <c r="X395" i="33"/>
  <c r="W395" i="33"/>
  <c r="AQ395" i="33"/>
  <c r="H395" i="33"/>
  <c r="AI394" i="33"/>
  <c r="AH394" i="33"/>
  <c r="AG394" i="33"/>
  <c r="AF394" i="33"/>
  <c r="AE394" i="33"/>
  <c r="AA394" i="33"/>
  <c r="Z394" i="33"/>
  <c r="Y394" i="33"/>
  <c r="X394" i="33"/>
  <c r="W394" i="33"/>
  <c r="AQ394" i="33"/>
  <c r="H394" i="33"/>
  <c r="AI393" i="33"/>
  <c r="AH393" i="33"/>
  <c r="AG393" i="33"/>
  <c r="AF393" i="33"/>
  <c r="AE393" i="33"/>
  <c r="AA393" i="33"/>
  <c r="Z393" i="33"/>
  <c r="Y393" i="33"/>
  <c r="X393" i="33"/>
  <c r="W393" i="33"/>
  <c r="AQ393" i="33"/>
  <c r="H393" i="33"/>
  <c r="AI391" i="33"/>
  <c r="AH391" i="33"/>
  <c r="AG391" i="33"/>
  <c r="AF391" i="33"/>
  <c r="AE391" i="33"/>
  <c r="AA391" i="33"/>
  <c r="Z391" i="33"/>
  <c r="Y391" i="33"/>
  <c r="X391" i="33"/>
  <c r="W391" i="33"/>
  <c r="AQ391" i="33"/>
  <c r="H391" i="33"/>
  <c r="AI390" i="33"/>
  <c r="AH390" i="33"/>
  <c r="AG390" i="33"/>
  <c r="AF390" i="33"/>
  <c r="AE390" i="33"/>
  <c r="AA390" i="33"/>
  <c r="Z390" i="33"/>
  <c r="Y390" i="33"/>
  <c r="X390" i="33"/>
  <c r="W390" i="33"/>
  <c r="AQ390" i="33"/>
  <c r="H390" i="33"/>
  <c r="AI389" i="33"/>
  <c r="AH389" i="33"/>
  <c r="AG389" i="33"/>
  <c r="AF389" i="33"/>
  <c r="AE389" i="33"/>
  <c r="AA389" i="33"/>
  <c r="Z389" i="33"/>
  <c r="Y389" i="33"/>
  <c r="X389" i="33"/>
  <c r="W389" i="33"/>
  <c r="AQ389" i="33"/>
  <c r="H389" i="33"/>
  <c r="AI388" i="33"/>
  <c r="AH388" i="33"/>
  <c r="AG388" i="33"/>
  <c r="AF388" i="33"/>
  <c r="AE388" i="33"/>
  <c r="AA388" i="33"/>
  <c r="Z388" i="33"/>
  <c r="Y388" i="33"/>
  <c r="X388" i="33"/>
  <c r="W388" i="33"/>
  <c r="AQ388" i="33"/>
  <c r="H388" i="33"/>
  <c r="AI387" i="33"/>
  <c r="AH387" i="33"/>
  <c r="AG387" i="33"/>
  <c r="AF387" i="33"/>
  <c r="AE387" i="33"/>
  <c r="AA387" i="33"/>
  <c r="Z387" i="33"/>
  <c r="Y387" i="33"/>
  <c r="X387" i="33"/>
  <c r="W387" i="33"/>
  <c r="AQ387" i="33"/>
  <c r="H387" i="33"/>
  <c r="AI385" i="33"/>
  <c r="AH385" i="33"/>
  <c r="AG385" i="33"/>
  <c r="AF385" i="33"/>
  <c r="AE385" i="33"/>
  <c r="AA385" i="33"/>
  <c r="Z385" i="33"/>
  <c r="Y385" i="33"/>
  <c r="X385" i="33"/>
  <c r="W385" i="33"/>
  <c r="AQ385" i="33"/>
  <c r="H385" i="33"/>
  <c r="AI384" i="33"/>
  <c r="AH384" i="33"/>
  <c r="AG384" i="33"/>
  <c r="AF384" i="33"/>
  <c r="AE384" i="33"/>
  <c r="AA384" i="33"/>
  <c r="Z384" i="33"/>
  <c r="Y384" i="33"/>
  <c r="X384" i="33"/>
  <c r="W384" i="33"/>
  <c r="AQ384" i="33"/>
  <c r="H384" i="33"/>
  <c r="AI383" i="33"/>
  <c r="AH383" i="33"/>
  <c r="AG383" i="33"/>
  <c r="AF383" i="33"/>
  <c r="AE383" i="33"/>
  <c r="AA383" i="33"/>
  <c r="Z383" i="33"/>
  <c r="Y383" i="33"/>
  <c r="X383" i="33"/>
  <c r="W383" i="33"/>
  <c r="AQ383" i="33"/>
  <c r="H383" i="33"/>
  <c r="AI382" i="33"/>
  <c r="AH382" i="33"/>
  <c r="AG382" i="33"/>
  <c r="AF382" i="33"/>
  <c r="AE382" i="33"/>
  <c r="AA382" i="33"/>
  <c r="Z382" i="33"/>
  <c r="Y382" i="33"/>
  <c r="X382" i="33"/>
  <c r="W382" i="33"/>
  <c r="AQ382" i="33"/>
  <c r="H382" i="33"/>
  <c r="AI381" i="33"/>
  <c r="AH381" i="33"/>
  <c r="AG381" i="33"/>
  <c r="AF381" i="33"/>
  <c r="AE381" i="33"/>
  <c r="AA381" i="33"/>
  <c r="Z381" i="33"/>
  <c r="Y381" i="33"/>
  <c r="X381" i="33"/>
  <c r="W381" i="33"/>
  <c r="AQ381" i="33"/>
  <c r="H381" i="33"/>
  <c r="AI380" i="33"/>
  <c r="AH380" i="33"/>
  <c r="AG380" i="33"/>
  <c r="AF380" i="33"/>
  <c r="AE380" i="33"/>
  <c r="AA380" i="33"/>
  <c r="Z380" i="33"/>
  <c r="Y380" i="33"/>
  <c r="X380" i="33"/>
  <c r="W380" i="33"/>
  <c r="AQ380" i="33"/>
  <c r="H380" i="33"/>
  <c r="AI378" i="33"/>
  <c r="AH378" i="33"/>
  <c r="AG378" i="33"/>
  <c r="AF378" i="33"/>
  <c r="AE378" i="33"/>
  <c r="AA378" i="33"/>
  <c r="Z378" i="33"/>
  <c r="Y378" i="33"/>
  <c r="X378" i="33"/>
  <c r="W378" i="33"/>
  <c r="AQ378" i="33"/>
  <c r="H378" i="33"/>
  <c r="AI377" i="33"/>
  <c r="AH377" i="33"/>
  <c r="AG377" i="33"/>
  <c r="AF377" i="33"/>
  <c r="AE377" i="33"/>
  <c r="AA377" i="33"/>
  <c r="Z377" i="33"/>
  <c r="Y377" i="33"/>
  <c r="X377" i="33"/>
  <c r="W377" i="33"/>
  <c r="AQ377" i="33"/>
  <c r="H377" i="33"/>
  <c r="AI376" i="33"/>
  <c r="AH376" i="33"/>
  <c r="AG376" i="33"/>
  <c r="AF376" i="33"/>
  <c r="AE376" i="33"/>
  <c r="AA376" i="33"/>
  <c r="Z376" i="33"/>
  <c r="Y376" i="33"/>
  <c r="X376" i="33"/>
  <c r="W376" i="33"/>
  <c r="AQ376" i="33"/>
  <c r="H376" i="33"/>
  <c r="AI374" i="33"/>
  <c r="AH374" i="33"/>
  <c r="AG374" i="33"/>
  <c r="AF374" i="33"/>
  <c r="AE374" i="33"/>
  <c r="AA374" i="33"/>
  <c r="Z374" i="33"/>
  <c r="Y374" i="33"/>
  <c r="X374" i="33"/>
  <c r="W374" i="33"/>
  <c r="AQ374" i="33"/>
  <c r="H374" i="33"/>
  <c r="AI373" i="33"/>
  <c r="AH373" i="33"/>
  <c r="AG373" i="33"/>
  <c r="AF373" i="33"/>
  <c r="AE373" i="33"/>
  <c r="AA373" i="33"/>
  <c r="Z373" i="33"/>
  <c r="Y373" i="33"/>
  <c r="X373" i="33"/>
  <c r="W373" i="33"/>
  <c r="AQ373" i="33"/>
  <c r="H373" i="33"/>
  <c r="AI371" i="33"/>
  <c r="AH371" i="33"/>
  <c r="AG371" i="33"/>
  <c r="AF371" i="33"/>
  <c r="AE371" i="33"/>
  <c r="AA371" i="33"/>
  <c r="Z371" i="33"/>
  <c r="Y371" i="33"/>
  <c r="X371" i="33"/>
  <c r="W371" i="33"/>
  <c r="AQ371" i="33"/>
  <c r="H371" i="33"/>
  <c r="AI370" i="33"/>
  <c r="AH370" i="33"/>
  <c r="AG370" i="33"/>
  <c r="AF370" i="33"/>
  <c r="AE370" i="33"/>
  <c r="AA370" i="33"/>
  <c r="Z370" i="33"/>
  <c r="Y370" i="33"/>
  <c r="X370" i="33"/>
  <c r="W370" i="33"/>
  <c r="AQ370" i="33"/>
  <c r="H370" i="33"/>
  <c r="AI369" i="33"/>
  <c r="AH369" i="33"/>
  <c r="AG369" i="33"/>
  <c r="AF369" i="33"/>
  <c r="AE369" i="33"/>
  <c r="AA369" i="33"/>
  <c r="Z369" i="33"/>
  <c r="Y369" i="33"/>
  <c r="X369" i="33"/>
  <c r="W369" i="33"/>
  <c r="AQ369" i="33"/>
  <c r="H369" i="33"/>
  <c r="AI368" i="33"/>
  <c r="AH368" i="33"/>
  <c r="AG368" i="33"/>
  <c r="AF368" i="33"/>
  <c r="AE368" i="33"/>
  <c r="AA368" i="33"/>
  <c r="Z368" i="33"/>
  <c r="Y368" i="33"/>
  <c r="X368" i="33"/>
  <c r="W368" i="33"/>
  <c r="AQ368" i="33"/>
  <c r="H368" i="33"/>
  <c r="AI367" i="33"/>
  <c r="AH367" i="33"/>
  <c r="AG367" i="33"/>
  <c r="AF367" i="33"/>
  <c r="AE367" i="33"/>
  <c r="AA367" i="33"/>
  <c r="Z367" i="33"/>
  <c r="Y367" i="33"/>
  <c r="X367" i="33"/>
  <c r="W367" i="33"/>
  <c r="AQ367" i="33"/>
  <c r="H367" i="33"/>
  <c r="AI366" i="33"/>
  <c r="AH366" i="33"/>
  <c r="AG366" i="33"/>
  <c r="AF366" i="33"/>
  <c r="AE366" i="33"/>
  <c r="AA366" i="33"/>
  <c r="Z366" i="33"/>
  <c r="Y366" i="33"/>
  <c r="X366" i="33"/>
  <c r="W366" i="33"/>
  <c r="AQ366" i="33"/>
  <c r="H366" i="33"/>
  <c r="AI365" i="33"/>
  <c r="AH365" i="33"/>
  <c r="AG365" i="33"/>
  <c r="AF365" i="33"/>
  <c r="AE365" i="33"/>
  <c r="AA365" i="33"/>
  <c r="Z365" i="33"/>
  <c r="Y365" i="33"/>
  <c r="X365" i="33"/>
  <c r="W365" i="33"/>
  <c r="AQ365" i="33"/>
  <c r="H365" i="33"/>
  <c r="AI364" i="33"/>
  <c r="AH364" i="33"/>
  <c r="AG364" i="33"/>
  <c r="AF364" i="33"/>
  <c r="AE364" i="33"/>
  <c r="AA364" i="33"/>
  <c r="Z364" i="33"/>
  <c r="Y364" i="33"/>
  <c r="X364" i="33"/>
  <c r="W364" i="33"/>
  <c r="AQ364" i="33"/>
  <c r="H364" i="33"/>
  <c r="AI362" i="33"/>
  <c r="AH362" i="33"/>
  <c r="AG362" i="33"/>
  <c r="AF362" i="33"/>
  <c r="AE362" i="33"/>
  <c r="AA362" i="33"/>
  <c r="Z362" i="33"/>
  <c r="Y362" i="33"/>
  <c r="X362" i="33"/>
  <c r="W362" i="33"/>
  <c r="AQ362" i="33"/>
  <c r="H362" i="33"/>
  <c r="AI361" i="33"/>
  <c r="AH361" i="33"/>
  <c r="AG361" i="33"/>
  <c r="AF361" i="33"/>
  <c r="AE361" i="33"/>
  <c r="AA361" i="33"/>
  <c r="Z361" i="33"/>
  <c r="Y361" i="33"/>
  <c r="X361" i="33"/>
  <c r="W361" i="33"/>
  <c r="AQ361" i="33"/>
  <c r="H361" i="33"/>
  <c r="AI360" i="33"/>
  <c r="AH360" i="33"/>
  <c r="AG360" i="33"/>
  <c r="AF360" i="33"/>
  <c r="AE360" i="33"/>
  <c r="AA360" i="33"/>
  <c r="Z360" i="33"/>
  <c r="Y360" i="33"/>
  <c r="X360" i="33"/>
  <c r="W360" i="33"/>
  <c r="AQ360" i="33"/>
  <c r="H360" i="33"/>
  <c r="AI359" i="33"/>
  <c r="AH359" i="33"/>
  <c r="AG359" i="33"/>
  <c r="AF359" i="33"/>
  <c r="AE359" i="33"/>
  <c r="AA359" i="33"/>
  <c r="Z359" i="33"/>
  <c r="Y359" i="33"/>
  <c r="X359" i="33"/>
  <c r="W359" i="33"/>
  <c r="AQ359" i="33"/>
  <c r="H359" i="33"/>
  <c r="AI358" i="33"/>
  <c r="AH358" i="33"/>
  <c r="AG358" i="33"/>
  <c r="AF358" i="33"/>
  <c r="AE358" i="33"/>
  <c r="AA358" i="33"/>
  <c r="Z358" i="33"/>
  <c r="Y358" i="33"/>
  <c r="X358" i="33"/>
  <c r="W358" i="33"/>
  <c r="AQ358" i="33"/>
  <c r="H358" i="33"/>
  <c r="AI357" i="33"/>
  <c r="AH357" i="33"/>
  <c r="AG357" i="33"/>
  <c r="AF357" i="33"/>
  <c r="AE357" i="33"/>
  <c r="AA357" i="33"/>
  <c r="Z357" i="33"/>
  <c r="Y357" i="33"/>
  <c r="X357" i="33"/>
  <c r="W357" i="33"/>
  <c r="AQ357" i="33"/>
  <c r="H357" i="33"/>
  <c r="AI356" i="33"/>
  <c r="AH356" i="33"/>
  <c r="AG356" i="33"/>
  <c r="AF356" i="33"/>
  <c r="AE356" i="33"/>
  <c r="AA356" i="33"/>
  <c r="Z356" i="33"/>
  <c r="Y356" i="33"/>
  <c r="X356" i="33"/>
  <c r="W356" i="33"/>
  <c r="AQ356" i="33"/>
  <c r="H356" i="33"/>
  <c r="AI352" i="33"/>
  <c r="AH352" i="33"/>
  <c r="AG352" i="33"/>
  <c r="AF352" i="33"/>
  <c r="AE352" i="33"/>
  <c r="AA352" i="33"/>
  <c r="Z352" i="33"/>
  <c r="Y352" i="33"/>
  <c r="X352" i="33"/>
  <c r="W352" i="33"/>
  <c r="AQ352" i="33"/>
  <c r="H352" i="33"/>
  <c r="AI351" i="33"/>
  <c r="AH351" i="33"/>
  <c r="AG351" i="33"/>
  <c r="AF351" i="33"/>
  <c r="AE351" i="33"/>
  <c r="AA351" i="33"/>
  <c r="Z351" i="33"/>
  <c r="Y351" i="33"/>
  <c r="X351" i="33"/>
  <c r="W351" i="33"/>
  <c r="AQ351" i="33"/>
  <c r="H351" i="33"/>
  <c r="AI350" i="33"/>
  <c r="AH350" i="33"/>
  <c r="AG350" i="33"/>
  <c r="AF350" i="33"/>
  <c r="AE350" i="33"/>
  <c r="AA350" i="33"/>
  <c r="Z350" i="33"/>
  <c r="Y350" i="33"/>
  <c r="X350" i="33"/>
  <c r="W350" i="33"/>
  <c r="AQ350" i="33"/>
  <c r="H350" i="33"/>
  <c r="AI349" i="33"/>
  <c r="AH349" i="33"/>
  <c r="AG349" i="33"/>
  <c r="AF349" i="33"/>
  <c r="AE349" i="33"/>
  <c r="AA349" i="33"/>
  <c r="Z349" i="33"/>
  <c r="Y349" i="33"/>
  <c r="X349" i="33"/>
  <c r="W349" i="33"/>
  <c r="AQ349" i="33"/>
  <c r="H349" i="33"/>
  <c r="AI348" i="33"/>
  <c r="AH348" i="33"/>
  <c r="AG348" i="33"/>
  <c r="AF348" i="33"/>
  <c r="AE348" i="33"/>
  <c r="AA348" i="33"/>
  <c r="Z348" i="33"/>
  <c r="Y348" i="33"/>
  <c r="X348" i="33"/>
  <c r="W348" i="33"/>
  <c r="AQ348" i="33"/>
  <c r="H348" i="33"/>
  <c r="AI347" i="33"/>
  <c r="AH347" i="33"/>
  <c r="AG347" i="33"/>
  <c r="AF347" i="33"/>
  <c r="AE347" i="33"/>
  <c r="AA347" i="33"/>
  <c r="Z347" i="33"/>
  <c r="Y347" i="33"/>
  <c r="X347" i="33"/>
  <c r="W347" i="33"/>
  <c r="AQ347" i="33"/>
  <c r="H347" i="33"/>
  <c r="AI346" i="33"/>
  <c r="AH346" i="33"/>
  <c r="AG346" i="33"/>
  <c r="AF346" i="33"/>
  <c r="AE346" i="33"/>
  <c r="AA346" i="33"/>
  <c r="Z346" i="33"/>
  <c r="Y346" i="33"/>
  <c r="X346" i="33"/>
  <c r="W346" i="33"/>
  <c r="AQ346" i="33"/>
  <c r="H346" i="33"/>
  <c r="AI345" i="33"/>
  <c r="AH345" i="33"/>
  <c r="AG345" i="33"/>
  <c r="AF345" i="33"/>
  <c r="AE345" i="33"/>
  <c r="AA345" i="33"/>
  <c r="Z345" i="33"/>
  <c r="Y345" i="33"/>
  <c r="X345" i="33"/>
  <c r="W345" i="33"/>
  <c r="AQ345" i="33"/>
  <c r="H345" i="33"/>
  <c r="AI344" i="33"/>
  <c r="AH344" i="33"/>
  <c r="AG344" i="33"/>
  <c r="AF344" i="33"/>
  <c r="AE344" i="33"/>
  <c r="AA344" i="33"/>
  <c r="Z344" i="33"/>
  <c r="Y344" i="33"/>
  <c r="X344" i="33"/>
  <c r="W344" i="33"/>
  <c r="AQ344" i="33"/>
  <c r="H344" i="33"/>
  <c r="AI343" i="33"/>
  <c r="AH343" i="33"/>
  <c r="AG343" i="33"/>
  <c r="AF343" i="33"/>
  <c r="AE343" i="33"/>
  <c r="AA343" i="33"/>
  <c r="Z343" i="33"/>
  <c r="Y343" i="33"/>
  <c r="X343" i="33"/>
  <c r="W343" i="33"/>
  <c r="AQ343" i="33"/>
  <c r="H343" i="33"/>
  <c r="AI342" i="33"/>
  <c r="AH342" i="33"/>
  <c r="AG342" i="33"/>
  <c r="AF342" i="33"/>
  <c r="AE342" i="33"/>
  <c r="AA342" i="33"/>
  <c r="Z342" i="33"/>
  <c r="Y342" i="33"/>
  <c r="X342" i="33"/>
  <c r="W342" i="33"/>
  <c r="AQ342" i="33"/>
  <c r="H342" i="33"/>
  <c r="AI340" i="33"/>
  <c r="AH340" i="33"/>
  <c r="AG340" i="33"/>
  <c r="AF340" i="33"/>
  <c r="AE340" i="33"/>
  <c r="AA340" i="33"/>
  <c r="Z340" i="33"/>
  <c r="Y340" i="33"/>
  <c r="X340" i="33"/>
  <c r="W340" i="33"/>
  <c r="AQ340" i="33"/>
  <c r="H340" i="33"/>
  <c r="AI339" i="33"/>
  <c r="AH339" i="33"/>
  <c r="AG339" i="33"/>
  <c r="AF339" i="33"/>
  <c r="AE339" i="33"/>
  <c r="AA339" i="33"/>
  <c r="Z339" i="33"/>
  <c r="Y339" i="33"/>
  <c r="X339" i="33"/>
  <c r="W339" i="33"/>
  <c r="AQ339" i="33"/>
  <c r="H339" i="33"/>
  <c r="AI337" i="33"/>
  <c r="AH337" i="33"/>
  <c r="AG337" i="33"/>
  <c r="AF337" i="33"/>
  <c r="AE337" i="33"/>
  <c r="AA337" i="33"/>
  <c r="Z337" i="33"/>
  <c r="Y337" i="33"/>
  <c r="X337" i="33"/>
  <c r="W337" i="33"/>
  <c r="AQ337" i="33"/>
  <c r="H337" i="33"/>
  <c r="AI336" i="33"/>
  <c r="AH336" i="33"/>
  <c r="AG336" i="33"/>
  <c r="AF336" i="33"/>
  <c r="AE336" i="33"/>
  <c r="AA336" i="33"/>
  <c r="Z336" i="33"/>
  <c r="Y336" i="33"/>
  <c r="X336" i="33"/>
  <c r="W336" i="33"/>
  <c r="AQ336" i="33"/>
  <c r="H336" i="33"/>
  <c r="AI335" i="33"/>
  <c r="AH335" i="33"/>
  <c r="AG335" i="33"/>
  <c r="AF335" i="33"/>
  <c r="AE335" i="33"/>
  <c r="AA335" i="33"/>
  <c r="Z335" i="33"/>
  <c r="Y335" i="33"/>
  <c r="X335" i="33"/>
  <c r="W335" i="33"/>
  <c r="AQ335" i="33"/>
  <c r="H335" i="33"/>
  <c r="AI334" i="33"/>
  <c r="AH334" i="33"/>
  <c r="AG334" i="33"/>
  <c r="AF334" i="33"/>
  <c r="AE334" i="33"/>
  <c r="AA334" i="33"/>
  <c r="Z334" i="33"/>
  <c r="Y334" i="33"/>
  <c r="X334" i="33"/>
  <c r="W334" i="33"/>
  <c r="AQ334" i="33"/>
  <c r="H334" i="33"/>
  <c r="AI333" i="33"/>
  <c r="AH333" i="33"/>
  <c r="AG333" i="33"/>
  <c r="AF333" i="33"/>
  <c r="AE333" i="33"/>
  <c r="AA333" i="33"/>
  <c r="Z333" i="33"/>
  <c r="Y333" i="33"/>
  <c r="X333" i="33"/>
  <c r="W333" i="33"/>
  <c r="AQ333" i="33"/>
  <c r="H333" i="33"/>
  <c r="AI332" i="33"/>
  <c r="AH332" i="33"/>
  <c r="AG332" i="33"/>
  <c r="AF332" i="33"/>
  <c r="AE332" i="33"/>
  <c r="AA332" i="33"/>
  <c r="Z332" i="33"/>
  <c r="Y332" i="33"/>
  <c r="X332" i="33"/>
  <c r="W332" i="33"/>
  <c r="AQ332" i="33"/>
  <c r="H332" i="33"/>
  <c r="AI331" i="33"/>
  <c r="AH331" i="33"/>
  <c r="AG331" i="33"/>
  <c r="AF331" i="33"/>
  <c r="AE331" i="33"/>
  <c r="AA331" i="33"/>
  <c r="Z331" i="33"/>
  <c r="Y331" i="33"/>
  <c r="X331" i="33"/>
  <c r="W331" i="33"/>
  <c r="AQ331" i="33"/>
  <c r="H331" i="33"/>
  <c r="AI330" i="33"/>
  <c r="AH330" i="33"/>
  <c r="AG330" i="33"/>
  <c r="AF330" i="33"/>
  <c r="AE330" i="33"/>
  <c r="AA330" i="33"/>
  <c r="Z330" i="33"/>
  <c r="Y330" i="33"/>
  <c r="X330" i="33"/>
  <c r="W330" i="33"/>
  <c r="AQ330" i="33"/>
  <c r="H330" i="33"/>
  <c r="AI329" i="33"/>
  <c r="AH329" i="33"/>
  <c r="AG329" i="33"/>
  <c r="AF329" i="33"/>
  <c r="AE329" i="33"/>
  <c r="AA329" i="33"/>
  <c r="Z329" i="33"/>
  <c r="Y329" i="33"/>
  <c r="X329" i="33"/>
  <c r="W329" i="33"/>
  <c r="AQ329" i="33"/>
  <c r="H329" i="33"/>
  <c r="AI328" i="33"/>
  <c r="AH328" i="33"/>
  <c r="AG328" i="33"/>
  <c r="AF328" i="33"/>
  <c r="AE328" i="33"/>
  <c r="AA328" i="33"/>
  <c r="Z328" i="33"/>
  <c r="Y328" i="33"/>
  <c r="X328" i="33"/>
  <c r="W328" i="33"/>
  <c r="AQ328" i="33"/>
  <c r="H328" i="33"/>
  <c r="AI327" i="33"/>
  <c r="AH327" i="33"/>
  <c r="AG327" i="33"/>
  <c r="AF327" i="33"/>
  <c r="AE327" i="33"/>
  <c r="AA327" i="33"/>
  <c r="Z327" i="33"/>
  <c r="Y327" i="33"/>
  <c r="X327" i="33"/>
  <c r="W327" i="33"/>
  <c r="AQ327" i="33"/>
  <c r="H327" i="33"/>
  <c r="AI326" i="33"/>
  <c r="AH326" i="33"/>
  <c r="AG326" i="33"/>
  <c r="AF326" i="33"/>
  <c r="AE326" i="33"/>
  <c r="AA326" i="33"/>
  <c r="Z326" i="33"/>
  <c r="Y326" i="33"/>
  <c r="X326" i="33"/>
  <c r="W326" i="33"/>
  <c r="AQ326" i="33"/>
  <c r="H326" i="33"/>
  <c r="AI325" i="33"/>
  <c r="AH325" i="33"/>
  <c r="AG325" i="33"/>
  <c r="AF325" i="33"/>
  <c r="AE325" i="33"/>
  <c r="AA325" i="33"/>
  <c r="Z325" i="33"/>
  <c r="Y325" i="33"/>
  <c r="X325" i="33"/>
  <c r="W325" i="33"/>
  <c r="AQ325" i="33"/>
  <c r="H325" i="33"/>
  <c r="AI324" i="33"/>
  <c r="AH324" i="33"/>
  <c r="AG324" i="33"/>
  <c r="AF324" i="33"/>
  <c r="AE324" i="33"/>
  <c r="AA324" i="33"/>
  <c r="Z324" i="33"/>
  <c r="Y324" i="33"/>
  <c r="X324" i="33"/>
  <c r="W324" i="33"/>
  <c r="AQ324" i="33"/>
  <c r="H324" i="33"/>
  <c r="AI323" i="33"/>
  <c r="AH323" i="33"/>
  <c r="AG323" i="33"/>
  <c r="AF323" i="33"/>
  <c r="AE323" i="33"/>
  <c r="AA323" i="33"/>
  <c r="Z323" i="33"/>
  <c r="Y323" i="33"/>
  <c r="X323" i="33"/>
  <c r="W323" i="33"/>
  <c r="AQ323" i="33"/>
  <c r="H323" i="33"/>
  <c r="AI322" i="33"/>
  <c r="AH322" i="33"/>
  <c r="AG322" i="33"/>
  <c r="AF322" i="33"/>
  <c r="AE322" i="33"/>
  <c r="AA322" i="33"/>
  <c r="Z322" i="33"/>
  <c r="Y322" i="33"/>
  <c r="X322" i="33"/>
  <c r="W322" i="33"/>
  <c r="AQ322" i="33"/>
  <c r="H322" i="33"/>
  <c r="AI321" i="33"/>
  <c r="AH321" i="33"/>
  <c r="AG321" i="33"/>
  <c r="AF321" i="33"/>
  <c r="AE321" i="33"/>
  <c r="AA321" i="33"/>
  <c r="Z321" i="33"/>
  <c r="Y321" i="33"/>
  <c r="X321" i="33"/>
  <c r="W321" i="33"/>
  <c r="AQ321" i="33"/>
  <c r="H321" i="33"/>
  <c r="AI320" i="33"/>
  <c r="AH320" i="33"/>
  <c r="AG320" i="33"/>
  <c r="AF320" i="33"/>
  <c r="AE320" i="33"/>
  <c r="AA320" i="33"/>
  <c r="Z320" i="33"/>
  <c r="Y320" i="33"/>
  <c r="X320" i="33"/>
  <c r="W320" i="33"/>
  <c r="AQ320" i="33"/>
  <c r="H320" i="33"/>
  <c r="AI319" i="33"/>
  <c r="AH319" i="33"/>
  <c r="AG319" i="33"/>
  <c r="AF319" i="33"/>
  <c r="AE319" i="33"/>
  <c r="AA319" i="33"/>
  <c r="Z319" i="33"/>
  <c r="Y319" i="33"/>
  <c r="X319" i="33"/>
  <c r="W319" i="33"/>
  <c r="AQ319" i="33"/>
  <c r="H319" i="33"/>
  <c r="AI318" i="33"/>
  <c r="AH318" i="33"/>
  <c r="AG318" i="33"/>
  <c r="AF318" i="33"/>
  <c r="AE318" i="33"/>
  <c r="AA318" i="33"/>
  <c r="Z318" i="33"/>
  <c r="Y318" i="33"/>
  <c r="X318" i="33"/>
  <c r="W318" i="33"/>
  <c r="AQ318" i="33"/>
  <c r="H318" i="33"/>
  <c r="AI317" i="33"/>
  <c r="AH317" i="33"/>
  <c r="AG317" i="33"/>
  <c r="AF317" i="33"/>
  <c r="AE317" i="33"/>
  <c r="AA317" i="33"/>
  <c r="Z317" i="33"/>
  <c r="Y317" i="33"/>
  <c r="X317" i="33"/>
  <c r="W317" i="33"/>
  <c r="AQ317" i="33"/>
  <c r="H317" i="33"/>
  <c r="AI316" i="33"/>
  <c r="AH316" i="33"/>
  <c r="AG316" i="33"/>
  <c r="AF316" i="33"/>
  <c r="AE316" i="33"/>
  <c r="AA316" i="33"/>
  <c r="Z316" i="33"/>
  <c r="Y316" i="33"/>
  <c r="X316" i="33"/>
  <c r="W316" i="33"/>
  <c r="AQ316" i="33"/>
  <c r="H316" i="33"/>
  <c r="AI315" i="33"/>
  <c r="AH315" i="33"/>
  <c r="AG315" i="33"/>
  <c r="AF315" i="33"/>
  <c r="AE315" i="33"/>
  <c r="AA315" i="33"/>
  <c r="Z315" i="33"/>
  <c r="Y315" i="33"/>
  <c r="X315" i="33"/>
  <c r="W315" i="33"/>
  <c r="AQ315" i="33"/>
  <c r="H315" i="33"/>
  <c r="AI314" i="33"/>
  <c r="AH314" i="33"/>
  <c r="AG314" i="33"/>
  <c r="AF314" i="33"/>
  <c r="AE314" i="33"/>
  <c r="AA314" i="33"/>
  <c r="Z314" i="33"/>
  <c r="Y314" i="33"/>
  <c r="X314" i="33"/>
  <c r="W314" i="33"/>
  <c r="AQ314" i="33"/>
  <c r="H314" i="33"/>
  <c r="AI313" i="33"/>
  <c r="AH313" i="33"/>
  <c r="AG313" i="33"/>
  <c r="AF313" i="33"/>
  <c r="AE313" i="33"/>
  <c r="AA313" i="33"/>
  <c r="Z313" i="33"/>
  <c r="Y313" i="33"/>
  <c r="X313" i="33"/>
  <c r="W313" i="33"/>
  <c r="AQ313" i="33"/>
  <c r="H313" i="33"/>
  <c r="AI311" i="33"/>
  <c r="AH311" i="33"/>
  <c r="AG311" i="33"/>
  <c r="AF311" i="33"/>
  <c r="AE311" i="33"/>
  <c r="AA311" i="33"/>
  <c r="Z311" i="33"/>
  <c r="Y311" i="33"/>
  <c r="X311" i="33"/>
  <c r="W311" i="33"/>
  <c r="AQ311" i="33"/>
  <c r="H311" i="33"/>
  <c r="AI310" i="33"/>
  <c r="AH310" i="33"/>
  <c r="AG310" i="33"/>
  <c r="AF310" i="33"/>
  <c r="AE310" i="33"/>
  <c r="AA310" i="33"/>
  <c r="Z310" i="33"/>
  <c r="Y310" i="33"/>
  <c r="X310" i="33"/>
  <c r="W310" i="33"/>
  <c r="AQ310" i="33"/>
  <c r="H310" i="33"/>
  <c r="AI309" i="33"/>
  <c r="AH309" i="33"/>
  <c r="AG309" i="33"/>
  <c r="AF309" i="33"/>
  <c r="AE309" i="33"/>
  <c r="AA309" i="33"/>
  <c r="Z309" i="33"/>
  <c r="Y309" i="33"/>
  <c r="X309" i="33"/>
  <c r="W309" i="33"/>
  <c r="AQ309" i="33"/>
  <c r="H309" i="33"/>
  <c r="AI308" i="33"/>
  <c r="AH308" i="33"/>
  <c r="AG308" i="33"/>
  <c r="AF308" i="33"/>
  <c r="AE308" i="33"/>
  <c r="AA308" i="33"/>
  <c r="Z308" i="33"/>
  <c r="Y308" i="33"/>
  <c r="X308" i="33"/>
  <c r="W308" i="33"/>
  <c r="AQ308" i="33"/>
  <c r="H308" i="33"/>
  <c r="AI307" i="33"/>
  <c r="AH307" i="33"/>
  <c r="AG307" i="33"/>
  <c r="AF307" i="33"/>
  <c r="AE307" i="33"/>
  <c r="AA307" i="33"/>
  <c r="Z307" i="33"/>
  <c r="Y307" i="33"/>
  <c r="X307" i="33"/>
  <c r="W307" i="33"/>
  <c r="AQ307" i="33"/>
  <c r="H307" i="33"/>
  <c r="AI306" i="33"/>
  <c r="AH306" i="33"/>
  <c r="AG306" i="33"/>
  <c r="AF306" i="33"/>
  <c r="AE306" i="33"/>
  <c r="AA306" i="33"/>
  <c r="Z306" i="33"/>
  <c r="Y306" i="33"/>
  <c r="X306" i="33"/>
  <c r="W306" i="33"/>
  <c r="AQ306" i="33"/>
  <c r="H306" i="33"/>
  <c r="AI304" i="33"/>
  <c r="AH304" i="33"/>
  <c r="AG304" i="33"/>
  <c r="AF304" i="33"/>
  <c r="AE304" i="33"/>
  <c r="AA304" i="33"/>
  <c r="Z304" i="33"/>
  <c r="Y304" i="33"/>
  <c r="X304" i="33"/>
  <c r="W304" i="33"/>
  <c r="AQ304" i="33"/>
  <c r="H304" i="33"/>
  <c r="AI303" i="33"/>
  <c r="AH303" i="33"/>
  <c r="AG303" i="33"/>
  <c r="AF303" i="33"/>
  <c r="AE303" i="33"/>
  <c r="AA303" i="33"/>
  <c r="Z303" i="33"/>
  <c r="Y303" i="33"/>
  <c r="X303" i="33"/>
  <c r="W303" i="33"/>
  <c r="AQ303" i="33"/>
  <c r="H303" i="33"/>
  <c r="AI302" i="33"/>
  <c r="AH302" i="33"/>
  <c r="AG302" i="33"/>
  <c r="AF302" i="33"/>
  <c r="AE302" i="33"/>
  <c r="AA302" i="33"/>
  <c r="Z302" i="33"/>
  <c r="Y302" i="33"/>
  <c r="X302" i="33"/>
  <c r="W302" i="33"/>
  <c r="AQ302" i="33"/>
  <c r="H302" i="33"/>
  <c r="AI301" i="33"/>
  <c r="AH301" i="33"/>
  <c r="AG301" i="33"/>
  <c r="AF301" i="33"/>
  <c r="AE301" i="33"/>
  <c r="AA301" i="33"/>
  <c r="Z301" i="33"/>
  <c r="Y301" i="33"/>
  <c r="X301" i="33"/>
  <c r="W301" i="33"/>
  <c r="AQ301" i="33"/>
  <c r="H301" i="33"/>
  <c r="AI300" i="33"/>
  <c r="AH300" i="33"/>
  <c r="AG300" i="33"/>
  <c r="AF300" i="33"/>
  <c r="AE300" i="33"/>
  <c r="AA300" i="33"/>
  <c r="Z300" i="33"/>
  <c r="Y300" i="33"/>
  <c r="X300" i="33"/>
  <c r="W300" i="33"/>
  <c r="AQ300" i="33"/>
  <c r="H300" i="33"/>
  <c r="AI299" i="33"/>
  <c r="AH299" i="33"/>
  <c r="AG299" i="33"/>
  <c r="AF299" i="33"/>
  <c r="AE299" i="33"/>
  <c r="AA299" i="33"/>
  <c r="Z299" i="33"/>
  <c r="Y299" i="33"/>
  <c r="X299" i="33"/>
  <c r="W299" i="33"/>
  <c r="AQ299" i="33"/>
  <c r="H299" i="33"/>
  <c r="AI298" i="33"/>
  <c r="AH298" i="33"/>
  <c r="AG298" i="33"/>
  <c r="AF298" i="33"/>
  <c r="AE298" i="33"/>
  <c r="AA298" i="33"/>
  <c r="Z298" i="33"/>
  <c r="Y298" i="33"/>
  <c r="X298" i="33"/>
  <c r="W298" i="33"/>
  <c r="AQ298" i="33"/>
  <c r="H298" i="33"/>
  <c r="AI296" i="33"/>
  <c r="AH296" i="33"/>
  <c r="AG296" i="33"/>
  <c r="AF296" i="33"/>
  <c r="AE296" i="33"/>
  <c r="AA296" i="33"/>
  <c r="Z296" i="33"/>
  <c r="Y296" i="33"/>
  <c r="X296" i="33"/>
  <c r="W296" i="33"/>
  <c r="AQ296" i="33"/>
  <c r="H296" i="33"/>
  <c r="AI295" i="33"/>
  <c r="AH295" i="33"/>
  <c r="AG295" i="33"/>
  <c r="AF295" i="33"/>
  <c r="AE295" i="33"/>
  <c r="AA295" i="33"/>
  <c r="Z295" i="33"/>
  <c r="Y295" i="33"/>
  <c r="X295" i="33"/>
  <c r="W295" i="33"/>
  <c r="AQ295" i="33"/>
  <c r="H295" i="33"/>
  <c r="AI294" i="33"/>
  <c r="AH294" i="33"/>
  <c r="AG294" i="33"/>
  <c r="AF294" i="33"/>
  <c r="AE294" i="33"/>
  <c r="AA294" i="33"/>
  <c r="Z294" i="33"/>
  <c r="Y294" i="33"/>
  <c r="X294" i="33"/>
  <c r="W294" i="33"/>
  <c r="AQ294" i="33"/>
  <c r="H294" i="33"/>
  <c r="AI293" i="33"/>
  <c r="AH293" i="33"/>
  <c r="AG293" i="33"/>
  <c r="AF293" i="33"/>
  <c r="AE293" i="33"/>
  <c r="AA293" i="33"/>
  <c r="Z293" i="33"/>
  <c r="Y293" i="33"/>
  <c r="X293" i="33"/>
  <c r="W293" i="33"/>
  <c r="AQ293" i="33"/>
  <c r="H293" i="33"/>
  <c r="AI292" i="33"/>
  <c r="AH292" i="33"/>
  <c r="AG292" i="33"/>
  <c r="AF292" i="33"/>
  <c r="AE292" i="33"/>
  <c r="AA292" i="33"/>
  <c r="Z292" i="33"/>
  <c r="Y292" i="33"/>
  <c r="X292" i="33"/>
  <c r="W292" i="33"/>
  <c r="AQ292" i="33"/>
  <c r="H292" i="33"/>
  <c r="AI291" i="33"/>
  <c r="AH291" i="33"/>
  <c r="AG291" i="33"/>
  <c r="AF291" i="33"/>
  <c r="AE291" i="33"/>
  <c r="AA291" i="33"/>
  <c r="Z291" i="33"/>
  <c r="Y291" i="33"/>
  <c r="X291" i="33"/>
  <c r="W291" i="33"/>
  <c r="AQ291" i="33"/>
  <c r="H291" i="33"/>
  <c r="AI290" i="33"/>
  <c r="AH290" i="33"/>
  <c r="AG290" i="33"/>
  <c r="AF290" i="33"/>
  <c r="AE290" i="33"/>
  <c r="AA290" i="33"/>
  <c r="Z290" i="33"/>
  <c r="Y290" i="33"/>
  <c r="X290" i="33"/>
  <c r="W290" i="33"/>
  <c r="AQ290" i="33"/>
  <c r="H290" i="33"/>
  <c r="AI289" i="33"/>
  <c r="AH289" i="33"/>
  <c r="AG289" i="33"/>
  <c r="AF289" i="33"/>
  <c r="AE289" i="33"/>
  <c r="AA289" i="33"/>
  <c r="Z289" i="33"/>
  <c r="Y289" i="33"/>
  <c r="X289" i="33"/>
  <c r="W289" i="33"/>
  <c r="AQ289" i="33"/>
  <c r="H289" i="33"/>
  <c r="AI287" i="33"/>
  <c r="AH287" i="33"/>
  <c r="AG287" i="33"/>
  <c r="AF287" i="33"/>
  <c r="AE287" i="33"/>
  <c r="AA287" i="33"/>
  <c r="Z287" i="33"/>
  <c r="Y287" i="33"/>
  <c r="X287" i="33"/>
  <c r="W287" i="33"/>
  <c r="AQ287" i="33"/>
  <c r="H287" i="33"/>
  <c r="AI286" i="33"/>
  <c r="AH286" i="33"/>
  <c r="AG286" i="33"/>
  <c r="AF286" i="33"/>
  <c r="AE286" i="33"/>
  <c r="AA286" i="33"/>
  <c r="Z286" i="33"/>
  <c r="Y286" i="33"/>
  <c r="X286" i="33"/>
  <c r="W286" i="33"/>
  <c r="AQ286" i="33"/>
  <c r="H286" i="33"/>
  <c r="AI285" i="33"/>
  <c r="AH285" i="33"/>
  <c r="AG285" i="33"/>
  <c r="AF285" i="33"/>
  <c r="AE285" i="33"/>
  <c r="AA285" i="33"/>
  <c r="Z285" i="33"/>
  <c r="Y285" i="33"/>
  <c r="X285" i="33"/>
  <c r="W285" i="33"/>
  <c r="AQ285" i="33"/>
  <c r="H285" i="33"/>
  <c r="AI284" i="33"/>
  <c r="AH284" i="33"/>
  <c r="AG284" i="33"/>
  <c r="AF284" i="33"/>
  <c r="AE284" i="33"/>
  <c r="AA284" i="33"/>
  <c r="Z284" i="33"/>
  <c r="Y284" i="33"/>
  <c r="X284" i="33"/>
  <c r="W284" i="33"/>
  <c r="AQ284" i="33"/>
  <c r="H284" i="33"/>
  <c r="AI283" i="33"/>
  <c r="AH283" i="33"/>
  <c r="AG283" i="33"/>
  <c r="AF283" i="33"/>
  <c r="AE283" i="33"/>
  <c r="AA283" i="33"/>
  <c r="Z283" i="33"/>
  <c r="Y283" i="33"/>
  <c r="X283" i="33"/>
  <c r="W283" i="33"/>
  <c r="AQ283" i="33"/>
  <c r="H283" i="33"/>
  <c r="AI281" i="33"/>
  <c r="AH281" i="33"/>
  <c r="AG281" i="33"/>
  <c r="AF281" i="33"/>
  <c r="AE281" i="33"/>
  <c r="AA281" i="33"/>
  <c r="Z281" i="33"/>
  <c r="Y281" i="33"/>
  <c r="X281" i="33"/>
  <c r="W281" i="33"/>
  <c r="AQ281" i="33"/>
  <c r="H281" i="33"/>
  <c r="AI280" i="33"/>
  <c r="AH280" i="33"/>
  <c r="AG280" i="33"/>
  <c r="AF280" i="33"/>
  <c r="AE280" i="33"/>
  <c r="AA280" i="33"/>
  <c r="Z280" i="33"/>
  <c r="Y280" i="33"/>
  <c r="X280" i="33"/>
  <c r="W280" i="33"/>
  <c r="AQ280" i="33"/>
  <c r="H280" i="33"/>
  <c r="AI278" i="33"/>
  <c r="AH278" i="33"/>
  <c r="AG278" i="33"/>
  <c r="AF278" i="33"/>
  <c r="AE278" i="33"/>
  <c r="AA278" i="33"/>
  <c r="Z278" i="33"/>
  <c r="Y278" i="33"/>
  <c r="X278" i="33"/>
  <c r="W278" i="33"/>
  <c r="AQ278" i="33"/>
  <c r="H278" i="33"/>
  <c r="AI277" i="33"/>
  <c r="AH277" i="33"/>
  <c r="AG277" i="33"/>
  <c r="AF277" i="33"/>
  <c r="AE277" i="33"/>
  <c r="AA277" i="33"/>
  <c r="Z277" i="33"/>
  <c r="Y277" i="33"/>
  <c r="X277" i="33"/>
  <c r="W277" i="33"/>
  <c r="AQ277" i="33"/>
  <c r="H277" i="33"/>
  <c r="AI276" i="33"/>
  <c r="AH276" i="33"/>
  <c r="AG276" i="33"/>
  <c r="AF276" i="33"/>
  <c r="AE276" i="33"/>
  <c r="AA276" i="33"/>
  <c r="Z276" i="33"/>
  <c r="Y276" i="33"/>
  <c r="X276" i="33"/>
  <c r="W276" i="33"/>
  <c r="AQ276" i="33"/>
  <c r="H276" i="33"/>
  <c r="AI275" i="33"/>
  <c r="AH275" i="33"/>
  <c r="AG275" i="33"/>
  <c r="AF275" i="33"/>
  <c r="AE275" i="33"/>
  <c r="AA275" i="33"/>
  <c r="Z275" i="33"/>
  <c r="Y275" i="33"/>
  <c r="X275" i="33"/>
  <c r="W275" i="33"/>
  <c r="AQ275" i="33"/>
  <c r="H275" i="33"/>
  <c r="AI274" i="33"/>
  <c r="AH274" i="33"/>
  <c r="AG274" i="33"/>
  <c r="AF274" i="33"/>
  <c r="AE274" i="33"/>
  <c r="AA274" i="33"/>
  <c r="Z274" i="33"/>
  <c r="Y274" i="33"/>
  <c r="X274" i="33"/>
  <c r="W274" i="33"/>
  <c r="AQ274" i="33"/>
  <c r="H274" i="33"/>
  <c r="AI272" i="33"/>
  <c r="AH272" i="33"/>
  <c r="AG272" i="33"/>
  <c r="AF272" i="33"/>
  <c r="AE272" i="33"/>
  <c r="AA272" i="33"/>
  <c r="Z272" i="33"/>
  <c r="Y272" i="33"/>
  <c r="X272" i="33"/>
  <c r="W272" i="33"/>
  <c r="AQ272" i="33"/>
  <c r="H272" i="33"/>
  <c r="AI271" i="33"/>
  <c r="AH271" i="33"/>
  <c r="AG271" i="33"/>
  <c r="AF271" i="33"/>
  <c r="AE271" i="33"/>
  <c r="AA271" i="33"/>
  <c r="Z271" i="33"/>
  <c r="Y271" i="33"/>
  <c r="X271" i="33"/>
  <c r="W271" i="33"/>
  <c r="AQ271" i="33"/>
  <c r="H271" i="33"/>
  <c r="AI270" i="33"/>
  <c r="AH270" i="33"/>
  <c r="AG270" i="33"/>
  <c r="AF270" i="33"/>
  <c r="AE270" i="33"/>
  <c r="AA270" i="33"/>
  <c r="Z270" i="33"/>
  <c r="Y270" i="33"/>
  <c r="X270" i="33"/>
  <c r="W270" i="33"/>
  <c r="AQ270" i="33"/>
  <c r="H270" i="33"/>
  <c r="AI269" i="33"/>
  <c r="AH269" i="33"/>
  <c r="AG269" i="33"/>
  <c r="AF269" i="33"/>
  <c r="AE269" i="33"/>
  <c r="AA269" i="33"/>
  <c r="Z269" i="33"/>
  <c r="Y269" i="33"/>
  <c r="X269" i="33"/>
  <c r="W269" i="33"/>
  <c r="AQ269" i="33"/>
  <c r="H269" i="33"/>
  <c r="AI268" i="33"/>
  <c r="AH268" i="33"/>
  <c r="AG268" i="33"/>
  <c r="AF268" i="33"/>
  <c r="AE268" i="33"/>
  <c r="AA268" i="33"/>
  <c r="Z268" i="33"/>
  <c r="Y268" i="33"/>
  <c r="X268" i="33"/>
  <c r="W268" i="33"/>
  <c r="AQ268" i="33"/>
  <c r="H268" i="33"/>
  <c r="AI266" i="33"/>
  <c r="AH266" i="33"/>
  <c r="AG266" i="33"/>
  <c r="AF266" i="33"/>
  <c r="AE266" i="33"/>
  <c r="AA266" i="33"/>
  <c r="Z266" i="33"/>
  <c r="Y266" i="33"/>
  <c r="X266" i="33"/>
  <c r="W266" i="33"/>
  <c r="AQ266" i="33"/>
  <c r="H266" i="33"/>
  <c r="AI265" i="33"/>
  <c r="AH265" i="33"/>
  <c r="AG265" i="33"/>
  <c r="AF265" i="33"/>
  <c r="AE265" i="33"/>
  <c r="AA265" i="33"/>
  <c r="Z265" i="33"/>
  <c r="Y265" i="33"/>
  <c r="X265" i="33"/>
  <c r="W265" i="33"/>
  <c r="AQ265" i="33"/>
  <c r="H265" i="33"/>
  <c r="AI264" i="33"/>
  <c r="AH264" i="33"/>
  <c r="AG264" i="33"/>
  <c r="AF264" i="33"/>
  <c r="AE264" i="33"/>
  <c r="AA264" i="33"/>
  <c r="Z264" i="33"/>
  <c r="Y264" i="33"/>
  <c r="X264" i="33"/>
  <c r="W264" i="33"/>
  <c r="AQ264" i="33"/>
  <c r="H264" i="33"/>
  <c r="AI262" i="33"/>
  <c r="AH262" i="33"/>
  <c r="AG262" i="33"/>
  <c r="AF262" i="33"/>
  <c r="AE262" i="33"/>
  <c r="AA262" i="33"/>
  <c r="Z262" i="33"/>
  <c r="Y262" i="33"/>
  <c r="X262" i="33"/>
  <c r="W262" i="33"/>
  <c r="AQ262" i="33"/>
  <c r="H262" i="33"/>
  <c r="AI261" i="33"/>
  <c r="AH261" i="33"/>
  <c r="AG261" i="33"/>
  <c r="AF261" i="33"/>
  <c r="AE261" i="33"/>
  <c r="AA261" i="33"/>
  <c r="Z261" i="33"/>
  <c r="Y261" i="33"/>
  <c r="X261" i="33"/>
  <c r="W261" i="33"/>
  <c r="AQ261" i="33"/>
  <c r="H261" i="33"/>
  <c r="AI260" i="33"/>
  <c r="AH260" i="33"/>
  <c r="AG260" i="33"/>
  <c r="AF260" i="33"/>
  <c r="AE260" i="33"/>
  <c r="AA260" i="33"/>
  <c r="Z260" i="33"/>
  <c r="Y260" i="33"/>
  <c r="X260" i="33"/>
  <c r="W260" i="33"/>
  <c r="AQ260" i="33"/>
  <c r="H260" i="33"/>
  <c r="AI259" i="33"/>
  <c r="AH259" i="33"/>
  <c r="AG259" i="33"/>
  <c r="AF259" i="33"/>
  <c r="AE259" i="33"/>
  <c r="AA259" i="33"/>
  <c r="Z259" i="33"/>
  <c r="Y259" i="33"/>
  <c r="X259" i="33"/>
  <c r="W259" i="33"/>
  <c r="AQ259" i="33"/>
  <c r="H259" i="33"/>
  <c r="AI258" i="33"/>
  <c r="AH258" i="33"/>
  <c r="AG258" i="33"/>
  <c r="AF258" i="33"/>
  <c r="AE258" i="33"/>
  <c r="AA258" i="33"/>
  <c r="Z258" i="33"/>
  <c r="Y258" i="33"/>
  <c r="X258" i="33"/>
  <c r="W258" i="33"/>
  <c r="AQ258" i="33"/>
  <c r="H258" i="33"/>
  <c r="AI255" i="33"/>
  <c r="AH255" i="33"/>
  <c r="AG255" i="33"/>
  <c r="AF255" i="33"/>
  <c r="AE255" i="33"/>
  <c r="AA255" i="33"/>
  <c r="Z255" i="33"/>
  <c r="Y255" i="33"/>
  <c r="X255" i="33"/>
  <c r="W255" i="33"/>
  <c r="AQ255" i="33"/>
  <c r="H255" i="33"/>
  <c r="AI254" i="33"/>
  <c r="AH254" i="33"/>
  <c r="AG254" i="33"/>
  <c r="AF254" i="33"/>
  <c r="AE254" i="33"/>
  <c r="AA254" i="33"/>
  <c r="Z254" i="33"/>
  <c r="Y254" i="33"/>
  <c r="X254" i="33"/>
  <c r="W254" i="33"/>
  <c r="AQ254" i="33"/>
  <c r="H254" i="33"/>
  <c r="AI253" i="33"/>
  <c r="AH253" i="33"/>
  <c r="AG253" i="33"/>
  <c r="AF253" i="33"/>
  <c r="AE253" i="33"/>
  <c r="AA253" i="33"/>
  <c r="Z253" i="33"/>
  <c r="Y253" i="33"/>
  <c r="X253" i="33"/>
  <c r="W253" i="33"/>
  <c r="AQ253" i="33"/>
  <c r="H253" i="33"/>
  <c r="AI252" i="33"/>
  <c r="AH252" i="33"/>
  <c r="AG252" i="33"/>
  <c r="AF252" i="33"/>
  <c r="AE252" i="33"/>
  <c r="AA252" i="33"/>
  <c r="Z252" i="33"/>
  <c r="Y252" i="33"/>
  <c r="X252" i="33"/>
  <c r="W252" i="33"/>
  <c r="AQ252" i="33"/>
  <c r="H252" i="33"/>
  <c r="AI251" i="33"/>
  <c r="AH251" i="33"/>
  <c r="AG251" i="33"/>
  <c r="AF251" i="33"/>
  <c r="AE251" i="33"/>
  <c r="AA251" i="33"/>
  <c r="Z251" i="33"/>
  <c r="Y251" i="33"/>
  <c r="X251" i="33"/>
  <c r="W251" i="33"/>
  <c r="AQ251" i="33"/>
  <c r="H251" i="33"/>
  <c r="AI250" i="33"/>
  <c r="AH250" i="33"/>
  <c r="AG250" i="33"/>
  <c r="AF250" i="33"/>
  <c r="AE250" i="33"/>
  <c r="AA250" i="33"/>
  <c r="Z250" i="33"/>
  <c r="Y250" i="33"/>
  <c r="X250" i="33"/>
  <c r="W250" i="33"/>
  <c r="AQ250" i="33"/>
  <c r="H250" i="33"/>
  <c r="AI249" i="33"/>
  <c r="AH249" i="33"/>
  <c r="AG249" i="33"/>
  <c r="AF249" i="33"/>
  <c r="AE249" i="33"/>
  <c r="AA249" i="33"/>
  <c r="Z249" i="33"/>
  <c r="Y249" i="33"/>
  <c r="X249" i="33"/>
  <c r="W249" i="33"/>
  <c r="AQ249" i="33"/>
  <c r="H249" i="33"/>
  <c r="AI248" i="33"/>
  <c r="AH248" i="33"/>
  <c r="AG248" i="33"/>
  <c r="AF248" i="33"/>
  <c r="AE248" i="33"/>
  <c r="AA248" i="33"/>
  <c r="Z248" i="33"/>
  <c r="Y248" i="33"/>
  <c r="X248" i="33"/>
  <c r="W248" i="33"/>
  <c r="AQ248" i="33"/>
  <c r="H248" i="33"/>
  <c r="AI247" i="33"/>
  <c r="AH247" i="33"/>
  <c r="AG247" i="33"/>
  <c r="AF247" i="33"/>
  <c r="AE247" i="33"/>
  <c r="AA247" i="33"/>
  <c r="Z247" i="33"/>
  <c r="Y247" i="33"/>
  <c r="X247" i="33"/>
  <c r="W247" i="33"/>
  <c r="AQ247" i="33"/>
  <c r="H247" i="33"/>
  <c r="AI246" i="33"/>
  <c r="AH246" i="33"/>
  <c r="AG246" i="33"/>
  <c r="AF246" i="33"/>
  <c r="AE246" i="33"/>
  <c r="AA246" i="33"/>
  <c r="Z246" i="33"/>
  <c r="Y246" i="33"/>
  <c r="X246" i="33"/>
  <c r="W246" i="33"/>
  <c r="AQ246" i="33"/>
  <c r="H246" i="33"/>
  <c r="AI245" i="33"/>
  <c r="AH245" i="33"/>
  <c r="AG245" i="33"/>
  <c r="AF245" i="33"/>
  <c r="AE245" i="33"/>
  <c r="AA245" i="33"/>
  <c r="Z245" i="33"/>
  <c r="Y245" i="33"/>
  <c r="X245" i="33"/>
  <c r="W245" i="33"/>
  <c r="AQ245" i="33"/>
  <c r="H245" i="33"/>
  <c r="AI244" i="33"/>
  <c r="AH244" i="33"/>
  <c r="AG244" i="33"/>
  <c r="AF244" i="33"/>
  <c r="AE244" i="33"/>
  <c r="AA244" i="33"/>
  <c r="Z244" i="33"/>
  <c r="Y244" i="33"/>
  <c r="X244" i="33"/>
  <c r="W244" i="33"/>
  <c r="AQ244" i="33"/>
  <c r="H244" i="33"/>
  <c r="S62" i="30" s="1"/>
  <c r="AF62" i="30" s="1"/>
  <c r="AI243" i="33"/>
  <c r="AH243" i="33"/>
  <c r="AG243" i="33"/>
  <c r="AF243" i="33"/>
  <c r="AE243" i="33"/>
  <c r="AA243" i="33"/>
  <c r="Z243" i="33"/>
  <c r="Y243" i="33"/>
  <c r="X243" i="33"/>
  <c r="W243" i="33"/>
  <c r="AQ243" i="33"/>
  <c r="H243" i="33"/>
  <c r="AA242" i="33"/>
  <c r="Z242" i="33"/>
  <c r="Y242" i="33"/>
  <c r="X242" i="33"/>
  <c r="W242" i="33"/>
  <c r="AQ242" i="33"/>
  <c r="H242" i="33"/>
  <c r="AA241" i="33"/>
  <c r="Z241" i="33"/>
  <c r="Y241" i="33"/>
  <c r="X241" i="33"/>
  <c r="W241" i="33"/>
  <c r="AQ241" i="33"/>
  <c r="H241" i="33"/>
  <c r="AA240" i="33"/>
  <c r="Z240" i="33"/>
  <c r="Y240" i="33"/>
  <c r="X240" i="33"/>
  <c r="W240" i="33"/>
  <c r="AQ240" i="33"/>
  <c r="H240" i="33"/>
  <c r="AI239" i="33"/>
  <c r="AH239" i="33"/>
  <c r="AG239" i="33"/>
  <c r="AF239" i="33"/>
  <c r="AE239" i="33"/>
  <c r="AA239" i="33"/>
  <c r="Z239" i="33"/>
  <c r="Y239" i="33"/>
  <c r="X239" i="33"/>
  <c r="W239" i="33"/>
  <c r="AQ239" i="33"/>
  <c r="H239" i="33"/>
  <c r="AA238" i="33"/>
  <c r="Z238" i="33"/>
  <c r="Y238" i="33"/>
  <c r="X238" i="33"/>
  <c r="W238" i="33"/>
  <c r="AQ238" i="33"/>
  <c r="H238" i="33"/>
  <c r="AI237" i="33"/>
  <c r="AH237" i="33"/>
  <c r="AG237" i="33"/>
  <c r="AF237" i="33"/>
  <c r="AE237" i="33"/>
  <c r="AA237" i="33"/>
  <c r="Z237" i="33"/>
  <c r="Y237" i="33"/>
  <c r="X237" i="33"/>
  <c r="W237" i="33"/>
  <c r="AQ237" i="33"/>
  <c r="H237" i="33"/>
  <c r="AA236" i="33"/>
  <c r="Z236" i="33"/>
  <c r="Y236" i="33"/>
  <c r="X236" i="33"/>
  <c r="W236" i="33"/>
  <c r="AQ236" i="33"/>
  <c r="H236" i="33"/>
  <c r="AA235" i="33"/>
  <c r="Z235" i="33"/>
  <c r="Y235" i="33"/>
  <c r="X235" i="33"/>
  <c r="W235" i="33"/>
  <c r="AQ235" i="33"/>
  <c r="H235" i="33"/>
  <c r="AI234" i="33"/>
  <c r="AH234" i="33"/>
  <c r="AG234" i="33"/>
  <c r="AF234" i="33"/>
  <c r="AE234" i="33"/>
  <c r="AA234" i="33"/>
  <c r="Z234" i="33"/>
  <c r="Y234" i="33"/>
  <c r="X234" i="33"/>
  <c r="W234" i="33"/>
  <c r="AQ234" i="33"/>
  <c r="H234" i="33"/>
  <c r="AI233" i="33"/>
  <c r="AH233" i="33"/>
  <c r="AG233" i="33"/>
  <c r="AF233" i="33"/>
  <c r="AE233" i="33"/>
  <c r="AA233" i="33"/>
  <c r="Z233" i="33"/>
  <c r="Y233" i="33"/>
  <c r="X233" i="33"/>
  <c r="W233" i="33"/>
  <c r="AQ233" i="33"/>
  <c r="H233" i="33"/>
  <c r="AA232" i="33"/>
  <c r="Z232" i="33"/>
  <c r="Y232" i="33"/>
  <c r="X232" i="33"/>
  <c r="W232" i="33"/>
  <c r="AQ232" i="33"/>
  <c r="H232" i="33"/>
  <c r="AA231" i="33"/>
  <c r="Z231" i="33"/>
  <c r="Y231" i="33"/>
  <c r="X231" i="33"/>
  <c r="W231" i="33"/>
  <c r="AQ231" i="33"/>
  <c r="H231" i="33"/>
  <c r="AA230" i="33"/>
  <c r="Z230" i="33"/>
  <c r="Y230" i="33"/>
  <c r="X230" i="33"/>
  <c r="W230" i="33"/>
  <c r="AQ230" i="33"/>
  <c r="H230" i="33"/>
  <c r="AA229" i="33"/>
  <c r="Z229" i="33"/>
  <c r="Y229" i="33"/>
  <c r="X229" i="33"/>
  <c r="W229" i="33"/>
  <c r="AQ229" i="33"/>
  <c r="H229" i="33"/>
  <c r="AA228" i="33"/>
  <c r="Z228" i="33"/>
  <c r="Y228" i="33"/>
  <c r="X228" i="33"/>
  <c r="W228" i="33"/>
  <c r="AQ228" i="33"/>
  <c r="H228" i="33"/>
  <c r="AI227" i="33"/>
  <c r="AH227" i="33"/>
  <c r="AG227" i="33"/>
  <c r="AF227" i="33"/>
  <c r="AE227" i="33"/>
  <c r="AA227" i="33"/>
  <c r="Z227" i="33"/>
  <c r="Y227" i="33"/>
  <c r="X227" i="33"/>
  <c r="W227" i="33"/>
  <c r="AQ227" i="33"/>
  <c r="H227" i="33"/>
  <c r="AI226" i="33"/>
  <c r="AH226" i="33"/>
  <c r="AG226" i="33"/>
  <c r="AF226" i="33"/>
  <c r="AE226" i="33"/>
  <c r="AA226" i="33"/>
  <c r="Z226" i="33"/>
  <c r="Y226" i="33"/>
  <c r="X226" i="33"/>
  <c r="W226" i="33"/>
  <c r="AQ226" i="33"/>
  <c r="H226" i="33"/>
  <c r="AI225" i="33"/>
  <c r="AH225" i="33"/>
  <c r="AG225" i="33"/>
  <c r="AF225" i="33"/>
  <c r="AE225" i="33"/>
  <c r="AA225" i="33"/>
  <c r="Z225" i="33"/>
  <c r="Y225" i="33"/>
  <c r="X225" i="33"/>
  <c r="W225" i="33"/>
  <c r="AQ225" i="33"/>
  <c r="H225" i="33"/>
  <c r="AA224" i="33"/>
  <c r="Z224" i="33"/>
  <c r="Y224" i="33"/>
  <c r="X224" i="33"/>
  <c r="W224" i="33"/>
  <c r="AQ224" i="33"/>
  <c r="H224" i="33"/>
  <c r="AA223" i="33"/>
  <c r="Z223" i="33"/>
  <c r="Y223" i="33"/>
  <c r="X223" i="33"/>
  <c r="W223" i="33"/>
  <c r="AQ223" i="33"/>
  <c r="H223" i="33"/>
  <c r="AA222" i="33"/>
  <c r="Z222" i="33"/>
  <c r="Y222" i="33"/>
  <c r="X222" i="33"/>
  <c r="W222" i="33"/>
  <c r="AQ222" i="33"/>
  <c r="H222" i="33"/>
  <c r="AA221" i="33"/>
  <c r="Z221" i="33"/>
  <c r="Y221" i="33"/>
  <c r="X221" i="33"/>
  <c r="W221" i="33"/>
  <c r="AQ221" i="33"/>
  <c r="H221" i="33"/>
  <c r="AA220" i="33"/>
  <c r="Z220" i="33"/>
  <c r="Y220" i="33"/>
  <c r="X220" i="33"/>
  <c r="W220" i="33"/>
  <c r="AQ220" i="33"/>
  <c r="H220" i="33"/>
  <c r="AA219" i="33"/>
  <c r="Z219" i="33"/>
  <c r="Y219" i="33"/>
  <c r="X219" i="33"/>
  <c r="W219" i="33"/>
  <c r="AQ219" i="33"/>
  <c r="H219" i="33"/>
  <c r="AA218" i="33"/>
  <c r="Z218" i="33"/>
  <c r="Y218" i="33"/>
  <c r="X218" i="33"/>
  <c r="W218" i="33"/>
  <c r="AQ218" i="33"/>
  <c r="H218" i="33"/>
  <c r="AI216" i="33"/>
  <c r="AH216" i="33"/>
  <c r="AG216" i="33"/>
  <c r="AF216" i="33"/>
  <c r="AE216" i="33"/>
  <c r="AA216" i="33"/>
  <c r="Z216" i="33"/>
  <c r="Y216" i="33"/>
  <c r="X216" i="33"/>
  <c r="W216" i="33"/>
  <c r="AQ216" i="33"/>
  <c r="H216" i="33"/>
  <c r="AI215" i="33"/>
  <c r="AH215" i="33"/>
  <c r="AG215" i="33"/>
  <c r="AF215" i="33"/>
  <c r="AE215" i="33"/>
  <c r="AA215" i="33"/>
  <c r="Z215" i="33"/>
  <c r="Y215" i="33"/>
  <c r="X215" i="33"/>
  <c r="W215" i="33"/>
  <c r="AQ215" i="33"/>
  <c r="H215" i="33"/>
  <c r="AI214" i="33"/>
  <c r="AH214" i="33"/>
  <c r="AG214" i="33"/>
  <c r="AF214" i="33"/>
  <c r="AE214" i="33"/>
  <c r="AA214" i="33"/>
  <c r="Z214" i="33"/>
  <c r="Y214" i="33"/>
  <c r="X214" i="33"/>
  <c r="W214" i="33"/>
  <c r="AQ214" i="33"/>
  <c r="H214" i="33"/>
  <c r="AI213" i="33"/>
  <c r="AH213" i="33"/>
  <c r="AG213" i="33"/>
  <c r="AF213" i="33"/>
  <c r="AE213" i="33"/>
  <c r="AA213" i="33"/>
  <c r="Z213" i="33"/>
  <c r="Y213" i="33"/>
  <c r="X213" i="33"/>
  <c r="W213" i="33"/>
  <c r="AQ213" i="33"/>
  <c r="H213" i="33"/>
  <c r="AI210" i="33"/>
  <c r="AH210" i="33"/>
  <c r="AG210" i="33"/>
  <c r="AF210" i="33"/>
  <c r="AE210" i="33"/>
  <c r="AA210" i="33"/>
  <c r="Z210" i="33"/>
  <c r="Y210" i="33"/>
  <c r="X210" i="33"/>
  <c r="W210" i="33"/>
  <c r="AQ210" i="33"/>
  <c r="H210" i="33"/>
  <c r="AI209" i="33"/>
  <c r="AH209" i="33"/>
  <c r="AG209" i="33"/>
  <c r="AF209" i="33"/>
  <c r="AE209" i="33"/>
  <c r="AA209" i="33"/>
  <c r="Z209" i="33"/>
  <c r="Y209" i="33"/>
  <c r="X209" i="33"/>
  <c r="W209" i="33"/>
  <c r="AQ209" i="33"/>
  <c r="H209" i="33"/>
  <c r="AI205" i="33"/>
  <c r="AH205" i="33"/>
  <c r="AG205" i="33"/>
  <c r="AF205" i="33"/>
  <c r="AE205" i="33"/>
  <c r="AA205" i="33"/>
  <c r="Z205" i="33"/>
  <c r="Y205" i="33"/>
  <c r="X205" i="33"/>
  <c r="W205" i="33"/>
  <c r="AQ205" i="33"/>
  <c r="H205" i="33"/>
  <c r="AI204" i="33"/>
  <c r="AH204" i="33"/>
  <c r="AG204" i="33"/>
  <c r="AF204" i="33"/>
  <c r="AE204" i="33"/>
  <c r="AA204" i="33"/>
  <c r="Z204" i="33"/>
  <c r="Y204" i="33"/>
  <c r="X204" i="33"/>
  <c r="W204" i="33"/>
  <c r="AQ204" i="33"/>
  <c r="H204" i="33"/>
  <c r="AI202" i="33"/>
  <c r="AH202" i="33"/>
  <c r="AG202" i="33"/>
  <c r="AF202" i="33"/>
  <c r="AE202" i="33"/>
  <c r="AA202" i="33"/>
  <c r="Z202" i="33"/>
  <c r="Y202" i="33"/>
  <c r="X202" i="33"/>
  <c r="W202" i="33"/>
  <c r="AQ202" i="33"/>
  <c r="H202" i="33"/>
  <c r="AI201" i="33"/>
  <c r="AH201" i="33"/>
  <c r="AG201" i="33"/>
  <c r="AF201" i="33"/>
  <c r="AE201" i="33"/>
  <c r="AA201" i="33"/>
  <c r="Z201" i="33"/>
  <c r="Y201" i="33"/>
  <c r="X201" i="33"/>
  <c r="W201" i="33"/>
  <c r="AQ201" i="33"/>
  <c r="H201" i="33"/>
  <c r="AI200" i="33"/>
  <c r="AH200" i="33"/>
  <c r="AG200" i="33"/>
  <c r="AF200" i="33"/>
  <c r="AE200" i="33"/>
  <c r="AA200" i="33"/>
  <c r="Z200" i="33"/>
  <c r="Y200" i="33"/>
  <c r="X200" i="33"/>
  <c r="W200" i="33"/>
  <c r="AQ200" i="33"/>
  <c r="H200" i="33"/>
  <c r="AI199" i="33"/>
  <c r="AH199" i="33"/>
  <c r="AG199" i="33"/>
  <c r="AF199" i="33"/>
  <c r="AE199" i="33"/>
  <c r="AA199" i="33"/>
  <c r="Z199" i="33"/>
  <c r="Y199" i="33"/>
  <c r="X199" i="33"/>
  <c r="W199" i="33"/>
  <c r="AQ199" i="33"/>
  <c r="H199" i="33"/>
  <c r="AI198" i="33"/>
  <c r="AH198" i="33"/>
  <c r="AG198" i="33"/>
  <c r="AF198" i="33"/>
  <c r="AE198" i="33"/>
  <c r="AA198" i="33"/>
  <c r="Z198" i="33"/>
  <c r="Y198" i="33"/>
  <c r="X198" i="33"/>
  <c r="W198" i="33"/>
  <c r="AQ198" i="33"/>
  <c r="H198" i="33"/>
  <c r="AI196" i="33"/>
  <c r="AH196" i="33"/>
  <c r="AG196" i="33"/>
  <c r="AF196" i="33"/>
  <c r="AE196" i="33"/>
  <c r="AA196" i="33"/>
  <c r="Z196" i="33"/>
  <c r="Y196" i="33"/>
  <c r="X196" i="33"/>
  <c r="W196" i="33"/>
  <c r="AQ196" i="33"/>
  <c r="H196" i="33"/>
  <c r="AI195" i="33"/>
  <c r="AH195" i="33"/>
  <c r="AG195" i="33"/>
  <c r="AF195" i="33"/>
  <c r="AE195" i="33"/>
  <c r="AA195" i="33"/>
  <c r="Z195" i="33"/>
  <c r="Y195" i="33"/>
  <c r="X195" i="33"/>
  <c r="W195" i="33"/>
  <c r="AQ195" i="33"/>
  <c r="H195" i="33"/>
  <c r="AI193" i="33"/>
  <c r="AH193" i="33"/>
  <c r="AG193" i="33"/>
  <c r="AF193" i="33"/>
  <c r="AE193" i="33"/>
  <c r="AA193" i="33"/>
  <c r="Z193" i="33"/>
  <c r="Y193" i="33"/>
  <c r="X193" i="33"/>
  <c r="W193" i="33"/>
  <c r="AQ193" i="33"/>
  <c r="H193" i="33"/>
  <c r="AI192" i="33"/>
  <c r="AH192" i="33"/>
  <c r="AG192" i="33"/>
  <c r="AF192" i="33"/>
  <c r="AE192" i="33"/>
  <c r="AA192" i="33"/>
  <c r="Z192" i="33"/>
  <c r="Y192" i="33"/>
  <c r="X192" i="33"/>
  <c r="W192" i="33"/>
  <c r="AQ192" i="33"/>
  <c r="H192" i="33"/>
  <c r="AI191" i="33"/>
  <c r="AH191" i="33"/>
  <c r="AG191" i="33"/>
  <c r="AF191" i="33"/>
  <c r="AE191" i="33"/>
  <c r="AA191" i="33"/>
  <c r="Z191" i="33"/>
  <c r="Y191" i="33"/>
  <c r="X191" i="33"/>
  <c r="W191" i="33"/>
  <c r="AQ191" i="33"/>
  <c r="H191" i="33"/>
  <c r="AI190" i="33"/>
  <c r="AH190" i="33"/>
  <c r="AG190" i="33"/>
  <c r="AF190" i="33"/>
  <c r="AE190" i="33"/>
  <c r="AA190" i="33"/>
  <c r="Z190" i="33"/>
  <c r="Y190" i="33"/>
  <c r="X190" i="33"/>
  <c r="W190" i="33"/>
  <c r="AQ190" i="33"/>
  <c r="H190" i="33"/>
  <c r="AI188" i="33"/>
  <c r="AH188" i="33"/>
  <c r="AG188" i="33"/>
  <c r="AF188" i="33"/>
  <c r="AE188" i="33"/>
  <c r="AA188" i="33"/>
  <c r="Z188" i="33"/>
  <c r="Y188" i="33"/>
  <c r="X188" i="33"/>
  <c r="W188" i="33"/>
  <c r="AQ188" i="33"/>
  <c r="H188" i="33"/>
  <c r="AI187" i="33"/>
  <c r="AH187" i="33"/>
  <c r="AG187" i="33"/>
  <c r="AF187" i="33"/>
  <c r="AE187" i="33"/>
  <c r="AA187" i="33"/>
  <c r="Z187" i="33"/>
  <c r="Y187" i="33"/>
  <c r="X187" i="33"/>
  <c r="W187" i="33"/>
  <c r="AQ187" i="33"/>
  <c r="H187" i="33"/>
  <c r="AI186" i="33"/>
  <c r="AH186" i="33"/>
  <c r="AG186" i="33"/>
  <c r="AF186" i="33"/>
  <c r="AE186" i="33"/>
  <c r="AA186" i="33"/>
  <c r="Z186" i="33"/>
  <c r="Y186" i="33"/>
  <c r="X186" i="33"/>
  <c r="W186" i="33"/>
  <c r="AQ186" i="33"/>
  <c r="H186" i="33"/>
  <c r="AI184" i="33"/>
  <c r="AH184" i="33"/>
  <c r="AG184" i="33"/>
  <c r="AF184" i="33"/>
  <c r="AE184" i="33"/>
  <c r="AA184" i="33"/>
  <c r="Z184" i="33"/>
  <c r="Y184" i="33"/>
  <c r="X184" i="33"/>
  <c r="W184" i="33"/>
  <c r="AQ184" i="33"/>
  <c r="H184" i="33"/>
  <c r="AI183" i="33"/>
  <c r="AH183" i="33"/>
  <c r="AG183" i="33"/>
  <c r="AF183" i="33"/>
  <c r="AE183" i="33"/>
  <c r="AA183" i="33"/>
  <c r="Z183" i="33"/>
  <c r="Y183" i="33"/>
  <c r="X183" i="33"/>
  <c r="W183" i="33"/>
  <c r="AQ183" i="33"/>
  <c r="H183" i="33"/>
  <c r="AI182" i="33"/>
  <c r="AH182" i="33"/>
  <c r="AG182" i="33"/>
  <c r="AF182" i="33"/>
  <c r="AE182" i="33"/>
  <c r="AA182" i="33"/>
  <c r="Z182" i="33"/>
  <c r="Y182" i="33"/>
  <c r="X182" i="33"/>
  <c r="W182" i="33"/>
  <c r="AQ182" i="33"/>
  <c r="H182" i="33"/>
  <c r="AI180" i="33"/>
  <c r="AH180" i="33"/>
  <c r="AG180" i="33"/>
  <c r="AF180" i="33"/>
  <c r="AE180" i="33"/>
  <c r="AA180" i="33"/>
  <c r="Z180" i="33"/>
  <c r="Y180" i="33"/>
  <c r="X180" i="33"/>
  <c r="W180" i="33"/>
  <c r="AQ180" i="33"/>
  <c r="H180" i="33"/>
  <c r="AI179" i="33"/>
  <c r="AH179" i="33"/>
  <c r="AG179" i="33"/>
  <c r="AF179" i="33"/>
  <c r="AE179" i="33"/>
  <c r="AA179" i="33"/>
  <c r="Z179" i="33"/>
  <c r="Y179" i="33"/>
  <c r="X179" i="33"/>
  <c r="W179" i="33"/>
  <c r="AQ179" i="33"/>
  <c r="H179" i="33"/>
  <c r="AI178" i="33"/>
  <c r="AH178" i="33"/>
  <c r="AG178" i="33"/>
  <c r="AF178" i="33"/>
  <c r="AE178" i="33"/>
  <c r="AA178" i="33"/>
  <c r="Z178" i="33"/>
  <c r="Y178" i="33"/>
  <c r="X178" i="33"/>
  <c r="W178" i="33"/>
  <c r="AQ178" i="33"/>
  <c r="H178" i="33"/>
  <c r="AI177" i="33"/>
  <c r="AH177" i="33"/>
  <c r="AG177" i="33"/>
  <c r="AF177" i="33"/>
  <c r="AE177" i="33"/>
  <c r="AA177" i="33"/>
  <c r="Z177" i="33"/>
  <c r="Y177" i="33"/>
  <c r="X177" i="33"/>
  <c r="W177" i="33"/>
  <c r="AQ177" i="33"/>
  <c r="H177" i="33"/>
  <c r="AI176" i="33"/>
  <c r="AH176" i="33"/>
  <c r="AG176" i="33"/>
  <c r="AF176" i="33"/>
  <c r="AE176" i="33"/>
  <c r="AA176" i="33"/>
  <c r="Z176" i="33"/>
  <c r="Y176" i="33"/>
  <c r="X176" i="33"/>
  <c r="W176" i="33"/>
  <c r="AQ176" i="33"/>
  <c r="H176" i="33"/>
  <c r="AI174" i="33"/>
  <c r="AH174" i="33"/>
  <c r="AG174" i="33"/>
  <c r="AF174" i="33"/>
  <c r="AE174" i="33"/>
  <c r="AA174" i="33"/>
  <c r="Z174" i="33"/>
  <c r="Y174" i="33"/>
  <c r="X174" i="33"/>
  <c r="W174" i="33"/>
  <c r="AQ174" i="33"/>
  <c r="H174" i="33"/>
  <c r="AI173" i="33"/>
  <c r="AH173" i="33"/>
  <c r="AG173" i="33"/>
  <c r="AF173" i="33"/>
  <c r="AE173" i="33"/>
  <c r="AA173" i="33"/>
  <c r="Z173" i="33"/>
  <c r="Y173" i="33"/>
  <c r="X173" i="33"/>
  <c r="W173" i="33"/>
  <c r="AQ173" i="33"/>
  <c r="H173" i="33"/>
  <c r="AI172" i="33"/>
  <c r="AH172" i="33"/>
  <c r="AG172" i="33"/>
  <c r="AF172" i="33"/>
  <c r="AE172" i="33"/>
  <c r="AA172" i="33"/>
  <c r="Z172" i="33"/>
  <c r="Y172" i="33"/>
  <c r="X172" i="33"/>
  <c r="W172" i="33"/>
  <c r="AQ172" i="33"/>
  <c r="H172" i="33"/>
  <c r="AI171" i="33"/>
  <c r="AH171" i="33"/>
  <c r="AG171" i="33"/>
  <c r="AF171" i="33"/>
  <c r="AE171" i="33"/>
  <c r="AA171" i="33"/>
  <c r="Z171" i="33"/>
  <c r="Y171" i="33"/>
  <c r="X171" i="33"/>
  <c r="W171" i="33"/>
  <c r="AQ171" i="33"/>
  <c r="H171" i="33"/>
  <c r="AI170" i="33"/>
  <c r="AH170" i="33"/>
  <c r="AG170" i="33"/>
  <c r="AF170" i="33"/>
  <c r="AE170" i="33"/>
  <c r="AA170" i="33"/>
  <c r="Z170" i="33"/>
  <c r="Y170" i="33"/>
  <c r="X170" i="33"/>
  <c r="W170" i="33"/>
  <c r="AQ170" i="33"/>
  <c r="H170" i="33"/>
  <c r="AI168" i="33"/>
  <c r="AH168" i="33"/>
  <c r="AG168" i="33"/>
  <c r="AF168" i="33"/>
  <c r="AE168" i="33"/>
  <c r="AA168" i="33"/>
  <c r="Z168" i="33"/>
  <c r="Y168" i="33"/>
  <c r="X168" i="33"/>
  <c r="W168" i="33"/>
  <c r="AQ168" i="33"/>
  <c r="H168" i="33"/>
  <c r="AI167" i="33"/>
  <c r="AH167" i="33"/>
  <c r="AG167" i="33"/>
  <c r="AF167" i="33"/>
  <c r="AE167" i="33"/>
  <c r="AA167" i="33"/>
  <c r="Z167" i="33"/>
  <c r="Y167" i="33"/>
  <c r="X167" i="33"/>
  <c r="W167" i="33"/>
  <c r="AQ167" i="33"/>
  <c r="H167" i="33"/>
  <c r="AI166" i="33"/>
  <c r="AH166" i="33"/>
  <c r="AG166" i="33"/>
  <c r="AF166" i="33"/>
  <c r="AE166" i="33"/>
  <c r="AA166" i="33"/>
  <c r="Z166" i="33"/>
  <c r="Y166" i="33"/>
  <c r="X166" i="33"/>
  <c r="W166" i="33"/>
  <c r="AQ166" i="33"/>
  <c r="H166" i="33"/>
  <c r="AI165" i="33"/>
  <c r="AH165" i="33"/>
  <c r="AG165" i="33"/>
  <c r="AF165" i="33"/>
  <c r="AE165" i="33"/>
  <c r="AA165" i="33"/>
  <c r="Z165" i="33"/>
  <c r="Y165" i="33"/>
  <c r="X165" i="33"/>
  <c r="W165" i="33"/>
  <c r="AQ165" i="33"/>
  <c r="H165" i="33"/>
  <c r="AI164" i="33"/>
  <c r="AH164" i="33"/>
  <c r="AG164" i="33"/>
  <c r="AF164" i="33"/>
  <c r="AE164" i="33"/>
  <c r="AA164" i="33"/>
  <c r="Z164" i="33"/>
  <c r="Y164" i="33"/>
  <c r="X164" i="33"/>
  <c r="W164" i="33"/>
  <c r="AQ164" i="33"/>
  <c r="H164" i="33"/>
  <c r="AI161" i="33"/>
  <c r="AH161" i="33"/>
  <c r="AG161" i="33"/>
  <c r="AF161" i="33"/>
  <c r="AE161" i="33"/>
  <c r="AA161" i="33"/>
  <c r="Z161" i="33"/>
  <c r="Y161" i="33"/>
  <c r="X161" i="33"/>
  <c r="W161" i="33"/>
  <c r="AQ161" i="33"/>
  <c r="H161" i="33"/>
  <c r="AI160" i="33"/>
  <c r="AH160" i="33"/>
  <c r="AG160" i="33"/>
  <c r="AF160" i="33"/>
  <c r="AE160" i="33"/>
  <c r="AA160" i="33"/>
  <c r="Z160" i="33"/>
  <c r="Y160" i="33"/>
  <c r="X160" i="33"/>
  <c r="W160" i="33"/>
  <c r="AQ160" i="33"/>
  <c r="H160" i="33"/>
  <c r="AI158" i="33"/>
  <c r="AH158" i="33"/>
  <c r="AG158" i="33"/>
  <c r="AF158" i="33"/>
  <c r="AE158" i="33"/>
  <c r="AA158" i="33"/>
  <c r="Z158" i="33"/>
  <c r="Y158" i="33"/>
  <c r="X158" i="33"/>
  <c r="W158" i="33"/>
  <c r="AQ158" i="33"/>
  <c r="H158" i="33"/>
  <c r="AI157" i="33"/>
  <c r="AH157" i="33"/>
  <c r="AG157" i="33"/>
  <c r="AF157" i="33"/>
  <c r="AE157" i="33"/>
  <c r="AA157" i="33"/>
  <c r="Z157" i="33"/>
  <c r="Y157" i="33"/>
  <c r="X157" i="33"/>
  <c r="W157" i="33"/>
  <c r="AQ157" i="33"/>
  <c r="H157" i="33"/>
  <c r="AI155" i="33"/>
  <c r="AH155" i="33"/>
  <c r="AG155" i="33"/>
  <c r="AF155" i="33"/>
  <c r="AE155" i="33"/>
  <c r="AA155" i="33"/>
  <c r="Z155" i="33"/>
  <c r="Y155" i="33"/>
  <c r="X155" i="33"/>
  <c r="W155" i="33"/>
  <c r="AQ155" i="33"/>
  <c r="H155" i="33"/>
  <c r="AI154" i="33"/>
  <c r="AH154" i="33"/>
  <c r="AG154" i="33"/>
  <c r="AF154" i="33"/>
  <c r="AE154" i="33"/>
  <c r="AA154" i="33"/>
  <c r="Z154" i="33"/>
  <c r="Y154" i="33"/>
  <c r="X154" i="33"/>
  <c r="W154" i="33"/>
  <c r="AQ154" i="33"/>
  <c r="H154" i="33"/>
  <c r="AI151" i="33"/>
  <c r="AH151" i="33"/>
  <c r="AG151" i="33"/>
  <c r="AF151" i="33"/>
  <c r="AE151" i="33"/>
  <c r="AA151" i="33"/>
  <c r="Z151" i="33"/>
  <c r="Y151" i="33"/>
  <c r="X151" i="33"/>
  <c r="W151" i="33"/>
  <c r="AQ151" i="33"/>
  <c r="H151" i="33"/>
  <c r="AI150" i="33"/>
  <c r="AH150" i="33"/>
  <c r="AG150" i="33"/>
  <c r="AF150" i="33"/>
  <c r="AE150" i="33"/>
  <c r="AA150" i="33"/>
  <c r="Z150" i="33"/>
  <c r="Y150" i="33"/>
  <c r="X150" i="33"/>
  <c r="W150" i="33"/>
  <c r="AQ150" i="33"/>
  <c r="H150" i="33"/>
  <c r="AI149" i="33"/>
  <c r="AH149" i="33"/>
  <c r="AG149" i="33"/>
  <c r="AF149" i="33"/>
  <c r="AE149" i="33"/>
  <c r="AA149" i="33"/>
  <c r="Z149" i="33"/>
  <c r="Y149" i="33"/>
  <c r="X149" i="33"/>
  <c r="W149" i="33"/>
  <c r="AQ149" i="33"/>
  <c r="H149" i="33"/>
  <c r="AI147" i="33"/>
  <c r="AH147" i="33"/>
  <c r="AG147" i="33"/>
  <c r="AF147" i="33"/>
  <c r="AE147" i="33"/>
  <c r="AA147" i="33"/>
  <c r="Z147" i="33"/>
  <c r="Y147" i="33"/>
  <c r="X147" i="33"/>
  <c r="W147" i="33"/>
  <c r="AQ147" i="33"/>
  <c r="H147" i="33"/>
  <c r="AI146" i="33"/>
  <c r="AH146" i="33"/>
  <c r="AG146" i="33"/>
  <c r="AF146" i="33"/>
  <c r="AE146" i="33"/>
  <c r="AA146" i="33"/>
  <c r="Z146" i="33"/>
  <c r="Y146" i="33"/>
  <c r="X146" i="33"/>
  <c r="W146" i="33"/>
  <c r="AQ146" i="33"/>
  <c r="H146" i="33"/>
  <c r="AI145" i="33"/>
  <c r="AH145" i="33"/>
  <c r="AG145" i="33"/>
  <c r="AF145" i="33"/>
  <c r="AE145" i="33"/>
  <c r="AA145" i="33"/>
  <c r="Z145" i="33"/>
  <c r="Y145" i="33"/>
  <c r="X145" i="33"/>
  <c r="W145" i="33"/>
  <c r="AQ145" i="33"/>
  <c r="H145" i="33"/>
  <c r="AI144" i="33"/>
  <c r="AH144" i="33"/>
  <c r="AG144" i="33"/>
  <c r="AF144" i="33"/>
  <c r="AE144" i="33"/>
  <c r="AA144" i="33"/>
  <c r="Z144" i="33"/>
  <c r="Y144" i="33"/>
  <c r="X144" i="33"/>
  <c r="W144" i="33"/>
  <c r="AQ144" i="33"/>
  <c r="H144" i="33"/>
  <c r="AI143" i="33"/>
  <c r="AH143" i="33"/>
  <c r="AG143" i="33"/>
  <c r="AF143" i="33"/>
  <c r="AE143" i="33"/>
  <c r="AA143" i="33"/>
  <c r="Z143" i="33"/>
  <c r="Y143" i="33"/>
  <c r="X143" i="33"/>
  <c r="W143" i="33"/>
  <c r="AQ143" i="33"/>
  <c r="H143" i="33"/>
  <c r="AI142" i="33"/>
  <c r="AH142" i="33"/>
  <c r="AG142" i="33"/>
  <c r="AF142" i="33"/>
  <c r="AE142" i="33"/>
  <c r="AA142" i="33"/>
  <c r="Z142" i="33"/>
  <c r="Y142" i="33"/>
  <c r="X142" i="33"/>
  <c r="W142" i="33"/>
  <c r="AQ142" i="33"/>
  <c r="H142" i="33"/>
  <c r="AI141" i="33"/>
  <c r="AH141" i="33"/>
  <c r="AG141" i="33"/>
  <c r="AF141" i="33"/>
  <c r="AE141" i="33"/>
  <c r="AA141" i="33"/>
  <c r="Z141" i="33"/>
  <c r="Y141" i="33"/>
  <c r="X141" i="33"/>
  <c r="W141" i="33"/>
  <c r="AQ141" i="33"/>
  <c r="H141" i="33"/>
  <c r="AI140" i="33"/>
  <c r="AH140" i="33"/>
  <c r="AG140" i="33"/>
  <c r="AF140" i="33"/>
  <c r="AE140" i="33"/>
  <c r="AA140" i="33"/>
  <c r="Z140" i="33"/>
  <c r="Y140" i="33"/>
  <c r="X140" i="33"/>
  <c r="W140" i="33"/>
  <c r="AQ140" i="33"/>
  <c r="H140" i="33"/>
  <c r="AI139" i="33"/>
  <c r="AH139" i="33"/>
  <c r="AG139" i="33"/>
  <c r="AF139" i="33"/>
  <c r="AE139" i="33"/>
  <c r="AA139" i="33"/>
  <c r="Z139" i="33"/>
  <c r="Y139" i="33"/>
  <c r="X139" i="33"/>
  <c r="W139" i="33"/>
  <c r="AQ139" i="33"/>
  <c r="H139" i="33"/>
  <c r="AI138" i="33"/>
  <c r="AH138" i="33"/>
  <c r="AG138" i="33"/>
  <c r="AF138" i="33"/>
  <c r="AE138" i="33"/>
  <c r="AA138" i="33"/>
  <c r="Z138" i="33"/>
  <c r="Y138" i="33"/>
  <c r="X138" i="33"/>
  <c r="W138" i="33"/>
  <c r="AQ138" i="33"/>
  <c r="H138" i="33"/>
  <c r="AI137" i="33"/>
  <c r="AH137" i="33"/>
  <c r="AG137" i="33"/>
  <c r="AF137" i="33"/>
  <c r="AE137" i="33"/>
  <c r="AA137" i="33"/>
  <c r="Z137" i="33"/>
  <c r="Y137" i="33"/>
  <c r="X137" i="33"/>
  <c r="W137" i="33"/>
  <c r="AQ137" i="33"/>
  <c r="H137" i="33"/>
  <c r="AI136" i="33"/>
  <c r="AH136" i="33"/>
  <c r="AG136" i="33"/>
  <c r="AF136" i="33"/>
  <c r="AE136" i="33"/>
  <c r="AA136" i="33"/>
  <c r="Z136" i="33"/>
  <c r="Y136" i="33"/>
  <c r="X136" i="33"/>
  <c r="W136" i="33"/>
  <c r="AQ136" i="33"/>
  <c r="H136" i="33"/>
  <c r="AI135" i="33"/>
  <c r="AH135" i="33"/>
  <c r="AG135" i="33"/>
  <c r="AF135" i="33"/>
  <c r="AE135" i="33"/>
  <c r="AA135" i="33"/>
  <c r="Z135" i="33"/>
  <c r="Y135" i="33"/>
  <c r="X135" i="33"/>
  <c r="W135" i="33"/>
  <c r="AQ135" i="33"/>
  <c r="H135" i="33"/>
  <c r="AI134" i="33"/>
  <c r="AH134" i="33"/>
  <c r="AG134" i="33"/>
  <c r="AF134" i="33"/>
  <c r="AE134" i="33"/>
  <c r="AA134" i="33"/>
  <c r="Z134" i="33"/>
  <c r="Y134" i="33"/>
  <c r="X134" i="33"/>
  <c r="W134" i="33"/>
  <c r="AQ134" i="33"/>
  <c r="H134" i="33"/>
  <c r="AI133" i="33"/>
  <c r="AH133" i="33"/>
  <c r="AG133" i="33"/>
  <c r="AF133" i="33"/>
  <c r="AE133" i="33"/>
  <c r="AA133" i="33"/>
  <c r="Z133" i="33"/>
  <c r="Y133" i="33"/>
  <c r="X133" i="33"/>
  <c r="W133" i="33"/>
  <c r="AQ133" i="33"/>
  <c r="H133" i="33"/>
  <c r="AI132" i="33"/>
  <c r="AH132" i="33"/>
  <c r="AG132" i="33"/>
  <c r="AF132" i="33"/>
  <c r="AE132" i="33"/>
  <c r="AA132" i="33"/>
  <c r="Z132" i="33"/>
  <c r="Y132" i="33"/>
  <c r="X132" i="33"/>
  <c r="W132" i="33"/>
  <c r="AQ132" i="33"/>
  <c r="H132" i="33"/>
  <c r="AI130" i="33"/>
  <c r="AH130" i="33"/>
  <c r="AG130" i="33"/>
  <c r="AF130" i="33"/>
  <c r="AE130" i="33"/>
  <c r="AA130" i="33"/>
  <c r="Z130" i="33"/>
  <c r="Y130" i="33"/>
  <c r="X130" i="33"/>
  <c r="W130" i="33"/>
  <c r="AQ130" i="33"/>
  <c r="H130" i="33"/>
  <c r="AI129" i="33"/>
  <c r="AH129" i="33"/>
  <c r="AG129" i="33"/>
  <c r="AF129" i="33"/>
  <c r="AE129" i="33"/>
  <c r="AA129" i="33"/>
  <c r="Z129" i="33"/>
  <c r="Y129" i="33"/>
  <c r="X129" i="33"/>
  <c r="W129" i="33"/>
  <c r="AQ129" i="33"/>
  <c r="H129" i="33"/>
  <c r="AI127" i="33"/>
  <c r="AH127" i="33"/>
  <c r="AG127" i="33"/>
  <c r="AF127" i="33"/>
  <c r="AE127" i="33"/>
  <c r="AA127" i="33"/>
  <c r="Z127" i="33"/>
  <c r="Y127" i="33"/>
  <c r="X127" i="33"/>
  <c r="W127" i="33"/>
  <c r="AQ127" i="33"/>
  <c r="H127" i="33"/>
  <c r="AI126" i="33"/>
  <c r="AH126" i="33"/>
  <c r="AG126" i="33"/>
  <c r="AF126" i="33"/>
  <c r="AE126" i="33"/>
  <c r="AA126" i="33"/>
  <c r="Z126" i="33"/>
  <c r="Y126" i="33"/>
  <c r="X126" i="33"/>
  <c r="W126" i="33"/>
  <c r="AQ126" i="33"/>
  <c r="H126" i="33"/>
  <c r="AI125" i="33"/>
  <c r="AH125" i="33"/>
  <c r="AG125" i="33"/>
  <c r="AF125" i="33"/>
  <c r="AE125" i="33"/>
  <c r="AA125" i="33"/>
  <c r="Z125" i="33"/>
  <c r="Y125" i="33"/>
  <c r="X125" i="33"/>
  <c r="W125" i="33"/>
  <c r="AQ125" i="33"/>
  <c r="H125" i="33"/>
  <c r="AI124" i="33"/>
  <c r="AH124" i="33"/>
  <c r="AG124" i="33"/>
  <c r="AF124" i="33"/>
  <c r="AE124" i="33"/>
  <c r="AA124" i="33"/>
  <c r="Z124" i="33"/>
  <c r="Y124" i="33"/>
  <c r="X124" i="33"/>
  <c r="W124" i="33"/>
  <c r="AQ124" i="33"/>
  <c r="H124" i="33"/>
  <c r="AI123" i="33"/>
  <c r="AH123" i="33"/>
  <c r="AG123" i="33"/>
  <c r="AF123" i="33"/>
  <c r="AE123" i="33"/>
  <c r="AA123" i="33"/>
  <c r="Z123" i="33"/>
  <c r="Y123" i="33"/>
  <c r="X123" i="33"/>
  <c r="W123" i="33"/>
  <c r="AQ123" i="33"/>
  <c r="H123" i="33"/>
  <c r="AI122" i="33"/>
  <c r="AH122" i="33"/>
  <c r="AG122" i="33"/>
  <c r="AF122" i="33"/>
  <c r="AE122" i="33"/>
  <c r="AA122" i="33"/>
  <c r="Z122" i="33"/>
  <c r="Y122" i="33"/>
  <c r="X122" i="33"/>
  <c r="W122" i="33"/>
  <c r="AQ122" i="33"/>
  <c r="H122" i="33"/>
  <c r="AI121" i="33"/>
  <c r="AH121" i="33"/>
  <c r="AG121" i="33"/>
  <c r="AF121" i="33"/>
  <c r="AE121" i="33"/>
  <c r="AA121" i="33"/>
  <c r="Z121" i="33"/>
  <c r="Y121" i="33"/>
  <c r="X121" i="33"/>
  <c r="W121" i="33"/>
  <c r="AQ121" i="33"/>
  <c r="H121" i="33"/>
  <c r="AI120" i="33"/>
  <c r="AH120" i="33"/>
  <c r="AG120" i="33"/>
  <c r="AF120" i="33"/>
  <c r="AE120" i="33"/>
  <c r="AA120" i="33"/>
  <c r="Z120" i="33"/>
  <c r="Y120" i="33"/>
  <c r="X120" i="33"/>
  <c r="W120" i="33"/>
  <c r="AQ120" i="33"/>
  <c r="H120" i="33"/>
  <c r="AI119" i="33"/>
  <c r="AH119" i="33"/>
  <c r="AG119" i="33"/>
  <c r="AF119" i="33"/>
  <c r="AE119" i="33"/>
  <c r="AA119" i="33"/>
  <c r="Z119" i="33"/>
  <c r="Y119" i="33"/>
  <c r="X119" i="33"/>
  <c r="W119" i="33"/>
  <c r="AQ119" i="33"/>
  <c r="H119" i="33"/>
  <c r="AI118" i="33"/>
  <c r="AH118" i="33"/>
  <c r="AG118" i="33"/>
  <c r="AF118" i="33"/>
  <c r="AE118" i="33"/>
  <c r="AA118" i="33"/>
  <c r="Z118" i="33"/>
  <c r="Y118" i="33"/>
  <c r="X118" i="33"/>
  <c r="W118" i="33"/>
  <c r="AQ118" i="33"/>
  <c r="H118" i="33"/>
  <c r="AI117" i="33"/>
  <c r="AH117" i="33"/>
  <c r="AG117" i="33"/>
  <c r="AF117" i="33"/>
  <c r="AE117" i="33"/>
  <c r="AA117" i="33"/>
  <c r="Z117" i="33"/>
  <c r="Y117" i="33"/>
  <c r="X117" i="33"/>
  <c r="W117" i="33"/>
  <c r="AQ117" i="33"/>
  <c r="H117" i="33"/>
  <c r="AI116" i="33"/>
  <c r="AH116" i="33"/>
  <c r="AG116" i="33"/>
  <c r="AF116" i="33"/>
  <c r="AE116" i="33"/>
  <c r="AA116" i="33"/>
  <c r="Z116" i="33"/>
  <c r="Y116" i="33"/>
  <c r="X116" i="33"/>
  <c r="W116" i="33"/>
  <c r="AQ116" i="33"/>
  <c r="H116" i="33"/>
  <c r="AI115" i="33"/>
  <c r="AH115" i="33"/>
  <c r="AG115" i="33"/>
  <c r="AF115" i="33"/>
  <c r="AE115" i="33"/>
  <c r="AA115" i="33"/>
  <c r="Z115" i="33"/>
  <c r="Y115" i="33"/>
  <c r="X115" i="33"/>
  <c r="W115" i="33"/>
  <c r="AQ115" i="33"/>
  <c r="H115" i="33"/>
  <c r="AQ114" i="33"/>
  <c r="AI114" i="33"/>
  <c r="AH114" i="33"/>
  <c r="AG114" i="33"/>
  <c r="AF114" i="33"/>
  <c r="AE114" i="33"/>
  <c r="AA114" i="33"/>
  <c r="Z114" i="33"/>
  <c r="Y114" i="33"/>
  <c r="X114" i="33"/>
  <c r="W114" i="33"/>
  <c r="H114" i="33"/>
  <c r="AI113" i="33"/>
  <c r="AH113" i="33"/>
  <c r="AG113" i="33"/>
  <c r="AF113" i="33"/>
  <c r="AE113" i="33"/>
  <c r="AA113" i="33"/>
  <c r="Z113" i="33"/>
  <c r="Y113" i="33"/>
  <c r="X113" i="33"/>
  <c r="W113" i="33"/>
  <c r="AQ113" i="33"/>
  <c r="H113" i="33"/>
  <c r="AI112" i="33"/>
  <c r="AH112" i="33"/>
  <c r="AG112" i="33"/>
  <c r="AF112" i="33"/>
  <c r="AE112" i="33"/>
  <c r="AA112" i="33"/>
  <c r="Z112" i="33"/>
  <c r="Y112" i="33"/>
  <c r="X112" i="33"/>
  <c r="W112" i="33"/>
  <c r="AQ112" i="33"/>
  <c r="H112" i="33"/>
  <c r="AI111" i="33"/>
  <c r="AH111" i="33"/>
  <c r="AG111" i="33"/>
  <c r="AF111" i="33"/>
  <c r="AE111" i="33"/>
  <c r="AA111" i="33"/>
  <c r="Z111" i="33"/>
  <c r="Y111" i="33"/>
  <c r="X111" i="33"/>
  <c r="W111" i="33"/>
  <c r="AQ111" i="33"/>
  <c r="H111" i="33"/>
  <c r="AI110" i="33"/>
  <c r="AH110" i="33"/>
  <c r="AG110" i="33"/>
  <c r="AF110" i="33"/>
  <c r="AE110" i="33"/>
  <c r="AA110" i="33"/>
  <c r="Z110" i="33"/>
  <c r="Y110" i="33"/>
  <c r="X110" i="33"/>
  <c r="W110" i="33"/>
  <c r="AQ110" i="33"/>
  <c r="H110" i="33"/>
  <c r="AI109" i="33"/>
  <c r="AH109" i="33"/>
  <c r="AG109" i="33"/>
  <c r="AF109" i="33"/>
  <c r="AE109" i="33"/>
  <c r="AA109" i="33"/>
  <c r="Z109" i="33"/>
  <c r="Y109" i="33"/>
  <c r="X109" i="33"/>
  <c r="W109" i="33"/>
  <c r="AQ109" i="33"/>
  <c r="H109" i="33"/>
  <c r="AI108" i="33"/>
  <c r="AH108" i="33"/>
  <c r="AG108" i="33"/>
  <c r="AF108" i="33"/>
  <c r="AE108" i="33"/>
  <c r="AA108" i="33"/>
  <c r="Z108" i="33"/>
  <c r="Y108" i="33"/>
  <c r="X108" i="33"/>
  <c r="W108" i="33"/>
  <c r="AQ108" i="33"/>
  <c r="H108" i="33"/>
  <c r="AI107" i="33"/>
  <c r="AH107" i="33"/>
  <c r="AG107" i="33"/>
  <c r="AF107" i="33"/>
  <c r="AE107" i="33"/>
  <c r="AA107" i="33"/>
  <c r="Z107" i="33"/>
  <c r="Y107" i="33"/>
  <c r="X107" i="33"/>
  <c r="W107" i="33"/>
  <c r="AQ107" i="33"/>
  <c r="H107" i="33"/>
  <c r="AI106" i="33"/>
  <c r="AH106" i="33"/>
  <c r="AG106" i="33"/>
  <c r="AF106" i="33"/>
  <c r="AE106" i="33"/>
  <c r="AA106" i="33"/>
  <c r="Z106" i="33"/>
  <c r="Y106" i="33"/>
  <c r="X106" i="33"/>
  <c r="W106" i="33"/>
  <c r="AQ106" i="33"/>
  <c r="H106" i="33"/>
  <c r="AI105" i="33"/>
  <c r="AH105" i="33"/>
  <c r="AG105" i="33"/>
  <c r="AF105" i="33"/>
  <c r="AE105" i="33"/>
  <c r="AA105" i="33"/>
  <c r="Z105" i="33"/>
  <c r="Y105" i="33"/>
  <c r="X105" i="33"/>
  <c r="W105" i="33"/>
  <c r="AQ105" i="33"/>
  <c r="H105" i="33"/>
  <c r="AI103" i="33"/>
  <c r="AH103" i="33"/>
  <c r="AG103" i="33"/>
  <c r="AF103" i="33"/>
  <c r="AE103" i="33"/>
  <c r="AA103" i="33"/>
  <c r="Z103" i="33"/>
  <c r="Y103" i="33"/>
  <c r="X103" i="33"/>
  <c r="W103" i="33"/>
  <c r="AQ103" i="33"/>
  <c r="H103" i="33"/>
  <c r="AI102" i="33"/>
  <c r="AH102" i="33"/>
  <c r="AG102" i="33"/>
  <c r="AF102" i="33"/>
  <c r="AE102" i="33"/>
  <c r="AA102" i="33"/>
  <c r="Z102" i="33"/>
  <c r="Y102" i="33"/>
  <c r="X102" i="33"/>
  <c r="W102" i="33"/>
  <c r="AQ102" i="33"/>
  <c r="H102" i="33"/>
  <c r="AI101" i="33"/>
  <c r="AH101" i="33"/>
  <c r="AG101" i="33"/>
  <c r="AF101" i="33"/>
  <c r="AE101" i="33"/>
  <c r="AA101" i="33"/>
  <c r="Z101" i="33"/>
  <c r="Y101" i="33"/>
  <c r="X101" i="33"/>
  <c r="W101" i="33"/>
  <c r="AQ101" i="33"/>
  <c r="H101" i="33"/>
  <c r="AI100" i="33"/>
  <c r="AH100" i="33"/>
  <c r="AG100" i="33"/>
  <c r="AF100" i="33"/>
  <c r="AE100" i="33"/>
  <c r="AA100" i="33"/>
  <c r="Z100" i="33"/>
  <c r="Y100" i="33"/>
  <c r="X100" i="33"/>
  <c r="W100" i="33"/>
  <c r="AQ100" i="33"/>
  <c r="H100" i="33"/>
  <c r="AI99" i="33"/>
  <c r="AH99" i="33"/>
  <c r="AG99" i="33"/>
  <c r="AF99" i="33"/>
  <c r="AE99" i="33"/>
  <c r="AA99" i="33"/>
  <c r="Z99" i="33"/>
  <c r="Y99" i="33"/>
  <c r="X99" i="33"/>
  <c r="W99" i="33"/>
  <c r="AQ99" i="33"/>
  <c r="H99" i="33"/>
  <c r="AI97" i="33"/>
  <c r="AH97" i="33"/>
  <c r="AG97" i="33"/>
  <c r="AF97" i="33"/>
  <c r="AE97" i="33"/>
  <c r="AA97" i="33"/>
  <c r="Z97" i="33"/>
  <c r="Y97" i="33"/>
  <c r="X97" i="33"/>
  <c r="W97" i="33"/>
  <c r="AQ97" i="33"/>
  <c r="H97" i="33"/>
  <c r="AI96" i="33"/>
  <c r="AH96" i="33"/>
  <c r="AG96" i="33"/>
  <c r="AF96" i="33"/>
  <c r="AE96" i="33"/>
  <c r="AA96" i="33"/>
  <c r="Z96" i="33"/>
  <c r="Y96" i="33"/>
  <c r="X96" i="33"/>
  <c r="W96" i="33"/>
  <c r="AQ96" i="33"/>
  <c r="H96" i="33"/>
  <c r="AI95" i="33"/>
  <c r="AH95" i="33"/>
  <c r="AG95" i="33"/>
  <c r="AF95" i="33"/>
  <c r="AE95" i="33"/>
  <c r="AA95" i="33"/>
  <c r="Z95" i="33"/>
  <c r="Y95" i="33"/>
  <c r="X95" i="33"/>
  <c r="W95" i="33"/>
  <c r="AQ95" i="33"/>
  <c r="H95" i="33"/>
  <c r="AI94" i="33"/>
  <c r="AH94" i="33"/>
  <c r="AG94" i="33"/>
  <c r="AF94" i="33"/>
  <c r="AE94" i="33"/>
  <c r="AA94" i="33"/>
  <c r="Z94" i="33"/>
  <c r="Y94" i="33"/>
  <c r="X94" i="33"/>
  <c r="W94" i="33"/>
  <c r="AQ94" i="33"/>
  <c r="H94" i="33"/>
  <c r="AI93" i="33"/>
  <c r="AH93" i="33"/>
  <c r="AG93" i="33"/>
  <c r="AF93" i="33"/>
  <c r="AE93" i="33"/>
  <c r="AA93" i="33"/>
  <c r="Z93" i="33"/>
  <c r="Y93" i="33"/>
  <c r="X93" i="33"/>
  <c r="W93" i="33"/>
  <c r="AQ93" i="33"/>
  <c r="H93" i="33"/>
  <c r="AI92" i="33"/>
  <c r="AH92" i="33"/>
  <c r="AG92" i="33"/>
  <c r="AF92" i="33"/>
  <c r="AE92" i="33"/>
  <c r="AA92" i="33"/>
  <c r="Z92" i="33"/>
  <c r="Y92" i="33"/>
  <c r="X92" i="33"/>
  <c r="W92" i="33"/>
  <c r="AQ92" i="33"/>
  <c r="H92" i="33"/>
  <c r="AI91" i="33"/>
  <c r="AH91" i="33"/>
  <c r="AG91" i="33"/>
  <c r="AF91" i="33"/>
  <c r="AE91" i="33"/>
  <c r="AA91" i="33"/>
  <c r="Z91" i="33"/>
  <c r="Y91" i="33"/>
  <c r="X91" i="33"/>
  <c r="W91" i="33"/>
  <c r="AQ91" i="33"/>
  <c r="H91" i="33"/>
  <c r="AI89" i="33"/>
  <c r="AH89" i="33"/>
  <c r="AG89" i="33"/>
  <c r="AF89" i="33"/>
  <c r="AE89" i="33"/>
  <c r="AA89" i="33"/>
  <c r="Z89" i="33"/>
  <c r="Y89" i="33"/>
  <c r="X89" i="33"/>
  <c r="W89" i="33"/>
  <c r="AQ89" i="33"/>
  <c r="H89" i="33"/>
  <c r="AI88" i="33"/>
  <c r="AH88" i="33"/>
  <c r="AG88" i="33"/>
  <c r="AF88" i="33"/>
  <c r="AE88" i="33"/>
  <c r="AA88" i="33"/>
  <c r="Z88" i="33"/>
  <c r="Y88" i="33"/>
  <c r="X88" i="33"/>
  <c r="W88" i="33"/>
  <c r="AQ88" i="33"/>
  <c r="H88" i="33"/>
  <c r="AI87" i="33"/>
  <c r="AH87" i="33"/>
  <c r="AG87" i="33"/>
  <c r="AF87" i="33"/>
  <c r="AE87" i="33"/>
  <c r="AA87" i="33"/>
  <c r="Z87" i="33"/>
  <c r="Y87" i="33"/>
  <c r="X87" i="33"/>
  <c r="W87" i="33"/>
  <c r="AQ87" i="33"/>
  <c r="H87" i="33"/>
  <c r="AI86" i="33"/>
  <c r="AH86" i="33"/>
  <c r="AG86" i="33"/>
  <c r="AF86" i="33"/>
  <c r="AE86" i="33"/>
  <c r="AA86" i="33"/>
  <c r="Z86" i="33"/>
  <c r="Y86" i="33"/>
  <c r="X86" i="33"/>
  <c r="W86" i="33"/>
  <c r="AQ86" i="33"/>
  <c r="H86" i="33"/>
  <c r="AI85" i="33"/>
  <c r="AH85" i="33"/>
  <c r="AG85" i="33"/>
  <c r="AF85" i="33"/>
  <c r="AE85" i="33"/>
  <c r="AA85" i="33"/>
  <c r="Z85" i="33"/>
  <c r="Y85" i="33"/>
  <c r="X85" i="33"/>
  <c r="W85" i="33"/>
  <c r="AQ85" i="33"/>
  <c r="H85" i="33"/>
  <c r="AI84" i="33"/>
  <c r="AH84" i="33"/>
  <c r="AG84" i="33"/>
  <c r="AF84" i="33"/>
  <c r="AE84" i="33"/>
  <c r="AA84" i="33"/>
  <c r="Z84" i="33"/>
  <c r="Y84" i="33"/>
  <c r="X84" i="33"/>
  <c r="W84" i="33"/>
  <c r="AQ84" i="33"/>
  <c r="H84" i="33"/>
  <c r="AI83" i="33"/>
  <c r="AH83" i="33"/>
  <c r="AG83" i="33"/>
  <c r="AF83" i="33"/>
  <c r="AE83" i="33"/>
  <c r="AA83" i="33"/>
  <c r="Z83" i="33"/>
  <c r="Y83" i="33"/>
  <c r="X83" i="33"/>
  <c r="W83" i="33"/>
  <c r="AQ83" i="33"/>
  <c r="H83" i="33"/>
  <c r="AI82" i="33"/>
  <c r="AH82" i="33"/>
  <c r="AG82" i="33"/>
  <c r="AF82" i="33"/>
  <c r="AE82" i="33"/>
  <c r="AA82" i="33"/>
  <c r="Z82" i="33"/>
  <c r="Y82" i="33"/>
  <c r="X82" i="33"/>
  <c r="W82" i="33"/>
  <c r="AQ82" i="33"/>
  <c r="H82" i="33"/>
  <c r="AI81" i="33"/>
  <c r="AH81" i="33"/>
  <c r="AG81" i="33"/>
  <c r="AF81" i="33"/>
  <c r="AE81" i="33"/>
  <c r="AA81" i="33"/>
  <c r="Z81" i="33"/>
  <c r="Y81" i="33"/>
  <c r="X81" i="33"/>
  <c r="W81" i="33"/>
  <c r="AQ81" i="33"/>
  <c r="H81" i="33"/>
  <c r="AI79" i="33"/>
  <c r="AH79" i="33"/>
  <c r="AG79" i="33"/>
  <c r="AF79" i="33"/>
  <c r="AE79" i="33"/>
  <c r="AA79" i="33"/>
  <c r="Z79" i="33"/>
  <c r="Y79" i="33"/>
  <c r="X79" i="33"/>
  <c r="W79" i="33"/>
  <c r="AQ79" i="33"/>
  <c r="H79" i="33"/>
  <c r="AI78" i="33"/>
  <c r="AH78" i="33"/>
  <c r="AG78" i="33"/>
  <c r="AF78" i="33"/>
  <c r="AE78" i="33"/>
  <c r="AA78" i="33"/>
  <c r="Z78" i="33"/>
  <c r="Y78" i="33"/>
  <c r="X78" i="33"/>
  <c r="W78" i="33"/>
  <c r="AQ78" i="33"/>
  <c r="H78" i="33"/>
  <c r="AI77" i="33"/>
  <c r="AH77" i="33"/>
  <c r="AG77" i="33"/>
  <c r="AF77" i="33"/>
  <c r="AE77" i="33"/>
  <c r="AA77" i="33"/>
  <c r="Z77" i="33"/>
  <c r="Y77" i="33"/>
  <c r="X77" i="33"/>
  <c r="W77" i="33"/>
  <c r="AQ77" i="33"/>
  <c r="H77" i="33"/>
  <c r="AI76" i="33"/>
  <c r="AH76" i="33"/>
  <c r="AG76" i="33"/>
  <c r="AF76" i="33"/>
  <c r="AE76" i="33"/>
  <c r="AA76" i="33"/>
  <c r="Z76" i="33"/>
  <c r="Y76" i="33"/>
  <c r="X76" i="33"/>
  <c r="W76" i="33"/>
  <c r="AQ76" i="33"/>
  <c r="H76" i="33"/>
  <c r="AI75" i="33"/>
  <c r="AH75" i="33"/>
  <c r="AG75" i="33"/>
  <c r="AF75" i="33"/>
  <c r="AE75" i="33"/>
  <c r="AA75" i="33"/>
  <c r="Z75" i="33"/>
  <c r="Y75" i="33"/>
  <c r="X75" i="33"/>
  <c r="W75" i="33"/>
  <c r="AQ75" i="33"/>
  <c r="H75" i="33"/>
  <c r="AI74" i="33"/>
  <c r="AH74" i="33"/>
  <c r="AG74" i="33"/>
  <c r="AF74" i="33"/>
  <c r="AE74" i="33"/>
  <c r="AA74" i="33"/>
  <c r="Z74" i="33"/>
  <c r="Y74" i="33"/>
  <c r="X74" i="33"/>
  <c r="W74" i="33"/>
  <c r="AQ74" i="33"/>
  <c r="H74" i="33"/>
  <c r="AI72" i="33"/>
  <c r="AH72" i="33"/>
  <c r="AG72" i="33"/>
  <c r="AF72" i="33"/>
  <c r="AE72" i="33"/>
  <c r="AA72" i="33"/>
  <c r="Z72" i="33"/>
  <c r="Y72" i="33"/>
  <c r="X72" i="33"/>
  <c r="W72" i="33"/>
  <c r="AQ72" i="33"/>
  <c r="H72" i="33"/>
  <c r="AI71" i="33"/>
  <c r="AH71" i="33"/>
  <c r="AG71" i="33"/>
  <c r="AF71" i="33"/>
  <c r="AE71" i="33"/>
  <c r="AA71" i="33"/>
  <c r="Z71" i="33"/>
  <c r="Y71" i="33"/>
  <c r="X71" i="33"/>
  <c r="W71" i="33"/>
  <c r="AQ71" i="33"/>
  <c r="H71" i="33"/>
  <c r="AI70" i="33"/>
  <c r="AH70" i="33"/>
  <c r="AG70" i="33"/>
  <c r="AF70" i="33"/>
  <c r="AE70" i="33"/>
  <c r="AA70" i="33"/>
  <c r="Z70" i="33"/>
  <c r="Y70" i="33"/>
  <c r="X70" i="33"/>
  <c r="W70" i="33"/>
  <c r="AQ70" i="33"/>
  <c r="H70" i="33"/>
  <c r="AI69" i="33"/>
  <c r="AH69" i="33"/>
  <c r="AG69" i="33"/>
  <c r="AF69" i="33"/>
  <c r="AE69" i="33"/>
  <c r="AA69" i="33"/>
  <c r="Z69" i="33"/>
  <c r="Y69" i="33"/>
  <c r="X69" i="33"/>
  <c r="W69" i="33"/>
  <c r="AQ69" i="33"/>
  <c r="H69" i="33"/>
  <c r="AI68" i="33"/>
  <c r="AH68" i="33"/>
  <c r="AG68" i="33"/>
  <c r="AF68" i="33"/>
  <c r="AE68" i="33"/>
  <c r="AA68" i="33"/>
  <c r="Z68" i="33"/>
  <c r="Y68" i="33"/>
  <c r="X68" i="33"/>
  <c r="W68" i="33"/>
  <c r="AQ68" i="33"/>
  <c r="H68" i="33"/>
  <c r="AI67" i="33"/>
  <c r="AH67" i="33"/>
  <c r="AG67" i="33"/>
  <c r="AF67" i="33"/>
  <c r="AE67" i="33"/>
  <c r="AA67" i="33"/>
  <c r="Z67" i="33"/>
  <c r="Y67" i="33"/>
  <c r="X67" i="33"/>
  <c r="W67" i="33"/>
  <c r="AQ67" i="33"/>
  <c r="H67" i="33"/>
  <c r="AI65" i="33"/>
  <c r="AH65" i="33"/>
  <c r="AG65" i="33"/>
  <c r="AF65" i="33"/>
  <c r="AE65" i="33"/>
  <c r="AA65" i="33"/>
  <c r="Z65" i="33"/>
  <c r="Y65" i="33"/>
  <c r="X65" i="33"/>
  <c r="W65" i="33"/>
  <c r="AQ65" i="33"/>
  <c r="H65" i="33"/>
  <c r="AI64" i="33"/>
  <c r="AH64" i="33"/>
  <c r="AG64" i="33"/>
  <c r="AF64" i="33"/>
  <c r="AE64" i="33"/>
  <c r="AA64" i="33"/>
  <c r="Z64" i="33"/>
  <c r="Y64" i="33"/>
  <c r="X64" i="33"/>
  <c r="W64" i="33"/>
  <c r="AQ64" i="33"/>
  <c r="H64" i="33"/>
  <c r="AI63" i="33"/>
  <c r="AH63" i="33"/>
  <c r="AG63" i="33"/>
  <c r="AF63" i="33"/>
  <c r="AE63" i="33"/>
  <c r="AA63" i="33"/>
  <c r="Z63" i="33"/>
  <c r="Y63" i="33"/>
  <c r="X63" i="33"/>
  <c r="W63" i="33"/>
  <c r="AQ63" i="33"/>
  <c r="H63" i="33"/>
  <c r="AI62" i="33"/>
  <c r="AH62" i="33"/>
  <c r="AG62" i="33"/>
  <c r="AF62" i="33"/>
  <c r="AE62" i="33"/>
  <c r="AA62" i="33"/>
  <c r="Z62" i="33"/>
  <c r="Y62" i="33"/>
  <c r="X62" i="33"/>
  <c r="W62" i="33"/>
  <c r="AQ62" i="33"/>
  <c r="H62" i="33"/>
  <c r="AI61" i="33"/>
  <c r="AH61" i="33"/>
  <c r="AG61" i="33"/>
  <c r="AF61" i="33"/>
  <c r="AE61" i="33"/>
  <c r="AA61" i="33"/>
  <c r="Z61" i="33"/>
  <c r="Y61" i="33"/>
  <c r="X61" i="33"/>
  <c r="W61" i="33"/>
  <c r="AQ61" i="33"/>
  <c r="H61" i="33"/>
  <c r="AI60" i="33"/>
  <c r="AH60" i="33"/>
  <c r="AG60" i="33"/>
  <c r="AF60" i="33"/>
  <c r="AE60" i="33"/>
  <c r="AA60" i="33"/>
  <c r="Z60" i="33"/>
  <c r="Y60" i="33"/>
  <c r="X60" i="33"/>
  <c r="W60" i="33"/>
  <c r="AQ60" i="33"/>
  <c r="H60" i="33"/>
  <c r="AI59" i="33"/>
  <c r="AH59" i="33"/>
  <c r="AG59" i="33"/>
  <c r="AF59" i="33"/>
  <c r="AE59" i="33"/>
  <c r="AA59" i="33"/>
  <c r="Z59" i="33"/>
  <c r="Y59" i="33"/>
  <c r="X59" i="33"/>
  <c r="W59" i="33"/>
  <c r="AQ59" i="33"/>
  <c r="H59" i="33"/>
  <c r="AI58" i="33"/>
  <c r="AH58" i="33"/>
  <c r="AG58" i="33"/>
  <c r="AF58" i="33"/>
  <c r="AE58" i="33"/>
  <c r="AA58" i="33"/>
  <c r="Z58" i="33"/>
  <c r="Y58" i="33"/>
  <c r="X58" i="33"/>
  <c r="W58" i="33"/>
  <c r="AQ58" i="33"/>
  <c r="H58" i="33"/>
  <c r="AI57" i="33"/>
  <c r="AH57" i="33"/>
  <c r="AG57" i="33"/>
  <c r="AF57" i="33"/>
  <c r="AE57" i="33"/>
  <c r="AA57" i="33"/>
  <c r="Z57" i="33"/>
  <c r="Y57" i="33"/>
  <c r="X57" i="33"/>
  <c r="W57" i="33"/>
  <c r="AQ57" i="33"/>
  <c r="H57" i="33"/>
  <c r="AI56" i="33"/>
  <c r="AH56" i="33"/>
  <c r="AG56" i="33"/>
  <c r="AF56" i="33"/>
  <c r="AE56" i="33"/>
  <c r="AA56" i="33"/>
  <c r="Z56" i="33"/>
  <c r="Y56" i="33"/>
  <c r="X56" i="33"/>
  <c r="W56" i="33"/>
  <c r="AQ56" i="33"/>
  <c r="H56" i="33"/>
  <c r="AI55" i="33"/>
  <c r="AH55" i="33"/>
  <c r="AG55" i="33"/>
  <c r="AF55" i="33"/>
  <c r="AE55" i="33"/>
  <c r="AA55" i="33"/>
  <c r="Z55" i="33"/>
  <c r="Y55" i="33"/>
  <c r="X55" i="33"/>
  <c r="W55" i="33"/>
  <c r="AQ55" i="33"/>
  <c r="H55" i="33"/>
  <c r="AI53" i="33"/>
  <c r="AH53" i="33"/>
  <c r="AG53" i="33"/>
  <c r="AF53" i="33"/>
  <c r="AE53" i="33"/>
  <c r="AA53" i="33"/>
  <c r="Z53" i="33"/>
  <c r="Y53" i="33"/>
  <c r="X53" i="33"/>
  <c r="W53" i="33"/>
  <c r="AQ53" i="33"/>
  <c r="H53" i="33"/>
  <c r="AI52" i="33"/>
  <c r="AH52" i="33"/>
  <c r="AG52" i="33"/>
  <c r="AF52" i="33"/>
  <c r="AE52" i="33"/>
  <c r="AA52" i="33"/>
  <c r="Z52" i="33"/>
  <c r="Y52" i="33"/>
  <c r="X52" i="33"/>
  <c r="W52" i="33"/>
  <c r="AQ52" i="33"/>
  <c r="H52" i="33"/>
  <c r="AI51" i="33"/>
  <c r="AH51" i="33"/>
  <c r="AG51" i="33"/>
  <c r="AF51" i="33"/>
  <c r="AE51" i="33"/>
  <c r="AA51" i="33"/>
  <c r="Z51" i="33"/>
  <c r="Y51" i="33"/>
  <c r="X51" i="33"/>
  <c r="W51" i="33"/>
  <c r="AQ51" i="33"/>
  <c r="H51" i="33"/>
  <c r="AI50" i="33"/>
  <c r="AH50" i="33"/>
  <c r="AG50" i="33"/>
  <c r="AF50" i="33"/>
  <c r="AE50" i="33"/>
  <c r="AA50" i="33"/>
  <c r="Z50" i="33"/>
  <c r="Y50" i="33"/>
  <c r="X50" i="33"/>
  <c r="W50" i="33"/>
  <c r="AQ50" i="33"/>
  <c r="H50" i="33"/>
  <c r="AI49" i="33"/>
  <c r="AH49" i="33"/>
  <c r="AG49" i="33"/>
  <c r="AF49" i="33"/>
  <c r="AE49" i="33"/>
  <c r="AA49" i="33"/>
  <c r="Z49" i="33"/>
  <c r="Y49" i="33"/>
  <c r="X49" i="33"/>
  <c r="W49" i="33"/>
  <c r="AQ49" i="33"/>
  <c r="H49" i="33"/>
  <c r="AI48" i="33"/>
  <c r="AH48" i="33"/>
  <c r="AG48" i="33"/>
  <c r="AF48" i="33"/>
  <c r="AE48" i="33"/>
  <c r="AA48" i="33"/>
  <c r="Z48" i="33"/>
  <c r="Y48" i="33"/>
  <c r="X48" i="33"/>
  <c r="W48" i="33"/>
  <c r="AQ48" i="33"/>
  <c r="H48" i="33"/>
  <c r="AI46" i="33"/>
  <c r="AH46" i="33"/>
  <c r="AG46" i="33"/>
  <c r="AF46" i="33"/>
  <c r="AE46" i="33"/>
  <c r="AA46" i="33"/>
  <c r="Z46" i="33"/>
  <c r="Y46" i="33"/>
  <c r="X46" i="33"/>
  <c r="W46" i="33"/>
  <c r="AQ46" i="33"/>
  <c r="H46" i="33"/>
  <c r="AI45" i="33"/>
  <c r="AH45" i="33"/>
  <c r="AG45" i="33"/>
  <c r="AF45" i="33"/>
  <c r="AE45" i="33"/>
  <c r="AA45" i="33"/>
  <c r="Z45" i="33"/>
  <c r="Y45" i="33"/>
  <c r="X45" i="33"/>
  <c r="W45" i="33"/>
  <c r="AQ45" i="33"/>
  <c r="H45" i="33"/>
  <c r="AI44" i="33"/>
  <c r="AH44" i="33"/>
  <c r="AG44" i="33"/>
  <c r="AF44" i="33"/>
  <c r="AE44" i="33"/>
  <c r="AA44" i="33"/>
  <c r="Z44" i="33"/>
  <c r="Y44" i="33"/>
  <c r="X44" i="33"/>
  <c r="W44" i="33"/>
  <c r="AQ44" i="33"/>
  <c r="H44" i="33"/>
  <c r="AI43" i="33"/>
  <c r="AH43" i="33"/>
  <c r="AG43" i="33"/>
  <c r="AF43" i="33"/>
  <c r="AE43" i="33"/>
  <c r="AA43" i="33"/>
  <c r="Z43" i="33"/>
  <c r="Y43" i="33"/>
  <c r="X43" i="33"/>
  <c r="W43" i="33"/>
  <c r="AQ43" i="33"/>
  <c r="H43" i="33"/>
  <c r="AI42" i="33"/>
  <c r="AH42" i="33"/>
  <c r="AG42" i="33"/>
  <c r="AF42" i="33"/>
  <c r="AE42" i="33"/>
  <c r="AA42" i="33"/>
  <c r="Z42" i="33"/>
  <c r="Y42" i="33"/>
  <c r="X42" i="33"/>
  <c r="W42" i="33"/>
  <c r="AQ42" i="33"/>
  <c r="H42" i="33"/>
  <c r="AI37" i="33"/>
  <c r="AH37" i="33"/>
  <c r="AG37" i="33"/>
  <c r="AF37" i="33"/>
  <c r="AE37" i="33"/>
  <c r="AA37" i="33"/>
  <c r="Z37" i="33"/>
  <c r="Y37" i="33"/>
  <c r="X37" i="33"/>
  <c r="W37" i="33"/>
  <c r="AQ37" i="33"/>
  <c r="H37" i="33"/>
  <c r="AI36" i="33"/>
  <c r="AI7" i="33" s="1"/>
  <c r="AH36" i="33"/>
  <c r="AH7" i="33" s="1"/>
  <c r="AG36" i="33"/>
  <c r="AG7" i="33" s="1"/>
  <c r="AF36" i="33"/>
  <c r="AF7" i="33" s="1"/>
  <c r="AE36" i="33"/>
  <c r="AE7" i="33" s="1"/>
  <c r="AA36" i="33"/>
  <c r="AA7" i="33" s="1"/>
  <c r="Z36" i="33"/>
  <c r="Z7" i="33" s="1"/>
  <c r="Y36" i="33"/>
  <c r="Y7" i="33" s="1"/>
  <c r="X36" i="33"/>
  <c r="X7" i="33" s="1"/>
  <c r="W36" i="33"/>
  <c r="W7" i="33" s="1"/>
  <c r="AQ36" i="33"/>
  <c r="AQ7" i="33" s="1"/>
  <c r="H36" i="33"/>
  <c r="AI35" i="33"/>
  <c r="AI6" i="33" s="1"/>
  <c r="AH35" i="33"/>
  <c r="AH6" i="33" s="1"/>
  <c r="AG35" i="33"/>
  <c r="AG6" i="33" s="1"/>
  <c r="AF35" i="33"/>
  <c r="AF6" i="33" s="1"/>
  <c r="AE35" i="33"/>
  <c r="AE6" i="33" s="1"/>
  <c r="AA35" i="33"/>
  <c r="AA6" i="33" s="1"/>
  <c r="Z35" i="33"/>
  <c r="Z6" i="33" s="1"/>
  <c r="Y35" i="33"/>
  <c r="Y6" i="33" s="1"/>
  <c r="X35" i="33"/>
  <c r="X6" i="33" s="1"/>
  <c r="W35" i="33"/>
  <c r="W6" i="33" s="1"/>
  <c r="AQ35" i="33"/>
  <c r="AQ6" i="33" s="1"/>
  <c r="H35" i="33"/>
  <c r="AI33" i="33"/>
  <c r="AH33" i="33"/>
  <c r="AG33" i="33"/>
  <c r="AF33" i="33"/>
  <c r="AE33" i="33"/>
  <c r="AA33" i="33"/>
  <c r="Z33" i="33"/>
  <c r="Y33" i="33"/>
  <c r="X33" i="33"/>
  <c r="W33" i="33"/>
  <c r="AQ33" i="33"/>
  <c r="H33" i="33"/>
  <c r="AI32" i="33"/>
  <c r="AH32" i="33"/>
  <c r="AG32" i="33"/>
  <c r="AF32" i="33"/>
  <c r="AE32" i="33"/>
  <c r="AA32" i="33"/>
  <c r="Z32" i="33"/>
  <c r="Y32" i="33"/>
  <c r="X32" i="33"/>
  <c r="W32" i="33"/>
  <c r="AQ32" i="33"/>
  <c r="H32" i="33"/>
  <c r="AI31" i="33"/>
  <c r="AH31" i="33"/>
  <c r="AG31" i="33"/>
  <c r="AF31" i="33"/>
  <c r="AE31" i="33"/>
  <c r="AA31" i="33"/>
  <c r="Z31" i="33"/>
  <c r="Y31" i="33"/>
  <c r="X31" i="33"/>
  <c r="W31" i="33"/>
  <c r="AQ31" i="33"/>
  <c r="H31" i="33"/>
  <c r="AI30" i="33"/>
  <c r="AH30" i="33"/>
  <c r="AG30" i="33"/>
  <c r="AF30" i="33"/>
  <c r="AE30" i="33"/>
  <c r="AA30" i="33"/>
  <c r="Z30" i="33"/>
  <c r="Y30" i="33"/>
  <c r="X30" i="33"/>
  <c r="W30" i="33"/>
  <c r="AQ30" i="33"/>
  <c r="H30" i="33"/>
  <c r="AI29" i="33"/>
  <c r="AH29" i="33"/>
  <c r="AG29" i="33"/>
  <c r="AF29" i="33"/>
  <c r="AE29" i="33"/>
  <c r="AA29" i="33"/>
  <c r="Z29" i="33"/>
  <c r="Y29" i="33"/>
  <c r="X29" i="33"/>
  <c r="W29" i="33"/>
  <c r="AQ29" i="33"/>
  <c r="H29" i="33"/>
  <c r="AI28" i="33"/>
  <c r="AH28" i="33"/>
  <c r="AG28" i="33"/>
  <c r="AF28" i="33"/>
  <c r="AE28" i="33"/>
  <c r="AA28" i="33"/>
  <c r="Z28" i="33"/>
  <c r="Y28" i="33"/>
  <c r="X28" i="33"/>
  <c r="W28" i="33"/>
  <c r="AQ28" i="33"/>
  <c r="H28" i="33"/>
  <c r="AI27" i="33"/>
  <c r="AH27" i="33"/>
  <c r="AG27" i="33"/>
  <c r="AF27" i="33"/>
  <c r="AE27" i="33"/>
  <c r="AA27" i="33"/>
  <c r="Z27" i="33"/>
  <c r="Y27" i="33"/>
  <c r="X27" i="33"/>
  <c r="W27" i="33"/>
  <c r="AQ27" i="33"/>
  <c r="H27" i="33"/>
  <c r="AI26" i="33"/>
  <c r="AH26" i="33"/>
  <c r="AG26" i="33"/>
  <c r="AF26" i="33"/>
  <c r="AE26" i="33"/>
  <c r="AA26" i="33"/>
  <c r="Z26" i="33"/>
  <c r="Y26" i="33"/>
  <c r="X26" i="33"/>
  <c r="W26" i="33"/>
  <c r="AQ26" i="33"/>
  <c r="H26" i="33"/>
  <c r="AI24" i="33"/>
  <c r="AH24" i="33"/>
  <c r="AG24" i="33"/>
  <c r="AF24" i="33"/>
  <c r="AE24" i="33"/>
  <c r="AA24" i="33"/>
  <c r="Z24" i="33"/>
  <c r="Y24" i="33"/>
  <c r="X24" i="33"/>
  <c r="W24" i="33"/>
  <c r="AQ24" i="33"/>
  <c r="H24" i="33"/>
  <c r="AI23" i="33"/>
  <c r="AH23" i="33"/>
  <c r="AG23" i="33"/>
  <c r="AF23" i="33"/>
  <c r="AE23" i="33"/>
  <c r="AA23" i="33"/>
  <c r="Z23" i="33"/>
  <c r="Y23" i="33"/>
  <c r="X23" i="33"/>
  <c r="W23" i="33"/>
  <c r="AQ23" i="33"/>
  <c r="H23" i="33"/>
  <c r="AI22" i="33"/>
  <c r="AH22" i="33"/>
  <c r="AG22" i="33"/>
  <c r="AF22" i="33"/>
  <c r="AE22" i="33"/>
  <c r="AA22" i="33"/>
  <c r="Z22" i="33"/>
  <c r="Y22" i="33"/>
  <c r="X22" i="33"/>
  <c r="W22" i="33"/>
  <c r="AQ22" i="33"/>
  <c r="H22" i="33"/>
  <c r="G18" i="33"/>
  <c r="F18" i="33"/>
  <c r="AA8" i="33"/>
  <c r="AD655" i="33" l="1"/>
  <c r="AD224" i="33"/>
  <c r="AF224" i="33" s="1"/>
  <c r="AD221" i="33"/>
  <c r="AF503" i="33"/>
  <c r="S23" i="30"/>
  <c r="S14" i="30"/>
  <c r="S32" i="30"/>
  <c r="AF32" i="30" s="1"/>
  <c r="S44" i="30"/>
  <c r="AF44" i="30" s="1"/>
  <c r="S78" i="30"/>
  <c r="S73" i="30"/>
  <c r="S79" i="30"/>
  <c r="S74" i="30"/>
  <c r="S77" i="30"/>
  <c r="S75" i="30"/>
  <c r="S76" i="30"/>
  <c r="S80" i="30"/>
  <c r="S39" i="30"/>
  <c r="AF39" i="30" s="1"/>
  <c r="S9" i="30"/>
  <c r="AF9" i="30" s="1"/>
  <c r="S10" i="30"/>
  <c r="AF10" i="30" s="1"/>
  <c r="S42" i="30"/>
  <c r="AF42" i="30" s="1"/>
  <c r="S27" i="30"/>
  <c r="S43" i="30"/>
  <c r="AF43" i="30" s="1"/>
  <c r="S12" i="30"/>
  <c r="AF12" i="30" s="1"/>
  <c r="S28" i="30"/>
  <c r="AF28" i="30" s="1"/>
  <c r="S30" i="30"/>
  <c r="AF30" i="30" s="1"/>
  <c r="S37" i="30"/>
  <c r="AF37" i="30" s="1"/>
  <c r="S18" i="30"/>
  <c r="AF18" i="30" s="1"/>
  <c r="S21" i="30"/>
  <c r="AF21" i="30" s="1"/>
  <c r="S19" i="30"/>
  <c r="AF19" i="30" s="1"/>
  <c r="S36" i="30"/>
  <c r="AF36" i="30" s="1"/>
  <c r="S22" i="30"/>
  <c r="AF22" i="30" s="1"/>
  <c r="S40" i="30"/>
  <c r="AF40" i="30" s="1"/>
  <c r="S41" i="30"/>
  <c r="AF41" i="30" s="1"/>
  <c r="S13" i="30"/>
  <c r="AF13" i="30" s="1"/>
  <c r="S31" i="30"/>
  <c r="AF31" i="30" s="1"/>
  <c r="S6" i="30"/>
  <c r="AF6" i="30" s="1"/>
  <c r="S24" i="30"/>
  <c r="AF24" i="30" s="1"/>
  <c r="S15" i="30"/>
  <c r="AF15" i="30" s="1"/>
  <c r="S33" i="30"/>
  <c r="AF33" i="30" s="1"/>
  <c r="S71" i="30"/>
  <c r="AF71" i="30" s="1"/>
  <c r="S72" i="30"/>
  <c r="AF72" i="30" s="1"/>
  <c r="S69" i="30"/>
  <c r="AF69" i="30" s="1"/>
  <c r="S64" i="30"/>
  <c r="AF64" i="30" s="1"/>
  <c r="S65" i="30"/>
  <c r="AF65" i="30" s="1"/>
  <c r="S66" i="30"/>
  <c r="AF66" i="30" s="1"/>
  <c r="S67" i="30"/>
  <c r="AF67" i="30" s="1"/>
  <c r="S68" i="30"/>
  <c r="AF68" i="30" s="1"/>
  <c r="S70" i="30"/>
  <c r="AF70" i="30" s="1"/>
  <c r="S38" i="30"/>
  <c r="AF38" i="30" s="1"/>
  <c r="S11" i="30"/>
  <c r="AF11" i="30" s="1"/>
  <c r="S29" i="30"/>
  <c r="AF29" i="30" s="1"/>
  <c r="S20" i="30"/>
  <c r="AF20" i="30" s="1"/>
  <c r="S45" i="30"/>
  <c r="AF45" i="30" s="1"/>
  <c r="AF222" i="33"/>
  <c r="AG222" i="33"/>
  <c r="AH222" i="33"/>
  <c r="AI222" i="33"/>
  <c r="AE503" i="33"/>
  <c r="AG503" i="33"/>
  <c r="AH503" i="33"/>
  <c r="AG220" i="33"/>
  <c r="W8" i="5"/>
  <c r="AH220" i="33"/>
  <c r="AI220" i="33"/>
  <c r="AG223" i="33"/>
  <c r="AE223" i="33"/>
  <c r="AF223" i="33"/>
  <c r="AH223" i="33"/>
  <c r="AH502" i="33"/>
  <c r="AE502" i="33"/>
  <c r="AF502" i="33"/>
  <c r="AG502" i="33"/>
  <c r="AE220" i="33"/>
  <c r="AF58" i="30"/>
  <c r="AF59" i="30"/>
  <c r="S5" i="30"/>
  <c r="AF5" i="30" s="1"/>
  <c r="AF23" i="30"/>
  <c r="AF14" i="30"/>
  <c r="AF7" i="30"/>
  <c r="AF8" i="30"/>
  <c r="AF25" i="30"/>
  <c r="AF26" i="30"/>
  <c r="AF27" i="30"/>
  <c r="AF35" i="30"/>
  <c r="AF16" i="30"/>
  <c r="AF34" i="30"/>
  <c r="AF17" i="30"/>
  <c r="Z17" i="33"/>
  <c r="Z16" i="33" s="1"/>
  <c r="X15" i="33"/>
  <c r="Q9" i="33"/>
  <c r="R9" i="33"/>
  <c r="AI15" i="33"/>
  <c r="AE15" i="33"/>
  <c r="AB656" i="33"/>
  <c r="Q3" i="33"/>
  <c r="R3" i="33"/>
  <c r="AB688" i="33"/>
  <c r="AB697" i="33"/>
  <c r="S9" i="33"/>
  <c r="Z15" i="33"/>
  <c r="W12" i="33"/>
  <c r="W15" i="33"/>
  <c r="AA15" i="33"/>
  <c r="AH15" i="33"/>
  <c r="S3" i="33"/>
  <c r="O9" i="33"/>
  <c r="O2" i="33" s="1"/>
  <c r="AB676" i="33"/>
  <c r="Y15" i="33"/>
  <c r="AJ418" i="33"/>
  <c r="AJ436" i="33"/>
  <c r="AJ533" i="33"/>
  <c r="P3" i="33"/>
  <c r="P9" i="33"/>
  <c r="AJ274" i="33"/>
  <c r="AJ298" i="33"/>
  <c r="Z4" i="33"/>
  <c r="AG15" i="33"/>
  <c r="AG17" i="33"/>
  <c r="AG16" i="33" s="1"/>
  <c r="AJ195" i="33"/>
  <c r="AJ309" i="33"/>
  <c r="X13" i="33"/>
  <c r="AB161" i="33"/>
  <c r="AJ97" i="33"/>
  <c r="AJ157" i="33"/>
  <c r="AJ254" i="33"/>
  <c r="AJ71" i="33"/>
  <c r="AB46" i="33"/>
  <c r="AJ518" i="33"/>
  <c r="AJ720" i="33"/>
  <c r="AB77" i="33"/>
  <c r="AB215" i="33"/>
  <c r="AJ87" i="33"/>
  <c r="AF15" i="33"/>
  <c r="Z13" i="33"/>
  <c r="AA4" i="33"/>
  <c r="AB75" i="33"/>
  <c r="AB93" i="33"/>
  <c r="AB303" i="33"/>
  <c r="AB407" i="33"/>
  <c r="AB411" i="33"/>
  <c r="AB469" i="33"/>
  <c r="AA17" i="33"/>
  <c r="AA16" i="33" s="1"/>
  <c r="X17" i="33"/>
  <c r="X16" i="33" s="1"/>
  <c r="Y14" i="33"/>
  <c r="AQ15" i="33"/>
  <c r="AB298" i="33"/>
  <c r="AH13" i="33"/>
  <c r="AA13" i="33"/>
  <c r="AB546" i="33"/>
  <c r="W14" i="33"/>
  <c r="AB657" i="33"/>
  <c r="AH17" i="33"/>
  <c r="AH16" i="33" s="1"/>
  <c r="AF13" i="33"/>
  <c r="AB448" i="33"/>
  <c r="AB531" i="33"/>
  <c r="Y13" i="33"/>
  <c r="Y17" i="33"/>
  <c r="Y16" i="33" s="1"/>
  <c r="AB682" i="33"/>
  <c r="AA14" i="33"/>
  <c r="AI13" i="33"/>
  <c r="X14" i="33"/>
  <c r="AF17" i="33"/>
  <c r="AF16" i="33" s="1"/>
  <c r="AB31" i="33"/>
  <c r="AA12" i="33"/>
  <c r="W13" i="33"/>
  <c r="W17" i="33"/>
  <c r="W16" i="33" s="1"/>
  <c r="AJ652" i="33"/>
  <c r="AJ173" i="33"/>
  <c r="AJ193" i="33"/>
  <c r="AJ234" i="33"/>
  <c r="AB314" i="33"/>
  <c r="AJ44" i="33"/>
  <c r="AJ62" i="33"/>
  <c r="AJ151" i="33"/>
  <c r="AE13" i="33"/>
  <c r="AJ45" i="33"/>
  <c r="AJ79" i="33"/>
  <c r="AJ133" i="33"/>
  <c r="AJ291" i="33"/>
  <c r="AJ608" i="33"/>
  <c r="AJ703" i="33"/>
  <c r="AG4" i="33"/>
  <c r="AJ115" i="33"/>
  <c r="AJ136" i="33"/>
  <c r="AB164" i="33"/>
  <c r="AB183" i="33"/>
  <c r="AJ251" i="33"/>
  <c r="AJ293" i="33"/>
  <c r="AJ684" i="33"/>
  <c r="AB449" i="33"/>
  <c r="AJ140" i="33"/>
  <c r="AB395" i="33"/>
  <c r="AB452" i="33"/>
  <c r="AJ465" i="33"/>
  <c r="AB471" i="33"/>
  <c r="AB545" i="33"/>
  <c r="AB398" i="33"/>
  <c r="AJ542" i="33"/>
  <c r="AB60" i="33"/>
  <c r="AB216" i="33"/>
  <c r="AB269" i="33"/>
  <c r="AJ601" i="33"/>
  <c r="AB609" i="33"/>
  <c r="AB43" i="33"/>
  <c r="AJ110" i="33"/>
  <c r="AB433" i="33"/>
  <c r="AB585" i="33"/>
  <c r="AB645" i="33"/>
  <c r="AB362" i="33"/>
  <c r="AB455" i="33"/>
  <c r="AJ565" i="33"/>
  <c r="AJ606" i="33"/>
  <c r="AB723" i="33"/>
  <c r="AB176" i="33"/>
  <c r="AJ359" i="33"/>
  <c r="AB554" i="33"/>
  <c r="AB572" i="33"/>
  <c r="AB592" i="33"/>
  <c r="AB687" i="33"/>
  <c r="AB616" i="33"/>
  <c r="W11" i="33"/>
  <c r="AJ591" i="33"/>
  <c r="AB300" i="33"/>
  <c r="AJ520" i="33"/>
  <c r="AJ425" i="33"/>
  <c r="AJ23" i="33"/>
  <c r="AJ260" i="33"/>
  <c r="AB378" i="33"/>
  <c r="AB191" i="33"/>
  <c r="AJ76" i="33"/>
  <c r="AJ245" i="33"/>
  <c r="AJ451" i="33"/>
  <c r="AJ413" i="33"/>
  <c r="AJ586" i="33"/>
  <c r="AJ147" i="33"/>
  <c r="AJ377" i="33"/>
  <c r="AJ470" i="33"/>
  <c r="AQ17" i="33"/>
  <c r="AQ16" i="33" s="1"/>
  <c r="AJ210" i="33"/>
  <c r="AB218" i="33"/>
  <c r="AJ358" i="33"/>
  <c r="AB409" i="33"/>
  <c r="AB424" i="33"/>
  <c r="AB453" i="33"/>
  <c r="AJ464" i="33"/>
  <c r="AB506" i="33"/>
  <c r="AJ563" i="33"/>
  <c r="AB610" i="33"/>
  <c r="AB623" i="33"/>
  <c r="AB627" i="33"/>
  <c r="AJ700" i="33"/>
  <c r="AB707" i="33"/>
  <c r="AJ134" i="33"/>
  <c r="AJ174" i="33"/>
  <c r="AB232" i="33"/>
  <c r="AB382" i="33"/>
  <c r="X12" i="33"/>
  <c r="AJ404" i="33"/>
  <c r="AJ421" i="33"/>
  <c r="AJ434" i="33"/>
  <c r="AB526" i="33"/>
  <c r="AJ569" i="33"/>
  <c r="AJ623" i="33"/>
  <c r="AJ640" i="33"/>
  <c r="AB692" i="33"/>
  <c r="AB95" i="33"/>
  <c r="AB112" i="33"/>
  <c r="AJ171" i="33"/>
  <c r="AJ215" i="33"/>
  <c r="AB266" i="33"/>
  <c r="AJ378" i="33"/>
  <c r="AJ393" i="33"/>
  <c r="AJ395" i="33"/>
  <c r="AJ432" i="33"/>
  <c r="AB472" i="33"/>
  <c r="AJ481" i="33"/>
  <c r="AB507" i="33"/>
  <c r="AB522" i="33"/>
  <c r="AJ552" i="33"/>
  <c r="AJ566" i="33"/>
  <c r="AB574" i="33"/>
  <c r="AJ588" i="33"/>
  <c r="AJ624" i="33"/>
  <c r="AJ672" i="33"/>
  <c r="AB678" i="33"/>
  <c r="AJ687" i="33"/>
  <c r="AJ35" i="33"/>
  <c r="AJ6" i="33" s="1"/>
  <c r="AB96" i="33"/>
  <c r="AJ105" i="33"/>
  <c r="AJ109" i="33"/>
  <c r="AB113" i="33"/>
  <c r="AB157" i="33"/>
  <c r="AB220" i="33"/>
  <c r="AB246" i="33"/>
  <c r="AB332" i="33"/>
  <c r="AJ345" i="33"/>
  <c r="AB365" i="33"/>
  <c r="AB441" i="33"/>
  <c r="AB491" i="33"/>
  <c r="AB556" i="33"/>
  <c r="AJ571" i="33"/>
  <c r="AJ590" i="33"/>
  <c r="AJ602" i="33"/>
  <c r="AJ642" i="33"/>
  <c r="AJ262" i="33"/>
  <c r="AJ327" i="33"/>
  <c r="AJ329" i="33"/>
  <c r="AB367" i="33"/>
  <c r="AJ381" i="33"/>
  <c r="AB385" i="33"/>
  <c r="AJ409" i="33"/>
  <c r="AJ437" i="33"/>
  <c r="AB440" i="33"/>
  <c r="AJ466" i="33"/>
  <c r="AJ469" i="33"/>
  <c r="AJ487" i="33"/>
  <c r="AB488" i="33"/>
  <c r="AB544" i="33"/>
  <c r="AB595" i="33"/>
  <c r="AB659" i="33"/>
  <c r="AJ724" i="33"/>
  <c r="AB729" i="33"/>
  <c r="AB78" i="33"/>
  <c r="AB114" i="33"/>
  <c r="AB130" i="33"/>
  <c r="AB184" i="33"/>
  <c r="AB236" i="33"/>
  <c r="AJ300" i="33"/>
  <c r="AB399" i="33"/>
  <c r="AB425" i="33"/>
  <c r="AB443" i="33"/>
  <c r="AB578" i="33"/>
  <c r="AB615" i="33"/>
  <c r="AB662" i="33"/>
  <c r="AB664" i="33"/>
  <c r="AJ725" i="33"/>
  <c r="AE10" i="33"/>
  <c r="AJ61" i="33"/>
  <c r="AB100" i="33"/>
  <c r="AJ233" i="33"/>
  <c r="AB285" i="33"/>
  <c r="AB336" i="33"/>
  <c r="AJ423" i="33"/>
  <c r="AB428" i="33"/>
  <c r="AB509" i="33"/>
  <c r="AJ539" i="33"/>
  <c r="AJ540" i="33"/>
  <c r="AB576" i="33"/>
  <c r="AB579" i="33"/>
  <c r="AJ611" i="33"/>
  <c r="AJ630" i="33"/>
  <c r="AI17" i="33"/>
  <c r="AI16" i="33" s="1"/>
  <c r="AB127" i="33"/>
  <c r="AB209" i="33"/>
  <c r="AJ318" i="33"/>
  <c r="AJ365" i="33"/>
  <c r="AJ384" i="33"/>
  <c r="AB416" i="33"/>
  <c r="AJ426" i="33"/>
  <c r="AJ455" i="33"/>
  <c r="AJ472" i="33"/>
  <c r="AB563" i="33"/>
  <c r="AJ574" i="33"/>
  <c r="AJ678" i="33"/>
  <c r="AB29" i="33"/>
  <c r="AB83" i="33"/>
  <c r="AB99" i="33"/>
  <c r="AJ127" i="33"/>
  <c r="AB132" i="33"/>
  <c r="AJ201" i="33"/>
  <c r="AB291" i="33"/>
  <c r="AB307" i="33"/>
  <c r="AJ491" i="33"/>
  <c r="AB532" i="33"/>
  <c r="AB564" i="33"/>
  <c r="AB582" i="33"/>
  <c r="AJ661" i="33"/>
  <c r="AJ728" i="33"/>
  <c r="AH4" i="33"/>
  <c r="AF5" i="33"/>
  <c r="AJ27" i="33"/>
  <c r="AB69" i="33"/>
  <c r="AB147" i="33"/>
  <c r="AB149" i="33"/>
  <c r="AJ331" i="33"/>
  <c r="AJ333" i="33"/>
  <c r="AB356" i="33"/>
  <c r="AB373" i="33"/>
  <c r="AB391" i="33"/>
  <c r="AB418" i="33"/>
  <c r="AB444" i="33"/>
  <c r="AJ473" i="33"/>
  <c r="AJ474" i="33"/>
  <c r="AJ509" i="33"/>
  <c r="AB511" i="33"/>
  <c r="AJ527" i="33"/>
  <c r="AJ528" i="33"/>
  <c r="AJ575" i="33"/>
  <c r="AJ576" i="33"/>
  <c r="AJ646" i="33"/>
  <c r="AB651" i="33"/>
  <c r="AJ712" i="33"/>
  <c r="AB719" i="33"/>
  <c r="AI4" i="33"/>
  <c r="AG5" i="33"/>
  <c r="AB33" i="33"/>
  <c r="AJ48" i="33"/>
  <c r="AB70" i="33"/>
  <c r="AJ81" i="33"/>
  <c r="AJ99" i="33"/>
  <c r="AB172" i="33"/>
  <c r="AB213" i="33"/>
  <c r="AB255" i="33"/>
  <c r="AB309" i="33"/>
  <c r="AB324" i="33"/>
  <c r="AJ398" i="33"/>
  <c r="AJ443" i="33"/>
  <c r="AJ530" i="33"/>
  <c r="AB533" i="33"/>
  <c r="AJ544" i="33"/>
  <c r="AB566" i="33"/>
  <c r="AB584" i="33"/>
  <c r="AJ644" i="33"/>
  <c r="AJ664" i="33"/>
  <c r="AB699" i="33"/>
  <c r="AJ713" i="33"/>
  <c r="AB57" i="33"/>
  <c r="AB106" i="33"/>
  <c r="AB120" i="33"/>
  <c r="AJ130" i="33"/>
  <c r="AB240" i="33"/>
  <c r="AB242" i="33"/>
  <c r="AB276" i="33"/>
  <c r="AJ287" i="33"/>
  <c r="AB325" i="33"/>
  <c r="AJ369" i="33"/>
  <c r="AJ401" i="33"/>
  <c r="AB405" i="33"/>
  <c r="AB420" i="33"/>
  <c r="AB430" i="33"/>
  <c r="AB478" i="33"/>
  <c r="AB499" i="33"/>
  <c r="AB501" i="33"/>
  <c r="AB519" i="33"/>
  <c r="AB534" i="33"/>
  <c r="AJ562" i="33"/>
  <c r="AB567" i="33"/>
  <c r="AJ598" i="33"/>
  <c r="AB600" i="33"/>
  <c r="AB602" i="33"/>
  <c r="AJ647" i="33"/>
  <c r="AJ665" i="33"/>
  <c r="AB700" i="33"/>
  <c r="AB55" i="33"/>
  <c r="AB102" i="33"/>
  <c r="AJ116" i="33"/>
  <c r="AB171" i="33"/>
  <c r="AB192" i="33"/>
  <c r="AJ209" i="33"/>
  <c r="AB229" i="33"/>
  <c r="AJ271" i="33"/>
  <c r="AJ335" i="33"/>
  <c r="AB343" i="33"/>
  <c r="AJ400" i="33"/>
  <c r="AB421" i="33"/>
  <c r="AB466" i="33"/>
  <c r="AB467" i="33"/>
  <c r="AB480" i="33"/>
  <c r="AJ495" i="33"/>
  <c r="AJ531" i="33"/>
  <c r="AJ561" i="33"/>
  <c r="AB569" i="33"/>
  <c r="AJ614" i="33"/>
  <c r="AB654" i="33"/>
  <c r="AB685" i="33"/>
  <c r="AJ50" i="33"/>
  <c r="AJ101" i="33"/>
  <c r="AJ117" i="33"/>
  <c r="AB138" i="33"/>
  <c r="AJ170" i="33"/>
  <c r="AB193" i="33"/>
  <c r="AJ225" i="33"/>
  <c r="AB258" i="33"/>
  <c r="AB260" i="33"/>
  <c r="AB278" i="33"/>
  <c r="AB311" i="33"/>
  <c r="AB313" i="33"/>
  <c r="AB359" i="33"/>
  <c r="AJ390" i="33"/>
  <c r="AJ402" i="33"/>
  <c r="AJ430" i="33"/>
  <c r="AJ431" i="33"/>
  <c r="AB451" i="33"/>
  <c r="AB464" i="33"/>
  <c r="AB484" i="33"/>
  <c r="AB521" i="33"/>
  <c r="AJ532" i="33"/>
  <c r="AJ546" i="33"/>
  <c r="AJ548" i="33"/>
  <c r="AJ560" i="33"/>
  <c r="AB588" i="33"/>
  <c r="AJ600" i="33"/>
  <c r="AB607" i="33"/>
  <c r="AJ637" i="33"/>
  <c r="AB641" i="33"/>
  <c r="AJ681" i="33"/>
  <c r="AJ682" i="33"/>
  <c r="AJ698" i="33"/>
  <c r="AJ718" i="33"/>
  <c r="Y4" i="33"/>
  <c r="AJ31" i="33"/>
  <c r="AJ33" i="33"/>
  <c r="AB59" i="33"/>
  <c r="AJ86" i="33"/>
  <c r="AJ135" i="33"/>
  <c r="AB140" i="33"/>
  <c r="AJ150" i="33"/>
  <c r="AJ356" i="33"/>
  <c r="AB91" i="33"/>
  <c r="AJ95" i="33"/>
  <c r="AB160" i="33"/>
  <c r="AJ200" i="33"/>
  <c r="AJ536" i="33"/>
  <c r="AB68" i="33"/>
  <c r="AB111" i="33"/>
  <c r="AB137" i="33"/>
  <c r="AJ146" i="33"/>
  <c r="AB227" i="33"/>
  <c r="AB675" i="33"/>
  <c r="W5" i="33"/>
  <c r="AI5" i="33"/>
  <c r="AJ29" i="33"/>
  <c r="AH10" i="33"/>
  <c r="AJ78" i="33"/>
  <c r="AB81" i="33"/>
  <c r="AJ129" i="33"/>
  <c r="AJ137" i="33"/>
  <c r="AB139" i="33"/>
  <c r="AB141" i="33"/>
  <c r="AB165" i="33"/>
  <c r="AB195" i="33"/>
  <c r="AJ202" i="33"/>
  <c r="AB210" i="33"/>
  <c r="AB219" i="33"/>
  <c r="AB270" i="33"/>
  <c r="AJ28" i="33"/>
  <c r="AB48" i="33"/>
  <c r="AB22" i="33"/>
  <c r="AJ30" i="33"/>
  <c r="AB32" i="33"/>
  <c r="Y10" i="33"/>
  <c r="AJ57" i="33"/>
  <c r="AB61" i="33"/>
  <c r="AJ89" i="33"/>
  <c r="AJ111" i="33"/>
  <c r="AB119" i="33"/>
  <c r="AB122" i="33"/>
  <c r="AB150" i="33"/>
  <c r="AJ158" i="33"/>
  <c r="AB174" i="33"/>
  <c r="AJ182" i="33"/>
  <c r="AB186" i="33"/>
  <c r="AJ227" i="33"/>
  <c r="AB289" i="33"/>
  <c r="AJ361" i="33"/>
  <c r="AJ567" i="33"/>
  <c r="AG10" i="33"/>
  <c r="AB35" i="33"/>
  <c r="AB6" i="33" s="1"/>
  <c r="AB49" i="33"/>
  <c r="X4" i="33"/>
  <c r="AB23" i="33"/>
  <c r="AH5" i="33"/>
  <c r="AJ46" i="33"/>
  <c r="AB50" i="33"/>
  <c r="AJ58" i="33"/>
  <c r="AJ68" i="33"/>
  <c r="AJ69" i="33"/>
  <c r="AB72" i="33"/>
  <c r="AJ77" i="33"/>
  <c r="AB82" i="33"/>
  <c r="AJ88" i="33"/>
  <c r="AJ91" i="33"/>
  <c r="AB92" i="33"/>
  <c r="AJ100" i="33"/>
  <c r="AB103" i="33"/>
  <c r="AJ118" i="33"/>
  <c r="AJ119" i="33"/>
  <c r="AB121" i="33"/>
  <c r="AB123" i="33"/>
  <c r="AB166" i="33"/>
  <c r="AB187" i="33"/>
  <c r="AJ192" i="33"/>
  <c r="AJ205" i="33"/>
  <c r="AJ216" i="33"/>
  <c r="AB357" i="33"/>
  <c r="AJ610" i="33"/>
  <c r="AB612" i="33"/>
  <c r="H18" i="33"/>
  <c r="AE5" i="33"/>
  <c r="AB37" i="33"/>
  <c r="AF10" i="33"/>
  <c r="AB62" i="33"/>
  <c r="AB74" i="33"/>
  <c r="AJ92" i="33"/>
  <c r="AB94" i="33"/>
  <c r="AJ112" i="33"/>
  <c r="AB133" i="33"/>
  <c r="AJ138" i="33"/>
  <c r="AB143" i="33"/>
  <c r="AB151" i="33"/>
  <c r="AJ161" i="33"/>
  <c r="AB167" i="33"/>
  <c r="AJ172" i="33"/>
  <c r="AJ180" i="33"/>
  <c r="AJ184" i="33"/>
  <c r="AJ191" i="33"/>
  <c r="AB196" i="33"/>
  <c r="AB24" i="33"/>
  <c r="AB42" i="33"/>
  <c r="AJ49" i="33"/>
  <c r="AJ60" i="33"/>
  <c r="AJ70" i="33"/>
  <c r="AB84" i="33"/>
  <c r="AJ102" i="33"/>
  <c r="AB105" i="33"/>
  <c r="AB107" i="33"/>
  <c r="AB115" i="33"/>
  <c r="AJ120" i="33"/>
  <c r="AB125" i="33"/>
  <c r="AB134" i="33"/>
  <c r="AB144" i="33"/>
  <c r="AJ149" i="33"/>
  <c r="AJ160" i="33"/>
  <c r="AJ165" i="33"/>
  <c r="AB198" i="33"/>
  <c r="AB221" i="33"/>
  <c r="AB230" i="33"/>
  <c r="AB459" i="33"/>
  <c r="AE4" i="33"/>
  <c r="AJ36" i="33"/>
  <c r="AJ7" i="33" s="1"/>
  <c r="Z10" i="33"/>
  <c r="AB63" i="33"/>
  <c r="AJ72" i="33"/>
  <c r="AJ122" i="33"/>
  <c r="AB126" i="33"/>
  <c r="AJ142" i="33"/>
  <c r="AB154" i="33"/>
  <c r="AJ164" i="33"/>
  <c r="AB177" i="33"/>
  <c r="AJ186" i="33"/>
  <c r="AB214" i="33"/>
  <c r="AB222" i="33"/>
  <c r="AQ12" i="33"/>
  <c r="AJ556" i="33"/>
  <c r="AA10" i="33"/>
  <c r="AJ59" i="33"/>
  <c r="AB64" i="33"/>
  <c r="AB85" i="33"/>
  <c r="AJ93" i="33"/>
  <c r="AJ103" i="33"/>
  <c r="AJ132" i="33"/>
  <c r="AJ139" i="33"/>
  <c r="AJ166" i="33"/>
  <c r="AB190" i="33"/>
  <c r="AB550" i="33"/>
  <c r="X5" i="33"/>
  <c r="AB27" i="33"/>
  <c r="AJ37" i="33"/>
  <c r="AB52" i="33"/>
  <c r="AB97" i="33"/>
  <c r="AJ114" i="33"/>
  <c r="AJ124" i="33"/>
  <c r="AB135" i="33"/>
  <c r="AJ143" i="33"/>
  <c r="AJ167" i="33"/>
  <c r="AB170" i="33"/>
  <c r="AB188" i="33"/>
  <c r="AJ196" i="33"/>
  <c r="AB200" i="33"/>
  <c r="AJ213" i="33"/>
  <c r="AB223" i="33"/>
  <c r="AB233" i="33"/>
  <c r="AJ339" i="33"/>
  <c r="AI10" i="33"/>
  <c r="Y5" i="33"/>
  <c r="AB44" i="33"/>
  <c r="AB56" i="33"/>
  <c r="AJ83" i="33"/>
  <c r="AJ94" i="33"/>
  <c r="AJ106" i="33"/>
  <c r="AB109" i="33"/>
  <c r="AJ113" i="33"/>
  <c r="AJ121" i="33"/>
  <c r="AJ144" i="33"/>
  <c r="AB146" i="33"/>
  <c r="AB168" i="33"/>
  <c r="AB179" i="33"/>
  <c r="AJ188" i="33"/>
  <c r="AJ198" i="33"/>
  <c r="AB376" i="33"/>
  <c r="Z5" i="33"/>
  <c r="AJ24" i="33"/>
  <c r="AB28" i="33"/>
  <c r="X10" i="33"/>
  <c r="AB45" i="33"/>
  <c r="AJ53" i="33"/>
  <c r="AJ84" i="33"/>
  <c r="AB87" i="33"/>
  <c r="AB110" i="33"/>
  <c r="AB116" i="33"/>
  <c r="AB117" i="33"/>
  <c r="AJ125" i="33"/>
  <c r="AB145" i="33"/>
  <c r="AJ168" i="33"/>
  <c r="AJ177" i="33"/>
  <c r="AB199" i="33"/>
  <c r="AQ11" i="33"/>
  <c r="AJ243" i="33"/>
  <c r="AJ340" i="33"/>
  <c r="AJ427" i="33"/>
  <c r="AB639" i="33"/>
  <c r="AQ4" i="33"/>
  <c r="AF4" i="33"/>
  <c r="AA5" i="33"/>
  <c r="T6" i="33"/>
  <c r="AJ52" i="33"/>
  <c r="AJ63" i="33"/>
  <c r="AB65" i="33"/>
  <c r="AB67" i="33"/>
  <c r="AJ75" i="33"/>
  <c r="AB86" i="33"/>
  <c r="AB88" i="33"/>
  <c r="AJ108" i="33"/>
  <c r="AJ126" i="33"/>
  <c r="AB129" i="33"/>
  <c r="AJ145" i="33"/>
  <c r="AJ154" i="33"/>
  <c r="AB158" i="33"/>
  <c r="AB178" i="33"/>
  <c r="AJ199" i="33"/>
  <c r="AB201" i="33"/>
  <c r="AB202" i="33"/>
  <c r="AJ214" i="33"/>
  <c r="AB226" i="33"/>
  <c r="AB235" i="33"/>
  <c r="AJ477" i="33"/>
  <c r="AJ511" i="33"/>
  <c r="AJ26" i="33"/>
  <c r="AB30" i="33"/>
  <c r="T7" i="33"/>
  <c r="AJ55" i="33"/>
  <c r="AJ64" i="33"/>
  <c r="AB79" i="33"/>
  <c r="AJ96" i="33"/>
  <c r="AJ155" i="33"/>
  <c r="AJ178" i="33"/>
  <c r="AB182" i="33"/>
  <c r="AJ190" i="33"/>
  <c r="AB204" i="33"/>
  <c r="AB249" i="33"/>
  <c r="AJ446" i="33"/>
  <c r="AQ14" i="33"/>
  <c r="AB231" i="33"/>
  <c r="AB239" i="33"/>
  <c r="AJ247" i="33"/>
  <c r="AJ259" i="33"/>
  <c r="AB261" i="33"/>
  <c r="AJ286" i="33"/>
  <c r="AJ295" i="33"/>
  <c r="AJ296" i="33"/>
  <c r="AB302" i="33"/>
  <c r="AJ306" i="33"/>
  <c r="AJ308" i="33"/>
  <c r="AJ321" i="33"/>
  <c r="AJ332" i="33"/>
  <c r="AJ349" i="33"/>
  <c r="AJ350" i="33"/>
  <c r="AB351" i="33"/>
  <c r="AB374" i="33"/>
  <c r="AJ382" i="33"/>
  <c r="AB413" i="33"/>
  <c r="AJ419" i="33"/>
  <c r="AB422" i="33"/>
  <c r="AB431" i="33"/>
  <c r="AJ467" i="33"/>
  <c r="AJ475" i="33"/>
  <c r="AB502" i="33"/>
  <c r="AB504" i="33"/>
  <c r="AB505" i="33"/>
  <c r="AJ525" i="33"/>
  <c r="AB538" i="33"/>
  <c r="AB549" i="33"/>
  <c r="AJ555" i="33"/>
  <c r="AB560" i="33"/>
  <c r="AJ582" i="33"/>
  <c r="AB587" i="33"/>
  <c r="AJ609" i="33"/>
  <c r="AB626" i="33"/>
  <c r="AJ645" i="33"/>
  <c r="AJ659" i="33"/>
  <c r="AJ710" i="33"/>
  <c r="AB712" i="33"/>
  <c r="AB716" i="33"/>
  <c r="AJ723" i="33"/>
  <c r="AB726" i="33"/>
  <c r="T8" i="33"/>
  <c r="AJ237" i="33"/>
  <c r="AB241" i="33"/>
  <c r="AB251" i="33"/>
  <c r="AJ261" i="33"/>
  <c r="AJ272" i="33"/>
  <c r="AJ320" i="33"/>
  <c r="AJ322" i="33"/>
  <c r="AB335" i="33"/>
  <c r="AB344" i="33"/>
  <c r="AJ351" i="33"/>
  <c r="AB366" i="33"/>
  <c r="AJ373" i="33"/>
  <c r="AJ383" i="33"/>
  <c r="AB397" i="33"/>
  <c r="AJ411" i="33"/>
  <c r="AJ448" i="33"/>
  <c r="AJ457" i="33"/>
  <c r="AB482" i="33"/>
  <c r="AJ500" i="33"/>
  <c r="AJ513" i="33"/>
  <c r="AB518" i="33"/>
  <c r="AJ537" i="33"/>
  <c r="AB540" i="33"/>
  <c r="AJ570" i="33"/>
  <c r="AJ585" i="33"/>
  <c r="AJ595" i="33"/>
  <c r="AJ596" i="33"/>
  <c r="AB601" i="33"/>
  <c r="AB614" i="33"/>
  <c r="AJ634" i="33"/>
  <c r="AJ635" i="33"/>
  <c r="AJ636" i="33"/>
  <c r="AB640" i="33"/>
  <c r="AB648" i="33"/>
  <c r="AB649" i="33"/>
  <c r="AB650" i="33"/>
  <c r="AJ657" i="33"/>
  <c r="AJ660" i="33"/>
  <c r="AJ671" i="33"/>
  <c r="AB677" i="33"/>
  <c r="AJ683" i="33"/>
  <c r="AJ697" i="33"/>
  <c r="AB718" i="33"/>
  <c r="AB728" i="33"/>
  <c r="AB265" i="33"/>
  <c r="AJ275" i="33"/>
  <c r="AB280" i="33"/>
  <c r="AJ299" i="33"/>
  <c r="AJ301" i="33"/>
  <c r="AB326" i="33"/>
  <c r="AJ342" i="33"/>
  <c r="AB387" i="33"/>
  <c r="Z12" i="33"/>
  <c r="AB423" i="33"/>
  <c r="AB432" i="33"/>
  <c r="AJ439" i="33"/>
  <c r="AB462" i="33"/>
  <c r="AB495" i="33"/>
  <c r="AJ584" i="33"/>
  <c r="AB629" i="33"/>
  <c r="AB717" i="33"/>
  <c r="AJ249" i="33"/>
  <c r="AB252" i="33"/>
  <c r="AJ265" i="33"/>
  <c r="AB268" i="33"/>
  <c r="AB304" i="33"/>
  <c r="AJ311" i="33"/>
  <c r="AB316" i="33"/>
  <c r="AB327" i="33"/>
  <c r="AB345" i="33"/>
  <c r="AB346" i="33"/>
  <c r="AB358" i="33"/>
  <c r="AJ362" i="33"/>
  <c r="AJ376" i="33"/>
  <c r="AJ394" i="33"/>
  <c r="AJ420" i="33"/>
  <c r="AB442" i="33"/>
  <c r="AJ449" i="33"/>
  <c r="AJ458" i="33"/>
  <c r="AB460" i="33"/>
  <c r="AB461" i="33"/>
  <c r="AJ478" i="33"/>
  <c r="AJ480" i="33"/>
  <c r="AJ490" i="33"/>
  <c r="AJ517" i="33"/>
  <c r="AB542" i="33"/>
  <c r="AJ559" i="33"/>
  <c r="AB561" i="33"/>
  <c r="AB591" i="33"/>
  <c r="AJ612" i="33"/>
  <c r="AB630" i="33"/>
  <c r="AJ639" i="33"/>
  <c r="AJ648" i="33"/>
  <c r="AB665" i="33"/>
  <c r="AJ675" i="33"/>
  <c r="AB689" i="33"/>
  <c r="AJ726" i="33"/>
  <c r="AB224" i="33"/>
  <c r="AB225" i="33"/>
  <c r="AJ239" i="33"/>
  <c r="AB244" i="33"/>
  <c r="AJ248" i="33"/>
  <c r="AB283" i="33"/>
  <c r="AJ289" i="33"/>
  <c r="AB292" i="33"/>
  <c r="AJ313" i="33"/>
  <c r="AB315" i="33"/>
  <c r="AB317" i="33"/>
  <c r="AJ334" i="33"/>
  <c r="AJ352" i="33"/>
  <c r="AJ385" i="33"/>
  <c r="AB408" i="33"/>
  <c r="AJ412" i="33"/>
  <c r="AJ440" i="33"/>
  <c r="AB473" i="33"/>
  <c r="AB486" i="33"/>
  <c r="AJ493" i="33"/>
  <c r="AB496" i="33"/>
  <c r="AB508" i="33"/>
  <c r="AB552" i="33"/>
  <c r="AJ572" i="33"/>
  <c r="AB575" i="33"/>
  <c r="AJ599" i="33"/>
  <c r="AJ613" i="33"/>
  <c r="AB617" i="33"/>
  <c r="AB643" i="33"/>
  <c r="AJ649" i="33"/>
  <c r="AB653" i="33"/>
  <c r="AJ676" i="33"/>
  <c r="AB679" i="33"/>
  <c r="AJ685" i="33"/>
  <c r="AB703" i="33"/>
  <c r="AJ717" i="33"/>
  <c r="AB721" i="33"/>
  <c r="AJ727" i="33"/>
  <c r="AB732" i="33"/>
  <c r="AB245" i="33"/>
  <c r="AB254" i="33"/>
  <c r="AJ264" i="33"/>
  <c r="AJ276" i="33"/>
  <c r="AJ277" i="33"/>
  <c r="AB284" i="33"/>
  <c r="AJ290" i="33"/>
  <c r="AJ303" i="33"/>
  <c r="AB306" i="33"/>
  <c r="AJ324" i="33"/>
  <c r="AJ357" i="33"/>
  <c r="AJ366" i="33"/>
  <c r="AB380" i="33"/>
  <c r="AB389" i="33"/>
  <c r="AB426" i="33"/>
  <c r="AB434" i="33"/>
  <c r="AJ459" i="33"/>
  <c r="AJ460" i="33"/>
  <c r="AB465" i="33"/>
  <c r="AB483" i="33"/>
  <c r="AB487" i="33"/>
  <c r="AJ504" i="33"/>
  <c r="AJ550" i="33"/>
  <c r="AB619" i="33"/>
  <c r="AJ716" i="33"/>
  <c r="X11" i="33"/>
  <c r="AA11" i="33"/>
  <c r="AJ250" i="33"/>
  <c r="AJ266" i="33"/>
  <c r="AJ278" i="33"/>
  <c r="AB293" i="33"/>
  <c r="AB294" i="33"/>
  <c r="AJ323" i="33"/>
  <c r="AJ325" i="33"/>
  <c r="AB329" i="33"/>
  <c r="AB330" i="33"/>
  <c r="AJ343" i="33"/>
  <c r="AB347" i="33"/>
  <c r="AB369" i="33"/>
  <c r="AB381" i="33"/>
  <c r="AJ387" i="33"/>
  <c r="AJ388" i="33"/>
  <c r="AJ397" i="33"/>
  <c r="AJ405" i="33"/>
  <c r="AJ416" i="33"/>
  <c r="AB445" i="33"/>
  <c r="AB454" i="33"/>
  <c r="AJ506" i="33"/>
  <c r="AQ13" i="33"/>
  <c r="AG13" i="33"/>
  <c r="AB525" i="33"/>
  <c r="AJ573" i="33"/>
  <c r="AB606" i="33"/>
  <c r="AB608" i="33"/>
  <c r="AJ627" i="33"/>
  <c r="AB642" i="33"/>
  <c r="AB644" i="33"/>
  <c r="Z14" i="33"/>
  <c r="AJ662" i="33"/>
  <c r="AB681" i="33"/>
  <c r="AJ688" i="33"/>
  <c r="AB690" i="33"/>
  <c r="AB693" i="33"/>
  <c r="AB720" i="33"/>
  <c r="AB722" i="33"/>
  <c r="AJ314" i="33"/>
  <c r="AJ315" i="33"/>
  <c r="AB319" i="33"/>
  <c r="AJ336" i="33"/>
  <c r="AB370" i="33"/>
  <c r="AJ424" i="33"/>
  <c r="AJ484" i="33"/>
  <c r="AJ507" i="33"/>
  <c r="AB510" i="33"/>
  <c r="AJ521" i="33"/>
  <c r="AJ549" i="33"/>
  <c r="AJ551" i="33"/>
  <c r="AJ587" i="33"/>
  <c r="AJ626" i="33"/>
  <c r="AJ629" i="33"/>
  <c r="AJ650" i="33"/>
  <c r="AB228" i="33"/>
  <c r="AJ252" i="33"/>
  <c r="AB271" i="33"/>
  <c r="AJ281" i="33"/>
  <c r="AB295" i="33"/>
  <c r="AJ304" i="33"/>
  <c r="AJ316" i="33"/>
  <c r="AB320" i="33"/>
  <c r="AB331" i="33"/>
  <c r="AB339" i="33"/>
  <c r="AJ346" i="33"/>
  <c r="AJ368" i="33"/>
  <c r="AB390" i="33"/>
  <c r="AB400" i="33"/>
  <c r="AJ433" i="33"/>
  <c r="AB436" i="33"/>
  <c r="AB474" i="33"/>
  <c r="AJ482" i="33"/>
  <c r="AJ483" i="33"/>
  <c r="AB489" i="33"/>
  <c r="AB498" i="33"/>
  <c r="AJ543" i="33"/>
  <c r="AB594" i="33"/>
  <c r="AJ615" i="33"/>
  <c r="AJ616" i="33"/>
  <c r="AB621" i="33"/>
  <c r="AB634" i="33"/>
  <c r="AB667" i="33"/>
  <c r="AB668" i="33"/>
  <c r="AJ677" i="33"/>
  <c r="AB695" i="33"/>
  <c r="AJ699" i="33"/>
  <c r="AJ702" i="33"/>
  <c r="AJ729" i="33"/>
  <c r="AJ731" i="33"/>
  <c r="AJ8" i="33" s="1"/>
  <c r="AJ244" i="33"/>
  <c r="AB247" i="33"/>
  <c r="AJ253" i="33"/>
  <c r="AB259" i="33"/>
  <c r="AJ283" i="33"/>
  <c r="AB286" i="33"/>
  <c r="AJ292" i="33"/>
  <c r="AB308" i="33"/>
  <c r="AJ328" i="33"/>
  <c r="AB349" i="33"/>
  <c r="AB361" i="33"/>
  <c r="AB393" i="33"/>
  <c r="AJ408" i="33"/>
  <c r="AJ417" i="33"/>
  <c r="AB419" i="33"/>
  <c r="AB427" i="33"/>
  <c r="AJ442" i="33"/>
  <c r="AB446" i="33"/>
  <c r="AJ453" i="33"/>
  <c r="AJ461" i="33"/>
  <c r="AJ471" i="33"/>
  <c r="AJ522" i="33"/>
  <c r="AJ524" i="33"/>
  <c r="AB536" i="33"/>
  <c r="AJ564" i="33"/>
  <c r="AB565" i="33"/>
  <c r="AJ607" i="33"/>
  <c r="AJ617" i="33"/>
  <c r="AB622" i="33"/>
  <c r="AB631" i="33"/>
  <c r="AJ641" i="33"/>
  <c r="AJ643" i="33"/>
  <c r="AJ653" i="33"/>
  <c r="AB655" i="33"/>
  <c r="AB666" i="33"/>
  <c r="AJ679" i="33"/>
  <c r="AJ689" i="33"/>
  <c r="AJ690" i="33"/>
  <c r="AB696" i="33"/>
  <c r="AB709" i="33"/>
  <c r="AB710" i="33"/>
  <c r="AJ719" i="33"/>
  <c r="AJ721" i="33"/>
  <c r="AJ732" i="33"/>
  <c r="AJ462" i="33"/>
  <c r="AB635" i="33"/>
  <c r="AB646" i="33"/>
  <c r="AB670" i="33"/>
  <c r="AJ692" i="33"/>
  <c r="AB694" i="33"/>
  <c r="AJ246" i="33"/>
  <c r="AJ269" i="33"/>
  <c r="AB272" i="33"/>
  <c r="AJ285" i="33"/>
  <c r="AB287" i="33"/>
  <c r="AJ294" i="33"/>
  <c r="AB296" i="33"/>
  <c r="AB299" i="33"/>
  <c r="AB322" i="33"/>
  <c r="AJ337" i="33"/>
  <c r="AJ348" i="33"/>
  <c r="AB350" i="33"/>
  <c r="AB360" i="33"/>
  <c r="AJ370" i="33"/>
  <c r="AB371" i="33"/>
  <c r="AB383" i="33"/>
  <c r="AJ389" i="33"/>
  <c r="AB410" i="33"/>
  <c r="AJ445" i="33"/>
  <c r="AJ452" i="33"/>
  <c r="AJ454" i="33"/>
  <c r="AB475" i="33"/>
  <c r="AB490" i="33"/>
  <c r="AJ497" i="33"/>
  <c r="AB500" i="33"/>
  <c r="AB513" i="33"/>
  <c r="AB528" i="33"/>
  <c r="AB557" i="33"/>
  <c r="AJ578" i="33"/>
  <c r="AB611" i="33"/>
  <c r="AJ620" i="33"/>
  <c r="AJ631" i="33"/>
  <c r="AB647" i="33"/>
  <c r="AB660" i="33"/>
  <c r="AB683" i="33"/>
  <c r="AB711" i="33"/>
  <c r="AB725" i="33"/>
  <c r="AJ226" i="33"/>
  <c r="AB238" i="33"/>
  <c r="AB262" i="33"/>
  <c r="AJ268" i="33"/>
  <c r="AJ270" i="33"/>
  <c r="AJ319" i="33"/>
  <c r="AJ399" i="33"/>
  <c r="AB412" i="33"/>
  <c r="AB437" i="33"/>
  <c r="AJ486" i="33"/>
  <c r="AJ488" i="33"/>
  <c r="AB503" i="33"/>
  <c r="AJ508" i="33"/>
  <c r="AJ526" i="33"/>
  <c r="AB548" i="33"/>
  <c r="AJ554" i="33"/>
  <c r="AJ593" i="33"/>
  <c r="AB598" i="33"/>
  <c r="AB624" i="33"/>
  <c r="AJ632" i="33"/>
  <c r="AB637" i="33"/>
  <c r="AJ656" i="33"/>
  <c r="AJ667" i="33"/>
  <c r="AB672" i="33"/>
  <c r="AB684" i="33"/>
  <c r="AJ694" i="33"/>
  <c r="AJ707" i="33"/>
  <c r="AB248" i="33"/>
  <c r="AJ255" i="33"/>
  <c r="AJ258" i="33"/>
  <c r="AB264" i="33"/>
  <c r="AB274" i="33"/>
  <c r="AB275" i="33"/>
  <c r="AJ284" i="33"/>
  <c r="AB301" i="33"/>
  <c r="AJ307" i="33"/>
  <c r="AB310" i="33"/>
  <c r="AB321" i="33"/>
  <c r="AB323" i="33"/>
  <c r="AB334" i="33"/>
  <c r="AB340" i="33"/>
  <c r="AB352" i="33"/>
  <c r="AB364" i="33"/>
  <c r="AJ371" i="33"/>
  <c r="AB384" i="33"/>
  <c r="AJ391" i="33"/>
  <c r="AB394" i="33"/>
  <c r="AB401" i="33"/>
  <c r="AB402" i="33"/>
  <c r="AB457" i="33"/>
  <c r="AB470" i="33"/>
  <c r="AJ489" i="33"/>
  <c r="AJ499" i="33"/>
  <c r="AJ510" i="33"/>
  <c r="AB527" i="33"/>
  <c r="AB530" i="33"/>
  <c r="AJ534" i="33"/>
  <c r="AB537" i="33"/>
  <c r="AJ545" i="33"/>
  <c r="AB571" i="33"/>
  <c r="AJ581" i="33"/>
  <c r="AB586" i="33"/>
  <c r="AJ594" i="33"/>
  <c r="AB596" i="33"/>
  <c r="AB599" i="33"/>
  <c r="AJ621" i="33"/>
  <c r="AB636" i="33"/>
  <c r="AB638" i="33"/>
  <c r="AB661" i="33"/>
  <c r="AJ668" i="33"/>
  <c r="AB671" i="33"/>
  <c r="AB673" i="33"/>
  <c r="AJ693" i="33"/>
  <c r="AJ695" i="33"/>
  <c r="AB698" i="33"/>
  <c r="AJ709" i="33"/>
  <c r="AB713" i="33"/>
  <c r="AQ10" i="33"/>
  <c r="AQ5" i="33"/>
  <c r="AB36" i="33"/>
  <c r="AB7" i="33" s="1"/>
  <c r="AJ722" i="33"/>
  <c r="AB51" i="33"/>
  <c r="AB53" i="33"/>
  <c r="AJ67" i="33"/>
  <c r="AB71" i="33"/>
  <c r="AB173" i="33"/>
  <c r="AJ179" i="33"/>
  <c r="AB250" i="33"/>
  <c r="AB318" i="33"/>
  <c r="AJ374" i="33"/>
  <c r="AB551" i="33"/>
  <c r="AJ711" i="33"/>
  <c r="W4" i="33"/>
  <c r="AJ51" i="33"/>
  <c r="AJ85" i="33"/>
  <c r="AB89" i="33"/>
  <c r="W10" i="33"/>
  <c r="AB26" i="33"/>
  <c r="AJ107" i="33"/>
  <c r="AJ123" i="33"/>
  <c r="AJ141" i="33"/>
  <c r="AB205" i="33"/>
  <c r="AB234" i="33"/>
  <c r="AB243" i="33"/>
  <c r="AJ317" i="33"/>
  <c r="AJ673" i="33"/>
  <c r="AB101" i="33"/>
  <c r="AJ183" i="33"/>
  <c r="Y11" i="33"/>
  <c r="AJ32" i="33"/>
  <c r="AB118" i="33"/>
  <c r="AB136" i="33"/>
  <c r="AB155" i="33"/>
  <c r="AJ204" i="33"/>
  <c r="AB253" i="33"/>
  <c r="AB277" i="33"/>
  <c r="AB290" i="33"/>
  <c r="AB333" i="33"/>
  <c r="AJ496" i="33"/>
  <c r="AB632" i="33"/>
  <c r="AJ42" i="33"/>
  <c r="T4" i="33"/>
  <c r="AJ56" i="33"/>
  <c r="AJ74" i="33"/>
  <c r="AJ187" i="33"/>
  <c r="Z11" i="33"/>
  <c r="AJ22" i="33"/>
  <c r="AB58" i="33"/>
  <c r="AB76" i="33"/>
  <c r="Y12" i="33"/>
  <c r="AJ82" i="33"/>
  <c r="AJ176" i="33"/>
  <c r="AB237" i="33"/>
  <c r="AB281" i="33"/>
  <c r="AJ310" i="33"/>
  <c r="AJ43" i="33"/>
  <c r="AE17" i="33"/>
  <c r="AE16" i="33" s="1"/>
  <c r="AJ65" i="33"/>
  <c r="AB108" i="33"/>
  <c r="AB124" i="33"/>
  <c r="AB142" i="33"/>
  <c r="AB180" i="33"/>
  <c r="AJ280" i="33"/>
  <c r="AJ302" i="33"/>
  <c r="AB342" i="33"/>
  <c r="AJ347" i="33"/>
  <c r="AJ367" i="33"/>
  <c r="AB417" i="33"/>
  <c r="AJ422" i="33"/>
  <c r="AB573" i="33"/>
  <c r="AJ619" i="33"/>
  <c r="AJ651" i="33"/>
  <c r="AB702" i="33"/>
  <c r="AB727" i="33"/>
  <c r="AJ441" i="33"/>
  <c r="AB481" i="33"/>
  <c r="AB493" i="33"/>
  <c r="AB517" i="33"/>
  <c r="AB555" i="33"/>
  <c r="AB590" i="33"/>
  <c r="AB613" i="33"/>
  <c r="AJ654" i="33"/>
  <c r="AJ360" i="33"/>
  <c r="AJ380" i="33"/>
  <c r="AJ407" i="33"/>
  <c r="AJ622" i="33"/>
  <c r="AJ666" i="33"/>
  <c r="AB731" i="33"/>
  <c r="AB8" i="33" s="1"/>
  <c r="AJ330" i="33"/>
  <c r="AJ326" i="33"/>
  <c r="AB328" i="33"/>
  <c r="AB337" i="33"/>
  <c r="AJ344" i="33"/>
  <c r="AJ364" i="33"/>
  <c r="AB377" i="33"/>
  <c r="AJ410" i="33"/>
  <c r="AB439" i="33"/>
  <c r="AJ444" i="33"/>
  <c r="AB497" i="33"/>
  <c r="AJ505" i="33"/>
  <c r="AB520" i="33"/>
  <c r="AB539" i="33"/>
  <c r="AB559" i="33"/>
  <c r="AB570" i="33"/>
  <c r="AB581" i="33"/>
  <c r="AB593" i="33"/>
  <c r="AJ638" i="33"/>
  <c r="AJ670" i="33"/>
  <c r="AB724" i="33"/>
  <c r="AB348" i="33"/>
  <c r="AB368" i="33"/>
  <c r="AB388" i="33"/>
  <c r="AB404" i="33"/>
  <c r="AJ428" i="33"/>
  <c r="AJ519" i="33"/>
  <c r="AB524" i="33"/>
  <c r="AJ538" i="33"/>
  <c r="AJ557" i="33"/>
  <c r="AB562" i="33"/>
  <c r="AB458" i="33"/>
  <c r="AB477" i="33"/>
  <c r="AB543" i="33"/>
  <c r="AJ579" i="33"/>
  <c r="AJ592" i="33"/>
  <c r="AB620" i="33"/>
  <c r="AB652" i="33"/>
  <c r="AJ696" i="33"/>
  <c r="AE224" i="33" l="1"/>
  <c r="AI224" i="33"/>
  <c r="AH224" i="33"/>
  <c r="AG224" i="33"/>
  <c r="AI655" i="33"/>
  <c r="AI14" i="33" s="1"/>
  <c r="AH655" i="33"/>
  <c r="AH14" i="33" s="1"/>
  <c r="AF655" i="33"/>
  <c r="AF14" i="33" s="1"/>
  <c r="AG655" i="33"/>
  <c r="AG14" i="33" s="1"/>
  <c r="AE655" i="33"/>
  <c r="AI221" i="33"/>
  <c r="AH221" i="33"/>
  <c r="AG221" i="33"/>
  <c r="AF221" i="33"/>
  <c r="AE221" i="33"/>
  <c r="AF80" i="30"/>
  <c r="AC80" i="30"/>
  <c r="AF76" i="30"/>
  <c r="AC76" i="30"/>
  <c r="AF75" i="30"/>
  <c r="AC75" i="30"/>
  <c r="AF77" i="30"/>
  <c r="AC77" i="30"/>
  <c r="AC74" i="30"/>
  <c r="AF74" i="30"/>
  <c r="AF79" i="30"/>
  <c r="AC79" i="30"/>
  <c r="AC73" i="30"/>
  <c r="AF73" i="30"/>
  <c r="AF78" i="30"/>
  <c r="AC78" i="30"/>
  <c r="AJ222" i="33"/>
  <c r="AJ503" i="33"/>
  <c r="AJ220" i="33"/>
  <c r="AJ223" i="33"/>
  <c r="AJ502" i="33"/>
  <c r="X3" i="33"/>
  <c r="AF3" i="30"/>
  <c r="Q2" i="33"/>
  <c r="S3" i="30"/>
  <c r="AA3" i="33"/>
  <c r="AQ3" i="33"/>
  <c r="AI3" i="33"/>
  <c r="R2" i="33"/>
  <c r="W3" i="33"/>
  <c r="Z3" i="33"/>
  <c r="W9" i="33"/>
  <c r="S2" i="33"/>
  <c r="AG3" i="33"/>
  <c r="P2" i="33"/>
  <c r="AB4" i="33"/>
  <c r="Y3" i="33"/>
  <c r="AE3" i="33"/>
  <c r="AJ15" i="33"/>
  <c r="AH3" i="33"/>
  <c r="AF3" i="33"/>
  <c r="AB15" i="33"/>
  <c r="AJ4" i="33"/>
  <c r="AJ5" i="33"/>
  <c r="X9" i="33"/>
  <c r="AB5" i="33"/>
  <c r="AQ9" i="33"/>
  <c r="AB11" i="33"/>
  <c r="AB10" i="33"/>
  <c r="T17" i="33"/>
  <c r="T16" i="33" s="1"/>
  <c r="T5" i="33"/>
  <c r="T3" i="33" s="1"/>
  <c r="AJ17" i="33"/>
  <c r="AJ16" i="33" s="1"/>
  <c r="Z9" i="33"/>
  <c r="T15" i="33"/>
  <c r="AA9" i="33"/>
  <c r="T13" i="33"/>
  <c r="T11" i="33"/>
  <c r="Y9" i="33"/>
  <c r="AB17" i="33"/>
  <c r="AB16" i="33" s="1"/>
  <c r="AB14" i="33"/>
  <c r="AB13" i="33"/>
  <c r="AJ10" i="33"/>
  <c r="T10" i="33"/>
  <c r="T12" i="33"/>
  <c r="AB12" i="33"/>
  <c r="AJ13" i="33"/>
  <c r="T14" i="33"/>
  <c r="AJ224" i="33" l="1"/>
  <c r="AJ655" i="33"/>
  <c r="AJ14" i="33" s="1"/>
  <c r="AE14" i="33"/>
  <c r="AJ221" i="33"/>
  <c r="X2" i="33"/>
  <c r="AQ2" i="33"/>
  <c r="W2" i="33"/>
  <c r="AA2" i="33"/>
  <c r="Z2" i="33"/>
  <c r="AB3" i="33"/>
  <c r="AJ3" i="33"/>
  <c r="Y2" i="33"/>
  <c r="AB9" i="33"/>
  <c r="AB2" i="33" s="1"/>
  <c r="T9" i="33"/>
  <c r="T2" i="33" s="1"/>
  <c r="D65" i="5" l="1"/>
  <c r="D66" i="5"/>
  <c r="D91" i="5" l="1"/>
  <c r="AI40" i="7"/>
  <c r="P8" i="5"/>
  <c r="H594" i="2"/>
  <c r="AM218" i="33" l="1"/>
  <c r="AN218" i="33"/>
  <c r="Q91" i="5"/>
  <c r="H592" i="2"/>
  <c r="U25" i="5"/>
  <c r="T25" i="5" s="1"/>
  <c r="U32" i="5"/>
  <c r="T32" i="5" s="1"/>
  <c r="U53" i="5"/>
  <c r="AO6" i="7"/>
  <c r="U19" i="5" l="1"/>
  <c r="T19" i="5" s="1"/>
  <c r="U18" i="5"/>
  <c r="U56" i="5"/>
  <c r="AD235" i="33"/>
  <c r="W25" i="5"/>
  <c r="AD242" i="33"/>
  <c r="W32" i="5"/>
  <c r="T53" i="5"/>
  <c r="W53" i="5" s="1"/>
  <c r="U26" i="5"/>
  <c r="T26" i="5" s="1"/>
  <c r="U30" i="5"/>
  <c r="T30" i="5" s="1"/>
  <c r="U28" i="5"/>
  <c r="T28" i="5" s="1"/>
  <c r="U31" i="5"/>
  <c r="T31" i="5" s="1"/>
  <c r="U20" i="5"/>
  <c r="T20" i="5" s="1"/>
  <c r="U22" i="5"/>
  <c r="T22" i="5" s="1"/>
  <c r="U21" i="5"/>
  <c r="T21" i="5" s="1"/>
  <c r="F624" i="29"/>
  <c r="I623" i="29"/>
  <c r="I622" i="29"/>
  <c r="I621" i="29"/>
  <c r="I620" i="29"/>
  <c r="I619" i="29"/>
  <c r="I618" i="29"/>
  <c r="I617" i="29"/>
  <c r="I616" i="29"/>
  <c r="I615" i="29"/>
  <c r="I614" i="29"/>
  <c r="I613" i="29"/>
  <c r="I612" i="29"/>
  <c r="I611" i="29"/>
  <c r="I610" i="29"/>
  <c r="I609" i="29"/>
  <c r="I608" i="29"/>
  <c r="I607" i="29"/>
  <c r="I606" i="29"/>
  <c r="I605" i="29"/>
  <c r="I604" i="29"/>
  <c r="I603" i="29"/>
  <c r="I602" i="29"/>
  <c r="I601" i="29"/>
  <c r="I600" i="29"/>
  <c r="I599" i="29"/>
  <c r="I598" i="29"/>
  <c r="I597" i="29"/>
  <c r="I596" i="29"/>
  <c r="I595" i="29"/>
  <c r="I594" i="29"/>
  <c r="I593" i="29"/>
  <c r="I592" i="29"/>
  <c r="I591" i="29"/>
  <c r="I590" i="29"/>
  <c r="I589" i="29"/>
  <c r="I588" i="29"/>
  <c r="I587" i="29"/>
  <c r="I586" i="29"/>
  <c r="I585" i="29"/>
  <c r="I584" i="29"/>
  <c r="I583" i="29"/>
  <c r="I582" i="29"/>
  <c r="I581" i="29"/>
  <c r="I580" i="29"/>
  <c r="I579" i="29"/>
  <c r="I578" i="29"/>
  <c r="I577" i="29"/>
  <c r="I576" i="29"/>
  <c r="I575" i="29"/>
  <c r="I574" i="29"/>
  <c r="I573" i="29"/>
  <c r="I572" i="29"/>
  <c r="I571" i="29"/>
  <c r="I570" i="29"/>
  <c r="I569" i="29"/>
  <c r="I568" i="29"/>
  <c r="I567" i="29"/>
  <c r="I566" i="29"/>
  <c r="I565" i="29"/>
  <c r="I564" i="29"/>
  <c r="I563" i="29"/>
  <c r="I562" i="29"/>
  <c r="I561" i="29"/>
  <c r="I560" i="29"/>
  <c r="I559" i="29"/>
  <c r="I558" i="29"/>
  <c r="I557" i="29"/>
  <c r="I556" i="29"/>
  <c r="I555" i="29"/>
  <c r="I554" i="29"/>
  <c r="I553" i="29"/>
  <c r="I552" i="29"/>
  <c r="I551" i="29"/>
  <c r="I550" i="29"/>
  <c r="I549" i="29"/>
  <c r="I548" i="29"/>
  <c r="I547" i="29"/>
  <c r="I546" i="29"/>
  <c r="I545" i="29"/>
  <c r="I544" i="29"/>
  <c r="I543" i="29"/>
  <c r="I542" i="29"/>
  <c r="I541" i="29"/>
  <c r="I540" i="29"/>
  <c r="I539" i="29"/>
  <c r="I538" i="29"/>
  <c r="I537" i="29"/>
  <c r="I536" i="29"/>
  <c r="I535" i="29"/>
  <c r="I534" i="29"/>
  <c r="I533" i="29"/>
  <c r="I532" i="29"/>
  <c r="I531" i="29"/>
  <c r="I530" i="29"/>
  <c r="I529" i="29"/>
  <c r="I528" i="29"/>
  <c r="I527" i="29"/>
  <c r="I526" i="29"/>
  <c r="I525" i="29"/>
  <c r="I524" i="29"/>
  <c r="I523" i="29"/>
  <c r="I522" i="29"/>
  <c r="I521" i="29"/>
  <c r="I520" i="29"/>
  <c r="I519" i="29"/>
  <c r="I518" i="29"/>
  <c r="I517" i="29"/>
  <c r="I516" i="29"/>
  <c r="I515" i="29"/>
  <c r="I514" i="29"/>
  <c r="I513" i="29"/>
  <c r="I512" i="29"/>
  <c r="I511" i="29"/>
  <c r="I510" i="29"/>
  <c r="I509" i="29"/>
  <c r="I508" i="29"/>
  <c r="I507" i="29"/>
  <c r="I506" i="29"/>
  <c r="I505" i="29"/>
  <c r="I504" i="29"/>
  <c r="I503" i="29"/>
  <c r="I502" i="29"/>
  <c r="I501" i="29"/>
  <c r="I500" i="29"/>
  <c r="I499" i="29"/>
  <c r="I498" i="29"/>
  <c r="I497" i="29"/>
  <c r="I496" i="29"/>
  <c r="I495" i="29"/>
  <c r="I494" i="29"/>
  <c r="I493" i="29"/>
  <c r="I492" i="29"/>
  <c r="I491" i="29"/>
  <c r="I490" i="29"/>
  <c r="I489" i="29"/>
  <c r="I488" i="29"/>
  <c r="I487" i="29"/>
  <c r="I486" i="29"/>
  <c r="I485" i="29"/>
  <c r="I484" i="29"/>
  <c r="I483" i="29"/>
  <c r="I482" i="29"/>
  <c r="I481" i="29"/>
  <c r="I480" i="29"/>
  <c r="I479" i="29"/>
  <c r="I478" i="29"/>
  <c r="I477" i="29"/>
  <c r="I476" i="29"/>
  <c r="I475" i="29"/>
  <c r="I474" i="29"/>
  <c r="I473" i="29"/>
  <c r="I472" i="29"/>
  <c r="I471" i="29"/>
  <c r="I470" i="29"/>
  <c r="I469" i="29"/>
  <c r="I468" i="29"/>
  <c r="I467" i="29"/>
  <c r="I466" i="29"/>
  <c r="I465" i="29"/>
  <c r="I464" i="29"/>
  <c r="I463" i="29"/>
  <c r="I462" i="29"/>
  <c r="I461" i="29"/>
  <c r="I460" i="29"/>
  <c r="I459" i="29"/>
  <c r="I458" i="29"/>
  <c r="I457" i="29"/>
  <c r="I456" i="29"/>
  <c r="I455" i="29"/>
  <c r="I454" i="29"/>
  <c r="I453" i="29"/>
  <c r="I452" i="29"/>
  <c r="I451" i="29"/>
  <c r="I450" i="29"/>
  <c r="I449" i="29"/>
  <c r="I448" i="29"/>
  <c r="I447" i="29"/>
  <c r="I446" i="29"/>
  <c r="I445" i="29"/>
  <c r="I444" i="29"/>
  <c r="I443" i="29"/>
  <c r="I442" i="29"/>
  <c r="I441" i="29"/>
  <c r="I440" i="29"/>
  <c r="I439" i="29"/>
  <c r="I438" i="29"/>
  <c r="I437" i="29"/>
  <c r="I436" i="29"/>
  <c r="I435" i="29"/>
  <c r="I434" i="29"/>
  <c r="I433" i="29"/>
  <c r="I432" i="29"/>
  <c r="I431" i="29"/>
  <c r="I430" i="29"/>
  <c r="I429" i="29"/>
  <c r="I428" i="29"/>
  <c r="I427" i="29"/>
  <c r="I426" i="29"/>
  <c r="I425" i="29"/>
  <c r="I424" i="29"/>
  <c r="I423" i="29"/>
  <c r="I422" i="29"/>
  <c r="I421" i="29"/>
  <c r="I420" i="29"/>
  <c r="I419" i="29"/>
  <c r="I418" i="29"/>
  <c r="I417" i="29"/>
  <c r="I416" i="29"/>
  <c r="I415" i="29"/>
  <c r="I414" i="29"/>
  <c r="I413" i="29"/>
  <c r="I412" i="29"/>
  <c r="I411" i="29"/>
  <c r="I410" i="29"/>
  <c r="I409" i="29"/>
  <c r="I408" i="29"/>
  <c r="I407" i="29"/>
  <c r="I406" i="29"/>
  <c r="I405" i="29"/>
  <c r="I404" i="29"/>
  <c r="I403" i="29"/>
  <c r="I402" i="29"/>
  <c r="I401" i="29"/>
  <c r="I400" i="29"/>
  <c r="I399" i="29"/>
  <c r="I398" i="29"/>
  <c r="I397" i="29"/>
  <c r="I396" i="29"/>
  <c r="I395" i="29"/>
  <c r="I394" i="29"/>
  <c r="I393" i="29"/>
  <c r="I392" i="29"/>
  <c r="I391" i="29"/>
  <c r="I390" i="29"/>
  <c r="I389" i="29"/>
  <c r="I388" i="29"/>
  <c r="I387" i="29"/>
  <c r="I386" i="29"/>
  <c r="I385" i="29"/>
  <c r="I384" i="29"/>
  <c r="I383" i="29"/>
  <c r="I382" i="29"/>
  <c r="I381" i="29"/>
  <c r="I380" i="29"/>
  <c r="I379" i="29"/>
  <c r="I378" i="29"/>
  <c r="I377" i="29"/>
  <c r="I376" i="29"/>
  <c r="I375" i="29"/>
  <c r="I374" i="29"/>
  <c r="I373" i="29"/>
  <c r="I372" i="29"/>
  <c r="I371" i="29"/>
  <c r="I370" i="29"/>
  <c r="I369" i="29"/>
  <c r="I368" i="29"/>
  <c r="I367" i="29"/>
  <c r="I366" i="29"/>
  <c r="I365" i="29"/>
  <c r="I364" i="29"/>
  <c r="I363" i="29"/>
  <c r="I362" i="29"/>
  <c r="I361" i="29"/>
  <c r="I360" i="29"/>
  <c r="I359" i="29"/>
  <c r="I358" i="29"/>
  <c r="I357" i="29"/>
  <c r="I356" i="29"/>
  <c r="I355" i="29"/>
  <c r="I354" i="29"/>
  <c r="I353" i="29"/>
  <c r="I352" i="29"/>
  <c r="I351" i="29"/>
  <c r="I350" i="29"/>
  <c r="I349" i="29"/>
  <c r="I348" i="29"/>
  <c r="I347" i="29"/>
  <c r="I346" i="29"/>
  <c r="I345" i="29"/>
  <c r="I344" i="29"/>
  <c r="I343" i="29"/>
  <c r="I342" i="29"/>
  <c r="I341" i="29"/>
  <c r="I340" i="29"/>
  <c r="I339" i="29"/>
  <c r="I338" i="29"/>
  <c r="I337" i="29"/>
  <c r="I336" i="29"/>
  <c r="I335" i="29"/>
  <c r="I334" i="29"/>
  <c r="I333" i="29"/>
  <c r="I332" i="29"/>
  <c r="I331" i="29"/>
  <c r="I330" i="29"/>
  <c r="I329" i="29"/>
  <c r="I328" i="29"/>
  <c r="I327" i="29"/>
  <c r="I326" i="29"/>
  <c r="I325" i="29"/>
  <c r="I324" i="29"/>
  <c r="I323" i="29"/>
  <c r="I322" i="29"/>
  <c r="I321" i="29"/>
  <c r="I320" i="29"/>
  <c r="I319" i="29"/>
  <c r="I318" i="29"/>
  <c r="I317" i="29"/>
  <c r="I316" i="29"/>
  <c r="I315" i="29"/>
  <c r="I314" i="29"/>
  <c r="I313" i="29"/>
  <c r="I312" i="29"/>
  <c r="I311" i="29"/>
  <c r="I310" i="29"/>
  <c r="I309" i="29"/>
  <c r="I308" i="29"/>
  <c r="I307" i="29"/>
  <c r="I306" i="29"/>
  <c r="I305" i="29"/>
  <c r="I304" i="29"/>
  <c r="I303" i="29"/>
  <c r="I302" i="29"/>
  <c r="I301" i="29"/>
  <c r="I300" i="29"/>
  <c r="I299" i="29"/>
  <c r="I298" i="29"/>
  <c r="I297" i="29"/>
  <c r="I296" i="29"/>
  <c r="I295" i="29"/>
  <c r="I294" i="29"/>
  <c r="I293" i="29"/>
  <c r="I292" i="29"/>
  <c r="I291" i="29"/>
  <c r="I290" i="29"/>
  <c r="I289" i="29"/>
  <c r="I288" i="29"/>
  <c r="I287" i="29"/>
  <c r="I286" i="29"/>
  <c r="I285" i="29"/>
  <c r="I284" i="29"/>
  <c r="I283" i="29"/>
  <c r="I282" i="29"/>
  <c r="I281" i="29"/>
  <c r="I280" i="29"/>
  <c r="I279" i="29"/>
  <c r="I278" i="29"/>
  <c r="I277" i="29"/>
  <c r="I276" i="29"/>
  <c r="I275" i="29"/>
  <c r="I274" i="29"/>
  <c r="I273" i="29"/>
  <c r="I272" i="29"/>
  <c r="I271" i="29"/>
  <c r="I270" i="29"/>
  <c r="I269" i="29"/>
  <c r="I268" i="29"/>
  <c r="I267" i="29"/>
  <c r="I266" i="29"/>
  <c r="I265" i="29"/>
  <c r="I264" i="29"/>
  <c r="I263" i="29"/>
  <c r="I262" i="29"/>
  <c r="I261" i="29"/>
  <c r="I260" i="29"/>
  <c r="I259" i="29"/>
  <c r="I258" i="29"/>
  <c r="I257" i="29"/>
  <c r="I256" i="29"/>
  <c r="I255" i="29"/>
  <c r="I254" i="29"/>
  <c r="I253" i="29"/>
  <c r="I252" i="29"/>
  <c r="I251" i="29"/>
  <c r="I250" i="29"/>
  <c r="I249" i="29"/>
  <c r="I248" i="29"/>
  <c r="I247" i="29"/>
  <c r="I246" i="29"/>
  <c r="I245" i="29"/>
  <c r="I244" i="29"/>
  <c r="I243" i="29"/>
  <c r="I242" i="29"/>
  <c r="I241" i="29"/>
  <c r="I240" i="29"/>
  <c r="I239" i="29"/>
  <c r="I238" i="29"/>
  <c r="I237" i="29"/>
  <c r="I236" i="29"/>
  <c r="I235" i="29"/>
  <c r="I234" i="29"/>
  <c r="I233" i="29"/>
  <c r="I232" i="29"/>
  <c r="I231" i="29"/>
  <c r="I230" i="29"/>
  <c r="I229" i="29"/>
  <c r="I228" i="29"/>
  <c r="I227" i="29"/>
  <c r="I226" i="29"/>
  <c r="I225" i="29"/>
  <c r="I224" i="29"/>
  <c r="I223" i="29"/>
  <c r="I222" i="29"/>
  <c r="I221" i="29"/>
  <c r="I220" i="29"/>
  <c r="I219" i="29"/>
  <c r="I218" i="29"/>
  <c r="I217" i="29"/>
  <c r="I216" i="29"/>
  <c r="I215" i="29"/>
  <c r="I214" i="29"/>
  <c r="I213" i="29"/>
  <c r="I212" i="29"/>
  <c r="I211" i="29"/>
  <c r="I210" i="29"/>
  <c r="I209" i="29"/>
  <c r="I208" i="29"/>
  <c r="I207" i="29"/>
  <c r="I206" i="29"/>
  <c r="I205" i="29"/>
  <c r="I204" i="29"/>
  <c r="I203" i="29"/>
  <c r="I202" i="29"/>
  <c r="I201" i="29"/>
  <c r="I200" i="29"/>
  <c r="I199" i="29"/>
  <c r="I198" i="29"/>
  <c r="I197" i="29"/>
  <c r="I196" i="29"/>
  <c r="I195" i="29"/>
  <c r="I194" i="29"/>
  <c r="I193" i="29"/>
  <c r="I192" i="29"/>
  <c r="I191" i="29"/>
  <c r="I190" i="29"/>
  <c r="I189" i="29"/>
  <c r="I188" i="29"/>
  <c r="I187" i="29"/>
  <c r="I186" i="29"/>
  <c r="I185" i="29"/>
  <c r="I184" i="29"/>
  <c r="I183" i="29"/>
  <c r="I182" i="29"/>
  <c r="I181" i="29"/>
  <c r="I180" i="29"/>
  <c r="I179" i="29"/>
  <c r="I178" i="29"/>
  <c r="I177" i="29"/>
  <c r="I176" i="29"/>
  <c r="I175" i="29"/>
  <c r="I174" i="29"/>
  <c r="I173" i="29"/>
  <c r="I172" i="29"/>
  <c r="I171" i="29"/>
  <c r="I170" i="29"/>
  <c r="Z169" i="29"/>
  <c r="I169" i="29"/>
  <c r="I168" i="29"/>
  <c r="I167" i="29"/>
  <c r="I166" i="29"/>
  <c r="I165" i="29"/>
  <c r="I164" i="29"/>
  <c r="I163" i="29"/>
  <c r="I162" i="29"/>
  <c r="I161" i="29"/>
  <c r="I160" i="29"/>
  <c r="I159" i="29"/>
  <c r="I158" i="29"/>
  <c r="I157" i="29"/>
  <c r="I156" i="29"/>
  <c r="I155" i="29"/>
  <c r="I154" i="29"/>
  <c r="I153" i="29"/>
  <c r="I152" i="29"/>
  <c r="I151" i="29"/>
  <c r="I150" i="29"/>
  <c r="I149" i="29"/>
  <c r="I148" i="29"/>
  <c r="I147" i="29"/>
  <c r="I146" i="29"/>
  <c r="I145" i="29"/>
  <c r="I144" i="29"/>
  <c r="I143" i="29"/>
  <c r="I142" i="29"/>
  <c r="I141" i="29"/>
  <c r="I140" i="29"/>
  <c r="I139" i="29"/>
  <c r="I138" i="29"/>
  <c r="I137" i="29"/>
  <c r="I136" i="29"/>
  <c r="I135" i="29"/>
  <c r="I134" i="29"/>
  <c r="I133" i="29"/>
  <c r="I132" i="29"/>
  <c r="I131" i="29"/>
  <c r="I130" i="29"/>
  <c r="I129" i="29"/>
  <c r="I128" i="29"/>
  <c r="I127" i="29"/>
  <c r="I126" i="29"/>
  <c r="I125" i="29"/>
  <c r="I124" i="29"/>
  <c r="I123" i="29"/>
  <c r="I122" i="29"/>
  <c r="I121" i="29"/>
  <c r="I120" i="29"/>
  <c r="I119" i="29"/>
  <c r="I118" i="29"/>
  <c r="I117" i="29"/>
  <c r="I116" i="29"/>
  <c r="I115" i="29"/>
  <c r="I114" i="29"/>
  <c r="I113" i="29"/>
  <c r="I112" i="29"/>
  <c r="I111" i="29"/>
  <c r="I110" i="29"/>
  <c r="I109" i="29"/>
  <c r="I108" i="29"/>
  <c r="I107" i="29"/>
  <c r="I106" i="29"/>
  <c r="I105" i="29"/>
  <c r="I104" i="29"/>
  <c r="I103" i="29"/>
  <c r="I102" i="29"/>
  <c r="I101" i="29"/>
  <c r="I100" i="29"/>
  <c r="I99" i="29"/>
  <c r="I98" i="29"/>
  <c r="I97" i="29"/>
  <c r="I96" i="29"/>
  <c r="I95" i="29"/>
  <c r="I94" i="29"/>
  <c r="I93" i="29"/>
  <c r="I92" i="29"/>
  <c r="I91" i="29"/>
  <c r="I90" i="29"/>
  <c r="I89" i="29"/>
  <c r="I88" i="29"/>
  <c r="I87" i="29"/>
  <c r="I86" i="29"/>
  <c r="I85" i="29"/>
  <c r="I84" i="29"/>
  <c r="I83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F21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AT477" i="27"/>
  <c r="AS477" i="27"/>
  <c r="AP477" i="27"/>
  <c r="AE477" i="27"/>
  <c r="F477" i="27"/>
  <c r="AT476" i="27"/>
  <c r="AS476" i="27"/>
  <c r="AP476" i="27"/>
  <c r="AQ476" i="27" s="1"/>
  <c r="AE476" i="27"/>
  <c r="F476" i="27"/>
  <c r="AT475" i="27"/>
  <c r="AS475" i="27"/>
  <c r="AP475" i="27"/>
  <c r="AQ475" i="27" s="1"/>
  <c r="AE475" i="27"/>
  <c r="F475" i="27"/>
  <c r="AT474" i="27"/>
  <c r="AS474" i="27"/>
  <c r="AP474" i="27"/>
  <c r="AQ474" i="27" s="1"/>
  <c r="AE474" i="27"/>
  <c r="F474" i="27"/>
  <c r="AT473" i="27"/>
  <c r="AS473" i="27"/>
  <c r="AP473" i="27"/>
  <c r="AE473" i="27"/>
  <c r="F473" i="27"/>
  <c r="AT472" i="27"/>
  <c r="AS472" i="27"/>
  <c r="AP472" i="27"/>
  <c r="AQ472" i="27" s="1"/>
  <c r="AE472" i="27"/>
  <c r="F472" i="27"/>
  <c r="AT471" i="27"/>
  <c r="AS471" i="27"/>
  <c r="AP471" i="27"/>
  <c r="AQ471" i="27" s="1"/>
  <c r="AE471" i="27"/>
  <c r="F471" i="27"/>
  <c r="AT470" i="27"/>
  <c r="AS470" i="27"/>
  <c r="AP470" i="27"/>
  <c r="AQ470" i="27" s="1"/>
  <c r="AE470" i="27"/>
  <c r="F470" i="27"/>
  <c r="AT469" i="27"/>
  <c r="AS469" i="27"/>
  <c r="AP469" i="27"/>
  <c r="AN469" i="27" s="1"/>
  <c r="AE469" i="27"/>
  <c r="F469" i="27"/>
  <c r="AT468" i="27"/>
  <c r="AS468" i="27"/>
  <c r="AP468" i="27"/>
  <c r="AQ468" i="27" s="1"/>
  <c r="AE468" i="27"/>
  <c r="F468" i="27"/>
  <c r="AT467" i="27"/>
  <c r="AS467" i="27"/>
  <c r="AP467" i="27"/>
  <c r="AQ467" i="27" s="1"/>
  <c r="AE467" i="27"/>
  <c r="F467" i="27"/>
  <c r="AT466" i="27"/>
  <c r="AS466" i="27"/>
  <c r="AP466" i="27"/>
  <c r="AQ466" i="27" s="1"/>
  <c r="AE466" i="27"/>
  <c r="F466" i="27"/>
  <c r="AT465" i="27"/>
  <c r="AS465" i="27"/>
  <c r="AP465" i="27"/>
  <c r="AE465" i="27"/>
  <c r="F465" i="27"/>
  <c r="AT464" i="27"/>
  <c r="AS464" i="27"/>
  <c r="AP464" i="27"/>
  <c r="AQ464" i="27" s="1"/>
  <c r="AE464" i="27"/>
  <c r="F464" i="27"/>
  <c r="AT463" i="27"/>
  <c r="AS463" i="27"/>
  <c r="AP463" i="27"/>
  <c r="AQ463" i="27" s="1"/>
  <c r="AE463" i="27"/>
  <c r="F463" i="27"/>
  <c r="AT462" i="27"/>
  <c r="AS462" i="27"/>
  <c r="AP462" i="27"/>
  <c r="AQ462" i="27" s="1"/>
  <c r="AE462" i="27"/>
  <c r="F462" i="27"/>
  <c r="AT461" i="27"/>
  <c r="AS461" i="27"/>
  <c r="AP461" i="27"/>
  <c r="AE461" i="27"/>
  <c r="F461" i="27"/>
  <c r="AT460" i="27"/>
  <c r="AS460" i="27"/>
  <c r="AP460" i="27"/>
  <c r="AQ460" i="27" s="1"/>
  <c r="AE460" i="27"/>
  <c r="F460" i="27"/>
  <c r="AT459" i="27"/>
  <c r="AS459" i="27"/>
  <c r="AP459" i="27"/>
  <c r="AQ459" i="27" s="1"/>
  <c r="AE459" i="27"/>
  <c r="F459" i="27"/>
  <c r="AT458" i="27"/>
  <c r="AS458" i="27"/>
  <c r="AP458" i="27"/>
  <c r="AQ458" i="27" s="1"/>
  <c r="AE458" i="27"/>
  <c r="F458" i="27"/>
  <c r="AT457" i="27"/>
  <c r="AS457" i="27"/>
  <c r="AP457" i="27"/>
  <c r="AN457" i="27" s="1"/>
  <c r="AE457" i="27"/>
  <c r="F457" i="27"/>
  <c r="AT456" i="27"/>
  <c r="AS456" i="27"/>
  <c r="AP456" i="27"/>
  <c r="AQ456" i="27" s="1"/>
  <c r="AE456" i="27"/>
  <c r="F456" i="27"/>
  <c r="AT455" i="27"/>
  <c r="AS455" i="27"/>
  <c r="AP455" i="27"/>
  <c r="AQ455" i="27" s="1"/>
  <c r="AE455" i="27"/>
  <c r="F455" i="27"/>
  <c r="AT454" i="27"/>
  <c r="AS454" i="27"/>
  <c r="AP454" i="27"/>
  <c r="AQ454" i="27" s="1"/>
  <c r="AE454" i="27"/>
  <c r="F454" i="27"/>
  <c r="AT453" i="27"/>
  <c r="AS453" i="27"/>
  <c r="AP453" i="27"/>
  <c r="AE453" i="27"/>
  <c r="F453" i="27"/>
  <c r="AT452" i="27"/>
  <c r="AS452" i="27"/>
  <c r="AP452" i="27"/>
  <c r="AQ452" i="27" s="1"/>
  <c r="AE452" i="27"/>
  <c r="F452" i="27"/>
  <c r="AT451" i="27"/>
  <c r="AS451" i="27"/>
  <c r="AP451" i="27"/>
  <c r="AQ451" i="27" s="1"/>
  <c r="AE451" i="27"/>
  <c r="F451" i="27"/>
  <c r="AT450" i="27"/>
  <c r="AS450" i="27"/>
  <c r="AP450" i="27"/>
  <c r="AQ450" i="27" s="1"/>
  <c r="AE450" i="27"/>
  <c r="F450" i="27"/>
  <c r="AT449" i="27"/>
  <c r="AS449" i="27"/>
  <c r="AP449" i="27"/>
  <c r="AE449" i="27"/>
  <c r="F449" i="27"/>
  <c r="AT448" i="27"/>
  <c r="AS448" i="27"/>
  <c r="AP448" i="27"/>
  <c r="AQ448" i="27" s="1"/>
  <c r="AE448" i="27"/>
  <c r="F448" i="27"/>
  <c r="AT447" i="27"/>
  <c r="AS447" i="27"/>
  <c r="AP447" i="27"/>
  <c r="AQ447" i="27" s="1"/>
  <c r="AE447" i="27"/>
  <c r="F447" i="27"/>
  <c r="AT446" i="27"/>
  <c r="AS446" i="27"/>
  <c r="AP446" i="27"/>
  <c r="AQ446" i="27" s="1"/>
  <c r="AE446" i="27"/>
  <c r="F446" i="27"/>
  <c r="AT445" i="27"/>
  <c r="AS445" i="27"/>
  <c r="AP445" i="27"/>
  <c r="AN445" i="27" s="1"/>
  <c r="AE445" i="27"/>
  <c r="F445" i="27"/>
  <c r="AT444" i="27"/>
  <c r="AS444" i="27"/>
  <c r="AP444" i="27"/>
  <c r="AQ444" i="27" s="1"/>
  <c r="AE444" i="27"/>
  <c r="F444" i="27"/>
  <c r="AT443" i="27"/>
  <c r="AS443" i="27"/>
  <c r="AP443" i="27"/>
  <c r="AQ443" i="27" s="1"/>
  <c r="AE443" i="27"/>
  <c r="F443" i="27"/>
  <c r="AT442" i="27"/>
  <c r="AS442" i="27"/>
  <c r="AP442" i="27"/>
  <c r="AQ442" i="27" s="1"/>
  <c r="AE442" i="27"/>
  <c r="F442" i="27"/>
  <c r="AT441" i="27"/>
  <c r="AS441" i="27"/>
  <c r="AP441" i="27"/>
  <c r="AE441" i="27"/>
  <c r="F441" i="27"/>
  <c r="AT440" i="27"/>
  <c r="AS440" i="27"/>
  <c r="AP440" i="27"/>
  <c r="AQ440" i="27" s="1"/>
  <c r="AE440" i="27"/>
  <c r="F440" i="27"/>
  <c r="AT439" i="27"/>
  <c r="AS439" i="27"/>
  <c r="AP439" i="27"/>
  <c r="AQ439" i="27" s="1"/>
  <c r="AE439" i="27"/>
  <c r="F439" i="27"/>
  <c r="AT438" i="27"/>
  <c r="AS438" i="27"/>
  <c r="AP438" i="27"/>
  <c r="AQ438" i="27" s="1"/>
  <c r="AE438" i="27"/>
  <c r="F438" i="27"/>
  <c r="AT437" i="27"/>
  <c r="AS437" i="27"/>
  <c r="AP437" i="27"/>
  <c r="AE437" i="27"/>
  <c r="F437" i="27"/>
  <c r="AT436" i="27"/>
  <c r="AS436" i="27"/>
  <c r="AP436" i="27"/>
  <c r="AQ436" i="27" s="1"/>
  <c r="AE436" i="27"/>
  <c r="F436" i="27"/>
  <c r="AT435" i="27"/>
  <c r="AS435" i="27"/>
  <c r="AP435" i="27"/>
  <c r="AQ435" i="27" s="1"/>
  <c r="AE435" i="27"/>
  <c r="F435" i="27"/>
  <c r="AT434" i="27"/>
  <c r="AS434" i="27"/>
  <c r="AP434" i="27"/>
  <c r="AQ434" i="27" s="1"/>
  <c r="AE434" i="27"/>
  <c r="F434" i="27"/>
  <c r="AT433" i="27"/>
  <c r="AS433" i="27"/>
  <c r="AP433" i="27"/>
  <c r="AN433" i="27" s="1"/>
  <c r="AE433" i="27"/>
  <c r="F433" i="27"/>
  <c r="AT432" i="27"/>
  <c r="AS432" i="27"/>
  <c r="AP432" i="27"/>
  <c r="AQ432" i="27" s="1"/>
  <c r="AE432" i="27"/>
  <c r="F432" i="27"/>
  <c r="AT431" i="27"/>
  <c r="AS431" i="27"/>
  <c r="AP431" i="27"/>
  <c r="AQ431" i="27" s="1"/>
  <c r="AE431" i="27"/>
  <c r="F431" i="27"/>
  <c r="AT430" i="27"/>
  <c r="AS430" i="27"/>
  <c r="AP430" i="27"/>
  <c r="AQ430" i="27" s="1"/>
  <c r="AE430" i="27"/>
  <c r="F430" i="27"/>
  <c r="AT429" i="27"/>
  <c r="AS429" i="27"/>
  <c r="AP429" i="27"/>
  <c r="AE429" i="27"/>
  <c r="F429" i="27"/>
  <c r="AT428" i="27"/>
  <c r="AS428" i="27"/>
  <c r="AP428" i="27"/>
  <c r="AQ428" i="27" s="1"/>
  <c r="AE428" i="27"/>
  <c r="F428" i="27"/>
  <c r="AT427" i="27"/>
  <c r="AS427" i="27"/>
  <c r="AP427" i="27"/>
  <c r="AQ427" i="27" s="1"/>
  <c r="AE427" i="27"/>
  <c r="F427" i="27"/>
  <c r="AT426" i="27"/>
  <c r="AS426" i="27"/>
  <c r="AP426" i="27"/>
  <c r="AQ426" i="27" s="1"/>
  <c r="AE426" i="27"/>
  <c r="F426" i="27"/>
  <c r="AT425" i="27"/>
  <c r="AS425" i="27"/>
  <c r="AP425" i="27"/>
  <c r="AQ425" i="27" s="1"/>
  <c r="AE425" i="27"/>
  <c r="F425" i="27"/>
  <c r="AT424" i="27"/>
  <c r="AS424" i="27"/>
  <c r="AP424" i="27"/>
  <c r="AQ424" i="27" s="1"/>
  <c r="AE424" i="27"/>
  <c r="F424" i="27"/>
  <c r="AT423" i="27"/>
  <c r="AS423" i="27"/>
  <c r="AP423" i="27"/>
  <c r="AQ423" i="27" s="1"/>
  <c r="AE423" i="27"/>
  <c r="F423" i="27"/>
  <c r="AT422" i="27"/>
  <c r="AS422" i="27"/>
  <c r="AP422" i="27"/>
  <c r="AQ422" i="27" s="1"/>
  <c r="AE422" i="27"/>
  <c r="F422" i="27"/>
  <c r="AT421" i="27"/>
  <c r="AS421" i="27"/>
  <c r="AP421" i="27"/>
  <c r="AN421" i="27" s="1"/>
  <c r="AE421" i="27"/>
  <c r="F421" i="27"/>
  <c r="AT420" i="27"/>
  <c r="AS420" i="27"/>
  <c r="AP420" i="27"/>
  <c r="AQ420" i="27" s="1"/>
  <c r="AE420" i="27"/>
  <c r="F420" i="27"/>
  <c r="AT419" i="27"/>
  <c r="AS419" i="27"/>
  <c r="AP419" i="27"/>
  <c r="AQ419" i="27" s="1"/>
  <c r="AE419" i="27"/>
  <c r="F419" i="27"/>
  <c r="AT418" i="27"/>
  <c r="AS418" i="27"/>
  <c r="AP418" i="27"/>
  <c r="AQ418" i="27" s="1"/>
  <c r="AE418" i="27"/>
  <c r="F418" i="27"/>
  <c r="AT417" i="27"/>
  <c r="AS417" i="27"/>
  <c r="AP417" i="27"/>
  <c r="AE417" i="27"/>
  <c r="F417" i="27"/>
  <c r="AT416" i="27"/>
  <c r="AS416" i="27"/>
  <c r="AP416" i="27"/>
  <c r="AQ416" i="27" s="1"/>
  <c r="AE416" i="27"/>
  <c r="F416" i="27"/>
  <c r="AT415" i="27"/>
  <c r="AS415" i="27"/>
  <c r="AP415" i="27"/>
  <c r="AQ415" i="27" s="1"/>
  <c r="AE415" i="27"/>
  <c r="F415" i="27"/>
  <c r="AT414" i="27"/>
  <c r="AS414" i="27"/>
  <c r="AP414" i="27"/>
  <c r="AQ414" i="27" s="1"/>
  <c r="AE414" i="27"/>
  <c r="F414" i="27"/>
  <c r="AT413" i="27"/>
  <c r="AS413" i="27"/>
  <c r="AP413" i="27"/>
  <c r="AQ413" i="27" s="1"/>
  <c r="AE413" i="27"/>
  <c r="F413" i="27"/>
  <c r="AT412" i="27"/>
  <c r="AS412" i="27"/>
  <c r="AP412" i="27"/>
  <c r="AQ412" i="27" s="1"/>
  <c r="AE412" i="27"/>
  <c r="F412" i="27"/>
  <c r="AT411" i="27"/>
  <c r="AS411" i="27"/>
  <c r="AP411" i="27"/>
  <c r="AQ411" i="27" s="1"/>
  <c r="AE411" i="27"/>
  <c r="F411" i="27"/>
  <c r="AT410" i="27"/>
  <c r="AS410" i="27"/>
  <c r="AP410" i="27"/>
  <c r="AQ410" i="27" s="1"/>
  <c r="AE410" i="27"/>
  <c r="F410" i="27"/>
  <c r="AT409" i="27"/>
  <c r="AS409" i="27"/>
  <c r="AP409" i="27"/>
  <c r="AN409" i="27" s="1"/>
  <c r="AE409" i="27"/>
  <c r="F409" i="27"/>
  <c r="AT408" i="27"/>
  <c r="AS408" i="27"/>
  <c r="AP408" i="27"/>
  <c r="AQ408" i="27" s="1"/>
  <c r="AE408" i="27"/>
  <c r="F408" i="27"/>
  <c r="AT407" i="27"/>
  <c r="AS407" i="27"/>
  <c r="AP407" i="27"/>
  <c r="AQ407" i="27" s="1"/>
  <c r="AE407" i="27"/>
  <c r="F407" i="27"/>
  <c r="AT406" i="27"/>
  <c r="AS406" i="27"/>
  <c r="AP406" i="27"/>
  <c r="AQ406" i="27" s="1"/>
  <c r="AE406" i="27"/>
  <c r="F406" i="27"/>
  <c r="AT405" i="27"/>
  <c r="AS405" i="27"/>
  <c r="AP405" i="27"/>
  <c r="AE405" i="27"/>
  <c r="F405" i="27"/>
  <c r="AT404" i="27"/>
  <c r="AS404" i="27"/>
  <c r="AP404" i="27"/>
  <c r="AQ404" i="27" s="1"/>
  <c r="AE404" i="27"/>
  <c r="F404" i="27"/>
  <c r="AT403" i="27"/>
  <c r="AS403" i="27"/>
  <c r="AP403" i="27"/>
  <c r="AQ403" i="27" s="1"/>
  <c r="AE403" i="27"/>
  <c r="F403" i="27"/>
  <c r="AT402" i="27"/>
  <c r="AS402" i="27"/>
  <c r="AP402" i="27"/>
  <c r="AQ402" i="27" s="1"/>
  <c r="AE402" i="27"/>
  <c r="F402" i="27"/>
  <c r="AT401" i="27"/>
  <c r="AS401" i="27"/>
  <c r="AP401" i="27"/>
  <c r="AQ401" i="27" s="1"/>
  <c r="AE401" i="27"/>
  <c r="F401" i="27"/>
  <c r="AT400" i="27"/>
  <c r="AS400" i="27"/>
  <c r="AP400" i="27"/>
  <c r="AQ400" i="27" s="1"/>
  <c r="AE400" i="27"/>
  <c r="F400" i="27"/>
  <c r="AT399" i="27"/>
  <c r="AS399" i="27"/>
  <c r="AP399" i="27"/>
  <c r="AQ399" i="27" s="1"/>
  <c r="AE399" i="27"/>
  <c r="F399" i="27"/>
  <c r="AT398" i="27"/>
  <c r="AS398" i="27"/>
  <c r="AP398" i="27"/>
  <c r="AQ398" i="27" s="1"/>
  <c r="AE398" i="27"/>
  <c r="F398" i="27"/>
  <c r="AT397" i="27"/>
  <c r="AS397" i="27"/>
  <c r="AP397" i="27"/>
  <c r="AN397" i="27" s="1"/>
  <c r="AE397" i="27"/>
  <c r="F397" i="27"/>
  <c r="AT396" i="27"/>
  <c r="AS396" i="27"/>
  <c r="AP396" i="27"/>
  <c r="AQ396" i="27" s="1"/>
  <c r="AE396" i="27"/>
  <c r="F396" i="27"/>
  <c r="AT395" i="27"/>
  <c r="AS395" i="27"/>
  <c r="AP395" i="27"/>
  <c r="AQ395" i="27" s="1"/>
  <c r="AE395" i="27"/>
  <c r="F395" i="27"/>
  <c r="AT394" i="27"/>
  <c r="AS394" i="27"/>
  <c r="AP394" i="27"/>
  <c r="AQ394" i="27" s="1"/>
  <c r="AE394" i="27"/>
  <c r="F394" i="27"/>
  <c r="AT393" i="27"/>
  <c r="AS393" i="27"/>
  <c r="AP393" i="27"/>
  <c r="AE393" i="27"/>
  <c r="F393" i="27"/>
  <c r="AT392" i="27"/>
  <c r="AS392" i="27"/>
  <c r="AP392" i="27"/>
  <c r="AQ392" i="27" s="1"/>
  <c r="AE392" i="27"/>
  <c r="F392" i="27"/>
  <c r="AT391" i="27"/>
  <c r="AS391" i="27"/>
  <c r="AP391" i="27"/>
  <c r="AQ391" i="27" s="1"/>
  <c r="AE391" i="27"/>
  <c r="F391" i="27"/>
  <c r="AT390" i="27"/>
  <c r="AS390" i="27"/>
  <c r="AP390" i="27"/>
  <c r="AQ390" i="27" s="1"/>
  <c r="AE390" i="27"/>
  <c r="F390" i="27"/>
  <c r="AT389" i="27"/>
  <c r="AS389" i="27"/>
  <c r="AP389" i="27"/>
  <c r="AQ389" i="27" s="1"/>
  <c r="AE389" i="27"/>
  <c r="F389" i="27"/>
  <c r="AT388" i="27"/>
  <c r="AS388" i="27"/>
  <c r="AP388" i="27"/>
  <c r="AQ388" i="27" s="1"/>
  <c r="AE388" i="27"/>
  <c r="F388" i="27"/>
  <c r="AT387" i="27"/>
  <c r="AS387" i="27"/>
  <c r="AP387" i="27"/>
  <c r="AQ387" i="27" s="1"/>
  <c r="AE387" i="27"/>
  <c r="F387" i="27"/>
  <c r="AT386" i="27"/>
  <c r="AS386" i="27"/>
  <c r="AP386" i="27"/>
  <c r="AQ386" i="27" s="1"/>
  <c r="AE386" i="27"/>
  <c r="F386" i="27"/>
  <c r="AT385" i="27"/>
  <c r="AS385" i="27"/>
  <c r="AP385" i="27"/>
  <c r="AN385" i="27" s="1"/>
  <c r="AE385" i="27"/>
  <c r="F385" i="27"/>
  <c r="AT384" i="27"/>
  <c r="AS384" i="27"/>
  <c r="AP384" i="27"/>
  <c r="AQ384" i="27" s="1"/>
  <c r="AE384" i="27"/>
  <c r="F384" i="27"/>
  <c r="AT383" i="27"/>
  <c r="AS383" i="27"/>
  <c r="AP383" i="27"/>
  <c r="AQ383" i="27" s="1"/>
  <c r="AE383" i="27"/>
  <c r="F383" i="27"/>
  <c r="AT382" i="27"/>
  <c r="AS382" i="27"/>
  <c r="AP382" i="27"/>
  <c r="AQ382" i="27" s="1"/>
  <c r="AE382" i="27"/>
  <c r="F382" i="27"/>
  <c r="AT381" i="27"/>
  <c r="AS381" i="27"/>
  <c r="AP381" i="27"/>
  <c r="AE381" i="27"/>
  <c r="F381" i="27"/>
  <c r="AT380" i="27"/>
  <c r="AS380" i="27"/>
  <c r="AP380" i="27"/>
  <c r="AQ380" i="27" s="1"/>
  <c r="AE380" i="27"/>
  <c r="F380" i="27"/>
  <c r="AT379" i="27"/>
  <c r="AS379" i="27"/>
  <c r="AP379" i="27"/>
  <c r="AQ379" i="27" s="1"/>
  <c r="AE379" i="27"/>
  <c r="F379" i="27"/>
  <c r="AT378" i="27"/>
  <c r="AS378" i="27"/>
  <c r="AP378" i="27"/>
  <c r="AQ378" i="27" s="1"/>
  <c r="AE378" i="27"/>
  <c r="F378" i="27"/>
  <c r="AT377" i="27"/>
  <c r="AS377" i="27"/>
  <c r="AP377" i="27"/>
  <c r="AQ377" i="27" s="1"/>
  <c r="AE377" i="27"/>
  <c r="F377" i="27"/>
  <c r="AT376" i="27"/>
  <c r="AS376" i="27"/>
  <c r="AP376" i="27"/>
  <c r="AQ376" i="27" s="1"/>
  <c r="AE376" i="27"/>
  <c r="F376" i="27"/>
  <c r="AT375" i="27"/>
  <c r="AS375" i="27"/>
  <c r="AP375" i="27"/>
  <c r="AQ375" i="27" s="1"/>
  <c r="AE375" i="27"/>
  <c r="F375" i="27"/>
  <c r="AT374" i="27"/>
  <c r="AS374" i="27"/>
  <c r="AP374" i="27"/>
  <c r="AQ374" i="27" s="1"/>
  <c r="AE374" i="27"/>
  <c r="F374" i="27"/>
  <c r="AT373" i="27"/>
  <c r="AS373" i="27"/>
  <c r="AP373" i="27"/>
  <c r="AN373" i="27" s="1"/>
  <c r="AE373" i="27"/>
  <c r="F373" i="27"/>
  <c r="AT372" i="27"/>
  <c r="AS372" i="27"/>
  <c r="AP372" i="27"/>
  <c r="AQ372" i="27" s="1"/>
  <c r="AE372" i="27"/>
  <c r="F372" i="27"/>
  <c r="AT371" i="27"/>
  <c r="AS371" i="27"/>
  <c r="AP371" i="27"/>
  <c r="AQ371" i="27" s="1"/>
  <c r="AE371" i="27"/>
  <c r="F371" i="27"/>
  <c r="AT370" i="27"/>
  <c r="AS370" i="27"/>
  <c r="AP370" i="27"/>
  <c r="AQ370" i="27" s="1"/>
  <c r="AE370" i="27"/>
  <c r="F370" i="27"/>
  <c r="AT369" i="27"/>
  <c r="AS369" i="27"/>
  <c r="AP369" i="27"/>
  <c r="AE369" i="27"/>
  <c r="F369" i="27"/>
  <c r="AT368" i="27"/>
  <c r="AS368" i="27"/>
  <c r="AP368" i="27"/>
  <c r="AQ368" i="27" s="1"/>
  <c r="AE368" i="27"/>
  <c r="F368" i="27"/>
  <c r="AT367" i="27"/>
  <c r="AS367" i="27"/>
  <c r="AP367" i="27"/>
  <c r="AQ367" i="27" s="1"/>
  <c r="AE367" i="27"/>
  <c r="F367" i="27"/>
  <c r="AT366" i="27"/>
  <c r="AS366" i="27"/>
  <c r="AP366" i="27"/>
  <c r="AQ366" i="27" s="1"/>
  <c r="AE366" i="27"/>
  <c r="F366" i="27"/>
  <c r="AT365" i="27"/>
  <c r="AS365" i="27"/>
  <c r="AP365" i="27"/>
  <c r="AQ365" i="27" s="1"/>
  <c r="AE365" i="27"/>
  <c r="F365" i="27"/>
  <c r="AT364" i="27"/>
  <c r="AS364" i="27"/>
  <c r="AP364" i="27"/>
  <c r="AQ364" i="27" s="1"/>
  <c r="AE364" i="27"/>
  <c r="F364" i="27"/>
  <c r="AT363" i="27"/>
  <c r="AS363" i="27"/>
  <c r="AP363" i="27"/>
  <c r="AQ363" i="27" s="1"/>
  <c r="AE363" i="27"/>
  <c r="F363" i="27"/>
  <c r="AT362" i="27"/>
  <c r="AS362" i="27"/>
  <c r="AP362" i="27"/>
  <c r="AQ362" i="27" s="1"/>
  <c r="AE362" i="27"/>
  <c r="F362" i="27"/>
  <c r="AT361" i="27"/>
  <c r="AS361" i="27"/>
  <c r="AP361" i="27"/>
  <c r="AN361" i="27" s="1"/>
  <c r="AE361" i="27"/>
  <c r="F361" i="27"/>
  <c r="AT360" i="27"/>
  <c r="AS360" i="27"/>
  <c r="AP360" i="27"/>
  <c r="AQ360" i="27" s="1"/>
  <c r="AE360" i="27"/>
  <c r="F360" i="27"/>
  <c r="AT359" i="27"/>
  <c r="AS359" i="27"/>
  <c r="AP359" i="27"/>
  <c r="AQ359" i="27" s="1"/>
  <c r="AE359" i="27"/>
  <c r="F359" i="27"/>
  <c r="AT358" i="27"/>
  <c r="AS358" i="27"/>
  <c r="AP358" i="27"/>
  <c r="AQ358" i="27" s="1"/>
  <c r="AE358" i="27"/>
  <c r="F358" i="27"/>
  <c r="AT357" i="27"/>
  <c r="AS357" i="27"/>
  <c r="AP357" i="27"/>
  <c r="AE357" i="27"/>
  <c r="F357" i="27"/>
  <c r="AT356" i="27"/>
  <c r="AS356" i="27"/>
  <c r="AP356" i="27"/>
  <c r="AQ356" i="27" s="1"/>
  <c r="AE356" i="27"/>
  <c r="F356" i="27"/>
  <c r="AT355" i="27"/>
  <c r="AS355" i="27"/>
  <c r="AP355" i="27"/>
  <c r="AQ355" i="27" s="1"/>
  <c r="AE355" i="27"/>
  <c r="F355" i="27"/>
  <c r="AT354" i="27"/>
  <c r="AS354" i="27"/>
  <c r="AP354" i="27"/>
  <c r="AQ354" i="27" s="1"/>
  <c r="AE354" i="27"/>
  <c r="F354" i="27"/>
  <c r="AT353" i="27"/>
  <c r="AS353" i="27"/>
  <c r="AP353" i="27"/>
  <c r="AQ353" i="27" s="1"/>
  <c r="AE353" i="27"/>
  <c r="F353" i="27"/>
  <c r="AT352" i="27"/>
  <c r="AS352" i="27"/>
  <c r="AP352" i="27"/>
  <c r="AQ352" i="27" s="1"/>
  <c r="AE352" i="27"/>
  <c r="F352" i="27"/>
  <c r="AT351" i="27"/>
  <c r="AS351" i="27"/>
  <c r="AP351" i="27"/>
  <c r="AQ351" i="27" s="1"/>
  <c r="AE351" i="27"/>
  <c r="F351" i="27"/>
  <c r="AT350" i="27"/>
  <c r="AS350" i="27"/>
  <c r="AP350" i="27"/>
  <c r="AQ350" i="27" s="1"/>
  <c r="AE350" i="27"/>
  <c r="F350" i="27"/>
  <c r="AT349" i="27"/>
  <c r="AS349" i="27"/>
  <c r="AP349" i="27"/>
  <c r="AN349" i="27" s="1"/>
  <c r="AE349" i="27"/>
  <c r="F349" i="27"/>
  <c r="AT348" i="27"/>
  <c r="AS348" i="27"/>
  <c r="AP348" i="27"/>
  <c r="AQ348" i="27" s="1"/>
  <c r="AE348" i="27"/>
  <c r="F348" i="27"/>
  <c r="AT347" i="27"/>
  <c r="AS347" i="27"/>
  <c r="AP347" i="27"/>
  <c r="AQ347" i="27" s="1"/>
  <c r="AE347" i="27"/>
  <c r="F347" i="27"/>
  <c r="AT346" i="27"/>
  <c r="AS346" i="27"/>
  <c r="AP346" i="27"/>
  <c r="AQ346" i="27" s="1"/>
  <c r="AE346" i="27"/>
  <c r="F346" i="27"/>
  <c r="AT345" i="27"/>
  <c r="AS345" i="27"/>
  <c r="AP345" i="27"/>
  <c r="AE345" i="27"/>
  <c r="F345" i="27"/>
  <c r="AT344" i="27"/>
  <c r="AS344" i="27"/>
  <c r="AP344" i="27"/>
  <c r="AQ344" i="27" s="1"/>
  <c r="AE344" i="27"/>
  <c r="F344" i="27"/>
  <c r="AT343" i="27"/>
  <c r="AS343" i="27"/>
  <c r="AP343" i="27"/>
  <c r="AQ343" i="27" s="1"/>
  <c r="AE343" i="27"/>
  <c r="F343" i="27"/>
  <c r="AT342" i="27"/>
  <c r="AS342" i="27"/>
  <c r="AP342" i="27"/>
  <c r="AQ342" i="27" s="1"/>
  <c r="AE342" i="27"/>
  <c r="F342" i="27"/>
  <c r="AT341" i="27"/>
  <c r="AS341" i="27"/>
  <c r="AP341" i="27"/>
  <c r="AQ341" i="27" s="1"/>
  <c r="AE341" i="27"/>
  <c r="F341" i="27"/>
  <c r="AT340" i="27"/>
  <c r="AS340" i="27"/>
  <c r="AP340" i="27"/>
  <c r="AQ340" i="27" s="1"/>
  <c r="AE340" i="27"/>
  <c r="F340" i="27"/>
  <c r="AT339" i="27"/>
  <c r="AS339" i="27"/>
  <c r="AP339" i="27"/>
  <c r="AQ339" i="27" s="1"/>
  <c r="AE339" i="27"/>
  <c r="F339" i="27"/>
  <c r="AT338" i="27"/>
  <c r="AS338" i="27"/>
  <c r="AP338" i="27"/>
  <c r="AQ338" i="27" s="1"/>
  <c r="AE338" i="27"/>
  <c r="F338" i="27"/>
  <c r="AT337" i="27"/>
  <c r="AS337" i="27"/>
  <c r="AP337" i="27"/>
  <c r="AN337" i="27" s="1"/>
  <c r="AE337" i="27"/>
  <c r="F337" i="27"/>
  <c r="AT336" i="27"/>
  <c r="AS336" i="27"/>
  <c r="AP336" i="27"/>
  <c r="AQ336" i="27" s="1"/>
  <c r="AE336" i="27"/>
  <c r="F336" i="27"/>
  <c r="AT335" i="27"/>
  <c r="AS335" i="27"/>
  <c r="AP335" i="27"/>
  <c r="AQ335" i="27" s="1"/>
  <c r="AE335" i="27"/>
  <c r="F335" i="27"/>
  <c r="AT334" i="27"/>
  <c r="AS334" i="27"/>
  <c r="AP334" i="27"/>
  <c r="AQ334" i="27" s="1"/>
  <c r="AE334" i="27"/>
  <c r="F334" i="27"/>
  <c r="AT333" i="27"/>
  <c r="AS333" i="27"/>
  <c r="AP333" i="27"/>
  <c r="AE333" i="27"/>
  <c r="F333" i="27"/>
  <c r="AT332" i="27"/>
  <c r="AS332" i="27"/>
  <c r="AP332" i="27"/>
  <c r="AQ332" i="27" s="1"/>
  <c r="AE332" i="27"/>
  <c r="F332" i="27"/>
  <c r="AT331" i="27"/>
  <c r="AS331" i="27"/>
  <c r="AP331" i="27"/>
  <c r="AQ331" i="27" s="1"/>
  <c r="AE331" i="27"/>
  <c r="F331" i="27"/>
  <c r="AT330" i="27"/>
  <c r="AS330" i="27"/>
  <c r="AP330" i="27"/>
  <c r="AQ330" i="27" s="1"/>
  <c r="AE330" i="27"/>
  <c r="F330" i="27"/>
  <c r="AT329" i="27"/>
  <c r="AS329" i="27"/>
  <c r="AP329" i="27"/>
  <c r="AQ329" i="27" s="1"/>
  <c r="AE329" i="27"/>
  <c r="F329" i="27"/>
  <c r="AT328" i="27"/>
  <c r="AS328" i="27"/>
  <c r="AP328" i="27"/>
  <c r="AQ328" i="27" s="1"/>
  <c r="AE328" i="27"/>
  <c r="F328" i="27"/>
  <c r="AT327" i="27"/>
  <c r="AS327" i="27"/>
  <c r="AP327" i="27"/>
  <c r="AQ327" i="27" s="1"/>
  <c r="AE327" i="27"/>
  <c r="F327" i="27"/>
  <c r="AT326" i="27"/>
  <c r="AS326" i="27"/>
  <c r="AP326" i="27"/>
  <c r="AQ326" i="27" s="1"/>
  <c r="AE326" i="27"/>
  <c r="F326" i="27"/>
  <c r="AT325" i="27"/>
  <c r="AS325" i="27"/>
  <c r="AP325" i="27"/>
  <c r="AN325" i="27" s="1"/>
  <c r="AE325" i="27"/>
  <c r="F325" i="27"/>
  <c r="AT324" i="27"/>
  <c r="AS324" i="27"/>
  <c r="AP324" i="27"/>
  <c r="AQ324" i="27" s="1"/>
  <c r="AE324" i="27"/>
  <c r="F324" i="27"/>
  <c r="AT323" i="27"/>
  <c r="AS323" i="27"/>
  <c r="AP323" i="27"/>
  <c r="AQ323" i="27" s="1"/>
  <c r="AE323" i="27"/>
  <c r="F323" i="27"/>
  <c r="AT322" i="27"/>
  <c r="AS322" i="27"/>
  <c r="AP322" i="27"/>
  <c r="AQ322" i="27" s="1"/>
  <c r="AE322" i="27"/>
  <c r="F322" i="27"/>
  <c r="AT321" i="27"/>
  <c r="AS321" i="27"/>
  <c r="AP321" i="27"/>
  <c r="AE321" i="27"/>
  <c r="F321" i="27"/>
  <c r="AT320" i="27"/>
  <c r="AS320" i="27"/>
  <c r="AP320" i="27"/>
  <c r="AQ320" i="27" s="1"/>
  <c r="AE320" i="27"/>
  <c r="F320" i="27"/>
  <c r="AT319" i="27"/>
  <c r="AS319" i="27"/>
  <c r="AP319" i="27"/>
  <c r="AQ319" i="27" s="1"/>
  <c r="AE319" i="27"/>
  <c r="F319" i="27"/>
  <c r="AT318" i="27"/>
  <c r="AS318" i="27"/>
  <c r="AP318" i="27"/>
  <c r="AQ318" i="27" s="1"/>
  <c r="AE318" i="27"/>
  <c r="F318" i="27"/>
  <c r="AT317" i="27"/>
  <c r="AS317" i="27"/>
  <c r="AP317" i="27"/>
  <c r="AQ317" i="27" s="1"/>
  <c r="AE317" i="27"/>
  <c r="F317" i="27"/>
  <c r="AT316" i="27"/>
  <c r="AS316" i="27"/>
  <c r="AP316" i="27"/>
  <c r="AQ316" i="27" s="1"/>
  <c r="AE316" i="27"/>
  <c r="F316" i="27"/>
  <c r="AT315" i="27"/>
  <c r="AS315" i="27"/>
  <c r="AP315" i="27"/>
  <c r="AQ315" i="27" s="1"/>
  <c r="AE315" i="27"/>
  <c r="F315" i="27"/>
  <c r="AT314" i="27"/>
  <c r="AS314" i="27"/>
  <c r="AP314" i="27"/>
  <c r="AQ314" i="27" s="1"/>
  <c r="AE314" i="27"/>
  <c r="F314" i="27"/>
  <c r="AT313" i="27"/>
  <c r="AS313" i="27"/>
  <c r="AP313" i="27"/>
  <c r="AN313" i="27" s="1"/>
  <c r="AE313" i="27"/>
  <c r="F313" i="27"/>
  <c r="AT312" i="27"/>
  <c r="AS312" i="27"/>
  <c r="AP312" i="27"/>
  <c r="AQ312" i="27" s="1"/>
  <c r="AE312" i="27"/>
  <c r="F312" i="27"/>
  <c r="AT311" i="27"/>
  <c r="AS311" i="27"/>
  <c r="AP311" i="27"/>
  <c r="AQ311" i="27" s="1"/>
  <c r="AE311" i="27"/>
  <c r="F311" i="27"/>
  <c r="AT310" i="27"/>
  <c r="AS310" i="27"/>
  <c r="AP310" i="27"/>
  <c r="AQ310" i="27" s="1"/>
  <c r="AE310" i="27"/>
  <c r="F310" i="27"/>
  <c r="AT309" i="27"/>
  <c r="AS309" i="27"/>
  <c r="AP309" i="27"/>
  <c r="AE309" i="27"/>
  <c r="F309" i="27"/>
  <c r="AT308" i="27"/>
  <c r="AS308" i="27"/>
  <c r="AP308" i="27"/>
  <c r="AQ308" i="27" s="1"/>
  <c r="AE308" i="27"/>
  <c r="F308" i="27"/>
  <c r="AT307" i="27"/>
  <c r="AS307" i="27"/>
  <c r="AP307" i="27"/>
  <c r="AQ307" i="27" s="1"/>
  <c r="AE307" i="27"/>
  <c r="F307" i="27"/>
  <c r="AT306" i="27"/>
  <c r="AS306" i="27"/>
  <c r="AP306" i="27"/>
  <c r="AQ306" i="27" s="1"/>
  <c r="AE306" i="27"/>
  <c r="F306" i="27"/>
  <c r="AT305" i="27"/>
  <c r="AS305" i="27"/>
  <c r="AP305" i="27"/>
  <c r="AQ305" i="27" s="1"/>
  <c r="AE305" i="27"/>
  <c r="F305" i="27"/>
  <c r="AT304" i="27"/>
  <c r="AS304" i="27"/>
  <c r="AP304" i="27"/>
  <c r="AQ304" i="27" s="1"/>
  <c r="AE304" i="27"/>
  <c r="F304" i="27"/>
  <c r="AT303" i="27"/>
  <c r="AS303" i="27"/>
  <c r="AP303" i="27"/>
  <c r="AQ303" i="27" s="1"/>
  <c r="AE303" i="27"/>
  <c r="F303" i="27"/>
  <c r="AT302" i="27"/>
  <c r="AS302" i="27"/>
  <c r="AP302" i="27"/>
  <c r="AQ302" i="27" s="1"/>
  <c r="AE302" i="27"/>
  <c r="F302" i="27"/>
  <c r="AT301" i="27"/>
  <c r="AS301" i="27"/>
  <c r="AP301" i="27"/>
  <c r="AN301" i="27" s="1"/>
  <c r="AE301" i="27"/>
  <c r="F301" i="27"/>
  <c r="AT300" i="27"/>
  <c r="AS300" i="27"/>
  <c r="AP300" i="27"/>
  <c r="AQ300" i="27" s="1"/>
  <c r="AE300" i="27"/>
  <c r="F300" i="27"/>
  <c r="AT299" i="27"/>
  <c r="AS299" i="27"/>
  <c r="AP299" i="27"/>
  <c r="AQ299" i="27" s="1"/>
  <c r="AE299" i="27"/>
  <c r="F299" i="27"/>
  <c r="AT298" i="27"/>
  <c r="AS298" i="27"/>
  <c r="AP298" i="27"/>
  <c r="AQ298" i="27" s="1"/>
  <c r="AE298" i="27"/>
  <c r="F298" i="27"/>
  <c r="AT297" i="27"/>
  <c r="AS297" i="27"/>
  <c r="AP297" i="27"/>
  <c r="AE297" i="27"/>
  <c r="F297" i="27"/>
  <c r="AT296" i="27"/>
  <c r="AS296" i="27"/>
  <c r="AP296" i="27"/>
  <c r="AQ296" i="27" s="1"/>
  <c r="AE296" i="27"/>
  <c r="F296" i="27"/>
  <c r="AT295" i="27"/>
  <c r="AS295" i="27"/>
  <c r="AP295" i="27"/>
  <c r="AQ295" i="27" s="1"/>
  <c r="AE295" i="27"/>
  <c r="F295" i="27"/>
  <c r="AT294" i="27"/>
  <c r="AS294" i="27"/>
  <c r="AP294" i="27"/>
  <c r="AQ294" i="27" s="1"/>
  <c r="AE294" i="27"/>
  <c r="F294" i="27"/>
  <c r="AT293" i="27"/>
  <c r="AS293" i="27"/>
  <c r="AP293" i="27"/>
  <c r="AQ293" i="27" s="1"/>
  <c r="AE293" i="27"/>
  <c r="F293" i="27"/>
  <c r="AT292" i="27"/>
  <c r="AS292" i="27"/>
  <c r="AP292" i="27"/>
  <c r="AQ292" i="27" s="1"/>
  <c r="AE292" i="27"/>
  <c r="F292" i="27"/>
  <c r="AT291" i="27"/>
  <c r="AS291" i="27"/>
  <c r="AP291" i="27"/>
  <c r="AQ291" i="27" s="1"/>
  <c r="AE291" i="27"/>
  <c r="F291" i="27"/>
  <c r="AT290" i="27"/>
  <c r="AS290" i="27"/>
  <c r="AP290" i="27"/>
  <c r="AQ290" i="27" s="1"/>
  <c r="AE290" i="27"/>
  <c r="F290" i="27"/>
  <c r="AT289" i="27"/>
  <c r="AS289" i="27"/>
  <c r="AP289" i="27"/>
  <c r="AN289" i="27" s="1"/>
  <c r="AE289" i="27"/>
  <c r="F289" i="27"/>
  <c r="AT288" i="27"/>
  <c r="AS288" i="27"/>
  <c r="AP288" i="27"/>
  <c r="AQ288" i="27" s="1"/>
  <c r="AE288" i="27"/>
  <c r="F288" i="27"/>
  <c r="AT287" i="27"/>
  <c r="AS287" i="27"/>
  <c r="AP287" i="27"/>
  <c r="AQ287" i="27" s="1"/>
  <c r="AE287" i="27"/>
  <c r="F287" i="27"/>
  <c r="AT286" i="27"/>
  <c r="AS286" i="27"/>
  <c r="AP286" i="27"/>
  <c r="AQ286" i="27" s="1"/>
  <c r="AE286" i="27"/>
  <c r="F286" i="27"/>
  <c r="AT285" i="27"/>
  <c r="AS285" i="27"/>
  <c r="AP285" i="27"/>
  <c r="AE285" i="27"/>
  <c r="F285" i="27"/>
  <c r="AT284" i="27"/>
  <c r="AS284" i="27"/>
  <c r="AP284" i="27"/>
  <c r="AQ284" i="27" s="1"/>
  <c r="AE284" i="27"/>
  <c r="F284" i="27"/>
  <c r="AT283" i="27"/>
  <c r="AS283" i="27"/>
  <c r="AP283" i="27"/>
  <c r="AQ283" i="27" s="1"/>
  <c r="AE283" i="27"/>
  <c r="F283" i="27"/>
  <c r="AT282" i="27"/>
  <c r="AS282" i="27"/>
  <c r="AP282" i="27"/>
  <c r="AQ282" i="27" s="1"/>
  <c r="AE282" i="27"/>
  <c r="F282" i="27"/>
  <c r="AT281" i="27"/>
  <c r="AS281" i="27"/>
  <c r="AP281" i="27"/>
  <c r="AQ281" i="27" s="1"/>
  <c r="AE281" i="27"/>
  <c r="F281" i="27"/>
  <c r="AT280" i="27"/>
  <c r="AS280" i="27"/>
  <c r="AP280" i="27"/>
  <c r="AQ280" i="27" s="1"/>
  <c r="AE280" i="27"/>
  <c r="F280" i="27"/>
  <c r="AT279" i="27"/>
  <c r="AS279" i="27"/>
  <c r="AP279" i="27"/>
  <c r="AE279" i="27"/>
  <c r="F279" i="27"/>
  <c r="AT278" i="27"/>
  <c r="AS278" i="27"/>
  <c r="AP278" i="27"/>
  <c r="AQ278" i="27" s="1"/>
  <c r="AE278" i="27"/>
  <c r="F278" i="27"/>
  <c r="AT277" i="27"/>
  <c r="AS277" i="27"/>
  <c r="AP277" i="27"/>
  <c r="AN277" i="27" s="1"/>
  <c r="AE277" i="27"/>
  <c r="F277" i="27"/>
  <c r="AT276" i="27"/>
  <c r="AS276" i="27"/>
  <c r="AP276" i="27"/>
  <c r="AQ276" i="27" s="1"/>
  <c r="AE276" i="27"/>
  <c r="F276" i="27"/>
  <c r="AT275" i="27"/>
  <c r="AS275" i="27"/>
  <c r="AP275" i="27"/>
  <c r="AQ275" i="27" s="1"/>
  <c r="AE275" i="27"/>
  <c r="F275" i="27"/>
  <c r="AT274" i="27"/>
  <c r="AS274" i="27"/>
  <c r="AP274" i="27"/>
  <c r="AQ274" i="27" s="1"/>
  <c r="AE274" i="27"/>
  <c r="F274" i="27"/>
  <c r="AT273" i="27"/>
  <c r="AS273" i="27"/>
  <c r="AP273" i="27"/>
  <c r="AE273" i="27"/>
  <c r="F273" i="27"/>
  <c r="AT272" i="27"/>
  <c r="AS272" i="27"/>
  <c r="AP272" i="27"/>
  <c r="AQ272" i="27" s="1"/>
  <c r="AE272" i="27"/>
  <c r="F272" i="27"/>
  <c r="AT271" i="27"/>
  <c r="AS271" i="27"/>
  <c r="AP271" i="27"/>
  <c r="AQ271" i="27" s="1"/>
  <c r="AE271" i="27"/>
  <c r="F271" i="27"/>
  <c r="AT270" i="27"/>
  <c r="AS270" i="27"/>
  <c r="AP270" i="27"/>
  <c r="AQ270" i="27" s="1"/>
  <c r="AE270" i="27"/>
  <c r="F270" i="27"/>
  <c r="AT269" i="27"/>
  <c r="AS269" i="27"/>
  <c r="AP269" i="27"/>
  <c r="AQ269" i="27" s="1"/>
  <c r="AE269" i="27"/>
  <c r="F269" i="27"/>
  <c r="AT268" i="27"/>
  <c r="AS268" i="27"/>
  <c r="AP268" i="27"/>
  <c r="AQ268" i="27" s="1"/>
  <c r="AE268" i="27"/>
  <c r="F268" i="27"/>
  <c r="AT267" i="27"/>
  <c r="AS267" i="27"/>
  <c r="AP267" i="27"/>
  <c r="AE267" i="27"/>
  <c r="F267" i="27"/>
  <c r="AT266" i="27"/>
  <c r="AS266" i="27"/>
  <c r="AP266" i="27"/>
  <c r="AQ266" i="27" s="1"/>
  <c r="AE266" i="27"/>
  <c r="F266" i="27"/>
  <c r="AT265" i="27"/>
  <c r="AS265" i="27"/>
  <c r="AP265" i="27"/>
  <c r="AN265" i="27" s="1"/>
  <c r="AE265" i="27"/>
  <c r="F265" i="27"/>
  <c r="AT264" i="27"/>
  <c r="AS264" i="27"/>
  <c r="AP264" i="27"/>
  <c r="AQ264" i="27" s="1"/>
  <c r="AE264" i="27"/>
  <c r="F264" i="27"/>
  <c r="AT263" i="27"/>
  <c r="AS263" i="27"/>
  <c r="AP263" i="27"/>
  <c r="AQ263" i="27" s="1"/>
  <c r="AE263" i="27"/>
  <c r="F263" i="27"/>
  <c r="AT262" i="27"/>
  <c r="AS262" i="27"/>
  <c r="AP262" i="27"/>
  <c r="AQ262" i="27" s="1"/>
  <c r="AE262" i="27"/>
  <c r="F262" i="27"/>
  <c r="AT261" i="27"/>
  <c r="AS261" i="27"/>
  <c r="AP261" i="27"/>
  <c r="AE261" i="27"/>
  <c r="F261" i="27"/>
  <c r="AT260" i="27"/>
  <c r="AS260" i="27"/>
  <c r="AP260" i="27"/>
  <c r="AQ260" i="27" s="1"/>
  <c r="AE260" i="27"/>
  <c r="F260" i="27"/>
  <c r="AT259" i="27"/>
  <c r="AS259" i="27"/>
  <c r="AP259" i="27"/>
  <c r="AQ259" i="27" s="1"/>
  <c r="AE259" i="27"/>
  <c r="F259" i="27"/>
  <c r="AT258" i="27"/>
  <c r="AS258" i="27"/>
  <c r="AP258" i="27"/>
  <c r="AQ258" i="27" s="1"/>
  <c r="AE258" i="27"/>
  <c r="F258" i="27"/>
  <c r="AT257" i="27"/>
  <c r="AS257" i="27"/>
  <c r="AP257" i="27"/>
  <c r="AQ257" i="27" s="1"/>
  <c r="AE257" i="27"/>
  <c r="F257" i="27"/>
  <c r="AT256" i="27"/>
  <c r="AS256" i="27"/>
  <c r="AP256" i="27"/>
  <c r="AQ256" i="27" s="1"/>
  <c r="AE256" i="27"/>
  <c r="F256" i="27"/>
  <c r="AT255" i="27"/>
  <c r="AS255" i="27"/>
  <c r="AP255" i="27"/>
  <c r="AE255" i="27"/>
  <c r="F255" i="27"/>
  <c r="AT254" i="27"/>
  <c r="AS254" i="27"/>
  <c r="AP254" i="27"/>
  <c r="AQ254" i="27" s="1"/>
  <c r="AE254" i="27"/>
  <c r="F254" i="27"/>
  <c r="AT253" i="27"/>
  <c r="AS253" i="27"/>
  <c r="AP253" i="27"/>
  <c r="AN253" i="27" s="1"/>
  <c r="AE253" i="27"/>
  <c r="F253" i="27"/>
  <c r="AT252" i="27"/>
  <c r="AS252" i="27"/>
  <c r="AP252" i="27"/>
  <c r="AQ252" i="27" s="1"/>
  <c r="AE252" i="27"/>
  <c r="F252" i="27"/>
  <c r="AT251" i="27"/>
  <c r="AS251" i="27"/>
  <c r="AP251" i="27"/>
  <c r="AQ251" i="27" s="1"/>
  <c r="AE251" i="27"/>
  <c r="F251" i="27"/>
  <c r="AT250" i="27"/>
  <c r="AS250" i="27"/>
  <c r="AP250" i="27"/>
  <c r="AQ250" i="27" s="1"/>
  <c r="AE250" i="27"/>
  <c r="F250" i="27"/>
  <c r="AT249" i="27"/>
  <c r="AS249" i="27"/>
  <c r="AP249" i="27"/>
  <c r="AE249" i="27"/>
  <c r="F249" i="27"/>
  <c r="AT248" i="27"/>
  <c r="AS248" i="27"/>
  <c r="AP248" i="27"/>
  <c r="AQ248" i="27" s="1"/>
  <c r="AE248" i="27"/>
  <c r="F248" i="27"/>
  <c r="AT247" i="27"/>
  <c r="AS247" i="27"/>
  <c r="AP247" i="27"/>
  <c r="AQ247" i="27" s="1"/>
  <c r="AE247" i="27"/>
  <c r="F247" i="27"/>
  <c r="AT246" i="27"/>
  <c r="AS246" i="27"/>
  <c r="AP246" i="27"/>
  <c r="AQ246" i="27" s="1"/>
  <c r="AE246" i="27"/>
  <c r="F246" i="27"/>
  <c r="AT245" i="27"/>
  <c r="AS245" i="27"/>
  <c r="AP245" i="27"/>
  <c r="AQ245" i="27" s="1"/>
  <c r="AE245" i="27"/>
  <c r="F245" i="27"/>
  <c r="AT244" i="27"/>
  <c r="AS244" i="27"/>
  <c r="AP244" i="27"/>
  <c r="AQ244" i="27" s="1"/>
  <c r="AE244" i="27"/>
  <c r="F244" i="27"/>
  <c r="AT243" i="27"/>
  <c r="AS243" i="27"/>
  <c r="AP243" i="27"/>
  <c r="AE243" i="27"/>
  <c r="F243" i="27"/>
  <c r="AT242" i="27"/>
  <c r="AS242" i="27"/>
  <c r="AP242" i="27"/>
  <c r="AQ242" i="27" s="1"/>
  <c r="AE242" i="27"/>
  <c r="F242" i="27"/>
  <c r="AT241" i="27"/>
  <c r="AS241" i="27"/>
  <c r="AP241" i="27"/>
  <c r="AN241" i="27" s="1"/>
  <c r="AE241" i="27"/>
  <c r="F241" i="27"/>
  <c r="AT240" i="27"/>
  <c r="AS240" i="27"/>
  <c r="AP240" i="27"/>
  <c r="AQ240" i="27" s="1"/>
  <c r="AE240" i="27"/>
  <c r="F240" i="27"/>
  <c r="AT239" i="27"/>
  <c r="AS239" i="27"/>
  <c r="AP239" i="27"/>
  <c r="AQ239" i="27" s="1"/>
  <c r="AE239" i="27"/>
  <c r="F239" i="27"/>
  <c r="AT238" i="27"/>
  <c r="AS238" i="27"/>
  <c r="AP238" i="27"/>
  <c r="AQ238" i="27" s="1"/>
  <c r="AE238" i="27"/>
  <c r="F238" i="27"/>
  <c r="AT237" i="27"/>
  <c r="AS237" i="27"/>
  <c r="AP237" i="27"/>
  <c r="AE237" i="27"/>
  <c r="F237" i="27"/>
  <c r="AT236" i="27"/>
  <c r="AS236" i="27"/>
  <c r="AP236" i="27"/>
  <c r="AQ236" i="27" s="1"/>
  <c r="AE236" i="27"/>
  <c r="F236" i="27"/>
  <c r="AT235" i="27"/>
  <c r="AS235" i="27"/>
  <c r="AP235" i="27"/>
  <c r="AQ235" i="27" s="1"/>
  <c r="AE235" i="27"/>
  <c r="F235" i="27"/>
  <c r="AT234" i="27"/>
  <c r="AS234" i="27"/>
  <c r="AP234" i="27"/>
  <c r="AQ234" i="27" s="1"/>
  <c r="AE234" i="27"/>
  <c r="F234" i="27"/>
  <c r="AT233" i="27"/>
  <c r="AS233" i="27"/>
  <c r="AP233" i="27"/>
  <c r="AQ233" i="27" s="1"/>
  <c r="AE233" i="27"/>
  <c r="F233" i="27"/>
  <c r="AT232" i="27"/>
  <c r="AS232" i="27"/>
  <c r="AP232" i="27"/>
  <c r="AQ232" i="27" s="1"/>
  <c r="AE232" i="27"/>
  <c r="F232" i="27"/>
  <c r="AT231" i="27"/>
  <c r="AS231" i="27"/>
  <c r="AP231" i="27"/>
  <c r="AE231" i="27"/>
  <c r="F231" i="27"/>
  <c r="AT230" i="27"/>
  <c r="AS230" i="27"/>
  <c r="AP230" i="27"/>
  <c r="AQ230" i="27" s="1"/>
  <c r="AE230" i="27"/>
  <c r="F230" i="27"/>
  <c r="AT229" i="27"/>
  <c r="AS229" i="27"/>
  <c r="AP229" i="27"/>
  <c r="AN229" i="27" s="1"/>
  <c r="AE229" i="27"/>
  <c r="F229" i="27"/>
  <c r="AT228" i="27"/>
  <c r="AS228" i="27"/>
  <c r="AP228" i="27"/>
  <c r="AQ228" i="27" s="1"/>
  <c r="AE228" i="27"/>
  <c r="F228" i="27"/>
  <c r="AT227" i="27"/>
  <c r="AS227" i="27"/>
  <c r="AP227" i="27"/>
  <c r="AQ227" i="27" s="1"/>
  <c r="AE227" i="27"/>
  <c r="F227" i="27"/>
  <c r="AT226" i="27"/>
  <c r="AS226" i="27"/>
  <c r="AP226" i="27"/>
  <c r="AQ226" i="27" s="1"/>
  <c r="AE226" i="27"/>
  <c r="F226" i="27"/>
  <c r="AT225" i="27"/>
  <c r="AS225" i="27"/>
  <c r="AP225" i="27"/>
  <c r="AE225" i="27"/>
  <c r="F225" i="27"/>
  <c r="AT224" i="27"/>
  <c r="AS224" i="27"/>
  <c r="AP224" i="27"/>
  <c r="AQ224" i="27" s="1"/>
  <c r="AE224" i="27"/>
  <c r="F224" i="27"/>
  <c r="AT223" i="27"/>
  <c r="AS223" i="27"/>
  <c r="AP223" i="27"/>
  <c r="AQ223" i="27" s="1"/>
  <c r="AE223" i="27"/>
  <c r="F223" i="27"/>
  <c r="AT222" i="27"/>
  <c r="AS222" i="27"/>
  <c r="AP222" i="27"/>
  <c r="AQ222" i="27" s="1"/>
  <c r="AE222" i="27"/>
  <c r="F222" i="27"/>
  <c r="AT221" i="27"/>
  <c r="AS221" i="27"/>
  <c r="AP221" i="27"/>
  <c r="AQ221" i="27" s="1"/>
  <c r="AE221" i="27"/>
  <c r="F221" i="27"/>
  <c r="AT220" i="27"/>
  <c r="AS220" i="27"/>
  <c r="AP220" i="27"/>
  <c r="AQ220" i="27" s="1"/>
  <c r="AE220" i="27"/>
  <c r="F220" i="27"/>
  <c r="AT219" i="27"/>
  <c r="AS219" i="27"/>
  <c r="AP219" i="27"/>
  <c r="AE219" i="27"/>
  <c r="F219" i="27"/>
  <c r="AT218" i="27"/>
  <c r="AS218" i="27"/>
  <c r="AP218" i="27"/>
  <c r="AQ218" i="27" s="1"/>
  <c r="AE218" i="27"/>
  <c r="F218" i="27"/>
  <c r="AT217" i="27"/>
  <c r="AS217" i="27"/>
  <c r="AP217" i="27"/>
  <c r="AN217" i="27" s="1"/>
  <c r="AE217" i="27"/>
  <c r="F217" i="27"/>
  <c r="AT216" i="27"/>
  <c r="AS216" i="27"/>
  <c r="AP216" i="27"/>
  <c r="AQ216" i="27" s="1"/>
  <c r="AE216" i="27"/>
  <c r="F216" i="27"/>
  <c r="AT215" i="27"/>
  <c r="AS215" i="27"/>
  <c r="AP215" i="27"/>
  <c r="AQ215" i="27" s="1"/>
  <c r="AE215" i="27"/>
  <c r="F215" i="27"/>
  <c r="AT214" i="27"/>
  <c r="AS214" i="27"/>
  <c r="AP214" i="27"/>
  <c r="AQ214" i="27" s="1"/>
  <c r="AE214" i="27"/>
  <c r="F214" i="27"/>
  <c r="AT213" i="27"/>
  <c r="AS213" i="27"/>
  <c r="AP213" i="27"/>
  <c r="AE213" i="27"/>
  <c r="F213" i="27"/>
  <c r="AT212" i="27"/>
  <c r="AS212" i="27"/>
  <c r="AP212" i="27"/>
  <c r="AQ212" i="27" s="1"/>
  <c r="AE212" i="27"/>
  <c r="F212" i="27"/>
  <c r="AT211" i="27"/>
  <c r="AS211" i="27"/>
  <c r="AP211" i="27"/>
  <c r="AQ211" i="27" s="1"/>
  <c r="AE211" i="27"/>
  <c r="F211" i="27"/>
  <c r="AT210" i="27"/>
  <c r="AS210" i="27"/>
  <c r="AP210" i="27"/>
  <c r="AQ210" i="27" s="1"/>
  <c r="AE210" i="27"/>
  <c r="F210" i="27"/>
  <c r="AT209" i="27"/>
  <c r="AS209" i="27"/>
  <c r="AP209" i="27"/>
  <c r="AQ209" i="27" s="1"/>
  <c r="AE209" i="27"/>
  <c r="F209" i="27"/>
  <c r="AT208" i="27"/>
  <c r="AS208" i="27"/>
  <c r="AP208" i="27"/>
  <c r="AQ208" i="27" s="1"/>
  <c r="AE208" i="27"/>
  <c r="F208" i="27"/>
  <c r="AT207" i="27"/>
  <c r="AS207" i="27"/>
  <c r="AP207" i="27"/>
  <c r="AE207" i="27"/>
  <c r="F207" i="27"/>
  <c r="AT206" i="27"/>
  <c r="AS206" i="27"/>
  <c r="AP206" i="27"/>
  <c r="AQ206" i="27" s="1"/>
  <c r="AE206" i="27"/>
  <c r="F206" i="27"/>
  <c r="AT205" i="27"/>
  <c r="AS205" i="27"/>
  <c r="AP205" i="27"/>
  <c r="AN205" i="27" s="1"/>
  <c r="AE205" i="27"/>
  <c r="F205" i="27"/>
  <c r="AT204" i="27"/>
  <c r="AS204" i="27"/>
  <c r="AP204" i="27"/>
  <c r="AQ204" i="27" s="1"/>
  <c r="AE204" i="27"/>
  <c r="F204" i="27"/>
  <c r="AT203" i="27"/>
  <c r="AS203" i="27"/>
  <c r="AP203" i="27"/>
  <c r="AQ203" i="27" s="1"/>
  <c r="AE203" i="27"/>
  <c r="F203" i="27"/>
  <c r="AT202" i="27"/>
  <c r="AS202" i="27"/>
  <c r="AP202" i="27"/>
  <c r="AQ202" i="27" s="1"/>
  <c r="AE202" i="27"/>
  <c r="F202" i="27"/>
  <c r="AT201" i="27"/>
  <c r="AS201" i="27"/>
  <c r="AP201" i="27"/>
  <c r="AE201" i="27"/>
  <c r="F201" i="27"/>
  <c r="AT200" i="27"/>
  <c r="AS200" i="27"/>
  <c r="AP200" i="27"/>
  <c r="AQ200" i="27" s="1"/>
  <c r="AE200" i="27"/>
  <c r="F200" i="27"/>
  <c r="AT199" i="27"/>
  <c r="AS199" i="27"/>
  <c r="AP199" i="27"/>
  <c r="AQ199" i="27" s="1"/>
  <c r="AE199" i="27"/>
  <c r="F199" i="27"/>
  <c r="AT198" i="27"/>
  <c r="AS198" i="27"/>
  <c r="AP198" i="27"/>
  <c r="AQ198" i="27" s="1"/>
  <c r="AE198" i="27"/>
  <c r="F198" i="27"/>
  <c r="AT197" i="27"/>
  <c r="AS197" i="27"/>
  <c r="AP197" i="27"/>
  <c r="AQ197" i="27" s="1"/>
  <c r="AE197" i="27"/>
  <c r="F197" i="27"/>
  <c r="AT196" i="27"/>
  <c r="AS196" i="27"/>
  <c r="AP196" i="27"/>
  <c r="AQ196" i="27" s="1"/>
  <c r="AE196" i="27"/>
  <c r="F196" i="27"/>
  <c r="AT195" i="27"/>
  <c r="AS195" i="27"/>
  <c r="AP195" i="27"/>
  <c r="AE195" i="27"/>
  <c r="F195" i="27"/>
  <c r="AT194" i="27"/>
  <c r="AS194" i="27"/>
  <c r="AP194" i="27"/>
  <c r="AQ194" i="27" s="1"/>
  <c r="AE194" i="27"/>
  <c r="F194" i="27"/>
  <c r="AT193" i="27"/>
  <c r="AS193" i="27"/>
  <c r="AP193" i="27"/>
  <c r="AN193" i="27" s="1"/>
  <c r="AE193" i="27"/>
  <c r="F193" i="27"/>
  <c r="AT192" i="27"/>
  <c r="AS192" i="27"/>
  <c r="AP192" i="27"/>
  <c r="AQ192" i="27" s="1"/>
  <c r="AE192" i="27"/>
  <c r="F192" i="27"/>
  <c r="AT191" i="27"/>
  <c r="AS191" i="27"/>
  <c r="AP191" i="27"/>
  <c r="AQ191" i="27" s="1"/>
  <c r="AE191" i="27"/>
  <c r="F191" i="27"/>
  <c r="AT190" i="27"/>
  <c r="AS190" i="27"/>
  <c r="AP190" i="27"/>
  <c r="AQ190" i="27" s="1"/>
  <c r="AE190" i="27"/>
  <c r="F190" i="27"/>
  <c r="AT189" i="27"/>
  <c r="AS189" i="27"/>
  <c r="AP189" i="27"/>
  <c r="AE189" i="27"/>
  <c r="F189" i="27"/>
  <c r="AT188" i="27"/>
  <c r="AS188" i="27"/>
  <c r="AP188" i="27"/>
  <c r="AQ188" i="27" s="1"/>
  <c r="AE188" i="27"/>
  <c r="F188" i="27"/>
  <c r="AT187" i="27"/>
  <c r="AS187" i="27"/>
  <c r="AP187" i="27"/>
  <c r="AQ187" i="27" s="1"/>
  <c r="AE187" i="27"/>
  <c r="F187" i="27"/>
  <c r="AT186" i="27"/>
  <c r="AS186" i="27"/>
  <c r="AP186" i="27"/>
  <c r="AQ186" i="27" s="1"/>
  <c r="AE186" i="27"/>
  <c r="F186" i="27"/>
  <c r="AT185" i="27"/>
  <c r="AS185" i="27"/>
  <c r="AP185" i="27"/>
  <c r="AQ185" i="27" s="1"/>
  <c r="AE185" i="27"/>
  <c r="F185" i="27"/>
  <c r="AT184" i="27"/>
  <c r="AS184" i="27"/>
  <c r="AP184" i="27"/>
  <c r="AQ184" i="27" s="1"/>
  <c r="AE184" i="27"/>
  <c r="F184" i="27"/>
  <c r="AT183" i="27"/>
  <c r="AS183" i="27"/>
  <c r="AP183" i="27"/>
  <c r="AE183" i="27"/>
  <c r="F183" i="27"/>
  <c r="AT182" i="27"/>
  <c r="AS182" i="27"/>
  <c r="AP182" i="27"/>
  <c r="AQ182" i="27" s="1"/>
  <c r="AE182" i="27"/>
  <c r="F182" i="27"/>
  <c r="AT181" i="27"/>
  <c r="AS181" i="27"/>
  <c r="AP181" i="27"/>
  <c r="AN181" i="27" s="1"/>
  <c r="AE181" i="27"/>
  <c r="F181" i="27"/>
  <c r="AT180" i="27"/>
  <c r="AS180" i="27"/>
  <c r="AP180" i="27"/>
  <c r="AQ180" i="27" s="1"/>
  <c r="AE180" i="27"/>
  <c r="F180" i="27"/>
  <c r="AT179" i="27"/>
  <c r="AS179" i="27"/>
  <c r="AP179" i="27"/>
  <c r="AQ179" i="27" s="1"/>
  <c r="AE179" i="27"/>
  <c r="F179" i="27"/>
  <c r="AT178" i="27"/>
  <c r="AS178" i="27"/>
  <c r="AP178" i="27"/>
  <c r="AQ178" i="27" s="1"/>
  <c r="AE178" i="27"/>
  <c r="F178" i="27"/>
  <c r="AT177" i="27"/>
  <c r="AS177" i="27"/>
  <c r="AP177" i="27"/>
  <c r="AE177" i="27"/>
  <c r="F177" i="27"/>
  <c r="AT176" i="27"/>
  <c r="AS176" i="27"/>
  <c r="AP176" i="27"/>
  <c r="AQ176" i="27" s="1"/>
  <c r="AE176" i="27"/>
  <c r="F176" i="27"/>
  <c r="AT175" i="27"/>
  <c r="AS175" i="27"/>
  <c r="AP175" i="27"/>
  <c r="AQ175" i="27" s="1"/>
  <c r="AE175" i="27"/>
  <c r="F175" i="27"/>
  <c r="AT174" i="27"/>
  <c r="AS174" i="27"/>
  <c r="AP174" i="27"/>
  <c r="AQ174" i="27" s="1"/>
  <c r="AE174" i="27"/>
  <c r="F174" i="27"/>
  <c r="AT173" i="27"/>
  <c r="AS173" i="27"/>
  <c r="AP173" i="27"/>
  <c r="AQ173" i="27" s="1"/>
  <c r="AE173" i="27"/>
  <c r="F173" i="27"/>
  <c r="AT172" i="27"/>
  <c r="AS172" i="27"/>
  <c r="AP172" i="27"/>
  <c r="AQ172" i="27" s="1"/>
  <c r="AE172" i="27"/>
  <c r="F172" i="27"/>
  <c r="AT171" i="27"/>
  <c r="AS171" i="27"/>
  <c r="AP171" i="27"/>
  <c r="AE171" i="27"/>
  <c r="F171" i="27"/>
  <c r="AT170" i="27"/>
  <c r="AS170" i="27"/>
  <c r="AP170" i="27"/>
  <c r="AQ170" i="27" s="1"/>
  <c r="AE170" i="27"/>
  <c r="F170" i="27"/>
  <c r="AT169" i="27"/>
  <c r="AS169" i="27"/>
  <c r="AP169" i="27"/>
  <c r="AN169" i="27" s="1"/>
  <c r="AE169" i="27"/>
  <c r="F169" i="27"/>
  <c r="AT168" i="27"/>
  <c r="AS168" i="27"/>
  <c r="AP168" i="27"/>
  <c r="AQ168" i="27" s="1"/>
  <c r="AE168" i="27"/>
  <c r="F168" i="27"/>
  <c r="AT167" i="27"/>
  <c r="AS167" i="27"/>
  <c r="AP167" i="27"/>
  <c r="AQ167" i="27" s="1"/>
  <c r="AE167" i="27"/>
  <c r="F167" i="27"/>
  <c r="AT166" i="27"/>
  <c r="AS166" i="27"/>
  <c r="AP166" i="27"/>
  <c r="AQ166" i="27" s="1"/>
  <c r="AE166" i="27"/>
  <c r="F166" i="27"/>
  <c r="AT165" i="27"/>
  <c r="AS165" i="27"/>
  <c r="AP165" i="27"/>
  <c r="AE165" i="27"/>
  <c r="F165" i="27"/>
  <c r="AT164" i="27"/>
  <c r="AS164" i="27"/>
  <c r="AP164" i="27"/>
  <c r="AQ164" i="27" s="1"/>
  <c r="AE164" i="27"/>
  <c r="F164" i="27"/>
  <c r="AT163" i="27"/>
  <c r="AS163" i="27"/>
  <c r="AP163" i="27"/>
  <c r="AQ163" i="27" s="1"/>
  <c r="AE163" i="27"/>
  <c r="F163" i="27"/>
  <c r="AT162" i="27"/>
  <c r="AS162" i="27"/>
  <c r="AP162" i="27"/>
  <c r="AQ162" i="27" s="1"/>
  <c r="AE162" i="27"/>
  <c r="F162" i="27"/>
  <c r="AT161" i="27"/>
  <c r="AS161" i="27"/>
  <c r="AP161" i="27"/>
  <c r="AQ161" i="27" s="1"/>
  <c r="AE161" i="27"/>
  <c r="F161" i="27"/>
  <c r="AT160" i="27"/>
  <c r="AS160" i="27"/>
  <c r="AP160" i="27"/>
  <c r="AQ160" i="27" s="1"/>
  <c r="AE160" i="27"/>
  <c r="F160" i="27"/>
  <c r="AT159" i="27"/>
  <c r="AS159" i="27"/>
  <c r="AP159" i="27"/>
  <c r="AE159" i="27"/>
  <c r="F159" i="27"/>
  <c r="AT158" i="27"/>
  <c r="AS158" i="27"/>
  <c r="AP158" i="27"/>
  <c r="AQ158" i="27" s="1"/>
  <c r="AE158" i="27"/>
  <c r="F158" i="27"/>
  <c r="AT157" i="27"/>
  <c r="AS157" i="27"/>
  <c r="AP157" i="27"/>
  <c r="AN157" i="27" s="1"/>
  <c r="AE157" i="27"/>
  <c r="F157" i="27"/>
  <c r="AT156" i="27"/>
  <c r="AS156" i="27"/>
  <c r="AP156" i="27"/>
  <c r="AQ156" i="27" s="1"/>
  <c r="AE156" i="27"/>
  <c r="F156" i="27"/>
  <c r="AT155" i="27"/>
  <c r="AS155" i="27"/>
  <c r="AP155" i="27"/>
  <c r="AQ155" i="27" s="1"/>
  <c r="AE155" i="27"/>
  <c r="F155" i="27"/>
  <c r="AT154" i="27"/>
  <c r="AS154" i="27"/>
  <c r="AP154" i="27"/>
  <c r="AQ154" i="27" s="1"/>
  <c r="AE154" i="27"/>
  <c r="F154" i="27"/>
  <c r="AT153" i="27"/>
  <c r="AS153" i="27"/>
  <c r="AP153" i="27"/>
  <c r="AE153" i="27"/>
  <c r="F153" i="27"/>
  <c r="AT152" i="27"/>
  <c r="AS152" i="27"/>
  <c r="AP152" i="27"/>
  <c r="AQ152" i="27" s="1"/>
  <c r="AE152" i="27"/>
  <c r="F152" i="27"/>
  <c r="AT151" i="27"/>
  <c r="AS151" i="27"/>
  <c r="AP151" i="27"/>
  <c r="AQ151" i="27" s="1"/>
  <c r="AE151" i="27"/>
  <c r="F151" i="27"/>
  <c r="AT150" i="27"/>
  <c r="AS150" i="27"/>
  <c r="AP150" i="27"/>
  <c r="AQ150" i="27" s="1"/>
  <c r="AE150" i="27"/>
  <c r="F150" i="27"/>
  <c r="AT149" i="27"/>
  <c r="AS149" i="27"/>
  <c r="AP149" i="27"/>
  <c r="AQ149" i="27" s="1"/>
  <c r="AE149" i="27"/>
  <c r="F149" i="27"/>
  <c r="AT148" i="27"/>
  <c r="AS148" i="27"/>
  <c r="AP148" i="27"/>
  <c r="AQ148" i="27" s="1"/>
  <c r="AE148" i="27"/>
  <c r="F148" i="27"/>
  <c r="AT147" i="27"/>
  <c r="AS147" i="27"/>
  <c r="AP147" i="27"/>
  <c r="AE147" i="27"/>
  <c r="F147" i="27"/>
  <c r="AT146" i="27"/>
  <c r="AS146" i="27"/>
  <c r="AP146" i="27"/>
  <c r="AQ146" i="27" s="1"/>
  <c r="AE146" i="27"/>
  <c r="F146" i="27"/>
  <c r="AT145" i="27"/>
  <c r="AS145" i="27"/>
  <c r="AP145" i="27"/>
  <c r="AN145" i="27" s="1"/>
  <c r="AE145" i="27"/>
  <c r="F145" i="27"/>
  <c r="AT144" i="27"/>
  <c r="AS144" i="27"/>
  <c r="AP144" i="27"/>
  <c r="AQ144" i="27" s="1"/>
  <c r="AE144" i="27"/>
  <c r="F144" i="27"/>
  <c r="AT143" i="27"/>
  <c r="AS143" i="27"/>
  <c r="AP143" i="27"/>
  <c r="AQ143" i="27" s="1"/>
  <c r="AE143" i="27"/>
  <c r="F143" i="27"/>
  <c r="AT142" i="27"/>
  <c r="AS142" i="27"/>
  <c r="AP142" i="27"/>
  <c r="AQ142" i="27" s="1"/>
  <c r="AE142" i="27"/>
  <c r="F142" i="27"/>
  <c r="AT141" i="27"/>
  <c r="AS141" i="27"/>
  <c r="AP141" i="27"/>
  <c r="AE141" i="27"/>
  <c r="F141" i="27"/>
  <c r="AT140" i="27"/>
  <c r="AS140" i="27"/>
  <c r="AP140" i="27"/>
  <c r="AQ140" i="27" s="1"/>
  <c r="AE140" i="27"/>
  <c r="F140" i="27"/>
  <c r="AT139" i="27"/>
  <c r="AS139" i="27"/>
  <c r="AP139" i="27"/>
  <c r="AQ139" i="27" s="1"/>
  <c r="AE139" i="27"/>
  <c r="F139" i="27"/>
  <c r="AT138" i="27"/>
  <c r="AS138" i="27"/>
  <c r="AP138" i="27"/>
  <c r="AQ138" i="27" s="1"/>
  <c r="AE138" i="27"/>
  <c r="F138" i="27"/>
  <c r="AT137" i="27"/>
  <c r="AS137" i="27"/>
  <c r="AP137" i="27"/>
  <c r="AQ137" i="27" s="1"/>
  <c r="AE137" i="27"/>
  <c r="F137" i="27"/>
  <c r="AT136" i="27"/>
  <c r="AS136" i="27"/>
  <c r="AP136" i="27"/>
  <c r="AQ136" i="27" s="1"/>
  <c r="AE136" i="27"/>
  <c r="F136" i="27"/>
  <c r="AT135" i="27"/>
  <c r="AS135" i="27"/>
  <c r="AP135" i="27"/>
  <c r="AE135" i="27"/>
  <c r="F135" i="27"/>
  <c r="AT134" i="27"/>
  <c r="AS134" i="27"/>
  <c r="AP134" i="27"/>
  <c r="AE134" i="27"/>
  <c r="F134" i="27"/>
  <c r="AT133" i="27"/>
  <c r="AS133" i="27"/>
  <c r="AP133" i="27"/>
  <c r="AN133" i="27" s="1"/>
  <c r="AE133" i="27"/>
  <c r="F133" i="27"/>
  <c r="AT132" i="27"/>
  <c r="AS132" i="27"/>
  <c r="AP132" i="27"/>
  <c r="AQ132" i="27" s="1"/>
  <c r="AE132" i="27"/>
  <c r="F132" i="27"/>
  <c r="AT131" i="27"/>
  <c r="AS131" i="27"/>
  <c r="AP131" i="27"/>
  <c r="AQ131" i="27" s="1"/>
  <c r="AE131" i="27"/>
  <c r="F131" i="27"/>
  <c r="AT130" i="27"/>
  <c r="AS130" i="27"/>
  <c r="AP130" i="27"/>
  <c r="AQ130" i="27" s="1"/>
  <c r="AE130" i="27"/>
  <c r="F130" i="27"/>
  <c r="AT129" i="27"/>
  <c r="AS129" i="27"/>
  <c r="AP129" i="27"/>
  <c r="AE129" i="27"/>
  <c r="F129" i="27"/>
  <c r="AT128" i="27"/>
  <c r="AS128" i="27"/>
  <c r="AP128" i="27"/>
  <c r="AQ128" i="27" s="1"/>
  <c r="AE128" i="27"/>
  <c r="F128" i="27"/>
  <c r="AT127" i="27"/>
  <c r="AS127" i="27"/>
  <c r="AP127" i="27"/>
  <c r="AQ127" i="27" s="1"/>
  <c r="AE127" i="27"/>
  <c r="F127" i="27"/>
  <c r="AT126" i="27"/>
  <c r="AS126" i="27"/>
  <c r="AP126" i="27"/>
  <c r="AQ126" i="27" s="1"/>
  <c r="AE126" i="27"/>
  <c r="F126" i="27"/>
  <c r="AT125" i="27"/>
  <c r="AS125" i="27"/>
  <c r="AP125" i="27"/>
  <c r="AQ125" i="27" s="1"/>
  <c r="AE125" i="27"/>
  <c r="F125" i="27"/>
  <c r="AT124" i="27"/>
  <c r="AS124" i="27"/>
  <c r="AP124" i="27"/>
  <c r="AQ124" i="27" s="1"/>
  <c r="AE124" i="27"/>
  <c r="F124" i="27"/>
  <c r="AT123" i="27"/>
  <c r="AS123" i="27"/>
  <c r="AP123" i="27"/>
  <c r="AE123" i="27"/>
  <c r="F123" i="27"/>
  <c r="AT122" i="27"/>
  <c r="AS122" i="27"/>
  <c r="AP122" i="27"/>
  <c r="AQ122" i="27" s="1"/>
  <c r="AE122" i="27"/>
  <c r="F122" i="27"/>
  <c r="AT121" i="27"/>
  <c r="AS121" i="27"/>
  <c r="AP121" i="27"/>
  <c r="AN121" i="27" s="1"/>
  <c r="AE121" i="27"/>
  <c r="F121" i="27"/>
  <c r="AT120" i="27"/>
  <c r="AS120" i="27"/>
  <c r="AP120" i="27"/>
  <c r="AQ120" i="27" s="1"/>
  <c r="AE120" i="27"/>
  <c r="F120" i="27"/>
  <c r="AT119" i="27"/>
  <c r="AS119" i="27"/>
  <c r="AP119" i="27"/>
  <c r="AQ119" i="27" s="1"/>
  <c r="AE119" i="27"/>
  <c r="F119" i="27"/>
  <c r="AT118" i="27"/>
  <c r="AS118" i="27"/>
  <c r="AP118" i="27"/>
  <c r="AQ118" i="27" s="1"/>
  <c r="AE118" i="27"/>
  <c r="F118" i="27"/>
  <c r="AT117" i="27"/>
  <c r="AS117" i="27"/>
  <c r="AP117" i="27"/>
  <c r="AE117" i="27"/>
  <c r="F117" i="27"/>
  <c r="AT116" i="27"/>
  <c r="AS116" i="27"/>
  <c r="AP116" i="27"/>
  <c r="AQ116" i="27" s="1"/>
  <c r="AE116" i="27"/>
  <c r="F116" i="27"/>
  <c r="AT115" i="27"/>
  <c r="AS115" i="27"/>
  <c r="AP115" i="27"/>
  <c r="AQ115" i="27" s="1"/>
  <c r="AE115" i="27"/>
  <c r="F115" i="27"/>
  <c r="AT114" i="27"/>
  <c r="AS114" i="27"/>
  <c r="AP114" i="27"/>
  <c r="AQ114" i="27" s="1"/>
  <c r="AE114" i="27"/>
  <c r="F114" i="27"/>
  <c r="AT113" i="27"/>
  <c r="AS113" i="27"/>
  <c r="AP113" i="27"/>
  <c r="AQ113" i="27" s="1"/>
  <c r="AE113" i="27"/>
  <c r="F113" i="27"/>
  <c r="AT112" i="27"/>
  <c r="AS112" i="27"/>
  <c r="AP112" i="27"/>
  <c r="AQ112" i="27" s="1"/>
  <c r="AE112" i="27"/>
  <c r="F112" i="27"/>
  <c r="AT111" i="27"/>
  <c r="AS111" i="27"/>
  <c r="AP111" i="27"/>
  <c r="AE111" i="27"/>
  <c r="F111" i="27"/>
  <c r="AT110" i="27"/>
  <c r="AS110" i="27"/>
  <c r="AP110" i="27"/>
  <c r="AE110" i="27"/>
  <c r="F110" i="27"/>
  <c r="AT109" i="27"/>
  <c r="AS109" i="27"/>
  <c r="AP109" i="27"/>
  <c r="AN109" i="27" s="1"/>
  <c r="AE109" i="27"/>
  <c r="F109" i="27"/>
  <c r="AT108" i="27"/>
  <c r="AS108" i="27"/>
  <c r="AP108" i="27"/>
  <c r="AQ108" i="27" s="1"/>
  <c r="AE108" i="27"/>
  <c r="F108" i="27"/>
  <c r="AT107" i="27"/>
  <c r="AS107" i="27"/>
  <c r="AP107" i="27"/>
  <c r="AQ107" i="27" s="1"/>
  <c r="AE107" i="27"/>
  <c r="F107" i="27"/>
  <c r="AT106" i="27"/>
  <c r="AS106" i="27"/>
  <c r="AP106" i="27"/>
  <c r="AQ106" i="27" s="1"/>
  <c r="AE106" i="27"/>
  <c r="F106" i="27"/>
  <c r="AT105" i="27"/>
  <c r="AS105" i="27"/>
  <c r="AP105" i="27"/>
  <c r="AE105" i="27"/>
  <c r="F105" i="27"/>
  <c r="AT104" i="27"/>
  <c r="AS104" i="27"/>
  <c r="AP104" i="27"/>
  <c r="AQ104" i="27" s="1"/>
  <c r="AE104" i="27"/>
  <c r="F104" i="27"/>
  <c r="AT103" i="27"/>
  <c r="AS103" i="27"/>
  <c r="AP103" i="27"/>
  <c r="AQ103" i="27" s="1"/>
  <c r="AE103" i="27"/>
  <c r="F103" i="27"/>
  <c r="AT102" i="27"/>
  <c r="AS102" i="27"/>
  <c r="AP102" i="27"/>
  <c r="AQ102" i="27" s="1"/>
  <c r="AE102" i="27"/>
  <c r="F102" i="27"/>
  <c r="AT101" i="27"/>
  <c r="AS101" i="27"/>
  <c r="AP101" i="27"/>
  <c r="AQ101" i="27" s="1"/>
  <c r="AE101" i="27"/>
  <c r="F101" i="27"/>
  <c r="AT100" i="27"/>
  <c r="AS100" i="27"/>
  <c r="AP100" i="27"/>
  <c r="AQ100" i="27" s="1"/>
  <c r="AE100" i="27"/>
  <c r="F100" i="27"/>
  <c r="AT99" i="27"/>
  <c r="AS99" i="27"/>
  <c r="AP99" i="27"/>
  <c r="AE99" i="27"/>
  <c r="F99" i="27"/>
  <c r="AT98" i="27"/>
  <c r="AS98" i="27"/>
  <c r="AP98" i="27"/>
  <c r="AE98" i="27"/>
  <c r="F98" i="27"/>
  <c r="AT97" i="27"/>
  <c r="AS97" i="27"/>
  <c r="AP97" i="27"/>
  <c r="AN97" i="27" s="1"/>
  <c r="AE97" i="27"/>
  <c r="F97" i="27"/>
  <c r="AT96" i="27"/>
  <c r="AS96" i="27"/>
  <c r="AP96" i="27"/>
  <c r="AQ96" i="27" s="1"/>
  <c r="AE96" i="27"/>
  <c r="F96" i="27"/>
  <c r="AT95" i="27"/>
  <c r="AS95" i="27"/>
  <c r="AP95" i="27"/>
  <c r="AQ95" i="27" s="1"/>
  <c r="AE95" i="27"/>
  <c r="F95" i="27"/>
  <c r="AT94" i="27"/>
  <c r="AS94" i="27"/>
  <c r="AP94" i="27"/>
  <c r="AQ94" i="27" s="1"/>
  <c r="AE94" i="27"/>
  <c r="F94" i="27"/>
  <c r="AT93" i="27"/>
  <c r="AS93" i="27"/>
  <c r="AP93" i="27"/>
  <c r="AE93" i="27"/>
  <c r="F93" i="27"/>
  <c r="AT92" i="27"/>
  <c r="AS92" i="27"/>
  <c r="AP92" i="27"/>
  <c r="AQ92" i="27" s="1"/>
  <c r="AE92" i="27"/>
  <c r="F92" i="27"/>
  <c r="AT91" i="27"/>
  <c r="AS91" i="27"/>
  <c r="AP91" i="27"/>
  <c r="AQ91" i="27" s="1"/>
  <c r="AE91" i="27"/>
  <c r="F91" i="27"/>
  <c r="AT90" i="27"/>
  <c r="AS90" i="27"/>
  <c r="AP90" i="27"/>
  <c r="AQ90" i="27" s="1"/>
  <c r="AE90" i="27"/>
  <c r="F90" i="27"/>
  <c r="AT89" i="27"/>
  <c r="AS89" i="27"/>
  <c r="AP89" i="27"/>
  <c r="AQ89" i="27" s="1"/>
  <c r="AE89" i="27"/>
  <c r="F89" i="27"/>
  <c r="AT88" i="27"/>
  <c r="AS88" i="27"/>
  <c r="AP88" i="27"/>
  <c r="AQ88" i="27" s="1"/>
  <c r="AE88" i="27"/>
  <c r="F88" i="27"/>
  <c r="AT87" i="27"/>
  <c r="AS87" i="27"/>
  <c r="AP87" i="27"/>
  <c r="AE87" i="27"/>
  <c r="F87" i="27"/>
  <c r="AT86" i="27"/>
  <c r="AS86" i="27"/>
  <c r="AP86" i="27"/>
  <c r="AQ86" i="27" s="1"/>
  <c r="AE86" i="27"/>
  <c r="F86" i="27"/>
  <c r="AT85" i="27"/>
  <c r="AS85" i="27"/>
  <c r="AP85" i="27"/>
  <c r="AN85" i="27" s="1"/>
  <c r="AE85" i="27"/>
  <c r="F85" i="27"/>
  <c r="AT84" i="27"/>
  <c r="AS84" i="27"/>
  <c r="AP84" i="27"/>
  <c r="AQ84" i="27" s="1"/>
  <c r="AE84" i="27"/>
  <c r="F84" i="27"/>
  <c r="AT83" i="27"/>
  <c r="AS83" i="27"/>
  <c r="AP83" i="27"/>
  <c r="AQ83" i="27" s="1"/>
  <c r="AE83" i="27"/>
  <c r="F83" i="27"/>
  <c r="AT82" i="27"/>
  <c r="AS82" i="27"/>
  <c r="AP82" i="27"/>
  <c r="AQ82" i="27" s="1"/>
  <c r="AE82" i="27"/>
  <c r="F82" i="27"/>
  <c r="AT81" i="27"/>
  <c r="AS81" i="27"/>
  <c r="AP81" i="27"/>
  <c r="AE81" i="27"/>
  <c r="F81" i="27"/>
  <c r="AT80" i="27"/>
  <c r="AS80" i="27"/>
  <c r="AP80" i="27"/>
  <c r="AQ80" i="27" s="1"/>
  <c r="AE80" i="27"/>
  <c r="F80" i="27"/>
  <c r="AT79" i="27"/>
  <c r="AS79" i="27"/>
  <c r="AP79" i="27"/>
  <c r="AQ79" i="27" s="1"/>
  <c r="AE79" i="27"/>
  <c r="F79" i="27"/>
  <c r="AT78" i="27"/>
  <c r="AS78" i="27"/>
  <c r="AP78" i="27"/>
  <c r="AQ78" i="27" s="1"/>
  <c r="AE78" i="27"/>
  <c r="F78" i="27"/>
  <c r="AT77" i="27"/>
  <c r="AS77" i="27"/>
  <c r="AP77" i="27"/>
  <c r="AQ77" i="27" s="1"/>
  <c r="AE77" i="27"/>
  <c r="F77" i="27"/>
  <c r="AT76" i="27"/>
  <c r="AS76" i="27"/>
  <c r="AP76" i="27"/>
  <c r="AQ76" i="27" s="1"/>
  <c r="AE76" i="27"/>
  <c r="F76" i="27"/>
  <c r="AT75" i="27"/>
  <c r="AS75" i="27"/>
  <c r="AP75" i="27"/>
  <c r="AE75" i="27"/>
  <c r="F75" i="27"/>
  <c r="AT74" i="27"/>
  <c r="AS74" i="27"/>
  <c r="AP74" i="27"/>
  <c r="AE74" i="27"/>
  <c r="F74" i="27"/>
  <c r="AT73" i="27"/>
  <c r="AS73" i="27"/>
  <c r="AP73" i="27"/>
  <c r="AN73" i="27" s="1"/>
  <c r="AE73" i="27"/>
  <c r="F73" i="27"/>
  <c r="AT72" i="27"/>
  <c r="AS72" i="27"/>
  <c r="AP72" i="27"/>
  <c r="AQ72" i="27" s="1"/>
  <c r="AE72" i="27"/>
  <c r="F72" i="27"/>
  <c r="AT71" i="27"/>
  <c r="AS71" i="27"/>
  <c r="AP71" i="27"/>
  <c r="AQ71" i="27" s="1"/>
  <c r="AE71" i="27"/>
  <c r="F71" i="27"/>
  <c r="AT70" i="27"/>
  <c r="AS70" i="27"/>
  <c r="AP70" i="27"/>
  <c r="AQ70" i="27" s="1"/>
  <c r="AE70" i="27"/>
  <c r="F70" i="27"/>
  <c r="AT69" i="27"/>
  <c r="AS69" i="27"/>
  <c r="AP69" i="27"/>
  <c r="AE69" i="27"/>
  <c r="F69" i="27"/>
  <c r="AT68" i="27"/>
  <c r="AS68" i="27"/>
  <c r="AP68" i="27"/>
  <c r="AQ68" i="27" s="1"/>
  <c r="AE68" i="27"/>
  <c r="F68" i="27"/>
  <c r="AT67" i="27"/>
  <c r="AS67" i="27"/>
  <c r="AP67" i="27"/>
  <c r="AQ67" i="27" s="1"/>
  <c r="AE67" i="27"/>
  <c r="F67" i="27"/>
  <c r="AT66" i="27"/>
  <c r="AS66" i="27"/>
  <c r="AP66" i="27"/>
  <c r="AQ66" i="27" s="1"/>
  <c r="AE66" i="27"/>
  <c r="F66" i="27"/>
  <c r="AT65" i="27"/>
  <c r="AS65" i="27"/>
  <c r="AP65" i="27"/>
  <c r="AQ65" i="27" s="1"/>
  <c r="AE65" i="27"/>
  <c r="F65" i="27"/>
  <c r="AT64" i="27"/>
  <c r="AS64" i="27"/>
  <c r="AP64" i="27"/>
  <c r="AQ64" i="27" s="1"/>
  <c r="AE64" i="27"/>
  <c r="F64" i="27"/>
  <c r="AT63" i="27"/>
  <c r="AS63" i="27"/>
  <c r="AP63" i="27"/>
  <c r="AE63" i="27"/>
  <c r="F63" i="27"/>
  <c r="AT62" i="27"/>
  <c r="AS62" i="27"/>
  <c r="AP62" i="27"/>
  <c r="AE62" i="27"/>
  <c r="F62" i="27"/>
  <c r="AT61" i="27"/>
  <c r="AS61" i="27"/>
  <c r="AP61" i="27"/>
  <c r="AN61" i="27" s="1"/>
  <c r="AE61" i="27"/>
  <c r="F61" i="27"/>
  <c r="AT60" i="27"/>
  <c r="AS60" i="27"/>
  <c r="AP60" i="27"/>
  <c r="AQ60" i="27" s="1"/>
  <c r="AE60" i="27"/>
  <c r="F60" i="27"/>
  <c r="AT59" i="27"/>
  <c r="AS59" i="27"/>
  <c r="AP59" i="27"/>
  <c r="AQ59" i="27" s="1"/>
  <c r="AE59" i="27"/>
  <c r="F59" i="27"/>
  <c r="AT58" i="27"/>
  <c r="AS58" i="27"/>
  <c r="AP58" i="27"/>
  <c r="AQ58" i="27" s="1"/>
  <c r="AE58" i="27"/>
  <c r="F58" i="27"/>
  <c r="AT57" i="27"/>
  <c r="AS57" i="27"/>
  <c r="AP57" i="27"/>
  <c r="AE57" i="27"/>
  <c r="F57" i="27"/>
  <c r="AT56" i="27"/>
  <c r="AS56" i="27"/>
  <c r="AP56" i="27"/>
  <c r="AQ56" i="27" s="1"/>
  <c r="AE56" i="27"/>
  <c r="F56" i="27"/>
  <c r="AT55" i="27"/>
  <c r="AS55" i="27"/>
  <c r="AP55" i="27"/>
  <c r="AQ55" i="27" s="1"/>
  <c r="AE55" i="27"/>
  <c r="F55" i="27"/>
  <c r="AT54" i="27"/>
  <c r="AS54" i="27"/>
  <c r="AP54" i="27"/>
  <c r="AQ54" i="27" s="1"/>
  <c r="AE54" i="27"/>
  <c r="F54" i="27"/>
  <c r="AT53" i="27"/>
  <c r="AS53" i="27"/>
  <c r="AP53" i="27"/>
  <c r="AQ53" i="27" s="1"/>
  <c r="AE53" i="27"/>
  <c r="F53" i="27"/>
  <c r="AT52" i="27"/>
  <c r="AS52" i="27"/>
  <c r="AP52" i="27"/>
  <c r="AQ52" i="27" s="1"/>
  <c r="AE52" i="27"/>
  <c r="F52" i="27"/>
  <c r="AT51" i="27"/>
  <c r="AS51" i="27"/>
  <c r="AP51" i="27"/>
  <c r="AE51" i="27"/>
  <c r="F51" i="27"/>
  <c r="AT50" i="27"/>
  <c r="AS50" i="27"/>
  <c r="AP50" i="27"/>
  <c r="AE50" i="27"/>
  <c r="F50" i="27"/>
  <c r="AT49" i="27"/>
  <c r="AS49" i="27"/>
  <c r="AP49" i="27"/>
  <c r="AN49" i="27" s="1"/>
  <c r="AE49" i="27"/>
  <c r="F49" i="27"/>
  <c r="AT48" i="27"/>
  <c r="AS48" i="27"/>
  <c r="AP48" i="27"/>
  <c r="AQ48" i="27" s="1"/>
  <c r="AE48" i="27"/>
  <c r="F48" i="27"/>
  <c r="AT47" i="27"/>
  <c r="AS47" i="27"/>
  <c r="AP47" i="27"/>
  <c r="AQ47" i="27" s="1"/>
  <c r="AE47" i="27"/>
  <c r="F47" i="27"/>
  <c r="AT46" i="27"/>
  <c r="AS46" i="27"/>
  <c r="AP46" i="27"/>
  <c r="AQ46" i="27" s="1"/>
  <c r="AE46" i="27"/>
  <c r="F46" i="27"/>
  <c r="AT45" i="27"/>
  <c r="AS45" i="27"/>
  <c r="AP45" i="27"/>
  <c r="AE45" i="27"/>
  <c r="F45" i="27"/>
  <c r="AT44" i="27"/>
  <c r="AS44" i="27"/>
  <c r="AP44" i="27"/>
  <c r="AQ44" i="27" s="1"/>
  <c r="AE44" i="27"/>
  <c r="F44" i="27"/>
  <c r="AT43" i="27"/>
  <c r="AS43" i="27"/>
  <c r="AP43" i="27"/>
  <c r="AQ43" i="27" s="1"/>
  <c r="AE43" i="27"/>
  <c r="F43" i="27"/>
  <c r="AT42" i="27"/>
  <c r="AS42" i="27"/>
  <c r="AP42" i="27"/>
  <c r="AQ42" i="27" s="1"/>
  <c r="AE42" i="27"/>
  <c r="F42" i="27"/>
  <c r="AT41" i="27"/>
  <c r="AS41" i="27"/>
  <c r="AP41" i="27"/>
  <c r="AQ41" i="27" s="1"/>
  <c r="AE41" i="27"/>
  <c r="F41" i="27"/>
  <c r="AT40" i="27"/>
  <c r="AS40" i="27"/>
  <c r="AP40" i="27"/>
  <c r="AQ40" i="27" s="1"/>
  <c r="AE40" i="27"/>
  <c r="F40" i="27"/>
  <c r="AT39" i="27"/>
  <c r="AS39" i="27"/>
  <c r="AP39" i="27"/>
  <c r="AE39" i="27"/>
  <c r="F39" i="27"/>
  <c r="AT38" i="27"/>
  <c r="AS38" i="27"/>
  <c r="AP38" i="27"/>
  <c r="AQ38" i="27" s="1"/>
  <c r="AE38" i="27"/>
  <c r="F38" i="27"/>
  <c r="AT37" i="27"/>
  <c r="AS37" i="27"/>
  <c r="AP37" i="27"/>
  <c r="AN37" i="27" s="1"/>
  <c r="AE37" i="27"/>
  <c r="F37" i="27"/>
  <c r="AT36" i="27"/>
  <c r="AS36" i="27"/>
  <c r="AP36" i="27"/>
  <c r="AQ36" i="27" s="1"/>
  <c r="AE36" i="27"/>
  <c r="F36" i="27"/>
  <c r="AT35" i="27"/>
  <c r="AS35" i="27"/>
  <c r="AP35" i="27"/>
  <c r="AQ35" i="27" s="1"/>
  <c r="AE35" i="27"/>
  <c r="F35" i="27"/>
  <c r="AT34" i="27"/>
  <c r="AS34" i="27"/>
  <c r="AP34" i="27"/>
  <c r="AQ34" i="27" s="1"/>
  <c r="AE34" i="27"/>
  <c r="F34" i="27"/>
  <c r="AT33" i="27"/>
  <c r="AS33" i="27"/>
  <c r="AP33" i="27"/>
  <c r="AE33" i="27"/>
  <c r="F33" i="27"/>
  <c r="AT32" i="27"/>
  <c r="AS32" i="27"/>
  <c r="AP32" i="27"/>
  <c r="AQ32" i="27" s="1"/>
  <c r="AE32" i="27"/>
  <c r="F32" i="27"/>
  <c r="AT31" i="27"/>
  <c r="AS31" i="27"/>
  <c r="AP31" i="27"/>
  <c r="AQ31" i="27" s="1"/>
  <c r="AE31" i="27"/>
  <c r="F31" i="27"/>
  <c r="AT30" i="27"/>
  <c r="AS30" i="27"/>
  <c r="AP30" i="27"/>
  <c r="AQ30" i="27" s="1"/>
  <c r="AE30" i="27"/>
  <c r="F30" i="27"/>
  <c r="AT29" i="27"/>
  <c r="AS29" i="27"/>
  <c r="AP29" i="27"/>
  <c r="AQ29" i="27" s="1"/>
  <c r="AE29" i="27"/>
  <c r="F29" i="27"/>
  <c r="AT28" i="27"/>
  <c r="AS28" i="27"/>
  <c r="AP28" i="27"/>
  <c r="AE28" i="27"/>
  <c r="F28" i="27"/>
  <c r="AT27" i="27"/>
  <c r="AS27" i="27"/>
  <c r="AP27" i="27"/>
  <c r="AE27" i="27"/>
  <c r="F27" i="27"/>
  <c r="AT26" i="27"/>
  <c r="AS26" i="27"/>
  <c r="AP26" i="27"/>
  <c r="AQ26" i="27" s="1"/>
  <c r="AE26" i="27"/>
  <c r="F26" i="27"/>
  <c r="AT25" i="27"/>
  <c r="AS25" i="27"/>
  <c r="AP25" i="27"/>
  <c r="AN25" i="27" s="1"/>
  <c r="AE25" i="27"/>
  <c r="F25" i="27"/>
  <c r="AT24" i="27"/>
  <c r="AS24" i="27"/>
  <c r="AP24" i="27"/>
  <c r="AQ24" i="27" s="1"/>
  <c r="AE24" i="27"/>
  <c r="F24" i="27"/>
  <c r="AT23" i="27"/>
  <c r="AS23" i="27"/>
  <c r="AP23" i="27"/>
  <c r="AQ23" i="27" s="1"/>
  <c r="AE23" i="27"/>
  <c r="F23" i="27"/>
  <c r="AT22" i="27"/>
  <c r="AS22" i="27"/>
  <c r="AP22" i="27"/>
  <c r="AQ22" i="27" s="1"/>
  <c r="AE22" i="27"/>
  <c r="F22" i="27"/>
  <c r="AT21" i="27"/>
  <c r="AS21" i="27"/>
  <c r="AP21" i="27"/>
  <c r="AE21" i="27"/>
  <c r="F21" i="27"/>
  <c r="AT20" i="27"/>
  <c r="AS20" i="27"/>
  <c r="AP20" i="27"/>
  <c r="AQ20" i="27" s="1"/>
  <c r="AE20" i="27"/>
  <c r="F20" i="27"/>
  <c r="AT19" i="27"/>
  <c r="AS19" i="27"/>
  <c r="AP19" i="27"/>
  <c r="AQ19" i="27" s="1"/>
  <c r="AE19" i="27"/>
  <c r="F19" i="27"/>
  <c r="AT18" i="27"/>
  <c r="AS18" i="27"/>
  <c r="AP18" i="27"/>
  <c r="AQ18" i="27" s="1"/>
  <c r="AE18" i="27"/>
  <c r="F18" i="27"/>
  <c r="AT17" i="27"/>
  <c r="AS17" i="27"/>
  <c r="AP17" i="27"/>
  <c r="AQ17" i="27" s="1"/>
  <c r="AE17" i="27"/>
  <c r="F17" i="27"/>
  <c r="AT16" i="27"/>
  <c r="AS16" i="27"/>
  <c r="AP16" i="27"/>
  <c r="AE16" i="27"/>
  <c r="F16" i="27"/>
  <c r="AT15" i="27"/>
  <c r="AS15" i="27"/>
  <c r="AP15" i="27"/>
  <c r="AE15" i="27"/>
  <c r="F15" i="27"/>
  <c r="AT14" i="27"/>
  <c r="AS14" i="27"/>
  <c r="AP14" i="27"/>
  <c r="AE14" i="27"/>
  <c r="F14" i="27"/>
  <c r="AT13" i="27"/>
  <c r="AS13" i="27"/>
  <c r="AP13" i="27"/>
  <c r="AN13" i="27" s="1"/>
  <c r="AE13" i="27"/>
  <c r="F13" i="27"/>
  <c r="AT12" i="27"/>
  <c r="AS12" i="27"/>
  <c r="AP12" i="27"/>
  <c r="AQ12" i="27" s="1"/>
  <c r="AE12" i="27"/>
  <c r="F12" i="27"/>
  <c r="AT11" i="27"/>
  <c r="AS11" i="27"/>
  <c r="AP11" i="27"/>
  <c r="AQ11" i="27" s="1"/>
  <c r="AE11" i="27"/>
  <c r="F11" i="27"/>
  <c r="AT10" i="27"/>
  <c r="AS10" i="27"/>
  <c r="AP10" i="27"/>
  <c r="AE10" i="27"/>
  <c r="F10" i="27"/>
  <c r="AT9" i="27"/>
  <c r="AS9" i="27"/>
  <c r="AP9" i="27"/>
  <c r="AE9" i="27"/>
  <c r="F9" i="27"/>
  <c r="AT8" i="27"/>
  <c r="AS8" i="27"/>
  <c r="AP8" i="27"/>
  <c r="AQ8" i="27" s="1"/>
  <c r="AE8" i="27"/>
  <c r="F8" i="27"/>
  <c r="AT7" i="27"/>
  <c r="AS7" i="27"/>
  <c r="AP7" i="27"/>
  <c r="AQ7" i="27" s="1"/>
  <c r="AE7" i="27"/>
  <c r="F7" i="27"/>
  <c r="AT6" i="27"/>
  <c r="AS6" i="27"/>
  <c r="AP6" i="27"/>
  <c r="AQ6" i="27" s="1"/>
  <c r="AE6" i="27"/>
  <c r="F6" i="27"/>
  <c r="AZ4" i="27"/>
  <c r="AV4" i="27"/>
  <c r="AO4" i="27"/>
  <c r="AM4" i="27"/>
  <c r="AL4" i="27"/>
  <c r="AK4" i="27"/>
  <c r="AD4" i="27"/>
  <c r="AC4" i="27"/>
  <c r="BA695" i="26"/>
  <c r="AY695" i="26" s="1"/>
  <c r="BA692" i="26"/>
  <c r="AY692" i="26" s="1"/>
  <c r="BA180" i="26"/>
  <c r="AY180" i="26" s="1"/>
  <c r="BA178" i="26"/>
  <c r="AY178" i="26" s="1"/>
  <c r="BA177" i="26"/>
  <c r="AY177" i="26" s="1"/>
  <c r="BA176" i="26"/>
  <c r="AY176" i="26" s="1"/>
  <c r="BA175" i="26"/>
  <c r="AY175" i="26" s="1"/>
  <c r="BA174" i="26"/>
  <c r="AY174" i="26" s="1"/>
  <c r="BA173" i="26"/>
  <c r="AY173" i="26" s="1"/>
  <c r="BA172" i="26"/>
  <c r="AY172" i="26" s="1"/>
  <c r="BA171" i="26"/>
  <c r="AY171" i="26" s="1"/>
  <c r="BA170" i="26"/>
  <c r="AY170" i="26" s="1"/>
  <c r="BA169" i="26"/>
  <c r="AY169" i="26" s="1"/>
  <c r="BA168" i="26"/>
  <c r="AY168" i="26" s="1"/>
  <c r="BA167" i="26"/>
  <c r="AY167" i="26" s="1"/>
  <c r="BA166" i="26"/>
  <c r="AY166" i="26" s="1"/>
  <c r="BA165" i="26"/>
  <c r="AY165" i="26" s="1"/>
  <c r="BA164" i="26"/>
  <c r="AY164" i="26" s="1"/>
  <c r="BA163" i="26"/>
  <c r="AY163" i="26" s="1"/>
  <c r="BA162" i="26"/>
  <c r="AY162" i="26" s="1"/>
  <c r="BA161" i="26"/>
  <c r="AY161" i="26" s="1"/>
  <c r="BA160" i="26"/>
  <c r="AY160" i="26" s="1"/>
  <c r="BA159" i="26"/>
  <c r="AY159" i="26" s="1"/>
  <c r="BA158" i="26"/>
  <c r="AY158" i="26" s="1"/>
  <c r="BA157" i="26"/>
  <c r="AY157" i="26" s="1"/>
  <c r="BA156" i="26"/>
  <c r="AY156" i="26" s="1"/>
  <c r="BA155" i="26"/>
  <c r="AY155" i="26" s="1"/>
  <c r="BA154" i="26"/>
  <c r="AY154" i="26" s="1"/>
  <c r="BA151" i="26"/>
  <c r="AY151" i="26" s="1"/>
  <c r="BA150" i="26"/>
  <c r="AY150" i="26" s="1"/>
  <c r="BA148" i="26"/>
  <c r="AY148" i="26" s="1"/>
  <c r="BA145" i="26"/>
  <c r="AY145" i="26" s="1"/>
  <c r="BA144" i="26"/>
  <c r="AY144" i="26" s="1"/>
  <c r="BA141" i="26"/>
  <c r="AY141" i="26" s="1"/>
  <c r="BA138" i="26"/>
  <c r="AY138" i="26" s="1"/>
  <c r="BA137" i="26"/>
  <c r="AY137" i="26" s="1"/>
  <c r="BA134" i="26"/>
  <c r="AY134" i="26" s="1"/>
  <c r="BA133" i="26"/>
  <c r="AY133" i="26" s="1"/>
  <c r="BA132" i="26"/>
  <c r="AY132" i="26" s="1"/>
  <c r="BA131" i="26"/>
  <c r="AY131" i="26" s="1"/>
  <c r="BA130" i="26"/>
  <c r="AY130" i="26" s="1"/>
  <c r="BA129" i="26"/>
  <c r="AY129" i="26" s="1"/>
  <c r="BA128" i="26"/>
  <c r="AY128" i="26" s="1"/>
  <c r="BA127" i="26"/>
  <c r="AY127" i="26" s="1"/>
  <c r="BA124" i="26"/>
  <c r="AY124" i="26" s="1"/>
  <c r="BA123" i="26"/>
  <c r="AY123" i="26" s="1"/>
  <c r="BA120" i="26"/>
  <c r="AY120" i="26" s="1"/>
  <c r="BA119" i="26"/>
  <c r="AY119" i="26" s="1"/>
  <c r="BA118" i="26"/>
  <c r="AY118" i="26" s="1"/>
  <c r="BA117" i="26"/>
  <c r="AY117" i="26" s="1"/>
  <c r="BA116" i="26"/>
  <c r="AY116" i="26" s="1"/>
  <c r="BA114" i="26"/>
  <c r="AY114" i="26" s="1"/>
  <c r="BA113" i="26"/>
  <c r="AY113" i="26" s="1"/>
  <c r="BA112" i="26"/>
  <c r="AY112" i="26" s="1"/>
  <c r="BA109" i="26"/>
  <c r="AY109" i="26" s="1"/>
  <c r="BA106" i="26"/>
  <c r="AY106" i="26" s="1"/>
  <c r="BA105" i="26"/>
  <c r="AY105" i="26" s="1"/>
  <c r="BA102" i="26"/>
  <c r="AY102" i="26" s="1"/>
  <c r="BA101" i="26"/>
  <c r="AY101" i="26" s="1"/>
  <c r="BA100" i="26"/>
  <c r="AY100" i="26" s="1"/>
  <c r="BA99" i="26"/>
  <c r="AY99" i="26" s="1"/>
  <c r="BA98" i="26"/>
  <c r="AY98" i="26" s="1"/>
  <c r="BA95" i="26"/>
  <c r="AY95" i="26" s="1"/>
  <c r="BA94" i="26"/>
  <c r="AY94" i="26" s="1"/>
  <c r="BA92" i="26"/>
  <c r="AY92" i="26" s="1"/>
  <c r="BA91" i="26"/>
  <c r="AY91" i="26" s="1"/>
  <c r="BA88" i="26"/>
  <c r="AY88" i="26" s="1"/>
  <c r="BA86" i="26"/>
  <c r="AY86" i="26" s="1"/>
  <c r="BA85" i="26"/>
  <c r="AY85" i="26" s="1"/>
  <c r="BA84" i="26"/>
  <c r="AY84" i="26" s="1"/>
  <c r="BA82" i="26"/>
  <c r="AY82" i="26" s="1"/>
  <c r="BA81" i="26"/>
  <c r="AY81" i="26" s="1"/>
  <c r="BA80" i="26"/>
  <c r="AY80" i="26" s="1"/>
  <c r="BA79" i="26"/>
  <c r="AY79" i="26" s="1"/>
  <c r="BA78" i="26"/>
  <c r="AY78" i="26" s="1"/>
  <c r="BA76" i="26"/>
  <c r="AY76" i="26" s="1"/>
  <c r="BA71" i="26"/>
  <c r="AY71" i="26" s="1"/>
  <c r="BA70" i="26"/>
  <c r="AY70" i="26" s="1"/>
  <c r="BA68" i="26"/>
  <c r="AY68" i="26" s="1"/>
  <c r="BA67" i="26"/>
  <c r="AY67" i="26" s="1"/>
  <c r="BA66" i="26"/>
  <c r="AY66" i="26" s="1"/>
  <c r="BA65" i="26"/>
  <c r="AY65" i="26" s="1"/>
  <c r="BA64" i="26"/>
  <c r="AY64" i="26" s="1"/>
  <c r="BA63" i="26"/>
  <c r="AY63" i="26" s="1"/>
  <c r="BA62" i="26"/>
  <c r="AY62" i="26" s="1"/>
  <c r="BA61" i="26"/>
  <c r="AY61" i="26" s="1"/>
  <c r="BA60" i="26"/>
  <c r="AY60" i="26" s="1"/>
  <c r="BA59" i="26"/>
  <c r="AY59" i="26" s="1"/>
  <c r="BA58" i="26"/>
  <c r="AY58" i="26" s="1"/>
  <c r="BA57" i="26"/>
  <c r="AY57" i="26" s="1"/>
  <c r="BA56" i="26"/>
  <c r="AY56" i="26" s="1"/>
  <c r="BA52" i="26"/>
  <c r="AY52" i="26" s="1"/>
  <c r="BA51" i="26"/>
  <c r="AY51" i="26" s="1"/>
  <c r="BA50" i="26"/>
  <c r="AY50" i="26" s="1"/>
  <c r="BA49" i="26"/>
  <c r="AY49" i="26" s="1"/>
  <c r="BA48" i="26"/>
  <c r="AY48" i="26" s="1"/>
  <c r="BA47" i="26"/>
  <c r="AY47" i="26" s="1"/>
  <c r="BA45" i="26"/>
  <c r="AY45" i="26" s="1"/>
  <c r="BA44" i="26"/>
  <c r="AY44" i="26" s="1"/>
  <c r="BA43" i="26"/>
  <c r="AY43" i="26" s="1"/>
  <c r="BA42" i="26"/>
  <c r="AY42" i="26" s="1"/>
  <c r="BA41" i="26"/>
  <c r="AY41" i="26" s="1"/>
  <c r="BA40" i="26"/>
  <c r="AY40" i="26" s="1"/>
  <c r="BA39" i="26"/>
  <c r="AY39" i="26" s="1"/>
  <c r="BA38" i="26"/>
  <c r="AY38" i="26" s="1"/>
  <c r="BA37" i="26"/>
  <c r="AY37" i="26" s="1"/>
  <c r="BA36" i="26"/>
  <c r="AY36" i="26" s="1"/>
  <c r="BA35" i="26"/>
  <c r="AY35" i="26" s="1"/>
  <c r="AY34" i="26"/>
  <c r="AY33" i="26"/>
  <c r="BA30" i="26"/>
  <c r="AY30" i="26" s="1"/>
  <c r="BA26" i="26"/>
  <c r="AY26" i="26" s="1"/>
  <c r="BA25" i="26"/>
  <c r="AY25" i="26" s="1"/>
  <c r="BA24" i="26"/>
  <c r="AY24" i="26" s="1"/>
  <c r="BA23" i="26"/>
  <c r="AY23" i="26" s="1"/>
  <c r="BA21" i="26"/>
  <c r="AY21" i="26" s="1"/>
  <c r="BA20" i="26"/>
  <c r="AY20" i="26" s="1"/>
  <c r="BA19" i="26"/>
  <c r="AY19" i="26" s="1"/>
  <c r="BA18" i="26"/>
  <c r="AY18" i="26" s="1"/>
  <c r="BA16" i="26"/>
  <c r="AY16" i="26" s="1"/>
  <c r="BA15" i="26"/>
  <c r="AY15" i="26" s="1"/>
  <c r="BA14" i="26"/>
  <c r="AY14" i="26" s="1"/>
  <c r="BA13" i="26"/>
  <c r="AY13" i="26" s="1"/>
  <c r="BA12" i="26"/>
  <c r="AY12" i="26" s="1"/>
  <c r="BA10" i="26"/>
  <c r="AY10" i="26" s="1"/>
  <c r="BA9" i="26"/>
  <c r="AY9" i="26" s="1"/>
  <c r="BA8" i="26"/>
  <c r="AY8" i="26" s="1"/>
  <c r="BA7" i="26"/>
  <c r="AY7" i="26" s="1"/>
  <c r="AA4" i="26"/>
  <c r="AD498" i="33" l="1"/>
  <c r="AE498" i="33" s="1"/>
  <c r="AN476" i="27"/>
  <c r="J20" i="28"/>
  <c r="AN338" i="27"/>
  <c r="AN20" i="27"/>
  <c r="AN295" i="27"/>
  <c r="AN394" i="27"/>
  <c r="AN353" i="27"/>
  <c r="AN127" i="27"/>
  <c r="AD229" i="33"/>
  <c r="T18" i="5"/>
  <c r="W18" i="5" s="1"/>
  <c r="AN356" i="27"/>
  <c r="AN32" i="27"/>
  <c r="AN86" i="27"/>
  <c r="AN442" i="27"/>
  <c r="AN77" i="27"/>
  <c r="AN230" i="27"/>
  <c r="AN335" i="27"/>
  <c r="AN259" i="27"/>
  <c r="AN18" i="27"/>
  <c r="AN377" i="27"/>
  <c r="AN380" i="27"/>
  <c r="AN419" i="27"/>
  <c r="AN125" i="27"/>
  <c r="AN131" i="27"/>
  <c r="AN266" i="27"/>
  <c r="AN430" i="27"/>
  <c r="AN54" i="27"/>
  <c r="AN95" i="27"/>
  <c r="AN114" i="27"/>
  <c r="AN187" i="27"/>
  <c r="AN446" i="27"/>
  <c r="AN17" i="27"/>
  <c r="AN308" i="27"/>
  <c r="AN8" i="27"/>
  <c r="AN283" i="27"/>
  <c r="U3" i="5"/>
  <c r="AN161" i="27"/>
  <c r="AN152" i="27"/>
  <c r="AN155" i="27"/>
  <c r="AN234" i="27"/>
  <c r="AN374" i="27"/>
  <c r="AN331" i="27"/>
  <c r="AN334" i="27"/>
  <c r="AN415" i="27"/>
  <c r="AN455" i="27"/>
  <c r="AN458" i="27"/>
  <c r="AN464" i="27"/>
  <c r="AN294" i="27"/>
  <c r="AN31" i="27"/>
  <c r="AN56" i="27"/>
  <c r="AN257" i="27"/>
  <c r="AN263" i="27"/>
  <c r="AN403" i="27"/>
  <c r="AN19" i="27"/>
  <c r="AN116" i="27"/>
  <c r="AN119" i="27"/>
  <c r="AN248" i="27"/>
  <c r="AN251" i="27"/>
  <c r="AN425" i="27"/>
  <c r="AN227" i="27"/>
  <c r="AN314" i="27"/>
  <c r="AN317" i="27"/>
  <c r="AN370" i="27"/>
  <c r="AN435" i="27"/>
  <c r="AN438" i="27"/>
  <c r="AN92" i="27"/>
  <c r="AN463" i="27"/>
  <c r="AN389" i="27"/>
  <c r="AN466" i="27"/>
  <c r="AN12" i="27"/>
  <c r="AN67" i="27"/>
  <c r="AN90" i="27"/>
  <c r="AN122" i="27"/>
  <c r="AN163" i="27"/>
  <c r="AN371" i="27"/>
  <c r="AN382" i="27"/>
  <c r="AN443" i="27"/>
  <c r="AN347" i="27"/>
  <c r="AN358" i="27"/>
  <c r="AN392" i="27"/>
  <c r="AN426" i="27"/>
  <c r="AN29" i="27"/>
  <c r="AN89" i="27"/>
  <c r="I21" i="29"/>
  <c r="AN59" i="27"/>
  <c r="AN260" i="27"/>
  <c r="AN269" i="27"/>
  <c r="AN311" i="27"/>
  <c r="AN354" i="27"/>
  <c r="AN379" i="27"/>
  <c r="AN406" i="27"/>
  <c r="AN413" i="27"/>
  <c r="AN422" i="27"/>
  <c r="AN440" i="27"/>
  <c r="AN41" i="27"/>
  <c r="AN55" i="27"/>
  <c r="AN78" i="27"/>
  <c r="AN137" i="27"/>
  <c r="AN158" i="27"/>
  <c r="AN198" i="27"/>
  <c r="AN224" i="27"/>
  <c r="AN233" i="27"/>
  <c r="AN307" i="27"/>
  <c r="AN318" i="27"/>
  <c r="AN350" i="27"/>
  <c r="AN386" i="27"/>
  <c r="AN402" i="27"/>
  <c r="T56" i="5"/>
  <c r="W56" i="5" s="1"/>
  <c r="AN113" i="27"/>
  <c r="AN115" i="27"/>
  <c r="AN126" i="27"/>
  <c r="AN128" i="27"/>
  <c r="AN222" i="27"/>
  <c r="AN254" i="27"/>
  <c r="AN330" i="27"/>
  <c r="AN341" i="27"/>
  <c r="W19" i="5"/>
  <c r="BA49" i="7"/>
  <c r="AY49" i="7"/>
  <c r="BA48" i="7"/>
  <c r="AY48" i="7"/>
  <c r="BA47" i="7"/>
  <c r="AY47" i="7"/>
  <c r="BA28" i="7"/>
  <c r="AY28" i="7"/>
  <c r="AN7" i="27"/>
  <c r="AN66" i="27"/>
  <c r="AN104" i="27"/>
  <c r="AN107" i="27"/>
  <c r="AN151" i="27"/>
  <c r="AN186" i="27"/>
  <c r="AN212" i="27"/>
  <c r="AN215" i="27"/>
  <c r="AN218" i="27"/>
  <c r="AN221" i="27"/>
  <c r="AN247" i="27"/>
  <c r="AN282" i="27"/>
  <c r="AN368" i="27"/>
  <c r="AN391" i="27"/>
  <c r="AN414" i="27"/>
  <c r="AN431" i="27"/>
  <c r="AN434" i="27"/>
  <c r="AN454" i="27"/>
  <c r="I624" i="29"/>
  <c r="BA27" i="7"/>
  <c r="AY27" i="7"/>
  <c r="BA43" i="7"/>
  <c r="AY43" i="7"/>
  <c r="AN43" i="27"/>
  <c r="AN102" i="27"/>
  <c r="AN140" i="27"/>
  <c r="AN143" i="27"/>
  <c r="AN146" i="27"/>
  <c r="AN149" i="27"/>
  <c r="AN175" i="27"/>
  <c r="AN210" i="27"/>
  <c r="AN236" i="27"/>
  <c r="AN239" i="27"/>
  <c r="AN242" i="27"/>
  <c r="AN245" i="27"/>
  <c r="AN271" i="27"/>
  <c r="AN320" i="27"/>
  <c r="AN343" i="27"/>
  <c r="AN366" i="27"/>
  <c r="AN383" i="27"/>
  <c r="BA45" i="7"/>
  <c r="AY45" i="7"/>
  <c r="BA42" i="7"/>
  <c r="AY42" i="7"/>
  <c r="AN306" i="27"/>
  <c r="AN323" i="27"/>
  <c r="AN326" i="27"/>
  <c r="AN329" i="27"/>
  <c r="AN346" i="27"/>
  <c r="AN452" i="27"/>
  <c r="AN475" i="27"/>
  <c r="AP40" i="7"/>
  <c r="BA40" i="7"/>
  <c r="AY40" i="7"/>
  <c r="BA39" i="7"/>
  <c r="AY39" i="7"/>
  <c r="AN79" i="27"/>
  <c r="AN332" i="27"/>
  <c r="AN355" i="27"/>
  <c r="AN378" i="27"/>
  <c r="AN395" i="27"/>
  <c r="AN398" i="27"/>
  <c r="AN401" i="27"/>
  <c r="AN418" i="27"/>
  <c r="BA46" i="7"/>
  <c r="AY46" i="7"/>
  <c r="BA38" i="7"/>
  <c r="AY38" i="7"/>
  <c r="AN38" i="27"/>
  <c r="AN138" i="27"/>
  <c r="AN164" i="27"/>
  <c r="AN167" i="27"/>
  <c r="AN170" i="27"/>
  <c r="AN173" i="27"/>
  <c r="AN199" i="27"/>
  <c r="AN53" i="27"/>
  <c r="AN91" i="27"/>
  <c r="AN298" i="27"/>
  <c r="AN404" i="27"/>
  <c r="AN427" i="27"/>
  <c r="AN447" i="27"/>
  <c r="AN450" i="27"/>
  <c r="AN467" i="27"/>
  <c r="AN470" i="27"/>
  <c r="BA44" i="7"/>
  <c r="AY44" i="7"/>
  <c r="BA36" i="7"/>
  <c r="AY36" i="7"/>
  <c r="AN6" i="27"/>
  <c r="AN44" i="27"/>
  <c r="AN47" i="27"/>
  <c r="AN65" i="27"/>
  <c r="AN103" i="27"/>
  <c r="AN150" i="27"/>
  <c r="AN176" i="27"/>
  <c r="AN179" i="27"/>
  <c r="AN182" i="27"/>
  <c r="AN185" i="27"/>
  <c r="AN211" i="27"/>
  <c r="AN246" i="27"/>
  <c r="AN272" i="27"/>
  <c r="AN275" i="27"/>
  <c r="AN278" i="27"/>
  <c r="AN281" i="27"/>
  <c r="AN344" i="27"/>
  <c r="AN367" i="27"/>
  <c r="AN390" i="27"/>
  <c r="AN407" i="27"/>
  <c r="AN410" i="27"/>
  <c r="BA35" i="7"/>
  <c r="AY35" i="7"/>
  <c r="BA34" i="7"/>
  <c r="AY34" i="7"/>
  <c r="AN24" i="27"/>
  <c r="AN30" i="27"/>
  <c r="AN68" i="27"/>
  <c r="AN71" i="27"/>
  <c r="AN162" i="27"/>
  <c r="AN188" i="27"/>
  <c r="AN191" i="27"/>
  <c r="AN194" i="27"/>
  <c r="AN197" i="27"/>
  <c r="AN223" i="27"/>
  <c r="AN258" i="27"/>
  <c r="AN284" i="27"/>
  <c r="AN287" i="27"/>
  <c r="AN290" i="27"/>
  <c r="AN293" i="27"/>
  <c r="AN310" i="27"/>
  <c r="AN416" i="27"/>
  <c r="AN439" i="27"/>
  <c r="AN459" i="27"/>
  <c r="AN462" i="27"/>
  <c r="BA37" i="7"/>
  <c r="AY37" i="7"/>
  <c r="BA50" i="7"/>
  <c r="AY50" i="7"/>
  <c r="BA33" i="7"/>
  <c r="AY33" i="7"/>
  <c r="AN36" i="27"/>
  <c r="AN80" i="27"/>
  <c r="AN83" i="27"/>
  <c r="BA31" i="7"/>
  <c r="AY31" i="7"/>
  <c r="AN42" i="27"/>
  <c r="AN101" i="27"/>
  <c r="AN139" i="27"/>
  <c r="AN174" i="27"/>
  <c r="AN200" i="27"/>
  <c r="AN203" i="27"/>
  <c r="AN206" i="27"/>
  <c r="AN209" i="27"/>
  <c r="AN235" i="27"/>
  <c r="AN270" i="27"/>
  <c r="AN296" i="27"/>
  <c r="AN319" i="27"/>
  <c r="AN342" i="27"/>
  <c r="AN359" i="27"/>
  <c r="AN362" i="27"/>
  <c r="AN365" i="27"/>
  <c r="BA30" i="7"/>
  <c r="AY30" i="7"/>
  <c r="AN299" i="27"/>
  <c r="AN302" i="27"/>
  <c r="AN305" i="27"/>
  <c r="AN322" i="27"/>
  <c r="AN428" i="27"/>
  <c r="AN451" i="27"/>
  <c r="AN471" i="27"/>
  <c r="AN474" i="27"/>
  <c r="BA75" i="26"/>
  <c r="AY75" i="26" s="1"/>
  <c r="BA152" i="26"/>
  <c r="AY152" i="26" s="1"/>
  <c r="BA96" i="26"/>
  <c r="AY96" i="26" s="1"/>
  <c r="BA153" i="26"/>
  <c r="AY153" i="26" s="1"/>
  <c r="BA97" i="26"/>
  <c r="AY97" i="26" s="1"/>
  <c r="BA69" i="26"/>
  <c r="AY69" i="26" s="1"/>
  <c r="BA83" i="26"/>
  <c r="AY83" i="26" s="1"/>
  <c r="BA115" i="26"/>
  <c r="AY115" i="26" s="1"/>
  <c r="BA125" i="26"/>
  <c r="AY125" i="26" s="1"/>
  <c r="BA77" i="26"/>
  <c r="AY77" i="26" s="1"/>
  <c r="BA146" i="26"/>
  <c r="AY146" i="26" s="1"/>
  <c r="BA126" i="26"/>
  <c r="AY126" i="26" s="1"/>
  <c r="BA107" i="26"/>
  <c r="AY107" i="26" s="1"/>
  <c r="BA147" i="26"/>
  <c r="AY147" i="26" s="1"/>
  <c r="BA93" i="26"/>
  <c r="AY93" i="26" s="1"/>
  <c r="BA108" i="26"/>
  <c r="AY108" i="26" s="1"/>
  <c r="BA74" i="26"/>
  <c r="AY74" i="26" s="1"/>
  <c r="BA139" i="26"/>
  <c r="AY139" i="26" s="1"/>
  <c r="BA46" i="26"/>
  <c r="AY46" i="26" s="1"/>
  <c r="BA87" i="26"/>
  <c r="AY87" i="26" s="1"/>
  <c r="BA140" i="26"/>
  <c r="AY140" i="26" s="1"/>
  <c r="AD236" i="33"/>
  <c r="W26" i="5"/>
  <c r="AD231" i="33"/>
  <c r="W21" i="5"/>
  <c r="AD232" i="33"/>
  <c r="W22" i="5"/>
  <c r="AD230" i="33"/>
  <c r="W20" i="5"/>
  <c r="AD241" i="33"/>
  <c r="AI241" i="33" s="1"/>
  <c r="W31" i="5"/>
  <c r="AD238" i="33"/>
  <c r="W28" i="5"/>
  <c r="AD240" i="33"/>
  <c r="W30" i="5"/>
  <c r="O84" i="5"/>
  <c r="O92" i="5"/>
  <c r="AE242" i="33"/>
  <c r="AF242" i="33"/>
  <c r="AG242" i="33"/>
  <c r="AH242" i="33"/>
  <c r="AI242" i="33"/>
  <c r="O86" i="5"/>
  <c r="O83" i="5"/>
  <c r="O89" i="5"/>
  <c r="O82" i="5"/>
  <c r="AE4" i="27"/>
  <c r="AN9" i="27"/>
  <c r="AQ9" i="27"/>
  <c r="AP4" i="27"/>
  <c r="AN14" i="27"/>
  <c r="AQ14" i="27"/>
  <c r="AN15" i="27"/>
  <c r="AQ15" i="27"/>
  <c r="AN16" i="27"/>
  <c r="AQ16" i="27"/>
  <c r="AN21" i="27"/>
  <c r="AQ21" i="27"/>
  <c r="AN27" i="27"/>
  <c r="AQ27" i="27"/>
  <c r="AN28" i="27"/>
  <c r="AQ28" i="27"/>
  <c r="AN33" i="27"/>
  <c r="AQ33" i="27"/>
  <c r="AN39" i="27"/>
  <c r="AQ39" i="27"/>
  <c r="AN45" i="27"/>
  <c r="AQ45" i="27"/>
  <c r="AN50" i="27"/>
  <c r="AQ50" i="27"/>
  <c r="AN51" i="27"/>
  <c r="AQ51" i="27"/>
  <c r="AN57" i="27"/>
  <c r="AQ57" i="27"/>
  <c r="AN62" i="27"/>
  <c r="AQ62" i="27"/>
  <c r="AN63" i="27"/>
  <c r="AQ63" i="27"/>
  <c r="AN69" i="27"/>
  <c r="AQ69" i="27"/>
  <c r="AN74" i="27"/>
  <c r="AQ74" i="27"/>
  <c r="AN75" i="27"/>
  <c r="AQ75" i="27"/>
  <c r="AN81" i="27"/>
  <c r="AQ81" i="27"/>
  <c r="AN87" i="27"/>
  <c r="AQ87" i="27"/>
  <c r="AN93" i="27"/>
  <c r="AQ93" i="27"/>
  <c r="AN98" i="27"/>
  <c r="AQ98" i="27"/>
  <c r="AN99" i="27"/>
  <c r="AQ99" i="27"/>
  <c r="AN105" i="27"/>
  <c r="AQ105" i="27"/>
  <c r="AN110" i="27"/>
  <c r="AQ110" i="27"/>
  <c r="AN111" i="27"/>
  <c r="AQ111" i="27"/>
  <c r="AN117" i="27"/>
  <c r="AQ117" i="27"/>
  <c r="AN123" i="27"/>
  <c r="AQ123" i="27"/>
  <c r="AN129" i="27"/>
  <c r="AQ129" i="27"/>
  <c r="AN134" i="27"/>
  <c r="AQ134" i="27"/>
  <c r="AN135" i="27"/>
  <c r="AQ135" i="27"/>
  <c r="AN141" i="27"/>
  <c r="AQ141" i="27"/>
  <c r="AN147" i="27"/>
  <c r="AQ147" i="27"/>
  <c r="AN153" i="27"/>
  <c r="AQ153" i="27"/>
  <c r="AN159" i="27"/>
  <c r="AQ159" i="27"/>
  <c r="AN165" i="27"/>
  <c r="AQ165" i="27"/>
  <c r="AN171" i="27"/>
  <c r="AQ171" i="27"/>
  <c r="AN177" i="27"/>
  <c r="AQ177" i="27"/>
  <c r="AN183" i="27"/>
  <c r="AQ183" i="27"/>
  <c r="AN189" i="27"/>
  <c r="AQ189" i="27"/>
  <c r="AN195" i="27"/>
  <c r="AQ195" i="27"/>
  <c r="AN201" i="27"/>
  <c r="AQ201" i="27"/>
  <c r="AN207" i="27"/>
  <c r="AQ207" i="27"/>
  <c r="AN213" i="27"/>
  <c r="AQ213" i="27"/>
  <c r="AN219" i="27"/>
  <c r="AQ219" i="27"/>
  <c r="AN225" i="27"/>
  <c r="AQ225" i="27"/>
  <c r="AN231" i="27"/>
  <c r="AQ231" i="27"/>
  <c r="AN237" i="27"/>
  <c r="AQ237" i="27"/>
  <c r="AN243" i="27"/>
  <c r="AQ243" i="27"/>
  <c r="AN249" i="27"/>
  <c r="AQ249" i="27"/>
  <c r="AN255" i="27"/>
  <c r="AQ255" i="27"/>
  <c r="AN261" i="27"/>
  <c r="AQ261" i="27"/>
  <c r="AN267" i="27"/>
  <c r="AQ267" i="27"/>
  <c r="AN273" i="27"/>
  <c r="AQ273" i="27"/>
  <c r="AN279" i="27"/>
  <c r="AQ279" i="27"/>
  <c r="AN285" i="27"/>
  <c r="AQ285" i="27"/>
  <c r="AN297" i="27"/>
  <c r="AQ297" i="27"/>
  <c r="AN309" i="27"/>
  <c r="AQ309" i="27"/>
  <c r="AN321" i="27"/>
  <c r="AQ321" i="27"/>
  <c r="AN333" i="27"/>
  <c r="AQ333" i="27"/>
  <c r="AN345" i="27"/>
  <c r="AQ345" i="27"/>
  <c r="AN357" i="27"/>
  <c r="AQ357" i="27"/>
  <c r="AN369" i="27"/>
  <c r="AQ369" i="27"/>
  <c r="AN381" i="27"/>
  <c r="AQ381" i="27"/>
  <c r="AN393" i="27"/>
  <c r="AQ393" i="27"/>
  <c r="AN405" i="27"/>
  <c r="AQ405" i="27"/>
  <c r="AN417" i="27"/>
  <c r="AQ417" i="27"/>
  <c r="AN429" i="27"/>
  <c r="AQ429" i="27"/>
  <c r="AN437" i="27"/>
  <c r="AQ437" i="27"/>
  <c r="AN441" i="27"/>
  <c r="AQ441" i="27"/>
  <c r="AN449" i="27"/>
  <c r="AQ449" i="27"/>
  <c r="AN453" i="27"/>
  <c r="AQ453" i="27"/>
  <c r="AN461" i="27"/>
  <c r="AQ461" i="27"/>
  <c r="AN465" i="27"/>
  <c r="AQ465" i="27"/>
  <c r="AN473" i="27"/>
  <c r="AQ473" i="27"/>
  <c r="AN477" i="27"/>
  <c r="AQ477" i="27"/>
  <c r="AO4" i="7"/>
  <c r="AB4" i="26"/>
  <c r="AQ13" i="27"/>
  <c r="AQ25" i="27"/>
  <c r="AQ37" i="27"/>
  <c r="AQ49" i="27"/>
  <c r="AQ61" i="27"/>
  <c r="AQ73" i="27"/>
  <c r="AQ85" i="27"/>
  <c r="AQ97" i="27"/>
  <c r="AQ109" i="27"/>
  <c r="AQ121" i="27"/>
  <c r="AQ133" i="27"/>
  <c r="AQ145" i="27"/>
  <c r="AQ157" i="27"/>
  <c r="AQ169" i="27"/>
  <c r="AQ181" i="27"/>
  <c r="AQ193" i="27"/>
  <c r="AQ205" i="27"/>
  <c r="AQ217" i="27"/>
  <c r="AQ229" i="27"/>
  <c r="AQ241" i="27"/>
  <c r="AQ253" i="27"/>
  <c r="AQ265" i="27"/>
  <c r="AQ277" i="27"/>
  <c r="AQ289" i="27"/>
  <c r="AN291" i="27"/>
  <c r="AQ301" i="27"/>
  <c r="AN303" i="27"/>
  <c r="AQ313" i="27"/>
  <c r="AN315" i="27"/>
  <c r="AQ325" i="27"/>
  <c r="AN327" i="27"/>
  <c r="AQ337" i="27"/>
  <c r="AN339" i="27"/>
  <c r="AQ349" i="27"/>
  <c r="AN351" i="27"/>
  <c r="AQ361" i="27"/>
  <c r="AN363" i="27"/>
  <c r="AQ373" i="27"/>
  <c r="AN375" i="27"/>
  <c r="AQ385" i="27"/>
  <c r="AN387" i="27"/>
  <c r="AQ397" i="27"/>
  <c r="AN399" i="27"/>
  <c r="AQ409" i="27"/>
  <c r="AN411" i="27"/>
  <c r="AQ421" i="27"/>
  <c r="AN423" i="27"/>
  <c r="AQ433" i="27"/>
  <c r="AQ445" i="27"/>
  <c r="AQ457" i="27"/>
  <c r="AQ469" i="27"/>
  <c r="AN10" i="27"/>
  <c r="AN22" i="27"/>
  <c r="AN34" i="27"/>
  <c r="AN46" i="27"/>
  <c r="AN58" i="27"/>
  <c r="AN70" i="27"/>
  <c r="AN82" i="27"/>
  <c r="AN94" i="27"/>
  <c r="AN106" i="27"/>
  <c r="AN118" i="27"/>
  <c r="AN130" i="27"/>
  <c r="AN142" i="27"/>
  <c r="AN154" i="27"/>
  <c r="AN166" i="27"/>
  <c r="AN178" i="27"/>
  <c r="AN190" i="27"/>
  <c r="AN202" i="27"/>
  <c r="AN214" i="27"/>
  <c r="AN226" i="27"/>
  <c r="AN238" i="27"/>
  <c r="AN250" i="27"/>
  <c r="AN262" i="27"/>
  <c r="AN274" i="27"/>
  <c r="AN286" i="27"/>
  <c r="AQ10" i="27"/>
  <c r="AN48" i="27"/>
  <c r="AN60" i="27"/>
  <c r="AN72" i="27"/>
  <c r="AN84" i="27"/>
  <c r="AN96" i="27"/>
  <c r="AN108" i="27"/>
  <c r="AN120" i="27"/>
  <c r="AN132" i="27"/>
  <c r="AN144" i="27"/>
  <c r="AN156" i="27"/>
  <c r="AN168" i="27"/>
  <c r="AN180" i="27"/>
  <c r="AN192" i="27"/>
  <c r="AN204" i="27"/>
  <c r="AN216" i="27"/>
  <c r="AN228" i="27"/>
  <c r="AN240" i="27"/>
  <c r="AN252" i="27"/>
  <c r="AN264" i="27"/>
  <c r="AN276" i="27"/>
  <c r="AN288" i="27"/>
  <c r="AN300" i="27"/>
  <c r="AN312" i="27"/>
  <c r="AN324" i="27"/>
  <c r="AN336" i="27"/>
  <c r="AN348" i="27"/>
  <c r="AN360" i="27"/>
  <c r="AN372" i="27"/>
  <c r="AN384" i="27"/>
  <c r="AN396" i="27"/>
  <c r="AN408" i="27"/>
  <c r="AN420" i="27"/>
  <c r="AN432" i="27"/>
  <c r="AN444" i="27"/>
  <c r="AN456" i="27"/>
  <c r="AN468" i="27"/>
  <c r="AN26" i="27"/>
  <c r="AN40" i="27"/>
  <c r="AN52" i="27"/>
  <c r="AN64" i="27"/>
  <c r="AN76" i="27"/>
  <c r="AN88" i="27"/>
  <c r="AN100" i="27"/>
  <c r="AN112" i="27"/>
  <c r="AN124" i="27"/>
  <c r="AN136" i="27"/>
  <c r="AN148" i="27"/>
  <c r="AN160" i="27"/>
  <c r="AN172" i="27"/>
  <c r="AN184" i="27"/>
  <c r="AN196" i="27"/>
  <c r="AN208" i="27"/>
  <c r="AN220" i="27"/>
  <c r="AN232" i="27"/>
  <c r="AN244" i="27"/>
  <c r="AN256" i="27"/>
  <c r="AN268" i="27"/>
  <c r="AN280" i="27"/>
  <c r="AN292" i="27"/>
  <c r="AN304" i="27"/>
  <c r="AN316" i="27"/>
  <c r="AN328" i="27"/>
  <c r="AN340" i="27"/>
  <c r="AN352" i="27"/>
  <c r="AN364" i="27"/>
  <c r="AN376" i="27"/>
  <c r="AN388" i="27"/>
  <c r="AN400" i="27"/>
  <c r="AN412" i="27"/>
  <c r="AN424" i="27"/>
  <c r="AN436" i="27"/>
  <c r="AN448" i="27"/>
  <c r="AN460" i="27"/>
  <c r="AN472" i="27"/>
  <c r="AN11" i="27"/>
  <c r="AN23" i="27"/>
  <c r="AN35" i="27"/>
  <c r="AM6" i="26"/>
  <c r="AP6" i="26" s="1"/>
  <c r="AP4" i="26" s="1"/>
  <c r="AQ40" i="7"/>
  <c r="AD228" i="33" l="1"/>
  <c r="AI228" i="33" s="1"/>
  <c r="AF498" i="33"/>
  <c r="AG498" i="33"/>
  <c r="AI498" i="33"/>
  <c r="AH498" i="33"/>
  <c r="AD501" i="33"/>
  <c r="W3" i="5"/>
  <c r="AJ4" i="26"/>
  <c r="AL4" i="26"/>
  <c r="AN4" i="26"/>
  <c r="T3" i="5"/>
  <c r="AY4" i="26"/>
  <c r="BA4" i="26"/>
  <c r="AH241" i="33"/>
  <c r="AF241" i="33"/>
  <c r="AG241" i="33"/>
  <c r="AE241" i="33"/>
  <c r="AJ242" i="33"/>
  <c r="H593" i="2"/>
  <c r="Q92" i="5"/>
  <c r="Q86" i="5"/>
  <c r="AL7" i="26"/>
  <c r="Q83" i="5"/>
  <c r="Q84" i="5"/>
  <c r="Q82" i="5"/>
  <c r="Q89" i="5"/>
  <c r="AL6" i="26"/>
  <c r="AI238" i="33"/>
  <c r="AH238" i="33"/>
  <c r="AG238" i="33"/>
  <c r="AF238" i="33"/>
  <c r="AE238" i="33"/>
  <c r="AI236" i="33"/>
  <c r="AH236" i="33"/>
  <c r="AG236" i="33"/>
  <c r="AF236" i="33"/>
  <c r="AE236" i="33"/>
  <c r="AI240" i="33"/>
  <c r="AH240" i="33"/>
  <c r="AG240" i="33"/>
  <c r="AF240" i="33"/>
  <c r="AE240" i="33"/>
  <c r="AI232" i="33"/>
  <c r="AH232" i="33"/>
  <c r="AG232" i="33"/>
  <c r="AF232" i="33"/>
  <c r="AE232" i="33"/>
  <c r="AI230" i="33"/>
  <c r="AH230" i="33"/>
  <c r="AG230" i="33"/>
  <c r="AF230" i="33"/>
  <c r="AE230" i="33"/>
  <c r="AI231" i="33"/>
  <c r="AH231" i="33"/>
  <c r="AG231" i="33"/>
  <c r="AF231" i="33"/>
  <c r="AE231" i="33"/>
  <c r="AN4" i="27"/>
  <c r="AM4" i="26"/>
  <c r="AE228" i="33" l="1"/>
  <c r="AH228" i="33"/>
  <c r="AF228" i="33"/>
  <c r="AG228" i="33"/>
  <c r="AJ498" i="33"/>
  <c r="AH501" i="33"/>
  <c r="AH12" i="33" s="1"/>
  <c r="AI501" i="33"/>
  <c r="AI12" i="33" s="1"/>
  <c r="AF501" i="33"/>
  <c r="AF12" i="33" s="1"/>
  <c r="AE501" i="33"/>
  <c r="AG501" i="33"/>
  <c r="AG12" i="33" s="1"/>
  <c r="AJ228" i="33"/>
  <c r="AJ241" i="33"/>
  <c r="AJ236" i="33"/>
  <c r="AJ231" i="33"/>
  <c r="AJ230" i="33"/>
  <c r="AJ240" i="33"/>
  <c r="AJ238" i="33"/>
  <c r="AJ232" i="33"/>
  <c r="AI235" i="33"/>
  <c r="AH235" i="33"/>
  <c r="AG235" i="33"/>
  <c r="AF235" i="33"/>
  <c r="AE235" i="33"/>
  <c r="M2340" i="23"/>
  <c r="M2339" i="23"/>
  <c r="M2338" i="23"/>
  <c r="M2337" i="23"/>
  <c r="M2336" i="23"/>
  <c r="M2335" i="23"/>
  <c r="M2334" i="23"/>
  <c r="AJ501" i="33" l="1"/>
  <c r="AJ12" i="33" s="1"/>
  <c r="AE12" i="33"/>
  <c r="AJ235" i="33"/>
  <c r="M1464" i="23" l="1"/>
  <c r="M1463" i="23"/>
  <c r="M1462" i="23"/>
  <c r="M1461" i="23"/>
  <c r="M1460" i="23"/>
  <c r="M1459" i="23"/>
  <c r="M1135" i="23" l="1"/>
  <c r="M1134" i="23"/>
  <c r="M1133" i="23"/>
  <c r="M1132" i="23"/>
  <c r="M1131" i="23"/>
  <c r="M1130" i="23"/>
  <c r="M1129" i="23"/>
  <c r="M1128" i="23"/>
  <c r="M1127" i="23"/>
  <c r="M1126" i="23"/>
  <c r="M1125" i="23"/>
  <c r="M1124" i="23"/>
  <c r="M1123" i="23"/>
  <c r="M1122" i="23"/>
  <c r="M1121" i="23"/>
  <c r="M1120" i="23"/>
  <c r="M1119" i="23"/>
  <c r="E37" i="7" l="1"/>
  <c r="E35" i="7" l="1"/>
  <c r="E38" i="7" l="1"/>
  <c r="E39" i="7"/>
  <c r="AB4" i="7" l="1"/>
  <c r="E34" i="7"/>
  <c r="E36" i="7"/>
  <c r="E40" i="7"/>
  <c r="E42" i="7"/>
  <c r="E43" i="7"/>
  <c r="E44" i="7"/>
  <c r="E45" i="7"/>
  <c r="E46" i="7"/>
  <c r="E47" i="7"/>
  <c r="E48" i="7"/>
  <c r="E49" i="7"/>
  <c r="E50" i="7"/>
  <c r="AK4" i="7" l="1"/>
  <c r="AJ4" i="7"/>
  <c r="L23" i="21" l="1"/>
  <c r="F604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5" i="4"/>
  <c r="I604" i="4" l="1"/>
  <c r="D45" i="5" l="1"/>
  <c r="D46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7" i="5"/>
  <c r="D48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O15" i="5"/>
  <c r="O16" i="5"/>
  <c r="O17" i="5"/>
  <c r="O18" i="5"/>
  <c r="O20" i="5"/>
  <c r="O21" i="5"/>
  <c r="O22" i="5"/>
  <c r="O23" i="5"/>
  <c r="O24" i="5"/>
  <c r="O25" i="5"/>
  <c r="O27" i="5"/>
  <c r="O28" i="5"/>
  <c r="O29" i="5"/>
  <c r="O30" i="5"/>
  <c r="O31" i="5"/>
  <c r="H573" i="2"/>
  <c r="H574" i="2"/>
  <c r="H582" i="2"/>
  <c r="H583" i="2"/>
  <c r="H584" i="2"/>
  <c r="H585" i="2"/>
  <c r="H586" i="2"/>
  <c r="H590" i="2"/>
  <c r="Q15" i="5" l="1"/>
  <c r="Q70" i="5"/>
  <c r="Q81" i="5"/>
  <c r="Q56" i="5"/>
  <c r="Q80" i="5"/>
  <c r="Q55" i="5"/>
  <c r="Q79" i="5"/>
  <c r="Q54" i="5"/>
  <c r="Q78" i="5"/>
  <c r="Q53" i="5"/>
  <c r="Q52" i="5"/>
  <c r="Q88" i="5"/>
  <c r="Q77" i="5"/>
  <c r="Q76" i="5"/>
  <c r="Q51" i="5"/>
  <c r="Q75" i="5"/>
  <c r="Q50" i="5"/>
  <c r="Q90" i="5"/>
  <c r="Q74" i="5"/>
  <c r="Q73" i="5"/>
  <c r="Q72" i="5"/>
  <c r="Q87" i="5"/>
  <c r="Q71" i="5"/>
  <c r="Q27" i="5"/>
  <c r="Q29" i="5"/>
  <c r="P26" i="5"/>
  <c r="AM236" i="33" s="1"/>
  <c r="Q26" i="5"/>
  <c r="AN236" i="33" s="1"/>
  <c r="Q32" i="5"/>
  <c r="Q28" i="5"/>
  <c r="Q23" i="5"/>
  <c r="Q25" i="5"/>
  <c r="Q22" i="5"/>
  <c r="Q24" i="5"/>
  <c r="Q21" i="5"/>
  <c r="Q20" i="5"/>
  <c r="Q31" i="5"/>
  <c r="Q18" i="5"/>
  <c r="Q17" i="5"/>
  <c r="Q16" i="5"/>
  <c r="Q30" i="5"/>
  <c r="H577" i="2"/>
  <c r="H576" i="2"/>
  <c r="H581" i="2"/>
  <c r="H587" i="2"/>
  <c r="H571" i="2"/>
  <c r="H595" i="2"/>
  <c r="H589" i="2"/>
  <c r="H578" i="2"/>
  <c r="H580" i="2"/>
  <c r="H579" i="2"/>
  <c r="H570" i="2"/>
  <c r="H601" i="2"/>
  <c r="H569" i="2"/>
  <c r="H600" i="2"/>
  <c r="H568" i="2"/>
  <c r="H599" i="2"/>
  <c r="H572" i="2"/>
  <c r="H567" i="2"/>
  <c r="H598" i="2"/>
  <c r="H558" i="2"/>
  <c r="H591" i="2"/>
  <c r="H597" i="2"/>
  <c r="H596" i="2"/>
  <c r="H588" i="2"/>
  <c r="H552" i="2"/>
  <c r="H526" i="2"/>
  <c r="H521" i="2"/>
  <c r="H524" i="2"/>
  <c r="H522" i="2"/>
  <c r="H520" i="2"/>
  <c r="H523" i="2"/>
  <c r="H518" i="2"/>
  <c r="H517" i="2"/>
  <c r="H553" i="2"/>
  <c r="H525" i="2"/>
  <c r="H533" i="2"/>
  <c r="H531" i="2"/>
  <c r="H532" i="2"/>
  <c r="H530" i="2"/>
  <c r="H529" i="2"/>
  <c r="H528" i="2"/>
  <c r="AX4" i="7"/>
  <c r="BA6" i="7" l="1"/>
  <c r="AY6" i="7"/>
  <c r="O19" i="5"/>
  <c r="AD4" i="7"/>
  <c r="AN4" i="7" s="1"/>
  <c r="AN6" i="7"/>
  <c r="AM6" i="7"/>
  <c r="BB4" i="7"/>
  <c r="AY4" i="7" l="1"/>
  <c r="AW4" i="7"/>
  <c r="BA4" i="7"/>
  <c r="Q19" i="5"/>
  <c r="O3" i="5"/>
  <c r="H519" i="2"/>
  <c r="H8" i="2" s="1"/>
  <c r="AM4" i="7"/>
  <c r="AL6" i="7"/>
  <c r="AL4" i="7" s="1"/>
  <c r="Q3" i="5" l="1"/>
  <c r="AI229" i="33"/>
  <c r="AH229" i="33"/>
  <c r="AG229" i="33"/>
  <c r="AF229" i="33"/>
  <c r="AE229" i="33"/>
  <c r="AJ229" i="33" l="1"/>
  <c r="L3" i="10"/>
  <c r="N3" i="10"/>
  <c r="L4" i="10"/>
  <c r="N4" i="10"/>
  <c r="L5" i="10"/>
  <c r="N5" i="10"/>
  <c r="L6" i="10"/>
  <c r="N6" i="10"/>
  <c r="L7" i="10"/>
  <c r="N7" i="10"/>
  <c r="L8" i="10"/>
  <c r="N8" i="10"/>
  <c r="L9" i="10"/>
  <c r="N9" i="10"/>
  <c r="L10" i="10"/>
  <c r="N10" i="10"/>
  <c r="L11" i="10"/>
  <c r="N11" i="10"/>
  <c r="L12" i="10"/>
  <c r="N12" i="10"/>
  <c r="L13" i="10"/>
  <c r="N13" i="10"/>
  <c r="L14" i="10"/>
  <c r="N14" i="10"/>
  <c r="O15" i="10"/>
  <c r="N15" i="10" l="1"/>
  <c r="L15" i="10"/>
  <c r="N7" i="34"/>
  <c r="N8" i="34"/>
  <c r="N9" i="34"/>
  <c r="AH219" i="33" l="1"/>
  <c r="AG219" i="33"/>
  <c r="AF219" i="33"/>
  <c r="AE219" i="33"/>
  <c r="AI219" i="33"/>
  <c r="AE218" i="33"/>
  <c r="AG218" i="33"/>
  <c r="AI218" i="33"/>
  <c r="AF218" i="33"/>
  <c r="AH218" i="33"/>
  <c r="N5" i="34"/>
  <c r="AF11" i="33" l="1"/>
  <c r="AF9" i="33" s="1"/>
  <c r="AF2" i="33" s="1"/>
  <c r="AI11" i="33"/>
  <c r="AI9" i="33" s="1"/>
  <c r="AI2" i="33" s="1"/>
  <c r="AH11" i="33"/>
  <c r="AH9" i="33" s="1"/>
  <c r="AH2" i="33" s="1"/>
  <c r="AG11" i="33"/>
  <c r="AG9" i="33" s="1"/>
  <c r="AG2" i="33" s="1"/>
  <c r="AJ219" i="33"/>
  <c r="AJ218" i="33"/>
  <c r="AE11" i="33"/>
  <c r="AE9" i="33" s="1"/>
  <c r="AE2" i="33" s="1"/>
  <c r="AJ11" i="33" l="1"/>
  <c r="AJ9" i="33" s="1"/>
  <c r="AJ2" i="33" s="1"/>
  <c r="L9" i="5" l="1"/>
  <c r="AL219" i="33" s="1"/>
  <c r="P9" i="5"/>
  <c r="AN219" i="33" s="1"/>
  <c r="AI6" i="7"/>
  <c r="AI47" i="7"/>
  <c r="AI33" i="7"/>
  <c r="AQ33" i="7" s="1"/>
  <c r="AI50" i="7"/>
  <c r="AI34" i="7"/>
  <c r="AQ34" i="7" s="1"/>
  <c r="AI39" i="7"/>
  <c r="AI48" i="7"/>
  <c r="AI45" i="7"/>
  <c r="AI42" i="7"/>
  <c r="AQ28" i="7"/>
  <c r="AI36" i="7"/>
  <c r="AQ36" i="7" s="1"/>
  <c r="AI49" i="7"/>
  <c r="AQ30" i="7"/>
  <c r="AQ31" i="7"/>
  <c r="AI46" i="7"/>
  <c r="AQ46" i="7" s="1"/>
  <c r="AI35" i="7"/>
  <c r="AQ35" i="7" s="1"/>
  <c r="AI37" i="7"/>
  <c r="AQ37" i="7" s="1"/>
  <c r="AI43" i="7"/>
  <c r="AI38" i="7"/>
  <c r="AI44" i="7"/>
  <c r="L31" i="5"/>
  <c r="AL241" i="33" s="1"/>
  <c r="P31" i="5"/>
  <c r="L65" i="5"/>
  <c r="AL510" i="33" s="1"/>
  <c r="P65" i="5"/>
  <c r="L30" i="5"/>
  <c r="AL240" i="33" s="1"/>
  <c r="P30" i="5"/>
  <c r="L62" i="5"/>
  <c r="AL507" i="33" s="1"/>
  <c r="P62" i="5"/>
  <c r="L80" i="5"/>
  <c r="AL644" i="33" s="1"/>
  <c r="P80" i="5"/>
  <c r="L33" i="5"/>
  <c r="AL243" i="33" s="1"/>
  <c r="P33" i="5"/>
  <c r="L18" i="5"/>
  <c r="AL228" i="33" s="1"/>
  <c r="P18" i="5"/>
  <c r="L82" i="5"/>
  <c r="AL646" i="33" s="1"/>
  <c r="P82" i="5"/>
  <c r="L35" i="5"/>
  <c r="AL245" i="33" s="1"/>
  <c r="P35" i="5"/>
  <c r="L36" i="5"/>
  <c r="AL246" i="33" s="1"/>
  <c r="P36" i="5"/>
  <c r="L84" i="5"/>
  <c r="AL648" i="33" s="1"/>
  <c r="P84" i="5"/>
  <c r="L89" i="5"/>
  <c r="AL653" i="33" s="1"/>
  <c r="P89" i="5"/>
  <c r="L14" i="5"/>
  <c r="AL224" i="33" s="1"/>
  <c r="P14" i="5"/>
  <c r="L78" i="5"/>
  <c r="AL642" i="33" s="1"/>
  <c r="P78" i="5"/>
  <c r="AN642" i="33" s="1"/>
  <c r="L50" i="5"/>
  <c r="AL495" i="33" s="1"/>
  <c r="P50" i="5"/>
  <c r="L51" i="5"/>
  <c r="AL496" i="33" s="1"/>
  <c r="P51" i="5"/>
  <c r="L52" i="5"/>
  <c r="AL497" i="33" s="1"/>
  <c r="P52" i="5"/>
  <c r="L21" i="5"/>
  <c r="AL231" i="33" s="1"/>
  <c r="P21" i="5"/>
  <c r="L53" i="5"/>
  <c r="AL498" i="33" s="1"/>
  <c r="P53" i="5"/>
  <c r="L22" i="5"/>
  <c r="AL232" i="33" s="1"/>
  <c r="P22" i="5"/>
  <c r="L70" i="5"/>
  <c r="AL634" i="33" s="1"/>
  <c r="P70" i="5"/>
  <c r="L39" i="5"/>
  <c r="AL249" i="33" s="1"/>
  <c r="P39" i="5"/>
  <c r="L87" i="5"/>
  <c r="AL651" i="33" s="1"/>
  <c r="P87" i="5"/>
  <c r="L56" i="5"/>
  <c r="AL501" i="33" s="1"/>
  <c r="P56" i="5"/>
  <c r="L57" i="5"/>
  <c r="AL502" i="33" s="1"/>
  <c r="P57" i="5"/>
  <c r="L91" i="5"/>
  <c r="AL655" i="33" s="1"/>
  <c r="P91" i="5"/>
  <c r="L79" i="5"/>
  <c r="AL643" i="33" s="1"/>
  <c r="P79" i="5"/>
  <c r="L32" i="5"/>
  <c r="AL242" i="33" s="1"/>
  <c r="P32" i="5"/>
  <c r="L64" i="5"/>
  <c r="AL509" i="33" s="1"/>
  <c r="P64" i="5"/>
  <c r="L34" i="5"/>
  <c r="AL244" i="33" s="1"/>
  <c r="P34" i="5"/>
  <c r="L37" i="5"/>
  <c r="AL247" i="33" s="1"/>
  <c r="P37" i="5"/>
  <c r="L85" i="5"/>
  <c r="AL649" i="33" s="1"/>
  <c r="P85" i="5"/>
  <c r="L54" i="5"/>
  <c r="AL499" i="33" s="1"/>
  <c r="P54" i="5"/>
  <c r="L55" i="5"/>
  <c r="AL500" i="33" s="1"/>
  <c r="P55" i="5"/>
  <c r="L24" i="5"/>
  <c r="AL234" i="33" s="1"/>
  <c r="P24" i="5"/>
  <c r="L40" i="5"/>
  <c r="AL250" i="33" s="1"/>
  <c r="P40" i="5"/>
  <c r="L72" i="5"/>
  <c r="AL636" i="33" s="1"/>
  <c r="P72" i="5"/>
  <c r="L88" i="5"/>
  <c r="AL652" i="33" s="1"/>
  <c r="P88" i="5"/>
  <c r="L25" i="5"/>
  <c r="AL235" i="33" s="1"/>
  <c r="P25" i="5"/>
  <c r="AN235" i="33" s="1"/>
  <c r="L41" i="5"/>
  <c r="AL251" i="33" s="1"/>
  <c r="P41" i="5"/>
  <c r="L73" i="5"/>
  <c r="AL637" i="33" s="1"/>
  <c r="P73" i="5"/>
  <c r="L10" i="5"/>
  <c r="AL220" i="33" s="1"/>
  <c r="P10" i="5"/>
  <c r="L42" i="5"/>
  <c r="AL252" i="33" s="1"/>
  <c r="P42" i="5"/>
  <c r="L58" i="5"/>
  <c r="AL503" i="33" s="1"/>
  <c r="P58" i="5"/>
  <c r="L90" i="5"/>
  <c r="AL654" i="33" s="1"/>
  <c r="P90" i="5"/>
  <c r="L27" i="5"/>
  <c r="AL237" i="33" s="1"/>
  <c r="P27" i="5"/>
  <c r="L59" i="5"/>
  <c r="AL504" i="33" s="1"/>
  <c r="P59" i="5"/>
  <c r="L12" i="5"/>
  <c r="AL222" i="33" s="1"/>
  <c r="P12" i="5"/>
  <c r="L28" i="5"/>
  <c r="AL238" i="33" s="1"/>
  <c r="P28" i="5"/>
  <c r="L44" i="5"/>
  <c r="AL254" i="33" s="1"/>
  <c r="P44" i="5"/>
  <c r="L60" i="5"/>
  <c r="AL505" i="33" s="1"/>
  <c r="P60" i="5"/>
  <c r="L76" i="5"/>
  <c r="AL640" i="33" s="1"/>
  <c r="P76" i="5"/>
  <c r="L92" i="5"/>
  <c r="AL656" i="33" s="1"/>
  <c r="P92" i="5"/>
  <c r="L15" i="5"/>
  <c r="AL225" i="33" s="1"/>
  <c r="P15" i="5"/>
  <c r="L63" i="5"/>
  <c r="AL508" i="33" s="1"/>
  <c r="P63" i="5"/>
  <c r="L16" i="5"/>
  <c r="AL226" i="33" s="1"/>
  <c r="P16" i="5"/>
  <c r="L17" i="5"/>
  <c r="AL227" i="33" s="1"/>
  <c r="P17" i="5"/>
  <c r="L81" i="5"/>
  <c r="AL645" i="33" s="1"/>
  <c r="P81" i="5"/>
  <c r="L66" i="5"/>
  <c r="AL511" i="33" s="1"/>
  <c r="P66" i="5"/>
  <c r="L19" i="5"/>
  <c r="AL229" i="33" s="1"/>
  <c r="P19" i="5"/>
  <c r="L83" i="5"/>
  <c r="AL647" i="33" s="1"/>
  <c r="P83" i="5"/>
  <c r="L20" i="5"/>
  <c r="AL230" i="33" s="1"/>
  <c r="P20" i="5"/>
  <c r="L38" i="5"/>
  <c r="AL248" i="33" s="1"/>
  <c r="P38" i="5"/>
  <c r="L86" i="5"/>
  <c r="AL650" i="33" s="1"/>
  <c r="P86" i="5"/>
  <c r="L23" i="5"/>
  <c r="AL233" i="33" s="1"/>
  <c r="P23" i="5"/>
  <c r="L71" i="5"/>
  <c r="AL635" i="33" s="1"/>
  <c r="P71" i="5"/>
  <c r="L74" i="5"/>
  <c r="AL638" i="33" s="1"/>
  <c r="P74" i="5"/>
  <c r="L11" i="5"/>
  <c r="AL221" i="33" s="1"/>
  <c r="P11" i="5"/>
  <c r="L43" i="5"/>
  <c r="AL253" i="33" s="1"/>
  <c r="P43" i="5"/>
  <c r="L75" i="5"/>
  <c r="AL639" i="33" s="1"/>
  <c r="P75" i="5"/>
  <c r="L13" i="5"/>
  <c r="AL223" i="33" s="1"/>
  <c r="P13" i="5"/>
  <c r="L29" i="5"/>
  <c r="AL239" i="33" s="1"/>
  <c r="P29" i="5"/>
  <c r="L45" i="5"/>
  <c r="AL255" i="33" s="1"/>
  <c r="P45" i="5"/>
  <c r="L61" i="5"/>
  <c r="AL506" i="33" s="1"/>
  <c r="P61" i="5"/>
  <c r="L77" i="5"/>
  <c r="AL641" i="33" s="1"/>
  <c r="P77" i="5"/>
  <c r="L93" i="5"/>
  <c r="AL657" i="33" s="1"/>
  <c r="P93" i="5"/>
  <c r="AM219" i="33" l="1"/>
  <c r="AP43" i="7"/>
  <c r="AQ43" i="7"/>
  <c r="AP37" i="7"/>
  <c r="AP39" i="7"/>
  <c r="AQ39" i="7"/>
  <c r="AP31" i="7"/>
  <c r="AP34" i="7"/>
  <c r="AP30" i="7"/>
  <c r="AP50" i="7"/>
  <c r="AQ50" i="7"/>
  <c r="AP49" i="7"/>
  <c r="AQ49" i="7"/>
  <c r="AP33" i="7"/>
  <c r="AP35" i="7"/>
  <c r="AP47" i="7"/>
  <c r="AQ47" i="7"/>
  <c r="AP28" i="7"/>
  <c r="AP42" i="7"/>
  <c r="AQ42" i="7"/>
  <c r="AP6" i="7"/>
  <c r="AQ6" i="7"/>
  <c r="AP44" i="7"/>
  <c r="AQ44" i="7"/>
  <c r="AP45" i="7"/>
  <c r="AQ45" i="7"/>
  <c r="AP38" i="7"/>
  <c r="AQ38" i="7"/>
  <c r="AP48" i="7"/>
  <c r="AQ48" i="7"/>
  <c r="AM642" i="33"/>
  <c r="AM235" i="33"/>
  <c r="AM656" i="33"/>
  <c r="AN656" i="33"/>
  <c r="AM234" i="33"/>
  <c r="AN234" i="33"/>
  <c r="AM643" i="33"/>
  <c r="AN643" i="33"/>
  <c r="AM498" i="33"/>
  <c r="AN498" i="33"/>
  <c r="AM652" i="33"/>
  <c r="AN652" i="33"/>
  <c r="AM641" i="33"/>
  <c r="AN641" i="33"/>
  <c r="AM252" i="33"/>
  <c r="AN252" i="33"/>
  <c r="AM507" i="33"/>
  <c r="AN507" i="33"/>
  <c r="AM635" i="33"/>
  <c r="AN635" i="33"/>
  <c r="AM636" i="33"/>
  <c r="AN636" i="33"/>
  <c r="AM509" i="33"/>
  <c r="AN509" i="33"/>
  <c r="AM634" i="33"/>
  <c r="AN634" i="33"/>
  <c r="AM505" i="33"/>
  <c r="AN505" i="33"/>
  <c r="AM500" i="33"/>
  <c r="AN500" i="33"/>
  <c r="AM655" i="33"/>
  <c r="AN655" i="33"/>
  <c r="AM231" i="33"/>
  <c r="AN231" i="33"/>
  <c r="AM227" i="33"/>
  <c r="AN227" i="33"/>
  <c r="AM637" i="33"/>
  <c r="AN637" i="33"/>
  <c r="AM246" i="33"/>
  <c r="AN246" i="33"/>
  <c r="AM510" i="33"/>
  <c r="AN510" i="33"/>
  <c r="AM499" i="33"/>
  <c r="AN499" i="33"/>
  <c r="AM239" i="33"/>
  <c r="AN239" i="33"/>
  <c r="AM226" i="33"/>
  <c r="AN226" i="33"/>
  <c r="AM222" i="33"/>
  <c r="AN222" i="33"/>
  <c r="AM245" i="33"/>
  <c r="AN245" i="33"/>
  <c r="AM241" i="33"/>
  <c r="AN241" i="33"/>
  <c r="AM244" i="33"/>
  <c r="AN244" i="33"/>
  <c r="AM249" i="33"/>
  <c r="AN249" i="33"/>
  <c r="AM221" i="33"/>
  <c r="AN221" i="33"/>
  <c r="AM640" i="33"/>
  <c r="AN640" i="33"/>
  <c r="AM503" i="33"/>
  <c r="AN503" i="33"/>
  <c r="AM224" i="33"/>
  <c r="AN224" i="33"/>
  <c r="AM255" i="33"/>
  <c r="AN255" i="33"/>
  <c r="AM502" i="33"/>
  <c r="AN502" i="33"/>
  <c r="AM497" i="33"/>
  <c r="AN497" i="33"/>
  <c r="AM650" i="33"/>
  <c r="AN650" i="33"/>
  <c r="AM251" i="33"/>
  <c r="AN251" i="33"/>
  <c r="AM649" i="33"/>
  <c r="AN649" i="33"/>
  <c r="AM501" i="33"/>
  <c r="AN501" i="33"/>
  <c r="AM496" i="33"/>
  <c r="AN496" i="33"/>
  <c r="AM253" i="33"/>
  <c r="AN253" i="33"/>
  <c r="AM654" i="33"/>
  <c r="AN654" i="33"/>
  <c r="AM242" i="33"/>
  <c r="AN242" i="33"/>
  <c r="AM638" i="33"/>
  <c r="AN638" i="33"/>
  <c r="AM223" i="33"/>
  <c r="AN223" i="33"/>
  <c r="AM646" i="33"/>
  <c r="AN646" i="33"/>
  <c r="AM647" i="33"/>
  <c r="AN647" i="33"/>
  <c r="AM243" i="33"/>
  <c r="AN243" i="33"/>
  <c r="AM657" i="33"/>
  <c r="AN657" i="33"/>
  <c r="AM229" i="33"/>
  <c r="AN229" i="33"/>
  <c r="AM644" i="33"/>
  <c r="AN644" i="33"/>
  <c r="AM506" i="33"/>
  <c r="AN506" i="33"/>
  <c r="AM645" i="33"/>
  <c r="AN645" i="33"/>
  <c r="AM254" i="33"/>
  <c r="AN254" i="33"/>
  <c r="AM220" i="33"/>
  <c r="AN220" i="33"/>
  <c r="AM648" i="33"/>
  <c r="AN648" i="33"/>
  <c r="AM240" i="33"/>
  <c r="AN240" i="33"/>
  <c r="AM247" i="33"/>
  <c r="AN247" i="33"/>
  <c r="AM651" i="33"/>
  <c r="AN651" i="33"/>
  <c r="AM495" i="33"/>
  <c r="AN495" i="33"/>
  <c r="AM250" i="33"/>
  <c r="AN250" i="33"/>
  <c r="AM232" i="33"/>
  <c r="AN232" i="33"/>
  <c r="AM511" i="33"/>
  <c r="AN511" i="33"/>
  <c r="AM653" i="33"/>
  <c r="AN653" i="33"/>
  <c r="AM233" i="33"/>
  <c r="AN233" i="33"/>
  <c r="AM238" i="33"/>
  <c r="AN238" i="33"/>
  <c r="AM248" i="33"/>
  <c r="AN248" i="33"/>
  <c r="AM508" i="33"/>
  <c r="AN508" i="33"/>
  <c r="AM504" i="33"/>
  <c r="AN504" i="33"/>
  <c r="AM639" i="33"/>
  <c r="AN639" i="33"/>
  <c r="AM230" i="33"/>
  <c r="AN230" i="33"/>
  <c r="AM225" i="33"/>
  <c r="AN225" i="33"/>
  <c r="AM237" i="33"/>
  <c r="AN237" i="33"/>
  <c r="AM228" i="33"/>
  <c r="AN228" i="33"/>
  <c r="L3" i="5"/>
  <c r="AP36" i="7"/>
  <c r="AP46" i="7"/>
  <c r="P3" i="5"/>
  <c r="AA58" i="30"/>
  <c r="AB58" i="30" s="1"/>
  <c r="AA48" i="30"/>
  <c r="AC48" i="30" s="1"/>
  <c r="AA59" i="30"/>
  <c r="AC59" i="30" s="1"/>
  <c r="AA15" i="30"/>
  <c r="AB15" i="30" s="1"/>
  <c r="AA12" i="30"/>
  <c r="AB12" i="30" s="1"/>
  <c r="AA35" i="30"/>
  <c r="AB35" i="30" s="1"/>
  <c r="AA34" i="30"/>
  <c r="AB34" i="30" s="1"/>
  <c r="AA50" i="30"/>
  <c r="AC50" i="30" s="1"/>
  <c r="AA45" i="30"/>
  <c r="AB45" i="30" s="1"/>
  <c r="AA19" i="30"/>
  <c r="AB19" i="30" s="1"/>
  <c r="AA21" i="30"/>
  <c r="AC21" i="30" s="1"/>
  <c r="AA14" i="30"/>
  <c r="AC14" i="30" s="1"/>
  <c r="AA32" i="30"/>
  <c r="AC32" i="30" s="1"/>
  <c r="AA44" i="30"/>
  <c r="AB44" i="30" s="1"/>
  <c r="AA71" i="30"/>
  <c r="AB71" i="30" s="1"/>
  <c r="AA43" i="30"/>
  <c r="AB43" i="30" s="1"/>
  <c r="AA37" i="30"/>
  <c r="AC37" i="30" s="1"/>
  <c r="AA42" i="30"/>
  <c r="AC42" i="30" s="1"/>
  <c r="AA53" i="30"/>
  <c r="AC53" i="30" s="1"/>
  <c r="AA20" i="30"/>
  <c r="AC20" i="30" s="1"/>
  <c r="AA57" i="30"/>
  <c r="AC57" i="30" s="1"/>
  <c r="AA31" i="30"/>
  <c r="AC31" i="30" s="1"/>
  <c r="AA33" i="30"/>
  <c r="AB33" i="30" s="1"/>
  <c r="AA65" i="30"/>
  <c r="AC65" i="30" s="1"/>
  <c r="AA18" i="30"/>
  <c r="AB18" i="30" s="1"/>
  <c r="AA64" i="30"/>
  <c r="AB64" i="30" s="1"/>
  <c r="AA6" i="30"/>
  <c r="AC6" i="30" s="1"/>
  <c r="AA29" i="30"/>
  <c r="AB29" i="30" s="1"/>
  <c r="AA47" i="30"/>
  <c r="AB47" i="30" s="1"/>
  <c r="AA41" i="30"/>
  <c r="AC41" i="30" s="1"/>
  <c r="AA17" i="30"/>
  <c r="AB17" i="30" s="1"/>
  <c r="AA46" i="30"/>
  <c r="AB46" i="30" s="1"/>
  <c r="AA23" i="30"/>
  <c r="AB23" i="30" s="1"/>
  <c r="AA56" i="30"/>
  <c r="AB56" i="30" s="1"/>
  <c r="AA40" i="30"/>
  <c r="AC40" i="30" s="1"/>
  <c r="AA26" i="30"/>
  <c r="AC26" i="30" s="1"/>
  <c r="AA5" i="30"/>
  <c r="AB5" i="30" s="1"/>
  <c r="AA52" i="30"/>
  <c r="AC52" i="30" s="1"/>
  <c r="AA11" i="30"/>
  <c r="AC11" i="30" s="1"/>
  <c r="AA9" i="30"/>
  <c r="AB9" i="30" s="1"/>
  <c r="AA27" i="30"/>
  <c r="AC27" i="30" s="1"/>
  <c r="AA67" i="30"/>
  <c r="AB67" i="30" s="1"/>
  <c r="AA30" i="30"/>
  <c r="AB30" i="30" s="1"/>
  <c r="AA49" i="30"/>
  <c r="AC49" i="30" s="1"/>
  <c r="AA70" i="30"/>
  <c r="AB70" i="30" s="1"/>
  <c r="AA25" i="30"/>
  <c r="AC25" i="30" s="1"/>
  <c r="AA39" i="30"/>
  <c r="AC39" i="30" s="1"/>
  <c r="AA72" i="30"/>
  <c r="AC72" i="30" s="1"/>
  <c r="AA62" i="30"/>
  <c r="AB62" i="30" s="1"/>
  <c r="AA10" i="30"/>
  <c r="AB10" i="30" s="1"/>
  <c r="AA13" i="30"/>
  <c r="AB13" i="30" s="1"/>
  <c r="AA22" i="30"/>
  <c r="AB22" i="30" s="1"/>
  <c r="AA28" i="30"/>
  <c r="AB28" i="30" s="1"/>
  <c r="AA61" i="30"/>
  <c r="AC61" i="30" s="1"/>
  <c r="AA68" i="30"/>
  <c r="AB68" i="30" s="1"/>
  <c r="AA8" i="30"/>
  <c r="AC8" i="30" s="1"/>
  <c r="AA69" i="30"/>
  <c r="AC69" i="30" s="1"/>
  <c r="AA63" i="30"/>
  <c r="AB63" i="30" s="1"/>
  <c r="AA7" i="30"/>
  <c r="AB7" i="30" s="1"/>
  <c r="AA51" i="30"/>
  <c r="AC51" i="30" s="1"/>
  <c r="AA60" i="30"/>
  <c r="AB60" i="30" s="1"/>
  <c r="AA66" i="30"/>
  <c r="AC66" i="30" s="1"/>
  <c r="AA16" i="30"/>
  <c r="AC16" i="30" s="1"/>
  <c r="AA24" i="30"/>
  <c r="AC24" i="30" s="1"/>
  <c r="AA38" i="30"/>
  <c r="AC38" i="30" s="1"/>
  <c r="AA36" i="30"/>
  <c r="AC36" i="30" s="1"/>
  <c r="AA55" i="30"/>
  <c r="AB55" i="30" s="1"/>
  <c r="AA54" i="30"/>
  <c r="AB54" i="30" s="1"/>
  <c r="AP4" i="7" l="1"/>
  <c r="AQ4" i="7"/>
  <c r="AB50" i="30"/>
  <c r="AC35" i="30"/>
  <c r="AB6" i="30"/>
  <c r="AB69" i="30"/>
  <c r="AB57" i="30"/>
  <c r="AB52" i="30"/>
  <c r="AB65" i="30"/>
  <c r="AB38" i="30"/>
  <c r="AC29" i="30"/>
  <c r="AC64" i="30"/>
  <c r="AC47" i="30"/>
  <c r="AC5" i="30"/>
  <c r="AA3" i="30"/>
  <c r="AB3" i="30" s="1"/>
  <c r="AC7" i="30"/>
  <c r="AB51" i="30"/>
  <c r="AC70" i="30"/>
  <c r="AC71" i="30"/>
  <c r="AC45" i="30"/>
  <c r="AB25" i="30"/>
  <c r="AC62" i="30"/>
  <c r="AC30" i="30"/>
  <c r="AC12" i="30"/>
  <c r="AB8" i="30"/>
  <c r="AB20" i="30"/>
  <c r="AB53" i="30"/>
  <c r="AC54" i="30"/>
  <c r="AC55" i="30"/>
  <c r="AB21" i="30"/>
  <c r="AB39" i="30"/>
  <c r="AC63" i="30"/>
  <c r="AC44" i="30"/>
  <c r="AC13" i="30"/>
  <c r="AC23" i="30"/>
  <c r="AC17" i="30"/>
  <c r="AB41" i="30"/>
  <c r="AC9" i="30"/>
  <c r="AB72" i="30"/>
  <c r="AB37" i="30"/>
  <c r="AC43" i="30"/>
  <c r="AB24" i="30"/>
  <c r="AC33" i="30"/>
  <c r="AB49" i="30"/>
  <c r="AC46" i="30"/>
  <c r="AC58" i="30"/>
  <c r="AB48" i="30"/>
  <c r="AC22" i="30"/>
  <c r="AB26" i="30"/>
  <c r="AC60" i="30"/>
  <c r="AC10" i="30"/>
  <c r="AB61" i="30"/>
  <c r="AC15" i="30"/>
  <c r="AC34" i="30"/>
  <c r="AB11" i="30"/>
  <c r="AB31" i="30"/>
  <c r="AB36" i="30"/>
  <c r="AC67" i="30"/>
  <c r="AB40" i="30"/>
  <c r="AB42" i="30"/>
  <c r="AB66" i="30"/>
  <c r="AB32" i="30"/>
  <c r="AB59" i="30"/>
  <c r="AB16" i="30"/>
  <c r="AC68" i="30"/>
  <c r="AC28" i="30"/>
  <c r="AB27" i="30"/>
  <c r="AC56" i="30"/>
  <c r="AC18" i="30"/>
  <c r="AB14" i="30"/>
  <c r="AC19" i="30"/>
  <c r="AC3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I3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6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7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8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9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0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2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3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4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5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6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8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9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0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2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3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4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5" authorId="0" shapeId="0" xr:uid="{00000000-0006-0000-0600-00001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6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7" authorId="0" shapeId="0" xr:uid="{00000000-0006-0000-0600-00001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8" authorId="0" shapeId="0" xr:uid="{00000000-0006-0000-0600-00001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59" authorId="0" shapeId="0" xr:uid="{00000000-0006-0000-0600-00001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0" authorId="0" shapeId="0" xr:uid="{00000000-0006-0000-0600-00001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1" authorId="0" shapeId="0" xr:uid="{00000000-0006-0000-0600-00001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2" authorId="0" shapeId="0" xr:uid="{00000000-0006-0000-0600-00001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3" authorId="0" shapeId="0" xr:uid="{00000000-0006-0000-0600-00001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4" authorId="0" shapeId="0" xr:uid="{00000000-0006-0000-0600-00002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5" authorId="0" shapeId="0" xr:uid="{00000000-0006-0000-0600-00002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6" authorId="0" shapeId="0" xr:uid="{00000000-0006-0000-0600-00002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7" authorId="0" shapeId="0" xr:uid="{00000000-0006-0000-0600-00002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8" authorId="0" shapeId="0" xr:uid="{00000000-0006-0000-0600-00002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69" authorId="0" shapeId="0" xr:uid="{00000000-0006-0000-0600-00002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0" authorId="0" shapeId="0" xr:uid="{00000000-0006-0000-0600-00002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1" authorId="0" shapeId="0" xr:uid="{00000000-0006-0000-0600-00002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2" authorId="0" shapeId="0" xr:uid="{00000000-0006-0000-0600-00002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3" authorId="0" shapeId="0" xr:uid="{00000000-0006-0000-0600-00002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4" authorId="0" shapeId="0" xr:uid="{00000000-0006-0000-0600-00002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5" authorId="0" shapeId="0" xr:uid="{00000000-0006-0000-0600-00002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6" authorId="0" shapeId="0" xr:uid="{00000000-0006-0000-0600-00002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7" authorId="0" shapeId="0" xr:uid="{00000000-0006-0000-0600-00002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8" authorId="0" shapeId="0" xr:uid="{00000000-0006-0000-0600-00002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79" authorId="0" shapeId="0" xr:uid="{00000000-0006-0000-0600-00002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0" authorId="0" shapeId="0" xr:uid="{00000000-0006-0000-0600-00003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1" authorId="0" shapeId="0" xr:uid="{00000000-0006-0000-0600-00003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2" authorId="0" shapeId="0" xr:uid="{00000000-0006-0000-0600-00003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3" authorId="0" shapeId="0" xr:uid="{00000000-0006-0000-0600-00003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4" authorId="0" shapeId="0" xr:uid="{00000000-0006-0000-0600-00003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5" authorId="0" shapeId="0" xr:uid="{00000000-0006-0000-0600-00003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6" authorId="0" shapeId="0" xr:uid="{00000000-0006-0000-0600-00003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7" authorId="0" shapeId="0" xr:uid="{00000000-0006-0000-0600-00003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8" authorId="0" shapeId="0" xr:uid="{00000000-0006-0000-0600-00003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89" authorId="0" shapeId="0" xr:uid="{00000000-0006-0000-0600-00003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0" authorId="0" shapeId="0" xr:uid="{00000000-0006-0000-0600-00003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1" authorId="0" shapeId="0" xr:uid="{00000000-0006-0000-0600-00003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2" authorId="0" shapeId="0" xr:uid="{00000000-0006-0000-0600-00003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3" authorId="0" shapeId="0" xr:uid="{00000000-0006-0000-0600-00003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4" authorId="0" shapeId="0" xr:uid="{00000000-0006-0000-0600-00003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5" authorId="0" shapeId="0" xr:uid="{00000000-0006-0000-0600-00003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6" authorId="0" shapeId="0" xr:uid="{00000000-0006-0000-0600-00004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7" authorId="0" shapeId="0" xr:uid="{00000000-0006-0000-0600-00004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8" authorId="0" shapeId="0" xr:uid="{00000000-0006-0000-0600-00004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99" authorId="0" shapeId="0" xr:uid="{00000000-0006-0000-0600-00004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0" authorId="0" shapeId="0" xr:uid="{00000000-0006-0000-0600-00004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1" authorId="0" shapeId="0" xr:uid="{00000000-0006-0000-0600-00004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2" authorId="0" shapeId="0" xr:uid="{00000000-0006-0000-0600-00004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3" authorId="0" shapeId="0" xr:uid="{00000000-0006-0000-0600-00004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4" authorId="0" shapeId="0" xr:uid="{00000000-0006-0000-0600-00004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5" authorId="0" shapeId="0" xr:uid="{00000000-0006-0000-0600-00004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6" authorId="0" shapeId="0" xr:uid="{00000000-0006-0000-0600-00004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7" authorId="0" shapeId="0" xr:uid="{00000000-0006-0000-0600-00004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8" authorId="0" shapeId="0" xr:uid="{00000000-0006-0000-0600-00004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09" authorId="0" shapeId="0" xr:uid="{00000000-0006-0000-0600-00004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0" authorId="0" shapeId="0" xr:uid="{00000000-0006-0000-0600-00004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1" authorId="0" shapeId="0" xr:uid="{00000000-0006-0000-0600-00004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2" authorId="0" shapeId="0" xr:uid="{00000000-0006-0000-0600-00005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3" authorId="0" shapeId="0" xr:uid="{00000000-0006-0000-0600-00005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4" authorId="0" shapeId="0" xr:uid="{00000000-0006-0000-0600-00005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5" authorId="0" shapeId="0" xr:uid="{00000000-0006-0000-0600-00005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6" authorId="0" shapeId="0" xr:uid="{00000000-0006-0000-0600-00005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7" authorId="0" shapeId="0" xr:uid="{00000000-0006-0000-0600-00005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8" authorId="0" shapeId="0" xr:uid="{00000000-0006-0000-0600-00005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19" authorId="0" shapeId="0" xr:uid="{00000000-0006-0000-0600-00005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0" authorId="0" shapeId="0" xr:uid="{00000000-0006-0000-0600-00005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1" authorId="0" shapeId="0" xr:uid="{00000000-0006-0000-0600-00005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2" authorId="0" shapeId="0" xr:uid="{00000000-0006-0000-0600-00005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3" authorId="0" shapeId="0" xr:uid="{00000000-0006-0000-0600-00005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4" authorId="0" shapeId="0" xr:uid="{00000000-0006-0000-0600-00005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5" authorId="0" shapeId="0" xr:uid="{00000000-0006-0000-0600-00005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6" authorId="0" shapeId="0" xr:uid="{00000000-0006-0000-0600-00005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7" authorId="0" shapeId="0" xr:uid="{00000000-0006-0000-0600-00005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8" authorId="0" shapeId="0" xr:uid="{00000000-0006-0000-0600-00006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29" authorId="0" shapeId="0" xr:uid="{00000000-0006-0000-0600-00006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0" authorId="0" shapeId="0" xr:uid="{00000000-0006-0000-0600-00006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1" authorId="0" shapeId="0" xr:uid="{00000000-0006-0000-0600-00006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2" authorId="0" shapeId="0" xr:uid="{00000000-0006-0000-0600-00006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3" authorId="0" shapeId="0" xr:uid="{00000000-0006-0000-0600-00006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4" authorId="0" shapeId="0" xr:uid="{00000000-0006-0000-0600-00006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5" authorId="0" shapeId="0" xr:uid="{00000000-0006-0000-0600-00006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6" authorId="0" shapeId="0" xr:uid="{00000000-0006-0000-0600-00006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7" authorId="0" shapeId="0" xr:uid="{00000000-0006-0000-0600-00006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8" authorId="0" shapeId="0" xr:uid="{00000000-0006-0000-0600-00006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39" authorId="0" shapeId="0" xr:uid="{00000000-0006-0000-0600-00006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0" authorId="0" shapeId="0" xr:uid="{00000000-0006-0000-0600-00006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1" authorId="0" shapeId="0" xr:uid="{00000000-0006-0000-0600-00006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2" authorId="0" shapeId="0" xr:uid="{00000000-0006-0000-0600-00006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3" authorId="0" shapeId="0" xr:uid="{00000000-0006-0000-0600-00006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4" authorId="0" shapeId="0" xr:uid="{00000000-0006-0000-0600-00007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5" authorId="0" shapeId="0" xr:uid="{00000000-0006-0000-0600-00007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6" authorId="0" shapeId="0" xr:uid="{00000000-0006-0000-0600-00007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7" authorId="0" shapeId="0" xr:uid="{00000000-0006-0000-0600-00007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8" authorId="0" shapeId="0" xr:uid="{00000000-0006-0000-0600-00007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49" authorId="0" shapeId="0" xr:uid="{00000000-0006-0000-0600-00007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0" authorId="0" shapeId="0" xr:uid="{00000000-0006-0000-0600-00007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1" authorId="0" shapeId="0" xr:uid="{00000000-0006-0000-0600-00007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2" authorId="0" shapeId="0" xr:uid="{00000000-0006-0000-0600-00007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3" authorId="0" shapeId="0" xr:uid="{00000000-0006-0000-0600-00007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4" authorId="0" shapeId="0" xr:uid="{00000000-0006-0000-0600-00007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5" authorId="0" shapeId="0" xr:uid="{00000000-0006-0000-0600-00007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6" authorId="0" shapeId="0" xr:uid="{00000000-0006-0000-0600-00007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7" authorId="0" shapeId="0" xr:uid="{00000000-0006-0000-0600-00007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8" authorId="0" shapeId="0" xr:uid="{00000000-0006-0000-0600-00007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59" authorId="0" shapeId="0" xr:uid="{00000000-0006-0000-0600-00007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0" authorId="0" shapeId="0" xr:uid="{00000000-0006-0000-0600-00008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1" authorId="0" shapeId="0" xr:uid="{00000000-0006-0000-0600-00008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2" authorId="0" shapeId="0" xr:uid="{00000000-0006-0000-0600-00008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3" authorId="0" shapeId="0" xr:uid="{00000000-0006-0000-0600-00008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4" authorId="0" shapeId="0" xr:uid="{00000000-0006-0000-0600-00008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5" authorId="0" shapeId="0" xr:uid="{00000000-0006-0000-0600-00008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6" authorId="0" shapeId="0" xr:uid="{00000000-0006-0000-0600-00008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7" authorId="0" shapeId="0" xr:uid="{00000000-0006-0000-0600-00008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8" authorId="0" shapeId="0" xr:uid="{00000000-0006-0000-0600-00008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69" authorId="0" shapeId="0" xr:uid="{00000000-0006-0000-0600-00008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0" authorId="0" shapeId="0" xr:uid="{00000000-0006-0000-0600-00008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1" authorId="0" shapeId="0" xr:uid="{00000000-0006-0000-0600-00008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2" authorId="0" shapeId="0" xr:uid="{00000000-0006-0000-0600-00008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3" authorId="0" shapeId="0" xr:uid="{00000000-0006-0000-0600-00008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4" authorId="0" shapeId="0" xr:uid="{00000000-0006-0000-0600-00008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5" authorId="0" shapeId="0" xr:uid="{00000000-0006-0000-0600-00008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6" authorId="0" shapeId="0" xr:uid="{00000000-0006-0000-0600-00009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7" authorId="0" shapeId="0" xr:uid="{00000000-0006-0000-0600-00009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8" authorId="0" shapeId="0" xr:uid="{00000000-0006-0000-0600-00009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79" authorId="0" shapeId="0" xr:uid="{00000000-0006-0000-0600-00009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0" authorId="0" shapeId="0" xr:uid="{00000000-0006-0000-0600-00009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1" authorId="0" shapeId="0" xr:uid="{00000000-0006-0000-0600-00009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2" authorId="0" shapeId="0" xr:uid="{00000000-0006-0000-0600-00009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3" authorId="0" shapeId="0" xr:uid="{00000000-0006-0000-0600-00009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4" authorId="0" shapeId="0" xr:uid="{00000000-0006-0000-0600-00009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5" authorId="0" shapeId="0" xr:uid="{00000000-0006-0000-0600-00009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6" authorId="0" shapeId="0" xr:uid="{00000000-0006-0000-0600-00009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7" authorId="0" shapeId="0" xr:uid="{00000000-0006-0000-0600-00009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8" authorId="0" shapeId="0" xr:uid="{00000000-0006-0000-0600-00009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89" authorId="0" shapeId="0" xr:uid="{00000000-0006-0000-0600-00009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0" authorId="0" shapeId="0" xr:uid="{00000000-0006-0000-0600-00009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1" authorId="0" shapeId="0" xr:uid="{00000000-0006-0000-0600-00009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2" authorId="0" shapeId="0" xr:uid="{00000000-0006-0000-0600-0000A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3" authorId="0" shapeId="0" xr:uid="{00000000-0006-0000-0600-0000A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4" authorId="0" shapeId="0" xr:uid="{00000000-0006-0000-0600-0000A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5" authorId="0" shapeId="0" xr:uid="{00000000-0006-0000-0600-0000A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6" authorId="0" shapeId="0" xr:uid="{00000000-0006-0000-0600-0000A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7" authorId="0" shapeId="0" xr:uid="{00000000-0006-0000-0600-0000A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8" authorId="0" shapeId="0" xr:uid="{00000000-0006-0000-0600-0000A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199" authorId="0" shapeId="0" xr:uid="{00000000-0006-0000-0600-0000A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0" authorId="0" shapeId="0" xr:uid="{00000000-0006-0000-0600-0000A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1" authorId="0" shapeId="0" xr:uid="{00000000-0006-0000-0600-0000A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2" authorId="0" shapeId="0" xr:uid="{00000000-0006-0000-0600-0000A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3" authorId="0" shapeId="0" xr:uid="{00000000-0006-0000-0600-0000A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4" authorId="0" shapeId="0" xr:uid="{00000000-0006-0000-0600-0000A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5" authorId="0" shapeId="0" xr:uid="{00000000-0006-0000-0600-0000A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6" authorId="0" shapeId="0" xr:uid="{00000000-0006-0000-0600-0000A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7" authorId="0" shapeId="0" xr:uid="{00000000-0006-0000-0600-0000A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8" authorId="0" shapeId="0" xr:uid="{00000000-0006-0000-0600-0000B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09" authorId="0" shapeId="0" xr:uid="{00000000-0006-0000-0600-0000B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0" authorId="0" shapeId="0" xr:uid="{00000000-0006-0000-0600-0000B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1" authorId="0" shapeId="0" xr:uid="{00000000-0006-0000-0600-0000B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2" authorId="0" shapeId="0" xr:uid="{00000000-0006-0000-0600-0000B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3" authorId="0" shapeId="0" xr:uid="{00000000-0006-0000-0600-0000B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4" authorId="0" shapeId="0" xr:uid="{00000000-0006-0000-0600-0000B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5" authorId="0" shapeId="0" xr:uid="{00000000-0006-0000-0600-0000B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6" authorId="0" shapeId="0" xr:uid="{00000000-0006-0000-0600-0000B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7" authorId="0" shapeId="0" xr:uid="{00000000-0006-0000-0600-0000B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8" authorId="0" shapeId="0" xr:uid="{00000000-0006-0000-0600-0000B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19" authorId="0" shapeId="0" xr:uid="{00000000-0006-0000-0600-0000B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0" authorId="0" shapeId="0" xr:uid="{00000000-0006-0000-0600-0000B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1" authorId="0" shapeId="0" xr:uid="{00000000-0006-0000-0600-0000B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2" authorId="0" shapeId="0" xr:uid="{00000000-0006-0000-0600-0000B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3" authorId="0" shapeId="0" xr:uid="{00000000-0006-0000-0600-0000B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4" authorId="0" shapeId="0" xr:uid="{00000000-0006-0000-0600-0000C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5" authorId="0" shapeId="0" xr:uid="{00000000-0006-0000-0600-0000C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6" authorId="0" shapeId="0" xr:uid="{00000000-0006-0000-0600-0000C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7" authorId="0" shapeId="0" xr:uid="{00000000-0006-0000-0600-0000C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8" authorId="0" shapeId="0" xr:uid="{00000000-0006-0000-0600-0000C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29" authorId="0" shapeId="0" xr:uid="{00000000-0006-0000-0600-0000C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0" authorId="0" shapeId="0" xr:uid="{00000000-0006-0000-0600-0000C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1" authorId="0" shapeId="0" xr:uid="{00000000-0006-0000-0600-0000C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2" authorId="0" shapeId="0" xr:uid="{00000000-0006-0000-0600-0000C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3" authorId="0" shapeId="0" xr:uid="{00000000-0006-0000-0600-0000C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4" authorId="0" shapeId="0" xr:uid="{00000000-0006-0000-0600-0000C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5" authorId="0" shapeId="0" xr:uid="{00000000-0006-0000-0600-0000C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6" authorId="0" shapeId="0" xr:uid="{00000000-0006-0000-0600-0000C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7" authorId="0" shapeId="0" xr:uid="{00000000-0006-0000-0600-0000C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8" authorId="0" shapeId="0" xr:uid="{00000000-0006-0000-0600-0000C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39" authorId="0" shapeId="0" xr:uid="{00000000-0006-0000-0600-0000C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0" authorId="0" shapeId="0" xr:uid="{00000000-0006-0000-0600-0000D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1" authorId="0" shapeId="0" xr:uid="{00000000-0006-0000-0600-0000D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2" authorId="0" shapeId="0" xr:uid="{00000000-0006-0000-0600-0000D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3" authorId="0" shapeId="0" xr:uid="{00000000-0006-0000-0600-0000D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4" authorId="0" shapeId="0" xr:uid="{00000000-0006-0000-0600-0000D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5" authorId="0" shapeId="0" xr:uid="{00000000-0006-0000-0600-0000D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6" authorId="0" shapeId="0" xr:uid="{00000000-0006-0000-0600-0000D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7" authorId="0" shapeId="0" xr:uid="{00000000-0006-0000-0600-0000D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8" authorId="0" shapeId="0" xr:uid="{00000000-0006-0000-0600-0000D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49" authorId="0" shapeId="0" xr:uid="{00000000-0006-0000-0600-0000D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0" authorId="0" shapeId="0" xr:uid="{00000000-0006-0000-0600-0000D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1" authorId="0" shapeId="0" xr:uid="{00000000-0006-0000-0600-0000D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2" authorId="0" shapeId="0" xr:uid="{00000000-0006-0000-0600-0000D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3" authorId="0" shapeId="0" xr:uid="{00000000-0006-0000-0600-0000D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4" authorId="0" shapeId="0" xr:uid="{00000000-0006-0000-0600-0000D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5" authorId="0" shapeId="0" xr:uid="{00000000-0006-0000-0600-0000D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6" authorId="0" shapeId="0" xr:uid="{00000000-0006-0000-0600-0000E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7" authorId="0" shapeId="0" xr:uid="{00000000-0006-0000-0600-0000E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8" authorId="0" shapeId="0" xr:uid="{00000000-0006-0000-0600-0000E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59" authorId="0" shapeId="0" xr:uid="{00000000-0006-0000-0600-0000E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0" authorId="0" shapeId="0" xr:uid="{00000000-0006-0000-0600-0000E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1" authorId="0" shapeId="0" xr:uid="{00000000-0006-0000-0600-0000E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2" authorId="0" shapeId="0" xr:uid="{00000000-0006-0000-0600-0000E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3" authorId="0" shapeId="0" xr:uid="{00000000-0006-0000-0600-0000E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4" authorId="0" shapeId="0" xr:uid="{00000000-0006-0000-0600-0000E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5" authorId="0" shapeId="0" xr:uid="{00000000-0006-0000-0600-0000E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6" authorId="0" shapeId="0" xr:uid="{00000000-0006-0000-0600-0000E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7" authorId="0" shapeId="0" xr:uid="{00000000-0006-0000-0600-0000E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8" authorId="0" shapeId="0" xr:uid="{00000000-0006-0000-0600-0000E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69" authorId="0" shapeId="0" xr:uid="{00000000-0006-0000-0600-0000E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0" authorId="0" shapeId="0" xr:uid="{00000000-0006-0000-0600-0000E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1" authorId="0" shapeId="0" xr:uid="{00000000-0006-0000-0600-0000E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2" authorId="0" shapeId="0" xr:uid="{00000000-0006-0000-0600-0000F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3" authorId="0" shapeId="0" xr:uid="{00000000-0006-0000-0600-0000F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4" authorId="0" shapeId="0" xr:uid="{00000000-0006-0000-0600-0000F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5" authorId="0" shapeId="0" xr:uid="{00000000-0006-0000-0600-0000F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6" authorId="0" shapeId="0" xr:uid="{00000000-0006-0000-0600-0000F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7" authorId="0" shapeId="0" xr:uid="{00000000-0006-0000-0600-0000F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8" authorId="0" shapeId="0" xr:uid="{00000000-0006-0000-0600-0000F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79" authorId="0" shapeId="0" xr:uid="{00000000-0006-0000-0600-0000F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80" authorId="0" shapeId="0" xr:uid="{00000000-0006-0000-0600-0000F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81" authorId="0" shapeId="0" xr:uid="{00000000-0006-0000-0600-0000F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82" authorId="0" shapeId="0" xr:uid="{00000000-0006-0000-0600-0000F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83" authorId="0" shapeId="0" xr:uid="{00000000-0006-0000-0600-0000F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84" authorId="0" shapeId="0" xr:uid="{00000000-0006-0000-0600-0000F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85" authorId="0" shapeId="0" xr:uid="{00000000-0006-0000-0600-0000F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87" authorId="0" shapeId="0" xr:uid="{00000000-0006-0000-0600-0000F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88" authorId="0" shapeId="0" xr:uid="{00000000-0006-0000-0600-0000F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89" authorId="0" shapeId="0" xr:uid="{00000000-0006-0000-0600-00000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0" authorId="0" shapeId="0" xr:uid="{00000000-0006-0000-0600-00000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1" authorId="0" shapeId="0" xr:uid="{00000000-0006-0000-0600-00000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2" authorId="0" shapeId="0" xr:uid="{00000000-0006-0000-0600-00000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3" authorId="0" shapeId="0" xr:uid="{00000000-0006-0000-0600-00000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4" authorId="0" shapeId="0" xr:uid="{00000000-0006-0000-0600-00000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5" authorId="0" shapeId="0" xr:uid="{00000000-0006-0000-0600-00000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6" authorId="0" shapeId="0" xr:uid="{00000000-0006-0000-0600-00000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7" authorId="0" shapeId="0" xr:uid="{00000000-0006-0000-0600-00000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8" authorId="0" shapeId="0" xr:uid="{00000000-0006-0000-0600-00000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299" authorId="0" shapeId="0" xr:uid="{00000000-0006-0000-0600-00000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0" authorId="0" shapeId="0" xr:uid="{00000000-0006-0000-0600-00000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1" authorId="0" shapeId="0" xr:uid="{00000000-0006-0000-0600-00000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2" authorId="0" shapeId="0" xr:uid="{00000000-0006-0000-0600-00000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3" authorId="0" shapeId="0" xr:uid="{00000000-0006-0000-0600-00000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4" authorId="0" shapeId="0" xr:uid="{00000000-0006-0000-0600-00000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5" authorId="0" shapeId="0" xr:uid="{00000000-0006-0000-0600-00001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6" authorId="0" shapeId="0" xr:uid="{00000000-0006-0000-0600-00001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7" authorId="0" shapeId="0" xr:uid="{00000000-0006-0000-0600-00001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8" authorId="0" shapeId="0" xr:uid="{00000000-0006-0000-0600-00001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09" authorId="0" shapeId="0" xr:uid="{00000000-0006-0000-0600-00001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0" authorId="0" shapeId="0" xr:uid="{00000000-0006-0000-0600-00001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1" authorId="0" shapeId="0" xr:uid="{00000000-0006-0000-0600-00001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2" authorId="0" shapeId="0" xr:uid="{00000000-0006-0000-0600-00001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3" authorId="0" shapeId="0" xr:uid="{00000000-0006-0000-0600-00001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4" authorId="0" shapeId="0" xr:uid="{00000000-0006-0000-0600-00001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5" authorId="0" shapeId="0" xr:uid="{00000000-0006-0000-0600-00001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6" authorId="0" shapeId="0" xr:uid="{00000000-0006-0000-0600-00001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7" authorId="0" shapeId="0" xr:uid="{00000000-0006-0000-0600-00001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8" authorId="0" shapeId="0" xr:uid="{00000000-0006-0000-0600-00001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19" authorId="0" shapeId="0" xr:uid="{00000000-0006-0000-0600-00001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0" authorId="0" shapeId="0" xr:uid="{00000000-0006-0000-0600-00001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1" authorId="0" shapeId="0" xr:uid="{00000000-0006-0000-0600-00002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2" authorId="0" shapeId="0" xr:uid="{00000000-0006-0000-0600-00002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3" authorId="0" shapeId="0" xr:uid="{00000000-0006-0000-0600-00002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4" authorId="0" shapeId="0" xr:uid="{00000000-0006-0000-0600-00002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5" authorId="0" shapeId="0" xr:uid="{00000000-0006-0000-0600-00002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6" authorId="0" shapeId="0" xr:uid="{00000000-0006-0000-0600-00002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7" authorId="0" shapeId="0" xr:uid="{00000000-0006-0000-0600-00002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8" authorId="0" shapeId="0" xr:uid="{00000000-0006-0000-0600-00002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29" authorId="0" shapeId="0" xr:uid="{00000000-0006-0000-0600-00002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0" authorId="0" shapeId="0" xr:uid="{00000000-0006-0000-0600-00002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1" authorId="0" shapeId="0" xr:uid="{00000000-0006-0000-0600-00002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2" authorId="0" shapeId="0" xr:uid="{00000000-0006-0000-0600-00002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3" authorId="0" shapeId="0" xr:uid="{00000000-0006-0000-0600-00002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4" authorId="0" shapeId="0" xr:uid="{00000000-0006-0000-0600-00002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5" authorId="0" shapeId="0" xr:uid="{00000000-0006-0000-0600-00002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6" authorId="0" shapeId="0" xr:uid="{00000000-0006-0000-0600-00002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7" authorId="0" shapeId="0" xr:uid="{00000000-0006-0000-0600-00003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8" authorId="0" shapeId="0" xr:uid="{00000000-0006-0000-0600-00003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39" authorId="0" shapeId="0" xr:uid="{00000000-0006-0000-0600-00003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0" authorId="0" shapeId="0" xr:uid="{00000000-0006-0000-0600-00003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1" authorId="0" shapeId="0" xr:uid="{00000000-0006-0000-0600-00003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2" authorId="0" shapeId="0" xr:uid="{00000000-0006-0000-0600-00003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3" authorId="0" shapeId="0" xr:uid="{00000000-0006-0000-0600-00003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4" authorId="0" shapeId="0" xr:uid="{00000000-0006-0000-0600-00003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5" authorId="0" shapeId="0" xr:uid="{00000000-0006-0000-0600-00003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6" authorId="0" shapeId="0" xr:uid="{00000000-0006-0000-0600-00003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7" authorId="0" shapeId="0" xr:uid="{00000000-0006-0000-0600-00003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8" authorId="0" shapeId="0" xr:uid="{00000000-0006-0000-0600-00003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49" authorId="0" shapeId="0" xr:uid="{00000000-0006-0000-0600-00003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0" authorId="0" shapeId="0" xr:uid="{00000000-0006-0000-0600-00003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1" authorId="0" shapeId="0" xr:uid="{00000000-0006-0000-0600-00003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2" authorId="0" shapeId="0" xr:uid="{00000000-0006-0000-0600-00003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3" authorId="0" shapeId="0" xr:uid="{00000000-0006-0000-0600-00004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4" authorId="0" shapeId="0" xr:uid="{00000000-0006-0000-0600-00004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5" authorId="0" shapeId="0" xr:uid="{00000000-0006-0000-0600-00004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6" authorId="0" shapeId="0" xr:uid="{00000000-0006-0000-0600-00004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7" authorId="0" shapeId="0" xr:uid="{00000000-0006-0000-0600-00004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8" authorId="0" shapeId="0" xr:uid="{00000000-0006-0000-0600-00004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59" authorId="0" shapeId="0" xr:uid="{00000000-0006-0000-0600-00004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60" authorId="0" shapeId="0" xr:uid="{00000000-0006-0000-0600-00004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61" authorId="0" shapeId="0" xr:uid="{00000000-0006-0000-0600-00004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62" authorId="0" shapeId="0" xr:uid="{00000000-0006-0000-0600-00004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63" authorId="0" shapeId="0" xr:uid="{00000000-0006-0000-0600-00004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374" authorId="0" shapeId="0" xr:uid="{00000000-0006-0000-0600-00004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Y P&amp;ID, HASTA HOJA 15 UNION 203  - KM 2,38, IMPRESIÓN MAQUETA</t>
        </r>
      </text>
    </comment>
    <comment ref="I456" authorId="0" shapeId="0" xr:uid="{00000000-0006-0000-0600-00004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57" authorId="0" shapeId="0" xr:uid="{00000000-0006-0000-0600-00004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58" authorId="0" shapeId="0" xr:uid="{00000000-0006-0000-0600-00004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59" authorId="0" shapeId="0" xr:uid="{00000000-0006-0000-0600-00004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0" authorId="0" shapeId="0" xr:uid="{00000000-0006-0000-0600-00005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1" authorId="0" shapeId="0" xr:uid="{00000000-0006-0000-0600-00005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2" authorId="0" shapeId="0" xr:uid="{00000000-0006-0000-0600-00005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3" authorId="0" shapeId="0" xr:uid="{00000000-0006-0000-0600-00005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4" authorId="0" shapeId="0" xr:uid="{00000000-0006-0000-0600-00005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5" authorId="0" shapeId="0" xr:uid="{00000000-0006-0000-0600-00005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6" authorId="0" shapeId="0" xr:uid="{00000000-0006-0000-0600-00005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7" authorId="0" shapeId="0" xr:uid="{00000000-0006-0000-0600-00005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8" authorId="0" shapeId="0" xr:uid="{00000000-0006-0000-0600-00005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69" authorId="0" shapeId="0" xr:uid="{00000000-0006-0000-0600-00005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0" authorId="0" shapeId="0" xr:uid="{00000000-0006-0000-0600-00005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1" authorId="0" shapeId="0" xr:uid="{00000000-0006-0000-0600-00005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2" authorId="0" shapeId="0" xr:uid="{00000000-0006-0000-0600-00005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3" authorId="0" shapeId="0" xr:uid="{00000000-0006-0000-0600-00005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4" authorId="0" shapeId="0" xr:uid="{00000000-0006-0000-0600-00005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5" authorId="0" shapeId="0" xr:uid="{00000000-0006-0000-0600-00005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6" authorId="0" shapeId="0" xr:uid="{00000000-0006-0000-0600-00006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7" authorId="0" shapeId="0" xr:uid="{00000000-0006-0000-0600-00006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8" authorId="0" shapeId="0" xr:uid="{00000000-0006-0000-0600-00006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79" authorId="0" shapeId="0" xr:uid="{00000000-0006-0000-0600-00006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0" authorId="0" shapeId="0" xr:uid="{00000000-0006-0000-0600-00006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1" authorId="0" shapeId="0" xr:uid="{00000000-0006-0000-0600-00006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2" authorId="0" shapeId="0" xr:uid="{00000000-0006-0000-0600-00006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3" authorId="0" shapeId="0" xr:uid="{00000000-0006-0000-0600-00006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4" authorId="0" shapeId="0" xr:uid="{00000000-0006-0000-0600-00006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5" authorId="0" shapeId="0" xr:uid="{00000000-0006-0000-0600-00006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6" authorId="0" shapeId="0" xr:uid="{00000000-0006-0000-0600-00006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7" authorId="0" shapeId="0" xr:uid="{00000000-0006-0000-0600-00006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8" authorId="0" shapeId="0" xr:uid="{00000000-0006-0000-0600-00006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89" authorId="0" shapeId="0" xr:uid="{00000000-0006-0000-0600-00006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0" authorId="0" shapeId="0" xr:uid="{00000000-0006-0000-0600-00006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1" authorId="0" shapeId="0" xr:uid="{00000000-0006-0000-0600-00006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2" authorId="0" shapeId="0" xr:uid="{00000000-0006-0000-0600-00007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3" authorId="0" shapeId="0" xr:uid="{00000000-0006-0000-0600-00007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4" authorId="0" shapeId="0" xr:uid="{00000000-0006-0000-0600-00007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5" authorId="0" shapeId="0" xr:uid="{00000000-0006-0000-0600-00007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6" authorId="0" shapeId="0" xr:uid="{00000000-0006-0000-0600-00007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7" authorId="0" shapeId="0" xr:uid="{00000000-0006-0000-0600-00007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8" authorId="0" shapeId="0" xr:uid="{00000000-0006-0000-0600-00007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499" authorId="0" shapeId="0" xr:uid="{00000000-0006-0000-0600-00007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509" authorId="0" shapeId="0" xr:uid="{00000000-0006-0000-0600-00007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0" authorId="0" shapeId="0" xr:uid="{00000000-0006-0000-0600-00007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1" authorId="0" shapeId="0" xr:uid="{00000000-0006-0000-0600-00007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2" authorId="0" shapeId="0" xr:uid="{00000000-0006-0000-0600-00007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3" authorId="0" shapeId="0" xr:uid="{00000000-0006-0000-0600-00007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4" authorId="0" shapeId="0" xr:uid="{00000000-0006-0000-0600-00007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5" authorId="0" shapeId="0" xr:uid="{00000000-0006-0000-0600-00007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6" authorId="0" shapeId="0" xr:uid="{00000000-0006-0000-0600-00007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7" authorId="0" shapeId="0" xr:uid="{00000000-0006-0000-0600-00008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8" authorId="0" shapeId="0" xr:uid="{00000000-0006-0000-0600-00008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19" authorId="0" shapeId="0" xr:uid="{00000000-0006-0000-0600-00008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0" authorId="0" shapeId="0" xr:uid="{00000000-0006-0000-0600-00008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1" authorId="0" shapeId="0" xr:uid="{00000000-0006-0000-0600-00008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2" authorId="0" shapeId="0" xr:uid="{00000000-0006-0000-0600-00008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3" authorId="0" shapeId="0" xr:uid="{00000000-0006-0000-0600-00008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4" authorId="0" shapeId="0" xr:uid="{00000000-0006-0000-0600-00008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5" authorId="0" shapeId="0" xr:uid="{00000000-0006-0000-0600-00008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6" authorId="0" shapeId="0" xr:uid="{00000000-0006-0000-0600-00008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7" authorId="0" shapeId="0" xr:uid="{00000000-0006-0000-0600-00008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8" authorId="0" shapeId="0" xr:uid="{00000000-0006-0000-0600-00008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29" authorId="0" shapeId="0" xr:uid="{00000000-0006-0000-0600-00008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30" authorId="0" shapeId="0" xr:uid="{00000000-0006-0000-0600-00008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31" authorId="0" shapeId="0" xr:uid="{00000000-0006-0000-0600-00008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32" authorId="0" shapeId="0" xr:uid="{00000000-0006-0000-0600-00008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33" authorId="0" shapeId="0" xr:uid="{00000000-0006-0000-0600-00009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34" authorId="0" shapeId="0" xr:uid="{00000000-0006-0000-0600-00009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 </t>
        </r>
      </text>
    </comment>
    <comment ref="I590" authorId="0" shapeId="0" xr:uid="{00000000-0006-0000-0600-00009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591" authorId="0" shapeId="0" xr:uid="{00000000-0006-0000-0600-00009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592" authorId="0" shapeId="0" xr:uid="{00000000-0006-0000-0600-00009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593" authorId="0" shapeId="0" xr:uid="{00000000-0006-0000-0600-00009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594" authorId="0" shapeId="0" xr:uid="{00000000-0006-0000-0600-00009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595" authorId="0" shapeId="0" xr:uid="{00000000-0006-0000-0600-00009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596" authorId="0" shapeId="0" xr:uid="{00000000-0006-0000-0600-00009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597" authorId="0" shapeId="0" xr:uid="{00000000-0006-0000-0600-00009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598" authorId="0" shapeId="0" xr:uid="{00000000-0006-0000-0600-00009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599" authorId="0" shapeId="0" xr:uid="{00000000-0006-0000-0600-00009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0" authorId="0" shapeId="0" xr:uid="{00000000-0006-0000-0600-00009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1" authorId="0" shapeId="0" xr:uid="{00000000-0006-0000-0600-00009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2" authorId="0" shapeId="0" xr:uid="{00000000-0006-0000-0600-00009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3" authorId="0" shapeId="0" xr:uid="{00000000-0006-0000-0600-00009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4" authorId="0" shapeId="0" xr:uid="{00000000-0006-0000-0600-0000A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5" authorId="0" shapeId="0" xr:uid="{00000000-0006-0000-0600-0000A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6" authorId="0" shapeId="0" xr:uid="{00000000-0006-0000-0600-0000A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7" authorId="0" shapeId="0" xr:uid="{00000000-0006-0000-0600-0000A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8" authorId="0" shapeId="0" xr:uid="{00000000-0006-0000-0600-0000A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09" authorId="0" shapeId="0" xr:uid="{00000000-0006-0000-0600-0000A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0" authorId="0" shapeId="0" xr:uid="{00000000-0006-0000-0600-0000A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1" authorId="0" shapeId="0" xr:uid="{00000000-0006-0000-0600-0000A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2" authorId="0" shapeId="0" xr:uid="{00000000-0006-0000-0600-0000A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3" authorId="0" shapeId="0" xr:uid="{00000000-0006-0000-0600-0000A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4" authorId="0" shapeId="0" xr:uid="{00000000-0006-0000-0600-0000A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5" authorId="0" shapeId="0" xr:uid="{00000000-0006-0000-0600-0000A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6" authorId="0" shapeId="0" xr:uid="{00000000-0006-0000-0600-0000A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7" authorId="0" shapeId="0" xr:uid="{00000000-0006-0000-0600-0000A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8" authorId="0" shapeId="0" xr:uid="{00000000-0006-0000-0600-0000A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19" authorId="0" shapeId="0" xr:uid="{00000000-0006-0000-0600-0000A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0" authorId="0" shapeId="0" xr:uid="{00000000-0006-0000-0600-0000B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1" authorId="0" shapeId="0" xr:uid="{00000000-0006-0000-0600-0000B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2" authorId="0" shapeId="0" xr:uid="{00000000-0006-0000-0600-0000B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3" authorId="0" shapeId="0" xr:uid="{00000000-0006-0000-0600-0000B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4" authorId="0" shapeId="0" xr:uid="{00000000-0006-0000-0600-0000B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5" authorId="0" shapeId="0" xr:uid="{00000000-0006-0000-0600-0000B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6" authorId="0" shapeId="0" xr:uid="{00000000-0006-0000-0600-0000B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7" authorId="0" shapeId="0" xr:uid="{00000000-0006-0000-0600-0000B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8" authorId="0" shapeId="0" xr:uid="{00000000-0006-0000-0600-0000B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29" authorId="0" shapeId="0" xr:uid="{00000000-0006-0000-0600-0000B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0" authorId="0" shapeId="0" xr:uid="{00000000-0006-0000-0600-0000B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1" authorId="0" shapeId="0" xr:uid="{00000000-0006-0000-0600-0000B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2" authorId="0" shapeId="0" xr:uid="{00000000-0006-0000-0600-0000B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3" authorId="0" shapeId="0" xr:uid="{00000000-0006-0000-0600-0000B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4" authorId="0" shapeId="0" xr:uid="{00000000-0006-0000-0600-0000B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5" authorId="0" shapeId="0" xr:uid="{00000000-0006-0000-0600-0000B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6" authorId="0" shapeId="0" xr:uid="{00000000-0006-0000-0600-0000C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7" authorId="0" shapeId="0" xr:uid="{00000000-0006-0000-0600-0000C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8" authorId="0" shapeId="0" xr:uid="{00000000-0006-0000-0600-0000C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39" authorId="0" shapeId="0" xr:uid="{00000000-0006-0000-0600-0000C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0" authorId="0" shapeId="0" xr:uid="{00000000-0006-0000-0600-0000C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1" authorId="0" shapeId="0" xr:uid="{00000000-0006-0000-0600-0000C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2" authorId="0" shapeId="0" xr:uid="{00000000-0006-0000-0600-0000C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3" authorId="0" shapeId="0" xr:uid="{00000000-0006-0000-0600-0000C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4" authorId="0" shapeId="0" xr:uid="{00000000-0006-0000-0600-0000C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5" authorId="0" shapeId="0" xr:uid="{00000000-0006-0000-0600-0000C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6" authorId="0" shapeId="0" xr:uid="{00000000-0006-0000-0600-0000C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7" authorId="0" shapeId="0" xr:uid="{00000000-0006-0000-0600-0000C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8" authorId="0" shapeId="0" xr:uid="{00000000-0006-0000-0600-0000C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49" authorId="0" shapeId="0" xr:uid="{00000000-0006-0000-0600-0000C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0" authorId="0" shapeId="0" xr:uid="{00000000-0006-0000-0600-0000C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1" authorId="0" shapeId="0" xr:uid="{00000000-0006-0000-0600-0000C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2" authorId="0" shapeId="0" xr:uid="{00000000-0006-0000-0600-0000D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3" authorId="0" shapeId="0" xr:uid="{00000000-0006-0000-0600-0000D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4" authorId="0" shapeId="0" xr:uid="{00000000-0006-0000-0600-0000D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5" authorId="0" shapeId="0" xr:uid="{00000000-0006-0000-0600-0000D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6" authorId="0" shapeId="0" xr:uid="{00000000-0006-0000-0600-0000D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7" authorId="0" shapeId="0" xr:uid="{00000000-0006-0000-0600-0000D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8" authorId="0" shapeId="0" xr:uid="{00000000-0006-0000-0600-0000D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59" authorId="0" shapeId="0" xr:uid="{00000000-0006-0000-0600-0000D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0" authorId="0" shapeId="0" xr:uid="{00000000-0006-0000-0600-0000D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1" authorId="0" shapeId="0" xr:uid="{00000000-0006-0000-0600-0000D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2" authorId="0" shapeId="0" xr:uid="{00000000-0006-0000-0600-0000D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3" authorId="0" shapeId="0" xr:uid="{00000000-0006-0000-0600-0000D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4" authorId="0" shapeId="0" xr:uid="{00000000-0006-0000-0600-0000D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5" authorId="0" shapeId="0" xr:uid="{00000000-0006-0000-0600-0000D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6" authorId="0" shapeId="0" xr:uid="{00000000-0006-0000-0600-0000D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7" authorId="0" shapeId="0" xr:uid="{00000000-0006-0000-0600-0000D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8" authorId="0" shapeId="0" xr:uid="{00000000-0006-0000-0600-0000E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69" authorId="0" shapeId="0" xr:uid="{00000000-0006-0000-0600-0000E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0" authorId="0" shapeId="0" xr:uid="{00000000-0006-0000-0600-0000E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1" authorId="0" shapeId="0" xr:uid="{00000000-0006-0000-0600-0000E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2" authorId="0" shapeId="0" xr:uid="{00000000-0006-0000-0600-0000E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3" authorId="0" shapeId="0" xr:uid="{00000000-0006-0000-0600-0000E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4" authorId="0" shapeId="0" xr:uid="{00000000-0006-0000-0600-0000E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5" authorId="0" shapeId="0" xr:uid="{00000000-0006-0000-0600-0000E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6" authorId="0" shapeId="0" xr:uid="{00000000-0006-0000-0600-0000E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7" authorId="0" shapeId="0" xr:uid="{00000000-0006-0000-0600-0000E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8" authorId="0" shapeId="0" xr:uid="{00000000-0006-0000-0600-0000E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79" authorId="0" shapeId="0" xr:uid="{00000000-0006-0000-0600-0000E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0" authorId="0" shapeId="0" xr:uid="{00000000-0006-0000-0600-0000E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1" authorId="0" shapeId="0" xr:uid="{00000000-0006-0000-0600-0000E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2" authorId="0" shapeId="0" xr:uid="{00000000-0006-0000-0600-0000E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3" authorId="0" shapeId="0" xr:uid="{00000000-0006-0000-0600-0000E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4" authorId="0" shapeId="0" xr:uid="{00000000-0006-0000-0600-0000F0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5" authorId="0" shapeId="0" xr:uid="{00000000-0006-0000-0600-0000F1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6" authorId="0" shapeId="0" xr:uid="{00000000-0006-0000-0600-0000F2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7" authorId="0" shapeId="0" xr:uid="{00000000-0006-0000-0600-0000F3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8" authorId="0" shapeId="0" xr:uid="{00000000-0006-0000-0600-0000F4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89" authorId="0" shapeId="0" xr:uid="{00000000-0006-0000-0600-0000F5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0" authorId="0" shapeId="0" xr:uid="{00000000-0006-0000-0600-0000F6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1" authorId="0" shapeId="0" xr:uid="{00000000-0006-0000-0600-0000F7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2" authorId="0" shapeId="0" xr:uid="{00000000-0006-0000-0600-0000F8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3" authorId="0" shapeId="0" xr:uid="{00000000-0006-0000-0600-0000F9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4" authorId="0" shapeId="0" xr:uid="{00000000-0006-0000-0600-0000FA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5" authorId="0" shapeId="0" xr:uid="{00000000-0006-0000-0600-0000FB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6" authorId="0" shapeId="0" xr:uid="{00000000-0006-0000-0600-0000FC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7" authorId="0" shapeId="0" xr:uid="{00000000-0006-0000-0600-0000FD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8" authorId="0" shapeId="0" xr:uid="{00000000-0006-0000-0600-0000FE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699" authorId="0" shapeId="0" xr:uid="{00000000-0006-0000-0600-0000FF01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0" authorId="0" shapeId="0" xr:uid="{00000000-0006-0000-0600-000000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1" authorId="0" shapeId="0" xr:uid="{00000000-0006-0000-0600-000001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2" authorId="0" shapeId="0" xr:uid="{00000000-0006-0000-0600-000002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3" authorId="0" shapeId="0" xr:uid="{00000000-0006-0000-0600-000003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4" authorId="0" shapeId="0" xr:uid="{00000000-0006-0000-0600-000004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5" authorId="0" shapeId="0" xr:uid="{00000000-0006-0000-0600-000005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6" authorId="0" shapeId="0" xr:uid="{00000000-0006-0000-0600-000006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7" authorId="0" shapeId="0" xr:uid="{00000000-0006-0000-0600-000007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8" authorId="0" shapeId="0" xr:uid="{00000000-0006-0000-0600-000008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09" authorId="0" shapeId="0" xr:uid="{00000000-0006-0000-0600-000009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0" authorId="0" shapeId="0" xr:uid="{00000000-0006-0000-0600-00000A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1" authorId="0" shapeId="0" xr:uid="{00000000-0006-0000-0600-00000B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2" authorId="0" shapeId="0" xr:uid="{00000000-0006-0000-0600-00000C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3" authorId="0" shapeId="0" xr:uid="{00000000-0006-0000-0600-00000D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4" authorId="0" shapeId="0" xr:uid="{00000000-0006-0000-0600-00000E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5" authorId="0" shapeId="0" xr:uid="{00000000-0006-0000-0600-00000F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6" authorId="0" shapeId="0" xr:uid="{00000000-0006-0000-0600-000010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7" authorId="0" shapeId="0" xr:uid="{00000000-0006-0000-0600-000011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8" authorId="0" shapeId="0" xr:uid="{00000000-0006-0000-0600-000012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19" authorId="0" shapeId="0" xr:uid="{00000000-0006-0000-0600-000013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0" authorId="0" shapeId="0" xr:uid="{00000000-0006-0000-0600-000014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1" authorId="0" shapeId="0" xr:uid="{00000000-0006-0000-0600-000015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2" authorId="0" shapeId="0" xr:uid="{00000000-0006-0000-0600-000016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3" authorId="0" shapeId="0" xr:uid="{00000000-0006-0000-0600-000017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4" authorId="0" shapeId="0" xr:uid="{00000000-0006-0000-0600-000018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5" authorId="0" shapeId="0" xr:uid="{00000000-0006-0000-0600-000019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6" authorId="0" shapeId="0" xr:uid="{00000000-0006-0000-0600-00001A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7" authorId="0" shapeId="0" xr:uid="{00000000-0006-0000-0600-00001B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8" authorId="0" shapeId="0" xr:uid="{00000000-0006-0000-0600-00001C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29" authorId="0" shapeId="0" xr:uid="{00000000-0006-0000-0600-00001D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0" authorId="0" shapeId="0" xr:uid="{00000000-0006-0000-0600-00001E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1" authorId="0" shapeId="0" xr:uid="{00000000-0006-0000-0600-00001F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2" authorId="0" shapeId="0" xr:uid="{00000000-0006-0000-0600-000020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3" authorId="0" shapeId="0" xr:uid="{00000000-0006-0000-0600-000021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4" authorId="0" shapeId="0" xr:uid="{00000000-0006-0000-0600-000022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5" authorId="0" shapeId="0" xr:uid="{00000000-0006-0000-0600-000023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6" authorId="0" shapeId="0" xr:uid="{00000000-0006-0000-0600-000024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7" authorId="0" shapeId="0" xr:uid="{00000000-0006-0000-0600-000025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8" authorId="0" shapeId="0" xr:uid="{00000000-0006-0000-0600-000026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739" authorId="0" shapeId="0" xr:uid="{00000000-0006-0000-0600-000027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    POR MAQUETA</t>
        </r>
      </text>
    </comment>
    <comment ref="I3173" authorId="0" shapeId="0" xr:uid="{00000000-0006-0000-0600-000028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74" authorId="0" shapeId="0" xr:uid="{00000000-0006-0000-0600-000029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75" authorId="0" shapeId="0" xr:uid="{00000000-0006-0000-0600-00002A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76" authorId="0" shapeId="0" xr:uid="{00000000-0006-0000-0600-00002B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77" authorId="0" shapeId="0" xr:uid="{00000000-0006-0000-0600-00002C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78" authorId="0" shapeId="0" xr:uid="{00000000-0006-0000-0600-00002D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79" authorId="0" shapeId="0" xr:uid="{00000000-0006-0000-0600-00002E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80" authorId="0" shapeId="0" xr:uid="{00000000-0006-0000-0600-00002F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81" authorId="0" shapeId="0" xr:uid="{00000000-0006-0000-0600-000030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82" authorId="0" shapeId="0" xr:uid="{00000000-0006-0000-0600-000031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83" authorId="0" shapeId="0" xr:uid="{00000000-0006-0000-0600-000032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84" authorId="0" shapeId="0" xr:uid="{00000000-0006-0000-0600-000033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  <comment ref="I3185" authorId="0" shapeId="0" xr:uid="{00000000-0006-0000-0600-00003402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UNIONES EN IMPRESIÓN MAQUETA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Boris gallardo isla</author>
  </authors>
  <commentList>
    <comment ref="F4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Codificacion según plano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N2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cambia a 710, HOMOLOGAR A 2.2.2.2.18?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  <author>Boris gallardo isla</author>
  </authors>
  <commentList>
    <comment ref="I6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7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10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520, se suman 30 m por variaciones
</t>
        </r>
      </text>
    </comment>
    <comment ref="AG10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27 uniones</t>
        </r>
      </text>
    </comment>
    <comment ref="I1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</t>
        </r>
      </text>
    </comment>
    <comment ref="I22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EN EL PLANO CODIFICADA COMO LINEA961</t>
        </r>
      </text>
    </comment>
    <comment ref="I70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AG85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1 union en taller</t>
        </r>
      </text>
    </comment>
    <comment ref="AG95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1 union 6 m</t>
        </r>
      </text>
    </comment>
    <comment ref="I99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170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175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AG175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9 uniones 14" en taller misc</t>
        </r>
      </text>
    </comment>
    <comment ref="AG176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Administrador
Fabricacion 2 uniones bw 14"</t>
        </r>
      </text>
    </comment>
    <comment ref="AG177" authorId="0" shapeId="0" xr:uid="{00000000-0006-0000-1100-00000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1 union bw fabricacion</t>
        </r>
      </text>
    </comment>
    <comment ref="I178" authorId="0" shapeId="0" xr:uid="{00000000-0006-0000-1100-00001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AG178" authorId="0" shapeId="0" xr:uid="{00000000-0006-0000-1100-000011000000}">
      <text>
        <r>
          <rPr>
            <b/>
            <sz val="9"/>
            <color indexed="81"/>
            <rFont val="Tahoma"/>
            <family val="2"/>
          </rPr>
          <t>Administrador
448 m montaje + 24 uniones en taller x 6 m = 592</t>
        </r>
      </text>
    </comment>
    <comment ref="I179" authorId="0" shapeId="0" xr:uid="{00000000-0006-0000-1100-00001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187" authorId="1" shapeId="0" xr:uid="{00000000-0006-0000-1100-00001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188" authorId="1" shapeId="0" xr:uid="{00000000-0006-0000-1100-00001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189" authorId="1" shapeId="0" xr:uid="{00000000-0006-0000-1100-00001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195" authorId="1" shapeId="0" xr:uid="{00000000-0006-0000-1100-000016000000}">
      <text>
        <r>
          <rPr>
            <b/>
            <sz val="9"/>
            <color indexed="81"/>
            <rFont val="Tahoma"/>
            <family val="2"/>
          </rPr>
          <t>por Maqueta</t>
        </r>
      </text>
    </comment>
    <comment ref="I196" authorId="1" shapeId="0" xr:uid="{00000000-0006-0000-1100-000017000000}">
      <text>
        <r>
          <rPr>
            <b/>
            <sz val="9"/>
            <color indexed="81"/>
            <rFont val="Tahoma"/>
            <family val="2"/>
          </rPr>
          <t>por Maqueta</t>
        </r>
      </text>
    </comment>
    <comment ref="I197" authorId="1" shapeId="0" xr:uid="{00000000-0006-0000-1100-000018000000}">
      <text>
        <r>
          <rPr>
            <b/>
            <sz val="9"/>
            <color indexed="81"/>
            <rFont val="Tahoma"/>
            <family val="2"/>
          </rPr>
          <t>por Maqueta</t>
        </r>
      </text>
    </comment>
    <comment ref="I211" authorId="1" shapeId="0" xr:uid="{00000000-0006-0000-1100-00001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212" authorId="1" shapeId="0" xr:uid="{00000000-0006-0000-1100-00001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229" authorId="0" shapeId="0" xr:uid="{00000000-0006-0000-1100-00001B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230" authorId="1" shapeId="0" xr:uid="{00000000-0006-0000-1100-00001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242" authorId="0" shapeId="0" xr:uid="{00000000-0006-0000-1100-00001D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251" authorId="1" shapeId="0" xr:uid="{00000000-0006-0000-1100-00001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AG428" authorId="0" shapeId="0" xr:uid="{00000000-0006-0000-1100-00001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1 union
</t>
        </r>
      </text>
    </comment>
    <comment ref="I430" authorId="1" shapeId="0" xr:uid="{00000000-0006-0000-1100-00002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AG430" authorId="0" shapeId="0" xr:uid="{00000000-0006-0000-1100-00002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1 union</t>
        </r>
      </text>
    </comment>
    <comment ref="I431" authorId="1" shapeId="0" xr:uid="{00000000-0006-0000-1100-00002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32" authorId="1" shapeId="0" xr:uid="{00000000-0006-0000-1100-00002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33" authorId="1" shapeId="0" xr:uid="{00000000-0006-0000-1100-00002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34" authorId="1" shapeId="0" xr:uid="{00000000-0006-0000-1100-00002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35" authorId="1" shapeId="0" xr:uid="{00000000-0006-0000-1100-00002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36" authorId="1" shapeId="0" xr:uid="{00000000-0006-0000-1100-00002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AG436" authorId="0" shapeId="0" xr:uid="{00000000-0006-0000-1100-000028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1 union
</t>
        </r>
      </text>
    </comment>
    <comment ref="I437" authorId="1" shapeId="0" xr:uid="{00000000-0006-0000-1100-00002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38" authorId="1" shapeId="0" xr:uid="{00000000-0006-0000-1100-00002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0" authorId="1" shapeId="0" xr:uid="{00000000-0006-0000-1100-00002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1" authorId="1" shapeId="0" xr:uid="{00000000-0006-0000-1100-00002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2" authorId="1" shapeId="0" xr:uid="{00000000-0006-0000-1100-00002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3" authorId="1" shapeId="0" xr:uid="{00000000-0006-0000-1100-00002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4" authorId="1" shapeId="0" xr:uid="{00000000-0006-0000-1100-00002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5" authorId="1" shapeId="0" xr:uid="{00000000-0006-0000-1100-00003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6" authorId="1" shapeId="0" xr:uid="{00000000-0006-0000-1100-00003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7" authorId="1" shapeId="0" xr:uid="{00000000-0006-0000-1100-00003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8" authorId="1" shapeId="0" xr:uid="{00000000-0006-0000-1100-00003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49" authorId="1" shapeId="0" xr:uid="{00000000-0006-0000-1100-00003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0" authorId="1" shapeId="0" xr:uid="{00000000-0006-0000-1100-00003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1" authorId="1" shapeId="0" xr:uid="{00000000-0006-0000-1100-00003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2" authorId="1" shapeId="0" xr:uid="{00000000-0006-0000-1100-00003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3" authorId="1" shapeId="0" xr:uid="{00000000-0006-0000-1100-00003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4" authorId="1" shapeId="0" xr:uid="{00000000-0006-0000-1100-00003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5" authorId="1" shapeId="0" xr:uid="{00000000-0006-0000-1100-00003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6" authorId="1" shapeId="0" xr:uid="{00000000-0006-0000-1100-00003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7" authorId="1" shapeId="0" xr:uid="{00000000-0006-0000-1100-00003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8" authorId="1" shapeId="0" xr:uid="{00000000-0006-0000-1100-00003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59" authorId="1" shapeId="0" xr:uid="{00000000-0006-0000-1100-00003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60" authorId="1" shapeId="0" xr:uid="{00000000-0006-0000-1100-00003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61" authorId="1" shapeId="0" xr:uid="{00000000-0006-0000-1100-00004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62" authorId="1" shapeId="0" xr:uid="{00000000-0006-0000-1100-00004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63" authorId="1" shapeId="0" xr:uid="{00000000-0006-0000-1100-00004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64" authorId="1" shapeId="0" xr:uid="{00000000-0006-0000-1100-00004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65" authorId="1" shapeId="0" xr:uid="{00000000-0006-0000-1100-00004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66" authorId="1" shapeId="0" xr:uid="{00000000-0006-0000-1100-00004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67" authorId="1" shapeId="0" xr:uid="{00000000-0006-0000-1100-000046000000}">
      <text>
        <r>
          <rPr>
            <b/>
            <sz val="9"/>
            <color indexed="81"/>
            <rFont val="Tahoma"/>
            <family val="2"/>
          </rPr>
          <t>Por Maqueta</t>
        </r>
      </text>
    </comment>
    <comment ref="I468" authorId="1" shapeId="0" xr:uid="{00000000-0006-0000-1100-00004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69" authorId="1" shapeId="0" xr:uid="{00000000-0006-0000-1100-00004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0" authorId="1" shapeId="0" xr:uid="{00000000-0006-0000-1100-00004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1" authorId="1" shapeId="0" xr:uid="{00000000-0006-0000-1100-00004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2" authorId="1" shapeId="0" xr:uid="{00000000-0006-0000-1100-00004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3" authorId="1" shapeId="0" xr:uid="{00000000-0006-0000-1100-00004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4" authorId="1" shapeId="0" xr:uid="{00000000-0006-0000-1100-00004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5" authorId="1" shapeId="0" xr:uid="{00000000-0006-0000-1100-00004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6" authorId="1" shapeId="0" xr:uid="{00000000-0006-0000-1100-00004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7" authorId="1" shapeId="0" xr:uid="{00000000-0006-0000-1100-00005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8" authorId="1" shapeId="0" xr:uid="{00000000-0006-0000-1100-00005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79" authorId="1" shapeId="0" xr:uid="{00000000-0006-0000-1100-00005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0" authorId="1" shapeId="0" xr:uid="{00000000-0006-0000-1100-00005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1" authorId="1" shapeId="0" xr:uid="{00000000-0006-0000-1100-00005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2" authorId="1" shapeId="0" xr:uid="{00000000-0006-0000-1100-00005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3" authorId="1" shapeId="0" xr:uid="{00000000-0006-0000-1100-00005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4" authorId="1" shapeId="0" xr:uid="{00000000-0006-0000-1100-00005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5" authorId="1" shapeId="0" xr:uid="{00000000-0006-0000-1100-00005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6" authorId="1" shapeId="0" xr:uid="{00000000-0006-0000-1100-00005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7" authorId="1" shapeId="0" xr:uid="{00000000-0006-0000-1100-00005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8" authorId="1" shapeId="0" xr:uid="{00000000-0006-0000-1100-00005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89" authorId="1" shapeId="0" xr:uid="{00000000-0006-0000-1100-00005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0" authorId="1" shapeId="0" xr:uid="{00000000-0006-0000-1100-00005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1" authorId="1" shapeId="0" xr:uid="{00000000-0006-0000-1100-00005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2" authorId="1" shapeId="0" xr:uid="{00000000-0006-0000-1100-00005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3" authorId="1" shapeId="0" xr:uid="{00000000-0006-0000-1100-00006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4" authorId="1" shapeId="0" xr:uid="{00000000-0006-0000-1100-00006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5" authorId="1" shapeId="0" xr:uid="{00000000-0006-0000-1100-00006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6" authorId="1" shapeId="0" xr:uid="{00000000-0006-0000-1100-00006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7" authorId="1" shapeId="0" xr:uid="{00000000-0006-0000-1100-00006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8" authorId="1" shapeId="0" xr:uid="{00000000-0006-0000-1100-00006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499" authorId="1" shapeId="0" xr:uid="{00000000-0006-0000-1100-00006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0" authorId="1" shapeId="0" xr:uid="{00000000-0006-0000-1100-00006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1" authorId="1" shapeId="0" xr:uid="{00000000-0006-0000-1100-00006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2" authorId="1" shapeId="0" xr:uid="{00000000-0006-0000-1100-00006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3" authorId="1" shapeId="0" xr:uid="{00000000-0006-0000-1100-00006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4" authorId="1" shapeId="0" xr:uid="{00000000-0006-0000-1100-00006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5" authorId="1" shapeId="0" xr:uid="{00000000-0006-0000-1100-00006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6" authorId="1" shapeId="0" xr:uid="{00000000-0006-0000-1100-00006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7" authorId="1" shapeId="0" xr:uid="{00000000-0006-0000-1100-00006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8" authorId="1" shapeId="0" xr:uid="{00000000-0006-0000-1100-00006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09" authorId="1" shapeId="0" xr:uid="{00000000-0006-0000-1100-00007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0" authorId="1" shapeId="0" xr:uid="{00000000-0006-0000-1100-00007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1" authorId="1" shapeId="0" xr:uid="{00000000-0006-0000-1100-00007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2" authorId="1" shapeId="0" xr:uid="{00000000-0006-0000-1100-00007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3" authorId="1" shapeId="0" xr:uid="{00000000-0006-0000-1100-00007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4" authorId="1" shapeId="0" xr:uid="{00000000-0006-0000-1100-00007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5" authorId="1" shapeId="0" xr:uid="{00000000-0006-0000-1100-00007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6" authorId="1" shapeId="0" xr:uid="{00000000-0006-0000-1100-00007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7" authorId="1" shapeId="0" xr:uid="{00000000-0006-0000-1100-00007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8" authorId="1" shapeId="0" xr:uid="{00000000-0006-0000-1100-00007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19" authorId="1" shapeId="0" xr:uid="{00000000-0006-0000-1100-00007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0" authorId="1" shapeId="0" xr:uid="{00000000-0006-0000-1100-00007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1" authorId="1" shapeId="0" xr:uid="{00000000-0006-0000-1100-00007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2" authorId="1" shapeId="0" xr:uid="{00000000-0006-0000-1100-00007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3" authorId="1" shapeId="0" xr:uid="{00000000-0006-0000-1100-00007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4" authorId="1" shapeId="0" xr:uid="{00000000-0006-0000-1100-00007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5" authorId="1" shapeId="0" xr:uid="{00000000-0006-0000-1100-00008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6" authorId="1" shapeId="0" xr:uid="{00000000-0006-0000-1100-00008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7" authorId="1" shapeId="0" xr:uid="{00000000-0006-0000-1100-00008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8" authorId="1" shapeId="0" xr:uid="{00000000-0006-0000-1100-00008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29" authorId="1" shapeId="0" xr:uid="{00000000-0006-0000-1100-00008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0" authorId="1" shapeId="0" xr:uid="{00000000-0006-0000-1100-00008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1" authorId="1" shapeId="0" xr:uid="{00000000-0006-0000-1100-00008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2" authorId="1" shapeId="0" xr:uid="{00000000-0006-0000-1100-00008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3" authorId="1" shapeId="0" xr:uid="{00000000-0006-0000-1100-00008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4" authorId="1" shapeId="0" xr:uid="{00000000-0006-0000-1100-00008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5" authorId="1" shapeId="0" xr:uid="{00000000-0006-0000-1100-00008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6" authorId="1" shapeId="0" xr:uid="{00000000-0006-0000-1100-00008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7" authorId="1" shapeId="0" xr:uid="{00000000-0006-0000-1100-00008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8" authorId="1" shapeId="0" xr:uid="{00000000-0006-0000-1100-00008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39" authorId="1" shapeId="0" xr:uid="{00000000-0006-0000-1100-00008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0" authorId="1" shapeId="0" xr:uid="{00000000-0006-0000-1100-00008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1" authorId="1" shapeId="0" xr:uid="{00000000-0006-0000-1100-00009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2" authorId="1" shapeId="0" xr:uid="{00000000-0006-0000-1100-00009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3" authorId="1" shapeId="0" xr:uid="{00000000-0006-0000-1100-00009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4" authorId="1" shapeId="0" xr:uid="{00000000-0006-0000-1100-00009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5" authorId="1" shapeId="0" xr:uid="{00000000-0006-0000-1100-00009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6" authorId="1" shapeId="0" xr:uid="{00000000-0006-0000-1100-00009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7" authorId="1" shapeId="0" xr:uid="{00000000-0006-0000-1100-00009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8" authorId="1" shapeId="0" xr:uid="{00000000-0006-0000-1100-00009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49" authorId="1" shapeId="0" xr:uid="{00000000-0006-0000-1100-00009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0" authorId="1" shapeId="0" xr:uid="{00000000-0006-0000-1100-00009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1" authorId="1" shapeId="0" xr:uid="{00000000-0006-0000-1100-00009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2" authorId="1" shapeId="0" xr:uid="{00000000-0006-0000-1100-00009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3" authorId="1" shapeId="0" xr:uid="{00000000-0006-0000-1100-00009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4" authorId="1" shapeId="0" xr:uid="{00000000-0006-0000-1100-00009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5" authorId="1" shapeId="0" xr:uid="{00000000-0006-0000-1100-00009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6" authorId="1" shapeId="0" xr:uid="{00000000-0006-0000-1100-00009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7" authorId="1" shapeId="0" xr:uid="{00000000-0006-0000-1100-0000A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8" authorId="1" shapeId="0" xr:uid="{00000000-0006-0000-1100-0000A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59" authorId="1" shapeId="0" xr:uid="{00000000-0006-0000-1100-0000A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0" authorId="1" shapeId="0" xr:uid="{00000000-0006-0000-1100-0000A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1" authorId="1" shapeId="0" xr:uid="{00000000-0006-0000-1100-0000A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2" authorId="1" shapeId="0" xr:uid="{00000000-0006-0000-1100-0000A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3" authorId="1" shapeId="0" xr:uid="{00000000-0006-0000-1100-0000A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4" authorId="1" shapeId="0" xr:uid="{00000000-0006-0000-1100-0000A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5" authorId="1" shapeId="0" xr:uid="{00000000-0006-0000-1100-0000A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6" authorId="1" shapeId="0" xr:uid="{00000000-0006-0000-1100-0000A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7" authorId="1" shapeId="0" xr:uid="{00000000-0006-0000-1100-0000A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8" authorId="1" shapeId="0" xr:uid="{00000000-0006-0000-1100-0000A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69" authorId="1" shapeId="0" xr:uid="{00000000-0006-0000-1100-0000A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0" authorId="1" shapeId="0" xr:uid="{00000000-0006-0000-1100-0000A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1" authorId="1" shapeId="0" xr:uid="{00000000-0006-0000-1100-0000A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2" authorId="1" shapeId="0" xr:uid="{00000000-0006-0000-1100-0000A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3" authorId="1" shapeId="0" xr:uid="{00000000-0006-0000-1100-0000B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4" authorId="1" shapeId="0" xr:uid="{00000000-0006-0000-1100-0000B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5" authorId="1" shapeId="0" xr:uid="{00000000-0006-0000-1100-0000B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6" authorId="1" shapeId="0" xr:uid="{00000000-0006-0000-1100-0000B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7" authorId="1" shapeId="0" xr:uid="{00000000-0006-0000-1100-0000B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8" authorId="1" shapeId="0" xr:uid="{00000000-0006-0000-1100-0000B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79" authorId="1" shapeId="0" xr:uid="{00000000-0006-0000-1100-0000B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80" authorId="1" shapeId="0" xr:uid="{00000000-0006-0000-1100-0000B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82" authorId="1" shapeId="0" xr:uid="{00000000-0006-0000-1100-0000B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83" authorId="1" shapeId="0" xr:uid="{00000000-0006-0000-1100-0000B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84" authorId="1" shapeId="0" xr:uid="{00000000-0006-0000-1100-0000B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85" authorId="1" shapeId="0" xr:uid="{00000000-0006-0000-1100-0000B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86" authorId="1" shapeId="0" xr:uid="{00000000-0006-0000-1100-0000B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587" authorId="1" shapeId="0" xr:uid="{00000000-0006-0000-1100-0000B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AG610" authorId="0" shapeId="0" xr:uid="{00000000-0006-0000-1100-0000BE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1 union</t>
        </r>
      </text>
    </comment>
    <comment ref="I611" authorId="1" shapeId="0" xr:uid="{00000000-0006-0000-1100-0000B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AG611" authorId="0" shapeId="0" xr:uid="{00000000-0006-0000-1100-0000C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1 union</t>
        </r>
      </text>
    </comment>
    <comment ref="I612" authorId="1" shapeId="0" xr:uid="{00000000-0006-0000-1100-0000C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AG612" authorId="0" shapeId="0" xr:uid="{00000000-0006-0000-1100-0000C2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1 union</t>
        </r>
      </text>
    </comment>
    <comment ref="I613" authorId="1" shapeId="0" xr:uid="{00000000-0006-0000-1100-0000C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14" authorId="1" shapeId="0" xr:uid="{00000000-0006-0000-1100-0000C4000000}">
      <text>
        <r>
          <rPr>
            <b/>
            <sz val="9"/>
            <color indexed="81"/>
            <rFont val="Tahoma"/>
            <family val="2"/>
          </rPr>
          <t>Boris gallardo POR MAQUETA</t>
        </r>
      </text>
    </comment>
    <comment ref="I615" authorId="1" shapeId="0" xr:uid="{00000000-0006-0000-1100-0000C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16" authorId="1" shapeId="0" xr:uid="{00000000-0006-0000-1100-0000C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17" authorId="1" shapeId="0" xr:uid="{00000000-0006-0000-1100-0000C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18" authorId="1" shapeId="0" xr:uid="{00000000-0006-0000-1100-0000C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19" authorId="1" shapeId="0" xr:uid="{00000000-0006-0000-1100-0000C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20" authorId="1" shapeId="0" xr:uid="{00000000-0006-0000-1100-0000C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21" authorId="1" shapeId="0" xr:uid="{00000000-0006-0000-1100-0000C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22" authorId="1" shapeId="0" xr:uid="{00000000-0006-0000-1100-0000C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
</t>
        </r>
      </text>
    </comment>
    <comment ref="I623" authorId="1" shapeId="0" xr:uid="{00000000-0006-0000-1100-0000C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
</t>
        </r>
      </text>
    </comment>
    <comment ref="I624" authorId="1" shapeId="0" xr:uid="{00000000-0006-0000-1100-0000C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
</t>
        </r>
      </text>
    </comment>
    <comment ref="I625" authorId="1" shapeId="0" xr:uid="{00000000-0006-0000-1100-0000CF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26" authorId="1" shapeId="0" xr:uid="{00000000-0006-0000-1100-0000D0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27" authorId="1" shapeId="0" xr:uid="{00000000-0006-0000-1100-0000D1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29" authorId="1" shapeId="0" xr:uid="{00000000-0006-0000-1100-0000D2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30" authorId="1" shapeId="0" xr:uid="{00000000-0006-0000-1100-0000D3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31" authorId="1" shapeId="0" xr:uid="{00000000-0006-0000-1100-0000D4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32" authorId="1" shapeId="0" xr:uid="{00000000-0006-0000-1100-0000D5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33" authorId="1" shapeId="0" xr:uid="{00000000-0006-0000-1100-0000D6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34" authorId="1" shapeId="0" xr:uid="{00000000-0006-0000-1100-0000D7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35" authorId="1" shapeId="0" xr:uid="{00000000-0006-0000-1100-0000D8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36" authorId="1" shapeId="0" xr:uid="{00000000-0006-0000-1100-0000D9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37" authorId="1" shapeId="0" xr:uid="{00000000-0006-0000-1100-0000DA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38" authorId="1" shapeId="0" xr:uid="{00000000-0006-0000-1100-0000DB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41" authorId="1" shapeId="0" xr:uid="{00000000-0006-0000-1100-0000DC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42" authorId="1" shapeId="0" xr:uid="{00000000-0006-0000-1100-0000DD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43" authorId="1" shapeId="0" xr:uid="{00000000-0006-0000-1100-0000DE000000}">
      <text>
        <r>
          <rPr>
            <b/>
            <sz val="9"/>
            <color indexed="81"/>
            <rFont val="Tahoma"/>
            <family val="2"/>
          </rPr>
          <t>Boris gallardo isla: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64" authorId="0" shapeId="0" xr:uid="{00000000-0006-0000-1100-0000DF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 tiene el mismo numero que la de arriba</t>
        </r>
      </text>
    </comment>
    <comment ref="I665" authorId="0" shapeId="0" xr:uid="{00000000-0006-0000-1100-0000E0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</t>
        </r>
      </text>
    </comment>
    <comment ref="I666" authorId="0" shapeId="0" xr:uid="{00000000-0006-0000-1100-0000E100000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Por maqueta, tiene mismo numero de linea que la de arriba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Israel Lopez</author>
  </authors>
  <commentList>
    <comment ref="CC5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Gustavo Israel Lopez:</t>
        </r>
        <r>
          <rPr>
            <sz val="9"/>
            <color indexed="81"/>
            <rFont val="Tahoma"/>
            <family val="2"/>
          </rPr>
          <t xml:space="preserve">
SE ESTA CONSIDERANDO 1 MTS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Boris Alejandro Gallardo Isla</author>
  </authors>
  <commentList>
    <comment ref="C966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Boris Alejandro Gallardo Isla:</t>
        </r>
        <r>
          <rPr>
            <sz val="9"/>
            <color indexed="81"/>
            <rFont val="Tahoma"/>
            <family val="2"/>
          </rPr>
          <t xml:space="preserve">
la lamina 3 esta repetida con la lamina 2, la info la pidio abdon, preguntar</t>
        </r>
      </text>
    </comment>
  </commentList>
</comments>
</file>

<file path=xl/sharedStrings.xml><?xml version="1.0" encoding="utf-8"?>
<sst xmlns="http://schemas.openxmlformats.org/spreadsheetml/2006/main" count="65332" uniqueCount="4937">
  <si>
    <t>Sistema de impulsion refino</t>
  </si>
  <si>
    <t>3631</t>
  </si>
  <si>
    <t>Lixiviacion piscina emergencia</t>
  </si>
  <si>
    <t>3632</t>
  </si>
  <si>
    <t>Avance Acumulado Fisico</t>
  </si>
  <si>
    <t>Avance Cañerias E.D.P</t>
  </si>
  <si>
    <t>Red Contra Incendio</t>
  </si>
  <si>
    <t>6340</t>
  </si>
  <si>
    <t>Según Listado</t>
  </si>
  <si>
    <t>MM.CUBICADO</t>
  </si>
  <si>
    <t>METROS.CUBICADO</t>
  </si>
  <si>
    <t>Avance Fisico</t>
  </si>
  <si>
    <t>Acumulado Anterior</t>
  </si>
  <si>
    <t>Acumulado Actual</t>
  </si>
  <si>
    <t>Acumulado Total</t>
  </si>
  <si>
    <t>Avance EDP</t>
  </si>
  <si>
    <t>EDP_Acumulado Anterior</t>
  </si>
  <si>
    <t>EDP_Acumulado Actual</t>
  </si>
  <si>
    <t>EDP_Acumulado Total</t>
  </si>
  <si>
    <t>3 W L A</t>
  </si>
  <si>
    <t>N°</t>
  </si>
  <si>
    <t>Contrato</t>
  </si>
  <si>
    <t>Item 
Contrato</t>
  </si>
  <si>
    <t>Area</t>
  </si>
  <si>
    <t>Codigo Area</t>
  </si>
  <si>
    <t>N° P&amp;ID Codelco</t>
  </si>
  <si>
    <t>Rev</t>
  </si>
  <si>
    <t>N° Plano</t>
  </si>
  <si>
    <t>Nro. Linea</t>
  </si>
  <si>
    <t>Correlativo</t>
  </si>
  <si>
    <t>Lamina</t>
  </si>
  <si>
    <t>DN(inch)</t>
  </si>
  <si>
    <t>DN(mm)</t>
  </si>
  <si>
    <t xml:space="preserve">Clase </t>
  </si>
  <si>
    <t>Material</t>
  </si>
  <si>
    <t>Servicio</t>
  </si>
  <si>
    <t>Aislación</t>
  </si>
  <si>
    <t>Desde</t>
  </si>
  <si>
    <t>Hasta</t>
  </si>
  <si>
    <t>Densidad del Fluido kg/m3</t>
  </si>
  <si>
    <t>Presión</t>
  </si>
  <si>
    <t>T°C</t>
  </si>
  <si>
    <t>Presión Nota (1)</t>
  </si>
  <si>
    <t>Temperatura C°</t>
  </si>
  <si>
    <t>Fluido de Prueba</t>
  </si>
  <si>
    <t>Comentario</t>
  </si>
  <si>
    <t>Longitud(mts)</t>
  </si>
  <si>
    <t>Longitud mm (Cubicado)</t>
  </si>
  <si>
    <t>Longitud Mts (Cubicado)</t>
  </si>
  <si>
    <t>Traslado</t>
  </si>
  <si>
    <t>Posicionamiento</t>
  </si>
  <si>
    <t>Montaje-Pruebas</t>
  </si>
  <si>
    <t>Protocolos</t>
  </si>
  <si>
    <t>HH Unitaria</t>
  </si>
  <si>
    <t>HH</t>
  </si>
  <si>
    <t>Cantidad</t>
  </si>
  <si>
    <t xml:space="preserve">Cantidad </t>
  </si>
  <si>
    <t>Programa Maestro</t>
  </si>
  <si>
    <t>N° Protocolo</t>
  </si>
  <si>
    <t>Recepcion y Traslado</t>
  </si>
  <si>
    <t>Protocolo</t>
  </si>
  <si>
    <t>%</t>
  </si>
  <si>
    <t>Fabricacion</t>
  </si>
  <si>
    <t>Montaje</t>
  </si>
  <si>
    <t>Soportacion</t>
  </si>
  <si>
    <t xml:space="preserve"> CC-403</t>
  </si>
  <si>
    <t>4600027788-03631-201CA-00002</t>
  </si>
  <si>
    <t>3631-RA-16"-T1-0951-N</t>
  </si>
  <si>
    <t>16"</t>
  </si>
  <si>
    <t>T1</t>
  </si>
  <si>
    <t>RA</t>
  </si>
  <si>
    <t>N</t>
  </si>
  <si>
    <t>Bomba 3631-BVT-001</t>
  </si>
  <si>
    <t>3631-RA-30"-T1-0955-N</t>
  </si>
  <si>
    <t>20°</t>
  </si>
  <si>
    <t>Agua</t>
  </si>
  <si>
    <t>3631-RA-16"-T1-0952-N</t>
  </si>
  <si>
    <t>Bomba 3631-BVT-002</t>
  </si>
  <si>
    <t>3631-RA-16"-T1-0953-N</t>
  </si>
  <si>
    <t>Bomba 3631-BVT-003</t>
  </si>
  <si>
    <t>3631-RA-16"-T1-0954-N</t>
  </si>
  <si>
    <t>Bomba 3631-BVT-004</t>
  </si>
  <si>
    <t>4600027788-03631-502CA-00007</t>
  </si>
  <si>
    <t xml:space="preserve">3631-RA-400-H1-0956-N </t>
  </si>
  <si>
    <t>H1</t>
  </si>
  <si>
    <t>Piscina de Reimpulsión OBL</t>
  </si>
  <si>
    <t>Nota (2)</t>
  </si>
  <si>
    <t>Linea de Drenaje</t>
  </si>
  <si>
    <t>30"</t>
  </si>
  <si>
    <t>Brida Ciega</t>
  </si>
  <si>
    <t>3631-RA-710-H1-0956-N</t>
  </si>
  <si>
    <t>Manifold de Descarga</t>
  </si>
  <si>
    <t>3631-RA-24"-T1-0955-N</t>
  </si>
  <si>
    <t>24"</t>
  </si>
  <si>
    <t>-</t>
  </si>
  <si>
    <t>28"</t>
  </si>
  <si>
    <t>4600027788-03631-502CA-00003</t>
  </si>
  <si>
    <t>3631-RA-710-H1-0957-N</t>
  </si>
  <si>
    <t>3631-RA-36"-T1-0958-N
Nota (3)</t>
  </si>
  <si>
    <t>4600027788-03631-502CA-00004</t>
  </si>
  <si>
    <t>4600027788-03631-502CA-00005</t>
  </si>
  <si>
    <t>4600027788-03631-502CA-00006</t>
  </si>
  <si>
    <t xml:space="preserve">3631-RA-110-H4-0958-N </t>
  </si>
  <si>
    <t>4"</t>
  </si>
  <si>
    <t>H4</t>
  </si>
  <si>
    <t>3631-RA-500-H3-0958-N</t>
  </si>
  <si>
    <t>20"</t>
  </si>
  <si>
    <t>H3</t>
  </si>
  <si>
    <t>3631-RA-630-H3-0958-N</t>
  </si>
  <si>
    <t>3631-RA-710-H3-0958-N</t>
  </si>
  <si>
    <t>3631-RA-900-H3-0958-N</t>
  </si>
  <si>
    <t>36"</t>
  </si>
  <si>
    <t>Nota (4)</t>
  </si>
  <si>
    <t>3631-RA-315-H3-0959-N</t>
  </si>
  <si>
    <t>12"</t>
  </si>
  <si>
    <t>3631-RA-900-H3-0958-N
Nota (4)</t>
  </si>
  <si>
    <t>Sistema de Riego
(Fuera del alcance del Proyecto)</t>
  </si>
  <si>
    <t>3631-RA-315-H3-0905-N</t>
  </si>
  <si>
    <t>3631-RA-710-H3-0958-N
Nota (4)</t>
  </si>
  <si>
    <t>3631-RA-315-H3-0906-N</t>
  </si>
  <si>
    <t>3631-RA-315-H3-0907-N</t>
  </si>
  <si>
    <t>3631-RA-315-H3-0908-N</t>
  </si>
  <si>
    <t>3631-RA-630-H3-0958-N
Nota (4)</t>
  </si>
  <si>
    <t>3631-RA-315-H3-0909-N</t>
  </si>
  <si>
    <t>3631-RA-315-H3-0910-N</t>
  </si>
  <si>
    <t>3631-RA-315-H3-0911-N</t>
  </si>
  <si>
    <t>3631-RA-500-H3-0958-N
Nota (4)</t>
  </si>
  <si>
    <t>Sistema de Riego (Fuerda del alcance del Proyecto)</t>
  </si>
  <si>
    <t>3631-RA-315-H3-0912-N</t>
  </si>
  <si>
    <t>4600027788-03632-502CA-00001</t>
  </si>
  <si>
    <t>3632-RA-14"-T2-0931-N</t>
  </si>
  <si>
    <t>14"</t>
  </si>
  <si>
    <t>T2</t>
  </si>
  <si>
    <t>4600027788-03632-502CA-00003</t>
  </si>
  <si>
    <t>3632-RA-14"-T2-0932-N</t>
  </si>
  <si>
    <t>4600027788-03632-102CA-00002/00004/00005</t>
  </si>
  <si>
    <t>3632-RA-355-H4-0933-N</t>
  </si>
  <si>
    <t>4600027788-03632-502CA-00002</t>
  </si>
  <si>
    <t>4600027788-03632-502CA-00004</t>
  </si>
  <si>
    <t>4600027788-03632-502CA-00005</t>
  </si>
  <si>
    <t>4600027788-03632-502CA-00006</t>
  </si>
  <si>
    <t>4600027788-03632-502CA-00007</t>
  </si>
  <si>
    <t>4600027788-03632-502CA-00008</t>
  </si>
  <si>
    <t xml:space="preserve">3632-RA-355-H4-0935-N </t>
  </si>
  <si>
    <t>4600027788-03632-300CA-00003</t>
  </si>
  <si>
    <t>3632-RA-800-H4-0938-N</t>
  </si>
  <si>
    <t>32"</t>
  </si>
  <si>
    <t>4600027788-03632-201CI-00008</t>
  </si>
  <si>
    <t>3632-RA-900-H4-0939-N</t>
  </si>
  <si>
    <t>3632-RA-800-H4-0939-N</t>
  </si>
  <si>
    <t>Red de Incendio</t>
  </si>
  <si>
    <t>4600027788-06340-201CA-00001</t>
  </si>
  <si>
    <t>6340-FP-200-H1-0960-N</t>
  </si>
  <si>
    <t>8"</t>
  </si>
  <si>
    <t>CAÑERÍA, HDPE PE100 PN20 - ISO 4427 -2, EXTREMOS PARA TERMOFUSIÓN</t>
  </si>
  <si>
    <t>FP</t>
  </si>
  <si>
    <t>Línea 500mm diámetro (Existente)</t>
  </si>
  <si>
    <t>Línea 6340-FP-200-H6-0961-N</t>
  </si>
  <si>
    <t>6340-FP-200-H6-0961-N</t>
  </si>
  <si>
    <t>H6</t>
  </si>
  <si>
    <t>CAÑERÍA, HDPE PE100 PN10 - ISO 4427 -2, EXTREMOS PARA TERMOFUSIÓN</t>
  </si>
  <si>
    <t>Línea 6340-FP-200-H1-0960-N</t>
  </si>
  <si>
    <t>Línea 6340-FP-8"-C2-0969-N</t>
  </si>
  <si>
    <t>4600027788-06340-502CA-00002</t>
  </si>
  <si>
    <t>6340-FP-10"-C2-0962-HC</t>
  </si>
  <si>
    <t>10"</t>
  </si>
  <si>
    <t>C2</t>
  </si>
  <si>
    <t>CAÑERÍA, ACERO CARBONO, ASTM A53-B Gr B, SCH STD, EWR, TIPO E, EXTREMOS RANURADOS, ASME B36.10</t>
  </si>
  <si>
    <t>HC</t>
  </si>
  <si>
    <t>Descarga TK  6340-EST-001</t>
  </si>
  <si>
    <t>Succión manifold estación bombeo</t>
  </si>
  <si>
    <t>Pendiente</t>
  </si>
  <si>
    <t>4600027788-06340-502CA-00003</t>
  </si>
  <si>
    <t>6340-FP-14"-C3-0963-HC</t>
  </si>
  <si>
    <t>C3</t>
  </si>
  <si>
    <t>CAÑERÍA DE ACERO CARBONO, ASTM A53 GR. B ERW, SCH 40, EXTREMOS RANURADOS, ASME B36.10M</t>
  </si>
  <si>
    <t>Línea 6340-FP-10"-C3-1514-N</t>
  </si>
  <si>
    <t>Línea 6340-FP-14"-C5-0964-N</t>
  </si>
  <si>
    <t>6340-FP-14"-C5-0964-N</t>
  </si>
  <si>
    <t>C5</t>
  </si>
  <si>
    <t>CAÑERÍA, ACERO CARBONO, ASTM A53-B Gr B, SCH STD, EWR, TIPO E, EXTREMOS BISELADO, ASME B36.10</t>
  </si>
  <si>
    <t>Línea 6340-FP-10"-C3-0963-N</t>
  </si>
  <si>
    <t>Línea 6340-FP-14”-C5-0965-N</t>
  </si>
  <si>
    <t>4600027788-06340-201CA-00002</t>
  </si>
  <si>
    <t>6340-FP-12"-C5-0965-N</t>
  </si>
  <si>
    <t>Línea 6340-FP-12"-C3-0966-HC</t>
  </si>
  <si>
    <t>4600027788-06340-502CA-00079</t>
  </si>
  <si>
    <t>6340-FP-12"-C3-0966-HC</t>
  </si>
  <si>
    <t>Protección Cola Correa 220-CV-205</t>
  </si>
  <si>
    <t>4600027788-06340-201CA-00004</t>
  </si>
  <si>
    <t>6340-FP-4"-C5-0967-N</t>
  </si>
  <si>
    <t>Línea 6340-FP-12"-C5-0965-N</t>
  </si>
  <si>
    <t>Línea 6340-FP-3"-C3-0976-HC</t>
  </si>
  <si>
    <t>4600027788-06340-502CA-00034</t>
  </si>
  <si>
    <t>6340-FP-3"-C3-0968-N</t>
  </si>
  <si>
    <t>3"</t>
  </si>
  <si>
    <t>Línea 6340-FP-4"-C3-0967-N</t>
  </si>
  <si>
    <t>Protección Sistema Motriz Cabeza
220-CV-205</t>
  </si>
  <si>
    <t>4600027788-06340-502CA-00031</t>
  </si>
  <si>
    <t>6340-FP-3"-C3-0968-HC</t>
  </si>
  <si>
    <t>6340-FP-8"-C2-0969-N</t>
  </si>
  <si>
    <t>Línea 6340-FP-8"-H6-0970-N</t>
  </si>
  <si>
    <t>6340-FP-8"-H6-0970-N</t>
  </si>
  <si>
    <t>Línea 6340-FP-8"-C2-0971-N</t>
  </si>
  <si>
    <t>4600027788-06340-502CA-00010</t>
  </si>
  <si>
    <t>6340-FP-6"-C2-0971-HC</t>
  </si>
  <si>
    <t>6"</t>
  </si>
  <si>
    <t>CAÑERÍA ACERO CARBONO, ASTM A53-B Gr B, SCH STD, EWR, TIPO E, EXTREMOS RANURADOS, ASME B36.10</t>
  </si>
  <si>
    <t>Estanque Red de Incendio 6340-
EST-001</t>
  </si>
  <si>
    <t>6340-FP-4"-C5-0972-N</t>
  </si>
  <si>
    <t>Línea 6340-FP-3"-C3-0974-HC</t>
  </si>
  <si>
    <t>4600027788-06340-502CA-00039</t>
  </si>
  <si>
    <t>6340-FP-3"-C3-0973-N</t>
  </si>
  <si>
    <t>4600027788-06340-502CA-00040</t>
  </si>
  <si>
    <t>4600027788-06340-502CA-00029</t>
  </si>
  <si>
    <t>6340-FP-3"-C3-0973-HC</t>
  </si>
  <si>
    <t>4600027788-06340-502CA-00035</t>
  </si>
  <si>
    <t>6340-FP-3"-C3-0974-N</t>
  </si>
  <si>
    <t>Línea 6340-FP-4"-C3-0972-N</t>
  </si>
  <si>
    <t>Protección Correa 220-CV-205</t>
  </si>
  <si>
    <t>4600027788-06340-502CA-00036</t>
  </si>
  <si>
    <t>4600027788-06340-502CA-00028</t>
  </si>
  <si>
    <t>6340-FP-3"-C3-0974-HC</t>
  </si>
  <si>
    <t>4600027788-06340-502CA-00033</t>
  </si>
  <si>
    <t>6340-FP-3"-C3-0976-N</t>
  </si>
  <si>
    <t>Protección sistema tensor 220-CV- 205</t>
  </si>
  <si>
    <t>4600027788-06340-502CA-00030</t>
  </si>
  <si>
    <t>6340-FP-3"-C3-0976-HC</t>
  </si>
  <si>
    <t>6340-FP-12"-C5-0977-N</t>
  </si>
  <si>
    <t>Línea 6340-FP-12"-C3-0974-HC</t>
  </si>
  <si>
    <t>Línea 6340-FP-12"-C3-0978-HC</t>
  </si>
  <si>
    <t>4600027788-06340-502CA-00080</t>
  </si>
  <si>
    <t>6340-FP-12"-C3-0978-HC</t>
  </si>
  <si>
    <t>Línea 6340-FP-12"-C5-0977-N</t>
  </si>
  <si>
    <t>Línea 6340-FP-12"-C5-0979-N</t>
  </si>
  <si>
    <t>6340-FP-12"-C5-0979-N</t>
  </si>
  <si>
    <t>Línea 6340-FP-12"-C3-0980-HC</t>
  </si>
  <si>
    <t>4600027788-06340-201CA-00005</t>
  </si>
  <si>
    <t>4600027788-06340-502CA-00081</t>
  </si>
  <si>
    <t>6340-FP-12"-C3-0980-HC</t>
  </si>
  <si>
    <t>Línea 6340-FP-12"-C5-0982-N</t>
  </si>
  <si>
    <t>6340-FP-3"-C3-0981-HC</t>
  </si>
  <si>
    <t>Línea 6340-FP-3"-C3-0983-HC</t>
  </si>
  <si>
    <t>6340-FP-12"-C5-0982-N</t>
  </si>
  <si>
    <t>Línea 6340-FP-12"-C3-0986-HC</t>
  </si>
  <si>
    <t>4600027788-06340-502CA-00058</t>
  </si>
  <si>
    <t>6340-FP-3"-C3-0983-N</t>
  </si>
  <si>
    <t>Línea 6340-FP-4"-C3-0981-N</t>
  </si>
  <si>
    <t>Protección Túnel N°1</t>
  </si>
  <si>
    <t>4600027788-06340-502CA-00057</t>
  </si>
  <si>
    <t>6340-FP-3"-C3-0983-HC</t>
  </si>
  <si>
    <t>6340-FP-3"-C5-0984-N</t>
  </si>
  <si>
    <t>Línea 6340-FP-3"-C3-0985-HC</t>
  </si>
  <si>
    <t>4600027788-06340-502CA-00060</t>
  </si>
  <si>
    <t>6340-FP-3"-C3-0985-N</t>
  </si>
  <si>
    <t>Línea 6340-FP-3"-C5-0984-N</t>
  </si>
  <si>
    <t>4600027788-06340-502CA-00059</t>
  </si>
  <si>
    <t>6340-FP-3"-C3-0985-HC</t>
  </si>
  <si>
    <t>4600027788-06340-502CA-00082</t>
  </si>
  <si>
    <t>6340-FP-12"-C3-0986-HC</t>
  </si>
  <si>
    <t>Línea 6340-FP-12"-C5-0987-N</t>
  </si>
  <si>
    <t>6340-FP-12"-C5-0987-N</t>
  </si>
  <si>
    <t>Línea 6340-FP-12"-C3-0988-HC</t>
  </si>
  <si>
    <t>4600027788-06340-502CA-00083</t>
  </si>
  <si>
    <t>6340-FP-12"-C3-0988-HC</t>
  </si>
  <si>
    <t>Línea 6340-FP-12"-C5-0989-N</t>
  </si>
  <si>
    <t>6340-FP-12"-C5-0989-N</t>
  </si>
  <si>
    <t>Línea 6340-FP-12"-C3-0991-HC</t>
  </si>
  <si>
    <t>6340-FP-3"-C5-0990-N</t>
  </si>
  <si>
    <t>Línea 6340-FP-3"-C3-0992-HC</t>
  </si>
  <si>
    <t>4600027788-06340-502CA-00084</t>
  </si>
  <si>
    <t>6340-FP-12"-C3-0991-HC</t>
  </si>
  <si>
    <t>Línea 6340-FP-12"-C5-0995-N</t>
  </si>
  <si>
    <t>4600027788-06340-502CA-00062</t>
  </si>
  <si>
    <t>6340-FP-3"-C3-0992-N</t>
  </si>
  <si>
    <t>Línea 6340-FP-3"-C5-0990-N</t>
  </si>
  <si>
    <t>Protección Túnel N°2</t>
  </si>
  <si>
    <t>4600027788-06340-502CA-00061</t>
  </si>
  <si>
    <t>6340-FP-3"-C3-0992-HC</t>
  </si>
  <si>
    <t>6340-FP-3"-C5-0993-N</t>
  </si>
  <si>
    <t>Línea 6340-FP-3"-C3-0994-HC</t>
  </si>
  <si>
    <t>4600027788-06340-502CA-00063</t>
  </si>
  <si>
    <t xml:space="preserve">6340-FP-3"-C3-0994-HC </t>
  </si>
  <si>
    <t>4600027788-06340-502CA-00064</t>
  </si>
  <si>
    <t>6340-FP-3"-C3-0994-N</t>
  </si>
  <si>
    <t>Línea 6340-FP-3"-C3-0993-N</t>
  </si>
  <si>
    <t>6340-FP-12"-C5-0995-N</t>
  </si>
  <si>
    <t>Línea 6340-FP-12"-C3-0996-HC</t>
  </si>
  <si>
    <t>4600027788-06340-502CA-00085</t>
  </si>
  <si>
    <t>6340-FP-12"-C3-0996-HC</t>
  </si>
  <si>
    <t>Línea 6340-FP-12"-C5-0999-N</t>
  </si>
  <si>
    <t>6340-FP-3"-C5-0997-N</t>
  </si>
  <si>
    <t>Línea 6340-FP-3"-C3-0998-HC</t>
  </si>
  <si>
    <t>4600027788-06340-502CA-00065</t>
  </si>
  <si>
    <t xml:space="preserve">6340-FP-3"-C3-0998-HC </t>
  </si>
  <si>
    <t>4600027788-06340-502CA-00066</t>
  </si>
  <si>
    <t>6340-FP-3"-C3-0998-N</t>
  </si>
  <si>
    <t>Línea 6340-FP-3"-C5-0997-N</t>
  </si>
  <si>
    <t>Protección Túnel N°3</t>
  </si>
  <si>
    <t>6340-FP-12"-C5-0999-N</t>
  </si>
  <si>
    <t>Línea 6340-FP-12"-C3-1000-HC</t>
  </si>
  <si>
    <t>4600027788-06340-502CA-00086</t>
  </si>
  <si>
    <t>6340-FP-12"-C3-1000-HC</t>
  </si>
  <si>
    <t>Línea 6340-FP-12"-C5-1001-N</t>
  </si>
  <si>
    <t>6340-FP-12"-C5-1001-N</t>
  </si>
  <si>
    <t>Línea 6340-FP-3"-C5-1064-N</t>
  </si>
  <si>
    <t>6340-FP-2"-C3-1002-N</t>
  </si>
  <si>
    <t>2"</t>
  </si>
  <si>
    <t>CAÑERÍA ACERO CARBONO, ASTM A106 Gr B. SCH 80, SEAMLESS, EXTREMOS ROSCADOS, ASME B36.10</t>
  </si>
  <si>
    <t>Línea 6340-FP-3"-C3-0968-N</t>
  </si>
  <si>
    <t>Protección Sistema Motriz Cabeza 220-CV-205</t>
  </si>
  <si>
    <t>6340-FP-2"-C3-1003-N</t>
  </si>
  <si>
    <t>6340-FP-3"-C5-1004-N</t>
  </si>
  <si>
    <t>Línea 6340-FP-3"-C3-1006-HC</t>
  </si>
  <si>
    <t>4600027788-06340-502CA-00067</t>
  </si>
  <si>
    <t xml:space="preserve">6340-FP-3"-C3-1006-HC </t>
  </si>
  <si>
    <t>4600027788-06340-502CA-00068</t>
  </si>
  <si>
    <t>6340-FP-3"-C3-1006-N</t>
  </si>
  <si>
    <t>Línea 6340-FP-3"-C5-1004-N</t>
  </si>
  <si>
    <t>Protección Túnel N°4</t>
  </si>
  <si>
    <t>6340-FP-3"-C5-1008-N</t>
  </si>
  <si>
    <t>Línea 6340-FP-3"-C3-1009-HC</t>
  </si>
  <si>
    <t>4600027788-06340-502CA-00069</t>
  </si>
  <si>
    <t xml:space="preserve">6340-FP-3"-C3-1009-HC </t>
  </si>
  <si>
    <t>4600027788-06340-502CA-00070</t>
  </si>
  <si>
    <t>6340-FP-3"-C3-1009-N</t>
  </si>
  <si>
    <t>Línea 6340-FP-3"-C5-1008-N</t>
  </si>
  <si>
    <t>Protección Túnel N°5</t>
  </si>
  <si>
    <t>4600027788-06340-502CA-00037</t>
  </si>
  <si>
    <t>6340-FP-3"-C3-1010-N</t>
  </si>
  <si>
    <t>Línea 6340-FP-3"-C3-0974-N</t>
  </si>
  <si>
    <t>4600027788-06340-502CA-00038</t>
  </si>
  <si>
    <t>6340-FP-3"-C5-1011-N</t>
  </si>
  <si>
    <t>Línea 6340-FP-3"-C3-1012-HC</t>
  </si>
  <si>
    <t>4600027788-06340-502CA-00071</t>
  </si>
  <si>
    <t>6340-FP-3"-C3-1012-HC</t>
  </si>
  <si>
    <t>4600027788-06340-502CA-00072</t>
  </si>
  <si>
    <t>6340-FP-3"-C3-1012-N</t>
  </si>
  <si>
    <t>Línea 6340-FP-3"-C3-1011-N</t>
  </si>
  <si>
    <t>Protección Túnel N°6</t>
  </si>
  <si>
    <t>4600027788-06340-502CA-00041</t>
  </si>
  <si>
    <t>6340-FP-3"-C3-1013-N</t>
  </si>
  <si>
    <t>Línea 6340-FP-3"-C3-0973-N</t>
  </si>
  <si>
    <t>4600027788-06340-502CA-00042</t>
  </si>
  <si>
    <t>4600027788-06340-502CA-00011</t>
  </si>
  <si>
    <t>6340-FP-6"-C2-1014-HC</t>
  </si>
  <si>
    <t>Línea 6340-FP-8"-C2-0971-HC</t>
  </si>
  <si>
    <t>Estanque Red de Incendio 6340- EST-001</t>
  </si>
  <si>
    <t>4600027788-06340-502CA-00032</t>
  </si>
  <si>
    <t>6340-FP-3"-C3-1015-N</t>
  </si>
  <si>
    <t>Línea 6340-FP-3"-C3-0976-N</t>
  </si>
  <si>
    <t>Protección sistema tensor 220-CV-
205</t>
  </si>
  <si>
    <t>6340-FP-3"-C5-1019-N</t>
  </si>
  <si>
    <t>Línea 6340-FP-3"-C3-1020-HC</t>
  </si>
  <si>
    <t>4600027788-06340-502CA-00073</t>
  </si>
  <si>
    <t xml:space="preserve">6340-FP-3"-C3-1020-HC </t>
  </si>
  <si>
    <t>4600027788-06340-502CA-00074</t>
  </si>
  <si>
    <t>6340-FP-3"-C3-1020-N</t>
  </si>
  <si>
    <t>Línea 6340-FP-3"-C5-1019-N</t>
  </si>
  <si>
    <t>Protección Túnel N°7</t>
  </si>
  <si>
    <t>6340-FP-3"-C5-1023-N</t>
  </si>
  <si>
    <t>Línea 6340-FP-3"-C3-1024-HC</t>
  </si>
  <si>
    <t>4600027788-06340-502CA-00075</t>
  </si>
  <si>
    <t xml:space="preserve">6340-FP-3"-C3-1024-HC </t>
  </si>
  <si>
    <t>4600027788-06340-502CA-00076</t>
  </si>
  <si>
    <t>6340-FP-3"-C3-1024-N</t>
  </si>
  <si>
    <t>Línea 6340-FP-3"-C3-1023-N</t>
  </si>
  <si>
    <t>Protección Túnel N°8</t>
  </si>
  <si>
    <t>6340-FP-3"-C5-1030-N</t>
  </si>
  <si>
    <t>Línea 6340-FP-3"-C3-1031-HC</t>
  </si>
  <si>
    <t>4600027788-06340-502CA-00077</t>
  </si>
  <si>
    <t xml:space="preserve">6340-FP-3"-C3-1031-HC </t>
  </si>
  <si>
    <t>4600027788-06340-502CA-00078</t>
  </si>
  <si>
    <t>6340-FP-3"-C3-1031-N</t>
  </si>
  <si>
    <t>Línea 6340-FP-8"-C5-1030-N</t>
  </si>
  <si>
    <t>6340-FP-4"-C5-1033-N</t>
  </si>
  <si>
    <t>Línea 6340-FP-3"-C3-1035-HC</t>
  </si>
  <si>
    <t>4600027788-06340-502CA-00027</t>
  </si>
  <si>
    <t>6340-FP-3"-C3-1034-N</t>
  </si>
  <si>
    <t>Línea 6340-FP-4"-C5-1033-N</t>
  </si>
  <si>
    <t>4600027788-06340-502CA-00022</t>
  </si>
  <si>
    <t>6340-FP-3"-C3-1034-HC</t>
  </si>
  <si>
    <t>4600027788-06340-502CA-00025</t>
  </si>
  <si>
    <t>6340-FP-3"-C3-1035-N</t>
  </si>
  <si>
    <t>Línea 6340-FP-4"-C3-1033-N</t>
  </si>
  <si>
    <t>4600027788-06340-502CA-00024</t>
  </si>
  <si>
    <t>6340-FP-3"-C3-1035-HC</t>
  </si>
  <si>
    <t>4600027788-06340-502CA-00021</t>
  </si>
  <si>
    <t>6340-FP-3"-C3-1036-N</t>
  </si>
  <si>
    <t>Línea 6340-FP-3"-C3-1034-N</t>
  </si>
  <si>
    <t>4600027788-06340-502CA-00023</t>
  </si>
  <si>
    <t>6340-FP-3"-C3-1037-N</t>
  </si>
  <si>
    <t>Línea 6340-FP-3"-C3-1035-N</t>
  </si>
  <si>
    <t>6340-FP-3"-C5-1064-N</t>
  </si>
  <si>
    <t>Línea 6340-FP-3"-C3-1065-N</t>
  </si>
  <si>
    <t>4600027788-06340-502CA-00026</t>
  </si>
  <si>
    <t>6340-FP-3"-C3-1065-N</t>
  </si>
  <si>
    <t>Protección Sistema Motriz Cola 220- CV-205</t>
  </si>
  <si>
    <t>4600027788-06340-502CA-00020</t>
  </si>
  <si>
    <t>6340-FP-3"-C3-1065-HC</t>
  </si>
  <si>
    <t>6340-FP-14"-C5-1070-N</t>
  </si>
  <si>
    <t>Línea 6340-FP-12”-C5-0965-N</t>
  </si>
  <si>
    <t>Línea 6340-FP-12”-C5-1071-N</t>
  </si>
  <si>
    <t>4600027788-06340-201CA-00003</t>
  </si>
  <si>
    <t>6340-FP-12”-C5-1071-N</t>
  </si>
  <si>
    <t>Línea 6340-FP-14”-C5-1070-N</t>
  </si>
  <si>
    <t>Línea 6340-FP-6”-C5-1448-N</t>
  </si>
  <si>
    <t>4600027788-06340-502CA-00087</t>
  </si>
  <si>
    <t>6340-FP-14”-C3-1072-HC</t>
  </si>
  <si>
    <t>Línea 6340-FP-14”-C5-1073-N</t>
  </si>
  <si>
    <t>6340-FP-14”-C5-1073-N</t>
  </si>
  <si>
    <t>Línea 6340-FP-14”-C3-1072-HC</t>
  </si>
  <si>
    <t>Línea 6340-FP-14”-C3-1074-HC</t>
  </si>
  <si>
    <t>4600027788-06340-502CA-00088</t>
  </si>
  <si>
    <t>6340-FP-14”-C3-1074-HC</t>
  </si>
  <si>
    <t>Línea 6340-FP-14”-C5-1075-N</t>
  </si>
  <si>
    <t>6340-FP-14”-C5-1075-N</t>
  </si>
  <si>
    <t>6340-FP-3"-C5-1082-N</t>
  </si>
  <si>
    <t>Línea 6340-FP-14"-C5-1070-N</t>
  </si>
  <si>
    <t>6340-FP-3"-C3-1083-N</t>
  </si>
  <si>
    <t>4600027788-06340-502CA-00050</t>
  </si>
  <si>
    <t>4600027788-06340-502CA-00049</t>
  </si>
  <si>
    <t>6340-FP-3"-C3-1083-HC</t>
  </si>
  <si>
    <t>6340-FP-3"-C5-1085-N</t>
  </si>
  <si>
    <t>Línea 6340-FP-3"-C3-1087-N</t>
  </si>
  <si>
    <t xml:space="preserve">4600027788-06340-502CA-00052 </t>
  </si>
  <si>
    <t>6340-FP-3"-C3-1087-N</t>
  </si>
  <si>
    <t>Línea 6340-FP-3"-C3-1085-N</t>
  </si>
  <si>
    <t>Protección Túnel N°1 Correa Cv- 220-CV-206-2</t>
  </si>
  <si>
    <t>4600027788-06340-502CA-00053</t>
  </si>
  <si>
    <t>4600027788-06340-502CA-00051</t>
  </si>
  <si>
    <t>6340-FP-3"-C3-1087-HC</t>
  </si>
  <si>
    <t>6340-FP-3"-C5-1103-N</t>
  </si>
  <si>
    <t>Línea 6340-FP-3"-C3-1104-HC</t>
  </si>
  <si>
    <t>4600027788-06340-502CA-00055</t>
  </si>
  <si>
    <t>6340-FP-3"-C3-1104-N</t>
  </si>
  <si>
    <t>Línea 6340-FP-3"-C5-1103-N</t>
  </si>
  <si>
    <t>Protección Túnel N°2 Correa CV-
206-2</t>
  </si>
  <si>
    <t>4600027788-06340-502CA-00056</t>
  </si>
  <si>
    <t>4600027788-06340-502CA-00054</t>
  </si>
  <si>
    <t>6340-FP-3"-C3-1104-HC</t>
  </si>
  <si>
    <t>6340-FP-4"-C5-1133-N</t>
  </si>
  <si>
    <t>Línea 6340-FP-3"-C3-1135-N</t>
  </si>
  <si>
    <t>4600027788-06340-502CA-00089</t>
  </si>
  <si>
    <t xml:space="preserve">6340-FP-3"-C3-1134-HC </t>
  </si>
  <si>
    <t>4600027788-06340-502CA-00093</t>
  </si>
  <si>
    <t>6340-FP-3"-C3-1134-N</t>
  </si>
  <si>
    <t>Línea 6340-FP-4"-C5-1133-N</t>
  </si>
  <si>
    <t>Protección Correa 220-CV-206-2</t>
  </si>
  <si>
    <t>4600027788-06340-502CA-00090</t>
  </si>
  <si>
    <t xml:space="preserve">6340-FP-3"-C3-1135-HC </t>
  </si>
  <si>
    <t>4600027788-06340-502CA-00094</t>
  </si>
  <si>
    <t>6340-FP-3"-C3-1135-N</t>
  </si>
  <si>
    <t>6340-FP-4"-C5-1136-N</t>
  </si>
  <si>
    <t>Línea 6340-FP-3"-C3-1138-N</t>
  </si>
  <si>
    <t>4600027788-06340-502CA-00091</t>
  </si>
  <si>
    <t>6340-FP-3"-C3-1137-HC</t>
  </si>
  <si>
    <t>4600027788-06340-502CA-00099</t>
  </si>
  <si>
    <t>6340-FP-3"-C3-1137-N</t>
  </si>
  <si>
    <t>4600027788-06340-502CA-00100</t>
  </si>
  <si>
    <t>Línea 6340-FP-4"-C5-1136-N</t>
  </si>
  <si>
    <t>Protección Sistema Motriz Correa 220-CV-206-2</t>
  </si>
  <si>
    <t>4600027788-06340-502CA-00092</t>
  </si>
  <si>
    <t xml:space="preserve">6340-FP-3"-C3-1138-HC </t>
  </si>
  <si>
    <t>4600027788-06340-502CA-00101</t>
  </si>
  <si>
    <t>6340-FP-3"-C3-1138-N</t>
  </si>
  <si>
    <t>Protección Sistema Tensor Correa 220-CV-206-2</t>
  </si>
  <si>
    <t>6340-FP-3"-C3-1139-N</t>
  </si>
  <si>
    <t>Línea 6340-FP-3"-C3-1137-N</t>
  </si>
  <si>
    <t>Protección Sistema Motriz Correa
220-CV-206-2</t>
  </si>
  <si>
    <t>6340-FP-3"-C3-1140-N</t>
  </si>
  <si>
    <t>6340-FP-3"-C3-1141-N</t>
  </si>
  <si>
    <t>4600027788-06340-502CA-00102</t>
  </si>
  <si>
    <t>6340-FP-3"-C3-1142-N</t>
  </si>
  <si>
    <t>4600027788-06340-502CA-00005</t>
  </si>
  <si>
    <t>6340-FP-6"-C3-1143-HC</t>
  </si>
  <si>
    <t>Línea 6340-FP-6"-C3-1150-HC</t>
  </si>
  <si>
    <t>Hidrante 6340-HRI-449</t>
  </si>
  <si>
    <t>6340-FP-3"-C3-1144-HC</t>
  </si>
  <si>
    <t>Línea 6340-FP-3"-C5-1143-N</t>
  </si>
  <si>
    <t>Línea 6340-FP-3"-C5-1157-N</t>
  </si>
  <si>
    <t>6340-FP-6”-C5-1145-N</t>
  </si>
  <si>
    <t>Línea 6340-FP-3"-C3-1146-N</t>
  </si>
  <si>
    <t>6340-FP-3"-C3-1146-N</t>
  </si>
  <si>
    <t>Línea6340-FP-6"-C5-1145-N</t>
  </si>
  <si>
    <t>Protección Transformador 220-TMT- 011</t>
  </si>
  <si>
    <t>4600027788-06340-502CA-00012</t>
  </si>
  <si>
    <t>6340-FP-8"-C3-1147-N</t>
  </si>
  <si>
    <t>Rebose Estanque 6340-EST-001</t>
  </si>
  <si>
    <t>Pretil Derrame Estanque 6340-EST-
001</t>
  </si>
  <si>
    <t>4600027788-06340-502CA-00103</t>
  </si>
  <si>
    <t>6340-FP-6"-C4-1148-N</t>
  </si>
  <si>
    <t>C4</t>
  </si>
  <si>
    <t>Drenaje Estanque 6340-EST-001</t>
  </si>
  <si>
    <t>A piso Pretil Derrames</t>
  </si>
  <si>
    <t>6340-FP-2"-C3-1149-N</t>
  </si>
  <si>
    <t>Protección Transformador 230-TMT- 011</t>
  </si>
  <si>
    <t>4600027788-06340-502CA-00004</t>
  </si>
  <si>
    <t>6340-FP-6"-C3-1150-HC</t>
  </si>
  <si>
    <t>Hidrante 6340-HRI-081</t>
  </si>
  <si>
    <t>6340-FP-4"-C5-1151-N</t>
  </si>
  <si>
    <t>Línea 6340-FP-12”-C5-0966-N</t>
  </si>
  <si>
    <t>Línea 6340-FP-3"-C3-1153-HC</t>
  </si>
  <si>
    <t>4600027788-06340-502CA-00044</t>
  </si>
  <si>
    <t>6340-FP-3"-C3-1152-N</t>
  </si>
  <si>
    <t>Línea 6340-FP-4"-C5-1151-N</t>
  </si>
  <si>
    <t>Protección Correa Cola CV-220-CV- 206-2</t>
  </si>
  <si>
    <t>4600027788-06340-502CA-00043</t>
  </si>
  <si>
    <t>6340-FP-3"-C3-1152-HC</t>
  </si>
  <si>
    <t>4600027788-06340-502CA-00046</t>
  </si>
  <si>
    <t>6340-FP-3"-C3-1153-N</t>
  </si>
  <si>
    <t>Protección Correa Cola CV-220-CV-
206-2</t>
  </si>
  <si>
    <t>4600027788-06340-502CA-00045</t>
  </si>
  <si>
    <t>6340-FP-3"-C3-1153-HC</t>
  </si>
  <si>
    <t>6340-FP-2"-C3-1154-N</t>
  </si>
  <si>
    <t>6340-FP-250-H5-1155-N</t>
  </si>
  <si>
    <t>H5</t>
  </si>
  <si>
    <t>CAÑERÍA DR 15.5, HDPE PE 3608 ASTM D3350 CLASIFICACIÓN CELDA 345464C, ASTM F714, UL/FM, EXTREMOS PARA TERMOFUSIÓN</t>
  </si>
  <si>
    <t>Drenaje Pretil Estanque 6340-EST- 001</t>
  </si>
  <si>
    <t>A piso Talud Plataforma Sistema Red Incendio</t>
  </si>
  <si>
    <t>4600027788-06340-502CA-00019</t>
  </si>
  <si>
    <t>6340-FP-3"-C3-1156-N</t>
  </si>
  <si>
    <t>Protección Transformador 230-TMT-
011</t>
  </si>
  <si>
    <t>4600027788-06340-502CA-00018</t>
  </si>
  <si>
    <t>6340-FP-3"-C3-1157-N</t>
  </si>
  <si>
    <t>6340-FP-2"-C3-1158-N</t>
  </si>
  <si>
    <t>Línea6340-FP-3"-C5-1146-N</t>
  </si>
  <si>
    <t>6340-FP-2"-C3-1159-N</t>
  </si>
  <si>
    <t>4600027788-06340-502CA-00014</t>
  </si>
  <si>
    <t>6340-FP-3"-C3-1160-N</t>
  </si>
  <si>
    <t>4600027788-06340-502CA-00017</t>
  </si>
  <si>
    <t>6340-FP-3"-C3-1161-N</t>
  </si>
  <si>
    <t>4600027788-06340-502CA-00095</t>
  </si>
  <si>
    <t>6340-FP-3"-C3-1162-N</t>
  </si>
  <si>
    <t>4600027788-06340-502CA-00096</t>
  </si>
  <si>
    <t>Línea 6340-FP-3"-C3-1134-N</t>
  </si>
  <si>
    <t>4600027788-06340-502CA-00098</t>
  </si>
  <si>
    <t>6340-FP-3"-C3-1163-N</t>
  </si>
  <si>
    <t>4600027788-06340-502CA-00097</t>
  </si>
  <si>
    <t>4600027788-06340-502CA-00047</t>
  </si>
  <si>
    <t>6340-FP-3"-C3-1164-N</t>
  </si>
  <si>
    <t>Línea 6340-FP-3"-C3-1152-N</t>
  </si>
  <si>
    <t>4600027788-06340-502CA-00048</t>
  </si>
  <si>
    <t>6340-FP-3"-C3-1165-N</t>
  </si>
  <si>
    <t>Línea 6340-FP-3"-C3-1153-N</t>
  </si>
  <si>
    <t>Protección Correa Cola CV-220-CV-206-2</t>
  </si>
  <si>
    <t>4600027788-06340-502CA-00015</t>
  </si>
  <si>
    <t>6340-FP-3"-C3-1166-N</t>
  </si>
  <si>
    <t>Línea 6340-FP-3"-C3-1160-N</t>
  </si>
  <si>
    <t>Protección Transformador 220-TMT-
013</t>
  </si>
  <si>
    <t>6340-FP-2"-C3-1167-N</t>
  </si>
  <si>
    <t>Línea 6340-FP-3"-C3-1166-N</t>
  </si>
  <si>
    <t>Protección Transformador 220-TMT- 013</t>
  </si>
  <si>
    <t>6340-FP-2"-C3-1168-N</t>
  </si>
  <si>
    <t>4600027788-06340-502CA-00016</t>
  </si>
  <si>
    <t>6340-FP-3"-C3-1169-N</t>
  </si>
  <si>
    <t>6340-FP-4"-C5-1200-N</t>
  </si>
  <si>
    <t>Estación de manguera 6340-ETM- 200</t>
  </si>
  <si>
    <t>6340-FP-4"-C5-1201-N</t>
  </si>
  <si>
    <t>Estación de manguera 6340-ETM- 201</t>
  </si>
  <si>
    <t>6340-FP-4"-C5-1202-N</t>
  </si>
  <si>
    <t>Estación de manguera 6340-ETM-
202</t>
  </si>
  <si>
    <t>6340-FP-4"-C5-1203-N</t>
  </si>
  <si>
    <t>Estación de manguera 6340-ETM-
203</t>
  </si>
  <si>
    <t>6340-FP-4"-C5-1204-N</t>
  </si>
  <si>
    <t>Estación de manguera 6340-ETM- 204</t>
  </si>
  <si>
    <t>6340-FP-4"-C5-1205-N</t>
  </si>
  <si>
    <t>Estación de manguera 6340-ETM- 205</t>
  </si>
  <si>
    <t>6340-FP-4"-C5-1206-N</t>
  </si>
  <si>
    <t>Estación de manguera 6340-ETM- 206</t>
  </si>
  <si>
    <t>6340-FP-4"-C5-1207-N</t>
  </si>
  <si>
    <t>Estación de manguera 6340-ETM- 207</t>
  </si>
  <si>
    <t>6340-FP-4"-C5-1208-N</t>
  </si>
  <si>
    <t>Estación de manguera 6340-ETM- 208</t>
  </si>
  <si>
    <t>6340-FP-4"-C5-1209-N</t>
  </si>
  <si>
    <t>Estación de manguera 6340-ETM- 209</t>
  </si>
  <si>
    <t>6340-FP-4"-C5-1210-N</t>
  </si>
  <si>
    <t>Estación de manguera 6340-ETM- 210</t>
  </si>
  <si>
    <t>6340-FP-4"-C5-1211-N</t>
  </si>
  <si>
    <t>Estación de manguera 6340-ETM- 211</t>
  </si>
  <si>
    <t>6340-FP-4"-C5-1212-N</t>
  </si>
  <si>
    <t>Estación de manguera 6340-ETM-
212</t>
  </si>
  <si>
    <t>6340-FP-4"-C5-1213-N</t>
  </si>
  <si>
    <t>Estación de manguera 6340-ETM- 213</t>
  </si>
  <si>
    <t>6340-FP-4"-C5-1214-N</t>
  </si>
  <si>
    <t>Estación de manguera 6340-ETM- 214</t>
  </si>
  <si>
    <t>6340-FP-4"-C5-1215-N</t>
  </si>
  <si>
    <t>Estación de manguera 6340-ETM- 215</t>
  </si>
  <si>
    <t>6340-FP-4"-C5-1216-N</t>
  </si>
  <si>
    <t>Estación de manguera 6340-ETM- 216</t>
  </si>
  <si>
    <t>6340-FP-4"-C5-1217-N</t>
  </si>
  <si>
    <t>Estación de manguera 6340-ETM- 217</t>
  </si>
  <si>
    <t>6340-FP-4"-C5-1218-N</t>
  </si>
  <si>
    <t>Estación de manguera 6340-ETM-
218</t>
  </si>
  <si>
    <t>6340-FP-4"-C5-1219-N</t>
  </si>
  <si>
    <t>Estación de manguera 6340-ETM-
219</t>
  </si>
  <si>
    <t>6340-FP-4"-C5-1220-N</t>
  </si>
  <si>
    <t>Estación de manguera 6340-ETM- 220</t>
  </si>
  <si>
    <t>6340-FP-4"-C5-1221-N</t>
  </si>
  <si>
    <t>Estación de manguera 6340-ETM- 221</t>
  </si>
  <si>
    <t>6340-FP-4"-C5-1222-N</t>
  </si>
  <si>
    <t>Estación de manguera 6340-ETM- 222</t>
  </si>
  <si>
    <t>6340-FP-4"-C5-1223-N</t>
  </si>
  <si>
    <t>Estación de manguera 6340-ETM- 223</t>
  </si>
  <si>
    <t>6340-FP-4"-C5-1224-N</t>
  </si>
  <si>
    <t>Estación de manguera 6340-ETM- 224</t>
  </si>
  <si>
    <t>6340-FP-4"-C5-1225-N</t>
  </si>
  <si>
    <t>Estación de manguera 6340-ETM- 225</t>
  </si>
  <si>
    <t>6340-FP-4"-C5-1226-N</t>
  </si>
  <si>
    <t>Estación de manguera 6340-ETM- 226</t>
  </si>
  <si>
    <t>6340-FP-4"-C5-1227-N</t>
  </si>
  <si>
    <t>Estación de manguera 6340-ETM- 227</t>
  </si>
  <si>
    <t>6340-FP-4"-C5-1228-N</t>
  </si>
  <si>
    <t>Estación de manguera 6340-ETM-
228</t>
  </si>
  <si>
    <t>6340-FP-4"-C5-1229-N</t>
  </si>
  <si>
    <t>Estación de manguera 6340-ETM- 229</t>
  </si>
  <si>
    <t>6340-FP-4"-C5-1230-N</t>
  </si>
  <si>
    <t>Estación de manguera 6340-ETM- 230</t>
  </si>
  <si>
    <t>6340-FP-4"-C5-1231-N</t>
  </si>
  <si>
    <t>Estación de manguera 6340-ETM- 231</t>
  </si>
  <si>
    <t>6340-FP-4"-C5-1232-N</t>
  </si>
  <si>
    <t>Estación de manguera 6340-ETM- 232</t>
  </si>
  <si>
    <t>6340-FP-4"-C5-1233-N</t>
  </si>
  <si>
    <t>Estación de manguera 6340-ETM- 233</t>
  </si>
  <si>
    <t>6340-FP-4"-C5-1234-N</t>
  </si>
  <si>
    <t>Estación de manguera 6340-ETM-
234</t>
  </si>
  <si>
    <t>6340-FP-4"-C5-1235-N</t>
  </si>
  <si>
    <t>Estación de manguera 6340-ETM-
235</t>
  </si>
  <si>
    <t>6340-FP-4"-C5-1236-N</t>
  </si>
  <si>
    <t>Estación de manguera 6340-ETM- 236</t>
  </si>
  <si>
    <t>6340-FP-4"-C5-1237-N</t>
  </si>
  <si>
    <t>Estación de manguera 6340-ETM- 237</t>
  </si>
  <si>
    <t>6340-FP-4"-C5-1238-N</t>
  </si>
  <si>
    <t>Estación de manguera 6340-ETM- 238</t>
  </si>
  <si>
    <t>6340-FP-4"-C3-1239-N</t>
  </si>
  <si>
    <t>Estación de manguera 6340-ETM- 239</t>
  </si>
  <si>
    <t>6340-FP-4"-C5-1240-N</t>
  </si>
  <si>
    <t>Estación de manguera 6340-ETM- 240</t>
  </si>
  <si>
    <t>6340-FP-4"-C3-1241-N</t>
  </si>
  <si>
    <t>Estación de manguera 6340-ETM- 241</t>
  </si>
  <si>
    <t>6340-FP-4"-C5-1242-N</t>
  </si>
  <si>
    <t>Estación de manguera 6340-ETM- 242</t>
  </si>
  <si>
    <t>6340-FP-4"-C5-1243-N</t>
  </si>
  <si>
    <t>Estación de manguera 6340-ETM- 243</t>
  </si>
  <si>
    <t>6340-FP-4"-C5-1244-N</t>
  </si>
  <si>
    <t>Estación de manguera 6340-ETM-
244</t>
  </si>
  <si>
    <t>6340-FP-4"-C5-1245-N</t>
  </si>
  <si>
    <t>Estación de manguera 6340-ETM- 245</t>
  </si>
  <si>
    <t>6340-FP-4"-C5-1246-N</t>
  </si>
  <si>
    <t>Estación de manguera 6340-ETM- 246</t>
  </si>
  <si>
    <t>6340-FP-4"-C5-1247-N</t>
  </si>
  <si>
    <t>Estación de manguera 6340-ETM- 247</t>
  </si>
  <si>
    <t>6340-FP-4"-C5-1248-N</t>
  </si>
  <si>
    <t>Línea 6340-FP-12"-C5-0966-N</t>
  </si>
  <si>
    <t>Estación de manguera 6340-ETM- 248</t>
  </si>
  <si>
    <t>6340-FP-4"-C5-1249-N</t>
  </si>
  <si>
    <t>Estación de manguera 6340-ETM- 249</t>
  </si>
  <si>
    <t>6340-FP-4"-C5-1250-N</t>
  </si>
  <si>
    <t>Estación de manguera 6340-ETM-
250</t>
  </si>
  <si>
    <t>6340-FP-4"-C5-1251-N</t>
  </si>
  <si>
    <t>Estación de manguera 6340-ETM-
251</t>
  </si>
  <si>
    <t>6340-FP-4"-C5-1252-N</t>
  </si>
  <si>
    <t>Estación de manguera 6340-ETM- 252</t>
  </si>
  <si>
    <t>6340-FP-4"-C5-1253-N</t>
  </si>
  <si>
    <t>Estación de manguera 6340-ETM- 253</t>
  </si>
  <si>
    <t>6340-FP-4"-C5-1254-N</t>
  </si>
  <si>
    <t>Estación de manguera 6340-ETM- 254</t>
  </si>
  <si>
    <t>6340-FP-4"-C5-1255-N</t>
  </si>
  <si>
    <t>Estación de manguera 6340-ETM- 255</t>
  </si>
  <si>
    <t>6340-FP-4"-C5-1256-N</t>
  </si>
  <si>
    <t>Estación de manguera 6340-ETM- 256</t>
  </si>
  <si>
    <t>6340-FP-4"-C5-1257-N</t>
  </si>
  <si>
    <t>Estación de manguera 6340-ETM- 257</t>
  </si>
  <si>
    <t>6340-FP-4"-C3-1258-N</t>
  </si>
  <si>
    <t>Estación de manguera 6340-ETM- 258</t>
  </si>
  <si>
    <t>6340-FP-4"-C3-1259-N</t>
  </si>
  <si>
    <t>Estación de manguera 6340-ETM- 259</t>
  </si>
  <si>
    <t>6340-FP-4"-C5-1260-N</t>
  </si>
  <si>
    <t>Estación de manguera 6340-ETM-
260</t>
  </si>
  <si>
    <t>6340-FP-4"-C5-1261-N</t>
  </si>
  <si>
    <t>Estación de manguera 6340-ETM- 261</t>
  </si>
  <si>
    <t>6340-FP-4"-C5-1262-N</t>
  </si>
  <si>
    <t>Estación de manguera 6340-ETM- 262</t>
  </si>
  <si>
    <t>6340-FP-4"-C5-1263-N</t>
  </si>
  <si>
    <t>Estación de manguera 6340-ETM- 263</t>
  </si>
  <si>
    <t>6340-FP-4"-C5-1264-N</t>
  </si>
  <si>
    <t>Estación de manguera 6340-ETM- 264</t>
  </si>
  <si>
    <t>6340-FP-4"-C5-1265-N</t>
  </si>
  <si>
    <t>Estación de manguera 6340-ETM- 265</t>
  </si>
  <si>
    <t>6340-FP-4"-C5-1266-N</t>
  </si>
  <si>
    <t>Estación de manguera 6340-ETM-
266</t>
  </si>
  <si>
    <t>6340-FP-4"-C5-1267-N</t>
  </si>
  <si>
    <t>Estación de manguera 6340-ETM-
267</t>
  </si>
  <si>
    <t>6340-FP-4"-C5-1268-N</t>
  </si>
  <si>
    <t>Estación de manguera 6340-ETM- 268</t>
  </si>
  <si>
    <t>6340-FP-4"-C5-1269-N</t>
  </si>
  <si>
    <t>Estación de manguera 6340-ETM- 269</t>
  </si>
  <si>
    <t>6340-FP-4"-C5-1270-N</t>
  </si>
  <si>
    <t>Estación de manguera 6340-ETM- 270</t>
  </si>
  <si>
    <t>6340-FP-4"-C5-1271-N</t>
  </si>
  <si>
    <t>Estación de manguera 6340-ETM- 271</t>
  </si>
  <si>
    <t>6340-FP-4"-C5-1272-N</t>
  </si>
  <si>
    <t>Estación de manguera 6340-ETM- 272</t>
  </si>
  <si>
    <t>6340-FP-4"-C5-1273-N</t>
  </si>
  <si>
    <t>Estación de manguera 6340-ETM- 273</t>
  </si>
  <si>
    <t>6340-FP-4"-C5-1274-N</t>
  </si>
  <si>
    <t>Estación de manguera 6340-ETM- 274</t>
  </si>
  <si>
    <t>6340-FP-4"-C5-1275-N</t>
  </si>
  <si>
    <t>Estación de manguera 6340-ETM- 275</t>
  </si>
  <si>
    <t>6340-FP-4"-C5-1276-N</t>
  </si>
  <si>
    <t>Estación de manguera 6340-ETM-
276</t>
  </si>
  <si>
    <t>6340-FP-4"-C5-1277-N</t>
  </si>
  <si>
    <t>Estación de manguera 6340-ETM- 277</t>
  </si>
  <si>
    <t>6340-FP-4"-C5-1278-N</t>
  </si>
  <si>
    <t>Estación de manguera 6340-ETM- 278</t>
  </si>
  <si>
    <t>6340-FP-4"-C5-1279-N</t>
  </si>
  <si>
    <t>Estación de manguera 6340-ETM- 279</t>
  </si>
  <si>
    <t>6340-FP-4"-C5-1280-N</t>
  </si>
  <si>
    <t>Estación de manguera 6340-ETM- 280</t>
  </si>
  <si>
    <t>6340-FP-4"-C5-1281-N</t>
  </si>
  <si>
    <t>Estación de manguera 6340-ETM- 281</t>
  </si>
  <si>
    <t>6340-FP-4"-C5-1282-N</t>
  </si>
  <si>
    <t>Estación de manguera 6340-ETM-
282</t>
  </si>
  <si>
    <t>6340-FP-4"-C5-1283-N</t>
  </si>
  <si>
    <t>Estación de manguera 6340-ETM-
283</t>
  </si>
  <si>
    <t>6340-FP-4"-C5-1284-N</t>
  </si>
  <si>
    <t>Estación de manguera 6340-ETM- 284</t>
  </si>
  <si>
    <t>6340-FP-4"-C5-1285-N</t>
  </si>
  <si>
    <t>Estación de manguera 6340-ETM- 285</t>
  </si>
  <si>
    <t>6340-FP-4"-C5-1286-N</t>
  </si>
  <si>
    <t>Estación de manguera 6340-ETM- 286</t>
  </si>
  <si>
    <t>6340-FP-4"-C5-1287-N</t>
  </si>
  <si>
    <t>Estación de manguera 6340-ETM- 287</t>
  </si>
  <si>
    <t>6340-FP-4"-C5-1288-N</t>
  </si>
  <si>
    <t>Estación de manguera 6340-ETM- 288</t>
  </si>
  <si>
    <t>6340-FP-4"-C5-1289-N</t>
  </si>
  <si>
    <t>Estación de manguera 6340-ETM- 289</t>
  </si>
  <si>
    <t>6340-FP-4"-C5-1290-N</t>
  </si>
  <si>
    <t>Estación de manguera 6340-ETM- 290</t>
  </si>
  <si>
    <t>6340-FP-4"-C5-1291-N</t>
  </si>
  <si>
    <t>Estación de manguera 6340-ETM- 291</t>
  </si>
  <si>
    <t>6340-FP-4"-C5-1292-N</t>
  </si>
  <si>
    <t>Estación de manguera 6340-ETM-
292</t>
  </si>
  <si>
    <t>6340-FP-4"-C5-1293-N</t>
  </si>
  <si>
    <t>Línea 6340-FP-12"-C5-1071-N</t>
  </si>
  <si>
    <t>Estación de manguera 6340-ETM- 293</t>
  </si>
  <si>
    <t>6340-FP-4"-C5-1294-N</t>
  </si>
  <si>
    <t>Estación de manguera 6340-ETM- 294</t>
  </si>
  <si>
    <t>6340-FP-4"-C5-1295-N</t>
  </si>
  <si>
    <t>Estación de manguera 6340-ETM- 295</t>
  </si>
  <si>
    <t>6340-FP-4"-C5-1296-N</t>
  </si>
  <si>
    <t>Estación de manguera 6340-ETM- 296</t>
  </si>
  <si>
    <t>6340-FP-4"-C5-1297-N</t>
  </si>
  <si>
    <t>Estación de manguera 6340-ETM- 297</t>
  </si>
  <si>
    <t>6340-FP-4"-C5-1298-N</t>
  </si>
  <si>
    <t>Estación de manguera 6340-ETM-
298</t>
  </si>
  <si>
    <t>6340-FP-4"-C5-1299-N</t>
  </si>
  <si>
    <t>Estación de manguera 6340-ETM-
299</t>
  </si>
  <si>
    <t>6340-FP-4"-C5-1300-N</t>
  </si>
  <si>
    <t>Estación de manguera 6340-ETM- 300</t>
  </si>
  <si>
    <t>6340-FP-4"-C5-1301-N</t>
  </si>
  <si>
    <t>Estación de manguera 6340-ETM- 301</t>
  </si>
  <si>
    <t>6340-FP-4"-C5-1302-N</t>
  </si>
  <si>
    <t>Estación de manguera 6340-ETM- 302</t>
  </si>
  <si>
    <t>6340-FP-4"-C5-1303-N</t>
  </si>
  <si>
    <t>Estación de manguera 6340-ETM- 303</t>
  </si>
  <si>
    <t>6340-FP-4"-C5-1304-N</t>
  </si>
  <si>
    <t>Estación de manguera 6340-ETM- 304</t>
  </si>
  <si>
    <t>6340-FP-4"-C5-1305-N</t>
  </si>
  <si>
    <t>Estación de manguera 6340-ETM- 305</t>
  </si>
  <si>
    <t>6340-FP-4"-C5-1306-N</t>
  </si>
  <si>
    <t>Estación de manguera 6340-ETM- 306</t>
  </si>
  <si>
    <t>6340-FP-4"-C5-1307-N</t>
  </si>
  <si>
    <t>Estación de manguera 6340-ETM- 307</t>
  </si>
  <si>
    <t>6340-FP-4"-C5-1308-N</t>
  </si>
  <si>
    <t>Estación de manguera 6340-ETM-
308</t>
  </si>
  <si>
    <t>6340-FP-4"-C5-1309-N</t>
  </si>
  <si>
    <t>Estación de manguera 6340-ETM- 309</t>
  </si>
  <si>
    <t>6340-FP-6"-C5-1400-N</t>
  </si>
  <si>
    <t>Hidrante 6340-HRI-400</t>
  </si>
  <si>
    <t>6340-FP-6"-C5-1401-N</t>
  </si>
  <si>
    <t>Hidrante 6340-HRI-401</t>
  </si>
  <si>
    <t>6340-FP-6"-C5-1402-N</t>
  </si>
  <si>
    <t>Hidrante 6340-HRI-402</t>
  </si>
  <si>
    <t>6340-FP-6"-C5-1403-N</t>
  </si>
  <si>
    <t>Hidrante 6340-HRI-403</t>
  </si>
  <si>
    <t>6340-FP-6"-C5-1404-N</t>
  </si>
  <si>
    <t>Hidrante 6340-HRI-404</t>
  </si>
  <si>
    <t>6340-FP-6"-C5-1405-N</t>
  </si>
  <si>
    <t>Hidrante 6340-HRI-405</t>
  </si>
  <si>
    <t>6340-FP-6"-C5-1406-N</t>
  </si>
  <si>
    <t>Hidrante 6340-HRI-406</t>
  </si>
  <si>
    <t>6340-FP-6"-C5-1407-N</t>
  </si>
  <si>
    <t>Hidrante 6340-HRI-407</t>
  </si>
  <si>
    <t>6340-FP-6"-C5-1408-N</t>
  </si>
  <si>
    <t>Hidrante 6340-HRI-408</t>
  </si>
  <si>
    <t>6340-FP-6"-C5-1409-N</t>
  </si>
  <si>
    <t>Hidrante 6340-HRI-409</t>
  </si>
  <si>
    <t>6340-FP-6"-C5-1410-N</t>
  </si>
  <si>
    <t>Hidrante 6340-HRI-410</t>
  </si>
  <si>
    <t>6340-FP-6"-C5-1411-N</t>
  </si>
  <si>
    <t>Hidrante 6340-HRI-411</t>
  </si>
  <si>
    <t>6340-FP-6"-C5-1412-N</t>
  </si>
  <si>
    <t>Hidrante 6340-HRI-412</t>
  </si>
  <si>
    <t>6340-FP-6"-C5-1413-N</t>
  </si>
  <si>
    <t>Hidrante 6340-HRI-413</t>
  </si>
  <si>
    <t>6340-FP-6"-C5-1414-N</t>
  </si>
  <si>
    <t>Hidrante 6340-HRI-414</t>
  </si>
  <si>
    <t>6340-FP-6"-C5-1415-N</t>
  </si>
  <si>
    <t>Hidrante 6340-HRI-415</t>
  </si>
  <si>
    <t>6340-FP-6"-C5-1416-N</t>
  </si>
  <si>
    <t>Hidrante 6340-HRI-416</t>
  </si>
  <si>
    <t>6340-FP-6"-C5-1417-N</t>
  </si>
  <si>
    <t>Hidrante 6340-HRI-417</t>
  </si>
  <si>
    <t>6340-FP-6"-C5-1418-N</t>
  </si>
  <si>
    <t>Hidrante 6340-HRI-418</t>
  </si>
  <si>
    <t>6340-FP-6"-C5-1419-N</t>
  </si>
  <si>
    <t>Hidrante 6340-HRI-419</t>
  </si>
  <si>
    <t>6340-FP-6"-C5-1420-N</t>
  </si>
  <si>
    <t>Hidrante 6340-HRI-420</t>
  </si>
  <si>
    <t>6340-FP-6"-C5-1421-N</t>
  </si>
  <si>
    <t>Hidrante 6340-HRI-421</t>
  </si>
  <si>
    <t>6340-FP-6"-C5-1422-N</t>
  </si>
  <si>
    <t>Hidrante 6340-HRI-422</t>
  </si>
  <si>
    <t>6340-FP-6"-C5-1423-N</t>
  </si>
  <si>
    <t>Hidrante 6340-HRI-423</t>
  </si>
  <si>
    <t>6340-FP-6"-C5-1424-N</t>
  </si>
  <si>
    <t>Hidrante 6340-HRI-424</t>
  </si>
  <si>
    <t>6340-FP-6"-C5-1425-N</t>
  </si>
  <si>
    <t>Hidrante 6340-HRI-425</t>
  </si>
  <si>
    <t>6340-FP-6"-C5-1426-N</t>
  </si>
  <si>
    <t>Hidrante 6340-HRI-426</t>
  </si>
  <si>
    <t>6340-FP-6"-C5-1427-N</t>
  </si>
  <si>
    <t>Hidrante 6340-HRI-427</t>
  </si>
  <si>
    <t>6340-FP-6"-C5-1428-N</t>
  </si>
  <si>
    <t>Hidrante 6340-HRI-428</t>
  </si>
  <si>
    <t>6340-FP-6"-C5-1429-N</t>
  </si>
  <si>
    <t>Hidrante 6340-HRI-429</t>
  </si>
  <si>
    <t>6340-FP-6"-C5-1430-N</t>
  </si>
  <si>
    <t>Hidrante 6340-HRI-430</t>
  </si>
  <si>
    <t>6340-FP-6"-C5-1431-N</t>
  </si>
  <si>
    <t>Hidrante 6340-HRI-431</t>
  </si>
  <si>
    <t>6340-FP-6"-C5-1432-N</t>
  </si>
  <si>
    <t>Hidrante 6340-HRI-432</t>
  </si>
  <si>
    <t>6340-FP-6"-C5-1433-N</t>
  </si>
  <si>
    <t>Hidrante 6340-HRI-433</t>
  </si>
  <si>
    <t>6340-FP-6"-C5-1434-N</t>
  </si>
  <si>
    <t>Hidrante 6340-HRI-434</t>
  </si>
  <si>
    <t>6340-FP-6"-C5-1435-N</t>
  </si>
  <si>
    <t>Hidrante 6340-HRI-435</t>
  </si>
  <si>
    <t>6340-FP-6"-C5-1436-N</t>
  </si>
  <si>
    <t>Hidrante 6340-HRI-436</t>
  </si>
  <si>
    <t>6340-FP-6"-C5-1437-N</t>
  </si>
  <si>
    <t>Hidrante 6340-HRI-437</t>
  </si>
  <si>
    <t>6340-FP-6"-C5-1438-N</t>
  </si>
  <si>
    <t>Hidrante 6340-HRI-438</t>
  </si>
  <si>
    <t>6340-FP-6"-C5-1439-N</t>
  </si>
  <si>
    <t>Hidrante 6340-HRI-439</t>
  </si>
  <si>
    <t>6340-FP-6"-C5-1440-N</t>
  </si>
  <si>
    <t>Hidrante 6340-HRI-440</t>
  </si>
  <si>
    <t>6340-FP-6"-C5-1441-N</t>
  </si>
  <si>
    <t>Hidrante 6340-HRI-441</t>
  </si>
  <si>
    <t>6340-FP-6"-C5-1442-N</t>
  </si>
  <si>
    <t>Hidrante 6340-HRI-442</t>
  </si>
  <si>
    <t>6340-FP-6"-C5-1443-N</t>
  </si>
  <si>
    <t>Hidrante 6340-HRI-443</t>
  </si>
  <si>
    <t>6340-FP-6"-C5-1444-N</t>
  </si>
  <si>
    <t>Hidrante 6340-HRI-444</t>
  </si>
  <si>
    <t>6340-FP-6"-C5-1445-N</t>
  </si>
  <si>
    <t>Hidrante 6340-HRI-445</t>
  </si>
  <si>
    <t>6340-FP-6"-C5-1446-N</t>
  </si>
  <si>
    <t>Hidrante 6340-HRI-446</t>
  </si>
  <si>
    <t>6340-FP-6"-C5-1447-N</t>
  </si>
  <si>
    <t>Hidrante 6340-HRI-447</t>
  </si>
  <si>
    <t>6340-FP-6"-C5-1448-N</t>
  </si>
  <si>
    <t>Hidrante 6340-HRI-448</t>
  </si>
  <si>
    <t>6340-FP-6"-C5-1450-N</t>
  </si>
  <si>
    <t>Línea 6340-FP-6"-C5-1145-N</t>
  </si>
  <si>
    <t>Hidrante 6340-HRI-450</t>
  </si>
  <si>
    <t>6340-FP-10"-C2-1500-N</t>
  </si>
  <si>
    <t>Línea 6340-FP-10"-C2-0962-N</t>
  </si>
  <si>
    <t>Línea 6340-FP-10"-C2-1503-N</t>
  </si>
  <si>
    <t>6340-FP-10"-C2-1501-N</t>
  </si>
  <si>
    <t>Línea 6340-FP-10"-C2-1500-N</t>
  </si>
  <si>
    <t>Línea 6340-FP-10"-C2-1505-N</t>
  </si>
  <si>
    <t>6340-FP-10"-C2-1502-N</t>
  </si>
  <si>
    <t>Línea 6340-FP-8"-C3-1506-N</t>
  </si>
  <si>
    <t>6340-FP-10"-C2-1503-N</t>
  </si>
  <si>
    <t>Línea 6340-FP-8"-C3-1507-N</t>
  </si>
  <si>
    <t>6340-FP-2"-C2-1504-N</t>
  </si>
  <si>
    <t>Línea 6340-FP-1.1/2"-C3-1508-N</t>
  </si>
  <si>
    <t>6340-FP-8"-C3-1505-N</t>
  </si>
  <si>
    <t>Línea 6340-FP-10"-C2-1501-N</t>
  </si>
  <si>
    <t>6340-FP-8"-C3-1506-N</t>
  </si>
  <si>
    <t>Línea 6340-FP-10"-C2-1502-N</t>
  </si>
  <si>
    <t>6340-FP-8"-C3-1507-N</t>
  </si>
  <si>
    <t>6340-FP-1.1/2"-C3-1508-N</t>
  </si>
  <si>
    <t>1.1/2</t>
  </si>
  <si>
    <t>Línea 6340-FP-2"-C2-1504-N</t>
  </si>
  <si>
    <t>6340-FP-8"-C3-1509-N</t>
  </si>
  <si>
    <t>Línea 6340-FP-8"-C3-1505-N</t>
  </si>
  <si>
    <t>Línea 6340-FP-8"-C3-1515-N</t>
  </si>
  <si>
    <t>6340-FP-8"-C3-1510-N</t>
  </si>
  <si>
    <t>6340-FP-8"-C3-1511-N</t>
  </si>
  <si>
    <t>4600027788-06340-502CA-00008</t>
  </si>
  <si>
    <t>6340-FP-8"-C3-1512-HC</t>
  </si>
  <si>
    <t>4600027788-06340-502CA-00009</t>
  </si>
  <si>
    <t>6340-FP-8"-C3-1513-HC</t>
  </si>
  <si>
    <t>6340-FP-10"-C3-1514-N</t>
  </si>
  <si>
    <t>Línea 6340-FP-14"-C3-0963-N</t>
  </si>
  <si>
    <t>4600027788-06340-502CA-00007</t>
  </si>
  <si>
    <t>6340-FP-8"-C3-1515-HC</t>
  </si>
  <si>
    <t>Línea 6340-FP-8"-C3-1509-N</t>
  </si>
  <si>
    <t>4600027788-06340-502CA-00006</t>
  </si>
  <si>
    <t>6340-FP-8"-C3-1516-HC</t>
  </si>
  <si>
    <t>Cabezal de Prueba</t>
  </si>
  <si>
    <t>4600027788-06340-502CA-00013</t>
  </si>
  <si>
    <t>6340-FP-3"-C3-1517-N</t>
  </si>
  <si>
    <t>Línea 6340-FP-2"-C3-1518-N</t>
  </si>
  <si>
    <t>6340-FP-2"-C3-1518-N</t>
  </si>
  <si>
    <t>Línea 6340-FP-3"-C3-1517-N</t>
  </si>
  <si>
    <t>Anillo Rociadores Protección Sala de Bombas SCI</t>
  </si>
  <si>
    <t>4600027788-06340-502CA-00104</t>
  </si>
  <si>
    <t>6340-FP-3"-C2-1519-HC</t>
  </si>
  <si>
    <t>Manifold Tomas Camión Bomberos</t>
  </si>
  <si>
    <t>6340-FP-2"-C3-1520-N</t>
  </si>
  <si>
    <t>Anillo Rociadores Protección Sala
Estanques Combustible</t>
  </si>
  <si>
    <t>4600027788-06340-502CA-00107</t>
  </si>
  <si>
    <t>6340-FP-4"-C5-1170-N</t>
  </si>
  <si>
    <t>Línea 6340-FP-12”-C5-1075-N</t>
  </si>
  <si>
    <t>End Cap Manifold Protección Correa 220-CV-207</t>
  </si>
  <si>
    <t>4600027788-06340-502CA-00108</t>
  </si>
  <si>
    <t>4600027788-06340-502CA-00109</t>
  </si>
  <si>
    <t>6340-FP-3"-C3-1171-N</t>
  </si>
  <si>
    <t>Línea 6340-FP-4"-C3-1170-HC</t>
  </si>
  <si>
    <t>Protección Correa 220-CV-207</t>
  </si>
  <si>
    <t>4600027788-06340-502CA-00110</t>
  </si>
  <si>
    <t>4600027788-06340-502CA-00113</t>
  </si>
  <si>
    <t>6340-FP-3"-C3-1172-N</t>
  </si>
  <si>
    <t>Línea 6340-FP-3"-C3-1171-N</t>
  </si>
  <si>
    <t>4600027788-06340-502CA-00114</t>
  </si>
  <si>
    <t>4600027788-06340-502CA-00115</t>
  </si>
  <si>
    <t>4600027788-06340-502CA-00116</t>
  </si>
  <si>
    <t>4600027788-06340-502CA-00117</t>
  </si>
  <si>
    <t>4600027788-06340-502CA-00111</t>
  </si>
  <si>
    <t>6340-FP-3"-C3-1175-N</t>
  </si>
  <si>
    <t>4600027788-06340-502CA-00112</t>
  </si>
  <si>
    <t>4600027788-06340-502CA-00118</t>
  </si>
  <si>
    <t>6340-FP-3"-C3-1176-N</t>
  </si>
  <si>
    <t>Línea 6340-FP-3"-C3-1175-N</t>
  </si>
  <si>
    <t>4600027788-06340-502CA-00119</t>
  </si>
  <si>
    <t>4600027788-06340-502CA-00120</t>
  </si>
  <si>
    <t>4600027788-06340-502CA-00121</t>
  </si>
  <si>
    <t>4600027788-06340-502CA-00122</t>
  </si>
  <si>
    <t>3632-PADG-36"-001</t>
  </si>
  <si>
    <t>LISTADO DE SOPORTES</t>
  </si>
  <si>
    <t>Pulgadas</t>
  </si>
  <si>
    <t>Suma de Cant.</t>
  </si>
  <si>
    <t>CENTINA</t>
  </si>
  <si>
    <t>ITEM</t>
  </si>
  <si>
    <t>Clase</t>
  </si>
  <si>
    <t>Tag Soporte</t>
  </si>
  <si>
    <t>Dn Ø "</t>
  </si>
  <si>
    <t>Cant.</t>
  </si>
  <si>
    <t>Unidad</t>
  </si>
  <si>
    <t>Peso 
Unitario/kg</t>
  </si>
  <si>
    <t>Peso 
Total kg</t>
  </si>
  <si>
    <t>Estandar Soportes</t>
  </si>
  <si>
    <t>Estatus Solicitud</t>
  </si>
  <si>
    <t>SA01</t>
  </si>
  <si>
    <t>3631-SA01-30"</t>
  </si>
  <si>
    <t>c/u</t>
  </si>
  <si>
    <t>4600027788-03630-000CA-00003</t>
  </si>
  <si>
    <t>El Gap Largo/Ancho y espesor dependera de material de cañeria</t>
  </si>
  <si>
    <t>SA07</t>
  </si>
  <si>
    <t>3631-SA07-12"</t>
  </si>
  <si>
    <t>4600027788-03630-000CA-00004</t>
  </si>
  <si>
    <t>SA08</t>
  </si>
  <si>
    <t>3631-SA08-28"</t>
  </si>
  <si>
    <t>SA09</t>
  </si>
  <si>
    <t>3631-SA09-24"</t>
  </si>
  <si>
    <t>4600027788-03630-000CA-00005</t>
  </si>
  <si>
    <t>SA40</t>
  </si>
  <si>
    <t>3631-SA40-36"</t>
  </si>
  <si>
    <t>SS02</t>
  </si>
  <si>
    <t>3631-SS02-16"</t>
  </si>
  <si>
    <t>3631-SS02-24"</t>
  </si>
  <si>
    <t>3631-SS02-30"</t>
  </si>
  <si>
    <t>3631-SS02-36"</t>
  </si>
  <si>
    <t>Total general</t>
  </si>
  <si>
    <t>SS04</t>
  </si>
  <si>
    <t>3631-SS04-16"</t>
  </si>
  <si>
    <t>3631-SS04-24"</t>
  </si>
  <si>
    <t>3631-SS04-28"</t>
  </si>
  <si>
    <t>3631-SS04-36"</t>
  </si>
  <si>
    <t>Total</t>
  </si>
  <si>
    <t xml:space="preserve">RED CONTRA INCENDIO </t>
  </si>
  <si>
    <t>Dn Ø"</t>
  </si>
  <si>
    <t>Tag Linea</t>
  </si>
  <si>
    <t>Materialidad</t>
  </si>
  <si>
    <t>Planos de Soporte</t>
  </si>
  <si>
    <t>PU01</t>
  </si>
  <si>
    <t>6340-PU01-015</t>
  </si>
  <si>
    <t>6340-FP-1 1/2"-C3-0968-N</t>
  </si>
  <si>
    <t>Acero Carbono ASTM A36 o superior</t>
  </si>
  <si>
    <t>4600027788-03630-000CA-00001 / 00002 / 00006</t>
  </si>
  <si>
    <t>6340-FP-1 1/2"-C3-0972-HC</t>
  </si>
  <si>
    <t>SP22</t>
  </si>
  <si>
    <t>6340-SP22-001</t>
  </si>
  <si>
    <t>6340-FP-1 1/2"-C3-0974-N</t>
  </si>
  <si>
    <t>6340-FP-1 1/2"-C3-0981-HC</t>
  </si>
  <si>
    <t>6340-FP-1 1/2"-C3-0990-HC</t>
  </si>
  <si>
    <t>6340-FP-1 1/2"-C3-0997-HC</t>
  </si>
  <si>
    <t>6340-PU01-030</t>
  </si>
  <si>
    <t>SP39</t>
  </si>
  <si>
    <t>6340-SP39-001</t>
  </si>
  <si>
    <t>6340-FP-1 1/2"-C3-1004-HC</t>
  </si>
  <si>
    <t>6340-FP-1 1/2"-C3-1008-HC</t>
  </si>
  <si>
    <t>6340-PU01-010</t>
  </si>
  <si>
    <t>6340-FP-1 1/2"-C3-1010-N</t>
  </si>
  <si>
    <t>SP02</t>
  </si>
  <si>
    <t>6340-SP02-101</t>
  </si>
  <si>
    <t>SP18</t>
  </si>
  <si>
    <t>6340-SP18-101</t>
  </si>
  <si>
    <t>SP30</t>
  </si>
  <si>
    <t>6340-SP30-101</t>
  </si>
  <si>
    <t>6340-FP-1 1/2"-C3-1011-HC</t>
  </si>
  <si>
    <t>6340-FP-1 1/2"-C3-1013-N</t>
  </si>
  <si>
    <t>6340-FP-1 1/2"-C3-1019-HC</t>
  </si>
  <si>
    <t>6340-FP-1 1/2"-C3-1023-HC</t>
  </si>
  <si>
    <t>6340-FP-1 1/2"-C3-1030-HC</t>
  </si>
  <si>
    <t>6340-FP-1 1/2"-C3-1033-HC</t>
  </si>
  <si>
    <t>SP29</t>
  </si>
  <si>
    <t>6340-SP29-101</t>
  </si>
  <si>
    <t>6340-FP-1 1/2"-C3-1034-N</t>
  </si>
  <si>
    <t>6340-FP-1 1/2"-C3-1036-N</t>
  </si>
  <si>
    <t>6340-FP-1 1/2"-C3-1064-HC</t>
  </si>
  <si>
    <t>6340-FP-1 1/2"-C3-1133-HC</t>
  </si>
  <si>
    <t>6340-FP-1 1/2"-C3-1135-N</t>
  </si>
  <si>
    <t>6340-FP-1 1/2"-C3-1136-HC</t>
  </si>
  <si>
    <t>6340-FP-1 1/2"-C3-1152-N</t>
  </si>
  <si>
    <t>6340-FP-1 1/2"-C3-1153-N</t>
  </si>
  <si>
    <t>6340-FP-1 1/2"-C3-1163-N</t>
  </si>
  <si>
    <t>6340-FP-1 1/2"-C3-1164-N</t>
  </si>
  <si>
    <t>SP35</t>
  </si>
  <si>
    <t>6340-SP35-001</t>
  </si>
  <si>
    <t>6340-FP-1 1/2"-C3-1165-N</t>
  </si>
  <si>
    <t>SH01</t>
  </si>
  <si>
    <t>6340-SH01-015</t>
  </si>
  <si>
    <t>6340-FP-1 1/2"-C3-1508-N</t>
  </si>
  <si>
    <t>6340-FP-1 1/2"-C3-1512-HC</t>
  </si>
  <si>
    <t>6340-SP29-302</t>
  </si>
  <si>
    <t>6340-FP-1 1/2"-C3-1513-HC</t>
  </si>
  <si>
    <t>6340-FP-1 1/2"-C3-1515-HC</t>
  </si>
  <si>
    <t>6340-FP-1 1/2"-C5-0967-N</t>
  </si>
  <si>
    <t>6340-FP-1"-C3-0973-N</t>
  </si>
  <si>
    <t>6340-FP-1"-C3-0974-N</t>
  </si>
  <si>
    <t>6340-SH01-010</t>
  </si>
  <si>
    <t>SP24</t>
  </si>
  <si>
    <t>6340-SP24-001</t>
  </si>
  <si>
    <t>6340-SP35-002</t>
  </si>
  <si>
    <t>6340-FP-1"-C3-0976-N</t>
  </si>
  <si>
    <t>6340-SP35-003</t>
  </si>
  <si>
    <t>6340-FP-1"-C3-1002-N</t>
  </si>
  <si>
    <t>6340-FP-1"-C3-1003-N</t>
  </si>
  <si>
    <t>6340-FP-1"-C3-1010-N</t>
  </si>
  <si>
    <t>6340-FP-1"-C3-1013-N</t>
  </si>
  <si>
    <t>6340-FP-1"-C3-1015-N</t>
  </si>
  <si>
    <t>6340-FP-1"-C3-1034-N</t>
  </si>
  <si>
    <t>6340-FP-1"-C3-1035-N</t>
  </si>
  <si>
    <t>6340-FP-1"-C3-1036-N</t>
  </si>
  <si>
    <t>6340-FP-1"-C3-1037-N</t>
  </si>
  <si>
    <t>6340-FP-1"-C3-1065-N</t>
  </si>
  <si>
    <t>6340-FP-1"-C3-1134-N</t>
  </si>
  <si>
    <t>6340-FP-1"-C3-1135-N</t>
  </si>
  <si>
    <t>6340-FP-1"-C3-1137-N</t>
  </si>
  <si>
    <t>6340-FP-1"-C3-1138-N</t>
  </si>
  <si>
    <t>6340-FP-1"-C3-1140-N</t>
  </si>
  <si>
    <t>6340-FP-1"-C3-1142-N</t>
  </si>
  <si>
    <t>6340-FP-1"-C3-1152-N</t>
  </si>
  <si>
    <t>6340-FP-1"-C3-1162-N</t>
  </si>
  <si>
    <t>6340-FP-1"-C3-1163-N</t>
  </si>
  <si>
    <t>6340-FP-1"-C3-1164-N</t>
  </si>
  <si>
    <t>6340-FP-1"-C3-1520-N</t>
  </si>
  <si>
    <t>6340-SP35-004</t>
  </si>
  <si>
    <t>SG01</t>
  </si>
  <si>
    <t>6340-SG01-100</t>
  </si>
  <si>
    <t>6340-SP29-102</t>
  </si>
  <si>
    <t>6340-SP30-102</t>
  </si>
  <si>
    <t>SZ01</t>
  </si>
  <si>
    <t>6340-SZ01-100</t>
  </si>
  <si>
    <t>6340-PU01-100</t>
  </si>
  <si>
    <t>6340-FP-10"-C3-1516-HC</t>
  </si>
  <si>
    <t>6340-SP02-402</t>
  </si>
  <si>
    <t>SP17</t>
  </si>
  <si>
    <t>3640-SP17-301</t>
  </si>
  <si>
    <t>SP26</t>
  </si>
  <si>
    <t>3640-SP26-502</t>
  </si>
  <si>
    <t>SP33</t>
  </si>
  <si>
    <t>3640-SP33-002</t>
  </si>
  <si>
    <t>6340-SG01-120</t>
  </si>
  <si>
    <t>SL01</t>
  </si>
  <si>
    <t>6340-SL01-120</t>
  </si>
  <si>
    <t>totales</t>
  </si>
  <si>
    <t>SP01</t>
  </si>
  <si>
    <t>6340-SP01-402</t>
  </si>
  <si>
    <t>SP 42</t>
  </si>
  <si>
    <t>SS12</t>
  </si>
  <si>
    <t>6340-SS12-120</t>
  </si>
  <si>
    <t>SP 43</t>
  </si>
  <si>
    <t>SZ02</t>
  </si>
  <si>
    <t>6340-SZ02-120</t>
  </si>
  <si>
    <t>6340-SP01-403</t>
  </si>
  <si>
    <t>SP42</t>
  </si>
  <si>
    <t>6340-SP42-001</t>
  </si>
  <si>
    <t>6340-SP42-002</t>
  </si>
  <si>
    <t>6340-FP-14"-C3-1072-HC</t>
  </si>
  <si>
    <t>6340-SG01-140</t>
  </si>
  <si>
    <t>6340-SS12-140</t>
  </si>
  <si>
    <t>6340-SZ02-140</t>
  </si>
  <si>
    <t>6340-FP-14"-C3-1074-HC</t>
  </si>
  <si>
    <t>6340-PU01-020</t>
  </si>
  <si>
    <t>6340-FP-2"-C2-0971-N</t>
  </si>
  <si>
    <t>6340-SZ01-020</t>
  </si>
  <si>
    <t>6340-FP-2"-C2-1504-HC</t>
  </si>
  <si>
    <t>6340-SG01-020</t>
  </si>
  <si>
    <t>6340-FP-2"-C3-0976-N</t>
  </si>
  <si>
    <t>6340-SH01-020</t>
  </si>
  <si>
    <t>6340-SP02-301</t>
  </si>
  <si>
    <t>6340-FP-2"-C3-1015-N</t>
  </si>
  <si>
    <t>6340-FP-2"-C3-1137-N</t>
  </si>
  <si>
    <t>6340-SP24-002</t>
  </si>
  <si>
    <t>6340-FP-2"-C3-1138-N</t>
  </si>
  <si>
    <t>6340-FP-2"-C3-1140-N</t>
  </si>
  <si>
    <t>6340-FP-2"-C3-1142-N</t>
  </si>
  <si>
    <t>6340-SP02-201</t>
  </si>
  <si>
    <t>6340-SP33-002</t>
  </si>
  <si>
    <t>6340-SP01-201</t>
  </si>
  <si>
    <t>6340-SP01-202</t>
  </si>
  <si>
    <t>6340-FP-2"-C3-1156-N</t>
  </si>
  <si>
    <t>6340-SP01-301</t>
  </si>
  <si>
    <t>6340-FP-2"-C3-1161-N</t>
  </si>
  <si>
    <t>6340-SP01-101</t>
  </si>
  <si>
    <t>6340-FP-2"-C3-1169-N</t>
  </si>
  <si>
    <t>6340-SP18-201</t>
  </si>
  <si>
    <t>6340-PU01-080</t>
  </si>
  <si>
    <t>6340-SG01-030</t>
  </si>
  <si>
    <t>6340-SZ01-030</t>
  </si>
  <si>
    <t>SP34</t>
  </si>
  <si>
    <t>6340-SP34-001</t>
  </si>
  <si>
    <t>6340-SP02-302</t>
  </si>
  <si>
    <t>6340-SP02-303</t>
  </si>
  <si>
    <t>SP40</t>
  </si>
  <si>
    <t>6340-SP40-001</t>
  </si>
  <si>
    <t>SP23</t>
  </si>
  <si>
    <t>6340-SP23-003</t>
  </si>
  <si>
    <t>6340-SP29-301</t>
  </si>
  <si>
    <t>6340-SP17-201</t>
  </si>
  <si>
    <t>SP43</t>
  </si>
  <si>
    <t>6340-SP43-001</t>
  </si>
  <si>
    <t>6340-FP-3"-C3-0994-HC</t>
  </si>
  <si>
    <t>6340-FP-3"-C3-0998-HC</t>
  </si>
  <si>
    <t>6340-FP-3"-C3-1004-HC</t>
  </si>
  <si>
    <t>6340-FP-3"-C3-1006-HC</t>
  </si>
  <si>
    <t>6340-FP-3"-C3-1008-HC</t>
  </si>
  <si>
    <t>6340-FP-3"-C3-1009-HC</t>
  </si>
  <si>
    <t>6340-FP-3"-C3-1011-HC</t>
  </si>
  <si>
    <t>6340-FP-3"-C3-1019-HC</t>
  </si>
  <si>
    <t>6340-FP-3"-C3-1020-HC</t>
  </si>
  <si>
    <t>6340-FP-3"-C3-1023-HC</t>
  </si>
  <si>
    <t>6340-FP-3"-C3-1024-HC</t>
  </si>
  <si>
    <t>6340-FP-3"-C3-1030-HC</t>
  </si>
  <si>
    <t>6340-FP-3"-C3-1031-HC</t>
  </si>
  <si>
    <t>6340-FP-3"-C3-1064-HC</t>
  </si>
  <si>
    <t>6340-FP-3"-C3-1082-HC</t>
  </si>
  <si>
    <t>6340-FP-3"-C3-1085-HC</t>
  </si>
  <si>
    <t>6340-FP-3"-C3-1103-HC</t>
  </si>
  <si>
    <t>6340-FP-3"-C3-1134-HC</t>
  </si>
  <si>
    <t>SP10</t>
  </si>
  <si>
    <t>6340-SP10-302</t>
  </si>
  <si>
    <t>6340-FP-3"-C3-1135-HC</t>
  </si>
  <si>
    <t>6340-SP10-304</t>
  </si>
  <si>
    <t>6340-SP18-301</t>
  </si>
  <si>
    <t>6340-FP-3"-C3-1138-HC</t>
  </si>
  <si>
    <t>6340-FP-3"-C3-1145-HC</t>
  </si>
  <si>
    <t>SP13</t>
  </si>
  <si>
    <t>6340-SP13-103</t>
  </si>
  <si>
    <t>6340-SP24-003</t>
  </si>
  <si>
    <t>6340-SH01-030</t>
  </si>
  <si>
    <t>6340-SP02-202</t>
  </si>
  <si>
    <t>6340-SG01-040</t>
  </si>
  <si>
    <t>6340-FP-4"-C3-0972-HC</t>
  </si>
  <si>
    <t>6340-SZ01-040</t>
  </si>
  <si>
    <t>6340-FP-4"-C3-0990-HC</t>
  </si>
  <si>
    <t>6340-FP-4"-C3-0997-HC</t>
  </si>
  <si>
    <t>6340-FP-4"-C3-1033-HC</t>
  </si>
  <si>
    <t>6340-FP-4"-C3-1133-HC</t>
  </si>
  <si>
    <t>6340-FP-4"-C3-1136-HC</t>
  </si>
  <si>
    <t>6340-FP-4"-C3-1151-HC</t>
  </si>
  <si>
    <t>SC01</t>
  </si>
  <si>
    <t>6340-SC01-080</t>
  </si>
  <si>
    <t>6340-SG01-060</t>
  </si>
  <si>
    <t>6340-SZ01-060</t>
  </si>
  <si>
    <t>SS11</t>
  </si>
  <si>
    <t>6340-SS11-002</t>
  </si>
  <si>
    <t>6340-SG01-080</t>
  </si>
  <si>
    <t>SP31</t>
  </si>
  <si>
    <t>6340-SP31-503</t>
  </si>
  <si>
    <t>6340-SZ01-080</t>
  </si>
  <si>
    <t>6340-PU01-060</t>
  </si>
  <si>
    <t>6340-FP-8"-C3-1512-N</t>
  </si>
  <si>
    <t>6340-FP-8"-C3-1513-N</t>
  </si>
  <si>
    <t>6340-FP-8"-C3-1515-N</t>
  </si>
  <si>
    <t>6340-FP-8"-C3-1516-N</t>
  </si>
  <si>
    <t>6340-FP-8"-C4-1147-N</t>
  </si>
  <si>
    <t>6360-FP-3"-C3-0973-N</t>
  </si>
  <si>
    <t>6360-FP-3"-C3-0974-N</t>
  </si>
  <si>
    <t>SP25</t>
  </si>
  <si>
    <t>6340-SP25-001</t>
  </si>
  <si>
    <t>6360-FP-3"-C3-1010-N</t>
  </si>
  <si>
    <t>6360-FP-3"-C3-1013-N</t>
  </si>
  <si>
    <t>Listado Valvulas Manuales</t>
  </si>
  <si>
    <t>Ø</t>
  </si>
  <si>
    <t>Codigo</t>
  </si>
  <si>
    <t>Tag</t>
  </si>
  <si>
    <t>Tipo de Valvula</t>
  </si>
  <si>
    <t>Descripcion</t>
  </si>
  <si>
    <t>Clase ASME/ Rating</t>
  </si>
  <si>
    <t>Presión de 
Diseño (kPa)</t>
  </si>
  <si>
    <t>Accionamiento</t>
  </si>
  <si>
    <t>N° de Línea</t>
  </si>
  <si>
    <t>Resumen Sentina</t>
  </si>
  <si>
    <t>VBB</t>
  </si>
  <si>
    <t>4"-VBB-901</t>
  </si>
  <si>
    <t>Válvula de Bola</t>
  </si>
  <si>
    <t>VÁLVULA DE BOLA CLASE 300 SEGÚN B16.34, FLANGES SEGÚN B16.5, OPERACIÓN MANUAL, CUERPO TITANIO ASTM B367 GR2, BOLA TITANIO ASTM B367 GR2, TRIM
TITANIO ASTM B367 GR2, ASIENTO VITON C.</t>
  </si>
  <si>
    <t>Refino</t>
  </si>
  <si>
    <t>CL 300</t>
  </si>
  <si>
    <t>Manual con Palanca</t>
  </si>
  <si>
    <t>Cuenta de Codigo</t>
  </si>
  <si>
    <t>Etiquetas de columna</t>
  </si>
  <si>
    <t>VVT</t>
  </si>
  <si>
    <t>4"-VVT-901</t>
  </si>
  <si>
    <t>Válvula de Venteo</t>
  </si>
  <si>
    <t>VÁLVULA DE VENTEO DE DOBLE / TRIPLE EFECTO, CLASE 300 SEGÚN AWWA C512, FLANGES SEGÚN B16.5, FLG, CUERPO PVDF, FLOTADOR EN ESPUMA DE
POLIETILENO, TRIM TITANIO ASTM B367 GR2, ASIENTO VITON C.</t>
  </si>
  <si>
    <t>N/A</t>
  </si>
  <si>
    <t>Etiquetas de fila</t>
  </si>
  <si>
    <t>903B</t>
  </si>
  <si>
    <t>2"-VBB-903B</t>
  </si>
  <si>
    <t>VÁLVULA DE BOLA CLASE 300 SEGÚN B16.34, FLANGES SEGÚN B16.5, OPERACIÓN MANUAL, CUERPO TITANIO ASTM B367 GR2, BOLA TITANIO ASTM B367 GR2, TRIM TITANIO ASTM B367 GR2, ASIENTO VITON C.</t>
  </si>
  <si>
    <t>904B</t>
  </si>
  <si>
    <t>2"-VBB-904B</t>
  </si>
  <si>
    <t>Valvula de Retención</t>
  </si>
  <si>
    <t>2"-VBB-903</t>
  </si>
  <si>
    <t>2"-VBB-904</t>
  </si>
  <si>
    <t>VÁLVULA DE BOLA CLASE 300 SEGÚN B16.34, FLANGES SEGÚN B16.5, OPERACIÓN
MANUAL, CUERPO TITANIO ASTM B367 GR2, BOLA TITANIO ASTM B367 GR2, TRIM TITANIO ASTM B367 GR2, ASIENTO VITON C.</t>
  </si>
  <si>
    <t>Válvula Mariposa</t>
  </si>
  <si>
    <t>VRC</t>
  </si>
  <si>
    <t>16"-VRC-901</t>
  </si>
  <si>
    <t>VÁLVULA DE RETENCIÓN TIPO DUO CHECK ASME B16.34, CL 300 WAFER, PARA FLANGES ASME B16.5, CUERPO Y TRIM TITANIO ASTM B367 GR C2.</t>
  </si>
  <si>
    <t>2"-VBB-925</t>
  </si>
  <si>
    <t>VMP</t>
  </si>
  <si>
    <t>16"-VMP-901</t>
  </si>
  <si>
    <t>VÁLVULA DE MARIPOSA HIGH PERFOMANCE CLASE 300 SEGÚN B16.34, FLANGES SEGÚN B16.5, LUG, OPERADA POR ENGRANAJE, CUERPO TITANIO ASTM B367 GR C2, DISCO TITANIO ASTM B367 GR2, ASIENTO VITON C.</t>
  </si>
  <si>
    <t>Manual con Reductor</t>
  </si>
  <si>
    <t>4"-VBB-902</t>
  </si>
  <si>
    <t>4"-VVT-902</t>
  </si>
  <si>
    <t>VÁLVULA DE VENTEO DE DOBLE / TRIPLE EFECTO, CLASE 300 SEGÚN AWWA C512, FLANGES SEGÚN B16.5, FLG, CUERPO PVDF, FLOTADOR EN ESPUMA DE POLIETILENO, TRIM TITANIO ASTM B367 GR2, ASIENTO VITON C.</t>
  </si>
  <si>
    <t>907B</t>
  </si>
  <si>
    <t>2"-VBB-907B</t>
  </si>
  <si>
    <t>908B</t>
  </si>
  <si>
    <t>2"-VBB-908B</t>
  </si>
  <si>
    <t>2"-VBB-907</t>
  </si>
  <si>
    <t>2"-VBB-908</t>
  </si>
  <si>
    <t>16"-VRC-902</t>
  </si>
  <si>
    <t>2"-VBB-926</t>
  </si>
  <si>
    <t>16"-VMP-902</t>
  </si>
  <si>
    <t>VÁLVULA DE MARIPOSA HIGH PERFOMANCE CLASE 300 SEGÚN B16.34, FLANGES SEGÚN B16.5, LUG, OPERADA POR ENGRANAJE, CUERPO TITANIO ASTM B367 GR
C2, DISCO TITANIO ASTM B367 GR2, ASIENTO VITON C.</t>
  </si>
  <si>
    <t>4"-VBB-903</t>
  </si>
  <si>
    <t>4"-VVT-903</t>
  </si>
  <si>
    <t>911B</t>
  </si>
  <si>
    <t>2"-VBB-911B</t>
  </si>
  <si>
    <t>912B</t>
  </si>
  <si>
    <t>2"-VBB-912B</t>
  </si>
  <si>
    <t>2"-VBB-911</t>
  </si>
  <si>
    <t>2"-VBB-912</t>
  </si>
  <si>
    <t>16"-VRC-903</t>
  </si>
  <si>
    <t>2"-VBB-927</t>
  </si>
  <si>
    <t>16"-VMP-903</t>
  </si>
  <si>
    <t>4"-VBB-904</t>
  </si>
  <si>
    <t>4"-VVT-904</t>
  </si>
  <si>
    <t>915B</t>
  </si>
  <si>
    <t>2"-VBB-915B</t>
  </si>
  <si>
    <t>916B</t>
  </si>
  <si>
    <t>2"-VBB-916B</t>
  </si>
  <si>
    <t>2"-VBB-915</t>
  </si>
  <si>
    <t>2"-VBB-916</t>
  </si>
  <si>
    <t>16"-VRC-904</t>
  </si>
  <si>
    <t>2"-VBB-928</t>
  </si>
  <si>
    <t>16"-VMP-904</t>
  </si>
  <si>
    <t>VÁLVULA DE MARIPOSA HIGH PERFOMANCE CLASE 150 SEGÚN B16.34, FLANGES SEGÚN B16.5, LUG, OPERADA POR ENGRANAJE, CUERPO TITANIO ASTM B367 GR C2, DISCO TITANIO ASTM B367 GR2, ASIENTO VITON C.</t>
  </si>
  <si>
    <t>CL 150</t>
  </si>
  <si>
    <t>3631-RA-400-H1-0956-N</t>
  </si>
  <si>
    <t>2"-VBB-929</t>
  </si>
  <si>
    <t>2"-VBB-930</t>
  </si>
  <si>
    <t>24"-VMP-903</t>
  </si>
  <si>
    <t>VÁLVULA DE MARIPOSA HIGH PERFOMANCE CLASE 150 SEGÚN B16.34, FLANGES SEGÚN B16.5, LUG, OPERADA POR ENGRANAJE, CUERPO TITANIO ASTM B367 GR
C2, DISCO TITANIO ASTM B367 GR2, ASIENTO VITON C.</t>
  </si>
  <si>
    <t>36"-VMP-901</t>
  </si>
  <si>
    <t>VÁLVULA DE MARIPOSA HIGH PERFOMANCE CLASE 150 SEGÚN B16.34, FLANGES SEGÚN B16.47, LUG, OPERADA POR ENGRANAJE, CUERPO TITANIO ASTM B367 GR
C2, DISCO TITANIO ASTM B367 GR2, ASIENTO VITON C.</t>
  </si>
  <si>
    <t>8"-VBB-051</t>
  </si>
  <si>
    <t>VÁLVULA DE BOLA CLASE 150, LUG, SEGÚN B16.34, FLANGES SEGÚN B16.5, OPERACIÓN MANUAL, CUERPO PVDF, BOLA PVDF, ASIENTO VITON, SELLO PTFE, VÁSTAGO TITANIO ASTM B367 GR. 2</t>
  </si>
  <si>
    <t>8" -VVT-051</t>
  </si>
  <si>
    <t>VÁLVULA DE VENTEO DE DOBLE / TRIPLE EFECTO, CLASE 150 SEGÚN AWWA C512, FLANGES SEGÚN B16.5, FLG, CUERPO PVDF, FLOTADOR EN ESPUMA DE POLIETILENO, TRIM TITANIO ASTM B367 GR2, ASIENTO VITON C.</t>
  </si>
  <si>
    <t>8"-VBB-052</t>
  </si>
  <si>
    <t>8"-VVT-052</t>
  </si>
  <si>
    <t>6"-VBB-053</t>
  </si>
  <si>
    <t>VÁLVULA DE BOLA CLASE 150, LUG, SEGÚN B16.34, FLANGES SEGÚN B16.5, OPERACIÓN MANUAL, CUERPO PVDF, BOLA PVDF, ASIENTO VITON, SELLO PTFE,
VÁSTAGO TITANIO ASTM B367 GR. 2</t>
  </si>
  <si>
    <t>6"-VVT-053</t>
  </si>
  <si>
    <t>6"-VBB-054</t>
  </si>
  <si>
    <t>6"-VVT-054</t>
  </si>
  <si>
    <t>VÁLVULA DE VENTEO DE DOBLE / TRIPLE EFECTO, CLASE 150 SEGÚN AWWA C512, FLANGES SEGÚN B16.5, FLG, CUERPO PVDF, FLOTADOR EN ESPUMA DE
POLIETILENO, TRIM TITANIO ASTM B367 GR2, ASIENTO VITON C.</t>
  </si>
  <si>
    <t>6"-VBB-055</t>
  </si>
  <si>
    <t>6"-VVT-055</t>
  </si>
  <si>
    <t>6"-VBB-056</t>
  </si>
  <si>
    <t>6"-VVT-056</t>
  </si>
  <si>
    <t>VÁLVULA DE VENTEO DE DOBLE / TRIPLE EFECTO, CLASE 150 SEGÚN AWWA C512,
FLANGES SEGÚN B16.5, FLG, CUERPO PVDF, FLOTADOR EN ESPUMA DE POLIETILENO, TRIM TITANIO ASTM B367 GR2, ASIENTO VITON C.</t>
  </si>
  <si>
    <t>2"-VBB-060</t>
  </si>
  <si>
    <t>2"-VBB-061</t>
  </si>
  <si>
    <t>8"-VBB-057</t>
  </si>
  <si>
    <t>8"-VVT-057</t>
  </si>
  <si>
    <t>4"-VBB-058</t>
  </si>
  <si>
    <t>4"-VVT-058</t>
  </si>
  <si>
    <t>12"-VMP-913</t>
  </si>
  <si>
    <t>12"-VMP-901</t>
  </si>
  <si>
    <t>12"-VMP-902</t>
  </si>
  <si>
    <t>12"-VMP-903</t>
  </si>
  <si>
    <t>12"-VMP-904</t>
  </si>
  <si>
    <t>12"-VMP-905</t>
  </si>
  <si>
    <t>12"-VMP-906</t>
  </si>
  <si>
    <t>12"-VMP-907</t>
  </si>
  <si>
    <t>12"-VMP-908</t>
  </si>
  <si>
    <t>4600027788-03631-201CA-00003</t>
  </si>
  <si>
    <t>Listado Valvulas RCI</t>
  </si>
  <si>
    <t>Resumen RCI</t>
  </si>
  <si>
    <t>Item</t>
  </si>
  <si>
    <t>VGI</t>
  </si>
  <si>
    <t>8"-VGI-901</t>
  </si>
  <si>
    <t>Válvula de Compuerta</t>
  </si>
  <si>
    <t>Agua Contra Incendio (FP)</t>
  </si>
  <si>
    <t>Manual</t>
  </si>
  <si>
    <t>1"</t>
  </si>
  <si>
    <t>1.1/2"</t>
  </si>
  <si>
    <t>2.1/2"</t>
  </si>
  <si>
    <t>3/4"</t>
  </si>
  <si>
    <t>4”</t>
  </si>
  <si>
    <t>FCV</t>
  </si>
  <si>
    <t>PCV</t>
  </si>
  <si>
    <t>1.1/2"-VBB-911</t>
  </si>
  <si>
    <t>Válvula Angular de Bola</t>
  </si>
  <si>
    <t>1.1/2"-VBB-912</t>
  </si>
  <si>
    <t>Válvula de Alivio</t>
  </si>
  <si>
    <t>1"-VBB-909</t>
  </si>
  <si>
    <t>2"-VBB-910</t>
  </si>
  <si>
    <t>8"-VMP-908</t>
  </si>
  <si>
    <t>Válvula de Mariposa</t>
  </si>
  <si>
    <t>Válvula de Flotador</t>
  </si>
  <si>
    <t>VDF</t>
  </si>
  <si>
    <t>6"-VDF-001</t>
  </si>
  <si>
    <t>Pilotada</t>
  </si>
  <si>
    <t>6340-FP-8"-C2-0971-HC</t>
  </si>
  <si>
    <t>10"-VGI-902</t>
  </si>
  <si>
    <t>6340-FP-10"-C2-0962-N</t>
  </si>
  <si>
    <t>Válvula de Poste</t>
  </si>
  <si>
    <t>10"-VGI-1501</t>
  </si>
  <si>
    <t>Válvula de Retención</t>
  </si>
  <si>
    <t>1.1/2"-VBB-1501</t>
  </si>
  <si>
    <t>1.1/2"-VBB-1505</t>
  </si>
  <si>
    <t>Válvula Diluvio</t>
  </si>
  <si>
    <t>8"-VRC-1501</t>
  </si>
  <si>
    <t>Válvula Reductora de Presión</t>
  </si>
  <si>
    <t>8"-VMP-1501</t>
  </si>
  <si>
    <t>8"-VMP-1505</t>
  </si>
  <si>
    <t>PRV</t>
  </si>
  <si>
    <t>3/4"-PRV-1501</t>
  </si>
  <si>
    <t>10"-VGI-1502</t>
  </si>
  <si>
    <t>1.1/2"-VBB-1502</t>
  </si>
  <si>
    <t>1.1/2"-VBB-1506</t>
  </si>
  <si>
    <t>8"-VRC-1502</t>
  </si>
  <si>
    <t>8"-VMP-1502</t>
  </si>
  <si>
    <t>8"-VMP-1506</t>
  </si>
  <si>
    <t>6"-PRV-1502</t>
  </si>
  <si>
    <t>10"-VGI-1504</t>
  </si>
  <si>
    <t>1.1/2"-VBB-1504</t>
  </si>
  <si>
    <t>1.1/2"-VBB-1508</t>
  </si>
  <si>
    <t>6340-FP-1.1/2"-C2-1508-N</t>
  </si>
  <si>
    <t>8"-VRC-1504</t>
  </si>
  <si>
    <t>1.1/2"-VMP-1504</t>
  </si>
  <si>
    <t>3/4"-PRV-1504</t>
  </si>
  <si>
    <t>10"-VGI-1503</t>
  </si>
  <si>
    <t>1.1/2"-VBB-1503</t>
  </si>
  <si>
    <t>1.1/2"-VBB-1507</t>
  </si>
  <si>
    <t>6340-FP-10"-C3-1507-N</t>
  </si>
  <si>
    <t>8"-VRC-1503</t>
  </si>
  <si>
    <t>8"-VMP-1503</t>
  </si>
  <si>
    <t>8"-VMP-1507</t>
  </si>
  <si>
    <t>6340-FP-10"-C3-1511-N</t>
  </si>
  <si>
    <t>6"-PRV-1503</t>
  </si>
  <si>
    <t>1.1/2"-VBB-3785</t>
  </si>
  <si>
    <t>1.1/2"-VBB-1515</t>
  </si>
  <si>
    <t>2"-VGI-1500</t>
  </si>
  <si>
    <t>8"-VMP-1508</t>
  </si>
  <si>
    <t>8"-VMP-1509</t>
  </si>
  <si>
    <t>1.1/2"-VBB-1509</t>
  </si>
  <si>
    <t>1.1/2"-VBB-1514</t>
  </si>
  <si>
    <t>1.1/2"-VBB-1516</t>
  </si>
  <si>
    <t>1.1/2"-VBB-3786</t>
  </si>
  <si>
    <t>3"-VGI-1523</t>
  </si>
  <si>
    <t>6340-FP-3"-C2-1519-N</t>
  </si>
  <si>
    <t>3"-VGI-1524</t>
  </si>
  <si>
    <t>3"-VGI-1525</t>
  </si>
  <si>
    <t>3"-VMP-912</t>
  </si>
  <si>
    <t>1.1/2"-VVT-1500</t>
  </si>
  <si>
    <t>1.1/2"-VBB-1510</t>
  </si>
  <si>
    <t>1.1/2"-VBB-1511</t>
  </si>
  <si>
    <t>1.1/2"-VBB-1513</t>
  </si>
  <si>
    <t>VAG</t>
  </si>
  <si>
    <t>2.1/2"-VAG-1517</t>
  </si>
  <si>
    <t>2.1/2"-VAG-1518</t>
  </si>
  <si>
    <t>2.1/2"-VAG-1519</t>
  </si>
  <si>
    <t>2.1/2"-VAG-1520</t>
  </si>
  <si>
    <t>2.1/2"-VAG-1521</t>
  </si>
  <si>
    <t>2.1/2"-VAG-1522</t>
  </si>
  <si>
    <t>VCP</t>
  </si>
  <si>
    <t>14"-VCP-901</t>
  </si>
  <si>
    <t>1.1/2"-VBB-901</t>
  </si>
  <si>
    <t>6340-FP-14"-C5-0965-N</t>
  </si>
  <si>
    <t>4"-VMP-907</t>
  </si>
  <si>
    <t>1.1/2"-VVT-1035</t>
  </si>
  <si>
    <t>Autónoma</t>
  </si>
  <si>
    <t>1.1/2"-VBB-1070</t>
  </si>
  <si>
    <t>1.1/2"-VBB-1071</t>
  </si>
  <si>
    <t>1.1/2"-VBB-1073</t>
  </si>
  <si>
    <t>1.1/2"-VBB-1075</t>
  </si>
  <si>
    <t>6340-FP-4"-C3-1153-N</t>
  </si>
  <si>
    <t>PCV-20610</t>
  </si>
  <si>
    <t>PCV-20600</t>
  </si>
  <si>
    <t>Instrumentación</t>
  </si>
  <si>
    <t>6340-FP-4"-C3-1133-N</t>
  </si>
  <si>
    <t>92062A</t>
  </si>
  <si>
    <t>FCV-92062A</t>
  </si>
  <si>
    <t>92062B</t>
  </si>
  <si>
    <t>FCV-92062B</t>
  </si>
  <si>
    <t>6340-FP-6"-C3-1153-N</t>
  </si>
  <si>
    <t>4"-VMP-920</t>
  </si>
  <si>
    <t>6340-FP-4"-C3-0967-N</t>
  </si>
  <si>
    <t>PCV-20605</t>
  </si>
  <si>
    <t>FCV-920605</t>
  </si>
  <si>
    <t>6340-FP-3"-C2-0968-N</t>
  </si>
  <si>
    <t>4"-VMP-921</t>
  </si>
  <si>
    <t>6340-FP-4"-C3-0972-N</t>
  </si>
  <si>
    <t>PCV-20614</t>
  </si>
  <si>
    <t>1.1/2"-VVT-1029</t>
  </si>
  <si>
    <t>1.1/2"-VVT-1058</t>
  </si>
  <si>
    <t>1.1/2"-VVT-1059</t>
  </si>
  <si>
    <t>1.1/2"-VVT-1061</t>
  </si>
  <si>
    <t>6340-FP-4"-C3-0974-N</t>
  </si>
  <si>
    <t>1.1/2"-VVT-1063</t>
  </si>
  <si>
    <t>6340-FP-4"-C3-0973-N</t>
  </si>
  <si>
    <t>PCV-20606</t>
  </si>
  <si>
    <t>920623B</t>
  </si>
  <si>
    <t>FCV-920623B</t>
  </si>
  <si>
    <t>920606A</t>
  </si>
  <si>
    <t>FCV-920606A</t>
  </si>
  <si>
    <t>FCV-920607</t>
  </si>
  <si>
    <t>6340-FP-3"-C2-0976-N</t>
  </si>
  <si>
    <t>1.1/2"-VBB-1072</t>
  </si>
  <si>
    <t>3"-VMP-923</t>
  </si>
  <si>
    <t>PCV-20608</t>
  </si>
  <si>
    <t>1.1/2"-VVT-1027</t>
  </si>
  <si>
    <t>1.1/2"-VBB-1054</t>
  </si>
  <si>
    <t>1.1/2"-VBB-1055</t>
  </si>
  <si>
    <t>1.1/2"-VBB-1057</t>
  </si>
  <si>
    <t>FCV-920951</t>
  </si>
  <si>
    <t>6360-FP-3"-C3-0983-N</t>
  </si>
  <si>
    <t>3"-VMP-924</t>
  </si>
  <si>
    <t>PCV-20609</t>
  </si>
  <si>
    <t>1.1/2"-VVT-1025</t>
  </si>
  <si>
    <t>1.1/2"-VBB-1050</t>
  </si>
  <si>
    <t>1.1/2"-VBB-1051</t>
  </si>
  <si>
    <t>1.1/2"-VBB-1053</t>
  </si>
  <si>
    <t>PCV-920954</t>
  </si>
  <si>
    <t>6360-FP-3"-C3-0985-N</t>
  </si>
  <si>
    <t>3"-VMP-926</t>
  </si>
  <si>
    <t>PCV-20611</t>
  </si>
  <si>
    <t>1.1/2"-VVT-1023</t>
  </si>
  <si>
    <t>1.1/2"-VBB-1046</t>
  </si>
  <si>
    <t>1.1/2"-VBB-1047</t>
  </si>
  <si>
    <t>1.1/2"-VBB-1049</t>
  </si>
  <si>
    <t>FCV-920956</t>
  </si>
  <si>
    <t>6360-FP-3"-C3-0992-N</t>
  </si>
  <si>
    <t>3"-VMP-927</t>
  </si>
  <si>
    <t>6340-FP-3"-C3-0993-N</t>
  </si>
  <si>
    <t>PCV-20612</t>
  </si>
  <si>
    <t>1.1/2"-VVT-1021</t>
  </si>
  <si>
    <t>1.1/2"-VBB-1042</t>
  </si>
  <si>
    <t>1.1/2"-VBB-1043</t>
  </si>
  <si>
    <t>1.1/2"-VBB-1045</t>
  </si>
  <si>
    <t>FCV-920959</t>
  </si>
  <si>
    <t>6360-FP-3"-C3-0994-N</t>
  </si>
  <si>
    <t>3"-VMP-928</t>
  </si>
  <si>
    <t>PCV-20613</t>
  </si>
  <si>
    <t>1.1/2"-VVT-1019</t>
  </si>
  <si>
    <t>1.1/2"-VBB-1038</t>
  </si>
  <si>
    <t>1.1/2"-VBB-1039</t>
  </si>
  <si>
    <t>1.1/2"-VBB-1041</t>
  </si>
  <si>
    <t>FCV-920961</t>
  </si>
  <si>
    <t>6360-FP-3"-C3-0998-N</t>
  </si>
  <si>
    <t>FCV-920964</t>
  </si>
  <si>
    <t>6360-FP-3"-C3-1006-N</t>
  </si>
  <si>
    <t>3"-VMP-930</t>
  </si>
  <si>
    <t>PCV-20615</t>
  </si>
  <si>
    <t>1.1/2"-VVT-1017</t>
  </si>
  <si>
    <t>1.1/2"-VBB-1034</t>
  </si>
  <si>
    <t>1.1/2"-VBB-1035</t>
  </si>
  <si>
    <t>1.1/2"-VBB-1037</t>
  </si>
  <si>
    <t>3"-VMP-931</t>
  </si>
  <si>
    <t>PCV-20616</t>
  </si>
  <si>
    <t>1.1/2"-VVT-1015</t>
  </si>
  <si>
    <t>1.1/2"-VBB-1030</t>
  </si>
  <si>
    <t>1.1/2"-VBB-1031</t>
  </si>
  <si>
    <t>FCV-920967</t>
  </si>
  <si>
    <t>6360-FP-3"-C3-1009-N</t>
  </si>
  <si>
    <t>1.1/2"-VBB-1033</t>
  </si>
  <si>
    <t>3"-VMP-932</t>
  </si>
  <si>
    <t>PCV-20617</t>
  </si>
  <si>
    <t>1.1/2"-VVT-1013</t>
  </si>
  <si>
    <t>1.1/2"-VBB-1026</t>
  </si>
  <si>
    <t>1.1/2"-VBB-1027</t>
  </si>
  <si>
    <t>FCV-920969</t>
  </si>
  <si>
    <t>6360-FP-3"-C3-1012-N</t>
  </si>
  <si>
    <t>1.1/2"-VBB-1029</t>
  </si>
  <si>
    <t>3"-VMP-934</t>
  </si>
  <si>
    <t>6340-FP-4"-C5-1019-N</t>
  </si>
  <si>
    <t>PCV-20619</t>
  </si>
  <si>
    <t>1.1/2"-VVT-1011</t>
  </si>
  <si>
    <t>1.1/2"-VBB-1022</t>
  </si>
  <si>
    <t>1.1/2"-VBB-1023</t>
  </si>
  <si>
    <t>FCV-920973</t>
  </si>
  <si>
    <t>6360-FP-3"-C3-1020-N</t>
  </si>
  <si>
    <t>1.1/2"-VBB-1025</t>
  </si>
  <si>
    <t>3"-VMP-935</t>
  </si>
  <si>
    <t>PCV-20620</t>
  </si>
  <si>
    <t>1.1/2"-VVT-1009</t>
  </si>
  <si>
    <t>1.1/2"-VBB-1018</t>
  </si>
  <si>
    <t>1.1/2"-VBB-1019</t>
  </si>
  <si>
    <t>FCV-920975</t>
  </si>
  <si>
    <t>6360-FP-3"-C3-1024-N</t>
  </si>
  <si>
    <t>1.1/2"-VBB-1021</t>
  </si>
  <si>
    <t>3"-VMP-937</t>
  </si>
  <si>
    <t>PCV-20622</t>
  </si>
  <si>
    <t>1.1/2"-VVT-1007</t>
  </si>
  <si>
    <t>1.1/2"-VBB-1014</t>
  </si>
  <si>
    <t>1.1/2"-VBB-1015</t>
  </si>
  <si>
    <t>FCV-920979</t>
  </si>
  <si>
    <t>6360-FP-3"-C3-1031-N</t>
  </si>
  <si>
    <t>1.1/2"-VBB-1017</t>
  </si>
  <si>
    <t>4"-VMP-938</t>
  </si>
  <si>
    <t>PCV-20623</t>
  </si>
  <si>
    <t>1.1/2"-VVT-1004</t>
  </si>
  <si>
    <t>1.1/2"-VBB-1008</t>
  </si>
  <si>
    <t>1.1/2"-VBB-1009</t>
  </si>
  <si>
    <t>6360-FP-3"-C3-1034-N</t>
  </si>
  <si>
    <t>1.1/2"-VBB-1011</t>
  </si>
  <si>
    <t>920623A</t>
  </si>
  <si>
    <t>FCV-920623A</t>
  </si>
  <si>
    <t>6360-FP-3"-C3-1035-N</t>
  </si>
  <si>
    <t>1.1/2"-VBB-1013</t>
  </si>
  <si>
    <t>3"-VMP-939</t>
  </si>
  <si>
    <t>PCV-20624</t>
  </si>
  <si>
    <t>1.1/2"-VVT-1002</t>
  </si>
  <si>
    <t>1.1/2"-VBB-1004</t>
  </si>
  <si>
    <t>1.1/2"-VBB-1005</t>
  </si>
  <si>
    <t>FCV-920624</t>
  </si>
  <si>
    <t>6360-FP-3"-C3-1065-N</t>
  </si>
  <si>
    <t>1.1/2"-VBB-1007</t>
  </si>
  <si>
    <t>PCV-20602</t>
  </si>
  <si>
    <t>6360-FP-3"-C3-1082-N</t>
  </si>
  <si>
    <t>FCV-920902</t>
  </si>
  <si>
    <t>3"-VMP-903</t>
  </si>
  <si>
    <t>6340-FP-3"-C3-1085-N</t>
  </si>
  <si>
    <t>PCV-20603</t>
  </si>
  <si>
    <t>1.1/2"-VVT-1040</t>
  </si>
  <si>
    <t>1.1/2"-VBB-1080</t>
  </si>
  <si>
    <t>1.1/2"-VBB-1081</t>
  </si>
  <si>
    <t>1.1/2"-VBB-1083</t>
  </si>
  <si>
    <t>FCV-920905</t>
  </si>
  <si>
    <t>6360-FP-3"-C3-1087-N</t>
  </si>
  <si>
    <t>3"-VMP-904</t>
  </si>
  <si>
    <t>PCV-20604</t>
  </si>
  <si>
    <t>1.1/2"-VVT-1042</t>
  </si>
  <si>
    <t>1.1/2"-VBB-1084</t>
  </si>
  <si>
    <t>1.1/2"-VBB-1085</t>
  </si>
  <si>
    <t>1.1/2"-VBB-1087</t>
  </si>
  <si>
    <t>FCV-920906</t>
  </si>
  <si>
    <t>4"-VMP-905</t>
  </si>
  <si>
    <t>6360-FP-4"-C3-1133-N</t>
  </si>
  <si>
    <t>92063A</t>
  </si>
  <si>
    <t>FCV-92063A</t>
  </si>
  <si>
    <t>6360-FP-3"-C3-1134-N</t>
  </si>
  <si>
    <t>92063B</t>
  </si>
  <si>
    <t>FCV-92063B</t>
  </si>
  <si>
    <t>6360-FP-3"-C3-1135-N</t>
  </si>
  <si>
    <t>1.1/2"-VVT-1047</t>
  </si>
  <si>
    <t>1.1/2"-VBB-1094</t>
  </si>
  <si>
    <t>1.1/2"-VBB-1095</t>
  </si>
  <si>
    <t>1.1/2"-VBB-1097</t>
  </si>
  <si>
    <t>1.1/2"-VBB-1099</t>
  </si>
  <si>
    <t>4"-VMP-906</t>
  </si>
  <si>
    <t>1.1/2"-VVT-1044</t>
  </si>
  <si>
    <t>1.1/2"-VBB-1088</t>
  </si>
  <si>
    <t>1.1/2"-VBB-1089</t>
  </si>
  <si>
    <t>1.1/2"-VBB-1091</t>
  </si>
  <si>
    <t>6360-FP-3"-C3-1137-N</t>
  </si>
  <si>
    <t>1.1/2"-VBB-1093</t>
  </si>
  <si>
    <t>6360-FP-3"-C3-1138-N</t>
  </si>
  <si>
    <t>92063C</t>
  </si>
  <si>
    <t>FCV-92063C</t>
  </si>
  <si>
    <t>92063D</t>
  </si>
  <si>
    <t>FCV-92063D</t>
  </si>
  <si>
    <t>23001A</t>
  </si>
  <si>
    <t>PCV-23001A</t>
  </si>
  <si>
    <t>92301A</t>
  </si>
  <si>
    <t>FCV-92301A</t>
  </si>
  <si>
    <t>6"-VCP-1449</t>
  </si>
  <si>
    <t>6360-FP-3"-C5-1143-N</t>
  </si>
  <si>
    <t>3"-VMP-914</t>
  </si>
  <si>
    <t>6360-FP-3"-C3-1144-HC</t>
  </si>
  <si>
    <t>23001B</t>
  </si>
  <si>
    <t>PCV-23001B</t>
  </si>
  <si>
    <t>92301B</t>
  </si>
  <si>
    <t>FCV-92301B</t>
  </si>
  <si>
    <t>1.1/2"-VVT-1050</t>
  </si>
  <si>
    <t>1.1/2"-VBB-1100</t>
  </si>
  <si>
    <t>1.1/2"-VBB-1101</t>
  </si>
  <si>
    <t>1.1/2"-VBB-1103</t>
  </si>
  <si>
    <t>6360-FP-3"-C3-1149-N</t>
  </si>
  <si>
    <t>6"-VCP-950</t>
  </si>
  <si>
    <t>6340-FP-6"-C5-1145-N</t>
  </si>
  <si>
    <t>1.1/2"-VVT-1052</t>
  </si>
  <si>
    <t>1.1/2"-VBB-1104</t>
  </si>
  <si>
    <t>1.1/2"-VBB-1105</t>
  </si>
  <si>
    <t>1.1/2"-VBB-1107</t>
  </si>
  <si>
    <t>3"-VMP-916</t>
  </si>
  <si>
    <t>6360-FP-6"-C5-1145-N</t>
  </si>
  <si>
    <t>6360-FP-3"-C3-1146-N</t>
  </si>
  <si>
    <t>6"-VGI-903</t>
  </si>
  <si>
    <t>3"-VMP-902</t>
  </si>
  <si>
    <t>6"-VCP-993</t>
  </si>
  <si>
    <t>6340-FP-6"-C5-1150-N</t>
  </si>
  <si>
    <t>PCV-23016</t>
  </si>
  <si>
    <t>14"-VCP-902</t>
  </si>
  <si>
    <t>1.1/2"-VBB-902</t>
  </si>
  <si>
    <t>6"-VCP-1423</t>
  </si>
  <si>
    <t>6"-VCP-1424</t>
  </si>
  <si>
    <t>2.1/2"-VMP-1256</t>
  </si>
  <si>
    <t>6340-FP-4"-C3-1256-N</t>
  </si>
  <si>
    <t>2.1/2"-VMP-1257</t>
  </si>
  <si>
    <t>6340-FP-4"-C3-1257-N</t>
  </si>
  <si>
    <t>2.1/2"-VMP-1258</t>
  </si>
  <si>
    <t>1"-VBB-1256</t>
  </si>
  <si>
    <t>1"-VBB-1257</t>
  </si>
  <si>
    <t>1"-VBB-1258</t>
  </si>
  <si>
    <t>1.1/2"-VVT-1038</t>
  </si>
  <si>
    <t>6340-FP-3"-C3-1082-N</t>
  </si>
  <si>
    <t>1.1/2"-VBB-1076</t>
  </si>
  <si>
    <t>1.1/2"-VBB-1077</t>
  </si>
  <si>
    <t>1.1/2"-VBB-1079</t>
  </si>
  <si>
    <t>1"-VBB-1259</t>
  </si>
  <si>
    <t>2.1/2"-VMP-1260</t>
  </si>
  <si>
    <t>6340-FP-4"-C3-1260-N</t>
  </si>
  <si>
    <t>1"-VBB-1260</t>
  </si>
  <si>
    <t>2.1/2"-VMP-1261</t>
  </si>
  <si>
    <t>6340-FP-4"-C3-1261-N</t>
  </si>
  <si>
    <t>1"-VBB-1261</t>
  </si>
  <si>
    <t>2.1/2"-VMP-1262</t>
  </si>
  <si>
    <t>6340-FP-4"-C3-1262-N</t>
  </si>
  <si>
    <t>1"-VBB-1262</t>
  </si>
  <si>
    <t>2.1/2"-VMP-1263</t>
  </si>
  <si>
    <t>6340-FP-4"-C3-1263-N</t>
  </si>
  <si>
    <t>1"-VBB-1263</t>
  </si>
  <si>
    <t>2.1/2"-VMP-1264</t>
  </si>
  <si>
    <t>6340-FP-4"-C3-1264-N</t>
  </si>
  <si>
    <t>1"-VBB-1264</t>
  </si>
  <si>
    <t>2.1/2"-VMP-1265</t>
  </si>
  <si>
    <t>6340-FP-4"-C3-1265-N</t>
  </si>
  <si>
    <t>1"-VBB-1265</t>
  </si>
  <si>
    <t>2.1/2"-VMP-1266</t>
  </si>
  <si>
    <t>6340-FP-4"-C3-1266-N</t>
  </si>
  <si>
    <t>1"-VBB-1266</t>
  </si>
  <si>
    <t>2.1/2"-VMP-1267</t>
  </si>
  <si>
    <t>6340-FP-4"-C3-1267-N</t>
  </si>
  <si>
    <t>1"-VBB-1267</t>
  </si>
  <si>
    <t>2.1/2"-VMP-1268</t>
  </si>
  <si>
    <t>6340-FP-4"-C3-1268-N</t>
  </si>
  <si>
    <t>1"-VBB-1268</t>
  </si>
  <si>
    <t>2.1/2"-VMP-1269</t>
  </si>
  <si>
    <t>6340-FP-4"-C3-1269-N</t>
  </si>
  <si>
    <t>1"-VBB-1269</t>
  </si>
  <si>
    <t>2.1/2"-VMP-1270</t>
  </si>
  <si>
    <t>6340-FP-4"-C3-1270-N</t>
  </si>
  <si>
    <t>1"-VBB-1270</t>
  </si>
  <si>
    <t>2.1/2"-VMP-1271</t>
  </si>
  <si>
    <t>6340-FP-4"-C3-1271-N</t>
  </si>
  <si>
    <t>1"-VBB-1271</t>
  </si>
  <si>
    <t>2.1/2"-VMP-1272</t>
  </si>
  <si>
    <t>6340-FP-4"-C3-1272-N</t>
  </si>
  <si>
    <t>1"-VBB-1272</t>
  </si>
  <si>
    <t>2.1/2"-VMP-1273</t>
  </si>
  <si>
    <t>6340-FP-4"-C3-1273-N</t>
  </si>
  <si>
    <t>1"-VBB-1273</t>
  </si>
  <si>
    <t>2.1/2"-VMP-1274</t>
  </si>
  <si>
    <t>6340-FP-4"-C3-1274-N</t>
  </si>
  <si>
    <t>1"-VBB-1274</t>
  </si>
  <si>
    <t>2.1/2"-VMP-1275</t>
  </si>
  <si>
    <t>6340-FP-4"-C3-1275-N</t>
  </si>
  <si>
    <t>1"-VBB-1275</t>
  </si>
  <si>
    <t>2.1/2"-VMP-1276</t>
  </si>
  <si>
    <t>6340-FP-4"-C3-1276-N</t>
  </si>
  <si>
    <t>1"-VBB-1276</t>
  </si>
  <si>
    <t>6"-VCP-1425</t>
  </si>
  <si>
    <t>6"-VCP-1426</t>
  </si>
  <si>
    <t>6"-VCP-1427</t>
  </si>
  <si>
    <t>6"-VCP-1428</t>
  </si>
  <si>
    <t>6"-VCP-1429</t>
  </si>
  <si>
    <t>6"-VCP-1430</t>
  </si>
  <si>
    <t>6"-VCP-1431</t>
  </si>
  <si>
    <t>6"-VCP-1432</t>
  </si>
  <si>
    <t>2.1/2"-VMP-1277</t>
  </si>
  <si>
    <t>6340-FP-4"-C3-1277-N</t>
  </si>
  <si>
    <t>1"-VBB-1277</t>
  </si>
  <si>
    <t>2.1/2"-VMP-1278</t>
  </si>
  <si>
    <t>6340-FP-4"-C3-1278-N</t>
  </si>
  <si>
    <t>1"-VBB-1278</t>
  </si>
  <si>
    <t>2.1/2"-VMP-1279</t>
  </si>
  <si>
    <t>6340-FP-4"-C3-1279-N</t>
  </si>
  <si>
    <t>1"-VBB-1279</t>
  </si>
  <si>
    <t>2.1/2"-VMP-1280</t>
  </si>
  <si>
    <t>6340-FP-4"-C3-1280-N</t>
  </si>
  <si>
    <t>1"-VBB-1280</t>
  </si>
  <si>
    <t>2.1/2"-VMP-1281</t>
  </si>
  <si>
    <t>6340-FP-4"-C3-1281-N</t>
  </si>
  <si>
    <t>1"-VBB-1281</t>
  </si>
  <si>
    <t>2.1/2"-VMP-1282</t>
  </si>
  <si>
    <t>6340-FP-4"-C3-1282-N</t>
  </si>
  <si>
    <t>1"-VBB-1282</t>
  </si>
  <si>
    <t>2.1/2"-VMP-1283</t>
  </si>
  <si>
    <t>6340-FP-4"-C3-1283-N</t>
  </si>
  <si>
    <t>1"-VBB-1283</t>
  </si>
  <si>
    <t>2.1/2"-VMP-1284</t>
  </si>
  <si>
    <t>6340-FP-4"-C3-1284-N</t>
  </si>
  <si>
    <t>1"-VBB-1284</t>
  </si>
  <si>
    <t>2.1/2"-VMP-1285</t>
  </si>
  <si>
    <t>6340-FP-4"-C3-1285-N</t>
  </si>
  <si>
    <t>1"-VBB-1285</t>
  </si>
  <si>
    <t>2.1/2"-VMP-1286</t>
  </si>
  <si>
    <t>6340-FP-4"-C3-1286-N</t>
  </si>
  <si>
    <t>1"-VBB-1286</t>
  </si>
  <si>
    <t>2.1/2"-VMP-1287</t>
  </si>
  <si>
    <t>6340-FP-4"-C3-1287-N</t>
  </si>
  <si>
    <t>1"-VBB-1287</t>
  </si>
  <si>
    <t>2.1/2"-VMP-1288</t>
  </si>
  <si>
    <t>6340-FP-4"-C3-1288-N</t>
  </si>
  <si>
    <t>1"-VBB-1288</t>
  </si>
  <si>
    <t>2.1/2"-VMP-1289</t>
  </si>
  <si>
    <t>6340-FP-4"-C3-1289-N</t>
  </si>
  <si>
    <t>1"-VBB-1289</t>
  </si>
  <si>
    <t>2.1/2"-VMP-1290</t>
  </si>
  <si>
    <t>6340-FP-4"-C3-1290-N</t>
  </si>
  <si>
    <t>1"-VBB-1290</t>
  </si>
  <si>
    <t>2.1/2"-VMP-1291</t>
  </si>
  <si>
    <t>6340-FP-4"-C3-1291-N</t>
  </si>
  <si>
    <t>1"-VBB-1291</t>
  </si>
  <si>
    <t>2.1/2"-VMP-1292</t>
  </si>
  <si>
    <t>6340-FP-4"-C3-1292-N</t>
  </si>
  <si>
    <t>1"-VBB-1292</t>
  </si>
  <si>
    <t>6"-VCP-1433</t>
  </si>
  <si>
    <t>6"-VCP-1434</t>
  </si>
  <si>
    <t>6"-VCP-1435</t>
  </si>
  <si>
    <t>6"-VCP-1436</t>
  </si>
  <si>
    <t>6"-VCP-1437</t>
  </si>
  <si>
    <t>6"-VCP-1438</t>
  </si>
  <si>
    <t>6"-VCP-1439</t>
  </si>
  <si>
    <t>6"-VCP-1440</t>
  </si>
  <si>
    <t>2.1/2"-VMP-1293</t>
  </si>
  <si>
    <t>6340-FP-4"-C3-1293-N</t>
  </si>
  <si>
    <t>1"-VBB-1293</t>
  </si>
  <si>
    <t>2.1/2"-VMP-1294</t>
  </si>
  <si>
    <t>6340-FP-4"-C3-1294-N</t>
  </si>
  <si>
    <t>1"-VBB-1294</t>
  </si>
  <si>
    <t>2.1/2"-VMP-1295</t>
  </si>
  <si>
    <t>6340-FP-4"-C3-1295-N</t>
  </si>
  <si>
    <t>1"-VBB-1295</t>
  </si>
  <si>
    <t>2.1/2"-VMP-1296</t>
  </si>
  <si>
    <t>6340-FP-4"-C3-1296-N</t>
  </si>
  <si>
    <t>1"-VBB-1296</t>
  </si>
  <si>
    <t>2.1/2"-VMP-1297</t>
  </si>
  <si>
    <t>6340-FP-4"-C3-1297-N</t>
  </si>
  <si>
    <t>1"-VBB-1297</t>
  </si>
  <si>
    <t>2.1/2"-VMP-1298</t>
  </si>
  <si>
    <t>6340-FP-4"-C3-1298-N</t>
  </si>
  <si>
    <t>1"-VBB-1298</t>
  </si>
  <si>
    <t>2.1/2"-VMP-1299</t>
  </si>
  <si>
    <t>6340-FP-4"-C3-1299-N</t>
  </si>
  <si>
    <t>1"-VBB-1299</t>
  </si>
  <si>
    <t>2.1/2"-VMP-1300</t>
  </si>
  <si>
    <t>6340-FP-4"-C3-1300-N</t>
  </si>
  <si>
    <t>1"-VBB-1300</t>
  </si>
  <si>
    <t>2.1/2"-VMP-1301</t>
  </si>
  <si>
    <t>6340-FP-4"-C3-1301-N</t>
  </si>
  <si>
    <t>1"-VBB-1301</t>
  </si>
  <si>
    <t>2.1/2"-VMP-1302</t>
  </si>
  <si>
    <t>6340-FP-4"-C3-1302-N</t>
  </si>
  <si>
    <t>1"-VBB-1302</t>
  </si>
  <si>
    <t>2.1/2"-VMP-1303</t>
  </si>
  <si>
    <t>6340-FP-4"-C3-1303-N</t>
  </si>
  <si>
    <t>1"-VBB-1303</t>
  </si>
  <si>
    <t>2.1/2"-VMP-1304</t>
  </si>
  <si>
    <t>6340-FP-4"-C3-1304-N</t>
  </si>
  <si>
    <t>1"-VBB-1304</t>
  </si>
  <si>
    <t>2.1/2"-VMP-1305</t>
  </si>
  <si>
    <t>6340-FP-4"-C3-1305-N</t>
  </si>
  <si>
    <t>1"-VBB-1305</t>
  </si>
  <si>
    <t>2.1/2"-VMP-1306</t>
  </si>
  <si>
    <t>6340-FP-4"-C3-1306-N</t>
  </si>
  <si>
    <t>1"-VBB-1306</t>
  </si>
  <si>
    <t>6"-VCP-1441</t>
  </si>
  <si>
    <t>6"-VCP-1442</t>
  </si>
  <si>
    <t>6"-VCP-1443</t>
  </si>
  <si>
    <t>6"-VCP-1444</t>
  </si>
  <si>
    <t>6"-VCP-1445</t>
  </si>
  <si>
    <t>6"-VCP-1446</t>
  </si>
  <si>
    <t>6"-VCP-1447</t>
  </si>
  <si>
    <t>2.1/2"-VMP-1307</t>
  </si>
  <si>
    <t>6340-FP-4"-C3-1307-N</t>
  </si>
  <si>
    <t>1"-VBB-1307</t>
  </si>
  <si>
    <t>2.1/2"-VMP-1308</t>
  </si>
  <si>
    <t>6340-FP-4"-C3-1308-N</t>
  </si>
  <si>
    <t>1"-VBB-1308</t>
  </si>
  <si>
    <t>2.1/2"-VMP-1309</t>
  </si>
  <si>
    <t>6340-FP-4"-C3-1309-N</t>
  </si>
  <si>
    <t>1"-VBB-1309</t>
  </si>
  <si>
    <t>6"-VCP-1448</t>
  </si>
  <si>
    <t>2.1/2"-VMP-1248</t>
  </si>
  <si>
    <t>6340-FP-4"-C3-1248-N</t>
  </si>
  <si>
    <t>1"-VBB-1248</t>
  </si>
  <si>
    <t>2.1/2"-VMP-1249</t>
  </si>
  <si>
    <t>6340-FP-4"-C3-1249-N</t>
  </si>
  <si>
    <t>1"-VBB-1249</t>
  </si>
  <si>
    <t>2.1/2"-VMP-1250</t>
  </si>
  <si>
    <t>6340-FP-4"-C3-1250-N</t>
  </si>
  <si>
    <t>1"-VBB-1250</t>
  </si>
  <si>
    <t>2.1/2"-VMP-1251</t>
  </si>
  <si>
    <t>6340-FP-4"-C3-1251-N</t>
  </si>
  <si>
    <t>1"-VBB-1251</t>
  </si>
  <si>
    <t>2.1/2"-VMP-1252</t>
  </si>
  <si>
    <t>6340-FP-4"-C3-1252-N</t>
  </si>
  <si>
    <t>1"-VBB-1252</t>
  </si>
  <si>
    <t>2.1/2"-VMP-1253</t>
  </si>
  <si>
    <t>6340-FP-4"-C3-1253-N</t>
  </si>
  <si>
    <t>1"-VBB-1253</t>
  </si>
  <si>
    <t>2.1/2"-VMP-1254</t>
  </si>
  <si>
    <t>6340-FP-4"-C3-1254-N</t>
  </si>
  <si>
    <t>1"-VBB-1254</t>
  </si>
  <si>
    <t>2.1/2"-VMP-1255</t>
  </si>
  <si>
    <t>6340-FP-4"-C3-1255-N</t>
  </si>
  <si>
    <t>1"-VBB-1255</t>
  </si>
  <si>
    <t>6"-VCP-1419</t>
  </si>
  <si>
    <t>6"-VCP-1420</t>
  </si>
  <si>
    <t>6"-VCP-1421</t>
  </si>
  <si>
    <t>6"-VCP-1422</t>
  </si>
  <si>
    <t>6"-VCP-1418</t>
  </si>
  <si>
    <t>2.1/2"-VMP-1246</t>
  </si>
  <si>
    <t>1"-VBB-1246</t>
  </si>
  <si>
    <t>2.1/2"-VMP-1247</t>
  </si>
  <si>
    <t>1"-VBB-1247</t>
  </si>
  <si>
    <t>2.1/2"-VMP-1242</t>
  </si>
  <si>
    <t>1"-VBB-1242</t>
  </si>
  <si>
    <t>2.1/2"-VMP-1243</t>
  </si>
  <si>
    <t>1"-VBB-1243</t>
  </si>
  <si>
    <t>2.1/2"-VMP-1244</t>
  </si>
  <si>
    <t>1"-VBB-1244</t>
  </si>
  <si>
    <t>2.1/2"-VMP-1245</t>
  </si>
  <si>
    <t>1"-VBB-1245</t>
  </si>
  <si>
    <t>6"-VCP-1416</t>
  </si>
  <si>
    <t>6"-VCP-1417</t>
  </si>
  <si>
    <t>2.1/2"-VMP-1241</t>
  </si>
  <si>
    <t>1"-VBB-1241</t>
  </si>
  <si>
    <t>2.1/2"-VMP-1240</t>
  </si>
  <si>
    <t>1"-VBB-1240</t>
  </si>
  <si>
    <t>2.1/2"-VMP-1239</t>
  </si>
  <si>
    <t>1"-VBB-1239</t>
  </si>
  <si>
    <t>2.1/2"-VMP-1238</t>
  </si>
  <si>
    <t>1"-VBB-1238</t>
  </si>
  <si>
    <t>2.1/2"-VMP-1237</t>
  </si>
  <si>
    <t>1"-VBB-1237</t>
  </si>
  <si>
    <t>2.1/2"-VMP-1200</t>
  </si>
  <si>
    <t>1"-VBB-1200</t>
  </si>
  <si>
    <t>2.1/2"-VMP-1201</t>
  </si>
  <si>
    <t>1"-VBB-1201</t>
  </si>
  <si>
    <t>2.1/2"-VMP-1202</t>
  </si>
  <si>
    <t>1"-VBB-1202</t>
  </si>
  <si>
    <t>2.1/2"-VMP-1203</t>
  </si>
  <si>
    <t>1"-VBB-1203</t>
  </si>
  <si>
    <t>2.1/2"-VMP-1204</t>
  </si>
  <si>
    <t>1"-VBB-1204</t>
  </si>
  <si>
    <t>2.1/2"-VMP-1205</t>
  </si>
  <si>
    <t>1"-VBB-1205</t>
  </si>
  <si>
    <t>2.1/2"-VMP-1206</t>
  </si>
  <si>
    <t>1"-VBB-1206</t>
  </si>
  <si>
    <t>2.1/2"-VMP-1207</t>
  </si>
  <si>
    <t>1"-VBB-1207</t>
  </si>
  <si>
    <t>2.1/2"-VMP-1208</t>
  </si>
  <si>
    <t>1"-VBB-1208</t>
  </si>
  <si>
    <t>2.1/2"-VMP-1209</t>
  </si>
  <si>
    <t>1"-VBB-1209</t>
  </si>
  <si>
    <t>2.1/2"-VMP-1210</t>
  </si>
  <si>
    <t>1"-VBB-1210</t>
  </si>
  <si>
    <t>2.1/2"-VMP-1211</t>
  </si>
  <si>
    <t>1"-VBB-1211</t>
  </si>
  <si>
    <t>2.1/2"-VMP-1212</t>
  </si>
  <si>
    <t>1"-VBB-1212</t>
  </si>
  <si>
    <t>2.1/2"-VMP-1213</t>
  </si>
  <si>
    <t>1"-VBB-1213</t>
  </si>
  <si>
    <t>2.1/2"-VMP-1214</t>
  </si>
  <si>
    <t>1"-VBB-1214</t>
  </si>
  <si>
    <t>2.1/2"-VMP-1215</t>
  </si>
  <si>
    <t>1"-VBB-1215</t>
  </si>
  <si>
    <t>2.1/2"-VMP-1216</t>
  </si>
  <si>
    <t>1"-VBB-1216</t>
  </si>
  <si>
    <t>2.1/2"-VMP-1217</t>
  </si>
  <si>
    <t>1"-VBB-1217</t>
  </si>
  <si>
    <t>2.1/2"-VMP-1218</t>
  </si>
  <si>
    <t>1"-VBB-1218</t>
  </si>
  <si>
    <t>2.1/2"-VMP-1219</t>
  </si>
  <si>
    <t>1"-VBB-1219</t>
  </si>
  <si>
    <t>2.1/2"-VMP-1220</t>
  </si>
  <si>
    <t>1"-VBB-1220</t>
  </si>
  <si>
    <t>2.1/2"-VMP-1221</t>
  </si>
  <si>
    <t>1"-VBB-1221</t>
  </si>
  <si>
    <t>2.1/2"-VMP-1222</t>
  </si>
  <si>
    <t>1"-VBB-1222</t>
  </si>
  <si>
    <t>2.1/2"-VMP-1223</t>
  </si>
  <si>
    <t>1"-VBB-1223</t>
  </si>
  <si>
    <t>2.1/2"-VMP-1224</t>
  </si>
  <si>
    <t>1"-VBB-1224</t>
  </si>
  <si>
    <t>2.1/2"-VMP-1225</t>
  </si>
  <si>
    <t>1"-VBB-1225</t>
  </si>
  <si>
    <t>2.1/2"-VMP-1226</t>
  </si>
  <si>
    <t>1"-VBB-1226</t>
  </si>
  <si>
    <t>2.1/2"-VMP-1227</t>
  </si>
  <si>
    <t>1"-VBB-1227</t>
  </si>
  <si>
    <t>2.1/2"-VMP-1228</t>
  </si>
  <si>
    <t>1"-VBB-1228</t>
  </si>
  <si>
    <t>2.1/2"-VMP-1229</t>
  </si>
  <si>
    <t>1"-VBB-1229</t>
  </si>
  <si>
    <t>2.1/2"-VMP-1230</t>
  </si>
  <si>
    <t>1"-VBB-1230</t>
  </si>
  <si>
    <t>2.1/2"-VMP-1231</t>
  </si>
  <si>
    <t>1"-VBB-1231</t>
  </si>
  <si>
    <t>2.1/2"-VMP-1232</t>
  </si>
  <si>
    <t>1"-VBB-1232</t>
  </si>
  <si>
    <t>2.1/2"-VMP-1233</t>
  </si>
  <si>
    <t>1"-VBB-1233</t>
  </si>
  <si>
    <t>2.1/2"-VMP-1234</t>
  </si>
  <si>
    <t>1"-VBB-1234</t>
  </si>
  <si>
    <t>2.1/2"-VMP-1235</t>
  </si>
  <si>
    <t>1"-VBB-1235</t>
  </si>
  <si>
    <t>2.1/2"-VMP-1236</t>
  </si>
  <si>
    <t>1"-VBB-1236</t>
  </si>
  <si>
    <t>6"-VCP-1400</t>
  </si>
  <si>
    <t>6"-VCP-1401</t>
  </si>
  <si>
    <t>6"-VCP-1402</t>
  </si>
  <si>
    <t>6"-VCP-1403</t>
  </si>
  <si>
    <t>6"-VCP-1404</t>
  </si>
  <si>
    <t>6"-VCP-1405</t>
  </si>
  <si>
    <t>6"-VCP-1406</t>
  </si>
  <si>
    <t>6"-VCP-1407</t>
  </si>
  <si>
    <t>6"-VCP-1408</t>
  </si>
  <si>
    <t>6"-VCP-1409</t>
  </si>
  <si>
    <t>6"-VCP-1410</t>
  </si>
  <si>
    <t>6"-VCP-1411</t>
  </si>
  <si>
    <t>6"-VCP-1412</t>
  </si>
  <si>
    <t>6"-VCP-1413</t>
  </si>
  <si>
    <t>6"-VCP-1414</t>
  </si>
  <si>
    <t>6"-VCP-1415</t>
  </si>
  <si>
    <t>6360-FP-200-H1-0960-N</t>
  </si>
  <si>
    <t>1.1/2"-VVT-1012</t>
  </si>
  <si>
    <t>6360-FP-8"-C2-0969-N</t>
  </si>
  <si>
    <t>1.1/2"-VBB-1012</t>
  </si>
  <si>
    <t>1.1/2"-VBB-1108</t>
  </si>
  <si>
    <t>1.1/2"-VBB-1109</t>
  </si>
  <si>
    <t>1.1/2"-VBB-1110</t>
  </si>
  <si>
    <t>6340-FP-2"-C3-1157-N</t>
  </si>
  <si>
    <t>1.1/2"-VBB-1111</t>
  </si>
  <si>
    <t>1.1/2"-VBB-1112</t>
  </si>
  <si>
    <t>6340-FP-2"-C3-1160-N</t>
  </si>
  <si>
    <t>1.1/2"-VBB-1113</t>
  </si>
  <si>
    <t>6"-VCP-1450</t>
  </si>
  <si>
    <t>1.1/2"-VBB-1114</t>
  </si>
  <si>
    <t>6340-FP-2"-C3-1007-N</t>
  </si>
  <si>
    <t>1.1/2"-VBB-1067</t>
  </si>
  <si>
    <t>1.1/2"-VBB-1068</t>
  </si>
  <si>
    <t>1.1/2"-VBB-1069</t>
  </si>
  <si>
    <t>6340-FP-3"-C3-1053-N</t>
  </si>
  <si>
    <t>1.1/2"-VBB-1061</t>
  </si>
  <si>
    <t>1.1/2"-VBB-1063</t>
  </si>
  <si>
    <t>8"-VMP-913</t>
  </si>
  <si>
    <t>8"-VMP-915</t>
  </si>
  <si>
    <t>8"-VMP-917</t>
  </si>
  <si>
    <t>6340-FP-8"-C2-0971-N</t>
  </si>
  <si>
    <t>1.1/2"-VBB-1310</t>
  </si>
  <si>
    <t>1.1/2"-VBB-1311</t>
  </si>
  <si>
    <t>4”-VMP-970</t>
  </si>
  <si>
    <t>1.1/2"-VBB-1170</t>
  </si>
  <si>
    <t>1.1/2"-VVT-1170</t>
  </si>
  <si>
    <t>1.1/2"-VBB-1171</t>
  </si>
  <si>
    <t>1.1/2"-VBB-1172</t>
  </si>
  <si>
    <t>1.1/2"-VBB-1175</t>
  </si>
  <si>
    <t>2.1</t>
  </si>
  <si>
    <t>MANEJO RIPIOS</t>
  </si>
  <si>
    <t>2.2</t>
  </si>
  <si>
    <t>REGADIO LIXIVIACION SECUNDARIA</t>
  </si>
  <si>
    <t>2.3</t>
  </si>
  <si>
    <t>MANEJO DE SOLUCIONES PLS</t>
  </si>
  <si>
    <t>2.4</t>
  </si>
  <si>
    <t>CONDUCCION</t>
  </si>
  <si>
    <t>2.5</t>
  </si>
  <si>
    <t>SISTEMA CONTRA INCENDIO</t>
  </si>
  <si>
    <t>2.6</t>
  </si>
  <si>
    <t>RECEPCION Y SUMINISTRO ENERGIA ELECTRICA</t>
  </si>
  <si>
    <t>Ítem</t>
  </si>
  <si>
    <t>AREA</t>
  </si>
  <si>
    <t>APORTES</t>
  </si>
  <si>
    <t>DESCRIPCION</t>
  </si>
  <si>
    <t>UNID</t>
  </si>
  <si>
    <t>CANT</t>
  </si>
  <si>
    <t>POM</t>
  </si>
  <si>
    <t>2.1.1.1.1</t>
  </si>
  <si>
    <t>PPC</t>
  </si>
  <si>
    <t>Emplantillado G-10</t>
  </si>
  <si>
    <t>m3</t>
  </si>
  <si>
    <t>2.1.1.1.2</t>
  </si>
  <si>
    <t>Hormigón Fundaciones, Muro y Radier G-25</t>
  </si>
  <si>
    <t>2.1.1.1.3</t>
  </si>
  <si>
    <t>Acero de refuerzo A630-420H</t>
  </si>
  <si>
    <t>kg</t>
  </si>
  <si>
    <t>2.1.1.1.4</t>
  </si>
  <si>
    <t>Excavación estructural (incluye excavación malla a tierra)</t>
  </si>
  <si>
    <t>2.1.1.1.5</t>
  </si>
  <si>
    <t>Relleno estructural compactado (incluye relleno malla a tierra)</t>
  </si>
  <si>
    <t>2.1.1.10.1</t>
  </si>
  <si>
    <t>Suministro e Instalación Conductor desnudo blando, clase B, 19 hebras N° 2/0 AWG</t>
  </si>
  <si>
    <t>m</t>
  </si>
  <si>
    <t>2.1.1.10.2</t>
  </si>
  <si>
    <t>Suministro e Instalación Conductor desnudo blando, clase B, 19 hebras N° 4/0 AWG</t>
  </si>
  <si>
    <t>2.1.1.10.3</t>
  </si>
  <si>
    <t>Suministro y Montaje de cámaras de registro</t>
  </si>
  <si>
    <t>uni</t>
  </si>
  <si>
    <t>2.1.1.10.4</t>
  </si>
  <si>
    <t>Suministro y Montaje de GEL para mejoramiento de resistividad de suelo (Sacos de 14kilos)</t>
  </si>
  <si>
    <t>2.1.1.10.5</t>
  </si>
  <si>
    <t>Suministro e Instalación Cables, canalizaciones y materiales menores</t>
  </si>
  <si>
    <t xml:space="preserve">gl </t>
  </si>
  <si>
    <t>2.1.1.10.6</t>
  </si>
  <si>
    <t>Construcción Malla puesta a tierra: moldes soldadura termofusión, cámara de registro, etc.</t>
  </si>
  <si>
    <t>gl</t>
  </si>
  <si>
    <t>2.1.1.11.1</t>
  </si>
  <si>
    <t>PPD</t>
  </si>
  <si>
    <t xml:space="preserve"> Montaje, conexionado de estación GPS repetidora  03622-ZT-1000 de acuerdo a puntos topográficos que se indicarán.  incluye su infraestructura civil (para que termine en base de hormigón) de acuerdo a plano 4600020303-06700-221AT-00002.</t>
  </si>
  <si>
    <t>2.1.1.11.10</t>
  </si>
  <si>
    <t>Suministro, Montaje, conexionado de dos switches de comunicación en Sala de Datos VTAP  existente ,  incluye todo lo interior de acuerdo a plano 4600020303-06700-222AT-00001</t>
  </si>
  <si>
    <t>2.1.1.11.11</t>
  </si>
  <si>
    <t>Suministro, Montaje, conexionado, licencias, protocolos de prueba de  estaciones de monitoreo (solo salas CO2),  incluye todo lo interior de acuerdo a plano 4600020303-06700-222AT-00001</t>
  </si>
  <si>
    <t>2.1.1.11.2</t>
  </si>
  <si>
    <t>Suministro, Montaje, conexionado de  cámara cctv  3622-NT-031 interior sala 220-SEL-011 incluye cable y accesorios necesarios, puesta en marcha, pruebas y protocolos correspondientes de acuerdo  a plano 4600020303-06700-222AT-00001 y 4600020303-06700-HDDAT-00008</t>
  </si>
  <si>
    <t>2.1.1.11.3</t>
  </si>
  <si>
    <t>Suministro, Montaje, conexionado de  Tablero de instrumentación 220-TDI-011 @ 013 incluye todo lo interior de acuerdo a plano 4600020303-06700-202AT-00001</t>
  </si>
  <si>
    <t>2.1.1.11.4</t>
  </si>
  <si>
    <t>Suministro, Montaje, conexionado de  Gabinete de comunicaciones 6340-COM-911 en Sala LP3 existente ,  incluye todo lo interior de acuerdo a plano 4600020303-06700-220AT-00001 y 4600020303-06700-HDDAT-00005</t>
  </si>
  <si>
    <t>2.1.1.11.5</t>
  </si>
  <si>
    <t>Suministro, Montaje, conexionado, licencias, protocolos de prueba de cámaras que se configuran en los servidores existentes, puesta en marcha, pruebas y protocolos correspondientes.</t>
  </si>
  <si>
    <t>2.1.1.11.6</t>
  </si>
  <si>
    <t>Suministro, Montaje, conexionado de  Servidor Storage  6700-STG-001 en Sala de Datos VTAP  existente ,  incluye todo lo interior de acuerdo a plano 4600020303-06700-222AT-00001 y 4600020303-06700-HDDAT-00011</t>
  </si>
  <si>
    <t>2.1.1.11.7</t>
  </si>
  <si>
    <t>Suministro, tendido, empalme (fusionado), protocolos de prueba, colocación de pictail en cada pelo, de fibra óptica  48 FO SM ADSS ,varios tramos, considerar referencia 4600020303-06700-CUBCO-00001 y 4600020303-06700-LSTII-00011, usar lo necesario para tender de acuerdo a norma y lugar que se coloca.</t>
  </si>
  <si>
    <t>2.1.1.11.8</t>
  </si>
  <si>
    <t>Suministro, tendido, empalme (fusionado), protocolos de prueba, colocación de pictail en cada pelo, de fibra óptica  24 FO SM ADSS ,varios tramos, considerar referencia 4600020303-06700-CUBCO-00001 y 4600020303-06700-LSTII-00011, usar lo necesario para tender de acuerdo a norma y lugar que se coloca.</t>
  </si>
  <si>
    <t>2.1.1.11.9</t>
  </si>
  <si>
    <t>Suministro, tendido, conexionado,de cables de instrumentación, control, y fuerza de 120VAC o 220 VAC para alimentación de equipos o tableros, varios lugares</t>
  </si>
  <si>
    <t>2.1.1.13.1</t>
  </si>
  <si>
    <t>Tie-IN Desenergización y Energización Línea 23 kV Existente</t>
  </si>
  <si>
    <t>2.1.1.13.2</t>
  </si>
  <si>
    <t>Retiro y Desarme Postes de 18 metros (1 portal y 4 postes de suspensión, etc)</t>
  </si>
  <si>
    <t>2.1.1.13.3</t>
  </si>
  <si>
    <t>Suministro y Montaje Poste Remate (incluye ferreteria P. Remate y Suspensión)</t>
  </si>
  <si>
    <t>2.1.1.13.4</t>
  </si>
  <si>
    <t>Construcción Banco de Ductos reforzado para tránsito pesado de 600x500 mm</t>
  </si>
  <si>
    <t>2.1.1.13.5</t>
  </si>
  <si>
    <t>Suministro y Montaje de conduit PVC 4" SCh-80</t>
  </si>
  <si>
    <t>2.1.1.13.6</t>
  </si>
  <si>
    <t>Suministro y Montaje de conduit PVC 2" SCh-80</t>
  </si>
  <si>
    <t>2.1.1.2.1</t>
  </si>
  <si>
    <r>
      <rPr>
        <strike/>
        <sz val="10"/>
        <color rgb="FFFF0000"/>
        <rFont val="Arial"/>
        <family val="2"/>
      </rPr>
      <t xml:space="preserve">Suministro y </t>
    </r>
    <r>
      <rPr>
        <sz val="10"/>
        <rFont val="Arial"/>
        <family val="2"/>
      </rPr>
      <t>Montaje Cerco</t>
    </r>
  </si>
  <si>
    <t>2.1.1.2.2</t>
  </si>
  <si>
    <r>
      <rPr>
        <strike/>
        <sz val="10"/>
        <color rgb="FFFF0000"/>
        <rFont val="Arial"/>
        <family val="2"/>
      </rPr>
      <t xml:space="preserve">Suministro y </t>
    </r>
    <r>
      <rPr>
        <sz val="10"/>
        <rFont val="Arial"/>
        <family val="2"/>
      </rPr>
      <t>Montaje Portones</t>
    </r>
  </si>
  <si>
    <t>2.1.1.2.3</t>
  </si>
  <si>
    <r>
      <rPr>
        <strike/>
        <sz val="10"/>
        <color rgb="FFFF0000"/>
        <rFont val="Arial"/>
        <family val="2"/>
      </rPr>
      <t xml:space="preserve">Suministro y </t>
    </r>
    <r>
      <rPr>
        <sz val="10"/>
        <rFont val="Arial"/>
        <family val="2"/>
      </rPr>
      <t>Montaje Parrilla de Piso ARS 6</t>
    </r>
  </si>
  <si>
    <t>m2</t>
  </si>
  <si>
    <t>2.1.1.2.4</t>
  </si>
  <si>
    <r>
      <rPr>
        <strike/>
        <sz val="10"/>
        <color rgb="FFFF0000"/>
        <rFont val="Arial"/>
        <family val="2"/>
      </rPr>
      <t xml:space="preserve">Suministro y </t>
    </r>
    <r>
      <rPr>
        <sz val="10"/>
        <rFont val="Arial"/>
        <family val="2"/>
      </rPr>
      <t>Montaje Estructura Metálica Liviana 0 a 30 Kg/m</t>
    </r>
  </si>
  <si>
    <t>2.1.1.2.5</t>
  </si>
  <si>
    <r>
      <rPr>
        <strike/>
        <sz val="10"/>
        <color rgb="FFFF0000"/>
        <rFont val="Arial"/>
        <family val="2"/>
      </rPr>
      <t xml:space="preserve">Suministro y </t>
    </r>
    <r>
      <rPr>
        <sz val="10"/>
        <rFont val="Arial"/>
        <family val="2"/>
      </rPr>
      <t>Montaje Estructura Metálica Mediana 30 a 60 kg/m</t>
    </r>
  </si>
  <si>
    <t>2.1.1.2.6</t>
  </si>
  <si>
    <r>
      <rPr>
        <strike/>
        <sz val="10"/>
        <color rgb="FFFF0000"/>
        <rFont val="Arial"/>
        <family val="2"/>
      </rPr>
      <t xml:space="preserve">Suministro y </t>
    </r>
    <r>
      <rPr>
        <sz val="10"/>
        <rFont val="Arial"/>
        <family val="2"/>
      </rPr>
      <t>Montaje de Barandas de acceso para la Sala Eléctrica</t>
    </r>
  </si>
  <si>
    <t>2.1.1.3.1</t>
  </si>
  <si>
    <t>Montaje Sala Eléctrica prefabricada 27 x 6 x 3,5 m - 220-SEL-011</t>
  </si>
  <si>
    <t>2.1.1.3.2</t>
  </si>
  <si>
    <t>Montaje Equipo Aire Acondicionado, Exterior</t>
  </si>
  <si>
    <t>2.1.1.3.3</t>
  </si>
  <si>
    <t>Montaje Ducto de Barras MT de 3000A</t>
  </si>
  <si>
    <t>2.1.1.3.4</t>
  </si>
  <si>
    <t>Montaje Sistema Sobrepresión, Exterior</t>
  </si>
  <si>
    <t>2.1.1.3.5</t>
  </si>
  <si>
    <t>Montaje Resistencia de Puesta a Tierra, Exterior</t>
  </si>
  <si>
    <t>2.1.1.3.6</t>
  </si>
  <si>
    <t>Montaje Transformador 10/13 MVA,KNAN KNAF 23/4,16 kV, Exterior</t>
  </si>
  <si>
    <t>2.1.1.3.7</t>
  </si>
  <si>
    <t xml:space="preserve">Montaje Transformador 300 KVA de 4,16/0,6 kV, Exterior </t>
  </si>
  <si>
    <t>2.1.1.3.8</t>
  </si>
  <si>
    <t>Montaje Transformador 150 KVA de 600/400-231 V, Exterior</t>
  </si>
  <si>
    <t>2.1.1.3.9</t>
  </si>
  <si>
    <t>Montaje Celda GIS a piso 23kV, y apoyo en puesta marcha</t>
  </si>
  <si>
    <t>2.1.1.4.1</t>
  </si>
  <si>
    <t>Construcción Cámara Eléctrica de hormigón 2000x2000x2400 mm con tapa</t>
  </si>
  <si>
    <t>un</t>
  </si>
  <si>
    <t>2.1.1.4.2</t>
  </si>
  <si>
    <t>Construcción Banco de Ductos reforzado para tránsito pesado de 1610x1100 mm</t>
  </si>
  <si>
    <t>2.1.1.4.3</t>
  </si>
  <si>
    <t>Construcción Banco de Ductos reforzado para tránsito pesado de 600x600 mm</t>
  </si>
  <si>
    <t>2.1.1.4.4</t>
  </si>
  <si>
    <t xml:space="preserve">Suministro y Montaje cable desnudo Cu de  4/0 </t>
  </si>
  <si>
    <t>2.1.1.4.5</t>
  </si>
  <si>
    <t>Suministro y Montaje de conduit PVC 2" SCH-80</t>
  </si>
  <si>
    <t>2.1.1.4.6</t>
  </si>
  <si>
    <t>Suministro y Montaje de conduit PVC 4" SCH-80</t>
  </si>
  <si>
    <t>2.1.1.4.7</t>
  </si>
  <si>
    <t>Suministro y Montaje de conduit PVC 6" SCH-81</t>
  </si>
  <si>
    <t>2.1.1.5.1</t>
  </si>
  <si>
    <t>Suministro y Montaje, F1: COOLON LED Lighting HT66-NWT-NOP-RPS HT66 LED Luminaria 320 W y Poste de 9 metros</t>
  </si>
  <si>
    <t>2.1.1.5.2</t>
  </si>
  <si>
    <t>Suministro y Montaje, F3: Holophane PLED2 05L 4K AS UN NA G L5H PETROLUX 2 LED WET LOCATION</t>
  </si>
  <si>
    <t>2.1.1.5.3</t>
  </si>
  <si>
    <t>Suministro y Montaje, F3: Holophane PLED2 05L 4K AS UN NA G L5H PETROLUX 2 LED WET LOCATION y poste de 2.5 metros</t>
  </si>
  <si>
    <t>2.1.1.5.4</t>
  </si>
  <si>
    <t>Suministro y Montaje, F4: Holophane PLED2 10L 4K AS UN NA G L5H PETROLUX 2 LED WET LOCATION</t>
  </si>
  <si>
    <t>2.1.1.5.5</t>
  </si>
  <si>
    <t>Suministro y Montaje, F5: Philips  WT120C G2 L1500 1X LED80S/840</t>
  </si>
  <si>
    <t>2.1.1.6.1</t>
  </si>
  <si>
    <t>Suministro y Montaje Escalerilla Porta conductores con tapa 300x100 mm horizontal de acero galvanizado en caliente, equipada con , eclisas, pernos, tuercas y golillas</t>
  </si>
  <si>
    <t>2.1.1.6.10</t>
  </si>
  <si>
    <t>Suministro y Montaje Escalerilla Porta conductores con tapa, unión curva vertical interior 90° de acero galvanizado en caliente de 600x100 mm con radio curvatura 600 mm , equipada con  eclisas, pernos, tuercas y golillas</t>
  </si>
  <si>
    <t>2.1.1.6.11</t>
  </si>
  <si>
    <t>Suministro y Montaje Escalerilla Porta conductores con tapa, unión curva vertical exterior 90° de acero galvanizado en caliente de 600x100 mm con radio de curvatura 600 mm, equipada con soporte,</t>
  </si>
  <si>
    <t>2.1.1.6.12</t>
  </si>
  <si>
    <t>Suministro y Montaje Escalerilla Porta conductores con tapa, horizontal de acero galvanizado en caliente de 750x100 mm, equipada con   eclisas, pernos, tuercas y golillas</t>
  </si>
  <si>
    <t>2.1.1.6.13</t>
  </si>
  <si>
    <t>Suministro y Montaje Escalerilla Porta conductores con tapa, unión T de acero galvanizado en caliente de 750x750x750 mm con radio de curvatura 600 mm, equipada con  eclisas, pernos, tuercas y golillas</t>
  </si>
  <si>
    <t>2.1.1.6.14</t>
  </si>
  <si>
    <t>Suministro y Montaje Escalerilla Porta conductores con tapa, unión T de acero galvanizado en caliente de 750x750x300 mm con radio de curvatura 600 mm, equipada con , eclisas, pernos, tuercas y golillas</t>
  </si>
  <si>
    <t>2.1.1.6.15</t>
  </si>
  <si>
    <t>Suministro y Montaje Escalerilla Porta conductores con tapa, unión curva horizontal 90° de acero galvanizado en caliente de 750x100 mm con radio de curvatura 600 mm, equipada con  eclisas, pernos, tuercas y golillas</t>
  </si>
  <si>
    <t>2.1.1.6.16</t>
  </si>
  <si>
    <t>Suministro y Montaje Escalerilla Porta conductores con tapa, unión curva vertical exterior 90° de acero galvanizado en caliente de 750x100 mm con radio de curvatura 600 mm, equipada con , eclisas, pernos, tuercas y golillas</t>
  </si>
  <si>
    <t>2.1.1.6.17</t>
  </si>
  <si>
    <t>Suministro y Montaje de soporte escalerillas tipo trapecio de 1200 mm x 750 mm para sala eléctrica , 4 niveles con rieles unistrut, hilo corrido 1/2 ".golillas. Mordazas y tuercas</t>
  </si>
  <si>
    <t>2.1.1.6.18</t>
  </si>
  <si>
    <t>Suministro y Montaje de soporte escalerillas tipo trapecio de 1200 mm x 1250 mm para sala eléctrica , 4 niveles con rieles unistrut, hilo corrido 1/2 ".golillas. Mordazas y tuercas</t>
  </si>
  <si>
    <t>2.1.1.6.19</t>
  </si>
  <si>
    <t>Suministro y Montaje de soporte escalerillas tipo escuadra para muro cortafuego de 750 mm para sala eléctrica , 3 niveles con rieles unistrut, hilo corrido 1/2 ".golillas. Mordazas y tuercas</t>
  </si>
  <si>
    <t>2.1.1.6.2</t>
  </si>
  <si>
    <t>Suministro y Montaje Escalerilla Porta conductores con tapa, unión T de acero galvanizado en caliente de 300x300x300 mm con radio de curvatura 600 mm, equipada con eclisas, pernos, tuercas y golillas</t>
  </si>
  <si>
    <t>2.1.1.6.20</t>
  </si>
  <si>
    <t>Suministro y Montaje de soporte metálico para Ducto de Barras MT de 3000 A</t>
  </si>
  <si>
    <t>2.1.1.6.21</t>
  </si>
  <si>
    <t>Suministro y Montaje conduit acero galvanizado en caliente para luminarias de 1", con soporte</t>
  </si>
  <si>
    <t>2.1.1.6.22</t>
  </si>
  <si>
    <t>Suministro y Montaje conduit acero galvanizado en caliente para luminarias de 1 1/2 ", con soporte</t>
  </si>
  <si>
    <t>2.1.1.6.23</t>
  </si>
  <si>
    <t xml:space="preserve">Suministro y Montaje cable desnudo Cu de  2/0 para aterrizar escalerillas, incluye ferretería </t>
  </si>
  <si>
    <t>2.1.1.6.3</t>
  </si>
  <si>
    <t>Suministro y Montaje Escalerilla Porta conductores con tapa, unión curva horizontal 90° de acero galvanizado en caliente de 300x100 mm con radio de curvatura 300 mm, equipada con  eclisas, pernos, tuercas y golillas</t>
  </si>
  <si>
    <t>2.1.1.6.4</t>
  </si>
  <si>
    <t>Suministro y Montaje Escalerilla Porta conductores con tapa, unión curva vertical interior 90° de acero galvanizado en caliente de 300x100 mm con radio curvatura 300 mm, equipada con   eclisas, pernos, tuercas y golillas.</t>
  </si>
  <si>
    <t>2.1.1.6.5</t>
  </si>
  <si>
    <t>Suministro y Montaje Escalerilla Porta conductores con tapa, unión curva vertical exterior 90° de acero galvanizado en caliente de 300x100 mm con radio curvatura 300 mm, equipada ,  eclisas, pernos, tuercas y golillas</t>
  </si>
  <si>
    <t>2.1.1.6.6</t>
  </si>
  <si>
    <t>Suministro y Montaje Escalerilla Porta conductores con tapa, horizontal de acero galvanizado en caliente de 600x100 mm, equipada con   eclisas, pernos, tuercas y golillas</t>
  </si>
  <si>
    <t>2.1.1.6.7</t>
  </si>
  <si>
    <t>Suministro y Montaje Escalerilla Porta conductores con tapa, unión T de acero galvanizado en caliente de 600x600x600 mm con radio curvatura 600 mm, equipada con eclisas, pernos, tuercas y golillas</t>
  </si>
  <si>
    <t>2.1.1.6.8</t>
  </si>
  <si>
    <t>Suministro y Montaje Escalerilla Porta conductores con tapa, unión T de acero galvanizado en caliente de 600x600x300 mm con radio curvatura 600 mm, equipada con eclisas, pernos, tuercas y golillas</t>
  </si>
  <si>
    <t>2.1.1.6.9</t>
  </si>
  <si>
    <t>Suministro y Montaje Escalerilla Porta conductores con tapa, unión curva horizontal 90° de acero galvanizado en caliente de 600x100mm con radio curvatura 600 mm, equipada con  eclisas, pernos, tuercas y golillas</t>
  </si>
  <si>
    <t>2.1.1.7.1</t>
  </si>
  <si>
    <t>Suministro y Montaje Tablero Enchufes 220-TEF-011 : 380-220V, 50Hz, 15 kA, NEMA 4X, incluye botonera, protección de corriente, diferencial tomas de corriente 32A trifásico y 16 A monofásico</t>
  </si>
  <si>
    <t>2.1.1.7.2</t>
  </si>
  <si>
    <t>Suministro y Montaje Tablero Enchufes 220-TEF-012 : 380-220V, 50Hz, 15 kA, NEMA 4X, incluye botonera, protección de corriente, diferencial tomas de corriente 32A trifásico y 16 A monofásico</t>
  </si>
  <si>
    <t>2.1.1.8.1</t>
  </si>
  <si>
    <t>Suministro e Instalación  Monoconductor 3x1c, Calibre 500 MCM, Clase 35 Kv</t>
  </si>
  <si>
    <t>2.1.1.8.10</t>
  </si>
  <si>
    <t>Suministro e Instalación Multiconductor 1x3c, Calibre 8 AWG, Clase 1 kV</t>
  </si>
  <si>
    <t>2.1.1.8.11</t>
  </si>
  <si>
    <t>Suministro e Instalación Multiconductor 1x4c, Calibre 8 AWG, Clase 1 kV</t>
  </si>
  <si>
    <t>2.1.1.8.12</t>
  </si>
  <si>
    <t>Suministro e Instalación Multiconductor 1x4c, Calibre 10 AWG, Clase 1 kV</t>
  </si>
  <si>
    <t>2.1.1.8.13</t>
  </si>
  <si>
    <t>Suministro e Instalación Multiconductor 1x3c, Calibre 12 AWG, Clase 1 kV</t>
  </si>
  <si>
    <t>2.1.1.8.14</t>
  </si>
  <si>
    <t>Suministro e Instalación Multiconductor 1x4c, Calibre 12 AWG, Clase 1 kV</t>
  </si>
  <si>
    <t>2.1.1.8.15</t>
  </si>
  <si>
    <t>Suministro e Instalación Multiconductor 1x7c, Calibre 14 AWG, Clase 1 kV</t>
  </si>
  <si>
    <t>2.1.1.8.16</t>
  </si>
  <si>
    <t>Suministro e Instalación Multiconductor 1x8t, Apantallado, Calibre 18 AWG, Clase 1 kV</t>
  </si>
  <si>
    <t>2.1.1.8.2</t>
  </si>
  <si>
    <t>Suministro e Instalación  Multiconductor 1x3c, Calibre 750 MCM, Clase 5 kV</t>
  </si>
  <si>
    <t>2.1.1.8.3</t>
  </si>
  <si>
    <t>Suministro e Instalación  Monoconductor 3x1c, Calibre 500 MCM, Clase 5 kV</t>
  </si>
  <si>
    <t>2.1.1.8.4</t>
  </si>
  <si>
    <t>Suministro e Instalación  Multiconductor 1x3c, Calibre 250 MCM, Clase 5 kV</t>
  </si>
  <si>
    <t>2.1.1.8.5</t>
  </si>
  <si>
    <t>Suministro e Instalación  Multiconductor 1x3c, Calibre 4/0 AWG, Clase 5 kV</t>
  </si>
  <si>
    <t>2.1.1.8.6</t>
  </si>
  <si>
    <t>Suministro e Instalación  Multiconductor 1x3c, Calibre 2/0 AWG, Clase 5 kV</t>
  </si>
  <si>
    <t>2.1.1.8.7</t>
  </si>
  <si>
    <t>Suministro e Instalación Multiconductor 1x4c, Calibre 4/0 AWG, Clase 1 kV</t>
  </si>
  <si>
    <t>2.1.1.8.8</t>
  </si>
  <si>
    <t>Suministro e Instalación Multiconductor 1x3c, Calibre 2 AWG, Clase 1 kV</t>
  </si>
  <si>
    <t>2.1.1.8.9</t>
  </si>
  <si>
    <t>Suministro e Instalación Multiconductor 1x4c, Calibre 6 AWG, Clase 1 kV</t>
  </si>
  <si>
    <t>2.1.1.9.1</t>
  </si>
  <si>
    <t>Suministro y Montaje Kit  de Mufas Terminales uso exterior de 35 kV, BIL 200 kV para cable monoconductor 500 MCM</t>
  </si>
  <si>
    <t>2.1.1.9.2</t>
  </si>
  <si>
    <t>Suministro y Montaje Kit trifásico de Mufas Terminales uso exterior de 5 kV, BIL 95 kV para cable tripolar 250 MCM</t>
  </si>
  <si>
    <t>2.1.1.9.3</t>
  </si>
  <si>
    <t>Suministro y Montaje Kit  de Mufas Terminales uso exterior de 5 kV, BIL 95 kV para cable monoconductor  500 MCM</t>
  </si>
  <si>
    <t>2.1.2.1.1</t>
  </si>
  <si>
    <t>Excavación masiva. Material común</t>
  </si>
  <si>
    <t>2.1.2.1.2</t>
  </si>
  <si>
    <t>Relleno masivo compactado controlado</t>
  </si>
  <si>
    <t>2.1.2.2.1</t>
  </si>
  <si>
    <t>2.1.2.2.2</t>
  </si>
  <si>
    <t>2.1.2.3.1</t>
  </si>
  <si>
    <t>2.1.2.3.2</t>
  </si>
  <si>
    <t>Relleno masivo compactado controlado, incluye relleno en área de acceso de los equipos hacia botadero (sector de operación)</t>
  </si>
  <si>
    <t>2.1.3.1.1</t>
  </si>
  <si>
    <t>2.1.3.1.2</t>
  </si>
  <si>
    <t>2.1.3.1.3</t>
  </si>
  <si>
    <t>2.1.3.1.4</t>
  </si>
  <si>
    <t>Excavación estructural</t>
  </si>
  <si>
    <t>2.1.3.1.5</t>
  </si>
  <si>
    <t>Relleno estructural compactado</t>
  </si>
  <si>
    <t>2.1.3.11.1</t>
  </si>
  <si>
    <t>Suministro, tendido, empalme (fusionado) de fibra óptica  24 FO SM ADSS protocolos de prueba, colocación de pictail en cada pelo, tramo entre Sala eléctrica existente 220-SEL-011 y Gabinete RTU y desde éste hasta e Equipo de Subestación elevadora, de donde se alimenta el Tripper, usar lo necesario para tender de acuerdo a norma y lugar que se coloca.</t>
  </si>
  <si>
    <t>2.1.3.11.2</t>
  </si>
  <si>
    <t>Suministro, tendido, conexionado,de cables de instrumentación, control, y fuerza de 120VAC o 220 VAC para alimentación de sensores de temperatura, vibración etc. y varios que se requiera una vez que se tenga implementado la nueva subestación Elevadora y Tripper modificado.</t>
  </si>
  <si>
    <t>2.1.3.11.3</t>
  </si>
  <si>
    <t>Suministro, Montaje, conexionado de  Tablero  220-RTU-012 incluye todo lo interior de acuerdo a plano 4600020303-036200-202EL-00009</t>
  </si>
  <si>
    <t>2.1.3.11.4</t>
  </si>
  <si>
    <t>Suministro, montaje, conexionado y PEM 3622-SWA-206/3622-PPO-206 y Modem.</t>
  </si>
  <si>
    <t>2.1.3.11.5</t>
  </si>
  <si>
    <t>Suministro, montaje, conexionado y PEM 220-SWA-007 y 220-SWA-008.</t>
  </si>
  <si>
    <t>2.1.3.2.1</t>
  </si>
  <si>
    <t>2.1.3.2.2</t>
  </si>
  <si>
    <t>2.1.3.2.3</t>
  </si>
  <si>
    <r>
      <rPr>
        <strike/>
        <sz val="10"/>
        <color rgb="FFFF0000"/>
        <rFont val="Arial"/>
        <family val="2"/>
      </rPr>
      <t>Suministro y</t>
    </r>
    <r>
      <rPr>
        <sz val="10"/>
        <rFont val="Arial"/>
        <family val="2"/>
      </rPr>
      <t xml:space="preserve"> Montaje Parrilla de Piso ARS 6</t>
    </r>
  </si>
  <si>
    <t>2.1.3.2.4</t>
  </si>
  <si>
    <t>2.1.3.2.5</t>
  </si>
  <si>
    <t>2.1.3.3.1</t>
  </si>
  <si>
    <t>Montaje Transformador Elevador 3.5 MVA,KNAN KNAF 4,16/6,9 kV, Exterior con celda MT</t>
  </si>
  <si>
    <t>2.1.3.3.2</t>
  </si>
  <si>
    <t>2.1.3.3.3</t>
  </si>
  <si>
    <t>Montaje Transformador 50 KVA, Exterior</t>
  </si>
  <si>
    <t>2.1.3.5.1</t>
  </si>
  <si>
    <t>2.1.3.5.2</t>
  </si>
  <si>
    <t>Suministro y Montaje, F3: Holophane PLED2 05L 4K AS UN NA G L5H PETROLUX 2 LED WET LOCATION, montaje muro</t>
  </si>
  <si>
    <t>2.1.3.5.3</t>
  </si>
  <si>
    <t>Suministro y Montaje, F3: Holophane PLED2 05L 4K AS UN NA G L5H PETROLUX 2 LED WET LOCATION y poste 2.5 metros</t>
  </si>
  <si>
    <t>2.1.3.6.1</t>
  </si>
  <si>
    <t>Suministro y Montaje Escalerilla Porta conductores con tapa 300x100 mm horizontal de acero galvanizado en caliente, equipada con soporte a muro , eclisas, pernos, tuercas y golillas</t>
  </si>
  <si>
    <t>2.1.3.6.2</t>
  </si>
  <si>
    <t>2.1.3.6.3</t>
  </si>
  <si>
    <t>2.1.3.6.4</t>
  </si>
  <si>
    <t>2.1.3.7.1</t>
  </si>
  <si>
    <t>Suministro y Montaje Tablero  220-TDF-013 : 380-220V, 50Hz, 15 kA, NEMA 4X</t>
  </si>
  <si>
    <t>2.1.3.7.2</t>
  </si>
  <si>
    <t>Suministro y Montaje Tablero Enchufes 220-TEF-013 : 380-220V, 50Hz, 15 kA, NEMA 4X,  tomas de corriente 32A trifásico y 16 A monofásico</t>
  </si>
  <si>
    <t>2.1.3.8.2</t>
  </si>
  <si>
    <t>Suministro e Instalación  Multiconductor 1x3c, Calibre 1 AWG, Clase 5 kV</t>
  </si>
  <si>
    <t>2.1.3.8.3</t>
  </si>
  <si>
    <t>2.1.3.8.4</t>
  </si>
  <si>
    <t>2.1.3.8.5</t>
  </si>
  <si>
    <t>Suministro e Instalación Multiconductor 1x3c, Calibre 10 AWG, Clase 1 kV</t>
  </si>
  <si>
    <t>2.1.3.8.6</t>
  </si>
  <si>
    <t>2.1.3.9.1</t>
  </si>
  <si>
    <t>Suministro y Montaje Kit  de Mufas Terminales uso exterior de 15 kV, BIL 110 kV para cable monoconductor 500 MCM</t>
  </si>
  <si>
    <t>2.1.3.9.2</t>
  </si>
  <si>
    <t>Suministro y Montaje Kit trifásico de Mufas Terminales uso exterior de 5 kV, BIL 95 kV para cable multiconductor 1AWG</t>
  </si>
  <si>
    <t>2.2.1.1.1</t>
  </si>
  <si>
    <t>Montaje, pruebas y puesta en servicio  Bomba de impulsión de refino TAG 3631-BVT-001@004 POT 4 x 600 Equipo nuevo, Tipo centrífuga turbina vertical.
Capacidad 1.091 m3/h @120,7 mcf
Bombas operadas mediante VDF
3 Operativa + 1 Stand-by</t>
  </si>
  <si>
    <t>2.2.1.1.2</t>
  </si>
  <si>
    <t xml:space="preserve">Suministro, montaje , pruebas y puesta en servicio Ducha de emergencia y lava-ojos  TAG 3631-DLO-001 POT - Equipo nuevo.
Instalado en sector bombas de refino.
Incluye suministro de agua autónomo capacidad 1.000 litros.
Incluye cabina. </t>
  </si>
  <si>
    <t>2.2.2.1.1</t>
  </si>
  <si>
    <t>2.2.2.1.2</t>
  </si>
  <si>
    <t>2.2.2.1.3</t>
  </si>
  <si>
    <t>Hormigón Fundaciones G-25</t>
  </si>
  <si>
    <t>2.2.2.1.4</t>
  </si>
  <si>
    <t>Retiro y Desmontaje Matriz de Impulsion 600 mm Existente</t>
  </si>
  <si>
    <t>2.2.3.1.1</t>
  </si>
  <si>
    <t>Excavación estructural, terreno común  (incluye excavación malla a tierra)</t>
  </si>
  <si>
    <t>2.2.3.1.2</t>
  </si>
  <si>
    <t>2.2.3.1.3</t>
  </si>
  <si>
    <t>2.2.3.1.4</t>
  </si>
  <si>
    <t>Hormigón Fundaciones y Muro G-25</t>
  </si>
  <si>
    <t>2.2.3.1.7</t>
  </si>
  <si>
    <t>2.2.3.10.1</t>
  </si>
  <si>
    <t>Suministro y Montaje Kit trifásico de Mufas Terminales uso exterior de 35 kV, BIL 200 kV para cable multiconductor 250 MCM</t>
  </si>
  <si>
    <t>2.2.3.10.2</t>
  </si>
  <si>
    <t>Suministro y Montaje Kit  de Mufas Terminales uso exterior de 5 kV, BIL 95 kV para cable multiconductor  500 MCM</t>
  </si>
  <si>
    <t>2.2.3.10.3</t>
  </si>
  <si>
    <t>Suministro y Montaje Kit trifásico de Mufas Terminales uso exterior de 5 kV, BIL 95 kV para cable multiconductor  2/0 AWG</t>
  </si>
  <si>
    <t>2.2.3.11.1</t>
  </si>
  <si>
    <t>Suministro e Instalación, Conductor desnudo blando, clase B, 19 hebras N° 2/0 AWG</t>
  </si>
  <si>
    <t>2.2.3.11.2</t>
  </si>
  <si>
    <t>Suministro e Instalación, Conductor desnudo blando, clase B, 19 hebras N° 4/0 AWG</t>
  </si>
  <si>
    <t>2.2.3.11.3</t>
  </si>
  <si>
    <t>2.2.3.11.4</t>
  </si>
  <si>
    <t>2.2.3.11.5</t>
  </si>
  <si>
    <t>2.2.3.12.1</t>
  </si>
  <si>
    <t>Suministro, Montaje, conexionado de  cámara cctv  3631-NT-9001@3631-NT-9003 en sector sala 230-SEL-011 incluye cable y accesorios necesarios, puesta en marcha, pruebas y protocolos correspondientes de acuerdo  a plano 4600020303-06700-100AT-00006 y 4600020303-06700-HDDAT-00008</t>
  </si>
  <si>
    <t>2.2.3.12.2</t>
  </si>
  <si>
    <t>Suministro, Montaje, conexionado de  Tablero de instrumentación 230-TDI-011 @ 013 incluye todo lo interior de acuerdo a plano 4600020303-06700-220AT-00001</t>
  </si>
  <si>
    <t>2.2.3.12.3</t>
  </si>
  <si>
    <t>Montaje, conexionado de  Tablero de instrumentación 220-TDI-902 y 220-PC-901 @ 904 incluye todo lo interior de acuerdo a plano 4600020303-06700-202AT-00003 y 4600020303-06700-100CO-00006</t>
  </si>
  <si>
    <t>2.2.3.12.4</t>
  </si>
  <si>
    <t>Suministro, Montaje, conexionado de  Tablero de fuerza y alumbrado 220-TDF-902  incluye todo lo interior de acuerdo a plano 4600020303-03620-202EL-00008,  4600020303-06510-ESPEL-00021 y 4600020303-06700-100CO-00006</t>
  </si>
  <si>
    <t>2.2.3.12.5</t>
  </si>
  <si>
    <t>2.2.3.2.1</t>
  </si>
  <si>
    <t>2.2.3.2.2</t>
  </si>
  <si>
    <t>Relleno masivo compactado</t>
  </si>
  <si>
    <t>2.2.3.3.1</t>
  </si>
  <si>
    <t>2.2.3.3.2</t>
  </si>
  <si>
    <t>2.2.3.3.3</t>
  </si>
  <si>
    <t>2.2.3.3.4</t>
  </si>
  <si>
    <t>2.2.3.3.5</t>
  </si>
  <si>
    <t>2.2.3.4.1</t>
  </si>
  <si>
    <t>Montaje Sala Eléctrica prefabricada 26 x 6 x 3,5 m</t>
  </si>
  <si>
    <t>2.2.3.4.2</t>
  </si>
  <si>
    <t>Montaje Subestación Unitaria 4,1/5,1 MVA KNAN KNAF 23/4,16kV, Exterior</t>
  </si>
  <si>
    <t>2.2.3.4.3</t>
  </si>
  <si>
    <t>Montaje Sistema de Aire Acondicionado, Exterior</t>
  </si>
  <si>
    <t>2.2.3.4.4</t>
  </si>
  <si>
    <t>2.2.3.4.5</t>
  </si>
  <si>
    <t>2.2.3.4.6</t>
  </si>
  <si>
    <t>Montaje Transformador 750 kVA de 4,16/0,6 kV, Exterior</t>
  </si>
  <si>
    <t>2.2.3.4.7</t>
  </si>
  <si>
    <t>Montaje Transformador 150 kVA de 600/400-231V, Exterior</t>
  </si>
  <si>
    <t>2.2.3.4.8</t>
  </si>
  <si>
    <t>2.2.3.5.1</t>
  </si>
  <si>
    <t>Construcción Banco ductos</t>
  </si>
  <si>
    <t>2.2.3.5.2</t>
  </si>
  <si>
    <t>2.2.3.5.3</t>
  </si>
  <si>
    <t>Suministro e Instalación, CONDUIT PVC SCH80 4" X 6 MT</t>
  </si>
  <si>
    <t>2.2.3.5.4</t>
  </si>
  <si>
    <t>Suministro e Instalación, CONDUIT PVC SCH80 2" X 6 MT</t>
  </si>
  <si>
    <t>2.2.3.5.5</t>
  </si>
  <si>
    <t>Construcción Cámara Eléctrica de hormigón 1,0x1,0x1,6 m</t>
  </si>
  <si>
    <t>2.2.3.5.6</t>
  </si>
  <si>
    <t>Construcción Cámara Eléctrica de hormigón 2,0x2,0x2,2 m</t>
  </si>
  <si>
    <t>2.2.3.5.7</t>
  </si>
  <si>
    <t>Construcción Cámara Eléctrica de hormigón 1,5x1,5x1,8 m</t>
  </si>
  <si>
    <t>2.2.3.6.1</t>
  </si>
  <si>
    <t>Suministro y Montaje, F1: COOLON LED Lighting HT66-NWT-NOP-RPS HT66 LED luminaria 320 W con poste de 8.5 metros</t>
  </si>
  <si>
    <t>2.2.3.6.2</t>
  </si>
  <si>
    <t xml:space="preserve">Suministro y Montaje, F3: Holophane PLED2 05L 4K AS UN NA G L5H PETROLUX 2 LED WET LOCATION </t>
  </si>
  <si>
    <t>2.2.3.6.3</t>
  </si>
  <si>
    <t>2.2.3.6.4</t>
  </si>
  <si>
    <t>Suministro y Montaje, F4: Holophane PLED2 10L 4K AS UN NA G L5H PETROLUX 2 LED WET LOCATION, con poste de 2.5 metros</t>
  </si>
  <si>
    <t>2.2.3.6.5</t>
  </si>
  <si>
    <t>Suministro y Montaje, F5: PHILIPS BGP760 T25 1 xLED49-4S/840 DM12</t>
  </si>
  <si>
    <t>2.2.3.6.6</t>
  </si>
  <si>
    <t>Suministro y Montaje, F6: PHILIPS WT120C G2 L1500 1 xLED80S/840</t>
  </si>
  <si>
    <t>2.2.3.7.1</t>
  </si>
  <si>
    <t>Suministro y Montaje, Escalerilla Portaconductores con tapa 300x100 mm horizontal de acero galvanizado en caliente, equipada con eclisas, pernos, tuercas y golillas</t>
  </si>
  <si>
    <t>2.2.3.7.10</t>
  </si>
  <si>
    <t>Suministro y Montaje, Escalerilla Portaconductores con tapa, unión curva vertical interior 90° de acero galvanizado en caliente de 600x100 mm con radio curvatura 600 mm, equipada con eclisas, pernos, tuercas y golillas</t>
  </si>
  <si>
    <t>2.2.3.7.11</t>
  </si>
  <si>
    <t>Suministro y Montaje, Escalerilla Portaconductores con tapa, unión curva vertical exterior 90° de acero galvanizado en caliente de 600x100 mm con radio de curvatura 600 mm, equipada con eclisas, pernos, tuercas y golillas</t>
  </si>
  <si>
    <t>2.2.3.7.12</t>
  </si>
  <si>
    <t>Suministro y Montaje, Escalerilla Portaconductores con tapa, horizontal de acero galvanizado en caliente de 750x100 mm, equipada con eclisas, pernos, tuercas y golillas</t>
  </si>
  <si>
    <t>2.2.3.7.13</t>
  </si>
  <si>
    <t>Suministro y Montaje, Escalerilla Portaconductores con tapa, unión T de acero galvanizado en caliente de 750x750x750 mm con radio de curvatura 600 mm, equipada con eclisas, pernos, tuercas y golillas</t>
  </si>
  <si>
    <t>2.2.3.7.14</t>
  </si>
  <si>
    <t>Suministro y Montaje, Escalerilla Portaconductores con tapa, unión T de acero galvanizado en caliente de 750x750x600 mm con radio de curvatura 600 mm, equipada con eclisas, pernos, tuercas y golillas</t>
  </si>
  <si>
    <t>2.2.3.7.15</t>
  </si>
  <si>
    <t>Suministro y Montaje, Escalerilla Portaconductores con tapa, unión T de acero galvanizado en caliente de 750x750x300 mm con radio de curvatura 600 mm, equipada con eclisas, pernos, tuercas y golillas</t>
  </si>
  <si>
    <t>2.2.3.7.16</t>
  </si>
  <si>
    <t>Suministro y Montaje, Escalerilla Portaconductores con tapa, unión curva horizontal 90° de acero galvanizado en caliente de 750x100 mm con radio de curvatura 600 mm, equipada con eclisas, pernos, tuercas y golillas</t>
  </si>
  <si>
    <t>2.2.3.7.17</t>
  </si>
  <si>
    <t>Suministro y Montaje, Escalerilla Portaconductores con tapa, unión curva vertical exterior 90° de acero galvanizado en caliente de 750x100 mm con radio de curvatura 600 mm, equipada con eclisas, pernos, tuercas y golillas</t>
  </si>
  <si>
    <t>2.2.3.7.18</t>
  </si>
  <si>
    <t>Suministro y Montaje, Escalerilla Portaconductores con tapa, horizontal de acero galvanizado en caliente de 600x100 mm, equipada con eclisas, pernos, tuercas y golillas</t>
  </si>
  <si>
    <t>2.2.3.7.19</t>
  </si>
  <si>
    <t>Suministro y Montaje, Escalerilla Portaconductores con tapa, unión curva horizontal 90° de acero galvanizado en caliente de 300x100 mm, equipada con eclisas, pernos, tuercas y golillas</t>
  </si>
  <si>
    <t>2.2.3.7.2</t>
  </si>
  <si>
    <t>2.2.3.7.20</t>
  </si>
  <si>
    <t>Suministro y Montaje, Escalerilla Portaconductores con tapa, unión curva vertical interior 90° de acero galvanizado en caliente de 300x100 mm, equipada con eclisas, pernos, tuercas y golillas.</t>
  </si>
  <si>
    <t>2.2.3.7.21</t>
  </si>
  <si>
    <t>Suministro y Montaje, Escalerilla Portaconductores con tapa, unión curva vertical exterior 90° de acero galvanizado en caliente de 300x100 mm, equipada con eclisas, pernos, tuercas y golillas</t>
  </si>
  <si>
    <t>2.2.3.7.22</t>
  </si>
  <si>
    <t>Suministro y Montaje de soporte escalerillas tipo trapecio de 1200 mm x 750 mm para sala eléctrica ,3 niveles con rieles unistrut, hilo corrido 1/2 ".golillas. Mordazas y tuercas</t>
  </si>
  <si>
    <t>2.2.3.7.23</t>
  </si>
  <si>
    <t>2.2.3.7.24</t>
  </si>
  <si>
    <t>2.2.3.7.25</t>
  </si>
  <si>
    <t>2.2.3.7.3</t>
  </si>
  <si>
    <t>2.2.3.7.4</t>
  </si>
  <si>
    <t>Suministro y Montaje, Escalerilla Portaconductores con tapa, unión curva vertical exterior 90° de acero galvanizado en caliente de 300x100 mm con radio de curvatura 300 mm, equipada con eclisas, pernos, tuercas y golillas</t>
  </si>
  <si>
    <t>2.2.3.7.5</t>
  </si>
  <si>
    <t>Suministro y Montaje, Escalerilla Portaconductores con tapa, unión curva vertical interior 90° de acero galvanizado en caliente de 300x100 mm con radio de curvatura 300 mm, equipada con eclisas, pernos, tuercas y golillas</t>
  </si>
  <si>
    <t>2.2.3.7.6</t>
  </si>
  <si>
    <t>2.2.3.7.7</t>
  </si>
  <si>
    <t>Suministro y Montaje, Escalerilla Portaconductores con tapa, unión T de acero galvanizado en caliente de 600x600x600 mm con radio curvatura 600 mm, equipada con eclisas, pernos, tuercas y golillas</t>
  </si>
  <si>
    <t>2.2.3.7.8</t>
  </si>
  <si>
    <t>Suministro y Montaje, Escalerilla Portaconductores con tapa, unión T de acero galvanizado en caliente de 600x600x300 mm con radio curvatura 600 mm, equipada con eclisas, pernos, tuercas y golillas</t>
  </si>
  <si>
    <t>2.2.3.7.9</t>
  </si>
  <si>
    <t>Suministro y Montaje, Escalerilla Portaconductores con tapa, unión curva horizontal 90° de acero galvanizado en caliente de 600x100 mm con radio de curvatura 600 mm, equipada con eclisas, pernos, tuercas y golillas</t>
  </si>
  <si>
    <t>2.2.3.8.1</t>
  </si>
  <si>
    <t>2.2.3.8.2</t>
  </si>
  <si>
    <t>Suministro y Montaje Tablero botoneras de control, NEMA 4X, incluye incluye pulsador ROJO de parada, VERDE de partida y botón de parada de emergencia con retención de  bloqueo y estructura soporte</t>
  </si>
  <si>
    <t>2.2.3.9.1</t>
  </si>
  <si>
    <t>Instalación, Multiconductor 1x3c, Calibre 2/0 AWG, Clase 35 kV</t>
  </si>
  <si>
    <t>2.2.3.9.10</t>
  </si>
  <si>
    <t>Suministro e Instalación, Multiconductor 1x7c, Calibre 14 AWG, Clase 1 kV</t>
  </si>
  <si>
    <t>2.2.3.9.11</t>
  </si>
  <si>
    <t>Suministro e Instalación, Multiconductor 1x8t, Apantallado, Calibre 18 AWG, Clase 1 kV</t>
  </si>
  <si>
    <t>2.2.3.9.2</t>
  </si>
  <si>
    <t>Instalación, Multiconductor 3x1c, Calibre 350 MCM, Clase 5 kV</t>
  </si>
  <si>
    <t>2.2.3.9.3</t>
  </si>
  <si>
    <t>Instalación, Multiconductor 1x3c, Calibre 1 AWG , Clase 5 kV</t>
  </si>
  <si>
    <t>2.2.3.9.4</t>
  </si>
  <si>
    <t>Suministro e Instalación, Multiconductor 1x4c, Calibre 350 MCM, Clase 1 kV</t>
  </si>
  <si>
    <t>2.2.3.9.5</t>
  </si>
  <si>
    <t>Suministro e Instalación, Multiconductor 1x4c, Calibre 4/0 AWG, Clase 1 kV</t>
  </si>
  <si>
    <t>2.2.3.9.6</t>
  </si>
  <si>
    <t>Suministro e Instalación, Multiconductor 1x4c, Calibre 6 AWG, Clase 1 kV</t>
  </si>
  <si>
    <t>2.2.3.9.7</t>
  </si>
  <si>
    <t>Suministro e Instalación, Multiconductor 1x4c, Calibre 8 AWG, Clase 1 kV</t>
  </si>
  <si>
    <t>2.2.3.9.8</t>
  </si>
  <si>
    <t>Suministro e Instalación, Multiconductor 1x4c, Calibre 12 AWG, Clase 1 kV</t>
  </si>
  <si>
    <t>2.2.3.9.9</t>
  </si>
  <si>
    <t>Suministro e Instalación, Monoconductor 1x2c, Calibre 12 AWG, Clase 1 kV</t>
  </si>
  <si>
    <t>2.3.1.1.1</t>
  </si>
  <si>
    <t>Excavación masiva material común (Piscina)</t>
  </si>
  <si>
    <t>2.3.1.1.2</t>
  </si>
  <si>
    <t>Excavación masiva material ripable (Piscina)</t>
  </si>
  <si>
    <t>2.3.1.1.3</t>
  </si>
  <si>
    <t>Excavación Material No Ripable</t>
  </si>
  <si>
    <t>2.3.1.1.4</t>
  </si>
  <si>
    <t>2.3.1.1.5</t>
  </si>
  <si>
    <t>Instalación Geomembrana HDPE e= 1,5mm (Piscina)</t>
  </si>
  <si>
    <t>2.3.1.1.6</t>
  </si>
  <si>
    <t>Suministro y montaje Stud Liner</t>
  </si>
  <si>
    <t>2.3.1.1.7</t>
  </si>
  <si>
    <t>Retiro y Entrega de Postaciones Existentes</t>
  </si>
  <si>
    <t>2.3.1.10.1</t>
  </si>
  <si>
    <t>Suministro, Montaje, de sensor de flujo ultrasónico 3631-FE-92114,  3631-FE-92214A, 3631-FE-92214B y  transmisor de flujo ultrasónico 3631-FIT-92114,  3631-FIT-92214A, 3631-FIT-92214B puesta en marcha, realización de pruebas y protocolos, considerar como referencia 4600020303-03631-201ME-00001 , 4600020303-06700-HDDAT-00006 y 4600020303-06700-210AT-00004.</t>
  </si>
  <si>
    <t>2.3.1.10.2</t>
  </si>
  <si>
    <t>Suministro, Montaje, de transmisor Indicador de Presión PIT-92113B, 92113C, 92113D, conexionado,  puesta en marcha, realización de pruebas y protocolos, considerar como referencia 4600020303-03631-201ME-00001 , 4600020303-06700-HDDCO-00007 y 4600020303-06700-100AT-00007.</t>
  </si>
  <si>
    <t>2.3.1.10.3</t>
  </si>
  <si>
    <t>Suministro, Montaje, de transmisor Indicador de Presión Wireless HART -PIT-90113, 90213, 90313, 90413 y 92113, conexionado,  puesta en marcha, realización de pruebas y protocolos, considerar como referencia 4600020303-03631-201ME-00001 , 4600020303-06700-HDDCO-00001.</t>
  </si>
  <si>
    <t>2.3.1.10.4</t>
  </si>
  <si>
    <t>Suministro, Montaje, de sensor de Nivel ultrasónico 3631-LE-90010 y Transmisor de Nivel ultrasónico 3631-LIT-90010 puesta en marcha, realización de pruebas y protocolos, considerar como referencia 4600020303-03631-201ME-00001 , 4600020303-06700-HDDAT-00009.</t>
  </si>
  <si>
    <t>2.3.1.10.5</t>
  </si>
  <si>
    <t>Montaje de Válvula autorreguladora de presión 100 - 200 kP 03631-PCV-93112, 93212, 93312, 93412, 93512, 93612, 93712, 93812, conexionado,  puesta en marcha, realización de pruebas y protocolos, considerar como referencia 4600020303-03631-201ME-00001 , 4600020303-06700-HDDAT-00005.</t>
  </si>
  <si>
    <t>2.3.1.10.6</t>
  </si>
  <si>
    <t>Montaje de Válvula autorreguladora de presión  PCV-90122 @, 98332, conexionado,  puesta en marcha, realización de pruebas y protocolos, considerar como referencia 4600020303-03631-201ME-00002 / 3  , 4600020303-06700-HDDAT-00005.</t>
  </si>
  <si>
    <t>2.3.1.10.7</t>
  </si>
  <si>
    <t>Montaje de  Manómetros 0-400 kPa / 0-60 PSI PI-90121 @ 90331, conexionado,  puesta en marcha, realización de pruebas y protocolos, considerar como referencia 4600020303-03631-201ME-00002 / 3  , 4600020303-06700-HDDAT-00004</t>
  </si>
  <si>
    <t>2.3.1.10.8</t>
  </si>
  <si>
    <t>Montaje, de transmisor Indicador de Presión Wireless HART -PIT-90123 @ 98333,conexionado,  puesta en marcha, realización de pruebas y protocolos, considerar como referencia 4600020303-03631-201ME-00002 / 3  , 4600020303-06700-HDDCO-00001</t>
  </si>
  <si>
    <t>2.3.1.2.1</t>
  </si>
  <si>
    <t>2.3.1.2.2</t>
  </si>
  <si>
    <t>2.3.1.3.1</t>
  </si>
  <si>
    <t>2.3.1.3.2</t>
  </si>
  <si>
    <t>Hormigón Fundaciones, muro y radier G-25</t>
  </si>
  <si>
    <t>2.3.1.3.3</t>
  </si>
  <si>
    <t>2.3.1.4.1</t>
  </si>
  <si>
    <t>2.3.1.4.2</t>
  </si>
  <si>
    <t>2.3.1.4.3</t>
  </si>
  <si>
    <r>
      <rPr>
        <strike/>
        <sz val="10"/>
        <color rgb="FFFF0000"/>
        <rFont val="Arial"/>
        <family val="2"/>
      </rPr>
      <t xml:space="preserve">Suministro y </t>
    </r>
    <r>
      <rPr>
        <sz val="10"/>
        <rFont val="Arial"/>
        <family val="2"/>
      </rPr>
      <t>Montaje Barandas</t>
    </r>
  </si>
  <si>
    <t>2.3.1.4.4</t>
  </si>
  <si>
    <t>2.3.1.4.5</t>
  </si>
  <si>
    <t>2.3.1.4.6</t>
  </si>
  <si>
    <t>2.3.1.5.1</t>
  </si>
  <si>
    <t>2.3.1.5.2</t>
  </si>
  <si>
    <t>Construcción Banco de Ductos reforzado para tránsito pesado de 1310x740 mm</t>
  </si>
  <si>
    <t>2.3.1.5.3</t>
  </si>
  <si>
    <t>2.3.1.5.4</t>
  </si>
  <si>
    <t>2.3.1.5.5</t>
  </si>
  <si>
    <t>2.3.1.6.1</t>
  </si>
  <si>
    <t>Suministro y Montaje, F2: COOLON LED Lighting HT66-NWT-NOP-RPS HT66 LED luminaria 467 W, con poste de 5 metros</t>
  </si>
  <si>
    <t>2.3.1.6.2</t>
  </si>
  <si>
    <t>Suministro y Montaje, F2: COOLON LED Lighting HT66-NWT-NOP-RPS HT66 LED luminaria 467 W, con poste de 8,5 metros</t>
  </si>
  <si>
    <t>2.3.1.6.3</t>
  </si>
  <si>
    <t>Suministro y Montaje, F4: Holophane PLED2 10L 4K AS UN NA G L5H PETROLUX 2 LED WET LOCATION, con poste de 3,5 metros</t>
  </si>
  <si>
    <t>2.3.1.7.1</t>
  </si>
  <si>
    <t>Suministro y Montaje, Escalerilla Portaconductores con tapa 600x100 mm horizontal de acero galvanizado en caliente, equipada con eclisas, pernos, tuercas y golillas</t>
  </si>
  <si>
    <t>2.3.1.7.2</t>
  </si>
  <si>
    <t>2.3.1.7.3</t>
  </si>
  <si>
    <t>2.3.1.7.4</t>
  </si>
  <si>
    <t>2.3.1.7.5</t>
  </si>
  <si>
    <t>2.3.1.7.6</t>
  </si>
  <si>
    <t>2.3.1.8.1</t>
  </si>
  <si>
    <t>Suministro y Montaje Tablero Enchufes : 380-220V, 50Hz, 15 kA, NEMA 4X, incluye botonera, protección de corriente, diferencial tomas de corriente 32A trifásico y 16 A monofásico</t>
  </si>
  <si>
    <t>2.3.1.8.2</t>
  </si>
  <si>
    <t>2.3.1.9.1</t>
  </si>
  <si>
    <t>Suministro e Instalación, Multiconductor 1x3c, Calibre 4 AWG, Clase 1 kV</t>
  </si>
  <si>
    <t>2.3.1.9.2</t>
  </si>
  <si>
    <t>Suministro e Instalación, Multiconductor 1x3c, Calibre 8 AWG, Clase 1 kV</t>
  </si>
  <si>
    <t>2.3.1.9.3</t>
  </si>
  <si>
    <t>Suministro e Instalación, Multiconductor 1x3c, Calibre 12 AWG, Clase 1 kV</t>
  </si>
  <si>
    <t>2.3.1.9.4</t>
  </si>
  <si>
    <t>Suministro e Instalación, Multiconductor 1x7c, Calibre 14 AWG, Clase 0,6 kV</t>
  </si>
  <si>
    <t>2.3.1.9.5</t>
  </si>
  <si>
    <t>2.3.1.9.6</t>
  </si>
  <si>
    <t>2.3.1.9.7</t>
  </si>
  <si>
    <t>2.3.2.1.1</t>
  </si>
  <si>
    <t>2.3.2.1.10</t>
  </si>
  <si>
    <t>Instalación Geonet 5 mm (Piscina)</t>
  </si>
  <si>
    <t>2.3.2.1.11</t>
  </si>
  <si>
    <t>Instalación Tubería HDPE f8" mm Doble Pared Exterior Corrugado Interior Liso Perforada</t>
  </si>
  <si>
    <t>2.3.2.1.12</t>
  </si>
  <si>
    <t>Instalación Tubería HDPE f16" mm Doble Pared Exterior Corrugado Interior Liso No Perforada</t>
  </si>
  <si>
    <t>2.3.2.1.13</t>
  </si>
  <si>
    <t>Relleno Material Drenante (Sumidero) - Cover B</t>
  </si>
  <si>
    <t>2.3.2.1.2</t>
  </si>
  <si>
    <t>2.3.2.1.3</t>
  </si>
  <si>
    <t>2.3.2.1.4</t>
  </si>
  <si>
    <t>Relleno compactado, material común</t>
  </si>
  <si>
    <t>2.3.2.1.5</t>
  </si>
  <si>
    <t>Excavación Zanja de Anclaje (Material Común)</t>
  </si>
  <si>
    <t>2.3.2.1.6</t>
  </si>
  <si>
    <t>Relleno Común Compactado Zanja de Anclaje</t>
  </si>
  <si>
    <t>2.3.2.1.7</t>
  </si>
  <si>
    <t>Relleno Cama de Apoyo (compactado)</t>
  </si>
  <si>
    <t>2.3.2.1.8</t>
  </si>
  <si>
    <t>Instalación Geomembrana HDPE e= 2mm (Piscina)</t>
  </si>
  <si>
    <t>2.3.2.1.9</t>
  </si>
  <si>
    <t>2.3.2.10.1</t>
  </si>
  <si>
    <t>Construcción Banco ductos transito pesado 800x600mm</t>
  </si>
  <si>
    <t>2.3.2.10.2</t>
  </si>
  <si>
    <t>2.3.2.10.3</t>
  </si>
  <si>
    <t xml:space="preserve">Suministro e Instalación, CONDUIT PVC SCH80 4" </t>
  </si>
  <si>
    <t>2.3.2.10.4</t>
  </si>
  <si>
    <t>Suministro e Instalación cables, canalizaciones y materiales menores.</t>
  </si>
  <si>
    <t>2.3.2.10.5</t>
  </si>
  <si>
    <t>Construcción Cámara Eléctrica de hormigón 1,2x1,2x1,6 m</t>
  </si>
  <si>
    <t>2.3.2.11.1</t>
  </si>
  <si>
    <t>Suministro y Montaje, F1: COOLON LED Lighting HT66-NWT-NOP-RPS HT66 LED luminaria 320 W, con poste de 6 metros</t>
  </si>
  <si>
    <t>2.3.2.11.2</t>
  </si>
  <si>
    <t>Suministro y Montaje, F2: COOLON LED Lighting HT66-NWT-NOP-RPS HT66 LED luminaria 467 W, con poste de 4 metros</t>
  </si>
  <si>
    <t>2.3.2.12.1</t>
  </si>
  <si>
    <t>Suministro y Montaje Escalerilla Portaconductores con tapa 450x100 mm horizontal de acero galvanizado en caliente, equipada con eclisas, pernos, tuercas y golillas</t>
  </si>
  <si>
    <t>2.3.2.12.2</t>
  </si>
  <si>
    <t>Suministro y Montaje Escalerilla Portaconductores con tapa, unión curva horizontal 90° de acero galvanizado en caliente de 450x100 mm, equipada con eclisas, pernos, tuercas y golillas</t>
  </si>
  <si>
    <t>2.3.2.12.3</t>
  </si>
  <si>
    <t>Suministro y Montaje Escalerilla Portaconductores con tapa, unión curva vertical interior de acero galvanizado en caliente de 450x100 mm, equipada con eclisas, pernos, tuercas y golillas</t>
  </si>
  <si>
    <t>2.3.2.12.4</t>
  </si>
  <si>
    <t>Suministro y Montaje Escalerilla Portaconductores con tapa, unión curva vertical exterior de acero galvanizado en caliente de 450x100 mm, equipada con eclisas, pernos, tuercas y golillas</t>
  </si>
  <si>
    <t>2.3.2.12.5</t>
  </si>
  <si>
    <t>2.3.2.12.6</t>
  </si>
  <si>
    <t>2.3.2.12.7</t>
  </si>
  <si>
    <t>Suministro y Montaje conduit acero galvanizado en caliente para luminarias de 2", con soporte</t>
  </si>
  <si>
    <t>2.3.2.12.8</t>
  </si>
  <si>
    <t>2.3.2.13.1</t>
  </si>
  <si>
    <t>2.3.2.13.2</t>
  </si>
  <si>
    <t>Suministro y Montaje Tablero botoneras de control, NEMA 4X, incluye incluye pulsador ROJO de parada, VERDE de partida y botón de parada de emergencia con retención y bloqueo</t>
  </si>
  <si>
    <t>2.3.2.14.1</t>
  </si>
  <si>
    <t>2.3.2.14.2</t>
  </si>
  <si>
    <t>Suministro e Instalación Multiconductor 1x3c, Calibre 250 MCM, Clase 1 kV</t>
  </si>
  <si>
    <t>2.3.2.14.3</t>
  </si>
  <si>
    <t>Suministro e Instalación Multiconductor 1x4c, Calibre 6  AWG, Clase 1 kV</t>
  </si>
  <si>
    <t>2.3.2.14.4</t>
  </si>
  <si>
    <t>Suministro e Instalación Multiconductor 1x3c, Calibre 12  AWG, Clase 1 kV</t>
  </si>
  <si>
    <t>2.3.2.14.5</t>
  </si>
  <si>
    <t>2.3.2.15.1</t>
  </si>
  <si>
    <t>Suministro y montaje de  Manómetros 0-400 kPa / 0-60 PSI PI-90111 @ 90211, conexionado,  puesta en marcha, realización de pruebas y protocolos, considerar como referencia 4600020303-03622-201ME-00001  , 4600020303-06700-HDDAT-00004</t>
  </si>
  <si>
    <t>2.3.2.15.2</t>
  </si>
  <si>
    <t>Suministro y montaje, de transmisor Indicador de Presión Wireless HART -PIT-91113,conexionado,  puesta en marcha, realización de pruebas y protocolos, considerar como referencia 4600020303-03622-201ME-00001  , 4600020303-06700-HDDCO-00001</t>
  </si>
  <si>
    <t>2.3.2.15.3</t>
  </si>
  <si>
    <t>Suministro y Montaje, de sensor de Nivel ultrasónico 3622-LE-90010 y Transmisor de Nivel ultrasónico 3622-LIT-90010 puesta en marcha, realización de pruebas y protocolos, considerar como referencia 4600020303-03622-201ME-00001 , 4600020303-06700-HDDAT-00009.</t>
  </si>
  <si>
    <t>2.3.2.15.4</t>
  </si>
  <si>
    <t>Suministro y Montaje, de Sistema detección de fugas 3622-XE/ XY/ XI 90019  puesta en marcha, realización de pruebas y protocolos, considerar como referencia 4600020303-03622-201ME-00001 , 4600020303-06700-HDDAT-00010.</t>
  </si>
  <si>
    <t>2.3.2.15.5</t>
  </si>
  <si>
    <t>Realización de Listado de Tie-In, corresponde utilizar todo lo necesario para realizar cada tipo de trabajo, en el caso de fibras, fusionar y realizar la pruebas y protocolos de atenuación correspondientes., el listado está disponible en 4600020303-06700-LSTAT-00003.</t>
  </si>
  <si>
    <t>2.3.2.15.6</t>
  </si>
  <si>
    <t>Suministro, Montaje, conexionado de  cámara cctv  3632-NT-9001 piscina de emergencia, incluye cable y accesorios necesarios, puesta en marcha.</t>
  </si>
  <si>
    <t>2.3.2.2.1</t>
  </si>
  <si>
    <t>Excavación Material Común Camino de Acceso (Total)</t>
  </si>
  <si>
    <t>2.3.2.2.2</t>
  </si>
  <si>
    <t>Excavación Material Común Plataforma</t>
  </si>
  <si>
    <t>2.3.2.2.3</t>
  </si>
  <si>
    <t>Instalación Tuberías HDPE Doble Pared Exterior Corrugada e Interior Lisa f200mm (en Atraviesos)</t>
  </si>
  <si>
    <t>2.3.2.2.4</t>
  </si>
  <si>
    <t>2.2.2.2.21</t>
  </si>
  <si>
    <t>Instalación Tuberías HDPE Doble Pared Exterior Corrugada e Interior Lisa f15" (en Rebose Piscinas de Traspaso)</t>
  </si>
  <si>
    <t>2.3.2.3.1</t>
  </si>
  <si>
    <t>Instalación Tubería HDPE f900mm</t>
  </si>
  <si>
    <t>2.3.2.3.2</t>
  </si>
  <si>
    <t>Excavación Material Común</t>
  </si>
  <si>
    <t>2.3.2.3.3</t>
  </si>
  <si>
    <t>Relleno Común Compactado Tam. Máx. 1,5" (Tuberías)</t>
  </si>
  <si>
    <t>2.3.2.3.4</t>
  </si>
  <si>
    <t>2.3.2.3.5</t>
  </si>
  <si>
    <t xml:space="preserve">Relleno Cama de Apoyo </t>
  </si>
  <si>
    <t>2.3.2.3.6</t>
  </si>
  <si>
    <t>Instalación Geotextil 400 gr/m2 Zanja</t>
  </si>
  <si>
    <t>2.3.2.3.7</t>
  </si>
  <si>
    <t>Instalación Geomembrana HDPE e=1,5 mm</t>
  </si>
  <si>
    <t>2.3.2.4.1</t>
  </si>
  <si>
    <t>2.3.2.4.2</t>
  </si>
  <si>
    <t>2.3.2.5.1</t>
  </si>
  <si>
    <t>Excavación estructural, terreno común</t>
  </si>
  <si>
    <t>2.3.2.5.2</t>
  </si>
  <si>
    <t>2.3.2.5.3</t>
  </si>
  <si>
    <t>2.3.2.5.4</t>
  </si>
  <si>
    <t>2.3.2.5.6</t>
  </si>
  <si>
    <t>2.3.2.6.1</t>
  </si>
  <si>
    <t>2.3.2.6.2</t>
  </si>
  <si>
    <t>2.3.2.6.3</t>
  </si>
  <si>
    <t>2.3.2.6.4</t>
  </si>
  <si>
    <t>2.3.2.6.5</t>
  </si>
  <si>
    <t>2.3.2.6.6</t>
  </si>
  <si>
    <t>2.3.2.7.1</t>
  </si>
  <si>
    <t>Montaje, Pruebas y puesta en servicio  de Bomba Piscina de Emergencia TAG 3632-BVT-001@002 POT 90 Equipo nuevo, tipo centrífuga vertical montado sobre balsa (incluye montaje y pruebas Balsa ). 
Capacidad 750 m3/h @ 25,3 mcf.
1 Operativa + 1 Stand-by.</t>
  </si>
  <si>
    <t>2.3.2.9.1</t>
  </si>
  <si>
    <t>Suministro y Montaje Tablero con partidor suave para bombas 90kW, 600 V instalado en sala existente  830-SEL-01</t>
  </si>
  <si>
    <t>2.4.1.1.1</t>
  </si>
  <si>
    <t>Excavación material común</t>
  </si>
  <si>
    <t>2.4.1.1.2</t>
  </si>
  <si>
    <t>Excavación material ripable</t>
  </si>
  <si>
    <t>2.4.1.1.3</t>
  </si>
  <si>
    <t>Excavación Roca Meteorizada (ripiable con dificultad)</t>
  </si>
  <si>
    <t>2.4.1.1.4</t>
  </si>
  <si>
    <t>2.4.1.1.5</t>
  </si>
  <si>
    <t>Base estabilizada camino, e=20 cm</t>
  </si>
  <si>
    <t>2.4.1.1.6</t>
  </si>
  <si>
    <t>Relleno material común por volteo (camellón)</t>
  </si>
  <si>
    <t>2.4.1.10.1</t>
  </si>
  <si>
    <t>2.4.1.10.2</t>
  </si>
  <si>
    <t>2.4.1.10.3</t>
  </si>
  <si>
    <r>
      <t>Hormigón G25</t>
    </r>
    <r>
      <rPr>
        <strike/>
        <sz val="10"/>
        <color rgb="FFFF0000"/>
        <rFont val="Arial"/>
        <family val="2"/>
      </rPr>
      <t xml:space="preserve"> </t>
    </r>
  </si>
  <si>
    <t>2.4.1.10.4</t>
  </si>
  <si>
    <t>Emplantillado G10</t>
  </si>
  <si>
    <t>2.4.1.10.5</t>
  </si>
  <si>
    <t>Armadura A630-420H</t>
  </si>
  <si>
    <t>Kg</t>
  </si>
  <si>
    <t>2.4.1.11.1</t>
  </si>
  <si>
    <t>2.4.1.11.2</t>
  </si>
  <si>
    <t>2.4.1.11.3</t>
  </si>
  <si>
    <t>Hormigón G25</t>
  </si>
  <si>
    <t>2.4.1.11.4</t>
  </si>
  <si>
    <t>2.4.1.11.5</t>
  </si>
  <si>
    <t>2.4.1.12.1</t>
  </si>
  <si>
    <t>2.4.1.12.2</t>
  </si>
  <si>
    <t>2.4.1.12.3</t>
  </si>
  <si>
    <t>2.4.1.12.4</t>
  </si>
  <si>
    <t>2.4.1.12.5</t>
  </si>
  <si>
    <t>2.4.1.13.1</t>
  </si>
  <si>
    <t>2.4.1.13.2</t>
  </si>
  <si>
    <t>2.4.1.13.3</t>
  </si>
  <si>
    <t>2.4.1.13.4</t>
  </si>
  <si>
    <t>2.4.1.13.5</t>
  </si>
  <si>
    <t>2.4.1.14.1</t>
  </si>
  <si>
    <t>2.4.1.14.2</t>
  </si>
  <si>
    <t>Enrocado doble capa, D = 70 cm</t>
  </si>
  <si>
    <t>2.4.1.14.3</t>
  </si>
  <si>
    <t>2.4.1.14.4</t>
  </si>
  <si>
    <t>2.4.1.14.5</t>
  </si>
  <si>
    <t>2.4.1.2.1</t>
  </si>
  <si>
    <t>2.4.1.2.2</t>
  </si>
  <si>
    <t>2.4.1.2.3</t>
  </si>
  <si>
    <t>2.4.1.2.4</t>
  </si>
  <si>
    <t>2.4.1.3.1</t>
  </si>
  <si>
    <t>2.4.1.3.2</t>
  </si>
  <si>
    <t>2.4.1.3.3</t>
  </si>
  <si>
    <t>2.4.1.3.4</t>
  </si>
  <si>
    <t>2.4.1.3.5</t>
  </si>
  <si>
    <t>2.4.1.3.6</t>
  </si>
  <si>
    <t>2.4.1.3.7</t>
  </si>
  <si>
    <t>2.4.1.3.8</t>
  </si>
  <si>
    <t>2.4.1.3.9</t>
  </si>
  <si>
    <t>2.4.1.4.1</t>
  </si>
  <si>
    <t>2.4.1.4.2</t>
  </si>
  <si>
    <t>2.4.1.4.3</t>
  </si>
  <si>
    <t>2.4.1.4.4</t>
  </si>
  <si>
    <t>2.4.1.4.5</t>
  </si>
  <si>
    <t xml:space="preserve">Shotecrete G25, e=15 cm </t>
  </si>
  <si>
    <t>2.4.1.4.6</t>
  </si>
  <si>
    <t>Hormigón G25 (cajón doble)</t>
  </si>
  <si>
    <t>2.4.1.4.7</t>
  </si>
  <si>
    <t>2.4.1.4.8</t>
  </si>
  <si>
    <t>2.4.1.5.1</t>
  </si>
  <si>
    <t>2.4.1.5.2</t>
  </si>
  <si>
    <t>2.4.1.6.1</t>
  </si>
  <si>
    <t>2.4.1.6.2</t>
  </si>
  <si>
    <t>2.4.1.7.1</t>
  </si>
  <si>
    <t>2.4.1.7.2</t>
  </si>
  <si>
    <t>2.4.1.7.3</t>
  </si>
  <si>
    <t>2.4.1.7.4</t>
  </si>
  <si>
    <t>2.4.1.7.5</t>
  </si>
  <si>
    <t>2.4.1.8.1</t>
  </si>
  <si>
    <t>2.4.1.8.2</t>
  </si>
  <si>
    <t>2.4.1.8.3</t>
  </si>
  <si>
    <t>2.4.1.8.4</t>
  </si>
  <si>
    <t>2.4.1.8.5</t>
  </si>
  <si>
    <t>2.4.1.8.6</t>
  </si>
  <si>
    <t>2.4.1.8.7</t>
  </si>
  <si>
    <t>2.4.1.9.1</t>
  </si>
  <si>
    <t>2.4.1.9.2</t>
  </si>
  <si>
    <t>2.4.1.9.3</t>
  </si>
  <si>
    <t>2.4.1.9.4</t>
  </si>
  <si>
    <t>2.4.1.9.5</t>
  </si>
  <si>
    <t>2.5.1.1.1</t>
  </si>
  <si>
    <t>Suministro y Montaje Bomba principal sistema contra Incendio TAG 6340-BCC-001 POT 220 Equipo nuevo, Tipo centrífuga Vertical.
Capacidad 1.000 gpm @ 225 psi.
Incluido en sistema paquetizado bombeo red  contra incendio.</t>
  </si>
  <si>
    <t>2.5.1.1.10</t>
  </si>
  <si>
    <t xml:space="preserve">Suministro y Montaje Extintor portátil 6 kg CO2, potencial de extinción 10B:C </t>
  </si>
  <si>
    <t>2.5.1.1.11</t>
  </si>
  <si>
    <t xml:space="preserve">Suministro y Montaje Extintor portátil 10 kg CO2, potencial de extinción 10B:C </t>
  </si>
  <si>
    <t>2.5.1.1.12</t>
  </si>
  <si>
    <t xml:space="preserve">Suministro y Montaje Carro extintor 50 kg, tipo ABC, instalación Exterior. Debe contar con 5m de  semirrígida Clase II (NFPA 14) y 7m de alcance </t>
  </si>
  <si>
    <t>2.5.1.1.2</t>
  </si>
  <si>
    <t>Suministro y Montaje Bomba de Respaldo sistema contra Incendio TAG 6340-BCC-002@003 POT 150 Equipo nuevo, Tipo centrífuga Vertical, con motor Diesel
Capacidad 500 gpm @ 225 psi.
Incluido en sistema paquetizado bombeo red  contra incendio.</t>
  </si>
  <si>
    <t>2.5.1.1.3</t>
  </si>
  <si>
    <t>Suministro y Montaje Bomba Jockey TAG 6340-BCC-004 POT 3,7 Equipo nuevo, para sistema contra incendio.
Capacidad 15 gpm @ 225 psi.
Incluido en sistema paquetizado bombeo red  contra incendio.</t>
  </si>
  <si>
    <t>2.5.1.1.4</t>
  </si>
  <si>
    <t>Suministro y Montaje Estanque almacenamiento petróleo Diesel TAG 6340-EST-002@003 POT - Equipo nuevo, para sistema contra incendio.
Capacidad 500 litros.
Incluido en sistema paquetizado bombeo red  contra incendio.</t>
  </si>
  <si>
    <t>2.5.1.1.5</t>
  </si>
  <si>
    <t>Suministro y  Montaje Estanque de Agua de Incendio TAG 6340-EST-001 POT - Equipo nuevo, Cilíndrico vertical con techo cónico, material acero carbono.
Volumen útil: 600 m3; Altura :10 m ; Diámetro: 10 m</t>
  </si>
  <si>
    <t>2.5.1.1.6</t>
  </si>
  <si>
    <t>Suministro y  Montaje Tecle eléctrico  TAG 6340-TCL-001 POT 5 Equipo nuevo, para mantención equipos en sala de bombas, capacidad 3 t.</t>
  </si>
  <si>
    <t>2.5.1.1.7</t>
  </si>
  <si>
    <t>Suministro y Montaje Ventilador de aire sala de bombas red contra incendio. Potencia 1,0 Kw.</t>
  </si>
  <si>
    <t>2.5.1.1.8</t>
  </si>
  <si>
    <t>Suministro y Montaje Extractor de aire sala de bombas red contra incendio. Potencia 1,0 Kw.</t>
  </si>
  <si>
    <t>2.5.1.1.9</t>
  </si>
  <si>
    <t xml:space="preserve">Suministro y Montaje Extintor portátil 10 kg, tipo ABC, potencial de extinción 10A:60B:C </t>
  </si>
  <si>
    <t>2.5.1.10.1</t>
  </si>
  <si>
    <t>Montaje Cerco</t>
  </si>
  <si>
    <t>ml</t>
  </si>
  <si>
    <t>2.5.1.10.2</t>
  </si>
  <si>
    <t>Montaje Portones</t>
  </si>
  <si>
    <t>2.5.1.10.3</t>
  </si>
  <si>
    <t>2.5.1.10.4</t>
  </si>
  <si>
    <t>2.5.1.10.5</t>
  </si>
  <si>
    <t>2.5.1.10.6</t>
  </si>
  <si>
    <t>2.5.1.11.1</t>
  </si>
  <si>
    <t>Suministro y Montaje Sub-Sistema de Detección y Alarma de Incendios, Incluye el suministro de equipos de control (detección y extinción), sensores, 21 Km de fibra óptica DTS en todos los tramos que se diseñe. Suministro y montaje de soportes, material menor, etc).</t>
  </si>
  <si>
    <t>2.5.1.11.2</t>
  </si>
  <si>
    <t>Suministro y Montaje, de sensor de Nivel ultrasónico 6340-LE-90010 y Transmisor de Nivel ultrasónico 6340-LIT-90010 puesta en marcha, realización de pruebas y protocolos, considerar como referencia 4600020303-06340-201ME-00001 , 4600020303-06700-HDDAT-00009. (Ubicado en la parte superior del estanque de agua).</t>
  </si>
  <si>
    <t>2.5.1.12.1</t>
  </si>
  <si>
    <t>Excavacion</t>
  </si>
  <si>
    <t>2.5.1.12.2</t>
  </si>
  <si>
    <t>Cama de apoyo arena 40 cm</t>
  </si>
  <si>
    <t>2.5.1.12.3</t>
  </si>
  <si>
    <t>Suministro e instalación de acero corrugado D: 60 cm, 3,5 mm</t>
  </si>
  <si>
    <t>2.5.1.12.4</t>
  </si>
  <si>
    <t>Relleno compactado</t>
  </si>
  <si>
    <t>2.5.1.3.1</t>
  </si>
  <si>
    <t>Suministro y Montaje Centro Control de Motores  6340-CCM-001</t>
  </si>
  <si>
    <t>2.5.1.3.2</t>
  </si>
  <si>
    <t>Suministro y Montaje Transformador de Servicios Auxiliares 50 kVA 0,6/0,4-0,231 kV, tipo seco.</t>
  </si>
  <si>
    <t>2.5.1.3.3</t>
  </si>
  <si>
    <t>Suministro y Montaje de Tablero de Servicios Auxiliares 6340-TDF-001 con sistema arranque BBA</t>
  </si>
  <si>
    <t>2.5.1.3.4</t>
  </si>
  <si>
    <t>Suministro y montaje Panel de control NEMA 4X Sala SAPCI</t>
  </si>
  <si>
    <t>2.5.1.4.1</t>
  </si>
  <si>
    <t>Construcción Banco ductos  800x200mm</t>
  </si>
  <si>
    <t>2.5.1.4.2</t>
  </si>
  <si>
    <t>2.5.1.4.3</t>
  </si>
  <si>
    <t>2.5.1.4.4</t>
  </si>
  <si>
    <t>2.5.1.4.5</t>
  </si>
  <si>
    <t>2.5.1.5.1</t>
  </si>
  <si>
    <t>Suministro y Montaje, F1: COOLON LED Lighting HT66-NWT-NOP-RPS HT66 LED luminaria 320 W</t>
  </si>
  <si>
    <t>2.5.1.5.2</t>
  </si>
  <si>
    <t>2.5.1.5.3</t>
  </si>
  <si>
    <t>2.5.1.5.4</t>
  </si>
  <si>
    <t>Suministro y Montaje, F7: NJZ Lighting NJZ-FEL-C 150W/OSLON Explosion-proof Flood Light</t>
  </si>
  <si>
    <t>2.5.1.6.1</t>
  </si>
  <si>
    <t>Suministro y Montaje conduit acero galvanizado en caliente de 3/4", con soporte</t>
  </si>
  <si>
    <t>2.5.1.6.2</t>
  </si>
  <si>
    <t>Suministro y Montaje conduit acero galvanizado en caliente  de 2", con soporte</t>
  </si>
  <si>
    <t>2.5.1.6.3</t>
  </si>
  <si>
    <t>Suministro y Montaje conduit acero galvanizado en caliente de 1/2", con soporte</t>
  </si>
  <si>
    <t>2.5.1.6.4</t>
  </si>
  <si>
    <t>2.5.1.6.5</t>
  </si>
  <si>
    <t>Suministro y Montaje conduit acero galvanizado en caliente de 1", con soporte</t>
  </si>
  <si>
    <t>2.5.1.7.1</t>
  </si>
  <si>
    <t>Suministro e Instalación Multiconductor 1x4c, Calibre 350 MCM, Clase 1 kV</t>
  </si>
  <si>
    <t>2.5.1.7.2</t>
  </si>
  <si>
    <t>2.5.1.7.3</t>
  </si>
  <si>
    <t>2.5.1.7.4</t>
  </si>
  <si>
    <t>2.5.1.7.5</t>
  </si>
  <si>
    <t>2.5.1.8.1</t>
  </si>
  <si>
    <t>2.5.1.8.2</t>
  </si>
  <si>
    <t>2.5.1.8.3</t>
  </si>
  <si>
    <t>2.5.1.8.4</t>
  </si>
  <si>
    <t>2.5.1.9.1</t>
  </si>
  <si>
    <t>Excavación Estructural</t>
  </si>
  <si>
    <t>2.5.1.9.2</t>
  </si>
  <si>
    <t>2.5.1.9.3</t>
  </si>
  <si>
    <t>Hormigón Emplantillado G10</t>
  </si>
  <si>
    <t>2.5.1.9.4</t>
  </si>
  <si>
    <t>Hormigón Fundaciones G25</t>
  </si>
  <si>
    <t>2.5.1.9.5</t>
  </si>
  <si>
    <t>Hormigón Muro G25</t>
  </si>
  <si>
    <t>2.5.1.9.6</t>
  </si>
  <si>
    <t>Hormigón Radier G25</t>
  </si>
  <si>
    <t>2.5.1.9.7</t>
  </si>
  <si>
    <t>Armadura A 630-420 H</t>
  </si>
  <si>
    <t>2.5.1.9.8</t>
  </si>
  <si>
    <t>Movimientos de Tierra y Obras Civiles menores</t>
  </si>
  <si>
    <t>2.5.1.9.9</t>
  </si>
  <si>
    <t>Estructuras Metálicas (Soportaciones)</t>
  </si>
  <si>
    <t>2.5.2.1</t>
  </si>
  <si>
    <t>Desarrollo de pruebas en seco, por sistema independientes (Alarma, Detección y Combate de Incendio)</t>
  </si>
  <si>
    <t>2.5.2.2</t>
  </si>
  <si>
    <t xml:space="preserve">Desarrollo de pruebas en conjunto </t>
  </si>
  <si>
    <t>2.6.1.1.1</t>
  </si>
  <si>
    <t>Suministro e Instalación Línea Eléctrica 23 kV con Postación, ferretería, aisladores,  protecciones y alimentador cable desnudo Cu</t>
  </si>
  <si>
    <t>2.6.1.2.1</t>
  </si>
  <si>
    <t>Construcción Banco ductos  500x500mm</t>
  </si>
  <si>
    <t>2.6.1.2.2</t>
  </si>
  <si>
    <t>2.6.1.2.3</t>
  </si>
  <si>
    <t>2.6.1.2.4</t>
  </si>
  <si>
    <t>2.6.1.2.5</t>
  </si>
  <si>
    <t>Construcción Cámara Eléctrica de hormigón 2000x2000x2400 mm</t>
  </si>
  <si>
    <t>3.1.1</t>
  </si>
  <si>
    <t>Bulldozer semi-U 9,4m3 (D8)</t>
  </si>
  <si>
    <t>HM</t>
  </si>
  <si>
    <t>3.1.10</t>
  </si>
  <si>
    <t>Torre de iluminación</t>
  </si>
  <si>
    <t>3.1.11</t>
  </si>
  <si>
    <t>Generador</t>
  </si>
  <si>
    <t>3.1.12</t>
  </si>
  <si>
    <t>Camión Plano</t>
  </si>
  <si>
    <t>3.1.13</t>
  </si>
  <si>
    <t>Grúa Horquilla</t>
  </si>
  <si>
    <t>3.1.14</t>
  </si>
  <si>
    <t>Cuadrilla Distintas especialidades</t>
  </si>
  <si>
    <t>3.1.2</t>
  </si>
  <si>
    <t>Cargador frontal (2,6 m3)</t>
  </si>
  <si>
    <t>3.1.3</t>
  </si>
  <si>
    <t>Camión Tolva 20 m3</t>
  </si>
  <si>
    <t>3.1.4</t>
  </si>
  <si>
    <t>Camión Aljibe 20 m3</t>
  </si>
  <si>
    <t>3.1.5</t>
  </si>
  <si>
    <t>Motoniveladora (hoja 14")</t>
  </si>
  <si>
    <t>3.1.6</t>
  </si>
  <si>
    <t>Rodillo Vibradores Autopropulsados 10 Ton</t>
  </si>
  <si>
    <t>3.1.7</t>
  </si>
  <si>
    <t>Camión Cama Baja</t>
  </si>
  <si>
    <t>3.1.8</t>
  </si>
  <si>
    <t>Camión Pluma 10 Ton (Incluye rigger)</t>
  </si>
  <si>
    <t>3.1.9</t>
  </si>
  <si>
    <t>Retroexcavadora</t>
  </si>
  <si>
    <t>4.1</t>
  </si>
  <si>
    <t>Incentivo de Asistencia trimestral y condiciones de trabajo</t>
  </si>
  <si>
    <t>4.2</t>
  </si>
  <si>
    <t>Seguro Complementario de Salud</t>
  </si>
  <si>
    <t>Manejo de Ripios</t>
  </si>
  <si>
    <t>Regadío Lixiviación Secundaria</t>
  </si>
  <si>
    <t>2.2.2</t>
  </si>
  <si>
    <t>LINEAS DE RIEGO</t>
  </si>
  <si>
    <t>Líneas de Riego</t>
  </si>
  <si>
    <t>2.2.2.2</t>
  </si>
  <si>
    <t>Piping</t>
  </si>
  <si>
    <t>2.2.2.2.1</t>
  </si>
  <si>
    <t>Tie-In 3631-001 Cañería HDPE 1000 mm</t>
  </si>
  <si>
    <t>2.2.2.2.10</t>
  </si>
  <si>
    <t>Instalación Cañería titanio gr. 2 sch 10S soldada diámetro 6"</t>
  </si>
  <si>
    <t>2.2.2.2.11</t>
  </si>
  <si>
    <t>Instalación Cañería titanio gr. 2 sch 10S soldada diámetro 12"</t>
  </si>
  <si>
    <t>2.2.2.2.12</t>
  </si>
  <si>
    <t>Instalación Cañería titanio gr. 2 sch 10S soldada diámetro 16"</t>
  </si>
  <si>
    <t>2.2.2.2.13</t>
  </si>
  <si>
    <t>Instalación Cañería titanio gr. 2 sch 10S soldada diámetro 24"</t>
  </si>
  <si>
    <t>2.2.2.2.14</t>
  </si>
  <si>
    <t>Instalación Cañería titanio gr. 2 sch 10S soldada diámetro 28"</t>
  </si>
  <si>
    <t>2.2.2.2.15</t>
  </si>
  <si>
    <t>Instalación Cañería titanio gr. 2 sch 10S soldada diámetro 30"</t>
  </si>
  <si>
    <t>2.2.2.2.16</t>
  </si>
  <si>
    <t>Instalación Cañería titanio gr. 2 sch 10S soldada diámetro 36"</t>
  </si>
  <si>
    <t>2.2.2.2.17</t>
  </si>
  <si>
    <t>Instalación Cañería HDPE PN16 H3 110 mm</t>
  </si>
  <si>
    <t>2.2.2.2.18</t>
  </si>
  <si>
    <t>Instalación Cañería HDPE PN16 H1 710 mm</t>
  </si>
  <si>
    <t>2.2.2.2.19</t>
  </si>
  <si>
    <t>Instalación Cañería HDPE PN16 H3 900 mm</t>
  </si>
  <si>
    <t>2.2.2.2.2</t>
  </si>
  <si>
    <t>Tie-In 3631-002 Cañería HDPE 710 mm</t>
  </si>
  <si>
    <t>2.2.2.2.20</t>
  </si>
  <si>
    <t>Instalación Cañería HDPE PN20 H1 900 mm</t>
  </si>
  <si>
    <t>Instalación Cañería HDPE PN6 H4 250 mm</t>
  </si>
  <si>
    <t>2.2.2.2.22</t>
  </si>
  <si>
    <t>Instalación Cañería HDPE PN20 H1 630 mm</t>
  </si>
  <si>
    <t>2.2.2.2.23</t>
  </si>
  <si>
    <t>Instalación Cañería HDPE 315mm PN16</t>
  </si>
  <si>
    <t>2.2.2.2.24</t>
  </si>
  <si>
    <t>Instalación Cañería HDPE 500mm PN16</t>
  </si>
  <si>
    <t>2.2.2.2.25</t>
  </si>
  <si>
    <t>Instalación Cañería HDPE 630mm PN16</t>
  </si>
  <si>
    <t>2.2.2.2.26</t>
  </si>
  <si>
    <t>Instalación Válvula bola 2" clase 150 titanio</t>
  </si>
  <si>
    <t>2.2.2.2.27</t>
  </si>
  <si>
    <t>Instalación Válvula bola 4" clase 150 titanio</t>
  </si>
  <si>
    <t>2.2.2.2.28</t>
  </si>
  <si>
    <t>Instalación Válvula bola 2" clase 300 titanio</t>
  </si>
  <si>
    <t>2.2.2.2.29</t>
  </si>
  <si>
    <t>Instalación Válvula bola 4" clase 300 titanio</t>
  </si>
  <si>
    <t>2.2.2.2.3</t>
  </si>
  <si>
    <t>Tie-In 3631-003 Cañería HDPE 1000 mm</t>
  </si>
  <si>
    <t>2.2.2.2.30</t>
  </si>
  <si>
    <t>Instalación Válvula bola 6" clase 300 titanio</t>
  </si>
  <si>
    <t>2.2.2.2.31</t>
  </si>
  <si>
    <t>Instalación Válvula mariposa 12" clase 150 titanio</t>
  </si>
  <si>
    <t>2.2.2.2.32</t>
  </si>
  <si>
    <t>Instalación Válvula mariposa 16" clase 300 titanio</t>
  </si>
  <si>
    <t>2.2.2.2.33</t>
  </si>
  <si>
    <t>Instalación Válvula mariposa 24" clase 150 titanio</t>
  </si>
  <si>
    <t>2.2.2.2.34</t>
  </si>
  <si>
    <t>Instalación Válvula mariposa 36" clase 150 titanio</t>
  </si>
  <si>
    <t>2.2.2.2.35</t>
  </si>
  <si>
    <t>Instalación Válvula check 16" clase 300 titanio</t>
  </si>
  <si>
    <t>2.2.2.2.36</t>
  </si>
  <si>
    <t>Instalación Válvula ventosa 4"  titanio</t>
  </si>
  <si>
    <t>2.2.2.2.37</t>
  </si>
  <si>
    <t>Instalación Válvula Sostenedora y Alivio de Presión 12" Titanio</t>
  </si>
  <si>
    <t>2.2.2.2.38</t>
  </si>
  <si>
    <t>Suministro e instalación Fitting titanio</t>
  </si>
  <si>
    <t>2.2.2.2.4</t>
  </si>
  <si>
    <t>Tie-In 3631-004 Cañería HDPE 900 mm</t>
  </si>
  <si>
    <t>2.2.2.2.5</t>
  </si>
  <si>
    <t>Tie-In 3631-005 Cañería HDPE 900 mm</t>
  </si>
  <si>
    <t>2.2.2.2.6</t>
  </si>
  <si>
    <t>Tie-In 3631-006 Cañería HDPE 710 mm</t>
  </si>
  <si>
    <t>2.2.2.2.7</t>
  </si>
  <si>
    <t>Tie-In 3631-007 Cañería HDPE 630 mm</t>
  </si>
  <si>
    <t>2.2.2.2.8</t>
  </si>
  <si>
    <t>Sumnistro e Instalación Cañería titanio gr. 2 sch 10S sin costura diámetro 2"</t>
  </si>
  <si>
    <t>2.2.2.2.9</t>
  </si>
  <si>
    <t>Instalación Cañería titanio gr. 2 sch 10S soldada diámetro 4"</t>
  </si>
  <si>
    <t>Manejo de Soluciones PLS (Piscinas, Canaletas y Pozos de Traspaso)</t>
  </si>
  <si>
    <t>2.3.1</t>
  </si>
  <si>
    <t>Sentina Piscina OBL (Refino)</t>
  </si>
  <si>
    <t>2.3.2</t>
  </si>
  <si>
    <t>Piscina de Emergencia</t>
  </si>
  <si>
    <t>2.3.2.8</t>
  </si>
  <si>
    <t>Cañerías</t>
  </si>
  <si>
    <t>2.3.2.8.1</t>
  </si>
  <si>
    <t>Suministro e Instalación Cañería titanio gr. 2 sch 10S sin costura diámetro 2"</t>
  </si>
  <si>
    <t>2.3.2.8.10</t>
  </si>
  <si>
    <t>2.3.2.8.11</t>
  </si>
  <si>
    <t>2.3.2.8.12</t>
  </si>
  <si>
    <t>Instalación Válvula mariposa 4" clase 150 titanio</t>
  </si>
  <si>
    <t>2.3.2.8.13</t>
  </si>
  <si>
    <t>Instalación Válvula mariposa 14" clase 150 titanio</t>
  </si>
  <si>
    <t>2.3.2.8.14</t>
  </si>
  <si>
    <t>Instalación Válvula check 14" clase 300 titanio</t>
  </si>
  <si>
    <t>2.3.2.8.15</t>
  </si>
  <si>
    <t>2.3.2.8.16</t>
  </si>
  <si>
    <t>2.3.2.8.17</t>
  </si>
  <si>
    <t>Fitting</t>
  </si>
  <si>
    <t>2.3.2.8.2</t>
  </si>
  <si>
    <t>2.3.2.8.3</t>
  </si>
  <si>
    <t>Instalación Cañería titanio gr. 2 sch 10S soldada diámetro 10"</t>
  </si>
  <si>
    <t>2.3.2.8.4</t>
  </si>
  <si>
    <t>Instalación Cañería titanio gr. 2 sch 10S soldada diámetro 14"</t>
  </si>
  <si>
    <t>2.3.2.8.5</t>
  </si>
  <si>
    <t>Instalación Cañería HDPE PN6  63mm</t>
  </si>
  <si>
    <t>2.3.2.8.6</t>
  </si>
  <si>
    <t>Instalación Cañería HDPE PN6  110mm</t>
  </si>
  <si>
    <t>2.3.2.8.7</t>
  </si>
  <si>
    <t>Instalación Cañería HDPE PN6  355mm</t>
  </si>
  <si>
    <t>2.3.2.8.8</t>
  </si>
  <si>
    <t>Tie-In 3632-001 Cañería HDPE 800 mm</t>
  </si>
  <si>
    <t>2.3.2.8.9</t>
  </si>
  <si>
    <t>Tie-In 3632-002 Cañería HDPE 800 mm</t>
  </si>
  <si>
    <t>Sistema Contra Incendio Completo</t>
  </si>
  <si>
    <t>2.5.1</t>
  </si>
  <si>
    <t>Suministro y montaje Sistemas de Detección, Alarma y Combate de incendio</t>
  </si>
  <si>
    <t>2.5.1.2</t>
  </si>
  <si>
    <t xml:space="preserve">Piping, Suministro e instalación </t>
  </si>
  <si>
    <t>2.5.1.2.1</t>
  </si>
  <si>
    <t xml:space="preserve">Suministro e Instalación Válvula Tipo Diluvio de Diámetro 6" de Accionamiento Automático y Manual 6" clase 300 </t>
  </si>
  <si>
    <t>2.5.1.2.10</t>
  </si>
  <si>
    <t>Suministro e Instalación Boquillas Abiertas de Accionamiento Automático/Manual. Material de cuerpo ASTM A-743, Coberturas Generales  clase 300</t>
  </si>
  <si>
    <t>2.5.1.2.11</t>
  </si>
  <si>
    <t xml:space="preserve">Suministro e Instalación Boquillas Abiertas de Accionamiento Automático/Manual. Material de cuerpo ASTM A-743, Transformador  clase 300 </t>
  </si>
  <si>
    <t>2.5.1.2.12</t>
  </si>
  <si>
    <t xml:space="preserve">Suministro e Instalación Rociadores Automáticos (Bulbo), Material cuerpo de Bronce   </t>
  </si>
  <si>
    <t>2.5.1.2.13</t>
  </si>
  <si>
    <t>Instalación Tubería Acero ASTM A53 Gr.B Sch Std 14"</t>
  </si>
  <si>
    <t>2.5.1.2.14</t>
  </si>
  <si>
    <t>Instalación Tubería Acero ASTM A53 Gr.B Sch Std 12"</t>
  </si>
  <si>
    <t>2.5.1.2.15</t>
  </si>
  <si>
    <t>Instalación Tubería Acero ASTM A53 Gr.B Sch Std 6"</t>
  </si>
  <si>
    <t>2.5.1.2.16</t>
  </si>
  <si>
    <t>Instalación Tubería de HDPE PE 3608 14"</t>
  </si>
  <si>
    <t>2.5.1.2.17</t>
  </si>
  <si>
    <t>Instalación Tubería de HDPE PE 20 DE  8"</t>
  </si>
  <si>
    <t>2.5.1.2.18</t>
  </si>
  <si>
    <t>Suministro e Instalación Fitting de Acero</t>
  </si>
  <si>
    <t>2.5.1.2.19</t>
  </si>
  <si>
    <t>Suministro e Instalación Fitting de HDPE</t>
  </si>
  <si>
    <t>2.5.1.2.2</t>
  </si>
  <si>
    <t xml:space="preserve">Suministro e Instalación Válvula OS&amp;Y de tipo Vástago Ascendente, Diámetro 4" para Hidrantes. De accionamiento Manual 4" clase 150 </t>
  </si>
  <si>
    <t>2.5.1.2.20</t>
  </si>
  <si>
    <t>Instalación Tubería Acero ASTM A53 Gr. B Sch STD 3"</t>
  </si>
  <si>
    <t>2.5.1.2.21</t>
  </si>
  <si>
    <t>Suministro e instalación válvulas, tuberias, fitting desde matriz de linea  contraincendio (6340-FP-355-H5-1071-N) hasta tercer transformador (aprox. 100 metros)</t>
  </si>
  <si>
    <t>2.5.1.2.22</t>
  </si>
  <si>
    <t>Suministro, montaje y conexión Tie-In en Matriz de Agua Existente</t>
  </si>
  <si>
    <t>2.5.1.2.23</t>
  </si>
  <si>
    <t>Suministro e instalación tuberías Acero ASTM A53 Gr.B Sch Std &lt;= 2"</t>
  </si>
  <si>
    <t>2.5.1.2.24</t>
  </si>
  <si>
    <t>Instalación Tubería de HDPE PE 3608 110 mm (67 m); 160 mm (180 m); 250 mm (12 m)</t>
  </si>
  <si>
    <t>2.5.1.2.3</t>
  </si>
  <si>
    <t xml:space="preserve">Suministro e Instalación Válvula OS&amp;Y de tipo Vástago Ascendente, Diámetro 6" Sectorización. De accionamiento Manual 6" clase 150 </t>
  </si>
  <si>
    <t>2.5.1.2.4</t>
  </si>
  <si>
    <t xml:space="preserve">Suministro e Instalación Válvula OS&amp;Y de tipo Vástago Ascendente, Diámetro 14" Sectorización 14" clase 150 </t>
  </si>
  <si>
    <t>2.5.1.2.5</t>
  </si>
  <si>
    <t xml:space="preserve">Suministro e Instalación Válvula Angular Tipo Reductora de Presión de Diámetro 1 1/2" (Gabinete de Manguera Clase II). De Accionamiento Manual 1,5" clase 300 </t>
  </si>
  <si>
    <t>2.5.1.2.6</t>
  </si>
  <si>
    <t xml:space="preserve">Suministro e Instalación Válvula Angular Tipo Reductora de Presión de Diámetro 2 1/2" (Grifos). De Accionamiento Manual 2,5" clase 300 </t>
  </si>
  <si>
    <t>2.5.1.2.7</t>
  </si>
  <si>
    <t xml:space="preserve">Suministro e Instalación Válvula Tipo Reductora de Presión de Diámetro 8" y Accionamiento Automático 8" clase 150 </t>
  </si>
  <si>
    <t>2.5.1.2.8</t>
  </si>
  <si>
    <t xml:space="preserve">Suministro e Instalación Grifo de Diámetro 2 1/2" de Accionamiento Manual 2,5" clase 150 </t>
  </si>
  <si>
    <t>2.5.1.2.9</t>
  </si>
  <si>
    <t xml:space="preserve">Suministro e Instalación Gabinete de Mangueras de Diámetro 1 1/2" de Accionamiento Manual 1,5" clase 150 </t>
  </si>
  <si>
    <t>2.0</t>
  </si>
  <si>
    <t>OBRAS CONSTRUCCIÓN (Serie de Precio Unitario c/ Utilidad)</t>
  </si>
  <si>
    <t>2.1.1</t>
  </si>
  <si>
    <t>Sala Eléctrica Transporte de Ripios</t>
  </si>
  <si>
    <t>2.1.1.1</t>
  </si>
  <si>
    <t>OOCC Sala Eléctrica  (incluye suministros)</t>
  </si>
  <si>
    <t>2.1.1.10</t>
  </si>
  <si>
    <t>Malla Puesta a Tierra</t>
  </si>
  <si>
    <t>2.1.1.11</t>
  </si>
  <si>
    <t>Montaje de Gabinetes</t>
  </si>
  <si>
    <t>2.1.1.13</t>
  </si>
  <si>
    <t>Cambio Trazado Línea 23 kV EXISTENTE por BANCO DUCTO</t>
  </si>
  <si>
    <t>2.1.1.2</t>
  </si>
  <si>
    <t xml:space="preserve">Estructuras Metálicas  </t>
  </si>
  <si>
    <t>2.1.1.3</t>
  </si>
  <si>
    <t>Equipos Eléctricos</t>
  </si>
  <si>
    <t>2.1.1.4</t>
  </si>
  <si>
    <t>Banco de ductos servicio pesado</t>
  </si>
  <si>
    <t>2.1.1.5</t>
  </si>
  <si>
    <t>Luminarias</t>
  </si>
  <si>
    <t>2.1.1.6</t>
  </si>
  <si>
    <t>Canalizaciones</t>
  </si>
  <si>
    <t>2.1.1.7</t>
  </si>
  <si>
    <t>Tableros Eléctricos</t>
  </si>
  <si>
    <t>2.1.1.8</t>
  </si>
  <si>
    <t>Conductores</t>
  </si>
  <si>
    <t>2.1.1.9</t>
  </si>
  <si>
    <t>Mufas MT</t>
  </si>
  <si>
    <t>2.1.2</t>
  </si>
  <si>
    <t>Área Armado y Montaje conjunto Spreader - Tripper Car</t>
  </si>
  <si>
    <t>2.1.2.1</t>
  </si>
  <si>
    <t>Plataforma para acopio, armado y pruebas de Equipos</t>
  </si>
  <si>
    <t>2.1.2.2</t>
  </si>
  <si>
    <t>Camino proyectado acceso a Plataforma (Armado Spreader)</t>
  </si>
  <si>
    <t>2.1.2.3</t>
  </si>
  <si>
    <t>Modificación camino existente acceso sector plataforma / S/E eléctrica</t>
  </si>
  <si>
    <t>2.1.3</t>
  </si>
  <si>
    <t>Subestación Elevadora 4.16/6,9 kV</t>
  </si>
  <si>
    <t>2.1.3.1</t>
  </si>
  <si>
    <t>OOCC Subestación  (incluye suministros)</t>
  </si>
  <si>
    <t>2.1.3.11</t>
  </si>
  <si>
    <t>2.1.3.2</t>
  </si>
  <si>
    <t xml:space="preserve">Estructuras Metálicas </t>
  </si>
  <si>
    <t>2.1.3.3</t>
  </si>
  <si>
    <t>2.1.3.5</t>
  </si>
  <si>
    <t>2.1.3.6</t>
  </si>
  <si>
    <t>2.1.3.7</t>
  </si>
  <si>
    <t>2.1.3.8</t>
  </si>
  <si>
    <t>2.1.3.9</t>
  </si>
  <si>
    <t>2.2.1</t>
  </si>
  <si>
    <t>Bomba de Impulsión</t>
  </si>
  <si>
    <t>2.2.1.1</t>
  </si>
  <si>
    <t>Mecánica</t>
  </si>
  <si>
    <t>2.2.2.1</t>
  </si>
  <si>
    <t xml:space="preserve">OOCC Matriz de Impulsión  </t>
  </si>
  <si>
    <t>2.2.3</t>
  </si>
  <si>
    <t>Sala Eléctrica Manejo de Soluciones</t>
  </si>
  <si>
    <t>2.2.3.1</t>
  </si>
  <si>
    <t>2.2.3.10</t>
  </si>
  <si>
    <t>2.2.3.11</t>
  </si>
  <si>
    <t>2.2.3.12</t>
  </si>
  <si>
    <t>2.2.3.2</t>
  </si>
  <si>
    <t>Plataforma</t>
  </si>
  <si>
    <t>2.2.3.3</t>
  </si>
  <si>
    <t>2.2.3.4</t>
  </si>
  <si>
    <t>2.2.3.5</t>
  </si>
  <si>
    <t>2.2.3.6</t>
  </si>
  <si>
    <t>2.2.3.7</t>
  </si>
  <si>
    <t>2.2.3.8</t>
  </si>
  <si>
    <t>2.2.3.9</t>
  </si>
  <si>
    <t>2.3.1.1</t>
  </si>
  <si>
    <t xml:space="preserve">Geotecnia Piscina OBL </t>
  </si>
  <si>
    <t>2.3.1.10</t>
  </si>
  <si>
    <t xml:space="preserve">Equipos Instrumentación                                                                               </t>
  </si>
  <si>
    <t>2.3.1.2</t>
  </si>
  <si>
    <t>Movimiento de Tierra</t>
  </si>
  <si>
    <t>2.3.1.3</t>
  </si>
  <si>
    <t>Hormigón  (incluye suministros)</t>
  </si>
  <si>
    <t>2.3.1.4</t>
  </si>
  <si>
    <t>2.3.1.5</t>
  </si>
  <si>
    <t xml:space="preserve">Banco de ductos </t>
  </si>
  <si>
    <t>2.3.1.6</t>
  </si>
  <si>
    <t>2.3.1.7</t>
  </si>
  <si>
    <t>2.3.1.8</t>
  </si>
  <si>
    <t>2.3.1.9</t>
  </si>
  <si>
    <t>2.3.2.1</t>
  </si>
  <si>
    <t xml:space="preserve">Geotecnia Piscina de Emergencia  </t>
  </si>
  <si>
    <t>2.3.2.10</t>
  </si>
  <si>
    <t>Banco de Ductos</t>
  </si>
  <si>
    <t>2.3.2.11</t>
  </si>
  <si>
    <t>luminarias</t>
  </si>
  <si>
    <t>2.3.2.12</t>
  </si>
  <si>
    <t>2.3.2.13</t>
  </si>
  <si>
    <t>2.3.2.14</t>
  </si>
  <si>
    <t>2.3.2.15</t>
  </si>
  <si>
    <t>Instrumentación.</t>
  </si>
  <si>
    <t>2.3.2.2</t>
  </si>
  <si>
    <t xml:space="preserve">Geotécnia Rebose Piscina de Traspaso </t>
  </si>
  <si>
    <t>2.3.2.3</t>
  </si>
  <si>
    <t xml:space="preserve">Geotécnia Descarga a Piscina de Emergencia </t>
  </si>
  <si>
    <t>2.3.2.4</t>
  </si>
  <si>
    <t>2.3.2.5</t>
  </si>
  <si>
    <t>2.3.2.6</t>
  </si>
  <si>
    <t>2.3.2.7</t>
  </si>
  <si>
    <t>2.3.2.9</t>
  </si>
  <si>
    <t>Conducción (Suministro de Agua)</t>
  </si>
  <si>
    <t>2.4.1</t>
  </si>
  <si>
    <t>Canal de Contorno Aguas Lluvia (incluye suministros)</t>
  </si>
  <si>
    <t>2.4.1.1</t>
  </si>
  <si>
    <t>Canal 1</t>
  </si>
  <si>
    <t>2.4.1.10</t>
  </si>
  <si>
    <t>Obra de Captación Quebrada Q5A</t>
  </si>
  <si>
    <t>2.4.1.11</t>
  </si>
  <si>
    <t>Obra de Captación Quebrada Q5B</t>
  </si>
  <si>
    <t>2.4.1.12</t>
  </si>
  <si>
    <t>Obra de Captación Quebrada Q6</t>
  </si>
  <si>
    <t>2.4.1.13</t>
  </si>
  <si>
    <t>Obra de Captación Quebrada Q1A</t>
  </si>
  <si>
    <t>2.4.1.14</t>
  </si>
  <si>
    <t>Obra de Descarga Canal 2</t>
  </si>
  <si>
    <t>2.4.1.2</t>
  </si>
  <si>
    <t>Obras de Descarga Canal 1</t>
  </si>
  <si>
    <t>2.4.1.3</t>
  </si>
  <si>
    <t>Canal 2</t>
  </si>
  <si>
    <t>2.4.1.4</t>
  </si>
  <si>
    <t>Obras de Cruce en Alcantarilla</t>
  </si>
  <si>
    <t>2.4.1.5</t>
  </si>
  <si>
    <t>Camino de Enlace A</t>
  </si>
  <si>
    <t>2.4.1.6</t>
  </si>
  <si>
    <t>Camino de Enlace B</t>
  </si>
  <si>
    <t>2.4.1.7</t>
  </si>
  <si>
    <t>Obra de Captación Quebrada Q2</t>
  </si>
  <si>
    <t>2.4.1.8</t>
  </si>
  <si>
    <t>Obra de Captación Quebrada Q3A y Q3B</t>
  </si>
  <si>
    <t>2.4.1.9</t>
  </si>
  <si>
    <t>Obra de Captación Quebrada Q4</t>
  </si>
  <si>
    <t>2.5.1.1</t>
  </si>
  <si>
    <t>2.5.1.10</t>
  </si>
  <si>
    <t>2.5.1.11</t>
  </si>
  <si>
    <t>2.5.1.12</t>
  </si>
  <si>
    <t>OO.CC Cruce Red de Incendio - Camino CAEX</t>
  </si>
  <si>
    <t>2.5.1.3</t>
  </si>
  <si>
    <t>2.5.1.4</t>
  </si>
  <si>
    <t>2.5.1.5</t>
  </si>
  <si>
    <t>2.5.1.6</t>
  </si>
  <si>
    <t>2.5.1.7</t>
  </si>
  <si>
    <t>2.5.1.8</t>
  </si>
  <si>
    <t>2.5.1.9</t>
  </si>
  <si>
    <t>Obras Civiles Estanque de Agua (incluye suministro)</t>
  </si>
  <si>
    <t>2.5.2</t>
  </si>
  <si>
    <t>Pruebas y Puesta en servicio</t>
  </si>
  <si>
    <t>Recepción y Suministro Energía Eléctrica</t>
  </si>
  <si>
    <t>2.6.1</t>
  </si>
  <si>
    <t>Subestación Eléctrica de Media Tensión Sala Soluciones</t>
  </si>
  <si>
    <t>2.6.1.1</t>
  </si>
  <si>
    <t>Línea Aérea 23 kV</t>
  </si>
  <si>
    <t>2.6.1.2</t>
  </si>
  <si>
    <t xml:space="preserve">Banco de Ductos </t>
  </si>
  <si>
    <t>3.0</t>
  </si>
  <si>
    <t>USO DE RECURSOS</t>
  </si>
  <si>
    <t>3.1</t>
  </si>
  <si>
    <t>Equipos</t>
  </si>
  <si>
    <t>4.0</t>
  </si>
  <si>
    <t>CONDICIONES LABORALES (CALCULO POR CODELCO)</t>
  </si>
  <si>
    <t>6.4.1</t>
  </si>
  <si>
    <t>6.4.2</t>
  </si>
  <si>
    <t>6.4.3</t>
  </si>
  <si>
    <t xml:space="preserve">MONTO CONTRATO </t>
  </si>
  <si>
    <t>COSTO INDIRECTO</t>
  </si>
  <si>
    <t>1.1</t>
  </si>
  <si>
    <t xml:space="preserve">INSTALACION FAENA </t>
  </si>
  <si>
    <t>1.2</t>
  </si>
  <si>
    <t>MANTENCION DE CAMINO BICHOFITA</t>
  </si>
  <si>
    <t>1.3.1</t>
  </si>
  <si>
    <t>GASTOS GENERALES</t>
  </si>
  <si>
    <t>1.3.2</t>
  </si>
  <si>
    <t>GASTOS A COSTO EFECTIVO</t>
  </si>
  <si>
    <t>INCENTIVO TRIMESTRAL</t>
  </si>
  <si>
    <t>COSTO DIRECTO</t>
  </si>
  <si>
    <t>USO RECURSOS</t>
  </si>
  <si>
    <t>EQUIPOS</t>
  </si>
  <si>
    <t>Forecast</t>
  </si>
  <si>
    <t>ESPECIALIDAD</t>
  </si>
  <si>
    <t>UNIDAD</t>
  </si>
  <si>
    <t>CANTIDAD</t>
  </si>
  <si>
    <t>HH EXCON</t>
  </si>
  <si>
    <t xml:space="preserve">HH EIMISA </t>
  </si>
  <si>
    <t>HH TOTAL</t>
  </si>
  <si>
    <t>APU EXCON</t>
  </si>
  <si>
    <t>APU EIMISA</t>
  </si>
  <si>
    <t>% UTILIDAD</t>
  </si>
  <si>
    <t>% MOI TERRENO</t>
  </si>
  <si>
    <t>GG + IND + IF</t>
  </si>
  <si>
    <t>APU</t>
  </si>
  <si>
    <t>EXCON $</t>
  </si>
  <si>
    <t>EIMISA $</t>
  </si>
  <si>
    <t>UTILIDAD</t>
  </si>
  <si>
    <t>MOI TERRENO</t>
  </si>
  <si>
    <t>GG + IND + IF $</t>
  </si>
  <si>
    <t>TOTAL $</t>
  </si>
  <si>
    <t xml:space="preserve">AVANCE ACUMULADO </t>
  </si>
  <si>
    <t>$$$</t>
  </si>
  <si>
    <t>1.0</t>
  </si>
  <si>
    <t>GENERAL (Suma Alzada)</t>
  </si>
  <si>
    <t>Movilización, Instalación y Desmovilización de Faenas</t>
  </si>
  <si>
    <t>1.1.1</t>
  </si>
  <si>
    <t>Movilización e Instalación de Faena</t>
  </si>
  <si>
    <t>1.1.2</t>
  </si>
  <si>
    <r>
      <t xml:space="preserve">Mantención mensual instalaciones </t>
    </r>
    <r>
      <rPr>
        <sz val="10"/>
        <color rgb="FFFF0000"/>
        <rFont val="Arial"/>
        <family val="2"/>
      </rPr>
      <t>(INLCUIDO)</t>
    </r>
  </si>
  <si>
    <t>mes</t>
  </si>
  <si>
    <t>1.1.3</t>
  </si>
  <si>
    <t>Levantamiento final de instalaciones y desmovilización</t>
  </si>
  <si>
    <t>Mantención de caminos con Bichofita</t>
  </si>
  <si>
    <t>1.2.1</t>
  </si>
  <si>
    <t>Motoniveladora</t>
  </si>
  <si>
    <t>hm</t>
  </si>
  <si>
    <t>1.2.2</t>
  </si>
  <si>
    <t>Rodillo 10 T</t>
  </si>
  <si>
    <t>1.2.3</t>
  </si>
  <si>
    <t>Camion aljibe 25 m3</t>
  </si>
  <si>
    <t>1.2.4</t>
  </si>
  <si>
    <t>Camion tolva</t>
  </si>
  <si>
    <t>1.2.5</t>
  </si>
  <si>
    <t xml:space="preserve">Cargador </t>
  </si>
  <si>
    <t>1.2.6</t>
  </si>
  <si>
    <t xml:space="preserve">Bischofita </t>
  </si>
  <si>
    <t>1.2.7</t>
  </si>
  <si>
    <t>Supervisor</t>
  </si>
  <si>
    <t>hd</t>
  </si>
  <si>
    <t>1.2.8</t>
  </si>
  <si>
    <t>Señaleros</t>
  </si>
  <si>
    <t>1.3</t>
  </si>
  <si>
    <t>Generales</t>
  </si>
  <si>
    <t>Gastos Generales (ECO-08)</t>
  </si>
  <si>
    <t>Gastos a Costo Efectivo (incluye gestión de compras</t>
  </si>
  <si>
    <t>1.3.3</t>
  </si>
  <si>
    <t>UTILIDAD (Incluida en Precios Unitarios)</t>
  </si>
  <si>
    <t>Tie-in</t>
  </si>
  <si>
    <t>Cañeria IMP</t>
  </si>
  <si>
    <t>Valvulas IMP</t>
  </si>
  <si>
    <t>Valvulas RCI</t>
  </si>
  <si>
    <t>Cañeria RCI</t>
  </si>
  <si>
    <t>Aproximado</t>
  </si>
  <si>
    <t>M</t>
  </si>
  <si>
    <t>FORECAST</t>
  </si>
  <si>
    <t>Avance FISICO Ponderado</t>
  </si>
  <si>
    <t>Estado de Pago</t>
  </si>
  <si>
    <t>APORTE</t>
  </si>
  <si>
    <t>DESCRIPCIÓN</t>
  </si>
  <si>
    <t>UNI</t>
  </si>
  <si>
    <t>CANT.</t>
  </si>
  <si>
    <t>Precio 
Unitario</t>
  </si>
  <si>
    <t>Precio 
Total</t>
  </si>
  <si>
    <t>HH 
Unitaria</t>
  </si>
  <si>
    <t>HH 
Total</t>
  </si>
  <si>
    <t>Rendimiento</t>
  </si>
  <si>
    <t>Avance 
Ponderado 
Anterior</t>
  </si>
  <si>
    <t>Avance 
Ponderado 
Presente</t>
  </si>
  <si>
    <t>Avance 
Ponderado Acumulado</t>
  </si>
  <si>
    <t>HH
 ponderado Actual</t>
  </si>
  <si>
    <t>EDP
 Anterior</t>
  </si>
  <si>
    <t>EDP 
Presente</t>
  </si>
  <si>
    <t>EDP
Acumulado</t>
  </si>
  <si>
    <t>EDP 
Anterior $</t>
  </si>
  <si>
    <t>EDP 
Presente $</t>
  </si>
  <si>
    <t>EDP
Acumulado $</t>
  </si>
  <si>
    <t>IMPULSION</t>
  </si>
  <si>
    <t>Linea de Impulsion</t>
  </si>
  <si>
    <t>Suministro e Instalación Cañería HDPE PN16 H3 900 mm</t>
  </si>
  <si>
    <t>Suministro e Instalación Cañería HDPE 500mm PN16</t>
  </si>
  <si>
    <t>Suministro e Instalación Cañería HDPE 315mm PN16</t>
  </si>
  <si>
    <t>MASTER DE UNIONES</t>
  </si>
  <si>
    <t>Uniones a la fecha</t>
  </si>
  <si>
    <t>Codigo 
Area</t>
  </si>
  <si>
    <t>UNION</t>
  </si>
  <si>
    <t>DIAM.</t>
  </si>
  <si>
    <t>TIPO UNION</t>
  </si>
  <si>
    <t>COMENTARIO</t>
  </si>
  <si>
    <t>FECHA</t>
  </si>
  <si>
    <t>ESTAMPA</t>
  </si>
  <si>
    <t>Metros lineales</t>
  </si>
  <si>
    <t>Puesto de avanzada 3</t>
  </si>
  <si>
    <t>Cañerias Libres</t>
  </si>
  <si>
    <t>AP</t>
  </si>
  <si>
    <t>Puesto de avanzada 4</t>
  </si>
  <si>
    <t>Doble ion</t>
  </si>
  <si>
    <t>TF</t>
  </si>
  <si>
    <t>Uniones Montadas</t>
  </si>
  <si>
    <t>Total Mts Lineales en terreno</t>
  </si>
  <si>
    <t>6340-FP-14"-C5-1075-N</t>
  </si>
  <si>
    <t>Avanzada tunel 2</t>
  </si>
  <si>
    <t>Uniones montadas</t>
  </si>
  <si>
    <t>Doble ion (en bodega)</t>
  </si>
  <si>
    <t>Total Mts 
lineales</t>
  </si>
  <si>
    <t>6340-FP-12"-C5-1075-N</t>
  </si>
  <si>
    <t>Cañeria 6mts montados</t>
  </si>
  <si>
    <t>Cañeria 6mts Trasladado</t>
  </si>
  <si>
    <t>doble ion</t>
  </si>
  <si>
    <t>6340-FP-14"-C5-1073-N</t>
  </si>
  <si>
    <t>Bodega Internacional</t>
  </si>
  <si>
    <t>trillon (en Bodega)</t>
  </si>
  <si>
    <t>12--11-2025</t>
  </si>
  <si>
    <t>231A</t>
  </si>
  <si>
    <t>242A</t>
  </si>
  <si>
    <t>268A</t>
  </si>
  <si>
    <t>269A</t>
  </si>
  <si>
    <t>270A</t>
  </si>
  <si>
    <t>271A</t>
  </si>
  <si>
    <t>273A</t>
  </si>
  <si>
    <t>275A</t>
  </si>
  <si>
    <t>277A</t>
  </si>
  <si>
    <t>279A</t>
  </si>
  <si>
    <t>281A</t>
  </si>
  <si>
    <t>283A</t>
  </si>
  <si>
    <t>285A</t>
  </si>
  <si>
    <t>287A</t>
  </si>
  <si>
    <t>239A</t>
  </si>
  <si>
    <t>red exc 900</t>
  </si>
  <si>
    <t>red exc 710</t>
  </si>
  <si>
    <t>red exc 630</t>
  </si>
  <si>
    <t>red exc 500</t>
  </si>
  <si>
    <t xml:space="preserve">3632-RA-900-H4-0939-N </t>
  </si>
  <si>
    <t>4600027788-06340-300CA-00001</t>
  </si>
  <si>
    <t>NPT</t>
  </si>
  <si>
    <t>158.1</t>
  </si>
  <si>
    <t>158.2</t>
  </si>
  <si>
    <t>158.3</t>
  </si>
  <si>
    <t>VIC</t>
  </si>
  <si>
    <t>BW</t>
  </si>
  <si>
    <t>22.1</t>
  </si>
  <si>
    <t>FFW</t>
  </si>
  <si>
    <t>BERMAQ</t>
  </si>
  <si>
    <t>EIMISA</t>
  </si>
  <si>
    <t>6340-FP-12"-C5-0964-N</t>
  </si>
  <si>
    <t>20A</t>
  </si>
  <si>
    <t>18A</t>
  </si>
  <si>
    <t>13A</t>
  </si>
  <si>
    <t>16A</t>
  </si>
  <si>
    <t>26A</t>
  </si>
  <si>
    <t>17A</t>
  </si>
  <si>
    <t>1ERA ENTREGA</t>
  </si>
  <si>
    <t>ok</t>
  </si>
  <si>
    <t>pk</t>
  </si>
  <si>
    <t>red conc 14x12</t>
  </si>
  <si>
    <t>6340-FP-12”-C5-1075-N</t>
  </si>
  <si>
    <t>eliminada</t>
  </si>
  <si>
    <t>4600027788-06340-502CA-00052</t>
  </si>
  <si>
    <t>ELIMINADA</t>
  </si>
  <si>
    <t>7.1</t>
  </si>
  <si>
    <t>10.1</t>
  </si>
  <si>
    <t>13.1</t>
  </si>
  <si>
    <t>6340-FP-6"-C5-1143-HC</t>
  </si>
  <si>
    <t>6340-FP-6"-C5-1143-N</t>
  </si>
  <si>
    <t>6340-FP-3"-C3-1144-N</t>
  </si>
  <si>
    <t>6340-FP-6"-C5-1150-HC</t>
  </si>
  <si>
    <t>6340-FP-3"-C3-1165-HC</t>
  </si>
  <si>
    <t>4600027788-06340-502CA-00105</t>
  </si>
  <si>
    <t>4600027788-06340-502CA-00106</t>
  </si>
  <si>
    <t>6340-FP-10"-C5-1516-N</t>
  </si>
  <si>
    <t>4600027788-06340-502CA-00123</t>
  </si>
  <si>
    <t>4600027788-06340-502CA-00124</t>
  </si>
  <si>
    <t>4600027788-06340-502CA-00125</t>
  </si>
  <si>
    <t>4600027788-06340-502CA-00126</t>
  </si>
  <si>
    <t>4600027788-06340-502CA-00127</t>
  </si>
  <si>
    <t>4600027788-06340-502CA-00128</t>
  </si>
  <si>
    <t>4600027788-06340-502CA-00129</t>
  </si>
  <si>
    <t>4600027788-06340-502CA-00130</t>
  </si>
  <si>
    <t>4600027788-06340-502CA-00131</t>
  </si>
  <si>
    <t>4600027788-06340-502CA-00132</t>
  </si>
  <si>
    <t>4600027788-06340-502CA-00133</t>
  </si>
  <si>
    <t>4600027788-06340-502CA-00134</t>
  </si>
  <si>
    <t>4600027788-06340-502CA-00135</t>
  </si>
  <si>
    <t>4600027788-06340-502CA-00136</t>
  </si>
  <si>
    <t>4600027788-06340-502CA-00137</t>
  </si>
  <si>
    <t>4600027788-06340-502CA-00138</t>
  </si>
  <si>
    <t>6340-FP-4"-C3-1170-N</t>
  </si>
  <si>
    <t>6340-FP-4"-C3-1170-HC</t>
  </si>
  <si>
    <t>4600027788-03631-502CA-00002</t>
  </si>
  <si>
    <t>220-RA-900-H1</t>
  </si>
  <si>
    <t>3632-PADG-0001</t>
  </si>
  <si>
    <t>AVANCE FISICO CRUCE CAMINO</t>
  </si>
  <si>
    <t>SECTOR</t>
  </si>
  <si>
    <t xml:space="preserve">DN </t>
  </si>
  <si>
    <t>Ejecucion</t>
  </si>
  <si>
    <t>HH GANADAS</t>
  </si>
  <si>
    <t>MAKE UP</t>
  </si>
  <si>
    <t>CRUCE N°1</t>
  </si>
  <si>
    <t>CRUCE N°2</t>
  </si>
  <si>
    <t>CRUCE N°3</t>
  </si>
  <si>
    <t>CRUCE N°4</t>
  </si>
  <si>
    <t>CRUCE N°5</t>
  </si>
  <si>
    <t>CRUCE N°6</t>
  </si>
  <si>
    <t>AVANCE FISICO TIE-IN</t>
  </si>
  <si>
    <t>PRUEBA</t>
  </si>
  <si>
    <t>Ejec-prueba</t>
  </si>
  <si>
    <t>contrato</t>
  </si>
  <si>
    <t>MTS.CUBICADO</t>
  </si>
  <si>
    <t>Cod. Area</t>
  </si>
  <si>
    <t>Longitud m (Cubicado)</t>
  </si>
  <si>
    <t>Protocolo
Camellon</t>
  </si>
  <si>
    <t>HH 
Totales</t>
  </si>
  <si>
    <t>HH 
Ganadas Actual</t>
  </si>
  <si>
    <t>3631-RA-16"-T1-0956-N</t>
  </si>
  <si>
    <t>Sin Item</t>
  </si>
  <si>
    <t>3631-RA-36"-T1-0958-N</t>
  </si>
  <si>
    <t>Sistema de Riego</t>
  </si>
  <si>
    <t>Valvulas E.D.P</t>
  </si>
  <si>
    <t>Avance Físico Válvulas</t>
  </si>
  <si>
    <t>ACUMULADO ANTERIOR</t>
  </si>
  <si>
    <t>ACTUAL</t>
  </si>
  <si>
    <t xml:space="preserve">ACUMULADO </t>
  </si>
  <si>
    <t xml:space="preserve">hh </t>
  </si>
  <si>
    <t>%avance</t>
  </si>
  <si>
    <t>Posicionamiento
Montaje</t>
  </si>
  <si>
    <t>Prueba</t>
  </si>
  <si>
    <t>Normalizado</t>
  </si>
  <si>
    <t>16"-VMP-000</t>
  </si>
  <si>
    <t>SIN ITEM</t>
  </si>
  <si>
    <t>PC-V</t>
  </si>
  <si>
    <t>12"-PC-V-93812</t>
  </si>
  <si>
    <t>Valvula Sostenedora y Alivio</t>
  </si>
  <si>
    <t>VALVULA SOSTENEDORA Y ALIVIO DE PRESIÓN, DN 12", CL150, FF</t>
  </si>
  <si>
    <t>12"-PC-V-93612</t>
  </si>
  <si>
    <t>12"-PC-V-93512</t>
  </si>
  <si>
    <t>12"-PC-V-93412</t>
  </si>
  <si>
    <t>12"-PC-V-93312</t>
  </si>
  <si>
    <t>12"-PC-V-93212</t>
  </si>
  <si>
    <t>12"-PC-V-93112</t>
  </si>
  <si>
    <t>12"-PC-V-93912</t>
  </si>
  <si>
    <t xml:space="preserve"> </t>
  </si>
  <si>
    <t>Avance físico Soportes</t>
  </si>
  <si>
    <t>ANTERIOR</t>
  </si>
  <si>
    <t>MATERIAL</t>
  </si>
  <si>
    <t>HH Ganadas</t>
  </si>
  <si>
    <t>posicionamiento
montaje</t>
  </si>
  <si>
    <t>Comprado</t>
  </si>
  <si>
    <t>TITANIO</t>
  </si>
  <si>
    <t>HDPE</t>
  </si>
  <si>
    <t>SA 06</t>
  </si>
  <si>
    <t>sección</t>
  </si>
  <si>
    <t>Largo</t>
  </si>
  <si>
    <t>ancho</t>
  </si>
  <si>
    <t>espesor</t>
  </si>
  <si>
    <t>Volumen</t>
  </si>
  <si>
    <t>Peso KG</t>
  </si>
  <si>
    <t>Abrazadera</t>
  </si>
  <si>
    <t>Esparrago</t>
  </si>
  <si>
    <t>SS 04 - 24</t>
  </si>
  <si>
    <t>SS 04 - 16</t>
  </si>
  <si>
    <t>SS 04 - 28</t>
  </si>
  <si>
    <t>ref</t>
  </si>
  <si>
    <t>placa base</t>
  </si>
  <si>
    <t>cuna</t>
  </si>
  <si>
    <t>base</t>
  </si>
  <si>
    <t>GAP LyV</t>
  </si>
  <si>
    <t>PLACA BASE 2</t>
  </si>
  <si>
    <t>SS 04 - 36</t>
  </si>
  <si>
    <t>SA 08</t>
  </si>
  <si>
    <t>DETALLA BASE</t>
  </si>
  <si>
    <t>area</t>
  </si>
  <si>
    <t>cantidad</t>
  </si>
  <si>
    <t>Area total</t>
  </si>
  <si>
    <t>Espesor</t>
  </si>
  <si>
    <t>Atizador sup</t>
  </si>
  <si>
    <t>atizador inf</t>
  </si>
  <si>
    <t>Apoyo cuna</t>
  </si>
  <si>
    <t>placa de apoyo lat</t>
  </si>
  <si>
    <t>GAP AXIAL</t>
  </si>
  <si>
    <t>placa de apoyo cent</t>
  </si>
  <si>
    <t>Tuercas</t>
  </si>
  <si>
    <t>Llave de corte</t>
  </si>
  <si>
    <t>Esparragos</t>
  </si>
  <si>
    <t>SS 02 - 30</t>
  </si>
  <si>
    <t>Oreja</t>
  </si>
  <si>
    <t>SA 09</t>
  </si>
  <si>
    <t>Atizador inf</t>
  </si>
  <si>
    <t>atizador sup</t>
  </si>
  <si>
    <t>SS 02 - 36</t>
  </si>
  <si>
    <t>SA 01</t>
  </si>
  <si>
    <t>kg/m</t>
  </si>
  <si>
    <t>Peso</t>
  </si>
  <si>
    <t>7/8"</t>
  </si>
  <si>
    <t>1 1/8"</t>
  </si>
  <si>
    <t>1 1/4"</t>
  </si>
  <si>
    <t>1 1/2"</t>
  </si>
  <si>
    <t>1 3/4"</t>
  </si>
  <si>
    <t>SS 02 - 16</t>
  </si>
  <si>
    <t>SS 02 - 24</t>
  </si>
  <si>
    <t>Abrazadera+P</t>
  </si>
  <si>
    <t>DETALLES GAP lateral vertical SS02</t>
  </si>
  <si>
    <t>DETALLES GAP lateral vertical SS04</t>
  </si>
  <si>
    <t>Elemento</t>
  </si>
  <si>
    <t>dimension</t>
  </si>
  <si>
    <t>unidad</t>
  </si>
  <si>
    <t>peso</t>
  </si>
  <si>
    <t>Peso total</t>
  </si>
  <si>
    <t>PL 14</t>
  </si>
  <si>
    <t>M2</t>
  </si>
  <si>
    <t>PL 22</t>
  </si>
  <si>
    <t>PL 10</t>
  </si>
  <si>
    <t>PL18</t>
  </si>
  <si>
    <t>PL25</t>
  </si>
  <si>
    <t>PL10</t>
  </si>
  <si>
    <t>Esparragos SS02-SS02</t>
  </si>
  <si>
    <t>DETALLES GAP AXIAL</t>
  </si>
  <si>
    <t>Diametro</t>
  </si>
  <si>
    <t>Tipo perno</t>
  </si>
  <si>
    <t>largo</t>
  </si>
  <si>
    <t>c tuercas</t>
  </si>
  <si>
    <t>PL 8</t>
  </si>
  <si>
    <t>PL12</t>
  </si>
  <si>
    <t>PL16</t>
  </si>
  <si>
    <t>Esparragos -SS04</t>
  </si>
  <si>
    <t>c Tuercas</t>
  </si>
  <si>
    <t>N° PLANO CONTRATISTA</t>
  </si>
  <si>
    <t>N° PLANO CODELCO DIVISION</t>
  </si>
  <si>
    <t>N° PLANO CODELCO GPRO/DPRO</t>
  </si>
  <si>
    <t>TIPO</t>
  </si>
  <si>
    <t>Tipo</t>
  </si>
  <si>
    <r>
      <t xml:space="preserve">Diametro </t>
    </r>
    <r>
      <rPr>
        <sz val="11"/>
        <color theme="1"/>
        <rFont val="Calibri"/>
        <family val="2"/>
      </rPr>
      <t>Ø</t>
    </r>
  </si>
  <si>
    <t>Peso Unitario/kg</t>
  </si>
  <si>
    <t>Totales</t>
  </si>
  <si>
    <t>GAP Espesor</t>
  </si>
  <si>
    <t>Largo mm</t>
  </si>
  <si>
    <t>Ancho mm</t>
  </si>
  <si>
    <t>COD0056-D-03630-PI-DWG-00201</t>
  </si>
  <si>
    <t>4600027788-03630-000CA-00001</t>
  </si>
  <si>
    <t xml:space="preserve"> ESTANDAR DE SOPORTES</t>
  </si>
  <si>
    <t>COD0056-D-03630-PI-DWG-00202</t>
  </si>
  <si>
    <t>4600027788-03630-000CA-00002</t>
  </si>
  <si>
    <t>COD0056-D-03630-PI-DWG-00203</t>
  </si>
  <si>
    <t>COD0056-D-03630-PI-DWG-00204</t>
  </si>
  <si>
    <t>COD0056-D-03630-PI-DWG-00205</t>
  </si>
  <si>
    <t>COD0056-D-03630-PI-DWG-00206</t>
  </si>
  <si>
    <t>4600027788-03630-000CA-00006</t>
  </si>
  <si>
    <t>COD0056-D-03631-PI-DWG-00101</t>
  </si>
  <si>
    <t>4600027788-03631-100CA-00001</t>
  </si>
  <si>
    <t>CAÑERIA Y SOPORTES</t>
  </si>
  <si>
    <t>COD0056-D-03631-PI-DWG-00102</t>
  </si>
  <si>
    <t>4600027788-03631-100CA-00002</t>
  </si>
  <si>
    <t>COD0056-D-03631-PI-DWG-00103</t>
  </si>
  <si>
    <t>4600027788-03631-100CA-00003</t>
  </si>
  <si>
    <t>SP05</t>
  </si>
  <si>
    <t>COD0056-D-03631-PI-DWG-00201</t>
  </si>
  <si>
    <t>4600027788-03631-101CA-00001</t>
  </si>
  <si>
    <t>DISPOSICION</t>
  </si>
  <si>
    <t>SA06</t>
  </si>
  <si>
    <t>COD0056-D-03631-PI-DWG-00202</t>
  </si>
  <si>
    <t>4600027788-03631-101CA-00002</t>
  </si>
  <si>
    <t>COD0056-D-03631-PI-DWG-00501</t>
  </si>
  <si>
    <t>4600027788-03631-102CA-00001</t>
  </si>
  <si>
    <t>COD0056-D-03631-PI-DWG-00502</t>
  </si>
  <si>
    <t>4600027788-03631-102CA-00002</t>
  </si>
  <si>
    <t>CAÑERIA</t>
  </si>
  <si>
    <t>COD0056-D-03631-PI-DWG-00503</t>
  </si>
  <si>
    <t>4600027788-03631-102CA-00003</t>
  </si>
  <si>
    <t>COD0056-D-03631-PI-DWG-00504</t>
  </si>
  <si>
    <t>4600027788-03631-102CA-00004</t>
  </si>
  <si>
    <t>COD0056-D-03631-PI-DWG-00505</t>
  </si>
  <si>
    <t>4600027788-03631-102CA-00005</t>
  </si>
  <si>
    <t>COD0056-D-03631-PI-DWG-00506</t>
  </si>
  <si>
    <t>4600027788-03631-102CA-00006</t>
  </si>
  <si>
    <t>COD0056-D-03631-PI-DWG-00507</t>
  </si>
  <si>
    <t>4600027788-03631-102CA-00007</t>
  </si>
  <si>
    <t>COD0056-D-03631-PI-DWG-00508</t>
  </si>
  <si>
    <t>4600027788-03631-102CA-00008</t>
  </si>
  <si>
    <t>COD0056-D-03631-PI-DWG-00509</t>
  </si>
  <si>
    <t>4600027788-03631-102CA-00009</t>
  </si>
  <si>
    <t>COD0056-D-03631-PI-DWG-00510</t>
  </si>
  <si>
    <t>4600027788-03631-102CA-00010</t>
  </si>
  <si>
    <t>COD0056-D-03631-PI-DWG-00601</t>
  </si>
  <si>
    <t>4600027788-03631-103CA-00001</t>
  </si>
  <si>
    <t>COD0056-D-03631-PI-DWG-00602</t>
  </si>
  <si>
    <t>4600027788-03631-103CA-00002</t>
  </si>
  <si>
    <t>COD0056-D-03631-PI-DWG-00603</t>
  </si>
  <si>
    <t>4600027788-03631-103CA-00003</t>
  </si>
  <si>
    <t>COD0056-D-03631-PI-DWG-00604</t>
  </si>
  <si>
    <t>4600027788-03631-103CA-00004</t>
  </si>
  <si>
    <t>SOPORTES</t>
  </si>
  <si>
    <t>4600027788-03632-102CA-00002</t>
  </si>
  <si>
    <t>3632-RA-14"-H4-0931-N</t>
  </si>
  <si>
    <t>3632-RA-14"-H4-0932-N</t>
  </si>
  <si>
    <t>HDPE PE100 PN6</t>
  </si>
  <si>
    <t>4600027788-03632-300CA-00001</t>
  </si>
  <si>
    <t>3632-RA-355-H4-0934-N</t>
  </si>
  <si>
    <t>4600027788-03632-102CA-00003</t>
  </si>
  <si>
    <t>3632-RA-63-H4-0936-N</t>
  </si>
  <si>
    <t>3632-RA-63-H4-0937-N</t>
  </si>
  <si>
    <t>4600027788-03632-102CA-00010</t>
  </si>
  <si>
    <t>B</t>
  </si>
  <si>
    <t>3632-RA-630-H4-0941-N</t>
  </si>
  <si>
    <t>3632-RA-315-H4-0940-N</t>
  </si>
  <si>
    <t>TABLA DE GAP</t>
  </si>
  <si>
    <t>LETRA 
GAP</t>
  </si>
  <si>
    <t>GAP VERTICAL 
(MM)</t>
  </si>
  <si>
    <t>GAP LATERAL 
(MM)</t>
  </si>
  <si>
    <t>GAP AXIAL 
(MM)</t>
  </si>
  <si>
    <t>A</t>
  </si>
  <si>
    <t>3632-SA44-32"</t>
  </si>
  <si>
    <t>C</t>
  </si>
  <si>
    <t>3632-SS05-12"</t>
  </si>
  <si>
    <t>GAP "A"</t>
  </si>
  <si>
    <t>3632-SP09-12"</t>
  </si>
  <si>
    <t>PESO</t>
  </si>
  <si>
    <t>3632-SA06-2"</t>
  </si>
  <si>
    <t>Soporte</t>
  </si>
  <si>
    <t>Dimensión IN</t>
  </si>
  <si>
    <t>Placa base</t>
  </si>
  <si>
    <t>Cuna</t>
  </si>
  <si>
    <t>Base</t>
  </si>
  <si>
    <t xml:space="preserve">Peso Total Kg </t>
  </si>
  <si>
    <t>Peso Final por Cantidad</t>
  </si>
  <si>
    <t>3632-SS04-14"</t>
  </si>
  <si>
    <t>GAP "C"</t>
  </si>
  <si>
    <t>SA 44</t>
  </si>
  <si>
    <t>Nota: no se consideran los pesos de los topes GAP ni los esparragos, además no se descuenta el peso de las perforaciones</t>
  </si>
  <si>
    <t>3632-SS02-14"</t>
  </si>
  <si>
    <t>GAP "B"</t>
  </si>
  <si>
    <t>SS 05</t>
  </si>
  <si>
    <t>3632-SA41-14"</t>
  </si>
  <si>
    <t>SP 09</t>
  </si>
  <si>
    <t>SS 04</t>
  </si>
  <si>
    <t>SS 02</t>
  </si>
  <si>
    <t>SA 41</t>
  </si>
  <si>
    <t>Detalles</t>
  </si>
  <si>
    <t xml:space="preserve">Densidad </t>
  </si>
  <si>
    <t>Soporte SA 06</t>
  </si>
  <si>
    <t>Soporte SA 41</t>
  </si>
  <si>
    <t>Soporte SP 09</t>
  </si>
  <si>
    <t>Soporte SA 44</t>
  </si>
  <si>
    <t>Kg/m</t>
  </si>
  <si>
    <t>perfiles L</t>
  </si>
  <si>
    <t xml:space="preserve">Atizador </t>
  </si>
  <si>
    <t>Perfil 100x100x5</t>
  </si>
  <si>
    <t>Zona 0 atizador</t>
  </si>
  <si>
    <t>Soporte SS 05</t>
  </si>
  <si>
    <t>Soporte SS 04</t>
  </si>
  <si>
    <t>Placas cuna</t>
  </si>
  <si>
    <t>Soporte SS 02</t>
  </si>
  <si>
    <t>Placa cuna 1</t>
  </si>
  <si>
    <t>Placa cuna 2</t>
  </si>
  <si>
    <t>Placa cuna</t>
  </si>
  <si>
    <t>Atizador</t>
  </si>
  <si>
    <t>Placa base 2</t>
  </si>
  <si>
    <t>Codigo
 Area</t>
  </si>
  <si>
    <t>Sector</t>
  </si>
  <si>
    <t>Excavacion
Soporte</t>
  </si>
  <si>
    <t>Relleno
Soporte</t>
  </si>
  <si>
    <t>Montaje m</t>
  </si>
  <si>
    <t>HH ganadas</t>
  </si>
  <si>
    <t>Protcoolo</t>
  </si>
  <si>
    <t>4600027788-06340-202CA-00012</t>
  </si>
  <si>
    <t>Make up</t>
  </si>
  <si>
    <t>Make up - Estanque</t>
  </si>
  <si>
    <t>Sala de Bombas SPCI / TK SPCI</t>
  </si>
  <si>
    <t>Sala de Bombas SPCI</t>
  </si>
  <si>
    <t>Polea Motriz 205 / Sentina</t>
  </si>
  <si>
    <t>Polea Motriz 205 / Tunel 8</t>
  </si>
  <si>
    <t>Tunel 8</t>
  </si>
  <si>
    <t>Polea Motriz 206</t>
  </si>
  <si>
    <t>6340-FP-200-H6-0970-N</t>
  </si>
  <si>
    <t>TK SPCI</t>
  </si>
  <si>
    <t>6340-FP-2"-C2-0971-N_EIMISA_1</t>
  </si>
  <si>
    <t>1/2"</t>
  </si>
  <si>
    <t>6340-FP-2"-C2-0971-N_EIMISA_2</t>
  </si>
  <si>
    <t>6340-FP-4"-C5-0972-HC</t>
  </si>
  <si>
    <t>Tunel 7 / Tunel 8</t>
  </si>
  <si>
    <t>Tunel 7</t>
  </si>
  <si>
    <t>Tunel 6 / Tunel 7</t>
  </si>
  <si>
    <t>Tunel 6</t>
  </si>
  <si>
    <t>6340-FP-3"-C3-0981-N</t>
  </si>
  <si>
    <t>Tunel 8 / Polea motriz 205</t>
  </si>
  <si>
    <t>Tunel 5 / Tunel 6</t>
  </si>
  <si>
    <t>Tunel 5</t>
  </si>
  <si>
    <t>Tunel 4 / Tunel 5</t>
  </si>
  <si>
    <t>Tunel 4</t>
  </si>
  <si>
    <t>Tunel 3 / Tunel 4</t>
  </si>
  <si>
    <t>6340-FP-3"-C5-0990-HC</t>
  </si>
  <si>
    <t>Tunel 3</t>
  </si>
  <si>
    <t xml:space="preserve"> Correa 205 Tunel 2 / Tunel 3</t>
  </si>
  <si>
    <t>Tunel 2 / Correa 205</t>
  </si>
  <si>
    <t>6340-FP-3"-C5-0997-HC</t>
  </si>
  <si>
    <t>correa 205 tunel1 / tunel2</t>
  </si>
  <si>
    <t>Tunel 1 / Correa 205</t>
  </si>
  <si>
    <t>Correa 205</t>
  </si>
  <si>
    <t>6340-FP-3"-C5-1004-HC</t>
  </si>
  <si>
    <t>Tunel 5 / Correa 205</t>
  </si>
  <si>
    <t>6340-FP-3"-C5-1008-HC</t>
  </si>
  <si>
    <t>Tunel 4 / Correa 205</t>
  </si>
  <si>
    <t>6340-FP-3"-C5-1011-HC</t>
  </si>
  <si>
    <t>Tunel 3 / Correa 205</t>
  </si>
  <si>
    <t>Tunel 3 / correa 205</t>
  </si>
  <si>
    <t>Polea motriz 205</t>
  </si>
  <si>
    <t>Tunel 2 / Tunel 3</t>
  </si>
  <si>
    <t>6340-FP-3"-C5-1019-HC</t>
  </si>
  <si>
    <t xml:space="preserve"> Tunel 1 / Correa 206</t>
  </si>
  <si>
    <t>6340-FP-3"-C5-1023-HC</t>
  </si>
  <si>
    <t xml:space="preserve"> Tunel 1 / Correa 205</t>
  </si>
  <si>
    <t>Polea Cola 205</t>
  </si>
  <si>
    <t>Tunel 1 / Correa 206</t>
  </si>
  <si>
    <t>Tunel 2 / Correa 206</t>
  </si>
  <si>
    <t>6340-FP-3"-C5-1082-HC</t>
  </si>
  <si>
    <t>TUNEL 1 / Correa 206</t>
  </si>
  <si>
    <t>6340-FP-3"-C5-1085-HC</t>
  </si>
  <si>
    <t>6340-FP-3"-C5-1103-HC</t>
  </si>
  <si>
    <t>Polea Motriz 207</t>
  </si>
  <si>
    <t>6340-FP-4"-C5-1136-HC</t>
  </si>
  <si>
    <t>Sala Elec. Soluciones</t>
  </si>
  <si>
    <t>Sala Elec. Ripios</t>
  </si>
  <si>
    <t>6340-FP-6”-C5-1145-HC</t>
  </si>
  <si>
    <t>6340-FP-2"-C3-1149-N_EIMISA</t>
  </si>
  <si>
    <t>Estanque / Camara Valv.Corte</t>
  </si>
  <si>
    <t>6340-FP-2"-C3-1156-N_EIMISA</t>
  </si>
  <si>
    <t>2 1/2"</t>
  </si>
  <si>
    <t>Polea motriz 206</t>
  </si>
  <si>
    <t>6340-FP-4"-C5-1246-HC</t>
  </si>
  <si>
    <t>6340-FP-6"-C5-1445-HC</t>
  </si>
  <si>
    <t>6340-FP-2"-C2-1504-N_EIMISA</t>
  </si>
  <si>
    <t>6340-FP-1.1/2"-C3-1508-N_EIMISA</t>
  </si>
  <si>
    <t>6340-FP-1.1/2"-C3-1512-HC_EIMISA</t>
  </si>
  <si>
    <t>6340-FP-1.1/2"-C3-1513-HC_EIMISA</t>
  </si>
  <si>
    <t>6340-FP-1.1/2"-C3-1513-HC</t>
  </si>
  <si>
    <t>6340-FP-1.1/2"-C3-1515-HC_EIMISA</t>
  </si>
  <si>
    <t>Sentina</t>
  </si>
  <si>
    <t>6340-FP-1.1/2"-C3-1517-N_EIMISA_1</t>
  </si>
  <si>
    <t>6340-FP-1.1/2"-C3-1517-N</t>
  </si>
  <si>
    <t>6340-FP-1.1/2"-C3-1517-N_EIMISA_2</t>
  </si>
  <si>
    <t>6340-FP-2"-C3-1518-N_EIMISA</t>
  </si>
  <si>
    <t>6340-FP-2"-C3-1520-N_EIMISA</t>
  </si>
  <si>
    <t>6340-FP-1"-C3-1520-N_EIMISA_1</t>
  </si>
  <si>
    <t>Correa 207</t>
  </si>
  <si>
    <t>Detalle 2
Tabla "1" - ESTANDARIZACION DE TAG</t>
  </si>
  <si>
    <t>UBICACIÓN</t>
  </si>
  <si>
    <t>PARA DETALLE
VER PLANO 
(4600027786-6340-)</t>
  </si>
  <si>
    <t>VALVULA CON POSTE
INDICADOR (TAG)</t>
  </si>
  <si>
    <t>HIDRANTE 
(TAG)</t>
  </si>
  <si>
    <t>GABINETE DE 
MANGUERAS (TAG)</t>
  </si>
  <si>
    <t>ESTACION  DE MANGUERAS CLASE II (TAG)</t>
  </si>
  <si>
    <t>LINEA 1 
MATRIZ PRINCIPAL (TAG)</t>
  </si>
  <si>
    <t>LINEA 2 (TAG)
ALIMENTACION HIDRANTE</t>
  </si>
  <si>
    <t>LINEA 3
ALIMENTACION ETM (TAG)</t>
  </si>
  <si>
    <t>Sala de Bombas</t>
  </si>
  <si>
    <t>100CA-00003</t>
  </si>
  <si>
    <t>6"-VCP-0981</t>
  </si>
  <si>
    <t>6340-HRI-081</t>
  </si>
  <si>
    <t>6340-GDM-027</t>
  </si>
  <si>
    <t>--</t>
  </si>
  <si>
    <t>Tranformador
230-TMT-011</t>
  </si>
  <si>
    <t>100CA-00029</t>
  </si>
  <si>
    <t>6340-HRI-449</t>
  </si>
  <si>
    <t>6340-GDM-449</t>
  </si>
  <si>
    <t>Tranformador
230-TMT-011 / 013</t>
  </si>
  <si>
    <t>100CA-00014</t>
  </si>
  <si>
    <t>6340-HRI-450</t>
  </si>
  <si>
    <t>6340-GDM-450</t>
  </si>
  <si>
    <t>220-CV-205</t>
  </si>
  <si>
    <t>100CA-00022</t>
  </si>
  <si>
    <t>6340-HRI-416</t>
  </si>
  <si>
    <t>6340-GDM-416</t>
  </si>
  <si>
    <t>6340-ETM-242</t>
  </si>
  <si>
    <t>100CA-00026</t>
  </si>
  <si>
    <t>6340-HRI-417</t>
  </si>
  <si>
    <t>6340-GDM-417</t>
  </si>
  <si>
    <t>6340-ETM-244</t>
  </si>
  <si>
    <t>220-CV-205 / 
220-CV-206-A</t>
  </si>
  <si>
    <t>6340-HRI-418</t>
  </si>
  <si>
    <t>6340-GDM-418</t>
  </si>
  <si>
    <t>6340-ETM-247</t>
  </si>
  <si>
    <t>220-CV-206-2</t>
  </si>
  <si>
    <t>100CA-00005</t>
  </si>
  <si>
    <t>6340-HRI-419</t>
  </si>
  <si>
    <t>6340-GDM-419</t>
  </si>
  <si>
    <t>6340-ETM-248</t>
  </si>
  <si>
    <t>CANTIDADES</t>
  </si>
  <si>
    <t>6340-HRI-420</t>
  </si>
  <si>
    <t>6340-GDM-420</t>
  </si>
  <si>
    <t>6340-ETM-250</t>
  </si>
  <si>
    <t>VALV.POSTE</t>
  </si>
  <si>
    <t>6340-HRI-421</t>
  </si>
  <si>
    <t>6340-GDM-421</t>
  </si>
  <si>
    <t>6340-ETM-252</t>
  </si>
  <si>
    <t>HIDRANTES</t>
  </si>
  <si>
    <t>6340-HRI-422</t>
  </si>
  <si>
    <t>6340-GDM-422</t>
  </si>
  <si>
    <t>6340-ETM-254</t>
  </si>
  <si>
    <t>GBM</t>
  </si>
  <si>
    <t>100CA-00006</t>
  </si>
  <si>
    <t>6340-HRI-423</t>
  </si>
  <si>
    <t>6340-GDM-423</t>
  </si>
  <si>
    <t>6340-ETM-256</t>
  </si>
  <si>
    <t>ETM</t>
  </si>
  <si>
    <t>6340-HRI-424</t>
  </si>
  <si>
    <t>6340-GDM-424</t>
  </si>
  <si>
    <t>6340-ETM-258</t>
  </si>
  <si>
    <t>6340-FP-4"-C5-1258-N</t>
  </si>
  <si>
    <t>VALV.MARIPOSA 3"-VMP</t>
  </si>
  <si>
    <t>100CA-00010</t>
  </si>
  <si>
    <t>6340-HRI-425</t>
  </si>
  <si>
    <t>6340-GDM-425</t>
  </si>
  <si>
    <t>6340-ETM-261</t>
  </si>
  <si>
    <t>VALV.MARIPOSA 4"-VMP</t>
  </si>
  <si>
    <t>6340-HRI-426</t>
  </si>
  <si>
    <t>6340-GDM-426</t>
  </si>
  <si>
    <t>6340-ETM-263</t>
  </si>
  <si>
    <t>FILTRO 3"- FTY</t>
  </si>
  <si>
    <t>6340-HRI-427</t>
  </si>
  <si>
    <t>6340-GDM-427</t>
  </si>
  <si>
    <t>6340-ETM-265</t>
  </si>
  <si>
    <t>FILTRO 4"- FTY</t>
  </si>
  <si>
    <t>6340-HRI-428</t>
  </si>
  <si>
    <t>6340-GDM-428</t>
  </si>
  <si>
    <t>6340-ETM-267</t>
  </si>
  <si>
    <t>VALV. REDUCTORA PCV</t>
  </si>
  <si>
    <t>6340-HRI-429</t>
  </si>
  <si>
    <t>6340-GDM-429</t>
  </si>
  <si>
    <t>6340-ETM-269</t>
  </si>
  <si>
    <t>VAL. BOLA DRENAJE 1.1/2"</t>
  </si>
  <si>
    <t>6340-HRI-430</t>
  </si>
  <si>
    <t>6340-GDM-430</t>
  </si>
  <si>
    <t>6340-ETM-271</t>
  </si>
  <si>
    <t>VAL. BOLA VENTEO 1.1/2"-VBB</t>
  </si>
  <si>
    <t>100CA-00013</t>
  </si>
  <si>
    <t>6340-HRI-431</t>
  </si>
  <si>
    <t>6340-GDM-431</t>
  </si>
  <si>
    <t>6340-ETM-273</t>
  </si>
  <si>
    <t>VAL. VENTEO 1.1/2"-WT</t>
  </si>
  <si>
    <t>6340-HRI-432</t>
  </si>
  <si>
    <t>6340-GDM-432</t>
  </si>
  <si>
    <t>6340-ETM-275</t>
  </si>
  <si>
    <t>VAL. DILUVIO 1 - FCV</t>
  </si>
  <si>
    <t>6340-HRI-433</t>
  </si>
  <si>
    <t>6340-GDM-433</t>
  </si>
  <si>
    <t>6340-ETM-278</t>
  </si>
  <si>
    <t>VAL. DILUVIO 2 - FCV</t>
  </si>
  <si>
    <t>6340-HRI-434</t>
  </si>
  <si>
    <t>6340-GDM-434</t>
  </si>
  <si>
    <t>6340-ETM-280</t>
  </si>
  <si>
    <t>6340-HRI-435</t>
  </si>
  <si>
    <t>6340-GDM-435</t>
  </si>
  <si>
    <t>6340-ETM-282</t>
  </si>
  <si>
    <t>6340-HRI-436</t>
  </si>
  <si>
    <t>6340-GDM-436</t>
  </si>
  <si>
    <t>6340-ETM-284</t>
  </si>
  <si>
    <t>6340-HRI-437</t>
  </si>
  <si>
    <t>6340-GDM-437</t>
  </si>
  <si>
    <t>6340-ETM-286</t>
  </si>
  <si>
    <t>6340-HRI-438</t>
  </si>
  <si>
    <t>6340-GDM-438</t>
  </si>
  <si>
    <t>6340-ETM-288</t>
  </si>
  <si>
    <t>6340-HRI-439</t>
  </si>
  <si>
    <t>6340-GDM-439</t>
  </si>
  <si>
    <t>6340-ETM-290</t>
  </si>
  <si>
    <t>6340-HRI-440</t>
  </si>
  <si>
    <t>6340-GDM-440</t>
  </si>
  <si>
    <t>6340-ETM-292</t>
  </si>
  <si>
    <t>6340-HRI-441</t>
  </si>
  <si>
    <t>6340-GDM-441</t>
  </si>
  <si>
    <t>6340-ETM-294</t>
  </si>
  <si>
    <t>6340-HRI-442</t>
  </si>
  <si>
    <t>6340-GDM-442</t>
  </si>
  <si>
    <t>6340-ETM-296</t>
  </si>
  <si>
    <t>6340-HRI-443</t>
  </si>
  <si>
    <t>6340-GDM-443</t>
  </si>
  <si>
    <t>6340-ETM-298</t>
  </si>
  <si>
    <t>6340-HRI-444</t>
  </si>
  <si>
    <t>6340-GDM-444</t>
  </si>
  <si>
    <t>6340-ETM-300</t>
  </si>
  <si>
    <t>6340-HRI-445</t>
  </si>
  <si>
    <t>6340-GDM-445</t>
  </si>
  <si>
    <t>6340-ETM-302</t>
  </si>
  <si>
    <t>6340-HRI-446</t>
  </si>
  <si>
    <t>6340-GDM-446</t>
  </si>
  <si>
    <t>6340-ETM-304</t>
  </si>
  <si>
    <t>6340-HRI-447</t>
  </si>
  <si>
    <t>6340-GDM-447</t>
  </si>
  <si>
    <t>6340-ETM-306</t>
  </si>
  <si>
    <t>100CA-00015</t>
  </si>
  <si>
    <t>6340-HRI-448</t>
  </si>
  <si>
    <t>6340-GDM-448</t>
  </si>
  <si>
    <t>6340-ETM-309</t>
  </si>
  <si>
    <t>Detalle 3
Tabla "2" - ESTANDARIZACION DE TAG</t>
  </si>
  <si>
    <t>100CA-00017</t>
  </si>
  <si>
    <t>6340-HRI-400</t>
  </si>
  <si>
    <t>6340-GDM-400</t>
  </si>
  <si>
    <t>6340-ETM-200</t>
  </si>
  <si>
    <t>100CA-00018</t>
  </si>
  <si>
    <t>6340-HRI-401</t>
  </si>
  <si>
    <t>6340-GDM-401</t>
  </si>
  <si>
    <t>6340-ETM-202</t>
  </si>
  <si>
    <t>6340-HRI-402</t>
  </si>
  <si>
    <t>6340-GDM-402</t>
  </si>
  <si>
    <t>6340-ETM-204</t>
  </si>
  <si>
    <t>6340-HRI-403</t>
  </si>
  <si>
    <t>6340-GDM-403</t>
  </si>
  <si>
    <t>6340-ETM-206</t>
  </si>
  <si>
    <t>6340-HRI-404</t>
  </si>
  <si>
    <t>6340-GDM-404</t>
  </si>
  <si>
    <t>6340-ETM-208</t>
  </si>
  <si>
    <t>6340-HRI-405</t>
  </si>
  <si>
    <t>6340-GDM-405</t>
  </si>
  <si>
    <t>6340-ETM-210</t>
  </si>
  <si>
    <t>6340-HRI-406</t>
  </si>
  <si>
    <t>6340-GDM-406</t>
  </si>
  <si>
    <t>6340-ETM-212</t>
  </si>
  <si>
    <t>6340-HRI-407</t>
  </si>
  <si>
    <t>6340-GDM-407</t>
  </si>
  <si>
    <t>6340-ETM-214</t>
  </si>
  <si>
    <t>6340-HRI-408</t>
  </si>
  <si>
    <t>6340-GDM-408</t>
  </si>
  <si>
    <t>6340-ETM-216</t>
  </si>
  <si>
    <t>6340-HRI-409</t>
  </si>
  <si>
    <t>6340-GDM-409</t>
  </si>
  <si>
    <t>6340-ETM-218</t>
  </si>
  <si>
    <t>6340-HRI-410</t>
  </si>
  <si>
    <t>6340-GDM-410</t>
  </si>
  <si>
    <t>6340-ETM-220</t>
  </si>
  <si>
    <t>6340-HRI-411</t>
  </si>
  <si>
    <t>6340-GDM-411</t>
  </si>
  <si>
    <t>6340-ETM-222</t>
  </si>
  <si>
    <t>6340-HRI-412</t>
  </si>
  <si>
    <t>6340-GDM-412</t>
  </si>
  <si>
    <t>6340-ETM-224</t>
  </si>
  <si>
    <t>6340-HRI-413</t>
  </si>
  <si>
    <t>6340-GDM-413</t>
  </si>
  <si>
    <t>6340-ETM-226</t>
  </si>
  <si>
    <t>6340-HRI-414</t>
  </si>
  <si>
    <t>6340-GDM-414</t>
  </si>
  <si>
    <t>6340-ETM-228</t>
  </si>
  <si>
    <t>6340-HRI-415</t>
  </si>
  <si>
    <t>6340-GDM-415</t>
  </si>
  <si>
    <t>6340-ETM-230</t>
  </si>
  <si>
    <t>Detalle 4
Tabla "3" - ESTANDARIZACION DE TAG</t>
  </si>
  <si>
    <t>6340-ETM-201</t>
  </si>
  <si>
    <t>6340-ETM-203</t>
  </si>
  <si>
    <t>6340-ETM-205</t>
  </si>
  <si>
    <t>6340-ETM-207</t>
  </si>
  <si>
    <t>6340-ETM-209</t>
  </si>
  <si>
    <t>6340-ETM-211</t>
  </si>
  <si>
    <t>6340-ETM-213</t>
  </si>
  <si>
    <t>6340-ETM-215</t>
  </si>
  <si>
    <t>6340-ETM-217</t>
  </si>
  <si>
    <t>6340-ETM-219</t>
  </si>
  <si>
    <t>6340-ETM-221</t>
  </si>
  <si>
    <t>6340-ETM-223</t>
  </si>
  <si>
    <t>6340-ETM-225</t>
  </si>
  <si>
    <t>6340-ETM-227</t>
  </si>
  <si>
    <t>6340-ETM-229</t>
  </si>
  <si>
    <t>100CA-00019</t>
  </si>
  <si>
    <t>6340-ETM-231</t>
  </si>
  <si>
    <t>6340-ETM-233</t>
  </si>
  <si>
    <t>100CA-00020</t>
  </si>
  <si>
    <t>6340-ETM-234</t>
  </si>
  <si>
    <t>6340-ETM-235</t>
  </si>
  <si>
    <t>6340-ETM-236</t>
  </si>
  <si>
    <t>100CA-00021</t>
  </si>
  <si>
    <t>6340-ETM-237</t>
  </si>
  <si>
    <t>6340-ETM-238</t>
  </si>
  <si>
    <t>6340-ETM-240</t>
  </si>
  <si>
    <t>220-CV-205 / 
220-CV-206-2</t>
  </si>
  <si>
    <t>6340-ETM-246</t>
  </si>
  <si>
    <t>6340-ETM-308</t>
  </si>
  <si>
    <t>Detalle 5
Tabla "4" - ESTANDARIZACION DE TAG</t>
  </si>
  <si>
    <t>6340-ETM-243</t>
  </si>
  <si>
    <t>6340-ETM-245</t>
  </si>
  <si>
    <t>6340-ETM-249</t>
  </si>
  <si>
    <t>6340-ETM-251</t>
  </si>
  <si>
    <t>6340-ETM-253</t>
  </si>
  <si>
    <t>6340-ETM-255</t>
  </si>
  <si>
    <t>6340-ETM-257</t>
  </si>
  <si>
    <t>100CA-00007</t>
  </si>
  <si>
    <t>6340-ETM-260</t>
  </si>
  <si>
    <t>6340-ETM-262</t>
  </si>
  <si>
    <t>6340-ETM-264</t>
  </si>
  <si>
    <t>6340-ETM-266</t>
  </si>
  <si>
    <t>6340-ETM-268</t>
  </si>
  <si>
    <t>6340-ETM-270</t>
  </si>
  <si>
    <t>100CA-00011</t>
  </si>
  <si>
    <t>6340-ETM-272</t>
  </si>
  <si>
    <t>6340-ETM-274</t>
  </si>
  <si>
    <t>6340-ETM-276</t>
  </si>
  <si>
    <t>6340-ETM-277</t>
  </si>
  <si>
    <t>6340-ETM-279</t>
  </si>
  <si>
    <t>6340-ETM-281</t>
  </si>
  <si>
    <t>6340-ETM-283</t>
  </si>
  <si>
    <t>6340-ETM-285</t>
  </si>
  <si>
    <t>6340-ETM-287</t>
  </si>
  <si>
    <t>6340-ETM-289</t>
  </si>
  <si>
    <t>6340-ETM-291</t>
  </si>
  <si>
    <t>6340-ETM-293</t>
  </si>
  <si>
    <t>6340-ETM-295</t>
  </si>
  <si>
    <t>6340-ETM-297</t>
  </si>
  <si>
    <t>6340-ETM-299</t>
  </si>
  <si>
    <t>6340-ETM-301</t>
  </si>
  <si>
    <t>6340-ETM-303</t>
  </si>
  <si>
    <t>6340-ETM-305</t>
  </si>
  <si>
    <t>TABLA 1 - ESTANDARIZACION DE TAG EN MANIFOLD</t>
  </si>
  <si>
    <t>MANIFOLD N°</t>
  </si>
  <si>
    <t>ELEVACION DEL MANIFOLD E+ (TC.)</t>
  </si>
  <si>
    <t>PARA DETALLE MANIFOLD VER DETALLE O PLANO (4600027788-06340-)</t>
  </si>
  <si>
    <t>LINEA 1 (TAG) MATRIZ PRINCIPAL</t>
  </si>
  <si>
    <t>LINEA 2 (TAG) ALIMENTACION MANIFOLD</t>
  </si>
  <si>
    <t>LINEA 3 (TAG) MANIFOLD</t>
  </si>
  <si>
    <t>LINEA 4 (TAG) SALIDA 1-SISTEMA DILUMO</t>
  </si>
  <si>
    <t>LINEA 5 (TAG) SALIDA 2-SISTEMA DILUVIO</t>
  </si>
  <si>
    <t>VAL. MARIPOSA (TAG)</t>
  </si>
  <si>
    <t>FILTRO (TAG)</t>
  </si>
  <si>
    <t>VAL. REDUCTORA (TAG)</t>
  </si>
  <si>
    <t>VAL. BOLA DRENAJE (TAG)</t>
  </si>
  <si>
    <t>VAL. BOLA VENTEO (TAG)</t>
  </si>
  <si>
    <t>VAL. VENTEO (TAG)</t>
  </si>
  <si>
    <t>VAL. DILUVIO 1 (TAG)</t>
  </si>
  <si>
    <t>VAL. DILUVIO 2 (TAG)</t>
  </si>
  <si>
    <t>N°1</t>
  </si>
  <si>
    <t>EL+2.972,700</t>
  </si>
  <si>
    <t>6340-FP-3"- C3-1517-N</t>
  </si>
  <si>
    <t>6340-FP-3"-C3-1518-N</t>
  </si>
  <si>
    <t>1 1/2"-VBB-1511</t>
  </si>
  <si>
    <t>1 1/2"-VBB-1510</t>
  </si>
  <si>
    <t>1 1/2"-WT-1500</t>
  </si>
  <si>
    <t>N°2</t>
  </si>
  <si>
    <t>EL+2.930,600</t>
  </si>
  <si>
    <t>DETALLE 4</t>
  </si>
  <si>
    <t>3"-FTY-101</t>
  </si>
  <si>
    <t>1 1/2"-VB8-1005</t>
  </si>
  <si>
    <t>1 1/2"-VBB-1004</t>
  </si>
  <si>
    <t>1 1/2"-WT-1002</t>
  </si>
  <si>
    <t>N°3</t>
  </si>
  <si>
    <t>4"-FTY-102</t>
  </si>
  <si>
    <t>1 1/2"-VBB-1009</t>
  </si>
  <si>
    <t>1 1/2"-VBB-1008</t>
  </si>
  <si>
    <t>1 1/2"-WT-1004</t>
  </si>
  <si>
    <t>N°4</t>
  </si>
  <si>
    <t>EL+2.947,150</t>
  </si>
  <si>
    <t>DETALLE 5</t>
  </si>
  <si>
    <t>1 1/2"-VB8-1015</t>
  </si>
  <si>
    <t>1 1/2"-VBB-1014</t>
  </si>
  <si>
    <t>1 1/2"-WT-1007</t>
  </si>
  <si>
    <t>N°5</t>
  </si>
  <si>
    <t>EL+ 2.948,050</t>
  </si>
  <si>
    <t>1 1/2"-VBB-1019</t>
  </si>
  <si>
    <t>1 1/2"-VBB-1018</t>
  </si>
  <si>
    <t>1 1/2"-WT-1009</t>
  </si>
  <si>
    <t>N°6</t>
  </si>
  <si>
    <t>EL+2.949,250</t>
  </si>
  <si>
    <t>6340-FP-3"- C5-1019-N</t>
  </si>
  <si>
    <t>6340-FP-3"- C3-1020-N</t>
  </si>
  <si>
    <t>1 1/2"-VB8-1023</t>
  </si>
  <si>
    <t>1 1/2"-VBB-1022</t>
  </si>
  <si>
    <t>1 1/2"-WT-1011</t>
  </si>
  <si>
    <t>N°7</t>
  </si>
  <si>
    <t>EL+2.950,070</t>
  </si>
  <si>
    <t>6340-FP-3"- C5-1011-N</t>
  </si>
  <si>
    <t>1 1/2"-VB8-1027</t>
  </si>
  <si>
    <t>1 1/2"-VBB-1026</t>
  </si>
  <si>
    <t>1 1/2"-WT-1013</t>
  </si>
  <si>
    <t>N°8</t>
  </si>
  <si>
    <t>EL+2.951,500</t>
  </si>
  <si>
    <t>1 1/2"-VBB-1031</t>
  </si>
  <si>
    <t>1 1/2"-VBB-1030</t>
  </si>
  <si>
    <t>1 1/2"-WT-1015</t>
  </si>
  <si>
    <t>N°9</t>
  </si>
  <si>
    <t>EL+2.952,800</t>
  </si>
  <si>
    <t>1 1/2"-VB8-1035</t>
  </si>
  <si>
    <t>1 1/2"-VBB-1034</t>
  </si>
  <si>
    <t>1 1/2"-WT-1017</t>
  </si>
  <si>
    <t>N°10</t>
  </si>
  <si>
    <t>EL+2.953,900</t>
  </si>
  <si>
    <t>DETALLE 2</t>
  </si>
  <si>
    <t>6340-FP-4"-C5-0997-N</t>
  </si>
  <si>
    <t>4"-VMP-928</t>
  </si>
  <si>
    <t>1 1/2"-VBB-1039</t>
  </si>
  <si>
    <t>1 1/2"-VBB-1038</t>
  </si>
  <si>
    <t>1 1/2"-WT-1019</t>
  </si>
  <si>
    <t>N°11</t>
  </si>
  <si>
    <t>N°12</t>
  </si>
  <si>
    <t>EL+2.956,200</t>
  </si>
  <si>
    <t>6340-FP-3"-C3-0990-HC</t>
  </si>
  <si>
    <t>4"-VMP-926</t>
  </si>
  <si>
    <t>1 1/2"-VBB-1047</t>
  </si>
  <si>
    <t>1 1/2"-VBB-1046</t>
  </si>
  <si>
    <t>1 1/2"-WT-1023</t>
  </si>
  <si>
    <t>FCV-920954</t>
  </si>
  <si>
    <t>N°13</t>
  </si>
  <si>
    <t>N°14</t>
  </si>
  <si>
    <t>EL+2.958,400</t>
  </si>
  <si>
    <t>6340-FP-3"-C5-0981-N</t>
  </si>
  <si>
    <t>1 1/2"-VB8-1055</t>
  </si>
  <si>
    <t>1 1/2"-VBB-1054</t>
  </si>
  <si>
    <t>1 1/2"-WT-1027</t>
  </si>
  <si>
    <t>N°15</t>
  </si>
  <si>
    <t>EL+2.968,375</t>
  </si>
  <si>
    <t>DETALLE 1</t>
  </si>
  <si>
    <t>4"-FTY-115</t>
  </si>
  <si>
    <t>1 1/2"-VBB-1059</t>
  </si>
  <si>
    <t>1 1/2"-VBB-1058</t>
  </si>
  <si>
    <t>1 1/2"-WT-1029</t>
  </si>
  <si>
    <t>N°16</t>
  </si>
  <si>
    <t>6340-FP-4"-C3-0967-HC</t>
  </si>
  <si>
    <t>6340-FP-3'-C3-0968-N</t>
  </si>
  <si>
    <t>4"-FTY-116</t>
  </si>
  <si>
    <t>1 1/2"-VB8-1065</t>
  </si>
  <si>
    <t>1 1/2"-VBB-1064</t>
  </si>
  <si>
    <t>1 1/2"-WT-1032</t>
  </si>
  <si>
    <t>N°17</t>
  </si>
  <si>
    <t>EL+2.968,300</t>
  </si>
  <si>
    <t>6340-FP-3'-C3-1152-N</t>
  </si>
  <si>
    <t>4"-FTY-117</t>
  </si>
  <si>
    <t>1 1/2"-VBB-1071</t>
  </si>
  <si>
    <t>1 1/2"-VBB-1070</t>
  </si>
  <si>
    <t>1 1/2"-WT-1035</t>
  </si>
  <si>
    <t>N°18</t>
  </si>
  <si>
    <t>EL+2.971,650</t>
  </si>
  <si>
    <t>1 1/2"-VBB-1077</t>
  </si>
  <si>
    <t>1 1/2"-VBB-1076</t>
  </si>
  <si>
    <t>1 1/2"-WT-1038</t>
  </si>
  <si>
    <t>N°19</t>
  </si>
  <si>
    <t>EL+2.974,250</t>
  </si>
  <si>
    <t>1 1/2"-VBB-1081</t>
  </si>
  <si>
    <t>1 1/2"-VBB-1080</t>
  </si>
  <si>
    <t>1 1/2"-WT-1040</t>
  </si>
  <si>
    <t>N°20</t>
  </si>
  <si>
    <t>EL+ 3.009,950</t>
  </si>
  <si>
    <t>1 1/2"-VBB-1085</t>
  </si>
  <si>
    <t>1 1/2"-VBB-1084</t>
  </si>
  <si>
    <t>1 1/2"-WT-1042</t>
  </si>
  <si>
    <t>N°21</t>
  </si>
  <si>
    <t>EL+3.021,950</t>
  </si>
  <si>
    <t>DETALLE 3</t>
  </si>
  <si>
    <t>4"-FTY-121</t>
  </si>
  <si>
    <t>1 1/2"-VBB-1089</t>
  </si>
  <si>
    <t>1 1/2"-VBB-1088</t>
  </si>
  <si>
    <t>1 1/2"-WT-1044</t>
  </si>
  <si>
    <t>N°22</t>
  </si>
  <si>
    <t>4"-FTY-122</t>
  </si>
  <si>
    <t>1 1/2"-VB8-1095</t>
  </si>
  <si>
    <t>1 1/2"-VBB-1094</t>
  </si>
  <si>
    <t>1 1/2"-WT-1047</t>
  </si>
  <si>
    <t>N°23</t>
  </si>
  <si>
    <t>EL+2,969.147</t>
  </si>
  <si>
    <t>6340-FP-3"-C5-1144-N</t>
  </si>
  <si>
    <t>6340-FP-3"- C3-1157-N</t>
  </si>
  <si>
    <t>3"-FTY-123</t>
  </si>
  <si>
    <t>1 1/2"-VBB-1101</t>
  </si>
  <si>
    <t>1 1/2"-VBB-1100</t>
  </si>
  <si>
    <t>1 1/2"-WT-1050</t>
  </si>
  <si>
    <t>FCV-923018</t>
  </si>
  <si>
    <t>N°24</t>
  </si>
  <si>
    <t>EL+3.022,099</t>
  </si>
  <si>
    <t>100CA-00030</t>
  </si>
  <si>
    <t>6340-FP-3"-C5-1145-N</t>
  </si>
  <si>
    <t>3"-FTY-124</t>
  </si>
  <si>
    <t>1 1/2"-VBB-1105</t>
  </si>
  <si>
    <t>1 1/2"-VBB-1104</t>
  </si>
  <si>
    <t>1 1/2"-WT-1052</t>
  </si>
  <si>
    <t>FCV-92301C</t>
  </si>
  <si>
    <t>AVANCE FISICO</t>
  </si>
  <si>
    <t>hh unitaria</t>
  </si>
  <si>
    <t>Prueba
 Linea</t>
  </si>
  <si>
    <t>item</t>
  </si>
  <si>
    <t xml:space="preserve">N° de Linea </t>
  </si>
  <si>
    <t>Ubicación</t>
  </si>
  <si>
    <t>"K"</t>
  </si>
  <si>
    <t>Ø Splinker NPT</t>
  </si>
  <si>
    <t>Resumen</t>
  </si>
  <si>
    <t>CV-205</t>
  </si>
  <si>
    <t>Polea de Cola</t>
  </si>
  <si>
    <t>1,8-65'</t>
  </si>
  <si>
    <t>1/2"NPT</t>
  </si>
  <si>
    <t>Boquilla Aspersora Abierta</t>
  </si>
  <si>
    <t>2,3-125'</t>
  </si>
  <si>
    <t>Rociador Abierto</t>
  </si>
  <si>
    <t>total</t>
  </si>
  <si>
    <t>1,2-65'</t>
  </si>
  <si>
    <t>Tunel n°1</t>
  </si>
  <si>
    <t>5,6-Pendent</t>
  </si>
  <si>
    <t>Tunel n°2</t>
  </si>
  <si>
    <t>Tunel n°3</t>
  </si>
  <si>
    <t>Tunel n°4</t>
  </si>
  <si>
    <t>Tunel n°5</t>
  </si>
  <si>
    <t>Tunel n°6</t>
  </si>
  <si>
    <t>Tunel n°7</t>
  </si>
  <si>
    <t>Tunel n°7 / Hormigon</t>
  </si>
  <si>
    <t>Tunel n°8 / Hormigon</t>
  </si>
  <si>
    <t>Polea Motriz</t>
  </si>
  <si>
    <t>CV-206</t>
  </si>
  <si>
    <t>Polea Cola</t>
  </si>
  <si>
    <t>Sala Electrica</t>
  </si>
  <si>
    <t>Transf. 230-TMT-011</t>
  </si>
  <si>
    <t>Transf. 220-TMT-013</t>
  </si>
  <si>
    <t>Transf. 220-TMT-011</t>
  </si>
  <si>
    <t>Tunel 1</t>
  </si>
  <si>
    <t>5,6-pendent</t>
  </si>
  <si>
    <t>Tunel 2</t>
  </si>
  <si>
    <t>6340-FP-2"-C3-1141-N</t>
  </si>
  <si>
    <t>TOTAL</t>
  </si>
  <si>
    <t>SP-42</t>
  </si>
  <si>
    <t>SP-43</t>
  </si>
  <si>
    <t>avance fisico</t>
  </si>
  <si>
    <t>avance anterior</t>
  </si>
  <si>
    <t>avance actual</t>
  </si>
  <si>
    <t>avance acumulado</t>
  </si>
  <si>
    <t>avance EDP</t>
  </si>
  <si>
    <t>anterior</t>
  </si>
  <si>
    <t>actual</t>
  </si>
  <si>
    <t>acumulado</t>
  </si>
  <si>
    <t>3\4</t>
  </si>
  <si>
    <t>5\8</t>
  </si>
  <si>
    <t>DIMENSIONES</t>
  </si>
  <si>
    <t>Tunel</t>
  </si>
  <si>
    <t>Correa</t>
  </si>
  <si>
    <t xml:space="preserve">ITEM  </t>
  </si>
  <si>
    <t>unid</t>
  </si>
  <si>
    <t>CANT. T</t>
  </si>
  <si>
    <t>CANT ELEM</t>
  </si>
  <si>
    <t>CANT U</t>
  </si>
  <si>
    <t xml:space="preserve">BASE </t>
  </si>
  <si>
    <t>ALTO</t>
  </si>
  <si>
    <t>LARGO</t>
  </si>
  <si>
    <t>DIAMETRO</t>
  </si>
  <si>
    <t>PESO*ML</t>
  </si>
  <si>
    <t>PESO ESP.</t>
  </si>
  <si>
    <t>CAÑERIA DE 6" =03 UND</t>
  </si>
  <si>
    <t>KG</t>
  </si>
  <si>
    <t>Tipo de soportes</t>
  </si>
  <si>
    <t>PLANCHAS LATERALES AL ANILLO</t>
  </si>
  <si>
    <t>PLANCHAS SOPORTE</t>
  </si>
  <si>
    <t>ANILLO DE SOPORTE DE CAÑERIA</t>
  </si>
  <si>
    <t>PERNO DE 1/2" PARA ANILLO</t>
  </si>
  <si>
    <t>CAÑERIA DE 8" =12 UND</t>
  </si>
  <si>
    <t>CAÑERIA DE 2"= 02 UND</t>
  </si>
  <si>
    <t>PLANCHA HORIZONTAL 12MM</t>
  </si>
  <si>
    <t>PLANCHA VERTICAL 12MM</t>
  </si>
  <si>
    <t>CAÑERIA DE 3"= 57 UND</t>
  </si>
  <si>
    <t>CAÑERIA DE 4"= 24 UND</t>
  </si>
  <si>
    <t>CAÑERIA DE 6"= 5 UND</t>
  </si>
  <si>
    <t>CAÑERIA DE 8"= 9 UND</t>
  </si>
  <si>
    <t>CAÑERIA DE 10"= 5 UND</t>
  </si>
  <si>
    <t>CAÑERIA DE 12"= 65 UND</t>
  </si>
  <si>
    <t>PLANCHA HORIZONTAL 10MM</t>
  </si>
  <si>
    <t>PLANCHA VERTICAL 10MM</t>
  </si>
  <si>
    <t>CAÑERIA DE 14"= 15 UND</t>
  </si>
  <si>
    <t>CAÑERIA DE 3"=26UND</t>
  </si>
  <si>
    <t>C10X8,96KG/M</t>
  </si>
  <si>
    <t>PL 6</t>
  </si>
  <si>
    <t>PERNO PU01</t>
  </si>
  <si>
    <t>CAÑERIA DE 2"=2UND</t>
  </si>
  <si>
    <t>L50X50X6MM</t>
  </si>
  <si>
    <t>PL80X45X10MM</t>
  </si>
  <si>
    <t>CAÑERIA DE 3"=54UND</t>
  </si>
  <si>
    <t>CAÑERIA DE 4"=27UND</t>
  </si>
  <si>
    <t>CAÑERIA DE 6"=14UND</t>
  </si>
  <si>
    <t>CAÑERIA DE 10"=5UND</t>
  </si>
  <si>
    <t>CAÑERIA DE 12"=65UND</t>
  </si>
  <si>
    <t>L100X100X10MM</t>
  </si>
  <si>
    <t>PL150X22X16MM</t>
  </si>
  <si>
    <t>CAÑERIA DE 14"=15UND</t>
  </si>
  <si>
    <t>CAÑERIA 1" TIPO ABRAZADERA=310 UND PERNO 3/8"</t>
  </si>
  <si>
    <t>CAÑERIA 1 1/2" TIPO ABRAZADERA=119UND PERNO 3/8"</t>
  </si>
  <si>
    <t>CAÑERIA 2" TIPO ABRAZADERA=142UND PERNO 3/8"</t>
  </si>
  <si>
    <t>CAÑERIA 3" TIPO ABRAZADERA=397UND PERNO 1/2"</t>
  </si>
  <si>
    <t>CAÑERIA 6" TIPO ABRAZADERA=2UND PERNO 5/8"</t>
  </si>
  <si>
    <t>CAÑERIA 8" TIPO ABRAZADERA=12UND PERNO 5/8"</t>
  </si>
  <si>
    <t>CAÑERIA 10" TIPO ABRAZADERA=13UND PERNO 3/4"</t>
  </si>
  <si>
    <t>CAÑERIA 1" =04UND</t>
  </si>
  <si>
    <t>L80X80X6MM=7,34KG/M</t>
  </si>
  <si>
    <t>PLACA 200X120X6MM</t>
  </si>
  <si>
    <t>CAÑERIA 1 1/2" =01UND</t>
  </si>
  <si>
    <t>CAÑERIA 3" =04UND</t>
  </si>
  <si>
    <t>CAÑERIA 12" =16 UND</t>
  </si>
  <si>
    <t>L150X150X4MM=9,01KG/M</t>
  </si>
  <si>
    <t>PLACA 200X340X6MM</t>
  </si>
  <si>
    <t>CAÑERIA 14"=04UND</t>
  </si>
  <si>
    <t>C200X75X6MM=15,06KG/M</t>
  </si>
  <si>
    <t>CAÑERIA 1 1/2" =36UND</t>
  </si>
  <si>
    <t>L50X50X5MM 3,77KG/M</t>
  </si>
  <si>
    <t>PL120X200X6MM</t>
  </si>
  <si>
    <t>PU01 3/8" PARA CAÑERIA DE 1 1/2"</t>
  </si>
  <si>
    <t>CAÑERIA 3" =2UND</t>
  </si>
  <si>
    <t>PL160X280X8MM</t>
  </si>
  <si>
    <t>PU01 1/2" PARA CAÑERIA DE 3"</t>
  </si>
  <si>
    <t>CAÑERIA 1" =63UND</t>
  </si>
  <si>
    <t>PU01 1/4" PARA CAÑERIA DE 1"</t>
  </si>
  <si>
    <t>CAÑERIA 2" =4UND</t>
  </si>
  <si>
    <t>CAÑERIA 3" =11UND</t>
  </si>
  <si>
    <t>CAÑERIA 3" =3UND</t>
  </si>
  <si>
    <t>CAÑERIA DE 1"=50 UND</t>
  </si>
  <si>
    <t>CAÑERIA DE 1 1/2"=28 UND</t>
  </si>
  <si>
    <t>CAÑERIA DE 2"= 04 UND</t>
  </si>
  <si>
    <t>CAÑERIA DE 3"= 55 UND</t>
  </si>
  <si>
    <t>L80X80X6MM 7,34KG/M</t>
  </si>
  <si>
    <t>CAÑERIA DE 6"= 02 UND</t>
  </si>
  <si>
    <t>L100X100X8MM 12,20KG/M</t>
  </si>
  <si>
    <t>PL200X340X10MM</t>
  </si>
  <si>
    <t>CAÑERIA DE 8"= 03 UND</t>
  </si>
  <si>
    <t>CAÑERIA DE 10"= 07 UND</t>
  </si>
  <si>
    <t>C200X75X5MM 13,09KG/M</t>
  </si>
  <si>
    <t>PL300X360X10MM</t>
  </si>
  <si>
    <t>CV-206-2</t>
  </si>
  <si>
    <t>CAÑERIA DE 1 1/2"=2 UND</t>
  </si>
  <si>
    <t>CAÑERIA DE 3"= 1 UND</t>
  </si>
  <si>
    <t>CAÑERIA DE 10"= 1 UND</t>
  </si>
  <si>
    <t>CAÑERIA DE 3" = 23 UND</t>
  </si>
  <si>
    <t>CAÑERIA DE 12" = 01 UND</t>
  </si>
  <si>
    <t>CAÑERIA DE 1" = 10 UND</t>
  </si>
  <si>
    <t>L50X50X4MM</t>
  </si>
  <si>
    <t>CAÑERIA DE 1 1/2" = 14 UND</t>
  </si>
  <si>
    <t>CAÑERIA DE 2" = 43 UND</t>
  </si>
  <si>
    <t>CAÑERIA DE 3" = 7 UND</t>
  </si>
  <si>
    <t>CAÑERIA DE 3" = 12UND</t>
  </si>
  <si>
    <t xml:space="preserve">C15X11,1KG/M </t>
  </si>
  <si>
    <t>CAÑERIA DE 3" = 11UND</t>
  </si>
  <si>
    <t>CAÑERIA DE 12"= 45 UND</t>
  </si>
  <si>
    <t>CAÑERIA DE 14"= 18 UND</t>
  </si>
  <si>
    <t>CAÑERIA DE 1"=23 UND</t>
  </si>
  <si>
    <t>CAÑERIA DE 1 1/4"=02 UND</t>
  </si>
  <si>
    <t>CAÑERIA DE 2"=17 UND</t>
  </si>
  <si>
    <t>CAÑERIA DE 3"=03 UND</t>
  </si>
  <si>
    <t>CAÑERIA DE 3/4"=02 UND</t>
  </si>
  <si>
    <t>CAÑERIA DE 1"=22 UND</t>
  </si>
  <si>
    <t>CAÑERIA DE 1 1/4"=01 UND</t>
  </si>
  <si>
    <t>CAÑERIA DE 2"=08 UND</t>
  </si>
  <si>
    <t>L80X80X8MM</t>
  </si>
  <si>
    <t>CAÑERIA DE 3"=02 UND</t>
  </si>
  <si>
    <t>,</t>
  </si>
  <si>
    <t>materialidad red contra incendio</t>
  </si>
  <si>
    <t>N° plano</t>
  </si>
  <si>
    <t>N° Linea</t>
  </si>
  <si>
    <t xml:space="preserve"> Ø</t>
  </si>
  <si>
    <t>Descripción</t>
  </si>
  <si>
    <t>Cañeria</t>
  </si>
  <si>
    <t>CAÑERÍA, ACERO CARBONO, ASTM A53-B GR B, SCH STD, EWR, TIPO E, EXTREMOS RANURADOS, ASME B36.10</t>
  </si>
  <si>
    <t>Resumen Cañeria</t>
  </si>
  <si>
    <t>Niple</t>
  </si>
  <si>
    <t>NIPLE FLANGE ADAPTADOR, CLASE 150 (FF), PARA ACOPLE DE EXTREMOS RANURADOS,  ASTM A536 GRADO 65-45-12, VICTAULIC STYLE 45F O SIMILAR</t>
  </si>
  <si>
    <t>NIPLE FLANGE ADAPTADOR, CLASE 150 RF, PARA ACOPLE DE EXTREMOS RANURADOS,  ASTM A536 GRADO 65-45-12, VICTAULIC STYLE 45R O SIMILAR</t>
  </si>
  <si>
    <t>AMR</t>
  </si>
  <si>
    <t>ACOPLE MECÁNICO RÍGIDO PARA EXTREMOS RANURADOS, HIERRO DÚCTIL ASTM A536 GR 65-45-12, VICTAULIC STYLE 107 O SIMILAR, SEGÚN ESTÁNDAR FABRICANTE</t>
  </si>
  <si>
    <t>ERL</t>
  </si>
  <si>
    <t>1"x121</t>
  </si>
  <si>
    <t>ESPARRAGOS ROSCADOS EN TODA SU LONGITUD MATERIAL ASTM A193 GR. B7, CON 2 TUERCAS PESADAS MATERIAL SEGÚNN ASTM A194 GR. 2H, CABEZA HEXAGONAL ASME 18.2.1</t>
  </si>
  <si>
    <t>1"x166</t>
  </si>
  <si>
    <t>ECC</t>
  </si>
  <si>
    <t>EMPAQUETADURA, CARA COMPLETA (FF), 1/8" (3MM), TEFLÓN, PARA FLANGE B16.5 CLASE 150 ASME B16.21.</t>
  </si>
  <si>
    <t>ECRF</t>
  </si>
  <si>
    <t>EMPAQUETADURA, CARA TIPO RF, 1/8" (3MM), TEFLÓN, PARA FLANGE B16.5 CLASE 150 ASME B16.21.</t>
  </si>
  <si>
    <t>VÁLVULA</t>
  </si>
  <si>
    <t>VÁLVULA COMPUERTA CON VASTAGO ASCENDENTE,OS&amp;Y, EXTREMOS FLANGES ASME B16.5 FF,CUERPO Y COMPUERTA: ASTM A536 GRADO 65-45-12, SELLOS: NITRILO, GASKET, CUERPO: EPDM, PACKING: GRAFITO. CLASE 250, LISTADA UL Y APROBADA FM. OPERADA CON VOLANTE. INCLUIR: SENSOR SUPERVISIÓN.</t>
  </si>
  <si>
    <t>SOPORTE</t>
  </si>
  <si>
    <t>SOPORTE TIPO ZAPATA - 6340-SZ01-100</t>
  </si>
  <si>
    <t>CODO 90°</t>
  </si>
  <si>
    <t>CODO 90°, RADIO LARGO, EXTREMOS RANURADOS, AC. CARBONO ASTM A216 GR. WCB.</t>
  </si>
  <si>
    <t>REDUCCION</t>
  </si>
  <si>
    <t>14"x10"</t>
  </si>
  <si>
    <t>REDUCCIÓN CONCÉNTRICA , EXTREMOS RANURADOS, HIERRO DÚCTIL ASTM A536 GR. 65-45-12, VICTAULIC STYLE 50 O SIMILAR</t>
  </si>
  <si>
    <t>TEE REDUCCIÓN</t>
  </si>
  <si>
    <t>14"x6"</t>
  </si>
  <si>
    <t>TEE REDUCCIÓN, EXTREMOS RANURADOS, HIERRO DÚCTIL ASTM A536 GR. 65-45-12, VICTAULIC STYLE 25 O SIMILAR, SEGÚN ESTÁNDAR FABRICANTE</t>
  </si>
  <si>
    <t>NIPLE FLANGE</t>
  </si>
  <si>
    <t>NIPLE FLANGE ADAPTADOR, CLASE 300 RF, PARA ACOPLE DE EXTREMOS RANURADOS, ACERO CARBONO ASTM A105, VICTAULIC STYLE 46R O SIMILAR</t>
  </si>
  <si>
    <t>AMF</t>
  </si>
  <si>
    <t>ACOPLE MECÁNICO FLEXIBLE PARA EXTREMOS RANURADOS, HIERRO DÚCTIL ASTM A536 GR 65-45-12, VICTAULIC STYLE 77 O SIMILAR, SEGÚN ESTÁNDAR FABRICANTE</t>
  </si>
  <si>
    <t>ER</t>
  </si>
  <si>
    <t>7/8"x153</t>
  </si>
  <si>
    <t>ESPARRAGO ROSCADO, ASTM A193 GR. B7, CON 2 TUERCAS PESADAS MATERIAL SEGÚN A194 GR. 2H, CABEZA HEXAGONAL ASME 18.2.1</t>
  </si>
  <si>
    <t>1"x172</t>
  </si>
  <si>
    <t>EMPAQUETADURA, CARA TIPO RF, 1/8" (3MM), TEFLÓN, PARA BRIDA B16.5 CLASE 300 ASME B16.21.</t>
  </si>
  <si>
    <t>TEE RECTA</t>
  </si>
  <si>
    <t>TEE RECTA, EXTREMOS RANURADOS, HIERRO DÚCTIL ASTM A536 GR. 65-45-12, VICTAULIC STYLE 20 O SIMILAR, SEGÚN ESTÁNDAR FABRICANTE</t>
  </si>
  <si>
    <t>3/4"X102</t>
  </si>
  <si>
    <t>ESPARRAGOS ROSCADOS EN TODA SU LONGITUD MATERIAL ASTM A193 GR. B7, CON 2 TUERCAS PESADAS MATERIAL SEGÚN A194 GR. 2H, CABEZA HEXAGONAL ASME 18.2.1</t>
  </si>
  <si>
    <t>EMPAQUETADURA, CARA COMPLETA (RF), 1/8" (3MM), PTFE, PARA BRIDA B16.5 CLASE 300 ASME B16.21.</t>
  </si>
  <si>
    <t>VÁLVULA MARIPOSA, EXTREMOS RANURADOS, CLASE 300, CUERPO HIERRO DÚCTIL ASTM A536 GRADO 65-45-12, DISCO ASTM A536 GRADO 65-45-12, ENCAPSULADO EN EDPM, VÁSTAGO AISI 420SS, SELLO EPDM GRADO E, LISTADO UL Y APROBADO FM, OPERADO POR VOLANTE. SUPERVISADA ABIERTA</t>
  </si>
  <si>
    <t>CAÑERIA DE ACERO CARBONO, ASTM A53 GR. B ERW, SCH 40, EXTREMOS RANURADOS, ASME B36.10M</t>
  </si>
  <si>
    <t>3/4"x102</t>
  </si>
  <si>
    <t>6340-FP-C3-1516-HC</t>
  </si>
  <si>
    <t>10"x8"</t>
  </si>
  <si>
    <t>REDUCCIÓN CONCÉNTRICA , EXTREMOS RANURADOS, HIERRO DÚCTIL ASTM A536 GR. 65-45-12, VICTAULIC STYLE 50 O SIMILAR, SEGÚN ESTÁNDAR FABRICANTE</t>
  </si>
  <si>
    <t>NIPLE FLANGE ADAPTADOR, CLASE 300 FF, PARA ACOPLE DE EXTREMOS RANURADOS, ACERO CARBONO ASTM A105, VICTAULIC STYLE 46F O SIMILAR</t>
  </si>
  <si>
    <t>3/4"x134</t>
  </si>
  <si>
    <t>EMPAQUETADURA</t>
  </si>
  <si>
    <t>EMPAQUETADURA, CARA TIPO (FF), 1/8" (3MM), TEFLÓN, PARA BRIDA B16.5 CLASE 300 ASME B16.21.</t>
  </si>
  <si>
    <t>SOPORTE TIPO ZAPATA - 6340-SZ01-080</t>
  </si>
  <si>
    <t>THREDOLET</t>
  </si>
  <si>
    <t>8"x1 1/2"</t>
  </si>
  <si>
    <t>THREDOLET, ACERO CARBONO - ASTM A105, MSS SP-97 - CLASE 3000, EXTREMOS NPT ASME B1.20.1.</t>
  </si>
  <si>
    <t>SOPORTE TIPO TRUNNION - 6340-SC01-080</t>
  </si>
  <si>
    <t>13.6</t>
  </si>
  <si>
    <t>CODO 45°</t>
  </si>
  <si>
    <t>CODO 45°, RADIO LARGO, EXTREMOS RANURADOS, AC. CARBONO ASTM A216 GR. WCB</t>
  </si>
  <si>
    <t>8"x6"</t>
  </si>
  <si>
    <t>6"x2"</t>
  </si>
  <si>
    <t>NIPLE FLANGE ADAPTADOR, CLASE 150 FF, PARA ACOPLE DE EXTREMOS RANURADOS, ACERO CARBONO ASTM A105, VICTAULIC STYLE 45F O SIMILAR</t>
  </si>
  <si>
    <t>SOPORTE TIPO ZAPATA - 6340-SZ01-060</t>
  </si>
  <si>
    <t>EMPAQUETADURA, CARA COMPLETA (RF), 1/8" (3mm), PTFE, PARA BRIDA B16.5 CLASE 300 ASME B16.21</t>
  </si>
  <si>
    <t>ESPARRAGOS ROSCADOS EN TODA SU LONGITUD MATERIALASTM A193 GR. B7, CON 2 TUERCAS PESADAS MATERIAL SEGÚN A194 GR. 2H, CABEZA HEXAGONAL ASME 18.2.1</t>
  </si>
  <si>
    <t>CODO 90</t>
  </si>
  <si>
    <t>CODO 90, RADIO LARGO, EXTREMOS RANURADOS, AC. CARBONO ASTM A216 GR. WCB.</t>
  </si>
  <si>
    <t>NIPLE FLANGE ADAPTADOR, CLASE 150 RF, PARA ACOPLE DE EXTREMOS RANURADOS, ACERO CARBONO ASTM A105, VICTAULIC STYLE 45R O SIMILAR</t>
  </si>
  <si>
    <t>VÁLVULA CONTROL DE NIVEL CON PILOTO DE ALTITUD, TIPO DIAFRAGMA, HIGH PERFORMANCE, CUERPO: HIERRO DÚCTIL ASTM A-536, INTERNOS: AC. INOXIDABLE Y ELÁSTOMERO NR, TRIM: BRONCE Y AC. INOXIDABLE 316. LISTADO UL Y APROBADO FM. CONEXIÓN FLANGE ASME B16.5 CLASE 300 RF.  INCLUIR TRIM COMPLETO: CÁMARA ACTUADOR, LÍNEAS PILOTO, VÁLVULA PILOTO, LÍNEA SENSORA, VÁLVULA TESTEO, VÁLVULAS DE CORTE Y FILTRO TIPO Y.</t>
  </si>
  <si>
    <t>ESPARRAGOS ROSCADOS EN TODA SU LONGITUD MATERIAL ASTM A193 GR. B7, CON 2 TUERCAS PESADAS MATERIAL SEGÚN ASTM A194 GR. 2H, CABEZA HEXAGONAL ASME 18.2.1</t>
  </si>
  <si>
    <t>EMPAQUETADURA, CARA TIPO RF, 1/8" (3MM), TEFLÓN, PARA BRIDA B16.5 CLASE 150 ASME B16.21.</t>
  </si>
  <si>
    <t>SOPORTE TIPO TRUNNION - 6340-SC01-060</t>
  </si>
  <si>
    <t>VÁLVULA MARIPOSA, EXTREMOS RANURADOS, CLASE 300, CUERPO HIERRO DÚCTIL ASTM A536 GRADO 65-45-12, DISCO ASTM A536 GRADO 65-45-12, ENCAPSULADO EN EDPM, VÁSTAGO AISI 420SS, SELLO EPDM GRADO E, LISTADO UL Y APROBADO FM, OPERADO POR VOLANTE. SUPERVISADA CERRADA</t>
  </si>
  <si>
    <t>CAÑERÍA, ACERO CARBONO, ASTM A53 GR B, EWR, SCH 40, EXTREMOS RANURADOS, ASME B36.10</t>
  </si>
  <si>
    <t>CODO 90°, RADIO LARGO, EXTREMOS RANURADOS, AC.CARBONO ASTM A216 GR WCB.</t>
  </si>
  <si>
    <t>NIPLE FLANGE ADAPTADOR, CLASE 300 RF, PARA ACOPLE DE EXTREMOS RANURADOS, ASTM A536 GRADO 65-45-12</t>
  </si>
  <si>
    <t>7/8"x115</t>
  </si>
  <si>
    <t>EMPAQUETADURA, CARA COMPLETA (FF), 1/8" (3MM), TEFLÓN, PARA FLANGE B16.5 CLASE 300 ASME B16.21</t>
  </si>
  <si>
    <t>4"x3"</t>
  </si>
  <si>
    <t>SOPORTE PERNO "U" - 6340-PU01-030</t>
  </si>
  <si>
    <t>TAPA</t>
  </si>
  <si>
    <t>TAPA, EXTREMOS RANURADOS, HIERRO DÚCTIL ASTM A536 GR. 65-45-12, VICTAULIC STYLE 60 O SIMILAR, SEGÚN ESTÁNDAR FABRICANTE</t>
  </si>
  <si>
    <t>3"x1 1/2"</t>
  </si>
  <si>
    <t>VÁLVULA REGULADORA DE PRESIÓN, EXTREMOS RANURADOS (OGS), CUERPO Y CUBIERTA: ASTM A 536 GRADO 65-45-12, CONJUNTO DIAFRAGMA: NR, POLISOPROPENO REFORZADO CON FIBRA, REVESTIMIENTO: EPOXI CON PROTECCIÓN UV Y ANTICORROSIÓN, PERNOS: SS 316 ASTM A276. CLASE 300.LISTADA UL Y APROBADA FM</t>
  </si>
  <si>
    <t>SOPORTE TIPO PERNO EN "U" - 6340-PU01-030</t>
  </si>
  <si>
    <t>SWAGED NIPPLE</t>
  </si>
  <si>
    <t>3"x2"</t>
  </si>
  <si>
    <t>SWAGED NIPPLE, EXTREMOS RANURADO Y ROSCADO MNPT, AC. CARBONO ASTM A216 GR. WCB, VICTAULIC STYLE 54 O SIMILAR, SEGÚN ESTÁNDAR FABRICANTE</t>
  </si>
  <si>
    <t xml:space="preserve">ACOPLE MECÁNICO FLEXIBLE PARA EXTREMOS RANURADOS, HIERRO DÚCTIL ASTM A536 GR 65-45-12, VICTAULIC STYLE 77 O SIMILAR, SEGÚN ESTÁNDAR FABRICANTE </t>
  </si>
  <si>
    <t>SOPORTE TIPO PERNO EN "U" - 6340-PU01-020</t>
  </si>
  <si>
    <t>5/8"x115</t>
  </si>
  <si>
    <t>ESPARRAGO ROSCADO, ASTM A193 GR. B7, CON 2 TUERCAS PESADAS MATERIAL SEGÚN A193 GR. 2H, CABEZA HEXAGONAL ASME 18.2.1</t>
  </si>
  <si>
    <t>EMPAQUETADURA, CARA COMPLETA (FF), 1/8" (3MM), PTFE, PARA BRIDA B16.5 CLASE 300 ASME B16.21</t>
  </si>
  <si>
    <t>3"x1"</t>
  </si>
  <si>
    <t>ACOPLE MECÁNICO RÍGIDO PARA EXTREMOS RANURADOS, HIERRO DÚCTIL ASTM A536 GR 65-45-12, VICTAULIC STYLE 107 O SIMILAR, SEGÚN ESTÁNDAR FABRICANT</t>
  </si>
  <si>
    <t>ESPARRAGO ROSCADO, ASTM A193 GR. B7M, CON 2 TUERCAS PESADAS MATERIAL SEGÚN A194 GR 2H, CABEZA HEXAGONAL ASME 18.2.1</t>
  </si>
  <si>
    <t>ACOPLE MECÁNICO RÍGIDO PARA EXTREMOS RANURADOS, HIERRO DÚCTIL ASTM A536 GR 65-45-12, VICTAULIC STYLE 107 O SIMILAR, SEGÚN ESTÁNDAR FABRICANTE.</t>
  </si>
  <si>
    <t>3/4"x108</t>
  </si>
  <si>
    <t>ESPARRAGOS ROSCADOS EN TODA SU LONGITUD MATERIAL ASTM A193 GR. B7, CON 2 TUERCAS PESADAS MATERIAL SEGÚN A194 GR 2H, CABEZA HEXAGONAL ASME 18.2.1</t>
  </si>
  <si>
    <t>ESPARRAGOS ROSCADOS EN TODA SU LONGITUD MATERIAL ASTM A193 GR. B7M, CON 2 TUERCAS PESADAS MATERIAL SEGÚN A194 GR 2H, CABEZA HEXAGONAL ASME 18.2.1</t>
  </si>
  <si>
    <t>CODO 90°, RADIO LARGO, EXTREMOS RANURADOS, AC. CARBONO ASTM A216 GR. WCB</t>
  </si>
  <si>
    <t xml:space="preserve">ACOPLE MECÁNICO RÍGIDO PARA EXTREMOS RANURADOS, HIERRO DÚCTIL ASTM A536 GR 65-45-12, VICTAULIC STYLE 107 O SIMILAR, SEGÚN ESTÁNDAR FABRICANTE </t>
  </si>
  <si>
    <t>ESPARRAGOS ROSCADOS EN TODA SU LONGITUD MATERIAL ASTM A193 GR. B7, CON 2 TUERCAS PESADAS MATERIAL SEGÚN A193 GR. 2H, CABEZA HEXAGONAL ASME 18.2.1</t>
  </si>
  <si>
    <t>COPLA</t>
  </si>
  <si>
    <t>COPLA, ACERO CARBONO - ASTM A197, ASME B16.3 - CLASE 300, EXTREMOS NPT - ASME B1.20.1</t>
  </si>
  <si>
    <t>Curva Especial 3°</t>
  </si>
  <si>
    <t>CURVA ESPECIAL 3°, 5D, EN CAÑERÍA DE ACERO CARBONO, ASTM A53 GR. B ERW, SCH 40, EXTREMOS RANURADOS, ASME B36.10M</t>
  </si>
  <si>
    <t>Curva Especial 7°</t>
  </si>
  <si>
    <t>CURVA ESPECIAL 3", 7°, 5D, EN  CAÑERÍA DE ACERO CARBONO, ASTM A53 GR. B ERW, SCH 40, EXTREMOS RANURADOS, ASME B36.10M</t>
  </si>
  <si>
    <t>CODO ELL 45</t>
  </si>
  <si>
    <t>CODO ELL 45 DEG EXTREMOS RANURADOS, HIERRO DÚCTIL ASTM A536 GR. 65-45-12, VICTAULIC STYLE 110 O SIMILAR, SEGÚN ESTÁNDAR FABRICANTE</t>
  </si>
  <si>
    <t>CURVA ESPECIAL 3", 3°, 5D, EN  CAÑERÍA DE ACERO CARBONO, ASTM A53 GR. B ERW, SCH 40, EXTREMOS RANURADOS, ASME B36.10M</t>
  </si>
  <si>
    <t>Curva Especial 5°</t>
  </si>
  <si>
    <t>CURVA ESPECIAL 3", 5°, 5D, EN  CAÑERÍA DE ACERO CARBONO, ASTM A53 GR. B ERW, SCH 40, EXTREMOS RANURADOS, ASME B36.10M</t>
  </si>
  <si>
    <t>EMPAQUETADURA, CARA COMPLETA (FF), 1/8" (3MM), PTFE, PARA BRIDA B16.5 CLASE 300 ASME B16.2</t>
  </si>
  <si>
    <t>SOPORTE TIPO ZAPATA - 6340-SZ01-040</t>
  </si>
  <si>
    <t>SOPORTE TIPO PERNO "U" - 6340-PU01-030</t>
  </si>
  <si>
    <t>6.1</t>
  </si>
  <si>
    <t>CODO 45</t>
  </si>
  <si>
    <t>CODO 45, RADIO LARGO, EXTREMOS RANURADOS, AC. CARBONO ASTM A216 GR. WCB.</t>
  </si>
  <si>
    <t>SOPORTE COLGADOR - 6340-SH01-030</t>
  </si>
  <si>
    <t>NIPLE</t>
  </si>
  <si>
    <t>NIPLE BRIDA ADAPTADOR, CLASE 300 FF, PARA ACOPLE DE EXTREMOS RANURADOS, ACERO CARBONO ASTM A105, VICTAULIC STYLE 46F O SIMILAR</t>
  </si>
  <si>
    <t>SOPORTE TIPO ZAPATA - 6340-SZ01-030</t>
  </si>
  <si>
    <t>SOPORTE PERNO "U", 6340-PU01-030</t>
  </si>
  <si>
    <t>5/8"x102</t>
  </si>
  <si>
    <t>ESPARRAGO ROSCADO, ASTM A193 GR. B7, CON 2 TUERCAS PESADAS MATERIAL SEGÚN A195 GR. 2H, CABEZA HEXAGONAL ASME 18.2.1</t>
  </si>
  <si>
    <t>SOPORTE PERNO "U" - 6340-SP01-030</t>
  </si>
  <si>
    <t>EMPAQUETADURA, CARA TIPO RF, 1/8" (3MM), TEFLÓN, PARA BRIDA B16.5 CLASE 300 ASME B16.21</t>
  </si>
  <si>
    <t>ESPARRAGOS ROSCADOS EN TODA SU LONGITUD MATERIAL ASTM A193 GR. B8M, CON 2 TUERCAS PESADAS MATERIAL SEGÚN A193 GR. B8M, CABEZA HEXAGONAL ASME 18.2.1</t>
  </si>
  <si>
    <t>5/8"x96</t>
  </si>
  <si>
    <t>ESPARRAGO ROSCADO, ASTM A193 GR. B8M, CON 2 TUERCAS PESADAS MATERIAL SEGÚN A193 GR. B8M, CABEZA HEXAGONAL ASME 18.2.1</t>
  </si>
  <si>
    <t>THREDOLET, ACERO CARBONO - ASTM A105, MSS SP-97 - CLASE 3000, EXTREMOS NPT ASME B1.20.1</t>
  </si>
  <si>
    <t>7/8"x159</t>
  </si>
  <si>
    <t>SOPORTE TIPO ZAPATA - 6340-SZ02-120</t>
  </si>
  <si>
    <t>SOPORTE TIPO PERNO EN "U" - 6340-PU01-120</t>
  </si>
  <si>
    <t>SOPORTE TIPO SÍSMICO LONGITUDINAL - 6340-SL01-120</t>
  </si>
  <si>
    <t>340-FP-12"-C3-0988-HC</t>
  </si>
  <si>
    <t>NIPLE BRIDA ADAPTADOR, CLASE 300 RF, PARA ACOPLE DE EXTREMOS RANURADOS, ACERO CARBONO ASTM A105, VICTAULIC STYLE 46R O SIMILAR</t>
  </si>
  <si>
    <t>1 1/8"x134</t>
  </si>
  <si>
    <t>SOPORTE TIPO ZAPATA - 6340-SZ02-140</t>
  </si>
  <si>
    <t>SOPORTE PERNO "U" - 6340-PU01-140</t>
  </si>
  <si>
    <t>EMPAQUETADURA, CARA COMPLETA (FF), 1/8" (3mm), TEFLÓN, PARA BRIDA B16.5 CLASE 300 ASME B16.21.</t>
  </si>
  <si>
    <t>EMPAQUETADURA, CARA COMPLETA (FF), 1/8" (3MM), TEFLÓN, PARA BRIDA B16.5 CLASE 300 ASME B16.21.</t>
  </si>
  <si>
    <t>CURVA ESPECIAL 5°, 10D, EN CAÑERIA DE ACERO CARBONO, ASTM 53 GR.B ERW, SCH 40, EXTREMOS RANURADOS, ASME B36.10M.</t>
  </si>
  <si>
    <t>Curva Especial 4°</t>
  </si>
  <si>
    <t>CURVA ESPECIAL 4°, 10D, EN CAÑERIA DE ACERO CARBONO, ASTM 53 GR.B ERW, SCH 40, EXTREMOS RANURADOS, ASME B36.10M.</t>
  </si>
  <si>
    <t>PUCHO</t>
  </si>
  <si>
    <t>CAÑERÍA, ACERO CARBONO, ASTM A53-B GR B, SCH STD, EWR, TIPO E, EXTREMOS BISELADO, ASME B36.10</t>
  </si>
  <si>
    <t>CODO 90° - RL, ACERO CARBONO - ASTM A234 GR WPB, SCH STD, EXTREMOS BUTT WELDING</t>
  </si>
  <si>
    <t>FLANGE</t>
  </si>
  <si>
    <t>FLANGE - SLIP-ON, ACERO CARBONO - ASTM A105, ASME B16.5 - CLASE 150, FF</t>
  </si>
  <si>
    <t>EMPAQUETADURA, CARA COMPLETA (FF), 1/8" (3MM), PTFE, PARA BRIDA B16.5 CLASE 300 ASME B16.21.</t>
  </si>
  <si>
    <t>VÁLVULA COMPUERTA DE VASTAGO ASCEDENTE, OS&amp;Y, CONEXIÓN: FLANGES ASME B16.5, FF, CUERPO Y COMPUERTA:  ASTM A536 GRADO 65-45-12, SELLOS: NITRILO, GASKET CUERPO: EPDM, PACKING: GRAFITO. CLASE 150, LISTADA UL Y APROBADA FM. OPERADA POR VOLANTE.</t>
  </si>
  <si>
    <t>ACOPLE MECÁNICO RÍGIDO PARA EXTREMOS RANURADOS, HIERRO DÚCTIL ASTM A536 GR 65-45-12, VICTAULIC STYLE 07 O SIMILAR, SEGÚN ESTÁNDAR FABRICANTE</t>
  </si>
  <si>
    <t>3/4"x115</t>
  </si>
  <si>
    <t>EMPAQUETADURA, CARA COMPLETA (FF), 1/8" (3MM), TEFLÓN, PARA BRIDA B16.5 CLASE 150 ASME B16.21.</t>
  </si>
  <si>
    <t>VÁLVULA COMPUERTA, EXTREMOS BRIDADOS, 150 PSI WWP, PUERTO ESTÁNDAR, BONETE APERNADO, OS&amp;Y, CONSISTENTE CON BONETE PTFE, RECUBRIMIENTO EPÓXICO INTERIOR Y EXTERIOR, UL LISTADO, FM APROBADO, OPERADO POR VOLANTE</t>
  </si>
  <si>
    <t>ACOPLE</t>
  </si>
  <si>
    <t>ACOPLE TIPO STORZ, INCLUYE TAPA Y CADENA DE FIJACIÓN, CONEXIÓN FNPT, MATERIAL ALUMINIO, PRESIÓN DE TRABAJO MÁXIMA: 120 PSI</t>
  </si>
  <si>
    <t>6340-FP-10"-C3-1516-N</t>
  </si>
  <si>
    <t>10"x1 1/2"</t>
  </si>
  <si>
    <t>10"x2 1/2"</t>
  </si>
  <si>
    <t>SOPORTE PERNO "U" - 6340-PU01-100</t>
  </si>
  <si>
    <t>NIPLE FLANGE ADAPTADOR, CLASE 300 FF, PARA ACOPLE DE EXTREMOS RANURADOS, ACERO CARBONO ASTM A105, VICTAULIC STYLE 46 O SIMILAR</t>
  </si>
  <si>
    <t>EMPAQUETADURA, CARA COMPLETA (FF), 1/8" (3MM), PTFE, PARA FLANGE B16.5 CLASE 300 ASME B16.21.</t>
  </si>
  <si>
    <t>FILTRO</t>
  </si>
  <si>
    <t>FILTRO EN LÍNEA TIPO "Y", MALLA 1/8", 40% ÁREA ABIERTA, CUERPO: ASTM A 536 GRADO 65-45-12, MALLA: ACERO INOXIDABLE TP 304, EXTREMOS RANURADOS, CLASE 300. GASKET: EPDM. LISTADO UL Y APROBADO FM. ACABADO RESISTENTE A INTEMPERIE CONFORME AWWA C550.</t>
  </si>
  <si>
    <t>3/4"x</t>
  </si>
  <si>
    <t>SOPORTE TIPO GUIAS - 6340-SG01-040</t>
  </si>
  <si>
    <t>4"x1 1/2"</t>
  </si>
  <si>
    <t>VÁLVULA DILUVIO 3", ESTILO DIAFRAGMA, ANSI B16.1 CLASE 150 FF, CUERPO Y BONETE ASTM A36 GR. 65-45-12, DIAFRAGMA GOMA NATURAL, UL LISTADO, FM APROBADO, ACTUADOR ELECTRICO.</t>
  </si>
  <si>
    <t>SOPORTE TIPO GUIAS - 6340-SG01-030</t>
  </si>
  <si>
    <t>MANGUERA</t>
  </si>
  <si>
    <t>MANGUERA TRENZADA, SERIE GH1, OGS RANURADA, AC. INOX SERIE 300</t>
  </si>
  <si>
    <t>SOPORTE MARCO VERTICAL - 6340-SP33-002</t>
  </si>
  <si>
    <t>SOPORTE TIPO "L" SIMPLE O COLGADOR - 6340-SP18-301</t>
  </si>
  <si>
    <t>SOPORTE TIPO PUNTAL O "T" - 6340-SP29-302</t>
  </si>
  <si>
    <t>5/8"x</t>
  </si>
  <si>
    <t>SOPORTE TIPO VOLADIZO - 6340-SP02-402</t>
  </si>
  <si>
    <t>Listado de Lineas Sentina</t>
  </si>
  <si>
    <t>Identificacion de Linea</t>
  </si>
  <si>
    <t>Ruta de Linea</t>
  </si>
  <si>
    <t>Diseño</t>
  </si>
  <si>
    <t>General</t>
  </si>
  <si>
    <t>Diametro 
INCH o mm</t>
  </si>
  <si>
    <t>Aislacion</t>
  </si>
  <si>
    <t>N° de Linea</t>
  </si>
  <si>
    <t xml:space="preserve">Desde </t>
  </si>
  <si>
    <t>Longitud</t>
  </si>
  <si>
    <t>Densidad del Fluido</t>
  </si>
  <si>
    <t>Temperatura</t>
  </si>
  <si>
    <t>Fluido de prueba</t>
  </si>
  <si>
    <t>Codificación de Color</t>
  </si>
  <si>
    <t>kg/m³</t>
  </si>
  <si>
    <t>(kPa)</t>
  </si>
  <si>
    <t>(°C)</t>
  </si>
  <si>
    <t>(kPag)</t>
  </si>
  <si>
    <t>Fondo: Naranja RAL2005 Identificación: Rojo RAL3020 Texto: Blanco RAL9003</t>
  </si>
  <si>
    <t>Fondo: Naranja RAL2005 Identificación: Rojo RAL3020
Texto: Blanco RAL9003</t>
  </si>
  <si>
    <t>Listado de Lineas RCI</t>
  </si>
  <si>
    <t>PN20 / Clase 150</t>
  </si>
  <si>
    <t>PN10 / Clase 150</t>
  </si>
  <si>
    <t>Línea 6340-FP-6"-C2-0971-HC</t>
  </si>
  <si>
    <t>Sch STD / Clase 150</t>
  </si>
  <si>
    <t>Succión Manifold estación bombeo</t>
  </si>
  <si>
    <t>Sch STD / Clase 300</t>
  </si>
  <si>
    <t>4600027788-06340-201CA-00001 /
4600027788-06340-201CA-00002</t>
  </si>
  <si>
    <t>4600027788-06340-201CA-00002 /
4600027788-06340-201CA-00004</t>
  </si>
  <si>
    <t>Agua Contra Incendio (FP)</t>
  </si>
  <si>
    <t>Sch STD / Clase 300</t>
  </si>
  <si>
    <t>Línea 6340-FP-14"-C5-0964-N</t>
  </si>
  <si>
    <t>Línea 6340-FP-12"-C3-0966-HC</t>
  </si>
  <si>
    <t>Línea 6340-FP-12”-C5-0964-N</t>
  </si>
  <si>
    <t>Línea 6340-FP-12”-C5-0977-N</t>
  </si>
  <si>
    <t>Línea 6340-FP-12"-C5-0964-N</t>
  </si>
  <si>
    <t>End Cap Manifold Protección Correa 220-CV-205</t>
  </si>
  <si>
    <t>Línea 6340-FP-4"-C3-0967-HC</t>
  </si>
  <si>
    <t>Sch STD / Clase 150</t>
  </si>
  <si>
    <t>Línea 6340-FP-200-H6-0961-N</t>
  </si>
  <si>
    <t>Línea 6340-FP-8"-H6-0970-N</t>
  </si>
  <si>
    <t>PN10 / Clase 150</t>
  </si>
  <si>
    <t>Línea 6340-FP-8"-C2-0969-N</t>
  </si>
  <si>
    <t>Línea 6340-FP-8"-C2-0971-N</t>
  </si>
  <si>
    <t>Estanque Red de Incendio 6340-EST-001</t>
  </si>
  <si>
    <t>Línea 6340-FP-4"-C3-0972-HC</t>
  </si>
  <si>
    <t>Protección sistema tensor 220-CV-205</t>
  </si>
  <si>
    <t>End Cap Manifold Protección Túnel N°1 220-CV-205 Lado B</t>
  </si>
  <si>
    <t>4600027788-06340-201CA-00004/
4600027788-06340-201CA-00005</t>
  </si>
  <si>
    <t>Línea 6340-FP-4"-C3-0981-HC</t>
  </si>
  <si>
    <t>Protección Túnel N°1 Protección Túnel N°1
220-CV-205 Lado B</t>
  </si>
  <si>
    <t>Línea 6340-FP-12"-C5-0977-N</t>
  </si>
  <si>
    <t>Línea 6340-FP-3"-C3-0985-HC</t>
  </si>
  <si>
    <t>Protección Túnel N°1 Correa 220-CV-205 Lado A</t>
  </si>
  <si>
    <t>End Cap Manifold Protección Túnel N°2 220-CV-205 Lado B</t>
  </si>
  <si>
    <t>Línea 6340-FP-3"-C3-0990-HC</t>
  </si>
  <si>
    <t>Protección Túnel N°2
220-CV-205 Lado B</t>
  </si>
  <si>
    <t>Línea 6340-FP-12"-C5-0979-N</t>
  </si>
  <si>
    <t>Línea 6340-FP-3"-C3-0994-HC</t>
  </si>
  <si>
    <t>Línea 6340-FP-3"-C3-0997-HC</t>
  </si>
  <si>
    <t>Protección Túnel N°2 Correa  220-CV-205 Lado A</t>
  </si>
  <si>
    <t>End Cap Manifold Protección Correa  220-CV-205</t>
  </si>
  <si>
    <t>Protección Correa 220-CV-205 Túnel N°3</t>
  </si>
  <si>
    <t>End Cap Manifold</t>
  </si>
  <si>
    <t>End Cap Manifold Protección Túnel N°4 Correa 220-CV-205</t>
  </si>
  <si>
    <t>Línea 6340-FP-3"-C3-1004-HC</t>
  </si>
  <si>
    <t>Protección Túnel N°4
Correa 220-CV-205</t>
  </si>
  <si>
    <t>End Cap Manifold
Protección Túnel N°5 Correa 220-CV-205</t>
  </si>
  <si>
    <t>Línea 6340-FP-3"-C3-1008-HC</t>
  </si>
  <si>
    <t>Protección Túnel N°5 Correa 220-CV-205</t>
  </si>
  <si>
    <t>End Cap Manifold Protección Túnel N°6 Correa 220-CV-205</t>
  </si>
  <si>
    <t>Línea 6340-FP-3"-C3-1011-HC</t>
  </si>
  <si>
    <t>Protección Túnel N°6
Correa 220-CV-205</t>
  </si>
  <si>
    <t>Línea 6340-FP-3"-C5-0976-N</t>
  </si>
  <si>
    <t>Protección sistema tensor
220-CV-205</t>
  </si>
  <si>
    <t>End Cap Manifold
Protección Túnel N°7 Correa 220-CV-205</t>
  </si>
  <si>
    <t>Línea 6340-FP-3"-C3-1019-HC</t>
  </si>
  <si>
    <t>Protección Túnel N°7 Correa 220-CV-205</t>
  </si>
  <si>
    <t>End Cap Manifold
Protección Túnel N°8 Correa 220-CV-205 Lado B</t>
  </si>
  <si>
    <t>Línea 6340-FP-3"-C3-1023-HC</t>
  </si>
  <si>
    <t>Protección Túnel N°8
Correa 220-CV-205 Lado B</t>
  </si>
  <si>
    <t>End Cap Manifold Protección Túnel N°8
Correa 220-CV-205 Lado A</t>
  </si>
  <si>
    <t>Línea 6340-FP-8"-C3-1030-HC</t>
  </si>
  <si>
    <t>Protección Túnel N°8 Correa 220-CV-205 Lado A</t>
  </si>
  <si>
    <t>Línea 6340-FP-4"-C3-1033-HC</t>
  </si>
  <si>
    <t>End Cap Manifold
Protección Sistema Motriz Cola 220-CV-205</t>
  </si>
  <si>
    <t>Línea 6340-FP-3"-C3-1064-HC</t>
  </si>
  <si>
    <t>Protección Sistema Motriz Cola 220-CV-205</t>
  </si>
  <si>
    <t>12”</t>
  </si>
  <si>
    <t>Línea 6340-FP-14”-C5-1070-N</t>
  </si>
  <si>
    <t>Línea 6340-FP-6”-C5-1448-N</t>
  </si>
  <si>
    <t>14”</t>
  </si>
  <si>
    <t>End Cap Manifold Principal</t>
  </si>
  <si>
    <t>4600027788-06340-201CA-00002 /
4600027788-06340-201CA-00003</t>
  </si>
  <si>
    <t>End Cap Manifold
Túnel N°1 Correa Cv-220-CV-206-2</t>
  </si>
  <si>
    <t>Protección Túnel N°1 Correa 220-CV- 206-2</t>
  </si>
  <si>
    <t>Línea 6340-FP-14"-C5-1073-N</t>
  </si>
  <si>
    <t>End Cap Manifold
Protección Túnel N°1 Correa 220-CV-206-2</t>
  </si>
  <si>
    <t>Línea 6340-FP-3"-C3-1085-HC</t>
  </si>
  <si>
    <t>Protección Túnel N°1 Correa Cv-220-
CV-206-2</t>
  </si>
  <si>
    <t>End Cap Manifold Protección Túnel N°2
Correa 220-CV-206-2</t>
  </si>
  <si>
    <t>Línea 6340-FP-3"-C3-1103-HC</t>
  </si>
  <si>
    <t>Protección Túnel N°2 Correa 220-CV-206-2</t>
  </si>
  <si>
    <t>End Cap Manifold Protección Correa 220-CV-206-2</t>
  </si>
  <si>
    <t>End Cap Manifold Protección
Correa 220-CV-206-2</t>
  </si>
  <si>
    <t>Protección Sistema Motriz
Correa 220-CV-206-2</t>
  </si>
  <si>
    <t>Protección Sistema Tensor
Correa 220-CV-206-2</t>
  </si>
  <si>
    <t>Línea 6340-FP-3"-C3-1137-N</t>
  </si>
  <si>
    <t>Protección Sistema Motriz
 Correa 220-CV-206-2</t>
  </si>
  <si>
    <t>Protección Sistema Motriz
Correa 220-CV-206-2</t>
  </si>
  <si>
    <t>Línea 6340-FP-6"-C5-1150-N</t>
  </si>
  <si>
    <t>End Cap Manifold Transformador 230-TMT-011</t>
  </si>
  <si>
    <t>6”</t>
  </si>
  <si>
    <t>End Cap Manifold Protección Transformadores
220-TMT-011/013</t>
  </si>
  <si>
    <t>Protección Transformador
 220-TMT-011</t>
  </si>
  <si>
    <t>Rebose Estanque
6340-EST-001</t>
  </si>
  <si>
    <t>Pretil Derrame Estanque
6340-EST-001</t>
  </si>
  <si>
    <t>Drenaje Estanque
6340-EST-001</t>
  </si>
  <si>
    <t>Línea 6340-FP-3"-C3-1157-N</t>
  </si>
  <si>
    <t>Anillo Protección Transformador
230-TMT-011</t>
  </si>
  <si>
    <t>Línea 6340-FP-14"-C3-0963-HC</t>
  </si>
  <si>
    <t>End Cap Manifold Protección Correa Cola 220-CV-206-2</t>
  </si>
  <si>
    <t>Línea 6340-FP-4"-C3-1151-HC</t>
  </si>
  <si>
    <t>Protección Correa Cola
CV-220-CV-206-2</t>
  </si>
  <si>
    <t>Línea 6340-FP-3"-C3-1156-N</t>
  </si>
  <si>
    <t>Protección Transformador
230-TMT-011</t>
  </si>
  <si>
    <t>DR 15.5 / Clase 150</t>
  </si>
  <si>
    <t>Drenaje Pretil Estanque
6340-EST-001</t>
  </si>
  <si>
    <t>A piso Talud Plataforma
Sistema Red Incendio</t>
  </si>
  <si>
    <t>Línea 6340-FP-2"-C3-1149-N</t>
  </si>
  <si>
    <t>Línea6340-FP-3"-C3-1144-HC</t>
  </si>
  <si>
    <t>Protección Transformador
220-TMT-011</t>
  </si>
  <si>
    <t>Línea 6340-FP-3"-C5-1145-N</t>
  </si>
  <si>
    <t>Protección Transformador
220-TMT-013</t>
  </si>
  <si>
    <t>Estación de manguera
6340-ETM-200</t>
  </si>
  <si>
    <t>Estación de manguera
6340-ETM-201</t>
  </si>
  <si>
    <t>Estación de manguera
6340-ETM-202</t>
  </si>
  <si>
    <t>Estación de manguera
6340-ETM-203</t>
  </si>
  <si>
    <t>Estación de manguera
6340-ETM-204</t>
  </si>
  <si>
    <t>Estación de manguera
6340-ETM-205</t>
  </si>
  <si>
    <t>Estación de manguera
6340-ETM-206</t>
  </si>
  <si>
    <t>Estación de manguera
6340-ETM-207</t>
  </si>
  <si>
    <t>Estación de manguera
6340-ETM-208</t>
  </si>
  <si>
    <t>Estación de manguera
6340-ETM-209</t>
  </si>
  <si>
    <t>Estación de manguera
6340-ETM-210</t>
  </si>
  <si>
    <t>Estación de manguera
6340-ETM-211</t>
  </si>
  <si>
    <t>Estación de manguera
6340-ETM-212</t>
  </si>
  <si>
    <t>Estación de manguera
6340-ETM-213</t>
  </si>
  <si>
    <t>Estación de manguera
6340-ETM-214</t>
  </si>
  <si>
    <t>Estación de manguera
6340-ETM-215</t>
  </si>
  <si>
    <t>Estación de manguera
6340-ETM-216</t>
  </si>
  <si>
    <t>Estación de manguera
6340-ETM-217</t>
  </si>
  <si>
    <t>Estación de manguera
6340-ETM-218</t>
  </si>
  <si>
    <t>Estación de manguera
6340-ETM-219</t>
  </si>
  <si>
    <t>Estación de manguera
6340-ETM-220</t>
  </si>
  <si>
    <t>Estación de manguera
6340-ETM-221</t>
  </si>
  <si>
    <t>Estación de manguera
6340-ETM-222</t>
  </si>
  <si>
    <t>6340-FP-3"-C5-1223-N</t>
  </si>
  <si>
    <t>Estación de manguera
6340-ETM-223</t>
  </si>
  <si>
    <t>6340-FP-3"-C5-1224-N</t>
  </si>
  <si>
    <t>Estación de manguera
6340-ETM-224</t>
  </si>
  <si>
    <t>Estación de manguera
6340-ETM-225</t>
  </si>
  <si>
    <t>Estación de manguera
6340-ETM-226</t>
  </si>
  <si>
    <t>Estación de manguera
6340-ETM-227</t>
  </si>
  <si>
    <t>Estación de manguera
6340-ETM-228</t>
  </si>
  <si>
    <t>Estación de manguera
6340-ETM-229</t>
  </si>
  <si>
    <t>Estación de manguera
6340-ETM-230</t>
  </si>
  <si>
    <t>Estación de manguera
6340-ETM-231</t>
  </si>
  <si>
    <t>6340-FP-4"-C3-1232-N</t>
  </si>
  <si>
    <t>Estación de manguera
6340-ETM-232</t>
  </si>
  <si>
    <t>Estación de manguera
6340-ETM-233</t>
  </si>
  <si>
    <t>Estación de manguera
6340-ETM-234</t>
  </si>
  <si>
    <t>Estación de manguera
6340-ETM-235</t>
  </si>
  <si>
    <t>Estación de manguera
6340-ETM-236</t>
  </si>
  <si>
    <t>Estación de manguera
6340-ETM-237</t>
  </si>
  <si>
    <t>Estación de manguera
6340-ETM-238</t>
  </si>
  <si>
    <t>Estación de manguera
6340-ETM-239</t>
  </si>
  <si>
    <t>Estación de manguera
6340-ETM-240</t>
  </si>
  <si>
    <t>Estación de manguera
6340-ETM-241</t>
  </si>
  <si>
    <t>Estación de manguera
6340-ETM-242</t>
  </si>
  <si>
    <t>Estación de manguera
6340-ETM-243</t>
  </si>
  <si>
    <t>Estación de manguera
6340-ETM-244</t>
  </si>
  <si>
    <t>Estación de manguera
6340-ETM-245</t>
  </si>
  <si>
    <t>Estación de manguera
6340-ETM-246</t>
  </si>
  <si>
    <t>Estación de manguera
6340-ETM-247</t>
  </si>
  <si>
    <t>Estación de manguera
6340-ETM-248</t>
  </si>
  <si>
    <t>Estación de manguera
6340-ETM-249</t>
  </si>
  <si>
    <t>Estación de manguera
6340-ETM-250</t>
  </si>
  <si>
    <t>Estación de manguera
6340-ETM-251</t>
  </si>
  <si>
    <t>Estación de manguera
6340-ETM-252</t>
  </si>
  <si>
    <t>Estación de manguera
6340-ETM-253</t>
  </si>
  <si>
    <t>Estación de manguera
6340-ETM-254</t>
  </si>
  <si>
    <t>Estación de manguera
6340-ETM-255</t>
  </si>
  <si>
    <t>Estación de manguera
6340-ETM-256</t>
  </si>
  <si>
    <t>Estación de manguera
6340-ETM-257</t>
  </si>
  <si>
    <t>Estación de manguera
6340-ETM-258</t>
  </si>
  <si>
    <t>Línea 6340-FP-14"-C3-1072-HC</t>
  </si>
  <si>
    <t>Estación de manguera
6340-ETM-259</t>
  </si>
  <si>
    <t>Estación de manguera
6340-ETM-260</t>
  </si>
  <si>
    <t>Estación de manguera
6340-ETM-261</t>
  </si>
  <si>
    <t>Estación de manguera
6340-ETM-262</t>
  </si>
  <si>
    <t>Estación de manguera
6340-ETM-263</t>
  </si>
  <si>
    <t>Estación de manguera
6340-ETM-264</t>
  </si>
  <si>
    <t>Estación de manguera
6340-ETM-265</t>
  </si>
  <si>
    <t>Estación de manguera
6340-ETM-266</t>
  </si>
  <si>
    <t>Estación de manguera
6340-ETM-267</t>
  </si>
  <si>
    <t>Estación de manguera
6340-ETM-268</t>
  </si>
  <si>
    <t>Estación de manguera
6340-ETM-269</t>
  </si>
  <si>
    <t>Estación de manguera
6340-ETM-270</t>
  </si>
  <si>
    <t>Estación de manguera
6340-ETM-271</t>
  </si>
  <si>
    <t>Estación de manguera
6340-ETM-272</t>
  </si>
  <si>
    <t>Estación de manguera
6340-ETM-273</t>
  </si>
  <si>
    <t>Estación de manguera
6340-ETM-274</t>
  </si>
  <si>
    <t>Estación de manguera
6340-ETM-275</t>
  </si>
  <si>
    <t>Estación de manguera
6340-ETM-276</t>
  </si>
  <si>
    <t>Línea 6340-FP-14"-C5-1075-N</t>
  </si>
  <si>
    <t>Estación de manguera
6340-ETM-277</t>
  </si>
  <si>
    <t>Estación de manguera
6340-ETM-278</t>
  </si>
  <si>
    <t>Estación de manguera
6340-ETM-279</t>
  </si>
  <si>
    <t>Estación de manguera
6340-ETM-280</t>
  </si>
  <si>
    <t>Estación de manguera
6340-ETM-281</t>
  </si>
  <si>
    <t>Estación de manguera
6340-ETM-282</t>
  </si>
  <si>
    <t>Estación de manguera
6340-ETM-283</t>
  </si>
  <si>
    <t>Estación de manguera
6340-ETM-284</t>
  </si>
  <si>
    <t>Estación de manguera
6340-ETM-285</t>
  </si>
  <si>
    <t>Estación de manguera
6340-ETM-286</t>
  </si>
  <si>
    <t>Estación de manguera
6340-ETM-287</t>
  </si>
  <si>
    <t>Estación de manguera
6340-ETM-288</t>
  </si>
  <si>
    <t>Estación de manguera
6340-ETM-289</t>
  </si>
  <si>
    <t>Estación de manguera
6340-ETM-290</t>
  </si>
  <si>
    <t>Estación de manguera
6340-ETM-291</t>
  </si>
  <si>
    <t>Estación de manguera
6340-ETM-292</t>
  </si>
  <si>
    <t>Línea 6340-FP-12"-C5-1075-N</t>
  </si>
  <si>
    <t>Estación de manguera
6340-ETM-293</t>
  </si>
  <si>
    <t>Estación de manguera
6340-ETM-294</t>
  </si>
  <si>
    <t>Estación de manguera
6340-ETM-295</t>
  </si>
  <si>
    <t>Estación de manguera
6340-ETM-296</t>
  </si>
  <si>
    <t>Estación de manguera
6340-ETM-297</t>
  </si>
  <si>
    <t>Estación de manguera
6340-ETM-298</t>
  </si>
  <si>
    <t>Estación de manguera
6340-ETM-299</t>
  </si>
  <si>
    <t>Estación de manguera
6340-ETM-300</t>
  </si>
  <si>
    <t>Estación de manguera
6340-ETM-301</t>
  </si>
  <si>
    <t>Estación de manguera
6340-ETM-302</t>
  </si>
  <si>
    <t>Estación de manguera
6340-ETM-303</t>
  </si>
  <si>
    <t>Estación de manguera
6340-ETM-304</t>
  </si>
  <si>
    <t>Estación de manguera
6340-ETM-305</t>
  </si>
  <si>
    <t>Estación de manguera
6340-ETM-306</t>
  </si>
  <si>
    <t>Línea 6340-FP-12"-C5-1071-N</t>
  </si>
  <si>
    <t>Estación de manguera
6340-ETM-307</t>
  </si>
  <si>
    <t>Estación de manguera
6340-ETM-308</t>
  </si>
  <si>
    <t>Estación de manguera
6340-ETM-309</t>
  </si>
  <si>
    <t>6340-FP-4"-C5-1425-N</t>
  </si>
  <si>
    <t>6340-FP-4"-C5-1426-N</t>
  </si>
  <si>
    <t>6340-FP-4"-C5-1427-N</t>
  </si>
  <si>
    <t>6340-FP-4"-C5-1428-N</t>
  </si>
  <si>
    <t>6340-FP-4"-C5-1429-N</t>
  </si>
  <si>
    <t>6340-FP-4"-C5-1430-N</t>
  </si>
  <si>
    <t>6340-FP-4"-C5-1431-N</t>
  </si>
  <si>
    <t>6340-FP-4"-C5-1432-N</t>
  </si>
  <si>
    <t>Línea 6340-FP-10"-C2-0962-HC</t>
  </si>
  <si>
    <t>Línea 6340-FP-10"-C2-1503-N Línea 6340-FP-10"-C2-1501-N</t>
  </si>
  <si>
    <t>Bomba Eléctrica 6349-BOC-001</t>
  </si>
  <si>
    <t>Bomba Centrifuga 6349-BOC-002</t>
  </si>
  <si>
    <t>Bomba Centrifuga 6349-BOC-003</t>
  </si>
  <si>
    <t>Bomba Jockey 6349-BOC-004</t>
  </si>
  <si>
    <t>Flange Ciego</t>
  </si>
  <si>
    <t>End Cap Cabezal de Prueba</t>
  </si>
  <si>
    <t>End Cap Manifold Sala de Bombas</t>
  </si>
  <si>
    <t>Anillo Rociadores Protección Sala de
Bombas SCI</t>
  </si>
  <si>
    <t>Estanque Red de Incendio
6340-EST-001</t>
  </si>
  <si>
    <t>CUBICACIÓN ELEMENTOS DE CAÑERÍAS NUEVA LINEA DE IMPULSION DE REFINO</t>
  </si>
  <si>
    <t>Cañerias</t>
  </si>
  <si>
    <t>Diámetro Nominal
Cañería</t>
  </si>
  <si>
    <t>CAÑERÍA, HDPE PE100 PN16 - ISO 4427 -2, PE</t>
  </si>
  <si>
    <t>CAÑERÍA, HDPE PE100 PN16 - ISO 4427 -2, EXTREMOS PARA TERMOFUSIÓN</t>
  </si>
  <si>
    <t>CAÑERÍA, HDPE PE100 PN20 - ISO 4427 -2, PE</t>
  </si>
  <si>
    <t>CAÑERÍA, HDPE PE100 PN6</t>
  </si>
  <si>
    <t>CAÑERÍA, HDPE PE100 PN6 - ISO 4427 -2, EXTREMOS PARA TERMOFUSIÓN</t>
  </si>
  <si>
    <t>Flanges y Stub-end</t>
  </si>
  <si>
    <t>FLANGE CIEGO, ASME B16.47</t>
  </si>
  <si>
    <t>FLANGE CIEGO, ASME B16.47 SERIE A, #150, ASTM A182 GR. F316 REVESTIDA CON LÁMINA DE HDPE 3 MM</t>
  </si>
  <si>
    <t>FLANGE CIEGO, ASME B16.5</t>
  </si>
  <si>
    <t>FLANGE CIEGO, ASME B16.5 #150, ASTM A182 GR. F316 REVESTIDA CON LÁMINA DE HDPE 3 MM</t>
  </si>
  <si>
    <t>FLANGE DE RESPALDO</t>
  </si>
  <si>
    <t>FLANGE DE RESPALDO, ASME B16.5 #150, ASTM A182 Gr. F316</t>
  </si>
  <si>
    <t>FLANGE DE RESPALDO, ASME B16.5 #300, ASTM A182 Gr. F316</t>
  </si>
  <si>
    <t>FLANGE DE RESPALDO, AWWA C228 (275 PSI)</t>
  </si>
  <si>
    <t>FLANGE DE RESPALDO AWWA C228 CLASE E (275 PSI), ASTM A182 GR. F316</t>
  </si>
  <si>
    <t>FLANGE DE RESPALDO, AWWA C228 (300PSI)</t>
  </si>
  <si>
    <t>FLANGE DE RESPALDO AWWA C228 CLASE F (300 PSI), ASTM A182 GR. F316</t>
  </si>
  <si>
    <t>FLANGE LJ</t>
  </si>
  <si>
    <t>FLANGE LAP-JOINT, ASME B16.5 #300, ASTM A182 GR. F316.</t>
  </si>
  <si>
    <t>FLANGE LJ, ASME B16.5</t>
  </si>
  <si>
    <t>FLANGE DE RESPALDO, ASME B16.5 #150, ASTM A182 GR. F316</t>
  </si>
  <si>
    <t>3
FLANGE RING  1</t>
  </si>
  <si>
    <t>FLANGE RING, CL SF, FF, 300 PSI, AWWA C228</t>
  </si>
  <si>
    <t>STUB-END</t>
  </si>
  <si>
    <t>STUB-END, UNION POR TERMOFUSIÓN A TOPE, FABRICADO EN HDPE PE100, PN20, PRESIÓN NOMINAL IGUAL AL DE CAÑERÍA. DIMENSIONES POR DIN 16963/4</t>
  </si>
  <si>
    <t>STUB-END, UNION POR TERMOFUSIÓN A TOPE, FABRICADO EN HDPE PE100, PN16, PRESIÓN NOMINAL IGUAL AL DE CAÑERÍA. DIMENSIONES POR DIN 16963/4</t>
  </si>
  <si>
    <t>STUB-END PARA VALVULA MARIPOSA, HDPE, PECC100, PN20</t>
  </si>
  <si>
    <t>PORTA BRIDA DE RESPALDO (STUB-END), UNION POR TERMOFUSIÓN A TOPE, FABRICADO EN HDPE PE100, PN20, C/ CORTE REDUCTOR A 30°, BORDE INTERIOR, PARA USO CON VÁLVULA MARIPOSA. PRESIÓN NOMINAL IGUAL AL DE CAÑERÍA. DIMENSIONES POR DIN
16963/4</t>
  </si>
  <si>
    <t>PORTA BRIDA DE RESPALDO (STUB-END), UNION POR TERMOFUSIÓN A TOPE, FABRICADO EN HDPE PE100, PN20, C/ CORTE REDUCTOR A 30°, BORDE INTERIOR, PARA USO CON VÁLVULA MARIPOSA. PRESIÓN NOMINAL IGUAL AL DE CAÑERÍA. DIMENSIONES POR DIN 16963/4</t>
  </si>
  <si>
    <t>Diám. x Long. perno</t>
  </si>
  <si>
    <t>6.3     Pernos y Empaquetaduras</t>
  </si>
  <si>
    <t>MACHINE BOLT</t>
  </si>
  <si>
    <t>MACHINE BOLT, ASTM A193 GR. B8M, CON 1 TUERCA HEXAGONAL SEMIACABADA, MATERIAL SEGÚN ASTM A194 GR. 8M, ASME 18.2.1</t>
  </si>
  <si>
    <t>1¼” x 6¾”</t>
  </si>
  <si>
    <t>1½ ” x 8¼ ”</t>
  </si>
  <si>
    <t>ESPARRAGOS ROSCADOS</t>
  </si>
  <si>
    <t>1⅛” x 6¾”</t>
  </si>
  <si>
    <t>1⅛” x 6½ ”</t>
  </si>
  <si>
    <t>1½ ” x 11”</t>
  </si>
  <si>
    <t>GASKET</t>
  </si>
  <si>
    <t>EMPAQUETADURA, CARA COMPLETA (RF), 1/8" (3MM), VITON C, CLASE 150, ASME B16.21.</t>
  </si>
  <si>
    <t>EMPAQUETADURA, CARA COMPLETA (RF), 1/8" (3MM), VITON C, CLASE 300, ASME B16.21.</t>
  </si>
  <si>
    <t>EMPAQUETADURA, CARA COMPLETA (FF), 1/8" (3mm), TEFLÓN, PARA BRIDA B16.5 CLASE 150 ASME B16.21.</t>
  </si>
  <si>
    <t>6.4     Válvulas</t>
  </si>
  <si>
    <t>VÁLVULA DE MARIPOSA HIGH PERFOMANCE, LUG, CL150, FF</t>
  </si>
  <si>
    <t>VÁLVULA DE MARIPOSA, LUG, CL150, FF</t>
  </si>
  <si>
    <t>VÁLVULA DE MARIPOSA HIGH PERFOMANCE CLASE 150 SEGÚN B16.34, FLANGES SEGÚN B16.47, LUG, OPERADA POR ENGRANAJE, CUERPO TITANIO ASTM B367 GR C2, DISCO TITANIO ASTM B367 GR2, ASIENTO VITON C.</t>
  </si>
  <si>
    <t>VÁLVULA SOTENEDORA Y ALIVIO DE PRESIÓN</t>
  </si>
  <si>
    <t>VÁLVULA SOSTENEDORA Y ALIVIO DE PRESIÓN, CL 150, FF</t>
  </si>
  <si>
    <t>6.5     Fittings</t>
  </si>
  <si>
    <t>CODO 90°, FABRICADO EN HDPE PE10, PN16</t>
  </si>
  <si>
    <t>CODO 90°, FABRICADO EN HDPE PE10, PN16, PRESIÓN NOMINAL IGUAL A CAÑERÍA HDPE PN16. ISO 9080 &amp; ISO 12162. DIMENSIONES POR DIN 16963/1 .</t>
  </si>
  <si>
    <t>TEE RECTA FABRICADA EN HDPE PE100, PN16</t>
  </si>
  <si>
    <t>TEE RECTA FABRICADA EN HDPE PE100, PN16, PRESIÓN NOMINAL IGUAL A CAÑERÍA HDPE PN16. ISO 9080 &amp; ISO 12162. DIMENSIONES POR DIN 16963/2.</t>
  </si>
  <si>
    <t>REDUCCIÓN EXCENTRICA FABRICADA EN HDPE PE100, PN16, PRESIÓN NOMINAL IGUAL A CAÑERÍA HDPE PN16</t>
  </si>
  <si>
    <t>REDUCCIÓN EXCENTRICA FABRICADA EN HDPE PE100, PN16, PRESIÓN NOMINAL IGUAL A CAÑERÍA HDPE PN16. ISO 9080 &amp; ISO 12162. DIMENSIONES POR DIN 16963/13</t>
  </si>
  <si>
    <t>160x110</t>
  </si>
  <si>
    <t>315x160</t>
  </si>
  <si>
    <t>500x315</t>
  </si>
  <si>
    <t>630x315</t>
  </si>
  <si>
    <t>710x500</t>
  </si>
  <si>
    <t>900x710</t>
  </si>
  <si>
    <t>REDUCCIÓN EXCENTRICA FABRICADA EN HDPE PE100, PN20</t>
  </si>
  <si>
    <t>REDUCCIÓN EXCENTRICA FABRICADA EN HDPE PE100, PN20, PRESIÓN NOMINAL IGUAL A CAÑERÍA HDPE PN20. ISO 9080 &amp; ISO 12162. DIMENSIONES POR DIN 16963/13</t>
  </si>
  <si>
    <t>710x630</t>
  </si>
  <si>
    <t>6.6     Accesorios</t>
  </si>
  <si>
    <t>LISTADO DE MATERIALES VENTEO Ø200 EN TUBERÍA Ø900</t>
  </si>
  <si>
    <t>RAMAL DERIVACIÓN HDPE (SPIGOT) 900mm x 200mm, PN16, EF.</t>
  </si>
  <si>
    <t>COPLA HDPE PE160, PN16, EFW, ISO 4427-3.</t>
  </si>
  <si>
    <t>PORTA FLANGE DE RESPALDO (STUB-END), HDPE PE100, PN16, ISO 4427-3.</t>
  </si>
  <si>
    <t>FLANGE DE RESPALDO, ASME B16.5 #150, ASTM A182 GR.F316</t>
  </si>
  <si>
    <t>VÁLVULA DE BOLA CLASE 150, LUG, SEGÚN B16.34, FLANGES SEGÚN B16.5,
OPERACIÓN MANUAL, CUERPO PVDF, BOLA PVDF, ASIENTO VITON, SELLO PTFE, VÁSTAGO TITANIO ASTM B367 GR. 2</t>
  </si>
  <si>
    <t>8”</t>
  </si>
  <si>
    <t>EMPAQUETADURA NO METÁLICA, PTFE CON SLÍCE, 3,2MM, TIPO GARLOCK GYLON 3500 O EQUIVALENTE.</t>
  </si>
  <si>
    <t>LISTADO DE MATERIALES VENTEO Ø160 EN TUBERÍA Ø900</t>
  </si>
  <si>
    <t>VÁLVULA DE BOLA CLASE 150, LUG, SEGÚN B16.34, FLANGES SEGÚN B16.5, OPERACIÓN MANUAL, CUERPO PVDF, BOLA PVDF, ASIENTO VITON, SELLO
PTFE, VÁSTAGO TITANIO ASTM B367 GR. 2</t>
  </si>
  <si>
    <t>VÁLVULA DE VENTEO DE DOBLE / TRIPLE EFECTO, CLASE 150 SEGÚN AWWA C512, FLANGES SEGÚN B16.5, FLG, CUERPO PVDF, FLOTADOR EN
ESPUMA DE POLIETILENO, TRIM TITANIO ASTM B367 GR2, ASIENTO VITON C.</t>
  </si>
  <si>
    <t>MACHINE BOLT, ASTM A193 GR. B8M, CON 1 TUERCA HEXAGONAL
SEMIACABADA, MATERIAL SEGÚN ASTM A194 GR. 8M, ASME 18.2.1</t>
  </si>
  <si>
    <t>3/4"x 5¾”</t>
  </si>
  <si>
    <t>LISTADO DE MATERIALES VENTEO Ø110 EN TUBERÍA Ø900</t>
  </si>
  <si>
    <t>VÁLVULA DE VENTEO DE DOBLE / TRIPLE EFECTO, CLASE 150 SEGÚN
AWWA C512, FLANGES SEGÚN B16.5, FLG, CUERPO PVDF, FLOTADOR EN ESPUMA DE POLIETILENO, TRIM TITANIO ASTM B367 GR2, ASIENTO VITON C.</t>
  </si>
  <si>
    <t>EMPAQUETADURA NO METÁLICA, PTFE CON SLÍCE, 3,2MM, TIPO GARLOCK
GYLON 3500 O EQUIVALENTE.</t>
  </si>
  <si>
    <t>5/8 x 3 ½”</t>
  </si>
  <si>
    <t>LISTADO DE MATERIALES PARA ARRANQUE DE INSTRUMENTOS Ø110x63 EN TUBERÍA DE Ø900</t>
  </si>
  <si>
    <t>ENLACE REDUCTOR 110X63mm, PN16, EF.</t>
  </si>
  <si>
    <t>110x63</t>
  </si>
  <si>
    <t>2”</t>
  </si>
  <si>
    <t>CAÑERÍA SCH. 10S, SIN COSTURA, ASTM B861 GR. 2, EXTREMOS PLANOS</t>
  </si>
  <si>
    <t>TEE RECTA, TITANIO - ASME B16.9, ASTM B363 GR. WPT2, SCH STD, EXTREMOS BUTT WELDING</t>
  </si>
  <si>
    <t>CODO 90° - RL, TITANIO - ASME B16.9, ASTM B363 GR. WPT2, SCH STD, EXTREMOS BUTT WELDINGPAQUETADURA NO METÁLICA, PTFE CON SLÍCE,
3,2MM, TIPO GARLOCK GYLON 3500 O EQUIVALENTE.</t>
  </si>
  <si>
    <t>FLANGE SLIP-ON, ASME B16.5 #150, ASTM B363 GR. WPT2ERNO MAQUINA,
MATERIAL ASTM A193 GR. B8M, CON 1 TUERCA HEXAGONAL SEMIACABADA, MATERIAL SEGÚN ASTM A194 GR. 8M, ASME 18.2.1</t>
  </si>
  <si>
    <t>5/8” x 3 ¼”</t>
  </si>
  <si>
    <t>ESPARRAGOS ROSCADOS EN TODA SU LONGITUD MATERIAL ASTM A193 GR. B7, CON 2 TUERCAS PESADAS MATERIAL SEGÚN ASTM A194 GR. 2H,
CABEZA HEXAGONAL ASME 18.2.1</t>
  </si>
  <si>
    <t>5/8" x 4 ¼”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</si>
</sst>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* #,##0.00_ ;_ * \-#,##0.00_ ;_ * &quot;-&quot;??_ ;_ @_ "/>
    <numFmt numFmtId="167" formatCode="_ * #,##0.00_ ;_ * \-#,##0.00_ ;_ * &quot;-&quot;_ ;_ @_ "/>
    <numFmt numFmtId="168" formatCode="_-* #,##0_-;\-* #,##0_-;_-* &quot;-&quot;??_-;_-@_-"/>
    <numFmt numFmtId="169" formatCode="_-* #,##0.00\ _€_-;\-* #,##0.00\ _€_-;_-* &quot;-&quot;??\ _€_-;_-@_-"/>
    <numFmt numFmtId="170" formatCode="0.0"/>
    <numFmt numFmtId="171" formatCode="0.0%"/>
    <numFmt numFmtId="172" formatCode="_ * #,##0.00000_ ;_ * \-#,##0.00000_ ;_ * &quot;-&quot;_ ;_ @_ "/>
    <numFmt numFmtId="173" formatCode="_ * #,##0.0000_ ;_ * \-#,##0.0000_ ;_ * &quot;-&quot;_ ;_ @_ "/>
    <numFmt numFmtId="174" formatCode="_ * #,##0.0_ ;_ * \-#,##0.0_ ;_ * &quot;-&quot;_ ;_ @_ "/>
    <numFmt numFmtId="175" formatCode="#,##0.000"/>
    <numFmt numFmtId="176" formatCode="_ * #,##0.0_ ;_ * \-#,##0.0_ ;_ * &quot;-&quot;?_ ;_ @_ "/>
    <numFmt numFmtId="177" formatCode="&quot;$&quot;#,##0"/>
    <numFmt numFmtId="178" formatCode="#,##0.0"/>
    <numFmt numFmtId="179" formatCode="0.00&quot;kg&quot;"/>
    <numFmt numFmtId="180" formatCode="0.000\ &quot;m&quot;"/>
    <numFmt numFmtId="181" formatCode="0.00\ &quot;k/m3&quot;"/>
    <numFmt numFmtId="182" formatCode="0.00000"/>
    <numFmt numFmtId="183" formatCode="0.00\ &quot;m&quot;"/>
    <numFmt numFmtId="184" formatCode="0.00&quot;k/m&quot;"/>
    <numFmt numFmtId="185" formatCode="0.000000\ &quot;m&quot;"/>
    <numFmt numFmtId="186" formatCode="000"/>
    <numFmt numFmtId="187" formatCode="_ &quot;$&quot;* #,##0.00_ ;_ &quot;$&quot;* \-#,##0.00_ ;_ &quot;$&quot;* &quot;-&quot;_ ;_ @_ "/>
  </numFmts>
  <fonts count="4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22"/>
      <color theme="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4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EF8FC"/>
        <bgColor indexed="64"/>
      </patternFill>
    </fill>
    <fill>
      <patternFill patternType="solid">
        <fgColor rgb="FFFF67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theme="0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0" fontId="6" fillId="0" borderId="0"/>
    <xf numFmtId="43" fontId="9" fillId="0" borderId="0" applyFont="0" applyFill="0" applyBorder="0" applyAlignment="0" applyProtection="0"/>
    <xf numFmtId="0" fontId="9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165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8" fillId="26" borderId="0" applyNumberFormat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389">
    <xf numFmtId="0" fontId="0" fillId="0" borderId="0" xfId="0"/>
    <xf numFmtId="0" fontId="8" fillId="0" borderId="0" xfId="0" applyFont="1"/>
    <xf numFmtId="3" fontId="9" fillId="0" borderId="1" xfId="4" applyNumberFormat="1" applyBorder="1" applyAlignment="1">
      <alignment horizontal="center" vertical="center"/>
    </xf>
    <xf numFmtId="0" fontId="9" fillId="0" borderId="1" xfId="5" applyFont="1" applyBorder="1" applyAlignment="1">
      <alignment horizontal="left" vertical="center" wrapText="1"/>
    </xf>
    <xf numFmtId="0" fontId="9" fillId="0" borderId="1" xfId="6" applyNumberFormat="1" applyFont="1" applyFill="1" applyBorder="1" applyAlignment="1">
      <alignment horizontal="center" vertical="center"/>
    </xf>
    <xf numFmtId="3" fontId="10" fillId="2" borderId="1" xfId="7" applyNumberFormat="1" applyFont="1" applyFill="1" applyBorder="1" applyAlignment="1">
      <alignment horizontal="right" vertical="center" indent="1"/>
    </xf>
    <xf numFmtId="49" fontId="10" fillId="2" borderId="1" xfId="7" applyNumberFormat="1" applyFont="1" applyFill="1" applyBorder="1" applyAlignment="1">
      <alignment horizontal="center" vertical="center"/>
    </xf>
    <xf numFmtId="49" fontId="10" fillId="2" borderId="1" xfId="4" applyNumberFormat="1" applyFont="1" applyFill="1" applyBorder="1" applyAlignment="1">
      <alignment horizontal="left" vertical="center" wrapText="1"/>
    </xf>
    <xf numFmtId="0" fontId="10" fillId="2" borderId="1" xfId="6" applyNumberFormat="1" applyFont="1" applyFill="1" applyBorder="1" applyAlignment="1">
      <alignment horizontal="center" vertical="center"/>
    </xf>
    <xf numFmtId="3" fontId="10" fillId="3" borderId="1" xfId="7" applyNumberFormat="1" applyFont="1" applyFill="1" applyBorder="1" applyAlignment="1">
      <alignment horizontal="right" vertical="center" indent="1"/>
    </xf>
    <xf numFmtId="49" fontId="10" fillId="3" borderId="1" xfId="7" applyNumberFormat="1" applyFont="1" applyFill="1" applyBorder="1" applyAlignment="1">
      <alignment horizontal="center" vertical="center"/>
    </xf>
    <xf numFmtId="49" fontId="10" fillId="3" borderId="1" xfId="4" applyNumberFormat="1" applyFont="1" applyFill="1" applyBorder="1" applyAlignment="1">
      <alignment horizontal="left" vertical="center" wrapText="1"/>
    </xf>
    <xf numFmtId="0" fontId="9" fillId="4" borderId="1" xfId="6" applyNumberFormat="1" applyFont="1" applyFill="1" applyBorder="1" applyAlignment="1">
      <alignment horizontal="center" vertical="center"/>
    </xf>
    <xf numFmtId="0" fontId="9" fillId="0" borderId="1" xfId="9" applyFont="1" applyBorder="1" applyAlignment="1">
      <alignment horizontal="left" vertical="center" wrapText="1"/>
    </xf>
    <xf numFmtId="3" fontId="10" fillId="7" borderId="1" xfId="7" applyNumberFormat="1" applyFont="1" applyFill="1" applyBorder="1" applyAlignment="1">
      <alignment horizontal="right" vertical="center" indent="1"/>
    </xf>
    <xf numFmtId="49" fontId="10" fillId="7" borderId="1" xfId="7" applyNumberFormat="1" applyFont="1" applyFill="1" applyBorder="1" applyAlignment="1">
      <alignment horizontal="center" vertical="center"/>
    </xf>
    <xf numFmtId="49" fontId="10" fillId="7" borderId="1" xfId="4" applyNumberFormat="1" applyFont="1" applyFill="1" applyBorder="1" applyAlignment="1">
      <alignment horizontal="left" vertical="center" wrapText="1"/>
    </xf>
    <xf numFmtId="0" fontId="10" fillId="7" borderId="1" xfId="6" applyNumberFormat="1" applyFont="1" applyFill="1" applyBorder="1" applyAlignment="1">
      <alignment horizontal="center" vertical="center"/>
    </xf>
    <xf numFmtId="0" fontId="10" fillId="8" borderId="1" xfId="7" applyFont="1" applyFill="1" applyBorder="1" applyAlignment="1">
      <alignment horizontal="center" vertical="center" wrapText="1"/>
    </xf>
    <xf numFmtId="0" fontId="10" fillId="8" borderId="1" xfId="7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5" fillId="0" borderId="0" xfId="0" applyFont="1"/>
    <xf numFmtId="0" fontId="10" fillId="9" borderId="1" xfId="6" applyNumberFormat="1" applyFont="1" applyFill="1" applyBorder="1" applyAlignment="1">
      <alignment horizontal="center" vertical="center"/>
    </xf>
    <xf numFmtId="49" fontId="10" fillId="9" borderId="1" xfId="4" applyNumberFormat="1" applyFont="1" applyFill="1" applyBorder="1" applyAlignment="1">
      <alignment horizontal="left" vertical="center" wrapText="1"/>
    </xf>
    <xf numFmtId="49" fontId="10" fillId="9" borderId="1" xfId="7" applyNumberFormat="1" applyFont="1" applyFill="1" applyBorder="1" applyAlignment="1">
      <alignment horizontal="center" vertical="center"/>
    </xf>
    <xf numFmtId="3" fontId="10" fillId="9" borderId="1" xfId="7" applyNumberFormat="1" applyFont="1" applyFill="1" applyBorder="1" applyAlignment="1">
      <alignment horizontal="right" vertical="center" indent="1"/>
    </xf>
    <xf numFmtId="0" fontId="9" fillId="9" borderId="1" xfId="6" applyNumberFormat="1" applyFont="1" applyFill="1" applyBorder="1" applyAlignment="1">
      <alignment horizontal="center" vertical="center"/>
    </xf>
    <xf numFmtId="0" fontId="9" fillId="9" borderId="1" xfId="5" applyFont="1" applyFill="1" applyBorder="1" applyAlignment="1">
      <alignment horizontal="left" vertical="center" wrapText="1"/>
    </xf>
    <xf numFmtId="3" fontId="9" fillId="9" borderId="1" xfId="4" applyNumberFormat="1" applyFill="1" applyBorder="1" applyAlignment="1">
      <alignment horizontal="center" vertical="center"/>
    </xf>
    <xf numFmtId="10" fontId="7" fillId="4" borderId="15" xfId="2" applyNumberFormat="1" applyFont="1" applyFill="1" applyBorder="1" applyAlignment="1">
      <alignment horizontal="center" vertical="center"/>
    </xf>
    <xf numFmtId="2" fontId="7" fillId="4" borderId="16" xfId="0" applyNumberFormat="1" applyFont="1" applyFill="1" applyBorder="1" applyAlignment="1">
      <alignment horizontal="center" vertical="center"/>
    </xf>
    <xf numFmtId="10" fontId="7" fillId="4" borderId="15" xfId="0" applyNumberFormat="1" applyFont="1" applyFill="1" applyBorder="1" applyAlignment="1">
      <alignment horizontal="center" vertical="center"/>
    </xf>
    <xf numFmtId="9" fontId="7" fillId="0" borderId="0" xfId="2" applyFont="1" applyBorder="1" applyAlignment="1">
      <alignment horizontal="center" vertical="center"/>
    </xf>
    <xf numFmtId="1" fontId="7" fillId="0" borderId="0" xfId="2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/>
    <xf numFmtId="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/>
    <xf numFmtId="170" fontId="0" fillId="0" borderId="2" xfId="0" applyNumberFormat="1" applyBorder="1"/>
    <xf numFmtId="0" fontId="0" fillId="10" borderId="11" xfId="0" applyFill="1" applyBorder="1"/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" xfId="0" applyBorder="1"/>
    <xf numFmtId="0" fontId="0" fillId="10" borderId="2" xfId="0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0" fontId="17" fillId="0" borderId="10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7" fillId="0" borderId="1" xfId="0" applyFont="1" applyBorder="1" applyAlignment="1">
      <alignment horizontal="center" vertical="center"/>
    </xf>
    <xf numFmtId="168" fontId="7" fillId="0" borderId="0" xfId="1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7" fillId="16" borderId="10" xfId="0" applyFont="1" applyFill="1" applyBorder="1" applyAlignment="1">
      <alignment horizontal="center" vertical="center"/>
    </xf>
    <xf numFmtId="9" fontId="7" fillId="0" borderId="5" xfId="2" applyFont="1" applyBorder="1" applyAlignment="1">
      <alignment horizontal="center" vertical="center"/>
    </xf>
    <xf numFmtId="9" fontId="7" fillId="0" borderId="29" xfId="2" applyFont="1" applyBorder="1" applyAlignment="1">
      <alignment horizontal="center" vertical="center"/>
    </xf>
    <xf numFmtId="9" fontId="7" fillId="0" borderId="4" xfId="2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7" fillId="0" borderId="0" xfId="0" applyFont="1"/>
    <xf numFmtId="0" fontId="7" fillId="4" borderId="35" xfId="0" applyFont="1" applyFill="1" applyBorder="1" applyAlignment="1">
      <alignment horizontal="center" vertical="center"/>
    </xf>
    <xf numFmtId="170" fontId="7" fillId="4" borderId="35" xfId="0" applyNumberFormat="1" applyFont="1" applyFill="1" applyBorder="1" applyAlignment="1">
      <alignment horizontal="center" vertical="center"/>
    </xf>
    <xf numFmtId="1" fontId="7" fillId="4" borderId="36" xfId="0" applyNumberFormat="1" applyFont="1" applyFill="1" applyBorder="1" applyAlignment="1">
      <alignment horizontal="center" vertical="center"/>
    </xf>
    <xf numFmtId="170" fontId="0" fillId="4" borderId="1" xfId="0" applyNumberFormat="1" applyFill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 wrapText="1"/>
    </xf>
    <xf numFmtId="170" fontId="0" fillId="4" borderId="1" xfId="0" applyNumberFormat="1" applyFill="1" applyBorder="1" applyAlignment="1">
      <alignment horizontal="left" vertical="center"/>
    </xf>
    <xf numFmtId="0" fontId="13" fillId="0" borderId="20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170" fontId="14" fillId="0" borderId="10" xfId="0" applyNumberFormat="1" applyFont="1" applyBorder="1" applyAlignment="1">
      <alignment horizontal="center" vertical="center"/>
    </xf>
    <xf numFmtId="12" fontId="0" fillId="0" borderId="2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0" fillId="0" borderId="24" xfId="0" applyBorder="1"/>
    <xf numFmtId="0" fontId="0" fillId="0" borderId="41" xfId="0" applyBorder="1"/>
    <xf numFmtId="0" fontId="0" fillId="0" borderId="24" xfId="0" applyBorder="1" applyAlignment="1">
      <alignment horizontal="center"/>
    </xf>
    <xf numFmtId="0" fontId="17" fillId="12" borderId="8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18" borderId="40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41" xfId="0" applyFill="1" applyBorder="1"/>
    <xf numFmtId="0" fontId="0" fillId="18" borderId="41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3" xfId="0" applyFill="1" applyBorder="1"/>
    <xf numFmtId="0" fontId="17" fillId="12" borderId="7" xfId="0" applyFont="1" applyFill="1" applyBorder="1" applyAlignment="1">
      <alignment horizontal="center" vertical="center" wrapText="1"/>
    </xf>
    <xf numFmtId="170" fontId="21" fillId="0" borderId="1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7" fillId="16" borderId="1" xfId="0" applyFont="1" applyFill="1" applyBorder="1" applyAlignment="1">
      <alignment horizontal="center"/>
    </xf>
    <xf numFmtId="0" fontId="17" fillId="16" borderId="1" xfId="0" applyFont="1" applyFill="1" applyBorder="1" applyAlignment="1">
      <alignment horizontal="center" wrapText="1"/>
    </xf>
    <xf numFmtId="0" fontId="17" fillId="16" borderId="1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10" xfId="0" applyFont="1" applyBorder="1" applyAlignment="1">
      <alignment horizontal="right"/>
    </xf>
    <xf numFmtId="0" fontId="17" fillId="0" borderId="10" xfId="0" applyFont="1" applyBorder="1" applyAlignment="1">
      <alignment horizontal="center" vertical="center"/>
    </xf>
    <xf numFmtId="171" fontId="7" fillId="4" borderId="5" xfId="2" applyNumberFormat="1" applyFont="1" applyFill="1" applyBorder="1" applyAlignment="1">
      <alignment horizontal="center" vertical="center"/>
    </xf>
    <xf numFmtId="171" fontId="7" fillId="4" borderId="29" xfId="0" applyNumberFormat="1" applyFont="1" applyFill="1" applyBorder="1" applyAlignment="1">
      <alignment horizontal="center" vertical="center"/>
    </xf>
    <xf numFmtId="171" fontId="7" fillId="4" borderId="15" xfId="0" applyNumberFormat="1" applyFont="1" applyFill="1" applyBorder="1" applyAlignment="1">
      <alignment horizontal="center" vertical="center"/>
    </xf>
    <xf numFmtId="171" fontId="7" fillId="4" borderId="16" xfId="0" applyNumberFormat="1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 vertical="center"/>
    </xf>
    <xf numFmtId="0" fontId="10" fillId="18" borderId="29" xfId="7" applyFont="1" applyFill="1" applyBorder="1" applyAlignment="1">
      <alignment horizontal="center" vertical="center" wrapText="1"/>
    </xf>
    <xf numFmtId="0" fontId="10" fillId="6" borderId="10" xfId="7" applyFont="1" applyFill="1" applyBorder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7" fillId="11" borderId="1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34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170" fontId="7" fillId="4" borderId="48" xfId="0" applyNumberFormat="1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 wrapText="1"/>
    </xf>
    <xf numFmtId="170" fontId="0" fillId="4" borderId="18" xfId="0" applyNumberFormat="1" applyFill="1" applyBorder="1" applyAlignment="1">
      <alignment horizontal="center" vertical="center"/>
    </xf>
    <xf numFmtId="170" fontId="0" fillId="4" borderId="17" xfId="0" applyNumberForma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left"/>
    </xf>
    <xf numFmtId="0" fontId="24" fillId="11" borderId="12" xfId="0" applyFont="1" applyFill="1" applyBorder="1" applyAlignment="1">
      <alignment horizontal="center" vertical="center" wrapText="1"/>
    </xf>
    <xf numFmtId="0" fontId="24" fillId="20" borderId="10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4" fillId="0" borderId="0" xfId="1" applyNumberFormat="1" applyFont="1" applyFill="1" applyAlignment="1">
      <alignment horizontal="center" vertical="center"/>
    </xf>
    <xf numFmtId="165" fontId="4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/>
    <xf numFmtId="0" fontId="4" fillId="0" borderId="0" xfId="0" applyFont="1" applyAlignment="1">
      <alignment horizontal="left" vertical="center"/>
    </xf>
    <xf numFmtId="0" fontId="7" fillId="16" borderId="10" xfId="0" applyFont="1" applyFill="1" applyBorder="1" applyAlignment="1">
      <alignment horizontal="left" vertical="center" wrapText="1"/>
    </xf>
    <xf numFmtId="0" fontId="0" fillId="4" borderId="23" xfId="0" applyFill="1" applyBorder="1" applyAlignment="1">
      <alignment horizontal="center" vertical="center"/>
    </xf>
    <xf numFmtId="170" fontId="7" fillId="4" borderId="16" xfId="0" applyNumberFormat="1" applyFont="1" applyFill="1" applyBorder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70" fontId="7" fillId="4" borderId="29" xfId="0" applyNumberFormat="1" applyFont="1" applyFill="1" applyBorder="1" applyAlignment="1">
      <alignment horizontal="center" vertical="center"/>
    </xf>
    <xf numFmtId="0" fontId="10" fillId="7" borderId="23" xfId="6" applyNumberFormat="1" applyFont="1" applyFill="1" applyBorder="1" applyAlignment="1">
      <alignment horizontal="left" vertical="center"/>
    </xf>
    <xf numFmtId="0" fontId="10" fillId="9" borderId="23" xfId="6" applyNumberFormat="1" applyFont="1" applyFill="1" applyBorder="1" applyAlignment="1">
      <alignment horizontal="left" vertical="center"/>
    </xf>
    <xf numFmtId="0" fontId="10" fillId="2" borderId="23" xfId="6" applyNumberFormat="1" applyFont="1" applyFill="1" applyBorder="1" applyAlignment="1">
      <alignment horizontal="left" vertical="center"/>
    </xf>
    <xf numFmtId="0" fontId="9" fillId="0" borderId="23" xfId="6" applyNumberFormat="1" applyFont="1" applyFill="1" applyBorder="1" applyAlignment="1">
      <alignment horizontal="left" vertical="center"/>
    </xf>
    <xf numFmtId="0" fontId="9" fillId="9" borderId="23" xfId="6" applyNumberFormat="1" applyFont="1" applyFill="1" applyBorder="1" applyAlignment="1">
      <alignment horizontal="left" vertical="center"/>
    </xf>
    <xf numFmtId="0" fontId="10" fillId="3" borderId="23" xfId="6" applyNumberFormat="1" applyFont="1" applyFill="1" applyBorder="1" applyAlignment="1">
      <alignment horizontal="left" vertical="center"/>
    </xf>
    <xf numFmtId="49" fontId="9" fillId="0" borderId="1" xfId="4" applyNumberFormat="1" applyBorder="1" applyAlignment="1">
      <alignment horizontal="left" vertical="center" wrapText="1"/>
    </xf>
    <xf numFmtId="0" fontId="9" fillId="0" borderId="1" xfId="4" applyBorder="1" applyAlignment="1">
      <alignment horizontal="left" vertical="center"/>
    </xf>
    <xf numFmtId="0" fontId="9" fillId="0" borderId="26" xfId="4" applyBorder="1" applyAlignment="1">
      <alignment horizontal="left" vertical="center"/>
    </xf>
    <xf numFmtId="3" fontId="9" fillId="0" borderId="26" xfId="4" applyNumberFormat="1" applyBorder="1" applyAlignment="1">
      <alignment horizontal="center" vertical="center"/>
    </xf>
    <xf numFmtId="165" fontId="10" fillId="9" borderId="17" xfId="1" applyFont="1" applyFill="1" applyBorder="1" applyAlignment="1">
      <alignment horizontal="right" vertical="center" indent="1"/>
    </xf>
    <xf numFmtId="165" fontId="9" fillId="9" borderId="17" xfId="1" applyFont="1" applyFill="1" applyBorder="1" applyAlignment="1">
      <alignment horizontal="right" vertical="center" wrapText="1" indent="1"/>
    </xf>
    <xf numFmtId="165" fontId="10" fillId="7" borderId="17" xfId="1" applyFont="1" applyFill="1" applyBorder="1" applyAlignment="1">
      <alignment horizontal="right" vertical="center" indent="1"/>
    </xf>
    <xf numFmtId="165" fontId="10" fillId="2" borderId="17" xfId="1" applyFont="1" applyFill="1" applyBorder="1" applyAlignment="1">
      <alignment horizontal="right" vertical="center" indent="1"/>
    </xf>
    <xf numFmtId="165" fontId="9" fillId="0" borderId="17" xfId="1" applyFont="1" applyFill="1" applyBorder="1" applyAlignment="1">
      <alignment horizontal="right" vertical="center" wrapText="1" indent="1"/>
    </xf>
    <xf numFmtId="165" fontId="9" fillId="0" borderId="17" xfId="1" applyFont="1" applyBorder="1" applyAlignment="1">
      <alignment horizontal="right" vertical="center" indent="1"/>
    </xf>
    <xf numFmtId="165" fontId="9" fillId="0" borderId="17" xfId="1" applyFont="1" applyFill="1" applyBorder="1" applyAlignment="1">
      <alignment horizontal="right" vertical="center" indent="1"/>
    </xf>
    <xf numFmtId="165" fontId="10" fillId="3" borderId="17" xfId="1" applyFont="1" applyFill="1" applyBorder="1" applyAlignment="1">
      <alignment horizontal="right" vertical="center" indent="1"/>
    </xf>
    <xf numFmtId="165" fontId="9" fillId="0" borderId="47" xfId="1" applyFont="1" applyBorder="1" applyAlignment="1">
      <alignment horizontal="right" vertical="center" indent="1"/>
    </xf>
    <xf numFmtId="0" fontId="8" fillId="0" borderId="0" xfId="0" applyFont="1" applyAlignment="1">
      <alignment horizontal="center"/>
    </xf>
    <xf numFmtId="3" fontId="10" fillId="2" borderId="1" xfId="7" applyNumberFormat="1" applyFont="1" applyFill="1" applyBorder="1" applyAlignment="1">
      <alignment horizontal="center" vertical="center"/>
    </xf>
    <xf numFmtId="3" fontId="9" fillId="0" borderId="1" xfId="7" applyNumberFormat="1" applyBorder="1" applyAlignment="1">
      <alignment horizontal="center" vertical="center"/>
    </xf>
    <xf numFmtId="0" fontId="9" fillId="0" borderId="1" xfId="6" applyNumberFormat="1" applyFont="1" applyFill="1" applyBorder="1" applyAlignment="1">
      <alignment horizontal="right" vertical="center"/>
    </xf>
    <xf numFmtId="3" fontId="10" fillId="9" borderId="1" xfId="7" applyNumberFormat="1" applyFont="1" applyFill="1" applyBorder="1" applyAlignment="1">
      <alignment horizontal="center" vertical="center"/>
    </xf>
    <xf numFmtId="3" fontId="10" fillId="7" borderId="1" xfId="7" applyNumberFormat="1" applyFont="1" applyFill="1" applyBorder="1" applyAlignment="1">
      <alignment horizontal="center" vertical="center"/>
    </xf>
    <xf numFmtId="3" fontId="10" fillId="3" borderId="1" xfId="7" applyNumberFormat="1" applyFont="1" applyFill="1" applyBorder="1" applyAlignment="1">
      <alignment horizontal="center" vertical="center"/>
    </xf>
    <xf numFmtId="3" fontId="9" fillId="9" borderId="1" xfId="7" applyNumberFormat="1" applyFill="1" applyBorder="1" applyAlignment="1">
      <alignment horizontal="center" vertical="center"/>
    </xf>
    <xf numFmtId="49" fontId="9" fillId="9" borderId="1" xfId="4" applyNumberFormat="1" applyFill="1" applyBorder="1" applyAlignment="1">
      <alignment horizontal="center" vertical="center" wrapText="1"/>
    </xf>
    <xf numFmtId="49" fontId="10" fillId="9" borderId="1" xfId="4" applyNumberFormat="1" applyFont="1" applyFill="1" applyBorder="1" applyAlignment="1">
      <alignment horizontal="center" vertical="center" wrapText="1"/>
    </xf>
    <xf numFmtId="165" fontId="7" fillId="0" borderId="0" xfId="1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165" fontId="7" fillId="0" borderId="35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1" borderId="31" xfId="0" applyFont="1" applyFill="1" applyBorder="1" applyAlignment="1">
      <alignment horizontal="center" vertical="center"/>
    </xf>
    <xf numFmtId="0" fontId="7" fillId="21" borderId="33" xfId="0" applyFont="1" applyFill="1" applyBorder="1" applyAlignment="1">
      <alignment horizontal="left" vertical="center"/>
    </xf>
    <xf numFmtId="165" fontId="7" fillId="0" borderId="0" xfId="1" applyFont="1" applyAlignment="1">
      <alignment horizontal="center" vertical="center"/>
    </xf>
    <xf numFmtId="165" fontId="7" fillId="21" borderId="46" xfId="1" applyFont="1" applyFill="1" applyBorder="1" applyAlignment="1">
      <alignment horizontal="center" vertical="center"/>
    </xf>
    <xf numFmtId="0" fontId="7" fillId="21" borderId="23" xfId="0" applyFont="1" applyFill="1" applyBorder="1" applyAlignment="1">
      <alignment horizontal="center" vertical="center"/>
    </xf>
    <xf numFmtId="0" fontId="7" fillId="21" borderId="24" xfId="0" applyFont="1" applyFill="1" applyBorder="1" applyAlignment="1">
      <alignment horizontal="left" vertical="center"/>
    </xf>
    <xf numFmtId="165" fontId="7" fillId="0" borderId="29" xfId="1" applyFont="1" applyBorder="1" applyAlignment="1">
      <alignment horizontal="center" vertical="center"/>
    </xf>
    <xf numFmtId="165" fontId="7" fillId="0" borderId="5" xfId="1" applyFont="1" applyBorder="1" applyAlignment="1">
      <alignment horizontal="center" vertical="center"/>
    </xf>
    <xf numFmtId="3" fontId="28" fillId="22" borderId="31" xfId="0" applyNumberFormat="1" applyFont="1" applyFill="1" applyBorder="1" applyAlignment="1" applyProtection="1">
      <alignment horizontal="center" vertical="center"/>
      <protection locked="0"/>
    </xf>
    <xf numFmtId="3" fontId="28" fillId="22" borderId="32" xfId="0" applyNumberFormat="1" applyFont="1" applyFill="1" applyBorder="1" applyAlignment="1" applyProtection="1">
      <alignment horizontal="center" vertical="center" wrapText="1"/>
      <protection locked="0"/>
    </xf>
    <xf numFmtId="0" fontId="28" fillId="22" borderId="32" xfId="0" applyFont="1" applyFill="1" applyBorder="1" applyAlignment="1">
      <alignment horizontal="left" vertical="center" wrapText="1"/>
    </xf>
    <xf numFmtId="3" fontId="28" fillId="22" borderId="32" xfId="0" applyNumberFormat="1" applyFont="1" applyFill="1" applyBorder="1" applyAlignment="1" applyProtection="1">
      <alignment horizontal="center" vertical="center"/>
      <protection locked="0"/>
    </xf>
    <xf numFmtId="165" fontId="28" fillId="22" borderId="51" xfId="1" applyFont="1" applyFill="1" applyBorder="1" applyAlignment="1" applyProtection="1">
      <alignment horizontal="center" vertical="center"/>
      <protection locked="0"/>
    </xf>
    <xf numFmtId="165" fontId="28" fillId="14" borderId="31" xfId="1" applyFont="1" applyFill="1" applyBorder="1" applyAlignment="1" applyProtection="1">
      <alignment horizontal="center" vertical="center"/>
      <protection locked="0"/>
    </xf>
    <xf numFmtId="165" fontId="28" fillId="23" borderId="51" xfId="1" applyFont="1" applyFill="1" applyBorder="1" applyAlignment="1" applyProtection="1">
      <alignment horizontal="center" vertical="center"/>
      <protection locked="0"/>
    </xf>
    <xf numFmtId="165" fontId="28" fillId="22" borderId="35" xfId="1" applyFont="1" applyFill="1" applyBorder="1" applyAlignment="1" applyProtection="1">
      <alignment horizontal="center" vertical="center"/>
      <protection locked="0"/>
    </xf>
    <xf numFmtId="165" fontId="28" fillId="23" borderId="32" xfId="1" applyFont="1" applyFill="1" applyBorder="1" applyAlignment="1" applyProtection="1">
      <alignment horizontal="center" vertical="center"/>
      <protection locked="0"/>
    </xf>
    <xf numFmtId="165" fontId="28" fillId="24" borderId="32" xfId="1" applyFont="1" applyFill="1" applyBorder="1" applyAlignment="1" applyProtection="1">
      <alignment horizontal="center" vertical="center"/>
      <protection locked="0"/>
    </xf>
    <xf numFmtId="165" fontId="28" fillId="15" borderId="33" xfId="1" applyFont="1" applyFill="1" applyBorder="1" applyAlignment="1" applyProtection="1">
      <alignment horizontal="center" vertical="center"/>
      <protection locked="0"/>
    </xf>
    <xf numFmtId="165" fontId="28" fillId="22" borderId="52" xfId="1" quotePrefix="1" applyFont="1" applyFill="1" applyBorder="1" applyAlignment="1" applyProtection="1">
      <alignment horizontal="center" vertical="center"/>
      <protection locked="0"/>
    </xf>
    <xf numFmtId="165" fontId="28" fillId="25" borderId="1" xfId="1" applyFont="1" applyFill="1" applyBorder="1" applyAlignment="1" applyProtection="1">
      <alignment horizontal="center" vertical="center"/>
      <protection locked="0"/>
    </xf>
    <xf numFmtId="165" fontId="28" fillId="25" borderId="1" xfId="1" quotePrefix="1" applyFont="1" applyFill="1" applyBorder="1" applyAlignment="1" applyProtection="1">
      <alignment horizontal="center" vertical="center" wrapText="1"/>
      <protection locked="0"/>
    </xf>
    <xf numFmtId="165" fontId="28" fillId="13" borderId="1" xfId="1" quotePrefix="1" applyFont="1" applyFill="1" applyBorder="1" applyAlignment="1" applyProtection="1">
      <alignment horizontal="center" vertical="center" wrapText="1"/>
      <protection locked="0"/>
    </xf>
    <xf numFmtId="165" fontId="28" fillId="23" borderId="1" xfId="1" quotePrefix="1" applyFont="1" applyFill="1" applyBorder="1" applyAlignment="1" applyProtection="1">
      <alignment horizontal="center" vertical="center" wrapText="1"/>
      <protection locked="0"/>
    </xf>
    <xf numFmtId="3" fontId="10" fillId="7" borderId="2" xfId="7" applyNumberFormat="1" applyFont="1" applyFill="1" applyBorder="1" applyAlignment="1">
      <alignment horizontal="right" vertical="center" indent="1"/>
    </xf>
    <xf numFmtId="49" fontId="10" fillId="7" borderId="2" xfId="4" applyNumberFormat="1" applyFont="1" applyFill="1" applyBorder="1" applyAlignment="1">
      <alignment horizontal="left" vertical="center" wrapText="1"/>
    </xf>
    <xf numFmtId="49" fontId="10" fillId="7" borderId="2" xfId="7" applyNumberFormat="1" applyFont="1" applyFill="1" applyBorder="1" applyAlignment="1">
      <alignment horizontal="center" vertical="center"/>
    </xf>
    <xf numFmtId="165" fontId="10" fillId="7" borderId="18" xfId="1" applyFont="1" applyFill="1" applyBorder="1" applyAlignment="1">
      <alignment horizontal="right" vertical="center" indent="1"/>
    </xf>
    <xf numFmtId="165" fontId="10" fillId="7" borderId="21" xfId="1" applyFont="1" applyFill="1" applyBorder="1" applyAlignment="1">
      <alignment horizontal="right" vertical="center" indent="1"/>
    </xf>
    <xf numFmtId="165" fontId="10" fillId="7" borderId="45" xfId="1" applyFont="1" applyFill="1" applyBorder="1" applyAlignment="1">
      <alignment horizontal="right" vertical="center" indent="1"/>
    </xf>
    <xf numFmtId="165" fontId="10" fillId="7" borderId="2" xfId="1" applyFont="1" applyFill="1" applyBorder="1" applyAlignment="1">
      <alignment horizontal="right" vertical="center" indent="1"/>
    </xf>
    <xf numFmtId="165" fontId="10" fillId="7" borderId="22" xfId="1" applyFont="1" applyFill="1" applyBorder="1" applyAlignment="1">
      <alignment horizontal="right" vertical="center" indent="1"/>
    </xf>
    <xf numFmtId="165" fontId="10" fillId="7" borderId="43" xfId="1" applyFont="1" applyFill="1" applyBorder="1" applyAlignment="1">
      <alignment horizontal="right" vertical="center" indent="1"/>
    </xf>
    <xf numFmtId="165" fontId="10" fillId="7" borderId="2" xfId="1" applyFont="1" applyFill="1" applyBorder="1" applyAlignment="1">
      <alignment horizontal="center" vertical="center"/>
    </xf>
    <xf numFmtId="165" fontId="10" fillId="3" borderId="23" xfId="1" applyFont="1" applyFill="1" applyBorder="1" applyAlignment="1">
      <alignment horizontal="right" vertical="center" indent="1"/>
    </xf>
    <xf numFmtId="165" fontId="10" fillId="3" borderId="46" xfId="1" applyFont="1" applyFill="1" applyBorder="1" applyAlignment="1">
      <alignment horizontal="right" vertical="center" indent="1"/>
    </xf>
    <xf numFmtId="165" fontId="10" fillId="3" borderId="1" xfId="1" applyFont="1" applyFill="1" applyBorder="1" applyAlignment="1">
      <alignment horizontal="right" vertical="center" indent="1"/>
    </xf>
    <xf numFmtId="165" fontId="10" fillId="3" borderId="24" xfId="1" applyFont="1" applyFill="1" applyBorder="1" applyAlignment="1">
      <alignment horizontal="right" vertical="center" indent="1"/>
    </xf>
    <xf numFmtId="165" fontId="10" fillId="3" borderId="44" xfId="1" applyFont="1" applyFill="1" applyBorder="1" applyAlignment="1">
      <alignment horizontal="right" vertical="center" indent="1"/>
    </xf>
    <xf numFmtId="165" fontId="10" fillId="3" borderId="1" xfId="1" applyFont="1" applyFill="1" applyBorder="1" applyAlignment="1">
      <alignment horizontal="center" vertical="center"/>
    </xf>
    <xf numFmtId="3" fontId="9" fillId="0" borderId="1" xfId="7" applyNumberFormat="1" applyBorder="1" applyAlignment="1">
      <alignment horizontal="right" vertical="center" indent="1"/>
    </xf>
    <xf numFmtId="0" fontId="9" fillId="0" borderId="1" xfId="4" applyBorder="1" applyAlignment="1">
      <alignment horizontal="center" vertical="center"/>
    </xf>
    <xf numFmtId="165" fontId="9" fillId="0" borderId="23" xfId="1" applyFont="1" applyBorder="1" applyAlignment="1">
      <alignment horizontal="right" vertical="center" indent="1"/>
    </xf>
    <xf numFmtId="165" fontId="9" fillId="0" borderId="46" xfId="1" applyFont="1" applyBorder="1" applyAlignment="1">
      <alignment horizontal="right" vertical="center" indent="1"/>
    </xf>
    <xf numFmtId="165" fontId="9" fillId="0" borderId="1" xfId="1" applyFont="1" applyBorder="1" applyAlignment="1">
      <alignment horizontal="right" vertical="center" indent="1"/>
    </xf>
    <xf numFmtId="165" fontId="9" fillId="0" borderId="24" xfId="1" applyFont="1" applyBorder="1" applyAlignment="1">
      <alignment horizontal="right" vertical="center" indent="1"/>
    </xf>
    <xf numFmtId="165" fontId="9" fillId="0" borderId="53" xfId="1" applyFont="1" applyBorder="1" applyAlignment="1">
      <alignment horizontal="right" vertical="center" indent="1"/>
    </xf>
    <xf numFmtId="165" fontId="9" fillId="0" borderId="44" xfId="1" applyFont="1" applyBorder="1" applyAlignment="1">
      <alignment horizontal="right" vertical="center" indent="1"/>
    </xf>
    <xf numFmtId="167" fontId="9" fillId="0" borderId="1" xfId="1" applyNumberFormat="1" applyFont="1" applyBorder="1" applyAlignment="1">
      <alignment horizontal="center" vertical="center"/>
    </xf>
    <xf numFmtId="165" fontId="9" fillId="0" borderId="1" xfId="1" applyFont="1" applyBorder="1" applyAlignment="1">
      <alignment horizontal="center" vertical="center"/>
    </xf>
    <xf numFmtId="165" fontId="10" fillId="7" borderId="23" xfId="1" applyFont="1" applyFill="1" applyBorder="1" applyAlignment="1">
      <alignment horizontal="right" vertical="center" indent="1"/>
    </xf>
    <xf numFmtId="165" fontId="10" fillId="7" borderId="46" xfId="1" applyFont="1" applyFill="1" applyBorder="1" applyAlignment="1">
      <alignment horizontal="right" vertical="center" indent="1"/>
    </xf>
    <xf numFmtId="165" fontId="10" fillId="7" borderId="1" xfId="1" applyFont="1" applyFill="1" applyBorder="1" applyAlignment="1">
      <alignment horizontal="right" vertical="center" indent="1"/>
    </xf>
    <xf numFmtId="165" fontId="10" fillId="7" borderId="24" xfId="1" applyFont="1" applyFill="1" applyBorder="1" applyAlignment="1">
      <alignment horizontal="right" vertical="center" indent="1"/>
    </xf>
    <xf numFmtId="165" fontId="10" fillId="7" borderId="44" xfId="1" applyFont="1" applyFill="1" applyBorder="1" applyAlignment="1">
      <alignment horizontal="right" vertical="center" indent="1"/>
    </xf>
    <xf numFmtId="165" fontId="10" fillId="7" borderId="1" xfId="1" applyFont="1" applyFill="1" applyBorder="1" applyAlignment="1">
      <alignment horizontal="center" vertical="center"/>
    </xf>
    <xf numFmtId="165" fontId="10" fillId="9" borderId="23" xfId="1" applyFont="1" applyFill="1" applyBorder="1" applyAlignment="1">
      <alignment horizontal="right" vertical="center" indent="1"/>
    </xf>
    <xf numFmtId="165" fontId="10" fillId="9" borderId="46" xfId="1" applyFont="1" applyFill="1" applyBorder="1" applyAlignment="1">
      <alignment horizontal="right" vertical="center" indent="1"/>
    </xf>
    <xf numFmtId="165" fontId="10" fillId="9" borderId="1" xfId="1" applyFont="1" applyFill="1" applyBorder="1" applyAlignment="1">
      <alignment horizontal="right" vertical="center" indent="1"/>
    </xf>
    <xf numFmtId="165" fontId="10" fillId="9" borderId="24" xfId="1" applyFont="1" applyFill="1" applyBorder="1" applyAlignment="1">
      <alignment horizontal="right" vertical="center" indent="1"/>
    </xf>
    <xf numFmtId="165" fontId="10" fillId="9" borderId="44" xfId="1" applyFont="1" applyFill="1" applyBorder="1" applyAlignment="1">
      <alignment horizontal="right" vertical="center" indent="1"/>
    </xf>
    <xf numFmtId="165" fontId="10" fillId="2" borderId="23" xfId="1" applyFont="1" applyFill="1" applyBorder="1" applyAlignment="1">
      <alignment horizontal="right" vertical="center" indent="1"/>
    </xf>
    <xf numFmtId="165" fontId="10" fillId="2" borderId="46" xfId="1" applyFont="1" applyFill="1" applyBorder="1" applyAlignment="1">
      <alignment horizontal="right" vertical="center" indent="1"/>
    </xf>
    <xf numFmtId="165" fontId="10" fillId="2" borderId="1" xfId="1" applyFont="1" applyFill="1" applyBorder="1" applyAlignment="1">
      <alignment horizontal="right" vertical="center" indent="1"/>
    </xf>
    <xf numFmtId="165" fontId="10" fillId="2" borderId="24" xfId="1" applyFont="1" applyFill="1" applyBorder="1" applyAlignment="1">
      <alignment horizontal="right" vertical="center" indent="1"/>
    </xf>
    <xf numFmtId="165" fontId="10" fillId="2" borderId="44" xfId="1" applyFont="1" applyFill="1" applyBorder="1" applyAlignment="1">
      <alignment horizontal="right" vertical="center" indent="1"/>
    </xf>
    <xf numFmtId="165" fontId="10" fillId="2" borderId="1" xfId="1" applyFont="1" applyFill="1" applyBorder="1" applyAlignment="1">
      <alignment horizontal="center" vertical="center"/>
    </xf>
    <xf numFmtId="165" fontId="9" fillId="0" borderId="23" xfId="1" applyFont="1" applyFill="1" applyBorder="1" applyAlignment="1">
      <alignment horizontal="right" vertical="center" wrapText="1" indent="1"/>
    </xf>
    <xf numFmtId="165" fontId="9" fillId="0" borderId="1" xfId="1" applyFont="1" applyFill="1" applyBorder="1" applyAlignment="1">
      <alignment horizontal="right" vertical="center" wrapText="1" indent="1"/>
    </xf>
    <xf numFmtId="165" fontId="9" fillId="0" borderId="1" xfId="1" applyFont="1" applyFill="1" applyBorder="1" applyAlignment="1">
      <alignment horizontal="center" vertical="center" wrapText="1"/>
    </xf>
    <xf numFmtId="165" fontId="9" fillId="0" borderId="46" xfId="1" applyFont="1" applyFill="1" applyBorder="1" applyAlignment="1">
      <alignment horizontal="right" vertical="center" indent="1"/>
    </xf>
    <xf numFmtId="165" fontId="9" fillId="0" borderId="44" xfId="1" applyFont="1" applyFill="1" applyBorder="1" applyAlignment="1">
      <alignment horizontal="right" vertical="center" indent="1"/>
    </xf>
    <xf numFmtId="165" fontId="9" fillId="0" borderId="1" xfId="1" applyFont="1" applyFill="1" applyBorder="1" applyAlignment="1">
      <alignment horizontal="right" vertical="center" indent="1"/>
    </xf>
    <xf numFmtId="165" fontId="9" fillId="9" borderId="23" xfId="1" applyFont="1" applyFill="1" applyBorder="1" applyAlignment="1">
      <alignment horizontal="right" vertical="center" wrapText="1" indent="1"/>
    </xf>
    <xf numFmtId="165" fontId="9" fillId="9" borderId="17" xfId="1" applyFont="1" applyFill="1" applyBorder="1" applyAlignment="1">
      <alignment horizontal="right" vertical="center" indent="1"/>
    </xf>
    <xf numFmtId="165" fontId="9" fillId="9" borderId="46" xfId="1" applyFont="1" applyFill="1" applyBorder="1" applyAlignment="1">
      <alignment horizontal="right" vertical="center" indent="1"/>
    </xf>
    <xf numFmtId="165" fontId="9" fillId="9" borderId="23" xfId="1" applyFont="1" applyFill="1" applyBorder="1" applyAlignment="1">
      <alignment horizontal="right" vertical="center" indent="1"/>
    </xf>
    <xf numFmtId="165" fontId="9" fillId="9" borderId="1" xfId="1" applyFont="1" applyFill="1" applyBorder="1" applyAlignment="1">
      <alignment horizontal="right" vertical="center" indent="1"/>
    </xf>
    <xf numFmtId="165" fontId="9" fillId="9" borderId="24" xfId="1" applyFont="1" applyFill="1" applyBorder="1" applyAlignment="1">
      <alignment horizontal="right" vertical="center" indent="1"/>
    </xf>
    <xf numFmtId="165" fontId="9" fillId="9" borderId="44" xfId="1" applyFont="1" applyFill="1" applyBorder="1" applyAlignment="1">
      <alignment horizontal="right" vertical="center" indent="1"/>
    </xf>
    <xf numFmtId="165" fontId="9" fillId="0" borderId="23" xfId="1" applyFont="1" applyFill="1" applyBorder="1" applyAlignment="1">
      <alignment horizontal="right" vertical="center" indent="1"/>
    </xf>
    <xf numFmtId="165" fontId="9" fillId="0" borderId="1" xfId="1" applyFont="1" applyFill="1" applyBorder="1" applyAlignment="1">
      <alignment horizontal="center" vertical="center"/>
    </xf>
    <xf numFmtId="3" fontId="10" fillId="0" borderId="1" xfId="7" applyNumberFormat="1" applyFont="1" applyBorder="1" applyAlignment="1">
      <alignment horizontal="right" vertical="center" indent="1"/>
    </xf>
    <xf numFmtId="49" fontId="10" fillId="0" borderId="1" xfId="4" applyNumberFormat="1" applyFont="1" applyBorder="1" applyAlignment="1">
      <alignment horizontal="left" vertical="center" wrapText="1"/>
    </xf>
    <xf numFmtId="49" fontId="10" fillId="0" borderId="1" xfId="7" applyNumberFormat="1" applyFont="1" applyBorder="1" applyAlignment="1">
      <alignment horizontal="center" vertical="center"/>
    </xf>
    <xf numFmtId="165" fontId="10" fillId="0" borderId="17" xfId="1" applyFont="1" applyFill="1" applyBorder="1" applyAlignment="1">
      <alignment horizontal="right" vertical="center" indent="1"/>
    </xf>
    <xf numFmtId="165" fontId="10" fillId="0" borderId="46" xfId="1" applyFont="1" applyFill="1" applyBorder="1" applyAlignment="1">
      <alignment horizontal="right" vertical="center" indent="1"/>
    </xf>
    <xf numFmtId="165" fontId="10" fillId="0" borderId="44" xfId="1" applyFont="1" applyFill="1" applyBorder="1" applyAlignment="1">
      <alignment horizontal="right" vertical="center" indent="1"/>
    </xf>
    <xf numFmtId="3" fontId="9" fillId="0" borderId="1" xfId="4" applyNumberFormat="1" applyBorder="1" applyAlignment="1">
      <alignment horizontal="right" vertical="center" indent="1"/>
    </xf>
    <xf numFmtId="3" fontId="9" fillId="0" borderId="26" xfId="4" applyNumberFormat="1" applyBorder="1" applyAlignment="1">
      <alignment horizontal="right" vertical="center" indent="1"/>
    </xf>
    <xf numFmtId="165" fontId="9" fillId="0" borderId="25" xfId="1" applyFont="1" applyBorder="1" applyAlignment="1">
      <alignment horizontal="right" vertical="center" indent="1"/>
    </xf>
    <xf numFmtId="165" fontId="9" fillId="0" borderId="36" xfId="1" applyFont="1" applyBorder="1" applyAlignment="1">
      <alignment horizontal="right" vertical="center" indent="1"/>
    </xf>
    <xf numFmtId="165" fontId="9" fillId="0" borderId="26" xfId="1" applyFont="1" applyBorder="1" applyAlignment="1">
      <alignment horizontal="right" vertical="center" indent="1"/>
    </xf>
    <xf numFmtId="165" fontId="9" fillId="0" borderId="27" xfId="1" applyFont="1" applyBorder="1" applyAlignment="1">
      <alignment horizontal="right" vertical="center" indent="1"/>
    </xf>
    <xf numFmtId="165" fontId="9" fillId="0" borderId="54" xfId="1" applyFont="1" applyBorder="1" applyAlignment="1">
      <alignment horizontal="right" vertical="center" indent="1"/>
    </xf>
    <xf numFmtId="167" fontId="7" fillId="0" borderId="0" xfId="1" applyNumberFormat="1" applyFont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2" fontId="28" fillId="13" borderId="1" xfId="1" applyNumberFormat="1" applyFont="1" applyFill="1" applyBorder="1" applyAlignment="1" applyProtection="1">
      <alignment horizontal="center" vertical="center"/>
      <protection locked="0"/>
    </xf>
    <xf numFmtId="2" fontId="10" fillId="3" borderId="1" xfId="1" applyNumberFormat="1" applyFont="1" applyFill="1" applyBorder="1" applyAlignment="1">
      <alignment horizontal="center" vertical="center"/>
    </xf>
    <xf numFmtId="2" fontId="9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1" fontId="10" fillId="7" borderId="21" xfId="6" applyNumberFormat="1" applyFont="1" applyFill="1" applyBorder="1" applyAlignment="1">
      <alignment horizontal="left" vertical="center"/>
    </xf>
    <xf numFmtId="1" fontId="10" fillId="3" borderId="23" xfId="6" applyNumberFormat="1" applyFont="1" applyFill="1" applyBorder="1" applyAlignment="1">
      <alignment horizontal="left" vertical="center"/>
    </xf>
    <xf numFmtId="1" fontId="9" fillId="0" borderId="23" xfId="6" applyNumberFormat="1" applyFont="1" applyFill="1" applyBorder="1" applyAlignment="1">
      <alignment horizontal="left" vertical="center"/>
    </xf>
    <xf numFmtId="1" fontId="10" fillId="7" borderId="23" xfId="6" applyNumberFormat="1" applyFont="1" applyFill="1" applyBorder="1" applyAlignment="1">
      <alignment horizontal="left" vertical="center"/>
    </xf>
    <xf numFmtId="1" fontId="10" fillId="9" borderId="23" xfId="6" applyNumberFormat="1" applyFont="1" applyFill="1" applyBorder="1" applyAlignment="1">
      <alignment horizontal="left" vertical="center"/>
    </xf>
    <xf numFmtId="1" fontId="10" fillId="2" borderId="23" xfId="6" applyNumberFormat="1" applyFont="1" applyFill="1" applyBorder="1" applyAlignment="1">
      <alignment horizontal="left" vertical="center"/>
    </xf>
    <xf numFmtId="1" fontId="9" fillId="9" borderId="23" xfId="6" applyNumberFormat="1" applyFont="1" applyFill="1" applyBorder="1" applyAlignment="1">
      <alignment horizontal="left" vertical="center"/>
    </xf>
    <xf numFmtId="1" fontId="10" fillId="0" borderId="23" xfId="6" applyNumberFormat="1" applyFont="1" applyFill="1" applyBorder="1" applyAlignment="1">
      <alignment horizontal="left" vertical="center"/>
    </xf>
    <xf numFmtId="1" fontId="9" fillId="0" borderId="25" xfId="6" applyNumberFormat="1" applyFont="1" applyFill="1" applyBorder="1" applyAlignment="1">
      <alignment horizontal="left" vertical="center"/>
    </xf>
    <xf numFmtId="0" fontId="10" fillId="7" borderId="25" xfId="6" applyNumberFormat="1" applyFont="1" applyFill="1" applyBorder="1" applyAlignment="1">
      <alignment horizontal="left" vertical="center"/>
    </xf>
    <xf numFmtId="3" fontId="10" fillId="7" borderId="26" xfId="7" applyNumberFormat="1" applyFont="1" applyFill="1" applyBorder="1" applyAlignment="1">
      <alignment horizontal="center" vertical="center"/>
    </xf>
    <xf numFmtId="3" fontId="10" fillId="7" borderId="26" xfId="7" applyNumberFormat="1" applyFont="1" applyFill="1" applyBorder="1" applyAlignment="1">
      <alignment horizontal="right" vertical="center" indent="1"/>
    </xf>
    <xf numFmtId="49" fontId="10" fillId="7" borderId="26" xfId="4" applyNumberFormat="1" applyFont="1" applyFill="1" applyBorder="1" applyAlignment="1">
      <alignment horizontal="left" vertical="center" wrapText="1"/>
    </xf>
    <xf numFmtId="49" fontId="10" fillId="7" borderId="26" xfId="7" applyNumberFormat="1" applyFont="1" applyFill="1" applyBorder="1" applyAlignment="1">
      <alignment horizontal="center" vertical="center"/>
    </xf>
    <xf numFmtId="165" fontId="10" fillId="7" borderId="47" xfId="1" applyFont="1" applyFill="1" applyBorder="1" applyAlignment="1">
      <alignment horizontal="right" vertical="center" indent="1"/>
    </xf>
    <xf numFmtId="1" fontId="9" fillId="5" borderId="23" xfId="6" applyNumberFormat="1" applyFont="1" applyFill="1" applyBorder="1" applyAlignment="1">
      <alignment horizontal="left" vertical="center"/>
    </xf>
    <xf numFmtId="3" fontId="9" fillId="5" borderId="1" xfId="7" applyNumberFormat="1" applyFill="1" applyBorder="1" applyAlignment="1">
      <alignment horizontal="right" vertical="center" indent="1"/>
    </xf>
    <xf numFmtId="0" fontId="9" fillId="5" borderId="1" xfId="5" applyFont="1" applyFill="1" applyBorder="1" applyAlignment="1">
      <alignment horizontal="left" vertical="center" wrapText="1"/>
    </xf>
    <xf numFmtId="3" fontId="9" fillId="5" borderId="1" xfId="4" applyNumberFormat="1" applyFill="1" applyBorder="1" applyAlignment="1">
      <alignment horizontal="center" vertical="center"/>
    </xf>
    <xf numFmtId="165" fontId="9" fillId="5" borderId="17" xfId="1" applyFont="1" applyFill="1" applyBorder="1" applyAlignment="1">
      <alignment horizontal="right" vertical="center" wrapText="1" indent="1"/>
    </xf>
    <xf numFmtId="165" fontId="9" fillId="5" borderId="23" xfId="1" applyFont="1" applyFill="1" applyBorder="1" applyAlignment="1">
      <alignment horizontal="right" vertical="center" wrapText="1" indent="1"/>
    </xf>
    <xf numFmtId="165" fontId="9" fillId="5" borderId="17" xfId="1" applyFont="1" applyFill="1" applyBorder="1" applyAlignment="1">
      <alignment horizontal="right" vertical="center" indent="1"/>
    </xf>
    <xf numFmtId="165" fontId="9" fillId="5" borderId="46" xfId="1" applyFont="1" applyFill="1" applyBorder="1" applyAlignment="1">
      <alignment horizontal="right" vertical="center" indent="1"/>
    </xf>
    <xf numFmtId="165" fontId="9" fillId="5" borderId="23" xfId="1" applyFont="1" applyFill="1" applyBorder="1" applyAlignment="1">
      <alignment horizontal="right" vertical="center" indent="1"/>
    </xf>
    <xf numFmtId="165" fontId="9" fillId="5" borderId="1" xfId="1" applyFont="1" applyFill="1" applyBorder="1" applyAlignment="1">
      <alignment horizontal="right" vertical="center" indent="1"/>
    </xf>
    <xf numFmtId="165" fontId="9" fillId="5" borderId="24" xfId="1" applyFont="1" applyFill="1" applyBorder="1" applyAlignment="1">
      <alignment horizontal="right" vertical="center" indent="1"/>
    </xf>
    <xf numFmtId="165" fontId="9" fillId="5" borderId="44" xfId="1" applyFont="1" applyFill="1" applyBorder="1" applyAlignment="1">
      <alignment horizontal="right" vertical="center" indent="1"/>
    </xf>
    <xf numFmtId="0" fontId="7" fillId="0" borderId="10" xfId="0" applyFont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/>
    </xf>
    <xf numFmtId="0" fontId="7" fillId="16" borderId="15" xfId="0" applyFont="1" applyFill="1" applyBorder="1" applyAlignment="1">
      <alignment horizontal="center" vertical="center"/>
    </xf>
    <xf numFmtId="0" fontId="7" fillId="16" borderId="50" xfId="0" applyFont="1" applyFill="1" applyBorder="1" applyAlignment="1">
      <alignment horizontal="center" vertical="center"/>
    </xf>
    <xf numFmtId="1" fontId="7" fillId="4" borderId="42" xfId="0" applyNumberFormat="1" applyFont="1" applyFill="1" applyBorder="1" applyAlignment="1">
      <alignment horizontal="center" vertical="center"/>
    </xf>
    <xf numFmtId="170" fontId="7" fillId="4" borderId="38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3" fillId="0" borderId="0" xfId="0" applyFont="1"/>
    <xf numFmtId="49" fontId="10" fillId="14" borderId="1" xfId="7" applyNumberFormat="1" applyFont="1" applyFill="1" applyBorder="1" applyAlignment="1">
      <alignment horizontal="center" vertical="center"/>
    </xf>
    <xf numFmtId="3" fontId="9" fillId="27" borderId="1" xfId="4" applyNumberFormat="1" applyFill="1" applyBorder="1" applyAlignment="1">
      <alignment horizontal="center" vertical="center"/>
    </xf>
    <xf numFmtId="170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7" fillId="16" borderId="29" xfId="0" applyFont="1" applyFill="1" applyBorder="1" applyAlignment="1">
      <alignment horizontal="center" vertical="center"/>
    </xf>
    <xf numFmtId="9" fontId="7" fillId="16" borderId="15" xfId="0" applyNumberFormat="1" applyFont="1" applyFill="1" applyBorder="1" applyAlignment="1">
      <alignment horizontal="center" vertical="center"/>
    </xf>
    <xf numFmtId="9" fontId="7" fillId="16" borderId="50" xfId="0" applyNumberFormat="1" applyFont="1" applyFill="1" applyBorder="1" applyAlignment="1">
      <alignment horizontal="center" vertical="center" wrapText="1"/>
    </xf>
    <xf numFmtId="9" fontId="7" fillId="16" borderId="50" xfId="0" applyNumberFormat="1" applyFont="1" applyFill="1" applyBorder="1" applyAlignment="1">
      <alignment horizontal="center" vertical="center"/>
    </xf>
    <xf numFmtId="9" fontId="7" fillId="16" borderId="16" xfId="0" applyNumberFormat="1" applyFont="1" applyFill="1" applyBorder="1" applyAlignment="1">
      <alignment horizontal="center" vertical="center"/>
    </xf>
    <xf numFmtId="171" fontId="7" fillId="16" borderId="50" xfId="0" applyNumberFormat="1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3" fillId="0" borderId="0" xfId="0" applyFont="1"/>
    <xf numFmtId="0" fontId="7" fillId="16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left"/>
    </xf>
    <xf numFmtId="0" fontId="7" fillId="16" borderId="2" xfId="0" applyFont="1" applyFill="1" applyBorder="1" applyAlignment="1">
      <alignment horizontal="center" wrapText="1"/>
    </xf>
    <xf numFmtId="0" fontId="30" fillId="0" borderId="0" xfId="0" applyFont="1" applyAlignment="1">
      <alignment horizontal="center" vertical="center"/>
    </xf>
    <xf numFmtId="170" fontId="7" fillId="0" borderId="10" xfId="0" applyNumberFormat="1" applyFont="1" applyBorder="1" applyAlignment="1">
      <alignment horizontal="center" vertical="center"/>
    </xf>
    <xf numFmtId="0" fontId="7" fillId="6" borderId="10" xfId="0" applyFont="1" applyFill="1" applyBorder="1"/>
    <xf numFmtId="0" fontId="7" fillId="6" borderId="10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49" fontId="10" fillId="14" borderId="32" xfId="7" applyNumberFormat="1" applyFont="1" applyFill="1" applyBorder="1" applyAlignment="1">
      <alignment horizontal="center" vertical="center"/>
    </xf>
    <xf numFmtId="0" fontId="7" fillId="10" borderId="29" xfId="0" applyFont="1" applyFill="1" applyBorder="1" applyAlignment="1">
      <alignment horizontal="center" vertical="center" wrapText="1"/>
    </xf>
    <xf numFmtId="165" fontId="10" fillId="14" borderId="31" xfId="1" applyFont="1" applyFill="1" applyBorder="1" applyAlignment="1">
      <alignment horizontal="left" vertical="center"/>
    </xf>
    <xf numFmtId="165" fontId="10" fillId="14" borderId="23" xfId="1" applyFont="1" applyFill="1" applyBorder="1" applyAlignment="1">
      <alignment horizontal="left" vertical="center"/>
    </xf>
    <xf numFmtId="164" fontId="9" fillId="0" borderId="23" xfId="17" applyFont="1" applyFill="1" applyBorder="1" applyAlignment="1">
      <alignment horizontal="left" vertical="center"/>
    </xf>
    <xf numFmtId="164" fontId="9" fillId="0" borderId="25" xfId="17" applyFont="1" applyFill="1" applyBorder="1" applyAlignment="1">
      <alignment horizontal="left" vertical="center"/>
    </xf>
    <xf numFmtId="2" fontId="9" fillId="7" borderId="2" xfId="1" applyNumberFormat="1" applyFont="1" applyFill="1" applyBorder="1" applyAlignment="1">
      <alignment horizontal="center" vertical="center"/>
    </xf>
    <xf numFmtId="0" fontId="7" fillId="16" borderId="14" xfId="0" applyFont="1" applyFill="1" applyBorder="1" applyAlignment="1">
      <alignment horizontal="center" vertical="center"/>
    </xf>
    <xf numFmtId="176" fontId="28" fillId="23" borderId="1" xfId="1" applyNumberFormat="1" applyFont="1" applyFill="1" applyBorder="1" applyAlignment="1" applyProtection="1">
      <alignment horizontal="center" vertical="center"/>
      <protection locked="0"/>
    </xf>
    <xf numFmtId="176" fontId="9" fillId="0" borderId="1" xfId="1" applyNumberFormat="1" applyFont="1" applyFill="1" applyBorder="1" applyAlignment="1">
      <alignment horizontal="center" vertical="center" wrapText="1"/>
    </xf>
    <xf numFmtId="176" fontId="4" fillId="0" borderId="0" xfId="1" applyNumberFormat="1" applyFont="1" applyFill="1" applyAlignment="1">
      <alignment horizontal="center" vertical="center"/>
    </xf>
    <xf numFmtId="9" fontId="7" fillId="16" borderId="5" xfId="2" applyFont="1" applyFill="1" applyBorder="1" applyAlignment="1">
      <alignment horizontal="center" vertical="center"/>
    </xf>
    <xf numFmtId="9" fontId="7" fillId="16" borderId="29" xfId="2" applyFont="1" applyFill="1" applyBorder="1" applyAlignment="1">
      <alignment horizontal="center" vertical="center"/>
    </xf>
    <xf numFmtId="2" fontId="7" fillId="16" borderId="16" xfId="0" applyNumberFormat="1" applyFont="1" applyFill="1" applyBorder="1" applyAlignment="1">
      <alignment horizontal="center" vertical="center"/>
    </xf>
    <xf numFmtId="10" fontId="7" fillId="16" borderId="15" xfId="0" applyNumberFormat="1" applyFont="1" applyFill="1" applyBorder="1" applyAlignment="1">
      <alignment horizontal="center" vertical="center"/>
    </xf>
    <xf numFmtId="9" fontId="7" fillId="16" borderId="10" xfId="2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vertical="center"/>
    </xf>
    <xf numFmtId="0" fontId="7" fillId="11" borderId="13" xfId="0" applyFont="1" applyFill="1" applyBorder="1" applyAlignment="1">
      <alignment horizontal="center" vertical="center"/>
    </xf>
    <xf numFmtId="170" fontId="7" fillId="16" borderId="50" xfId="0" applyNumberFormat="1" applyFont="1" applyFill="1" applyBorder="1" applyAlignment="1">
      <alignment horizontal="center" vertical="center"/>
    </xf>
    <xf numFmtId="171" fontId="7" fillId="16" borderId="16" xfId="0" applyNumberFormat="1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7" fillId="16" borderId="50" xfId="0" applyFont="1" applyFill="1" applyBorder="1" applyAlignment="1">
      <alignment horizontal="center" vertical="center" wrapText="1"/>
    </xf>
    <xf numFmtId="0" fontId="7" fillId="16" borderId="29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31" fillId="0" borderId="0" xfId="0" applyFont="1"/>
    <xf numFmtId="0" fontId="7" fillId="11" borderId="29" xfId="0" applyFont="1" applyFill="1" applyBorder="1" applyAlignment="1">
      <alignment horizontal="center" vertical="center"/>
    </xf>
    <xf numFmtId="167" fontId="7" fillId="11" borderId="7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7" fontId="2" fillId="0" borderId="0" xfId="1" applyNumberFormat="1" applyFont="1" applyAlignment="1">
      <alignment horizontal="center" vertical="center"/>
    </xf>
    <xf numFmtId="167" fontId="2" fillId="0" borderId="0" xfId="1" applyNumberFormat="1" applyFont="1" applyAlignment="1">
      <alignment horizontal="center"/>
    </xf>
    <xf numFmtId="0" fontId="2" fillId="0" borderId="0" xfId="0" applyFont="1"/>
    <xf numFmtId="0" fontId="7" fillId="4" borderId="0" xfId="0" applyFont="1" applyFill="1" applyAlignment="1">
      <alignment horizontal="center" vertical="center"/>
    </xf>
    <xf numFmtId="170" fontId="7" fillId="4" borderId="10" xfId="0" applyNumberFormat="1" applyFont="1" applyFill="1" applyBorder="1" applyAlignment="1">
      <alignment horizontal="center" vertical="center"/>
    </xf>
    <xf numFmtId="10" fontId="7" fillId="4" borderId="5" xfId="0" applyNumberFormat="1" applyFont="1" applyFill="1" applyBorder="1" applyAlignment="1">
      <alignment horizontal="center" vertical="center"/>
    </xf>
    <xf numFmtId="10" fontId="7" fillId="4" borderId="5" xfId="2" applyNumberFormat="1" applyFont="1" applyFill="1" applyBorder="1" applyAlignment="1">
      <alignment horizontal="center" vertical="center"/>
    </xf>
    <xf numFmtId="2" fontId="7" fillId="4" borderId="29" xfId="0" applyNumberFormat="1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164" fontId="7" fillId="0" borderId="10" xfId="17" applyFont="1" applyFill="1" applyBorder="1" applyAlignment="1">
      <alignment vertical="center"/>
    </xf>
    <xf numFmtId="167" fontId="7" fillId="0" borderId="10" xfId="1" applyNumberFormat="1" applyFont="1" applyFill="1" applyBorder="1" applyAlignment="1">
      <alignment horizontal="center" vertical="center"/>
    </xf>
    <xf numFmtId="0" fontId="32" fillId="0" borderId="0" xfId="7" applyFont="1" applyAlignment="1">
      <alignment vertical="center" wrapText="1"/>
    </xf>
    <xf numFmtId="0" fontId="10" fillId="0" borderId="0" xfId="7" applyFont="1" applyAlignment="1">
      <alignment horizontal="center" vertical="center" wrapText="1"/>
    </xf>
    <xf numFmtId="2" fontId="7" fillId="0" borderId="10" xfId="2" applyNumberFormat="1" applyFont="1" applyFill="1" applyBorder="1" applyAlignment="1">
      <alignment horizontal="center" vertical="center"/>
    </xf>
    <xf numFmtId="0" fontId="10" fillId="6" borderId="29" xfId="7" applyFont="1" applyFill="1" applyBorder="1" applyAlignment="1">
      <alignment horizontal="center" vertical="center" wrapText="1"/>
    </xf>
    <xf numFmtId="43" fontId="7" fillId="0" borderId="10" xfId="10" applyFont="1" applyFill="1" applyBorder="1" applyAlignment="1">
      <alignment horizontal="center" vertical="center"/>
    </xf>
    <xf numFmtId="164" fontId="7" fillId="0" borderId="10" xfId="17" applyFont="1" applyFill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3" fillId="0" borderId="0" xfId="0" applyFont="1"/>
    <xf numFmtId="0" fontId="7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3" fontId="33" fillId="11" borderId="10" xfId="0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0" fillId="9" borderId="2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 wrapText="1"/>
    </xf>
    <xf numFmtId="0" fontId="35" fillId="18" borderId="29" xfId="7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167" fontId="23" fillId="0" borderId="7" xfId="18" applyNumberFormat="1" applyFont="1" applyBorder="1" applyAlignment="1">
      <alignment horizontal="center" vertical="center"/>
    </xf>
    <xf numFmtId="178" fontId="23" fillId="0" borderId="7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0" fillId="14" borderId="53" xfId="0" applyFont="1" applyFill="1" applyBorder="1" applyAlignment="1">
      <alignment horizontal="left" indent="1"/>
    </xf>
    <xf numFmtId="0" fontId="10" fillId="14" borderId="1" xfId="0" applyFont="1" applyFill="1" applyBorder="1" applyAlignment="1">
      <alignment horizontal="left" indent="1"/>
    </xf>
    <xf numFmtId="0" fontId="9" fillId="14" borderId="1" xfId="0" applyFont="1" applyFill="1" applyBorder="1" applyAlignment="1">
      <alignment horizontal="left" indent="1"/>
    </xf>
    <xf numFmtId="179" fontId="17" fillId="14" borderId="1" xfId="0" applyNumberFormat="1" applyFont="1" applyFill="1" applyBorder="1"/>
    <xf numFmtId="2" fontId="0" fillId="0" borderId="1" xfId="0" applyNumberFormat="1" applyBorder="1"/>
    <xf numFmtId="178" fontId="0" fillId="0" borderId="1" xfId="0" applyNumberFormat="1" applyBorder="1"/>
    <xf numFmtId="0" fontId="10" fillId="0" borderId="53" xfId="0" applyFont="1" applyBorder="1" applyAlignment="1">
      <alignment horizontal="left" indent="1"/>
    </xf>
    <xf numFmtId="0" fontId="10" fillId="0" borderId="1" xfId="0" applyFont="1" applyBorder="1" applyAlignment="1">
      <alignment horizontal="left" indent="2"/>
    </xf>
    <xf numFmtId="0" fontId="9" fillId="0" borderId="1" xfId="0" applyFont="1" applyBorder="1" applyAlignment="1">
      <alignment horizontal="left" indent="1"/>
    </xf>
    <xf numFmtId="179" fontId="17" fillId="0" borderId="1" xfId="0" applyNumberFormat="1" applyFont="1" applyBorder="1"/>
    <xf numFmtId="2" fontId="17" fillId="0" borderId="1" xfId="0" applyNumberFormat="1" applyFont="1" applyBorder="1"/>
    <xf numFmtId="0" fontId="10" fillId="0" borderId="1" xfId="0" applyFont="1" applyBorder="1" applyAlignment="1">
      <alignment horizontal="left" indent="5"/>
    </xf>
    <xf numFmtId="179" fontId="0" fillId="0" borderId="1" xfId="0" applyNumberFormat="1" applyBorder="1"/>
    <xf numFmtId="180" fontId="0" fillId="0" borderId="1" xfId="0" applyNumberFormat="1" applyBorder="1"/>
    <xf numFmtId="181" fontId="0" fillId="0" borderId="24" xfId="0" applyNumberFormat="1" applyBorder="1"/>
    <xf numFmtId="0" fontId="9" fillId="0" borderId="53" xfId="0" applyFont="1" applyBorder="1" applyAlignment="1">
      <alignment horizontal="left" indent="1"/>
    </xf>
    <xf numFmtId="182" fontId="0" fillId="0" borderId="1" xfId="0" applyNumberFormat="1" applyBorder="1"/>
    <xf numFmtId="0" fontId="9" fillId="0" borderId="1" xfId="0" applyFont="1" applyBorder="1" applyAlignment="1">
      <alignment horizontal="left" indent="6"/>
    </xf>
    <xf numFmtId="0" fontId="9" fillId="14" borderId="53" xfId="0" applyFont="1" applyFill="1" applyBorder="1" applyAlignment="1">
      <alignment horizontal="left" indent="1"/>
    </xf>
    <xf numFmtId="0" fontId="10" fillId="14" borderId="1" xfId="0" applyFont="1" applyFill="1" applyBorder="1" applyAlignment="1">
      <alignment horizontal="left" indent="2"/>
    </xf>
    <xf numFmtId="167" fontId="9" fillId="0" borderId="20" xfId="18" applyNumberFormat="1" applyFont="1" applyFill="1" applyBorder="1" applyAlignment="1">
      <alignment horizontal="left" indent="1"/>
    </xf>
    <xf numFmtId="183" fontId="0" fillId="0" borderId="1" xfId="0" applyNumberFormat="1" applyBorder="1"/>
    <xf numFmtId="0" fontId="9" fillId="0" borderId="1" xfId="0" applyFont="1" applyBorder="1" applyAlignment="1">
      <alignment horizontal="right" indent="6"/>
    </xf>
    <xf numFmtId="0" fontId="10" fillId="0" borderId="53" xfId="0" applyFont="1" applyBorder="1" applyAlignment="1">
      <alignment horizontal="right" indent="1"/>
    </xf>
    <xf numFmtId="167" fontId="9" fillId="0" borderId="20" xfId="18" applyNumberFormat="1" applyFont="1" applyBorder="1" applyAlignment="1">
      <alignment horizontal="left" indent="1"/>
    </xf>
    <xf numFmtId="184" fontId="0" fillId="0" borderId="24" xfId="0" applyNumberFormat="1" applyBorder="1"/>
    <xf numFmtId="0" fontId="10" fillId="0" borderId="1" xfId="0" applyFont="1" applyBorder="1" applyAlignment="1">
      <alignment horizontal="left" indent="6"/>
    </xf>
    <xf numFmtId="185" fontId="0" fillId="0" borderId="1" xfId="0" applyNumberFormat="1" applyBorder="1"/>
    <xf numFmtId="0" fontId="9" fillId="0" borderId="1" xfId="0" applyFont="1" applyBorder="1" applyAlignment="1">
      <alignment horizontal="left" indent="7"/>
    </xf>
    <xf numFmtId="179" fontId="0" fillId="0" borderId="20" xfId="0" applyNumberFormat="1" applyBorder="1"/>
    <xf numFmtId="0" fontId="9" fillId="5" borderId="53" xfId="0" applyFont="1" applyFill="1" applyBorder="1" applyAlignment="1">
      <alignment horizontal="left" indent="1"/>
    </xf>
    <xf numFmtId="0" fontId="10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left" indent="1"/>
    </xf>
    <xf numFmtId="179" fontId="0" fillId="5" borderId="20" xfId="0" applyNumberFormat="1" applyFill="1" applyBorder="1"/>
    <xf numFmtId="0" fontId="9" fillId="0" borderId="1" xfId="0" applyFont="1" applyBorder="1" applyAlignment="1">
      <alignment horizontal="left" indent="4"/>
    </xf>
    <xf numFmtId="0" fontId="29" fillId="0" borderId="53" xfId="0" applyFont="1" applyBorder="1" applyAlignment="1">
      <alignment horizontal="left" indent="1"/>
    </xf>
    <xf numFmtId="0" fontId="29" fillId="0" borderId="1" xfId="0" applyFont="1" applyBorder="1" applyAlignment="1">
      <alignment horizontal="left" indent="5"/>
    </xf>
    <xf numFmtId="0" fontId="29" fillId="0" borderId="1" xfId="0" applyFont="1" applyBorder="1" applyAlignment="1">
      <alignment horizontal="left" indent="1"/>
    </xf>
    <xf numFmtId="167" fontId="29" fillId="0" borderId="20" xfId="18" applyNumberFormat="1" applyFont="1" applyBorder="1" applyAlignment="1">
      <alignment horizontal="left" indent="1"/>
    </xf>
    <xf numFmtId="2" fontId="36" fillId="0" borderId="1" xfId="0" applyNumberFormat="1" applyFont="1" applyBorder="1"/>
    <xf numFmtId="178" fontId="36" fillId="0" borderId="1" xfId="0" applyNumberFormat="1" applyFont="1" applyBorder="1"/>
    <xf numFmtId="0" fontId="36" fillId="0" borderId="1" xfId="0" applyFont="1" applyBorder="1"/>
    <xf numFmtId="0" fontId="29" fillId="0" borderId="1" xfId="0" applyFont="1" applyBorder="1" applyAlignment="1">
      <alignment horizontal="left" indent="6"/>
    </xf>
    <xf numFmtId="0" fontId="36" fillId="0" borderId="24" xfId="0" applyFont="1" applyBorder="1"/>
    <xf numFmtId="0" fontId="29" fillId="14" borderId="1" xfId="0" applyFont="1" applyFill="1" applyBorder="1" applyAlignment="1">
      <alignment horizontal="left" indent="1"/>
    </xf>
    <xf numFmtId="0" fontId="9" fillId="0" borderId="1" xfId="0" applyFont="1" applyBorder="1" applyAlignment="1">
      <alignment horizontal="left" indent="5"/>
    </xf>
    <xf numFmtId="0" fontId="10" fillId="0" borderId="1" xfId="0" applyFont="1" applyBorder="1" applyAlignment="1">
      <alignment horizontal="left" indent="4"/>
    </xf>
    <xf numFmtId="0" fontId="10" fillId="4" borderId="53" xfId="0" applyFont="1" applyFill="1" applyBorder="1" applyAlignment="1">
      <alignment horizontal="left" indent="1"/>
    </xf>
    <xf numFmtId="0" fontId="10" fillId="4" borderId="1" xfId="0" applyFont="1" applyFill="1" applyBorder="1" applyAlignment="1">
      <alignment horizontal="left" indent="1"/>
    </xf>
    <xf numFmtId="0" fontId="9" fillId="4" borderId="53" xfId="0" applyFont="1" applyFill="1" applyBorder="1" applyAlignment="1">
      <alignment horizontal="left" indent="1"/>
    </xf>
    <xf numFmtId="0" fontId="9" fillId="4" borderId="1" xfId="0" applyFont="1" applyFill="1" applyBorder="1" applyAlignment="1">
      <alignment horizontal="left" indent="1"/>
    </xf>
    <xf numFmtId="0" fontId="9" fillId="4" borderId="1" xfId="0" applyFont="1" applyFill="1" applyBorder="1" applyAlignment="1">
      <alignment horizontal="left" indent="4"/>
    </xf>
    <xf numFmtId="2" fontId="0" fillId="4" borderId="1" xfId="0" applyNumberFormat="1" applyFill="1" applyBorder="1"/>
    <xf numFmtId="0" fontId="10" fillId="4" borderId="1" xfId="0" applyFont="1" applyFill="1" applyBorder="1" applyAlignment="1">
      <alignment horizontal="left" indent="4"/>
    </xf>
    <xf numFmtId="0" fontId="9" fillId="4" borderId="48" xfId="0" applyFont="1" applyFill="1" applyBorder="1" applyAlignment="1">
      <alignment horizontal="left" indent="1"/>
    </xf>
    <xf numFmtId="0" fontId="9" fillId="4" borderId="26" xfId="0" applyFont="1" applyFill="1" applyBorder="1" applyAlignment="1">
      <alignment horizontal="left" indent="4"/>
    </xf>
    <xf numFmtId="0" fontId="9" fillId="4" borderId="26" xfId="0" applyFont="1" applyFill="1" applyBorder="1" applyAlignment="1">
      <alignment horizontal="left" indent="1"/>
    </xf>
    <xf numFmtId="167" fontId="9" fillId="4" borderId="56" xfId="18" applyNumberFormat="1" applyFont="1" applyFill="1" applyBorder="1" applyAlignment="1">
      <alignment horizontal="left" indent="1"/>
    </xf>
    <xf numFmtId="2" fontId="0" fillId="4" borderId="26" xfId="0" applyNumberFormat="1" applyFill="1" applyBorder="1"/>
    <xf numFmtId="178" fontId="0" fillId="4" borderId="26" xfId="0" applyNumberFormat="1" applyFill="1" applyBorder="1"/>
    <xf numFmtId="0" fontId="0" fillId="4" borderId="27" xfId="0" applyFill="1" applyBorder="1"/>
    <xf numFmtId="0" fontId="3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67" fontId="0" fillId="0" borderId="0" xfId="18" applyNumberFormat="1" applyFont="1" applyAlignment="1">
      <alignment horizontal="centerContinuous"/>
    </xf>
    <xf numFmtId="178" fontId="0" fillId="0" borderId="0" xfId="0" applyNumberFormat="1" applyAlignment="1">
      <alignment horizontal="centerContinuous"/>
    </xf>
    <xf numFmtId="167" fontId="0" fillId="0" borderId="0" xfId="18" applyNumberFormat="1" applyFont="1"/>
    <xf numFmtId="178" fontId="0" fillId="0" borderId="0" xfId="0" applyNumberFormat="1"/>
    <xf numFmtId="0" fontId="23" fillId="0" borderId="12" xfId="0" applyFont="1" applyBorder="1" applyAlignment="1">
      <alignment horizontal="centerContinuous"/>
    </xf>
    <xf numFmtId="0" fontId="38" fillId="0" borderId="13" xfId="0" applyFont="1" applyBorder="1" applyAlignment="1">
      <alignment horizontal="centerContinuous"/>
    </xf>
    <xf numFmtId="0" fontId="23" fillId="0" borderId="13" xfId="0" applyFont="1" applyBorder="1" applyAlignment="1">
      <alignment horizontal="centerContinuous"/>
    </xf>
    <xf numFmtId="0" fontId="38" fillId="0" borderId="14" xfId="0" applyFont="1" applyBorder="1" applyAlignment="1">
      <alignment horizontal="centerContinuous"/>
    </xf>
    <xf numFmtId="0" fontId="7" fillId="0" borderId="0" xfId="0" applyFont="1"/>
    <xf numFmtId="170" fontId="7" fillId="0" borderId="0" xfId="2" applyNumberFormat="1" applyFont="1" applyBorder="1" applyAlignment="1">
      <alignment horizontal="center" vertical="center"/>
    </xf>
    <xf numFmtId="1" fontId="7" fillId="4" borderId="65" xfId="0" applyNumberFormat="1" applyFont="1" applyFill="1" applyBorder="1" applyAlignment="1">
      <alignment horizontal="center" vertical="center"/>
    </xf>
    <xf numFmtId="170" fontId="7" fillId="4" borderId="40" xfId="0" applyNumberFormat="1" applyFont="1" applyFill="1" applyBorder="1" applyAlignment="1">
      <alignment horizontal="center" vertical="center"/>
    </xf>
    <xf numFmtId="167" fontId="33" fillId="0" borderId="29" xfId="0" applyNumberFormat="1" applyFont="1" applyBorder="1"/>
    <xf numFmtId="170" fontId="7" fillId="11" borderId="10" xfId="0" applyNumberFormat="1" applyFont="1" applyFill="1" applyBorder="1" applyAlignment="1">
      <alignment horizontal="center" vertical="center"/>
    </xf>
    <xf numFmtId="170" fontId="7" fillId="11" borderId="6" xfId="0" applyNumberFormat="1" applyFont="1" applyFill="1" applyBorder="1" applyAlignment="1">
      <alignment horizontal="center" vertical="center"/>
    </xf>
    <xf numFmtId="1" fontId="7" fillId="11" borderId="6" xfId="0" applyNumberFormat="1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 wrapText="1"/>
    </xf>
    <xf numFmtId="0" fontId="5" fillId="0" borderId="13" xfId="0" applyFont="1" applyBorder="1"/>
    <xf numFmtId="1" fontId="7" fillId="11" borderId="1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70" fontId="13" fillId="0" borderId="0" xfId="0" applyNumberFormat="1" applyFont="1"/>
    <xf numFmtId="0" fontId="13" fillId="0" borderId="0" xfId="0" applyFont="1" applyAlignment="1">
      <alignment horizontal="center"/>
    </xf>
    <xf numFmtId="9" fontId="14" fillId="0" borderId="15" xfId="2" applyFont="1" applyBorder="1" applyAlignment="1">
      <alignment horizontal="center" vertical="center"/>
    </xf>
    <xf numFmtId="9" fontId="14" fillId="0" borderId="16" xfId="2" applyFont="1" applyBorder="1" applyAlignment="1">
      <alignment horizontal="center" vertical="center"/>
    </xf>
    <xf numFmtId="170" fontId="14" fillId="4" borderId="15" xfId="2" applyNumberFormat="1" applyFont="1" applyFill="1" applyBorder="1" applyAlignment="1">
      <alignment horizontal="center" vertical="center"/>
    </xf>
    <xf numFmtId="170" fontId="14" fillId="4" borderId="16" xfId="0" applyNumberFormat="1" applyFont="1" applyFill="1" applyBorder="1" applyAlignment="1">
      <alignment horizontal="center" vertical="center"/>
    </xf>
    <xf numFmtId="170" fontId="14" fillId="4" borderId="15" xfId="0" applyNumberFormat="1" applyFont="1" applyFill="1" applyBorder="1" applyAlignment="1">
      <alignment horizontal="center" vertical="center"/>
    </xf>
    <xf numFmtId="171" fontId="14" fillId="4" borderId="15" xfId="0" applyNumberFormat="1" applyFont="1" applyFill="1" applyBorder="1" applyAlignment="1">
      <alignment horizontal="center" vertical="center"/>
    </xf>
    <xf numFmtId="9" fontId="14" fillId="0" borderId="58" xfId="2" applyFont="1" applyBorder="1" applyAlignment="1">
      <alignment horizontal="center" vertical="center"/>
    </xf>
    <xf numFmtId="9" fontId="14" fillId="0" borderId="59" xfId="2" applyFont="1" applyBorder="1" applyAlignment="1">
      <alignment horizontal="center" vertical="center"/>
    </xf>
    <xf numFmtId="10" fontId="14" fillId="4" borderId="58" xfId="2" applyNumberFormat="1" applyFont="1" applyFill="1" applyBorder="1" applyAlignment="1">
      <alignment horizontal="center" vertical="center"/>
    </xf>
    <xf numFmtId="2" fontId="14" fillId="4" borderId="59" xfId="0" applyNumberFormat="1" applyFont="1" applyFill="1" applyBorder="1" applyAlignment="1">
      <alignment horizontal="center" vertical="center"/>
    </xf>
    <xf numFmtId="10" fontId="14" fillId="4" borderId="58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170" fontId="13" fillId="0" borderId="23" xfId="0" applyNumberFormat="1" applyFont="1" applyBorder="1"/>
    <xf numFmtId="0" fontId="13" fillId="0" borderId="20" xfId="0" applyFont="1" applyBorder="1"/>
    <xf numFmtId="0" fontId="13" fillId="0" borderId="17" xfId="0" applyFont="1" applyBorder="1"/>
    <xf numFmtId="0" fontId="13" fillId="0" borderId="1" xfId="0" applyFont="1" applyBorder="1"/>
    <xf numFmtId="0" fontId="13" fillId="0" borderId="25" xfId="0" applyFont="1" applyBorder="1"/>
    <xf numFmtId="0" fontId="13" fillId="0" borderId="27" xfId="0" applyFont="1" applyBorder="1"/>
    <xf numFmtId="170" fontId="13" fillId="0" borderId="25" xfId="0" applyNumberFormat="1" applyFont="1" applyBorder="1"/>
    <xf numFmtId="0" fontId="13" fillId="0" borderId="56" xfId="0" applyFont="1" applyBorder="1"/>
    <xf numFmtId="0" fontId="13" fillId="0" borderId="47" xfId="0" applyFont="1" applyBorder="1"/>
    <xf numFmtId="0" fontId="13" fillId="0" borderId="26" xfId="0" applyFont="1" applyBorder="1"/>
    <xf numFmtId="0" fontId="7" fillId="11" borderId="29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/>
    </xf>
    <xf numFmtId="0" fontId="7" fillId="11" borderId="57" xfId="0" applyFont="1" applyFill="1" applyBorder="1" applyAlignment="1">
      <alignment horizontal="center" vertical="center"/>
    </xf>
    <xf numFmtId="0" fontId="7" fillId="11" borderId="50" xfId="0" applyFont="1" applyFill="1" applyBorder="1" applyAlignment="1">
      <alignment horizontal="center" vertical="center"/>
    </xf>
    <xf numFmtId="0" fontId="7" fillId="11" borderId="66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 wrapText="1"/>
    </xf>
    <xf numFmtId="170" fontId="7" fillId="11" borderId="29" xfId="0" applyNumberFormat="1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170" fontId="7" fillId="11" borderId="16" xfId="0" applyNumberFormat="1" applyFont="1" applyFill="1" applyBorder="1" applyAlignment="1">
      <alignment horizontal="center" vertical="center"/>
    </xf>
    <xf numFmtId="1" fontId="7" fillId="11" borderId="16" xfId="0" applyNumberFormat="1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170" fontId="0" fillId="4" borderId="33" xfId="0" applyNumberFormat="1" applyFill="1" applyBorder="1" applyAlignment="1">
      <alignment horizontal="center" vertical="center"/>
    </xf>
    <xf numFmtId="170" fontId="0" fillId="4" borderId="24" xfId="0" applyNumberFormat="1" applyFill="1" applyBorder="1" applyAlignment="1">
      <alignment horizontal="center" vertical="center"/>
    </xf>
    <xf numFmtId="170" fontId="0" fillId="9" borderId="24" xfId="0" applyNumberForma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170" fontId="0" fillId="4" borderId="27" xfId="0" applyNumberFormat="1" applyFill="1" applyBorder="1" applyAlignment="1">
      <alignment horizontal="center" vertical="center"/>
    </xf>
    <xf numFmtId="1" fontId="41" fillId="0" borderId="23" xfId="6" applyNumberFormat="1" applyFont="1" applyFill="1" applyBorder="1" applyAlignment="1">
      <alignment horizontal="left" vertical="center"/>
    </xf>
    <xf numFmtId="3" fontId="41" fillId="0" borderId="1" xfId="7" applyNumberFormat="1" applyFont="1" applyBorder="1" applyAlignment="1">
      <alignment horizontal="center" vertical="center"/>
    </xf>
    <xf numFmtId="0" fontId="41" fillId="0" borderId="1" xfId="5" applyFont="1" applyBorder="1" applyAlignment="1">
      <alignment horizontal="left" vertical="center" wrapText="1"/>
    </xf>
    <xf numFmtId="3" fontId="41" fillId="0" borderId="1" xfId="4" applyNumberFormat="1" applyFont="1" applyBorder="1" applyAlignment="1">
      <alignment horizontal="center" vertical="center"/>
    </xf>
    <xf numFmtId="1" fontId="41" fillId="0" borderId="25" xfId="6" applyNumberFormat="1" applyFont="1" applyFill="1" applyBorder="1" applyAlignment="1">
      <alignment horizontal="left" vertical="center"/>
    </xf>
    <xf numFmtId="3" fontId="41" fillId="0" borderId="26" xfId="7" applyNumberFormat="1" applyFont="1" applyBorder="1" applyAlignment="1">
      <alignment horizontal="center" vertical="center"/>
    </xf>
    <xf numFmtId="0" fontId="41" fillId="0" borderId="26" xfId="5" applyFont="1" applyBorder="1" applyAlignment="1">
      <alignment horizontal="left" vertical="center" wrapText="1"/>
    </xf>
    <xf numFmtId="3" fontId="41" fillId="0" borderId="26" xfId="4" applyNumberFormat="1" applyFont="1" applyBorder="1" applyAlignment="1">
      <alignment horizontal="center" vertical="center"/>
    </xf>
    <xf numFmtId="1" fontId="41" fillId="0" borderId="21" xfId="6" applyNumberFormat="1" applyFont="1" applyFill="1" applyBorder="1" applyAlignment="1">
      <alignment horizontal="left" vertical="center"/>
    </xf>
    <xf numFmtId="0" fontId="13" fillId="0" borderId="21" xfId="0" applyFont="1" applyBorder="1"/>
    <xf numFmtId="0" fontId="13" fillId="0" borderId="22" xfId="0" applyFont="1" applyBorder="1"/>
    <xf numFmtId="0" fontId="13" fillId="0" borderId="28" xfId="0" applyFont="1" applyBorder="1"/>
    <xf numFmtId="0" fontId="13" fillId="0" borderId="18" xfId="0" applyFont="1" applyBorder="1"/>
    <xf numFmtId="0" fontId="13" fillId="0" borderId="2" xfId="0" applyFont="1" applyBorder="1"/>
    <xf numFmtId="1" fontId="40" fillId="0" borderId="8" xfId="6" applyNumberFormat="1" applyFont="1" applyFill="1" applyBorder="1" applyAlignment="1">
      <alignment horizontal="left" vertical="center"/>
    </xf>
    <xf numFmtId="3" fontId="40" fillId="0" borderId="7" xfId="7" applyNumberFormat="1" applyFont="1" applyBorder="1" applyAlignment="1">
      <alignment horizontal="center" vertical="center"/>
    </xf>
    <xf numFmtId="49" fontId="40" fillId="0" borderId="7" xfId="4" applyNumberFormat="1" applyFont="1" applyBorder="1" applyAlignment="1">
      <alignment horizontal="left" vertical="center" wrapText="1"/>
    </xf>
    <xf numFmtId="49" fontId="40" fillId="0" borderId="7" xfId="7" applyNumberFormat="1" applyFont="1" applyBorder="1" applyAlignment="1">
      <alignment horizontal="center" vertical="center"/>
    </xf>
    <xf numFmtId="165" fontId="40" fillId="0" borderId="34" xfId="1" applyFont="1" applyFill="1" applyBorder="1" applyAlignment="1">
      <alignment horizontal="right" vertical="center" indent="1"/>
    </xf>
    <xf numFmtId="0" fontId="14" fillId="11" borderId="8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170" fontId="14" fillId="11" borderId="6" xfId="0" applyNumberFormat="1" applyFont="1" applyFill="1" applyBorder="1" applyAlignment="1">
      <alignment horizontal="center" vertical="center"/>
    </xf>
    <xf numFmtId="170" fontId="14" fillId="11" borderId="8" xfId="0" applyNumberFormat="1" applyFont="1" applyFill="1" applyBorder="1" applyAlignment="1">
      <alignment horizontal="center" vertical="center"/>
    </xf>
    <xf numFmtId="1" fontId="14" fillId="11" borderId="6" xfId="0" applyNumberFormat="1" applyFont="1" applyFill="1" applyBorder="1" applyAlignment="1">
      <alignment horizontal="center" vertical="center"/>
    </xf>
    <xf numFmtId="0" fontId="14" fillId="11" borderId="30" xfId="0" applyFont="1" applyFill="1" applyBorder="1" applyAlignment="1">
      <alignment horizontal="center" vertical="center"/>
    </xf>
    <xf numFmtId="0" fontId="14" fillId="11" borderId="34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165" fontId="40" fillId="0" borderId="7" xfId="1" applyFont="1" applyFill="1" applyBorder="1" applyAlignment="1">
      <alignment horizontal="center" vertical="center"/>
    </xf>
    <xf numFmtId="165" fontId="41" fillId="0" borderId="17" xfId="1" applyFont="1" applyFill="1" applyBorder="1" applyAlignment="1">
      <alignment horizontal="center" vertical="center"/>
    </xf>
    <xf numFmtId="165" fontId="41" fillId="0" borderId="47" xfId="1" applyFont="1" applyFill="1" applyBorder="1" applyAlignment="1">
      <alignment horizontal="center" vertical="center"/>
    </xf>
    <xf numFmtId="165" fontId="41" fillId="0" borderId="46" xfId="1" applyFont="1" applyFill="1" applyBorder="1" applyAlignment="1">
      <alignment horizontal="right" vertical="center" indent="1"/>
    </xf>
    <xf numFmtId="165" fontId="41" fillId="0" borderId="36" xfId="1" applyFont="1" applyFill="1" applyBorder="1" applyAlignment="1">
      <alignment horizontal="right" vertical="center" indent="1"/>
    </xf>
    <xf numFmtId="1" fontId="41" fillId="0" borderId="31" xfId="6" applyNumberFormat="1" applyFont="1" applyFill="1" applyBorder="1" applyAlignment="1">
      <alignment horizontal="left" vertical="center"/>
    </xf>
    <xf numFmtId="3" fontId="41" fillId="0" borderId="32" xfId="7" applyNumberFormat="1" applyFont="1" applyBorder="1" applyAlignment="1">
      <alignment horizontal="center" vertical="center"/>
    </xf>
    <xf numFmtId="0" fontId="41" fillId="0" borderId="32" xfId="5" applyFont="1" applyBorder="1" applyAlignment="1">
      <alignment horizontal="left" vertical="center" wrapText="1"/>
    </xf>
    <xf numFmtId="3" fontId="41" fillId="0" borderId="32" xfId="4" applyNumberFormat="1" applyFont="1" applyBorder="1" applyAlignment="1">
      <alignment horizontal="center" vertical="center"/>
    </xf>
    <xf numFmtId="0" fontId="9" fillId="0" borderId="33" xfId="1" applyNumberFormat="1" applyFont="1" applyFill="1" applyBorder="1" applyAlignment="1">
      <alignment horizontal="center" vertical="center"/>
    </xf>
    <xf numFmtId="0" fontId="9" fillId="0" borderId="24" xfId="1" applyNumberFormat="1" applyFont="1" applyFill="1" applyBorder="1" applyAlignment="1">
      <alignment horizontal="center" vertical="center"/>
    </xf>
    <xf numFmtId="0" fontId="9" fillId="0" borderId="27" xfId="1" applyNumberFormat="1" applyFont="1" applyFill="1" applyBorder="1" applyAlignment="1">
      <alignment horizontal="center" vertical="center"/>
    </xf>
    <xf numFmtId="0" fontId="13" fillId="0" borderId="31" xfId="0" applyFont="1" applyBorder="1"/>
    <xf numFmtId="0" fontId="13" fillId="0" borderId="33" xfId="0" applyFont="1" applyBorder="1"/>
    <xf numFmtId="170" fontId="13" fillId="0" borderId="31" xfId="0" applyNumberFormat="1" applyFont="1" applyBorder="1"/>
    <xf numFmtId="171" fontId="7" fillId="4" borderId="15" xfId="2" applyNumberFormat="1" applyFont="1" applyFill="1" applyBorder="1" applyAlignment="1">
      <alignment horizontal="center" vertical="center"/>
    </xf>
    <xf numFmtId="171" fontId="7" fillId="4" borderId="16" xfId="1" applyNumberFormat="1" applyFont="1" applyFill="1" applyBorder="1" applyAlignment="1">
      <alignment horizontal="center" vertical="center"/>
    </xf>
    <xf numFmtId="1" fontId="7" fillId="4" borderId="16" xfId="0" applyNumberFormat="1" applyFont="1" applyFill="1" applyBorder="1" applyAlignment="1">
      <alignment horizontal="center" vertical="center"/>
    </xf>
    <xf numFmtId="165" fontId="7" fillId="0" borderId="10" xfId="1" applyFont="1" applyFill="1" applyBorder="1" applyAlignment="1">
      <alignment horizontal="center" vertical="center"/>
    </xf>
    <xf numFmtId="1" fontId="40" fillId="0" borderId="8" xfId="6" applyNumberFormat="1" applyFont="1" applyFill="1" applyBorder="1" applyAlignment="1">
      <alignment horizontal="center" vertical="center"/>
    </xf>
    <xf numFmtId="2" fontId="13" fillId="0" borderId="0" xfId="0" applyNumberFormat="1" applyFont="1"/>
    <xf numFmtId="2" fontId="40" fillId="0" borderId="34" xfId="1" applyNumberFormat="1" applyFont="1" applyFill="1" applyBorder="1" applyAlignment="1">
      <alignment horizontal="right" vertical="center" indent="1"/>
    </xf>
    <xf numFmtId="2" fontId="41" fillId="0" borderId="35" xfId="1" applyNumberFormat="1" applyFont="1" applyFill="1" applyBorder="1" applyAlignment="1">
      <alignment horizontal="right" vertical="center" indent="1"/>
    </xf>
    <xf numFmtId="2" fontId="41" fillId="0" borderId="46" xfId="1" applyNumberFormat="1" applyFont="1" applyFill="1" applyBorder="1" applyAlignment="1">
      <alignment horizontal="right" vertical="center" indent="1"/>
    </xf>
    <xf numFmtId="0" fontId="0" fillId="4" borderId="35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70" fontId="0" fillId="4" borderId="35" xfId="0" applyNumberFormat="1" applyFill="1" applyBorder="1" applyAlignment="1">
      <alignment horizontal="center" vertical="center"/>
    </xf>
    <xf numFmtId="170" fontId="0" fillId="0" borderId="46" xfId="0" applyNumberForma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7" fillId="0" borderId="33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0" xfId="0" applyFont="1" applyAlignment="1">
      <alignment wrapText="1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horizontal="center" wrapText="1"/>
    </xf>
    <xf numFmtId="0" fontId="0" fillId="0" borderId="4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4" borderId="21" xfId="0" applyFill="1" applyBorder="1" applyAlignment="1">
      <alignment horizontal="center" vertical="center"/>
    </xf>
    <xf numFmtId="0" fontId="8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right"/>
    </xf>
    <xf numFmtId="0" fontId="39" fillId="0" borderId="1" xfId="0" applyFont="1" applyBorder="1"/>
    <xf numFmtId="0" fontId="42" fillId="0" borderId="0" xfId="0" applyFont="1"/>
    <xf numFmtId="0" fontId="39" fillId="0" borderId="0" xfId="0" applyFont="1"/>
    <xf numFmtId="0" fontId="39" fillId="0" borderId="1" xfId="0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7" fillId="0" borderId="3" xfId="0" applyFont="1" applyBorder="1"/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horizontal="center"/>
    </xf>
    <xf numFmtId="0" fontId="7" fillId="16" borderId="57" xfId="0" applyFont="1" applyFill="1" applyBorder="1" applyAlignment="1">
      <alignment horizontal="center" vertical="center"/>
    </xf>
    <xf numFmtId="14" fontId="0" fillId="0" borderId="0" xfId="0" applyNumberFormat="1"/>
    <xf numFmtId="14" fontId="22" fillId="0" borderId="0" xfId="0" applyNumberFormat="1" applyFont="1" applyAlignment="1">
      <alignment horizontal="center"/>
    </xf>
    <xf numFmtId="14" fontId="24" fillId="20" borderId="10" xfId="0" applyNumberFormat="1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/>
    </xf>
    <xf numFmtId="167" fontId="17" fillId="0" borderId="1" xfId="1" applyNumberFormat="1" applyFont="1" applyBorder="1"/>
    <xf numFmtId="0" fontId="17" fillId="0" borderId="5" xfId="0" applyFont="1" applyBorder="1"/>
    <xf numFmtId="0" fontId="17" fillId="0" borderId="23" xfId="0" applyFont="1" applyBorder="1" applyAlignment="1">
      <alignment horizontal="center"/>
    </xf>
    <xf numFmtId="167" fontId="17" fillId="0" borderId="24" xfId="1" applyNumberFormat="1" applyFont="1" applyBorder="1"/>
    <xf numFmtId="0" fontId="17" fillId="0" borderId="25" xfId="0" applyFont="1" applyBorder="1" applyAlignment="1">
      <alignment horizontal="center"/>
    </xf>
    <xf numFmtId="0" fontId="17" fillId="14" borderId="26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67" fontId="17" fillId="0" borderId="26" xfId="1" applyNumberFormat="1" applyFont="1" applyBorder="1"/>
    <xf numFmtId="167" fontId="17" fillId="0" borderId="27" xfId="1" applyNumberFormat="1" applyFont="1" applyBorder="1"/>
    <xf numFmtId="0" fontId="7" fillId="29" borderId="20" xfId="0" applyFont="1" applyFill="1" applyBorder="1"/>
    <xf numFmtId="0" fontId="7" fillId="29" borderId="0" xfId="0" applyFont="1" applyFill="1" applyAlignment="1">
      <alignment vertical="center"/>
    </xf>
    <xf numFmtId="0" fontId="29" fillId="0" borderId="0" xfId="10" applyNumberFormat="1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165" fontId="9" fillId="0" borderId="17" xfId="1" applyFont="1" applyFill="1" applyBorder="1" applyAlignment="1">
      <alignment horizontal="left" vertical="center"/>
    </xf>
    <xf numFmtId="0" fontId="10" fillId="14" borderId="53" xfId="6" applyNumberFormat="1" applyFont="1" applyFill="1" applyBorder="1" applyAlignment="1">
      <alignment horizontal="left" vertical="center"/>
    </xf>
    <xf numFmtId="0" fontId="9" fillId="0" borderId="53" xfId="6" applyNumberFormat="1" applyFont="1" applyFill="1" applyBorder="1" applyAlignment="1">
      <alignment horizontal="left" vertical="center"/>
    </xf>
    <xf numFmtId="0" fontId="9" fillId="27" borderId="53" xfId="6" applyNumberFormat="1" applyFont="1" applyFill="1" applyBorder="1" applyAlignment="1">
      <alignment horizontal="left" vertical="center"/>
    </xf>
    <xf numFmtId="0" fontId="9" fillId="0" borderId="48" xfId="5" applyFont="1" applyBorder="1" applyAlignment="1">
      <alignment horizontal="center" vertical="center" wrapText="1"/>
    </xf>
    <xf numFmtId="3" fontId="7" fillId="14" borderId="53" xfId="0" applyNumberFormat="1" applyFont="1" applyFill="1" applyBorder="1" applyAlignment="1">
      <alignment horizontal="left" vertical="center" wrapText="1"/>
    </xf>
    <xf numFmtId="0" fontId="9" fillId="0" borderId="48" xfId="5" applyFont="1" applyBorder="1" applyAlignment="1">
      <alignment horizontal="left" vertical="center" wrapText="1"/>
    </xf>
    <xf numFmtId="0" fontId="7" fillId="10" borderId="29" xfId="0" applyFont="1" applyFill="1" applyBorder="1" applyAlignment="1">
      <alignment horizontal="center" vertical="center"/>
    </xf>
    <xf numFmtId="49" fontId="10" fillId="14" borderId="23" xfId="4" applyNumberFormat="1" applyFont="1" applyFill="1" applyBorder="1" applyAlignment="1">
      <alignment horizontal="left" vertical="center" wrapText="1"/>
    </xf>
    <xf numFmtId="0" fontId="9" fillId="0" borderId="23" xfId="5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5" xfId="5" applyFont="1" applyBorder="1" applyAlignment="1">
      <alignment horizontal="left" vertical="center" wrapText="1"/>
    </xf>
    <xf numFmtId="0" fontId="10" fillId="14" borderId="51" xfId="1" applyNumberFormat="1" applyFont="1" applyFill="1" applyBorder="1" applyAlignment="1">
      <alignment horizontal="center" vertical="center"/>
    </xf>
    <xf numFmtId="0" fontId="10" fillId="14" borderId="17" xfId="1" applyNumberFormat="1" applyFont="1" applyFill="1" applyBorder="1" applyAlignment="1">
      <alignment horizontal="center" vertical="center"/>
    </xf>
    <xf numFmtId="0" fontId="9" fillId="0" borderId="17" xfId="1" applyNumberFormat="1" applyFont="1" applyFill="1" applyBorder="1" applyAlignment="1">
      <alignment horizontal="center" vertical="center" wrapText="1"/>
    </xf>
    <xf numFmtId="0" fontId="9" fillId="0" borderId="47" xfId="1" applyNumberFormat="1" applyFont="1" applyFill="1" applyBorder="1" applyAlignment="1">
      <alignment horizontal="center" vertical="center" wrapText="1"/>
    </xf>
    <xf numFmtId="165" fontId="10" fillId="14" borderId="51" xfId="1" applyFont="1" applyFill="1" applyBorder="1" applyAlignment="1">
      <alignment horizontal="left" vertical="center"/>
    </xf>
    <xf numFmtId="165" fontId="10" fillId="14" borderId="17" xfId="1" applyFont="1" applyFill="1" applyBorder="1" applyAlignment="1">
      <alignment horizontal="left" vertical="center"/>
    </xf>
    <xf numFmtId="164" fontId="9" fillId="0" borderId="17" xfId="17" applyFont="1" applyFill="1" applyBorder="1" applyAlignment="1">
      <alignment horizontal="left" vertical="center"/>
    </xf>
    <xf numFmtId="165" fontId="9" fillId="14" borderId="17" xfId="1" applyFont="1" applyFill="1" applyBorder="1" applyAlignment="1">
      <alignment horizontal="left" vertical="center"/>
    </xf>
    <xf numFmtId="164" fontId="9" fillId="0" borderId="47" xfId="17" applyFont="1" applyFill="1" applyBorder="1" applyAlignment="1">
      <alignment horizontal="left" vertical="center"/>
    </xf>
    <xf numFmtId="170" fontId="7" fillId="10" borderId="29" xfId="0" applyNumberFormat="1" applyFont="1" applyFill="1" applyBorder="1" applyAlignment="1">
      <alignment horizontal="center" vertical="center" wrapText="1"/>
    </xf>
    <xf numFmtId="174" fontId="9" fillId="0" borderId="17" xfId="1" applyNumberFormat="1" applyFont="1" applyFill="1" applyBorder="1" applyAlignment="1">
      <alignment horizontal="left" vertical="center"/>
    </xf>
    <xf numFmtId="165" fontId="9" fillId="0" borderId="47" xfId="1" applyFont="1" applyFill="1" applyBorder="1" applyAlignment="1">
      <alignment horizontal="left" vertical="center"/>
    </xf>
    <xf numFmtId="0" fontId="10" fillId="19" borderId="29" xfId="7" applyFont="1" applyFill="1" applyBorder="1" applyAlignment="1">
      <alignment horizontal="center" vertical="center" wrapText="1"/>
    </xf>
    <xf numFmtId="0" fontId="9" fillId="0" borderId="53" xfId="0" applyFont="1" applyBorder="1" applyAlignment="1">
      <alignment horizontal="left" vertical="center"/>
    </xf>
    <xf numFmtId="165" fontId="13" fillId="0" borderId="31" xfId="1" applyFont="1" applyBorder="1"/>
    <xf numFmtId="165" fontId="13" fillId="0" borderId="33" xfId="1" applyFont="1" applyBorder="1"/>
    <xf numFmtId="165" fontId="13" fillId="0" borderId="23" xfId="1" applyFont="1" applyBorder="1"/>
    <xf numFmtId="165" fontId="13" fillId="0" borderId="24" xfId="1" applyFont="1" applyBorder="1"/>
    <xf numFmtId="165" fontId="13" fillId="0" borderId="25" xfId="1" applyFont="1" applyBorder="1"/>
    <xf numFmtId="165" fontId="13" fillId="0" borderId="27" xfId="1" applyFont="1" applyBorder="1"/>
    <xf numFmtId="165" fontId="14" fillId="4" borderId="59" xfId="1" applyFont="1" applyFill="1" applyBorder="1" applyAlignment="1">
      <alignment horizontal="center" vertical="center"/>
    </xf>
    <xf numFmtId="165" fontId="41" fillId="0" borderId="35" xfId="1" applyFont="1" applyFill="1" applyBorder="1" applyAlignment="1">
      <alignment horizontal="center" vertical="center"/>
    </xf>
    <xf numFmtId="165" fontId="41" fillId="0" borderId="46" xfId="1" applyFont="1" applyFill="1" applyBorder="1" applyAlignment="1">
      <alignment horizontal="center" vertical="center"/>
    </xf>
    <xf numFmtId="165" fontId="41" fillId="0" borderId="36" xfId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65" fontId="7" fillId="0" borderId="10" xfId="1" applyFont="1" applyBorder="1" applyAlignment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0" fillId="27" borderId="1" xfId="0" applyFill="1" applyBorder="1"/>
    <xf numFmtId="0" fontId="0" fillId="14" borderId="1" xfId="0" applyFill="1" applyBorder="1"/>
    <xf numFmtId="0" fontId="0" fillId="0" borderId="0" xfId="0" applyAlignment="1">
      <alignment horizontal="right"/>
    </xf>
    <xf numFmtId="0" fontId="17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11" borderId="5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27" borderId="0" xfId="0" applyFill="1"/>
    <xf numFmtId="164" fontId="8" fillId="0" borderId="0" xfId="17" applyFont="1"/>
    <xf numFmtId="187" fontId="8" fillId="0" borderId="0" xfId="17" applyNumberFormat="1" applyFont="1"/>
    <xf numFmtId="0" fontId="17" fillId="0" borderId="20" xfId="0" applyFont="1" applyBorder="1"/>
    <xf numFmtId="0" fontId="17" fillId="0" borderId="31" xfId="0" applyFont="1" applyBorder="1" applyAlignment="1">
      <alignment horizontal="center"/>
    </xf>
    <xf numFmtId="0" fontId="17" fillId="0" borderId="32" xfId="0" applyFont="1" applyBorder="1"/>
    <xf numFmtId="0" fontId="17" fillId="0" borderId="33" xfId="0" applyFont="1" applyBorder="1"/>
    <xf numFmtId="2" fontId="0" fillId="0" borderId="20" xfId="0" applyNumberFormat="1" applyBorder="1"/>
    <xf numFmtId="0" fontId="10" fillId="14" borderId="63" xfId="6" applyNumberFormat="1" applyFont="1" applyFill="1" applyBorder="1" applyAlignment="1">
      <alignment horizontal="left" vertical="center"/>
    </xf>
    <xf numFmtId="3" fontId="7" fillId="14" borderId="63" xfId="0" applyNumberFormat="1" applyFont="1" applyFill="1" applyBorder="1" applyAlignment="1">
      <alignment horizontal="left" vertical="center" wrapText="1"/>
    </xf>
    <xf numFmtId="49" fontId="10" fillId="14" borderId="21" xfId="4" applyNumberFormat="1" applyFont="1" applyFill="1" applyBorder="1" applyAlignment="1">
      <alignment horizontal="left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3" fontId="41" fillId="0" borderId="51" xfId="4" applyNumberFormat="1" applyFont="1" applyBorder="1" applyAlignment="1">
      <alignment horizontal="center" vertical="center"/>
    </xf>
    <xf numFmtId="3" fontId="41" fillId="0" borderId="17" xfId="4" applyNumberFormat="1" applyFont="1" applyBorder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2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17" fillId="0" borderId="69" xfId="0" applyFont="1" applyBorder="1" applyAlignment="1">
      <alignment horizontal="center"/>
    </xf>
    <xf numFmtId="0" fontId="17" fillId="0" borderId="70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3" xfId="0" applyBorder="1" applyAlignment="1">
      <alignment horizontal="center"/>
    </xf>
    <xf numFmtId="0" fontId="10" fillId="0" borderId="23" xfId="6" applyNumberFormat="1" applyFont="1" applyFill="1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25" xfId="0" applyBorder="1" applyAlignment="1">
      <alignment horizontal="center"/>
    </xf>
    <xf numFmtId="14" fontId="1" fillId="4" borderId="2" xfId="0" applyNumberFormat="1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9" fontId="7" fillId="0" borderId="12" xfId="2" applyFont="1" applyBorder="1" applyAlignment="1">
      <alignment horizontal="center" vertical="center"/>
    </xf>
    <xf numFmtId="9" fontId="7" fillId="0" borderId="13" xfId="2" applyFont="1" applyBorder="1" applyAlignment="1">
      <alignment horizontal="center" vertical="center"/>
    </xf>
    <xf numFmtId="9" fontId="7" fillId="0" borderId="14" xfId="2" applyFont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7" fillId="16" borderId="5" xfId="0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17" fillId="16" borderId="3" xfId="0" applyFont="1" applyFill="1" applyBorder="1" applyAlignment="1">
      <alignment horizontal="center" vertical="center"/>
    </xf>
    <xf numFmtId="0" fontId="17" fillId="16" borderId="38" xfId="0" applyFont="1" applyFill="1" applyBorder="1" applyAlignment="1">
      <alignment horizontal="center" vertical="center"/>
    </xf>
    <xf numFmtId="0" fontId="17" fillId="16" borderId="37" xfId="0" applyFont="1" applyFill="1" applyBorder="1" applyAlignment="1">
      <alignment horizontal="center" vertical="center"/>
    </xf>
    <xf numFmtId="0" fontId="17" fillId="16" borderId="39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center"/>
    </xf>
    <xf numFmtId="0" fontId="17" fillId="17" borderId="13" xfId="0" applyFont="1" applyFill="1" applyBorder="1" applyAlignment="1">
      <alignment horizontal="center"/>
    </xf>
    <xf numFmtId="0" fontId="17" fillId="17" borderId="14" xfId="0" applyFont="1" applyFill="1" applyBorder="1" applyAlignment="1">
      <alignment horizontal="center"/>
    </xf>
    <xf numFmtId="0" fontId="22" fillId="16" borderId="5" xfId="0" applyFont="1" applyFill="1" applyBorder="1" applyAlignment="1">
      <alignment horizontal="center"/>
    </xf>
    <xf numFmtId="0" fontId="22" fillId="16" borderId="4" xfId="0" applyFont="1" applyFill="1" applyBorder="1" applyAlignment="1">
      <alignment horizontal="center"/>
    </xf>
    <xf numFmtId="0" fontId="22" fillId="16" borderId="3" xfId="0" applyFont="1" applyFill="1" applyBorder="1" applyAlignment="1">
      <alignment horizontal="center"/>
    </xf>
    <xf numFmtId="0" fontId="22" fillId="16" borderId="38" xfId="0" applyFont="1" applyFill="1" applyBorder="1" applyAlignment="1">
      <alignment horizontal="center"/>
    </xf>
    <xf numFmtId="0" fontId="22" fillId="16" borderId="37" xfId="0" applyFont="1" applyFill="1" applyBorder="1" applyAlignment="1">
      <alignment horizontal="center"/>
    </xf>
    <xf numFmtId="0" fontId="22" fillId="16" borderId="39" xfId="0" applyFont="1" applyFill="1" applyBorder="1" applyAlignment="1">
      <alignment horizontal="center"/>
    </xf>
    <xf numFmtId="0" fontId="19" fillId="5" borderId="5" xfId="0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/>
    </xf>
    <xf numFmtId="0" fontId="10" fillId="18" borderId="12" xfId="7" applyFont="1" applyFill="1" applyBorder="1" applyAlignment="1">
      <alignment horizontal="center" vertical="center" wrapText="1"/>
    </xf>
    <xf numFmtId="0" fontId="10" fillId="18" borderId="13" xfId="7" applyFont="1" applyFill="1" applyBorder="1" applyAlignment="1">
      <alignment horizontal="center" vertical="center" wrapText="1"/>
    </xf>
    <xf numFmtId="0" fontId="10" fillId="18" borderId="14" xfId="7" applyFont="1" applyFill="1" applyBorder="1" applyAlignment="1">
      <alignment horizontal="center" vertical="center" wrapText="1"/>
    </xf>
    <xf numFmtId="0" fontId="32" fillId="19" borderId="8" xfId="7" applyFont="1" applyFill="1" applyBorder="1" applyAlignment="1">
      <alignment horizontal="center" vertical="center" wrapText="1"/>
    </xf>
    <xf numFmtId="0" fontId="32" fillId="19" borderId="7" xfId="7" applyFont="1" applyFill="1" applyBorder="1" applyAlignment="1">
      <alignment horizontal="center" vertical="center" wrapText="1"/>
    </xf>
    <xf numFmtId="0" fontId="32" fillId="19" borderId="34" xfId="7" applyFont="1" applyFill="1" applyBorder="1" applyAlignment="1">
      <alignment horizontal="center" vertical="center" wrapText="1"/>
    </xf>
    <xf numFmtId="0" fontId="32" fillId="19" borderId="6" xfId="7" applyFont="1" applyFill="1" applyBorder="1" applyAlignment="1">
      <alignment horizontal="center" vertical="center" wrapText="1"/>
    </xf>
    <xf numFmtId="0" fontId="32" fillId="18" borderId="12" xfId="7" applyFont="1" applyFill="1" applyBorder="1" applyAlignment="1">
      <alignment horizontal="center" vertical="center" wrapText="1"/>
    </xf>
    <xf numFmtId="0" fontId="32" fillId="18" borderId="13" xfId="7" applyFont="1" applyFill="1" applyBorder="1" applyAlignment="1">
      <alignment horizontal="center" vertical="center" wrapText="1"/>
    </xf>
    <xf numFmtId="0" fontId="32" fillId="18" borderId="14" xfId="7" applyFont="1" applyFill="1" applyBorder="1" applyAlignment="1">
      <alignment horizontal="center" vertical="center" wrapText="1"/>
    </xf>
    <xf numFmtId="0" fontId="32" fillId="28" borderId="12" xfId="7" applyFont="1" applyFill="1" applyBorder="1" applyAlignment="1">
      <alignment horizontal="center" vertical="center" wrapText="1"/>
    </xf>
    <xf numFmtId="0" fontId="10" fillId="28" borderId="13" xfId="7" applyFont="1" applyFill="1" applyBorder="1" applyAlignment="1">
      <alignment horizontal="center" vertical="center" wrapText="1"/>
    </xf>
    <xf numFmtId="0" fontId="10" fillId="28" borderId="14" xfId="7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34" fillId="0" borderId="5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7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7" fillId="29" borderId="68" xfId="0" applyFont="1" applyFill="1" applyBorder="1" applyAlignment="1">
      <alignment horizontal="center"/>
    </xf>
    <xf numFmtId="0" fontId="7" fillId="29" borderId="19" xfId="0" applyFont="1" applyFill="1" applyBorder="1" applyAlignment="1">
      <alignment horizontal="center"/>
    </xf>
    <xf numFmtId="0" fontId="7" fillId="29" borderId="20" xfId="0" applyFont="1" applyFill="1" applyBorder="1" applyAlignment="1">
      <alignment horizontal="center"/>
    </xf>
    <xf numFmtId="0" fontId="7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 wrapText="1"/>
    </xf>
    <xf numFmtId="0" fontId="7" fillId="29" borderId="9" xfId="0" applyFont="1" applyFill="1" applyBorder="1" applyAlignment="1">
      <alignment horizontal="center" vertical="center"/>
    </xf>
    <xf numFmtId="0" fontId="7" fillId="29" borderId="2" xfId="0" applyFont="1" applyFill="1" applyBorder="1" applyAlignment="1">
      <alignment horizontal="center" vertical="center"/>
    </xf>
    <xf numFmtId="0" fontId="7" fillId="29" borderId="17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57" xfId="0" applyFont="1" applyFill="1" applyBorder="1" applyAlignment="1">
      <alignment horizontal="center" vertical="center"/>
    </xf>
    <xf numFmtId="0" fontId="14" fillId="4" borderId="50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4" borderId="15" xfId="0" applyFont="1" applyFill="1" applyBorder="1" applyAlignment="1">
      <alignment horizontal="center" vertical="center"/>
    </xf>
    <xf numFmtId="9" fontId="14" fillId="0" borderId="8" xfId="2" applyFont="1" applyBorder="1" applyAlignment="1">
      <alignment horizontal="center" vertical="center"/>
    </xf>
    <xf numFmtId="9" fontId="14" fillId="0" borderId="6" xfId="2" applyFont="1" applyBorder="1" applyAlignment="1">
      <alignment horizontal="center" vertical="center"/>
    </xf>
    <xf numFmtId="1" fontId="7" fillId="16" borderId="5" xfId="14" applyNumberFormat="1" applyFont="1" applyFill="1" applyBorder="1" applyAlignment="1">
      <alignment horizontal="center" vertical="center"/>
    </xf>
    <xf numFmtId="1" fontId="7" fillId="16" borderId="4" xfId="14" applyNumberFormat="1" applyFont="1" applyFill="1" applyBorder="1" applyAlignment="1">
      <alignment horizontal="center" vertical="center"/>
    </xf>
    <xf numFmtId="1" fontId="7" fillId="16" borderId="3" xfId="14" applyNumberFormat="1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3" xfId="0" applyFont="1" applyFill="1" applyBorder="1" applyAlignment="1">
      <alignment horizontal="center" vertical="center"/>
    </xf>
    <xf numFmtId="0" fontId="33" fillId="11" borderId="40" xfId="0" applyFont="1" applyFill="1" applyBorder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3" fillId="11" borderId="4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1" fontId="7" fillId="16" borderId="12" xfId="14" applyNumberFormat="1" applyFont="1" applyFill="1" applyBorder="1" applyAlignment="1">
      <alignment horizontal="center" vertical="center"/>
    </xf>
    <xf numFmtId="1" fontId="7" fillId="16" borderId="13" xfId="14" applyNumberFormat="1" applyFont="1" applyFill="1" applyBorder="1" applyAlignment="1">
      <alignment horizontal="center" vertical="center"/>
    </xf>
    <xf numFmtId="1" fontId="7" fillId="16" borderId="14" xfId="14" applyNumberFormat="1" applyFont="1" applyFill="1" applyBorder="1" applyAlignment="1">
      <alignment horizontal="center" vertical="center"/>
    </xf>
    <xf numFmtId="0" fontId="7" fillId="16" borderId="12" xfId="0" applyFont="1" applyFill="1" applyBorder="1" applyAlignment="1">
      <alignment horizontal="center" vertical="center"/>
    </xf>
    <xf numFmtId="0" fontId="7" fillId="16" borderId="13" xfId="0" applyFont="1" applyFill="1" applyBorder="1" applyAlignment="1">
      <alignment horizontal="center" vertical="center"/>
    </xf>
    <xf numFmtId="0" fontId="7" fillId="16" borderId="14" xfId="0" applyFont="1" applyFill="1" applyBorder="1" applyAlignment="1">
      <alignment horizontal="center" vertical="center"/>
    </xf>
    <xf numFmtId="9" fontId="7" fillId="16" borderId="12" xfId="2" applyFont="1" applyFill="1" applyBorder="1" applyAlignment="1">
      <alignment horizontal="center" vertical="center"/>
    </xf>
    <xf numFmtId="9" fontId="7" fillId="16" borderId="13" xfId="2" applyFont="1" applyFill="1" applyBorder="1" applyAlignment="1">
      <alignment horizontal="center" vertical="center"/>
    </xf>
    <xf numFmtId="9" fontId="7" fillId="16" borderId="14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39" fillId="11" borderId="5" xfId="0" applyFont="1" applyFill="1" applyBorder="1" applyAlignment="1">
      <alignment horizontal="center" vertical="center"/>
    </xf>
    <xf numFmtId="0" fontId="39" fillId="11" borderId="4" xfId="0" applyFont="1" applyFill="1" applyBorder="1" applyAlignment="1">
      <alignment horizontal="center" vertical="center"/>
    </xf>
    <xf numFmtId="0" fontId="39" fillId="11" borderId="3" xfId="0" applyFont="1" applyFill="1" applyBorder="1" applyAlignment="1">
      <alignment horizontal="center" vertical="center"/>
    </xf>
    <xf numFmtId="0" fontId="39" fillId="11" borderId="38" xfId="0" applyFont="1" applyFill="1" applyBorder="1" applyAlignment="1">
      <alignment horizontal="center" vertical="center"/>
    </xf>
    <xf numFmtId="0" fontId="39" fillId="11" borderId="37" xfId="0" applyFont="1" applyFill="1" applyBorder="1" applyAlignment="1">
      <alignment horizontal="center" vertical="center"/>
    </xf>
    <xf numFmtId="0" fontId="39" fillId="11" borderId="39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33" fillId="17" borderId="12" xfId="0" applyFont="1" applyFill="1" applyBorder="1" applyAlignment="1">
      <alignment horizontal="center" vertical="center"/>
    </xf>
    <xf numFmtId="0" fontId="33" fillId="17" borderId="13" xfId="0" applyFont="1" applyFill="1" applyBorder="1" applyAlignment="1">
      <alignment horizontal="center" vertical="center"/>
    </xf>
    <xf numFmtId="0" fontId="33" fillId="17" borderId="14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7" fillId="16" borderId="38" xfId="0" applyFont="1" applyFill="1" applyBorder="1" applyAlignment="1">
      <alignment horizontal="center" vertical="center"/>
    </xf>
    <xf numFmtId="0" fontId="7" fillId="16" borderId="37" xfId="0" applyFont="1" applyFill="1" applyBorder="1" applyAlignment="1">
      <alignment horizontal="center" vertical="center"/>
    </xf>
    <xf numFmtId="0" fontId="7" fillId="16" borderId="39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12" xfId="0" applyFont="1" applyBorder="1" applyAlignment="1">
      <alignment horizontal="center" wrapText="1"/>
    </xf>
    <xf numFmtId="0" fontId="17" fillId="0" borderId="13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7" fillId="16" borderId="12" xfId="0" applyFont="1" applyFill="1" applyBorder="1" applyAlignment="1">
      <alignment horizontal="center"/>
    </xf>
    <xf numFmtId="0" fontId="7" fillId="16" borderId="13" xfId="0" applyFont="1" applyFill="1" applyBorder="1" applyAlignment="1">
      <alignment horizontal="center"/>
    </xf>
    <xf numFmtId="0" fontId="7" fillId="16" borderId="14" xfId="0" applyFont="1" applyFill="1" applyBorder="1" applyAlignment="1">
      <alignment horizontal="center"/>
    </xf>
    <xf numFmtId="0" fontId="7" fillId="17" borderId="12" xfId="0" applyFont="1" applyFill="1" applyBorder="1" applyAlignment="1">
      <alignment horizontal="center"/>
    </xf>
    <xf numFmtId="0" fontId="7" fillId="17" borderId="13" xfId="0" applyFont="1" applyFill="1" applyBorder="1" applyAlignment="1">
      <alignment horizontal="center"/>
    </xf>
    <xf numFmtId="0" fontId="7" fillId="17" borderId="14" xfId="0" applyFont="1" applyFill="1" applyBorder="1" applyAlignment="1">
      <alignment horizontal="center"/>
    </xf>
    <xf numFmtId="9" fontId="7" fillId="16" borderId="12" xfId="0" applyNumberFormat="1" applyFont="1" applyFill="1" applyBorder="1" applyAlignment="1">
      <alignment horizontal="center" vertical="center"/>
    </xf>
    <xf numFmtId="9" fontId="7" fillId="16" borderId="13" xfId="0" applyNumberFormat="1" applyFont="1" applyFill="1" applyBorder="1" applyAlignment="1">
      <alignment horizontal="center" vertical="center"/>
    </xf>
    <xf numFmtId="9" fontId="7" fillId="16" borderId="14" xfId="0" applyNumberFormat="1" applyFont="1" applyFill="1" applyBorder="1" applyAlignment="1">
      <alignment horizontal="center" vertical="center"/>
    </xf>
    <xf numFmtId="9" fontId="7" fillId="16" borderId="30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/>
    </xf>
    <xf numFmtId="0" fontId="17" fillId="10" borderId="13" xfId="0" applyFont="1" applyFill="1" applyBorder="1" applyAlignment="1">
      <alignment horizontal="center"/>
    </xf>
    <xf numFmtId="0" fontId="17" fillId="10" borderId="14" xfId="0" applyFont="1" applyFill="1" applyBorder="1" applyAlignment="1">
      <alignment horizontal="center"/>
    </xf>
    <xf numFmtId="0" fontId="17" fillId="16" borderId="1" xfId="0" applyFont="1" applyFill="1" applyBorder="1" applyAlignment="1">
      <alignment horizontal="center" vertical="center" wrapText="1"/>
    </xf>
    <xf numFmtId="0" fontId="17" fillId="16" borderId="9" xfId="0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/>
    </xf>
    <xf numFmtId="0" fontId="17" fillId="16" borderId="12" xfId="0" applyFont="1" applyFill="1" applyBorder="1" applyAlignment="1">
      <alignment horizontal="center"/>
    </xf>
    <xf numFmtId="0" fontId="17" fillId="16" borderId="13" xfId="0" applyFont="1" applyFill="1" applyBorder="1" applyAlignment="1">
      <alignment horizontal="center"/>
    </xf>
    <xf numFmtId="0" fontId="17" fillId="16" borderId="14" xfId="0" applyFont="1" applyFill="1" applyBorder="1" applyAlignment="1">
      <alignment horizontal="center"/>
    </xf>
    <xf numFmtId="0" fontId="17" fillId="16" borderId="9" xfId="0" applyFont="1" applyFill="1" applyBorder="1" applyAlignment="1">
      <alignment horizontal="center" vertical="center" wrapText="1"/>
    </xf>
    <xf numFmtId="0" fontId="17" fillId="12" borderId="29" xfId="0" applyFont="1" applyFill="1" applyBorder="1" applyAlignment="1">
      <alignment horizontal="center" vertical="center"/>
    </xf>
    <xf numFmtId="0" fontId="17" fillId="12" borderId="4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center" vertical="center"/>
    </xf>
    <xf numFmtId="170" fontId="1" fillId="4" borderId="21" xfId="0" applyNumberFormat="1" applyFont="1" applyFill="1" applyBorder="1" applyAlignment="1">
      <alignment horizontal="center" vertical="center"/>
    </xf>
    <xf numFmtId="170" fontId="1" fillId="4" borderId="2" xfId="0" applyNumberFormat="1" applyFont="1" applyFill="1" applyBorder="1" applyAlignment="1">
      <alignment horizontal="center" vertical="center"/>
    </xf>
    <xf numFmtId="1" fontId="1" fillId="4" borderId="45" xfId="0" applyNumberFormat="1" applyFont="1" applyFill="1" applyBorder="1" applyAlignment="1">
      <alignment horizontal="center" vertical="center"/>
    </xf>
    <xf numFmtId="1" fontId="1" fillId="4" borderId="31" xfId="0" applyNumberFormat="1" applyFont="1" applyFill="1" applyBorder="1" applyAlignment="1">
      <alignment horizontal="center" vertical="center"/>
    </xf>
    <xf numFmtId="1" fontId="1" fillId="4" borderId="33" xfId="0" applyNumberFormat="1" applyFont="1" applyFill="1" applyBorder="1" applyAlignment="1">
      <alignment horizontal="center" vertical="center"/>
    </xf>
    <xf numFmtId="1" fontId="1" fillId="4" borderId="21" xfId="2" applyNumberFormat="1" applyFont="1" applyFill="1" applyBorder="1" applyAlignment="1">
      <alignment horizontal="center" vertical="center"/>
    </xf>
    <xf numFmtId="2" fontId="1" fillId="4" borderId="22" xfId="0" applyNumberFormat="1" applyFont="1" applyFill="1" applyBorder="1" applyAlignment="1">
      <alignment horizontal="center" vertical="center"/>
    </xf>
    <xf numFmtId="1" fontId="1" fillId="0" borderId="28" xfId="0" applyNumberFormat="1" applyFont="1" applyBorder="1" applyAlignment="1">
      <alignment horizontal="center" vertical="center"/>
    </xf>
    <xf numFmtId="2" fontId="1" fillId="4" borderId="22" xfId="2" applyNumberFormat="1" applyFont="1" applyFill="1" applyBorder="1" applyAlignment="1">
      <alignment horizontal="center" vertical="center"/>
    </xf>
    <xf numFmtId="1" fontId="1" fillId="0" borderId="45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" fontId="1" fillId="4" borderId="21" xfId="0" applyNumberFormat="1" applyFont="1" applyFill="1" applyBorder="1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center"/>
    </xf>
    <xf numFmtId="1" fontId="1" fillId="4" borderId="2" xfId="2" applyNumberFormat="1" applyFont="1" applyFill="1" applyBorder="1" applyAlignment="1">
      <alignment horizontal="center" vertical="center"/>
    </xf>
    <xf numFmtId="1" fontId="1" fillId="4" borderId="22" xfId="2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center" vertical="center"/>
    </xf>
    <xf numFmtId="170" fontId="1" fillId="4" borderId="23" xfId="0" applyNumberFormat="1" applyFont="1" applyFill="1" applyBorder="1" applyAlignment="1">
      <alignment horizontal="center" vertical="center"/>
    </xf>
    <xf numFmtId="170" fontId="1" fillId="4" borderId="1" xfId="0" applyNumberFormat="1" applyFont="1" applyFill="1" applyBorder="1" applyAlignment="1">
      <alignment horizontal="center" vertical="center"/>
    </xf>
    <xf numFmtId="1" fontId="1" fillId="4" borderId="46" xfId="0" applyNumberFormat="1" applyFont="1" applyFill="1" applyBorder="1" applyAlignment="1">
      <alignment horizontal="center" vertical="center"/>
    </xf>
    <xf numFmtId="1" fontId="1" fillId="4" borderId="23" xfId="0" applyNumberFormat="1" applyFont="1" applyFill="1" applyBorder="1" applyAlignment="1">
      <alignment horizontal="center" vertical="center"/>
    </xf>
    <xf numFmtId="1" fontId="1" fillId="4" borderId="24" xfId="0" applyNumberFormat="1" applyFont="1" applyFill="1" applyBorder="1" applyAlignment="1">
      <alignment horizontal="center" vertical="center"/>
    </xf>
    <xf numFmtId="1" fontId="1" fillId="4" borderId="23" xfId="2" applyNumberFormat="1" applyFont="1" applyFill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1" fontId="1" fillId="0" borderId="44" xfId="0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/>
    </xf>
    <xf numFmtId="1" fontId="1" fillId="4" borderId="1" xfId="2" applyNumberFormat="1" applyFont="1" applyFill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4" borderId="20" xfId="0" applyFont="1" applyFill="1" applyBorder="1" applyAlignment="1">
      <alignment horizontal="left" vertical="center"/>
    </xf>
    <xf numFmtId="0" fontId="1" fillId="0" borderId="46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5" fontId="1" fillId="0" borderId="0" xfId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167" fontId="1" fillId="0" borderId="0" xfId="1" applyNumberFormat="1" applyFont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165" fontId="1" fillId="0" borderId="46" xfId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/>
    </xf>
    <xf numFmtId="165" fontId="1" fillId="0" borderId="36" xfId="1" applyFont="1" applyBorder="1" applyAlignment="1">
      <alignment horizontal="center" vertical="center"/>
    </xf>
    <xf numFmtId="165" fontId="1" fillId="5" borderId="0" xfId="1" applyFont="1" applyFill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165" fontId="1" fillId="0" borderId="0" xfId="1" applyFont="1" applyFill="1" applyAlignment="1">
      <alignment horizontal="center" vertical="center"/>
    </xf>
    <xf numFmtId="165" fontId="1" fillId="0" borderId="1" xfId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7" fontId="1" fillId="0" borderId="0" xfId="1" applyNumberFormat="1" applyFont="1" applyFill="1" applyAlignment="1">
      <alignment horizontal="center" vertical="center"/>
    </xf>
    <xf numFmtId="172" fontId="1" fillId="0" borderId="0" xfId="1" applyNumberFormat="1" applyFont="1" applyFill="1" applyAlignment="1">
      <alignment horizontal="center" vertical="center"/>
    </xf>
    <xf numFmtId="173" fontId="1" fillId="0" borderId="0" xfId="1" applyNumberFormat="1" applyFont="1" applyFill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2" fontId="1" fillId="0" borderId="0" xfId="1" applyNumberFormat="1" applyFont="1" applyFill="1" applyAlignment="1">
      <alignment horizontal="center" vertical="center"/>
    </xf>
    <xf numFmtId="0" fontId="1" fillId="0" borderId="0" xfId="0" applyFont="1"/>
    <xf numFmtId="17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3" fontId="1" fillId="0" borderId="0" xfId="10" applyFont="1" applyFill="1" applyAlignment="1">
      <alignment horizontal="left" vertical="center"/>
    </xf>
    <xf numFmtId="170" fontId="1" fillId="0" borderId="0" xfId="10" applyNumberFormat="1" applyFont="1" applyFill="1" applyAlignment="1">
      <alignment horizontal="right" vertical="center"/>
    </xf>
    <xf numFmtId="3" fontId="1" fillId="0" borderId="0" xfId="0" applyNumberFormat="1" applyFont="1" applyAlignment="1">
      <alignment horizontal="center" vertical="center" wrapText="1"/>
    </xf>
    <xf numFmtId="0" fontId="1" fillId="0" borderId="0" xfId="10" applyNumberFormat="1" applyFont="1" applyFill="1" applyBorder="1" applyAlignment="1">
      <alignment horizontal="center" vertical="center"/>
    </xf>
    <xf numFmtId="43" fontId="1" fillId="0" borderId="0" xfId="10" applyFont="1" applyFill="1" applyBorder="1" applyAlignment="1">
      <alignment vertical="center"/>
    </xf>
    <xf numFmtId="3" fontId="1" fillId="14" borderId="63" xfId="0" applyNumberFormat="1" applyFont="1" applyFill="1" applyBorder="1" applyAlignment="1">
      <alignment horizontal="center" vertical="center" wrapText="1"/>
    </xf>
    <xf numFmtId="3" fontId="1" fillId="14" borderId="63" xfId="0" applyNumberFormat="1" applyFont="1" applyFill="1" applyBorder="1" applyAlignment="1">
      <alignment horizontal="center" vertical="center"/>
    </xf>
    <xf numFmtId="170" fontId="1" fillId="14" borderId="31" xfId="0" applyNumberFormat="1" applyFont="1" applyFill="1" applyBorder="1" applyAlignment="1">
      <alignment horizontal="right" vertical="center"/>
    </xf>
    <xf numFmtId="3" fontId="1" fillId="14" borderId="35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14" borderId="31" xfId="1" applyNumberFormat="1" applyFont="1" applyFill="1" applyBorder="1" applyAlignment="1">
      <alignment horizontal="center" vertical="center"/>
    </xf>
    <xf numFmtId="167" fontId="1" fillId="14" borderId="32" xfId="1" applyNumberFormat="1" applyFont="1" applyFill="1" applyBorder="1" applyAlignment="1">
      <alignment horizontal="center" vertical="center"/>
    </xf>
    <xf numFmtId="167" fontId="1" fillId="14" borderId="33" xfId="1" applyNumberFormat="1" applyFont="1" applyFill="1" applyBorder="1" applyAlignment="1">
      <alignment horizontal="center" vertical="center"/>
    </xf>
    <xf numFmtId="165" fontId="1" fillId="0" borderId="0" xfId="1" applyFont="1" applyFill="1" applyBorder="1" applyAlignment="1">
      <alignment horizontal="center" vertical="center"/>
    </xf>
    <xf numFmtId="165" fontId="1" fillId="14" borderId="32" xfId="1" applyFont="1" applyFill="1" applyBorder="1" applyAlignment="1">
      <alignment horizontal="center" vertical="center"/>
    </xf>
    <xf numFmtId="165" fontId="1" fillId="14" borderId="33" xfId="1" applyFont="1" applyFill="1" applyBorder="1" applyAlignment="1">
      <alignment horizontal="center" vertical="center"/>
    </xf>
    <xf numFmtId="165" fontId="1" fillId="14" borderId="35" xfId="1" applyFont="1" applyFill="1" applyBorder="1" applyAlignment="1">
      <alignment horizontal="center" vertical="center"/>
    </xf>
    <xf numFmtId="167" fontId="1" fillId="14" borderId="51" xfId="1" applyNumberFormat="1" applyFont="1" applyFill="1" applyBorder="1" applyAlignment="1">
      <alignment horizontal="center" vertical="center"/>
    </xf>
    <xf numFmtId="0" fontId="1" fillId="14" borderId="31" xfId="0" applyFont="1" applyFill="1" applyBorder="1"/>
    <xf numFmtId="0" fontId="1" fillId="14" borderId="32" xfId="0" applyFont="1" applyFill="1" applyBorder="1"/>
    <xf numFmtId="0" fontId="1" fillId="14" borderId="33" xfId="0" applyFont="1" applyFill="1" applyBorder="1"/>
    <xf numFmtId="3" fontId="1" fillId="14" borderId="53" xfId="0" applyNumberFormat="1" applyFont="1" applyFill="1" applyBorder="1" applyAlignment="1">
      <alignment horizontal="center" vertical="center" wrapText="1"/>
    </xf>
    <xf numFmtId="3" fontId="1" fillId="14" borderId="53" xfId="0" applyNumberFormat="1" applyFont="1" applyFill="1" applyBorder="1" applyAlignment="1">
      <alignment horizontal="center" vertical="center"/>
    </xf>
    <xf numFmtId="170" fontId="1" fillId="14" borderId="23" xfId="0" applyNumberFormat="1" applyFont="1" applyFill="1" applyBorder="1" applyAlignment="1">
      <alignment horizontal="right" vertical="center"/>
    </xf>
    <xf numFmtId="3" fontId="1" fillId="14" borderId="46" xfId="0" applyNumberFormat="1" applyFont="1" applyFill="1" applyBorder="1" applyAlignment="1">
      <alignment horizontal="center" vertical="center"/>
    </xf>
    <xf numFmtId="167" fontId="1" fillId="14" borderId="23" xfId="1" applyNumberFormat="1" applyFont="1" applyFill="1" applyBorder="1" applyAlignment="1">
      <alignment horizontal="center" vertical="center"/>
    </xf>
    <xf numFmtId="167" fontId="1" fillId="14" borderId="1" xfId="1" applyNumberFormat="1" applyFont="1" applyFill="1" applyBorder="1" applyAlignment="1">
      <alignment horizontal="center" vertical="center"/>
    </xf>
    <xf numFmtId="167" fontId="1" fillId="14" borderId="24" xfId="1" applyNumberFormat="1" applyFont="1" applyFill="1" applyBorder="1" applyAlignment="1">
      <alignment horizontal="center" vertical="center"/>
    </xf>
    <xf numFmtId="165" fontId="1" fillId="14" borderId="1" xfId="1" applyFont="1" applyFill="1" applyBorder="1" applyAlignment="1">
      <alignment horizontal="center" vertical="center"/>
    </xf>
    <xf numFmtId="165" fontId="1" fillId="14" borderId="24" xfId="1" applyFont="1" applyFill="1" applyBorder="1" applyAlignment="1">
      <alignment horizontal="center" vertical="center"/>
    </xf>
    <xf numFmtId="165" fontId="1" fillId="14" borderId="46" xfId="1" applyFont="1" applyFill="1" applyBorder="1" applyAlignment="1">
      <alignment horizontal="center" vertical="center"/>
    </xf>
    <xf numFmtId="167" fontId="1" fillId="14" borderId="17" xfId="1" applyNumberFormat="1" applyFont="1" applyFill="1" applyBorder="1" applyAlignment="1">
      <alignment horizontal="center" vertical="center"/>
    </xf>
    <xf numFmtId="0" fontId="1" fillId="14" borderId="23" xfId="0" applyFont="1" applyFill="1" applyBorder="1"/>
    <xf numFmtId="0" fontId="1" fillId="14" borderId="1" xfId="0" applyFont="1" applyFill="1" applyBorder="1"/>
    <xf numFmtId="0" fontId="1" fillId="14" borderId="24" xfId="0" applyFont="1" applyFill="1" applyBorder="1"/>
    <xf numFmtId="3" fontId="1" fillId="14" borderId="46" xfId="11" applyNumberFormat="1" applyFont="1" applyFill="1" applyBorder="1" applyAlignment="1">
      <alignment horizontal="center" vertical="center" wrapText="1"/>
    </xf>
    <xf numFmtId="3" fontId="1" fillId="0" borderId="0" xfId="11" applyNumberFormat="1" applyFont="1" applyAlignment="1">
      <alignment horizontal="center" vertical="center" wrapText="1"/>
    </xf>
    <xf numFmtId="3" fontId="1" fillId="0" borderId="53" xfId="0" applyNumberFormat="1" applyFont="1" applyBorder="1" applyAlignment="1">
      <alignment horizontal="center" vertical="center" wrapText="1"/>
    </xf>
    <xf numFmtId="3" fontId="1" fillId="0" borderId="53" xfId="0" applyNumberFormat="1" applyFont="1" applyBorder="1" applyAlignment="1">
      <alignment horizontal="left" vertical="center" wrapText="1"/>
    </xf>
    <xf numFmtId="3" fontId="1" fillId="0" borderId="53" xfId="0" applyNumberFormat="1" applyFont="1" applyBorder="1" applyAlignment="1">
      <alignment horizontal="center" vertical="center"/>
    </xf>
    <xf numFmtId="170" fontId="1" fillId="0" borderId="23" xfId="0" applyNumberFormat="1" applyFont="1" applyBorder="1" applyAlignment="1">
      <alignment horizontal="right" vertical="center"/>
    </xf>
    <xf numFmtId="175" fontId="1" fillId="0" borderId="46" xfId="11" applyNumberFormat="1" applyFont="1" applyBorder="1" applyAlignment="1">
      <alignment horizontal="center" vertical="center" wrapText="1"/>
    </xf>
    <xf numFmtId="175" fontId="1" fillId="0" borderId="0" xfId="11" applyNumberFormat="1" applyFont="1" applyAlignment="1">
      <alignment horizontal="center" vertical="center" wrapText="1"/>
    </xf>
    <xf numFmtId="167" fontId="1" fillId="0" borderId="23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167" fontId="1" fillId="0" borderId="24" xfId="1" applyNumberFormat="1" applyFont="1" applyFill="1" applyBorder="1" applyAlignment="1">
      <alignment horizontal="center" vertical="center"/>
    </xf>
    <xf numFmtId="167" fontId="1" fillId="0" borderId="46" xfId="1" applyNumberFormat="1" applyFont="1" applyFill="1" applyBorder="1" applyAlignment="1">
      <alignment horizontal="center" vertical="center"/>
    </xf>
    <xf numFmtId="167" fontId="1" fillId="0" borderId="17" xfId="1" applyNumberFormat="1" applyFont="1" applyFill="1" applyBorder="1" applyAlignment="1">
      <alignment horizontal="center" vertical="center"/>
    </xf>
    <xf numFmtId="164" fontId="1" fillId="0" borderId="23" xfId="17" applyFont="1" applyBorder="1"/>
    <xf numFmtId="164" fontId="1" fillId="0" borderId="1" xfId="17" applyFont="1" applyBorder="1"/>
    <xf numFmtId="164" fontId="1" fillId="0" borderId="24" xfId="17" applyFont="1" applyBorder="1"/>
    <xf numFmtId="0" fontId="1" fillId="0" borderId="53" xfId="0" applyFont="1" applyBorder="1" applyAlignment="1">
      <alignment horizontal="center" vertical="center"/>
    </xf>
    <xf numFmtId="167" fontId="1" fillId="0" borderId="24" xfId="1" applyNumberFormat="1" applyFont="1" applyFill="1" applyBorder="1" applyAlignment="1">
      <alignment horizontal="right" vertical="center"/>
    </xf>
    <xf numFmtId="2" fontId="1" fillId="0" borderId="0" xfId="1" applyNumberFormat="1" applyFont="1" applyFill="1" applyBorder="1" applyAlignment="1">
      <alignment horizontal="right" vertical="center"/>
    </xf>
    <xf numFmtId="165" fontId="1" fillId="0" borderId="24" xfId="1" applyFont="1" applyFill="1" applyBorder="1" applyAlignment="1">
      <alignment horizontal="center" vertical="center"/>
    </xf>
    <xf numFmtId="0" fontId="1" fillId="14" borderId="23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4" borderId="24" xfId="0" applyFont="1" applyFill="1" applyBorder="1" applyAlignment="1">
      <alignment horizontal="center"/>
    </xf>
    <xf numFmtId="165" fontId="1" fillId="0" borderId="1" xfId="1" applyFont="1" applyFill="1" applyBorder="1" applyAlignment="1">
      <alignment horizontal="center" vertical="center"/>
    </xf>
    <xf numFmtId="165" fontId="1" fillId="0" borderId="46" xfId="1" applyFont="1" applyFill="1" applyBorder="1" applyAlignment="1">
      <alignment horizontal="center" vertical="center"/>
    </xf>
    <xf numFmtId="165" fontId="1" fillId="0" borderId="46" xfId="1" applyFont="1" applyBorder="1" applyAlignment="1">
      <alignment horizontal="center" vertical="center" wrapText="1"/>
    </xf>
    <xf numFmtId="165" fontId="1" fillId="0" borderId="0" xfId="1" applyFont="1" applyFill="1" applyBorder="1" applyAlignment="1">
      <alignment horizontal="center" vertical="center" wrapText="1"/>
    </xf>
    <xf numFmtId="164" fontId="1" fillId="0" borderId="23" xfId="17" applyFont="1" applyBorder="1" applyAlignment="1">
      <alignment horizontal="center"/>
    </xf>
    <xf numFmtId="164" fontId="1" fillId="0" borderId="1" xfId="17" applyFont="1" applyBorder="1" applyAlignment="1">
      <alignment horizontal="center"/>
    </xf>
    <xf numFmtId="164" fontId="1" fillId="0" borderId="24" xfId="17" applyFont="1" applyBorder="1" applyAlignment="1">
      <alignment horizontal="center"/>
    </xf>
    <xf numFmtId="165" fontId="1" fillId="0" borderId="23" xfId="1" applyFont="1" applyFill="1" applyBorder="1" applyAlignment="1">
      <alignment horizontal="center" vertical="center"/>
    </xf>
    <xf numFmtId="165" fontId="1" fillId="0" borderId="17" xfId="1" applyFont="1" applyFill="1" applyBorder="1" applyAlignment="1">
      <alignment horizontal="center" vertical="center"/>
    </xf>
    <xf numFmtId="165" fontId="1" fillId="0" borderId="0" xfId="1" applyFont="1" applyFill="1" applyBorder="1" applyAlignment="1">
      <alignment horizontal="right" vertical="center"/>
    </xf>
    <xf numFmtId="175" fontId="1" fillId="0" borderId="46" xfId="0" applyNumberFormat="1" applyFont="1" applyBorder="1" applyAlignment="1">
      <alignment horizontal="center" vertical="center"/>
    </xf>
    <xf numFmtId="175" fontId="1" fillId="0" borderId="0" xfId="0" applyNumberFormat="1" applyFont="1" applyAlignment="1">
      <alignment horizontal="center" vertical="center"/>
    </xf>
    <xf numFmtId="167" fontId="1" fillId="14" borderId="46" xfId="1" applyNumberFormat="1" applyFont="1" applyFill="1" applyBorder="1" applyAlignment="1">
      <alignment horizontal="center" vertical="center"/>
    </xf>
    <xf numFmtId="0" fontId="1" fillId="0" borderId="23" xfId="0" applyFont="1" applyBorder="1"/>
    <xf numFmtId="165" fontId="1" fillId="0" borderId="1" xfId="1" applyFont="1" applyBorder="1"/>
    <xf numFmtId="174" fontId="1" fillId="0" borderId="24" xfId="1" applyNumberFormat="1" applyFont="1" applyBorder="1" applyAlignment="1">
      <alignment horizontal="right"/>
    </xf>
    <xf numFmtId="165" fontId="1" fillId="0" borderId="46" xfId="1" applyFont="1" applyBorder="1"/>
    <xf numFmtId="165" fontId="1" fillId="0" borderId="23" xfId="1" applyFont="1" applyBorder="1"/>
    <xf numFmtId="167" fontId="1" fillId="0" borderId="17" xfId="1" applyNumberFormat="1" applyFont="1" applyBorder="1"/>
    <xf numFmtId="165" fontId="1" fillId="0" borderId="24" xfId="1" applyFont="1" applyBorder="1"/>
    <xf numFmtId="165" fontId="1" fillId="0" borderId="24" xfId="1" applyFont="1" applyBorder="1" applyAlignment="1">
      <alignment horizontal="right"/>
    </xf>
    <xf numFmtId="165" fontId="1" fillId="0" borderId="17" xfId="1" applyFont="1" applyBorder="1"/>
    <xf numFmtId="3" fontId="1" fillId="0" borderId="48" xfId="0" applyNumberFormat="1" applyFont="1" applyBorder="1" applyAlignment="1">
      <alignment horizontal="center" vertical="center" wrapText="1"/>
    </xf>
    <xf numFmtId="170" fontId="1" fillId="0" borderId="25" xfId="0" applyNumberFormat="1" applyFont="1" applyBorder="1" applyAlignment="1">
      <alignment horizontal="right" vertical="center"/>
    </xf>
    <xf numFmtId="175" fontId="1" fillId="0" borderId="36" xfId="0" applyNumberFormat="1" applyFont="1" applyBorder="1" applyAlignment="1">
      <alignment horizontal="center" vertical="center"/>
    </xf>
    <xf numFmtId="165" fontId="1" fillId="0" borderId="25" xfId="1" applyFont="1" applyBorder="1"/>
    <xf numFmtId="165" fontId="1" fillId="0" borderId="26" xfId="1" applyFont="1" applyBorder="1"/>
    <xf numFmtId="165" fontId="1" fillId="0" borderId="27" xfId="1" applyFont="1" applyBorder="1"/>
    <xf numFmtId="165" fontId="1" fillId="0" borderId="27" xfId="1" applyFont="1" applyBorder="1" applyAlignment="1">
      <alignment horizontal="right"/>
    </xf>
    <xf numFmtId="165" fontId="1" fillId="0" borderId="36" xfId="1" applyFont="1" applyBorder="1"/>
    <xf numFmtId="165" fontId="1" fillId="0" borderId="47" xfId="1" applyFont="1" applyBorder="1"/>
    <xf numFmtId="164" fontId="1" fillId="0" borderId="25" xfId="17" applyFont="1" applyBorder="1"/>
    <xf numFmtId="164" fontId="1" fillId="0" borderId="26" xfId="17" applyFont="1" applyBorder="1"/>
    <xf numFmtId="164" fontId="1" fillId="0" borderId="27" xfId="17" applyFont="1" applyBorder="1"/>
    <xf numFmtId="166" fontId="1" fillId="0" borderId="0" xfId="0" applyNumberFormat="1" applyFont="1"/>
    <xf numFmtId="0" fontId="1" fillId="4" borderId="21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29" borderId="20" xfId="0" applyFont="1" applyFill="1" applyBorder="1"/>
    <xf numFmtId="0" fontId="1" fillId="29" borderId="1" xfId="0" applyFont="1" applyFill="1" applyBorder="1" applyAlignment="1">
      <alignment horizontal="center"/>
    </xf>
    <xf numFmtId="0" fontId="1" fillId="29" borderId="1" xfId="0" applyFont="1" applyFill="1" applyBorder="1"/>
    <xf numFmtId="0" fontId="1" fillId="29" borderId="0" xfId="0" applyFont="1" applyFill="1"/>
    <xf numFmtId="0" fontId="1" fillId="9" borderId="2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" fillId="27" borderId="2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left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170" fontId="1" fillId="0" borderId="31" xfId="0" applyNumberFormat="1" applyFont="1" applyBorder="1" applyAlignment="1">
      <alignment horizontal="center" vertical="center"/>
    </xf>
    <xf numFmtId="170" fontId="1" fillId="0" borderId="32" xfId="0" applyNumberFormat="1" applyFont="1" applyBorder="1" applyAlignment="1">
      <alignment horizontal="center" vertical="center"/>
    </xf>
    <xf numFmtId="170" fontId="1" fillId="0" borderId="33" xfId="0" applyNumberFormat="1" applyFont="1" applyBorder="1" applyAlignment="1">
      <alignment horizontal="center" vertical="center"/>
    </xf>
    <xf numFmtId="170" fontId="1" fillId="4" borderId="52" xfId="0" applyNumberFormat="1" applyFont="1" applyFill="1" applyBorder="1" applyAlignment="1">
      <alignment horizontal="center" vertical="center"/>
    </xf>
    <xf numFmtId="167" fontId="1" fillId="4" borderId="31" xfId="1" applyNumberFormat="1" applyFont="1" applyFill="1" applyBorder="1" applyAlignment="1">
      <alignment horizontal="center" vertical="center"/>
    </xf>
    <xf numFmtId="167" fontId="1" fillId="4" borderId="51" xfId="1" applyNumberFormat="1" applyFont="1" applyFill="1" applyBorder="1" applyAlignment="1">
      <alignment horizontal="center" vertical="center"/>
    </xf>
    <xf numFmtId="167" fontId="1" fillId="4" borderId="33" xfId="1" applyNumberFormat="1" applyFont="1" applyFill="1" applyBorder="1" applyAlignment="1">
      <alignment horizontal="center" vertical="center"/>
    </xf>
    <xf numFmtId="171" fontId="1" fillId="0" borderId="31" xfId="1" applyNumberFormat="1" applyFont="1" applyBorder="1" applyAlignment="1">
      <alignment horizontal="center" vertical="center"/>
    </xf>
    <xf numFmtId="170" fontId="1" fillId="0" borderId="31" xfId="0" applyNumberFormat="1" applyFont="1" applyBorder="1" applyAlignment="1">
      <alignment horizontal="center"/>
    </xf>
    <xf numFmtId="167" fontId="1" fillId="0" borderId="33" xfId="1" applyNumberFormat="1" applyFont="1" applyBorder="1" applyAlignment="1">
      <alignment horizontal="center"/>
    </xf>
    <xf numFmtId="1" fontId="1" fillId="0" borderId="35" xfId="0" applyNumberFormat="1" applyFont="1" applyBorder="1" applyAlignment="1">
      <alignment horizontal="center"/>
    </xf>
    <xf numFmtId="165" fontId="1" fillId="0" borderId="31" xfId="1" applyFont="1" applyBorder="1" applyAlignment="1">
      <alignment horizontal="center"/>
    </xf>
    <xf numFmtId="165" fontId="1" fillId="0" borderId="32" xfId="1" applyFont="1" applyBorder="1" applyAlignment="1">
      <alignment horizontal="center"/>
    </xf>
    <xf numFmtId="165" fontId="1" fillId="0" borderId="33" xfId="1" applyFont="1" applyBorder="1" applyAlignment="1">
      <alignment horizontal="center"/>
    </xf>
    <xf numFmtId="165" fontId="1" fillId="4" borderId="31" xfId="1" applyFont="1" applyFill="1" applyBorder="1" applyAlignment="1">
      <alignment horizontal="center" vertical="center"/>
    </xf>
    <xf numFmtId="165" fontId="1" fillId="4" borderId="33" xfId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170" fontId="1" fillId="0" borderId="21" xfId="0" applyNumberFormat="1" applyFont="1" applyBorder="1" applyAlignment="1">
      <alignment horizontal="center" vertical="center"/>
    </xf>
    <xf numFmtId="170" fontId="1" fillId="0" borderId="2" xfId="0" applyNumberFormat="1" applyFont="1" applyBorder="1" applyAlignment="1">
      <alignment horizontal="center" vertical="center"/>
    </xf>
    <xf numFmtId="170" fontId="1" fillId="0" borderId="22" xfId="0" applyNumberFormat="1" applyFont="1" applyBorder="1" applyAlignment="1">
      <alignment horizontal="center" vertical="center"/>
    </xf>
    <xf numFmtId="170" fontId="1" fillId="4" borderId="44" xfId="0" applyNumberFormat="1" applyFont="1" applyFill="1" applyBorder="1" applyAlignment="1">
      <alignment horizontal="center" vertical="center"/>
    </xf>
    <xf numFmtId="167" fontId="1" fillId="4" borderId="21" xfId="1" applyNumberFormat="1" applyFont="1" applyFill="1" applyBorder="1" applyAlignment="1">
      <alignment horizontal="center" vertical="center"/>
    </xf>
    <xf numFmtId="167" fontId="1" fillId="4" borderId="18" xfId="1" applyNumberFormat="1" applyFont="1" applyFill="1" applyBorder="1" applyAlignment="1">
      <alignment horizontal="center" vertical="center"/>
    </xf>
    <xf numFmtId="167" fontId="1" fillId="4" borderId="22" xfId="1" applyNumberFormat="1" applyFont="1" applyFill="1" applyBorder="1" applyAlignment="1">
      <alignment horizontal="center" vertical="center"/>
    </xf>
    <xf numFmtId="171" fontId="1" fillId="0" borderId="21" xfId="1" applyNumberFormat="1" applyFont="1" applyBorder="1" applyAlignment="1">
      <alignment horizontal="center" vertical="center"/>
    </xf>
    <xf numFmtId="170" fontId="1" fillId="0" borderId="21" xfId="0" applyNumberFormat="1" applyFont="1" applyBorder="1" applyAlignment="1">
      <alignment horizontal="center"/>
    </xf>
    <xf numFmtId="167" fontId="1" fillId="0" borderId="22" xfId="1" applyNumberFormat="1" applyFont="1" applyBorder="1" applyAlignment="1">
      <alignment horizontal="center"/>
    </xf>
    <xf numFmtId="165" fontId="1" fillId="0" borderId="21" xfId="1" applyFont="1" applyBorder="1" applyAlignment="1">
      <alignment horizontal="center"/>
    </xf>
    <xf numFmtId="165" fontId="1" fillId="0" borderId="2" xfId="1" applyFont="1" applyBorder="1" applyAlignment="1">
      <alignment horizontal="center"/>
    </xf>
    <xf numFmtId="165" fontId="1" fillId="0" borderId="22" xfId="1" applyFont="1" applyBorder="1" applyAlignment="1">
      <alignment horizontal="center"/>
    </xf>
    <xf numFmtId="165" fontId="1" fillId="4" borderId="21" xfId="1" applyFont="1" applyFill="1" applyBorder="1" applyAlignment="1">
      <alignment horizontal="center" vertical="center"/>
    </xf>
    <xf numFmtId="165" fontId="1" fillId="4" borderId="22" xfId="1" applyFont="1" applyFill="1" applyBorder="1" applyAlignment="1">
      <alignment horizontal="center" vertical="center"/>
    </xf>
    <xf numFmtId="170" fontId="1" fillId="0" borderId="23" xfId="0" applyNumberFormat="1" applyFont="1" applyBorder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  <xf numFmtId="170" fontId="1" fillId="0" borderId="24" xfId="0" applyNumberFormat="1" applyFont="1" applyBorder="1" applyAlignment="1">
      <alignment horizontal="center" vertical="center"/>
    </xf>
    <xf numFmtId="167" fontId="1" fillId="4" borderId="23" xfId="1" applyNumberFormat="1" applyFont="1" applyFill="1" applyBorder="1" applyAlignment="1">
      <alignment horizontal="center" vertical="center"/>
    </xf>
    <xf numFmtId="167" fontId="1" fillId="4" borderId="17" xfId="1" applyNumberFormat="1" applyFont="1" applyFill="1" applyBorder="1" applyAlignment="1">
      <alignment horizontal="center" vertical="center"/>
    </xf>
    <xf numFmtId="167" fontId="1" fillId="4" borderId="24" xfId="1" applyNumberFormat="1" applyFont="1" applyFill="1" applyBorder="1" applyAlignment="1">
      <alignment horizontal="center" vertical="center"/>
    </xf>
    <xf numFmtId="171" fontId="1" fillId="0" borderId="23" xfId="1" applyNumberFormat="1" applyFont="1" applyBorder="1" applyAlignment="1">
      <alignment horizontal="center" vertical="center"/>
    </xf>
    <xf numFmtId="170" fontId="1" fillId="0" borderId="23" xfId="0" applyNumberFormat="1" applyFont="1" applyBorder="1" applyAlignment="1">
      <alignment horizontal="center"/>
    </xf>
    <xf numFmtId="167" fontId="1" fillId="0" borderId="24" xfId="1" applyNumberFormat="1" applyFont="1" applyBorder="1" applyAlignment="1">
      <alignment horizontal="center"/>
    </xf>
    <xf numFmtId="1" fontId="1" fillId="0" borderId="46" xfId="0" applyNumberFormat="1" applyFont="1" applyBorder="1" applyAlignment="1">
      <alignment horizontal="center"/>
    </xf>
    <xf numFmtId="165" fontId="1" fillId="0" borderId="23" xfId="1" applyFont="1" applyBorder="1" applyAlignment="1">
      <alignment horizontal="center"/>
    </xf>
    <xf numFmtId="165" fontId="1" fillId="0" borderId="1" xfId="1" applyFont="1" applyBorder="1" applyAlignment="1">
      <alignment horizontal="center"/>
    </xf>
    <xf numFmtId="165" fontId="1" fillId="0" borderId="24" xfId="1" applyFont="1" applyBorder="1" applyAlignment="1">
      <alignment horizontal="center"/>
    </xf>
    <xf numFmtId="165" fontId="1" fillId="4" borderId="23" xfId="1" applyFont="1" applyFill="1" applyBorder="1" applyAlignment="1">
      <alignment horizontal="center" vertical="center"/>
    </xf>
    <xf numFmtId="165" fontId="1" fillId="4" borderId="24" xfId="1" applyFont="1" applyFill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/>
    </xf>
    <xf numFmtId="170" fontId="1" fillId="0" borderId="9" xfId="0" applyNumberFormat="1" applyFont="1" applyBorder="1" applyAlignment="1">
      <alignment horizontal="center" vertical="center"/>
    </xf>
    <xf numFmtId="170" fontId="1" fillId="0" borderId="5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3" fontId="1" fillId="27" borderId="1" xfId="0" applyNumberFormat="1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165" fontId="1" fillId="4" borderId="17" xfId="1" applyFont="1" applyFill="1" applyBorder="1" applyAlignment="1">
      <alignment horizontal="center" vertical="center"/>
    </xf>
    <xf numFmtId="3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1" fontId="1" fillId="9" borderId="23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1" fontId="1" fillId="9" borderId="24" xfId="0" applyNumberFormat="1" applyFont="1" applyFill="1" applyBorder="1" applyAlignment="1">
      <alignment horizontal="center" vertical="center"/>
    </xf>
    <xf numFmtId="170" fontId="1" fillId="9" borderId="44" xfId="0" applyNumberFormat="1" applyFont="1" applyFill="1" applyBorder="1" applyAlignment="1">
      <alignment horizontal="center" vertical="center"/>
    </xf>
    <xf numFmtId="167" fontId="1" fillId="9" borderId="23" xfId="1" applyNumberFormat="1" applyFont="1" applyFill="1" applyBorder="1" applyAlignment="1">
      <alignment horizontal="center" vertical="center"/>
    </xf>
    <xf numFmtId="167" fontId="1" fillId="9" borderId="17" xfId="1" applyNumberFormat="1" applyFont="1" applyFill="1" applyBorder="1" applyAlignment="1">
      <alignment horizontal="center" vertical="center"/>
    </xf>
    <xf numFmtId="167" fontId="1" fillId="9" borderId="24" xfId="1" applyNumberFormat="1" applyFont="1" applyFill="1" applyBorder="1" applyAlignment="1">
      <alignment horizontal="center" vertical="center"/>
    </xf>
    <xf numFmtId="171" fontId="1" fillId="9" borderId="23" xfId="1" applyNumberFormat="1" applyFont="1" applyFill="1" applyBorder="1" applyAlignment="1">
      <alignment horizontal="center" vertical="center"/>
    </xf>
    <xf numFmtId="170" fontId="1" fillId="9" borderId="23" xfId="0" applyNumberFormat="1" applyFont="1" applyFill="1" applyBorder="1" applyAlignment="1">
      <alignment horizontal="center"/>
    </xf>
    <xf numFmtId="167" fontId="1" fillId="9" borderId="24" xfId="1" applyNumberFormat="1" applyFont="1" applyFill="1" applyBorder="1" applyAlignment="1">
      <alignment horizontal="center"/>
    </xf>
    <xf numFmtId="1" fontId="1" fillId="9" borderId="46" xfId="0" applyNumberFormat="1" applyFont="1" applyFill="1" applyBorder="1" applyAlignment="1">
      <alignment horizontal="center"/>
    </xf>
    <xf numFmtId="165" fontId="1" fillId="9" borderId="23" xfId="1" applyFont="1" applyFill="1" applyBorder="1" applyAlignment="1">
      <alignment horizontal="center"/>
    </xf>
    <xf numFmtId="165" fontId="1" fillId="9" borderId="1" xfId="1" applyFont="1" applyFill="1" applyBorder="1" applyAlignment="1">
      <alignment horizontal="center"/>
    </xf>
    <xf numFmtId="165" fontId="1" fillId="9" borderId="24" xfId="1" applyFont="1" applyFill="1" applyBorder="1" applyAlignment="1">
      <alignment horizontal="center"/>
    </xf>
    <xf numFmtId="3" fontId="1" fillId="0" borderId="26" xfId="0" applyNumberFormat="1" applyFont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left" vertical="center"/>
    </xf>
    <xf numFmtId="0" fontId="1" fillId="4" borderId="27" xfId="0" applyFont="1" applyFill="1" applyBorder="1" applyAlignment="1">
      <alignment horizontal="center" vertical="center"/>
    </xf>
    <xf numFmtId="170" fontId="1" fillId="0" borderId="25" xfId="0" applyNumberFormat="1" applyFont="1" applyBorder="1" applyAlignment="1">
      <alignment horizontal="center" vertical="center"/>
    </xf>
    <xf numFmtId="170" fontId="1" fillId="0" borderId="26" xfId="0" applyNumberFormat="1" applyFont="1" applyBorder="1" applyAlignment="1">
      <alignment horizontal="center" vertical="center"/>
    </xf>
    <xf numFmtId="170" fontId="1" fillId="0" borderId="27" xfId="0" applyNumberFormat="1" applyFont="1" applyBorder="1" applyAlignment="1">
      <alignment horizontal="center" vertical="center"/>
    </xf>
    <xf numFmtId="170" fontId="1" fillId="4" borderId="54" xfId="0" applyNumberFormat="1" applyFont="1" applyFill="1" applyBorder="1" applyAlignment="1">
      <alignment horizontal="center" vertical="center"/>
    </xf>
    <xf numFmtId="167" fontId="1" fillId="4" borderId="25" xfId="1" applyNumberFormat="1" applyFont="1" applyFill="1" applyBorder="1" applyAlignment="1">
      <alignment horizontal="center" vertical="center"/>
    </xf>
    <xf numFmtId="167" fontId="1" fillId="4" borderId="47" xfId="1" applyNumberFormat="1" applyFont="1" applyFill="1" applyBorder="1" applyAlignment="1">
      <alignment horizontal="center" vertical="center"/>
    </xf>
    <xf numFmtId="167" fontId="1" fillId="4" borderId="27" xfId="1" applyNumberFormat="1" applyFont="1" applyFill="1" applyBorder="1" applyAlignment="1">
      <alignment horizontal="center" vertical="center"/>
    </xf>
    <xf numFmtId="171" fontId="1" fillId="0" borderId="25" xfId="1" applyNumberFormat="1" applyFont="1" applyBorder="1" applyAlignment="1">
      <alignment horizontal="center" vertical="center"/>
    </xf>
    <xf numFmtId="170" fontId="1" fillId="0" borderId="25" xfId="0" applyNumberFormat="1" applyFont="1" applyBorder="1" applyAlignment="1">
      <alignment horizontal="center"/>
    </xf>
    <xf numFmtId="167" fontId="1" fillId="0" borderId="27" xfId="1" applyNumberFormat="1" applyFont="1" applyBorder="1" applyAlignment="1">
      <alignment horizontal="center"/>
    </xf>
    <xf numFmtId="1" fontId="1" fillId="0" borderId="36" xfId="0" applyNumberFormat="1" applyFont="1" applyBorder="1" applyAlignment="1">
      <alignment horizontal="center"/>
    </xf>
    <xf numFmtId="165" fontId="1" fillId="0" borderId="25" xfId="1" applyFont="1" applyBorder="1" applyAlignment="1">
      <alignment horizontal="center"/>
    </xf>
    <xf numFmtId="165" fontId="1" fillId="0" borderId="26" xfId="1" applyFont="1" applyBorder="1" applyAlignment="1">
      <alignment horizontal="center"/>
    </xf>
    <xf numFmtId="165" fontId="1" fillId="0" borderId="27" xfId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5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/>
    <xf numFmtId="0" fontId="1" fillId="0" borderId="51" xfId="0" applyFont="1" applyBorder="1"/>
    <xf numFmtId="167" fontId="1" fillId="0" borderId="31" xfId="1" applyNumberFormat="1" applyFont="1" applyBorder="1"/>
    <xf numFmtId="167" fontId="1" fillId="0" borderId="32" xfId="1" applyNumberFormat="1" applyFont="1" applyBorder="1"/>
    <xf numFmtId="167" fontId="1" fillId="0" borderId="51" xfId="1" applyNumberFormat="1" applyFont="1" applyBorder="1"/>
    <xf numFmtId="167" fontId="1" fillId="0" borderId="33" xfId="1" applyNumberFormat="1" applyFont="1" applyBorder="1"/>
    <xf numFmtId="0" fontId="1" fillId="0" borderId="33" xfId="0" applyFont="1" applyBorder="1"/>
    <xf numFmtId="0" fontId="1" fillId="0" borderId="1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1" xfId="0" applyFont="1" applyBorder="1"/>
    <xf numFmtId="0" fontId="1" fillId="0" borderId="17" xfId="0" applyFont="1" applyBorder="1"/>
    <xf numFmtId="167" fontId="1" fillId="0" borderId="23" xfId="1" applyNumberFormat="1" applyFont="1" applyBorder="1"/>
    <xf numFmtId="167" fontId="1" fillId="0" borderId="1" xfId="1" applyNumberFormat="1" applyFont="1" applyBorder="1"/>
    <xf numFmtId="167" fontId="1" fillId="0" borderId="24" xfId="1" applyNumberFormat="1" applyFont="1" applyBorder="1"/>
    <xf numFmtId="0" fontId="1" fillId="0" borderId="24" xfId="0" applyFont="1" applyBorder="1"/>
    <xf numFmtId="186" fontId="1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47" xfId="0" applyFont="1" applyBorder="1"/>
    <xf numFmtId="0" fontId="1" fillId="0" borderId="27" xfId="0" applyFont="1" applyBorder="1"/>
    <xf numFmtId="167" fontId="1" fillId="0" borderId="25" xfId="1" applyNumberFormat="1" applyFont="1" applyBorder="1"/>
    <xf numFmtId="167" fontId="1" fillId="0" borderId="47" xfId="1" applyNumberFormat="1" applyFont="1" applyBorder="1"/>
    <xf numFmtId="167" fontId="1" fillId="0" borderId="27" xfId="1" applyNumberFormat="1" applyFont="1" applyBorder="1"/>
    <xf numFmtId="0" fontId="1" fillId="0" borderId="46" xfId="0" applyFont="1" applyBorder="1"/>
    <xf numFmtId="0" fontId="1" fillId="0" borderId="36" xfId="0" applyFont="1" applyBorder="1"/>
    <xf numFmtId="0" fontId="1" fillId="0" borderId="6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/>
    </xf>
    <xf numFmtId="167" fontId="1" fillId="0" borderId="26" xfId="1" applyNumberFormat="1" applyFont="1" applyBorder="1"/>
    <xf numFmtId="0" fontId="1" fillId="0" borderId="0" xfId="0" applyFont="1" applyAlignment="1">
      <alignment vertical="center"/>
    </xf>
    <xf numFmtId="0" fontId="1" fillId="0" borderId="32" xfId="0" applyFont="1" applyBorder="1" applyAlignment="1">
      <alignment horizontal="center" vertical="center"/>
    </xf>
    <xf numFmtId="1" fontId="1" fillId="0" borderId="32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165" fontId="1" fillId="0" borderId="31" xfId="1" applyFont="1" applyBorder="1"/>
    <xf numFmtId="165" fontId="1" fillId="0" borderId="32" xfId="1" applyFont="1" applyBorder="1"/>
    <xf numFmtId="165" fontId="1" fillId="0" borderId="33" xfId="1" applyFont="1" applyBorder="1"/>
    <xf numFmtId="165" fontId="1" fillId="0" borderId="35" xfId="1" applyFont="1" applyBorder="1"/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19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1" fontId="1" fillId="0" borderId="26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0" borderId="62" xfId="0" applyFont="1" applyBorder="1"/>
    <xf numFmtId="0" fontId="1" fillId="0" borderId="27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" fontId="1" fillId="0" borderId="39" xfId="0" applyNumberFormat="1" applyFont="1" applyBorder="1" applyAlignment="1">
      <alignment horizontal="center" vertical="center"/>
    </xf>
    <xf numFmtId="170" fontId="1" fillId="4" borderId="35" xfId="0" applyNumberFormat="1" applyFont="1" applyFill="1" applyBorder="1" applyAlignment="1">
      <alignment horizontal="center" vertical="center"/>
    </xf>
    <xf numFmtId="167" fontId="1" fillId="0" borderId="31" xfId="1" applyNumberFormat="1" applyFont="1" applyBorder="1" applyAlignment="1">
      <alignment horizontal="center" vertical="center"/>
    </xf>
    <xf numFmtId="170" fontId="1" fillId="0" borderId="35" xfId="0" applyNumberFormat="1" applyFont="1" applyBorder="1" applyAlignment="1">
      <alignment horizontal="center"/>
    </xf>
    <xf numFmtId="167" fontId="1" fillId="0" borderId="35" xfId="1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0" fontId="1" fillId="0" borderId="46" xfId="0" applyNumberFormat="1" applyFont="1" applyBorder="1" applyAlignment="1">
      <alignment horizontal="center" vertical="center"/>
    </xf>
    <xf numFmtId="170" fontId="1" fillId="0" borderId="46" xfId="0" applyNumberFormat="1" applyFont="1" applyBorder="1" applyAlignment="1">
      <alignment horizontal="center"/>
    </xf>
    <xf numFmtId="165" fontId="1" fillId="0" borderId="23" xfId="1" applyFont="1" applyFill="1" applyBorder="1" applyAlignment="1">
      <alignment horizontal="center"/>
    </xf>
    <xf numFmtId="165" fontId="1" fillId="0" borderId="1" xfId="1" applyFont="1" applyFill="1" applyBorder="1" applyAlignment="1">
      <alignment horizontal="center"/>
    </xf>
    <xf numFmtId="165" fontId="1" fillId="0" borderId="24" xfId="1" applyFont="1" applyFill="1" applyBorder="1" applyAlignment="1">
      <alignment horizontal="center"/>
    </xf>
    <xf numFmtId="0" fontId="1" fillId="0" borderId="20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4" borderId="36" xfId="0" applyFont="1" applyFill="1" applyBorder="1" applyAlignment="1">
      <alignment horizontal="center" vertical="center"/>
    </xf>
    <xf numFmtId="170" fontId="1" fillId="4" borderId="36" xfId="0" applyNumberFormat="1" applyFont="1" applyFill="1" applyBorder="1" applyAlignment="1">
      <alignment horizontal="center" vertical="center"/>
    </xf>
    <xf numFmtId="170" fontId="1" fillId="0" borderId="36" xfId="0" applyNumberFormat="1" applyFont="1" applyBorder="1" applyAlignment="1">
      <alignment horizontal="center" vertical="center"/>
    </xf>
    <xf numFmtId="165" fontId="1" fillId="0" borderId="25" xfId="1" applyFont="1" applyBorder="1" applyAlignment="1">
      <alignment horizontal="center" vertical="center"/>
    </xf>
    <xf numFmtId="165" fontId="1" fillId="0" borderId="27" xfId="1" applyFont="1" applyBorder="1" applyAlignment="1">
      <alignment horizontal="center" vertical="center"/>
    </xf>
    <xf numFmtId="165" fontId="1" fillId="4" borderId="27" xfId="1" applyFont="1" applyFill="1" applyBorder="1" applyAlignment="1">
      <alignment horizontal="center" vertical="center"/>
    </xf>
    <xf numFmtId="167" fontId="1" fillId="0" borderId="25" xfId="1" applyNumberFormat="1" applyFont="1" applyBorder="1" applyAlignment="1">
      <alignment horizontal="center" vertical="center"/>
    </xf>
    <xf numFmtId="170" fontId="1" fillId="0" borderId="36" xfId="0" applyNumberFormat="1" applyFont="1" applyBorder="1" applyAlignment="1">
      <alignment horizontal="center"/>
    </xf>
    <xf numFmtId="167" fontId="1" fillId="0" borderId="36" xfId="1" applyNumberFormat="1" applyFont="1" applyFill="1" applyBorder="1" applyAlignment="1">
      <alignment horizontal="center" vertical="center"/>
    </xf>
    <xf numFmtId="167" fontId="1" fillId="4" borderId="26" xfId="1" applyNumberFormat="1" applyFont="1" applyFill="1" applyBorder="1" applyAlignment="1">
      <alignment horizontal="center" vertical="center"/>
    </xf>
    <xf numFmtId="167" fontId="1" fillId="0" borderId="25" xfId="1" applyNumberFormat="1" applyFont="1" applyFill="1" applyBorder="1" applyAlignment="1">
      <alignment horizontal="center" vertical="center"/>
    </xf>
    <xf numFmtId="165" fontId="1" fillId="4" borderId="25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center"/>
    </xf>
    <xf numFmtId="0" fontId="1" fillId="14" borderId="2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14" borderId="26" xfId="0" applyFont="1" applyFill="1" applyBorder="1" applyAlignment="1">
      <alignment horizontal="center"/>
    </xf>
    <xf numFmtId="0" fontId="1" fillId="14" borderId="26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9" xfId="0" applyFont="1" applyBorder="1"/>
    <xf numFmtId="167" fontId="1" fillId="0" borderId="0" xfId="1" applyNumberFormat="1" applyFont="1" applyAlignment="1">
      <alignment horizontal="center"/>
    </xf>
    <xf numFmtId="0" fontId="1" fillId="4" borderId="35" xfId="0" applyFont="1" applyFill="1" applyBorder="1" applyAlignment="1">
      <alignment horizontal="center" vertical="center"/>
    </xf>
    <xf numFmtId="170" fontId="1" fillId="4" borderId="22" xfId="0" applyNumberFormat="1" applyFont="1" applyFill="1" applyBorder="1" applyAlignment="1">
      <alignment horizontal="center" vertical="center"/>
    </xf>
    <xf numFmtId="170" fontId="1" fillId="4" borderId="24" xfId="0" applyNumberFormat="1" applyFont="1" applyFill="1" applyBorder="1" applyAlignment="1">
      <alignment horizontal="center" vertical="center"/>
    </xf>
    <xf numFmtId="170" fontId="1" fillId="0" borderId="35" xfId="0" applyNumberFormat="1" applyFont="1" applyBorder="1" applyAlignment="1">
      <alignment horizontal="center" vertical="center"/>
    </xf>
    <xf numFmtId="171" fontId="1" fillId="4" borderId="31" xfId="0" applyNumberFormat="1" applyFont="1" applyFill="1" applyBorder="1" applyAlignment="1">
      <alignment horizontal="center" vertical="center"/>
    </xf>
    <xf numFmtId="10" fontId="1" fillId="0" borderId="23" xfId="2" applyNumberFormat="1" applyFont="1" applyBorder="1" applyAlignment="1">
      <alignment horizontal="center" vertical="center"/>
    </xf>
    <xf numFmtId="167" fontId="1" fillId="4" borderId="45" xfId="1" applyNumberFormat="1" applyFont="1" applyFill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/>
    </xf>
    <xf numFmtId="167" fontId="1" fillId="4" borderId="32" xfId="1" applyNumberFormat="1" applyFont="1" applyFill="1" applyBorder="1" applyAlignment="1">
      <alignment horizontal="center" vertical="center"/>
    </xf>
    <xf numFmtId="171" fontId="1" fillId="4" borderId="55" xfId="2" applyNumberFormat="1" applyFont="1" applyFill="1" applyBorder="1" applyAlignment="1">
      <alignment horizontal="center" vertical="center"/>
    </xf>
    <xf numFmtId="171" fontId="1" fillId="4" borderId="31" xfId="2" applyNumberFormat="1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171" fontId="1" fillId="4" borderId="23" xfId="0" applyNumberFormat="1" applyFont="1" applyFill="1" applyBorder="1" applyAlignment="1">
      <alignment horizontal="center" vertical="center"/>
    </xf>
    <xf numFmtId="167" fontId="1" fillId="4" borderId="1" xfId="1" applyNumberFormat="1" applyFont="1" applyFill="1" applyBorder="1" applyAlignment="1">
      <alignment horizontal="center" vertical="center"/>
    </xf>
    <xf numFmtId="171" fontId="1" fillId="4" borderId="20" xfId="2" applyNumberFormat="1" applyFont="1" applyFill="1" applyBorder="1" applyAlignment="1">
      <alignment horizontal="center" vertical="center"/>
    </xf>
    <xf numFmtId="171" fontId="1" fillId="4" borderId="23" xfId="2" applyNumberFormat="1" applyFont="1" applyFill="1" applyBorder="1" applyAlignment="1">
      <alignment horizontal="center" vertical="center"/>
    </xf>
    <xf numFmtId="165" fontId="1" fillId="0" borderId="23" xfId="1" applyFont="1" applyBorder="1" applyAlignment="1">
      <alignment horizontal="center" vertical="center"/>
    </xf>
    <xf numFmtId="165" fontId="1" fillId="4" borderId="20" xfId="1" applyFont="1" applyFill="1" applyBorder="1" applyAlignment="1">
      <alignment horizontal="center" vertical="center"/>
    </xf>
    <xf numFmtId="170" fontId="1" fillId="4" borderId="17" xfId="0" applyNumberFormat="1" applyFont="1" applyFill="1" applyBorder="1" applyAlignment="1">
      <alignment horizontal="center" vertical="center"/>
    </xf>
    <xf numFmtId="170" fontId="1" fillId="4" borderId="53" xfId="0" applyNumberFormat="1" applyFont="1" applyFill="1" applyBorder="1" applyAlignment="1">
      <alignment horizontal="center" vertical="center"/>
    </xf>
    <xf numFmtId="170" fontId="1" fillId="4" borderId="20" xfId="0" applyNumberFormat="1" applyFont="1" applyFill="1" applyBorder="1" applyAlignment="1">
      <alignment horizontal="center" vertical="center"/>
    </xf>
    <xf numFmtId="12" fontId="1" fillId="4" borderId="1" xfId="0" applyNumberFormat="1" applyFont="1" applyFill="1" applyBorder="1" applyAlignment="1">
      <alignment horizontal="center" vertical="center"/>
    </xf>
    <xf numFmtId="10" fontId="1" fillId="4" borderId="23" xfId="1" applyNumberFormat="1" applyFont="1" applyFill="1" applyBorder="1" applyAlignment="1">
      <alignment horizontal="center" vertical="center"/>
    </xf>
    <xf numFmtId="170" fontId="1" fillId="4" borderId="1" xfId="0" applyNumberFormat="1" applyFont="1" applyFill="1" applyBorder="1" applyAlignment="1">
      <alignment horizontal="left" vertical="center"/>
    </xf>
    <xf numFmtId="170" fontId="1" fillId="4" borderId="46" xfId="0" applyNumberFormat="1" applyFont="1" applyFill="1" applyBorder="1" applyAlignment="1">
      <alignment horizontal="center" vertical="center"/>
    </xf>
    <xf numFmtId="165" fontId="1" fillId="4" borderId="49" xfId="1" applyFont="1" applyFill="1" applyBorder="1" applyAlignment="1">
      <alignment horizontal="center" vertical="center"/>
    </xf>
    <xf numFmtId="167" fontId="1" fillId="4" borderId="49" xfId="1" applyNumberFormat="1" applyFont="1" applyFill="1" applyBorder="1" applyAlignment="1">
      <alignment horizontal="center" vertical="center"/>
    </xf>
    <xf numFmtId="167" fontId="1" fillId="4" borderId="42" xfId="1" applyNumberFormat="1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9" fontId="1" fillId="0" borderId="0" xfId="2" applyFont="1" applyAlignment="1">
      <alignment horizontal="center" vertical="center"/>
    </xf>
    <xf numFmtId="0" fontId="1" fillId="0" borderId="1" xfId="0" pivotButton="1" applyFont="1" applyBorder="1"/>
    <xf numFmtId="0" fontId="1" fillId="0" borderId="45" xfId="0" applyFont="1" applyBorder="1" applyAlignment="1">
      <alignment horizontal="center"/>
    </xf>
    <xf numFmtId="0" fontId="1" fillId="0" borderId="45" xfId="0" applyFont="1" applyBorder="1"/>
    <xf numFmtId="0" fontId="1" fillId="0" borderId="21" xfId="0" applyFont="1" applyBorder="1"/>
    <xf numFmtId="171" fontId="1" fillId="0" borderId="2" xfId="0" applyNumberFormat="1" applyFont="1" applyBorder="1"/>
    <xf numFmtId="171" fontId="1" fillId="0" borderId="31" xfId="0" applyNumberFormat="1" applyFont="1" applyBorder="1"/>
    <xf numFmtId="171" fontId="1" fillId="0" borderId="55" xfId="0" applyNumberFormat="1" applyFont="1" applyBorder="1"/>
    <xf numFmtId="171" fontId="1" fillId="0" borderId="1" xfId="0" applyNumberFormat="1" applyFont="1" applyBorder="1"/>
    <xf numFmtId="171" fontId="1" fillId="0" borderId="23" xfId="0" applyNumberFormat="1" applyFont="1" applyBorder="1"/>
    <xf numFmtId="171" fontId="1" fillId="0" borderId="20" xfId="0" applyNumberFormat="1" applyFont="1" applyBorder="1"/>
    <xf numFmtId="1" fontId="1" fillId="0" borderId="1" xfId="0" applyNumberFormat="1" applyFont="1" applyBorder="1" applyAlignment="1">
      <alignment horizontal="center"/>
    </xf>
    <xf numFmtId="171" fontId="1" fillId="0" borderId="25" xfId="0" applyNumberFormat="1" applyFont="1" applyBorder="1"/>
    <xf numFmtId="171" fontId="1" fillId="0" borderId="56" xfId="0" applyNumberFormat="1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16" fontId="1" fillId="0" borderId="23" xfId="0" applyNumberFormat="1" applyFont="1" applyBorder="1" applyAlignment="1">
      <alignment horizontal="center"/>
    </xf>
    <xf numFmtId="0" fontId="1" fillId="0" borderId="37" xfId="0" applyFont="1" applyBorder="1"/>
    <xf numFmtId="0" fontId="1" fillId="0" borderId="39" xfId="0" applyFont="1" applyBorder="1"/>
    <xf numFmtId="1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8" xfId="0" applyFont="1" applyBorder="1" applyAlignment="1">
      <alignment horizontal="center" vertical="center"/>
    </xf>
    <xf numFmtId="0" fontId="1" fillId="0" borderId="55" xfId="0" applyFont="1" applyBorder="1"/>
    <xf numFmtId="0" fontId="1" fillId="0" borderId="20" xfId="0" applyFont="1" applyBorder="1"/>
    <xf numFmtId="0" fontId="1" fillId="0" borderId="0" xfId="0" pivotButton="1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2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20" xfId="0" applyFont="1" applyBorder="1" applyAlignment="1">
      <alignment horizontal="center" vertical="top"/>
    </xf>
    <xf numFmtId="0" fontId="1" fillId="0" borderId="0" xfId="0" pivotButton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12" fontId="1" fillId="0" borderId="1" xfId="0" applyNumberFormat="1" applyFont="1" applyBorder="1" applyAlignment="1">
      <alignment horizontal="center"/>
    </xf>
    <xf numFmtId="0" fontId="1" fillId="0" borderId="56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wrapText="1"/>
    </xf>
  </cellXfs>
  <cellStyles count="20">
    <cellStyle name="Énfasis5" xfId="14" builtinId="45"/>
    <cellStyle name="Millares [0]" xfId="1" builtinId="6"/>
    <cellStyle name="Millares [0] 11" xfId="12" xr:uid="{00000000-0005-0000-0000-000002000000}"/>
    <cellStyle name="Millares [0] 2" xfId="18" xr:uid="{00000000-0005-0000-0000-000003000000}"/>
    <cellStyle name="Millares 10" xfId="10" xr:uid="{00000000-0005-0000-0000-000004000000}"/>
    <cellStyle name="Millares 4 7" xfId="13" xr:uid="{00000000-0005-0000-0000-000005000000}"/>
    <cellStyle name="Millares 7 2" xfId="6" xr:uid="{00000000-0005-0000-0000-000006000000}"/>
    <cellStyle name="Moneda [0]" xfId="17" builtinId="7"/>
    <cellStyle name="Moneda [0] 2" xfId="19" xr:uid="{00000000-0005-0000-0000-000008000000}"/>
    <cellStyle name="Normal" xfId="0" builtinId="0"/>
    <cellStyle name="Normal 10 2" xfId="15" xr:uid="{00000000-0005-0000-0000-00000A000000}"/>
    <cellStyle name="Normal 2 4 2" xfId="11" xr:uid="{00000000-0005-0000-0000-00000B000000}"/>
    <cellStyle name="Normal 21 2" xfId="4" xr:uid="{00000000-0005-0000-0000-00000C000000}"/>
    <cellStyle name="Normal 3 2 2 2" xfId="7" xr:uid="{00000000-0005-0000-0000-00000D000000}"/>
    <cellStyle name="Normal 36" xfId="5" xr:uid="{00000000-0005-0000-0000-00000E000000}"/>
    <cellStyle name="Normal 36 2" xfId="9" xr:uid="{00000000-0005-0000-0000-00000F000000}"/>
    <cellStyle name="Porcentaje" xfId="2" builtinId="5"/>
    <cellStyle name="Porcentaje 3 2" xfId="16" xr:uid="{00000000-0005-0000-0000-000011000000}"/>
    <cellStyle name="Porcentaje 8" xfId="3" xr:uid="{00000000-0005-0000-0000-000012000000}"/>
    <cellStyle name="Porcentaje 8 2" xfId="8" xr:uid="{00000000-0005-0000-0000-000013000000}"/>
  </cellStyles>
  <dxfs count="1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horizontal="left"/>
    </dxf>
    <dxf>
      <alignment horizontal="left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horizontal="left"/>
    </dxf>
    <dxf>
      <alignment horizontal="left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6743"/>
      <color rgb="FFBEF8FC"/>
      <color rgb="FF9966FF"/>
      <color rgb="FFABF3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670560</xdr:colOff>
      <xdr:row>276</xdr:row>
      <xdr:rowOff>20320</xdr:rowOff>
    </xdr:from>
    <xdr:to>
      <xdr:col>84</xdr:col>
      <xdr:colOff>182880</xdr:colOff>
      <xdr:row>277</xdr:row>
      <xdr:rowOff>101600</xdr:rowOff>
    </xdr:to>
    <xdr:cxnSp macro="">
      <xdr:nvCxnSpPr>
        <xdr:cNvPr id="4" name="Conector curvado 3">
          <a:extLst>
            <a:ext uri="{FF2B5EF4-FFF2-40B4-BE49-F238E27FC236}">
              <a16:creationId xmlns:a16="http://schemas.microsoft.com/office/drawing/2014/main" id="{0AD4B6BA-AE46-44B4-97CF-1AD5BE31805D}"/>
            </a:ext>
          </a:extLst>
        </xdr:cNvPr>
        <xdr:cNvCxnSpPr/>
      </xdr:nvCxnSpPr>
      <xdr:spPr>
        <a:xfrm flipV="1">
          <a:off x="8862060" y="54632860"/>
          <a:ext cx="5181600" cy="279400"/>
        </a:xfrm>
        <a:prstGeom prst="curvedConnector3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721360</xdr:colOff>
      <xdr:row>282</xdr:row>
      <xdr:rowOff>50800</xdr:rowOff>
    </xdr:from>
    <xdr:to>
      <xdr:col>84</xdr:col>
      <xdr:colOff>233680</xdr:colOff>
      <xdr:row>283</xdr:row>
      <xdr:rowOff>101600</xdr:rowOff>
    </xdr:to>
    <xdr:cxnSp macro="">
      <xdr:nvCxnSpPr>
        <xdr:cNvPr id="5" name="Conector curvado 6">
          <a:extLst>
            <a:ext uri="{FF2B5EF4-FFF2-40B4-BE49-F238E27FC236}">
              <a16:creationId xmlns:a16="http://schemas.microsoft.com/office/drawing/2014/main" id="{FB86A654-98C7-4CCA-90AE-4B4A1CB4BA47}"/>
            </a:ext>
          </a:extLst>
        </xdr:cNvPr>
        <xdr:cNvCxnSpPr/>
      </xdr:nvCxnSpPr>
      <xdr:spPr>
        <a:xfrm flipV="1">
          <a:off x="8912860" y="55852060"/>
          <a:ext cx="5181600" cy="248920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84</xdr:col>
      <xdr:colOff>353786</xdr:colOff>
      <xdr:row>270</xdr:row>
      <xdr:rowOff>13606</xdr:rowOff>
    </xdr:from>
    <xdr:to>
      <xdr:col>92</xdr:col>
      <xdr:colOff>170634</xdr:colOff>
      <xdr:row>278</xdr:row>
      <xdr:rowOff>111148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18E84A1-4FB3-4073-B6B5-702975DF5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00" t="31708" r="13045" b="31843"/>
        <a:stretch/>
      </xdr:blipFill>
      <xdr:spPr>
        <a:xfrm>
          <a:off x="35052000" y="48169285"/>
          <a:ext cx="6017895" cy="1512684"/>
        </a:xfrm>
        <a:prstGeom prst="rect">
          <a:avLst/>
        </a:prstGeom>
      </xdr:spPr>
    </xdr:pic>
    <xdr:clientData/>
  </xdr:twoCellAnchor>
  <xdr:twoCellAnchor editAs="oneCell">
    <xdr:from>
      <xdr:col>84</xdr:col>
      <xdr:colOff>436971</xdr:colOff>
      <xdr:row>279</xdr:row>
      <xdr:rowOff>112307</xdr:rowOff>
    </xdr:from>
    <xdr:to>
      <xdr:col>88</xdr:col>
      <xdr:colOff>92347</xdr:colOff>
      <xdr:row>293</xdr:row>
      <xdr:rowOff>168894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81373FA-2FAE-446D-B5B0-C400BEEB2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0006" t="35560" r="22657" b="20385"/>
        <a:stretch/>
      </xdr:blipFill>
      <xdr:spPr>
        <a:xfrm>
          <a:off x="35135185" y="49860021"/>
          <a:ext cx="2761615" cy="25216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.%20Ca&#241;eria/2.%20Planos/1.%20Listado%20de%20Planos.xlsx" TargetMode="External"/><Relationship Id="rId2" Type="http://schemas.openxmlformats.org/officeDocument/2006/relationships/externalLinkPath" Target="https://echeverriaizquierdo.sharepoint.com/sites/EIMI00403-CodelcoRT/Documentos%20compartidos/General/02.%20Oficina%20T&#233;cnica/b.%20Cubicaciones/2.%20Piping%20y%20Mec&#225;nico/b.%20Ca&#241;eria/2.%20Planos/1.%20Listado%20de%20Planos.xlsx" TargetMode="External"/><Relationship Id="rId1" Type="http://schemas.openxmlformats.org/officeDocument/2006/relationships/externalLinkPath" Target="/sites/EIMI00403-CodelcoRT/Documentos%20compartidos/General/02.%20Oficina%20T&#233;cnica/b.%20Cubicaciones/2.%20Piping%20y%20Mec&#225;nico/b.%20Ca&#241;eria/2.%20Planos/1.%20Listado%20de%20Plan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do_PL"/>
      <sheetName val="1. Listado de Planos"/>
    </sheetNames>
    <definedNames>
      <definedName name="PRESUPUESTO" refersTo="#REF!"/>
    </definedNames>
    <sheetDataSet>
      <sheetData sheetId="0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is gallardo isla" refreshedDate="45793.385945254631" createdVersion="8" refreshedVersion="8" minRefreshableVersion="3" recordCount="68" xr:uid="{00000000-000A-0000-FFFF-FFFF00000000}">
  <cacheSource type="worksheet">
    <worksheetSource ref="B4:P72" sheet="Valvulas_RCI"/>
  </cacheSource>
  <cacheFields count="15">
    <cacheField name="Item" numFmtId="0">
      <sharedItems containsSemiMixedTypes="0" containsString="0" containsNumber="1" containsInteger="1" minValue="1" maxValue="68"/>
    </cacheField>
    <cacheField name="Diametro Valvula Ø" numFmtId="0">
      <sharedItems count="8">
        <s v="4&quot;"/>
        <s v="2&quot;"/>
        <s v="16&quot;"/>
        <s v="24&quot;"/>
        <s v="36&quot;"/>
        <s v="8&quot;"/>
        <s v="6&quot;"/>
        <s v="12&quot;"/>
      </sharedItems>
    </cacheField>
    <cacheField name="Codigo" numFmtId="0">
      <sharedItems/>
    </cacheField>
    <cacheField name="Correlativo" numFmtId="0">
      <sharedItems containsMixedTypes="1" containsNumber="1" containsInteger="1" minValue="51" maxValue="930"/>
    </cacheField>
    <cacheField name="Tag" numFmtId="0">
      <sharedItems/>
    </cacheField>
    <cacheField name="Tipo de Valvula" numFmtId="0">
      <sharedItems count="4">
        <s v="Válvula de Bola"/>
        <s v="Válvula de Venteo"/>
        <s v="Valvula de Retención"/>
        <s v="Válvula Mariposa"/>
      </sharedItems>
    </cacheField>
    <cacheField name="Descripcion" numFmtId="0">
      <sharedItems/>
    </cacheField>
    <cacheField name="Servicio" numFmtId="0">
      <sharedItems/>
    </cacheField>
    <cacheField name="Clase ASME/ Rating" numFmtId="0">
      <sharedItems/>
    </cacheField>
    <cacheField name="Presión de _x000a_Diseño (kPa)" numFmtId="0">
      <sharedItems containsSemiMixedTypes="0" containsString="0" containsNumber="1" minValue="1.5860000000000001" maxValue="5.1020000000000003"/>
    </cacheField>
    <cacheField name="Accionamiento" numFmtId="0">
      <sharedItems/>
    </cacheField>
    <cacheField name="N° de Línea" numFmtId="0">
      <sharedItems/>
    </cacheField>
    <cacheField name="N° P&amp;ID Codelco" numFmtId="0">
      <sharedItems/>
    </cacheField>
    <cacheField name="Rev" numFmtId="0">
      <sharedItems containsSemiMixedTypes="0" containsString="0" containsNumber="1" containsInteger="1" minValue="0" maxValue="0"/>
    </cacheField>
    <cacheField name="Comentar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is gallardo isla" refreshedDate="45794.416607870371" createdVersion="8" refreshedVersion="8" minRefreshableVersion="3" recordCount="537" xr:uid="{00000000-000A-0000-FFFF-FFFF01000000}">
  <cacheSource type="worksheet">
    <worksheetSource ref="B4:P541" sheet="Valvulas_RCI"/>
  </cacheSource>
  <cacheFields count="15">
    <cacheField name="Item" numFmtId="0">
      <sharedItems containsSemiMixedTypes="0" containsString="0" containsNumber="1" containsInteger="1" minValue="1" maxValue="537"/>
    </cacheField>
    <cacheField name="Diametro Valvula Ø" numFmtId="0">
      <sharedItems count="14">
        <s v="8&quot;"/>
        <s v="1.1/2&quot;"/>
        <s v="1&quot;"/>
        <s v="2&quot;"/>
        <s v="6&quot;"/>
        <s v="10&quot;"/>
        <s v="3/4&quot;"/>
        <s v="3&quot;"/>
        <s v="2.1/2&quot;"/>
        <s v="14&quot;"/>
        <s v="4&quot;"/>
        <s v="PCV"/>
        <s v="FCV"/>
        <s v="4”"/>
      </sharedItems>
    </cacheField>
    <cacheField name="Codigo" numFmtId="0">
      <sharedItems containsMixedTypes="1" containsNumber="1" containsInteger="1" minValue="20600" maxValue="920979"/>
    </cacheField>
    <cacheField name="Correlativo" numFmtId="0">
      <sharedItems containsString="0" containsBlank="1" containsNumber="1" containsInteger="1" minValue="1" maxValue="3786"/>
    </cacheField>
    <cacheField name="Tag" numFmtId="0">
      <sharedItems/>
    </cacheField>
    <cacheField name="Tipo de Valvula" numFmtId="0">
      <sharedItems count="11">
        <s v="Válvula de Compuerta"/>
        <s v="Válvula de Bola"/>
        <s v="Válvula de Mariposa"/>
        <s v="Válvula de Flotador"/>
        <s v="Válvula de Retención"/>
        <s v="Válvula de Alivio"/>
        <s v="Válvula de Venteo"/>
        <s v="Válvula Angular de Bola"/>
        <s v="Válvula de Poste"/>
        <s v="Válvula Reductora de Presión"/>
        <s v="Válvula Diluvio"/>
      </sharedItems>
    </cacheField>
    <cacheField name="Descripcion" numFmtId="0">
      <sharedItems containsNonDate="0" containsString="0" containsBlank="1"/>
    </cacheField>
    <cacheField name="Servicio" numFmtId="0">
      <sharedItems/>
    </cacheField>
    <cacheField name="Clase ASME/ Rating" numFmtId="0">
      <sharedItems containsNonDate="0" containsString="0" containsBlank="1"/>
    </cacheField>
    <cacheField name="Presión de _x000a_Diseño (kPa)" numFmtId="0">
      <sharedItems containsNonDate="0" containsString="0" containsBlank="1"/>
    </cacheField>
    <cacheField name="Accionamiento" numFmtId="0">
      <sharedItems/>
    </cacheField>
    <cacheField name="N° de Línea" numFmtId="0">
      <sharedItems/>
    </cacheField>
    <cacheField name="N° P&amp;ID Codelco" numFmtId="0">
      <sharedItems/>
    </cacheField>
    <cacheField name="Rev" numFmtId="0">
      <sharedItems containsNonDate="0" containsString="0" containsBlank="1"/>
    </cacheField>
    <cacheField name="Comentar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is gallardo isla" refreshedDate="45841.357799189813" createdVersion="8" refreshedVersion="8" minRefreshableVersion="3" recordCount="599" xr:uid="{00000000-000A-0000-FFFF-FFFF02000000}">
  <cacheSource type="worksheet">
    <worksheetSource ref="B4:O603" sheet="Soportes_RCI"/>
  </cacheSource>
  <cacheFields count="14">
    <cacheField name="ITEM" numFmtId="0">
      <sharedItems containsSemiMixedTypes="0" containsString="0" containsNumber="1" containsInteger="1" minValue="1" maxValue="599"/>
    </cacheField>
    <cacheField name="Clase" numFmtId="0">
      <sharedItems count="30">
        <s v="PU01"/>
        <s v="SP22"/>
        <s v="SP39"/>
        <s v="SP02"/>
        <s v="SP18"/>
        <s v="SP30"/>
        <s v="SP29"/>
        <s v="SP35"/>
        <s v="SH01"/>
        <s v="SP24"/>
        <s v="SG01"/>
        <s v="SZ01"/>
        <s v="SP17"/>
        <s v="SP26"/>
        <s v="SP33"/>
        <s v="SL01"/>
        <s v="SP01"/>
        <s v="SS12"/>
        <s v="SZ02"/>
        <s v="SP42"/>
        <s v="SP34"/>
        <s v="SP40"/>
        <s v="SP23"/>
        <s v="SP43"/>
        <s v="SP10"/>
        <s v="SP13"/>
        <s v="SC01"/>
        <s v="SS11"/>
        <s v="SP31"/>
        <s v="SP25"/>
      </sharedItems>
    </cacheField>
    <cacheField name="Tag Soporte" numFmtId="0">
      <sharedItems/>
    </cacheField>
    <cacheField name="Dn Ø&quot;" numFmtId="0">
      <sharedItems containsSemiMixedTypes="0" containsString="0" containsNumber="1" minValue="0.75" maxValue="80" count="13">
        <n v="1.5"/>
        <n v="3"/>
        <n v="1"/>
        <n v="0.75"/>
        <n v="1.25"/>
        <n v="2"/>
        <n v="10"/>
        <n v="12"/>
        <n v="14"/>
        <n v="8"/>
        <n v="4"/>
        <n v="6"/>
        <n v="80" u="1"/>
      </sharedItems>
    </cacheField>
    <cacheField name="Cant." numFmtId="0">
      <sharedItems containsSemiMixedTypes="0" containsString="0" containsNumber="1" containsInteger="1" minValue="1" maxValue="30"/>
    </cacheField>
    <cacheField name="Unidad" numFmtId="0">
      <sharedItems/>
    </cacheField>
    <cacheField name="Peso _x000a_Unitario/kg" numFmtId="0">
      <sharedItems containsSemiMixedTypes="0" containsString="0" containsNumber="1" minValue="0.1" maxValue="205"/>
    </cacheField>
    <cacheField name="Peso _x000a_Total kg" numFmtId="0">
      <sharedItems containsSemiMixedTypes="0" containsString="0" containsNumber="1" minValue="0.1" maxValue="522"/>
    </cacheField>
    <cacheField name="Tag Linea" numFmtId="0">
      <sharedItems/>
    </cacheField>
    <cacheField name="Tunel" numFmtId="0">
      <sharedItems containsString="0" containsBlank="1" containsNumber="1" containsInteger="1" minValue="1" maxValue="2"/>
    </cacheField>
    <cacheField name="Correa" numFmtId="0">
      <sharedItems containsBlank="1"/>
    </cacheField>
    <cacheField name="Materialidad" numFmtId="0">
      <sharedItems/>
    </cacheField>
    <cacheField name="Planos de Soporte" numFmtId="0">
      <sharedItems/>
    </cacheField>
    <cacheField name="Estatus Solicitu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">
  <r>
    <n v="1"/>
    <x v="0"/>
    <s v="VBB"/>
    <n v="901"/>
    <s v="4&quot;-VBB-901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1-N"/>
    <s v="4600027788-03631-201CA-00002"/>
    <n v="0"/>
    <m/>
  </r>
  <r>
    <n v="2"/>
    <x v="0"/>
    <s v="VVT"/>
    <n v="901"/>
    <s v="4&quot;-VVT-901"/>
    <x v="1"/>
    <s v="VÁLVULA DE VENTEO DE DOBLE / TRIPLE EFECTO, CLASE 300 SEGÚN AWWA C512, FLANGES SEGÚN B16.5, FLG, CUERPO PVDF, FLOTADOR EN ESPUMA DE_x000a_POLIETILENO, TRIM TITANIO ASTM B367 GR2, ASIENTO VITON C."/>
    <s v="Refino"/>
    <s v="CL 300"/>
    <n v="5.1020000000000003"/>
    <s v="N/A"/>
    <s v="3631-RA-16&quot;-T1-0951-N"/>
    <s v="4600027788-03631-201CA-00002"/>
    <n v="0"/>
    <m/>
  </r>
  <r>
    <n v="3"/>
    <x v="1"/>
    <s v="VBB"/>
    <s v="903B"/>
    <s v="2&quot;-VBB-903B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1-N"/>
    <s v="4600027788-03631-201CA-00002"/>
    <n v="0"/>
    <m/>
  </r>
  <r>
    <n v="4"/>
    <x v="1"/>
    <s v="VBB"/>
    <s v="904B"/>
    <s v="2&quot;-VBB-904B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1-N"/>
    <s v="4600027788-03631-201CA-00002"/>
    <n v="0"/>
    <m/>
  </r>
  <r>
    <n v="5"/>
    <x v="1"/>
    <s v="VBB"/>
    <n v="903"/>
    <s v="2&quot;-VBB-903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1-N"/>
    <s v="4600027788-03631-201CA-00002"/>
    <n v="0"/>
    <m/>
  </r>
  <r>
    <n v="6"/>
    <x v="1"/>
    <s v="VBB"/>
    <n v="904"/>
    <s v="2&quot;-VBB-904"/>
    <x v="0"/>
    <s v="VÁLVULA DE BOLA CLASE 300 SEGÚN B16.34, FLANGES SEGÚN B16.5, OPERACIÓN_x000a_MANUAL, CUERPO TITANIO ASTM B367 GR2, BOLA TITANIO ASTM B367 GR2, TRIM TITANIO ASTM B367 GR2, ASIENTO VITON C."/>
    <s v="Refino"/>
    <s v="CL 300"/>
    <n v="5.1020000000000003"/>
    <s v="Manual con Palanca"/>
    <s v="3631-RA-16&quot;-T1-0951-N"/>
    <s v="4600027788-03631-201CA-00002"/>
    <n v="0"/>
    <m/>
  </r>
  <r>
    <n v="7"/>
    <x v="2"/>
    <s v="VRC"/>
    <n v="901"/>
    <s v="16&quot;-VRC-901"/>
    <x v="2"/>
    <s v="VÁLVULA DE RETENCIÓN TIPO DUO CHECK ASME B16.34, CL 300 WAFER, PARA FLANGES ASME B16.5, CUERPO Y TRIM TITANIO ASTM B367 GR C2."/>
    <s v="Refino"/>
    <s v="CL 300"/>
    <n v="5.1020000000000003"/>
    <s v="N/A"/>
    <s v="3631-RA-16&quot;-T1-0951-N"/>
    <s v="4600027788-03631-201CA-00002"/>
    <n v="0"/>
    <m/>
  </r>
  <r>
    <n v="8"/>
    <x v="1"/>
    <s v="VBB"/>
    <n v="925"/>
    <s v="2&quot;-VBB-925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1-N"/>
    <s v="4600027788-03631-201CA-00002"/>
    <n v="0"/>
    <m/>
  </r>
  <r>
    <n v="9"/>
    <x v="2"/>
    <s v="VMP"/>
    <n v="901"/>
    <s v="16&quot;-VMP-901"/>
    <x v="3"/>
    <s v="VÁLVULA DE MARIPOSA HIGH PERFOMANCE CLASE 300 SEGÚN B16.34, FLANGES SEGÚN B16.5, LUG, OPERADA POR ENGRANAJE, CUERPO TITANIO ASTM B367 GR C2, DISCO TITANIO ASTM B367 GR2, ASIENTO VITON C."/>
    <s v="Refino"/>
    <s v="CL 300"/>
    <n v="5.1020000000000003"/>
    <s v="Manual con Reductor"/>
    <s v="3631-RA-16&quot;-T1-0951-N"/>
    <s v="4600027788-03631-201CA-00002"/>
    <n v="0"/>
    <m/>
  </r>
  <r>
    <n v="10"/>
    <x v="0"/>
    <s v="VBB"/>
    <n v="902"/>
    <s v="4&quot;-VBB-902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2-N"/>
    <s v="4600027788-03631-201CA-00002"/>
    <n v="0"/>
    <m/>
  </r>
  <r>
    <n v="11"/>
    <x v="0"/>
    <s v="VVT"/>
    <n v="902"/>
    <s v="4&quot;-VVT-902"/>
    <x v="1"/>
    <s v="VÁLVULA DE VENTEO DE DOBLE / TRIPLE EFECTO, CLASE 300 SEGÚN AWWA C512, FLANGES SEGÚN B16.5, FLG, CUERPO PVDF, FLOTADOR EN ESPUMA DE POLIETILENO, TRIM TITANIO ASTM B367 GR2, ASIENTO VITON C."/>
    <s v="Refino"/>
    <s v="CL 300"/>
    <n v="5.1020000000000003"/>
    <s v="N/A"/>
    <s v="3631-RA-16&quot;-T1-0952-N"/>
    <s v="4600027788-03631-201CA-00002"/>
    <n v="0"/>
    <m/>
  </r>
  <r>
    <n v="12"/>
    <x v="1"/>
    <s v="VBB"/>
    <s v="907B"/>
    <s v="2&quot;-VBB-907B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2-N"/>
    <s v="4600027788-03631-201CA-00002"/>
    <n v="0"/>
    <m/>
  </r>
  <r>
    <n v="13"/>
    <x v="1"/>
    <s v="VBB"/>
    <s v="908B"/>
    <s v="2&quot;-VBB-908B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2-N"/>
    <s v="4600027788-03631-201CA-00002"/>
    <n v="0"/>
    <m/>
  </r>
  <r>
    <n v="14"/>
    <x v="1"/>
    <s v="VBB"/>
    <n v="907"/>
    <s v="2&quot;-VBB-907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2-N"/>
    <s v="4600027788-03631-201CA-00002"/>
    <n v="0"/>
    <m/>
  </r>
  <r>
    <n v="15"/>
    <x v="1"/>
    <s v="VBB"/>
    <n v="908"/>
    <s v="2&quot;-VBB-908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2-N"/>
    <s v="4600027788-03631-201CA-00002"/>
    <n v="0"/>
    <m/>
  </r>
  <r>
    <n v="16"/>
    <x v="2"/>
    <s v="VRC"/>
    <n v="902"/>
    <s v="16&quot;-VRC-902"/>
    <x v="2"/>
    <s v="VÁLVULA DE RETENCIÓN TIPO DUO CHECK ASME B16.34, CL 300 WAFER, PARA FLANGES ASME B16.5, CUERPO Y TRIM TITANIO ASTM B367 GR C2."/>
    <s v="Refino"/>
    <s v="CL 300"/>
    <n v="5.1020000000000003"/>
    <s v="N/A"/>
    <s v="3631-RA-16&quot;-T1-0952-N"/>
    <s v="4600027788-03631-201CA-00002"/>
    <n v="0"/>
    <m/>
  </r>
  <r>
    <n v="17"/>
    <x v="1"/>
    <s v="VBB"/>
    <n v="926"/>
    <s v="2&quot;-VBB-926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2-N"/>
    <s v="4600027788-03631-201CA-00002"/>
    <n v="0"/>
    <m/>
  </r>
  <r>
    <n v="18"/>
    <x v="2"/>
    <s v="VMP"/>
    <n v="902"/>
    <s v="16&quot;-VMP-902"/>
    <x v="3"/>
    <s v="VÁLVULA DE MARIPOSA HIGH PERFOMANCE CLASE 300 SEGÚN B16.34, FLANGES SEGÚN B16.5, LUG, OPERADA POR ENGRANAJE, CUERPO TITANIO ASTM B367 GR_x000a_C2, DISCO TITANIO ASTM B367 GR2, ASIENTO VITON C."/>
    <s v="Refino"/>
    <s v="CL 300"/>
    <n v="5.1020000000000003"/>
    <s v="Manual con Reductor"/>
    <s v="3631-RA-16&quot;-T1-0952-N"/>
    <s v="4600027788-03631-201CA-00002"/>
    <n v="0"/>
    <m/>
  </r>
  <r>
    <n v="19"/>
    <x v="0"/>
    <s v="VBB"/>
    <n v="903"/>
    <s v="4&quot;-VBB-903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3-N"/>
    <s v="4600027788-03631-201CA-00002"/>
    <n v="0"/>
    <m/>
  </r>
  <r>
    <n v="20"/>
    <x v="0"/>
    <s v="VVT"/>
    <n v="903"/>
    <s v="4&quot;-VVT-903"/>
    <x v="1"/>
    <s v="VÁLVULA DE VENTEO DE DOBLE / TRIPLE EFECTO, CLASE 300 SEGÚN AWWA C512, FLANGES SEGÚN B16.5, FLG, CUERPO PVDF, FLOTADOR EN ESPUMA DE POLIETILENO, TRIM TITANIO ASTM B367 GR2, ASIENTO VITON C."/>
    <s v="Refino"/>
    <s v="CL 300"/>
    <n v="5.1020000000000003"/>
    <s v="N/A"/>
    <s v="3631-RA-16&quot;-T1-0953-N"/>
    <s v="4600027788-03631-201CA-00002"/>
    <n v="0"/>
    <m/>
  </r>
  <r>
    <n v="21"/>
    <x v="1"/>
    <s v="VBB"/>
    <s v="911B"/>
    <s v="2&quot;-VBB-911B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3-N"/>
    <s v="4600027788-03631-201CA-00002"/>
    <n v="0"/>
    <m/>
  </r>
  <r>
    <n v="22"/>
    <x v="1"/>
    <s v="VBB"/>
    <s v="912B"/>
    <s v="2&quot;-VBB-912B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3-N"/>
    <s v="4600027788-03631-201CA-00002"/>
    <n v="0"/>
    <m/>
  </r>
  <r>
    <n v="23"/>
    <x v="1"/>
    <s v="VBB"/>
    <n v="911"/>
    <s v="2&quot;-VBB-911"/>
    <x v="0"/>
    <s v="VÁLVULA DE BOLA CLASE 300 SEGÚN B16.34, FLANGES SEGÚN B16.5, OPERACIÓN_x000a_MANUAL, CUERPO TITANIO ASTM B367 GR2, BOLA TITANIO ASTM B367 GR2, TRIM TITANIO ASTM B367 GR2, ASIENTO VITON C."/>
    <s v="Refino"/>
    <s v="CL 300"/>
    <n v="5.1020000000000003"/>
    <s v="Manual con Palanca"/>
    <s v="3631-RA-16&quot;-T1-0953-N"/>
    <s v="4600027788-03631-201CA-00002"/>
    <n v="0"/>
    <m/>
  </r>
  <r>
    <n v="24"/>
    <x v="1"/>
    <s v="VBB"/>
    <n v="912"/>
    <s v="2&quot;-VBB-912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3-N"/>
    <s v="4600027788-03631-201CA-00002"/>
    <n v="0"/>
    <m/>
  </r>
  <r>
    <n v="25"/>
    <x v="2"/>
    <s v="VRC"/>
    <n v="903"/>
    <s v="16&quot;-VRC-903"/>
    <x v="2"/>
    <s v="VÁLVULA DE RETENCIÓN TIPO DUO CHECK ASME B16.34, CL 300 WAFER, PARA FLANGES ASME B16.5, CUERPO Y TRIM TITANIO ASTM B367 GR C2."/>
    <s v="Refino"/>
    <s v="CL 300"/>
    <n v="5.1020000000000003"/>
    <s v="N/A"/>
    <s v="3631-RA-16&quot;-T1-0953-N"/>
    <s v="4600027788-03631-201CA-00002"/>
    <n v="0"/>
    <m/>
  </r>
  <r>
    <n v="26"/>
    <x v="1"/>
    <s v="VBB"/>
    <n v="927"/>
    <s v="2&quot;-VBB-927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3-N"/>
    <s v="4600027788-03631-201CA-00002"/>
    <n v="0"/>
    <m/>
  </r>
  <r>
    <n v="27"/>
    <x v="2"/>
    <s v="VMP"/>
    <n v="903"/>
    <s v="16&quot;-VMP-903"/>
    <x v="3"/>
    <s v="VÁLVULA DE MARIPOSA HIGH PERFOMANCE CLASE 300 SEGÚN B16.34, FLANGES SEGÚN B16.5, LUG, OPERADA POR ENGRANAJE, CUERPO TITANIO ASTM B367 GR C2, DISCO TITANIO ASTM B367 GR2, ASIENTO VITON C."/>
    <s v="Refino"/>
    <s v="CL 300"/>
    <n v="5.1020000000000003"/>
    <s v="Manual con Reductor"/>
    <s v="3631-RA-16&quot;-T1-0953-N"/>
    <s v="4600027788-03631-201CA-00002"/>
    <n v="0"/>
    <m/>
  </r>
  <r>
    <n v="28"/>
    <x v="0"/>
    <s v="VBB"/>
    <n v="904"/>
    <s v="4&quot;-VBB-904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4-N"/>
    <s v="4600027788-03631-201CA-00002"/>
    <n v="0"/>
    <m/>
  </r>
  <r>
    <n v="29"/>
    <x v="0"/>
    <s v="VVT"/>
    <n v="904"/>
    <s v="4&quot;-VVT-904"/>
    <x v="1"/>
    <s v="VÁLVULA DE VENTEO DE DOBLE / TRIPLE EFECTO, CLASE 300 SEGÚN AWWA C512, FLANGES SEGÚN B16.5, FLG, CUERPO PVDF, FLOTADOR EN ESPUMA DE POLIETILENO, TRIM TITANIO ASTM B367 GR2, ASIENTO VITON C."/>
    <s v="Refino"/>
    <s v="CL 300"/>
    <n v="5.1020000000000003"/>
    <s v="N/A"/>
    <s v="3631-RA-16&quot;-T1-0954-N"/>
    <s v="4600027788-03631-201CA-00002"/>
    <n v="0"/>
    <m/>
  </r>
  <r>
    <n v="30"/>
    <x v="1"/>
    <s v="VBB"/>
    <s v="915B"/>
    <s v="2&quot;-VBB-915B"/>
    <x v="0"/>
    <s v="VÁLVULA DE BOLA CLASE 300 SEGÚN B16.34, FLANGES SEGÚN B16.5, OPERACIÓN_x000a_MANUAL, CUERPO TITANIO ASTM B367 GR2, BOLA TITANIO ASTM B367 GR2, TRIM TITANIO ASTM B367 GR2, ASIENTO VITON C."/>
    <s v="Refino"/>
    <s v="CL 300"/>
    <n v="5.1020000000000003"/>
    <s v="Manual con Palanca"/>
    <s v="3631-RA-16&quot;-T1-0954-N"/>
    <s v="4600027788-03631-201CA-00002"/>
    <n v="0"/>
    <m/>
  </r>
  <r>
    <n v="31"/>
    <x v="1"/>
    <s v="VBB"/>
    <s v="916B"/>
    <s v="2&quot;-VBB-916B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4-N"/>
    <s v="4600027788-03631-201CA-00002"/>
    <n v="0"/>
    <m/>
  </r>
  <r>
    <n v="32"/>
    <x v="1"/>
    <s v="VBB"/>
    <n v="915"/>
    <s v="2&quot;-VBB-915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4-N"/>
    <s v="4600027788-03631-201CA-00002"/>
    <n v="0"/>
    <m/>
  </r>
  <r>
    <n v="33"/>
    <x v="1"/>
    <s v="VBB"/>
    <n v="916"/>
    <s v="2&quot;-VBB-916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16&quot;-T1-0954-N"/>
    <s v="4600027788-03631-201CA-00002"/>
    <n v="0"/>
    <m/>
  </r>
  <r>
    <n v="34"/>
    <x v="2"/>
    <s v="VRC"/>
    <n v="904"/>
    <s v="16&quot;-VRC-904"/>
    <x v="2"/>
    <s v="VÁLVULA DE RETENCIÓN TIPO DUO CHECK ASME B16.34, CL 300 WAFER, PARA FLANGES ASME B16.5, CUERPO Y TRIM TITANIO ASTM B367 GR C2."/>
    <s v="Refino"/>
    <s v="CL 300"/>
    <n v="5.1020000000000003"/>
    <s v="N/A"/>
    <s v="3631-RA-16&quot;-T1-0954-N"/>
    <s v="4600027788-03631-201CA-00002"/>
    <n v="0"/>
    <m/>
  </r>
  <r>
    <n v="35"/>
    <x v="1"/>
    <s v="VBB"/>
    <n v="928"/>
    <s v="2&quot;-VBB-928"/>
    <x v="0"/>
    <s v="VÁLVULA DE BOLA CLASE 300 SEGÚN B16.34, FLANGES SEGÚN B16.5, OPERACIÓN MANUAL, CUERPO TITANIO ASTM B367 GR2, BOLA TITANIO ASTM B367 GR2, TRIM_x000a_TITANIO ASTM B367 GR2, ASIENTO VITON C."/>
    <s v="Refino"/>
    <s v="CL 300"/>
    <n v="5.1020000000000003"/>
    <s v="Manual con Palanca"/>
    <s v="3631-RA-16&quot;-T1-0954-N"/>
    <s v="4600027788-03631-201CA-00002"/>
    <n v="0"/>
    <m/>
  </r>
  <r>
    <n v="36"/>
    <x v="2"/>
    <s v="VMP"/>
    <n v="904"/>
    <s v="16&quot;-VMP-904"/>
    <x v="3"/>
    <s v="VÁLVULA DE MARIPOSA HIGH PERFOMANCE CLASE 300 SEGÚN B16.34, FLANGES SEGÚN B16.5, LUG, OPERADA POR ENGRANAJE, CUERPO TITANIO ASTM B367 GR_x000a_C2, DISCO TITANIO ASTM B367 GR2, ASIENTO VITON C."/>
    <s v="Refino"/>
    <s v="CL 300"/>
    <n v="5.1020000000000003"/>
    <s v="Manual con Reductor"/>
    <s v="3631-RA-16&quot;-T1-0954-N"/>
    <s v="4600027788-03631-201CA-00002"/>
    <n v="0"/>
    <m/>
  </r>
  <r>
    <n v="37"/>
    <x v="2"/>
    <s v="VMP"/>
    <n v="901"/>
    <s v="16&quot;-VMP-901"/>
    <x v="3"/>
    <s v="VÁLVULA DE MARIPOSA HIGH PERFOMANCE CLASE 150 SEGÚN B16.34, FLANGES SEGÚN B16.5, LUG, OPERADA POR ENGRANAJE, CUERPO TITANIO ASTM B367 GR C2, DISCO TITANIO ASTM B367 GR2, ASIENTO VITON C."/>
    <s v="Refino"/>
    <s v="CL 150"/>
    <n v="1.9990000000000001"/>
    <s v="Manual con Reductor"/>
    <s v="3631-RA-400-H1-0956-N"/>
    <s v="4600027788-03631-201CA-00002"/>
    <n v="0"/>
    <m/>
  </r>
  <r>
    <n v="38"/>
    <x v="1"/>
    <s v="VBB"/>
    <n v="929"/>
    <s v="2&quot;-VBB-929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30&quot;-T1-0955-N"/>
    <s v="4600027788-03631-201CA-00002"/>
    <n v="0"/>
    <m/>
  </r>
  <r>
    <n v="39"/>
    <x v="1"/>
    <s v="VBB"/>
    <n v="930"/>
    <s v="2&quot;-VBB-930"/>
    <x v="0"/>
    <s v="VÁLVULA DE BOLA CLASE 300 SEGÚN B16.34, FLANGES SEGÚN B16.5, OPERACIÓN MANUAL, CUERPO TITANIO ASTM B367 GR2, BOLA TITANIO ASTM B367 GR2, TRIM TITANIO ASTM B367 GR2, ASIENTO VITON C."/>
    <s v="Refino"/>
    <s v="CL 300"/>
    <n v="5.1020000000000003"/>
    <s v="Manual con Palanca"/>
    <s v="3631-RA-30&quot;-T1-0955-N"/>
    <s v="4600027788-03631-201CA-00002"/>
    <n v="0"/>
    <m/>
  </r>
  <r>
    <n v="40"/>
    <x v="3"/>
    <s v="VMP"/>
    <n v="903"/>
    <s v="24&quot;-VMP-903"/>
    <x v="3"/>
    <s v="VÁLVULA DE MARIPOSA HIGH PERFOMANCE CLASE 150 SEGÚN B16.34, FLANGES SEGÚN B16.5, LUG, OPERADA POR ENGRANAJE, CUERPO TITANIO ASTM B367 GR_x000a_C2, DISCO TITANIO ASTM B367 GR2, ASIENTO VITON C."/>
    <s v="Refino"/>
    <s v="CL 150"/>
    <n v="1.9990000000000001"/>
    <s v="Manual con Reductor"/>
    <s v="3631-RA-710-H1-0957-N"/>
    <s v="4600027788-03631-201CA-00002"/>
    <n v="0"/>
    <m/>
  </r>
  <r>
    <n v="41"/>
    <x v="4"/>
    <s v="VMP"/>
    <n v="901"/>
    <s v="36&quot;-VMP-901"/>
    <x v="3"/>
    <s v="VÁLVULA DE MARIPOSA HIGH PERFOMANCE CLASE 150 SEGÚN B16.34, FLANGES SEGÚN B16.47, LUG, OPERADA POR ENGRANAJE, CUERPO TITANIO ASTM B367 GR_x000a_C2, DISCO TITANIO ASTM B367 GR2, ASIENTO VITON C."/>
    <s v="Refino"/>
    <s v="CL 150"/>
    <n v="1.5860000000000001"/>
    <s v="Manual con Reductor"/>
    <s v="3631-RA-900-H3-0958-N"/>
    <s v="4600027788-03631-201CA-00002"/>
    <n v="0"/>
    <m/>
  </r>
  <r>
    <n v="42"/>
    <x v="5"/>
    <s v="VBB"/>
    <n v="51"/>
    <s v="8&quot;-VBB-051"/>
    <x v="0"/>
    <s v="VÁLVULA DE BOLA CLASE 150, LUG, SEGÚN B16.34, FLANGES SEGÚN B16.5, OPERACIÓN MANUAL, CUERPO PVDF, BOLA PVDF, ASIENTO VITON, SELLO PTFE, VÁSTAGO TITANIO ASTM B367 GR. 2"/>
    <s v="Refino"/>
    <s v="CL 150"/>
    <n v="1.9650000000000001"/>
    <s v="Manual con Palanca"/>
    <s v="3631-RA-900-H3-0958-N"/>
    <s v="4600027788-03631-201CA-00002"/>
    <n v="0"/>
    <m/>
  </r>
  <r>
    <n v="43"/>
    <x v="5"/>
    <s v="VVT"/>
    <n v="51"/>
    <s v="8&quot; -VVT-051"/>
    <x v="1"/>
    <s v="VÁLVULA DE VENTEO DE DOBLE / TRIPLE EFECTO, CLASE 150 SEGÚN AWWA C512, FLANGES SEGÚN B16.5, FLG, CUERPO PVDF, FLOTADOR EN ESPUMA DE POLIETILENO, TRIM TITANIO ASTM B367 GR2, ASIENTO VITON C."/>
    <s v="Refino"/>
    <s v="CL 150"/>
    <n v="1.9650000000000001"/>
    <s v="N/A"/>
    <s v="3631-RA-900-H3-0958-N"/>
    <s v="4600027788-03631-201CA-00002"/>
    <n v="0"/>
    <m/>
  </r>
  <r>
    <n v="44"/>
    <x v="5"/>
    <s v="VBB"/>
    <n v="52"/>
    <s v="8&quot;-VBB-052"/>
    <x v="0"/>
    <s v="VÁLVULA DE BOLA CLASE 150, LUG, SEGÚN B16.34, FLANGES SEGÚN B16.5, OPERACIÓN MANUAL, CUERPO PVDF, BOLA PVDF, ASIENTO VITON, SELLO PTFE, VÁSTAGO TITANIO ASTM B367 GR. 2"/>
    <s v="Refino"/>
    <s v="CL 150"/>
    <n v="1.9650000000000001"/>
    <s v="Manual con Palanca"/>
    <s v="3631-RA-900-H3-0958-N"/>
    <s v="4600027788-03631-201CA-00002"/>
    <n v="0"/>
    <m/>
  </r>
  <r>
    <n v="45"/>
    <x v="5"/>
    <s v="VVT"/>
    <n v="52"/>
    <s v="8&quot;-VVT-052"/>
    <x v="1"/>
    <s v="VÁLVULA DE VENTEO DE DOBLE / TRIPLE EFECTO, CLASE 150 SEGÚN AWWA C512, FLANGES SEGÚN B16.5, FLG, CUERPO PVDF, FLOTADOR EN ESPUMA DE POLIETILENO, TRIM TITANIO ASTM B367 GR2, ASIENTO VITON C."/>
    <s v="Refino"/>
    <s v="CL 150"/>
    <n v="1.9650000000000001"/>
    <s v="N/A"/>
    <s v="3631-RA-900-H3-0958-N"/>
    <s v="4600027788-03631-201CA-00002"/>
    <n v="0"/>
    <m/>
  </r>
  <r>
    <n v="46"/>
    <x v="6"/>
    <s v="VBB"/>
    <n v="53"/>
    <s v="6&quot;-VBB-053"/>
    <x v="0"/>
    <s v="VÁLVULA DE BOLA CLASE 150, LUG, SEGÚN B16.34, FLANGES SEGÚN B16.5, OPERACIÓN MANUAL, CUERPO PVDF, BOLA PVDF, ASIENTO VITON, SELLO PTFE,_x000a_VÁSTAGO TITANIO ASTM B367 GR. 2"/>
    <s v="Refino"/>
    <s v="CL 150"/>
    <n v="1.9650000000000001"/>
    <s v="Manual con Palanca"/>
    <s v="3631-RA-900-H3-0958-N"/>
    <s v="4600027788-03631-201CA-00002"/>
    <n v="0"/>
    <m/>
  </r>
  <r>
    <n v="47"/>
    <x v="6"/>
    <s v="VVT"/>
    <n v="53"/>
    <s v="6&quot;-VVT-053"/>
    <x v="1"/>
    <s v="VÁLVULA DE VENTEO DE DOBLE / TRIPLE EFECTO, CLASE 150 SEGÚN AWWA C512, FLANGES SEGÚN B16.5, FLG, CUERPO PVDF, FLOTADOR EN ESPUMA DE POLIETILENO, TRIM TITANIO ASTM B367 GR2, ASIENTO VITON C."/>
    <s v="Refino"/>
    <s v="CL 150"/>
    <n v="1.9650000000000001"/>
    <s v="N/A"/>
    <s v="3631-RA-900-H3-0958-N"/>
    <s v="4600027788-03631-201CA-00002"/>
    <n v="0"/>
    <m/>
  </r>
  <r>
    <n v="48"/>
    <x v="6"/>
    <s v="VBB"/>
    <n v="54"/>
    <s v="6&quot;-VBB-054"/>
    <x v="0"/>
    <s v="VÁLVULA DE BOLA CLASE 150, LUG, SEGÚN B16.34, FLANGES SEGÚN B16.5, OPERACIÓN MANUAL, CUERPO PVDF, BOLA PVDF, ASIENTO VITON, SELLO PTFE,_x000a_VÁSTAGO TITANIO ASTM B367 GR. 2"/>
    <s v="Refino"/>
    <s v="CL 150"/>
    <n v="1.9650000000000001"/>
    <s v="Manual con Palanca"/>
    <s v="3631-RA-900-H3-0958-N"/>
    <s v="4600027788-03631-201CA-00002"/>
    <n v="0"/>
    <m/>
  </r>
  <r>
    <n v="49"/>
    <x v="6"/>
    <s v="VVT"/>
    <n v="54"/>
    <s v="6&quot;-VVT-054"/>
    <x v="1"/>
    <s v="VÁLVULA DE VENTEO DE DOBLE / TRIPLE EFECTO, CLASE 150 SEGÚN AWWA C512, FLANGES SEGÚN B16.5, FLG, CUERPO PVDF, FLOTADOR EN ESPUMA DE_x000a_POLIETILENO, TRIM TITANIO ASTM B367 GR2, ASIENTO VITON C."/>
    <s v="Refino"/>
    <s v="CL 150"/>
    <n v="1.9650000000000001"/>
    <s v="N/A"/>
    <s v="3631-RA-900-H3-0958-N"/>
    <s v="4600027788-03631-201CA-00002"/>
    <n v="0"/>
    <m/>
  </r>
  <r>
    <n v="50"/>
    <x v="6"/>
    <s v="VBB"/>
    <n v="55"/>
    <s v="6&quot;-VBB-055"/>
    <x v="0"/>
    <s v="VÁLVULA DE BOLA CLASE 150, LUG, SEGÚN B16.34, FLANGES SEGÚN B16.5, OPERACIÓN MANUAL, CUERPO PVDF, BOLA PVDF, ASIENTO VITON, SELLO PTFE, VÁSTAGO TITANIO ASTM B367 GR. 2"/>
    <s v="Refino"/>
    <s v="CL 150"/>
    <n v="1.9650000000000001"/>
    <s v="Manual con Palanca"/>
    <s v="3631-RA-900-H3-0958-N"/>
    <s v="4600027788-03631-201CA-00002"/>
    <n v="0"/>
    <m/>
  </r>
  <r>
    <n v="51"/>
    <x v="6"/>
    <s v="VVT"/>
    <n v="55"/>
    <s v="6&quot;-VVT-055"/>
    <x v="1"/>
    <s v="VÁLVULA DE VENTEO DE DOBLE / TRIPLE EFECTO, CLASE 150 SEGÚN AWWA C512, FLANGES SEGÚN B16.5, FLG, CUERPO PVDF, FLOTADOR EN ESPUMA DE_x000a_POLIETILENO, TRIM TITANIO ASTM B367 GR2, ASIENTO VITON C."/>
    <s v="Refino"/>
    <s v="CL 150"/>
    <n v="1.9650000000000001"/>
    <s v="N/A"/>
    <s v="3631-RA-900-H3-0958-N"/>
    <s v="4600027788-03631-201CA-00002"/>
    <n v="0"/>
    <m/>
  </r>
  <r>
    <n v="52"/>
    <x v="6"/>
    <s v="VBB"/>
    <n v="56"/>
    <s v="6&quot;-VBB-056"/>
    <x v="0"/>
    <s v="VÁLVULA DE BOLA CLASE 150, LUG, SEGÚN B16.34, FLANGES SEGÚN B16.5, OPERACIÓN MANUAL, CUERPO PVDF, BOLA PVDF, ASIENTO VITON, SELLO PTFE, VÁSTAGO TITANIO ASTM B367 GR. 2"/>
    <s v="Refino"/>
    <s v="CL 150"/>
    <n v="1.9650000000000001"/>
    <s v="Manual con Palanca"/>
    <s v="3631-RA-900-H3-0958-N"/>
    <s v="4600027788-03631-201CA-00002"/>
    <n v="0"/>
    <m/>
  </r>
  <r>
    <n v="53"/>
    <x v="6"/>
    <s v="VVT"/>
    <n v="56"/>
    <s v="6&quot;-VVT-056"/>
    <x v="1"/>
    <s v="VÁLVULA DE VENTEO DE DOBLE / TRIPLE EFECTO, CLASE 150 SEGÚN AWWA C512,_x000a_FLANGES SEGÚN B16.5, FLG, CUERPO PVDF, FLOTADOR EN ESPUMA DE POLIETILENO, TRIM TITANIO ASTM B367 GR2, ASIENTO VITON C."/>
    <s v="Refino"/>
    <s v="CL 150"/>
    <n v="1.9650000000000001"/>
    <s v="N/A"/>
    <s v="3631-RA-900-H3-0958-N"/>
    <s v="4600027788-03631-201CA-00002"/>
    <n v="0"/>
    <m/>
  </r>
  <r>
    <n v="54"/>
    <x v="1"/>
    <s v="VBB"/>
    <n v="60"/>
    <s v="2&quot;-VBB-060"/>
    <x v="0"/>
    <s v="VÁLVULA DE BOLA CLASE 150, LUG, SEGÚN B16.34, FLANGES SEGÚN B16.5, OPERACIÓN MANUAL, CUERPO PVDF, BOLA PVDF, ASIENTO VITON, SELLO PTFE,_x000a_VÁSTAGO TITANIO ASTM B367 GR. 2"/>
    <s v="Refino"/>
    <s v="CL 150"/>
    <n v="1.9650000000000001"/>
    <s v="Manual con Palanca"/>
    <s v="3631-RA-900-H3-0958-N"/>
    <s v="4600027788-03631-201CA-00002"/>
    <n v="0"/>
    <m/>
  </r>
  <r>
    <n v="55"/>
    <x v="1"/>
    <s v="VBB"/>
    <n v="61"/>
    <s v="2&quot;-VBB-061"/>
    <x v="0"/>
    <s v="VÁLVULA DE BOLA CLASE 150, LUG, SEGÚN B16.34, FLANGES SEGÚN B16.5, OPERACIÓN MANUAL, CUERPO PVDF, BOLA PVDF, ASIENTO VITON, SELLO PTFE, VÁSTAGO TITANIO ASTM B367 GR. 2"/>
    <s v="Refino"/>
    <s v="CL 150"/>
    <n v="1.9650000000000001"/>
    <s v="Manual con Palanca"/>
    <s v="3631-RA-900-H3-0958-N"/>
    <s v="4600027788-03631-201CA-00002"/>
    <n v="0"/>
    <m/>
  </r>
  <r>
    <n v="56"/>
    <x v="5"/>
    <s v="VBB"/>
    <n v="57"/>
    <s v="8&quot;-VBB-057"/>
    <x v="0"/>
    <s v="VÁLVULA DE BOLA CLASE 150, LUG, SEGÚN B16.34, FLANGES SEGÚN B16.5, OPERACIÓN MANUAL, CUERPO PVDF, BOLA PVDF, ASIENTO VITON, SELLO PTFE, VÁSTAGO TITANIO ASTM B367 GR. 2"/>
    <s v="Refino"/>
    <s v="CL 150"/>
    <n v="1.9650000000000001"/>
    <s v="Manual con Palanca"/>
    <s v="3631-RA-900-H3-0958-N"/>
    <s v="4600027788-03631-201CA-00002"/>
    <n v="0"/>
    <m/>
  </r>
  <r>
    <n v="57"/>
    <x v="5"/>
    <s v="VVT"/>
    <n v="57"/>
    <s v="8&quot;-VVT-057"/>
    <x v="1"/>
    <s v="VÁLVULA DE VENTEO DE DOBLE / TRIPLE EFECTO, CLASE 150 SEGÚN AWWA C512, FLANGES SEGÚN B16.5, FLG, CUERPO PVDF, FLOTADOR EN ESPUMA DE_x000a_POLIETILENO, TRIM TITANIO ASTM B367 GR2, ASIENTO VITON C."/>
    <s v="Refino"/>
    <s v="CL 150"/>
    <n v="1.9650000000000001"/>
    <s v="N/A"/>
    <s v="3631-RA-900-H3-0958-N"/>
    <s v="4600027788-03631-201CA-00002"/>
    <n v="0"/>
    <m/>
  </r>
  <r>
    <n v="58"/>
    <x v="0"/>
    <s v="VBB"/>
    <n v="58"/>
    <s v="4&quot;-VBB-058"/>
    <x v="0"/>
    <s v="VÁLVULA DE BOLA CLASE 150, LUG, SEGÚN B16.34, FLANGES SEGÚN B16.5, OPERACIÓN MANUAL, CUERPO PVDF, BOLA PVDF, ASIENTO VITON, SELLO PTFE,_x000a_VÁSTAGO TITANIO ASTM B367 GR. 2"/>
    <s v="Refino"/>
    <s v="CL 150"/>
    <n v="1.9650000000000001"/>
    <s v="Manual con Palanca"/>
    <s v="3631-RA-900-H3-0958-N"/>
    <s v="4600027788-03631-201CA-00002"/>
    <n v="0"/>
    <m/>
  </r>
  <r>
    <n v="59"/>
    <x v="0"/>
    <s v="VVT"/>
    <n v="58"/>
    <s v="4&quot;-VVT-058"/>
    <x v="1"/>
    <s v="VÁLVULA DE VENTEO DE DOBLE / TRIPLE EFECTO, CLASE 150 SEGÚN AWWA C512, FLANGES SEGÚN B16.5, FLG, CUERPO PVDF, FLOTADOR EN ESPUMA DE_x000a_POLIETILENO, TRIM TITANIO ASTM B367 GR2, ASIENTO VITON C."/>
    <s v="Refino"/>
    <s v="CL 150"/>
    <n v="1.9650000000000001"/>
    <s v="N/A"/>
    <s v="3631-RA-900-H3-0958-N"/>
    <s v="4600027788-03631-201CA-00002"/>
    <n v="0"/>
    <m/>
  </r>
  <r>
    <n v="60"/>
    <x v="7"/>
    <s v="VMP"/>
    <n v="913"/>
    <s v="12&quot;-VMP-913"/>
    <x v="3"/>
    <s v="VÁLVULA DE MARIPOSA HIGH PERFOMANCE CLASE 150 SEGÚN B16.34, FLANGES SEGÚN B16.5, LUG, OPERADA POR ENGRANAJE, CUERPO TITANIO ASTM B367 GR C2, DISCO TITANIO ASTM B367 GR2, ASIENTO VITON C."/>
    <s v="Refino"/>
    <s v="CL 150"/>
    <n v="1.5860000000000001"/>
    <s v="Manual con Reductor"/>
    <s v="3631-RA-315-H3-0959-N"/>
    <s v="4600027788-03631-201CA-00002"/>
    <n v="0"/>
    <m/>
  </r>
  <r>
    <n v="61"/>
    <x v="7"/>
    <s v="VMP"/>
    <n v="901"/>
    <s v="12&quot;-VMP-901"/>
    <x v="3"/>
    <s v="VÁLVULA DE MARIPOSA HIGH PERFOMANCE CLASE 150 SEGÚN B16.34, FLANGES SEGÚN B16.5, LUG, OPERADA POR ENGRANAJE, CUERPO TITANIO ASTM B367 GR C2, DISCO TITANIO ASTM B367 GR2, ASIENTO VITON C."/>
    <s v="Refino"/>
    <s v="CL 150"/>
    <n v="1.5860000000000001"/>
    <s v="Manual con Reductor"/>
    <s v="3631-RA-315-H3-0905-N"/>
    <s v="4600027788-03631-201CA-00002"/>
    <n v="0"/>
    <m/>
  </r>
  <r>
    <n v="62"/>
    <x v="7"/>
    <s v="VMP"/>
    <n v="902"/>
    <s v="12&quot;-VMP-902"/>
    <x v="3"/>
    <s v="VÁLVULA DE MARIPOSA HIGH PERFOMANCE CLASE 150 SEGÚN B16.34, FLANGES SEGÚN B16.5, LUG, OPERADA POR ENGRANAJE, CUERPO TITANIO ASTM B367 GR C2, DISCO TITANIO ASTM B367 GR2, ASIENTO VITON C."/>
    <s v="Refino"/>
    <s v="CL 150"/>
    <n v="1.5860000000000001"/>
    <s v="Manual con Reductor"/>
    <s v="3631-RA-315-H3-0906-N"/>
    <s v="4600027788-03631-201CA-00002"/>
    <n v="0"/>
    <m/>
  </r>
  <r>
    <n v="63"/>
    <x v="7"/>
    <s v="VMP"/>
    <n v="903"/>
    <s v="12&quot;-VMP-903"/>
    <x v="3"/>
    <s v="VÁLVULA DE MARIPOSA HIGH PERFOMANCE CLASE 150 SEGÚN B16.34, FLANGES SEGÚN B16.5, LUG, OPERADA POR ENGRANAJE, CUERPO TITANIO ASTM B367 GR_x000a_C2, DISCO TITANIO ASTM B367 GR2, ASIENTO VITON C."/>
    <s v="Refino"/>
    <s v="CL 150"/>
    <n v="1.5860000000000001"/>
    <s v="Manual con Reductor"/>
    <s v="3631-RA-315-H3-0907-N"/>
    <s v="4600027788-03631-201CA-00002"/>
    <n v="0"/>
    <m/>
  </r>
  <r>
    <n v="64"/>
    <x v="7"/>
    <s v="VMP"/>
    <n v="904"/>
    <s v="12&quot;-VMP-904"/>
    <x v="3"/>
    <s v="VÁLVULA DE MARIPOSA HIGH PERFOMANCE CLASE 150 SEGÚN B16.34, FLANGES SEGÚN B16.5, LUG, OPERADA POR ENGRANAJE, CUERPO TITANIO ASTM B367 GR_x000a_C2, DISCO TITANIO ASTM B367 GR2, ASIENTO VITON C."/>
    <s v="Refino"/>
    <s v="CL 150"/>
    <n v="1.5860000000000001"/>
    <s v="Manual con Reductor"/>
    <s v="3631-RA-315-H3-0908-N"/>
    <s v="4600027788-03631-201CA-00002"/>
    <n v="0"/>
    <m/>
  </r>
  <r>
    <n v="65"/>
    <x v="7"/>
    <s v="VMP"/>
    <n v="905"/>
    <s v="12&quot;-VMP-905"/>
    <x v="3"/>
    <s v="VÁLVULA DE MARIPOSA HIGH PERFOMANCE CLASE 150 SEGÚN B16.34, FLANGES SEGÚN B16.5, LUG, OPERADA POR ENGRANAJE, CUERPO TITANIO ASTM B367 GR C2, DISCO TITANIO ASTM B367 GR2, ASIENTO VITON C."/>
    <s v="Refino"/>
    <s v="CL 150"/>
    <n v="1.5860000000000001"/>
    <s v="Manual con Reductor"/>
    <s v="3631-RA-315-H3-0909-N"/>
    <s v="4600027788-03631-201CA-00002"/>
    <n v="0"/>
    <m/>
  </r>
  <r>
    <n v="66"/>
    <x v="7"/>
    <s v="VMP"/>
    <n v="906"/>
    <s v="12&quot;-VMP-906"/>
    <x v="3"/>
    <s v="VÁLVULA DE MARIPOSA HIGH PERFOMANCE CLASE 150 SEGÚN B16.34, FLANGES SEGÚN B16.5, LUG, OPERADA POR ENGRANAJE, CUERPO TITANIO ASTM B367 GR C2, DISCO TITANIO ASTM B367 GR2, ASIENTO VITON C."/>
    <s v="Refino"/>
    <s v="CL 150"/>
    <n v="1.5860000000000001"/>
    <s v="Manual con Reductor"/>
    <s v="3631-RA-315-H3-0910-N"/>
    <s v="4600027788-03631-201CA-00002"/>
    <n v="0"/>
    <m/>
  </r>
  <r>
    <n v="67"/>
    <x v="7"/>
    <s v="VMP"/>
    <n v="907"/>
    <s v="12&quot;-VMP-907"/>
    <x v="3"/>
    <s v="VÁLVULA DE MARIPOSA HIGH PERFOMANCE CLASE 150 SEGÚN B16.34, FLANGES SEGÚN B16.5, LUG, OPERADA POR ENGRANAJE, CUERPO TITANIO ASTM B367 GR C2, DISCO TITANIO ASTM B367 GR2, ASIENTO VITON C."/>
    <s v="Refino"/>
    <s v="CL 150"/>
    <n v="1.5860000000000001"/>
    <s v="Manual con Reductor"/>
    <s v="3631-RA-315-H3-0911-N"/>
    <s v="4600027788-03631-201CA-00002"/>
    <n v="0"/>
    <m/>
  </r>
  <r>
    <n v="68"/>
    <x v="7"/>
    <s v="VMP"/>
    <n v="908"/>
    <s v="12&quot;-VMP-908"/>
    <x v="3"/>
    <s v="VÁLVULA DE MARIPOSA HIGH PERFOMANCE CLASE 150 SEGÚN B16.34, FLANGES SEGÚN B16.5, LUG, OPERADA POR ENGRANAJE, CUERPO TITANIO ASTM B367 GR C2, DISCO TITANIO ASTM B367 GR2, ASIENTO VITON C."/>
    <s v="Refino"/>
    <s v="CL 150"/>
    <n v="1.5860000000000001"/>
    <s v="Manual con Reductor"/>
    <s v="3631-RA-315-H3-0912-N"/>
    <s v="4600027788-03631-201CA-00003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7">
  <r>
    <n v="1"/>
    <x v="0"/>
    <s v="VGI"/>
    <n v="901"/>
    <s v="8&quot;-VGI-901"/>
    <x v="0"/>
    <m/>
    <s v="Agua Contra Incendio (FP)"/>
    <m/>
    <m/>
    <s v="Manual"/>
    <s v="6340-FP-200-H1-0960-N"/>
    <s v="4600027788-06340-201CA-00001"/>
    <m/>
    <m/>
  </r>
  <r>
    <n v="2"/>
    <x v="1"/>
    <s v="VBB"/>
    <n v="911"/>
    <s v="1.1/2&quot;-VBB-911"/>
    <x v="1"/>
    <m/>
    <s v="Agua Contra Incendio (FP)"/>
    <m/>
    <m/>
    <s v="Manual"/>
    <s v="6340-FP-200-H1-0960-N"/>
    <s v="4600027788-06340-201CA-00001"/>
    <m/>
    <m/>
  </r>
  <r>
    <n v="3"/>
    <x v="1"/>
    <s v="VBB"/>
    <n v="912"/>
    <s v="1.1/2&quot;-VBB-912"/>
    <x v="1"/>
    <m/>
    <s v="Agua Contra Incendio (FP)"/>
    <m/>
    <m/>
    <s v="Manual"/>
    <s v="6340-FP-200-H1-0960-N"/>
    <s v="4600027788-06340-201CA-00001"/>
    <m/>
    <m/>
  </r>
  <r>
    <n v="4"/>
    <x v="2"/>
    <s v="VBB"/>
    <n v="909"/>
    <s v="1&quot;-VBB-909"/>
    <x v="1"/>
    <m/>
    <s v="Agua Contra Incendio (FP)"/>
    <m/>
    <m/>
    <s v="Manual"/>
    <s v="6340-FP-200-H6-0961-N"/>
    <s v="4600027788-06340-201CA-00001"/>
    <m/>
    <m/>
  </r>
  <r>
    <n v="5"/>
    <x v="3"/>
    <s v="VBB"/>
    <n v="910"/>
    <s v="2&quot;-VBB-910"/>
    <x v="1"/>
    <m/>
    <s v="Agua Contra Incendio (FP)"/>
    <m/>
    <m/>
    <s v="Manual"/>
    <s v="6340-FP-200-H6-0961-N"/>
    <s v="4600027788-06340-201CA-00001"/>
    <m/>
    <m/>
  </r>
  <r>
    <n v="6"/>
    <x v="0"/>
    <s v="VMP"/>
    <n v="908"/>
    <s v="8&quot;-VMP-908"/>
    <x v="2"/>
    <m/>
    <s v="Agua Contra Incendio (FP)"/>
    <m/>
    <m/>
    <s v="Manual"/>
    <s v="6340-FP-200-H6-0961-N"/>
    <s v="4600027788-06340-201CA-00001"/>
    <m/>
    <m/>
  </r>
  <r>
    <n v="7"/>
    <x v="4"/>
    <s v="VDF"/>
    <n v="1"/>
    <s v="6&quot;-VDF-001"/>
    <x v="3"/>
    <m/>
    <s v="Agua Contra Incendio (FP)"/>
    <m/>
    <m/>
    <s v="Pilotada"/>
    <s v="6340-FP-8&quot;-C2-0971-HC"/>
    <s v="4600027788-06340-201CA-00001"/>
    <m/>
    <m/>
  </r>
  <r>
    <n v="8"/>
    <x v="5"/>
    <s v="VGI"/>
    <n v="902"/>
    <s v="10&quot;-VGI-902"/>
    <x v="0"/>
    <m/>
    <s v="Agua Contra Incendio (FP)"/>
    <m/>
    <m/>
    <s v="Manual"/>
    <s v="6340-FP-10&quot;-C2-0962-N"/>
    <s v="4600027788-06340-201CA-00001"/>
    <m/>
    <m/>
  </r>
  <r>
    <n v="9"/>
    <x v="5"/>
    <s v="VGI"/>
    <n v="1501"/>
    <s v="10&quot;-VGI-1501"/>
    <x v="0"/>
    <m/>
    <s v="Agua Contra Incendio (FP)"/>
    <m/>
    <m/>
    <s v="Manual"/>
    <s v="6340-FP-10&quot;-C2-1501-N"/>
    <s v="4600027788-06340-201CA-00001"/>
    <m/>
    <m/>
  </r>
  <r>
    <n v="10"/>
    <x v="1"/>
    <s v="VBB"/>
    <n v="1501"/>
    <s v="1.1/2&quot;-VBB-1501"/>
    <x v="1"/>
    <m/>
    <s v="Agua Contra Incendio (FP)"/>
    <m/>
    <m/>
    <s v="Manual"/>
    <s v="6340-FP-10&quot;-C2-1501-N"/>
    <s v="4600027788-06340-201CA-00001"/>
    <m/>
    <m/>
  </r>
  <r>
    <n v="11"/>
    <x v="1"/>
    <s v="VBB"/>
    <n v="1505"/>
    <s v="1.1/2&quot;-VBB-1505"/>
    <x v="1"/>
    <m/>
    <s v="Agua Contra Incendio (FP)"/>
    <m/>
    <m/>
    <s v="Manual"/>
    <s v="6340-FP-8&quot;-C3-1505-N"/>
    <s v="4600027788-06340-201CA-00001"/>
    <m/>
    <m/>
  </r>
  <r>
    <n v="12"/>
    <x v="0"/>
    <s v="VRC"/>
    <n v="1501"/>
    <s v="8&quot;-VRC-1501"/>
    <x v="4"/>
    <m/>
    <s v="Agua Contra Incendio (FP)"/>
    <m/>
    <m/>
    <s v="Manual"/>
    <s v="6340-FP-8&quot;-C3-1505-N"/>
    <s v="4600027788-06340-201CA-00001"/>
    <m/>
    <m/>
  </r>
  <r>
    <n v="13"/>
    <x v="0"/>
    <s v="VMP"/>
    <n v="1501"/>
    <s v="8&quot;-VMP-1501"/>
    <x v="2"/>
    <m/>
    <s v="Agua Contra Incendio (FP)"/>
    <m/>
    <m/>
    <s v="Manual"/>
    <s v="6340-FP-8&quot;-C3-1505-N"/>
    <s v="4600027788-06340-201CA-00001"/>
    <m/>
    <m/>
  </r>
  <r>
    <n v="14"/>
    <x v="0"/>
    <s v="VMP"/>
    <n v="1505"/>
    <s v="8&quot;-VMP-1505"/>
    <x v="2"/>
    <m/>
    <s v="Agua Contra Incendio (FP)"/>
    <m/>
    <m/>
    <s v="Manual"/>
    <s v="6340-FP-8&quot;-C3-1509-N"/>
    <s v="4600027788-06340-201CA-00001"/>
    <m/>
    <m/>
  </r>
  <r>
    <n v="15"/>
    <x v="6"/>
    <s v="PRV"/>
    <n v="1501"/>
    <s v="3/4&quot;-PRV-1501"/>
    <x v="5"/>
    <m/>
    <s v="Agua Contra Incendio (FP)"/>
    <m/>
    <m/>
    <s v="Manual"/>
    <s v="6340-FP-8&quot;-C3-1505-N"/>
    <s v="4600027788-06340-201CA-00001"/>
    <m/>
    <m/>
  </r>
  <r>
    <n v="16"/>
    <x v="5"/>
    <s v="VGI"/>
    <n v="1502"/>
    <s v="10&quot;-VGI-1502"/>
    <x v="0"/>
    <m/>
    <s v="Agua Contra Incendio (FP)"/>
    <m/>
    <m/>
    <s v="Manual"/>
    <s v="6340-FP-10&quot;-C2-1502-N"/>
    <s v="4600027788-06340-201CA-00001"/>
    <m/>
    <m/>
  </r>
  <r>
    <n v="17"/>
    <x v="1"/>
    <s v="VBB"/>
    <n v="1502"/>
    <s v="1.1/2&quot;-VBB-1502"/>
    <x v="1"/>
    <m/>
    <s v="Agua Contra Incendio (FP)"/>
    <m/>
    <m/>
    <s v="Manual"/>
    <s v="6340-FP-10&quot;-C2-1502-N"/>
    <s v="4600027788-06340-201CA-00001"/>
    <m/>
    <m/>
  </r>
  <r>
    <n v="18"/>
    <x v="1"/>
    <s v="VBB"/>
    <n v="1506"/>
    <s v="1.1/2&quot;-VBB-1506"/>
    <x v="1"/>
    <m/>
    <s v="Agua Contra Incendio (FP)"/>
    <m/>
    <m/>
    <s v="Manual"/>
    <s v="6340-FP-8&quot;-C3-1506-N"/>
    <s v="4600027788-06340-201CA-00001"/>
    <m/>
    <m/>
  </r>
  <r>
    <n v="19"/>
    <x v="0"/>
    <s v="VRC"/>
    <n v="1502"/>
    <s v="8&quot;-VRC-1502"/>
    <x v="4"/>
    <m/>
    <s v="Agua Contra Incendio (FP)"/>
    <m/>
    <m/>
    <s v="Manual"/>
    <s v="6340-FP-8&quot;-C3-1506-N"/>
    <s v="4600027788-06340-201CA-00001"/>
    <m/>
    <m/>
  </r>
  <r>
    <n v="20"/>
    <x v="0"/>
    <s v="VMP"/>
    <n v="1502"/>
    <s v="8&quot;-VMP-1502"/>
    <x v="2"/>
    <m/>
    <s v="Agua Contra Incendio (FP)"/>
    <m/>
    <m/>
    <s v="Manual"/>
    <s v="6340-FP-8&quot;-C3-1506-N"/>
    <s v="4600027788-06340-201CA-00001"/>
    <m/>
    <m/>
  </r>
  <r>
    <n v="21"/>
    <x v="0"/>
    <s v="VMP"/>
    <n v="1506"/>
    <s v="8&quot;-VMP-1506"/>
    <x v="2"/>
    <m/>
    <s v="Agua Contra Incendio (FP)"/>
    <m/>
    <m/>
    <s v="Manual"/>
    <s v="6340-FP-8&quot;-C3-1510-N"/>
    <s v="4600027788-06340-201CA-00001"/>
    <m/>
    <m/>
  </r>
  <r>
    <n v="22"/>
    <x v="4"/>
    <s v="PRV"/>
    <n v="1502"/>
    <s v="6&quot;-PRV-1502"/>
    <x v="5"/>
    <m/>
    <s v="Agua Contra Incendio (FP)"/>
    <m/>
    <m/>
    <s v="Manual"/>
    <s v="6340-FP-8&quot;-C3-1512-N"/>
    <s v="4600027788-06340-201CA-00001"/>
    <m/>
    <m/>
  </r>
  <r>
    <n v="23"/>
    <x v="5"/>
    <s v="VGI"/>
    <n v="1504"/>
    <s v="10&quot;-VGI-1504"/>
    <x v="0"/>
    <m/>
    <s v="Agua Contra Incendio (FP)"/>
    <m/>
    <m/>
    <s v="Manual"/>
    <s v="6340-FP-2&quot;-C2-1504-N"/>
    <s v="4600027788-06340-201CA-00001"/>
    <m/>
    <m/>
  </r>
  <r>
    <n v="24"/>
    <x v="1"/>
    <s v="VBB"/>
    <n v="1504"/>
    <s v="1.1/2&quot;-VBB-1504"/>
    <x v="1"/>
    <m/>
    <s v="Agua Contra Incendio (FP)"/>
    <m/>
    <m/>
    <s v="Manual"/>
    <s v="6340-FP-2&quot;-C2-1504-N"/>
    <s v="4600027788-06340-201CA-00001"/>
    <m/>
    <m/>
  </r>
  <r>
    <n v="25"/>
    <x v="1"/>
    <s v="VBB"/>
    <n v="1508"/>
    <s v="1.1/2&quot;-VBB-1508"/>
    <x v="1"/>
    <m/>
    <s v="Agua Contra Incendio (FP)"/>
    <m/>
    <m/>
    <s v="Manual"/>
    <s v="6340-FP-1.1/2&quot;-C2-1508-N"/>
    <s v="4600027788-06340-201CA-00001"/>
    <m/>
    <m/>
  </r>
  <r>
    <n v="26"/>
    <x v="0"/>
    <s v="VRC"/>
    <n v="1504"/>
    <s v="8&quot;-VRC-1504"/>
    <x v="4"/>
    <m/>
    <s v="Agua Contra Incendio (FP)"/>
    <m/>
    <m/>
    <s v="Manual"/>
    <s v="6340-FP-1.1/2&quot;-C2-1508-N"/>
    <s v="4600027788-06340-201CA-00001"/>
    <m/>
    <m/>
  </r>
  <r>
    <n v="27"/>
    <x v="1"/>
    <s v="VMP"/>
    <n v="1504"/>
    <s v="1.1/2&quot;-VMP-1504"/>
    <x v="2"/>
    <m/>
    <s v="Agua Contra Incendio (FP)"/>
    <m/>
    <m/>
    <s v="Manual"/>
    <s v="6340-FP-1.1/2&quot;-C2-1508-N"/>
    <s v="4600027788-06340-201CA-00001"/>
    <m/>
    <m/>
  </r>
  <r>
    <n v="28"/>
    <x v="6"/>
    <s v="PRV"/>
    <n v="1504"/>
    <s v="3/4&quot;-PRV-1504"/>
    <x v="5"/>
    <m/>
    <s v="Agua Contra Incendio (FP)"/>
    <m/>
    <m/>
    <s v="Manual"/>
    <s v="6340-FP-1.1/2&quot;-C2-1508-N"/>
    <s v="4600027788-06340-201CA-00001"/>
    <m/>
    <m/>
  </r>
  <r>
    <n v="29"/>
    <x v="5"/>
    <s v="VGI"/>
    <n v="1503"/>
    <s v="10&quot;-VGI-1503"/>
    <x v="0"/>
    <m/>
    <s v="Agua Contra Incendio (FP)"/>
    <m/>
    <m/>
    <s v="Manual"/>
    <s v="6340-FP-10&quot;-C2-1503-N"/>
    <s v="4600027788-06340-201CA-00001"/>
    <m/>
    <m/>
  </r>
  <r>
    <n v="30"/>
    <x v="1"/>
    <s v="VBB"/>
    <n v="1503"/>
    <s v="1.1/2&quot;-VBB-1503"/>
    <x v="1"/>
    <m/>
    <s v="Agua Contra Incendio (FP)"/>
    <m/>
    <m/>
    <s v="Manual"/>
    <s v="6340-FP-10&quot;-C2-1503-N"/>
    <s v="4600027788-06340-201CA-00001"/>
    <m/>
    <m/>
  </r>
  <r>
    <n v="31"/>
    <x v="1"/>
    <s v="VBB"/>
    <n v="1507"/>
    <s v="1.1/2&quot;-VBB-1507"/>
    <x v="1"/>
    <m/>
    <s v="Agua Contra Incendio (FP)"/>
    <m/>
    <m/>
    <s v="Manual"/>
    <s v="6340-FP-10&quot;-C3-1507-N"/>
    <s v="4600027788-06340-201CA-00001"/>
    <m/>
    <m/>
  </r>
  <r>
    <n v="32"/>
    <x v="0"/>
    <s v="VRC"/>
    <n v="1503"/>
    <s v="8&quot;-VRC-1503"/>
    <x v="4"/>
    <m/>
    <s v="Agua Contra Incendio (FP)"/>
    <m/>
    <m/>
    <s v="Manual"/>
    <s v="6340-FP-10&quot;-C3-1507-N"/>
    <s v="4600027788-06340-201CA-00001"/>
    <m/>
    <m/>
  </r>
  <r>
    <n v="33"/>
    <x v="0"/>
    <s v="VMP"/>
    <n v="1503"/>
    <s v="8&quot;-VMP-1503"/>
    <x v="2"/>
    <m/>
    <s v="Agua Contra Incendio (FP)"/>
    <m/>
    <m/>
    <s v="Manual"/>
    <s v="6340-FP-10&quot;-C3-1507-N"/>
    <s v="4600027788-06340-201CA-00001"/>
    <m/>
    <m/>
  </r>
  <r>
    <n v="34"/>
    <x v="0"/>
    <s v="VMP"/>
    <n v="1507"/>
    <s v="8&quot;-VMP-1507"/>
    <x v="2"/>
    <m/>
    <s v="Agua Contra Incendio (FP)"/>
    <m/>
    <m/>
    <s v="Manual"/>
    <s v="6340-FP-10&quot;-C3-1511-N"/>
    <s v="4600027788-06340-201CA-00001"/>
    <m/>
    <m/>
  </r>
  <r>
    <n v="35"/>
    <x v="4"/>
    <s v="PRV"/>
    <n v="1503"/>
    <s v="6&quot;-PRV-1503"/>
    <x v="5"/>
    <m/>
    <s v="Agua Contra Incendio (FP)"/>
    <m/>
    <m/>
    <s v="Manual"/>
    <s v="6340-FP-8&quot;-C3-1513-N"/>
    <s v="4600027788-06340-201CA-00001"/>
    <m/>
    <m/>
  </r>
  <r>
    <n v="36"/>
    <x v="1"/>
    <s v="VBB"/>
    <n v="3785"/>
    <s v="1.1/2&quot;-VBB-3785"/>
    <x v="1"/>
    <m/>
    <s v="Agua Contra Incendio (FP)"/>
    <m/>
    <m/>
    <s v="Manual"/>
    <s v="6340-FP-8&quot;-C3-1512-N"/>
    <s v="4600027788-06340-201CA-00001"/>
    <m/>
    <m/>
  </r>
  <r>
    <n v="37"/>
    <x v="1"/>
    <s v="VBB"/>
    <n v="1515"/>
    <s v="1.1/2&quot;-VBB-1515"/>
    <x v="1"/>
    <m/>
    <s v="Agua Contra Incendio (FP)"/>
    <m/>
    <m/>
    <s v="Manual"/>
    <s v="6340-FP-8&quot;-C3-1513-N"/>
    <s v="4600027788-06340-201CA-00001"/>
    <m/>
    <m/>
  </r>
  <r>
    <n v="38"/>
    <x v="3"/>
    <s v="VGI"/>
    <n v="1500"/>
    <s v="2&quot;-VGI-1500"/>
    <x v="0"/>
    <m/>
    <s v="Agua Contra Incendio (FP)"/>
    <m/>
    <m/>
    <s v="Manual"/>
    <s v="6340-FP-2&quot;-C2-1504-N"/>
    <s v="4600027788-06340-201CA-00001"/>
    <m/>
    <m/>
  </r>
  <r>
    <n v="39"/>
    <x v="0"/>
    <s v="VMP"/>
    <n v="1508"/>
    <s v="8&quot;-VMP-1508"/>
    <x v="2"/>
    <m/>
    <s v="Agua Contra Incendio (FP)"/>
    <m/>
    <m/>
    <s v="Manual"/>
    <s v="6340-FP-8&quot;-C3-1515-N"/>
    <s v="4600027788-06340-201CA-00001"/>
    <m/>
    <m/>
  </r>
  <r>
    <n v="40"/>
    <x v="0"/>
    <s v="VMP"/>
    <n v="1509"/>
    <s v="8&quot;-VMP-1509"/>
    <x v="2"/>
    <m/>
    <s v="Agua Contra Incendio (FP)"/>
    <m/>
    <m/>
    <s v="Manual"/>
    <s v="6340-FP-8&quot;-C3-1515-N"/>
    <s v="4600027788-06340-201CA-00001"/>
    <m/>
    <m/>
  </r>
  <r>
    <n v="41"/>
    <x v="1"/>
    <s v="VBB"/>
    <n v="1509"/>
    <s v="1.1/2&quot;-VBB-1509"/>
    <x v="1"/>
    <m/>
    <s v="Agua Contra Incendio (FP)"/>
    <m/>
    <m/>
    <s v="Manual"/>
    <s v="6340-FP-8&quot;-C3-1515-N"/>
    <s v="4600027788-06340-201CA-00001"/>
    <m/>
    <m/>
  </r>
  <r>
    <n v="42"/>
    <x v="1"/>
    <s v="VBB"/>
    <n v="1514"/>
    <s v="1.1/2&quot;-VBB-1514"/>
    <x v="1"/>
    <m/>
    <s v="Agua Contra Incendio (FP)"/>
    <m/>
    <m/>
    <s v="Manual"/>
    <s v="6340-FP-8&quot;-C3-1512-N"/>
    <s v="4600027788-06340-201CA-00001"/>
    <m/>
    <m/>
  </r>
  <r>
    <n v="43"/>
    <x v="1"/>
    <s v="VBB"/>
    <n v="1516"/>
    <s v="1.1/2&quot;-VBB-1516"/>
    <x v="1"/>
    <m/>
    <s v="Agua Contra Incendio (FP)"/>
    <m/>
    <m/>
    <s v="Manual"/>
    <s v="6340-FP-8&quot;-C3-1515-N"/>
    <s v="4600027788-06340-201CA-00001"/>
    <m/>
    <m/>
  </r>
  <r>
    <n v="44"/>
    <x v="1"/>
    <s v="VBB"/>
    <n v="3786"/>
    <s v="1.1/2&quot;-VBB-3786"/>
    <x v="1"/>
    <m/>
    <s v="Agua Contra Incendio (FP)"/>
    <m/>
    <m/>
    <s v="Manual"/>
    <s v="6340-FP-8&quot;-C3-1513-N"/>
    <s v="4600027788-06340-201CA-00001"/>
    <m/>
    <m/>
  </r>
  <r>
    <n v="45"/>
    <x v="7"/>
    <s v="VGI"/>
    <n v="1523"/>
    <s v="3&quot;-VGI-1523"/>
    <x v="0"/>
    <m/>
    <s v="Agua Contra Incendio (FP)"/>
    <m/>
    <m/>
    <s v="Manual"/>
    <s v="6340-FP-3&quot;-C2-1519-N"/>
    <s v="4600027788-06340-201CA-00001"/>
    <m/>
    <m/>
  </r>
  <r>
    <n v="46"/>
    <x v="7"/>
    <s v="VGI"/>
    <n v="1524"/>
    <s v="3&quot;-VGI-1524"/>
    <x v="0"/>
    <m/>
    <s v="Agua Contra Incendio (FP)"/>
    <m/>
    <m/>
    <s v="Manual"/>
    <s v="6340-FP-3&quot;-C2-1519-N"/>
    <s v="4600027788-06340-201CA-00001"/>
    <m/>
    <m/>
  </r>
  <r>
    <n v="47"/>
    <x v="7"/>
    <s v="VGI"/>
    <n v="1525"/>
    <s v="3&quot;-VGI-1525"/>
    <x v="0"/>
    <m/>
    <s v="Agua Contra Incendio (FP)"/>
    <m/>
    <m/>
    <s v="Manual"/>
    <s v="6340-FP-3&quot;-C2-1519-N"/>
    <s v="4600027788-06340-201CA-00001"/>
    <m/>
    <m/>
  </r>
  <r>
    <n v="48"/>
    <x v="7"/>
    <s v="VMP"/>
    <n v="912"/>
    <s v="3&quot;-VMP-912"/>
    <x v="2"/>
    <m/>
    <s v="Agua Contra Incendio (FP)"/>
    <m/>
    <m/>
    <s v="Manual"/>
    <s v="6340-FP-3&quot;-C3-1517-N"/>
    <s v="4600027788-06340-201CA-00001"/>
    <m/>
    <m/>
  </r>
  <r>
    <n v="49"/>
    <x v="1"/>
    <s v="VVT"/>
    <n v="1500"/>
    <s v="1.1/2&quot;-VVT-1500"/>
    <x v="6"/>
    <m/>
    <s v="Agua Contra Incendio (FP)"/>
    <m/>
    <m/>
    <s v="Manual"/>
    <s v="6340-FP-3&quot;-C3-1517-N"/>
    <s v="4600027788-06340-201CA-00001"/>
    <m/>
    <m/>
  </r>
  <r>
    <n v="50"/>
    <x v="1"/>
    <s v="VBB"/>
    <n v="1510"/>
    <s v="1.1/2&quot;-VBB-1510"/>
    <x v="1"/>
    <m/>
    <s v="Agua Contra Incendio (FP)"/>
    <m/>
    <m/>
    <s v="Manual"/>
    <s v="6340-FP-3&quot;-C3-1517-N"/>
    <s v="4600027788-06340-201CA-00001"/>
    <m/>
    <m/>
  </r>
  <r>
    <n v="51"/>
    <x v="1"/>
    <s v="VBB"/>
    <n v="1511"/>
    <s v="1.1/2&quot;-VBB-1511"/>
    <x v="1"/>
    <m/>
    <s v="Agua Contra Incendio (FP)"/>
    <m/>
    <m/>
    <s v="Manual"/>
    <s v="6340-FP-3&quot;-C3-1517-N"/>
    <s v="4600027788-06340-201CA-00001"/>
    <m/>
    <m/>
  </r>
  <r>
    <n v="52"/>
    <x v="1"/>
    <s v="VBB"/>
    <n v="1513"/>
    <s v="1.1/2&quot;-VBB-1513"/>
    <x v="1"/>
    <m/>
    <s v="Agua Contra Incendio (FP)"/>
    <m/>
    <m/>
    <s v="Manual"/>
    <s v="6340-FP-2&quot;-C3-1518-N"/>
    <s v="4600027788-06340-201CA-00001"/>
    <m/>
    <m/>
  </r>
  <r>
    <n v="53"/>
    <x v="8"/>
    <s v="VAG"/>
    <n v="1517"/>
    <s v="2.1/2&quot;-VAG-1517"/>
    <x v="7"/>
    <m/>
    <s v="Agua Contra Incendio (FP)"/>
    <m/>
    <m/>
    <s v="Manual"/>
    <s v="6340-FP-8&quot;-C3-1516-N"/>
    <s v="4600027788-06340-201CA-00001"/>
    <m/>
    <m/>
  </r>
  <r>
    <n v="54"/>
    <x v="8"/>
    <s v="VAG"/>
    <n v="1518"/>
    <s v="2.1/2&quot;-VAG-1518"/>
    <x v="7"/>
    <m/>
    <s v="Agua Contra Incendio (FP)"/>
    <m/>
    <m/>
    <s v="Manual"/>
    <s v="6340-FP-8&quot;-C3-1516-N"/>
    <s v="4600027788-06340-201CA-00001"/>
    <m/>
    <m/>
  </r>
  <r>
    <n v="55"/>
    <x v="8"/>
    <s v="VAG"/>
    <n v="1519"/>
    <s v="2.1/2&quot;-VAG-1519"/>
    <x v="7"/>
    <m/>
    <s v="Agua Contra Incendio (FP)"/>
    <m/>
    <m/>
    <s v="Manual"/>
    <s v="6340-FP-8&quot;-C3-1516-N"/>
    <s v="4600027788-06340-201CA-00001"/>
    <m/>
    <m/>
  </r>
  <r>
    <n v="56"/>
    <x v="8"/>
    <s v="VAG"/>
    <n v="1520"/>
    <s v="2.1/2&quot;-VAG-1520"/>
    <x v="7"/>
    <m/>
    <s v="Agua Contra Incendio (FP)"/>
    <m/>
    <m/>
    <s v="Manual"/>
    <s v="6340-FP-8&quot;-C3-1516-N"/>
    <s v="4600027788-06340-201CA-00001"/>
    <m/>
    <m/>
  </r>
  <r>
    <n v="57"/>
    <x v="8"/>
    <s v="VAG"/>
    <n v="1521"/>
    <s v="2.1/2&quot;-VAG-1521"/>
    <x v="7"/>
    <m/>
    <s v="Agua Contra Incendio (FP)"/>
    <m/>
    <m/>
    <s v="Manual"/>
    <s v="6340-FP-8&quot;-C3-1516-N"/>
    <s v="4600027788-06340-201CA-00001"/>
    <m/>
    <m/>
  </r>
  <r>
    <n v="58"/>
    <x v="8"/>
    <s v="VAG"/>
    <n v="1522"/>
    <s v="2.1/2&quot;-VAG-1522"/>
    <x v="7"/>
    <m/>
    <s v="Agua Contra Incendio (FP)"/>
    <m/>
    <m/>
    <s v="Manual"/>
    <s v="6340-FP-8&quot;-C3-1516-N"/>
    <s v="4600027788-06340-201CA-00001"/>
    <m/>
    <m/>
  </r>
  <r>
    <n v="59"/>
    <x v="0"/>
    <s v="VMP"/>
    <n v="1509"/>
    <s v="8&quot;-VMP-1509"/>
    <x v="2"/>
    <m/>
    <s v="Agua Contra Incendio (FP)"/>
    <m/>
    <m/>
    <s v="Manual"/>
    <s v="6340-FP-8&quot;-C3-1516-N"/>
    <s v="4600027788-06340-201CA-00001"/>
    <m/>
    <m/>
  </r>
  <r>
    <n v="60"/>
    <x v="9"/>
    <s v="VCP"/>
    <n v="901"/>
    <s v="14&quot;-VCP-901"/>
    <x v="8"/>
    <m/>
    <s v="Agua Contra Incendio (FP)"/>
    <m/>
    <m/>
    <s v="Manual"/>
    <s v="6340-FP-14&quot;-C5-0964-N"/>
    <s v="4600027788-06340-201CA-00002"/>
    <m/>
    <m/>
  </r>
  <r>
    <n v="61"/>
    <x v="1"/>
    <s v="VBB"/>
    <n v="901"/>
    <s v="1.1/2&quot;-VBB-901"/>
    <x v="1"/>
    <m/>
    <s v="Agua Contra Incendio (FP)"/>
    <m/>
    <m/>
    <s v="Manual"/>
    <s v="6340-FP-14&quot;-C5-0965-N"/>
    <s v="4600027788-06340-201CA-00002"/>
    <m/>
    <m/>
  </r>
  <r>
    <n v="62"/>
    <x v="10"/>
    <s v="VMP"/>
    <n v="907"/>
    <s v="4&quot;-VMP-907"/>
    <x v="2"/>
    <m/>
    <s v="Agua Contra Incendio (FP)"/>
    <m/>
    <m/>
    <s v="Manual"/>
    <s v="6340-FP-4&quot;-C5-1151-N"/>
    <s v="4600027788-06340-201CA-00004"/>
    <m/>
    <m/>
  </r>
  <r>
    <n v="63"/>
    <x v="1"/>
    <s v="VVT"/>
    <n v="1035"/>
    <s v="1.1/2&quot;-VVT-1035"/>
    <x v="6"/>
    <m/>
    <s v="Agua Contra Incendio (FP)"/>
    <m/>
    <m/>
    <s v="Autónoma"/>
    <s v="6340-FP-4&quot;-C5-1151-N"/>
    <s v="4600027788-06340-201CA-00004"/>
    <m/>
    <m/>
  </r>
  <r>
    <n v="64"/>
    <x v="1"/>
    <s v="VBB"/>
    <n v="1070"/>
    <s v="1.1/2&quot;-VBB-1070"/>
    <x v="1"/>
    <m/>
    <s v="Agua Contra Incendio (FP)"/>
    <m/>
    <m/>
    <s v="Manual"/>
    <s v="6340-FP-4&quot;-C5-1151-N"/>
    <s v="4600027788-06340-201CA-00004"/>
    <m/>
    <m/>
  </r>
  <r>
    <n v="65"/>
    <x v="1"/>
    <s v="VBB"/>
    <n v="1071"/>
    <s v="1.1/2&quot;-VBB-1071"/>
    <x v="1"/>
    <m/>
    <s v="Agua Contra Incendio (FP)"/>
    <m/>
    <m/>
    <s v="Manual"/>
    <s v="6340-FP-4&quot;-C5-1151-N"/>
    <s v="4600027788-06340-201CA-00004"/>
    <m/>
    <m/>
  </r>
  <r>
    <n v="66"/>
    <x v="1"/>
    <s v="VBB"/>
    <n v="1073"/>
    <s v="1.1/2&quot;-VBB-1073"/>
    <x v="1"/>
    <m/>
    <s v="Agua Contra Incendio (FP)"/>
    <m/>
    <m/>
    <s v="Manual"/>
    <s v="6340-FP-3&quot;-C3-1152-N"/>
    <s v="4600027788-06340-201CA-00004"/>
    <m/>
    <m/>
  </r>
  <r>
    <n v="67"/>
    <x v="1"/>
    <s v="VBB"/>
    <n v="1075"/>
    <s v="1.1/2&quot;-VBB-1075"/>
    <x v="1"/>
    <m/>
    <s v="Agua Contra Incendio (FP)"/>
    <m/>
    <m/>
    <s v="Manual"/>
    <s v="6340-FP-4&quot;-C3-1153-N"/>
    <s v="4600027788-06340-201CA-00004"/>
    <m/>
    <m/>
  </r>
  <r>
    <n v="68"/>
    <x v="11"/>
    <n v="20610"/>
    <m/>
    <s v="PCV-20610"/>
    <x v="9"/>
    <m/>
    <s v="Agua Contra Incendio (FP)"/>
    <m/>
    <m/>
    <s v="Manual"/>
    <s v="6340-FP-4&quot;-C5-1151-N"/>
    <s v="4600027788-06340-201CA-00004"/>
    <m/>
    <m/>
  </r>
  <r>
    <n v="69"/>
    <x v="11"/>
    <n v="20600"/>
    <m/>
    <s v="PCV-20600"/>
    <x v="9"/>
    <m/>
    <s v="Agua Contra Incendio (FP)"/>
    <m/>
    <m/>
    <s v="Instrumentación"/>
    <s v="6340-FP-4&quot;-C3-1133-N"/>
    <s v="4600027788-06340-201CA-00001"/>
    <m/>
    <m/>
  </r>
  <r>
    <n v="70"/>
    <x v="12"/>
    <s v="92062A"/>
    <m/>
    <s v="FCV-92062A"/>
    <x v="10"/>
    <m/>
    <s v="Agua Contra Incendio (FP)"/>
    <m/>
    <m/>
    <s v="Instrumentación"/>
    <s v="6340-FP-3&quot;-C3-1152-N"/>
    <s v="4600027788-06340-201CA-00004"/>
    <m/>
    <m/>
  </r>
  <r>
    <n v="71"/>
    <x v="12"/>
    <s v="92062B"/>
    <m/>
    <s v="FCV-92062B"/>
    <x v="10"/>
    <m/>
    <s v="Agua Contra Incendio (FP)"/>
    <m/>
    <m/>
    <s v="Instrumentación"/>
    <s v="6340-FP-6&quot;-C3-1153-N"/>
    <s v="4600027788-06340-201CA-00004"/>
    <m/>
    <m/>
  </r>
  <r>
    <n v="72"/>
    <x v="10"/>
    <s v="VMP"/>
    <m/>
    <s v="4&quot;-VMP-920"/>
    <x v="2"/>
    <m/>
    <s v="Agua Contra Incendio (FP)"/>
    <m/>
    <m/>
    <s v="Manual"/>
    <s v="6340-FP-4&quot;-C3-0967-N"/>
    <s v="4600027788-06340-201CA-00004"/>
    <m/>
    <m/>
  </r>
  <r>
    <n v="73"/>
    <x v="11"/>
    <n v="20605"/>
    <m/>
    <s v="PCV-20605"/>
    <x v="9"/>
    <m/>
    <s v="Agua Contra Incendio (FP)"/>
    <m/>
    <m/>
    <s v="Instrumentación"/>
    <s v="6340-FP-4&quot;-C3-0967-N"/>
    <s v="4600027788-06340-201CA-00004"/>
    <m/>
    <m/>
  </r>
  <r>
    <n v="74"/>
    <x v="12"/>
    <n v="920605"/>
    <m/>
    <s v="FCV-920605"/>
    <x v="10"/>
    <m/>
    <s v="Agua Contra Incendio (FP)"/>
    <m/>
    <m/>
    <s v="Instrumentación"/>
    <s v="6340-FP-3&quot;-C2-0968-N"/>
    <s v="4600027788-06340-201CA-00004"/>
    <m/>
    <m/>
  </r>
  <r>
    <n v="75"/>
    <x v="10"/>
    <s v="VMP"/>
    <m/>
    <s v="4&quot;-VMP-921"/>
    <x v="2"/>
    <m/>
    <s v="Agua Contra Incendio (FP)"/>
    <m/>
    <m/>
    <s v="Manual"/>
    <s v="6340-FP-4&quot;-C3-0972-N"/>
    <s v="4600027788-06340-201CA-00004"/>
    <m/>
    <m/>
  </r>
  <r>
    <n v="76"/>
    <x v="11"/>
    <n v="20614"/>
    <m/>
    <s v="PCV-20614"/>
    <x v="9"/>
    <m/>
    <s v="Agua Contra Incendio (FP)"/>
    <m/>
    <m/>
    <s v="Instrumentación"/>
    <s v="6340-FP-4&quot;-C3-0972-N"/>
    <s v="4600027788-06340-201CA-00004"/>
    <m/>
    <m/>
  </r>
  <r>
    <n v="77"/>
    <x v="1"/>
    <s v="VVT"/>
    <m/>
    <s v="1.1/2&quot;-VVT-1029"/>
    <x v="6"/>
    <m/>
    <s v="Agua Contra Incendio (FP)"/>
    <m/>
    <m/>
    <s v="Autónoma"/>
    <s v="6340-FP-4&quot;-C3-0972-N"/>
    <s v="4600027788-06340-201CA-00004"/>
    <m/>
    <m/>
  </r>
  <r>
    <n v="78"/>
    <x v="1"/>
    <s v="VVT"/>
    <m/>
    <s v="1.1/2&quot;-VVT-1058"/>
    <x v="1"/>
    <m/>
    <s v="Agua Contra Incendio (FP)"/>
    <m/>
    <m/>
    <s v="Manual"/>
    <s v="6340-FP-4&quot;-C3-0972-N"/>
    <s v="4600027788-06340-201CA-00004"/>
    <m/>
    <m/>
  </r>
  <r>
    <n v="79"/>
    <x v="1"/>
    <s v="VVT"/>
    <m/>
    <s v="1.1/2&quot;-VVT-1059"/>
    <x v="1"/>
    <m/>
    <s v="Agua Contra Incendio (FP)"/>
    <m/>
    <m/>
    <s v="Manual"/>
    <s v="6340-FP-4&quot;-C3-0972-N"/>
    <s v="4600027788-06340-201CA-00004"/>
    <m/>
    <m/>
  </r>
  <r>
    <n v="80"/>
    <x v="1"/>
    <s v="VVT"/>
    <m/>
    <s v="1.1/2&quot;-VVT-1061"/>
    <x v="1"/>
    <m/>
    <s v="Agua Contra Incendio (FP)"/>
    <m/>
    <m/>
    <s v="Manual"/>
    <s v="6340-FP-4&quot;-C3-0974-N"/>
    <s v="4600027788-06340-201CA-00004"/>
    <m/>
    <m/>
  </r>
  <r>
    <n v="81"/>
    <x v="1"/>
    <s v="VVT"/>
    <m/>
    <s v="1.1/2&quot;-VVT-1063"/>
    <x v="1"/>
    <m/>
    <s v="Agua Contra Incendio (FP)"/>
    <m/>
    <m/>
    <s v="Manual"/>
    <s v="6340-FP-4&quot;-C3-0973-N"/>
    <s v="4600027788-06340-201CA-00004"/>
    <m/>
    <m/>
  </r>
  <r>
    <n v="82"/>
    <x v="11"/>
    <n v="20606"/>
    <m/>
    <s v="PCV-20606"/>
    <x v="9"/>
    <m/>
    <s v="Agua Contra Incendio (FP)"/>
    <m/>
    <m/>
    <s v="Instrumentación"/>
    <s v="6340-FP-4&quot;-C5-1136-N"/>
    <s v="4600027788-06340-201CA-00003"/>
    <m/>
    <m/>
  </r>
  <r>
    <n v="83"/>
    <x v="12"/>
    <s v="920623B"/>
    <m/>
    <s v="FCV-920623B"/>
    <x v="10"/>
    <m/>
    <s v="Agua Contra Incendio (FP)"/>
    <m/>
    <m/>
    <s v="Instrumentación"/>
    <s v="6360-FP-3&quot;-C3-0973-N"/>
    <s v="4600027788-06340-201CA-00004"/>
    <m/>
    <m/>
  </r>
  <r>
    <n v="84"/>
    <x v="12"/>
    <s v="920606A"/>
    <m/>
    <s v="FCV-920606A"/>
    <x v="10"/>
    <m/>
    <s v="Agua Contra Incendio (FP)"/>
    <m/>
    <m/>
    <s v="Instrumentación"/>
    <s v="6360-FP-3&quot;-C3-0974-N"/>
    <s v="4600027788-06340-201CA-00004"/>
    <m/>
    <m/>
  </r>
  <r>
    <n v="85"/>
    <x v="12"/>
    <n v="920607"/>
    <m/>
    <s v="FCV-920607"/>
    <x v="10"/>
    <m/>
    <s v="Agua Contra Incendio (FP)"/>
    <m/>
    <m/>
    <s v="Instrumentación"/>
    <s v="6340-FP-3&quot;-C2-0976-N"/>
    <s v="4600027788-06340-201CA-00004"/>
    <m/>
    <m/>
  </r>
  <r>
    <n v="86"/>
    <x v="1"/>
    <s v="VBB"/>
    <m/>
    <s v="1.1/2&quot;-VBB-1072"/>
    <x v="1"/>
    <m/>
    <s v="Agua Contra Incendio (FP)"/>
    <m/>
    <m/>
    <s v="Manual"/>
    <s v="6340-FP-2&quot;-C3-1015-N"/>
    <s v="4600027788-06340-201CA-00004"/>
    <m/>
    <m/>
  </r>
  <r>
    <n v="87"/>
    <x v="7"/>
    <s v="VMP"/>
    <m/>
    <s v="3&quot;-VMP-923"/>
    <x v="2"/>
    <m/>
    <s v="Agua Contra Incendio (FP)"/>
    <m/>
    <m/>
    <s v="Manual"/>
    <s v="6340-FP-3&quot;-C3-0981-HC"/>
    <s v="4600027788-06340-201CA-00004"/>
    <m/>
    <m/>
  </r>
  <r>
    <n v="88"/>
    <x v="11"/>
    <n v="20608"/>
    <m/>
    <s v="PCV-20608"/>
    <x v="9"/>
    <m/>
    <s v="Agua Contra Incendio (FP)"/>
    <m/>
    <m/>
    <s v="Instrumentación"/>
    <s v="6340-FP-3&quot;-C3-0981-HC"/>
    <s v="4600027788-06340-201CA-00004"/>
    <m/>
    <m/>
  </r>
  <r>
    <n v="89"/>
    <x v="1"/>
    <s v="VVT"/>
    <m/>
    <s v="1.1/2&quot;-VVT-1027"/>
    <x v="6"/>
    <m/>
    <s v="Agua Contra Incendio (FP)"/>
    <m/>
    <m/>
    <s v="Autónoma"/>
    <s v="6340-FP-3&quot;-C3-0981-HC"/>
    <s v="4600027788-06340-201CA-00004"/>
    <m/>
    <m/>
  </r>
  <r>
    <n v="90"/>
    <x v="1"/>
    <s v="VBB"/>
    <m/>
    <s v="1.1/2&quot;-VBB-1054"/>
    <x v="1"/>
    <m/>
    <s v="Agua Contra Incendio (FP)"/>
    <m/>
    <m/>
    <s v="Manual"/>
    <s v="6340-FP-3&quot;-C3-0981-HC"/>
    <s v="4600027788-06340-201CA-00004"/>
    <m/>
    <m/>
  </r>
  <r>
    <n v="91"/>
    <x v="1"/>
    <s v="VBB"/>
    <m/>
    <s v="1.1/2&quot;-VBB-1055"/>
    <x v="1"/>
    <m/>
    <s v="Agua Contra Incendio (FP)"/>
    <m/>
    <m/>
    <s v="Manual"/>
    <s v="6340-FP-3&quot;-C3-0981-HC"/>
    <s v="4600027788-06340-201CA-00004"/>
    <m/>
    <m/>
  </r>
  <r>
    <n v="92"/>
    <x v="1"/>
    <s v="VBB"/>
    <m/>
    <s v="1.1/2&quot;-VBB-1057"/>
    <x v="1"/>
    <m/>
    <s v="Agua Contra Incendio (FP)"/>
    <m/>
    <m/>
    <s v="Manual"/>
    <s v="6340-FP-3&quot;-C3-0983-N"/>
    <s v="4600027788-06340-201CA-00004"/>
    <m/>
    <m/>
  </r>
  <r>
    <n v="93"/>
    <x v="12"/>
    <n v="920951"/>
    <m/>
    <s v="FCV-920951"/>
    <x v="10"/>
    <m/>
    <s v="Agua Contra Incendio (FP)"/>
    <m/>
    <m/>
    <s v="Autónoma"/>
    <s v="6360-FP-3&quot;-C3-0983-N"/>
    <s v="4600027788-06340-201CA-00004"/>
    <m/>
    <m/>
  </r>
  <r>
    <n v="94"/>
    <x v="7"/>
    <s v="VMP"/>
    <m/>
    <s v="3&quot;-VMP-924"/>
    <x v="2"/>
    <m/>
    <s v="Agua Contra Incendio (FP)"/>
    <m/>
    <m/>
    <s v="Manual"/>
    <s v="6340-FP-3&quot;-C5-0984-N"/>
    <s v="4600027788-06340-201CA-00004"/>
    <m/>
    <m/>
  </r>
  <r>
    <n v="95"/>
    <x v="11"/>
    <n v="20609"/>
    <m/>
    <s v="PCV-20609"/>
    <x v="9"/>
    <m/>
    <s v="Agua Contra Incendio (FP)"/>
    <m/>
    <m/>
    <s v="Instrumentación"/>
    <s v="6340-FP-3&quot;-C5-0984-N"/>
    <s v="4600027788-06340-201CA-00004"/>
    <m/>
    <m/>
  </r>
  <r>
    <n v="96"/>
    <x v="1"/>
    <s v="VVT"/>
    <m/>
    <s v="1.1/2&quot;-VVT-1025"/>
    <x v="6"/>
    <m/>
    <s v="Agua Contra Incendio (FP)"/>
    <m/>
    <m/>
    <s v="Autónoma"/>
    <s v="6340-FP-3&quot;-C5-0984-N"/>
    <s v="4600027788-06340-201CA-00004"/>
    <m/>
    <m/>
  </r>
  <r>
    <n v="97"/>
    <x v="1"/>
    <s v="VBB"/>
    <m/>
    <s v="1.1/2&quot;-VBB-1050"/>
    <x v="1"/>
    <m/>
    <s v="Agua Contra Incendio (FP)"/>
    <m/>
    <m/>
    <s v="Manual"/>
    <s v="6340-FP-3&quot;-C5-0984-N"/>
    <s v="4600027788-06340-201CA-00004"/>
    <m/>
    <m/>
  </r>
  <r>
    <n v="98"/>
    <x v="1"/>
    <s v="VBB"/>
    <m/>
    <s v="1.1/2&quot;-VBB-1051"/>
    <x v="1"/>
    <m/>
    <s v="Agua Contra Incendio (FP)"/>
    <m/>
    <m/>
    <s v="Manual"/>
    <s v="6340-FP-3&quot;-C5-0984-N"/>
    <s v="4600027788-06340-201CA-00004"/>
    <m/>
    <m/>
  </r>
  <r>
    <n v="99"/>
    <x v="1"/>
    <s v="VBB"/>
    <m/>
    <s v="1.1/2&quot;-VBB-1053"/>
    <x v="1"/>
    <m/>
    <s v="Agua Contra Incendio (FP)"/>
    <m/>
    <m/>
    <s v="Manual"/>
    <s v="6340-FP-3&quot;-C3-0985-N"/>
    <s v="4600027788-06340-201CA-00004"/>
    <m/>
    <m/>
  </r>
  <r>
    <n v="100"/>
    <x v="11"/>
    <n v="920954"/>
    <m/>
    <s v="PCV-920954"/>
    <x v="10"/>
    <m/>
    <s v="Agua Contra Incendio (FP)"/>
    <m/>
    <m/>
    <s v="Autónoma"/>
    <s v="6360-FP-3&quot;-C3-0985-N"/>
    <s v="4600027788-06340-201CA-00004"/>
    <m/>
    <m/>
  </r>
  <r>
    <n v="101"/>
    <x v="7"/>
    <s v="VMP"/>
    <m/>
    <s v="3&quot;-VMP-926"/>
    <x v="2"/>
    <m/>
    <s v="Agua Contra Incendio (FP)"/>
    <m/>
    <m/>
    <s v="Manual"/>
    <s v="6340-FP-3&quot;-C5-0990-N"/>
    <s v="4600027788-06340-201CA-00004"/>
    <m/>
    <m/>
  </r>
  <r>
    <n v="102"/>
    <x v="11"/>
    <n v="20611"/>
    <m/>
    <s v="PCV-20611"/>
    <x v="9"/>
    <m/>
    <s v="Agua Contra Incendio (FP)"/>
    <m/>
    <m/>
    <s v="Instrumentación"/>
    <s v="6340-FP-3&quot;-C5-0990-N"/>
    <s v="4600027788-06340-201CA-00004"/>
    <m/>
    <m/>
  </r>
  <r>
    <n v="103"/>
    <x v="1"/>
    <s v="VVT"/>
    <m/>
    <s v="1.1/2&quot;-VVT-1023"/>
    <x v="6"/>
    <m/>
    <s v="Agua Contra Incendio (FP)"/>
    <m/>
    <m/>
    <s v="Autónoma"/>
    <s v="6340-FP-3&quot;-C5-0990-N"/>
    <s v="4600027788-06340-201CA-00004"/>
    <m/>
    <m/>
  </r>
  <r>
    <n v="104"/>
    <x v="1"/>
    <s v="VBB"/>
    <m/>
    <s v="1.1/2&quot;-VBB-1046"/>
    <x v="1"/>
    <m/>
    <s v="Agua Contra Incendio (FP)"/>
    <m/>
    <m/>
    <s v="Manual"/>
    <s v="6340-FP-3&quot;-C5-0990-N"/>
    <s v="4600027788-06340-201CA-00004"/>
    <m/>
    <m/>
  </r>
  <r>
    <n v="105"/>
    <x v="1"/>
    <s v="VBB"/>
    <m/>
    <s v="1.1/2&quot;-VBB-1047"/>
    <x v="1"/>
    <m/>
    <s v="Agua Contra Incendio (FP)"/>
    <m/>
    <m/>
    <s v="Manual"/>
    <s v="6340-FP-3&quot;-C5-0990-N"/>
    <s v="4600027788-06340-201CA-00004"/>
    <m/>
    <m/>
  </r>
  <r>
    <n v="106"/>
    <x v="1"/>
    <s v="VBB"/>
    <m/>
    <s v="1.1/2&quot;-VBB-1049"/>
    <x v="1"/>
    <m/>
    <s v="Agua Contra Incendio (FP)"/>
    <m/>
    <m/>
    <s v="Manual"/>
    <s v="6340-FP-3&quot;-C3-0992-N"/>
    <s v="4600027788-06340-201CA-00004"/>
    <m/>
    <m/>
  </r>
  <r>
    <n v="107"/>
    <x v="12"/>
    <n v="920956"/>
    <m/>
    <s v="FCV-920956"/>
    <x v="10"/>
    <m/>
    <s v="Agua Contra Incendio (FP)"/>
    <m/>
    <m/>
    <s v="Autónoma"/>
    <s v="6360-FP-3&quot;-C3-0992-N"/>
    <s v="4600027788-06340-201CA-00004"/>
    <m/>
    <m/>
  </r>
  <r>
    <n v="108"/>
    <x v="7"/>
    <s v="VMP"/>
    <m/>
    <s v="3&quot;-VMP-927"/>
    <x v="2"/>
    <m/>
    <s v="Agua Contra Incendio (FP)"/>
    <m/>
    <m/>
    <s v="Manual"/>
    <s v="6340-FP-3&quot;-C3-0993-N"/>
    <s v="4600027788-06340-201CA-00004"/>
    <m/>
    <m/>
  </r>
  <r>
    <n v="109"/>
    <x v="11"/>
    <n v="20612"/>
    <m/>
    <s v="PCV-20612"/>
    <x v="9"/>
    <m/>
    <s v="Agua Contra Incendio (FP)"/>
    <m/>
    <m/>
    <s v="Instrumentación"/>
    <s v="6340-FP-3&quot;-C3-0993-N"/>
    <s v="4600027788-06340-201CA-00004"/>
    <m/>
    <m/>
  </r>
  <r>
    <n v="110"/>
    <x v="1"/>
    <s v="VVT"/>
    <m/>
    <s v="1.1/2&quot;-VVT-1021"/>
    <x v="6"/>
    <m/>
    <s v="Agua Contra Incendio (FP)"/>
    <m/>
    <m/>
    <s v="Autónoma"/>
    <s v="6340-FP-3&quot;-C3-0993-N"/>
    <s v="4600027788-06340-201CA-00004"/>
    <m/>
    <m/>
  </r>
  <r>
    <n v="111"/>
    <x v="1"/>
    <s v="VBB"/>
    <m/>
    <s v="1.1/2&quot;-VBB-1042"/>
    <x v="1"/>
    <m/>
    <s v="Agua Contra Incendio (FP)"/>
    <m/>
    <m/>
    <s v="Manual"/>
    <s v="6340-FP-3&quot;-C3-0993-N"/>
    <s v="4600027788-06340-201CA-00004"/>
    <m/>
    <m/>
  </r>
  <r>
    <n v="112"/>
    <x v="1"/>
    <s v="VBB"/>
    <m/>
    <s v="1.1/2&quot;-VBB-1043"/>
    <x v="1"/>
    <m/>
    <s v="Agua Contra Incendio (FP)"/>
    <m/>
    <m/>
    <s v="Manual"/>
    <s v="6340-FP-3&quot;-C3-0993-N"/>
    <s v="4600027788-06340-201CA-00004"/>
    <m/>
    <m/>
  </r>
  <r>
    <n v="113"/>
    <x v="1"/>
    <s v="VBB"/>
    <m/>
    <s v="1.1/2&quot;-VBB-1045"/>
    <x v="1"/>
    <m/>
    <s v="Agua Contra Incendio (FP)"/>
    <m/>
    <m/>
    <s v="Manual"/>
    <s v="6340-FP-3&quot;-C3-0994-N"/>
    <s v="4600027788-06340-201CA-00004"/>
    <m/>
    <m/>
  </r>
  <r>
    <n v="114"/>
    <x v="12"/>
    <n v="920959"/>
    <m/>
    <s v="FCV-920959"/>
    <x v="10"/>
    <m/>
    <s v="Agua Contra Incendio (FP)"/>
    <m/>
    <m/>
    <s v="Autónoma"/>
    <s v="6360-FP-3&quot;-C3-0994-N"/>
    <s v="4600027788-06340-201CA-00004"/>
    <m/>
    <m/>
  </r>
  <r>
    <n v="115"/>
    <x v="7"/>
    <s v="VMP"/>
    <m/>
    <s v="3&quot;-VMP-928"/>
    <x v="2"/>
    <m/>
    <s v="Agua Contra Incendio (FP)"/>
    <m/>
    <m/>
    <s v="Manual"/>
    <s v="6340-FP-3&quot;-C5-0997-N"/>
    <s v="4600027788-06340-201CA-00004"/>
    <m/>
    <m/>
  </r>
  <r>
    <n v="116"/>
    <x v="11"/>
    <n v="20613"/>
    <m/>
    <s v="PCV-20613"/>
    <x v="9"/>
    <m/>
    <s v="Agua Contra Incendio (FP)"/>
    <m/>
    <m/>
    <s v="Instrumentación"/>
    <s v="6340-FP-3&quot;-C5-0997-N"/>
    <s v="4600027788-06340-201CA-00004"/>
    <m/>
    <m/>
  </r>
  <r>
    <n v="117"/>
    <x v="1"/>
    <s v="VVT"/>
    <m/>
    <s v="1.1/2&quot;-VVT-1019"/>
    <x v="6"/>
    <m/>
    <s v="Agua Contra Incendio (FP)"/>
    <m/>
    <m/>
    <s v="Autónoma"/>
    <s v="6340-FP-3&quot;-C5-0997-N"/>
    <s v="4600027788-06340-201CA-00004"/>
    <m/>
    <m/>
  </r>
  <r>
    <n v="118"/>
    <x v="1"/>
    <s v="VBB"/>
    <m/>
    <s v="1.1/2&quot;-VBB-1038"/>
    <x v="1"/>
    <m/>
    <s v="Agua Contra Incendio (FP)"/>
    <m/>
    <m/>
    <s v="Manual"/>
    <s v="6340-FP-3&quot;-C5-0997-N"/>
    <s v="4600027788-06340-201CA-00004"/>
    <m/>
    <m/>
  </r>
  <r>
    <n v="119"/>
    <x v="1"/>
    <s v="VBB"/>
    <m/>
    <s v="1.1/2&quot;-VBB-1039"/>
    <x v="1"/>
    <m/>
    <s v="Agua Contra Incendio (FP)"/>
    <m/>
    <m/>
    <s v="Manual"/>
    <s v="6340-FP-3&quot;-C5-0997-N"/>
    <s v="4600027788-06340-201CA-00004"/>
    <m/>
    <m/>
  </r>
  <r>
    <n v="120"/>
    <x v="1"/>
    <s v="VBB"/>
    <m/>
    <s v="1.1/2&quot;-VBB-1041"/>
    <x v="1"/>
    <m/>
    <s v="Agua Contra Incendio (FP)"/>
    <m/>
    <m/>
    <s v="Manual"/>
    <s v="6340-FP-3&quot;-C3-0998-N"/>
    <s v="4600027788-06340-201CA-00004"/>
    <m/>
    <m/>
  </r>
  <r>
    <n v="121"/>
    <x v="12"/>
    <n v="920961"/>
    <m/>
    <s v="FCV-920961"/>
    <x v="10"/>
    <m/>
    <s v="Agua Contra Incendio (FP)"/>
    <m/>
    <m/>
    <s v="Autónoma"/>
    <s v="6360-FP-3&quot;-C3-0998-N"/>
    <s v="4600027788-06340-201CA-00004"/>
    <m/>
    <m/>
  </r>
  <r>
    <n v="122"/>
    <x v="12"/>
    <n v="920964"/>
    <m/>
    <s v="FCV-920964"/>
    <x v="10"/>
    <m/>
    <s v="Agua Contra Incendio (FP)"/>
    <m/>
    <m/>
    <s v="Autónoma"/>
    <s v="6360-FP-3&quot;-C3-1006-N"/>
    <s v="4600027788-06340-201CA-00005"/>
    <m/>
    <m/>
  </r>
  <r>
    <n v="123"/>
    <x v="7"/>
    <s v="VMP"/>
    <m/>
    <s v="3&quot;-VMP-930"/>
    <x v="2"/>
    <m/>
    <s v="Agua Contra Incendio (FP)"/>
    <m/>
    <m/>
    <s v="Manual"/>
    <s v="6340-FP-3&quot;-C5-1004-N"/>
    <s v="4600027788-06340-201CA-00005"/>
    <m/>
    <m/>
  </r>
  <r>
    <n v="124"/>
    <x v="11"/>
    <n v="20615"/>
    <m/>
    <s v="PCV-20615"/>
    <x v="9"/>
    <m/>
    <s v="Agua Contra Incendio (FP)"/>
    <m/>
    <m/>
    <s v="Instrumentación"/>
    <s v="6340-FP-3&quot;-C5-1004-N"/>
    <s v="4600027788-06340-201CA-00005"/>
    <m/>
    <m/>
  </r>
  <r>
    <n v="125"/>
    <x v="1"/>
    <s v="VVT"/>
    <m/>
    <s v="1.1/2&quot;-VVT-1017"/>
    <x v="6"/>
    <m/>
    <s v="Agua Contra Incendio (FP)"/>
    <m/>
    <m/>
    <s v="Autónoma"/>
    <s v="6340-FP-3&quot;-C5-1004-N"/>
    <s v="4600027788-06340-201CA-00005"/>
    <m/>
    <m/>
  </r>
  <r>
    <n v="126"/>
    <x v="1"/>
    <s v="VBB"/>
    <m/>
    <s v="1.1/2&quot;-VBB-1034"/>
    <x v="1"/>
    <m/>
    <s v="Agua Contra Incendio (FP)"/>
    <m/>
    <m/>
    <s v="Manual"/>
    <s v="6340-FP-3&quot;-C5-1004-N"/>
    <s v="4600027788-06340-201CA-00005"/>
    <m/>
    <m/>
  </r>
  <r>
    <n v="127"/>
    <x v="1"/>
    <s v="VBB"/>
    <m/>
    <s v="1.1/2&quot;-VBB-1035"/>
    <x v="1"/>
    <m/>
    <s v="Agua Contra Incendio (FP)"/>
    <m/>
    <m/>
    <s v="Manual"/>
    <s v="6340-FP-3&quot;-C5-1004-N"/>
    <s v="4600027788-06340-201CA-00005"/>
    <m/>
    <m/>
  </r>
  <r>
    <n v="128"/>
    <x v="1"/>
    <s v="VBB"/>
    <m/>
    <s v="1.1/2&quot;-VBB-1037"/>
    <x v="1"/>
    <m/>
    <s v="Agua Contra Incendio (FP)"/>
    <m/>
    <m/>
    <s v="Manual"/>
    <s v="6340-FP-3&quot;-C3-1006-N"/>
    <s v="4600027788-06340-201CA-00005"/>
    <m/>
    <m/>
  </r>
  <r>
    <n v="129"/>
    <x v="7"/>
    <s v="VMP"/>
    <m/>
    <s v="3&quot;-VMP-931"/>
    <x v="2"/>
    <m/>
    <s v="Agua Contra Incendio (FP)"/>
    <m/>
    <m/>
    <s v="Manual"/>
    <s v="6340-FP-3&quot;-C5-1008-N"/>
    <s v="4600027788-06340-201CA-00005"/>
    <m/>
    <m/>
  </r>
  <r>
    <n v="130"/>
    <x v="11"/>
    <n v="20616"/>
    <m/>
    <s v="PCV-20616"/>
    <x v="9"/>
    <m/>
    <s v="Agua Contra Incendio (FP)"/>
    <m/>
    <m/>
    <s v="Instrumentación"/>
    <s v="6340-FP-3&quot;-C5-1008-N"/>
    <s v="4600027788-06340-201CA-00005"/>
    <m/>
    <m/>
  </r>
  <r>
    <n v="131"/>
    <x v="1"/>
    <s v="VVT"/>
    <m/>
    <s v="1.1/2&quot;-VVT-1015"/>
    <x v="6"/>
    <m/>
    <s v="Agua Contra Incendio (FP)"/>
    <m/>
    <m/>
    <s v="Autónoma"/>
    <s v="6340-FP-3&quot;-C5-1008-N"/>
    <s v="4600027788-06340-201CA-00005"/>
    <m/>
    <m/>
  </r>
  <r>
    <n v="132"/>
    <x v="1"/>
    <s v="VBB"/>
    <m/>
    <s v="1.1/2&quot;-VBB-1030"/>
    <x v="1"/>
    <m/>
    <s v="Agua Contra Incendio (FP)"/>
    <m/>
    <m/>
    <s v="Manual"/>
    <s v="6340-FP-3&quot;-C5-1008-N"/>
    <s v="4600027788-06340-201CA-00005"/>
    <m/>
    <m/>
  </r>
  <r>
    <n v="133"/>
    <x v="1"/>
    <s v="VBB"/>
    <m/>
    <s v="1.1/2&quot;-VBB-1031"/>
    <x v="1"/>
    <m/>
    <s v="Agua Contra Incendio (FP)"/>
    <m/>
    <m/>
    <s v="Manual"/>
    <s v="6340-FP-3&quot;-C5-1008-N"/>
    <s v="4600027788-06340-201CA-00005"/>
    <m/>
    <m/>
  </r>
  <r>
    <n v="134"/>
    <x v="12"/>
    <n v="920967"/>
    <m/>
    <s v="FCV-920967"/>
    <x v="10"/>
    <m/>
    <s v="Agua Contra Incendio (FP)"/>
    <m/>
    <m/>
    <s v="Autónoma"/>
    <s v="6360-FP-3&quot;-C3-1009-N"/>
    <s v="4600027788-06340-201CA-00005"/>
    <m/>
    <m/>
  </r>
  <r>
    <n v="135"/>
    <x v="1"/>
    <s v="VBB"/>
    <m/>
    <s v="1.1/2&quot;-VBB-1033"/>
    <x v="1"/>
    <m/>
    <s v="Agua Contra Incendio (FP)"/>
    <m/>
    <m/>
    <s v="Manual"/>
    <s v="6340-FP-3&quot;-C3-1009-N"/>
    <s v="4600027788-06340-201CA-00005"/>
    <m/>
    <m/>
  </r>
  <r>
    <n v="136"/>
    <x v="7"/>
    <s v="VMP"/>
    <m/>
    <s v="3&quot;-VMP-932"/>
    <x v="2"/>
    <m/>
    <s v="Agua Contra Incendio (FP)"/>
    <m/>
    <m/>
    <s v="Manual"/>
    <s v="6340-FP-3&quot;-C5-1011-N"/>
    <s v="4600027788-06340-201CA-00005"/>
    <m/>
    <m/>
  </r>
  <r>
    <n v="137"/>
    <x v="11"/>
    <n v="20617"/>
    <m/>
    <s v="PCV-20617"/>
    <x v="9"/>
    <m/>
    <s v="Agua Contra Incendio (FP)"/>
    <m/>
    <m/>
    <s v="Instrumentación"/>
    <s v="6340-FP-3&quot;-C5-1011-N"/>
    <s v="4600027788-06340-201CA-00005"/>
    <m/>
    <m/>
  </r>
  <r>
    <n v="138"/>
    <x v="1"/>
    <s v="VVT"/>
    <m/>
    <s v="1.1/2&quot;-VVT-1013"/>
    <x v="6"/>
    <m/>
    <s v="Agua Contra Incendio (FP)"/>
    <m/>
    <m/>
    <s v="Autónoma"/>
    <s v="6340-FP-3&quot;-C5-1011-N"/>
    <s v="4600027788-06340-201CA-00005"/>
    <m/>
    <m/>
  </r>
  <r>
    <n v="139"/>
    <x v="1"/>
    <s v="VBB"/>
    <m/>
    <s v="1.1/2&quot;-VBB-1026"/>
    <x v="1"/>
    <m/>
    <s v="Agua Contra Incendio (FP)"/>
    <m/>
    <m/>
    <s v="Manual"/>
    <s v="6340-FP-3&quot;-C5-1011-N"/>
    <s v="4600027788-06340-201CA-00005"/>
    <m/>
    <m/>
  </r>
  <r>
    <n v="140"/>
    <x v="1"/>
    <s v="VBB"/>
    <m/>
    <s v="1.1/2&quot;-VBB-1027"/>
    <x v="1"/>
    <m/>
    <s v="Agua Contra Incendio (FP)"/>
    <m/>
    <m/>
    <s v="Manual"/>
    <s v="6340-FP-3&quot;-C5-1011-N"/>
    <s v="4600027788-06340-201CA-00005"/>
    <m/>
    <m/>
  </r>
  <r>
    <n v="141"/>
    <x v="12"/>
    <n v="920969"/>
    <m/>
    <s v="FCV-920969"/>
    <x v="10"/>
    <m/>
    <s v="Agua Contra Incendio (FP)"/>
    <m/>
    <m/>
    <s v="Autónoma"/>
    <s v="6360-FP-3&quot;-C3-1012-N"/>
    <s v="4600027788-06340-201CA-00005"/>
    <m/>
    <m/>
  </r>
  <r>
    <n v="142"/>
    <x v="1"/>
    <s v="VBB"/>
    <m/>
    <s v="1.1/2&quot;-VBB-1029"/>
    <x v="1"/>
    <m/>
    <s v="Agua Contra Incendio (FP)"/>
    <m/>
    <m/>
    <s v="Manual"/>
    <s v="6360-FP-3&quot;-C3-1012-N"/>
    <s v="4600027788-06340-201CA-00005"/>
    <m/>
    <m/>
  </r>
  <r>
    <n v="143"/>
    <x v="7"/>
    <s v="VMP"/>
    <m/>
    <s v="3&quot;-VMP-934"/>
    <x v="2"/>
    <m/>
    <s v="Agua Contra Incendio (FP)"/>
    <m/>
    <m/>
    <s v="Manual"/>
    <s v="6340-FP-4&quot;-C5-1019-N"/>
    <s v="4600027788-06340-201CA-00005"/>
    <m/>
    <m/>
  </r>
  <r>
    <n v="144"/>
    <x v="11"/>
    <n v="20619"/>
    <m/>
    <s v="PCV-20619"/>
    <x v="9"/>
    <m/>
    <s v="Agua Contra Incendio (FP)"/>
    <m/>
    <m/>
    <s v="Instrumentación"/>
    <s v="6340-FP-4&quot;-C5-1019-N"/>
    <s v="4600027788-06340-201CA-00005"/>
    <m/>
    <m/>
  </r>
  <r>
    <n v="145"/>
    <x v="1"/>
    <s v="VVT"/>
    <m/>
    <s v="1.1/2&quot;-VVT-1011"/>
    <x v="6"/>
    <m/>
    <s v="Agua Contra Incendio (FP)"/>
    <m/>
    <m/>
    <s v="Autónoma"/>
    <s v="6340-FP-4&quot;-C5-1019-N"/>
    <s v="4600027788-06340-201CA-00005"/>
    <m/>
    <m/>
  </r>
  <r>
    <n v="146"/>
    <x v="1"/>
    <s v="VBB"/>
    <m/>
    <s v="1.1/2&quot;-VBB-1022"/>
    <x v="1"/>
    <m/>
    <s v="Agua Contra Incendio (FP)"/>
    <m/>
    <m/>
    <s v="Manual"/>
    <s v="6340-FP-4&quot;-C5-1019-N"/>
    <s v="4600027788-06340-201CA-00005"/>
    <m/>
    <m/>
  </r>
  <r>
    <n v="147"/>
    <x v="1"/>
    <s v="VBB"/>
    <m/>
    <s v="1.1/2&quot;-VBB-1023"/>
    <x v="1"/>
    <m/>
    <s v="Agua Contra Incendio (FP)"/>
    <m/>
    <m/>
    <s v="Manual"/>
    <s v="6340-FP-4&quot;-C5-1019-N"/>
    <s v="4600027788-06340-201CA-00005"/>
    <m/>
    <m/>
  </r>
  <r>
    <n v="148"/>
    <x v="12"/>
    <n v="920973"/>
    <m/>
    <s v="FCV-920973"/>
    <x v="10"/>
    <m/>
    <s v="Agua Contra Incendio (FP)"/>
    <m/>
    <m/>
    <s v="Autónoma"/>
    <s v="6360-FP-3&quot;-C3-1020-N"/>
    <s v="4600027788-06340-201CA-00005"/>
    <m/>
    <m/>
  </r>
  <r>
    <n v="149"/>
    <x v="1"/>
    <s v="VBB"/>
    <m/>
    <s v="1.1/2&quot;-VBB-1025"/>
    <x v="1"/>
    <m/>
    <s v="Agua Contra Incendio (FP)"/>
    <m/>
    <m/>
    <s v="Autónoma"/>
    <s v="6360-FP-3&quot;-C3-1020-N"/>
    <s v="4600027788-06340-201CA-00005"/>
    <m/>
    <m/>
  </r>
  <r>
    <n v="150"/>
    <x v="7"/>
    <s v="VMP"/>
    <m/>
    <s v="3&quot;-VMP-935"/>
    <x v="2"/>
    <m/>
    <s v="Agua Contra Incendio (FP)"/>
    <m/>
    <m/>
    <s v="Manual"/>
    <s v="6340-FP-3&quot;-C5-1023-N"/>
    <s v="4600027788-06340-201CA-00005"/>
    <m/>
    <m/>
  </r>
  <r>
    <n v="151"/>
    <x v="11"/>
    <n v="20620"/>
    <m/>
    <s v="PCV-20620"/>
    <x v="9"/>
    <m/>
    <s v="Agua Contra Incendio (FP)"/>
    <m/>
    <m/>
    <s v="Instrumentación"/>
    <s v="6340-FP-3&quot;-C5-1023-N"/>
    <s v="4600027788-06340-201CA-00005"/>
    <m/>
    <m/>
  </r>
  <r>
    <n v="152"/>
    <x v="1"/>
    <s v="VVT"/>
    <m/>
    <s v="1.1/2&quot;-VVT-1009"/>
    <x v="6"/>
    <m/>
    <s v="Agua Contra Incendio (FP)"/>
    <m/>
    <m/>
    <s v="Autónoma"/>
    <s v="6340-FP-3&quot;-C5-1023-N"/>
    <s v="4600027788-06340-201CA-00005"/>
    <m/>
    <m/>
  </r>
  <r>
    <n v="153"/>
    <x v="1"/>
    <s v="VBB"/>
    <m/>
    <s v="1.1/2&quot;-VBB-1018"/>
    <x v="1"/>
    <m/>
    <s v="Agua Contra Incendio (FP)"/>
    <m/>
    <m/>
    <s v="Manual"/>
    <s v="6340-FP-3&quot;-C5-1023-N"/>
    <s v="4600027788-06340-201CA-00005"/>
    <m/>
    <m/>
  </r>
  <r>
    <n v="154"/>
    <x v="1"/>
    <s v="VBB"/>
    <m/>
    <s v="1.1/2&quot;-VBB-1019"/>
    <x v="1"/>
    <m/>
    <s v="Agua Contra Incendio (FP)"/>
    <m/>
    <m/>
    <s v="Manual"/>
    <s v="6340-FP-3&quot;-C5-1023-N"/>
    <s v="4600027788-06340-201CA-00005"/>
    <m/>
    <m/>
  </r>
  <r>
    <n v="155"/>
    <x v="12"/>
    <n v="920975"/>
    <m/>
    <s v="FCV-920975"/>
    <x v="10"/>
    <m/>
    <s v="Agua Contra Incendio (FP)"/>
    <m/>
    <m/>
    <s v="Autónoma"/>
    <s v="6360-FP-3&quot;-C3-1024-N"/>
    <s v="4600027788-06340-201CA-00005"/>
    <m/>
    <m/>
  </r>
  <r>
    <n v="156"/>
    <x v="1"/>
    <s v="VBB"/>
    <m/>
    <s v="1.1/2&quot;-VBB-1021"/>
    <x v="1"/>
    <m/>
    <s v="Agua Contra Incendio (FP)"/>
    <m/>
    <m/>
    <s v="Manual"/>
    <s v="6360-FP-3&quot;-C3-1024-N"/>
    <s v="4600027788-06340-201CA-00005"/>
    <m/>
    <m/>
  </r>
  <r>
    <n v="157"/>
    <x v="7"/>
    <s v="VMP"/>
    <m/>
    <s v="3&quot;-VMP-937"/>
    <x v="2"/>
    <m/>
    <s v="Agua Contra Incendio (FP)"/>
    <m/>
    <m/>
    <s v="Manual"/>
    <s v="6340-FP-3&quot;-C5-1030-N"/>
    <s v="4600027788-06340-201CA-00005"/>
    <m/>
    <m/>
  </r>
  <r>
    <n v="158"/>
    <x v="11"/>
    <n v="20622"/>
    <m/>
    <s v="PCV-20622"/>
    <x v="9"/>
    <m/>
    <s v="Agua Contra Incendio (FP)"/>
    <m/>
    <m/>
    <s v="Instrumentación"/>
    <s v="6340-FP-3&quot;-C5-1030-N"/>
    <s v="4600027788-06340-201CA-00005"/>
    <m/>
    <m/>
  </r>
  <r>
    <n v="159"/>
    <x v="1"/>
    <s v="VVT"/>
    <m/>
    <s v="1.1/2&quot;-VVT-1007"/>
    <x v="6"/>
    <m/>
    <s v="Agua Contra Incendio (FP)"/>
    <m/>
    <m/>
    <s v="Autónoma"/>
    <s v="6340-FP-3&quot;-C5-1030-N"/>
    <s v="4600027788-06340-201CA-00005"/>
    <m/>
    <m/>
  </r>
  <r>
    <n v="160"/>
    <x v="1"/>
    <s v="VBB"/>
    <m/>
    <s v="1.1/2&quot;-VBB-1014"/>
    <x v="1"/>
    <m/>
    <s v="Agua Contra Incendio (FP)"/>
    <m/>
    <m/>
    <s v="Manual"/>
    <s v="6340-FP-3&quot;-C5-1030-N"/>
    <s v="4600027788-06340-201CA-00005"/>
    <m/>
    <m/>
  </r>
  <r>
    <n v="161"/>
    <x v="1"/>
    <s v="VBB"/>
    <m/>
    <s v="1.1/2&quot;-VBB-1015"/>
    <x v="1"/>
    <m/>
    <s v="Agua Contra Incendio (FP)"/>
    <m/>
    <m/>
    <s v="Manual"/>
    <s v="6340-FP-3&quot;-C5-1030-N"/>
    <s v="4600027788-06340-201CA-00005"/>
    <m/>
    <m/>
  </r>
  <r>
    <n v="162"/>
    <x v="12"/>
    <n v="920979"/>
    <m/>
    <s v="FCV-920979"/>
    <x v="10"/>
    <m/>
    <s v="Agua Contra Incendio (FP)"/>
    <m/>
    <m/>
    <s v="Autónoma"/>
    <s v="6360-FP-3&quot;-C3-1031-N"/>
    <s v="4600027788-06340-201CA-00005"/>
    <m/>
    <m/>
  </r>
  <r>
    <n v="163"/>
    <x v="1"/>
    <s v="VBB"/>
    <m/>
    <s v="1.1/2&quot;-VBB-1017"/>
    <x v="1"/>
    <m/>
    <s v="Agua Contra Incendio (FP)"/>
    <m/>
    <m/>
    <s v="Manual"/>
    <s v="6360-FP-3&quot;-C3-1031-N"/>
    <s v="4600027788-06340-201CA-00005"/>
    <m/>
    <m/>
  </r>
  <r>
    <n v="164"/>
    <x v="10"/>
    <s v="VMP"/>
    <m/>
    <s v="4&quot;-VMP-938"/>
    <x v="2"/>
    <m/>
    <s v="Agua Contra Incendio (FP)"/>
    <m/>
    <m/>
    <s v="Manual"/>
    <s v="6340-FP-4&quot;-C5-1033-N"/>
    <s v="4600027788-06340-201CA-00005"/>
    <m/>
    <m/>
  </r>
  <r>
    <n v="165"/>
    <x v="11"/>
    <n v="20623"/>
    <m/>
    <s v="PCV-20623"/>
    <x v="9"/>
    <m/>
    <s v="Agua Contra Incendio (FP)"/>
    <m/>
    <m/>
    <s v="Instrumentación"/>
    <s v="6340-FP-4&quot;-C5-1033-N"/>
    <s v="4600027788-06340-201CA-00005"/>
    <m/>
    <m/>
  </r>
  <r>
    <n v="166"/>
    <x v="1"/>
    <s v="VVT"/>
    <m/>
    <s v="1.1/2&quot;-VVT-1004"/>
    <x v="6"/>
    <m/>
    <s v="Agua Contra Incendio (FP)"/>
    <m/>
    <m/>
    <s v="Autónoma"/>
    <s v="6340-FP-4&quot;-C5-1033-N"/>
    <s v="4600027788-06340-201CA-00005"/>
    <m/>
    <m/>
  </r>
  <r>
    <n v="167"/>
    <x v="1"/>
    <s v="VBB"/>
    <m/>
    <s v="1.1/2&quot;-VBB-1008"/>
    <x v="1"/>
    <m/>
    <s v="Agua Contra Incendio (FP)"/>
    <m/>
    <m/>
    <s v="Manual"/>
    <s v="6340-FP-4&quot;-C5-1033-N"/>
    <s v="4600027788-06340-201CA-00005"/>
    <m/>
    <m/>
  </r>
  <r>
    <n v="168"/>
    <x v="1"/>
    <s v="VBB"/>
    <m/>
    <s v="1.1/2&quot;-VBB-1009"/>
    <x v="1"/>
    <m/>
    <s v="Agua Contra Incendio (FP)"/>
    <m/>
    <m/>
    <s v="Manual"/>
    <s v="6340-FP-4&quot;-C5-1033-N"/>
    <s v="4600027788-06340-201CA-00005"/>
    <m/>
    <m/>
  </r>
  <r>
    <n v="169"/>
    <x v="12"/>
    <s v="920623B"/>
    <m/>
    <s v="FCV-920623B"/>
    <x v="10"/>
    <m/>
    <s v="Agua Contra Incendio (FP)"/>
    <m/>
    <m/>
    <s v="Instrumentación"/>
    <s v="6360-FP-3&quot;-C3-1034-N"/>
    <s v="4600027788-06340-201CA-00005"/>
    <m/>
    <m/>
  </r>
  <r>
    <n v="170"/>
    <x v="1"/>
    <s v="VBB"/>
    <m/>
    <s v="1.1/2&quot;-VBB-1011"/>
    <x v="1"/>
    <m/>
    <s v="Agua Contra Incendio (FP)"/>
    <m/>
    <m/>
    <s v="Manual"/>
    <s v="6360-FP-3&quot;-C3-1034-N"/>
    <s v="4600027788-06340-201CA-00005"/>
    <m/>
    <m/>
  </r>
  <r>
    <n v="171"/>
    <x v="12"/>
    <s v="920623A"/>
    <m/>
    <s v="FCV-920623A"/>
    <x v="10"/>
    <m/>
    <s v="Agua Contra Incendio (FP)"/>
    <m/>
    <m/>
    <s v="Instrumentación"/>
    <s v="6360-FP-3&quot;-C3-1035-N"/>
    <s v="4600027788-06340-201CA-00005"/>
    <m/>
    <m/>
  </r>
  <r>
    <n v="172"/>
    <x v="1"/>
    <s v="VBB"/>
    <m/>
    <s v="1.1/2&quot;-VBB-1013"/>
    <x v="1"/>
    <m/>
    <s v="Agua Contra Incendio (FP)"/>
    <m/>
    <m/>
    <s v="Manual"/>
    <s v="6360-FP-3&quot;-C3-1035-N"/>
    <s v="4600027788-06340-201CA-00005"/>
    <m/>
    <m/>
  </r>
  <r>
    <n v="173"/>
    <x v="7"/>
    <s v="VMP"/>
    <m/>
    <s v="3&quot;-VMP-939"/>
    <x v="2"/>
    <m/>
    <s v="Agua Contra Incendio (FP)"/>
    <m/>
    <m/>
    <s v="Manual"/>
    <s v="6340-FP-3&quot;-C5-1064-N"/>
    <s v="4600027788-06340-201CA-00005"/>
    <m/>
    <m/>
  </r>
  <r>
    <n v="174"/>
    <x v="11"/>
    <n v="20624"/>
    <m/>
    <s v="PCV-20624"/>
    <x v="9"/>
    <m/>
    <s v="Agua Contra Incendio (FP)"/>
    <m/>
    <m/>
    <s v="Instrumentación"/>
    <s v="6340-FP-3&quot;-C5-1064-N"/>
    <s v="4600027788-06340-201CA-00005"/>
    <m/>
    <m/>
  </r>
  <r>
    <n v="175"/>
    <x v="1"/>
    <s v="VVT"/>
    <m/>
    <s v="1.1/2&quot;-VVT-1002"/>
    <x v="6"/>
    <m/>
    <s v="Agua Contra Incendio (FP)"/>
    <m/>
    <m/>
    <s v="Autónoma"/>
    <s v="6340-FP-3&quot;-C5-1064-N"/>
    <s v="4600027788-06340-201CA-00005"/>
    <m/>
    <m/>
  </r>
  <r>
    <n v="176"/>
    <x v="1"/>
    <s v="VBB"/>
    <m/>
    <s v="1.1/2&quot;-VBB-1004"/>
    <x v="1"/>
    <m/>
    <s v="Agua Contra Incendio (FP)"/>
    <m/>
    <m/>
    <s v="Manual"/>
    <s v="6340-FP-3&quot;-C5-1064-N"/>
    <s v="4600027788-06340-201CA-00005"/>
    <m/>
    <m/>
  </r>
  <r>
    <n v="177"/>
    <x v="1"/>
    <s v="VBB"/>
    <m/>
    <s v="1.1/2&quot;-VBB-1005"/>
    <x v="1"/>
    <m/>
    <s v="Agua Contra Incendio (FP)"/>
    <m/>
    <m/>
    <s v="Manual"/>
    <s v="6340-FP-3&quot;-C5-1064-N"/>
    <s v="4600027788-06340-201CA-00005"/>
    <m/>
    <m/>
  </r>
  <r>
    <n v="178"/>
    <x v="12"/>
    <n v="920624"/>
    <m/>
    <s v="FCV-920624"/>
    <x v="10"/>
    <m/>
    <s v="Agua Contra Incendio (FP)"/>
    <m/>
    <m/>
    <s v="Instrumentación"/>
    <s v="6360-FP-3&quot;-C3-1065-N"/>
    <s v="4600027788-06340-201CA-00005"/>
    <m/>
    <m/>
  </r>
  <r>
    <n v="179"/>
    <x v="1"/>
    <s v="VBB"/>
    <m/>
    <s v="1.1/2&quot;-VBB-1007"/>
    <x v="1"/>
    <m/>
    <s v="Agua Contra Incendio (FP)"/>
    <m/>
    <m/>
    <s v="Manual"/>
    <s v="6360-FP-3&quot;-C3-1065-N"/>
    <s v="4600027788-06340-201CA-00005"/>
    <m/>
    <m/>
  </r>
  <r>
    <n v="180"/>
    <x v="11"/>
    <n v="20602"/>
    <m/>
    <s v="PCV-20602"/>
    <x v="9"/>
    <m/>
    <s v="Agua Contra Incendio (FP)"/>
    <m/>
    <m/>
    <s v="Instrumentación"/>
    <s v="6360-FP-3&quot;-C3-1082-N"/>
    <s v="4600027788-06340-201CA-00001"/>
    <m/>
    <m/>
  </r>
  <r>
    <n v="181"/>
    <x v="12"/>
    <n v="920902"/>
    <m/>
    <s v="FCV-920902"/>
    <x v="10"/>
    <m/>
    <s v="Agua Contra Incendio (FP)"/>
    <m/>
    <m/>
    <s v="Autónoma"/>
    <s v="6360-FP-3&quot;-C3-1082-N"/>
    <s v="4600027788-06340-201CA-00001"/>
    <m/>
    <m/>
  </r>
  <r>
    <n v="182"/>
    <x v="7"/>
    <s v="VMP"/>
    <m/>
    <s v="3&quot;-VMP-903"/>
    <x v="2"/>
    <m/>
    <s v="Agua Contra Incendio (FP)"/>
    <m/>
    <m/>
    <s v="Manual"/>
    <s v="6340-FP-3&quot;-C3-1085-N"/>
    <s v="4600027788-06340-201CA-00002"/>
    <m/>
    <m/>
  </r>
  <r>
    <n v="183"/>
    <x v="11"/>
    <n v="20603"/>
    <m/>
    <s v="PCV-20603"/>
    <x v="9"/>
    <m/>
    <s v="Agua Contra Incendio (FP)"/>
    <m/>
    <m/>
    <s v="Instrumentación"/>
    <s v="6340-FP-3&quot;-C3-1085-N"/>
    <s v="4600027788-06340-201CA-00002"/>
    <m/>
    <m/>
  </r>
  <r>
    <n v="184"/>
    <x v="1"/>
    <s v="VVT"/>
    <m/>
    <s v="1.1/2&quot;-VVT-1040"/>
    <x v="6"/>
    <m/>
    <s v="Agua Contra Incendio (FP)"/>
    <m/>
    <m/>
    <s v="Manual"/>
    <s v="6340-FP-3&quot;-C3-1085-N"/>
    <s v="4600027788-06340-201CA-00002"/>
    <m/>
    <m/>
  </r>
  <r>
    <n v="185"/>
    <x v="1"/>
    <s v="VBB"/>
    <m/>
    <s v="1.1/2&quot;-VBB-1080"/>
    <x v="1"/>
    <m/>
    <s v="Agua Contra Incendio (FP)"/>
    <m/>
    <m/>
    <s v="Manual"/>
    <s v="6340-FP-3&quot;-C3-1085-N"/>
    <s v="4600027788-06340-201CA-00002"/>
    <m/>
    <m/>
  </r>
  <r>
    <n v="186"/>
    <x v="1"/>
    <s v="VBB"/>
    <m/>
    <s v="1.1/2&quot;-VBB-1081"/>
    <x v="1"/>
    <m/>
    <s v="Agua Contra Incendio (FP)"/>
    <m/>
    <m/>
    <s v="Manual"/>
    <s v="6340-FP-3&quot;-C3-1085-N"/>
    <s v="4600027788-06340-201CA-00002"/>
    <m/>
    <m/>
  </r>
  <r>
    <n v="187"/>
    <x v="1"/>
    <s v="VBB"/>
    <m/>
    <s v="1.1/2&quot;-VBB-1083"/>
    <x v="1"/>
    <m/>
    <s v="Agua Contra Incendio (FP)"/>
    <m/>
    <m/>
    <s v="Manual"/>
    <s v="6340-FP-3&quot;-C3-1085-N"/>
    <s v="4600027788-06340-201CA-00002"/>
    <m/>
    <m/>
  </r>
  <r>
    <n v="188"/>
    <x v="12"/>
    <n v="920905"/>
    <m/>
    <s v="FCV-920905"/>
    <x v="10"/>
    <m/>
    <s v="Agua Contra Incendio (FP)"/>
    <m/>
    <m/>
    <s v="Autónoma"/>
    <s v="6360-FP-3&quot;-C3-1087-N"/>
    <s v="4600027788-06340-201CA-00002"/>
    <m/>
    <m/>
  </r>
  <r>
    <n v="189"/>
    <x v="7"/>
    <s v="VMP"/>
    <m/>
    <s v="3&quot;-VMP-904"/>
    <x v="2"/>
    <m/>
    <s v="Agua Contra Incendio (FP)"/>
    <m/>
    <m/>
    <s v="Manual"/>
    <s v="6340-FP-3&quot;-C5-1103-N"/>
    <s v="4600027788-06340-201CA-00002"/>
    <m/>
    <m/>
  </r>
  <r>
    <n v="190"/>
    <x v="11"/>
    <n v="20604"/>
    <m/>
    <s v="PCV-20604"/>
    <x v="9"/>
    <m/>
    <s v="Agua Contra Incendio (FP)"/>
    <m/>
    <m/>
    <s v="Instrumentación"/>
    <s v="6340-FP-3&quot;-C5-1103-N"/>
    <s v="4600027788-06340-201CA-00002"/>
    <m/>
    <m/>
  </r>
  <r>
    <n v="191"/>
    <x v="1"/>
    <s v="VVT"/>
    <m/>
    <s v="1.1/2&quot;-VVT-1042"/>
    <x v="6"/>
    <m/>
    <s v="Agua Contra Incendio (FP)"/>
    <m/>
    <m/>
    <s v="Autónoma"/>
    <s v="6340-FP-3&quot;-C5-1103-N"/>
    <s v="4600027788-06340-201CA-00002"/>
    <m/>
    <m/>
  </r>
  <r>
    <n v="192"/>
    <x v="1"/>
    <s v="VBB"/>
    <m/>
    <s v="1.1/2&quot;-VBB-1084"/>
    <x v="1"/>
    <m/>
    <s v="Agua Contra Incendio (FP)"/>
    <m/>
    <m/>
    <s v="Manual"/>
    <s v="6340-FP-3&quot;-C5-1103-N"/>
    <s v="4600027788-06340-201CA-00002"/>
    <m/>
    <m/>
  </r>
  <r>
    <n v="193"/>
    <x v="1"/>
    <s v="VBB"/>
    <m/>
    <s v="1.1/2&quot;-VBB-1085"/>
    <x v="1"/>
    <m/>
    <s v="Agua Contra Incendio (FP)"/>
    <m/>
    <m/>
    <s v="Manual"/>
    <s v="6340-FP-3&quot;-C5-1103-N"/>
    <s v="4600027788-06340-201CA-00002"/>
    <m/>
    <m/>
  </r>
  <r>
    <n v="194"/>
    <x v="1"/>
    <s v="VBB"/>
    <m/>
    <s v="1.1/2&quot;-VBB-1087"/>
    <x v="1"/>
    <m/>
    <s v="Agua Contra Incendio (FP)"/>
    <m/>
    <m/>
    <s v="Manual"/>
    <s v="6340-FP-3&quot;-C3-1104-N"/>
    <s v="4600027788-06340-201CA-00002"/>
    <m/>
    <m/>
  </r>
  <r>
    <n v="195"/>
    <x v="12"/>
    <n v="920906"/>
    <m/>
    <s v="FCV-920906"/>
    <x v="10"/>
    <m/>
    <s v="Agua Contra Incendio (FP)"/>
    <m/>
    <m/>
    <s v="Autónoma"/>
    <s v="6340-FP-3&quot;-C3-1104-N"/>
    <s v="4600027788-06340-201CA-00001"/>
    <m/>
    <m/>
  </r>
  <r>
    <n v="196"/>
    <x v="10"/>
    <s v="VMP"/>
    <m/>
    <s v="4&quot;-VMP-905"/>
    <x v="2"/>
    <m/>
    <s v="Agua Contra Incendio (FP)"/>
    <m/>
    <m/>
    <s v="Manual"/>
    <s v="6360-FP-4&quot;-C3-1133-N"/>
    <s v="4600027788-06340-201CA-00003"/>
    <m/>
    <m/>
  </r>
  <r>
    <n v="197"/>
    <x v="12"/>
    <s v="92063A"/>
    <m/>
    <s v="FCV-92063A"/>
    <x v="10"/>
    <m/>
    <s v="Agua Contra Incendio (FP)"/>
    <m/>
    <m/>
    <s v="Instrumentación"/>
    <s v="6360-FP-3&quot;-C3-1134-N"/>
    <s v="4600027788-06340-201CA-00003"/>
    <m/>
    <m/>
  </r>
  <r>
    <n v="198"/>
    <x v="12"/>
    <s v="92063B"/>
    <m/>
    <s v="FCV-92063B"/>
    <x v="10"/>
    <m/>
    <s v="Agua Contra Incendio (FP)"/>
    <m/>
    <m/>
    <s v="Instrumentación"/>
    <s v="6360-FP-3&quot;-C3-1135-N"/>
    <s v="4600027788-06340-201CA-00003"/>
    <m/>
    <m/>
  </r>
  <r>
    <n v="199"/>
    <x v="1"/>
    <s v="VVT"/>
    <m/>
    <s v="1.1/2&quot;-VVT-1047"/>
    <x v="6"/>
    <m/>
    <s v="Agua Contra Incendio (FP)"/>
    <m/>
    <m/>
    <s v="Autónoma"/>
    <s v="6360-FP-4&quot;-C3-1133-N"/>
    <s v="4600027788-06340-201CA-00003"/>
    <m/>
    <m/>
  </r>
  <r>
    <n v="200"/>
    <x v="1"/>
    <s v="VBB"/>
    <m/>
    <s v="1.1/2&quot;-VBB-1094"/>
    <x v="1"/>
    <m/>
    <s v="Agua Contra Incendio (FP)"/>
    <m/>
    <m/>
    <s v="Manual"/>
    <s v="6360-FP-4&quot;-C3-1133-N"/>
    <s v="4600027788-06340-201CA-00003"/>
    <m/>
    <m/>
  </r>
  <r>
    <n v="201"/>
    <x v="1"/>
    <s v="VBB"/>
    <m/>
    <s v="1.1/2&quot;-VBB-1095"/>
    <x v="1"/>
    <m/>
    <s v="Agua Contra Incendio (FP)"/>
    <m/>
    <m/>
    <s v="Manual"/>
    <s v="6360-FP-4&quot;-C3-1133-N"/>
    <s v="4600027788-06340-201CA-00003"/>
    <m/>
    <m/>
  </r>
  <r>
    <n v="202"/>
    <x v="1"/>
    <s v="VBB"/>
    <m/>
    <s v="1.1/2&quot;-VBB-1097"/>
    <x v="1"/>
    <m/>
    <s v="Agua Contra Incendio (FP)"/>
    <m/>
    <m/>
    <s v="Manual"/>
    <s v="6360-FP-3&quot;-C3-1134-N"/>
    <s v="4600027788-06340-201CA-00003"/>
    <m/>
    <m/>
  </r>
  <r>
    <n v="203"/>
    <x v="1"/>
    <s v="VBB"/>
    <m/>
    <s v="1.1/2&quot;-VBB-1099"/>
    <x v="1"/>
    <m/>
    <s v="Agua Contra Incendio (FP)"/>
    <m/>
    <m/>
    <s v="Manual"/>
    <s v="6360-FP-3&quot;-C3-1135-N"/>
    <s v="4600027788-06340-201CA-00003"/>
    <m/>
    <m/>
  </r>
  <r>
    <n v="204"/>
    <x v="10"/>
    <s v="VMP"/>
    <m/>
    <s v="4&quot;-VMP-906"/>
    <x v="2"/>
    <m/>
    <s v="Agua Contra Incendio (FP)"/>
    <m/>
    <m/>
    <s v="Manual"/>
    <s v="6340-FP-4&quot;-C5-1136-N"/>
    <s v="4600027788-06340-201CA-00003"/>
    <m/>
    <m/>
  </r>
  <r>
    <n v="205"/>
    <x v="1"/>
    <s v="VVT"/>
    <m/>
    <s v="1.1/2&quot;-VVT-1044"/>
    <x v="6"/>
    <m/>
    <s v="Agua Contra Incendio (FP)"/>
    <m/>
    <m/>
    <s v="Autónoma"/>
    <s v="6340-FP-4&quot;-C5-1136-N"/>
    <s v="4600027788-06340-201CA-00003"/>
    <m/>
    <m/>
  </r>
  <r>
    <n v="206"/>
    <x v="1"/>
    <s v="VBB"/>
    <m/>
    <s v="1.1/2&quot;-VBB-1088"/>
    <x v="1"/>
    <m/>
    <s v="Agua Contra Incendio (FP)"/>
    <m/>
    <m/>
    <s v="Manual"/>
    <s v="6340-FP-4&quot;-C5-1136-N"/>
    <s v="4600027788-06340-201CA-00003"/>
    <m/>
    <m/>
  </r>
  <r>
    <n v="207"/>
    <x v="1"/>
    <s v="VBB"/>
    <m/>
    <s v="1.1/2&quot;-VBB-1089"/>
    <x v="1"/>
    <m/>
    <s v="Agua Contra Incendio (FP)"/>
    <m/>
    <m/>
    <s v="Manual"/>
    <s v="6340-FP-4&quot;-C5-1136-N"/>
    <s v="4600027788-06340-201CA-00003"/>
    <m/>
    <m/>
  </r>
  <r>
    <n v="208"/>
    <x v="1"/>
    <s v="VBB"/>
    <m/>
    <s v="1.1/2&quot;-VBB-1091"/>
    <x v="1"/>
    <m/>
    <s v="Agua Contra Incendio (FP)"/>
    <m/>
    <m/>
    <s v="Manual"/>
    <s v="6360-FP-3&quot;-C3-1137-N"/>
    <s v="4600027788-06340-201CA-00003"/>
    <m/>
    <m/>
  </r>
  <r>
    <n v="209"/>
    <x v="1"/>
    <s v="VBB"/>
    <m/>
    <s v="1.1/2&quot;-VBB-1093"/>
    <x v="1"/>
    <m/>
    <s v="Agua Contra Incendio (FP)"/>
    <m/>
    <m/>
    <s v="Manual"/>
    <s v="6360-FP-3&quot;-C3-1138-N"/>
    <s v="4600027788-06340-201CA-00003"/>
    <m/>
    <m/>
  </r>
  <r>
    <n v="210"/>
    <x v="12"/>
    <s v="92063C"/>
    <m/>
    <s v="FCV-92063C"/>
    <x v="10"/>
    <m/>
    <s v="Agua Contra Incendio (FP)"/>
    <m/>
    <m/>
    <s v="Instrumentación"/>
    <s v="6360-FP-3&quot;-C3-1138-N"/>
    <s v="4600027788-06340-201CA-00002"/>
    <m/>
    <m/>
  </r>
  <r>
    <n v="211"/>
    <x v="12"/>
    <s v="92063D"/>
    <m/>
    <s v="FCV-92063D"/>
    <x v="10"/>
    <m/>
    <s v="Agua Contra Incendio (FP)"/>
    <m/>
    <m/>
    <s v="Instrumentación"/>
    <s v="6360-FP-3&quot;-C3-1137-N"/>
    <s v="4600027788-06340-201CA-00002"/>
    <m/>
    <m/>
  </r>
  <r>
    <n v="212"/>
    <x v="11"/>
    <s v="23001A"/>
    <m/>
    <s v="PCV-23001A"/>
    <x v="9"/>
    <m/>
    <s v="Agua Contra Incendio (FP)"/>
    <m/>
    <m/>
    <s v="Instrumentación"/>
    <s v="6340-FP-3&quot;-C3-1517-N"/>
    <s v="4600027788-06340-201CA-00001"/>
    <m/>
    <m/>
  </r>
  <r>
    <n v="213"/>
    <x v="12"/>
    <s v="92301A"/>
    <m/>
    <s v="FCV-92301A"/>
    <x v="10"/>
    <m/>
    <s v="Agua Contra Incendio (FP)"/>
    <m/>
    <m/>
    <s v="Instrumentación"/>
    <s v="6340-FP-3&quot;-C3-1517-N"/>
    <s v="4600027788-06340-201CA-00001"/>
    <m/>
    <m/>
  </r>
  <r>
    <n v="214"/>
    <x v="4"/>
    <s v="VCP"/>
    <m/>
    <s v="6&quot;-VCP-1449"/>
    <x v="0"/>
    <m/>
    <s v="Agua Contra Incendio (FP)"/>
    <m/>
    <m/>
    <s v="Manual"/>
    <s v="6360-FP-3&quot;-C5-1143-N"/>
    <s v="4600027788-06340-201CA-00002"/>
    <m/>
    <m/>
  </r>
  <r>
    <n v="215"/>
    <x v="7"/>
    <s v="VMP"/>
    <m/>
    <s v="3&quot;-VMP-914"/>
    <x v="2"/>
    <m/>
    <s v="Agua Contra Incendio (FP)"/>
    <m/>
    <m/>
    <s v="Manual"/>
    <s v="6360-FP-3&quot;-C3-1144-HC"/>
    <s v="4600027788-06340-201CA-00002"/>
    <m/>
    <m/>
  </r>
  <r>
    <n v="216"/>
    <x v="11"/>
    <s v="23001B"/>
    <m/>
    <s v="PCV-23001B"/>
    <x v="9"/>
    <m/>
    <s v="Agua Contra Incendio (FP)"/>
    <m/>
    <m/>
    <s v="Instrumentación"/>
    <s v="6360-FP-3&quot;-C3-1144-HC"/>
    <s v="4600027788-06340-201CA-00002"/>
    <m/>
    <m/>
  </r>
  <r>
    <n v="217"/>
    <x v="12"/>
    <s v="92301B"/>
    <m/>
    <s v="FCV-92301B"/>
    <x v="10"/>
    <m/>
    <s v="Agua Contra Incendio (FP)"/>
    <m/>
    <m/>
    <s v="Instrumentación"/>
    <s v="6360-FP-3&quot;-C3-1144-HC"/>
    <s v="4600027788-06340-201CA-00002"/>
    <m/>
    <m/>
  </r>
  <r>
    <n v="218"/>
    <x v="1"/>
    <s v="VVT"/>
    <m/>
    <s v="1.1/2&quot;-VVT-1050"/>
    <x v="6"/>
    <m/>
    <s v="Agua Contra Incendio (FP)"/>
    <m/>
    <m/>
    <s v="Autónoma"/>
    <s v="6360-FP-3&quot;-C3-1144-HC"/>
    <s v="4600027788-06340-201CA-00002"/>
    <m/>
    <m/>
  </r>
  <r>
    <n v="219"/>
    <x v="1"/>
    <s v="VBB"/>
    <m/>
    <s v="1.1/2&quot;-VBB-1100"/>
    <x v="1"/>
    <m/>
    <s v="Agua Contra Incendio (FP)"/>
    <m/>
    <m/>
    <s v="Manual"/>
    <s v="6360-FP-3&quot;-C3-1144-HC"/>
    <s v="4600027788-06340-201CA-00002"/>
    <m/>
    <m/>
  </r>
  <r>
    <n v="220"/>
    <x v="1"/>
    <s v="VBB"/>
    <m/>
    <s v="1.1/2&quot;-VBB-1101"/>
    <x v="1"/>
    <m/>
    <s v="Agua Contra Incendio (FP)"/>
    <m/>
    <m/>
    <s v="Manual"/>
    <s v="6360-FP-3&quot;-C3-1144-HC"/>
    <s v="4600027788-06340-201CA-00002"/>
    <m/>
    <m/>
  </r>
  <r>
    <n v="221"/>
    <x v="1"/>
    <s v="VBB"/>
    <m/>
    <s v="1.1/2&quot;-VBB-1103"/>
    <x v="1"/>
    <m/>
    <s v="Agua Contra Incendio (FP)"/>
    <m/>
    <m/>
    <s v="Manual"/>
    <s v="6360-FP-3&quot;-C3-1149-N"/>
    <s v="4600027788-06340-201CA-00002"/>
    <m/>
    <m/>
  </r>
  <r>
    <n v="222"/>
    <x v="4"/>
    <s v="VCP"/>
    <m/>
    <s v="6&quot;-VCP-950"/>
    <x v="8"/>
    <m/>
    <s v="Agua Contra Incendio (FP)"/>
    <m/>
    <m/>
    <s v="Manual"/>
    <s v="6340-FP-6&quot;-C5-1145-N"/>
    <s v="4600027788-06340-201CA-00003"/>
    <m/>
    <m/>
  </r>
  <r>
    <n v="223"/>
    <x v="1"/>
    <s v="VVT"/>
    <m/>
    <s v="1.1/2&quot;-VVT-1052"/>
    <x v="6"/>
    <m/>
    <s v="Agua Contra Incendio (FP)"/>
    <m/>
    <m/>
    <s v="Manual"/>
    <s v="6340-FP-6&quot;-C5-1145-N"/>
    <s v="4600027788-06340-201CA-00003"/>
    <m/>
    <m/>
  </r>
  <r>
    <n v="224"/>
    <x v="1"/>
    <s v="VBB"/>
    <m/>
    <s v="1.1/2&quot;-VBB-1104"/>
    <x v="1"/>
    <m/>
    <s v="Agua Contra Incendio (FP)"/>
    <m/>
    <m/>
    <s v="Manual"/>
    <s v="6340-FP-6&quot;-C5-1145-N"/>
    <s v="4600027788-06340-201CA-00003"/>
    <m/>
    <m/>
  </r>
  <r>
    <n v="225"/>
    <x v="1"/>
    <s v="VBB"/>
    <m/>
    <s v="1.1/2&quot;-VBB-1105"/>
    <x v="1"/>
    <m/>
    <s v="Agua Contra Incendio (FP)"/>
    <m/>
    <m/>
    <s v="Manual"/>
    <s v="6340-FP-6&quot;-C5-1145-N"/>
    <s v="4600027788-06340-201CA-00003"/>
    <m/>
    <m/>
  </r>
  <r>
    <n v="226"/>
    <x v="1"/>
    <s v="VBB"/>
    <m/>
    <s v="1.1/2&quot;-VBB-1107"/>
    <x v="1"/>
    <m/>
    <s v="Agua Contra Incendio (FP)"/>
    <m/>
    <m/>
    <s v="Manual"/>
    <s v="6340-FP-2&quot;-C3-1159-N"/>
    <s v="4600027788-06340-201CA-00003"/>
    <m/>
    <m/>
  </r>
  <r>
    <n v="227"/>
    <x v="7"/>
    <s v="VMP"/>
    <m/>
    <s v="3&quot;-VMP-916"/>
    <x v="2"/>
    <m/>
    <s v="Agua Contra Incendio (FP)"/>
    <m/>
    <m/>
    <s v="Manual"/>
    <s v="6360-FP-6&quot;-C5-1145-N"/>
    <s v="4600027788-06340-201CA-00003"/>
    <m/>
    <m/>
  </r>
  <r>
    <n v="228"/>
    <x v="12"/>
    <s v="92301B"/>
    <m/>
    <s v="FCV-92301B"/>
    <x v="10"/>
    <m/>
    <s v="Agua Contra Incendio (FP)"/>
    <m/>
    <m/>
    <s v="Instrumentación"/>
    <s v="6360-FP-3&quot;-C3-1146-N"/>
    <s v="4600027788-06340-201CA-00003"/>
    <m/>
    <m/>
  </r>
  <r>
    <n v="229"/>
    <x v="4"/>
    <s v="VGI"/>
    <m/>
    <s v="6&quot;-VGI-903"/>
    <x v="0"/>
    <m/>
    <s v="Agua Contra Incendio (FP)"/>
    <m/>
    <m/>
    <s v="Manual"/>
    <s v="6340-FP-6&quot;-C4-1148-N"/>
    <s v="4600027788-06340-201CA-00002"/>
    <m/>
    <m/>
  </r>
  <r>
    <n v="230"/>
    <x v="7"/>
    <s v="VMP"/>
    <m/>
    <s v="3&quot;-VMP-902"/>
    <x v="2"/>
    <m/>
    <s v="Agua Contra Incendio (FP)"/>
    <m/>
    <m/>
    <s v="Manual"/>
    <s v="6340-FP-3&quot;-C5-1082-N"/>
    <s v="4600027788-06340-201CA-00002"/>
    <m/>
    <m/>
  </r>
  <r>
    <n v="231"/>
    <x v="4"/>
    <s v="VCP"/>
    <m/>
    <s v="6&quot;-VCP-993"/>
    <x v="8"/>
    <m/>
    <s v="Agua Contra Incendio (FP)"/>
    <m/>
    <m/>
    <s v="Manual"/>
    <s v="6340-FP-6&quot;-C5-1150-N"/>
    <s v="4600027788-06340-201CA-00002"/>
    <m/>
    <m/>
  </r>
  <r>
    <n v="232"/>
    <x v="11"/>
    <n v="23016"/>
    <m/>
    <s v="PCV-23016"/>
    <x v="9"/>
    <m/>
    <s v="Agua Contra Incendio (FP)"/>
    <m/>
    <m/>
    <s v="Instrumentación"/>
    <s v="6360-FP-6&quot;-C5-1145-N"/>
    <s v="4600027788-06340-201CA-00003"/>
    <m/>
    <m/>
  </r>
  <r>
    <n v="233"/>
    <x v="9"/>
    <s v="VCP"/>
    <m/>
    <s v="14&quot;-VCP-902"/>
    <x v="8"/>
    <m/>
    <s v="Agua Contra Incendio (FP)"/>
    <m/>
    <m/>
    <s v="Manual"/>
    <s v="6340-FP-14&quot;-C5-1070-N"/>
    <s v="4600027788-06340-201CA-00002"/>
    <m/>
    <m/>
  </r>
  <r>
    <n v="234"/>
    <x v="1"/>
    <s v="VBB"/>
    <m/>
    <s v="1.1/2&quot;-VBB-902"/>
    <x v="1"/>
    <m/>
    <s v="Agua Contra Incendio (FP)"/>
    <m/>
    <m/>
    <s v="Manual"/>
    <s v="6340-FP-14&quot;-C5-1070-N"/>
    <s v="4600027788-06340-201CA-00002"/>
    <m/>
    <m/>
  </r>
  <r>
    <n v="235"/>
    <x v="4"/>
    <s v="VCP"/>
    <m/>
    <s v="6&quot;-VCP-1423"/>
    <x v="8"/>
    <m/>
    <s v="Agua Contra Incendio (FP)"/>
    <m/>
    <m/>
    <s v="Manual"/>
    <s v="6340-FP-6&quot;-C5-1423-N"/>
    <s v="4600027788-06340-201CA-00002"/>
    <m/>
    <m/>
  </r>
  <r>
    <n v="236"/>
    <x v="4"/>
    <s v="VCP"/>
    <m/>
    <s v="6&quot;-VCP-1424"/>
    <x v="8"/>
    <m/>
    <s v="Agua Contra Incendio (FP)"/>
    <m/>
    <m/>
    <s v="Manual"/>
    <s v="6340-FP-6&quot;-C5-1423-N"/>
    <s v="4600027788-06340-201CA-00002"/>
    <m/>
    <m/>
  </r>
  <r>
    <n v="237"/>
    <x v="8"/>
    <s v="VMP"/>
    <m/>
    <s v="2.1/2&quot;-VMP-1256"/>
    <x v="2"/>
    <m/>
    <s v="Agua Contra Incendio (FP)"/>
    <m/>
    <m/>
    <s v="Manual"/>
    <s v="6340-FP-4&quot;-C3-1256-N"/>
    <s v="4600027788-06340-201CA-00002"/>
    <m/>
    <m/>
  </r>
  <r>
    <n v="238"/>
    <x v="8"/>
    <s v="VMP"/>
    <m/>
    <s v="2.1/2&quot;-VMP-1257"/>
    <x v="2"/>
    <m/>
    <s v="Agua Contra Incendio (FP)"/>
    <m/>
    <m/>
    <s v="Manual"/>
    <s v="6340-FP-4&quot;-C3-1257-N"/>
    <s v="4600027788-06340-201CA-00002"/>
    <m/>
    <m/>
  </r>
  <r>
    <n v="239"/>
    <x v="8"/>
    <s v="VMP"/>
    <m/>
    <s v="2.1/2&quot;-VMP-1258"/>
    <x v="2"/>
    <m/>
    <s v="Agua Contra Incendio (FP)"/>
    <m/>
    <m/>
    <s v="Manual"/>
    <s v="6340-FP-4&quot;-C3-1258-N"/>
    <s v="4600027788-06340-201CA-00002"/>
    <m/>
    <m/>
  </r>
  <r>
    <n v="240"/>
    <x v="2"/>
    <s v="VBB"/>
    <m/>
    <s v="1&quot;-VBB-1256"/>
    <x v="1"/>
    <m/>
    <s v="Agua Contra Incendio (FP)"/>
    <m/>
    <m/>
    <s v="Manual"/>
    <s v="6340-FP-4&quot;-C3-1256-N"/>
    <s v="4600027788-06340-201CA-00002"/>
    <m/>
    <m/>
  </r>
  <r>
    <n v="241"/>
    <x v="2"/>
    <s v="VBB"/>
    <m/>
    <s v="1&quot;-VBB-1257"/>
    <x v="1"/>
    <m/>
    <s v="Agua Contra Incendio (FP)"/>
    <m/>
    <m/>
    <s v="Manual"/>
    <s v="6340-FP-4&quot;-C3-1257-N"/>
    <s v="4600027788-06340-201CA-00002"/>
    <m/>
    <m/>
  </r>
  <r>
    <n v="242"/>
    <x v="2"/>
    <s v="VBB"/>
    <m/>
    <s v="1&quot;-VBB-1258"/>
    <x v="1"/>
    <m/>
    <s v="Agua Contra Incendio (FP)"/>
    <m/>
    <m/>
    <s v="Manual"/>
    <s v="6340-FP-4&quot;-C3-1258-N"/>
    <s v="4600027788-06340-201CA-00002"/>
    <m/>
    <m/>
  </r>
  <r>
    <n v="243"/>
    <x v="1"/>
    <s v="VVT"/>
    <m/>
    <s v="1.1/2&quot;-VVT-1038"/>
    <x v="6"/>
    <m/>
    <s v="Agua Contra Incendio (FP)"/>
    <m/>
    <m/>
    <s v="Manual"/>
    <s v="6340-FP-3&quot;-C3-1082-N"/>
    <s v="4600027788-06340-201CA-00002"/>
    <m/>
    <m/>
  </r>
  <r>
    <n v="244"/>
    <x v="1"/>
    <s v="VBB"/>
    <m/>
    <s v="1.1/2&quot;-VBB-1076"/>
    <x v="1"/>
    <m/>
    <s v="Agua Contra Incendio (FP)"/>
    <m/>
    <m/>
    <s v="Manual"/>
    <s v="6340-FP-3&quot;-C3-1082-N"/>
    <s v="4600027788-06340-201CA-00002"/>
    <m/>
    <m/>
  </r>
  <r>
    <n v="245"/>
    <x v="1"/>
    <s v="VBB"/>
    <m/>
    <s v="1.1/2&quot;-VBB-1077"/>
    <x v="1"/>
    <m/>
    <s v="Agua Contra Incendio (FP)"/>
    <m/>
    <m/>
    <s v="Manual"/>
    <s v="6340-FP-3&quot;-C3-1082-N"/>
    <s v="4600027788-06340-201CA-00002"/>
    <m/>
    <m/>
  </r>
  <r>
    <n v="246"/>
    <x v="1"/>
    <s v="VBB"/>
    <m/>
    <s v="1.1/2&quot;-VBB-1079"/>
    <x v="1"/>
    <m/>
    <s v="Agua Contra Incendio (FP)"/>
    <m/>
    <m/>
    <s v="Manual"/>
    <s v="6340-FP-3&quot;-C3-1083-N"/>
    <s v="4600027788-06340-201CA-00002"/>
    <m/>
    <m/>
  </r>
  <r>
    <n v="247"/>
    <x v="8"/>
    <s v="VMP"/>
    <m/>
    <s v="2.1/2&quot;-VMP-1256"/>
    <x v="2"/>
    <m/>
    <s v="Agua Contra Incendio (FP)"/>
    <m/>
    <m/>
    <s v="Manual"/>
    <s v="6340-FP-4&quot;-C3-1259-N"/>
    <s v="4600027788-06340-201CA-00002"/>
    <m/>
    <m/>
  </r>
  <r>
    <n v="248"/>
    <x v="2"/>
    <s v="VBB"/>
    <m/>
    <s v="1&quot;-VBB-1259"/>
    <x v="1"/>
    <m/>
    <s v="Agua Contra Incendio (FP)"/>
    <m/>
    <m/>
    <s v="Manual"/>
    <s v="6340-FP-4&quot;-C3-1259-N"/>
    <s v="4600027788-06340-201CA-00002"/>
    <m/>
    <m/>
  </r>
  <r>
    <n v="249"/>
    <x v="8"/>
    <s v="VMP"/>
    <m/>
    <s v="2.1/2&quot;-VMP-1260"/>
    <x v="2"/>
    <m/>
    <s v="Agua Contra Incendio (FP)"/>
    <m/>
    <m/>
    <s v="Manual"/>
    <s v="6340-FP-4&quot;-C3-1260-N"/>
    <s v="4600027788-06340-201CA-00002"/>
    <m/>
    <m/>
  </r>
  <r>
    <n v="250"/>
    <x v="2"/>
    <s v="VBB"/>
    <m/>
    <s v="1&quot;-VBB-1260"/>
    <x v="1"/>
    <m/>
    <s v="Agua Contra Incendio (FP)"/>
    <m/>
    <m/>
    <s v="Manual"/>
    <s v="6340-FP-4&quot;-C3-1260-N"/>
    <s v="4600027788-06340-201CA-00002"/>
    <m/>
    <m/>
  </r>
  <r>
    <n v="251"/>
    <x v="8"/>
    <s v="VMP"/>
    <m/>
    <s v="2.1/2&quot;-VMP-1261"/>
    <x v="2"/>
    <m/>
    <s v="Agua Contra Incendio (FP)"/>
    <m/>
    <m/>
    <s v="Manual"/>
    <s v="6340-FP-4&quot;-C3-1261-N"/>
    <s v="4600027788-06340-201CA-00002"/>
    <m/>
    <m/>
  </r>
  <r>
    <n v="252"/>
    <x v="2"/>
    <s v="VBB"/>
    <m/>
    <s v="1&quot;-VBB-1261"/>
    <x v="1"/>
    <m/>
    <s v="Agua Contra Incendio (FP)"/>
    <m/>
    <m/>
    <s v="Manual"/>
    <s v="6340-FP-4&quot;-C3-1261-N"/>
    <s v="4600027788-06340-201CA-00002"/>
    <m/>
    <m/>
  </r>
  <r>
    <n v="253"/>
    <x v="8"/>
    <s v="VMP"/>
    <m/>
    <s v="2.1/2&quot;-VMP-1262"/>
    <x v="2"/>
    <m/>
    <s v="Agua Contra Incendio (FP)"/>
    <m/>
    <m/>
    <s v="Manual"/>
    <s v="6340-FP-4&quot;-C3-1262-N"/>
    <s v="4600027788-06340-201CA-00002"/>
    <m/>
    <m/>
  </r>
  <r>
    <n v="254"/>
    <x v="2"/>
    <s v="VBB"/>
    <m/>
    <s v="1&quot;-VBB-1262"/>
    <x v="1"/>
    <m/>
    <s v="Agua Contra Incendio (FP)"/>
    <m/>
    <m/>
    <s v="Manual"/>
    <s v="6340-FP-4&quot;-C3-1262-N"/>
    <s v="4600027788-06340-201CA-00002"/>
    <m/>
    <m/>
  </r>
  <r>
    <n v="255"/>
    <x v="8"/>
    <s v="VMP"/>
    <m/>
    <s v="2.1/2&quot;-VMP-1263"/>
    <x v="2"/>
    <m/>
    <s v="Agua Contra Incendio (FP)"/>
    <m/>
    <m/>
    <s v="Manual"/>
    <s v="6340-FP-4&quot;-C3-1263-N"/>
    <s v="4600027788-06340-201CA-00002"/>
    <m/>
    <m/>
  </r>
  <r>
    <n v="256"/>
    <x v="2"/>
    <s v="VBB"/>
    <m/>
    <s v="1&quot;-VBB-1263"/>
    <x v="1"/>
    <m/>
    <s v="Agua Contra Incendio (FP)"/>
    <m/>
    <m/>
    <s v="Manual"/>
    <s v="6340-FP-4&quot;-C3-1263-N"/>
    <s v="4600027788-06340-201CA-00002"/>
    <m/>
    <m/>
  </r>
  <r>
    <n v="257"/>
    <x v="8"/>
    <s v="VMP"/>
    <m/>
    <s v="2.1/2&quot;-VMP-1264"/>
    <x v="2"/>
    <m/>
    <s v="Agua Contra Incendio (FP)"/>
    <m/>
    <m/>
    <s v="Manual"/>
    <s v="6340-FP-4&quot;-C3-1264-N"/>
    <s v="4600027788-06340-201CA-00002"/>
    <m/>
    <m/>
  </r>
  <r>
    <n v="258"/>
    <x v="2"/>
    <s v="VBB"/>
    <m/>
    <s v="1&quot;-VBB-1264"/>
    <x v="1"/>
    <m/>
    <s v="Agua Contra Incendio (FP)"/>
    <m/>
    <m/>
    <s v="Manual"/>
    <s v="6340-FP-4&quot;-C3-1264-N"/>
    <s v="4600027788-06340-201CA-00002"/>
    <m/>
    <m/>
  </r>
  <r>
    <n v="259"/>
    <x v="8"/>
    <s v="VMP"/>
    <m/>
    <s v="2.1/2&quot;-VMP-1265"/>
    <x v="2"/>
    <m/>
    <s v="Agua Contra Incendio (FP)"/>
    <m/>
    <m/>
    <s v="Manual"/>
    <s v="6340-FP-4&quot;-C3-1265-N"/>
    <s v="4600027788-06340-201CA-00002"/>
    <m/>
    <m/>
  </r>
  <r>
    <n v="260"/>
    <x v="2"/>
    <s v="VBB"/>
    <m/>
    <s v="1&quot;-VBB-1265"/>
    <x v="1"/>
    <m/>
    <s v="Agua Contra Incendio (FP)"/>
    <m/>
    <m/>
    <s v="Manual"/>
    <s v="6340-FP-4&quot;-C3-1265-N"/>
    <s v="4600027788-06340-201CA-00002"/>
    <m/>
    <m/>
  </r>
  <r>
    <n v="261"/>
    <x v="8"/>
    <s v="VMP"/>
    <m/>
    <s v="2.1/2&quot;-VMP-1266"/>
    <x v="2"/>
    <m/>
    <s v="Agua Contra Incendio (FP)"/>
    <m/>
    <m/>
    <s v="Manual"/>
    <s v="6340-FP-4&quot;-C3-1266-N"/>
    <s v="4600027788-06340-201CA-00002"/>
    <m/>
    <m/>
  </r>
  <r>
    <n v="262"/>
    <x v="2"/>
    <s v="VBB"/>
    <m/>
    <s v="1&quot;-VBB-1266"/>
    <x v="1"/>
    <m/>
    <s v="Agua Contra Incendio (FP)"/>
    <m/>
    <m/>
    <s v="Manual"/>
    <s v="6340-FP-4&quot;-C3-1266-N"/>
    <s v="4600027788-06340-201CA-00002"/>
    <m/>
    <m/>
  </r>
  <r>
    <n v="263"/>
    <x v="8"/>
    <s v="VMP"/>
    <m/>
    <s v="2.1/2&quot;-VMP-1267"/>
    <x v="2"/>
    <m/>
    <s v="Agua Contra Incendio (FP)"/>
    <m/>
    <m/>
    <s v="Manual"/>
    <s v="6340-FP-4&quot;-C3-1267-N"/>
    <s v="4600027788-06340-201CA-00002"/>
    <m/>
    <m/>
  </r>
  <r>
    <n v="264"/>
    <x v="2"/>
    <s v="VBB"/>
    <m/>
    <s v="1&quot;-VBB-1267"/>
    <x v="1"/>
    <m/>
    <s v="Agua Contra Incendio (FP)"/>
    <m/>
    <m/>
    <s v="Manual"/>
    <s v="6340-FP-4&quot;-C3-1267-N"/>
    <s v="4600027788-06340-201CA-00002"/>
    <m/>
    <m/>
  </r>
  <r>
    <n v="265"/>
    <x v="8"/>
    <s v="VMP"/>
    <m/>
    <s v="2.1/2&quot;-VMP-1268"/>
    <x v="2"/>
    <m/>
    <s v="Agua Contra Incendio (FP)"/>
    <m/>
    <m/>
    <s v="Manual"/>
    <s v="6340-FP-4&quot;-C3-1268-N"/>
    <s v="4600027788-06340-201CA-00002"/>
    <m/>
    <m/>
  </r>
  <r>
    <n v="266"/>
    <x v="2"/>
    <s v="VBB"/>
    <m/>
    <s v="1&quot;-VBB-1268"/>
    <x v="1"/>
    <m/>
    <s v="Agua Contra Incendio (FP)"/>
    <m/>
    <m/>
    <s v="Manual"/>
    <s v="6340-FP-4&quot;-C3-1268-N"/>
    <s v="4600027788-06340-201CA-00002"/>
    <m/>
    <m/>
  </r>
  <r>
    <n v="267"/>
    <x v="8"/>
    <s v="VMP"/>
    <m/>
    <s v="2.1/2&quot;-VMP-1269"/>
    <x v="2"/>
    <m/>
    <s v="Agua Contra Incendio (FP)"/>
    <m/>
    <m/>
    <s v="Manual"/>
    <s v="6340-FP-4&quot;-C3-1269-N"/>
    <s v="4600027788-06340-201CA-00002"/>
    <m/>
    <m/>
  </r>
  <r>
    <n v="268"/>
    <x v="2"/>
    <s v="VBB"/>
    <m/>
    <s v="1&quot;-VBB-1269"/>
    <x v="1"/>
    <m/>
    <s v="Agua Contra Incendio (FP)"/>
    <m/>
    <m/>
    <s v="Manual"/>
    <s v="6340-FP-4&quot;-C3-1269-N"/>
    <s v="4600027788-06340-201CA-00002"/>
    <m/>
    <m/>
  </r>
  <r>
    <n v="269"/>
    <x v="8"/>
    <s v="VMP"/>
    <m/>
    <s v="2.1/2&quot;-VMP-1270"/>
    <x v="2"/>
    <m/>
    <s v="Agua Contra Incendio (FP)"/>
    <m/>
    <m/>
    <s v="Manual"/>
    <s v="6340-FP-4&quot;-C3-1270-N"/>
    <s v="4600027788-06340-201CA-00002"/>
    <m/>
    <m/>
  </r>
  <r>
    <n v="270"/>
    <x v="2"/>
    <s v="VBB"/>
    <m/>
    <s v="1&quot;-VBB-1270"/>
    <x v="1"/>
    <m/>
    <s v="Agua Contra Incendio (FP)"/>
    <m/>
    <m/>
    <s v="Manual"/>
    <s v="6340-FP-4&quot;-C3-1270-N"/>
    <s v="4600027788-06340-201CA-00002"/>
    <m/>
    <m/>
  </r>
  <r>
    <n v="271"/>
    <x v="8"/>
    <s v="VMP"/>
    <m/>
    <s v="2.1/2&quot;-VMP-1271"/>
    <x v="2"/>
    <m/>
    <s v="Agua Contra Incendio (FP)"/>
    <m/>
    <m/>
    <s v="Manual"/>
    <s v="6340-FP-4&quot;-C3-1271-N"/>
    <s v="4600027788-06340-201CA-00002"/>
    <m/>
    <m/>
  </r>
  <r>
    <n v="272"/>
    <x v="2"/>
    <s v="VBB"/>
    <m/>
    <s v="1&quot;-VBB-1271"/>
    <x v="1"/>
    <m/>
    <s v="Agua Contra Incendio (FP)"/>
    <m/>
    <m/>
    <s v="Manual"/>
    <s v="6340-FP-4&quot;-C3-1271-N"/>
    <s v="4600027788-06340-201CA-00002"/>
    <m/>
    <m/>
  </r>
  <r>
    <n v="273"/>
    <x v="8"/>
    <s v="VMP"/>
    <m/>
    <s v="2.1/2&quot;-VMP-1272"/>
    <x v="2"/>
    <m/>
    <s v="Agua Contra Incendio (FP)"/>
    <m/>
    <m/>
    <s v="Manual"/>
    <s v="6340-FP-4&quot;-C3-1272-N"/>
    <s v="4600027788-06340-201CA-00002"/>
    <m/>
    <m/>
  </r>
  <r>
    <n v="274"/>
    <x v="2"/>
    <s v="VBB"/>
    <m/>
    <s v="1&quot;-VBB-1272"/>
    <x v="1"/>
    <m/>
    <s v="Agua Contra Incendio (FP)"/>
    <m/>
    <m/>
    <s v="Manual"/>
    <s v="6340-FP-4&quot;-C3-1272-N"/>
    <s v="4600027788-06340-201CA-00002"/>
    <m/>
    <m/>
  </r>
  <r>
    <n v="275"/>
    <x v="8"/>
    <s v="VMP"/>
    <m/>
    <s v="2.1/2&quot;-VMP-1273"/>
    <x v="2"/>
    <m/>
    <s v="Agua Contra Incendio (FP)"/>
    <m/>
    <m/>
    <s v="Manual"/>
    <s v="6340-FP-4&quot;-C3-1273-N"/>
    <s v="4600027788-06340-201CA-00002"/>
    <m/>
    <m/>
  </r>
  <r>
    <n v="276"/>
    <x v="2"/>
    <s v="VBB"/>
    <m/>
    <s v="1&quot;-VBB-1273"/>
    <x v="1"/>
    <m/>
    <s v="Agua Contra Incendio (FP)"/>
    <m/>
    <m/>
    <s v="Manual"/>
    <s v="6340-FP-4&quot;-C3-1273-N"/>
    <s v="4600027788-06340-201CA-00002"/>
    <m/>
    <m/>
  </r>
  <r>
    <n v="277"/>
    <x v="8"/>
    <s v="VMP"/>
    <m/>
    <s v="2.1/2&quot;-VMP-1274"/>
    <x v="2"/>
    <m/>
    <s v="Agua Contra Incendio (FP)"/>
    <m/>
    <m/>
    <s v="Manual"/>
    <s v="6340-FP-4&quot;-C3-1274-N"/>
    <s v="4600027788-06340-201CA-00002"/>
    <m/>
    <m/>
  </r>
  <r>
    <n v="278"/>
    <x v="2"/>
    <s v="VBB"/>
    <m/>
    <s v="1&quot;-VBB-1274"/>
    <x v="1"/>
    <m/>
    <s v="Agua Contra Incendio (FP)"/>
    <m/>
    <m/>
    <s v="Manual"/>
    <s v="6340-FP-4&quot;-C3-1274-N"/>
    <s v="4600027788-06340-201CA-00002"/>
    <m/>
    <m/>
  </r>
  <r>
    <n v="279"/>
    <x v="8"/>
    <s v="VMP"/>
    <m/>
    <s v="2.1/2&quot;-VMP-1275"/>
    <x v="2"/>
    <m/>
    <s v="Agua Contra Incendio (FP)"/>
    <m/>
    <m/>
    <s v="Manual"/>
    <s v="6340-FP-4&quot;-C3-1275-N"/>
    <s v="4600027788-06340-201CA-00002"/>
    <m/>
    <m/>
  </r>
  <r>
    <n v="280"/>
    <x v="2"/>
    <s v="VBB"/>
    <m/>
    <s v="1&quot;-VBB-1275"/>
    <x v="1"/>
    <m/>
    <s v="Agua Contra Incendio (FP)"/>
    <m/>
    <m/>
    <s v="Manual"/>
    <s v="6340-FP-4&quot;-C3-1275-N"/>
    <s v="4600027788-06340-201CA-00002"/>
    <m/>
    <m/>
  </r>
  <r>
    <n v="281"/>
    <x v="8"/>
    <s v="VMP"/>
    <m/>
    <s v="2.1/2&quot;-VMP-1276"/>
    <x v="2"/>
    <m/>
    <s v="Agua Contra Incendio (FP)"/>
    <m/>
    <m/>
    <s v="Manual"/>
    <s v="6340-FP-4&quot;-C3-1276-N"/>
    <s v="4600027788-06340-201CA-00002"/>
    <m/>
    <m/>
  </r>
  <r>
    <n v="282"/>
    <x v="2"/>
    <s v="VBB"/>
    <m/>
    <s v="1&quot;-VBB-1276"/>
    <x v="1"/>
    <m/>
    <s v="Agua Contra Incendio (FP)"/>
    <m/>
    <m/>
    <s v="Manual"/>
    <s v="6340-FP-4&quot;-C3-1276-N"/>
    <s v="4600027788-06340-201CA-00002"/>
    <m/>
    <m/>
  </r>
  <r>
    <n v="283"/>
    <x v="4"/>
    <s v="VCP"/>
    <m/>
    <s v="6&quot;-VCP-1425"/>
    <x v="8"/>
    <m/>
    <s v="Agua Contra Incendio (FP)"/>
    <m/>
    <m/>
    <s v="Manual"/>
    <s v="6340-FP-6&quot;-C5-1425-N"/>
    <s v="4600027788-06340-201CA-00002"/>
    <m/>
    <m/>
  </r>
  <r>
    <n v="284"/>
    <x v="4"/>
    <s v="VCP"/>
    <m/>
    <s v="6&quot;-VCP-1426"/>
    <x v="8"/>
    <m/>
    <s v="Agua Contra Incendio (FP)"/>
    <m/>
    <m/>
    <s v="Manual"/>
    <s v="6340-FP-6&quot;-C5-1426-N"/>
    <s v="4600027788-06340-201CA-00002"/>
    <m/>
    <m/>
  </r>
  <r>
    <n v="285"/>
    <x v="4"/>
    <s v="VCP"/>
    <m/>
    <s v="6&quot;-VCP-1427"/>
    <x v="8"/>
    <m/>
    <s v="Agua Contra Incendio (FP)"/>
    <m/>
    <m/>
    <s v="Manual"/>
    <s v="6340-FP-6&quot;-C5-1427-N"/>
    <s v="4600027788-06340-201CA-00002"/>
    <m/>
    <m/>
  </r>
  <r>
    <n v="286"/>
    <x v="4"/>
    <s v="VCP"/>
    <m/>
    <s v="6&quot;-VCP-1428"/>
    <x v="8"/>
    <m/>
    <s v="Agua Contra Incendio (FP)"/>
    <m/>
    <m/>
    <s v="Manual"/>
    <s v="6340-FP-6&quot;-C5-1428-N"/>
    <s v="4600027788-06340-201CA-00002"/>
    <m/>
    <m/>
  </r>
  <r>
    <n v="287"/>
    <x v="4"/>
    <s v="VCP"/>
    <m/>
    <s v="6&quot;-VCP-1429"/>
    <x v="8"/>
    <m/>
    <s v="Agua Contra Incendio (FP)"/>
    <m/>
    <m/>
    <s v="Manual"/>
    <s v="6340-FP-6&quot;-C5-1429-N"/>
    <s v="4600027788-06340-201CA-00002"/>
    <m/>
    <m/>
  </r>
  <r>
    <n v="288"/>
    <x v="4"/>
    <s v="VCP"/>
    <m/>
    <s v="6&quot;-VCP-1430"/>
    <x v="8"/>
    <m/>
    <s v="Agua Contra Incendio (FP)"/>
    <m/>
    <m/>
    <s v="Manual"/>
    <s v="6340-FP-6&quot;-C5-1430-N"/>
    <s v="4600027788-06340-201CA-00002"/>
    <m/>
    <m/>
  </r>
  <r>
    <n v="289"/>
    <x v="4"/>
    <s v="VCP"/>
    <m/>
    <s v="6&quot;-VCP-1431"/>
    <x v="8"/>
    <m/>
    <s v="Agua Contra Incendio (FP)"/>
    <m/>
    <m/>
    <s v="Manual"/>
    <s v="6340-FP-6&quot;-C5-1431-N"/>
    <s v="4600027788-06340-201CA-00002"/>
    <m/>
    <m/>
  </r>
  <r>
    <n v="290"/>
    <x v="4"/>
    <s v="VCP"/>
    <m/>
    <s v="6&quot;-VCP-1432"/>
    <x v="8"/>
    <m/>
    <s v="Agua Contra Incendio (FP)"/>
    <m/>
    <m/>
    <s v="Manual"/>
    <s v="6340-FP-6&quot;-C5-1432-N"/>
    <s v="4600027788-06340-201CA-00002"/>
    <m/>
    <m/>
  </r>
  <r>
    <n v="291"/>
    <x v="8"/>
    <s v="VMP"/>
    <m/>
    <s v="2.1/2&quot;-VMP-1277"/>
    <x v="2"/>
    <m/>
    <s v="Agua Contra Incendio (FP)"/>
    <m/>
    <m/>
    <s v="Manual"/>
    <s v="6340-FP-4&quot;-C3-1277-N"/>
    <s v="4600027788-06340-201CA-00003"/>
    <m/>
    <m/>
  </r>
  <r>
    <n v="292"/>
    <x v="2"/>
    <s v="VBB"/>
    <m/>
    <s v="1&quot;-VBB-1277"/>
    <x v="1"/>
    <m/>
    <s v="Agua Contra Incendio (FP)"/>
    <m/>
    <m/>
    <s v="Manual"/>
    <s v="6340-FP-4&quot;-C3-1277-N"/>
    <s v="4600027788-06340-201CA-00003"/>
    <m/>
    <m/>
  </r>
  <r>
    <n v="293"/>
    <x v="8"/>
    <s v="VMP"/>
    <m/>
    <s v="2.1/2&quot;-VMP-1278"/>
    <x v="2"/>
    <m/>
    <s v="Agua Contra Incendio (FP)"/>
    <m/>
    <m/>
    <s v="Manual"/>
    <s v="6340-FP-4&quot;-C3-1278-N"/>
    <s v="4600027788-06340-201CA-00003"/>
    <m/>
    <m/>
  </r>
  <r>
    <n v="294"/>
    <x v="2"/>
    <s v="VBB"/>
    <m/>
    <s v="1&quot;-VBB-1278"/>
    <x v="1"/>
    <m/>
    <s v="Agua Contra Incendio (FP)"/>
    <m/>
    <m/>
    <s v="Manual"/>
    <s v="6340-FP-4&quot;-C3-1278-N"/>
    <s v="4600027788-06340-201CA-00003"/>
    <m/>
    <m/>
  </r>
  <r>
    <n v="295"/>
    <x v="8"/>
    <s v="VMP"/>
    <m/>
    <s v="2.1/2&quot;-VMP-1279"/>
    <x v="2"/>
    <m/>
    <s v="Agua Contra Incendio (FP)"/>
    <m/>
    <m/>
    <s v="Manual"/>
    <s v="6340-FP-4&quot;-C3-1279-N"/>
    <s v="4600027788-06340-201CA-00003"/>
    <m/>
    <m/>
  </r>
  <r>
    <n v="296"/>
    <x v="2"/>
    <s v="VBB"/>
    <m/>
    <s v="1&quot;-VBB-1279"/>
    <x v="1"/>
    <m/>
    <s v="Agua Contra Incendio (FP)"/>
    <m/>
    <m/>
    <s v="Manual"/>
    <s v="6340-FP-4&quot;-C3-1279-N"/>
    <s v="4600027788-06340-201CA-00003"/>
    <m/>
    <m/>
  </r>
  <r>
    <n v="297"/>
    <x v="8"/>
    <s v="VMP"/>
    <m/>
    <s v="2.1/2&quot;-VMP-1280"/>
    <x v="2"/>
    <m/>
    <s v="Agua Contra Incendio (FP)"/>
    <m/>
    <m/>
    <s v="Manual"/>
    <s v="6340-FP-4&quot;-C3-1280-N"/>
    <s v="4600027788-06340-201CA-00003"/>
    <m/>
    <m/>
  </r>
  <r>
    <n v="298"/>
    <x v="2"/>
    <s v="VBB"/>
    <m/>
    <s v="1&quot;-VBB-1280"/>
    <x v="1"/>
    <m/>
    <s v="Agua Contra Incendio (FP)"/>
    <m/>
    <m/>
    <s v="Manual"/>
    <s v="6340-FP-4&quot;-C3-1280-N"/>
    <s v="4600027788-06340-201CA-00003"/>
    <m/>
    <m/>
  </r>
  <r>
    <n v="299"/>
    <x v="8"/>
    <s v="VMP"/>
    <m/>
    <s v="2.1/2&quot;-VMP-1281"/>
    <x v="2"/>
    <m/>
    <s v="Agua Contra Incendio (FP)"/>
    <m/>
    <m/>
    <s v="Manual"/>
    <s v="6340-FP-4&quot;-C3-1281-N"/>
    <s v="4600027788-06340-201CA-00003"/>
    <m/>
    <m/>
  </r>
  <r>
    <n v="300"/>
    <x v="2"/>
    <s v="VBB"/>
    <m/>
    <s v="1&quot;-VBB-1281"/>
    <x v="1"/>
    <m/>
    <s v="Agua Contra Incendio (FP)"/>
    <m/>
    <m/>
    <s v="Manual"/>
    <s v="6340-FP-4&quot;-C3-1281-N"/>
    <s v="4600027788-06340-201CA-00003"/>
    <m/>
    <m/>
  </r>
  <r>
    <n v="301"/>
    <x v="8"/>
    <s v="VMP"/>
    <m/>
    <s v="2.1/2&quot;-VMP-1282"/>
    <x v="2"/>
    <m/>
    <s v="Agua Contra Incendio (FP)"/>
    <m/>
    <m/>
    <s v="Manual"/>
    <s v="6340-FP-4&quot;-C3-1282-N"/>
    <s v="4600027788-06340-201CA-00003"/>
    <m/>
    <m/>
  </r>
  <r>
    <n v="302"/>
    <x v="2"/>
    <s v="VBB"/>
    <m/>
    <s v="1&quot;-VBB-1282"/>
    <x v="1"/>
    <m/>
    <s v="Agua Contra Incendio (FP)"/>
    <m/>
    <m/>
    <s v="Manual"/>
    <s v="6340-FP-4&quot;-C3-1282-N"/>
    <s v="4600027788-06340-201CA-00003"/>
    <m/>
    <m/>
  </r>
  <r>
    <n v="303"/>
    <x v="8"/>
    <s v="VMP"/>
    <m/>
    <s v="2.1/2&quot;-VMP-1283"/>
    <x v="2"/>
    <m/>
    <s v="Agua Contra Incendio (FP)"/>
    <m/>
    <m/>
    <s v="Manual"/>
    <s v="6340-FP-4&quot;-C3-1283-N"/>
    <s v="4600027788-06340-201CA-00003"/>
    <m/>
    <m/>
  </r>
  <r>
    <n v="304"/>
    <x v="2"/>
    <s v="VBB"/>
    <m/>
    <s v="1&quot;-VBB-1283"/>
    <x v="1"/>
    <m/>
    <s v="Agua Contra Incendio (FP)"/>
    <m/>
    <m/>
    <s v="Manual"/>
    <s v="6340-FP-4&quot;-C3-1283-N"/>
    <s v="4600027788-06340-201CA-00003"/>
    <m/>
    <m/>
  </r>
  <r>
    <n v="305"/>
    <x v="8"/>
    <s v="VMP"/>
    <m/>
    <s v="2.1/2&quot;-VMP-1284"/>
    <x v="2"/>
    <m/>
    <s v="Agua Contra Incendio (FP)"/>
    <m/>
    <m/>
    <s v="Manual"/>
    <s v="6340-FP-4&quot;-C3-1284-N"/>
    <s v="4600027788-06340-201CA-00003"/>
    <m/>
    <m/>
  </r>
  <r>
    <n v="306"/>
    <x v="2"/>
    <s v="VBB"/>
    <m/>
    <s v="1&quot;-VBB-1284"/>
    <x v="1"/>
    <m/>
    <s v="Agua Contra Incendio (FP)"/>
    <m/>
    <m/>
    <s v="Manual"/>
    <s v="6340-FP-4&quot;-C3-1284-N"/>
    <s v="4600027788-06340-201CA-00003"/>
    <m/>
    <m/>
  </r>
  <r>
    <n v="307"/>
    <x v="8"/>
    <s v="VMP"/>
    <m/>
    <s v="2.1/2&quot;-VMP-1285"/>
    <x v="2"/>
    <m/>
    <s v="Agua Contra Incendio (FP)"/>
    <m/>
    <m/>
    <s v="Manual"/>
    <s v="6340-FP-4&quot;-C3-1285-N"/>
    <s v="4600027788-06340-201CA-00003"/>
    <m/>
    <m/>
  </r>
  <r>
    <n v="308"/>
    <x v="2"/>
    <s v="VBB"/>
    <m/>
    <s v="1&quot;-VBB-1285"/>
    <x v="1"/>
    <m/>
    <s v="Agua Contra Incendio (FP)"/>
    <m/>
    <m/>
    <s v="Manual"/>
    <s v="6340-FP-4&quot;-C3-1285-N"/>
    <s v="4600027788-06340-201CA-00003"/>
    <m/>
    <m/>
  </r>
  <r>
    <n v="309"/>
    <x v="8"/>
    <s v="VMP"/>
    <m/>
    <s v="2.1/2&quot;-VMP-1286"/>
    <x v="2"/>
    <m/>
    <s v="Agua Contra Incendio (FP)"/>
    <m/>
    <m/>
    <s v="Manual"/>
    <s v="6340-FP-4&quot;-C3-1286-N"/>
    <s v="4600027788-06340-201CA-00003"/>
    <m/>
    <m/>
  </r>
  <r>
    <n v="310"/>
    <x v="2"/>
    <s v="VBB"/>
    <m/>
    <s v="1&quot;-VBB-1286"/>
    <x v="1"/>
    <m/>
    <s v="Agua Contra Incendio (FP)"/>
    <m/>
    <m/>
    <s v="Manual"/>
    <s v="6340-FP-4&quot;-C3-1286-N"/>
    <s v="4600027788-06340-201CA-00003"/>
    <m/>
    <m/>
  </r>
  <r>
    <n v="311"/>
    <x v="8"/>
    <s v="VMP"/>
    <m/>
    <s v="2.1/2&quot;-VMP-1287"/>
    <x v="2"/>
    <m/>
    <s v="Agua Contra Incendio (FP)"/>
    <m/>
    <m/>
    <s v="Manual"/>
    <s v="6340-FP-4&quot;-C3-1287-N"/>
    <s v="4600027788-06340-201CA-00003"/>
    <m/>
    <m/>
  </r>
  <r>
    <n v="312"/>
    <x v="2"/>
    <s v="VBB"/>
    <m/>
    <s v="1&quot;-VBB-1287"/>
    <x v="1"/>
    <m/>
    <s v="Agua Contra Incendio (FP)"/>
    <m/>
    <m/>
    <s v="Manual"/>
    <s v="6340-FP-4&quot;-C3-1287-N"/>
    <s v="4600027788-06340-201CA-00003"/>
    <m/>
    <m/>
  </r>
  <r>
    <n v="313"/>
    <x v="8"/>
    <s v="VMP"/>
    <m/>
    <s v="2.1/2&quot;-VMP-1288"/>
    <x v="2"/>
    <m/>
    <s v="Agua Contra Incendio (FP)"/>
    <m/>
    <m/>
    <s v="Manual"/>
    <s v="6340-FP-4&quot;-C3-1288-N"/>
    <s v="4600027788-06340-201CA-00003"/>
    <m/>
    <m/>
  </r>
  <r>
    <n v="314"/>
    <x v="2"/>
    <s v="VBB"/>
    <m/>
    <s v="1&quot;-VBB-1288"/>
    <x v="1"/>
    <m/>
    <s v="Agua Contra Incendio (FP)"/>
    <m/>
    <m/>
    <s v="Manual"/>
    <s v="6340-FP-4&quot;-C3-1288-N"/>
    <s v="4600027788-06340-201CA-00003"/>
    <m/>
    <m/>
  </r>
  <r>
    <n v="315"/>
    <x v="8"/>
    <s v="VMP"/>
    <m/>
    <s v="2.1/2&quot;-VMP-1289"/>
    <x v="2"/>
    <m/>
    <s v="Agua Contra Incendio (FP)"/>
    <m/>
    <m/>
    <s v="Manual"/>
    <s v="6340-FP-4&quot;-C3-1289-N"/>
    <s v="4600027788-06340-201CA-00003"/>
    <m/>
    <m/>
  </r>
  <r>
    <n v="316"/>
    <x v="2"/>
    <s v="VBB"/>
    <m/>
    <s v="1&quot;-VBB-1289"/>
    <x v="1"/>
    <m/>
    <s v="Agua Contra Incendio (FP)"/>
    <m/>
    <m/>
    <s v="Manual"/>
    <s v="6340-FP-4&quot;-C3-1289-N"/>
    <s v="4600027788-06340-201CA-00003"/>
    <m/>
    <m/>
  </r>
  <r>
    <n v="317"/>
    <x v="8"/>
    <s v="VMP"/>
    <m/>
    <s v="2.1/2&quot;-VMP-1290"/>
    <x v="2"/>
    <m/>
    <s v="Agua Contra Incendio (FP)"/>
    <m/>
    <m/>
    <s v="Manual"/>
    <s v="6340-FP-4&quot;-C3-1290-N"/>
    <s v="4600027788-06340-201CA-00003"/>
    <m/>
    <m/>
  </r>
  <r>
    <n v="318"/>
    <x v="2"/>
    <s v="VBB"/>
    <m/>
    <s v="1&quot;-VBB-1290"/>
    <x v="1"/>
    <m/>
    <s v="Agua Contra Incendio (FP)"/>
    <m/>
    <m/>
    <s v="Manual"/>
    <s v="6340-FP-4&quot;-C3-1290-N"/>
    <s v="4600027788-06340-201CA-00003"/>
    <m/>
    <m/>
  </r>
  <r>
    <n v="319"/>
    <x v="8"/>
    <s v="VMP"/>
    <m/>
    <s v="2.1/2&quot;-VMP-1291"/>
    <x v="2"/>
    <m/>
    <s v="Agua Contra Incendio (FP)"/>
    <m/>
    <m/>
    <s v="Manual"/>
    <s v="6340-FP-4&quot;-C3-1291-N"/>
    <s v="4600027788-06340-201CA-00003"/>
    <m/>
    <m/>
  </r>
  <r>
    <n v="320"/>
    <x v="2"/>
    <s v="VBB"/>
    <m/>
    <s v="1&quot;-VBB-1291"/>
    <x v="1"/>
    <m/>
    <s v="Agua Contra Incendio (FP)"/>
    <m/>
    <m/>
    <s v="Manual"/>
    <s v="6340-FP-4&quot;-C3-1291-N"/>
    <s v="4600027788-06340-201CA-00003"/>
    <m/>
    <m/>
  </r>
  <r>
    <n v="321"/>
    <x v="8"/>
    <s v="VMP"/>
    <m/>
    <s v="2.1/2&quot;-VMP-1292"/>
    <x v="2"/>
    <m/>
    <s v="Agua Contra Incendio (FP)"/>
    <m/>
    <m/>
    <s v="Manual"/>
    <s v="6340-FP-4&quot;-C3-1292-N"/>
    <s v="4600027788-06340-201CA-00003"/>
    <m/>
    <m/>
  </r>
  <r>
    <n v="322"/>
    <x v="2"/>
    <s v="VBB"/>
    <m/>
    <s v="1&quot;-VBB-1292"/>
    <x v="1"/>
    <m/>
    <s v="Agua Contra Incendio (FP)"/>
    <m/>
    <m/>
    <s v="Manual"/>
    <s v="6340-FP-4&quot;-C3-1292-N"/>
    <s v="4600027788-06340-201CA-00003"/>
    <m/>
    <m/>
  </r>
  <r>
    <n v="323"/>
    <x v="4"/>
    <s v="VCP"/>
    <m/>
    <s v="6&quot;-VCP-1433"/>
    <x v="8"/>
    <m/>
    <s v="Agua Contra Incendio (FP)"/>
    <m/>
    <m/>
    <s v="Manual"/>
    <s v="6340-FP-6&quot;-C5-1433-N"/>
    <s v="4600027788-06340-201CA-00003"/>
    <m/>
    <m/>
  </r>
  <r>
    <n v="324"/>
    <x v="4"/>
    <s v="VCP"/>
    <m/>
    <s v="6&quot;-VCP-1434"/>
    <x v="8"/>
    <m/>
    <s v="Agua Contra Incendio (FP)"/>
    <m/>
    <m/>
    <s v="Manual"/>
    <s v="6340-FP-6&quot;-C5-1434-N"/>
    <s v="4600027788-06340-201CA-00003"/>
    <m/>
    <m/>
  </r>
  <r>
    <n v="325"/>
    <x v="4"/>
    <s v="VCP"/>
    <m/>
    <s v="6&quot;-VCP-1435"/>
    <x v="8"/>
    <m/>
    <s v="Agua Contra Incendio (FP)"/>
    <m/>
    <m/>
    <s v="Manual"/>
    <s v="6340-FP-6&quot;-C5-1435-N"/>
    <s v="4600027788-06340-201CA-00003"/>
    <m/>
    <m/>
  </r>
  <r>
    <n v="326"/>
    <x v="4"/>
    <s v="VCP"/>
    <m/>
    <s v="6&quot;-VCP-1436"/>
    <x v="8"/>
    <m/>
    <s v="Agua Contra Incendio (FP)"/>
    <m/>
    <m/>
    <s v="Manual"/>
    <s v="6340-FP-6&quot;-C5-1436-N"/>
    <s v="4600027788-06340-201CA-00003"/>
    <m/>
    <m/>
  </r>
  <r>
    <n v="327"/>
    <x v="4"/>
    <s v="VCP"/>
    <m/>
    <s v="6&quot;-VCP-1437"/>
    <x v="8"/>
    <m/>
    <s v="Agua Contra Incendio (FP)"/>
    <m/>
    <m/>
    <s v="Manual"/>
    <s v="6340-FP-6&quot;-C5-1437-N"/>
    <s v="4600027788-06340-201CA-00003"/>
    <m/>
    <m/>
  </r>
  <r>
    <n v="328"/>
    <x v="4"/>
    <s v="VCP"/>
    <m/>
    <s v="6&quot;-VCP-1438"/>
    <x v="8"/>
    <m/>
    <s v="Agua Contra Incendio (FP)"/>
    <m/>
    <m/>
    <s v="Manual"/>
    <s v="6340-FP-6&quot;-C5-1438-N"/>
    <s v="4600027788-06340-201CA-00003"/>
    <m/>
    <m/>
  </r>
  <r>
    <n v="329"/>
    <x v="4"/>
    <s v="VCP"/>
    <m/>
    <s v="6&quot;-VCP-1439"/>
    <x v="8"/>
    <m/>
    <s v="Agua Contra Incendio (FP)"/>
    <m/>
    <m/>
    <s v="Manual"/>
    <s v="6340-FP-6&quot;-C5-1439-N"/>
    <s v="4600027788-06340-201CA-00003"/>
    <m/>
    <m/>
  </r>
  <r>
    <n v="330"/>
    <x v="4"/>
    <s v="VCP"/>
    <m/>
    <s v="6&quot;-VCP-1440"/>
    <x v="8"/>
    <m/>
    <s v="Agua Contra Incendio (FP)"/>
    <m/>
    <m/>
    <s v="Manual"/>
    <s v="6340-FP-6&quot;-C5-1440-N"/>
    <s v="4600027788-06340-201CA-00003"/>
    <m/>
    <m/>
  </r>
  <r>
    <n v="331"/>
    <x v="8"/>
    <s v="VMP"/>
    <m/>
    <s v="2.1/2&quot;-VMP-1293"/>
    <x v="2"/>
    <m/>
    <s v="Agua Contra Incendio (FP)"/>
    <m/>
    <m/>
    <s v="Manual"/>
    <s v="6340-FP-4&quot;-C3-1293-N"/>
    <s v="4600027788-06340-201CA-00003"/>
    <m/>
    <m/>
  </r>
  <r>
    <n v="332"/>
    <x v="2"/>
    <s v="VBB"/>
    <m/>
    <s v="1&quot;-VBB-1293"/>
    <x v="1"/>
    <m/>
    <s v="Agua Contra Incendio (FP)"/>
    <m/>
    <m/>
    <s v="Manual"/>
    <s v="6340-FP-4&quot;-C3-1293-N"/>
    <s v="4600027788-06340-201CA-00003"/>
    <m/>
    <m/>
  </r>
  <r>
    <n v="333"/>
    <x v="8"/>
    <s v="VMP"/>
    <m/>
    <s v="2.1/2&quot;-VMP-1294"/>
    <x v="2"/>
    <m/>
    <s v="Agua Contra Incendio (FP)"/>
    <m/>
    <m/>
    <s v="Manual"/>
    <s v="6340-FP-4&quot;-C3-1294-N"/>
    <s v="4600027788-06340-201CA-00003"/>
    <m/>
    <m/>
  </r>
  <r>
    <n v="334"/>
    <x v="2"/>
    <s v="VBB"/>
    <m/>
    <s v="1&quot;-VBB-1294"/>
    <x v="1"/>
    <m/>
    <s v="Agua Contra Incendio (FP)"/>
    <m/>
    <m/>
    <s v="Manual"/>
    <s v="6340-FP-4&quot;-C3-1294-N"/>
    <s v="4600027788-06340-201CA-00003"/>
    <m/>
    <m/>
  </r>
  <r>
    <n v="335"/>
    <x v="8"/>
    <s v="VMP"/>
    <m/>
    <s v="2.1/2&quot;-VMP-1295"/>
    <x v="2"/>
    <m/>
    <s v="Agua Contra Incendio (FP)"/>
    <m/>
    <m/>
    <s v="Manual"/>
    <s v="6340-FP-4&quot;-C3-1295-N"/>
    <s v="4600027788-06340-201CA-00003"/>
    <m/>
    <m/>
  </r>
  <r>
    <n v="336"/>
    <x v="2"/>
    <s v="VBB"/>
    <m/>
    <s v="1&quot;-VBB-1295"/>
    <x v="1"/>
    <m/>
    <s v="Agua Contra Incendio (FP)"/>
    <m/>
    <m/>
    <s v="Manual"/>
    <s v="6340-FP-4&quot;-C3-1295-N"/>
    <s v="4600027788-06340-201CA-00003"/>
    <m/>
    <m/>
  </r>
  <r>
    <n v="337"/>
    <x v="8"/>
    <s v="VMP"/>
    <m/>
    <s v="2.1/2&quot;-VMP-1296"/>
    <x v="2"/>
    <m/>
    <s v="Agua Contra Incendio (FP)"/>
    <m/>
    <m/>
    <s v="Manual"/>
    <s v="6340-FP-4&quot;-C3-1296-N"/>
    <s v="4600027788-06340-201CA-00003"/>
    <m/>
    <m/>
  </r>
  <r>
    <n v="338"/>
    <x v="2"/>
    <s v="VBB"/>
    <m/>
    <s v="1&quot;-VBB-1296"/>
    <x v="1"/>
    <m/>
    <s v="Agua Contra Incendio (FP)"/>
    <m/>
    <m/>
    <s v="Manual"/>
    <s v="6340-FP-4&quot;-C3-1296-N"/>
    <s v="4600027788-06340-201CA-00003"/>
    <m/>
    <m/>
  </r>
  <r>
    <n v="339"/>
    <x v="8"/>
    <s v="VMP"/>
    <m/>
    <s v="2.1/2&quot;-VMP-1297"/>
    <x v="2"/>
    <m/>
    <s v="Agua Contra Incendio (FP)"/>
    <m/>
    <m/>
    <s v="Manual"/>
    <s v="6340-FP-4&quot;-C3-1297-N"/>
    <s v="4600027788-06340-201CA-00003"/>
    <m/>
    <m/>
  </r>
  <r>
    <n v="340"/>
    <x v="2"/>
    <s v="VBB"/>
    <m/>
    <s v="1&quot;-VBB-1297"/>
    <x v="1"/>
    <m/>
    <s v="Agua Contra Incendio (FP)"/>
    <m/>
    <m/>
    <s v="Manual"/>
    <s v="6340-FP-4&quot;-C3-1297-N"/>
    <s v="4600027788-06340-201CA-00003"/>
    <m/>
    <m/>
  </r>
  <r>
    <n v="341"/>
    <x v="8"/>
    <s v="VMP"/>
    <m/>
    <s v="2.1/2&quot;-VMP-1298"/>
    <x v="2"/>
    <m/>
    <s v="Agua Contra Incendio (FP)"/>
    <m/>
    <m/>
    <s v="Manual"/>
    <s v="6340-FP-4&quot;-C3-1298-N"/>
    <s v="4600027788-06340-201CA-00003"/>
    <m/>
    <m/>
  </r>
  <r>
    <n v="342"/>
    <x v="2"/>
    <s v="VBB"/>
    <m/>
    <s v="1&quot;-VBB-1298"/>
    <x v="1"/>
    <m/>
    <s v="Agua Contra Incendio (FP)"/>
    <m/>
    <m/>
    <s v="Manual"/>
    <s v="6340-FP-4&quot;-C3-1298-N"/>
    <s v="4600027788-06340-201CA-00003"/>
    <m/>
    <m/>
  </r>
  <r>
    <n v="343"/>
    <x v="8"/>
    <s v="VMP"/>
    <m/>
    <s v="2.1/2&quot;-VMP-1299"/>
    <x v="2"/>
    <m/>
    <s v="Agua Contra Incendio (FP)"/>
    <m/>
    <m/>
    <s v="Manual"/>
    <s v="6340-FP-4&quot;-C3-1299-N"/>
    <s v="4600027788-06340-201CA-00003"/>
    <m/>
    <m/>
  </r>
  <r>
    <n v="344"/>
    <x v="2"/>
    <s v="VBB"/>
    <m/>
    <s v="1&quot;-VBB-1299"/>
    <x v="1"/>
    <m/>
    <s v="Agua Contra Incendio (FP)"/>
    <m/>
    <m/>
    <s v="Manual"/>
    <s v="6340-FP-4&quot;-C3-1299-N"/>
    <s v="4600027788-06340-201CA-00003"/>
    <m/>
    <m/>
  </r>
  <r>
    <n v="345"/>
    <x v="8"/>
    <s v="VMP"/>
    <m/>
    <s v="2.1/2&quot;-VMP-1300"/>
    <x v="2"/>
    <m/>
    <s v="Agua Contra Incendio (FP)"/>
    <m/>
    <m/>
    <s v="Manual"/>
    <s v="6340-FP-4&quot;-C3-1300-N"/>
    <s v="4600027788-06340-201CA-00003"/>
    <m/>
    <m/>
  </r>
  <r>
    <n v="346"/>
    <x v="2"/>
    <s v="VBB"/>
    <m/>
    <s v="1&quot;-VBB-1300"/>
    <x v="1"/>
    <m/>
    <s v="Agua Contra Incendio (FP)"/>
    <m/>
    <m/>
    <s v="Manual"/>
    <s v="6340-FP-4&quot;-C3-1300-N"/>
    <s v="4600027788-06340-201CA-00003"/>
    <m/>
    <m/>
  </r>
  <r>
    <n v="347"/>
    <x v="8"/>
    <s v="VMP"/>
    <m/>
    <s v="2.1/2&quot;-VMP-1301"/>
    <x v="2"/>
    <m/>
    <s v="Agua Contra Incendio (FP)"/>
    <m/>
    <m/>
    <s v="Manual"/>
    <s v="6340-FP-4&quot;-C3-1301-N"/>
    <s v="4600027788-06340-201CA-00003"/>
    <m/>
    <m/>
  </r>
  <r>
    <n v="348"/>
    <x v="2"/>
    <s v="VBB"/>
    <m/>
    <s v="1&quot;-VBB-1301"/>
    <x v="1"/>
    <m/>
    <s v="Agua Contra Incendio (FP)"/>
    <m/>
    <m/>
    <s v="Manual"/>
    <s v="6340-FP-4&quot;-C3-1301-N"/>
    <s v="4600027788-06340-201CA-00003"/>
    <m/>
    <m/>
  </r>
  <r>
    <n v="349"/>
    <x v="8"/>
    <s v="VMP"/>
    <m/>
    <s v="2.1/2&quot;-VMP-1302"/>
    <x v="2"/>
    <m/>
    <s v="Agua Contra Incendio (FP)"/>
    <m/>
    <m/>
    <s v="Manual"/>
    <s v="6340-FP-4&quot;-C3-1302-N"/>
    <s v="4600027788-06340-201CA-00003"/>
    <m/>
    <m/>
  </r>
  <r>
    <n v="350"/>
    <x v="2"/>
    <s v="VBB"/>
    <m/>
    <s v="1&quot;-VBB-1302"/>
    <x v="1"/>
    <m/>
    <s v="Agua Contra Incendio (FP)"/>
    <m/>
    <m/>
    <s v="Manual"/>
    <s v="6340-FP-4&quot;-C3-1302-N"/>
    <s v="4600027788-06340-201CA-00003"/>
    <m/>
    <m/>
  </r>
  <r>
    <n v="351"/>
    <x v="8"/>
    <s v="VMP"/>
    <m/>
    <s v="2.1/2&quot;-VMP-1303"/>
    <x v="2"/>
    <m/>
    <s v="Agua Contra Incendio (FP)"/>
    <m/>
    <m/>
    <s v="Manual"/>
    <s v="6340-FP-4&quot;-C3-1303-N"/>
    <s v="4600027788-06340-201CA-00003"/>
    <m/>
    <m/>
  </r>
  <r>
    <n v="352"/>
    <x v="2"/>
    <s v="VBB"/>
    <m/>
    <s v="1&quot;-VBB-1303"/>
    <x v="1"/>
    <m/>
    <s v="Agua Contra Incendio (FP)"/>
    <m/>
    <m/>
    <s v="Manual"/>
    <s v="6340-FP-4&quot;-C3-1303-N"/>
    <s v="4600027788-06340-201CA-00003"/>
    <m/>
    <m/>
  </r>
  <r>
    <n v="353"/>
    <x v="8"/>
    <s v="VMP"/>
    <m/>
    <s v="2.1/2&quot;-VMP-1304"/>
    <x v="2"/>
    <m/>
    <s v="Agua Contra Incendio (FP)"/>
    <m/>
    <m/>
    <s v="Manual"/>
    <s v="6340-FP-4&quot;-C3-1304-N"/>
    <s v="4600027788-06340-201CA-00003"/>
    <m/>
    <m/>
  </r>
  <r>
    <n v="354"/>
    <x v="2"/>
    <s v="VBB"/>
    <m/>
    <s v="1&quot;-VBB-1304"/>
    <x v="1"/>
    <m/>
    <s v="Agua Contra Incendio (FP)"/>
    <m/>
    <m/>
    <s v="Manual"/>
    <s v="6340-FP-4&quot;-C3-1304-N"/>
    <s v="4600027788-06340-201CA-00003"/>
    <m/>
    <m/>
  </r>
  <r>
    <n v="355"/>
    <x v="8"/>
    <s v="VMP"/>
    <m/>
    <s v="2.1/2&quot;-VMP-1305"/>
    <x v="2"/>
    <m/>
    <s v="Agua Contra Incendio (FP)"/>
    <m/>
    <m/>
    <s v="Manual"/>
    <s v="6340-FP-4&quot;-C3-1305-N"/>
    <s v="4600027788-06340-201CA-00003"/>
    <m/>
    <m/>
  </r>
  <r>
    <n v="356"/>
    <x v="2"/>
    <s v="VBB"/>
    <m/>
    <s v="1&quot;-VBB-1305"/>
    <x v="1"/>
    <m/>
    <s v="Agua Contra Incendio (FP)"/>
    <m/>
    <m/>
    <s v="Manual"/>
    <s v="6340-FP-4&quot;-C3-1305-N"/>
    <s v="4600027788-06340-201CA-00003"/>
    <m/>
    <m/>
  </r>
  <r>
    <n v="357"/>
    <x v="8"/>
    <s v="VMP"/>
    <m/>
    <s v="2.1/2&quot;-VMP-1306"/>
    <x v="2"/>
    <m/>
    <s v="Agua Contra Incendio (FP)"/>
    <m/>
    <m/>
    <s v="Manual"/>
    <s v="6340-FP-4&quot;-C3-1306-N"/>
    <s v="4600027788-06340-201CA-00003"/>
    <m/>
    <m/>
  </r>
  <r>
    <n v="358"/>
    <x v="2"/>
    <s v="VBB"/>
    <m/>
    <s v="1&quot;-VBB-1306"/>
    <x v="1"/>
    <m/>
    <s v="Agua Contra Incendio (FP)"/>
    <m/>
    <m/>
    <s v="Manual"/>
    <s v="6340-FP-4&quot;-C3-1306-N"/>
    <s v="4600027788-06340-201CA-00003"/>
    <m/>
    <m/>
  </r>
  <r>
    <n v="359"/>
    <x v="4"/>
    <s v="VCP"/>
    <m/>
    <s v="6&quot;-VCP-1441"/>
    <x v="8"/>
    <m/>
    <s v="Agua Contra Incendio (FP)"/>
    <m/>
    <m/>
    <s v="Manual"/>
    <s v="6340-FP-6&quot;-C5-1441-N"/>
    <s v="4600027788-06340-201CA-00003"/>
    <m/>
    <m/>
  </r>
  <r>
    <n v="360"/>
    <x v="4"/>
    <s v="VCP"/>
    <m/>
    <s v="6&quot;-VCP-1442"/>
    <x v="8"/>
    <m/>
    <s v="Agua Contra Incendio (FP)"/>
    <m/>
    <m/>
    <s v="Manual"/>
    <s v="6340-FP-6&quot;-C5-1442-N"/>
    <s v="4600027788-06340-201CA-00003"/>
    <m/>
    <m/>
  </r>
  <r>
    <n v="361"/>
    <x v="4"/>
    <s v="VCP"/>
    <m/>
    <s v="6&quot;-VCP-1443"/>
    <x v="8"/>
    <m/>
    <s v="Agua Contra Incendio (FP)"/>
    <m/>
    <m/>
    <s v="Manual"/>
    <s v="6340-FP-6&quot;-C5-1443-N"/>
    <s v="4600027788-06340-201CA-00003"/>
    <m/>
    <m/>
  </r>
  <r>
    <n v="362"/>
    <x v="4"/>
    <s v="VCP"/>
    <m/>
    <s v="6&quot;-VCP-1444"/>
    <x v="8"/>
    <m/>
    <s v="Agua Contra Incendio (FP)"/>
    <m/>
    <m/>
    <s v="Manual"/>
    <s v="6340-FP-6&quot;-C5-1444-N"/>
    <s v="4600027788-06340-201CA-00003"/>
    <m/>
    <m/>
  </r>
  <r>
    <n v="363"/>
    <x v="4"/>
    <s v="VCP"/>
    <m/>
    <s v="6&quot;-VCP-1445"/>
    <x v="8"/>
    <m/>
    <s v="Agua Contra Incendio (FP)"/>
    <m/>
    <m/>
    <s v="Manual"/>
    <s v="6340-FP-6&quot;-C5-1445-N"/>
    <s v="4600027788-06340-201CA-00003"/>
    <m/>
    <m/>
  </r>
  <r>
    <n v="364"/>
    <x v="4"/>
    <s v="VCP"/>
    <m/>
    <s v="6&quot;-VCP-1446"/>
    <x v="8"/>
    <m/>
    <s v="Agua Contra Incendio (FP)"/>
    <m/>
    <m/>
    <s v="Manual"/>
    <s v="6340-FP-6&quot;-C5-1446-N"/>
    <s v="4600027788-06340-201CA-00003"/>
    <m/>
    <m/>
  </r>
  <r>
    <n v="365"/>
    <x v="4"/>
    <s v="VCP"/>
    <m/>
    <s v="6&quot;-VCP-1447"/>
    <x v="8"/>
    <m/>
    <s v="Agua Contra Incendio (FP)"/>
    <m/>
    <m/>
    <s v="Manual"/>
    <s v="6340-FP-6&quot;-C5-1447-N"/>
    <s v="4600027788-06340-201CA-00003"/>
    <m/>
    <m/>
  </r>
  <r>
    <n v="366"/>
    <x v="8"/>
    <s v="VMP"/>
    <m/>
    <s v="2.1/2&quot;-VMP-1307"/>
    <x v="2"/>
    <m/>
    <s v="Agua Contra Incendio (FP)"/>
    <m/>
    <m/>
    <s v="Manual"/>
    <s v="6340-FP-4&quot;-C3-1307-N"/>
    <s v="4600027788-06340-201CA-00003"/>
    <m/>
    <m/>
  </r>
  <r>
    <n v="367"/>
    <x v="2"/>
    <s v="VBB"/>
    <m/>
    <s v="1&quot;-VBB-1307"/>
    <x v="1"/>
    <m/>
    <s v="Agua Contra Incendio (FP)"/>
    <m/>
    <m/>
    <s v="Manual"/>
    <s v="6340-FP-4&quot;-C3-1307-N"/>
    <s v="4600027788-06340-201CA-00003"/>
    <m/>
    <m/>
  </r>
  <r>
    <n v="368"/>
    <x v="8"/>
    <s v="VMP"/>
    <m/>
    <s v="2.1/2&quot;-VMP-1308"/>
    <x v="2"/>
    <m/>
    <s v="Agua Contra Incendio (FP)"/>
    <m/>
    <m/>
    <s v="Manual"/>
    <s v="6340-FP-4&quot;-C3-1308-N"/>
    <s v="4600027788-06340-201CA-00003"/>
    <m/>
    <m/>
  </r>
  <r>
    <n v="369"/>
    <x v="2"/>
    <s v="VBB"/>
    <m/>
    <s v="1&quot;-VBB-1308"/>
    <x v="1"/>
    <m/>
    <s v="Agua Contra Incendio (FP)"/>
    <m/>
    <m/>
    <s v="Manual"/>
    <s v="6340-FP-4&quot;-C3-1308-N"/>
    <s v="4600027788-06340-201CA-00003"/>
    <m/>
    <m/>
  </r>
  <r>
    <n v="370"/>
    <x v="8"/>
    <s v="VMP"/>
    <m/>
    <s v="2.1/2&quot;-VMP-1309"/>
    <x v="2"/>
    <m/>
    <s v="Agua Contra Incendio (FP)"/>
    <m/>
    <m/>
    <s v="Manual"/>
    <s v="6340-FP-4&quot;-C3-1309-N"/>
    <s v="4600027788-06340-201CA-00003"/>
    <m/>
    <m/>
  </r>
  <r>
    <n v="371"/>
    <x v="2"/>
    <s v="VBB"/>
    <m/>
    <s v="1&quot;-VBB-1309"/>
    <x v="1"/>
    <m/>
    <s v="Agua Contra Incendio (FP)"/>
    <m/>
    <m/>
    <s v="Manual"/>
    <s v="6340-FP-4&quot;-C3-1309-N"/>
    <s v="4600027788-06340-201CA-00003"/>
    <m/>
    <m/>
  </r>
  <r>
    <n v="372"/>
    <x v="4"/>
    <s v="VCP"/>
    <m/>
    <s v="6&quot;-VCP-1448"/>
    <x v="8"/>
    <m/>
    <s v="Agua Contra Incendio (FP)"/>
    <m/>
    <m/>
    <s v="Manual"/>
    <s v="6340-FP-6&quot;-C5-1448-N"/>
    <s v="4600027788-06340-201CA-00003"/>
    <m/>
    <m/>
  </r>
  <r>
    <n v="373"/>
    <x v="8"/>
    <s v="VMP"/>
    <m/>
    <s v="2.1/2&quot;-VMP-1248"/>
    <x v="2"/>
    <m/>
    <s v="Agua Contra Incendio (FP)"/>
    <m/>
    <m/>
    <s v="Manual"/>
    <s v="6340-FP-4&quot;-C3-1248-N"/>
    <s v="4600027788-06340-201CA-00004"/>
    <m/>
    <m/>
  </r>
  <r>
    <n v="374"/>
    <x v="2"/>
    <s v="VBB"/>
    <m/>
    <s v="1&quot;-VBB-1248"/>
    <x v="1"/>
    <m/>
    <s v="Agua Contra Incendio (FP)"/>
    <m/>
    <m/>
    <s v="Manual"/>
    <s v="6340-FP-4&quot;-C3-1248-N"/>
    <s v="4600027788-06340-201CA-00004"/>
    <m/>
    <m/>
  </r>
  <r>
    <n v="375"/>
    <x v="8"/>
    <s v="VMP"/>
    <m/>
    <s v="2.1/2&quot;-VMP-1249"/>
    <x v="2"/>
    <m/>
    <s v="Agua Contra Incendio (FP)"/>
    <m/>
    <m/>
    <s v="Manual"/>
    <s v="6340-FP-4&quot;-C3-1249-N"/>
    <s v="4600027788-06340-201CA-00004"/>
    <m/>
    <m/>
  </r>
  <r>
    <n v="376"/>
    <x v="2"/>
    <s v="VBB"/>
    <m/>
    <s v="1&quot;-VBB-1249"/>
    <x v="1"/>
    <m/>
    <s v="Agua Contra Incendio (FP)"/>
    <m/>
    <m/>
    <s v="Manual"/>
    <s v="6340-FP-4&quot;-C3-1249-N"/>
    <s v="4600027788-06340-201CA-00004"/>
    <m/>
    <m/>
  </r>
  <r>
    <n v="377"/>
    <x v="8"/>
    <s v="VMP"/>
    <m/>
    <s v="2.1/2&quot;-VMP-1250"/>
    <x v="2"/>
    <m/>
    <s v="Agua Contra Incendio (FP)"/>
    <m/>
    <m/>
    <s v="Manual"/>
    <s v="6340-FP-4&quot;-C3-1250-N"/>
    <s v="4600027788-06340-201CA-00004"/>
    <m/>
    <m/>
  </r>
  <r>
    <n v="378"/>
    <x v="2"/>
    <s v="VBB"/>
    <m/>
    <s v="1&quot;-VBB-1250"/>
    <x v="1"/>
    <m/>
    <s v="Agua Contra Incendio (FP)"/>
    <m/>
    <m/>
    <s v="Manual"/>
    <s v="6340-FP-4&quot;-C3-1250-N"/>
    <s v="4600027788-06340-201CA-00004"/>
    <m/>
    <m/>
  </r>
  <r>
    <n v="379"/>
    <x v="8"/>
    <s v="VMP"/>
    <m/>
    <s v="2.1/2&quot;-VMP-1251"/>
    <x v="2"/>
    <m/>
    <s v="Agua Contra Incendio (FP)"/>
    <m/>
    <m/>
    <s v="Manual"/>
    <s v="6340-FP-4&quot;-C3-1251-N"/>
    <s v="4600027788-06340-201CA-00004"/>
    <m/>
    <m/>
  </r>
  <r>
    <n v="380"/>
    <x v="2"/>
    <s v="VBB"/>
    <m/>
    <s v="1&quot;-VBB-1251"/>
    <x v="1"/>
    <m/>
    <s v="Agua Contra Incendio (FP)"/>
    <m/>
    <m/>
    <s v="Manual"/>
    <s v="6340-FP-4&quot;-C3-1251-N"/>
    <s v="4600027788-06340-201CA-00004"/>
    <m/>
    <m/>
  </r>
  <r>
    <n v="381"/>
    <x v="8"/>
    <s v="VMP"/>
    <m/>
    <s v="2.1/2&quot;-VMP-1252"/>
    <x v="2"/>
    <m/>
    <s v="Agua Contra Incendio (FP)"/>
    <m/>
    <m/>
    <s v="Manual"/>
    <s v="6340-FP-4&quot;-C3-1252-N"/>
    <s v="4600027788-06340-201CA-00004"/>
    <m/>
    <m/>
  </r>
  <r>
    <n v="382"/>
    <x v="2"/>
    <s v="VBB"/>
    <m/>
    <s v="1&quot;-VBB-1252"/>
    <x v="1"/>
    <m/>
    <s v="Agua Contra Incendio (FP)"/>
    <m/>
    <m/>
    <s v="Manual"/>
    <s v="6340-FP-4&quot;-C3-1252-N"/>
    <s v="4600027788-06340-201CA-00004"/>
    <m/>
    <m/>
  </r>
  <r>
    <n v="383"/>
    <x v="8"/>
    <s v="VMP"/>
    <m/>
    <s v="2.1/2&quot;-VMP-1253"/>
    <x v="2"/>
    <m/>
    <s v="Agua Contra Incendio (FP)"/>
    <m/>
    <m/>
    <s v="Manual"/>
    <s v="6340-FP-4&quot;-C3-1253-N"/>
    <s v="4600027788-06340-201CA-00004"/>
    <m/>
    <m/>
  </r>
  <r>
    <n v="384"/>
    <x v="2"/>
    <s v="VBB"/>
    <m/>
    <s v="1&quot;-VBB-1253"/>
    <x v="1"/>
    <m/>
    <s v="Agua Contra Incendio (FP)"/>
    <m/>
    <m/>
    <s v="Manual"/>
    <s v="6340-FP-4&quot;-C3-1253-N"/>
    <s v="4600027788-06340-201CA-00004"/>
    <m/>
    <m/>
  </r>
  <r>
    <n v="385"/>
    <x v="8"/>
    <s v="VMP"/>
    <m/>
    <s v="2.1/2&quot;-VMP-1254"/>
    <x v="2"/>
    <m/>
    <s v="Agua Contra Incendio (FP)"/>
    <m/>
    <m/>
    <s v="Manual"/>
    <s v="6340-FP-4&quot;-C3-1254-N"/>
    <s v="4600027788-06340-201CA-00004"/>
    <m/>
    <m/>
  </r>
  <r>
    <n v="386"/>
    <x v="2"/>
    <s v="VBB"/>
    <m/>
    <s v="1&quot;-VBB-1254"/>
    <x v="1"/>
    <m/>
    <s v="Agua Contra Incendio (FP)"/>
    <m/>
    <m/>
    <s v="Manual"/>
    <s v="6340-FP-4&quot;-C3-1254-N"/>
    <s v="4600027788-06340-201CA-00004"/>
    <m/>
    <m/>
  </r>
  <r>
    <n v="387"/>
    <x v="8"/>
    <s v="VMP"/>
    <m/>
    <s v="2.1/2&quot;-VMP-1255"/>
    <x v="2"/>
    <m/>
    <s v="Agua Contra Incendio (FP)"/>
    <m/>
    <m/>
    <s v="Manual"/>
    <s v="6340-FP-4&quot;-C3-1255-N"/>
    <s v="4600027788-06340-201CA-00004"/>
    <m/>
    <m/>
  </r>
  <r>
    <n v="388"/>
    <x v="2"/>
    <s v="VBB"/>
    <m/>
    <s v="1&quot;-VBB-1255"/>
    <x v="1"/>
    <m/>
    <s v="Agua Contra Incendio (FP)"/>
    <m/>
    <m/>
    <s v="Manual"/>
    <s v="6340-FP-4&quot;-C3-1255-N"/>
    <s v="4600027788-06340-201CA-00004"/>
    <m/>
    <m/>
  </r>
  <r>
    <n v="389"/>
    <x v="4"/>
    <s v="VCP"/>
    <m/>
    <s v="6&quot;-VCP-1419"/>
    <x v="8"/>
    <m/>
    <s v="Agua Contra Incendio (FP)"/>
    <m/>
    <m/>
    <s v="Manual"/>
    <s v="6340-FP-6&quot;-C5-1419-N"/>
    <s v="4600027788-06340-201CA-00004"/>
    <m/>
    <m/>
  </r>
  <r>
    <n v="390"/>
    <x v="4"/>
    <s v="VCP"/>
    <m/>
    <s v="6&quot;-VCP-1420"/>
    <x v="8"/>
    <m/>
    <s v="Agua Contra Incendio (FP)"/>
    <m/>
    <m/>
    <s v="Manual"/>
    <s v="6340-FP-6&quot;-C5-1420-N"/>
    <s v="4600027788-06340-201CA-00004"/>
    <m/>
    <m/>
  </r>
  <r>
    <n v="391"/>
    <x v="4"/>
    <s v="VCP"/>
    <m/>
    <s v="6&quot;-VCP-1421"/>
    <x v="8"/>
    <m/>
    <s v="Agua Contra Incendio (FP)"/>
    <m/>
    <m/>
    <s v="Manual"/>
    <s v="6340-FP-6&quot;-C5-1421-N"/>
    <s v="4600027788-06340-201CA-00004"/>
    <m/>
    <m/>
  </r>
  <r>
    <n v="392"/>
    <x v="4"/>
    <s v="VCP"/>
    <m/>
    <s v="6&quot;-VCP-1422"/>
    <x v="8"/>
    <m/>
    <s v="Agua Contra Incendio (FP)"/>
    <m/>
    <m/>
    <s v="Manual"/>
    <s v="6340-FP-6&quot;-C5-1422-N"/>
    <s v="4600027788-06340-201CA-00004"/>
    <m/>
    <m/>
  </r>
  <r>
    <n v="393"/>
    <x v="4"/>
    <s v="VCP"/>
    <m/>
    <s v="6&quot;-VCP-1418"/>
    <x v="8"/>
    <m/>
    <s v="Agua Contra Incendio (FP)"/>
    <m/>
    <m/>
    <s v="Manual"/>
    <s v="6340-FP-6&quot;-C5-1418-N"/>
    <s v="4600027788-06340-201CA-00004"/>
    <m/>
    <m/>
  </r>
  <r>
    <n v="394"/>
    <x v="8"/>
    <s v="VMP"/>
    <m/>
    <s v="2.1/2&quot;-VMP-1246"/>
    <x v="2"/>
    <m/>
    <s v="Agua Contra Incendio (FP)"/>
    <m/>
    <m/>
    <s v="Manual"/>
    <s v="6340-FP-4&quot;-C5-1246-N"/>
    <s v="4600027788-06340-201CA-00004"/>
    <m/>
    <m/>
  </r>
  <r>
    <n v="395"/>
    <x v="2"/>
    <s v="VBB"/>
    <m/>
    <s v="1&quot;-VBB-1246"/>
    <x v="1"/>
    <m/>
    <s v="Agua Contra Incendio (FP)"/>
    <m/>
    <m/>
    <s v="Manual"/>
    <s v="6340-FP-4&quot;-C5-1246-N"/>
    <s v="4600027788-06340-201CA-00004"/>
    <m/>
    <m/>
  </r>
  <r>
    <n v="396"/>
    <x v="8"/>
    <s v="VMP"/>
    <m/>
    <s v="2.1/2&quot;-VMP-1247"/>
    <x v="2"/>
    <m/>
    <s v="Agua Contra Incendio (FP)"/>
    <m/>
    <m/>
    <s v="Manual"/>
    <s v="6340-FP-4&quot;-C5-1247-N"/>
    <s v="4600027788-06340-201CA-00004"/>
    <m/>
    <m/>
  </r>
  <r>
    <n v="397"/>
    <x v="2"/>
    <s v="VBB"/>
    <m/>
    <s v="1&quot;-VBB-1247"/>
    <x v="1"/>
    <m/>
    <s v="Agua Contra Incendio (FP)"/>
    <m/>
    <m/>
    <s v="Manual"/>
    <s v="6340-FP-4&quot;-C5-1247-N"/>
    <s v="4600027788-06340-201CA-00004"/>
    <m/>
    <m/>
  </r>
  <r>
    <n v="398"/>
    <x v="8"/>
    <s v="VMP"/>
    <m/>
    <s v="2.1/2&quot;-VMP-1242"/>
    <x v="2"/>
    <m/>
    <s v="Agua Contra Incendio (FP)"/>
    <m/>
    <m/>
    <s v="Manual"/>
    <s v="6340-FP-4&quot;-C5-1242-N"/>
    <s v="4600027788-06340-201CA-00004"/>
    <m/>
    <m/>
  </r>
  <r>
    <n v="399"/>
    <x v="2"/>
    <s v="VBB"/>
    <m/>
    <s v="1&quot;-VBB-1242"/>
    <x v="1"/>
    <m/>
    <s v="Agua Contra Incendio (FP)"/>
    <m/>
    <m/>
    <s v="Manual"/>
    <s v="6340-FP-4&quot;-C5-1242-N"/>
    <s v="4600027788-06340-201CA-00004"/>
    <m/>
    <m/>
  </r>
  <r>
    <n v="400"/>
    <x v="8"/>
    <s v="VMP"/>
    <m/>
    <s v="2.1/2&quot;-VMP-1243"/>
    <x v="2"/>
    <m/>
    <s v="Agua Contra Incendio (FP)"/>
    <m/>
    <m/>
    <s v="Manual"/>
    <s v="6340-FP-4&quot;-C5-1243-N"/>
    <s v="4600027788-06340-201CA-00004"/>
    <m/>
    <m/>
  </r>
  <r>
    <n v="401"/>
    <x v="2"/>
    <s v="VBB"/>
    <m/>
    <s v="1&quot;-VBB-1243"/>
    <x v="1"/>
    <m/>
    <s v="Agua Contra Incendio (FP)"/>
    <m/>
    <m/>
    <s v="Manual"/>
    <s v="6340-FP-4&quot;-C5-1243-N"/>
    <s v="4600027788-06340-201CA-00004"/>
    <m/>
    <m/>
  </r>
  <r>
    <n v="402"/>
    <x v="8"/>
    <s v="VMP"/>
    <m/>
    <s v="2.1/2&quot;-VMP-1244"/>
    <x v="2"/>
    <m/>
    <s v="Agua Contra Incendio (FP)"/>
    <m/>
    <m/>
    <s v="Manual"/>
    <s v="6340-FP-4&quot;-C5-1244-N"/>
    <s v="4600027788-06340-201CA-00004"/>
    <m/>
    <m/>
  </r>
  <r>
    <n v="403"/>
    <x v="2"/>
    <s v="VBB"/>
    <m/>
    <s v="1&quot;-VBB-1244"/>
    <x v="1"/>
    <m/>
    <s v="Agua Contra Incendio (FP)"/>
    <m/>
    <m/>
    <s v="Manual"/>
    <s v="6340-FP-4&quot;-C5-1244-N"/>
    <s v="4600027788-06340-201CA-00004"/>
    <m/>
    <m/>
  </r>
  <r>
    <n v="404"/>
    <x v="8"/>
    <s v="VMP"/>
    <m/>
    <s v="2.1/2&quot;-VMP-1245"/>
    <x v="2"/>
    <m/>
    <s v="Agua Contra Incendio (FP)"/>
    <m/>
    <m/>
    <s v="Manual"/>
    <s v="6340-FP-4&quot;-C5-1245-N"/>
    <s v="4600027788-06340-201CA-00004"/>
    <m/>
    <m/>
  </r>
  <r>
    <n v="405"/>
    <x v="2"/>
    <s v="VBB"/>
    <m/>
    <s v="1&quot;-VBB-1245"/>
    <x v="1"/>
    <m/>
    <s v="Agua Contra Incendio (FP)"/>
    <m/>
    <m/>
    <s v="Manual"/>
    <s v="6340-FP-4&quot;-C5-1245-N"/>
    <s v="4600027788-06340-201CA-00004"/>
    <m/>
    <m/>
  </r>
  <r>
    <n v="406"/>
    <x v="4"/>
    <s v="VCP"/>
    <m/>
    <s v="6&quot;-VCP-1416"/>
    <x v="8"/>
    <m/>
    <s v="Agua Contra Incendio (FP)"/>
    <m/>
    <m/>
    <s v="Manual"/>
    <s v="6340-FP-6&quot;-C5-1416-N"/>
    <s v="4600027788-06340-201CA-00004"/>
    <m/>
    <m/>
  </r>
  <r>
    <n v="407"/>
    <x v="4"/>
    <s v="VCP"/>
    <m/>
    <s v="6&quot;-VCP-1417"/>
    <x v="8"/>
    <m/>
    <s v="Agua Contra Incendio (FP)"/>
    <m/>
    <m/>
    <s v="Manual"/>
    <s v="6340-FP-6&quot;-C5-1417-N"/>
    <s v="4600027788-06340-201CA-00004"/>
    <m/>
    <m/>
  </r>
  <r>
    <n v="408"/>
    <x v="8"/>
    <s v="VMP"/>
    <m/>
    <s v="2.1/2&quot;-VMP-1241"/>
    <x v="2"/>
    <m/>
    <s v="Agua Contra Incendio (FP)"/>
    <m/>
    <m/>
    <s v="Manual"/>
    <s v="6340-FP-4&quot;-C3-1241-N"/>
    <s v="4600027788-06340-201CA-00004"/>
    <m/>
    <m/>
  </r>
  <r>
    <n v="409"/>
    <x v="2"/>
    <s v="VBB"/>
    <m/>
    <s v="1&quot;-VBB-1241"/>
    <x v="1"/>
    <m/>
    <s v="Agua Contra Incendio (FP)"/>
    <m/>
    <m/>
    <s v="Manual"/>
    <s v="6340-FP-4&quot;-C3-1241-N"/>
    <s v="4600027788-06340-201CA-00004"/>
    <m/>
    <m/>
  </r>
  <r>
    <n v="410"/>
    <x v="8"/>
    <s v="VMP"/>
    <m/>
    <s v="2.1/2&quot;-VMP-1240"/>
    <x v="2"/>
    <m/>
    <s v="Agua Contra Incendio (FP)"/>
    <m/>
    <m/>
    <s v="Manual"/>
    <s v="6340-FP-4&quot;-C5-1240-N"/>
    <s v="4600027788-06340-201CA-00004"/>
    <m/>
    <m/>
  </r>
  <r>
    <n v="411"/>
    <x v="2"/>
    <s v="VBB"/>
    <m/>
    <s v="1&quot;-VBB-1240"/>
    <x v="1"/>
    <m/>
    <s v="Agua Contra Incendio (FP)"/>
    <m/>
    <m/>
    <s v="Manual"/>
    <s v="6340-FP-4&quot;-C5-1240-N"/>
    <s v="4600027788-06340-201CA-00004"/>
    <m/>
    <m/>
  </r>
  <r>
    <n v="412"/>
    <x v="8"/>
    <s v="VMP"/>
    <m/>
    <s v="2.1/2&quot;-VMP-1239"/>
    <x v="2"/>
    <m/>
    <s v="Agua Contra Incendio (FP)"/>
    <m/>
    <m/>
    <s v="Manual"/>
    <s v="6340-FP-4&quot;-C3-1239-N"/>
    <s v="4600027788-06340-201CA-00004"/>
    <m/>
    <m/>
  </r>
  <r>
    <n v="413"/>
    <x v="2"/>
    <s v="VBB"/>
    <m/>
    <s v="1&quot;-VBB-1239"/>
    <x v="1"/>
    <m/>
    <s v="Agua Contra Incendio (FP)"/>
    <m/>
    <m/>
    <s v="Manual"/>
    <s v="6340-FP-4&quot;-C3-1239-N"/>
    <s v="4600027788-06340-201CA-00004"/>
    <m/>
    <m/>
  </r>
  <r>
    <n v="414"/>
    <x v="8"/>
    <s v="VMP"/>
    <m/>
    <s v="2.1/2&quot;-VMP-1238"/>
    <x v="2"/>
    <m/>
    <s v="Agua Contra Incendio (FP)"/>
    <m/>
    <m/>
    <s v="Manual"/>
    <s v="6340-FP-4&quot;-C5-1238-N"/>
    <s v="4600027788-06340-201CA-00004"/>
    <m/>
    <m/>
  </r>
  <r>
    <n v="415"/>
    <x v="2"/>
    <s v="VBB"/>
    <m/>
    <s v="1&quot;-VBB-1238"/>
    <x v="1"/>
    <m/>
    <s v="Agua Contra Incendio (FP)"/>
    <m/>
    <m/>
    <s v="Manual"/>
    <s v="6340-FP-4&quot;-C5-1238-N"/>
    <s v="4600027788-06340-201CA-00004"/>
    <m/>
    <m/>
  </r>
  <r>
    <n v="416"/>
    <x v="8"/>
    <s v="VMP"/>
    <m/>
    <s v="2.1/2&quot;-VMP-1237"/>
    <x v="2"/>
    <m/>
    <s v="Agua Contra Incendio (FP)"/>
    <m/>
    <m/>
    <s v="Manual"/>
    <s v="6340-FP-4&quot;-C5-1237-N"/>
    <s v="4600027788-06340-201CA-00004"/>
    <m/>
    <m/>
  </r>
  <r>
    <n v="417"/>
    <x v="2"/>
    <s v="VBB"/>
    <m/>
    <s v="1&quot;-VBB-1237"/>
    <x v="1"/>
    <m/>
    <s v="Agua Contra Incendio (FP)"/>
    <m/>
    <m/>
    <s v="Manual"/>
    <s v="6340-FP-4&quot;-C5-1237-N"/>
    <s v="4600027788-06340-201CA-00004"/>
    <m/>
    <m/>
  </r>
  <r>
    <n v="418"/>
    <x v="8"/>
    <s v="VMP"/>
    <m/>
    <s v="2.1/2&quot;-VMP-1200"/>
    <x v="2"/>
    <m/>
    <s v="Agua Contra Incendio (FP)"/>
    <m/>
    <m/>
    <s v="Manual"/>
    <s v="6340-FP-4&quot;-C5-1200-N"/>
    <s v="4600027788-06340-201CA-00005"/>
    <m/>
    <m/>
  </r>
  <r>
    <n v="419"/>
    <x v="2"/>
    <s v="VBB"/>
    <m/>
    <s v="1&quot;-VBB-1200"/>
    <x v="1"/>
    <m/>
    <s v="Agua Contra Incendio (FP)"/>
    <m/>
    <m/>
    <s v="Manual"/>
    <s v="6340-FP-4&quot;-C5-1200-N"/>
    <s v="4600027788-06340-201CA-00005"/>
    <m/>
    <m/>
  </r>
  <r>
    <n v="420"/>
    <x v="8"/>
    <s v="VMP"/>
    <m/>
    <s v="2.1/2&quot;-VMP-1201"/>
    <x v="2"/>
    <m/>
    <s v="Agua Contra Incendio (FP)"/>
    <m/>
    <m/>
    <s v="Manual"/>
    <s v="6340-FP-4&quot;-C5-1201-N"/>
    <s v="4600027788-06340-201CA-00005"/>
    <m/>
    <m/>
  </r>
  <r>
    <n v="421"/>
    <x v="2"/>
    <s v="VBB"/>
    <m/>
    <s v="1&quot;-VBB-1201"/>
    <x v="1"/>
    <m/>
    <s v="Agua Contra Incendio (FP)"/>
    <m/>
    <m/>
    <s v="Manual"/>
    <s v="6340-FP-4&quot;-C5-1201-N"/>
    <s v="4600027788-06340-201CA-00005"/>
    <m/>
    <m/>
  </r>
  <r>
    <n v="422"/>
    <x v="8"/>
    <s v="VMP"/>
    <m/>
    <s v="2.1/2&quot;-VMP-1202"/>
    <x v="2"/>
    <m/>
    <s v="Agua Contra Incendio (FP)"/>
    <m/>
    <m/>
    <s v="Manual"/>
    <s v="6340-FP-4&quot;-C5-1202-N"/>
    <s v="4600027788-06340-201CA-00005"/>
    <m/>
    <m/>
  </r>
  <r>
    <n v="423"/>
    <x v="2"/>
    <s v="VBB"/>
    <m/>
    <s v="1&quot;-VBB-1202"/>
    <x v="1"/>
    <m/>
    <s v="Agua Contra Incendio (FP)"/>
    <m/>
    <m/>
    <s v="Manual"/>
    <s v="6340-FP-4&quot;-C5-1202-N"/>
    <s v="4600027788-06340-201CA-00005"/>
    <m/>
    <m/>
  </r>
  <r>
    <n v="424"/>
    <x v="8"/>
    <s v="VMP"/>
    <m/>
    <s v="2.1/2&quot;-VMP-1203"/>
    <x v="2"/>
    <m/>
    <s v="Agua Contra Incendio (FP)"/>
    <m/>
    <m/>
    <s v="Manual"/>
    <s v="6340-FP-4&quot;-C5-1203-N"/>
    <s v="4600027788-06340-201CA-00005"/>
    <m/>
    <m/>
  </r>
  <r>
    <n v="425"/>
    <x v="2"/>
    <s v="VBB"/>
    <m/>
    <s v="1&quot;-VBB-1203"/>
    <x v="1"/>
    <m/>
    <s v="Agua Contra Incendio (FP)"/>
    <m/>
    <m/>
    <s v="Manual"/>
    <s v="6340-FP-4&quot;-C5-1203-N"/>
    <s v="4600027788-06340-201CA-00005"/>
    <m/>
    <m/>
  </r>
  <r>
    <n v="426"/>
    <x v="8"/>
    <s v="VMP"/>
    <m/>
    <s v="2.1/2&quot;-VMP-1204"/>
    <x v="2"/>
    <m/>
    <s v="Agua Contra Incendio (FP)"/>
    <m/>
    <m/>
    <s v="Manual"/>
    <s v="6340-FP-4&quot;-C5-1204-N"/>
    <s v="4600027788-06340-201CA-00005"/>
    <m/>
    <m/>
  </r>
  <r>
    <n v="427"/>
    <x v="2"/>
    <s v="VBB"/>
    <m/>
    <s v="1&quot;-VBB-1204"/>
    <x v="1"/>
    <m/>
    <s v="Agua Contra Incendio (FP)"/>
    <m/>
    <m/>
    <s v="Manual"/>
    <s v="6340-FP-4&quot;-C5-1204-N"/>
    <s v="4600027788-06340-201CA-00005"/>
    <m/>
    <m/>
  </r>
  <r>
    <n v="428"/>
    <x v="8"/>
    <s v="VMP"/>
    <m/>
    <s v="2.1/2&quot;-VMP-1205"/>
    <x v="2"/>
    <m/>
    <s v="Agua Contra Incendio (FP)"/>
    <m/>
    <m/>
    <s v="Manual"/>
    <s v="6340-FP-4&quot;-C5-1205-N"/>
    <s v="4600027788-06340-201CA-00005"/>
    <m/>
    <m/>
  </r>
  <r>
    <n v="429"/>
    <x v="2"/>
    <s v="VBB"/>
    <m/>
    <s v="1&quot;-VBB-1205"/>
    <x v="1"/>
    <m/>
    <s v="Agua Contra Incendio (FP)"/>
    <m/>
    <m/>
    <s v="Manual"/>
    <s v="6340-FP-4&quot;-C5-1205-N"/>
    <s v="4600027788-06340-201CA-00005"/>
    <m/>
    <m/>
  </r>
  <r>
    <n v="430"/>
    <x v="8"/>
    <s v="VMP"/>
    <m/>
    <s v="2.1/2&quot;-VMP-1206"/>
    <x v="2"/>
    <m/>
    <s v="Agua Contra Incendio (FP)"/>
    <m/>
    <m/>
    <s v="Manual"/>
    <s v="6340-FP-4&quot;-C5-1206-N"/>
    <s v="4600027788-06340-201CA-00005"/>
    <m/>
    <m/>
  </r>
  <r>
    <n v="431"/>
    <x v="2"/>
    <s v="VBB"/>
    <m/>
    <s v="1&quot;-VBB-1206"/>
    <x v="1"/>
    <m/>
    <s v="Agua Contra Incendio (FP)"/>
    <m/>
    <m/>
    <s v="Manual"/>
    <s v="6340-FP-4&quot;-C5-1206-N"/>
    <s v="4600027788-06340-201CA-00005"/>
    <m/>
    <m/>
  </r>
  <r>
    <n v="432"/>
    <x v="8"/>
    <s v="VMP"/>
    <m/>
    <s v="2.1/2&quot;-VMP-1207"/>
    <x v="2"/>
    <m/>
    <s v="Agua Contra Incendio (FP)"/>
    <m/>
    <m/>
    <s v="Manual"/>
    <s v="6340-FP-4&quot;-C5-1207-N"/>
    <s v="4600027788-06340-201CA-00005"/>
    <m/>
    <m/>
  </r>
  <r>
    <n v="433"/>
    <x v="2"/>
    <s v="VBB"/>
    <m/>
    <s v="1&quot;-VBB-1207"/>
    <x v="1"/>
    <m/>
    <s v="Agua Contra Incendio (FP)"/>
    <m/>
    <m/>
    <s v="Manual"/>
    <s v="6340-FP-4&quot;-C5-1207-N"/>
    <s v="4600027788-06340-201CA-00005"/>
    <m/>
    <m/>
  </r>
  <r>
    <n v="434"/>
    <x v="8"/>
    <s v="VMP"/>
    <m/>
    <s v="2.1/2&quot;-VMP-1208"/>
    <x v="2"/>
    <m/>
    <s v="Agua Contra Incendio (FP)"/>
    <m/>
    <m/>
    <s v="Manual"/>
    <s v="6340-FP-4&quot;-C5-1208-N"/>
    <s v="4600027788-06340-201CA-00005"/>
    <m/>
    <m/>
  </r>
  <r>
    <n v="435"/>
    <x v="2"/>
    <s v="VBB"/>
    <m/>
    <s v="1&quot;-VBB-1208"/>
    <x v="1"/>
    <m/>
    <s v="Agua Contra Incendio (FP)"/>
    <m/>
    <m/>
    <s v="Manual"/>
    <s v="6340-FP-4&quot;-C5-1208-N"/>
    <s v="4600027788-06340-201CA-00005"/>
    <m/>
    <m/>
  </r>
  <r>
    <n v="436"/>
    <x v="8"/>
    <s v="VMP"/>
    <m/>
    <s v="2.1/2&quot;-VMP-1209"/>
    <x v="2"/>
    <m/>
    <s v="Agua Contra Incendio (FP)"/>
    <m/>
    <m/>
    <s v="Manual"/>
    <s v="6340-FP-4&quot;-C5-1209-N"/>
    <s v="4600027788-06340-201CA-00005"/>
    <m/>
    <m/>
  </r>
  <r>
    <n v="437"/>
    <x v="2"/>
    <s v="VBB"/>
    <m/>
    <s v="1&quot;-VBB-1209"/>
    <x v="1"/>
    <m/>
    <s v="Agua Contra Incendio (FP)"/>
    <m/>
    <m/>
    <s v="Manual"/>
    <s v="6340-FP-4&quot;-C5-1209-N"/>
    <s v="4600027788-06340-201CA-00005"/>
    <m/>
    <m/>
  </r>
  <r>
    <n v="438"/>
    <x v="8"/>
    <s v="VMP"/>
    <m/>
    <s v="2.1/2&quot;-VMP-1210"/>
    <x v="2"/>
    <m/>
    <s v="Agua Contra Incendio (FP)"/>
    <m/>
    <m/>
    <s v="Manual"/>
    <s v="6340-FP-4&quot;-C5-1210-N"/>
    <s v="4600027788-06340-201CA-00005"/>
    <m/>
    <m/>
  </r>
  <r>
    <n v="439"/>
    <x v="2"/>
    <s v="VBB"/>
    <m/>
    <s v="1&quot;-VBB-1210"/>
    <x v="1"/>
    <m/>
    <s v="Agua Contra Incendio (FP)"/>
    <m/>
    <m/>
    <s v="Manual"/>
    <s v="6340-FP-4&quot;-C5-1210-N"/>
    <s v="4600027788-06340-201CA-00005"/>
    <m/>
    <m/>
  </r>
  <r>
    <n v="440"/>
    <x v="8"/>
    <s v="VMP"/>
    <m/>
    <s v="2.1/2&quot;-VMP-1211"/>
    <x v="2"/>
    <m/>
    <s v="Agua Contra Incendio (FP)"/>
    <m/>
    <m/>
    <s v="Manual"/>
    <s v="6340-FP-4&quot;-C5-1211-N"/>
    <s v="4600027788-06340-201CA-00005"/>
    <m/>
    <m/>
  </r>
  <r>
    <n v="441"/>
    <x v="2"/>
    <s v="VBB"/>
    <m/>
    <s v="1&quot;-VBB-1211"/>
    <x v="1"/>
    <m/>
    <s v="Agua Contra Incendio (FP)"/>
    <m/>
    <m/>
    <s v="Manual"/>
    <s v="6340-FP-4&quot;-C5-1211-N"/>
    <s v="4600027788-06340-201CA-00005"/>
    <m/>
    <m/>
  </r>
  <r>
    <n v="442"/>
    <x v="8"/>
    <s v="VMP"/>
    <m/>
    <s v="2.1/2&quot;-VMP-1212"/>
    <x v="2"/>
    <m/>
    <s v="Agua Contra Incendio (FP)"/>
    <m/>
    <m/>
    <s v="Manual"/>
    <s v="6340-FP-4&quot;-C5-1212-N"/>
    <s v="4600027788-06340-201CA-00005"/>
    <m/>
    <m/>
  </r>
  <r>
    <n v="443"/>
    <x v="2"/>
    <s v="VBB"/>
    <m/>
    <s v="1&quot;-VBB-1212"/>
    <x v="1"/>
    <m/>
    <s v="Agua Contra Incendio (FP)"/>
    <m/>
    <m/>
    <s v="Manual"/>
    <s v="6340-FP-4&quot;-C5-1212-N"/>
    <s v="4600027788-06340-201CA-00005"/>
    <m/>
    <m/>
  </r>
  <r>
    <n v="444"/>
    <x v="8"/>
    <s v="VMP"/>
    <m/>
    <s v="2.1/2&quot;-VMP-1213"/>
    <x v="2"/>
    <m/>
    <s v="Agua Contra Incendio (FP)"/>
    <m/>
    <m/>
    <s v="Manual"/>
    <s v="6340-FP-4&quot;-C5-1213-N"/>
    <s v="4600027788-06340-201CA-00005"/>
    <m/>
    <m/>
  </r>
  <r>
    <n v="445"/>
    <x v="2"/>
    <s v="VBB"/>
    <m/>
    <s v="1&quot;-VBB-1213"/>
    <x v="1"/>
    <m/>
    <s v="Agua Contra Incendio (FP)"/>
    <m/>
    <m/>
    <s v="Manual"/>
    <s v="6340-FP-4&quot;-C5-1213-N"/>
    <s v="4600027788-06340-201CA-00005"/>
    <m/>
    <m/>
  </r>
  <r>
    <n v="446"/>
    <x v="8"/>
    <s v="VMP"/>
    <m/>
    <s v="2.1/2&quot;-VMP-1214"/>
    <x v="2"/>
    <m/>
    <s v="Agua Contra Incendio (FP)"/>
    <m/>
    <m/>
    <s v="Manual"/>
    <s v="6340-FP-4&quot;-C5-1214-N"/>
    <s v="4600027788-06340-201CA-00005"/>
    <m/>
    <m/>
  </r>
  <r>
    <n v="447"/>
    <x v="2"/>
    <s v="VBB"/>
    <m/>
    <s v="1&quot;-VBB-1214"/>
    <x v="1"/>
    <m/>
    <s v="Agua Contra Incendio (FP)"/>
    <m/>
    <m/>
    <s v="Manual"/>
    <s v="6340-FP-4&quot;-C5-1214-N"/>
    <s v="4600027788-06340-201CA-00005"/>
    <m/>
    <m/>
  </r>
  <r>
    <n v="448"/>
    <x v="8"/>
    <s v="VMP"/>
    <m/>
    <s v="2.1/2&quot;-VMP-1215"/>
    <x v="2"/>
    <m/>
    <s v="Agua Contra Incendio (FP)"/>
    <m/>
    <m/>
    <s v="Manual"/>
    <s v="6340-FP-4&quot;-C5-1215-N"/>
    <s v="4600027788-06340-201CA-00005"/>
    <m/>
    <m/>
  </r>
  <r>
    <n v="449"/>
    <x v="2"/>
    <s v="VBB"/>
    <m/>
    <s v="1&quot;-VBB-1215"/>
    <x v="1"/>
    <m/>
    <s v="Agua Contra Incendio (FP)"/>
    <m/>
    <m/>
    <s v="Manual"/>
    <s v="6340-FP-4&quot;-C5-1215-N"/>
    <s v="4600027788-06340-201CA-00005"/>
    <m/>
    <m/>
  </r>
  <r>
    <n v="450"/>
    <x v="8"/>
    <s v="VMP"/>
    <m/>
    <s v="2.1/2&quot;-VMP-1216"/>
    <x v="2"/>
    <m/>
    <s v="Agua Contra Incendio (FP)"/>
    <m/>
    <m/>
    <s v="Manual"/>
    <s v="6340-FP-4&quot;-C5-1216-N"/>
    <s v="4600027788-06340-201CA-00005"/>
    <m/>
    <m/>
  </r>
  <r>
    <n v="451"/>
    <x v="2"/>
    <s v="VBB"/>
    <m/>
    <s v="1&quot;-VBB-1216"/>
    <x v="1"/>
    <m/>
    <s v="Agua Contra Incendio (FP)"/>
    <m/>
    <m/>
    <s v="Manual"/>
    <s v="6340-FP-4&quot;-C5-1216-N"/>
    <s v="4600027788-06340-201CA-00005"/>
    <m/>
    <m/>
  </r>
  <r>
    <n v="452"/>
    <x v="8"/>
    <s v="VMP"/>
    <m/>
    <s v="2.1/2&quot;-VMP-1217"/>
    <x v="2"/>
    <m/>
    <s v="Agua Contra Incendio (FP)"/>
    <m/>
    <m/>
    <s v="Manual"/>
    <s v="6340-FP-4&quot;-C5-1217-N"/>
    <s v="4600027788-06340-201CA-00005"/>
    <m/>
    <m/>
  </r>
  <r>
    <n v="453"/>
    <x v="2"/>
    <s v="VBB"/>
    <m/>
    <s v="1&quot;-VBB-1217"/>
    <x v="1"/>
    <m/>
    <s v="Agua Contra Incendio (FP)"/>
    <m/>
    <m/>
    <s v="Manual"/>
    <s v="6340-FP-4&quot;-C5-1217-N"/>
    <s v="4600027788-06340-201CA-00005"/>
    <m/>
    <m/>
  </r>
  <r>
    <n v="454"/>
    <x v="8"/>
    <s v="VMP"/>
    <m/>
    <s v="2.1/2&quot;-VMP-1218"/>
    <x v="2"/>
    <m/>
    <s v="Agua Contra Incendio (FP)"/>
    <m/>
    <m/>
    <s v="Manual"/>
    <s v="6340-FP-4&quot;-C5-1218-N"/>
    <s v="4600027788-06340-201CA-00005"/>
    <m/>
    <m/>
  </r>
  <r>
    <n v="455"/>
    <x v="2"/>
    <s v="VBB"/>
    <m/>
    <s v="1&quot;-VBB-1218"/>
    <x v="1"/>
    <m/>
    <s v="Agua Contra Incendio (FP)"/>
    <m/>
    <m/>
    <s v="Manual"/>
    <s v="6340-FP-4&quot;-C5-1218-N"/>
    <s v="4600027788-06340-201CA-00005"/>
    <m/>
    <m/>
  </r>
  <r>
    <n v="456"/>
    <x v="8"/>
    <s v="VMP"/>
    <m/>
    <s v="2.1/2&quot;-VMP-1219"/>
    <x v="2"/>
    <m/>
    <s v="Agua Contra Incendio (FP)"/>
    <m/>
    <m/>
    <s v="Manual"/>
    <s v="6340-FP-4&quot;-C5-1219-N"/>
    <s v="4600027788-06340-201CA-00005"/>
    <m/>
    <m/>
  </r>
  <r>
    <n v="457"/>
    <x v="2"/>
    <s v="VBB"/>
    <m/>
    <s v="1&quot;-VBB-1219"/>
    <x v="1"/>
    <m/>
    <s v="Agua Contra Incendio (FP)"/>
    <m/>
    <m/>
    <s v="Manual"/>
    <s v="6340-FP-4&quot;-C5-1219-N"/>
    <s v="4600027788-06340-201CA-00005"/>
    <m/>
    <m/>
  </r>
  <r>
    <n v="458"/>
    <x v="8"/>
    <s v="VMP"/>
    <m/>
    <s v="2.1/2&quot;-VMP-1220"/>
    <x v="2"/>
    <m/>
    <s v="Agua Contra Incendio (FP)"/>
    <m/>
    <m/>
    <s v="Manual"/>
    <s v="6340-FP-4&quot;-C5-1220-N"/>
    <s v="4600027788-06340-201CA-00005"/>
    <m/>
    <m/>
  </r>
  <r>
    <n v="459"/>
    <x v="2"/>
    <s v="VBB"/>
    <m/>
    <s v="1&quot;-VBB-1220"/>
    <x v="1"/>
    <m/>
    <s v="Agua Contra Incendio (FP)"/>
    <m/>
    <m/>
    <s v="Manual"/>
    <s v="6340-FP-4&quot;-C5-1220-N"/>
    <s v="4600027788-06340-201CA-00005"/>
    <m/>
    <m/>
  </r>
  <r>
    <n v="460"/>
    <x v="8"/>
    <s v="VMP"/>
    <m/>
    <s v="2.1/2&quot;-VMP-1221"/>
    <x v="2"/>
    <m/>
    <s v="Agua Contra Incendio (FP)"/>
    <m/>
    <m/>
    <s v="Manual"/>
    <s v="6340-FP-4&quot;-C5-1221-N"/>
    <s v="4600027788-06340-201CA-00005"/>
    <m/>
    <m/>
  </r>
  <r>
    <n v="461"/>
    <x v="2"/>
    <s v="VBB"/>
    <m/>
    <s v="1&quot;-VBB-1221"/>
    <x v="1"/>
    <m/>
    <s v="Agua Contra Incendio (FP)"/>
    <m/>
    <m/>
    <s v="Manual"/>
    <s v="6340-FP-4&quot;-C5-1221-N"/>
    <s v="4600027788-06340-201CA-00005"/>
    <m/>
    <m/>
  </r>
  <r>
    <n v="462"/>
    <x v="8"/>
    <s v="VMP"/>
    <m/>
    <s v="2.1/2&quot;-VMP-1222"/>
    <x v="2"/>
    <m/>
    <s v="Agua Contra Incendio (FP)"/>
    <m/>
    <m/>
    <s v="Manual"/>
    <s v="6340-FP-4&quot;-C5-1222-N"/>
    <s v="4600027788-06340-201CA-00005"/>
    <m/>
    <m/>
  </r>
  <r>
    <n v="463"/>
    <x v="2"/>
    <s v="VBB"/>
    <m/>
    <s v="1&quot;-VBB-1222"/>
    <x v="1"/>
    <m/>
    <s v="Agua Contra Incendio (FP)"/>
    <m/>
    <m/>
    <s v="Manual"/>
    <s v="6340-FP-4&quot;-C5-1222-N"/>
    <s v="4600027788-06340-201CA-00005"/>
    <m/>
    <m/>
  </r>
  <r>
    <n v="464"/>
    <x v="8"/>
    <s v="VMP"/>
    <m/>
    <s v="2.1/2&quot;-VMP-1223"/>
    <x v="2"/>
    <m/>
    <s v="Agua Contra Incendio (FP)"/>
    <m/>
    <m/>
    <s v="Manual"/>
    <s v="6340-FP-4&quot;-C5-1223-N"/>
    <s v="4600027788-06340-201CA-00005"/>
    <m/>
    <m/>
  </r>
  <r>
    <n v="465"/>
    <x v="2"/>
    <s v="VBB"/>
    <m/>
    <s v="1&quot;-VBB-1223"/>
    <x v="1"/>
    <m/>
    <s v="Agua Contra Incendio (FP)"/>
    <m/>
    <m/>
    <s v="Manual"/>
    <s v="6340-FP-4&quot;-C5-1223-N"/>
    <s v="4600027788-06340-201CA-00005"/>
    <m/>
    <m/>
  </r>
  <r>
    <n v="466"/>
    <x v="8"/>
    <s v="VMP"/>
    <m/>
    <s v="2.1/2&quot;-VMP-1224"/>
    <x v="2"/>
    <m/>
    <s v="Agua Contra Incendio (FP)"/>
    <m/>
    <m/>
    <s v="Manual"/>
    <s v="6340-FP-4&quot;-C5-1224-N"/>
    <s v="4600027788-06340-201CA-00005"/>
    <m/>
    <m/>
  </r>
  <r>
    <n v="467"/>
    <x v="2"/>
    <s v="VBB"/>
    <m/>
    <s v="1&quot;-VBB-1224"/>
    <x v="1"/>
    <m/>
    <s v="Agua Contra Incendio (FP)"/>
    <m/>
    <m/>
    <s v="Manual"/>
    <s v="6340-FP-4&quot;-C5-1224-N"/>
    <s v="4600027788-06340-201CA-00005"/>
    <m/>
    <m/>
  </r>
  <r>
    <n v="468"/>
    <x v="8"/>
    <s v="VMP"/>
    <m/>
    <s v="2.1/2&quot;-VMP-1225"/>
    <x v="2"/>
    <m/>
    <s v="Agua Contra Incendio (FP)"/>
    <m/>
    <m/>
    <s v="Manual"/>
    <s v="6340-FP-4&quot;-C5-1225-N"/>
    <s v="4600027788-06340-201CA-00005"/>
    <m/>
    <m/>
  </r>
  <r>
    <n v="469"/>
    <x v="2"/>
    <s v="VBB"/>
    <m/>
    <s v="1&quot;-VBB-1225"/>
    <x v="1"/>
    <m/>
    <s v="Agua Contra Incendio (FP)"/>
    <m/>
    <m/>
    <s v="Manual"/>
    <s v="6340-FP-4&quot;-C5-1225-N"/>
    <s v="4600027788-06340-201CA-00005"/>
    <m/>
    <m/>
  </r>
  <r>
    <n v="470"/>
    <x v="8"/>
    <s v="VMP"/>
    <m/>
    <s v="2.1/2&quot;-VMP-1226"/>
    <x v="2"/>
    <m/>
    <s v="Agua Contra Incendio (FP)"/>
    <m/>
    <m/>
    <s v="Manual"/>
    <s v="6340-FP-4&quot;-C5-1226-N"/>
    <s v="4600027788-06340-201CA-00005"/>
    <m/>
    <m/>
  </r>
  <r>
    <n v="471"/>
    <x v="2"/>
    <s v="VBB"/>
    <m/>
    <s v="1&quot;-VBB-1226"/>
    <x v="1"/>
    <m/>
    <s v="Agua Contra Incendio (FP)"/>
    <m/>
    <m/>
    <s v="Manual"/>
    <s v="6340-FP-4&quot;-C5-1226-N"/>
    <s v="4600027788-06340-201CA-00005"/>
    <m/>
    <m/>
  </r>
  <r>
    <n v="472"/>
    <x v="8"/>
    <s v="VMP"/>
    <m/>
    <s v="2.1/2&quot;-VMP-1227"/>
    <x v="2"/>
    <m/>
    <s v="Agua Contra Incendio (FP)"/>
    <m/>
    <m/>
    <s v="Manual"/>
    <s v="6340-FP-4&quot;-C5-1227-N"/>
    <s v="4600027788-06340-201CA-00005"/>
    <m/>
    <m/>
  </r>
  <r>
    <n v="473"/>
    <x v="2"/>
    <s v="VBB"/>
    <m/>
    <s v="1&quot;-VBB-1227"/>
    <x v="1"/>
    <m/>
    <s v="Agua Contra Incendio (FP)"/>
    <m/>
    <m/>
    <s v="Manual"/>
    <s v="6340-FP-4&quot;-C5-1227-N"/>
    <s v="4600027788-06340-201CA-00005"/>
    <m/>
    <m/>
  </r>
  <r>
    <n v="474"/>
    <x v="8"/>
    <s v="VMP"/>
    <m/>
    <s v="2.1/2&quot;-VMP-1228"/>
    <x v="2"/>
    <m/>
    <s v="Agua Contra Incendio (FP)"/>
    <m/>
    <m/>
    <s v="Manual"/>
    <s v="6340-FP-4&quot;-C5-1228-N"/>
    <s v="4600027788-06340-201CA-00005"/>
    <m/>
    <m/>
  </r>
  <r>
    <n v="475"/>
    <x v="2"/>
    <s v="VBB"/>
    <m/>
    <s v="1&quot;-VBB-1228"/>
    <x v="1"/>
    <m/>
    <s v="Agua Contra Incendio (FP)"/>
    <m/>
    <m/>
    <s v="Manual"/>
    <s v="6340-FP-4&quot;-C5-1228-N"/>
    <s v="4600027788-06340-201CA-00005"/>
    <m/>
    <m/>
  </r>
  <r>
    <n v="476"/>
    <x v="8"/>
    <s v="VMP"/>
    <m/>
    <s v="2.1/2&quot;-VMP-1229"/>
    <x v="2"/>
    <m/>
    <s v="Agua Contra Incendio (FP)"/>
    <m/>
    <m/>
    <s v="Manual"/>
    <s v="6340-FP-4&quot;-C5-1229-N"/>
    <s v="4600027788-06340-201CA-00005"/>
    <m/>
    <m/>
  </r>
  <r>
    <n v="477"/>
    <x v="2"/>
    <s v="VBB"/>
    <m/>
    <s v="1&quot;-VBB-1229"/>
    <x v="1"/>
    <m/>
    <s v="Agua Contra Incendio (FP)"/>
    <m/>
    <m/>
    <s v="Manual"/>
    <s v="6340-FP-4&quot;-C5-1229-N"/>
    <s v="4600027788-06340-201CA-00005"/>
    <m/>
    <m/>
  </r>
  <r>
    <n v="478"/>
    <x v="8"/>
    <s v="VMP"/>
    <m/>
    <s v="2.1/2&quot;-VMP-1230"/>
    <x v="2"/>
    <m/>
    <s v="Agua Contra Incendio (FP)"/>
    <m/>
    <m/>
    <s v="Manual"/>
    <s v="6340-FP-4&quot;-C5-1230-N"/>
    <s v="4600027788-06340-201CA-00005"/>
    <m/>
    <m/>
  </r>
  <r>
    <n v="479"/>
    <x v="2"/>
    <s v="VBB"/>
    <m/>
    <s v="1&quot;-VBB-1230"/>
    <x v="1"/>
    <m/>
    <s v="Agua Contra Incendio (FP)"/>
    <m/>
    <m/>
    <s v="Manual"/>
    <s v="6340-FP-4&quot;-C5-1230-N"/>
    <s v="4600027788-06340-201CA-00005"/>
    <m/>
    <m/>
  </r>
  <r>
    <n v="480"/>
    <x v="8"/>
    <s v="VMP"/>
    <m/>
    <s v="2.1/2&quot;-VMP-1231"/>
    <x v="2"/>
    <m/>
    <s v="Agua Contra Incendio (FP)"/>
    <m/>
    <m/>
    <s v="Manual"/>
    <s v="6340-FP-4&quot;-C5-1231-N"/>
    <s v="4600027788-06340-201CA-00005"/>
    <m/>
    <m/>
  </r>
  <r>
    <n v="481"/>
    <x v="2"/>
    <s v="VBB"/>
    <m/>
    <s v="1&quot;-VBB-1231"/>
    <x v="1"/>
    <m/>
    <s v="Agua Contra Incendio (FP)"/>
    <m/>
    <m/>
    <s v="Manual"/>
    <s v="6340-FP-4&quot;-C5-1231-N"/>
    <s v="4600027788-06340-201CA-00005"/>
    <m/>
    <m/>
  </r>
  <r>
    <n v="482"/>
    <x v="8"/>
    <s v="VMP"/>
    <m/>
    <s v="2.1/2&quot;-VMP-1232"/>
    <x v="2"/>
    <m/>
    <s v="Agua Contra Incendio (FP)"/>
    <m/>
    <m/>
    <s v="Manual"/>
    <s v="6340-FP-4&quot;-C5-1232-N"/>
    <s v="4600027788-06340-201CA-00005"/>
    <m/>
    <m/>
  </r>
  <r>
    <n v="483"/>
    <x v="2"/>
    <s v="VBB"/>
    <m/>
    <s v="1&quot;-VBB-1232"/>
    <x v="1"/>
    <m/>
    <s v="Agua Contra Incendio (FP)"/>
    <m/>
    <m/>
    <s v="Manual"/>
    <s v="6340-FP-4&quot;-C5-1232-N"/>
    <s v="4600027788-06340-201CA-00005"/>
    <m/>
    <m/>
  </r>
  <r>
    <n v="484"/>
    <x v="8"/>
    <s v="VMP"/>
    <m/>
    <s v="2.1/2&quot;-VMP-1233"/>
    <x v="2"/>
    <m/>
    <s v="Agua Contra Incendio (FP)"/>
    <m/>
    <m/>
    <s v="Manual"/>
    <s v="6340-FP-4&quot;-C5-1233-N"/>
    <s v="4600027788-06340-201CA-00005"/>
    <m/>
    <m/>
  </r>
  <r>
    <n v="485"/>
    <x v="2"/>
    <s v="VBB"/>
    <m/>
    <s v="1&quot;-VBB-1233"/>
    <x v="1"/>
    <m/>
    <s v="Agua Contra Incendio (FP)"/>
    <m/>
    <m/>
    <s v="Manual"/>
    <s v="6340-FP-4&quot;-C5-1233-N"/>
    <s v="4600027788-06340-201CA-00005"/>
    <m/>
    <m/>
  </r>
  <r>
    <n v="486"/>
    <x v="8"/>
    <s v="VMP"/>
    <m/>
    <s v="2.1/2&quot;-VMP-1234"/>
    <x v="2"/>
    <m/>
    <s v="Agua Contra Incendio (FP)"/>
    <m/>
    <m/>
    <s v="Manual"/>
    <s v="6340-FP-4&quot;-C5-1234-N"/>
    <s v="4600027788-06340-201CA-00005"/>
    <m/>
    <m/>
  </r>
  <r>
    <n v="487"/>
    <x v="2"/>
    <s v="VBB"/>
    <m/>
    <s v="1&quot;-VBB-1234"/>
    <x v="1"/>
    <m/>
    <s v="Agua Contra Incendio (FP)"/>
    <m/>
    <m/>
    <s v="Manual"/>
    <s v="6340-FP-4&quot;-C5-1234-N"/>
    <s v="4600027788-06340-201CA-00005"/>
    <m/>
    <m/>
  </r>
  <r>
    <n v="488"/>
    <x v="8"/>
    <s v="VMP"/>
    <m/>
    <s v="2.1/2&quot;-VMP-1235"/>
    <x v="2"/>
    <m/>
    <s v="Agua Contra Incendio (FP)"/>
    <m/>
    <m/>
    <s v="Manual"/>
    <s v="6340-FP-4&quot;-C5-1235-N"/>
    <s v="4600027788-06340-201CA-00005"/>
    <m/>
    <m/>
  </r>
  <r>
    <n v="489"/>
    <x v="2"/>
    <s v="VBB"/>
    <m/>
    <s v="1&quot;-VBB-1235"/>
    <x v="1"/>
    <m/>
    <s v="Agua Contra Incendio (FP)"/>
    <m/>
    <m/>
    <s v="Manual"/>
    <s v="6340-FP-4&quot;-C5-1235-N"/>
    <s v="4600027788-06340-201CA-00005"/>
    <m/>
    <m/>
  </r>
  <r>
    <n v="490"/>
    <x v="8"/>
    <s v="VMP"/>
    <m/>
    <s v="2.1/2&quot;-VMP-1236"/>
    <x v="2"/>
    <m/>
    <s v="Agua Contra Incendio (FP)"/>
    <m/>
    <m/>
    <s v="Manual"/>
    <s v="6340-FP-4&quot;-C5-1236-N"/>
    <s v="4600027788-06340-201CA-00005"/>
    <m/>
    <m/>
  </r>
  <r>
    <n v="491"/>
    <x v="2"/>
    <s v="VBB"/>
    <m/>
    <s v="1&quot;-VBB-1236"/>
    <x v="1"/>
    <m/>
    <s v="Agua Contra Incendio (FP)"/>
    <m/>
    <m/>
    <s v="Manual"/>
    <s v="6340-FP-4&quot;-C5-1236-N"/>
    <s v="4600027788-06340-201CA-00005"/>
    <m/>
    <m/>
  </r>
  <r>
    <n v="492"/>
    <x v="4"/>
    <s v="VCP"/>
    <m/>
    <s v="6&quot;-VCP-1400"/>
    <x v="8"/>
    <m/>
    <s v="Agua Contra Incendio (FP)"/>
    <m/>
    <m/>
    <s v="Manual"/>
    <s v="6340-FP-6&quot;-C5-1400-N"/>
    <s v="4600027788-06340-201CA-00005"/>
    <m/>
    <m/>
  </r>
  <r>
    <n v="493"/>
    <x v="4"/>
    <s v="VCP"/>
    <m/>
    <s v="6&quot;-VCP-1401"/>
    <x v="8"/>
    <m/>
    <s v="Agua Contra Incendio (FP)"/>
    <m/>
    <m/>
    <s v="Manual"/>
    <s v="6340-FP-6&quot;-C5-1401-N"/>
    <s v="4600027788-06340-201CA-00005"/>
    <m/>
    <m/>
  </r>
  <r>
    <n v="494"/>
    <x v="4"/>
    <s v="VCP"/>
    <m/>
    <s v="6&quot;-VCP-1402"/>
    <x v="8"/>
    <m/>
    <s v="Agua Contra Incendio (FP)"/>
    <m/>
    <m/>
    <s v="Manual"/>
    <s v="6340-FP-6&quot;-C5-1402-N"/>
    <s v="4600027788-06340-201CA-00005"/>
    <m/>
    <m/>
  </r>
  <r>
    <n v="495"/>
    <x v="4"/>
    <s v="VCP"/>
    <m/>
    <s v="6&quot;-VCP-1403"/>
    <x v="8"/>
    <m/>
    <s v="Agua Contra Incendio (FP)"/>
    <m/>
    <m/>
    <s v="Manual"/>
    <s v="6340-FP-6&quot;-C5-1403-N"/>
    <s v="4600027788-06340-201CA-00005"/>
    <m/>
    <m/>
  </r>
  <r>
    <n v="496"/>
    <x v="4"/>
    <s v="VCP"/>
    <m/>
    <s v="6&quot;-VCP-1404"/>
    <x v="8"/>
    <m/>
    <s v="Agua Contra Incendio (FP)"/>
    <m/>
    <m/>
    <s v="Manual"/>
    <s v="6340-FP-6&quot;-C5-1404-N"/>
    <s v="4600027788-06340-201CA-00005"/>
    <m/>
    <m/>
  </r>
  <r>
    <n v="497"/>
    <x v="4"/>
    <s v="VCP"/>
    <m/>
    <s v="6&quot;-VCP-1405"/>
    <x v="8"/>
    <m/>
    <s v="Agua Contra Incendio (FP)"/>
    <m/>
    <m/>
    <s v="Manual"/>
    <s v="6340-FP-6&quot;-C5-1405-N"/>
    <s v="4600027788-06340-201CA-00005"/>
    <m/>
    <m/>
  </r>
  <r>
    <n v="498"/>
    <x v="4"/>
    <s v="VCP"/>
    <m/>
    <s v="6&quot;-VCP-1406"/>
    <x v="8"/>
    <m/>
    <s v="Agua Contra Incendio (FP)"/>
    <m/>
    <m/>
    <s v="Manual"/>
    <s v="6340-FP-6&quot;-C5-1406-N"/>
    <s v="4600027788-06340-201CA-00005"/>
    <m/>
    <m/>
  </r>
  <r>
    <n v="499"/>
    <x v="4"/>
    <s v="VCP"/>
    <m/>
    <s v="6&quot;-VCP-1407"/>
    <x v="8"/>
    <m/>
    <s v="Agua Contra Incendio (FP)"/>
    <m/>
    <m/>
    <s v="Manual"/>
    <s v="6340-FP-6&quot;-C5-1407-N"/>
    <s v="4600027788-06340-201CA-00005"/>
    <m/>
    <m/>
  </r>
  <r>
    <n v="500"/>
    <x v="4"/>
    <s v="VCP"/>
    <m/>
    <s v="6&quot;-VCP-1408"/>
    <x v="8"/>
    <m/>
    <s v="Agua Contra Incendio (FP)"/>
    <m/>
    <m/>
    <s v="Manual"/>
    <s v="6340-FP-6&quot;-C5-1408-N"/>
    <s v="4600027788-06340-201CA-00005"/>
    <m/>
    <m/>
  </r>
  <r>
    <n v="501"/>
    <x v="4"/>
    <s v="VCP"/>
    <m/>
    <s v="6&quot;-VCP-1409"/>
    <x v="8"/>
    <m/>
    <s v="Agua Contra Incendio (FP)"/>
    <m/>
    <m/>
    <s v="Manual"/>
    <s v="6340-FP-6&quot;-C5-1409-N"/>
    <s v="4600027788-06340-201CA-00005"/>
    <m/>
    <m/>
  </r>
  <r>
    <n v="502"/>
    <x v="4"/>
    <s v="VCP"/>
    <m/>
    <s v="6&quot;-VCP-1410"/>
    <x v="8"/>
    <m/>
    <s v="Agua Contra Incendio (FP)"/>
    <m/>
    <m/>
    <s v="Manual"/>
    <s v="6340-FP-6&quot;-C5-1410-N"/>
    <s v="4600027788-06340-201CA-00005"/>
    <m/>
    <m/>
  </r>
  <r>
    <n v="503"/>
    <x v="4"/>
    <s v="VCP"/>
    <m/>
    <s v="6&quot;-VCP-1411"/>
    <x v="8"/>
    <m/>
    <s v="Agua Contra Incendio (FP)"/>
    <m/>
    <m/>
    <s v="Manual"/>
    <s v="6340-FP-6&quot;-C5-1411-N"/>
    <s v="4600027788-06340-201CA-00005"/>
    <m/>
    <m/>
  </r>
  <r>
    <n v="504"/>
    <x v="4"/>
    <s v="VCP"/>
    <m/>
    <s v="6&quot;-VCP-1412"/>
    <x v="8"/>
    <m/>
    <s v="Agua Contra Incendio (FP)"/>
    <m/>
    <m/>
    <s v="Manual"/>
    <s v="6340-FP-6&quot;-C5-1412-N"/>
    <s v="4600027788-06340-201CA-00005"/>
    <m/>
    <m/>
  </r>
  <r>
    <n v="505"/>
    <x v="4"/>
    <s v="VCP"/>
    <m/>
    <s v="6&quot;-VCP-1413"/>
    <x v="8"/>
    <m/>
    <s v="Agua Contra Incendio (FP)"/>
    <m/>
    <m/>
    <s v="Manual"/>
    <s v="6340-FP-6&quot;-C5-1413-N"/>
    <s v="4600027788-06340-201CA-00005"/>
    <m/>
    <m/>
  </r>
  <r>
    <n v="506"/>
    <x v="4"/>
    <s v="VCP"/>
    <m/>
    <s v="6&quot;-VCP-1414"/>
    <x v="8"/>
    <m/>
    <s v="Agua Contra Incendio (FP)"/>
    <m/>
    <m/>
    <s v="Manual"/>
    <s v="6340-FP-6&quot;-C5-1414-N"/>
    <s v="4600027788-06340-201CA-00005"/>
    <m/>
    <m/>
  </r>
  <r>
    <n v="507"/>
    <x v="4"/>
    <s v="VCP"/>
    <m/>
    <s v="6&quot;-VCP-1415"/>
    <x v="8"/>
    <m/>
    <s v="Agua Contra Incendio (FP)"/>
    <m/>
    <m/>
    <s v="Manual"/>
    <s v="6340-FP-6&quot;-C5-1415-N"/>
    <s v="4600027788-06340-201CA-00005"/>
    <m/>
    <m/>
  </r>
  <r>
    <n v="508"/>
    <x v="1"/>
    <s v="VVT"/>
    <m/>
    <s v="1.1/2&quot;-VVT-1011"/>
    <x v="6"/>
    <m/>
    <s v="Agua Contra Incendio (FP)"/>
    <m/>
    <m/>
    <s v="Autónoma"/>
    <s v="6360-FP-200-H1-0960-N"/>
    <s v="4600027788-06340-201CA-00001"/>
    <m/>
    <m/>
  </r>
  <r>
    <n v="509"/>
    <x v="1"/>
    <s v="VBB"/>
    <m/>
    <s v="1.1/2&quot;-VBB-1011"/>
    <x v="1"/>
    <m/>
    <s v="Agua Contra Incendio (FP)"/>
    <m/>
    <m/>
    <s v="Manual"/>
    <s v="6360-FP-200-H1-0960-N"/>
    <s v="4600027788-06340-201CA-00001"/>
    <m/>
    <m/>
  </r>
  <r>
    <n v="510"/>
    <x v="1"/>
    <s v="VVT"/>
    <m/>
    <s v="1.1/2&quot;-VVT-1012"/>
    <x v="6"/>
    <m/>
    <s v="Agua Contra Incendio (FP)"/>
    <m/>
    <m/>
    <s v="Autónoma"/>
    <s v="6360-FP-8&quot;-C2-0969-N"/>
    <s v="4600027788-06340-201CA-00001"/>
    <m/>
    <m/>
  </r>
  <r>
    <n v="511"/>
    <x v="1"/>
    <s v="VBB"/>
    <m/>
    <s v="1.1/2&quot;-VBB-1012"/>
    <x v="1"/>
    <m/>
    <s v="Agua Contra Incendio (FP)"/>
    <m/>
    <m/>
    <s v="Manual"/>
    <s v="6360-FP-8&quot;-C2-0969-N"/>
    <s v="4600027788-06340-201CA-00001"/>
    <m/>
    <m/>
  </r>
  <r>
    <n v="512"/>
    <x v="1"/>
    <s v="VBB"/>
    <m/>
    <s v="1.1/2&quot;-VBB-1108"/>
    <x v="1"/>
    <m/>
    <s v="Agua Contra Incendio (FP)"/>
    <m/>
    <m/>
    <s v="Manual"/>
    <s v="6340-FP-2&quot;-C3-1156-N"/>
    <s v="4600027788-06340-201CA-00002"/>
    <m/>
    <m/>
  </r>
  <r>
    <n v="513"/>
    <x v="1"/>
    <s v="VBB"/>
    <m/>
    <s v="1.1/2&quot;-VBB-1109"/>
    <x v="1"/>
    <m/>
    <s v="Agua Contra Incendio (FP)"/>
    <m/>
    <m/>
    <s v="Manual"/>
    <s v="6340-FP-2&quot;-C3-1156-N"/>
    <s v="4600027788-06340-201CA-00002"/>
    <m/>
    <m/>
  </r>
  <r>
    <n v="514"/>
    <x v="1"/>
    <s v="VBB"/>
    <m/>
    <s v="1.1/2&quot;-VBB-1110"/>
    <x v="1"/>
    <m/>
    <s v="Agua Contra Incendio (FP)"/>
    <m/>
    <m/>
    <s v="Manual"/>
    <s v="6340-FP-2&quot;-C3-1157-N"/>
    <s v="4600027788-06340-201CA-00002"/>
    <m/>
    <m/>
  </r>
  <r>
    <n v="515"/>
    <x v="1"/>
    <s v="VBB"/>
    <m/>
    <s v="1.1/2&quot;-VBB-1111"/>
    <x v="1"/>
    <m/>
    <s v="Agua Contra Incendio (FP)"/>
    <m/>
    <m/>
    <s v="Manual"/>
    <s v="6340-FP-2&quot;-C3-1158-N"/>
    <s v="4600027788-06340-201CA-00003"/>
    <m/>
    <m/>
  </r>
  <r>
    <n v="516"/>
    <x v="1"/>
    <s v="VBB"/>
    <m/>
    <s v="1.1/2&quot;-VBB-1112"/>
    <x v="1"/>
    <m/>
    <s v="Agua Contra Incendio (FP)"/>
    <m/>
    <m/>
    <s v="Manual"/>
    <s v="6340-FP-2&quot;-C3-1160-N"/>
    <s v="4600027788-06340-201CA-00003"/>
    <m/>
    <m/>
  </r>
  <r>
    <n v="517"/>
    <x v="1"/>
    <s v="VBB"/>
    <m/>
    <s v="1.1/2&quot;-VBB-1113"/>
    <x v="1"/>
    <m/>
    <s v="Agua Contra Incendio (FP)"/>
    <m/>
    <m/>
    <s v="Manual"/>
    <s v="6340-FP-2&quot;-C3-1161-N"/>
    <s v="4600027788-06340-201CA-00003"/>
    <m/>
    <m/>
  </r>
  <r>
    <n v="518"/>
    <x v="4"/>
    <s v="VCP"/>
    <m/>
    <s v="6&quot;-VCP-1450"/>
    <x v="0"/>
    <m/>
    <s v="Agua Contra Incendio (FP)"/>
    <m/>
    <m/>
    <s v="Manual"/>
    <s v="6340-FP-6&quot;-C5-1450-N"/>
    <s v="4600027788-06340-201CA-00003"/>
    <m/>
    <m/>
  </r>
  <r>
    <n v="519"/>
    <x v="1"/>
    <s v="VBB"/>
    <m/>
    <s v="1.1/2&quot;-VBB-1114"/>
    <x v="1"/>
    <m/>
    <s v="Agua Contra Incendio (FP)"/>
    <m/>
    <m/>
    <s v="Manual"/>
    <s v="6340-FP-2&quot;-C3-1007-N"/>
    <s v="4600027788-06340-201CA-00004"/>
    <m/>
    <m/>
  </r>
  <r>
    <n v="520"/>
    <x v="1"/>
    <s v="VBB"/>
    <m/>
    <s v="1.1/2&quot;-VBB-1067"/>
    <x v="1"/>
    <m/>
    <s v="Agua Contra Incendio (FP)"/>
    <m/>
    <m/>
    <s v="Manual"/>
    <s v="6340-FP-3&quot;-C3-0968-N"/>
    <s v="4600027788-06340-201CA-00004"/>
    <m/>
    <m/>
  </r>
  <r>
    <n v="521"/>
    <x v="1"/>
    <s v="VBB"/>
    <m/>
    <s v="1.1/2&quot;-VBB-1068"/>
    <x v="1"/>
    <m/>
    <s v="Agua Contra Incendio (FP)"/>
    <m/>
    <m/>
    <s v="Manual"/>
    <s v="6340-FP-2&quot;-C3-1007-N"/>
    <s v="4600027788-06340-201CA-00004"/>
    <m/>
    <m/>
  </r>
  <r>
    <n v="522"/>
    <x v="1"/>
    <s v="VBB"/>
    <m/>
    <s v="1.1/2&quot;-VBB-1069"/>
    <x v="1"/>
    <m/>
    <s v="Agua Contra Incendio (FP)"/>
    <m/>
    <m/>
    <s v="Manual"/>
    <s v="6340-FP-2&quot;-C3-0976-N"/>
    <s v="4600027788-06340-201CA-00004"/>
    <m/>
    <m/>
  </r>
  <r>
    <n v="523"/>
    <x v="1"/>
    <s v="VBB"/>
    <m/>
    <s v="1.1/2&quot;-VBB-1075"/>
    <x v="1"/>
    <m/>
    <s v="Agua Contra Incendio (FP)"/>
    <m/>
    <m/>
    <s v="Manual"/>
    <s v="6340-FP-3&quot;-C3-1053-N"/>
    <s v="4600027788-06340-201CA-00004"/>
    <m/>
    <m/>
  </r>
  <r>
    <n v="524"/>
    <x v="1"/>
    <s v="VBB"/>
    <m/>
    <s v="1.1/2&quot;-VBB-1061"/>
    <x v="1"/>
    <m/>
    <s v="Agua Contra Incendio (FP)"/>
    <m/>
    <m/>
    <s v="Manual"/>
    <s v="6340-FP-3&quot;-C3-1010-N"/>
    <s v="4600027788-06340-201CA-00004"/>
    <m/>
    <m/>
  </r>
  <r>
    <n v="525"/>
    <x v="1"/>
    <s v="VBB"/>
    <m/>
    <s v="1.1/2&quot;-VBB-1063"/>
    <x v="1"/>
    <m/>
    <s v="Agua Contra Incendio (FP)"/>
    <m/>
    <m/>
    <s v="Manual"/>
    <s v="6340-FP-3&quot;-C3-1013-N"/>
    <s v="4600027788-06340-201CA-00004"/>
    <m/>
    <m/>
  </r>
  <r>
    <n v="526"/>
    <x v="0"/>
    <s v="VMP"/>
    <m/>
    <s v="8&quot;-VMP-913"/>
    <x v="1"/>
    <m/>
    <s v="Agua Contra Incendio (FP)"/>
    <m/>
    <m/>
    <s v="Manual"/>
    <s v="6340-FP-6&quot;-C2-1014-HC"/>
    <s v="4600027788-06340-201CA-00001"/>
    <m/>
    <m/>
  </r>
  <r>
    <n v="527"/>
    <x v="0"/>
    <s v="VMP"/>
    <m/>
    <s v="8&quot;-VMP-915"/>
    <x v="1"/>
    <m/>
    <s v="Agua Contra Incendio (FP)"/>
    <m/>
    <m/>
    <s v="Manual"/>
    <s v="6340-FP-8&quot;-C2-0971-HC"/>
    <s v="4600027788-06340-201CA-00001"/>
    <m/>
    <m/>
  </r>
  <r>
    <n v="528"/>
    <x v="0"/>
    <s v="VMP"/>
    <m/>
    <s v="8&quot;-VMP-917"/>
    <x v="1"/>
    <m/>
    <s v="Agua Contra Incendio (FP)"/>
    <m/>
    <m/>
    <s v="Manual"/>
    <s v="6340-FP-8&quot;-C2-0971-HC"/>
    <s v="4600027788-06340-201CA-00001"/>
    <m/>
    <m/>
  </r>
  <r>
    <n v="529"/>
    <x v="3"/>
    <s v="VBB"/>
    <m/>
    <s v="2&quot;-VBB-903"/>
    <x v="1"/>
    <m/>
    <s v="Agua Contra Incendio (FP)"/>
    <m/>
    <m/>
    <s v="Manual"/>
    <s v="6340-FP-8&quot;-C2-0971-N"/>
    <s v="4600027788-06340-201CA-00001"/>
    <m/>
    <m/>
  </r>
  <r>
    <n v="530"/>
    <x v="1"/>
    <s v="VBB"/>
    <m/>
    <s v="1.1/2&quot;-VBB-1310"/>
    <x v="1"/>
    <m/>
    <s v="Agua Contra Incendio (FP)"/>
    <m/>
    <m/>
    <s v="Manual"/>
    <s v="6340-FP-2&quot;-C3-1168-N"/>
    <s v="4600027788-06340-201CA-00003"/>
    <m/>
    <m/>
  </r>
  <r>
    <n v="531"/>
    <x v="1"/>
    <s v="VBB"/>
    <m/>
    <s v="1.1/2&quot;-VBB-1311"/>
    <x v="1"/>
    <m/>
    <s v="Agua Contra Incendio (FP)"/>
    <m/>
    <m/>
    <s v="Manual"/>
    <s v="6340-FP-2&quot;-C3-1167-N"/>
    <s v="4600027788-06340-201CA-00003"/>
    <m/>
    <m/>
  </r>
  <r>
    <n v="532"/>
    <x v="13"/>
    <s v="VMP"/>
    <m/>
    <s v="4”-VMP-970"/>
    <x v="2"/>
    <m/>
    <s v="Agua Contra Incendio (FP)"/>
    <m/>
    <m/>
    <s v="Manual"/>
    <s v="6340-FP-4&quot;-C5-1170-N"/>
    <s v="4600027788-06340-201CA-00003"/>
    <m/>
    <m/>
  </r>
  <r>
    <n v="533"/>
    <x v="1"/>
    <s v="VBB"/>
    <m/>
    <s v="1.1/2&quot;-VBB-1170"/>
    <x v="1"/>
    <m/>
    <s v="Agua Contra Incendio (FP)"/>
    <m/>
    <m/>
    <s v="Manual"/>
    <s v="6340-FP-4&quot;-C5-1170-N"/>
    <s v="4600027788-06340-201CA-00003"/>
    <m/>
    <m/>
  </r>
  <r>
    <n v="534"/>
    <x v="1"/>
    <s v="VVT"/>
    <m/>
    <s v="1.1/2&quot;-VVT-1170"/>
    <x v="6"/>
    <m/>
    <s v="Agua Contra Incendio (FP)"/>
    <m/>
    <m/>
    <s v="Autónoma"/>
    <s v="6340-FP-4&quot;-C5-1170-N"/>
    <s v="4600027788-06340-201CA-00003"/>
    <m/>
    <m/>
  </r>
  <r>
    <n v="535"/>
    <x v="1"/>
    <s v="VBB"/>
    <m/>
    <s v="1.1/2&quot;-VBB-1171"/>
    <x v="1"/>
    <m/>
    <s v="Agua Contra Incendio (FP)"/>
    <m/>
    <m/>
    <s v="Manual"/>
    <s v="6340-FP-4&quot;-C5-1170-N"/>
    <s v="4600027788-06340-201CA-00003"/>
    <m/>
    <m/>
  </r>
  <r>
    <n v="536"/>
    <x v="1"/>
    <s v="VBB"/>
    <m/>
    <s v="1.1/2&quot;-VBB-1172"/>
    <x v="1"/>
    <m/>
    <s v="Agua Contra Incendio (FP)"/>
    <m/>
    <m/>
    <s v="Manual"/>
    <s v="6340-FP-3&quot;-C3-1171-N"/>
    <s v="4600027788-06340-201CA-00003"/>
    <m/>
    <m/>
  </r>
  <r>
    <n v="537"/>
    <x v="1"/>
    <s v="VBB"/>
    <m/>
    <s v="1.1/2&quot;-VBB-1175"/>
    <x v="1"/>
    <m/>
    <s v="Agua Contra Incendio (FP)"/>
    <m/>
    <m/>
    <s v="Manual"/>
    <s v="6340-FP-3&quot;-C3-1175-N"/>
    <s v="4600027788-06340-201CA-0000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99">
  <r>
    <n v="1"/>
    <x v="0"/>
    <s v="6340-PU01-015"/>
    <x v="0"/>
    <n v="2"/>
    <s v="c/u"/>
    <n v="0.1"/>
    <n v="0.2"/>
    <s v="6340-FP-1 1/2&quot;-C3-0968-N"/>
    <m/>
    <m/>
    <s v="Acero Carbono ASTM A36 o superior"/>
    <s v="4600027788-03630-000CA-00001 / 00002 / 00006"/>
    <m/>
  </r>
  <r>
    <n v="2"/>
    <x v="0"/>
    <s v="6340-PU01-015"/>
    <x v="0"/>
    <n v="3"/>
    <s v="c/u"/>
    <n v="0.1"/>
    <n v="0.30000000000000004"/>
    <s v="6340-FP-1 1/2&quot;-C3-0972-HC"/>
    <m/>
    <m/>
    <s v="Acero Carbono ASTM A36 o superior"/>
    <s v="4600027788-03630-000CA-00001 / 00002 / 00006"/>
    <m/>
  </r>
  <r>
    <n v="3"/>
    <x v="1"/>
    <s v="6340-SP22-001"/>
    <x v="0"/>
    <n v="3"/>
    <s v="c/u"/>
    <n v="2"/>
    <n v="6"/>
    <s v="6340-FP-1 1/2&quot;-C3-0972-HC"/>
    <m/>
    <m/>
    <s v="Acero Carbono ASTM A36 o superior"/>
    <s v="4600027788-03630-000CA-00001 / 00002 / 00006"/>
    <m/>
  </r>
  <r>
    <n v="4"/>
    <x v="0"/>
    <s v="6340-PU01-015"/>
    <x v="0"/>
    <n v="2"/>
    <s v="c/u"/>
    <n v="0.1"/>
    <n v="0.2"/>
    <s v="6340-FP-1 1/2&quot;-C3-0974-N"/>
    <m/>
    <m/>
    <s v="Acero Carbono ASTM A36 o superior"/>
    <s v="4600027788-03630-000CA-00001 / 00002 / 00006"/>
    <m/>
  </r>
  <r>
    <n v="5"/>
    <x v="0"/>
    <s v="6340-PU01-015"/>
    <x v="0"/>
    <n v="2"/>
    <s v="c/u"/>
    <n v="0.1"/>
    <n v="0.2"/>
    <s v="6340-FP-1 1/2&quot;-C3-0981-HC"/>
    <m/>
    <m/>
    <s v="Acero Carbono ASTM A36 o superior"/>
    <s v="4600027788-03630-000CA-00001 / 00002 / 00006"/>
    <m/>
  </r>
  <r>
    <n v="6"/>
    <x v="1"/>
    <s v="6340-SP22-001"/>
    <x v="0"/>
    <n v="2"/>
    <s v="c/u"/>
    <n v="2"/>
    <n v="4"/>
    <s v="6340-FP-1 1/2&quot;-C3-0981-HC"/>
    <m/>
    <m/>
    <s v="Acero Carbono ASTM A36 o superior"/>
    <s v="4600027788-03630-000CA-00001 / 00002 / 00006"/>
    <m/>
  </r>
  <r>
    <n v="7"/>
    <x v="0"/>
    <s v="6340-PU01-015"/>
    <x v="0"/>
    <n v="3"/>
    <s v="c/u"/>
    <n v="0.1"/>
    <n v="0.30000000000000004"/>
    <s v="6340-FP-1 1/2&quot;-C3-0990-HC"/>
    <m/>
    <m/>
    <s v="Acero Carbono ASTM A36 o superior"/>
    <s v="4600027788-03630-000CA-00001 / 00002 / 00006"/>
    <m/>
  </r>
  <r>
    <n v="8"/>
    <x v="1"/>
    <s v="6340-SP22-001"/>
    <x v="0"/>
    <n v="3"/>
    <s v="c/u"/>
    <n v="2"/>
    <n v="6"/>
    <s v="6340-FP-1 1/2&quot;-C3-0990-HC"/>
    <m/>
    <m/>
    <s v="Acero Carbono ASTM A36 o superior"/>
    <s v="4600027788-03630-000CA-00001 / 00002 / 00006"/>
    <m/>
  </r>
  <r>
    <n v="9"/>
    <x v="0"/>
    <s v="6340-PU01-015"/>
    <x v="0"/>
    <n v="3"/>
    <s v="c/u"/>
    <n v="0.1"/>
    <n v="0.30000000000000004"/>
    <s v="6340-FP-1 1/2&quot;-C3-0997-HC"/>
    <m/>
    <m/>
    <s v="Acero Carbono ASTM A36 o superior"/>
    <s v="4600027788-03630-000CA-00001 / 00002 / 00006"/>
    <m/>
  </r>
  <r>
    <n v="10"/>
    <x v="1"/>
    <s v="6340-SP22-001"/>
    <x v="0"/>
    <n v="3"/>
    <s v="c/u"/>
    <n v="2"/>
    <n v="6"/>
    <s v="6340-FP-1 1/2&quot;-C3-0997-HC"/>
    <m/>
    <m/>
    <s v="Acero Carbono ASTM A36 o superior"/>
    <s v="4600027788-03630-000CA-00001 / 00002 / 00006"/>
    <m/>
  </r>
  <r>
    <n v="11"/>
    <x v="0"/>
    <s v="6340-PU01-030"/>
    <x v="1"/>
    <n v="1"/>
    <s v="c/u"/>
    <n v="0.4"/>
    <n v="0.4"/>
    <s v="6340-FP-1 1/2&quot;-C3-0997-HC"/>
    <m/>
    <m/>
    <s v="Acero Carbono ASTM A36 o superior"/>
    <s v="4600027788-03630-000CA-00001 / 00002 / 00006"/>
    <m/>
  </r>
  <r>
    <n v="12"/>
    <x v="2"/>
    <s v="6340-SP39-001"/>
    <x v="1"/>
    <n v="1"/>
    <s v="c/u"/>
    <n v="5.6"/>
    <n v="5.6"/>
    <s v="6340-FP-1 1/2&quot;-C3-0997-HC"/>
    <m/>
    <m/>
    <s v="Acero Carbono ASTM A36 o superior"/>
    <s v="4600027788-03630-000CA-00001 / 00002 / 00006"/>
    <m/>
  </r>
  <r>
    <n v="13"/>
    <x v="0"/>
    <s v="6340-PU01-015"/>
    <x v="0"/>
    <n v="2"/>
    <s v="c/u"/>
    <n v="0.1"/>
    <n v="0.2"/>
    <s v="6340-FP-1 1/2&quot;-C3-1004-HC"/>
    <m/>
    <m/>
    <s v="Acero Carbono ASTM A36 o superior"/>
    <s v="4600027788-03630-000CA-00001 / 00002 / 00006"/>
    <m/>
  </r>
  <r>
    <n v="14"/>
    <x v="1"/>
    <s v="6340-SP22-001"/>
    <x v="0"/>
    <n v="2"/>
    <s v="c/u"/>
    <n v="2"/>
    <n v="4"/>
    <s v="6340-FP-1 1/2&quot;-C3-1004-HC"/>
    <m/>
    <m/>
    <s v="Acero Carbono ASTM A36 o superior"/>
    <s v="4600027788-03630-000CA-00001 / 00002 / 00006"/>
    <m/>
  </r>
  <r>
    <n v="15"/>
    <x v="0"/>
    <s v="6340-PU01-015"/>
    <x v="0"/>
    <n v="2"/>
    <s v="c/u"/>
    <n v="0.1"/>
    <n v="0.2"/>
    <s v="6340-FP-1 1/2&quot;-C3-1008-HC"/>
    <m/>
    <m/>
    <s v="Acero Carbono ASTM A36 o superior"/>
    <s v="4600027788-03630-000CA-00001 / 00002 / 00006"/>
    <m/>
  </r>
  <r>
    <n v="16"/>
    <x v="1"/>
    <s v="6340-SP22-001"/>
    <x v="0"/>
    <n v="2"/>
    <s v="c/u"/>
    <n v="2"/>
    <n v="4"/>
    <s v="6340-FP-1 1/2&quot;-C3-1008-HC"/>
    <m/>
    <m/>
    <s v="Acero Carbono ASTM A36 o superior"/>
    <s v="4600027788-03630-000CA-00001 / 00002 / 00006"/>
    <m/>
  </r>
  <r>
    <n v="17"/>
    <x v="0"/>
    <s v="6340-PU01-010"/>
    <x v="2"/>
    <n v="2"/>
    <s v="c/u"/>
    <n v="0.1"/>
    <n v="0.2"/>
    <s v="6340-FP-1 1/2&quot;-C3-1010-N"/>
    <m/>
    <m/>
    <s v="Acero Carbono ASTM A36 o superior"/>
    <s v="4600027788-03630-000CA-00001 / 00002 / 00006"/>
    <m/>
  </r>
  <r>
    <n v="18"/>
    <x v="3"/>
    <s v="6340-SP02-101"/>
    <x v="2"/>
    <n v="2"/>
    <s v="c/u"/>
    <n v="2.9"/>
    <n v="5.8"/>
    <s v="6340-FP-1 1/2&quot;-C3-1010-N"/>
    <m/>
    <m/>
    <s v="Acero Carbono ASTM A36 o superior"/>
    <s v="4600027788-03630-000CA-00001 / 00002 / 00006"/>
    <m/>
  </r>
  <r>
    <n v="19"/>
    <x v="0"/>
    <s v="6340-PU01-015"/>
    <x v="0"/>
    <n v="13"/>
    <s v="c/u"/>
    <n v="0.1"/>
    <n v="1.3"/>
    <s v="6340-FP-1 1/2&quot;-C3-1010-N"/>
    <m/>
    <m/>
    <s v="Acero Carbono ASTM A36 o superior"/>
    <s v="4600027788-03630-000CA-00001 / 00002 / 00006"/>
    <m/>
  </r>
  <r>
    <n v="20"/>
    <x v="4"/>
    <s v="6340-SP18-101"/>
    <x v="0"/>
    <n v="6"/>
    <s v="c/u"/>
    <n v="2.1"/>
    <n v="12.600000000000001"/>
    <s v="6340-FP-1 1/2&quot;-C3-1010-N"/>
    <m/>
    <m/>
    <s v="Acero Carbono ASTM A36 o superior"/>
    <s v="4600027788-03630-000CA-00001 / 00002 / 00006"/>
    <m/>
  </r>
  <r>
    <n v="21"/>
    <x v="5"/>
    <s v="6340-SP30-101"/>
    <x v="0"/>
    <n v="2"/>
    <s v="c/u"/>
    <n v="6"/>
    <n v="12"/>
    <s v="6340-FP-1 1/2&quot;-C3-1010-N"/>
    <m/>
    <m/>
    <s v="Acero Carbono ASTM A36 o superior"/>
    <s v="4600027788-03630-000CA-00001 / 00002 / 00006"/>
    <m/>
  </r>
  <r>
    <n v="22"/>
    <x v="0"/>
    <s v="6340-PU01-015"/>
    <x v="0"/>
    <n v="2"/>
    <s v="c/u"/>
    <n v="0.1"/>
    <n v="0.2"/>
    <s v="6340-FP-1 1/2&quot;-C3-1011-HC"/>
    <m/>
    <m/>
    <s v="Acero Carbono ASTM A36 o superior"/>
    <s v="4600027788-03630-000CA-00001 / 00002 / 00006"/>
    <m/>
  </r>
  <r>
    <n v="23"/>
    <x v="1"/>
    <s v="6340-SP22-001"/>
    <x v="0"/>
    <n v="2"/>
    <s v="c/u"/>
    <n v="2"/>
    <n v="4"/>
    <s v="6340-FP-1 1/2&quot;-C3-1011-HC"/>
    <m/>
    <m/>
    <s v="Acero Carbono ASTM A36 o superior"/>
    <s v="4600027788-03630-000CA-00001 / 00002 / 00006"/>
    <m/>
  </r>
  <r>
    <n v="24"/>
    <x v="0"/>
    <s v="6340-PU01-015"/>
    <x v="0"/>
    <n v="1"/>
    <s v="c/u"/>
    <n v="0.1"/>
    <n v="0.1"/>
    <s v="6340-FP-1 1/2&quot;-C3-1013-N"/>
    <m/>
    <m/>
    <s v="Acero Carbono ASTM A36 o superior"/>
    <s v="4600027788-03630-000CA-00001 / 00002 / 00006"/>
    <m/>
  </r>
  <r>
    <n v="25"/>
    <x v="0"/>
    <s v="6340-PU01-015"/>
    <x v="0"/>
    <n v="2"/>
    <s v="c/u"/>
    <n v="0.1"/>
    <n v="0.2"/>
    <s v="6340-FP-1 1/2&quot;-C3-1019-HC"/>
    <m/>
    <m/>
    <s v="Acero Carbono ASTM A36 o superior"/>
    <s v="4600027788-03630-000CA-00001 / 00002 / 00006"/>
    <m/>
  </r>
  <r>
    <n v="26"/>
    <x v="1"/>
    <s v="6340-SP22-001"/>
    <x v="0"/>
    <n v="2"/>
    <s v="c/u"/>
    <n v="2"/>
    <n v="4"/>
    <s v="6340-FP-1 1/2&quot;-C3-1019-HC"/>
    <m/>
    <m/>
    <s v="Acero Carbono ASTM A36 o superior"/>
    <s v="4600027788-03630-000CA-00001 / 00002 / 00006"/>
    <m/>
  </r>
  <r>
    <n v="27"/>
    <x v="0"/>
    <s v="6340-PU01-015"/>
    <x v="0"/>
    <n v="2"/>
    <s v="c/u"/>
    <n v="0.1"/>
    <n v="0.2"/>
    <s v="6340-FP-1 1/2&quot;-C3-1023-HC"/>
    <m/>
    <m/>
    <s v="Acero Carbono ASTM A36 o superior"/>
    <s v="4600027788-03630-000CA-00001 / 00002 / 00006"/>
    <m/>
  </r>
  <r>
    <n v="28"/>
    <x v="1"/>
    <s v="6340-SP22-001"/>
    <x v="0"/>
    <n v="2"/>
    <s v="c/u"/>
    <n v="2"/>
    <n v="4"/>
    <s v="6340-FP-1 1/2&quot;-C3-1023-HC"/>
    <m/>
    <m/>
    <s v="Acero Carbono ASTM A36 o superior"/>
    <s v="4600027788-03630-000CA-00001 / 00002 / 00006"/>
    <m/>
  </r>
  <r>
    <n v="29"/>
    <x v="0"/>
    <s v="6340-PU01-015"/>
    <x v="0"/>
    <n v="2"/>
    <s v="c/u"/>
    <n v="0.1"/>
    <n v="0.2"/>
    <s v="6340-FP-1 1/2&quot;-C3-1030-HC"/>
    <m/>
    <m/>
    <s v="Acero Carbono ASTM A36 o superior"/>
    <s v="4600027788-03630-000CA-00001 / 00002 / 00006"/>
    <m/>
  </r>
  <r>
    <n v="30"/>
    <x v="1"/>
    <s v="6340-SP22-001"/>
    <x v="0"/>
    <n v="2"/>
    <s v="c/u"/>
    <n v="2"/>
    <n v="4"/>
    <s v="6340-FP-1 1/2&quot;-C3-1030-HC"/>
    <m/>
    <m/>
    <s v="Acero Carbono ASTM A36 o superior"/>
    <s v="4600027788-03630-000CA-00001 / 00002 / 00006"/>
    <m/>
  </r>
  <r>
    <n v="31"/>
    <x v="0"/>
    <s v="6340-PU01-015"/>
    <x v="0"/>
    <n v="2"/>
    <s v="c/u"/>
    <n v="0.1"/>
    <n v="0.2"/>
    <s v="6340-FP-1 1/2&quot;-C3-1033-HC"/>
    <m/>
    <m/>
    <s v="Acero Carbono ASTM A36 o superior"/>
    <s v="4600027788-03630-000CA-00001 / 00002 / 00006"/>
    <m/>
  </r>
  <r>
    <n v="32"/>
    <x v="1"/>
    <s v="6340-SP22-001"/>
    <x v="0"/>
    <n v="2"/>
    <s v="c/u"/>
    <n v="2"/>
    <n v="4"/>
    <s v="6340-FP-1 1/2&quot;-C3-1033-HC"/>
    <m/>
    <m/>
    <s v="Acero Carbono ASTM A36 o superior"/>
    <s v="4600027788-03630-000CA-00001 / 00002 / 00006"/>
    <m/>
  </r>
  <r>
    <n v="33"/>
    <x v="6"/>
    <s v="6340-SP29-101"/>
    <x v="2"/>
    <n v="6"/>
    <s v="c/u"/>
    <n v="6"/>
    <n v="36"/>
    <s v="6340-FP-1 1/2&quot;-C3-1034-N"/>
    <m/>
    <m/>
    <s v="Acero Carbono ASTM A36 o superior"/>
    <s v="4600027788-03630-000CA-00001 / 00002 / 00006"/>
    <m/>
  </r>
  <r>
    <n v="34"/>
    <x v="0"/>
    <s v="6340-PU01-015"/>
    <x v="0"/>
    <n v="6"/>
    <s v="c/u"/>
    <n v="0.1"/>
    <n v="0.60000000000000009"/>
    <s v="6340-FP-1 1/2&quot;-C3-1034-N"/>
    <m/>
    <m/>
    <s v="Acero Carbono ASTM A36 o superior"/>
    <s v="4600027788-03630-000CA-00001 / 00002 / 00006"/>
    <m/>
  </r>
  <r>
    <n v="35"/>
    <x v="6"/>
    <s v="6340-SP29-101"/>
    <x v="2"/>
    <n v="2"/>
    <s v="c/u"/>
    <n v="6"/>
    <n v="12"/>
    <s v="6340-FP-1 1/2&quot;-C3-1036-N"/>
    <m/>
    <m/>
    <s v="Acero Carbono ASTM A36 o superior"/>
    <s v="4600027788-03630-000CA-00001 / 00002 / 00006"/>
    <m/>
  </r>
  <r>
    <n v="36"/>
    <x v="0"/>
    <s v="6340-PU01-015"/>
    <x v="0"/>
    <n v="9"/>
    <s v="c/u"/>
    <n v="0.1"/>
    <n v="0.9"/>
    <s v="6340-FP-1 1/2&quot;-C3-1036-N"/>
    <m/>
    <m/>
    <s v="Acero Carbono ASTM A36 o superior"/>
    <s v="4600027788-03630-000CA-00001 / 00002 / 00006"/>
    <m/>
  </r>
  <r>
    <n v="37"/>
    <x v="6"/>
    <s v="6340-SP29-101"/>
    <x v="0"/>
    <n v="7"/>
    <s v="c/u"/>
    <n v="6"/>
    <n v="42"/>
    <s v="6340-FP-1 1/2&quot;-C3-1036-N"/>
    <m/>
    <m/>
    <s v="Acero Carbono ASTM A36 o superior"/>
    <s v="4600027788-03630-000CA-00001 / 00002 / 00006"/>
    <m/>
  </r>
  <r>
    <n v="38"/>
    <x v="0"/>
    <s v="6340-PU01-015"/>
    <x v="0"/>
    <n v="2"/>
    <s v="c/u"/>
    <n v="0.1"/>
    <n v="0.2"/>
    <s v="6340-FP-1 1/2&quot;-C3-1064-HC"/>
    <m/>
    <m/>
    <s v="Acero Carbono ASTM A36 o superior"/>
    <s v="4600027788-03630-000CA-00001 / 00002 / 00006"/>
    <m/>
  </r>
  <r>
    <n v="39"/>
    <x v="1"/>
    <s v="6340-SP22-001"/>
    <x v="0"/>
    <n v="2"/>
    <s v="c/u"/>
    <n v="2"/>
    <n v="4"/>
    <s v="6340-FP-1 1/2&quot;-C3-1064-HC"/>
    <m/>
    <m/>
    <s v="Acero Carbono ASTM A36 o superior"/>
    <s v="4600027788-03630-000CA-00001 / 00002 / 00006"/>
    <m/>
  </r>
  <r>
    <n v="40"/>
    <x v="0"/>
    <s v="6340-PU01-015"/>
    <x v="0"/>
    <n v="2"/>
    <s v="c/u"/>
    <n v="0.1"/>
    <n v="0.2"/>
    <s v="6340-FP-1 1/2&quot;-C3-1133-HC"/>
    <m/>
    <m/>
    <s v="Acero Carbono ASTM A36 o superior"/>
    <s v="4600027788-03630-000CA-00001 / 00002 / 00006"/>
    <m/>
  </r>
  <r>
    <n v="41"/>
    <x v="1"/>
    <s v="6340-SP22-001"/>
    <x v="0"/>
    <n v="2"/>
    <s v="c/u"/>
    <n v="2"/>
    <n v="4"/>
    <s v="6340-FP-1 1/2&quot;-C3-1133-HC"/>
    <m/>
    <m/>
    <s v="Acero Carbono ASTM A36 o superior"/>
    <s v="4600027788-03630-000CA-00001 / 00002 / 00006"/>
    <m/>
  </r>
  <r>
    <n v="42"/>
    <x v="0"/>
    <s v="6340-PU01-015"/>
    <x v="0"/>
    <n v="2"/>
    <s v="c/u"/>
    <n v="0.1"/>
    <n v="0.2"/>
    <s v="6340-FP-1 1/2&quot;-C3-1135-N"/>
    <m/>
    <m/>
    <s v="Acero Carbono ASTM A36 o superior"/>
    <s v="4600027788-03630-000CA-00001 / 00002 / 00006"/>
    <m/>
  </r>
  <r>
    <n v="43"/>
    <x v="4"/>
    <s v="6340-SP18-101"/>
    <x v="0"/>
    <n v="2"/>
    <s v="c/u"/>
    <n v="2.1"/>
    <n v="4.2"/>
    <s v="6340-FP-1 1/2&quot;-C3-1135-N"/>
    <m/>
    <m/>
    <s v="Acero Carbono ASTM A36 o superior"/>
    <s v="4600027788-03630-000CA-00001 / 00002 / 00006"/>
    <m/>
  </r>
  <r>
    <n v="44"/>
    <x v="0"/>
    <s v="6340-PU01-015"/>
    <x v="0"/>
    <n v="3"/>
    <s v="c/u"/>
    <n v="0.1"/>
    <n v="0.30000000000000004"/>
    <s v="6340-FP-1 1/2&quot;-C3-1136-HC"/>
    <m/>
    <m/>
    <s v="Acero Carbono ASTM A36 o superior"/>
    <s v="4600027788-03630-000CA-00001 / 00002 / 00006"/>
    <m/>
  </r>
  <r>
    <n v="45"/>
    <x v="1"/>
    <s v="6340-SP22-001"/>
    <x v="0"/>
    <n v="3"/>
    <s v="c/u"/>
    <n v="2"/>
    <n v="6"/>
    <s v="6340-FP-1 1/2&quot;-C3-1136-HC"/>
    <m/>
    <m/>
    <s v="Acero Carbono ASTM A36 o superior"/>
    <s v="4600027788-03630-000CA-00001 / 00002 / 00006"/>
    <m/>
  </r>
  <r>
    <n v="46"/>
    <x v="0"/>
    <s v="6340-PU01-015"/>
    <x v="0"/>
    <n v="6"/>
    <s v="c/u"/>
    <n v="0.1"/>
    <n v="0.60000000000000009"/>
    <s v="6340-FP-1 1/2&quot;-C3-1152-N"/>
    <m/>
    <m/>
    <s v="Acero Carbono ASTM A36 o superior"/>
    <s v="4600027788-03630-000CA-00001 / 00002 / 00006"/>
    <m/>
  </r>
  <r>
    <n v="47"/>
    <x v="6"/>
    <s v="6340-SP29-101"/>
    <x v="0"/>
    <n v="6"/>
    <s v="c/u"/>
    <n v="6"/>
    <n v="36"/>
    <s v="6340-FP-1 1/2&quot;-C3-1152-N"/>
    <m/>
    <m/>
    <s v="Acero Carbono ASTM A36 o superior"/>
    <s v="4600027788-03630-000CA-00001 / 00002 / 00006"/>
    <m/>
  </r>
  <r>
    <n v="48"/>
    <x v="0"/>
    <s v="6340-PU01-015"/>
    <x v="0"/>
    <n v="7"/>
    <s v="c/u"/>
    <n v="0.1"/>
    <n v="0.70000000000000007"/>
    <s v="6340-FP-1 1/2&quot;-C3-1153-N"/>
    <m/>
    <m/>
    <s v="Acero Carbono ASTM A36 o superior"/>
    <s v="4600027788-03630-000CA-00001 / 00002 / 00006"/>
    <m/>
  </r>
  <r>
    <n v="49"/>
    <x v="0"/>
    <s v="6340-PU01-015"/>
    <x v="0"/>
    <n v="8"/>
    <s v="c/u"/>
    <n v="0.1"/>
    <n v="0.8"/>
    <s v="6340-FP-1 1/2&quot;-C3-1163-N"/>
    <m/>
    <m/>
    <s v="Acero Carbono ASTM A36 o superior"/>
    <s v="4600027788-03630-000CA-00001 / 00002 / 00006"/>
    <m/>
  </r>
  <r>
    <n v="50"/>
    <x v="4"/>
    <s v="6340-SP18-101"/>
    <x v="0"/>
    <n v="6"/>
    <s v="c/u"/>
    <n v="2.1"/>
    <n v="12.600000000000001"/>
    <s v="6340-FP-1 1/2&quot;-C3-1163-N"/>
    <m/>
    <m/>
    <s v="Acero Carbono ASTM A36 o superior"/>
    <s v="4600027788-03630-000CA-00001 / 00002 / 00006"/>
    <m/>
  </r>
  <r>
    <n v="51"/>
    <x v="0"/>
    <s v="6340-PU01-015"/>
    <x v="0"/>
    <n v="2"/>
    <s v="c/u"/>
    <n v="0.1"/>
    <n v="0.2"/>
    <s v="6340-FP-1 1/2&quot;-C3-1163-N"/>
    <m/>
    <m/>
    <s v="Acero Carbono ASTM A36 o superior"/>
    <s v="4600027788-03630-000CA-00001 / 00002 / 00006"/>
    <m/>
  </r>
  <r>
    <n v="52"/>
    <x v="0"/>
    <s v="6340-PU01-015"/>
    <x v="0"/>
    <n v="9"/>
    <s v="c/u"/>
    <n v="0.1"/>
    <n v="0.9"/>
    <s v="6340-FP-1 1/2&quot;-C3-1164-N"/>
    <m/>
    <m/>
    <s v="Acero Carbono ASTM A36 o superior"/>
    <s v="4600027788-03630-000CA-00001 / 00002 / 00006"/>
    <m/>
  </r>
  <r>
    <n v="53"/>
    <x v="6"/>
    <s v="6340-SP29-101"/>
    <x v="0"/>
    <n v="9"/>
    <s v="c/u"/>
    <n v="6"/>
    <n v="54"/>
    <s v="6340-FP-1 1/2&quot;-C3-1164-N"/>
    <m/>
    <m/>
    <s v="Acero Carbono ASTM A36 o superior"/>
    <s v="4600027788-03630-000CA-00001 / 00002 / 00006"/>
    <m/>
  </r>
  <r>
    <n v="54"/>
    <x v="7"/>
    <s v="6340-SP35-001"/>
    <x v="3"/>
    <n v="2"/>
    <s v="c/u"/>
    <n v="0.6"/>
    <n v="1.2"/>
    <s v="6340-FP-1 1/2&quot;-C3-1165-N"/>
    <m/>
    <m/>
    <s v="Acero Carbono ASTM A36 o superior"/>
    <s v="4600027788-03630-000CA-00001 / 00002 / 00006"/>
    <m/>
  </r>
  <r>
    <n v="55"/>
    <x v="0"/>
    <s v="6340-PU01-015"/>
    <x v="0"/>
    <n v="4"/>
    <s v="c/u"/>
    <n v="0.1"/>
    <n v="0.4"/>
    <s v="6340-FP-1 1/2&quot;-C3-1165-N"/>
    <m/>
    <m/>
    <s v="Acero Carbono ASTM A36 o superior"/>
    <s v="4600027788-03630-000CA-00001 / 00002 / 00006"/>
    <m/>
  </r>
  <r>
    <n v="56"/>
    <x v="8"/>
    <s v="6340-SH01-015"/>
    <x v="4"/>
    <n v="2"/>
    <s v="c/u"/>
    <n v="0.1"/>
    <n v="0.2"/>
    <s v="6340-FP-1 1/2&quot;-C3-1165-N"/>
    <m/>
    <m/>
    <s v="Acero Carbono ASTM A36 o superior"/>
    <s v="4600027788-03630-000CA-00001 / 00002 / 00006"/>
    <m/>
  </r>
  <r>
    <n v="57"/>
    <x v="0"/>
    <s v="6340-PU01-015"/>
    <x v="0"/>
    <n v="2"/>
    <s v="c/u"/>
    <n v="0.1"/>
    <n v="0.2"/>
    <s v="6340-FP-1 1/2&quot;-C3-1508-N"/>
    <m/>
    <m/>
    <s v="Acero Carbono ASTM A36 o superior"/>
    <s v="4600027788-03630-000CA-00001 / 00002 / 00006"/>
    <m/>
  </r>
  <r>
    <n v="58"/>
    <x v="0"/>
    <s v="6340-PU01-015"/>
    <x v="0"/>
    <n v="2"/>
    <s v="c/u"/>
    <n v="0.1"/>
    <n v="0.2"/>
    <s v="6340-FP-1 1/2&quot;-C3-1508-N"/>
    <m/>
    <m/>
    <s v="Acero Carbono ASTM A36 o superior"/>
    <s v="4600027788-03630-000CA-00001 / 00002 / 00006"/>
    <m/>
  </r>
  <r>
    <n v="59"/>
    <x v="6"/>
    <s v="6340-SP29-101"/>
    <x v="5"/>
    <n v="2"/>
    <s v="c/u"/>
    <n v="6"/>
    <n v="12"/>
    <s v="6340-FP-1 1/2&quot;-C3-1508-N"/>
    <m/>
    <m/>
    <s v="Acero Carbono ASTM A36 o superior"/>
    <s v="4600027788-03630-000CA-00001 / 00002 / 00006"/>
    <m/>
  </r>
  <r>
    <n v="60"/>
    <x v="0"/>
    <s v="6340-PU01-015"/>
    <x v="0"/>
    <n v="1"/>
    <s v="c/u"/>
    <n v="0.1"/>
    <n v="0.1"/>
    <s v="6340-FP-1 1/2&quot;-C3-1512-HC"/>
    <m/>
    <m/>
    <s v="Acero Carbono ASTM A36 o superior"/>
    <s v="4600027788-03630-000CA-00001 / 00002 / 00006"/>
    <m/>
  </r>
  <r>
    <n v="61"/>
    <x v="6"/>
    <s v="6340-SP29-302"/>
    <x v="0"/>
    <n v="1"/>
    <s v="c/u"/>
    <n v="37"/>
    <n v="37"/>
    <s v="6340-FP-1 1/2&quot;-C3-1512-HC"/>
    <m/>
    <m/>
    <s v="Acero Carbono ASTM A36 o superior"/>
    <s v="4600027788-03630-000CA-00001 / 00002 / 00006"/>
    <m/>
  </r>
  <r>
    <n v="62"/>
    <x v="0"/>
    <s v="6340-PU01-015"/>
    <x v="0"/>
    <n v="1"/>
    <s v="c/u"/>
    <n v="0.1"/>
    <n v="0.1"/>
    <s v="6340-FP-1 1/2&quot;-C3-1513-HC"/>
    <m/>
    <m/>
    <s v="Acero Carbono ASTM A36 o superior"/>
    <s v="4600027788-03630-000CA-00001 / 00002 / 00006"/>
    <m/>
  </r>
  <r>
    <n v="63"/>
    <x v="0"/>
    <s v="6340-PU01-015"/>
    <x v="0"/>
    <n v="1"/>
    <s v="c/u"/>
    <n v="0.1"/>
    <n v="0.1"/>
    <s v="6340-FP-1 1/2&quot;-C3-1515-HC"/>
    <m/>
    <m/>
    <s v="Acero Carbono ASTM A36 o superior"/>
    <s v="4600027788-03630-000CA-00001 / 00002 / 00006"/>
    <m/>
  </r>
  <r>
    <n v="64"/>
    <x v="0"/>
    <s v="6340-PU01-015"/>
    <x v="0"/>
    <n v="2"/>
    <s v="c/u"/>
    <n v="0.1"/>
    <n v="0.2"/>
    <s v="6340-FP-1 1/2&quot;-C5-0967-N"/>
    <m/>
    <m/>
    <s v="Acero Carbono ASTM A36 o superior"/>
    <s v="4600027788-03630-000CA-00001 / 00002 / 00006"/>
    <m/>
  </r>
  <r>
    <n v="65"/>
    <x v="1"/>
    <s v="6340-SP22-001"/>
    <x v="0"/>
    <n v="2"/>
    <s v="c/u"/>
    <n v="2"/>
    <n v="4"/>
    <s v="6340-FP-1 1/2&quot;-C5-0967-N"/>
    <m/>
    <m/>
    <s v="Acero Carbono ASTM A36 o superior"/>
    <s v="4600027788-03630-000CA-00001 / 00002 / 00006"/>
    <m/>
  </r>
  <r>
    <n v="66"/>
    <x v="0"/>
    <s v="6340-PU01-010"/>
    <x v="2"/>
    <n v="14"/>
    <s v="c/u"/>
    <n v="0.1"/>
    <n v="1.4000000000000001"/>
    <s v="6340-FP-1&quot;-C3-0973-N"/>
    <m/>
    <m/>
    <s v="Acero Carbono ASTM A36 o superior"/>
    <s v="4600027788-03630-000CA-00001 / 00002 / 00006"/>
    <m/>
  </r>
  <r>
    <n v="67"/>
    <x v="0"/>
    <s v="6340-PU01-010"/>
    <x v="2"/>
    <n v="10"/>
    <s v="c/u"/>
    <n v="0.1"/>
    <n v="1"/>
    <s v="6340-FP-1&quot;-C3-0974-N"/>
    <m/>
    <m/>
    <s v="Acero Carbono ASTM A36 o superior"/>
    <s v="4600027788-03630-000CA-00001 / 00002 / 00006"/>
    <m/>
  </r>
  <r>
    <n v="68"/>
    <x v="8"/>
    <s v="6340-SH01-010"/>
    <x v="2"/>
    <n v="1"/>
    <s v="c/u"/>
    <n v="0.1"/>
    <n v="0.1"/>
    <s v="6340-FP-1&quot;-C3-0974-N"/>
    <m/>
    <m/>
    <s v="Acero Carbono ASTM A36 o superior"/>
    <s v="4600027788-03630-000CA-00001 / 00002 / 00006"/>
    <m/>
  </r>
  <r>
    <n v="69"/>
    <x v="3"/>
    <s v="6340-SP02-101"/>
    <x v="2"/>
    <n v="3"/>
    <s v="c/u"/>
    <n v="2.9"/>
    <n v="8.6999999999999993"/>
    <s v="6340-FP-1&quot;-C3-0974-N"/>
    <m/>
    <m/>
    <s v="Acero Carbono ASTM A36 o superior"/>
    <s v="4600027788-03630-000CA-00001 / 00002 / 00006"/>
    <m/>
  </r>
  <r>
    <n v="70"/>
    <x v="4"/>
    <s v="6340-SP18-101"/>
    <x v="2"/>
    <n v="2"/>
    <s v="c/u"/>
    <n v="2.1"/>
    <n v="4.2"/>
    <s v="6340-FP-1&quot;-C3-0974-N"/>
    <m/>
    <m/>
    <s v="Acero Carbono ASTM A36 o superior"/>
    <s v="4600027788-03630-000CA-00001 / 00002 / 00006"/>
    <m/>
  </r>
  <r>
    <n v="71"/>
    <x v="9"/>
    <s v="6340-SP24-001"/>
    <x v="2"/>
    <n v="2"/>
    <s v="c/u"/>
    <n v="2"/>
    <n v="4"/>
    <s v="6340-FP-1&quot;-C3-0974-N"/>
    <m/>
    <m/>
    <s v="Acero Carbono ASTM A36 o superior"/>
    <s v="4600027788-03630-000CA-00001 / 00002 / 00006"/>
    <m/>
  </r>
  <r>
    <n v="72"/>
    <x v="7"/>
    <s v="6340-SP35-002"/>
    <x v="2"/>
    <n v="1"/>
    <s v="c/u"/>
    <n v="2.9"/>
    <n v="2.9"/>
    <s v="6340-FP-1&quot;-C3-0974-N"/>
    <m/>
    <m/>
    <s v="Acero Carbono ASTM A36 o superior"/>
    <s v="4600027788-03630-000CA-00001 / 00002 / 00006"/>
    <m/>
  </r>
  <r>
    <n v="73"/>
    <x v="4"/>
    <s v="6340-SP18-101"/>
    <x v="5"/>
    <n v="1"/>
    <s v="c/u"/>
    <n v="2.1"/>
    <n v="2.1"/>
    <s v="6340-FP-1&quot;-C3-0974-N"/>
    <m/>
    <m/>
    <s v="Acero Carbono ASTM A36 o superior"/>
    <s v="4600027788-03630-000CA-00001 / 00002 / 00006"/>
    <m/>
  </r>
  <r>
    <n v="74"/>
    <x v="8"/>
    <s v="6340-SH01-010"/>
    <x v="2"/>
    <n v="2"/>
    <s v="c/u"/>
    <n v="0.1"/>
    <n v="0.2"/>
    <s v="6340-FP-1&quot;-C3-0976-N"/>
    <m/>
    <m/>
    <s v="Acero Carbono ASTM A36 o superior"/>
    <s v="4600027788-03630-000CA-00001 / 00002 / 00006"/>
    <m/>
  </r>
  <r>
    <n v="75"/>
    <x v="7"/>
    <s v="6340-SP35-003"/>
    <x v="2"/>
    <n v="1"/>
    <s v="c/u"/>
    <n v="7.3"/>
    <n v="7.3"/>
    <s v="6340-FP-1&quot;-C3-0976-N"/>
    <m/>
    <m/>
    <s v="Acero Carbono ASTM A36 o superior"/>
    <s v="4600027788-03630-000CA-00001 / 00002 / 00006"/>
    <m/>
  </r>
  <r>
    <n v="76"/>
    <x v="0"/>
    <s v="6340-PU01-010"/>
    <x v="2"/>
    <n v="13"/>
    <s v="c/u"/>
    <n v="0.1"/>
    <n v="1.3"/>
    <s v="6340-FP-1&quot;-C3-1002-N"/>
    <m/>
    <m/>
    <s v="Acero Carbono ASTM A36 o superior"/>
    <s v="4600027788-03630-000CA-00001 / 00002 / 00006"/>
    <m/>
  </r>
  <r>
    <n v="77"/>
    <x v="8"/>
    <s v="6340-SH01-010"/>
    <x v="2"/>
    <n v="3"/>
    <s v="c/u"/>
    <n v="0.1"/>
    <n v="0.30000000000000004"/>
    <s v="6340-FP-1&quot;-C3-1002-N"/>
    <m/>
    <m/>
    <s v="Acero Carbono ASTM A36 o superior"/>
    <s v="4600027788-03630-000CA-00001 / 00002 / 00006"/>
    <m/>
  </r>
  <r>
    <n v="78"/>
    <x v="7"/>
    <s v="6340-SP35-001"/>
    <x v="2"/>
    <n v="2"/>
    <s v="c/u"/>
    <n v="0.6"/>
    <n v="1.2"/>
    <s v="6340-FP-1&quot;-C3-1002-N"/>
    <m/>
    <m/>
    <s v="Acero Carbono ASTM A36 o superior"/>
    <s v="4600027788-03630-000CA-00001 / 00002 / 00006"/>
    <m/>
  </r>
  <r>
    <n v="79"/>
    <x v="7"/>
    <s v="6340-SP35-002"/>
    <x v="2"/>
    <n v="1"/>
    <s v="c/u"/>
    <n v="2.9"/>
    <n v="2.9"/>
    <s v="6340-FP-1&quot;-C3-1002-N"/>
    <m/>
    <m/>
    <s v="Acero Carbono ASTM A36 o superior"/>
    <s v="4600027788-03630-000CA-00001 / 00002 / 00006"/>
    <m/>
  </r>
  <r>
    <n v="80"/>
    <x v="0"/>
    <s v="6340-PU01-010"/>
    <x v="2"/>
    <n v="14"/>
    <s v="c/u"/>
    <n v="0.1"/>
    <n v="1.4000000000000001"/>
    <s v="6340-FP-1&quot;-C3-1003-N"/>
    <m/>
    <m/>
    <s v="Acero Carbono ASTM A36 o superior"/>
    <s v="4600027788-03630-000CA-00001 / 00002 / 00006"/>
    <m/>
  </r>
  <r>
    <n v="81"/>
    <x v="3"/>
    <s v="6340-SP02-101"/>
    <x v="2"/>
    <n v="4"/>
    <s v="c/u"/>
    <n v="2.9"/>
    <n v="11.6"/>
    <s v="6340-FP-1&quot;-C3-1003-N"/>
    <m/>
    <m/>
    <s v="Acero Carbono ASTM A36 o superior"/>
    <s v="4600027788-03630-000CA-00001 / 00002 / 00006"/>
    <m/>
  </r>
  <r>
    <n v="82"/>
    <x v="0"/>
    <s v="6340-PU01-010"/>
    <x v="2"/>
    <n v="25"/>
    <s v="c/u"/>
    <n v="0.1"/>
    <n v="2.5"/>
    <s v="6340-FP-1&quot;-C3-1010-N"/>
    <m/>
    <m/>
    <s v="Acero Carbono ASTM A36 o superior"/>
    <s v="4600027788-03630-000CA-00001 / 00002 / 00006"/>
    <m/>
  </r>
  <r>
    <n v="83"/>
    <x v="3"/>
    <s v="6340-SP02-101"/>
    <x v="2"/>
    <n v="6"/>
    <s v="c/u"/>
    <n v="2.9"/>
    <n v="17.399999999999999"/>
    <s v="6340-FP-1&quot;-C3-1010-N"/>
    <m/>
    <m/>
    <s v="Acero Carbono ASTM A36 o superior"/>
    <s v="4600027788-03630-000CA-00001 / 00002 / 00006"/>
    <m/>
  </r>
  <r>
    <n v="84"/>
    <x v="9"/>
    <s v="6340-SP24-001"/>
    <x v="2"/>
    <n v="19"/>
    <s v="c/u"/>
    <n v="2"/>
    <n v="38"/>
    <s v="6340-FP-1&quot;-C3-1010-N"/>
    <m/>
    <m/>
    <s v="Acero Carbono ASTM A36 o superior"/>
    <s v="4600027788-03630-000CA-00001 / 00002 / 00006"/>
    <m/>
  </r>
  <r>
    <n v="85"/>
    <x v="0"/>
    <s v="6340-PU01-010"/>
    <x v="2"/>
    <n v="15"/>
    <s v="c/u"/>
    <n v="0.1"/>
    <n v="1.5"/>
    <s v="6340-FP-1&quot;-C3-1013-N"/>
    <m/>
    <m/>
    <s v="Acero Carbono ASTM A36 o superior"/>
    <s v="4600027788-03630-000CA-00001 / 00002 / 00006"/>
    <m/>
  </r>
  <r>
    <n v="86"/>
    <x v="3"/>
    <s v="6340-SP02-101"/>
    <x v="2"/>
    <n v="1"/>
    <s v="c/u"/>
    <n v="2.9"/>
    <n v="2.9"/>
    <s v="6340-FP-1&quot;-C3-1013-N"/>
    <m/>
    <m/>
    <s v="Acero Carbono ASTM A36 o superior"/>
    <s v="4600027788-03630-000CA-00001 / 00002 / 00006"/>
    <m/>
  </r>
  <r>
    <n v="87"/>
    <x v="8"/>
    <s v="6340-SH01-010"/>
    <x v="2"/>
    <n v="2"/>
    <s v="c/u"/>
    <n v="0.1"/>
    <n v="0.2"/>
    <s v="6340-FP-1&quot;-C3-1015-N"/>
    <m/>
    <m/>
    <s v="Acero Carbono ASTM A36 o superior"/>
    <s v="4600027788-03630-000CA-00001 / 00002 / 00006"/>
    <m/>
  </r>
  <r>
    <n v="88"/>
    <x v="7"/>
    <s v="6340-SP35-003"/>
    <x v="2"/>
    <n v="2"/>
    <s v="c/u"/>
    <n v="7.3"/>
    <n v="14.6"/>
    <s v="6340-FP-1&quot;-C3-1015-N"/>
    <m/>
    <m/>
    <s v="Acero Carbono ASTM A36 o superior"/>
    <s v="4600027788-03630-000CA-00001 / 00002 / 00006"/>
    <m/>
  </r>
  <r>
    <n v="89"/>
    <x v="0"/>
    <s v="6340-PU01-010"/>
    <x v="2"/>
    <n v="9"/>
    <s v="c/u"/>
    <n v="0.1"/>
    <n v="0.9"/>
    <s v="6340-FP-1&quot;-C3-1034-N"/>
    <m/>
    <m/>
    <s v="Acero Carbono ASTM A36 o superior"/>
    <s v="4600027788-03630-000CA-00001 / 00002 / 00006"/>
    <m/>
  </r>
  <r>
    <n v="90"/>
    <x v="6"/>
    <s v="6340-SP29-101"/>
    <x v="2"/>
    <n v="9"/>
    <s v="c/u"/>
    <n v="6"/>
    <n v="54"/>
    <s v="6340-FP-1&quot;-C3-1034-N"/>
    <m/>
    <m/>
    <s v="Acero Carbono ASTM A36 o superior"/>
    <s v="4600027788-03630-000CA-00001 / 00002 / 00006"/>
    <m/>
  </r>
  <r>
    <n v="91"/>
    <x v="0"/>
    <s v="6340-PU01-010"/>
    <x v="2"/>
    <n v="6"/>
    <s v="c/u"/>
    <n v="0.1"/>
    <n v="0.60000000000000009"/>
    <s v="6340-FP-1&quot;-C3-1035-N"/>
    <m/>
    <m/>
    <s v="Acero Carbono ASTM A36 o superior"/>
    <s v="4600027788-03630-000CA-00001 / 00002 / 00006"/>
    <m/>
  </r>
  <r>
    <n v="92"/>
    <x v="0"/>
    <s v="6340-PU01-010"/>
    <x v="2"/>
    <n v="13"/>
    <s v="c/u"/>
    <n v="0.1"/>
    <n v="1.3"/>
    <s v="6340-FP-1&quot;-C3-1036-N"/>
    <m/>
    <m/>
    <s v="Acero Carbono ASTM A36 o superior"/>
    <s v="4600027788-03630-000CA-00001 / 00002 / 00006"/>
    <m/>
  </r>
  <r>
    <n v="93"/>
    <x v="6"/>
    <s v="6340-SP29-101"/>
    <x v="2"/>
    <n v="9"/>
    <s v="c/u"/>
    <n v="6"/>
    <n v="54"/>
    <s v="6340-FP-1&quot;-C3-1036-N"/>
    <m/>
    <m/>
    <s v="Acero Carbono ASTM A36 o superior"/>
    <s v="4600027788-03630-000CA-00001 / 00002 / 00006"/>
    <m/>
  </r>
  <r>
    <n v="94"/>
    <x v="6"/>
    <s v="6340-SP29-101"/>
    <x v="0"/>
    <n v="4"/>
    <s v="c/u"/>
    <n v="6"/>
    <n v="24"/>
    <s v="6340-FP-1&quot;-C3-1036-N"/>
    <m/>
    <m/>
    <s v="Acero Carbono ASTM A36 o superior"/>
    <s v="4600027788-03630-000CA-00001 / 00002 / 00006"/>
    <m/>
  </r>
  <r>
    <n v="95"/>
    <x v="0"/>
    <s v="6340-PU01-010"/>
    <x v="2"/>
    <n v="9"/>
    <s v="c/u"/>
    <n v="0.1"/>
    <n v="0.9"/>
    <s v="6340-FP-1&quot;-C3-1037-N"/>
    <m/>
    <m/>
    <s v="Acero Carbono ASTM A36 o superior"/>
    <s v="4600027788-03630-000CA-00001 / 00002 / 00006"/>
    <m/>
  </r>
  <r>
    <n v="96"/>
    <x v="0"/>
    <s v="6340-PU01-010"/>
    <x v="2"/>
    <n v="3"/>
    <s v="c/u"/>
    <n v="0.1"/>
    <n v="0.30000000000000004"/>
    <s v="6340-FP-1&quot;-C3-1065-N"/>
    <m/>
    <m/>
    <s v="Acero Carbono ASTM A36 o superior"/>
    <s v="4600027788-03630-000CA-00001 / 00002 / 00006"/>
    <m/>
  </r>
  <r>
    <n v="97"/>
    <x v="0"/>
    <s v="6340-PU01-010"/>
    <x v="2"/>
    <n v="6"/>
    <s v="c/u"/>
    <n v="0.1"/>
    <n v="0.60000000000000009"/>
    <s v="6340-FP-1&quot;-C3-1134-N"/>
    <m/>
    <m/>
    <s v="Acero Carbono ASTM A36 o superior"/>
    <s v="4600027788-03630-000CA-00001 / 00002 / 00006"/>
    <m/>
  </r>
  <r>
    <n v="98"/>
    <x v="0"/>
    <s v="6340-PU01-010"/>
    <x v="2"/>
    <n v="5"/>
    <s v="c/u"/>
    <n v="0.1"/>
    <n v="0.5"/>
    <s v="6340-FP-1&quot;-C3-1135-N"/>
    <m/>
    <m/>
    <s v="Acero Carbono ASTM A36 o superior"/>
    <s v="4600027788-03630-000CA-00001 / 00002 / 00006"/>
    <m/>
  </r>
  <r>
    <n v="99"/>
    <x v="9"/>
    <s v="6340-SP24-001"/>
    <x v="2"/>
    <n v="3"/>
    <s v="c/u"/>
    <n v="2"/>
    <n v="6"/>
    <s v="6340-FP-1&quot;-C3-1135-N"/>
    <m/>
    <m/>
    <s v="Acero Carbono ASTM A36 o superior"/>
    <s v="4600027788-03630-000CA-00001 / 00002 / 00006"/>
    <m/>
  </r>
  <r>
    <n v="100"/>
    <x v="8"/>
    <s v="6340-SH01-010"/>
    <x v="2"/>
    <n v="1"/>
    <s v="c/u"/>
    <n v="0.1"/>
    <n v="0.1"/>
    <s v="6340-FP-1&quot;-C3-1137-N"/>
    <m/>
    <m/>
    <s v="Acero Carbono ASTM A36 o superior"/>
    <s v="4600027788-03630-000CA-00001 / 00002 / 00006"/>
    <m/>
  </r>
  <r>
    <n v="101"/>
    <x v="7"/>
    <s v="6340-SP35-003"/>
    <x v="2"/>
    <n v="1"/>
    <s v="c/u"/>
    <n v="7.3"/>
    <n v="7.3"/>
    <s v="6340-FP-1&quot;-C3-1137-N"/>
    <m/>
    <m/>
    <s v="Acero Carbono ASTM A36 o superior"/>
    <s v="4600027788-03630-000CA-00001 / 00002 / 00006"/>
    <m/>
  </r>
  <r>
    <n v="102"/>
    <x v="0"/>
    <s v="6340-PU01-010"/>
    <x v="2"/>
    <n v="17"/>
    <s v="c/u"/>
    <n v="0.1"/>
    <n v="1.7000000000000002"/>
    <s v="6340-FP-1&quot;-C3-1138-N"/>
    <m/>
    <m/>
    <s v="Acero Carbono ASTM A36 o superior"/>
    <s v="4600027788-03630-000CA-00001 / 00002 / 00006"/>
    <m/>
  </r>
  <r>
    <n v="103"/>
    <x v="8"/>
    <s v="6340-SH01-010"/>
    <x v="2"/>
    <n v="1"/>
    <s v="c/u"/>
    <n v="0.1"/>
    <n v="0.1"/>
    <s v="6340-FP-1&quot;-C3-1140-N"/>
    <m/>
    <m/>
    <s v="Acero Carbono ASTM A36 o superior"/>
    <s v="4600027788-03630-000CA-00001 / 00002 / 00006"/>
    <m/>
  </r>
  <r>
    <n v="104"/>
    <x v="7"/>
    <s v="6340-SP35-003"/>
    <x v="2"/>
    <n v="1"/>
    <s v="c/u"/>
    <n v="7.3"/>
    <n v="7.3"/>
    <s v="6340-FP-1&quot;-C3-1140-N"/>
    <m/>
    <m/>
    <s v="Acero Carbono ASTM A36 o superior"/>
    <s v="4600027788-03630-000CA-00001 / 00002 / 00006"/>
    <m/>
  </r>
  <r>
    <n v="105"/>
    <x v="0"/>
    <s v="6340-PU01-010"/>
    <x v="2"/>
    <n v="16"/>
    <s v="c/u"/>
    <n v="0.1"/>
    <n v="1.6"/>
    <s v="6340-FP-1&quot;-C3-1142-N"/>
    <m/>
    <m/>
    <s v="Acero Carbono ASTM A36 o superior"/>
    <s v="4600027788-03630-000CA-00001 / 00002 / 00006"/>
    <m/>
  </r>
  <r>
    <n v="106"/>
    <x v="0"/>
    <s v="6340-PU01-010"/>
    <x v="2"/>
    <n v="10"/>
    <s v="c/u"/>
    <n v="0.1"/>
    <n v="1"/>
    <s v="6340-FP-1&quot;-C3-1152-N"/>
    <m/>
    <m/>
    <s v="Acero Carbono ASTM A36 o superior"/>
    <s v="4600027788-03630-000CA-00001 / 00002 / 00006"/>
    <m/>
  </r>
  <r>
    <n v="107"/>
    <x v="6"/>
    <s v="6340-SP29-101"/>
    <x v="2"/>
    <n v="10"/>
    <s v="c/u"/>
    <n v="6"/>
    <n v="60"/>
    <s v="6340-FP-1&quot;-C3-1152-N"/>
    <m/>
    <m/>
    <s v="Acero Carbono ASTM A36 o superior"/>
    <s v="4600027788-03630-000CA-00001 / 00002 / 00006"/>
    <m/>
  </r>
  <r>
    <n v="108"/>
    <x v="0"/>
    <s v="6340-PU01-010"/>
    <x v="2"/>
    <n v="22"/>
    <s v="c/u"/>
    <n v="0.1"/>
    <n v="2.2000000000000002"/>
    <s v="6340-FP-1&quot;-C3-1162-N"/>
    <m/>
    <m/>
    <s v="Acero Carbono ASTM A36 o superior"/>
    <s v="4600027788-03630-000CA-00001 / 00002 / 00006"/>
    <m/>
  </r>
  <r>
    <n v="109"/>
    <x v="0"/>
    <s v="6340-PU01-010"/>
    <x v="2"/>
    <n v="30"/>
    <s v="c/u"/>
    <n v="0.1"/>
    <n v="3"/>
    <s v="6340-FP-1&quot;-C3-1163-N"/>
    <m/>
    <m/>
    <s v="Acero Carbono ASTM A36 o superior"/>
    <s v="4600027788-03630-000CA-00001 / 00002 / 00006"/>
    <m/>
  </r>
  <r>
    <n v="110"/>
    <x v="3"/>
    <s v="6340-SP02-101"/>
    <x v="2"/>
    <n v="5"/>
    <s v="c/u"/>
    <n v="2.9"/>
    <n v="14.5"/>
    <s v="6340-FP-1&quot;-C3-1163-N"/>
    <m/>
    <m/>
    <s v="Acero Carbono ASTM A36 o superior"/>
    <s v="4600027788-03630-000CA-00001 / 00002 / 00006"/>
    <m/>
  </r>
  <r>
    <n v="111"/>
    <x v="4"/>
    <s v="6340-SP18-101"/>
    <x v="2"/>
    <n v="4"/>
    <s v="c/u"/>
    <n v="2.1"/>
    <n v="8.4"/>
    <s v="6340-FP-1&quot;-C3-1163-N"/>
    <m/>
    <m/>
    <s v="Acero Carbono ASTM A36 o superior"/>
    <s v="4600027788-03630-000CA-00001 / 00002 / 00006"/>
    <m/>
  </r>
  <r>
    <n v="112"/>
    <x v="9"/>
    <s v="6340-SP24-001"/>
    <x v="2"/>
    <n v="21"/>
    <s v="c/u"/>
    <n v="2"/>
    <n v="42"/>
    <s v="6340-FP-1&quot;-C3-1163-N"/>
    <m/>
    <m/>
    <s v="Acero Carbono ASTM A36 o superior"/>
    <s v="4600027788-03630-000CA-00001 / 00002 / 00006"/>
    <m/>
  </r>
  <r>
    <n v="113"/>
    <x v="0"/>
    <s v="6340-PU01-010"/>
    <x v="2"/>
    <n v="13"/>
    <s v="c/u"/>
    <n v="0.1"/>
    <n v="1.3"/>
    <s v="6340-FP-1&quot;-C3-1164-N"/>
    <m/>
    <m/>
    <s v="Acero Carbono ASTM A36 o superior"/>
    <s v="4600027788-03630-000CA-00001 / 00002 / 00006"/>
    <m/>
  </r>
  <r>
    <n v="114"/>
    <x v="3"/>
    <s v="6340-SP02-101"/>
    <x v="2"/>
    <n v="3"/>
    <s v="c/u"/>
    <n v="2.9"/>
    <n v="8.6999999999999993"/>
    <s v="6340-FP-1&quot;-C3-1164-N"/>
    <m/>
    <m/>
    <s v="Acero Carbono ASTM A36 o superior"/>
    <s v="4600027788-03630-000CA-00001 / 00002 / 00006"/>
    <m/>
  </r>
  <r>
    <n v="115"/>
    <x v="6"/>
    <s v="6340-SP29-101"/>
    <x v="2"/>
    <n v="9"/>
    <s v="c/u"/>
    <n v="6"/>
    <n v="54"/>
    <s v="6340-FP-1&quot;-C3-1164-N"/>
    <m/>
    <m/>
    <s v="Acero Carbono ASTM A36 o superior"/>
    <s v="4600027788-03630-000CA-00001 / 00002 / 00006"/>
    <m/>
  </r>
  <r>
    <n v="116"/>
    <x v="6"/>
    <s v="6340-SP29-101"/>
    <x v="0"/>
    <n v="1"/>
    <s v="c/u"/>
    <n v="6"/>
    <n v="6"/>
    <s v="6340-FP-1&quot;-C3-1164-N"/>
    <m/>
    <m/>
    <s v="Acero Carbono ASTM A36 o superior"/>
    <s v="4600027788-03630-000CA-00001 / 00002 / 00006"/>
    <m/>
  </r>
  <r>
    <n v="117"/>
    <x v="8"/>
    <s v="6340-SH01-010"/>
    <x v="2"/>
    <n v="1"/>
    <s v="c/u"/>
    <n v="0.1"/>
    <n v="0.1"/>
    <s v="6340-FP-1&quot;-C3-1520-N"/>
    <m/>
    <m/>
    <s v="Acero Carbono ASTM A36 o superior"/>
    <s v="4600027788-03630-000CA-00001 / 00002 / 00006"/>
    <m/>
  </r>
  <r>
    <n v="118"/>
    <x v="7"/>
    <s v="6340-SP35-002"/>
    <x v="2"/>
    <n v="1"/>
    <s v="c/u"/>
    <n v="2.9"/>
    <n v="2.9"/>
    <s v="6340-FP-1&quot;-C3-1520-N"/>
    <m/>
    <m/>
    <s v="Acero Carbono ASTM A36 o superior"/>
    <s v="4600027788-03630-000CA-00001 / 00002 / 00006"/>
    <m/>
  </r>
  <r>
    <n v="119"/>
    <x v="8"/>
    <s v="6340-SH01-010"/>
    <x v="2"/>
    <n v="11"/>
    <s v="c/u"/>
    <n v="0.1"/>
    <n v="1.1000000000000001"/>
    <s v="6340-FP-1&quot;-C3-1520-N"/>
    <m/>
    <m/>
    <s v="Acero Carbono ASTM A36 o superior"/>
    <s v="4600027788-03630-000CA-00001 / 00002 / 00006"/>
    <m/>
  </r>
  <r>
    <n v="120"/>
    <x v="7"/>
    <s v="6340-SP35-001"/>
    <x v="2"/>
    <n v="2"/>
    <s v="c/u"/>
    <n v="0.6"/>
    <n v="1.2"/>
    <s v="6340-FP-1&quot;-C3-1520-N"/>
    <m/>
    <m/>
    <s v="Acero Carbono ASTM A36 o superior"/>
    <s v="4600027788-03630-000CA-00001 / 00002 / 00006"/>
    <m/>
  </r>
  <r>
    <n v="121"/>
    <x v="7"/>
    <s v="6340-SP35-002"/>
    <x v="2"/>
    <n v="5"/>
    <s v="c/u"/>
    <n v="2.9"/>
    <n v="14.5"/>
    <s v="6340-FP-1&quot;-C3-1520-N"/>
    <m/>
    <m/>
    <s v="Acero Carbono ASTM A36 o superior"/>
    <s v="4600027788-03630-000CA-00001 / 00002 / 00006"/>
    <m/>
  </r>
  <r>
    <n v="122"/>
    <x v="7"/>
    <s v="6340-SP35-004"/>
    <x v="2"/>
    <n v="4"/>
    <s v="c/u"/>
    <n v="11.1"/>
    <n v="44.4"/>
    <s v="6340-FP-1&quot;-C3-1520-N"/>
    <m/>
    <m/>
    <s v="Acero Carbono ASTM A36 o superior"/>
    <s v="4600027788-03630-000CA-00001 / 00002 / 00006"/>
    <m/>
  </r>
  <r>
    <n v="123"/>
    <x v="10"/>
    <s v="6340-SG01-100"/>
    <x v="6"/>
    <n v="2"/>
    <s v="c/u"/>
    <n v="1.4"/>
    <n v="2.8"/>
    <s v="6340-FP-10&quot;-C2-0962-HC"/>
    <m/>
    <m/>
    <s v="Acero Carbono ASTM A36 o superior"/>
    <s v="4600027788-03630-000CA-00001 / 00002 / 00006"/>
    <m/>
  </r>
  <r>
    <n v="124"/>
    <x v="6"/>
    <s v="6340-SP29-102"/>
    <x v="6"/>
    <n v="1"/>
    <s v="c/u"/>
    <n v="8"/>
    <n v="8"/>
    <s v="6340-FP-10&quot;-C2-0962-HC"/>
    <m/>
    <m/>
    <s v="Acero Carbono ASTM A36 o superior"/>
    <s v="4600027788-03630-000CA-00001 / 00002 / 00006"/>
    <m/>
  </r>
  <r>
    <n v="125"/>
    <x v="5"/>
    <s v="6340-SP30-102"/>
    <x v="6"/>
    <n v="1"/>
    <s v="c/u"/>
    <n v="8"/>
    <n v="8"/>
    <s v="6340-FP-10&quot;-C2-0962-HC"/>
    <m/>
    <m/>
    <s v="Acero Carbono ASTM A36 o superior"/>
    <s v="4600027788-03630-000CA-00001 / 00002 / 00006"/>
    <m/>
  </r>
  <r>
    <n v="126"/>
    <x v="11"/>
    <s v="6340-SZ01-100"/>
    <x v="6"/>
    <n v="2"/>
    <s v="c/u"/>
    <n v="3.1"/>
    <n v="6.2"/>
    <s v="6340-FP-10&quot;-C2-0962-HC"/>
    <m/>
    <m/>
    <s v="Acero Carbono ASTM A36 o superior"/>
    <s v="4600027788-03630-000CA-00001 / 00002 / 00006"/>
    <m/>
  </r>
  <r>
    <n v="127"/>
    <x v="0"/>
    <s v="6340-PU01-100"/>
    <x v="6"/>
    <n v="3"/>
    <s v="c/u"/>
    <n v="2.2000000000000002"/>
    <n v="6.6000000000000005"/>
    <s v="6340-FP-10&quot;-C2-1500-N"/>
    <m/>
    <m/>
    <s v="Acero Carbono ASTM A36 o superior"/>
    <s v="4600027788-03630-000CA-00001 / 00002 / 00006"/>
    <m/>
  </r>
  <r>
    <n v="128"/>
    <x v="6"/>
    <s v="6340-SP29-101"/>
    <x v="6"/>
    <n v="3"/>
    <s v="c/u"/>
    <n v="6"/>
    <n v="18"/>
    <s v="6340-FP-10&quot;-C2-1500-N"/>
    <m/>
    <m/>
    <s v="Acero Carbono ASTM A36 o superior"/>
    <s v="4600027788-03630-000CA-00001 / 00002 / 00006"/>
    <m/>
  </r>
  <r>
    <n v="129"/>
    <x v="0"/>
    <s v="6340-PU01-100"/>
    <x v="6"/>
    <n v="1"/>
    <s v="c/u"/>
    <n v="2.2000000000000002"/>
    <n v="2.2000000000000002"/>
    <s v="6340-FP-10&quot;-C2-1501-N"/>
    <m/>
    <m/>
    <s v="Acero Carbono ASTM A36 o superior"/>
    <s v="4600027788-03630-000CA-00001 / 00002 / 00006"/>
    <m/>
  </r>
  <r>
    <n v="130"/>
    <x v="6"/>
    <s v="6340-SP29-101"/>
    <x v="6"/>
    <n v="1"/>
    <s v="c/u"/>
    <n v="6"/>
    <n v="6"/>
    <s v="6340-FP-10&quot;-C2-1501-N"/>
    <m/>
    <m/>
    <s v="Acero Carbono ASTM A36 o superior"/>
    <s v="4600027788-03630-000CA-00001 / 00002 / 00006"/>
    <m/>
  </r>
  <r>
    <n v="131"/>
    <x v="0"/>
    <s v="6340-PU01-100"/>
    <x v="6"/>
    <n v="1"/>
    <s v="c/u"/>
    <n v="2.2000000000000002"/>
    <n v="2.2000000000000002"/>
    <s v="6340-FP-10&quot;-C2-1502-N"/>
    <m/>
    <m/>
    <s v="Acero Carbono ASTM A36 o superior"/>
    <s v="4600027788-03630-000CA-00001 / 00002 / 00006"/>
    <m/>
  </r>
  <r>
    <n v="132"/>
    <x v="6"/>
    <s v="6340-SP29-101"/>
    <x v="6"/>
    <n v="1"/>
    <s v="c/u"/>
    <n v="6"/>
    <n v="6"/>
    <s v="6340-FP-10&quot;-C2-1502-N"/>
    <m/>
    <m/>
    <s v="Acero Carbono ASTM A36 o superior"/>
    <s v="4600027788-03630-000CA-00001 / 00002 / 00006"/>
    <m/>
  </r>
  <r>
    <n v="133"/>
    <x v="0"/>
    <s v="6340-PU01-100"/>
    <x v="6"/>
    <n v="1"/>
    <s v="c/u"/>
    <n v="2.2000000000000002"/>
    <n v="2.2000000000000002"/>
    <s v="6340-FP-10&quot;-C2-1503-N"/>
    <m/>
    <m/>
    <s v="Acero Carbono ASTM A36 o superior"/>
    <s v="4600027788-03630-000CA-00001 / 00002 / 00006"/>
    <m/>
  </r>
  <r>
    <n v="134"/>
    <x v="6"/>
    <s v="6340-SP29-101"/>
    <x v="6"/>
    <n v="1"/>
    <s v="c/u"/>
    <n v="6"/>
    <n v="6"/>
    <s v="6340-FP-10&quot;-C2-1503-N"/>
    <m/>
    <m/>
    <s v="Acero Carbono ASTM A36 o superior"/>
    <s v="4600027788-03630-000CA-00001 / 00002 / 00006"/>
    <m/>
  </r>
  <r>
    <n v="135"/>
    <x v="0"/>
    <s v="6340-PU01-100"/>
    <x v="6"/>
    <n v="4"/>
    <s v="c/u"/>
    <n v="2.2000000000000002"/>
    <n v="8.8000000000000007"/>
    <s v="6340-FP-10&quot;-C3-1514-N"/>
    <m/>
    <m/>
    <s v="Acero Carbono ASTM A36 o superior"/>
    <s v="4600027788-03630-000CA-00001 / 00002 / 00006"/>
    <m/>
  </r>
  <r>
    <n v="136"/>
    <x v="0"/>
    <s v="6340-PU01-100"/>
    <x v="6"/>
    <n v="3"/>
    <s v="c/u"/>
    <n v="2.2000000000000002"/>
    <n v="6.6000000000000005"/>
    <s v="6340-FP-10&quot;-C3-1516-HC"/>
    <m/>
    <m/>
    <s v="Acero Carbono ASTM A36 o superior"/>
    <s v="4600027788-03630-000CA-00001 / 00002 / 00006"/>
    <m/>
  </r>
  <r>
    <n v="137"/>
    <x v="10"/>
    <s v="6340-SG01-100"/>
    <x v="6"/>
    <n v="3"/>
    <s v="c/u"/>
    <n v="1.4"/>
    <n v="4.1999999999999993"/>
    <s v="6340-FP-10&quot;-C3-1516-HC"/>
    <m/>
    <m/>
    <s v="Acero Carbono ASTM A36 o superior"/>
    <s v="4600027788-03630-000CA-00001 / 00002 / 00006"/>
    <m/>
  </r>
  <r>
    <n v="138"/>
    <x v="11"/>
    <s v="6340-SZ01-100"/>
    <x v="6"/>
    <n v="3"/>
    <s v="c/u"/>
    <n v="3.1"/>
    <n v="9.3000000000000007"/>
    <s v="6340-FP-10&quot;-C3-1516-HC"/>
    <m/>
    <m/>
    <s v="Acero Carbono ASTM A36 o superior"/>
    <s v="4600027788-03630-000CA-00001 / 00002 / 00006"/>
    <m/>
  </r>
  <r>
    <n v="139"/>
    <x v="3"/>
    <s v="6340-SP02-402"/>
    <x v="7"/>
    <n v="3"/>
    <s v="c/u"/>
    <n v="17"/>
    <n v="51"/>
    <s v="6340-FP-10&quot;-C3-1516-HC"/>
    <m/>
    <m/>
    <s v="Acero Carbono ASTM A36 o superior"/>
    <s v="4600027788-03630-000CA-00001 / 00002 / 00006"/>
    <m/>
  </r>
  <r>
    <n v="140"/>
    <x v="12"/>
    <s v="3640-SP17-301"/>
    <x v="7"/>
    <n v="1"/>
    <s v="c/u"/>
    <n v="8.1999999999999993"/>
    <n v="8.1999999999999993"/>
    <s v="6340-FP-12&quot;-C3-0966-HC"/>
    <m/>
    <m/>
    <s v="Acero Carbono ASTM A36 o superior"/>
    <s v="4600027788-03630-000CA-00001 / 00002 / 00006"/>
    <m/>
  </r>
  <r>
    <n v="141"/>
    <x v="13"/>
    <s v="3640-SP26-502"/>
    <x v="7"/>
    <n v="2"/>
    <s v="c/u"/>
    <n v="205"/>
    <n v="410"/>
    <s v="6340-FP-12&quot;-C3-0966-HC"/>
    <m/>
    <m/>
    <s v="Acero Carbono ASTM A36 o superior"/>
    <s v="4600027788-03630-000CA-00001 / 00002 / 00006"/>
    <m/>
  </r>
  <r>
    <n v="142"/>
    <x v="14"/>
    <s v="3640-SP33-002"/>
    <x v="7"/>
    <n v="2"/>
    <s v="c/u"/>
    <n v="41"/>
    <n v="82"/>
    <s v="6340-FP-12&quot;-C3-0966-HC"/>
    <m/>
    <m/>
    <s v="Acero Carbono ASTM A36 o superior"/>
    <s v="4600027788-03630-000CA-00001 / 00002 / 00006"/>
    <m/>
  </r>
  <r>
    <n v="143"/>
    <x v="10"/>
    <s v="6340-SG01-120"/>
    <x v="7"/>
    <n v="9"/>
    <s v="c/u"/>
    <n v="6.3"/>
    <n v="56.699999999999996"/>
    <s v="6340-FP-12&quot;-C3-0966-HC"/>
    <m/>
    <m/>
    <s v="Acero Carbono ASTM A36 o superior"/>
    <s v="4600027788-03630-000CA-00001 / 00002 / 00006"/>
    <m/>
  </r>
  <r>
    <n v="144"/>
    <x v="15"/>
    <s v="6340-SL01-120"/>
    <x v="7"/>
    <n v="2"/>
    <s v="c/u"/>
    <n v="15.7"/>
    <n v="31.4"/>
    <s v="6340-FP-12&quot;-C3-0966-HC"/>
    <m/>
    <m/>
    <s v="Acero Carbono ASTM A36 o superior"/>
    <s v="4600027788-03630-000CA-00001 / 00002 / 00006"/>
    <m/>
  </r>
  <r>
    <n v="145"/>
    <x v="16"/>
    <s v="6340-SP01-402"/>
    <x v="7"/>
    <n v="9"/>
    <s v="c/u"/>
    <n v="17"/>
    <n v="153"/>
    <s v="6340-FP-12&quot;-C3-0966-HC"/>
    <m/>
    <m/>
    <s v="Acero Carbono ASTM A36 o superior"/>
    <s v="4600027788-03630-000CA-00001 / 00002 / 00006"/>
    <m/>
  </r>
  <r>
    <n v="146"/>
    <x v="17"/>
    <s v="6340-SS12-120"/>
    <x v="7"/>
    <n v="5"/>
    <s v="c/u"/>
    <n v="20"/>
    <n v="100"/>
    <s v="6340-FP-12&quot;-C3-0966-HC"/>
    <m/>
    <m/>
    <s v="Acero Carbono ASTM A36 o superior"/>
    <s v="4600027788-03630-000CA-00001 / 00002 / 00006"/>
    <m/>
  </r>
  <r>
    <n v="147"/>
    <x v="18"/>
    <s v="6340-SZ02-120"/>
    <x v="7"/>
    <n v="9"/>
    <s v="c/u"/>
    <n v="8.4"/>
    <n v="75.600000000000009"/>
    <s v="6340-FP-12&quot;-C3-0966-HC"/>
    <m/>
    <m/>
    <s v="Acero Carbono ASTM A36 o superior"/>
    <s v="4600027788-03630-000CA-00001 / 00002 / 00006"/>
    <m/>
  </r>
  <r>
    <n v="148"/>
    <x v="13"/>
    <s v="3640-SP26-502"/>
    <x v="7"/>
    <n v="2"/>
    <s v="c/u"/>
    <n v="205"/>
    <n v="410"/>
    <s v="6340-FP-12&quot;-C3-0978-HC"/>
    <m/>
    <m/>
    <s v="Acero Carbono ASTM A36 o superior"/>
    <s v="4600027788-03630-000CA-00001 / 00002 / 00006"/>
    <m/>
  </r>
  <r>
    <n v="149"/>
    <x v="14"/>
    <s v="3640-SP33-002"/>
    <x v="7"/>
    <n v="2"/>
    <s v="c/u"/>
    <n v="41"/>
    <n v="82"/>
    <s v="6340-FP-12&quot;-C3-0978-HC"/>
    <m/>
    <m/>
    <s v="Acero Carbono ASTM A36 o superior"/>
    <s v="4600027788-03630-000CA-00001 / 00002 / 00006"/>
    <m/>
  </r>
  <r>
    <n v="150"/>
    <x v="10"/>
    <s v="6340-SG01-120"/>
    <x v="7"/>
    <n v="8"/>
    <s v="c/u"/>
    <n v="6.3"/>
    <n v="50.4"/>
    <s v="6340-FP-12&quot;-C3-0978-HC"/>
    <m/>
    <m/>
    <s v="Acero Carbono ASTM A36 o superior"/>
    <s v="4600027788-03630-000CA-00001 / 00002 / 00006"/>
    <m/>
  </r>
  <r>
    <n v="151"/>
    <x v="15"/>
    <s v="6340-SL01-120"/>
    <x v="7"/>
    <n v="3"/>
    <s v="c/u"/>
    <n v="15.7"/>
    <n v="47.099999999999994"/>
    <s v="6340-FP-12&quot;-C3-0978-HC"/>
    <m/>
    <m/>
    <s v="Acero Carbono ASTM A36 o superior"/>
    <s v="4600027788-03630-000CA-00001 / 00002 / 00006"/>
    <m/>
  </r>
  <r>
    <n v="152"/>
    <x v="16"/>
    <s v="6340-SP01-403"/>
    <x v="7"/>
    <n v="5"/>
    <s v="c/u"/>
    <n v="20.3"/>
    <n v="101.5"/>
    <s v="6340-FP-12&quot;-C3-0978-HC"/>
    <m/>
    <m/>
    <s v="Acero Carbono ASTM A36 o superior"/>
    <s v="4600027788-03630-000CA-00001 / 00002 / 00006"/>
    <m/>
  </r>
  <r>
    <n v="153"/>
    <x v="19"/>
    <s v="6340-SP42-001"/>
    <x v="7"/>
    <n v="11"/>
    <s v="c/u"/>
    <n v="22"/>
    <n v="242"/>
    <s v="6340-FP-12&quot;-C3-0978-HC"/>
    <m/>
    <m/>
    <s v="Acero Carbono ASTM A36 o superior"/>
    <s v="4600027788-03630-000CA-00001 / 00002 / 00006"/>
    <m/>
  </r>
  <r>
    <n v="154"/>
    <x v="17"/>
    <s v="6340-SS12-120"/>
    <x v="7"/>
    <n v="12"/>
    <s v="c/u"/>
    <n v="20"/>
    <n v="240"/>
    <s v="6340-FP-12&quot;-C3-0978-HC"/>
    <m/>
    <m/>
    <s v="Acero Carbono ASTM A36 o superior"/>
    <s v="4600027788-03630-000CA-00001 / 00002 / 00006"/>
    <m/>
  </r>
  <r>
    <n v="155"/>
    <x v="18"/>
    <s v="6340-SZ02-120"/>
    <x v="7"/>
    <n v="8"/>
    <s v="c/u"/>
    <n v="8.4"/>
    <n v="67.2"/>
    <s v="6340-FP-12&quot;-C3-0978-HC"/>
    <m/>
    <m/>
    <s v="Acero Carbono ASTM A36 o superior"/>
    <s v="4600027788-03630-000CA-00001 / 00002 / 00006"/>
    <m/>
  </r>
  <r>
    <n v="156"/>
    <x v="13"/>
    <s v="3640-SP26-502"/>
    <x v="7"/>
    <n v="2"/>
    <s v="c/u"/>
    <n v="205"/>
    <n v="410"/>
    <s v="6340-FP-12&quot;-C3-0980-HC"/>
    <m/>
    <m/>
    <s v="Acero Carbono ASTM A36 o superior"/>
    <s v="4600027788-03630-000CA-00001 / 00002 / 00006"/>
    <m/>
  </r>
  <r>
    <n v="157"/>
    <x v="14"/>
    <s v="3640-SP33-002"/>
    <x v="7"/>
    <n v="2"/>
    <s v="c/u"/>
    <n v="41"/>
    <n v="82"/>
    <s v="6340-FP-12&quot;-C3-0980-HC"/>
    <m/>
    <m/>
    <s v="Acero Carbono ASTM A36 o superior"/>
    <s v="4600027788-03630-000CA-00001 / 00002 / 00006"/>
    <m/>
  </r>
  <r>
    <n v="158"/>
    <x v="10"/>
    <s v="6340-SG01-120"/>
    <x v="7"/>
    <n v="8"/>
    <s v="c/u"/>
    <n v="6.3"/>
    <n v="50.4"/>
    <s v="6340-FP-12&quot;-C3-0980-HC"/>
    <m/>
    <m/>
    <s v="Acero Carbono ASTM A36 o superior"/>
    <s v="4600027788-03630-000CA-00001 / 00002 / 00006"/>
    <m/>
  </r>
  <r>
    <n v="159"/>
    <x v="15"/>
    <s v="6340-SL01-120"/>
    <x v="7"/>
    <n v="2"/>
    <s v="c/u"/>
    <n v="15.7"/>
    <n v="31.4"/>
    <s v="6340-FP-12&quot;-C3-0980-HC"/>
    <m/>
    <m/>
    <s v="Acero Carbono ASTM A36 o superior"/>
    <s v="4600027788-03630-000CA-00001 / 00002 / 00006"/>
    <m/>
  </r>
  <r>
    <n v="160"/>
    <x v="19"/>
    <s v="6340-SP42-001"/>
    <x v="7"/>
    <n v="7"/>
    <s v="c/u"/>
    <n v="22"/>
    <n v="154"/>
    <s v="6340-FP-12&quot;-C3-0980-HC"/>
    <m/>
    <m/>
    <s v="Acero Carbono ASTM A36 o superior"/>
    <s v="4600027788-03630-000CA-00001 / 00002 / 00006"/>
    <m/>
  </r>
  <r>
    <n v="161"/>
    <x v="17"/>
    <s v="6340-SS12-120"/>
    <x v="7"/>
    <n v="3"/>
    <s v="c/u"/>
    <n v="20"/>
    <n v="60"/>
    <s v="6340-FP-12&quot;-C3-0980-HC"/>
    <m/>
    <m/>
    <s v="Acero Carbono ASTM A36 o superior"/>
    <s v="4600027788-03630-000CA-00001 / 00002 / 00006"/>
    <m/>
  </r>
  <r>
    <n v="162"/>
    <x v="18"/>
    <s v="6340-SZ02-120"/>
    <x v="7"/>
    <n v="8"/>
    <s v="c/u"/>
    <n v="8.4"/>
    <n v="67.2"/>
    <s v="6340-FP-12&quot;-C3-0980-HC"/>
    <m/>
    <m/>
    <s v="Acero Carbono ASTM A36 o superior"/>
    <s v="4600027788-03630-000CA-00001 / 00002 / 00006"/>
    <m/>
  </r>
  <r>
    <n v="163"/>
    <x v="13"/>
    <s v="3640-SP26-502"/>
    <x v="7"/>
    <n v="2"/>
    <s v="c/u"/>
    <n v="205"/>
    <n v="410"/>
    <s v="6340-FP-12&quot;-C3-0986-HC"/>
    <m/>
    <m/>
    <s v="Acero Carbono ASTM A36 o superior"/>
    <s v="4600027788-03630-000CA-00001 / 00002 / 00006"/>
    <m/>
  </r>
  <r>
    <n v="164"/>
    <x v="14"/>
    <s v="3640-SP33-002"/>
    <x v="7"/>
    <n v="2"/>
    <s v="c/u"/>
    <n v="41"/>
    <n v="82"/>
    <s v="6340-FP-12&quot;-C3-0986-HC"/>
    <m/>
    <m/>
    <s v="Acero Carbono ASTM A36 o superior"/>
    <s v="4600027788-03630-000CA-00001 / 00002 / 00006"/>
    <m/>
  </r>
  <r>
    <n v="165"/>
    <x v="10"/>
    <s v="6340-SG01-120"/>
    <x v="7"/>
    <n v="8"/>
    <s v="c/u"/>
    <n v="6.3"/>
    <n v="50.4"/>
    <s v="6340-FP-12&quot;-C3-0986-HC"/>
    <m/>
    <m/>
    <s v="Acero Carbono ASTM A36 o superior"/>
    <s v="4600027788-03630-000CA-00001 / 00002 / 00006"/>
    <m/>
  </r>
  <r>
    <n v="166"/>
    <x v="15"/>
    <s v="6340-SL01-120"/>
    <x v="7"/>
    <n v="2"/>
    <s v="c/u"/>
    <n v="15.7"/>
    <n v="31.4"/>
    <s v="6340-FP-12&quot;-C3-0986-HC"/>
    <m/>
    <m/>
    <s v="Acero Carbono ASTM A36 o superior"/>
    <s v="4600027788-03630-000CA-00001 / 00002 / 00006"/>
    <m/>
  </r>
  <r>
    <n v="167"/>
    <x v="19"/>
    <s v="6340-SP42-001"/>
    <x v="7"/>
    <n v="7"/>
    <s v="c/u"/>
    <n v="22"/>
    <n v="154"/>
    <s v="6340-FP-12&quot;-C3-0986-HC"/>
    <m/>
    <m/>
    <s v="Acero Carbono ASTM A36 o superior"/>
    <s v="4600027788-03630-000CA-00001 / 00002 / 00006"/>
    <m/>
  </r>
  <r>
    <n v="168"/>
    <x v="17"/>
    <s v="6340-SS12-120"/>
    <x v="7"/>
    <n v="3"/>
    <s v="c/u"/>
    <n v="20"/>
    <n v="60"/>
    <s v="6340-FP-12&quot;-C3-0986-HC"/>
    <m/>
    <m/>
    <s v="Acero Carbono ASTM A36 o superior"/>
    <s v="4600027788-03630-000CA-00001 / 00002 / 00006"/>
    <m/>
  </r>
  <r>
    <n v="169"/>
    <x v="18"/>
    <s v="6340-SZ02-120"/>
    <x v="7"/>
    <n v="8"/>
    <s v="c/u"/>
    <n v="8.4"/>
    <n v="67.2"/>
    <s v="6340-FP-12&quot;-C3-0986-HC"/>
    <m/>
    <m/>
    <s v="Acero Carbono ASTM A36 o superior"/>
    <s v="4600027788-03630-000CA-00001 / 00002 / 00006"/>
    <m/>
  </r>
  <r>
    <n v="170"/>
    <x v="13"/>
    <s v="3640-SP26-502"/>
    <x v="7"/>
    <n v="2"/>
    <s v="c/u"/>
    <n v="205"/>
    <n v="410"/>
    <s v="6340-FP-12&quot;-C3-0988-HC"/>
    <m/>
    <m/>
    <s v="Acero Carbono ASTM A36 o superior"/>
    <s v="4600027788-03630-000CA-00001 / 00002 / 00006"/>
    <m/>
  </r>
  <r>
    <n v="171"/>
    <x v="14"/>
    <s v="3640-SP33-002"/>
    <x v="7"/>
    <n v="2"/>
    <s v="c/u"/>
    <n v="41"/>
    <n v="82"/>
    <s v="6340-FP-12&quot;-C3-0988-HC"/>
    <m/>
    <m/>
    <s v="Acero Carbono ASTM A36 o superior"/>
    <s v="4600027788-03630-000CA-00001 / 00002 / 00006"/>
    <m/>
  </r>
  <r>
    <n v="172"/>
    <x v="10"/>
    <s v="6340-SG01-120"/>
    <x v="7"/>
    <n v="8"/>
    <s v="c/u"/>
    <n v="6.3"/>
    <n v="50.4"/>
    <s v="6340-FP-12&quot;-C3-0988-HC"/>
    <m/>
    <m/>
    <s v="Acero Carbono ASTM A36 o superior"/>
    <s v="4600027788-03630-000CA-00001 / 00002 / 00006"/>
    <m/>
  </r>
  <r>
    <n v="173"/>
    <x v="15"/>
    <s v="6340-SL01-120"/>
    <x v="7"/>
    <n v="2"/>
    <s v="c/u"/>
    <n v="15.7"/>
    <n v="31.4"/>
    <s v="6340-FP-12&quot;-C3-0988-HC"/>
    <m/>
    <m/>
    <s v="Acero Carbono ASTM A36 o superior"/>
    <s v="4600027788-03630-000CA-00001 / 00002 / 00006"/>
    <m/>
  </r>
  <r>
    <n v="174"/>
    <x v="19"/>
    <s v="6340-SP42-001"/>
    <x v="7"/>
    <n v="7"/>
    <s v="c/u"/>
    <n v="22"/>
    <n v="154"/>
    <s v="6340-FP-12&quot;-C3-0988-HC"/>
    <m/>
    <m/>
    <s v="Acero Carbono ASTM A36 o superior"/>
    <s v="4600027788-03630-000CA-00001 / 00002 / 00006"/>
    <m/>
  </r>
  <r>
    <n v="175"/>
    <x v="17"/>
    <s v="6340-SS12-120"/>
    <x v="7"/>
    <n v="3"/>
    <s v="c/u"/>
    <n v="20"/>
    <n v="60"/>
    <s v="6340-FP-12&quot;-C3-0988-HC"/>
    <m/>
    <m/>
    <s v="Acero Carbono ASTM A36 o superior"/>
    <s v="4600027788-03630-000CA-00001 / 00002 / 00006"/>
    <m/>
  </r>
  <r>
    <n v="176"/>
    <x v="18"/>
    <s v="6340-SZ02-120"/>
    <x v="7"/>
    <n v="8"/>
    <s v="c/u"/>
    <n v="8.4"/>
    <n v="67.2"/>
    <s v="6340-FP-12&quot;-C3-0988-HC"/>
    <m/>
    <m/>
    <s v="Acero Carbono ASTM A36 o superior"/>
    <s v="4600027788-03630-000CA-00001 / 00002 / 00006"/>
    <m/>
  </r>
  <r>
    <n v="177"/>
    <x v="13"/>
    <s v="3640-SP26-502"/>
    <x v="7"/>
    <n v="2"/>
    <s v="c/u"/>
    <n v="205"/>
    <n v="410"/>
    <s v="6340-FP-12&quot;-C3-0991-HC"/>
    <m/>
    <m/>
    <s v="Acero Carbono ASTM A36 o superior"/>
    <s v="4600027788-03630-000CA-00001 / 00002 / 00006"/>
    <m/>
  </r>
  <r>
    <n v="178"/>
    <x v="14"/>
    <s v="3640-SP33-002"/>
    <x v="7"/>
    <n v="2"/>
    <s v="c/u"/>
    <n v="41"/>
    <n v="82"/>
    <s v="6340-FP-12&quot;-C3-0991-HC"/>
    <m/>
    <m/>
    <s v="Acero Carbono ASTM A36 o superior"/>
    <s v="4600027788-03630-000CA-00001 / 00002 / 00006"/>
    <m/>
  </r>
  <r>
    <n v="179"/>
    <x v="10"/>
    <s v="6340-SG01-120"/>
    <x v="7"/>
    <n v="8"/>
    <s v="c/u"/>
    <n v="6.3"/>
    <n v="50.4"/>
    <s v="6340-FP-12&quot;-C3-0991-HC"/>
    <m/>
    <m/>
    <s v="Acero Carbono ASTM A36 o superior"/>
    <s v="4600027788-03630-000CA-00001 / 00002 / 00006"/>
    <m/>
  </r>
  <r>
    <n v="180"/>
    <x v="15"/>
    <s v="6340-SL01-120"/>
    <x v="7"/>
    <n v="2"/>
    <s v="c/u"/>
    <n v="15.7"/>
    <n v="31.4"/>
    <s v="6340-FP-12&quot;-C3-0991-HC"/>
    <m/>
    <m/>
    <s v="Acero Carbono ASTM A36 o superior"/>
    <s v="4600027788-03630-000CA-00001 / 00002 / 00006"/>
    <m/>
  </r>
  <r>
    <n v="181"/>
    <x v="19"/>
    <s v="6340-SP42-001"/>
    <x v="7"/>
    <n v="7"/>
    <s v="c/u"/>
    <n v="22"/>
    <n v="154"/>
    <s v="6340-FP-12&quot;-C3-0991-HC"/>
    <m/>
    <m/>
    <s v="Acero Carbono ASTM A36 o superior"/>
    <s v="4600027788-03630-000CA-00001 / 00002 / 00006"/>
    <m/>
  </r>
  <r>
    <n v="182"/>
    <x v="17"/>
    <s v="6340-SS12-120"/>
    <x v="7"/>
    <n v="3"/>
    <s v="c/u"/>
    <n v="20"/>
    <n v="60"/>
    <s v="6340-FP-12&quot;-C3-0991-HC"/>
    <m/>
    <m/>
    <s v="Acero Carbono ASTM A36 o superior"/>
    <s v="4600027788-03630-000CA-00001 / 00002 / 00006"/>
    <m/>
  </r>
  <r>
    <n v="183"/>
    <x v="18"/>
    <s v="6340-SZ02-120"/>
    <x v="7"/>
    <n v="8"/>
    <s v="c/u"/>
    <n v="8.4"/>
    <n v="67.2"/>
    <s v="6340-FP-12&quot;-C3-0991-HC"/>
    <m/>
    <m/>
    <s v="Acero Carbono ASTM A36 o superior"/>
    <s v="4600027788-03630-000CA-00001 / 00002 / 00006"/>
    <m/>
  </r>
  <r>
    <n v="184"/>
    <x v="13"/>
    <s v="3640-SP26-502"/>
    <x v="7"/>
    <n v="2"/>
    <s v="c/u"/>
    <n v="205"/>
    <n v="410"/>
    <s v="6340-FP-12&quot;-C3-0996-HC"/>
    <m/>
    <m/>
    <s v="Acero Carbono ASTM A36 o superior"/>
    <s v="4600027788-03630-000CA-00001 / 00002 / 00006"/>
    <m/>
  </r>
  <r>
    <n v="185"/>
    <x v="14"/>
    <s v="3640-SP33-002"/>
    <x v="7"/>
    <n v="2"/>
    <s v="c/u"/>
    <n v="41"/>
    <n v="82"/>
    <s v="6340-FP-12&quot;-C3-0996-HC"/>
    <m/>
    <m/>
    <s v="Acero Carbono ASTM A36 o superior"/>
    <s v="4600027788-03630-000CA-00001 / 00002 / 00006"/>
    <m/>
  </r>
  <r>
    <n v="186"/>
    <x v="10"/>
    <s v="6340-SG01-120"/>
    <x v="7"/>
    <n v="8"/>
    <s v="c/u"/>
    <n v="6.3"/>
    <n v="50.4"/>
    <s v="6340-FP-12&quot;-C3-0996-HC"/>
    <m/>
    <m/>
    <s v="Acero Carbono ASTM A36 o superior"/>
    <s v="4600027788-03630-000CA-00001 / 00002 / 00006"/>
    <m/>
  </r>
  <r>
    <n v="187"/>
    <x v="15"/>
    <s v="6340-SL01-120"/>
    <x v="7"/>
    <n v="2"/>
    <s v="c/u"/>
    <n v="15.7"/>
    <n v="31.4"/>
    <s v="6340-FP-12&quot;-C3-0996-HC"/>
    <m/>
    <m/>
    <s v="Acero Carbono ASTM A36 o superior"/>
    <s v="4600027788-03630-000CA-00001 / 00002 / 00006"/>
    <m/>
  </r>
  <r>
    <n v="188"/>
    <x v="19"/>
    <s v="6340-SP42-001"/>
    <x v="7"/>
    <n v="7"/>
    <s v="c/u"/>
    <n v="22"/>
    <n v="154"/>
    <s v="6340-FP-12&quot;-C3-0996-HC"/>
    <m/>
    <m/>
    <s v="Acero Carbono ASTM A36 o superior"/>
    <s v="4600027788-03630-000CA-00001 / 00002 / 00006"/>
    <m/>
  </r>
  <r>
    <n v="189"/>
    <x v="17"/>
    <s v="6340-SS12-120"/>
    <x v="7"/>
    <n v="3"/>
    <s v="c/u"/>
    <n v="20"/>
    <n v="60"/>
    <s v="6340-FP-12&quot;-C3-0996-HC"/>
    <m/>
    <m/>
    <s v="Acero Carbono ASTM A36 o superior"/>
    <s v="4600027788-03630-000CA-00001 / 00002 / 00006"/>
    <m/>
  </r>
  <r>
    <n v="190"/>
    <x v="18"/>
    <s v="6340-SZ02-120"/>
    <x v="7"/>
    <n v="8"/>
    <s v="c/u"/>
    <n v="8.4"/>
    <n v="67.2"/>
    <s v="6340-FP-12&quot;-C3-0996-HC"/>
    <m/>
    <m/>
    <s v="Acero Carbono ASTM A36 o superior"/>
    <s v="4600027788-03630-000CA-00001 / 00002 / 00006"/>
    <m/>
  </r>
  <r>
    <n v="191"/>
    <x v="13"/>
    <s v="3640-SP26-502"/>
    <x v="7"/>
    <n v="1"/>
    <s v="c/u"/>
    <n v="205"/>
    <n v="205"/>
    <s v="6340-FP-12&quot;-C3-1000-HC"/>
    <m/>
    <m/>
    <s v="Acero Carbono ASTM A36 o superior"/>
    <s v="4600027788-03630-000CA-00001 / 00002 / 00006"/>
    <m/>
  </r>
  <r>
    <n v="192"/>
    <x v="14"/>
    <s v="3640-SP33-002"/>
    <x v="7"/>
    <n v="2"/>
    <s v="c/u"/>
    <n v="41"/>
    <n v="82"/>
    <s v="6340-FP-12&quot;-C3-1000-HC"/>
    <m/>
    <m/>
    <s v="Acero Carbono ASTM A36 o superior"/>
    <s v="4600027788-03630-000CA-00001 / 00002 / 00006"/>
    <m/>
  </r>
  <r>
    <n v="193"/>
    <x v="10"/>
    <s v="6340-SG01-120"/>
    <x v="7"/>
    <n v="8"/>
    <s v="c/u"/>
    <n v="6.3"/>
    <n v="50.4"/>
    <s v="6340-FP-12&quot;-C3-1000-HC"/>
    <m/>
    <m/>
    <s v="Acero Carbono ASTM A36 o superior"/>
    <s v="4600027788-03630-000CA-00001 / 00002 / 00006"/>
    <m/>
  </r>
  <r>
    <n v="194"/>
    <x v="15"/>
    <s v="6340-SL01-120"/>
    <x v="7"/>
    <n v="3"/>
    <s v="c/u"/>
    <n v="15.7"/>
    <n v="47.099999999999994"/>
    <s v="6340-FP-12&quot;-C3-1000-HC"/>
    <m/>
    <m/>
    <s v="Acero Carbono ASTM A36 o superior"/>
    <s v="4600027788-03630-000CA-00001 / 00002 / 00006"/>
    <m/>
  </r>
  <r>
    <n v="195"/>
    <x v="19"/>
    <s v="6340-SP42-001"/>
    <x v="7"/>
    <n v="17"/>
    <s v="c/u"/>
    <n v="22"/>
    <n v="374"/>
    <s v="6340-FP-12&quot;-C3-1000-HC"/>
    <m/>
    <m/>
    <s v="Acero Carbono ASTM A36 o superior"/>
    <s v="4600027788-03630-000CA-00001 / 00002 / 00006"/>
    <m/>
  </r>
  <r>
    <n v="196"/>
    <x v="19"/>
    <s v="6340-SP42-002"/>
    <x v="7"/>
    <n v="1"/>
    <s v="c/u"/>
    <n v="22"/>
    <n v="22"/>
    <s v="6340-FP-12&quot;-C3-1000-HC"/>
    <m/>
    <m/>
    <s v="Acero Carbono ASTM A36 o superior"/>
    <s v="4600027788-03630-000CA-00001 / 00002 / 00006"/>
    <m/>
  </r>
  <r>
    <n v="197"/>
    <x v="17"/>
    <s v="6340-SS12-120"/>
    <x v="7"/>
    <n v="13"/>
    <s v="c/u"/>
    <n v="20"/>
    <n v="260"/>
    <s v="6340-FP-12&quot;-C3-1000-HC"/>
    <m/>
    <m/>
    <s v="Acero Carbono ASTM A36 o superior"/>
    <s v="4600027788-03630-000CA-00001 / 00002 / 00006"/>
    <m/>
  </r>
  <r>
    <n v="198"/>
    <x v="18"/>
    <s v="6340-SZ02-120"/>
    <x v="7"/>
    <n v="8"/>
    <s v="c/u"/>
    <n v="8.4"/>
    <n v="67.2"/>
    <s v="6340-FP-12&quot;-C3-1000-HC"/>
    <m/>
    <m/>
    <s v="Acero Carbono ASTM A36 o superior"/>
    <s v="4600027788-03630-000CA-00001 / 00002 / 00006"/>
    <m/>
  </r>
  <r>
    <n v="199"/>
    <x v="13"/>
    <s v="3640-SP26-502"/>
    <x v="8"/>
    <n v="1"/>
    <s v="c/u"/>
    <n v="205"/>
    <n v="205"/>
    <s v="6340-FP-14&quot;-C3-1072-HC"/>
    <n v="1"/>
    <s v="220-CV-206-2"/>
    <s v="Acero Carbono ASTM A36 o superior"/>
    <s v="4600027788-03630-000CA-00001 / 00002 / 00006"/>
    <m/>
  </r>
  <r>
    <n v="200"/>
    <x v="14"/>
    <s v="3640-SP33-002"/>
    <x v="8"/>
    <n v="2"/>
    <s v="c/u"/>
    <n v="41"/>
    <n v="82"/>
    <s v="6340-FP-14&quot;-C3-1072-HC"/>
    <n v="1"/>
    <s v="220-CV-206-2"/>
    <s v="Acero Carbono ASTM A36 o superior"/>
    <s v="4600027788-03630-000CA-00001 / 00002 / 00006"/>
    <m/>
  </r>
  <r>
    <n v="201"/>
    <x v="10"/>
    <s v="6340-SG01-140"/>
    <x v="8"/>
    <n v="7"/>
    <s v="c/u"/>
    <n v="6.3"/>
    <n v="44.1"/>
    <s v="6340-FP-14&quot;-C3-1072-HC"/>
    <n v="1"/>
    <s v="220-CV-206-2"/>
    <s v="Acero Carbono ASTM A36 o superior"/>
    <s v="4600027788-03630-000CA-00001 / 00002 / 00006"/>
    <m/>
  </r>
  <r>
    <n v="202"/>
    <x v="19"/>
    <s v="6340-SP42-002"/>
    <x v="8"/>
    <n v="13"/>
    <s v="c/u"/>
    <n v="22"/>
    <n v="286"/>
    <s v="6340-FP-14&quot;-C3-1072-HC"/>
    <n v="1"/>
    <s v="220-CV-206-2"/>
    <s v="Acero Carbono ASTM A36 o superior"/>
    <s v="4600027788-03630-000CA-00001 / 00002 / 00006"/>
    <m/>
  </r>
  <r>
    <n v="203"/>
    <x v="17"/>
    <s v="6340-SS12-140"/>
    <x v="8"/>
    <n v="13"/>
    <s v="c/u"/>
    <n v="24"/>
    <n v="312"/>
    <s v="6340-FP-14&quot;-C3-1072-HC"/>
    <n v="1"/>
    <s v="220-CV-206-2"/>
    <s v="Acero Carbono ASTM A36 o superior"/>
    <s v="4600027788-03630-000CA-00001 / 00002 / 00006"/>
    <m/>
  </r>
  <r>
    <n v="204"/>
    <x v="18"/>
    <s v="6340-SZ02-140"/>
    <x v="8"/>
    <n v="7"/>
    <s v="c/u"/>
    <n v="8.4"/>
    <n v="58.800000000000004"/>
    <s v="6340-FP-14&quot;-C3-1072-HC"/>
    <n v="1"/>
    <s v="220-CV-206-2"/>
    <s v="Acero Carbono ASTM A36 o superior"/>
    <s v="4600027788-03630-000CA-00001 / 00002 / 00006"/>
    <m/>
  </r>
  <r>
    <n v="205"/>
    <x v="13"/>
    <s v="3640-SP26-502"/>
    <x v="8"/>
    <n v="2"/>
    <s v="c/u"/>
    <n v="205"/>
    <n v="410"/>
    <s v="6340-FP-14&quot;-C3-1074-HC"/>
    <n v="2"/>
    <s v="CV-206-2"/>
    <s v="Acero Carbono ASTM A36 o superior"/>
    <s v="4600027788-03630-000CA-00001 / 00002 / 00006"/>
    <m/>
  </r>
  <r>
    <n v="206"/>
    <x v="14"/>
    <s v="3640-SP33-002"/>
    <x v="8"/>
    <n v="2"/>
    <s v="c/u"/>
    <n v="41"/>
    <n v="82"/>
    <s v="6340-FP-14&quot;-C3-1074-HC"/>
    <n v="2"/>
    <s v="CV-206-2"/>
    <s v="Acero Carbono ASTM A36 o superior"/>
    <s v="4600027788-03630-000CA-00001 / 00002 / 00006"/>
    <m/>
  </r>
  <r>
    <n v="207"/>
    <x v="10"/>
    <s v="6340-SG01-140"/>
    <x v="8"/>
    <n v="8"/>
    <s v="c/u"/>
    <n v="6.3"/>
    <n v="50.4"/>
    <s v="6340-FP-14&quot;-C3-1074-HC"/>
    <n v="2"/>
    <s v="CV-206-2"/>
    <s v="Acero Carbono ASTM A36 o superior"/>
    <s v="4600027788-03630-000CA-00001 / 00002 / 00006"/>
    <m/>
  </r>
  <r>
    <n v="208"/>
    <x v="19"/>
    <s v="6340-SP42-002"/>
    <x v="8"/>
    <n v="7"/>
    <s v="c/u"/>
    <n v="22"/>
    <n v="154"/>
    <s v="6340-FP-14&quot;-C3-1074-HC"/>
    <n v="2"/>
    <s v="CV-206-2"/>
    <s v="Acero Carbono ASTM A36 o superior"/>
    <s v="4600027788-03630-000CA-00001 / 00002 / 00006"/>
    <m/>
  </r>
  <r>
    <n v="209"/>
    <x v="17"/>
    <s v="6340-SS12-140"/>
    <x v="8"/>
    <n v="5"/>
    <s v="c/u"/>
    <n v="24"/>
    <n v="120"/>
    <s v="6340-FP-14&quot;-C3-1074-HC"/>
    <n v="2"/>
    <s v="CV-206-2"/>
    <s v="Acero Carbono ASTM A36 o superior"/>
    <s v="4600027788-03630-000CA-00001 / 00002 / 00006"/>
    <m/>
  </r>
  <r>
    <n v="210"/>
    <x v="18"/>
    <s v="6340-SZ02-140"/>
    <x v="8"/>
    <n v="8"/>
    <s v="c/u"/>
    <n v="8.4"/>
    <n v="67.2"/>
    <s v="6340-FP-14&quot;-C3-1074-HC"/>
    <n v="2"/>
    <s v="CV-206-2"/>
    <s v="Acero Carbono ASTM A36 o superior"/>
    <s v="4600027788-03630-000CA-00001 / 00002 / 00006"/>
    <m/>
  </r>
  <r>
    <n v="211"/>
    <x v="0"/>
    <s v="6340-PU01-020"/>
    <x v="5"/>
    <n v="2"/>
    <s v="c/u"/>
    <n v="0.2"/>
    <n v="0.4"/>
    <s v="6340-FP-2&quot;-C2-0971-N"/>
    <m/>
    <m/>
    <s v="Acero Carbono ASTM A36 o superior"/>
    <s v="4600027788-03630-000CA-00001 / 00002 / 00006"/>
    <m/>
  </r>
  <r>
    <n v="212"/>
    <x v="11"/>
    <s v="6340-SZ01-020"/>
    <x v="5"/>
    <n v="1"/>
    <s v="c/u"/>
    <n v="3.1"/>
    <n v="3.1"/>
    <s v="6340-FP-2&quot;-C2-1504-HC"/>
    <m/>
    <m/>
    <s v="Acero Carbono ASTM A36 o superior"/>
    <s v="4600027788-03630-000CA-00001 / 00002 / 00006"/>
    <m/>
  </r>
  <r>
    <n v="213"/>
    <x v="10"/>
    <s v="6340-SG01-020"/>
    <x v="5"/>
    <n v="2"/>
    <s v="c/u"/>
    <n v="1.4"/>
    <n v="2.8"/>
    <s v="6340-FP-2&quot;-C2-1504-HC"/>
    <m/>
    <m/>
    <s v="Acero Carbono ASTM A36 o superior"/>
    <s v="4600027788-03630-000CA-00001 / 00002 / 00006"/>
    <m/>
  </r>
  <r>
    <n v="214"/>
    <x v="11"/>
    <s v="6340-SZ01-020"/>
    <x v="5"/>
    <n v="1"/>
    <s v="c/u"/>
    <n v="3.1"/>
    <n v="3.1"/>
    <s v="6340-FP-2&quot;-C2-1504-HC"/>
    <m/>
    <m/>
    <s v="Acero Carbono ASTM A36 o superior"/>
    <s v="4600027788-03630-000CA-00001 / 00002 / 00006"/>
    <m/>
  </r>
  <r>
    <n v="215"/>
    <x v="0"/>
    <s v="6340-PU01-020"/>
    <x v="5"/>
    <n v="2"/>
    <s v="c/u"/>
    <n v="0.2"/>
    <n v="0.4"/>
    <s v="6340-FP-2&quot;-C2-1504-N"/>
    <m/>
    <m/>
    <s v="Acero Carbono ASTM A36 o superior"/>
    <s v="4600027788-03630-000CA-00001 / 00002 / 00006"/>
    <m/>
  </r>
  <r>
    <n v="216"/>
    <x v="6"/>
    <s v="6340-SP29-101"/>
    <x v="5"/>
    <n v="2"/>
    <s v="c/u"/>
    <n v="6"/>
    <n v="12"/>
    <s v="6340-FP-2&quot;-C2-1504-N"/>
    <m/>
    <m/>
    <s v="Acero Carbono ASTM A36 o superior"/>
    <s v="4600027788-03630-000CA-00001 / 00002 / 00006"/>
    <m/>
  </r>
  <r>
    <n v="217"/>
    <x v="7"/>
    <s v="6340-SP35-003"/>
    <x v="2"/>
    <n v="1"/>
    <s v="c/u"/>
    <n v="7.3"/>
    <n v="7.3"/>
    <s v="6340-FP-2&quot;-C3-0976-N"/>
    <m/>
    <m/>
    <s v="Acero Carbono ASTM A36 o superior"/>
    <s v="4600027788-03630-000CA-00001 / 00002 / 00006"/>
    <m/>
  </r>
  <r>
    <n v="218"/>
    <x v="0"/>
    <s v="6340-PU01-020"/>
    <x v="5"/>
    <n v="2"/>
    <s v="c/u"/>
    <n v="0.2"/>
    <n v="0.4"/>
    <s v="6340-FP-2&quot;-C3-0976-N"/>
    <m/>
    <m/>
    <s v="Acero Carbono ASTM A36 o superior"/>
    <s v="4600027788-03630-000CA-00001 / 00002 / 00006"/>
    <m/>
  </r>
  <r>
    <n v="219"/>
    <x v="8"/>
    <s v="6340-SH01-020"/>
    <x v="5"/>
    <n v="3"/>
    <s v="c/u"/>
    <n v="0.1"/>
    <n v="0.30000000000000004"/>
    <s v="6340-FP-2&quot;-C3-0976-N"/>
    <m/>
    <m/>
    <s v="Acero Carbono ASTM A36 o superior"/>
    <s v="4600027788-03630-000CA-00001 / 00002 / 00006"/>
    <m/>
  </r>
  <r>
    <n v="220"/>
    <x v="0"/>
    <s v="6340-PU01-010"/>
    <x v="5"/>
    <n v="2"/>
    <s v="c/u"/>
    <n v="0.1"/>
    <n v="0.2"/>
    <s v="6340-FP-2&quot;-C3-1002-N"/>
    <m/>
    <m/>
    <s v="Acero Carbono ASTM A36 o superior"/>
    <s v="4600027788-03630-000CA-00001 / 00002 / 00006"/>
    <m/>
  </r>
  <r>
    <n v="221"/>
    <x v="0"/>
    <s v="6340-PU01-020"/>
    <x v="5"/>
    <n v="9"/>
    <s v="c/u"/>
    <n v="0.2"/>
    <n v="1.8"/>
    <s v="6340-FP-2&quot;-C3-1002-N"/>
    <m/>
    <m/>
    <s v="Acero Carbono ASTM A36 o superior"/>
    <s v="4600027788-03630-000CA-00001 / 00002 / 00006"/>
    <m/>
  </r>
  <r>
    <n v="222"/>
    <x v="8"/>
    <s v="6340-SH01-020"/>
    <x v="5"/>
    <n v="2"/>
    <s v="c/u"/>
    <n v="0.1"/>
    <n v="0.2"/>
    <s v="6340-FP-2&quot;-C3-1002-N"/>
    <m/>
    <m/>
    <s v="Acero Carbono ASTM A36 o superior"/>
    <s v="4600027788-03630-000CA-00001 / 00002 / 00006"/>
    <m/>
  </r>
  <r>
    <n v="223"/>
    <x v="3"/>
    <s v="6340-SP02-101"/>
    <x v="5"/>
    <n v="2"/>
    <s v="c/u"/>
    <n v="2.9"/>
    <n v="5.8"/>
    <s v="6340-FP-2&quot;-C3-1002-N"/>
    <m/>
    <m/>
    <s v="Acero Carbono ASTM A36 o superior"/>
    <s v="4600027788-03630-000CA-00001 / 00002 / 00006"/>
    <m/>
  </r>
  <r>
    <n v="224"/>
    <x v="4"/>
    <s v="6340-SP18-101"/>
    <x v="5"/>
    <n v="6"/>
    <s v="c/u"/>
    <n v="2.1"/>
    <n v="12.600000000000001"/>
    <s v="6340-FP-2&quot;-C3-1002-N"/>
    <m/>
    <m/>
    <s v="Acero Carbono ASTM A36 o superior"/>
    <s v="4600027788-03630-000CA-00001 / 00002 / 00006"/>
    <m/>
  </r>
  <r>
    <n v="225"/>
    <x v="7"/>
    <s v="6340-SP35-002"/>
    <x v="5"/>
    <n v="2"/>
    <s v="c/u"/>
    <n v="2.9"/>
    <n v="5.8"/>
    <s v="6340-FP-2&quot;-C3-1002-N"/>
    <m/>
    <m/>
    <s v="Acero Carbono ASTM A36 o superior"/>
    <s v="4600027788-03630-000CA-00001 / 00002 / 00006"/>
    <m/>
  </r>
  <r>
    <n v="226"/>
    <x v="0"/>
    <s v="6340-PU01-020"/>
    <x v="5"/>
    <n v="8"/>
    <s v="c/u"/>
    <n v="0.2"/>
    <n v="1.6"/>
    <s v="6340-FP-2&quot;-C3-1003-N"/>
    <m/>
    <m/>
    <s v="Acero Carbono ASTM A36 o superior"/>
    <s v="4600027788-03630-000CA-00001 / 00002 / 00006"/>
    <m/>
  </r>
  <r>
    <n v="227"/>
    <x v="3"/>
    <s v="6340-SP02-301"/>
    <x v="5"/>
    <n v="1"/>
    <s v="c/u"/>
    <n v="12.3"/>
    <n v="12.3"/>
    <s v="6340-FP-2&quot;-C3-1003-N"/>
    <m/>
    <m/>
    <s v="Acero Carbono ASTM A36 o superior"/>
    <s v="4600027788-03630-000CA-00001 / 00002 / 00006"/>
    <m/>
  </r>
  <r>
    <n v="228"/>
    <x v="4"/>
    <s v="6340-SP18-101"/>
    <x v="5"/>
    <n v="7"/>
    <s v="c/u"/>
    <n v="2.1"/>
    <n v="14.700000000000001"/>
    <s v="6340-FP-2&quot;-C3-1003-N"/>
    <m/>
    <m/>
    <s v="Acero Carbono ASTM A36 o superior"/>
    <s v="4600027788-03630-000CA-00001 / 00002 / 00006"/>
    <m/>
  </r>
  <r>
    <n v="229"/>
    <x v="0"/>
    <s v="6340-PU01-020"/>
    <x v="5"/>
    <n v="2"/>
    <s v="c/u"/>
    <n v="0.2"/>
    <n v="0.4"/>
    <s v="6340-FP-2&quot;-C3-1015-N"/>
    <m/>
    <m/>
    <s v="Acero Carbono ASTM A36 o superior"/>
    <s v="4600027788-03630-000CA-00001 / 00002 / 00006"/>
    <m/>
  </r>
  <r>
    <n v="230"/>
    <x v="8"/>
    <s v="6340-SH01-020"/>
    <x v="5"/>
    <n v="6"/>
    <s v="c/u"/>
    <n v="0.1"/>
    <n v="0.60000000000000009"/>
    <s v="6340-FP-2&quot;-C3-1015-N"/>
    <m/>
    <m/>
    <s v="Acero Carbono ASTM A36 o superior"/>
    <s v="4600027788-03630-000CA-00001 / 00002 / 00006"/>
    <m/>
  </r>
  <r>
    <n v="231"/>
    <x v="4"/>
    <s v="6340-SP18-101"/>
    <x v="5"/>
    <n v="2"/>
    <s v="c/u"/>
    <n v="2.1"/>
    <n v="4.2"/>
    <s v="6340-FP-2&quot;-C3-1015-N"/>
    <m/>
    <m/>
    <s v="Acero Carbono ASTM A36 o superior"/>
    <s v="4600027788-03630-000CA-00001 / 00002 / 00006"/>
    <m/>
  </r>
  <r>
    <n v="232"/>
    <x v="0"/>
    <s v="6340-PU01-020"/>
    <x v="5"/>
    <n v="7"/>
    <s v="c/u"/>
    <n v="0.2"/>
    <n v="1.4000000000000001"/>
    <s v="6340-FP-2&quot;-C3-1137-N"/>
    <m/>
    <m/>
    <s v="Acero Carbono ASTM A36 o superior"/>
    <s v="4600027788-03630-000CA-00001 / 00002 / 00006"/>
    <m/>
  </r>
  <r>
    <n v="233"/>
    <x v="4"/>
    <s v="6340-SP18-101"/>
    <x v="5"/>
    <n v="5"/>
    <s v="c/u"/>
    <n v="2.1"/>
    <n v="10.5"/>
    <s v="6340-FP-2&quot;-C3-1137-N"/>
    <m/>
    <m/>
    <s v="Acero Carbono ASTM A36 o superior"/>
    <s v="4600027788-03630-000CA-00001 / 00002 / 00006"/>
    <m/>
  </r>
  <r>
    <n v="234"/>
    <x v="9"/>
    <s v="6340-SP24-002"/>
    <x v="5"/>
    <n v="2"/>
    <s v="c/u"/>
    <n v="6.3"/>
    <n v="12.6"/>
    <s v="6340-FP-2&quot;-C3-1137-N"/>
    <m/>
    <m/>
    <s v="Acero Carbono ASTM A36 o superior"/>
    <s v="4600027788-03630-000CA-00001 / 00002 / 00006"/>
    <m/>
  </r>
  <r>
    <n v="235"/>
    <x v="0"/>
    <s v="6340-PU01-020"/>
    <x v="5"/>
    <n v="8"/>
    <s v="c/u"/>
    <n v="0.2"/>
    <n v="1.6"/>
    <s v="6340-FP-2&quot;-C3-1138-N"/>
    <m/>
    <m/>
    <s v="Acero Carbono ASTM A36 o superior"/>
    <s v="4600027788-03630-000CA-00001 / 00002 / 00006"/>
    <m/>
  </r>
  <r>
    <n v="236"/>
    <x v="8"/>
    <s v="6340-SH01-020"/>
    <x v="5"/>
    <n v="2"/>
    <s v="c/u"/>
    <n v="0.1"/>
    <n v="0.2"/>
    <s v="6340-FP-2&quot;-C3-1138-N"/>
    <m/>
    <m/>
    <s v="Acero Carbono ASTM A36 o superior"/>
    <s v="4600027788-03630-000CA-00001 / 00002 / 00006"/>
    <m/>
  </r>
  <r>
    <n v="237"/>
    <x v="4"/>
    <s v="6340-SP18-101"/>
    <x v="5"/>
    <n v="5"/>
    <s v="c/u"/>
    <n v="2.1"/>
    <n v="10.5"/>
    <s v="6340-FP-2&quot;-C3-1138-N"/>
    <m/>
    <m/>
    <s v="Acero Carbono ASTM A36 o superior"/>
    <s v="4600027788-03630-000CA-00001 / 00002 / 00006"/>
    <m/>
  </r>
  <r>
    <n v="238"/>
    <x v="7"/>
    <s v="6340-SP35-002"/>
    <x v="5"/>
    <n v="1"/>
    <s v="c/u"/>
    <n v="2.9"/>
    <n v="2.9"/>
    <s v="6340-FP-2&quot;-C3-1138-N"/>
    <m/>
    <m/>
    <s v="Acero Carbono ASTM A36 o superior"/>
    <s v="4600027788-03630-000CA-00001 / 00002 / 00006"/>
    <m/>
  </r>
  <r>
    <n v="239"/>
    <x v="7"/>
    <s v="6340-SP35-003"/>
    <x v="5"/>
    <n v="1"/>
    <s v="c/u"/>
    <n v="7.3"/>
    <n v="7.3"/>
    <s v="6340-FP-2&quot;-C3-1138-N"/>
    <m/>
    <m/>
    <s v="Acero Carbono ASTM A36 o superior"/>
    <s v="4600027788-03630-000CA-00001 / 00002 / 00006"/>
    <m/>
  </r>
  <r>
    <n v="240"/>
    <x v="0"/>
    <s v="6340-PU01-020"/>
    <x v="5"/>
    <n v="8"/>
    <s v="c/u"/>
    <n v="0.2"/>
    <n v="1.6"/>
    <s v="6340-FP-2&quot;-C3-1140-N"/>
    <m/>
    <m/>
    <s v="Acero Carbono ASTM A36 o superior"/>
    <s v="4600027788-03630-000CA-00001 / 00002 / 00006"/>
    <m/>
  </r>
  <r>
    <n v="241"/>
    <x v="4"/>
    <s v="6340-SP18-101"/>
    <x v="5"/>
    <n v="6"/>
    <s v="c/u"/>
    <n v="2.1"/>
    <n v="12.600000000000001"/>
    <s v="6340-FP-2&quot;-C3-1140-N"/>
    <m/>
    <m/>
    <s v="Acero Carbono ASTM A36 o superior"/>
    <s v="4600027788-03630-000CA-00001 / 00002 / 00006"/>
    <m/>
  </r>
  <r>
    <n v="242"/>
    <x v="9"/>
    <s v="6340-SP24-002"/>
    <x v="5"/>
    <n v="2"/>
    <s v="c/u"/>
    <n v="6.3"/>
    <n v="12.6"/>
    <s v="6340-FP-2&quot;-C3-1140-N"/>
    <m/>
    <m/>
    <s v="Acero Carbono ASTM A36 o superior"/>
    <s v="4600027788-03630-000CA-00001 / 00002 / 00006"/>
    <m/>
  </r>
  <r>
    <n v="243"/>
    <x v="0"/>
    <s v="6340-PU01-020"/>
    <x v="5"/>
    <n v="9"/>
    <s v="c/u"/>
    <n v="0.2"/>
    <n v="1.8"/>
    <s v="6340-FP-2&quot;-C3-1142-N"/>
    <m/>
    <m/>
    <s v="Acero Carbono ASTM A36 o superior"/>
    <s v="4600027788-03630-000CA-00001 / 00002 / 00006"/>
    <m/>
  </r>
  <r>
    <n v="244"/>
    <x v="8"/>
    <s v="6340-SH01-020"/>
    <x v="5"/>
    <n v="3"/>
    <s v="c/u"/>
    <n v="0.1"/>
    <n v="0.30000000000000004"/>
    <s v="6340-FP-2&quot;-C3-1142-N"/>
    <m/>
    <m/>
    <s v="Acero Carbono ASTM A36 o superior"/>
    <s v="4600027788-03630-000CA-00001 / 00002 / 00006"/>
    <m/>
  </r>
  <r>
    <n v="245"/>
    <x v="3"/>
    <s v="6340-SP02-201"/>
    <x v="5"/>
    <n v="2"/>
    <s v="c/u"/>
    <n v="7"/>
    <n v="14"/>
    <s v="6340-FP-2&quot;-C3-1142-N"/>
    <m/>
    <m/>
    <s v="Acero Carbono ASTM A36 o superior"/>
    <s v="4600027788-03630-000CA-00001 / 00002 / 00006"/>
    <m/>
  </r>
  <r>
    <n v="246"/>
    <x v="4"/>
    <s v="6340-SP18-101"/>
    <x v="5"/>
    <n v="7"/>
    <s v="c/u"/>
    <n v="2.1"/>
    <n v="14.700000000000001"/>
    <s v="6340-FP-2&quot;-C3-1142-N"/>
    <m/>
    <m/>
    <s v="Acero Carbono ASTM A36 o superior"/>
    <s v="4600027788-03630-000CA-00001 / 00002 / 00006"/>
    <m/>
  </r>
  <r>
    <n v="247"/>
    <x v="7"/>
    <s v="6340-SP35-002"/>
    <x v="5"/>
    <n v="3"/>
    <s v="c/u"/>
    <n v="2.9"/>
    <n v="8.6999999999999993"/>
    <s v="6340-FP-2&quot;-C3-1142-N"/>
    <m/>
    <m/>
    <s v="Acero Carbono ASTM A36 o superior"/>
    <s v="4600027788-03630-000CA-00001 / 00002 / 00006"/>
    <m/>
  </r>
  <r>
    <n v="248"/>
    <x v="0"/>
    <s v="6340-PU01-010"/>
    <x v="2"/>
    <n v="12"/>
    <s v="c/u"/>
    <n v="0.1"/>
    <n v="1.2000000000000002"/>
    <s v="6340-FP-2&quot;-C3-1149-N"/>
    <m/>
    <m/>
    <s v="Acero Carbono ASTM A36 o superior"/>
    <s v="4600027788-03630-000CA-00001 / 00002 / 00006"/>
    <m/>
  </r>
  <r>
    <n v="249"/>
    <x v="0"/>
    <s v="6340-PU01-020"/>
    <x v="2"/>
    <n v="4"/>
    <s v="c/u"/>
    <n v="0.2"/>
    <n v="0.8"/>
    <s v="6340-FP-2&quot;-C3-1149-N"/>
    <m/>
    <m/>
    <s v="Acero Carbono ASTM A36 o superior"/>
    <s v="4600027788-03630-000CA-00001 / 00002 / 00006"/>
    <m/>
  </r>
  <r>
    <n v="250"/>
    <x v="4"/>
    <s v="6340-SP18-101"/>
    <x v="2"/>
    <n v="2"/>
    <s v="c/u"/>
    <n v="2.1"/>
    <n v="4.2"/>
    <s v="6340-FP-2&quot;-C3-1149-N"/>
    <m/>
    <m/>
    <s v="Acero Carbono ASTM A36 o superior"/>
    <s v="4600027788-03630-000CA-00001 / 00002 / 00006"/>
    <m/>
  </r>
  <r>
    <n v="251"/>
    <x v="9"/>
    <s v="6340-SP24-001"/>
    <x v="2"/>
    <n v="10"/>
    <s v="c/u"/>
    <n v="2"/>
    <n v="20"/>
    <s v="6340-FP-2&quot;-C3-1149-N"/>
    <m/>
    <m/>
    <s v="Acero Carbono ASTM A36 o superior"/>
    <s v="4600027788-03630-000CA-00001 / 00002 / 00006"/>
    <m/>
  </r>
  <r>
    <n v="252"/>
    <x v="14"/>
    <s v="6340-SP33-002"/>
    <x v="2"/>
    <n v="2"/>
    <s v="c/u"/>
    <n v="41"/>
    <n v="82"/>
    <s v="6340-FP-2&quot;-C3-1149-N"/>
    <m/>
    <m/>
    <s v="Acero Carbono ASTM A36 o superior"/>
    <s v="4600027788-03630-000CA-00001 / 00002 / 00006"/>
    <m/>
  </r>
  <r>
    <n v="253"/>
    <x v="0"/>
    <s v="6340-PU01-020"/>
    <x v="5"/>
    <n v="15"/>
    <s v="c/u"/>
    <n v="0.2"/>
    <n v="3"/>
    <s v="6340-FP-2&quot;-C3-1149-N"/>
    <m/>
    <m/>
    <s v="Acero Carbono ASTM A36 o superior"/>
    <s v="4600027788-03630-000CA-00001 / 00002 / 00006"/>
    <m/>
  </r>
  <r>
    <n v="254"/>
    <x v="16"/>
    <s v="6340-SP01-201"/>
    <x v="5"/>
    <n v="4"/>
    <s v="c/u"/>
    <n v="7"/>
    <n v="28"/>
    <s v="6340-FP-2&quot;-C3-1149-N"/>
    <m/>
    <m/>
    <s v="Acero Carbono ASTM A36 o superior"/>
    <s v="4600027788-03630-000CA-00001 / 00002 / 00006"/>
    <m/>
  </r>
  <r>
    <n v="255"/>
    <x v="3"/>
    <s v="6340-SP02-201"/>
    <x v="5"/>
    <n v="3"/>
    <s v="c/u"/>
    <n v="7"/>
    <n v="21"/>
    <s v="6340-FP-2&quot;-C3-1149-N"/>
    <m/>
    <m/>
    <s v="Acero Carbono ASTM A36 o superior"/>
    <s v="4600027788-03630-000CA-00001 / 00002 / 00006"/>
    <m/>
  </r>
  <r>
    <n v="256"/>
    <x v="0"/>
    <s v="6340-PU01-020"/>
    <x v="5"/>
    <n v="6"/>
    <s v="c/u"/>
    <n v="0.2"/>
    <n v="1.2000000000000002"/>
    <s v="6340-FP-2&quot;-C3-1154-N"/>
    <m/>
    <m/>
    <s v="Acero Carbono ASTM A36 o superior"/>
    <s v="4600027788-03630-000CA-00001 / 00002 / 00006"/>
    <m/>
  </r>
  <r>
    <n v="257"/>
    <x v="16"/>
    <s v="6340-SP01-202"/>
    <x v="5"/>
    <n v="6"/>
    <s v="c/u"/>
    <n v="9"/>
    <n v="54"/>
    <s v="6340-FP-2&quot;-C3-1154-N"/>
    <m/>
    <m/>
    <s v="Acero Carbono ASTM A36 o superior"/>
    <s v="4600027788-03630-000CA-00001 / 00002 / 00006"/>
    <m/>
  </r>
  <r>
    <n v="258"/>
    <x v="0"/>
    <s v="6340-PU01-020"/>
    <x v="5"/>
    <n v="6"/>
    <s v="c/u"/>
    <n v="0.2"/>
    <n v="1.2000000000000002"/>
    <s v="6340-FP-2&quot;-C3-1156-N"/>
    <m/>
    <m/>
    <s v="Acero Carbono ASTM A36 o superior"/>
    <s v="4600027788-03630-000CA-00001 / 00002 / 00006"/>
    <m/>
  </r>
  <r>
    <n v="259"/>
    <x v="16"/>
    <s v="6340-SP01-202"/>
    <x v="5"/>
    <n v="6"/>
    <s v="c/u"/>
    <n v="9"/>
    <n v="54"/>
    <s v="6340-FP-2&quot;-C3-1156-N"/>
    <m/>
    <m/>
    <s v="Acero Carbono ASTM A36 o superior"/>
    <s v="4600027788-03630-000CA-00001 / 00002 / 00006"/>
    <m/>
  </r>
  <r>
    <n v="260"/>
    <x v="0"/>
    <s v="6340-PU01-010"/>
    <x v="2"/>
    <n v="8"/>
    <s v="c/u"/>
    <n v="0.1"/>
    <n v="0.8"/>
    <s v="6340-FP-2&quot;-C3-1158-N"/>
    <m/>
    <m/>
    <s v="Acero Carbono ASTM A36 o superior"/>
    <s v="4600027788-03630-000CA-00001 / 00002 / 00006"/>
    <m/>
  </r>
  <r>
    <n v="261"/>
    <x v="0"/>
    <s v="6340-PU01-020"/>
    <x v="2"/>
    <n v="4"/>
    <s v="c/u"/>
    <n v="0.2"/>
    <n v="0.8"/>
    <s v="6340-FP-2&quot;-C3-1158-N"/>
    <m/>
    <m/>
    <s v="Acero Carbono ASTM A36 o superior"/>
    <s v="4600027788-03630-000CA-00001 / 00002 / 00006"/>
    <m/>
  </r>
  <r>
    <n v="262"/>
    <x v="4"/>
    <s v="6340-SP18-101"/>
    <x v="2"/>
    <n v="2"/>
    <s v="c/u"/>
    <n v="2.1"/>
    <n v="4.2"/>
    <s v="6340-FP-2&quot;-C3-1158-N"/>
    <m/>
    <m/>
    <s v="Acero Carbono ASTM A36 o superior"/>
    <s v="4600027788-03630-000CA-00001 / 00002 / 00006"/>
    <m/>
  </r>
  <r>
    <n v="263"/>
    <x v="9"/>
    <s v="6340-SP24-001"/>
    <x v="2"/>
    <n v="8"/>
    <s v="c/u"/>
    <n v="2"/>
    <n v="16"/>
    <s v="6340-FP-2&quot;-C3-1158-N"/>
    <m/>
    <m/>
    <s v="Acero Carbono ASTM A36 o superior"/>
    <s v="4600027788-03630-000CA-00001 / 00002 / 00006"/>
    <m/>
  </r>
  <r>
    <n v="264"/>
    <x v="14"/>
    <s v="6340-SP33-002"/>
    <x v="2"/>
    <n v="2"/>
    <s v="c/u"/>
    <n v="41"/>
    <n v="82"/>
    <s v="6340-FP-2&quot;-C3-1158-N"/>
    <m/>
    <m/>
    <s v="Acero Carbono ASTM A36 o superior"/>
    <s v="4600027788-03630-000CA-00001 / 00002 / 00006"/>
    <m/>
  </r>
  <r>
    <n v="265"/>
    <x v="0"/>
    <s v="6340-PU01-020"/>
    <x v="5"/>
    <n v="13"/>
    <s v="c/u"/>
    <n v="0.2"/>
    <n v="2.6"/>
    <s v="6340-FP-2&quot;-C3-1158-N"/>
    <m/>
    <m/>
    <s v="Acero Carbono ASTM A36 o superior"/>
    <s v="4600027788-03630-000CA-00001 / 00002 / 00006"/>
    <m/>
  </r>
  <r>
    <n v="266"/>
    <x v="16"/>
    <s v="6340-SP01-301"/>
    <x v="5"/>
    <n v="4"/>
    <s v="c/u"/>
    <n v="12.3"/>
    <n v="49.2"/>
    <s v="6340-FP-2&quot;-C3-1158-N"/>
    <m/>
    <m/>
    <s v="Acero Carbono ASTM A36 o superior"/>
    <s v="4600027788-03630-000CA-00001 / 00002 / 00006"/>
    <m/>
  </r>
  <r>
    <n v="267"/>
    <x v="3"/>
    <s v="6340-SP02-201"/>
    <x v="5"/>
    <n v="3"/>
    <s v="c/u"/>
    <n v="7"/>
    <n v="21"/>
    <s v="6340-FP-2&quot;-C3-1158-N"/>
    <m/>
    <m/>
    <s v="Acero Carbono ASTM A36 o superior"/>
    <s v="4600027788-03630-000CA-00001 / 00002 / 00006"/>
    <m/>
  </r>
  <r>
    <n v="268"/>
    <x v="0"/>
    <s v="6340-PU01-020"/>
    <x v="5"/>
    <n v="7"/>
    <s v="c/u"/>
    <n v="0.2"/>
    <n v="1.4000000000000001"/>
    <s v="6340-FP-2&quot;-C3-1159-N"/>
    <m/>
    <m/>
    <s v="Acero Carbono ASTM A36 o superior"/>
    <s v="4600027788-03630-000CA-00001 / 00002 / 00006"/>
    <m/>
  </r>
  <r>
    <n v="269"/>
    <x v="16"/>
    <s v="6340-SP01-201"/>
    <x v="5"/>
    <n v="7"/>
    <s v="c/u"/>
    <n v="7"/>
    <n v="49"/>
    <s v="6340-FP-2&quot;-C3-1159-N"/>
    <m/>
    <m/>
    <s v="Acero Carbono ASTM A36 o superior"/>
    <s v="4600027788-03630-000CA-00001 / 00002 / 00006"/>
    <m/>
  </r>
  <r>
    <n v="270"/>
    <x v="0"/>
    <s v="6340-PU01-020"/>
    <x v="5"/>
    <n v="5"/>
    <s v="c/u"/>
    <n v="0.2"/>
    <n v="1"/>
    <s v="6340-FP-2&quot;-C3-1161-N"/>
    <m/>
    <m/>
    <s v="Acero Carbono ASTM A36 o superior"/>
    <s v="4600027788-03630-000CA-00001 / 00002 / 00006"/>
    <m/>
  </r>
  <r>
    <n v="271"/>
    <x v="16"/>
    <s v="6340-SP01-201"/>
    <x v="5"/>
    <n v="5"/>
    <s v="c/u"/>
    <n v="7"/>
    <n v="35"/>
    <s v="6340-FP-2&quot;-C3-1161-N"/>
    <m/>
    <m/>
    <s v="Acero Carbono ASTM A36 o superior"/>
    <s v="4600027788-03630-000CA-00001 / 00002 / 00006"/>
    <m/>
  </r>
  <r>
    <n v="272"/>
    <x v="0"/>
    <s v="6340-PU01-020"/>
    <x v="5"/>
    <n v="10"/>
    <s v="c/u"/>
    <n v="0.2"/>
    <n v="2"/>
    <s v="6340-FP-2&quot;-C3-1167-N"/>
    <m/>
    <m/>
    <s v="Acero Carbono ASTM A36 o superior"/>
    <s v="4600027788-03630-000CA-00001 / 00002 / 00006"/>
    <m/>
  </r>
  <r>
    <n v="273"/>
    <x v="16"/>
    <s v="6340-SP01-201"/>
    <x v="5"/>
    <n v="6"/>
    <s v="c/u"/>
    <n v="7"/>
    <n v="42"/>
    <s v="6340-FP-2&quot;-C3-1167-N"/>
    <m/>
    <m/>
    <s v="Acero Carbono ASTM A36 o superior"/>
    <s v="4600027788-03630-000CA-00001 / 00002 / 00006"/>
    <m/>
  </r>
  <r>
    <n v="274"/>
    <x v="16"/>
    <s v="6340-SP01-301"/>
    <x v="5"/>
    <n v="2"/>
    <s v="c/u"/>
    <n v="12.3"/>
    <n v="24.6"/>
    <s v="6340-FP-2&quot;-C3-1167-N"/>
    <m/>
    <m/>
    <s v="Acero Carbono ASTM A36 o superior"/>
    <s v="4600027788-03630-000CA-00001 / 00002 / 00006"/>
    <m/>
  </r>
  <r>
    <n v="275"/>
    <x v="3"/>
    <s v="6340-SP02-201"/>
    <x v="5"/>
    <n v="2"/>
    <s v="c/u"/>
    <n v="7"/>
    <n v="14"/>
    <s v="6340-FP-2&quot;-C3-1167-N"/>
    <m/>
    <m/>
    <s v="Acero Carbono ASTM A36 o superior"/>
    <s v="4600027788-03630-000CA-00001 / 00002 / 00006"/>
    <m/>
  </r>
  <r>
    <n v="276"/>
    <x v="0"/>
    <s v="6340-PU01-020"/>
    <x v="5"/>
    <n v="5"/>
    <s v="c/u"/>
    <n v="0.2"/>
    <n v="1"/>
    <s v="6340-FP-2&quot;-C3-1168-N"/>
    <m/>
    <m/>
    <s v="Acero Carbono ASTM A36 o superior"/>
    <s v="4600027788-03630-000CA-00001 / 00002 / 00006"/>
    <m/>
  </r>
  <r>
    <n v="277"/>
    <x v="16"/>
    <s v="6340-SP01-101"/>
    <x v="5"/>
    <n v="1"/>
    <s v="c/u"/>
    <n v="2.9"/>
    <n v="2.9"/>
    <s v="6340-FP-2&quot;-C3-1168-N"/>
    <m/>
    <m/>
    <s v="Acero Carbono ASTM A36 o superior"/>
    <s v="4600027788-03630-000CA-00001 / 00002 / 00006"/>
    <m/>
  </r>
  <r>
    <n v="278"/>
    <x v="16"/>
    <s v="6340-SP01-201"/>
    <x v="5"/>
    <n v="4"/>
    <s v="c/u"/>
    <n v="7"/>
    <n v="28"/>
    <s v="6340-FP-2&quot;-C3-1168-N"/>
    <m/>
    <m/>
    <s v="Acero Carbono ASTM A36 o superior"/>
    <s v="4600027788-03630-000CA-00001 / 00002 / 00006"/>
    <m/>
  </r>
  <r>
    <n v="279"/>
    <x v="0"/>
    <s v="6340-PU01-020"/>
    <x v="5"/>
    <n v="5"/>
    <s v="c/u"/>
    <n v="0.2"/>
    <n v="1"/>
    <s v="6340-FP-2&quot;-C3-1169-N"/>
    <m/>
    <m/>
    <s v="Acero Carbono ASTM A36 o superior"/>
    <s v="4600027788-03630-000CA-00001 / 00002 / 00006"/>
    <m/>
  </r>
  <r>
    <n v="280"/>
    <x v="16"/>
    <s v="6340-SP01-201"/>
    <x v="5"/>
    <n v="5"/>
    <s v="c/u"/>
    <n v="7"/>
    <n v="35"/>
    <s v="6340-FP-2&quot;-C3-1169-N"/>
    <m/>
    <m/>
    <s v="Acero Carbono ASTM A36 o superior"/>
    <s v="4600027788-03630-000CA-00001 / 00002 / 00006"/>
    <m/>
  </r>
  <r>
    <n v="281"/>
    <x v="8"/>
    <s v="6340-SH01-010"/>
    <x v="2"/>
    <n v="1"/>
    <s v="c/u"/>
    <n v="0.1"/>
    <n v="0.1"/>
    <s v="6340-FP-2&quot;-C3-1518-N"/>
    <m/>
    <m/>
    <s v="Acero Carbono ASTM A36 o superior"/>
    <s v="4600027788-03630-000CA-00001 / 00002 / 00006"/>
    <m/>
  </r>
  <r>
    <n v="282"/>
    <x v="7"/>
    <s v="6340-SP35-002"/>
    <x v="4"/>
    <n v="1"/>
    <s v="c/u"/>
    <n v="2.9"/>
    <n v="2.9"/>
    <s v="6340-FP-2&quot;-C3-1518-N"/>
    <m/>
    <m/>
    <s v="Acero Carbono ASTM A36 o superior"/>
    <s v="4600027788-03630-000CA-00001 / 00002 / 00006"/>
    <m/>
  </r>
  <r>
    <n v="283"/>
    <x v="0"/>
    <s v="6340-PU01-020"/>
    <x v="5"/>
    <n v="1"/>
    <s v="c/u"/>
    <n v="0.2"/>
    <n v="0.2"/>
    <s v="6340-FP-2&quot;-C3-1518-N"/>
    <m/>
    <m/>
    <s v="Acero Carbono ASTM A36 o superior"/>
    <s v="4600027788-03630-000CA-00001 / 00002 / 00006"/>
    <m/>
  </r>
  <r>
    <n v="284"/>
    <x v="0"/>
    <s v="6340-PU01-020"/>
    <x v="5"/>
    <n v="6"/>
    <s v="c/u"/>
    <n v="0.2"/>
    <n v="1.2000000000000002"/>
    <s v="6340-FP-2&quot;-C3-1518-N"/>
    <m/>
    <m/>
    <s v="Acero Carbono ASTM A36 o superior"/>
    <s v="4600027788-03630-000CA-00001 / 00002 / 00006"/>
    <m/>
  </r>
  <r>
    <n v="285"/>
    <x v="8"/>
    <s v="6340-SH01-010"/>
    <x v="5"/>
    <n v="1"/>
    <s v="c/u"/>
    <n v="0.1"/>
    <n v="0.1"/>
    <s v="6340-FP-2&quot;-C3-1518-N"/>
    <m/>
    <m/>
    <s v="Acero Carbono ASTM A36 o superior"/>
    <s v="4600027788-03630-000CA-00001 / 00002 / 00006"/>
    <m/>
  </r>
  <r>
    <n v="286"/>
    <x v="3"/>
    <s v="6340-SP02-101"/>
    <x v="5"/>
    <n v="7"/>
    <s v="c/u"/>
    <n v="2.9"/>
    <n v="20.3"/>
    <s v="6340-FP-2&quot;-C3-1518-N"/>
    <m/>
    <m/>
    <s v="Acero Carbono ASTM A36 o superior"/>
    <s v="4600027788-03630-000CA-00001 / 00002 / 00006"/>
    <m/>
  </r>
  <r>
    <n v="287"/>
    <x v="7"/>
    <s v="6340-SP35-002"/>
    <x v="5"/>
    <n v="1"/>
    <s v="c/u"/>
    <n v="2.9"/>
    <n v="2.9"/>
    <s v="6340-FP-2&quot;-C3-1518-N"/>
    <m/>
    <m/>
    <s v="Acero Carbono ASTM A36 o superior"/>
    <s v="4600027788-03630-000CA-00001 / 00002 / 00006"/>
    <m/>
  </r>
  <r>
    <n v="288"/>
    <x v="0"/>
    <s v="6340-PU01-020"/>
    <x v="5"/>
    <n v="4"/>
    <s v="c/u"/>
    <n v="0.2"/>
    <n v="0.8"/>
    <s v="6340-FP-2&quot;-C3-1520-N"/>
    <m/>
    <m/>
    <s v="Acero Carbono ASTM A36 o superior"/>
    <s v="4600027788-03630-000CA-00001 / 00002 / 00006"/>
    <m/>
  </r>
  <r>
    <n v="289"/>
    <x v="4"/>
    <s v="6340-SP18-201"/>
    <x v="5"/>
    <n v="4"/>
    <s v="c/u"/>
    <n v="5"/>
    <n v="20"/>
    <s v="6340-FP-2&quot;-C3-1520-N"/>
    <m/>
    <m/>
    <s v="Acero Carbono ASTM A36 o superior"/>
    <s v="4600027788-03630-000CA-00001 / 00002 / 00006"/>
    <m/>
  </r>
  <r>
    <n v="290"/>
    <x v="6"/>
    <s v="6340-SP29-101"/>
    <x v="9"/>
    <n v="3"/>
    <s v="c/u"/>
    <n v="6"/>
    <n v="18"/>
    <s v="6340-FP-200-H1-0960-N"/>
    <m/>
    <m/>
    <s v="Acero Carbono ASTM A36 o superior"/>
    <s v="4600027788-03630-000CA-00001 / 00002 / 00006"/>
    <m/>
  </r>
  <r>
    <n v="291"/>
    <x v="0"/>
    <s v="6340-PU01-080"/>
    <x v="9"/>
    <n v="2"/>
    <s v="c/u"/>
    <n v="1"/>
    <n v="2"/>
    <s v="6340-FP-200-H1-0960-N"/>
    <m/>
    <m/>
    <s v="Acero Carbono ASTM A36 o superior"/>
    <s v="4600027788-03630-000CA-00001 / 00002 / 00006"/>
    <m/>
  </r>
  <r>
    <n v="292"/>
    <x v="0"/>
    <s v="6340-PU01-030"/>
    <x v="1"/>
    <n v="2"/>
    <s v="c/u"/>
    <n v="0.4"/>
    <n v="0.8"/>
    <s v="6340-FP-3&quot;-C2-1519-HC"/>
    <m/>
    <m/>
    <s v="Acero Carbono ASTM A36 o superior"/>
    <s v="4600027788-03630-000CA-00001 / 00002 / 00006"/>
    <m/>
  </r>
  <r>
    <n v="293"/>
    <x v="5"/>
    <s v="6340-SP30-102"/>
    <x v="1"/>
    <n v="1"/>
    <s v="c/u"/>
    <n v="8"/>
    <n v="8"/>
    <s v="6340-FP-3&quot;-C2-1519-HC"/>
    <m/>
    <m/>
    <s v="Acero Carbono ASTM A36 o superior"/>
    <s v="4600027788-03630-000CA-00001 / 00002 / 00006"/>
    <m/>
  </r>
  <r>
    <n v="294"/>
    <x v="10"/>
    <s v="6340-SG01-030"/>
    <x v="1"/>
    <n v="1"/>
    <s v="c/u"/>
    <n v="1.4"/>
    <n v="1.4"/>
    <s v="6340-FP-3&quot;-C3-0968-HC"/>
    <m/>
    <m/>
    <s v="Acero Carbono ASTM A36 o superior"/>
    <s v="4600027788-03630-000CA-00001 / 00002 / 00006"/>
    <m/>
  </r>
  <r>
    <n v="295"/>
    <x v="6"/>
    <s v="6340-SP29-302"/>
    <x v="1"/>
    <n v="1"/>
    <s v="c/u"/>
    <n v="37"/>
    <n v="37"/>
    <s v="6340-FP-3&quot;-C3-0968-HC"/>
    <m/>
    <m/>
    <s v="Acero Carbono ASTM A36 o superior"/>
    <s v="4600027788-03630-000CA-00001 / 00002 / 00006"/>
    <m/>
  </r>
  <r>
    <n v="296"/>
    <x v="11"/>
    <s v="6340-SZ01-030"/>
    <x v="1"/>
    <n v="1"/>
    <s v="c/u"/>
    <n v="3.1"/>
    <n v="3.1"/>
    <s v="6340-FP-3&quot;-C3-0968-HC"/>
    <m/>
    <m/>
    <s v="Acero Carbono ASTM A36 o superior"/>
    <s v="4600027788-03630-000CA-00001 / 00002 / 00006"/>
    <m/>
  </r>
  <r>
    <n v="297"/>
    <x v="0"/>
    <s v="6340-PU01-010"/>
    <x v="1"/>
    <n v="4"/>
    <s v="c/u"/>
    <n v="0.1"/>
    <n v="0.4"/>
    <s v="6340-FP-3&quot;-C3-0968-N"/>
    <m/>
    <m/>
    <s v="Acero Carbono ASTM A36 o superior"/>
    <s v="4600027788-03630-000CA-00001 / 00002 / 00006"/>
    <m/>
  </r>
  <r>
    <n v="298"/>
    <x v="0"/>
    <s v="6340-PU01-020"/>
    <x v="1"/>
    <n v="1"/>
    <s v="c/u"/>
    <n v="0.2"/>
    <n v="0.2"/>
    <s v="6340-FP-3&quot;-C3-0968-N"/>
    <m/>
    <m/>
    <s v="Acero Carbono ASTM A36 o superior"/>
    <s v="4600027788-03630-000CA-00001 / 00002 / 00006"/>
    <m/>
  </r>
  <r>
    <n v="299"/>
    <x v="0"/>
    <s v="6340-PU01-030"/>
    <x v="1"/>
    <n v="3"/>
    <s v="c/u"/>
    <n v="0.4"/>
    <n v="1.2000000000000002"/>
    <s v="6340-FP-3&quot;-C3-0968-N"/>
    <m/>
    <m/>
    <s v="Acero Carbono ASTM A36 o superior"/>
    <s v="4600027788-03630-000CA-00001 / 00002 / 00006"/>
    <m/>
  </r>
  <r>
    <n v="300"/>
    <x v="3"/>
    <s v="6340-SP02-301"/>
    <x v="1"/>
    <n v="2"/>
    <s v="c/u"/>
    <n v="12.3"/>
    <n v="24.6"/>
    <s v="6340-FP-3&quot;-C3-0968-N"/>
    <m/>
    <m/>
    <s v="Acero Carbono ASTM A36 o superior"/>
    <s v="4600027788-03630-000CA-00001 / 00002 / 00006"/>
    <m/>
  </r>
  <r>
    <n v="301"/>
    <x v="20"/>
    <s v="6340-SP34-001"/>
    <x v="1"/>
    <n v="2"/>
    <s v="c/u"/>
    <n v="87"/>
    <n v="174"/>
    <s v="6340-FP-3&quot;-C3-0968-N"/>
    <m/>
    <m/>
    <s v="Acero Carbono ASTM A36 o superior"/>
    <s v="4600027788-03630-000CA-00001 / 00002 / 00006"/>
    <m/>
  </r>
  <r>
    <n v="302"/>
    <x v="10"/>
    <s v="6340-SG01-030"/>
    <x v="1"/>
    <n v="1"/>
    <s v="c/u"/>
    <n v="1.4"/>
    <n v="1.4"/>
    <s v="6340-FP-3&quot;-C3-0973-HC"/>
    <m/>
    <m/>
    <s v="Acero Carbono ASTM A36 o superior"/>
    <s v="4600027788-03630-000CA-00001 / 00002 / 00006"/>
    <m/>
  </r>
  <r>
    <n v="303"/>
    <x v="6"/>
    <s v="6340-SP29-302"/>
    <x v="1"/>
    <n v="1"/>
    <s v="c/u"/>
    <n v="37"/>
    <n v="37"/>
    <s v="6340-FP-3&quot;-C3-0973-HC"/>
    <m/>
    <m/>
    <s v="Acero Carbono ASTM A36 o superior"/>
    <s v="4600027788-03630-000CA-00001 / 00002 / 00006"/>
    <m/>
  </r>
  <r>
    <n v="304"/>
    <x v="11"/>
    <s v="6340-SZ01-030"/>
    <x v="1"/>
    <n v="1"/>
    <s v="c/u"/>
    <n v="3.1"/>
    <n v="3.1"/>
    <s v="6340-FP-3&quot;-C3-0973-HC"/>
    <m/>
    <m/>
    <s v="Acero Carbono ASTM A36 o superior"/>
    <s v="4600027788-03630-000CA-00001 / 00002 / 00006"/>
    <m/>
  </r>
  <r>
    <n v="305"/>
    <x v="14"/>
    <s v="3640-SP33-002"/>
    <x v="1"/>
    <n v="1"/>
    <s v="c/u"/>
    <n v="41"/>
    <n v="41"/>
    <s v="6340-FP-3&quot;-C3-0973-N"/>
    <m/>
    <m/>
    <s v="Acero Carbono ASTM A36 o superior"/>
    <s v="4600027788-03630-000CA-00001 / 00002 / 00006"/>
    <m/>
  </r>
  <r>
    <n v="306"/>
    <x v="0"/>
    <s v="6340-PU01-010"/>
    <x v="1"/>
    <n v="4"/>
    <s v="c/u"/>
    <n v="0.1"/>
    <n v="0.4"/>
    <s v="6340-FP-3&quot;-C3-0973-N"/>
    <m/>
    <m/>
    <s v="Acero Carbono ASTM A36 o superior"/>
    <s v="4600027788-03630-000CA-00001 / 00002 / 00006"/>
    <m/>
  </r>
  <r>
    <n v="307"/>
    <x v="0"/>
    <s v="6340-PU01-030"/>
    <x v="1"/>
    <n v="5"/>
    <s v="c/u"/>
    <n v="0.4"/>
    <n v="2"/>
    <s v="6340-FP-3&quot;-C3-0973-N"/>
    <m/>
    <m/>
    <s v="Acero Carbono ASTM A36 o superior"/>
    <s v="4600027788-03630-000CA-00001 / 00002 / 00006"/>
    <m/>
  </r>
  <r>
    <n v="308"/>
    <x v="3"/>
    <s v="6340-SP02-302"/>
    <x v="1"/>
    <n v="1"/>
    <s v="c/u"/>
    <n v="15.8"/>
    <n v="15.8"/>
    <s v="6340-FP-3&quot;-C3-0973-N"/>
    <m/>
    <m/>
    <s v="Acero Carbono ASTM A36 o superior"/>
    <s v="4600027788-03630-000CA-00001 / 00002 / 00006"/>
    <m/>
  </r>
  <r>
    <n v="309"/>
    <x v="10"/>
    <s v="6340-SG01-030"/>
    <x v="1"/>
    <n v="1"/>
    <s v="c/u"/>
    <n v="1.4"/>
    <n v="1.4"/>
    <s v="6340-FP-3&quot;-C3-0974-HC"/>
    <m/>
    <m/>
    <s v="Acero Carbono ASTM A36 o superior"/>
    <s v="4600027788-03630-000CA-00001 / 00002 / 00006"/>
    <m/>
  </r>
  <r>
    <n v="310"/>
    <x v="11"/>
    <s v="6340-SZ01-030"/>
    <x v="1"/>
    <n v="1"/>
    <s v="c/u"/>
    <n v="3.1"/>
    <n v="3.1"/>
    <s v="6340-FP-3&quot;-C3-0974-HC"/>
    <m/>
    <m/>
    <s v="Acero Carbono ASTM A36 o superior"/>
    <s v="4600027788-03630-000CA-00001 / 00002 / 00006"/>
    <m/>
  </r>
  <r>
    <n v="311"/>
    <x v="0"/>
    <s v="6340-PU01-010"/>
    <x v="1"/>
    <n v="1"/>
    <s v="c/u"/>
    <n v="0.1"/>
    <n v="0.1"/>
    <s v="6340-FP-3&quot;-C3-0974-N"/>
    <m/>
    <m/>
    <s v="Acero Carbono ASTM A36 o superior"/>
    <s v="4600027788-03630-000CA-00001 / 00002 / 00006"/>
    <m/>
  </r>
  <r>
    <n v="312"/>
    <x v="0"/>
    <s v="6340-PU01-030"/>
    <x v="1"/>
    <n v="8"/>
    <s v="c/u"/>
    <n v="0.4"/>
    <n v="3.2"/>
    <s v="6340-FP-3&quot;-C3-0974-N"/>
    <m/>
    <m/>
    <s v="Acero Carbono ASTM A36 o superior"/>
    <s v="4600027788-03630-000CA-00001 / 00002 / 00006"/>
    <m/>
  </r>
  <r>
    <n v="313"/>
    <x v="3"/>
    <s v="6340-SP02-303"/>
    <x v="1"/>
    <n v="1"/>
    <s v="c/u"/>
    <n v="19"/>
    <n v="19"/>
    <s v="6340-FP-3&quot;-C3-0974-N"/>
    <m/>
    <m/>
    <s v="Acero Carbono ASTM A36 o superior"/>
    <s v="4600027788-03630-000CA-00001 / 00002 / 00006"/>
    <m/>
  </r>
  <r>
    <n v="314"/>
    <x v="21"/>
    <s v="6340-SP40-001"/>
    <x v="1"/>
    <n v="6"/>
    <s v="c/u"/>
    <n v="87"/>
    <n v="522"/>
    <s v="6340-FP-3&quot;-C3-0974-N"/>
    <m/>
    <m/>
    <s v="Acero Carbono ASTM A36 o superior"/>
    <s v="4600027788-03630-000CA-00001 / 00002 / 00006"/>
    <m/>
  </r>
  <r>
    <n v="315"/>
    <x v="10"/>
    <s v="6340-SG01-030"/>
    <x v="1"/>
    <n v="1"/>
    <s v="c/u"/>
    <n v="1.4"/>
    <n v="1.4"/>
    <s v="6340-FP-3&quot;-C3-0976-HC"/>
    <m/>
    <m/>
    <s v="Acero Carbono ASTM A36 o superior"/>
    <s v="4600027788-03630-000CA-00001 / 00002 / 00006"/>
    <m/>
  </r>
  <r>
    <n v="316"/>
    <x v="11"/>
    <s v="6340-SZ01-030"/>
    <x v="1"/>
    <n v="1"/>
    <s v="c/u"/>
    <n v="3.1"/>
    <n v="3.1"/>
    <s v="6340-FP-3&quot;-C3-0976-HC"/>
    <m/>
    <m/>
    <s v="Acero Carbono ASTM A36 o superior"/>
    <s v="4600027788-03630-000CA-00001 / 00002 / 00006"/>
    <m/>
  </r>
  <r>
    <n v="317"/>
    <x v="8"/>
    <s v="6340-SH01-020"/>
    <x v="1"/>
    <n v="1"/>
    <s v="c/u"/>
    <n v="0.1"/>
    <n v="0.1"/>
    <s v="6340-FP-3&quot;-C3-0976-N"/>
    <m/>
    <m/>
    <s v="Acero Carbono ASTM A36 o superior"/>
    <s v="4600027788-03630-000CA-00001 / 00002 / 00006"/>
    <m/>
  </r>
  <r>
    <n v="318"/>
    <x v="0"/>
    <s v="6340-PU01-030"/>
    <x v="1"/>
    <n v="4"/>
    <s v="c/u"/>
    <n v="0.4"/>
    <n v="1.6"/>
    <s v="6340-FP-3&quot;-C3-0976-N"/>
    <m/>
    <m/>
    <s v="Acero Carbono ASTM A36 o superior"/>
    <s v="4600027788-03630-000CA-00001 / 00002 / 00006"/>
    <m/>
  </r>
  <r>
    <n v="319"/>
    <x v="22"/>
    <s v="6340-SP23-003"/>
    <x v="1"/>
    <n v="1"/>
    <s v="c/u"/>
    <n v="13.5"/>
    <n v="13.5"/>
    <s v="6340-FP-3&quot;-C3-0976-N"/>
    <m/>
    <m/>
    <s v="Acero Carbono ASTM A36 o superior"/>
    <s v="4600027788-03630-000CA-00001 / 00002 / 00006"/>
    <m/>
  </r>
  <r>
    <n v="320"/>
    <x v="10"/>
    <s v="6340-SG01-030"/>
    <x v="1"/>
    <n v="2"/>
    <s v="c/u"/>
    <n v="1.4"/>
    <n v="2.8"/>
    <s v="6340-FP-3&quot;-C3-0981-HC"/>
    <m/>
    <m/>
    <s v="Acero Carbono ASTM A36 o superior"/>
    <s v="4600027788-03630-000CA-00001 / 00002 / 00006"/>
    <m/>
  </r>
  <r>
    <n v="321"/>
    <x v="6"/>
    <s v="6340-SP29-301"/>
    <x v="1"/>
    <n v="2"/>
    <s v="c/u"/>
    <n v="29"/>
    <n v="58"/>
    <s v="6340-FP-3&quot;-C3-0981-HC"/>
    <m/>
    <m/>
    <s v="Acero Carbono ASTM A36 o superior"/>
    <s v="4600027788-03630-000CA-00001 / 00002 / 00006"/>
    <m/>
  </r>
  <r>
    <n v="322"/>
    <x v="11"/>
    <s v="6340-SZ01-030"/>
    <x v="1"/>
    <n v="2"/>
    <s v="c/u"/>
    <n v="3.1"/>
    <n v="6.2"/>
    <s v="6340-FP-3&quot;-C3-0981-HC"/>
    <m/>
    <m/>
    <s v="Acero Carbono ASTM A36 o superior"/>
    <s v="4600027788-03630-000CA-00001 / 00002 / 00006"/>
    <m/>
  </r>
  <r>
    <n v="323"/>
    <x v="6"/>
    <s v="6340-SP29-301"/>
    <x v="1"/>
    <n v="2"/>
    <s v="c/u"/>
    <n v="29"/>
    <n v="58"/>
    <s v="6340-FP-3&quot;-C3-0983-HC"/>
    <m/>
    <m/>
    <s v="Acero Carbono ASTM A36 o superior"/>
    <s v="4600027788-03630-000CA-00001 / 00002 / 00006"/>
    <m/>
  </r>
  <r>
    <n v="324"/>
    <x v="11"/>
    <s v="6340-SZ01-030"/>
    <x v="1"/>
    <n v="1"/>
    <s v="c/u"/>
    <n v="3.1"/>
    <n v="3.1"/>
    <s v="6340-FP-3&quot;-C3-0983-HC"/>
    <m/>
    <m/>
    <s v="Acero Carbono ASTM A36 o superior"/>
    <s v="4600027788-03630-000CA-00001 / 00002 / 00006"/>
    <m/>
  </r>
  <r>
    <n v="325"/>
    <x v="0"/>
    <s v="6340-PU01-030"/>
    <x v="1"/>
    <n v="11"/>
    <s v="c/u"/>
    <n v="0.4"/>
    <n v="4.4000000000000004"/>
    <s v="6340-FP-3&quot;-C3-0983-N"/>
    <m/>
    <m/>
    <s v="Acero Carbono ASTM A36 o superior"/>
    <s v="4600027788-03630-000CA-00001 / 00002 / 00006"/>
    <m/>
  </r>
  <r>
    <n v="326"/>
    <x v="12"/>
    <s v="6340-SP17-201"/>
    <x v="1"/>
    <n v="8"/>
    <s v="c/u"/>
    <n v="5"/>
    <n v="40"/>
    <s v="6340-FP-3&quot;-C3-0983-N"/>
    <m/>
    <m/>
    <s v="Acero Carbono ASTM A36 o superior"/>
    <s v="4600027788-03630-000CA-00001 / 00002 / 00006"/>
    <m/>
  </r>
  <r>
    <n v="327"/>
    <x v="2"/>
    <s v="6340-SP39-001"/>
    <x v="1"/>
    <n v="2"/>
    <s v="c/u"/>
    <n v="5.6"/>
    <n v="11.2"/>
    <s v="6340-FP-3&quot;-C3-0983-N"/>
    <m/>
    <m/>
    <s v="Acero Carbono ASTM A36 o superior"/>
    <s v="4600027788-03630-000CA-00001 / 00002 / 00006"/>
    <m/>
  </r>
  <r>
    <n v="328"/>
    <x v="10"/>
    <s v="6340-SG01-030"/>
    <x v="1"/>
    <n v="1"/>
    <s v="c/u"/>
    <n v="1.4"/>
    <n v="1.4"/>
    <s v="6340-FP-3&quot;-C3-0985-HC"/>
    <m/>
    <m/>
    <s v="Acero Carbono ASTM A36 o superior"/>
    <s v="4600027788-03630-000CA-00001 / 00002 / 00006"/>
    <m/>
  </r>
  <r>
    <n v="329"/>
    <x v="11"/>
    <s v="6340-SZ01-030"/>
    <x v="1"/>
    <n v="1"/>
    <s v="c/u"/>
    <n v="3.1"/>
    <n v="3.1"/>
    <s v="6340-FP-3&quot;-C3-0985-HC"/>
    <m/>
    <m/>
    <s v="Acero Carbono ASTM A36 o superior"/>
    <s v="4600027788-03630-000CA-00001 / 00002 / 00006"/>
    <m/>
  </r>
  <r>
    <n v="330"/>
    <x v="0"/>
    <s v="6340-PU01-030"/>
    <x v="1"/>
    <n v="9"/>
    <s v="c/u"/>
    <n v="0.4"/>
    <n v="3.6"/>
    <s v="6340-FP-3&quot;-C3-0985-N"/>
    <m/>
    <m/>
    <s v="Acero Carbono ASTM A36 o superior"/>
    <s v="4600027788-03630-000CA-00001 / 00002 / 00006"/>
    <m/>
  </r>
  <r>
    <n v="331"/>
    <x v="12"/>
    <s v="6340-SP17-201"/>
    <x v="1"/>
    <n v="7"/>
    <s v="c/u"/>
    <n v="5"/>
    <n v="35"/>
    <s v="6340-FP-3&quot;-C3-0985-N"/>
    <m/>
    <m/>
    <s v="Acero Carbono ASTM A36 o superior"/>
    <s v="4600027788-03630-000CA-00001 / 00002 / 00006"/>
    <m/>
  </r>
  <r>
    <n v="332"/>
    <x v="2"/>
    <s v="6340-SP39-001"/>
    <x v="1"/>
    <n v="2"/>
    <s v="c/u"/>
    <n v="5.6"/>
    <n v="11.2"/>
    <s v="6340-FP-3&quot;-C3-0985-N"/>
    <m/>
    <m/>
    <s v="Acero Carbono ASTM A36 o superior"/>
    <s v="4600027788-03630-000CA-00001 / 00002 / 00006"/>
    <m/>
  </r>
  <r>
    <n v="333"/>
    <x v="10"/>
    <s v="6340-SG01-030"/>
    <x v="1"/>
    <n v="1"/>
    <s v="c/u"/>
    <n v="1.4"/>
    <n v="1.4"/>
    <s v="6340-FP-3&quot;-C3-0992-HC"/>
    <m/>
    <m/>
    <s v="Acero Carbono ASTM A36 o superior"/>
    <s v="4600027788-03630-000CA-00001 / 00002 / 00006"/>
    <m/>
  </r>
  <r>
    <n v="334"/>
    <x v="6"/>
    <s v="6340-SP29-302"/>
    <x v="1"/>
    <n v="1"/>
    <s v="c/u"/>
    <n v="37"/>
    <n v="37"/>
    <s v="6340-FP-3&quot;-C3-0992-HC"/>
    <m/>
    <m/>
    <s v="Acero Carbono ASTM A36 o superior"/>
    <s v="4600027788-03630-000CA-00001 / 00002 / 00006"/>
    <m/>
  </r>
  <r>
    <n v="335"/>
    <x v="11"/>
    <s v="6340-SZ01-030"/>
    <x v="1"/>
    <n v="1"/>
    <s v="c/u"/>
    <n v="3.1"/>
    <n v="3.1"/>
    <s v="6340-FP-3&quot;-C3-0992-HC"/>
    <m/>
    <m/>
    <s v="Acero Carbono ASTM A36 o superior"/>
    <s v="4600027788-03630-000CA-00001 / 00002 / 00006"/>
    <m/>
  </r>
  <r>
    <n v="336"/>
    <x v="0"/>
    <s v="6340-PU01-030"/>
    <x v="1"/>
    <n v="15"/>
    <s v="c/u"/>
    <n v="0.4"/>
    <n v="6"/>
    <s v="6340-FP-3&quot;-C3-0992-N"/>
    <m/>
    <m/>
    <s v="Acero Carbono ASTM A36 o superior"/>
    <s v="4600027788-03630-000CA-00001 / 00002 / 00006"/>
    <m/>
  </r>
  <r>
    <n v="337"/>
    <x v="12"/>
    <s v="6340-SP17-201"/>
    <x v="1"/>
    <n v="8"/>
    <s v="c/u"/>
    <n v="5"/>
    <n v="40"/>
    <s v="6340-FP-3&quot;-C3-0992-N"/>
    <m/>
    <m/>
    <s v="Acero Carbono ASTM A36 o superior"/>
    <s v="4600027788-03630-000CA-00001 / 00002 / 00006"/>
    <m/>
  </r>
  <r>
    <n v="338"/>
    <x v="23"/>
    <s v="6340-SP43-001"/>
    <x v="1"/>
    <n v="5"/>
    <s v="c/u"/>
    <n v="4.8"/>
    <n v="24"/>
    <s v="6340-FP-3&quot;-C3-0992-N"/>
    <m/>
    <m/>
    <s v="Acero Carbono ASTM A36 o superior"/>
    <s v="4600027788-03630-000CA-00001 / 00002 / 00006"/>
    <m/>
  </r>
  <r>
    <n v="339"/>
    <x v="2"/>
    <s v="6340-SP39-001"/>
    <x v="1"/>
    <n v="2"/>
    <s v="c/u"/>
    <n v="5.6"/>
    <n v="11.2"/>
    <s v="6340-FP-3&quot;-C3-0992-N"/>
    <m/>
    <m/>
    <s v="Acero Carbono ASTM A36 o superior"/>
    <s v="4600027788-03630-000CA-00001 / 00002 / 00006"/>
    <m/>
  </r>
  <r>
    <n v="340"/>
    <x v="10"/>
    <s v="6340-SG01-030"/>
    <x v="1"/>
    <n v="1"/>
    <s v="c/u"/>
    <n v="1.4"/>
    <n v="1.4"/>
    <s v="6340-FP-3&quot;-C3-0994-HC"/>
    <m/>
    <m/>
    <s v="Acero Carbono ASTM A36 o superior"/>
    <s v="4600027788-03630-000CA-00001 / 00002 / 00006"/>
    <m/>
  </r>
  <r>
    <n v="341"/>
    <x v="11"/>
    <s v="6340-SZ01-030"/>
    <x v="1"/>
    <n v="1"/>
    <s v="c/u"/>
    <n v="3.1"/>
    <n v="3.1"/>
    <s v="6340-FP-3&quot;-C3-0994-HC"/>
    <m/>
    <m/>
    <s v="Acero Carbono ASTM A36 o superior"/>
    <s v="4600027788-03630-000CA-00001 / 00002 / 00006"/>
    <m/>
  </r>
  <r>
    <n v="342"/>
    <x v="0"/>
    <s v="6340-PU01-030"/>
    <x v="1"/>
    <n v="13"/>
    <s v="c/u"/>
    <n v="0.4"/>
    <n v="5.2"/>
    <s v="6340-FP-3&quot;-C3-0994-N"/>
    <m/>
    <m/>
    <s v="Acero Carbono ASTM A36 o superior"/>
    <s v="4600027788-03630-000CA-00001 / 00002 / 00006"/>
    <m/>
  </r>
  <r>
    <n v="343"/>
    <x v="23"/>
    <s v="6340-SP43-001"/>
    <x v="1"/>
    <n v="12"/>
    <s v="c/u"/>
    <n v="4.8"/>
    <n v="57.599999999999994"/>
    <s v="6340-FP-3&quot;-C3-0994-N"/>
    <m/>
    <m/>
    <s v="Acero Carbono ASTM A36 o superior"/>
    <s v="4600027788-03630-000CA-00001 / 00002 / 00006"/>
    <m/>
  </r>
  <r>
    <n v="344"/>
    <x v="2"/>
    <s v="6340-SP39-001"/>
    <x v="1"/>
    <n v="1"/>
    <s v="c/u"/>
    <n v="5.6"/>
    <n v="5.6"/>
    <s v="6340-FP-3&quot;-C3-0994-N"/>
    <m/>
    <m/>
    <s v="Acero Carbono ASTM A36 o superior"/>
    <s v="4600027788-03630-000CA-00001 / 00002 / 00006"/>
    <m/>
  </r>
  <r>
    <n v="345"/>
    <x v="10"/>
    <s v="6340-SG01-030"/>
    <x v="1"/>
    <n v="1"/>
    <s v="c/u"/>
    <n v="1.4"/>
    <n v="1.4"/>
    <s v="6340-FP-3&quot;-C3-0998-HC"/>
    <m/>
    <m/>
    <s v="Acero Carbono ASTM A36 o superior"/>
    <s v="4600027788-03630-000CA-00001 / 00002 / 00006"/>
    <m/>
  </r>
  <r>
    <n v="346"/>
    <x v="6"/>
    <s v="6340-SP29-302"/>
    <x v="1"/>
    <n v="1"/>
    <s v="c/u"/>
    <n v="37"/>
    <n v="37"/>
    <s v="6340-FP-3&quot;-C3-0998-HC"/>
    <m/>
    <m/>
    <s v="Acero Carbono ASTM A36 o superior"/>
    <s v="4600027788-03630-000CA-00001 / 00002 / 00006"/>
    <m/>
  </r>
  <r>
    <n v="347"/>
    <x v="11"/>
    <s v="6340-SZ01-030"/>
    <x v="1"/>
    <n v="1"/>
    <s v="c/u"/>
    <n v="3.1"/>
    <n v="3.1"/>
    <s v="6340-FP-3&quot;-C3-0998-HC"/>
    <m/>
    <m/>
    <s v="Acero Carbono ASTM A36 o superior"/>
    <s v="4600027788-03630-000CA-00001 / 00002 / 00006"/>
    <m/>
  </r>
  <r>
    <n v="348"/>
    <x v="0"/>
    <s v="6340-PU01-030"/>
    <x v="1"/>
    <n v="12"/>
    <s v="c/u"/>
    <n v="0.4"/>
    <n v="4.8000000000000007"/>
    <s v="6340-FP-3&quot;-C3-0998-N"/>
    <m/>
    <m/>
    <s v="Acero Carbono ASTM A36 o superior"/>
    <s v="4600027788-03630-000CA-00001 / 00002 / 00006"/>
    <m/>
  </r>
  <r>
    <n v="349"/>
    <x v="23"/>
    <s v="6340-SP43-001"/>
    <x v="1"/>
    <n v="11"/>
    <s v="c/u"/>
    <n v="4.8"/>
    <n v="52.8"/>
    <s v="6340-FP-3&quot;-C3-0998-N"/>
    <m/>
    <m/>
    <s v="Acero Carbono ASTM A36 o superior"/>
    <s v="4600027788-03630-000CA-00001 / 00002 / 00006"/>
    <m/>
  </r>
  <r>
    <n v="350"/>
    <x v="2"/>
    <s v="6340-SP39-001"/>
    <x v="1"/>
    <n v="1"/>
    <s v="c/u"/>
    <n v="5.6"/>
    <n v="5.6"/>
    <s v="6340-FP-3&quot;-C3-0998-N"/>
    <m/>
    <m/>
    <s v="Acero Carbono ASTM A36 o superior"/>
    <s v="4600027788-03630-000CA-00001 / 00002 / 00006"/>
    <m/>
  </r>
  <r>
    <n v="351"/>
    <x v="10"/>
    <s v="6340-SG01-030"/>
    <x v="1"/>
    <n v="2"/>
    <s v="c/u"/>
    <n v="1.4"/>
    <n v="2.8"/>
    <s v="6340-FP-3&quot;-C3-1004-HC"/>
    <m/>
    <m/>
    <s v="Acero Carbono ASTM A36 o superior"/>
    <s v="4600027788-03630-000CA-00001 / 00002 / 00006"/>
    <m/>
  </r>
  <r>
    <n v="352"/>
    <x v="6"/>
    <s v="6340-SP29-301"/>
    <x v="1"/>
    <n v="2"/>
    <s v="c/u"/>
    <n v="29"/>
    <n v="58"/>
    <s v="6340-FP-3&quot;-C3-1004-HC"/>
    <m/>
    <m/>
    <s v="Acero Carbono ASTM A36 o superior"/>
    <s v="4600027788-03630-000CA-00001 / 00002 / 00006"/>
    <m/>
  </r>
  <r>
    <n v="353"/>
    <x v="11"/>
    <s v="6340-SZ01-030"/>
    <x v="1"/>
    <n v="2"/>
    <s v="c/u"/>
    <n v="3.1"/>
    <n v="6.2"/>
    <s v="6340-FP-3&quot;-C3-1004-HC"/>
    <m/>
    <m/>
    <s v="Acero Carbono ASTM A36 o superior"/>
    <s v="4600027788-03630-000CA-00001 / 00002 / 00006"/>
    <m/>
  </r>
  <r>
    <n v="354"/>
    <x v="10"/>
    <s v="6340-SG01-030"/>
    <x v="1"/>
    <n v="1"/>
    <s v="c/u"/>
    <n v="1.4"/>
    <n v="1.4"/>
    <s v="6340-FP-3&quot;-C3-1006-HC"/>
    <m/>
    <m/>
    <s v="Acero Carbono ASTM A36 o superior"/>
    <s v="4600027788-03630-000CA-00001 / 00002 / 00006"/>
    <m/>
  </r>
  <r>
    <n v="355"/>
    <x v="6"/>
    <s v="6340-SP29-301"/>
    <x v="1"/>
    <n v="1"/>
    <s v="c/u"/>
    <n v="29"/>
    <n v="29"/>
    <s v="6340-FP-3&quot;-C3-1006-HC"/>
    <m/>
    <m/>
    <s v="Acero Carbono ASTM A36 o superior"/>
    <s v="4600027788-03630-000CA-00001 / 00002 / 00006"/>
    <m/>
  </r>
  <r>
    <n v="356"/>
    <x v="11"/>
    <s v="6340-SZ01-030"/>
    <x v="1"/>
    <n v="1"/>
    <s v="c/u"/>
    <n v="3.1"/>
    <n v="3.1"/>
    <s v="6340-FP-3&quot;-C3-1006-HC"/>
    <m/>
    <m/>
    <s v="Acero Carbono ASTM A36 o superior"/>
    <s v="4600027788-03630-000CA-00001 / 00002 / 00006"/>
    <m/>
  </r>
  <r>
    <n v="357"/>
    <x v="0"/>
    <s v="6340-PU01-030"/>
    <x v="1"/>
    <n v="12"/>
    <s v="c/u"/>
    <n v="0.4"/>
    <n v="4.8000000000000007"/>
    <s v="6340-FP-3&quot;-C3-1006-N"/>
    <m/>
    <m/>
    <s v="Acero Carbono ASTM A36 o superior"/>
    <s v="4600027788-03630-000CA-00001 / 00002 / 00006"/>
    <m/>
  </r>
  <r>
    <n v="358"/>
    <x v="23"/>
    <s v="6340-SP43-001"/>
    <x v="1"/>
    <n v="10"/>
    <s v="c/u"/>
    <n v="4.8"/>
    <n v="48"/>
    <s v="6340-FP-3&quot;-C3-1006-N"/>
    <m/>
    <m/>
    <s v="Acero Carbono ASTM A36 o superior"/>
    <s v="4600027788-03630-000CA-00001 / 00002 / 00006"/>
    <m/>
  </r>
  <r>
    <n v="359"/>
    <x v="2"/>
    <s v="6340-SP39-001"/>
    <x v="1"/>
    <n v="2"/>
    <s v="c/u"/>
    <n v="5.6"/>
    <n v="11.2"/>
    <s v="6340-FP-3&quot;-C3-1006-N"/>
    <m/>
    <m/>
    <s v="Acero Carbono ASTM A36 o superior"/>
    <s v="4600027788-03630-000CA-00001 / 00002 / 00006"/>
    <m/>
  </r>
  <r>
    <n v="360"/>
    <x v="10"/>
    <s v="6340-SG01-030"/>
    <x v="1"/>
    <n v="2"/>
    <s v="c/u"/>
    <n v="1.4"/>
    <n v="2.8"/>
    <s v="6340-FP-3&quot;-C3-1008-HC"/>
    <m/>
    <m/>
    <s v="Acero Carbono ASTM A36 o superior"/>
    <s v="4600027788-03630-000CA-00001 / 00002 / 00006"/>
    <m/>
  </r>
  <r>
    <n v="361"/>
    <x v="6"/>
    <s v="6340-SP29-301"/>
    <x v="1"/>
    <n v="2"/>
    <s v="c/u"/>
    <n v="29"/>
    <n v="58"/>
    <s v="6340-FP-3&quot;-C3-1008-HC"/>
    <m/>
    <m/>
    <s v="Acero Carbono ASTM A36 o superior"/>
    <s v="4600027788-03630-000CA-00001 / 00002 / 00006"/>
    <m/>
  </r>
  <r>
    <n v="362"/>
    <x v="11"/>
    <s v="6340-SZ01-030"/>
    <x v="1"/>
    <n v="2"/>
    <s v="c/u"/>
    <n v="3.1"/>
    <n v="6.2"/>
    <s v="6340-FP-3&quot;-C3-1008-HC"/>
    <m/>
    <m/>
    <s v="Acero Carbono ASTM A36 o superior"/>
    <s v="4600027788-03630-000CA-00001 / 00002 / 00006"/>
    <m/>
  </r>
  <r>
    <n v="363"/>
    <x v="10"/>
    <s v="6340-SG01-030"/>
    <x v="1"/>
    <n v="1"/>
    <s v="c/u"/>
    <n v="1.4"/>
    <n v="1.4"/>
    <s v="6340-FP-3&quot;-C3-1009-HC"/>
    <m/>
    <m/>
    <s v="Acero Carbono ASTM A36 o superior"/>
    <s v="4600027788-03630-000CA-00001 / 00002 / 00006"/>
    <m/>
  </r>
  <r>
    <n v="364"/>
    <x v="6"/>
    <s v="6340-SP29-301"/>
    <x v="1"/>
    <n v="1"/>
    <s v="c/u"/>
    <n v="29"/>
    <n v="29"/>
    <s v="6340-FP-3&quot;-C3-1009-HC"/>
    <m/>
    <m/>
    <s v="Acero Carbono ASTM A36 o superior"/>
    <s v="4600027788-03630-000CA-00001 / 00002 / 00006"/>
    <m/>
  </r>
  <r>
    <n v="365"/>
    <x v="11"/>
    <s v="6340-SZ01-030"/>
    <x v="1"/>
    <n v="1"/>
    <s v="c/u"/>
    <n v="3.1"/>
    <n v="3.1"/>
    <s v="6340-FP-3&quot;-C3-1009-HC"/>
    <m/>
    <m/>
    <s v="Acero Carbono ASTM A36 o superior"/>
    <s v="4600027788-03630-000CA-00001 / 00002 / 00006"/>
    <m/>
  </r>
  <r>
    <n v="366"/>
    <x v="0"/>
    <s v="6340-PU01-030"/>
    <x v="1"/>
    <n v="12"/>
    <s v="c/u"/>
    <n v="0.4"/>
    <n v="4.8000000000000007"/>
    <s v="6340-FP-3&quot;-C3-1009-N"/>
    <m/>
    <m/>
    <s v="Acero Carbono ASTM A36 o superior"/>
    <s v="4600027788-03630-000CA-00001 / 00002 / 00006"/>
    <m/>
  </r>
  <r>
    <n v="367"/>
    <x v="23"/>
    <s v="6340-SP43-001"/>
    <x v="1"/>
    <n v="10"/>
    <s v="c/u"/>
    <n v="4.8"/>
    <n v="48"/>
    <s v="6340-FP-3&quot;-C3-1009-N"/>
    <m/>
    <m/>
    <s v="Acero Carbono ASTM A36 o superior"/>
    <s v="4600027788-03630-000CA-00001 / 00002 / 00006"/>
    <m/>
  </r>
  <r>
    <n v="368"/>
    <x v="2"/>
    <s v="6340-SP39-001"/>
    <x v="1"/>
    <n v="2"/>
    <s v="c/u"/>
    <n v="5.6"/>
    <n v="11.2"/>
    <s v="6340-FP-3&quot;-C3-1009-N"/>
    <m/>
    <m/>
    <s v="Acero Carbono ASTM A36 o superior"/>
    <s v="4600027788-03630-000CA-00001 / 00002 / 00006"/>
    <m/>
  </r>
  <r>
    <n v="369"/>
    <x v="0"/>
    <s v="6340-PU01-010"/>
    <x v="1"/>
    <n v="1"/>
    <s v="c/u"/>
    <n v="0.1"/>
    <n v="0.1"/>
    <s v="6340-FP-3&quot;-C3-1010-N"/>
    <m/>
    <m/>
    <s v="Acero Carbono ASTM A36 o superior"/>
    <s v="4600027788-03630-000CA-00001 / 00002 / 00006"/>
    <m/>
  </r>
  <r>
    <n v="370"/>
    <x v="0"/>
    <s v="6340-PU01-030"/>
    <x v="1"/>
    <n v="4"/>
    <s v="c/u"/>
    <n v="0.4"/>
    <n v="1.6"/>
    <s v="6340-FP-3&quot;-C3-1010-N"/>
    <m/>
    <m/>
    <s v="Acero Carbono ASTM A36 o superior"/>
    <s v="4600027788-03630-000CA-00001 / 00002 / 00006"/>
    <m/>
  </r>
  <r>
    <n v="371"/>
    <x v="21"/>
    <s v="6340-SP40-001"/>
    <x v="1"/>
    <n v="2"/>
    <s v="c/u"/>
    <n v="87"/>
    <n v="174"/>
    <s v="6340-FP-3&quot;-C3-1010-N"/>
    <m/>
    <m/>
    <s v="Acero Carbono ASTM A36 o superior"/>
    <s v="4600027788-03630-000CA-00001 / 00002 / 00006"/>
    <m/>
  </r>
  <r>
    <n v="372"/>
    <x v="10"/>
    <s v="6340-SG01-030"/>
    <x v="1"/>
    <n v="2"/>
    <s v="c/u"/>
    <n v="1.4"/>
    <n v="2.8"/>
    <s v="6340-FP-3&quot;-C3-1011-HC"/>
    <m/>
    <m/>
    <s v="Acero Carbono ASTM A36 o superior"/>
    <s v="4600027788-03630-000CA-00001 / 00002 / 00006"/>
    <m/>
  </r>
  <r>
    <n v="373"/>
    <x v="6"/>
    <s v="6340-SP29-301"/>
    <x v="1"/>
    <n v="2"/>
    <s v="c/u"/>
    <n v="29"/>
    <n v="58"/>
    <s v="6340-FP-3&quot;-C3-1011-HC"/>
    <m/>
    <m/>
    <s v="Acero Carbono ASTM A36 o superior"/>
    <s v="4600027788-03630-000CA-00001 / 00002 / 00006"/>
    <m/>
  </r>
  <r>
    <n v="374"/>
    <x v="11"/>
    <s v="6340-SZ01-030"/>
    <x v="1"/>
    <n v="2"/>
    <s v="c/u"/>
    <n v="3.1"/>
    <n v="6.2"/>
    <s v="6340-FP-3&quot;-C3-1011-HC"/>
    <m/>
    <m/>
    <s v="Acero Carbono ASTM A36 o superior"/>
    <s v="4600027788-03630-000CA-00001 / 00002 / 00006"/>
    <m/>
  </r>
  <r>
    <n v="375"/>
    <x v="10"/>
    <s v="6340-SG01-030"/>
    <x v="1"/>
    <n v="1"/>
    <s v="c/u"/>
    <n v="1.4"/>
    <n v="1.4"/>
    <s v="6340-FP-3&quot;-C3-1012-HC"/>
    <m/>
    <m/>
    <s v="Acero Carbono ASTM A36 o superior"/>
    <s v="4600027788-03630-000CA-00001 / 00002 / 00006"/>
    <m/>
  </r>
  <r>
    <n v="376"/>
    <x v="6"/>
    <s v="6340-SP29-301"/>
    <x v="1"/>
    <n v="1"/>
    <s v="c/u"/>
    <n v="29"/>
    <n v="29"/>
    <s v="6340-FP-3&quot;-C3-1012-HC"/>
    <m/>
    <m/>
    <s v="Acero Carbono ASTM A36 o superior"/>
    <s v="4600027788-03630-000CA-00001 / 00002 / 00006"/>
    <m/>
  </r>
  <r>
    <n v="377"/>
    <x v="11"/>
    <s v="6340-SZ01-030"/>
    <x v="1"/>
    <n v="1"/>
    <s v="c/u"/>
    <n v="3.1"/>
    <n v="3.1"/>
    <s v="6340-FP-3&quot;-C3-1012-HC"/>
    <m/>
    <m/>
    <s v="Acero Carbono ASTM A36 o superior"/>
    <s v="4600027788-03630-000CA-00001 / 00002 / 00006"/>
    <m/>
  </r>
  <r>
    <n v="378"/>
    <x v="0"/>
    <s v="6340-PU01-030"/>
    <x v="1"/>
    <n v="12"/>
    <s v="c/u"/>
    <n v="0.4"/>
    <n v="4.8000000000000007"/>
    <s v="6340-FP-3&quot;-C3-1012-N"/>
    <m/>
    <m/>
    <s v="Acero Carbono ASTM A36 o superior"/>
    <s v="4600027788-03630-000CA-00001 / 00002 / 00006"/>
    <m/>
  </r>
  <r>
    <n v="379"/>
    <x v="23"/>
    <s v="6340-SP43-001"/>
    <x v="1"/>
    <n v="10"/>
    <s v="c/u"/>
    <n v="4.8"/>
    <n v="48"/>
    <s v="6340-FP-3&quot;-C3-1012-N"/>
    <m/>
    <m/>
    <s v="Acero Carbono ASTM A36 o superior"/>
    <s v="4600027788-03630-000CA-00001 / 00002 / 00006"/>
    <m/>
  </r>
  <r>
    <n v="380"/>
    <x v="2"/>
    <s v="6340-SP39-001"/>
    <x v="1"/>
    <n v="2"/>
    <s v="c/u"/>
    <n v="5.6"/>
    <n v="11.2"/>
    <s v="6340-FP-3&quot;-C3-1012-N"/>
    <m/>
    <m/>
    <s v="Acero Carbono ASTM A36 o superior"/>
    <s v="4600027788-03630-000CA-00001 / 00002 / 00006"/>
    <m/>
  </r>
  <r>
    <n v="381"/>
    <x v="14"/>
    <s v="6340-SP33-002"/>
    <x v="0"/>
    <n v="1"/>
    <s v="c/u"/>
    <n v="41"/>
    <n v="41"/>
    <s v="6340-FP-3&quot;-C3-1013-N"/>
    <m/>
    <m/>
    <s v="Acero Carbono ASTM A36 o superior"/>
    <s v="4600027788-03630-000CA-00001 / 00002 / 00006"/>
    <m/>
  </r>
  <r>
    <n v="382"/>
    <x v="0"/>
    <s v="6340-PU01-010"/>
    <x v="1"/>
    <n v="1"/>
    <s v="c/u"/>
    <n v="0.1"/>
    <n v="0.1"/>
    <s v="6340-FP-3&quot;-C3-1013-N"/>
    <m/>
    <m/>
    <s v="Acero Carbono ASTM A36 o superior"/>
    <s v="4600027788-03630-000CA-00001 / 00002 / 00006"/>
    <m/>
  </r>
  <r>
    <n v="383"/>
    <x v="0"/>
    <s v="6340-PU01-030"/>
    <x v="1"/>
    <n v="4"/>
    <s v="c/u"/>
    <n v="0.4"/>
    <n v="1.6"/>
    <s v="6340-FP-3&quot;-C3-1013-N"/>
    <m/>
    <m/>
    <s v="Acero Carbono ASTM A36 o superior"/>
    <s v="4600027788-03630-000CA-00001 / 00002 / 00006"/>
    <m/>
  </r>
  <r>
    <n v="384"/>
    <x v="21"/>
    <s v="6340-SP40-001"/>
    <x v="1"/>
    <n v="3"/>
    <s v="c/u"/>
    <n v="87"/>
    <n v="261"/>
    <s v="6340-FP-3&quot;-C3-1013-N"/>
    <m/>
    <m/>
    <s v="Acero Carbono ASTM A36 o superior"/>
    <s v="4600027788-03630-000CA-00001 / 00002 / 00006"/>
    <m/>
  </r>
  <r>
    <n v="385"/>
    <x v="14"/>
    <s v="3640-SP33-002"/>
    <x v="1"/>
    <n v="1"/>
    <s v="c/u"/>
    <n v="41"/>
    <n v="41"/>
    <s v="6340-FP-3&quot;-C3-1015-N"/>
    <m/>
    <m/>
    <s v="Acero Carbono ASTM A36 o superior"/>
    <s v="4600027788-03630-000CA-00001 / 00002 / 00006"/>
    <m/>
  </r>
  <r>
    <n v="386"/>
    <x v="0"/>
    <s v="6340-PU01-030"/>
    <x v="1"/>
    <n v="3"/>
    <s v="c/u"/>
    <n v="0.4"/>
    <n v="1.2000000000000002"/>
    <s v="6340-FP-3&quot;-C3-1015-N"/>
    <m/>
    <m/>
    <s v="Acero Carbono ASTM A36 o superior"/>
    <s v="4600027788-03630-000CA-00001 / 00002 / 00006"/>
    <m/>
  </r>
  <r>
    <n v="387"/>
    <x v="4"/>
    <s v="6340-SP18-101"/>
    <x v="1"/>
    <n v="1"/>
    <s v="c/u"/>
    <n v="2.1"/>
    <n v="2.1"/>
    <s v="6340-FP-3&quot;-C3-1015-N"/>
    <m/>
    <m/>
    <s v="Acero Carbono ASTM A36 o superior"/>
    <s v="4600027788-03630-000CA-00001 / 00002 / 00006"/>
    <m/>
  </r>
  <r>
    <n v="388"/>
    <x v="22"/>
    <s v="6340-SP23-003"/>
    <x v="1"/>
    <n v="1"/>
    <s v="c/u"/>
    <n v="13.5"/>
    <n v="13.5"/>
    <s v="6340-FP-3&quot;-C3-1015-N"/>
    <m/>
    <m/>
    <s v="Acero Carbono ASTM A36 o superior"/>
    <s v="4600027788-03630-000CA-00001 / 00002 / 00006"/>
    <m/>
  </r>
  <r>
    <n v="389"/>
    <x v="10"/>
    <s v="6340-SG01-030"/>
    <x v="1"/>
    <n v="2"/>
    <s v="c/u"/>
    <n v="1.4"/>
    <n v="2.8"/>
    <s v="6340-FP-3&quot;-C3-1019-HC"/>
    <m/>
    <m/>
    <s v="Acero Carbono ASTM A36 o superior"/>
    <s v="4600027788-03630-000CA-00001 / 00002 / 00006"/>
    <m/>
  </r>
  <r>
    <n v="390"/>
    <x v="6"/>
    <s v="6340-SP29-301"/>
    <x v="1"/>
    <n v="2"/>
    <s v="c/u"/>
    <n v="29"/>
    <n v="58"/>
    <s v="6340-FP-3&quot;-C3-1019-HC"/>
    <m/>
    <m/>
    <s v="Acero Carbono ASTM A36 o superior"/>
    <s v="4600027788-03630-000CA-00001 / 00002 / 00006"/>
    <m/>
  </r>
  <r>
    <n v="391"/>
    <x v="11"/>
    <s v="6340-SZ01-030"/>
    <x v="1"/>
    <n v="2"/>
    <s v="c/u"/>
    <n v="3.1"/>
    <n v="6.2"/>
    <s v="6340-FP-3&quot;-C3-1019-HC"/>
    <m/>
    <m/>
    <s v="Acero Carbono ASTM A36 o superior"/>
    <s v="4600027788-03630-000CA-00001 / 00002 / 00006"/>
    <m/>
  </r>
  <r>
    <n v="392"/>
    <x v="10"/>
    <s v="6340-SG01-030"/>
    <x v="1"/>
    <n v="1"/>
    <s v="c/u"/>
    <n v="1.4"/>
    <n v="1.4"/>
    <s v="6340-FP-3&quot;-C3-1020-HC"/>
    <m/>
    <m/>
    <s v="Acero Carbono ASTM A36 o superior"/>
    <s v="4600027788-03630-000CA-00001 / 00002 / 00006"/>
    <m/>
  </r>
  <r>
    <n v="393"/>
    <x v="6"/>
    <s v="6340-SP29-301"/>
    <x v="1"/>
    <n v="1"/>
    <s v="c/u"/>
    <n v="29"/>
    <n v="29"/>
    <s v="6340-FP-3&quot;-C3-1020-HC"/>
    <m/>
    <m/>
    <s v="Acero Carbono ASTM A36 o superior"/>
    <s v="4600027788-03630-000CA-00001 / 00002 / 00006"/>
    <m/>
  </r>
  <r>
    <n v="394"/>
    <x v="11"/>
    <s v="6340-SZ01-030"/>
    <x v="1"/>
    <n v="1"/>
    <s v="c/u"/>
    <n v="3.1"/>
    <n v="3.1"/>
    <s v="6340-FP-3&quot;-C3-1020-HC"/>
    <m/>
    <m/>
    <s v="Acero Carbono ASTM A36 o superior"/>
    <s v="4600027788-03630-000CA-00001 / 00002 / 00006"/>
    <m/>
  </r>
  <r>
    <n v="395"/>
    <x v="0"/>
    <s v="6340-PU01-030"/>
    <x v="1"/>
    <n v="12"/>
    <s v="c/u"/>
    <n v="0.4"/>
    <n v="4.8000000000000007"/>
    <s v="6340-FP-3&quot;-C3-1020-N"/>
    <m/>
    <m/>
    <s v="Acero Carbono ASTM A36 o superior"/>
    <s v="4600027788-03630-000CA-00001 / 00002 / 00006"/>
    <m/>
  </r>
  <r>
    <n v="396"/>
    <x v="23"/>
    <s v="6340-SP43-001"/>
    <x v="1"/>
    <n v="10"/>
    <s v="c/u"/>
    <n v="4.8"/>
    <n v="48"/>
    <s v="6340-FP-3&quot;-C3-1020-N"/>
    <m/>
    <m/>
    <s v="Acero Carbono ASTM A36 o superior"/>
    <s v="4600027788-03630-000CA-00001 / 00002 / 00006"/>
    <m/>
  </r>
  <r>
    <n v="397"/>
    <x v="2"/>
    <s v="6340-SP39-001"/>
    <x v="1"/>
    <n v="2"/>
    <s v="c/u"/>
    <n v="5.6"/>
    <n v="11.2"/>
    <s v="6340-FP-3&quot;-C3-1020-N"/>
    <m/>
    <m/>
    <s v="Acero Carbono ASTM A36 o superior"/>
    <s v="4600027788-03630-000CA-00001 / 00002 / 00006"/>
    <m/>
  </r>
  <r>
    <n v="398"/>
    <x v="10"/>
    <s v="6340-SG01-030"/>
    <x v="1"/>
    <n v="2"/>
    <s v="c/u"/>
    <n v="1.4"/>
    <n v="2.8"/>
    <s v="6340-FP-3&quot;-C3-1023-HC"/>
    <m/>
    <m/>
    <s v="Acero Carbono ASTM A36 o superior"/>
    <s v="4600027788-03630-000CA-00001 / 00002 / 00006"/>
    <m/>
  </r>
  <r>
    <n v="399"/>
    <x v="6"/>
    <s v="6340-SP29-301"/>
    <x v="1"/>
    <n v="2"/>
    <s v="c/u"/>
    <n v="29"/>
    <n v="58"/>
    <s v="6340-FP-3&quot;-C3-1023-HC"/>
    <m/>
    <m/>
    <s v="Acero Carbono ASTM A36 o superior"/>
    <s v="4600027788-03630-000CA-00001 / 00002 / 00006"/>
    <m/>
  </r>
  <r>
    <n v="400"/>
    <x v="11"/>
    <s v="6340-SZ01-030"/>
    <x v="1"/>
    <n v="2"/>
    <s v="c/u"/>
    <n v="3.1"/>
    <n v="6.2"/>
    <s v="6340-FP-3&quot;-C3-1023-HC"/>
    <m/>
    <m/>
    <s v="Acero Carbono ASTM A36 o superior"/>
    <s v="4600027788-03630-000CA-00001 / 00002 / 00006"/>
    <m/>
  </r>
  <r>
    <n v="401"/>
    <x v="10"/>
    <s v="6340-SG01-030"/>
    <x v="1"/>
    <n v="1"/>
    <s v="c/u"/>
    <n v="1.4"/>
    <n v="1.4"/>
    <s v="6340-FP-3&quot;-C3-1024-HC"/>
    <m/>
    <m/>
    <s v="Acero Carbono ASTM A36 o superior"/>
    <s v="4600027788-03630-000CA-00001 / 00002 / 00006"/>
    <m/>
  </r>
  <r>
    <n v="402"/>
    <x v="6"/>
    <s v="6340-SP29-301"/>
    <x v="1"/>
    <n v="1"/>
    <s v="c/u"/>
    <n v="29"/>
    <n v="29"/>
    <s v="6340-FP-3&quot;-C3-1024-HC"/>
    <m/>
    <m/>
    <s v="Acero Carbono ASTM A36 o superior"/>
    <s v="4600027788-03630-000CA-00001 / 00002 / 00006"/>
    <m/>
  </r>
  <r>
    <n v="403"/>
    <x v="11"/>
    <s v="6340-SZ01-030"/>
    <x v="1"/>
    <n v="1"/>
    <s v="c/u"/>
    <n v="3.1"/>
    <n v="3.1"/>
    <s v="6340-FP-3&quot;-C3-1024-HC"/>
    <m/>
    <m/>
    <s v="Acero Carbono ASTM A36 o superior"/>
    <s v="4600027788-03630-000CA-00001 / 00002 / 00006"/>
    <m/>
  </r>
  <r>
    <n v="404"/>
    <x v="0"/>
    <s v="6340-PU01-030"/>
    <x v="1"/>
    <n v="14"/>
    <s v="c/u"/>
    <n v="0.4"/>
    <n v="5.6000000000000005"/>
    <s v="6340-FP-3&quot;-C3-1024-N"/>
    <m/>
    <m/>
    <s v="Acero Carbono ASTM A36 o superior"/>
    <s v="4600027788-03630-000CA-00001 / 00002 / 00006"/>
    <m/>
  </r>
  <r>
    <n v="405"/>
    <x v="23"/>
    <s v="6340-SP43-001"/>
    <x v="1"/>
    <n v="12"/>
    <s v="c/u"/>
    <n v="4.8"/>
    <n v="57.599999999999994"/>
    <s v="6340-FP-3&quot;-C3-1024-N"/>
    <m/>
    <m/>
    <s v="Acero Carbono ASTM A36 o superior"/>
    <s v="4600027788-03630-000CA-00001 / 00002 / 00006"/>
    <m/>
  </r>
  <r>
    <n v="406"/>
    <x v="2"/>
    <s v="6340-SP39-001"/>
    <x v="1"/>
    <n v="2"/>
    <s v="c/u"/>
    <n v="5.6"/>
    <n v="11.2"/>
    <s v="6340-FP-3&quot;-C3-1024-N"/>
    <m/>
    <m/>
    <s v="Acero Carbono ASTM A36 o superior"/>
    <s v="4600027788-03630-000CA-00001 / 00002 / 00006"/>
    <m/>
  </r>
  <r>
    <n v="407"/>
    <x v="10"/>
    <s v="6340-SG01-030"/>
    <x v="1"/>
    <n v="2"/>
    <s v="c/u"/>
    <n v="1.4"/>
    <n v="2.8"/>
    <s v="6340-FP-3&quot;-C3-1030-HC"/>
    <m/>
    <m/>
    <s v="Acero Carbono ASTM A36 o superior"/>
    <s v="4600027788-03630-000CA-00001 / 00002 / 00006"/>
    <m/>
  </r>
  <r>
    <n v="408"/>
    <x v="6"/>
    <s v="6340-SP29-301"/>
    <x v="1"/>
    <n v="2"/>
    <s v="c/u"/>
    <n v="29"/>
    <n v="58"/>
    <s v="6340-FP-3&quot;-C3-1030-HC"/>
    <m/>
    <m/>
    <s v="Acero Carbono ASTM A36 o superior"/>
    <s v="4600027788-03630-000CA-00001 / 00002 / 00006"/>
    <m/>
  </r>
  <r>
    <n v="409"/>
    <x v="11"/>
    <s v="6340-SZ01-030"/>
    <x v="1"/>
    <n v="2"/>
    <s v="c/u"/>
    <n v="3.1"/>
    <n v="6.2"/>
    <s v="6340-FP-3&quot;-C3-1030-HC"/>
    <m/>
    <m/>
    <s v="Acero Carbono ASTM A36 o superior"/>
    <s v="4600027788-03630-000CA-00001 / 00002 / 00006"/>
    <m/>
  </r>
  <r>
    <n v="410"/>
    <x v="10"/>
    <s v="6340-SG01-030"/>
    <x v="1"/>
    <n v="1"/>
    <s v="c/u"/>
    <n v="1.4"/>
    <n v="1.4"/>
    <s v="6340-FP-3&quot;-C3-1031-HC"/>
    <m/>
    <m/>
    <s v="Acero Carbono ASTM A36 o superior"/>
    <s v="4600027788-03630-000CA-00001 / 00002 / 00006"/>
    <m/>
  </r>
  <r>
    <n v="411"/>
    <x v="6"/>
    <s v="6340-SP29-301"/>
    <x v="1"/>
    <n v="1"/>
    <s v="c/u"/>
    <n v="29"/>
    <n v="29"/>
    <s v="6340-FP-3&quot;-C3-1031-HC"/>
    <m/>
    <m/>
    <s v="Acero Carbono ASTM A36 o superior"/>
    <s v="4600027788-03630-000CA-00001 / 00002 / 00006"/>
    <m/>
  </r>
  <r>
    <n v="412"/>
    <x v="11"/>
    <s v="6340-SZ01-030"/>
    <x v="1"/>
    <n v="1"/>
    <s v="c/u"/>
    <n v="3.1"/>
    <n v="3.1"/>
    <s v="6340-FP-3&quot;-C3-1031-HC"/>
    <m/>
    <m/>
    <s v="Acero Carbono ASTM A36 o superior"/>
    <s v="4600027788-03630-000CA-00001 / 00002 / 00006"/>
    <m/>
  </r>
  <r>
    <n v="413"/>
    <x v="0"/>
    <s v="6340-PU01-030"/>
    <x v="1"/>
    <n v="15"/>
    <s v="c/u"/>
    <n v="0.4"/>
    <n v="6"/>
    <s v="6340-FP-3&quot;-C3-1031-N"/>
    <m/>
    <m/>
    <s v="Acero Carbono ASTM A36 o superior"/>
    <s v="4600027788-03630-000CA-00001 / 00002 / 00006"/>
    <m/>
  </r>
  <r>
    <n v="414"/>
    <x v="23"/>
    <s v="6340-SP43-001"/>
    <x v="1"/>
    <n v="13"/>
    <s v="c/u"/>
    <n v="4.8"/>
    <n v="62.4"/>
    <s v="6340-FP-3&quot;-C3-1031-N"/>
    <m/>
    <m/>
    <s v="Acero Carbono ASTM A36 o superior"/>
    <s v="4600027788-03630-000CA-00001 / 00002 / 00006"/>
    <m/>
  </r>
  <r>
    <n v="415"/>
    <x v="2"/>
    <s v="6340-SP39-001"/>
    <x v="1"/>
    <n v="2"/>
    <s v="c/u"/>
    <n v="5.6"/>
    <n v="11.2"/>
    <s v="6340-FP-3&quot;-C3-1031-N"/>
    <m/>
    <m/>
    <s v="Acero Carbono ASTM A36 o superior"/>
    <s v="4600027788-03630-000CA-00001 / 00002 / 00006"/>
    <m/>
  </r>
  <r>
    <n v="416"/>
    <x v="10"/>
    <s v="6340-SG01-030"/>
    <x v="1"/>
    <n v="1"/>
    <s v="c/u"/>
    <n v="1.4"/>
    <n v="1.4"/>
    <s v="6340-FP-3&quot;-C3-1034-HC"/>
    <m/>
    <m/>
    <s v="Acero Carbono ASTM A36 o superior"/>
    <s v="4600027788-03630-000CA-00001 / 00002 / 00006"/>
    <m/>
  </r>
  <r>
    <n v="417"/>
    <x v="6"/>
    <s v="6340-SP29-302"/>
    <x v="1"/>
    <n v="1"/>
    <s v="c/u"/>
    <n v="37"/>
    <n v="37"/>
    <s v="6340-FP-3&quot;-C3-1034-HC"/>
    <m/>
    <m/>
    <s v="Acero Carbono ASTM A36 o superior"/>
    <s v="4600027788-03630-000CA-00001 / 00002 / 00006"/>
    <m/>
  </r>
  <r>
    <n v="418"/>
    <x v="11"/>
    <s v="6340-SZ01-030"/>
    <x v="1"/>
    <n v="1"/>
    <s v="c/u"/>
    <n v="3.1"/>
    <n v="3.1"/>
    <s v="6340-FP-3&quot;-C3-1034-HC"/>
    <m/>
    <m/>
    <s v="Acero Carbono ASTM A36 o superior"/>
    <s v="4600027788-03630-000CA-00001 / 00002 / 00006"/>
    <m/>
  </r>
  <r>
    <n v="419"/>
    <x v="0"/>
    <s v="6340-PU01-030"/>
    <x v="1"/>
    <n v="5"/>
    <s v="c/u"/>
    <n v="0.4"/>
    <n v="2"/>
    <s v="6340-FP-3&quot;-C3-1034-N"/>
    <m/>
    <m/>
    <s v="Acero Carbono ASTM A36 o superior"/>
    <s v="4600027788-03630-000CA-00001 / 00002 / 00006"/>
    <m/>
  </r>
  <r>
    <n v="420"/>
    <x v="10"/>
    <s v="6340-SG01-030"/>
    <x v="1"/>
    <n v="1"/>
    <s v="c/u"/>
    <n v="1.4"/>
    <n v="1.4"/>
    <s v="6340-FP-3&quot;-C3-1035-HC"/>
    <m/>
    <m/>
    <s v="Acero Carbono ASTM A36 o superior"/>
    <s v="4600027788-03630-000CA-00001 / 00002 / 00006"/>
    <m/>
  </r>
  <r>
    <n v="421"/>
    <x v="11"/>
    <s v="6340-SZ01-030"/>
    <x v="1"/>
    <n v="1"/>
    <s v="c/u"/>
    <n v="3.1"/>
    <n v="3.1"/>
    <s v="6340-FP-3&quot;-C3-1035-HC"/>
    <m/>
    <m/>
    <s v="Acero Carbono ASTM A36 o superior"/>
    <s v="4600027788-03630-000CA-00001 / 00002 / 00006"/>
    <m/>
  </r>
  <r>
    <n v="422"/>
    <x v="0"/>
    <s v="6340-PU01-030"/>
    <x v="1"/>
    <n v="6"/>
    <s v="c/u"/>
    <n v="0.4"/>
    <n v="2.4000000000000004"/>
    <s v="6340-FP-3&quot;-C3-1035-N"/>
    <m/>
    <m/>
    <s v="Acero Carbono ASTM A36 o superior"/>
    <s v="4600027788-03630-000CA-00001 / 00002 / 00006"/>
    <m/>
  </r>
  <r>
    <n v="423"/>
    <x v="0"/>
    <s v="6340-PU01-030"/>
    <x v="1"/>
    <n v="7"/>
    <s v="c/u"/>
    <n v="0.4"/>
    <n v="2.8000000000000003"/>
    <s v="6340-FP-3&quot;-C3-1036-N"/>
    <m/>
    <m/>
    <s v="Acero Carbono ASTM A36 o superior"/>
    <s v="4600027788-03630-000CA-00001 / 00002 / 00006"/>
    <m/>
  </r>
  <r>
    <n v="424"/>
    <x v="6"/>
    <s v="6340-SP29-301"/>
    <x v="1"/>
    <n v="5"/>
    <s v="c/u"/>
    <n v="29"/>
    <n v="145"/>
    <s v="6340-FP-3&quot;-C3-1036-N"/>
    <m/>
    <m/>
    <s v="Acero Carbono ASTM A36 o superior"/>
    <s v="4600027788-03630-000CA-00001 / 00002 / 00006"/>
    <m/>
  </r>
  <r>
    <n v="425"/>
    <x v="10"/>
    <s v="6340-SG01-030"/>
    <x v="1"/>
    <n v="2"/>
    <s v="c/u"/>
    <n v="1.4"/>
    <n v="2.8"/>
    <s v="6340-FP-3&quot;-C3-1064-HC"/>
    <m/>
    <m/>
    <s v="Acero Carbono ASTM A36 o superior"/>
    <s v="4600027788-03630-000CA-00001 / 00002 / 00006"/>
    <m/>
  </r>
  <r>
    <n v="426"/>
    <x v="6"/>
    <s v="6340-SP29-301"/>
    <x v="1"/>
    <n v="2"/>
    <s v="c/u"/>
    <n v="29"/>
    <n v="58"/>
    <s v="6340-FP-3&quot;-C3-1064-HC"/>
    <m/>
    <m/>
    <s v="Acero Carbono ASTM A36 o superior"/>
    <s v="4600027788-03630-000CA-00001 / 00002 / 00006"/>
    <m/>
  </r>
  <r>
    <n v="427"/>
    <x v="11"/>
    <s v="6340-SZ01-030"/>
    <x v="1"/>
    <n v="2"/>
    <s v="c/u"/>
    <n v="3.1"/>
    <n v="6.2"/>
    <s v="6340-FP-3&quot;-C3-1064-HC"/>
    <m/>
    <m/>
    <s v="Acero Carbono ASTM A36 o superior"/>
    <s v="4600027788-03630-000CA-00001 / 00002 / 00006"/>
    <m/>
  </r>
  <r>
    <n v="428"/>
    <x v="10"/>
    <s v="6340-SG01-030"/>
    <x v="1"/>
    <n v="1"/>
    <s v="c/u"/>
    <n v="1.4"/>
    <n v="1.4"/>
    <s v="6340-FP-3&quot;-C3-1065-HC"/>
    <m/>
    <m/>
    <s v="Acero Carbono ASTM A36 o superior"/>
    <s v="4600027788-03630-000CA-00001 / 00002 / 00006"/>
    <m/>
  </r>
  <r>
    <n v="429"/>
    <x v="6"/>
    <s v="6340-SP29-301"/>
    <x v="1"/>
    <n v="1"/>
    <s v="c/u"/>
    <n v="29"/>
    <n v="29"/>
    <s v="6340-FP-3&quot;-C3-1065-HC"/>
    <m/>
    <m/>
    <s v="Acero Carbono ASTM A36 o superior"/>
    <s v="4600027788-03630-000CA-00001 / 00002 / 00006"/>
    <m/>
  </r>
  <r>
    <n v="430"/>
    <x v="11"/>
    <s v="6340-SZ01-030"/>
    <x v="1"/>
    <n v="1"/>
    <s v="c/u"/>
    <n v="3.1"/>
    <n v="3.1"/>
    <s v="6340-FP-3&quot;-C3-1065-HC"/>
    <m/>
    <m/>
    <s v="Acero Carbono ASTM A36 o superior"/>
    <s v="4600027788-03630-000CA-00001 / 00002 / 00006"/>
    <m/>
  </r>
  <r>
    <n v="431"/>
    <x v="0"/>
    <s v="6340-PU01-030"/>
    <x v="1"/>
    <n v="3"/>
    <s v="c/u"/>
    <n v="0.4"/>
    <n v="1.2000000000000002"/>
    <s v="6340-FP-3&quot;-C3-1065-N"/>
    <m/>
    <m/>
    <s v="Acero Carbono ASTM A36 o superior"/>
    <s v="4600027788-03630-000CA-00001 / 00002 / 00006"/>
    <m/>
  </r>
  <r>
    <n v="432"/>
    <x v="10"/>
    <s v="6340-SG01-030"/>
    <x v="1"/>
    <n v="2"/>
    <s v="c/u"/>
    <n v="1.4"/>
    <n v="2.8"/>
    <s v="6340-FP-3&quot;-C3-1082-HC"/>
    <m/>
    <m/>
    <s v="Acero Carbono ASTM A36 o superior"/>
    <s v="4600027788-03630-000CA-00001 / 00002 / 00006"/>
    <m/>
  </r>
  <r>
    <n v="433"/>
    <x v="6"/>
    <s v="6340-SP29-301"/>
    <x v="1"/>
    <n v="2"/>
    <s v="c/u"/>
    <n v="29"/>
    <n v="58"/>
    <s v="6340-FP-3&quot;-C3-1082-HC"/>
    <m/>
    <m/>
    <s v="Acero Carbono ASTM A36 o superior"/>
    <s v="4600027788-03630-000CA-00001 / 00002 / 00006"/>
    <m/>
  </r>
  <r>
    <n v="434"/>
    <x v="11"/>
    <s v="6340-SZ01-030"/>
    <x v="1"/>
    <n v="2"/>
    <s v="c/u"/>
    <n v="3.1"/>
    <n v="6.2"/>
    <s v="6340-FP-3&quot;-C3-1082-HC"/>
    <m/>
    <m/>
    <s v="Acero Carbono ASTM A36 o superior"/>
    <s v="4600027788-03630-000CA-00001 / 00002 / 00006"/>
    <m/>
  </r>
  <r>
    <n v="435"/>
    <x v="6"/>
    <s v="6340-SP29-301"/>
    <x v="1"/>
    <n v="1"/>
    <s v="c/u"/>
    <n v="29"/>
    <n v="29"/>
    <s v="6340-FP-3&quot;-C3-1083-HC"/>
    <m/>
    <m/>
    <s v="Acero Carbono ASTM A36 o superior"/>
    <s v="4600027788-03630-000CA-00001 / 00002 / 00006"/>
    <m/>
  </r>
  <r>
    <n v="436"/>
    <x v="10"/>
    <s v="6340-SG01-030"/>
    <x v="1"/>
    <n v="1"/>
    <s v="c/u"/>
    <n v="1.4"/>
    <n v="1.4"/>
    <s v="6340-FP-3&quot;-C3-1083-HC"/>
    <m/>
    <m/>
    <s v="Acero Carbono ASTM A36 o superior"/>
    <s v="4600027788-03630-000CA-00001 / 00002 / 00006"/>
    <m/>
  </r>
  <r>
    <n v="437"/>
    <x v="11"/>
    <s v="6340-SZ01-030"/>
    <x v="1"/>
    <n v="1"/>
    <s v="c/u"/>
    <n v="3.1"/>
    <n v="3.1"/>
    <s v="6340-FP-3&quot;-C3-1083-HC"/>
    <m/>
    <m/>
    <s v="Acero Carbono ASTM A36 o superior"/>
    <s v="4600027788-03630-000CA-00001 / 00002 / 00006"/>
    <m/>
  </r>
  <r>
    <n v="438"/>
    <x v="0"/>
    <s v="6340-PU01-030"/>
    <x v="1"/>
    <n v="16"/>
    <s v="c/u"/>
    <n v="0.4"/>
    <n v="6.4"/>
    <s v="6340-FP-3&quot;-C3-1083-N"/>
    <n v="1"/>
    <s v="220-CV-206-2"/>
    <s v="Acero Carbono ASTM A36 o superior"/>
    <s v="4600027788-03630-000CA-00001 / 00002 / 00006"/>
    <m/>
  </r>
  <r>
    <n v="439"/>
    <x v="23"/>
    <s v="6340-SP43-001"/>
    <x v="1"/>
    <n v="14"/>
    <s v="c/u"/>
    <n v="4.8"/>
    <n v="67.2"/>
    <s v="6340-FP-3&quot;-C3-1083-N"/>
    <n v="1"/>
    <s v="220-CV-206-2"/>
    <s v="Acero Carbono ASTM A36 o superior"/>
    <s v="4600027788-03630-000CA-00001 / 00002 / 00006"/>
    <m/>
  </r>
  <r>
    <n v="440"/>
    <x v="2"/>
    <s v="6340-SP39-001"/>
    <x v="1"/>
    <n v="2"/>
    <s v="c/u"/>
    <n v="5.6"/>
    <n v="11.2"/>
    <s v="6340-FP-3&quot;-C3-1083-N"/>
    <n v="1"/>
    <s v="220-CV-206-2"/>
    <s v="Acero Carbono ASTM A36 o superior"/>
    <s v="4600027788-03630-000CA-00001 / 00002 / 00006"/>
    <m/>
  </r>
  <r>
    <n v="441"/>
    <x v="10"/>
    <s v="6340-SG01-030"/>
    <x v="1"/>
    <n v="2"/>
    <s v="c/u"/>
    <n v="1.4"/>
    <n v="2.8"/>
    <s v="6340-FP-3&quot;-C3-1085-HC"/>
    <m/>
    <m/>
    <s v="Acero Carbono ASTM A36 o superior"/>
    <s v="4600027788-03630-000CA-00001 / 00002 / 00006"/>
    <m/>
  </r>
  <r>
    <n v="442"/>
    <x v="6"/>
    <s v="6340-SP29-301"/>
    <x v="1"/>
    <n v="2"/>
    <s v="c/u"/>
    <n v="29"/>
    <n v="58"/>
    <s v="6340-FP-3&quot;-C3-1085-HC"/>
    <m/>
    <m/>
    <s v="Acero Carbono ASTM A36 o superior"/>
    <s v="4600027788-03630-000CA-00001 / 00002 / 00006"/>
    <m/>
  </r>
  <r>
    <n v="443"/>
    <x v="11"/>
    <s v="6340-SZ01-030"/>
    <x v="1"/>
    <n v="2"/>
    <s v="c/u"/>
    <n v="3.1"/>
    <n v="6.2"/>
    <s v="6340-FP-3&quot;-C3-1085-HC"/>
    <m/>
    <m/>
    <s v="Acero Carbono ASTM A36 o superior"/>
    <s v="4600027788-03630-000CA-00001 / 00002 / 00006"/>
    <m/>
  </r>
  <r>
    <n v="444"/>
    <x v="10"/>
    <s v="6340-SG01-030"/>
    <x v="1"/>
    <n v="1"/>
    <s v="c/u"/>
    <n v="1.4"/>
    <n v="1.4"/>
    <s v="6340-FP-3&quot;-C3-1087-HC"/>
    <m/>
    <m/>
    <s v="Acero Carbono ASTM A36 o superior"/>
    <s v="4600027788-03630-000CA-00001 / 00002 / 00006"/>
    <m/>
  </r>
  <r>
    <n v="445"/>
    <x v="6"/>
    <s v="6340-SP29-301"/>
    <x v="1"/>
    <n v="1"/>
    <s v="c/u"/>
    <n v="29"/>
    <n v="29"/>
    <s v="6340-FP-3&quot;-C3-1087-HC"/>
    <m/>
    <m/>
    <s v="Acero Carbono ASTM A36 o superior"/>
    <s v="4600027788-03630-000CA-00001 / 00002 / 00006"/>
    <m/>
  </r>
  <r>
    <n v="446"/>
    <x v="11"/>
    <s v="6340-SZ01-030"/>
    <x v="1"/>
    <n v="1"/>
    <s v="c/u"/>
    <n v="3.1"/>
    <n v="3.1"/>
    <s v="6340-FP-3&quot;-C3-1087-HC"/>
    <m/>
    <m/>
    <s v="Acero Carbono ASTM A36 o superior"/>
    <s v="4600027788-03630-000CA-00001 / 00002 / 00006"/>
    <m/>
  </r>
  <r>
    <n v="447"/>
    <x v="0"/>
    <s v="6340-PU01-030"/>
    <x v="1"/>
    <n v="15"/>
    <s v="c/u"/>
    <n v="0.4"/>
    <n v="6"/>
    <s v="6340-FP-3&quot;-C3-1087-N"/>
    <n v="1"/>
    <s v="220-CV-206-2"/>
    <s v="Acero Carbono ASTM A36 o superior"/>
    <s v="4600027788-03630-000CA-00001 / 00002 / 00006"/>
    <m/>
  </r>
  <r>
    <n v="448"/>
    <x v="23"/>
    <s v="6340-SP43-001"/>
    <x v="1"/>
    <n v="13"/>
    <s v="c/u"/>
    <n v="4.8"/>
    <n v="62.4"/>
    <s v="6340-FP-3&quot;-C3-1087-N"/>
    <n v="1"/>
    <s v="220-CV-206-2"/>
    <s v="Acero Carbono ASTM A36 o superior"/>
    <s v="4600027788-03630-000CA-00001 / 00002 / 00006"/>
    <m/>
  </r>
  <r>
    <n v="449"/>
    <x v="2"/>
    <s v="6340-SP39-001"/>
    <x v="1"/>
    <n v="1"/>
    <s v="c/u"/>
    <n v="5.6"/>
    <n v="5.6"/>
    <s v="6340-FP-3&quot;-C3-1087-N"/>
    <n v="1"/>
    <s v="220-CV-206-2"/>
    <s v="Acero Carbono ASTM A36 o superior"/>
    <s v="4600027788-03630-000CA-00001 / 00002 / 00006"/>
    <m/>
  </r>
  <r>
    <n v="450"/>
    <x v="10"/>
    <s v="6340-SG01-030"/>
    <x v="1"/>
    <n v="2"/>
    <s v="c/u"/>
    <n v="1.4"/>
    <n v="2.8"/>
    <s v="6340-FP-3&quot;-C3-1103-HC"/>
    <m/>
    <m/>
    <s v="Acero Carbono ASTM A36 o superior"/>
    <s v="4600027788-03630-000CA-00001 / 00002 / 00006"/>
    <m/>
  </r>
  <r>
    <n v="451"/>
    <x v="6"/>
    <s v="6340-SP29-301"/>
    <x v="1"/>
    <n v="2"/>
    <s v="c/u"/>
    <n v="29"/>
    <n v="58"/>
    <s v="6340-FP-3&quot;-C3-1103-HC"/>
    <m/>
    <m/>
    <s v="Acero Carbono ASTM A36 o superior"/>
    <s v="4600027788-03630-000CA-00001 / 00002 / 00006"/>
    <m/>
  </r>
  <r>
    <n v="452"/>
    <x v="11"/>
    <s v="6340-SZ01-030"/>
    <x v="1"/>
    <n v="2"/>
    <s v="c/u"/>
    <n v="3.1"/>
    <n v="6.2"/>
    <s v="6340-FP-3&quot;-C3-1103-HC"/>
    <m/>
    <m/>
    <s v="Acero Carbono ASTM A36 o superior"/>
    <s v="4600027788-03630-000CA-00001 / 00002 / 00006"/>
    <m/>
  </r>
  <r>
    <n v="453"/>
    <x v="6"/>
    <s v="6340-SP29-301"/>
    <x v="1"/>
    <n v="1"/>
    <s v="c/u"/>
    <n v="29"/>
    <n v="29"/>
    <s v="6340-FP-3&quot;-C3-1104-HC"/>
    <m/>
    <m/>
    <s v="Acero Carbono ASTM A36 o superior"/>
    <s v="4600027788-03630-000CA-00001 / 00002 / 00006"/>
    <m/>
  </r>
  <r>
    <n v="454"/>
    <x v="10"/>
    <s v="6340-SG01-030"/>
    <x v="1"/>
    <n v="1"/>
    <s v="c/u"/>
    <n v="1.4"/>
    <n v="1.4"/>
    <s v="6340-FP-3&quot;-C3-1104-HC"/>
    <m/>
    <m/>
    <s v="Acero Carbono ASTM A36 o superior"/>
    <s v="4600027788-03630-000CA-00001 / 00002 / 00006"/>
    <m/>
  </r>
  <r>
    <n v="455"/>
    <x v="11"/>
    <s v="6340-SZ01-030"/>
    <x v="1"/>
    <n v="1"/>
    <s v="c/u"/>
    <n v="3.1"/>
    <n v="3.1"/>
    <s v="6340-FP-3&quot;-C3-1104-HC"/>
    <m/>
    <m/>
    <s v="Acero Carbono ASTM A36 o superior"/>
    <s v="4600027788-03630-000CA-00001 / 00002 / 00006"/>
    <m/>
  </r>
  <r>
    <n v="456"/>
    <x v="0"/>
    <s v="6340-PU01-030"/>
    <x v="1"/>
    <n v="15"/>
    <s v="c/u"/>
    <n v="0.4"/>
    <n v="6"/>
    <s v="6340-FP-3&quot;-C3-1104-N"/>
    <n v="2"/>
    <s v="CV-206-2"/>
    <s v="Acero Carbono ASTM A36 o superior"/>
    <s v="4600027788-03630-000CA-00001 / 00002 / 00006"/>
    <m/>
  </r>
  <r>
    <n v="457"/>
    <x v="23"/>
    <s v="6340-SP43-001"/>
    <x v="1"/>
    <n v="12"/>
    <s v="c/u"/>
    <n v="4.8"/>
    <n v="57.599999999999994"/>
    <s v="6340-FP-3&quot;-C3-1104-N"/>
    <n v="2"/>
    <s v="CV-206-2"/>
    <s v="Acero Carbono ASTM A36 o superior"/>
    <s v="4600027788-03630-000CA-00001 / 00002 / 00006"/>
    <m/>
  </r>
  <r>
    <n v="458"/>
    <x v="2"/>
    <s v="6340-SP39-001"/>
    <x v="1"/>
    <n v="2"/>
    <s v="c/u"/>
    <n v="5.6"/>
    <n v="11.2"/>
    <s v="6340-FP-3&quot;-C3-1104-N"/>
    <n v="2"/>
    <s v="CV-206-2"/>
    <s v="Acero Carbono ASTM A36 o superior"/>
    <s v="4600027788-03630-000CA-00001 / 00002 / 00006"/>
    <m/>
  </r>
  <r>
    <n v="459"/>
    <x v="10"/>
    <s v="6340-SG01-030"/>
    <x v="1"/>
    <n v="1"/>
    <s v="c/u"/>
    <n v="1.4"/>
    <n v="1.4"/>
    <s v="6340-FP-3&quot;-C3-1134-HC"/>
    <m/>
    <m/>
    <s v="Acero Carbono ASTM A36 o superior"/>
    <s v="4600027788-03630-000CA-00001 / 00002 / 00006"/>
    <m/>
  </r>
  <r>
    <n v="460"/>
    <x v="11"/>
    <s v="6340-SZ01-030"/>
    <x v="1"/>
    <n v="1"/>
    <s v="c/u"/>
    <n v="3.1"/>
    <n v="3.1"/>
    <s v="6340-FP-3&quot;-C3-1134-HC"/>
    <m/>
    <m/>
    <s v="Acero Carbono ASTM A36 o superior"/>
    <s v="4600027788-03630-000CA-00001 / 00002 / 00006"/>
    <m/>
  </r>
  <r>
    <n v="461"/>
    <x v="0"/>
    <s v="6340-PU01-030"/>
    <x v="1"/>
    <n v="5"/>
    <s v="c/u"/>
    <n v="0.4"/>
    <n v="2"/>
    <s v="6340-FP-3&quot;-C3-1134-N"/>
    <m/>
    <m/>
    <s v="Acero Carbono ASTM A36 o superior"/>
    <s v="4600027788-03630-000CA-00001 / 00002 / 00006"/>
    <m/>
  </r>
  <r>
    <n v="462"/>
    <x v="24"/>
    <s v="6340-SP10-302"/>
    <x v="1"/>
    <n v="3"/>
    <s v="c/u"/>
    <n v="12.8"/>
    <n v="38.400000000000006"/>
    <s v="6340-FP-3&quot;-C3-1134-N"/>
    <m/>
    <m/>
    <s v="Acero Carbono ASTM A36 o superior"/>
    <s v="4600027788-03630-000CA-00001 / 00002 / 00006"/>
    <m/>
  </r>
  <r>
    <n v="463"/>
    <x v="6"/>
    <s v="6340-SP29-302"/>
    <x v="1"/>
    <n v="1"/>
    <s v="c/u"/>
    <n v="37"/>
    <n v="37"/>
    <s v="6340-FP-3&quot;-C3-1135-HC"/>
    <m/>
    <m/>
    <s v="Acero Carbono ASTM A36 o superior"/>
    <s v="4600027788-03630-000CA-00001 / 00002 / 00006"/>
    <m/>
  </r>
  <r>
    <n v="464"/>
    <x v="10"/>
    <s v="6340-SG01-030"/>
    <x v="1"/>
    <n v="1"/>
    <s v="c/u"/>
    <n v="1.4"/>
    <n v="1.4"/>
    <s v="6340-FP-3&quot;-C3-1135-HC"/>
    <m/>
    <m/>
    <s v="Acero Carbono ASTM A36 o superior"/>
    <s v="4600027788-03630-000CA-00001 / 00002 / 00006"/>
    <m/>
  </r>
  <r>
    <n v="465"/>
    <x v="11"/>
    <s v="6340-SZ01-030"/>
    <x v="1"/>
    <n v="1"/>
    <s v="c/u"/>
    <n v="3.1"/>
    <n v="3.1"/>
    <s v="6340-FP-3&quot;-C3-1135-HC"/>
    <m/>
    <m/>
    <s v="Acero Carbono ASTM A36 o superior"/>
    <s v="4600027788-03630-000CA-00001 / 00002 / 00006"/>
    <m/>
  </r>
  <r>
    <n v="466"/>
    <x v="14"/>
    <s v="3640-SP33-002"/>
    <x v="1"/>
    <n v="1"/>
    <s v="c/u"/>
    <n v="41"/>
    <n v="41"/>
    <s v="6340-FP-3&quot;-C3-1135-N"/>
    <m/>
    <m/>
    <s v="Acero Carbono ASTM A36 o superior"/>
    <s v="4600027788-03630-000CA-00001 / 00002 / 00006"/>
    <m/>
  </r>
  <r>
    <n v="467"/>
    <x v="0"/>
    <s v="6340-PU01-030"/>
    <x v="1"/>
    <n v="5"/>
    <s v="c/u"/>
    <n v="0.4"/>
    <n v="2"/>
    <s v="6340-FP-3&quot;-C3-1135-N"/>
    <m/>
    <m/>
    <s v="Acero Carbono ASTM A36 o superior"/>
    <s v="4600027788-03630-000CA-00001 / 00002 / 00006"/>
    <m/>
  </r>
  <r>
    <n v="468"/>
    <x v="24"/>
    <s v="6340-SP10-304"/>
    <x v="1"/>
    <n v="1"/>
    <s v="c/u"/>
    <n v="21.3"/>
    <n v="21.3"/>
    <s v="6340-FP-3&quot;-C3-1135-N"/>
    <m/>
    <m/>
    <s v="Acero Carbono ASTM A36 o superior"/>
    <s v="4600027788-03630-000CA-00001 / 00002 / 00006"/>
    <m/>
  </r>
  <r>
    <n v="469"/>
    <x v="6"/>
    <s v="6340-SP29-302"/>
    <x v="1"/>
    <n v="1"/>
    <s v="c/u"/>
    <n v="37"/>
    <n v="37"/>
    <s v="6340-FP-3&quot;-C3-1137-HC"/>
    <m/>
    <m/>
    <s v="Acero Carbono ASTM A36 o superior"/>
    <s v="4600027788-03630-000CA-00001 / 00002 / 00006"/>
    <m/>
  </r>
  <r>
    <n v="470"/>
    <x v="10"/>
    <s v="6340-SG01-030"/>
    <x v="1"/>
    <n v="1"/>
    <s v="c/u"/>
    <n v="1.4"/>
    <n v="1.4"/>
    <s v="6340-FP-3&quot;-C3-1137-HC"/>
    <m/>
    <m/>
    <s v="Acero Carbono ASTM A36 o superior"/>
    <s v="4600027788-03630-000CA-00001 / 00002 / 00006"/>
    <m/>
  </r>
  <r>
    <n v="471"/>
    <x v="11"/>
    <s v="6340-SZ01-030"/>
    <x v="1"/>
    <n v="1"/>
    <s v="c/u"/>
    <n v="3.1"/>
    <n v="3.1"/>
    <s v="6340-FP-3&quot;-C3-1137-HC"/>
    <m/>
    <m/>
    <s v="Acero Carbono ASTM A36 o superior"/>
    <s v="4600027788-03630-000CA-00001 / 00002 / 00006"/>
    <m/>
  </r>
  <r>
    <n v="472"/>
    <x v="0"/>
    <s v="6340-PU01-030"/>
    <x v="1"/>
    <n v="14"/>
    <s v="c/u"/>
    <n v="0.4"/>
    <n v="5.6000000000000005"/>
    <s v="6340-FP-3&quot;-C3-1137-N"/>
    <m/>
    <m/>
    <s v="Acero Carbono ASTM A36 o superior"/>
    <s v="4600027788-03630-000CA-00001 / 00002 / 00006"/>
    <m/>
  </r>
  <r>
    <n v="473"/>
    <x v="4"/>
    <s v="6340-SP18-301"/>
    <x v="1"/>
    <n v="2"/>
    <s v="c/u"/>
    <n v="8.1999999999999993"/>
    <n v="16.399999999999999"/>
    <s v="6340-FP-3&quot;-C3-1137-N"/>
    <m/>
    <m/>
    <s v="Acero Carbono ASTM A36 o superior"/>
    <s v="4600027788-03630-000CA-00001 / 00002 / 00006"/>
    <m/>
  </r>
  <r>
    <n v="474"/>
    <x v="10"/>
    <s v="6340-SG01-030"/>
    <x v="1"/>
    <n v="1"/>
    <s v="c/u"/>
    <n v="1.4"/>
    <n v="1.4"/>
    <s v="6340-FP-3&quot;-C3-1138-HC"/>
    <m/>
    <m/>
    <s v="Acero Carbono ASTM A36 o superior"/>
    <s v="4600027788-03630-000CA-00001 / 00002 / 00006"/>
    <m/>
  </r>
  <r>
    <n v="475"/>
    <x v="11"/>
    <s v="6340-SZ01-030"/>
    <x v="1"/>
    <n v="1"/>
    <s v="c/u"/>
    <n v="3.1"/>
    <n v="3.1"/>
    <s v="6340-FP-3&quot;-C3-1138-HC"/>
    <m/>
    <m/>
    <s v="Acero Carbono ASTM A36 o superior"/>
    <s v="4600027788-03630-000CA-00001 / 00002 / 00006"/>
    <m/>
  </r>
  <r>
    <n v="476"/>
    <x v="0"/>
    <s v="6340-PU01-030"/>
    <x v="1"/>
    <n v="4"/>
    <s v="c/u"/>
    <n v="0.4"/>
    <n v="1.6"/>
    <s v="6340-FP-3&quot;-C3-1138-N"/>
    <m/>
    <m/>
    <s v="Acero Carbono ASTM A36 o superior"/>
    <s v="4600027788-03630-000CA-00001 / 00002 / 00006"/>
    <m/>
  </r>
  <r>
    <n v="477"/>
    <x v="3"/>
    <s v="6340-SP02-201"/>
    <x v="1"/>
    <n v="2"/>
    <s v="c/u"/>
    <n v="7"/>
    <n v="14"/>
    <s v="6340-FP-3&quot;-C3-1142-N"/>
    <m/>
    <m/>
    <s v="Acero Carbono ASTM A36 o superior"/>
    <s v="4600027788-03630-000CA-00001 / 00002 / 00006"/>
    <m/>
  </r>
  <r>
    <n v="478"/>
    <x v="0"/>
    <s v="6340-PU01-015"/>
    <x v="0"/>
    <n v="2"/>
    <s v="c/u"/>
    <n v="0.1"/>
    <n v="0.2"/>
    <s v="6340-FP-3&quot;-C3-1144-HC"/>
    <m/>
    <m/>
    <s v="Acero Carbono ASTM A36 o superior"/>
    <s v="4600027788-03630-000CA-00001 / 00002 / 00006"/>
    <m/>
  </r>
  <r>
    <n v="479"/>
    <x v="16"/>
    <s v="6340-SP01-101"/>
    <x v="0"/>
    <n v="2"/>
    <s v="c/u"/>
    <n v="2.9"/>
    <n v="5.8"/>
    <s v="6340-FP-3&quot;-C3-1144-HC"/>
    <m/>
    <m/>
    <s v="Acero Carbono ASTM A36 o superior"/>
    <s v="4600027788-03630-000CA-00001 / 00002 / 00006"/>
    <m/>
  </r>
  <r>
    <n v="480"/>
    <x v="10"/>
    <s v="6340-SG01-030"/>
    <x v="1"/>
    <n v="2"/>
    <s v="c/u"/>
    <n v="1.4"/>
    <n v="2.8"/>
    <s v="6340-FP-3&quot;-C3-1144-HC"/>
    <m/>
    <m/>
    <s v="Acero Carbono ASTM A36 o superior"/>
    <s v="4600027788-03630-000CA-00001 / 00002 / 00006"/>
    <m/>
  </r>
  <r>
    <n v="481"/>
    <x v="6"/>
    <s v="6340-SP29-301"/>
    <x v="1"/>
    <n v="2"/>
    <s v="c/u"/>
    <n v="29"/>
    <n v="58"/>
    <s v="6340-FP-3&quot;-C3-1144-HC"/>
    <m/>
    <m/>
    <s v="Acero Carbono ASTM A36 o superior"/>
    <s v="4600027788-03630-000CA-00001 / 00002 / 00006"/>
    <m/>
  </r>
  <r>
    <n v="482"/>
    <x v="11"/>
    <s v="6340-SZ01-030"/>
    <x v="1"/>
    <n v="2"/>
    <s v="c/u"/>
    <n v="3.1"/>
    <n v="6.2"/>
    <s v="6340-FP-3&quot;-C3-1144-HC"/>
    <m/>
    <m/>
    <s v="Acero Carbono ASTM A36 o superior"/>
    <s v="4600027788-03630-000CA-00001 / 00002 / 00006"/>
    <m/>
  </r>
  <r>
    <n v="483"/>
    <x v="0"/>
    <s v="6340-PU01-015"/>
    <x v="0"/>
    <n v="2"/>
    <s v="c/u"/>
    <n v="0.1"/>
    <n v="0.2"/>
    <s v="6340-FP-3&quot;-C3-1145-HC"/>
    <m/>
    <m/>
    <s v="Acero Carbono ASTM A36 o superior"/>
    <s v="4600027788-03630-000CA-00001 / 00002 / 00006"/>
    <m/>
  </r>
  <r>
    <n v="484"/>
    <x v="16"/>
    <s v="6340-SP01-101"/>
    <x v="0"/>
    <n v="2"/>
    <s v="c/u"/>
    <n v="2.9"/>
    <n v="5.8"/>
    <s v="6340-FP-3&quot;-C3-1145-HC"/>
    <m/>
    <m/>
    <s v="Acero Carbono ASTM A36 o superior"/>
    <s v="4600027788-03630-000CA-00001 / 00002 / 00006"/>
    <m/>
  </r>
  <r>
    <n v="485"/>
    <x v="10"/>
    <s v="6340-SG01-030"/>
    <x v="1"/>
    <n v="2"/>
    <s v="c/u"/>
    <n v="1.4"/>
    <n v="2.8"/>
    <s v="6340-FP-3&quot;-C3-1145-HC"/>
    <m/>
    <m/>
    <s v="Acero Carbono ASTM A36 o superior"/>
    <s v="4600027788-03630-000CA-00001 / 00002 / 00006"/>
    <m/>
  </r>
  <r>
    <n v="486"/>
    <x v="6"/>
    <s v="6340-SP29-301"/>
    <x v="1"/>
    <n v="2"/>
    <s v="c/u"/>
    <n v="29"/>
    <n v="58"/>
    <s v="6340-FP-3&quot;-C3-1145-HC"/>
    <m/>
    <m/>
    <s v="Acero Carbono ASTM A36 o superior"/>
    <s v="4600027788-03630-000CA-00001 / 00002 / 00006"/>
    <m/>
  </r>
  <r>
    <n v="487"/>
    <x v="11"/>
    <s v="6340-SZ01-030"/>
    <x v="1"/>
    <n v="2"/>
    <s v="c/u"/>
    <n v="3.1"/>
    <n v="6.2"/>
    <s v="6340-FP-3&quot;-C3-1145-HC"/>
    <m/>
    <m/>
    <s v="Acero Carbono ASTM A36 o superior"/>
    <s v="4600027788-03630-000CA-00001 / 00002 / 00006"/>
    <m/>
  </r>
  <r>
    <n v="488"/>
    <x v="10"/>
    <s v="6340-SG01-030"/>
    <x v="1"/>
    <n v="1"/>
    <s v="c/u"/>
    <n v="1.4"/>
    <n v="1.4"/>
    <s v="6340-FP-3&quot;-C3-1152-HC"/>
    <m/>
    <m/>
    <s v="Acero Carbono ASTM A36 o superior"/>
    <s v="4600027788-03630-000CA-00001 / 00002 / 00006"/>
    <m/>
  </r>
  <r>
    <n v="489"/>
    <x v="6"/>
    <s v="6340-SP29-302"/>
    <x v="1"/>
    <n v="1"/>
    <s v="c/u"/>
    <n v="37"/>
    <n v="37"/>
    <s v="6340-FP-3&quot;-C3-1152-HC"/>
    <m/>
    <m/>
    <s v="Acero Carbono ASTM A36 o superior"/>
    <s v="4600027788-03630-000CA-00001 / 00002 / 00006"/>
    <m/>
  </r>
  <r>
    <n v="490"/>
    <x v="11"/>
    <s v="6340-SZ01-030"/>
    <x v="1"/>
    <n v="1"/>
    <s v="c/u"/>
    <n v="3.1"/>
    <n v="3.1"/>
    <s v="6340-FP-3&quot;-C3-1152-HC"/>
    <m/>
    <m/>
    <s v="Acero Carbono ASTM A36 o superior"/>
    <s v="4600027788-03630-000CA-00001 / 00002 / 00006"/>
    <m/>
  </r>
  <r>
    <n v="491"/>
    <x v="6"/>
    <s v="6340-SP29-101"/>
    <x v="2"/>
    <n v="4"/>
    <s v="c/u"/>
    <n v="6"/>
    <n v="24"/>
    <s v="6340-FP-3&quot;-C3-1152-N"/>
    <m/>
    <m/>
    <s v="Acero Carbono ASTM A36 o superior"/>
    <s v="4600027788-03630-000CA-00001 / 00002 / 00006"/>
    <m/>
  </r>
  <r>
    <n v="492"/>
    <x v="0"/>
    <s v="6340-PU01-030"/>
    <x v="1"/>
    <n v="7"/>
    <s v="c/u"/>
    <n v="0.4"/>
    <n v="2.8000000000000003"/>
    <s v="6340-FP-3&quot;-C3-1152-N"/>
    <m/>
    <m/>
    <s v="Acero Carbono ASTM A36 o superior"/>
    <s v="4600027788-03630-000CA-00001 / 00002 / 00006"/>
    <m/>
  </r>
  <r>
    <n v="493"/>
    <x v="10"/>
    <s v="6340-SG01-030"/>
    <x v="1"/>
    <n v="1"/>
    <s v="c/u"/>
    <n v="1.4"/>
    <n v="1.4"/>
    <s v="6340-FP-3&quot;-C3-1153-HC"/>
    <m/>
    <m/>
    <s v="Acero Carbono ASTM A36 o superior"/>
    <s v="4600027788-03630-000CA-00001 / 00002 / 00006"/>
    <m/>
  </r>
  <r>
    <n v="494"/>
    <x v="11"/>
    <s v="6340-SZ01-030"/>
    <x v="1"/>
    <n v="1"/>
    <s v="c/u"/>
    <n v="3.1"/>
    <n v="3.1"/>
    <s v="6340-FP-3&quot;-C3-1153-HC"/>
    <m/>
    <m/>
    <s v="Acero Carbono ASTM A36 o superior"/>
    <s v="4600027788-03630-000CA-00001 / 00002 / 00006"/>
    <m/>
  </r>
  <r>
    <n v="495"/>
    <x v="0"/>
    <s v="6340-PU01-030"/>
    <x v="1"/>
    <n v="7"/>
    <s v="c/u"/>
    <n v="0.4"/>
    <n v="2.8000000000000003"/>
    <s v="6340-FP-3&quot;-C3-1153-N"/>
    <m/>
    <m/>
    <s v="Acero Carbono ASTM A36 o superior"/>
    <s v="4600027788-03630-000CA-00001 / 00002 / 00006"/>
    <m/>
  </r>
  <r>
    <n v="496"/>
    <x v="0"/>
    <s v="6340-PU01-020"/>
    <x v="1"/>
    <n v="1"/>
    <s v="c/u"/>
    <n v="0.2"/>
    <n v="0.2"/>
    <s v="6340-FP-3&quot;-C3-1156-N"/>
    <m/>
    <m/>
    <s v="Acero Carbono ASTM A36 o superior"/>
    <s v="4600027788-03630-000CA-00001 / 00002 / 00006"/>
    <m/>
  </r>
  <r>
    <n v="497"/>
    <x v="16"/>
    <s v="6340-SP01-101"/>
    <x v="1"/>
    <n v="1"/>
    <s v="c/u"/>
    <n v="2.9"/>
    <n v="2.9"/>
    <s v="6340-FP-3&quot;-C3-1156-N"/>
    <m/>
    <m/>
    <s v="Acero Carbono ASTM A36 o superior"/>
    <s v="4600027788-03630-000CA-00001 / 00002 / 00006"/>
    <m/>
  </r>
  <r>
    <n v="498"/>
    <x v="0"/>
    <s v="6340-PU01-030"/>
    <x v="1"/>
    <n v="5"/>
    <s v="c/u"/>
    <n v="0.4"/>
    <n v="2"/>
    <s v="6340-FP-3&quot;-C3-1157-N"/>
    <m/>
    <m/>
    <s v="Acero Carbono ASTM A36 o superior"/>
    <s v="4600027788-03630-000CA-00001 / 00002 / 00006"/>
    <m/>
  </r>
  <r>
    <n v="499"/>
    <x v="16"/>
    <s v="6340-SP01-301"/>
    <x v="1"/>
    <n v="1"/>
    <s v="c/u"/>
    <n v="12.3"/>
    <n v="12.3"/>
    <s v="6340-FP-3&quot;-C3-1157-N"/>
    <m/>
    <m/>
    <s v="Acero Carbono ASTM A36 o superior"/>
    <s v="4600027788-03630-000CA-00001 / 00002 / 00006"/>
    <m/>
  </r>
  <r>
    <n v="500"/>
    <x v="25"/>
    <s v="6340-SP13-103"/>
    <x v="1"/>
    <n v="2"/>
    <s v="c/u"/>
    <n v="10.8"/>
    <n v="21.6"/>
    <s v="6340-FP-3&quot;-C3-1157-N"/>
    <m/>
    <m/>
    <s v="Acero Carbono ASTM A36 o superior"/>
    <s v="4600027788-03630-000CA-00001 / 00002 / 00006"/>
    <m/>
  </r>
  <r>
    <n v="501"/>
    <x v="0"/>
    <s v="6340-PU01-030"/>
    <x v="1"/>
    <n v="8"/>
    <s v="c/u"/>
    <n v="0.4"/>
    <n v="3.2"/>
    <s v="6340-FP-3&quot;-C3-1160-N"/>
    <m/>
    <m/>
    <s v="Acero Carbono ASTM A36 o superior"/>
    <s v="4600027788-03630-000CA-00001 / 00002 / 00006"/>
    <m/>
  </r>
  <r>
    <n v="502"/>
    <x v="16"/>
    <s v="6340-SP01-301"/>
    <x v="1"/>
    <n v="1"/>
    <s v="c/u"/>
    <n v="12.3"/>
    <n v="12.3"/>
    <s v="6340-FP-3&quot;-C3-1160-N"/>
    <m/>
    <m/>
    <s v="Acero Carbono ASTM A36 o superior"/>
    <s v="4600027788-03630-000CA-00001 / 00002 / 00006"/>
    <m/>
  </r>
  <r>
    <n v="503"/>
    <x v="25"/>
    <s v="6340-SP13-103"/>
    <x v="1"/>
    <n v="2"/>
    <s v="c/u"/>
    <n v="10.8"/>
    <n v="21.6"/>
    <s v="6340-FP-3&quot;-C3-1160-N"/>
    <m/>
    <m/>
    <s v="Acero Carbono ASTM A36 o superior"/>
    <s v="4600027788-03630-000CA-00001 / 00002 / 00006"/>
    <m/>
  </r>
  <r>
    <n v="504"/>
    <x v="0"/>
    <s v="6340-PU01-030"/>
    <x v="1"/>
    <n v="1"/>
    <s v="c/u"/>
    <n v="0.4"/>
    <n v="0.4"/>
    <s v="6340-FP-3&quot;-C3-1161-N"/>
    <m/>
    <m/>
    <s v="Acero Carbono ASTM A36 o superior"/>
    <s v="4600027788-03630-000CA-00001 / 00002 / 00006"/>
    <m/>
  </r>
  <r>
    <n v="505"/>
    <x v="16"/>
    <s v="6340-SP01-201"/>
    <x v="1"/>
    <n v="1"/>
    <s v="c/u"/>
    <n v="7"/>
    <n v="7"/>
    <s v="6340-FP-3&quot;-C3-1161-N"/>
    <m/>
    <m/>
    <s v="Acero Carbono ASTM A36 o superior"/>
    <s v="4600027788-03630-000CA-00001 / 00002 / 00006"/>
    <m/>
  </r>
  <r>
    <n v="506"/>
    <x v="0"/>
    <s v="6340-PU01-030"/>
    <x v="1"/>
    <n v="11"/>
    <s v="c/u"/>
    <n v="0.4"/>
    <n v="4.4000000000000004"/>
    <s v="6340-FP-3&quot;-C3-1162-N"/>
    <m/>
    <m/>
    <s v="Acero Carbono ASTM A36 o superior"/>
    <s v="4600027788-03630-000CA-00001 / 00002 / 00006"/>
    <m/>
  </r>
  <r>
    <n v="507"/>
    <x v="0"/>
    <s v="6340-PU01-030"/>
    <x v="1"/>
    <n v="11"/>
    <s v="c/u"/>
    <n v="0.4"/>
    <n v="4.4000000000000004"/>
    <s v="6340-FP-3&quot;-C3-1163-N"/>
    <m/>
    <m/>
    <s v="Acero Carbono ASTM A36 o superior"/>
    <s v="4600027788-03630-000CA-00001 / 00002 / 00006"/>
    <m/>
  </r>
  <r>
    <n v="508"/>
    <x v="9"/>
    <s v="6340-SP24-003"/>
    <x v="1"/>
    <n v="11"/>
    <s v="c/u"/>
    <n v="13.5"/>
    <n v="148.5"/>
    <s v="6340-FP-3&quot;-C3-1163-N"/>
    <m/>
    <m/>
    <s v="Acero Carbono ASTM A36 o superior"/>
    <s v="4600027788-03630-000CA-00001 / 00002 / 00006"/>
    <m/>
  </r>
  <r>
    <n v="509"/>
    <x v="6"/>
    <s v="6340-SP29-101"/>
    <x v="2"/>
    <n v="1"/>
    <s v="c/u"/>
    <n v="6"/>
    <n v="6"/>
    <s v="6340-FP-3&quot;-C3-1164-N"/>
    <m/>
    <m/>
    <s v="Acero Carbono ASTM A36 o superior"/>
    <s v="4600027788-03630-000CA-00001 / 00002 / 00006"/>
    <m/>
  </r>
  <r>
    <n v="510"/>
    <x v="0"/>
    <s v="6340-PU01-030"/>
    <x v="1"/>
    <n v="5"/>
    <s v="c/u"/>
    <n v="0.4"/>
    <n v="2"/>
    <s v="6340-FP-3&quot;-C3-1164-N"/>
    <m/>
    <m/>
    <s v="Acero Carbono ASTM A36 o superior"/>
    <s v="4600027788-03630-000CA-00001 / 00002 / 00006"/>
    <m/>
  </r>
  <r>
    <n v="511"/>
    <x v="6"/>
    <s v="6340-SP29-301"/>
    <x v="1"/>
    <n v="3"/>
    <s v="c/u"/>
    <n v="29"/>
    <n v="87"/>
    <s v="6340-FP-3&quot;-C3-1164-N"/>
    <m/>
    <m/>
    <s v="Acero Carbono ASTM A36 o superior"/>
    <s v="4600027788-03630-000CA-00001 / 00002 / 00006"/>
    <m/>
  </r>
  <r>
    <n v="512"/>
    <x v="0"/>
    <s v="6340-PU01-030"/>
    <x v="1"/>
    <n v="4"/>
    <s v="c/u"/>
    <n v="0.4"/>
    <n v="1.6"/>
    <s v="6340-FP-3&quot;-C3-1165-N"/>
    <m/>
    <m/>
    <s v="Acero Carbono ASTM A36 o superior"/>
    <s v="4600027788-03630-000CA-00001 / 00002 / 00006"/>
    <m/>
  </r>
  <r>
    <n v="513"/>
    <x v="8"/>
    <s v="6340-SH01-030"/>
    <x v="1"/>
    <n v="2"/>
    <s v="c/u"/>
    <n v="0.1"/>
    <n v="0.2"/>
    <s v="6340-FP-3&quot;-C3-1165-N"/>
    <m/>
    <m/>
    <s v="Acero Carbono ASTM A36 o superior"/>
    <s v="4600027788-03630-000CA-00001 / 00002 / 00006"/>
    <m/>
  </r>
  <r>
    <n v="514"/>
    <x v="3"/>
    <s v="6340-SP02-101"/>
    <x v="1"/>
    <n v="2"/>
    <s v="c/u"/>
    <n v="2.9"/>
    <n v="5.8"/>
    <s v="6340-FP-3&quot;-C3-1165-N"/>
    <m/>
    <m/>
    <s v="Acero Carbono ASTM A36 o superior"/>
    <s v="4600027788-03630-000CA-00001 / 00002 / 00006"/>
    <m/>
  </r>
  <r>
    <n v="515"/>
    <x v="7"/>
    <s v="6340-SP35-001"/>
    <x v="1"/>
    <n v="2"/>
    <s v="c/u"/>
    <n v="0.6"/>
    <n v="1.2"/>
    <s v="6340-FP-3&quot;-C3-1165-N"/>
    <m/>
    <m/>
    <s v="Acero Carbono ASTM A36 o superior"/>
    <s v="4600027788-03630-000CA-00001 / 00002 / 00006"/>
    <m/>
  </r>
  <r>
    <n v="516"/>
    <x v="0"/>
    <s v="6340-PU01-030"/>
    <x v="1"/>
    <n v="1"/>
    <s v="c/u"/>
    <n v="0.4"/>
    <n v="0.4"/>
    <s v="6340-FP-3&quot;-C3-1169-N"/>
    <m/>
    <m/>
    <s v="Acero Carbono ASTM A36 o superior"/>
    <s v="4600027788-03630-000CA-00001 / 00002 / 00006"/>
    <m/>
  </r>
  <r>
    <n v="517"/>
    <x v="16"/>
    <s v="6340-SP01-201"/>
    <x v="1"/>
    <n v="1"/>
    <s v="c/u"/>
    <n v="7"/>
    <n v="7"/>
    <s v="6340-FP-3&quot;-C3-1169-N"/>
    <m/>
    <m/>
    <s v="Acero Carbono ASTM A36 o superior"/>
    <s v="4600027788-03630-000CA-00001 / 00002 / 00006"/>
    <m/>
  </r>
  <r>
    <n v="518"/>
    <x v="3"/>
    <s v="6340-SP02-202"/>
    <x v="1"/>
    <n v="2"/>
    <s v="c/u"/>
    <n v="9"/>
    <n v="18"/>
    <s v="6340-FP-3&quot;-C3-1517-N"/>
    <m/>
    <m/>
    <s v="Acero Carbono ASTM A36 o superior"/>
    <s v="4600027788-03630-000CA-00001 / 00002 / 00006"/>
    <m/>
  </r>
  <r>
    <n v="519"/>
    <x v="0"/>
    <s v="6340-PU01-030"/>
    <x v="1"/>
    <n v="4"/>
    <s v="c/u"/>
    <n v="0.4"/>
    <n v="1.6"/>
    <s v="6340-FP-3&quot;-C3-1517-N"/>
    <m/>
    <m/>
    <s v="Acero Carbono ASTM A36 o superior"/>
    <s v="4600027788-03630-000CA-00001 / 00002 / 00006"/>
    <m/>
  </r>
  <r>
    <n v="520"/>
    <x v="10"/>
    <s v="6340-SG01-040"/>
    <x v="10"/>
    <n v="3"/>
    <s v="c/u"/>
    <n v="1.4"/>
    <n v="4.1999999999999993"/>
    <s v="6340-FP-4&quot;-C3-0972-HC"/>
    <m/>
    <m/>
    <s v="Acero Carbono ASTM A36 o superior"/>
    <s v="4600027788-03630-000CA-00001 / 00002 / 00006"/>
    <m/>
  </r>
  <r>
    <n v="521"/>
    <x v="6"/>
    <s v="6340-SP29-301"/>
    <x v="10"/>
    <n v="3"/>
    <s v="c/u"/>
    <n v="29"/>
    <n v="87"/>
    <s v="6340-FP-4&quot;-C3-0972-HC"/>
    <m/>
    <m/>
    <s v="Acero Carbono ASTM A36 o superior"/>
    <s v="4600027788-03630-000CA-00001 / 00002 / 00006"/>
    <m/>
  </r>
  <r>
    <n v="522"/>
    <x v="11"/>
    <s v="6340-SZ01-040"/>
    <x v="10"/>
    <n v="3"/>
    <s v="c/u"/>
    <n v="3.1"/>
    <n v="9.3000000000000007"/>
    <s v="6340-FP-4&quot;-C3-0972-HC"/>
    <m/>
    <m/>
    <s v="Acero Carbono ASTM A36 o superior"/>
    <s v="4600027788-03630-000CA-00001 / 00002 / 00006"/>
    <m/>
  </r>
  <r>
    <n v="523"/>
    <x v="10"/>
    <s v="6340-SG01-040"/>
    <x v="10"/>
    <n v="3"/>
    <s v="c/u"/>
    <n v="1.4"/>
    <n v="4.1999999999999993"/>
    <s v="6340-FP-4&quot;-C3-0990-HC"/>
    <m/>
    <m/>
    <s v="Acero Carbono ASTM A36 o superior"/>
    <s v="4600027788-03630-000CA-00001 / 00002 / 00006"/>
    <m/>
  </r>
  <r>
    <n v="524"/>
    <x v="6"/>
    <s v="6340-SP29-301"/>
    <x v="10"/>
    <n v="3"/>
    <s v="c/u"/>
    <n v="29"/>
    <n v="87"/>
    <s v="6340-FP-4&quot;-C3-0990-HC"/>
    <m/>
    <m/>
    <s v="Acero Carbono ASTM A36 o superior"/>
    <s v="4600027788-03630-000CA-00001 / 00002 / 00006"/>
    <m/>
  </r>
  <r>
    <n v="525"/>
    <x v="11"/>
    <s v="6340-SZ01-040"/>
    <x v="10"/>
    <n v="3"/>
    <s v="c/u"/>
    <n v="3.1"/>
    <n v="9.3000000000000007"/>
    <s v="6340-FP-4&quot;-C3-0990-HC"/>
    <m/>
    <m/>
    <s v="Acero Carbono ASTM A36 o superior"/>
    <s v="4600027788-03630-000CA-00001 / 00002 / 00006"/>
    <m/>
  </r>
  <r>
    <n v="526"/>
    <x v="10"/>
    <s v="6340-SG01-030"/>
    <x v="10"/>
    <n v="1"/>
    <s v="c/u"/>
    <n v="1.4"/>
    <n v="1.4"/>
    <s v="6340-FP-4&quot;-C3-0997-HC"/>
    <m/>
    <m/>
    <s v="Acero Carbono ASTM A36 o superior"/>
    <s v="4600027788-03630-000CA-00001 / 00002 / 00006"/>
    <m/>
  </r>
  <r>
    <n v="527"/>
    <x v="10"/>
    <s v="6340-SG01-040"/>
    <x v="10"/>
    <n v="2"/>
    <s v="c/u"/>
    <n v="1.4"/>
    <n v="2.8"/>
    <s v="6340-FP-4&quot;-C3-0997-HC"/>
    <m/>
    <m/>
    <s v="Acero Carbono ASTM A36 o superior"/>
    <s v="4600027788-03630-000CA-00001 / 00002 / 00006"/>
    <m/>
  </r>
  <r>
    <n v="528"/>
    <x v="6"/>
    <s v="6340-SP29-301"/>
    <x v="10"/>
    <n v="3"/>
    <s v="c/u"/>
    <n v="29"/>
    <n v="87"/>
    <s v="6340-FP-4&quot;-C3-0997-HC"/>
    <m/>
    <m/>
    <s v="Acero Carbono ASTM A36 o superior"/>
    <s v="4600027788-03630-000CA-00001 / 00002 / 00006"/>
    <m/>
  </r>
  <r>
    <n v="529"/>
    <x v="11"/>
    <s v="6340-SZ01-040"/>
    <x v="10"/>
    <n v="3"/>
    <s v="c/u"/>
    <n v="3.1"/>
    <n v="9.3000000000000007"/>
    <s v="6340-FP-4&quot;-C3-0997-HC"/>
    <m/>
    <m/>
    <s v="Acero Carbono ASTM A36 o superior"/>
    <s v="4600027788-03630-000CA-00001 / 00002 / 00006"/>
    <m/>
  </r>
  <r>
    <n v="530"/>
    <x v="10"/>
    <s v="6340-SG01-040"/>
    <x v="10"/>
    <n v="3"/>
    <s v="c/u"/>
    <n v="1.4"/>
    <n v="4.1999999999999993"/>
    <s v="6340-FP-4&quot;-C3-1033-HC"/>
    <m/>
    <m/>
    <s v="Acero Carbono ASTM A36 o superior"/>
    <s v="4600027788-03630-000CA-00001 / 00002 / 00006"/>
    <m/>
  </r>
  <r>
    <n v="531"/>
    <x v="6"/>
    <s v="6340-SP29-301"/>
    <x v="10"/>
    <n v="3"/>
    <s v="c/u"/>
    <n v="29"/>
    <n v="87"/>
    <s v="6340-FP-4&quot;-C3-1033-HC"/>
    <m/>
    <m/>
    <s v="Acero Carbono ASTM A36 o superior"/>
    <s v="4600027788-03630-000CA-00001 / 00002 / 00006"/>
    <m/>
  </r>
  <r>
    <n v="532"/>
    <x v="11"/>
    <s v="6340-SZ01-040"/>
    <x v="10"/>
    <n v="3"/>
    <s v="c/u"/>
    <n v="3.1"/>
    <n v="9.3000000000000007"/>
    <s v="6340-FP-4&quot;-C3-1033-HC"/>
    <m/>
    <m/>
    <s v="Acero Carbono ASTM A36 o superior"/>
    <s v="4600027788-03630-000CA-00001 / 00002 / 00006"/>
    <m/>
  </r>
  <r>
    <n v="533"/>
    <x v="11"/>
    <s v="6340-SZ01-040"/>
    <x v="10"/>
    <n v="2"/>
    <s v="c/u"/>
    <n v="3.1"/>
    <n v="6.2"/>
    <s v="6340-FP-4&quot;-C3-1133-HC"/>
    <m/>
    <m/>
    <s v="Acero Carbono ASTM A36 o superior"/>
    <s v="4600027788-03630-000CA-00001 / 00002 / 00006"/>
    <m/>
  </r>
  <r>
    <n v="534"/>
    <x v="10"/>
    <s v="6340-SG01-040"/>
    <x v="10"/>
    <n v="3"/>
    <s v="c/u"/>
    <n v="1.4"/>
    <n v="4.1999999999999993"/>
    <s v="6340-FP-4&quot;-C3-1133-HC"/>
    <m/>
    <m/>
    <s v="Acero Carbono ASTM A36 o superior"/>
    <s v="4600027788-03630-000CA-00001 / 00002 / 00006"/>
    <m/>
  </r>
  <r>
    <n v="535"/>
    <x v="6"/>
    <s v="6340-SP29-301"/>
    <x v="10"/>
    <n v="3"/>
    <s v="c/u"/>
    <n v="29"/>
    <n v="87"/>
    <s v="6340-FP-4&quot;-C3-1133-HC"/>
    <m/>
    <m/>
    <s v="Acero Carbono ASTM A36 o superior"/>
    <s v="4600027788-03630-000CA-00001 / 00002 / 00006"/>
    <m/>
  </r>
  <r>
    <n v="536"/>
    <x v="11"/>
    <s v="6340-SZ01-040"/>
    <x v="10"/>
    <n v="1"/>
    <s v="c/u"/>
    <n v="3.1"/>
    <n v="3.1"/>
    <s v="6340-FP-4&quot;-C3-1133-HC"/>
    <m/>
    <m/>
    <s v="Acero Carbono ASTM A36 o superior"/>
    <s v="4600027788-03630-000CA-00001 / 00002 / 00006"/>
    <m/>
  </r>
  <r>
    <n v="537"/>
    <x v="11"/>
    <s v="6340-SZ01-030"/>
    <x v="1"/>
    <n v="2"/>
    <s v="c/u"/>
    <n v="3.1"/>
    <n v="6.2"/>
    <s v="6340-FP-4&quot;-C3-1136-HC"/>
    <m/>
    <m/>
    <s v="Acero Carbono ASTM A36 o superior"/>
    <s v="4600027788-03630-000CA-00001 / 00002 / 00006"/>
    <m/>
  </r>
  <r>
    <n v="538"/>
    <x v="10"/>
    <s v="6340-SG01-040"/>
    <x v="10"/>
    <n v="3"/>
    <s v="c/u"/>
    <n v="1.4"/>
    <n v="4.1999999999999993"/>
    <s v="6340-FP-4&quot;-C3-1136-HC"/>
    <m/>
    <m/>
    <s v="Acero Carbono ASTM A36 o superior"/>
    <s v="4600027788-03630-000CA-00001 / 00002 / 00006"/>
    <m/>
  </r>
  <r>
    <n v="539"/>
    <x v="6"/>
    <s v="6340-SP29-301"/>
    <x v="10"/>
    <n v="3"/>
    <s v="c/u"/>
    <n v="29"/>
    <n v="87"/>
    <s v="6340-FP-4&quot;-C3-1136-HC"/>
    <m/>
    <m/>
    <s v="Acero Carbono ASTM A36 o superior"/>
    <s v="4600027788-03630-000CA-00001 / 00002 / 00006"/>
    <m/>
  </r>
  <r>
    <n v="540"/>
    <x v="11"/>
    <s v="6340-SZ01-040"/>
    <x v="10"/>
    <n v="3"/>
    <s v="c/u"/>
    <n v="3.1"/>
    <n v="9.3000000000000007"/>
    <s v="6340-FP-4&quot;-C3-1151-HC"/>
    <m/>
    <m/>
    <s v="Acero Carbono ASTM A36 o superior"/>
    <s v="4600027788-03630-000CA-00001 / 00002 / 00006"/>
    <m/>
  </r>
  <r>
    <n v="541"/>
    <x v="10"/>
    <s v="6340-SG01-040"/>
    <x v="10"/>
    <n v="3"/>
    <s v="c/u"/>
    <n v="1.4"/>
    <n v="4.1999999999999993"/>
    <s v="6340-FP-4&quot;-C3-1151-HC"/>
    <m/>
    <m/>
    <s v="Acero Carbono ASTM A36 o superior"/>
    <s v="4600027788-03630-000CA-00001 / 00002 / 00006"/>
    <m/>
  </r>
  <r>
    <n v="542"/>
    <x v="6"/>
    <s v="6340-SP29-301"/>
    <x v="10"/>
    <n v="3"/>
    <s v="c/u"/>
    <n v="29"/>
    <n v="87"/>
    <s v="6340-FP-4&quot;-C3-1151-HC"/>
    <m/>
    <m/>
    <s v="Acero Carbono ASTM A36 o superior"/>
    <s v="4600027788-03630-000CA-00001 / 00002 / 00006"/>
    <m/>
  </r>
  <r>
    <n v="543"/>
    <x v="10"/>
    <s v="6340-SG01-040"/>
    <x v="10"/>
    <n v="3"/>
    <s v="c/u"/>
    <n v="1.4"/>
    <n v="4.1999999999999993"/>
    <s v="6340-FP-4&quot;-C5-0967-N"/>
    <m/>
    <m/>
    <s v="Acero Carbono ASTM A36 o superior"/>
    <s v="4600027788-03630-000CA-00001 / 00002 / 00006"/>
    <m/>
  </r>
  <r>
    <n v="544"/>
    <x v="6"/>
    <s v="6340-SP29-301"/>
    <x v="10"/>
    <n v="3"/>
    <s v="c/u"/>
    <n v="29"/>
    <n v="87"/>
    <s v="6340-FP-4&quot;-C5-0967-N"/>
    <m/>
    <m/>
    <s v="Acero Carbono ASTM A36 o superior"/>
    <s v="4600027788-03630-000CA-00001 / 00002 / 00006"/>
    <m/>
  </r>
  <r>
    <n v="545"/>
    <x v="11"/>
    <s v="6340-SZ01-040"/>
    <x v="10"/>
    <n v="3"/>
    <s v="c/u"/>
    <n v="3.1"/>
    <n v="9.3000000000000007"/>
    <s v="6340-FP-4&quot;-C5-0967-N"/>
    <m/>
    <m/>
    <s v="Acero Carbono ASTM A36 o superior"/>
    <s v="4600027788-03630-000CA-00001 / 00002 / 00006"/>
    <m/>
  </r>
  <r>
    <n v="546"/>
    <x v="0"/>
    <s v="6340-PU01-030"/>
    <x v="1"/>
    <n v="10"/>
    <s v="c/u"/>
    <n v="0.4"/>
    <n v="4"/>
    <s v="6340-FP-4&quot;-C5-1033-N"/>
    <m/>
    <m/>
    <s v="Acero Carbono ASTM A36 o superior"/>
    <s v="4600027788-03630-000CA-00001 / 00002 / 00006"/>
    <m/>
  </r>
  <r>
    <n v="547"/>
    <x v="26"/>
    <s v="6340-SC01-080"/>
    <x v="11"/>
    <n v="3"/>
    <s v="c/u"/>
    <n v="10"/>
    <n v="30"/>
    <s v="6340-FP-6&quot;-C2-0971-HC"/>
    <m/>
    <m/>
    <s v="Acero Carbono ASTM A36 o superior"/>
    <s v="4600027788-03630-000CA-00001 / 00002 / 00006"/>
    <m/>
  </r>
  <r>
    <n v="548"/>
    <x v="10"/>
    <s v="6340-SG01-060"/>
    <x v="11"/>
    <n v="3"/>
    <s v="c/u"/>
    <n v="1.4"/>
    <n v="4.1999999999999993"/>
    <s v="6340-FP-6&quot;-C2-0971-HC"/>
    <m/>
    <m/>
    <s v="Acero Carbono ASTM A36 o superior"/>
    <s v="4600027788-03630-000CA-00001 / 00002 / 00006"/>
    <m/>
  </r>
  <r>
    <n v="549"/>
    <x v="11"/>
    <s v="6340-SZ01-060"/>
    <x v="11"/>
    <n v="3"/>
    <s v="c/u"/>
    <n v="3.1"/>
    <n v="9.3000000000000007"/>
    <s v="6340-FP-6&quot;-C2-0971-HC"/>
    <m/>
    <m/>
    <s v="Acero Carbono ASTM A36 o superior"/>
    <s v="4600027788-03630-000CA-00001 / 00002 / 00006"/>
    <m/>
  </r>
  <r>
    <n v="550"/>
    <x v="10"/>
    <s v="6340-SG01-060"/>
    <x v="11"/>
    <n v="2"/>
    <s v="c/u"/>
    <n v="1.4"/>
    <n v="2.8"/>
    <s v="6340-FP-6&quot;-C2-1014-HC"/>
    <m/>
    <m/>
    <s v="Acero Carbono ASTM A36 o superior"/>
    <s v="4600027788-03630-000CA-00001 / 00002 / 00006"/>
    <m/>
  </r>
  <r>
    <n v="551"/>
    <x v="11"/>
    <s v="6340-SZ01-060"/>
    <x v="11"/>
    <n v="2"/>
    <s v="c/u"/>
    <n v="3.1"/>
    <n v="6.2"/>
    <s v="6340-FP-6&quot;-C2-1014-HC"/>
    <m/>
    <m/>
    <s v="Acero Carbono ASTM A36 o superior"/>
    <s v="4600027788-03630-000CA-00001 / 00002 / 00006"/>
    <m/>
  </r>
  <r>
    <n v="552"/>
    <x v="27"/>
    <s v="6340-SS11-002"/>
    <x v="11"/>
    <n v="1"/>
    <s v="c/u"/>
    <n v="6.8"/>
    <n v="6.8"/>
    <s v="6340-FP-8&quot;-C3-1505-N"/>
    <m/>
    <m/>
    <s v="Acero Carbono ASTM A36 o superior"/>
    <s v="4600027788-03630-000CA-00001 / 00002 / 00006"/>
    <m/>
  </r>
  <r>
    <n v="553"/>
    <x v="27"/>
    <s v="6340-SS11-002"/>
    <x v="11"/>
    <n v="1"/>
    <s v="c/u"/>
    <n v="6.8"/>
    <n v="6.8"/>
    <s v="6340-FP-8&quot;-C3-1506-N"/>
    <m/>
    <m/>
    <s v="Acero Carbono ASTM A36 o superior"/>
    <s v="4600027788-03630-000CA-00001 / 00002 / 00006"/>
    <m/>
  </r>
  <r>
    <n v="554"/>
    <x v="27"/>
    <s v="6340-SS11-002"/>
    <x v="11"/>
    <n v="1"/>
    <s v="c/u"/>
    <n v="6.8"/>
    <n v="6.8"/>
    <s v="6340-FP-8&quot;-C3-1507-N"/>
    <m/>
    <m/>
    <s v="Acero Carbono ASTM A36 o superior"/>
    <s v="4600027788-03630-000CA-00001 / 00002 / 00006"/>
    <m/>
  </r>
  <r>
    <n v="555"/>
    <x v="10"/>
    <s v="6340-SG01-080"/>
    <x v="11"/>
    <n v="3"/>
    <s v="c/u"/>
    <n v="1.4"/>
    <n v="4.1999999999999993"/>
    <s v="6340-FP-8&quot;-C3-1512-HC"/>
    <m/>
    <m/>
    <s v="Acero Carbono ASTM A36 o superior"/>
    <s v="4600027788-03630-000CA-00001 / 00002 / 00006"/>
    <m/>
  </r>
  <r>
    <n v="556"/>
    <x v="26"/>
    <s v="6340-SC01-080"/>
    <x v="9"/>
    <n v="3"/>
    <s v="c/u"/>
    <n v="10"/>
    <n v="30"/>
    <s v="6340-FP-8&quot;-C3-1512-HC"/>
    <m/>
    <m/>
    <s v="Acero Carbono ASTM A36 o superior"/>
    <s v="4600027788-03630-000CA-00001 / 00002 / 00006"/>
    <m/>
  </r>
  <r>
    <n v="557"/>
    <x v="28"/>
    <s v="6340-SP31-503"/>
    <x v="9"/>
    <n v="3"/>
    <s v="c/u"/>
    <n v="96"/>
    <n v="288"/>
    <s v="6340-FP-8&quot;-C3-1512-HC"/>
    <m/>
    <m/>
    <s v="Acero Carbono ASTM A36 o superior"/>
    <s v="4600027788-03630-000CA-00001 / 00002 / 00006"/>
    <m/>
  </r>
  <r>
    <n v="558"/>
    <x v="11"/>
    <s v="6340-SZ01-080"/>
    <x v="9"/>
    <n v="3"/>
    <s v="c/u"/>
    <n v="3.1"/>
    <n v="9.3000000000000007"/>
    <s v="6340-FP-8&quot;-C3-1512-HC"/>
    <m/>
    <m/>
    <s v="Acero Carbono ASTM A36 o superior"/>
    <s v="4600027788-03630-000CA-00001 / 00002 / 00006"/>
    <m/>
  </r>
  <r>
    <n v="559"/>
    <x v="0"/>
    <s v="6340-PU01-060"/>
    <x v="11"/>
    <n v="1"/>
    <s v="c/u"/>
    <n v="0.9"/>
    <n v="0.9"/>
    <s v="6340-FP-8&quot;-C3-1512-N"/>
    <m/>
    <m/>
    <s v="Acero Carbono ASTM A36 o superior"/>
    <s v="4600027788-03630-000CA-00001 / 00002 / 00006"/>
    <m/>
  </r>
  <r>
    <n v="560"/>
    <x v="6"/>
    <s v="6340-SP29-302"/>
    <x v="11"/>
    <n v="1"/>
    <s v="c/u"/>
    <n v="37"/>
    <n v="37"/>
    <s v="6340-FP-8&quot;-C3-1512-N"/>
    <m/>
    <m/>
    <s v="Acero Carbono ASTM A36 o superior"/>
    <s v="4600027788-03630-000CA-00001 / 00002 / 00006"/>
    <m/>
  </r>
  <r>
    <n v="561"/>
    <x v="0"/>
    <s v="6340-PU01-080"/>
    <x v="9"/>
    <n v="3"/>
    <s v="c/u"/>
    <n v="1"/>
    <n v="3"/>
    <s v="6340-FP-8&quot;-C3-1512-N"/>
    <m/>
    <m/>
    <s v="Acero Carbono ASTM A36 o superior"/>
    <s v="4600027788-03630-000CA-00001 / 00002 / 00006"/>
    <m/>
  </r>
  <r>
    <n v="562"/>
    <x v="10"/>
    <s v="6340-SG01-080"/>
    <x v="11"/>
    <n v="3"/>
    <s v="c/u"/>
    <n v="1.4"/>
    <n v="4.1999999999999993"/>
    <s v="6340-FP-8&quot;-C3-1513-HC"/>
    <m/>
    <m/>
    <s v="Acero Carbono ASTM A36 o superior"/>
    <s v="4600027788-03630-000CA-00001 / 00002 / 00006"/>
    <m/>
  </r>
  <r>
    <n v="563"/>
    <x v="26"/>
    <s v="6340-SC01-080"/>
    <x v="9"/>
    <n v="3"/>
    <s v="c/u"/>
    <n v="10"/>
    <n v="30"/>
    <s v="6340-FP-8&quot;-C3-1513-HC"/>
    <m/>
    <m/>
    <s v="Acero Carbono ASTM A36 o superior"/>
    <s v="4600027788-03630-000CA-00001 / 00002 / 00006"/>
    <m/>
  </r>
  <r>
    <n v="564"/>
    <x v="11"/>
    <s v="6340-SZ01-080"/>
    <x v="9"/>
    <n v="3"/>
    <s v="c/u"/>
    <n v="3.1"/>
    <n v="9.3000000000000007"/>
    <s v="6340-FP-8&quot;-C3-1513-HC"/>
    <m/>
    <m/>
    <s v="Acero Carbono ASTM A36 o superior"/>
    <s v="4600027788-03630-000CA-00001 / 00002 / 00006"/>
    <m/>
  </r>
  <r>
    <n v="565"/>
    <x v="0"/>
    <s v="6340-PU01-060"/>
    <x v="11"/>
    <n v="1"/>
    <s v="c/u"/>
    <n v="0.9"/>
    <n v="0.9"/>
    <s v="6340-FP-8&quot;-C3-1513-N"/>
    <m/>
    <m/>
    <s v="Acero Carbono ASTM A36 o superior"/>
    <s v="4600027788-03630-000CA-00001 / 00002 / 00006"/>
    <m/>
  </r>
  <r>
    <n v="566"/>
    <x v="6"/>
    <s v="6340-SP29-302"/>
    <x v="11"/>
    <n v="1"/>
    <s v="c/u"/>
    <n v="37"/>
    <n v="37"/>
    <s v="6340-FP-8&quot;-C3-1513-N"/>
    <m/>
    <m/>
    <s v="Acero Carbono ASTM A36 o superior"/>
    <s v="4600027788-03630-000CA-00001 / 00002 / 00006"/>
    <m/>
  </r>
  <r>
    <n v="567"/>
    <x v="0"/>
    <s v="6340-PU01-080"/>
    <x v="9"/>
    <n v="2"/>
    <s v="c/u"/>
    <n v="1"/>
    <n v="2"/>
    <s v="6340-FP-8&quot;-C3-1513-N"/>
    <m/>
    <m/>
    <s v="Acero Carbono ASTM A36 o superior"/>
    <s v="4600027788-03630-000CA-00001 / 00002 / 00006"/>
    <m/>
  </r>
  <r>
    <n v="568"/>
    <x v="10"/>
    <s v="6340-SG01-080"/>
    <x v="11"/>
    <n v="3"/>
    <s v="c/u"/>
    <n v="1.4"/>
    <n v="4.1999999999999993"/>
    <s v="6340-FP-8&quot;-C3-1515-HC"/>
    <m/>
    <m/>
    <s v="Acero Carbono ASTM A36 o superior"/>
    <s v="4600027788-03630-000CA-00001 / 00002 / 00006"/>
    <m/>
  </r>
  <r>
    <n v="569"/>
    <x v="26"/>
    <s v="6340-SC01-080"/>
    <x v="9"/>
    <n v="3"/>
    <s v="c/u"/>
    <n v="10"/>
    <n v="30"/>
    <s v="6340-FP-8&quot;-C3-1515-HC"/>
    <m/>
    <m/>
    <s v="Acero Carbono ASTM A36 o superior"/>
    <s v="4600027788-03630-000CA-00001 / 00002 / 00006"/>
    <m/>
  </r>
  <r>
    <n v="570"/>
    <x v="11"/>
    <s v="6340-SZ01-080"/>
    <x v="9"/>
    <n v="3"/>
    <s v="c/u"/>
    <n v="3.1"/>
    <n v="9.3000000000000007"/>
    <s v="6340-FP-8&quot;-C3-1515-HC"/>
    <m/>
    <m/>
    <s v="Acero Carbono ASTM A36 o superior"/>
    <s v="4600027788-03630-000CA-00001 / 00002 / 00006"/>
    <m/>
  </r>
  <r>
    <n v="571"/>
    <x v="0"/>
    <s v="6340-PU01-080"/>
    <x v="9"/>
    <n v="4"/>
    <s v="c/u"/>
    <n v="1"/>
    <n v="4"/>
    <s v="6340-FP-8&quot;-C3-1515-N"/>
    <m/>
    <m/>
    <s v="Acero Carbono ASTM A36 o superior"/>
    <s v="4600027788-03630-000CA-00001 / 00002 / 00006"/>
    <m/>
  </r>
  <r>
    <n v="572"/>
    <x v="0"/>
    <s v="6340-PU01-080"/>
    <x v="9"/>
    <n v="1"/>
    <s v="c/u"/>
    <n v="1"/>
    <n v="1"/>
    <s v="6340-FP-8&quot;-C3-1516-N"/>
    <m/>
    <m/>
    <s v="Acero Carbono ASTM A36 o superior"/>
    <s v="4600027788-03630-000CA-00001 / 00002 / 00006"/>
    <m/>
  </r>
  <r>
    <n v="573"/>
    <x v="26"/>
    <s v="6340-SC01-080"/>
    <x v="9"/>
    <n v="3"/>
    <s v="c/u"/>
    <n v="10"/>
    <n v="30"/>
    <s v="6340-FP-8&quot;-C4-1147-N"/>
    <m/>
    <m/>
    <s v="Acero Carbono ASTM A36 o superior"/>
    <s v="4600027788-03630-000CA-00001 / 00002 / 00006"/>
    <m/>
  </r>
  <r>
    <n v="574"/>
    <x v="20"/>
    <s v="6340-SP34-001"/>
    <x v="1"/>
    <n v="4"/>
    <s v="c/u"/>
    <n v="87"/>
    <n v="348"/>
    <s v="6360-FP-3&quot;-C3-0973-N"/>
    <m/>
    <m/>
    <s v="Acero Carbono ASTM A36 o superior"/>
    <s v="4600027788-03630-000CA-00001 / 00002 / 00006"/>
    <m/>
  </r>
  <r>
    <n v="575"/>
    <x v="20"/>
    <s v="6340-SP34-001"/>
    <x v="1"/>
    <n v="1"/>
    <s v="c/u"/>
    <n v="87"/>
    <n v="87"/>
    <s v="6360-FP-3&quot;-C3-0974-N"/>
    <m/>
    <m/>
    <s v="Acero Carbono ASTM A36 o superior"/>
    <s v="4600027788-03630-000CA-00001 / 00002 / 00006"/>
    <m/>
  </r>
  <r>
    <n v="576"/>
    <x v="29"/>
    <s v="6340-SP25-001"/>
    <x v="1"/>
    <n v="3"/>
    <s v="c/u"/>
    <n v="2"/>
    <n v="6"/>
    <s v="6360-FP-3&quot;-C3-1010-N"/>
    <m/>
    <m/>
    <s v="Acero Carbono ASTM A36 o superior"/>
    <s v="4600027788-03630-000CA-00001 / 00002 / 00006"/>
    <m/>
  </r>
  <r>
    <n v="577"/>
    <x v="20"/>
    <s v="6340-SP34-001"/>
    <x v="1"/>
    <n v="4"/>
    <s v="c/u"/>
    <n v="87"/>
    <n v="348"/>
    <s v="6360-FP-3&quot;-C3-1010-N"/>
    <m/>
    <m/>
    <s v="Acero Carbono ASTM A36 o superior"/>
    <s v="4600027788-03630-000CA-00001 / 00002 / 00006"/>
    <m/>
  </r>
  <r>
    <n v="578"/>
    <x v="20"/>
    <s v="6340-SP34-001"/>
    <x v="1"/>
    <n v="1"/>
    <s v="c/u"/>
    <n v="87"/>
    <n v="87"/>
    <s v="6360-FP-3&quot;-C3-1013-N"/>
    <m/>
    <m/>
    <s v="Acero Carbono ASTM A36 o superior"/>
    <s v="4600027788-03630-000CA-00001 / 00002 / 00006"/>
    <m/>
  </r>
  <r>
    <n v="579"/>
    <x v="10"/>
    <s v="6340-SG01-040"/>
    <x v="10"/>
    <n v="3"/>
    <s v="c/u"/>
    <n v="1.41"/>
    <n v="4.2299999999999995"/>
    <s v="6340-FP-4&quot;-C5-1170-N"/>
    <m/>
    <m/>
    <s v="Acero Carbono ASTM A36 o superior"/>
    <s v="4600027788-03630-000CA-00001 / 00002 / 00006"/>
    <m/>
  </r>
  <r>
    <n v="580"/>
    <x v="11"/>
    <s v="6340-SZ01-040"/>
    <x v="10"/>
    <n v="3"/>
    <s v="c/u"/>
    <n v="3.1"/>
    <n v="9.3000000000000007"/>
    <s v="6340-FP-4&quot;-C5-1170-N"/>
    <m/>
    <m/>
    <s v="Acero Carbono ASTM A36 o superior"/>
    <s v="4600027788-03630-000CA-00001 / 00002 / 00006"/>
    <m/>
  </r>
  <r>
    <n v="581"/>
    <x v="0"/>
    <s v="6340-PU01-015"/>
    <x v="0"/>
    <n v="1"/>
    <s v="c/u"/>
    <n v="0.1"/>
    <n v="0.1"/>
    <s v="6340-FP-4&quot;-C5-1170-N"/>
    <m/>
    <m/>
    <s v="Acero Carbono ASTM A36 o superior"/>
    <s v="4600027788-03630-000CA-00001 / 00002 / 00006"/>
    <m/>
  </r>
  <r>
    <n v="582"/>
    <x v="1"/>
    <s v="6340-SP22-001"/>
    <x v="0"/>
    <n v="1"/>
    <s v="c/u"/>
    <n v="2"/>
    <n v="2"/>
    <s v="6340-FP-4&quot;-C5-1170-N"/>
    <m/>
    <m/>
    <s v="Acero Carbono ASTM A36 o superior"/>
    <s v="4600027788-03630-000CA-00001 / 00002 / 00006"/>
    <m/>
  </r>
  <r>
    <n v="583"/>
    <x v="0"/>
    <s v="6340-PU01-030"/>
    <x v="1"/>
    <n v="5"/>
    <s v="c/u"/>
    <n v="0.4"/>
    <n v="2"/>
    <s v="6340-FP-3&quot;-C3-1171-N"/>
    <m/>
    <m/>
    <s v="Acero Carbono ASTM A36 o superior"/>
    <s v="4600027788-03630-000CA-00001 / 00002 / 00006"/>
    <m/>
  </r>
  <r>
    <n v="584"/>
    <x v="10"/>
    <s v="6340-SG01-030"/>
    <x v="1"/>
    <n v="1"/>
    <s v="c/u"/>
    <n v="1.41"/>
    <n v="1.41"/>
    <s v="6340-FP-3&quot;-C3-1171-N"/>
    <m/>
    <m/>
    <s v="Acero Carbono ASTM A36 o superior"/>
    <s v="4600027788-03630-000CA-00001 / 00002 / 00006"/>
    <m/>
  </r>
  <r>
    <n v="585"/>
    <x v="4"/>
    <s v="6340-SP18-301"/>
    <x v="1"/>
    <n v="4"/>
    <s v="c/u"/>
    <n v="8.1"/>
    <n v="32.4"/>
    <s v="6340-FP-3&quot;-C3-1171-N"/>
    <m/>
    <m/>
    <s v="Acero Carbono ASTM A36 o superior"/>
    <s v="4600027788-03630-000CA-00001 / 00002 / 00006"/>
    <m/>
  </r>
  <r>
    <n v="586"/>
    <x v="14"/>
    <s v="6340-SP33-002"/>
    <x v="1"/>
    <n v="1"/>
    <s v="c/u"/>
    <n v="41"/>
    <n v="41"/>
    <s v="6340-FP-3&quot;-C3-1171-N"/>
    <m/>
    <m/>
    <s v="Acero Carbono ASTM A36 o superior"/>
    <s v="4600027788-03630-000CA-00001 / 00002 / 00006"/>
    <m/>
  </r>
  <r>
    <n v="587"/>
    <x v="11"/>
    <s v="6340-SZ01-030"/>
    <x v="1"/>
    <n v="1"/>
    <s v="c/u"/>
    <n v="3.1"/>
    <n v="3.1"/>
    <s v="6340-FP-3&quot;-C3-1171-N"/>
    <m/>
    <m/>
    <s v="Acero Carbono ASTM A36 o superior"/>
    <s v="4600027788-03630-000CA-00001 / 00002 / 00006"/>
    <m/>
  </r>
  <r>
    <n v="588"/>
    <x v="0"/>
    <s v="6340-PU01-015"/>
    <x v="0"/>
    <n v="1"/>
    <s v="c/u"/>
    <n v="0.1"/>
    <n v="0.1"/>
    <s v="6340-FP-3&quot;-C3-1171-N"/>
    <m/>
    <m/>
    <s v="Acero Carbono ASTM A36 o superior"/>
    <s v="4600027788-03630-000CA-00001 / 00002 / 00006"/>
    <m/>
  </r>
  <r>
    <n v="589"/>
    <x v="1"/>
    <s v="6340-SP22-001"/>
    <x v="0"/>
    <n v="1"/>
    <s v="c/u"/>
    <n v="2"/>
    <n v="2"/>
    <s v="6340-FP-3&quot;-C3-1171-N"/>
    <m/>
    <m/>
    <s v="Acero Carbono ASTM A36 o superior"/>
    <s v="4600027788-03630-000CA-00001 / 00002 / 00006"/>
    <m/>
  </r>
  <r>
    <n v="590"/>
    <x v="0"/>
    <s v="6340-PU01-030"/>
    <x v="1"/>
    <n v="17"/>
    <s v="c/u"/>
    <n v="0.4"/>
    <n v="6.8000000000000007"/>
    <s v="6340-FP-3&quot;-C3-1172-N"/>
    <m/>
    <m/>
    <s v="Acero Carbono ASTM A36 o superior"/>
    <s v="4600027788-03630-000CA-00001 / 00002 / 00006"/>
    <m/>
  </r>
  <r>
    <n v="591"/>
    <x v="0"/>
    <s v="6340-PU01-010"/>
    <x v="2"/>
    <n v="10"/>
    <s v="c/u"/>
    <n v="0.1"/>
    <n v="1"/>
    <s v="6340-FP-3&quot;-C3-1172-N"/>
    <m/>
    <m/>
    <s v="Acero Carbono ASTM A36 o superior"/>
    <s v="4600027788-03630-000CA-00001 / 00002 / 00006"/>
    <m/>
  </r>
  <r>
    <n v="592"/>
    <x v="0"/>
    <s v="6340-PU01-030"/>
    <x v="1"/>
    <n v="5"/>
    <s v="c/u"/>
    <n v="0.4"/>
    <n v="2"/>
    <s v="6340-FP-3&quot;-C3-1175-N"/>
    <m/>
    <m/>
    <s v="Acero Carbono ASTM A36 o superior"/>
    <s v="4600027788-03630-000CA-00001 / 00002 / 00006"/>
    <m/>
  </r>
  <r>
    <n v="593"/>
    <x v="10"/>
    <s v="6340-SG01-030"/>
    <x v="1"/>
    <n v="1"/>
    <s v="c/u"/>
    <n v="1.41"/>
    <n v="1.41"/>
    <s v="6340-FP-3&quot;-C3-1175-N"/>
    <m/>
    <m/>
    <s v="Acero Carbono ASTM A36 o superior"/>
    <s v="4600027788-03630-000CA-00001 / 00002 / 00006"/>
    <m/>
  </r>
  <r>
    <n v="594"/>
    <x v="6"/>
    <s v="6340-SP29-302"/>
    <x v="1"/>
    <n v="1"/>
    <s v="c/u"/>
    <n v="37"/>
    <n v="37"/>
    <s v="6340-FP-3&quot;-C3-1175-N"/>
    <m/>
    <m/>
    <s v="Acero Carbono ASTM A36 o superior"/>
    <s v="4600027788-03630-000CA-00001 / 00002 / 00006"/>
    <m/>
  </r>
  <r>
    <n v="595"/>
    <x v="11"/>
    <s v="6340-SZ01-030"/>
    <x v="1"/>
    <n v="1"/>
    <s v="c/u"/>
    <n v="3.1"/>
    <n v="3.1"/>
    <s v="6340-FP-3&quot;-C3-1175-N"/>
    <m/>
    <m/>
    <s v="Acero Carbono ASTM A36 o superior"/>
    <s v="4600027788-03630-000CA-00001 / 00002 / 00006"/>
    <m/>
  </r>
  <r>
    <n v="596"/>
    <x v="0"/>
    <s v="6340-PU01-030"/>
    <x v="1"/>
    <n v="17"/>
    <s v="c/u"/>
    <n v="0.4"/>
    <n v="6.8000000000000007"/>
    <s v="6340-FP-3&quot;-C3-1176-N"/>
    <m/>
    <m/>
    <s v="Acero Carbono ASTM A36 o superior"/>
    <s v="4600027788-03630-000CA-00001 / 00002 / 00006"/>
    <m/>
  </r>
  <r>
    <n v="597"/>
    <x v="3"/>
    <s v="6340-SP02-402"/>
    <x v="1"/>
    <n v="5"/>
    <s v="c/u"/>
    <n v="17"/>
    <n v="85"/>
    <s v="6340-FP-3&quot;-C3-1176-N"/>
    <m/>
    <m/>
    <s v="Acero Carbono ASTM A36 o superior"/>
    <s v="4600027788-03630-000CA-00001 / 00002 / 00006"/>
    <m/>
  </r>
  <r>
    <n v="598"/>
    <x v="0"/>
    <s v="6340-PU01-010"/>
    <x v="2"/>
    <n v="20"/>
    <s v="c/u"/>
    <n v="0.1"/>
    <n v="2"/>
    <s v="6340-FP-3&quot;-C3-1176-N"/>
    <m/>
    <m/>
    <s v="Acero Carbono ASTM A36 o superior"/>
    <s v="4600027788-03630-000CA-00001 / 00002 / 00006"/>
    <m/>
  </r>
  <r>
    <n v="599"/>
    <x v="0"/>
    <s v="6340-PU01-015"/>
    <x v="0"/>
    <n v="1"/>
    <s v="c/u"/>
    <n v="0.1"/>
    <n v="0.1"/>
    <s v="6340-FP-4&quot;-C5-1170-N"/>
    <m/>
    <m/>
    <s v="Acero Carbono ASTM A36 o superior"/>
    <s v="4600027788-03630-000CA-00001 / 00002 / 0000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33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ulgadas" colHeaderCaption="Tipo de soportes">
  <location ref="O2:P15" firstHeaderRow="1" firstDataRow="1" firstDataCol="1"/>
  <pivotFields count="14">
    <pivotField showAll="0"/>
    <pivotField showAll="0"/>
    <pivotField showAll="0"/>
    <pivotField axis="axisRow" showAll="0">
      <items count="14">
        <item x="3"/>
        <item x="2"/>
        <item x="4"/>
        <item x="0"/>
        <item x="5"/>
        <item x="1"/>
        <item x="10"/>
        <item x="11"/>
        <item x="9"/>
        <item x="6"/>
        <item x="7"/>
        <item x="8"/>
        <item m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Cant." fld="4" baseField="0" baseItem="0"/>
  </dataFields>
  <formats count="19">
    <format dxfId="166">
      <pivotArea collapsedLevelsAreSubtotals="1" fieldPosition="0">
        <references count="1">
          <reference field="3" count="0"/>
        </references>
      </pivotArea>
    </format>
    <format dxfId="167">
      <pivotArea dataOnly="0" fieldPosition="0">
        <references count="1">
          <reference field="3" count="0"/>
        </references>
      </pivotArea>
    </format>
    <format dxfId="168">
      <pivotArea dataOnly="0" labelOnly="1" grandCol="1" outline="0" fieldPosition="0"/>
    </format>
    <format dxfId="169">
      <pivotArea outline="0" collapsedLevelsAreSubtotals="1" fieldPosition="0"/>
    </format>
    <format dxfId="170">
      <pivotArea field="3" type="button" dataOnly="0" labelOnly="1" outline="0" axis="axisRow" fieldPosition="0"/>
    </format>
    <format dxfId="171">
      <pivotArea dataOnly="0" labelOnly="1" fieldPosition="0">
        <references count="1">
          <reference field="3" count="0"/>
        </references>
      </pivotArea>
    </format>
    <format dxfId="172">
      <pivotArea dataOnly="0" labelOnly="1" grandRow="1" outline="0" fieldPosition="0"/>
    </format>
    <format dxfId="173">
      <pivotArea dataOnly="0" labelOnly="1" grandCol="1" outline="0" fieldPosition="0"/>
    </format>
    <format dxfId="174">
      <pivotArea outline="0" collapsedLevelsAreSubtotals="1" fieldPosition="0"/>
    </format>
    <format dxfId="175">
      <pivotArea field="3" type="button" dataOnly="0" labelOnly="1" outline="0" axis="axisRow" fieldPosition="0"/>
    </format>
    <format dxfId="176">
      <pivotArea dataOnly="0" labelOnly="1" fieldPosition="0">
        <references count="1">
          <reference field="3" count="0"/>
        </references>
      </pivotArea>
    </format>
    <format dxfId="177">
      <pivotArea dataOnly="0" labelOnly="1" grandRow="1" outline="0" fieldPosition="0"/>
    </format>
    <format dxfId="178">
      <pivotArea dataOnly="0" labelOnly="1" grandCol="1" outline="0" fieldPosition="0"/>
    </format>
    <format dxfId="179">
      <pivotArea grandRow="1" outline="0" collapsedLevelsAreSubtotals="1" fieldPosition="0"/>
    </format>
    <format dxfId="180">
      <pivotArea dataOnly="0" labelOnly="1" grandRow="1" outline="0" fieldPosition="0"/>
    </format>
    <format dxfId="181">
      <pivotArea grandRow="1" outline="0" collapsedLevelsAreSubtotals="1" fieldPosition="0"/>
    </format>
    <format dxfId="182">
      <pivotArea dataOnly="0" labelOnly="1" grandRow="1" outline="0" fieldPosition="0"/>
    </format>
    <format dxfId="183">
      <pivotArea grandRow="1" outline="0" collapsedLevelsAreSubtotals="1" fieldPosition="0"/>
    </format>
    <format dxfId="18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2" cacheId="33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76:AG89" firstHeaderRow="1" firstDataRow="2" firstDataCol="1"/>
  <pivotFields count="15">
    <pivotField showAll="0"/>
    <pivotField axis="axisCol" showAll="0">
      <items count="15">
        <item x="2"/>
        <item x="1"/>
        <item x="5"/>
        <item x="9"/>
        <item x="3"/>
        <item x="8"/>
        <item x="7"/>
        <item x="6"/>
        <item x="10"/>
        <item x="13"/>
        <item x="4"/>
        <item x="0"/>
        <item x="12"/>
        <item x="11"/>
        <item t="default"/>
      </items>
    </pivotField>
    <pivotField dataField="1" showAll="0"/>
    <pivotField showAll="0"/>
    <pivotField showAll="0"/>
    <pivotField axis="axisRow" showAll="0">
      <items count="12">
        <item x="7"/>
        <item x="5"/>
        <item x="1"/>
        <item x="0"/>
        <item x="3"/>
        <item x="2"/>
        <item x="8"/>
        <item x="4"/>
        <item x="6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uenta de Codigo" fld="2" subtotal="count" baseField="0" baseItem="0"/>
  </dataFields>
  <formats count="12">
    <format dxfId="154">
      <pivotArea collapsedLevelsAreSubtotals="1" fieldPosition="0">
        <references count="1">
          <reference field="5" count="0"/>
        </references>
      </pivotArea>
    </format>
    <format dxfId="155">
      <pivotArea dataOnly="0" labelOnly="1" fieldPosition="0">
        <references count="1">
          <reference field="5" count="0"/>
        </references>
      </pivotArea>
    </format>
    <format dxfId="156">
      <pivotArea type="origin" dataOnly="0" labelOnly="1" outline="0" fieldPosition="0"/>
    </format>
    <format dxfId="157">
      <pivotArea field="1" type="button" dataOnly="0" labelOnly="1" outline="0" axis="axisCol" fieldPosition="0"/>
    </format>
    <format dxfId="158">
      <pivotArea field="5" type="button" dataOnly="0" labelOnly="1" outline="0" axis="axisRow" fieldPosition="0"/>
    </format>
    <format dxfId="159">
      <pivotArea dataOnly="0" labelOnly="1" fieldPosition="0">
        <references count="1">
          <reference field="1" count="1">
            <x v="0"/>
          </reference>
        </references>
      </pivotArea>
    </format>
    <format dxfId="160">
      <pivotArea dataOnly="0" labelOnly="1" fieldPosition="0">
        <references count="1">
          <reference field="1" count="1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61">
      <pivotArea dataOnly="0" labelOnly="1" grandCol="1" outline="0" fieldPosition="0"/>
    </format>
    <format dxfId="162">
      <pivotArea dataOnly="0" fieldPosition="0">
        <references count="1">
          <reference field="5" count="0"/>
        </references>
      </pivotArea>
    </format>
    <format dxfId="163">
      <pivotArea dataOnly="0" fieldPosition="0">
        <references count="1">
          <reference field="5" count="0"/>
        </references>
      </pivotArea>
    </format>
    <format dxfId="164">
      <pivotArea dataOnly="0" labelOnly="1" fieldPosition="0">
        <references count="1">
          <reference field="5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65">
      <pivotArea dataOnly="0" labelOnly="1" fieldPosition="0">
        <references count="1">
          <reference field="5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1" cacheId="33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5:AA11" firstHeaderRow="1" firstDataRow="2" firstDataCol="1"/>
  <pivotFields count="15">
    <pivotField showAll="0"/>
    <pivotField axis="axisCol" showAll="0">
      <items count="9">
        <item x="7"/>
        <item x="2"/>
        <item x="1"/>
        <item x="3"/>
        <item x="4"/>
        <item x="0"/>
        <item x="6"/>
        <item x="5"/>
        <item t="default"/>
      </items>
    </pivotField>
    <pivotField dataFiel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uenta de Codigo" fld="2" subtotal="count" baseField="0" baseItem="0"/>
  </dataFields>
  <formats count="11">
    <format dxfId="143">
      <pivotArea outline="0" collapsedLevelsAreSubtotals="1" fieldPosition="0"/>
    </format>
    <format dxfId="144">
      <pivotArea field="5" type="button" dataOnly="0" labelOnly="1" outline="0" axis="axisRow" fieldPosition="0"/>
    </format>
    <format dxfId="145">
      <pivotArea dataOnly="0" labelOnly="1" fieldPosition="0">
        <references count="1">
          <reference field="5" count="0"/>
        </references>
      </pivotArea>
    </format>
    <format dxfId="146">
      <pivotArea dataOnly="0" labelOnly="1" grandRow="1" outline="0" fieldPosition="0"/>
    </format>
    <format dxfId="147">
      <pivotArea dataOnly="0" labelOnly="1" fieldPosition="0">
        <references count="1">
          <reference field="1" count="0"/>
        </references>
      </pivotArea>
    </format>
    <format dxfId="148">
      <pivotArea dataOnly="0" labelOnly="1" grandCol="1" outline="0" fieldPosition="0"/>
    </format>
    <format dxfId="149">
      <pivotArea type="origin" dataOnly="0" labelOnly="1" outline="0" fieldPosition="0"/>
    </format>
    <format dxfId="150">
      <pivotArea field="1" type="button" dataOnly="0" labelOnly="1" outline="0" axis="axisCol" fieldPosition="0"/>
    </format>
    <format dxfId="151">
      <pivotArea collapsedLevelsAreSubtotals="1" fieldPosition="0">
        <references count="1">
          <reference field="5" count="0"/>
        </references>
      </pivotArea>
    </format>
    <format dxfId="152">
      <pivotArea dataOnly="0" labelOnly="1" fieldPosition="0">
        <references count="1">
          <reference field="1" count="0"/>
        </references>
      </pivotArea>
    </format>
    <format dxfId="15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TablaDinámica1" cacheId="33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T43:BC49" firstHeaderRow="1" firstDataRow="2" firstDataCol="1"/>
  <pivotFields count="15">
    <pivotField showAll="0"/>
    <pivotField axis="axisCol" showAll="0">
      <items count="9">
        <item x="7"/>
        <item x="2"/>
        <item x="1"/>
        <item x="3"/>
        <item x="4"/>
        <item x="0"/>
        <item x="6"/>
        <item x="5"/>
        <item t="default"/>
      </items>
    </pivotField>
    <pivotField dataFiel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uenta de Codigo" fld="2" subtotal="count" baseField="0" baseItem="0"/>
  </dataFields>
  <formats count="41">
    <format dxfId="102">
      <pivotArea outline="0" collapsedLevelsAreSubtotals="1" fieldPosition="0"/>
    </format>
    <format dxfId="103">
      <pivotArea field="5" type="button" dataOnly="0" labelOnly="1" outline="0" axis="axisRow" fieldPosition="0"/>
    </format>
    <format dxfId="104">
      <pivotArea dataOnly="0" labelOnly="1" fieldPosition="0">
        <references count="1">
          <reference field="5" count="0"/>
        </references>
      </pivotArea>
    </format>
    <format dxfId="105">
      <pivotArea dataOnly="0" labelOnly="1" grandRow="1" outline="0" fieldPosition="0"/>
    </format>
    <format dxfId="106">
      <pivotArea dataOnly="0" labelOnly="1" fieldPosition="0">
        <references count="1">
          <reference field="1" count="0"/>
        </references>
      </pivotArea>
    </format>
    <format dxfId="107">
      <pivotArea dataOnly="0" labelOnly="1" grandCol="1" outline="0" fieldPosition="0"/>
    </format>
    <format dxfId="108">
      <pivotArea type="origin" dataOnly="0" labelOnly="1" outline="0" fieldPosition="0"/>
    </format>
    <format dxfId="109">
      <pivotArea field="1" type="button" dataOnly="0" labelOnly="1" outline="0" axis="axisCol" fieldPosition="0"/>
    </format>
    <format dxfId="110">
      <pivotArea collapsedLevelsAreSubtotals="1" fieldPosition="0">
        <references count="1">
          <reference field="5" count="0"/>
        </references>
      </pivotArea>
    </format>
    <format dxfId="111">
      <pivotArea dataOnly="0" labelOnly="1" fieldPosition="0">
        <references count="1">
          <reference field="1" count="0"/>
        </references>
      </pivotArea>
    </format>
    <format dxfId="112">
      <pivotArea dataOnly="0" labelOnly="1" grandCol="1" outline="0" fieldPosition="0"/>
    </format>
    <format dxfId="113">
      <pivotArea type="all" dataOnly="0" outline="0" fieldPosition="0"/>
    </format>
    <format dxfId="114">
      <pivotArea outline="0" collapsedLevelsAreSubtotals="1" fieldPosition="0"/>
    </format>
    <format dxfId="115">
      <pivotArea type="origin" dataOnly="0" labelOnly="1" outline="0" fieldPosition="0"/>
    </format>
    <format dxfId="116">
      <pivotArea field="1" type="button" dataOnly="0" labelOnly="1" outline="0" axis="axisCol" fieldPosition="0"/>
    </format>
    <format dxfId="117">
      <pivotArea type="topRight" dataOnly="0" labelOnly="1" outline="0" fieldPosition="0"/>
    </format>
    <format dxfId="118">
      <pivotArea field="5" type="button" dataOnly="0" labelOnly="1" outline="0" axis="axisRow" fieldPosition="0"/>
    </format>
    <format dxfId="119">
      <pivotArea dataOnly="0" labelOnly="1" fieldPosition="0">
        <references count="1">
          <reference field="5" count="0"/>
        </references>
      </pivotArea>
    </format>
    <format dxfId="120">
      <pivotArea dataOnly="0" labelOnly="1" grandRow="1" outline="0" fieldPosition="0"/>
    </format>
    <format dxfId="121">
      <pivotArea dataOnly="0" labelOnly="1" fieldPosition="0">
        <references count="1">
          <reference field="1" count="0"/>
        </references>
      </pivotArea>
    </format>
    <format dxfId="122">
      <pivotArea dataOnly="0" labelOnly="1" grandCol="1" outline="0" fieldPosition="0"/>
    </format>
    <format dxfId="123">
      <pivotArea type="all" dataOnly="0" outline="0" fieldPosition="0"/>
    </format>
    <format dxfId="124">
      <pivotArea outline="0" collapsedLevelsAreSubtotals="1" fieldPosition="0"/>
    </format>
    <format dxfId="125">
      <pivotArea type="origin" dataOnly="0" labelOnly="1" outline="0" fieldPosition="0"/>
    </format>
    <format dxfId="126">
      <pivotArea field="1" type="button" dataOnly="0" labelOnly="1" outline="0" axis="axisCol" fieldPosition="0"/>
    </format>
    <format dxfId="127">
      <pivotArea type="topRight" dataOnly="0" labelOnly="1" outline="0" fieldPosition="0"/>
    </format>
    <format dxfId="128">
      <pivotArea field="5" type="button" dataOnly="0" labelOnly="1" outline="0" axis="axisRow" fieldPosition="0"/>
    </format>
    <format dxfId="129">
      <pivotArea dataOnly="0" labelOnly="1" fieldPosition="0">
        <references count="1">
          <reference field="5" count="0"/>
        </references>
      </pivotArea>
    </format>
    <format dxfId="130">
      <pivotArea dataOnly="0" labelOnly="1" grandRow="1" outline="0" fieldPosition="0"/>
    </format>
    <format dxfId="131">
      <pivotArea dataOnly="0" labelOnly="1" fieldPosition="0">
        <references count="1">
          <reference field="1" count="0"/>
        </references>
      </pivotArea>
    </format>
    <format dxfId="132">
      <pivotArea dataOnly="0" labelOnly="1" grandCol="1" outline="0" fieldPosition="0"/>
    </format>
    <format dxfId="133">
      <pivotArea type="all" dataOnly="0" outline="0" fieldPosition="0"/>
    </format>
    <format dxfId="134">
      <pivotArea outline="0" collapsedLevelsAreSubtotals="1" fieldPosition="0"/>
    </format>
    <format dxfId="135">
      <pivotArea type="origin" dataOnly="0" labelOnly="1" outline="0" fieldPosition="0"/>
    </format>
    <format dxfId="136">
      <pivotArea field="1" type="button" dataOnly="0" labelOnly="1" outline="0" axis="axisCol" fieldPosition="0"/>
    </format>
    <format dxfId="137">
      <pivotArea type="topRight" dataOnly="0" labelOnly="1" outline="0" fieldPosition="0"/>
    </format>
    <format dxfId="138">
      <pivotArea field="5" type="button" dataOnly="0" labelOnly="1" outline="0" axis="axisRow" fieldPosition="0"/>
    </format>
    <format dxfId="139">
      <pivotArea dataOnly="0" labelOnly="1" fieldPosition="0">
        <references count="1">
          <reference field="5" count="0"/>
        </references>
      </pivotArea>
    </format>
    <format dxfId="140">
      <pivotArea dataOnly="0" labelOnly="1" grandRow="1" outline="0" fieldPosition="0"/>
    </format>
    <format dxfId="141">
      <pivotArea dataOnly="0" labelOnly="1" fieldPosition="0">
        <references count="1">
          <reference field="1" count="0"/>
        </references>
      </pivotArea>
    </format>
    <format dxfId="14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4000000}" name="TablaDinámica2" cacheId="33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4:AG17" firstHeaderRow="1" firstDataRow="2" firstDataCol="1"/>
  <pivotFields count="15">
    <pivotField showAll="0"/>
    <pivotField axis="axisCol" showAll="0">
      <items count="15">
        <item x="2"/>
        <item x="1"/>
        <item x="5"/>
        <item x="9"/>
        <item x="3"/>
        <item x="8"/>
        <item x="7"/>
        <item x="6"/>
        <item x="10"/>
        <item x="13"/>
        <item x="4"/>
        <item x="0"/>
        <item x="12"/>
        <item x="11"/>
        <item t="default"/>
      </items>
    </pivotField>
    <pivotField dataField="1" showAll="0"/>
    <pivotField showAll="0"/>
    <pivotField showAll="0"/>
    <pivotField axis="axisRow" showAll="0">
      <items count="12">
        <item x="7"/>
        <item x="5"/>
        <item x="1"/>
        <item x="0"/>
        <item x="3"/>
        <item x="2"/>
        <item x="8"/>
        <item x="4"/>
        <item x="6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uenta de Codigo" fld="2" subtotal="count" baseField="0" baseItem="0"/>
  </dataFields>
  <formats count="32">
    <format dxfId="70">
      <pivotArea collapsedLevelsAreSubtotals="1" fieldPosition="0">
        <references count="1">
          <reference field="5" count="0"/>
        </references>
      </pivotArea>
    </format>
    <format dxfId="71">
      <pivotArea dataOnly="0" labelOnly="1" fieldPosition="0">
        <references count="1">
          <reference field="5" count="0"/>
        </references>
      </pivotArea>
    </format>
    <format dxfId="72">
      <pivotArea type="origin" dataOnly="0" labelOnly="1" outline="0" fieldPosition="0"/>
    </format>
    <format dxfId="73">
      <pivotArea field="1" type="button" dataOnly="0" labelOnly="1" outline="0" axis="axisCol" fieldPosition="0"/>
    </format>
    <format dxfId="74">
      <pivotArea field="5" type="button" dataOnly="0" labelOnly="1" outline="0" axis="axisRow" fieldPosition="0"/>
    </format>
    <format dxfId="75">
      <pivotArea dataOnly="0" labelOnly="1" fieldPosition="0">
        <references count="1">
          <reference field="1" count="1">
            <x v="0"/>
          </reference>
        </references>
      </pivotArea>
    </format>
    <format dxfId="76">
      <pivotArea dataOnly="0" labelOnly="1" fieldPosition="0">
        <references count="1">
          <reference field="1" count="1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77">
      <pivotArea dataOnly="0" labelOnly="1" grandCol="1" outline="0" fieldPosition="0"/>
    </format>
    <format dxfId="78">
      <pivotArea dataOnly="0" fieldPosition="0">
        <references count="1">
          <reference field="5" count="0"/>
        </references>
      </pivotArea>
    </format>
    <format dxfId="79">
      <pivotArea dataOnly="0" fieldPosition="0">
        <references count="1">
          <reference field="5" count="0"/>
        </references>
      </pivotArea>
    </format>
    <format dxfId="80">
      <pivotArea dataOnly="0" labelOnly="1" fieldPosition="0">
        <references count="1">
          <reference field="5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81">
      <pivotArea dataOnly="0" labelOnly="1" fieldPosition="0">
        <references count="1">
          <reference field="5" count="1">
            <x v="10"/>
          </reference>
        </references>
      </pivotArea>
    </format>
    <format dxfId="82">
      <pivotArea type="all" dataOnly="0" outline="0" fieldPosition="0"/>
    </format>
    <format dxfId="83">
      <pivotArea outline="0" collapsedLevelsAreSubtotals="1" fieldPosition="0"/>
    </format>
    <format dxfId="84">
      <pivotArea type="origin" dataOnly="0" labelOnly="1" outline="0" fieldPosition="0"/>
    </format>
    <format dxfId="85">
      <pivotArea field="1" type="button" dataOnly="0" labelOnly="1" outline="0" axis="axisCol" fieldPosition="0"/>
    </format>
    <format dxfId="86">
      <pivotArea type="topRight" dataOnly="0" labelOnly="1" outline="0" fieldPosition="0"/>
    </format>
    <format dxfId="87">
      <pivotArea field="5" type="button" dataOnly="0" labelOnly="1" outline="0" axis="axisRow" fieldPosition="0"/>
    </format>
    <format dxfId="88">
      <pivotArea dataOnly="0" labelOnly="1" fieldPosition="0">
        <references count="1">
          <reference field="5" count="0"/>
        </references>
      </pivotArea>
    </format>
    <format dxfId="89">
      <pivotArea dataOnly="0" labelOnly="1" grandRow="1" outline="0" fieldPosition="0"/>
    </format>
    <format dxfId="90">
      <pivotArea dataOnly="0" labelOnly="1" fieldPosition="0">
        <references count="1">
          <reference field="1" count="0"/>
        </references>
      </pivotArea>
    </format>
    <format dxfId="91">
      <pivotArea dataOnly="0" labelOnly="1" grandCol="1" outline="0" fieldPosition="0"/>
    </format>
    <format dxfId="92">
      <pivotArea type="all" dataOnly="0" outline="0" fieldPosition="0"/>
    </format>
    <format dxfId="93">
      <pivotArea outline="0" collapsedLevelsAreSubtotals="1" fieldPosition="0"/>
    </format>
    <format dxfId="94">
      <pivotArea type="origin" dataOnly="0" labelOnly="1" outline="0" fieldPosition="0"/>
    </format>
    <format dxfId="95">
      <pivotArea field="1" type="button" dataOnly="0" labelOnly="1" outline="0" axis="axisCol" fieldPosition="0"/>
    </format>
    <format dxfId="96">
      <pivotArea type="topRight" dataOnly="0" labelOnly="1" outline="0" fieldPosition="0"/>
    </format>
    <format dxfId="97">
      <pivotArea field="5" type="button" dataOnly="0" labelOnly="1" outline="0" axis="axisRow" fieldPosition="0"/>
    </format>
    <format dxfId="98">
      <pivotArea dataOnly="0" labelOnly="1" fieldPosition="0">
        <references count="1">
          <reference field="5" count="0"/>
        </references>
      </pivotArea>
    </format>
    <format dxfId="99">
      <pivotArea dataOnly="0" labelOnly="1" grandRow="1" outline="0" fieldPosition="0"/>
    </format>
    <format dxfId="100">
      <pivotArea dataOnly="0" labelOnly="1" fieldPosition="0">
        <references count="1">
          <reference field="1" count="0"/>
        </references>
      </pivotArea>
    </format>
    <format dxfId="10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5000000}" name="TablaDinámica1" cacheId="33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ulgadas" colHeaderCaption="Tipo de soportes">
  <location ref="Q7:AV21" firstHeaderRow="1" firstDataRow="2" firstDataCol="1"/>
  <pivotFields count="14">
    <pivotField showAll="0"/>
    <pivotField axis="axisCol" showAll="0">
      <items count="31">
        <item x="0"/>
        <item x="26"/>
        <item x="10"/>
        <item x="8"/>
        <item x="15"/>
        <item x="16"/>
        <item x="3"/>
        <item x="24"/>
        <item x="25"/>
        <item x="12"/>
        <item x="4"/>
        <item x="1"/>
        <item x="22"/>
        <item x="9"/>
        <item x="29"/>
        <item x="13"/>
        <item x="6"/>
        <item x="5"/>
        <item x="28"/>
        <item x="14"/>
        <item x="20"/>
        <item x="7"/>
        <item x="2"/>
        <item x="21"/>
        <item x="19"/>
        <item x="23"/>
        <item x="27"/>
        <item x="17"/>
        <item x="11"/>
        <item x="18"/>
        <item t="default"/>
      </items>
    </pivotField>
    <pivotField showAll="0"/>
    <pivotField axis="axisRow" showAll="0">
      <items count="14">
        <item x="3"/>
        <item x="2"/>
        <item x="4"/>
        <item x="0"/>
        <item x="5"/>
        <item x="1"/>
        <item x="10"/>
        <item x="11"/>
        <item x="9"/>
        <item x="6"/>
        <item x="7"/>
        <item x="8"/>
        <item m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a de Cant." fld="4" baseField="0" baseItem="0"/>
  </dataFields>
  <formats count="49">
    <format dxfId="21">
      <pivotArea dataOnly="0" labelOnly="1" grandCol="1" outline="0" fieldPosition="0"/>
    </format>
    <format dxfId="22">
      <pivotArea outline="0" collapsedLevelsAreSubtotals="1" fieldPosition="0"/>
    </format>
    <format dxfId="23">
      <pivotArea field="3" type="button" dataOnly="0" labelOnly="1" outline="0" axis="axisRow" fieldPosition="0"/>
    </format>
    <format dxfId="24">
      <pivotArea dataOnly="0" labelOnly="1" grandRow="1" outline="0" fieldPosition="0"/>
    </format>
    <format dxfId="25">
      <pivotArea dataOnly="0" labelOnly="1" grandCol="1" outline="0" fieldPosition="0"/>
    </format>
    <format dxfId="26">
      <pivotArea outline="0" collapsedLevelsAreSubtotals="1" fieldPosition="0"/>
    </format>
    <format dxfId="27">
      <pivotArea field="3" type="button" dataOnly="0" labelOnly="1" outline="0" axis="axisRow" fieldPosition="0"/>
    </format>
    <format dxfId="28">
      <pivotArea dataOnly="0" labelOnly="1" grandRow="1" outline="0" fieldPosition="0"/>
    </format>
    <format dxfId="29">
      <pivotArea dataOnly="0" labelOnly="1" grandCol="1" outline="0" fieldPosition="0"/>
    </format>
    <format dxfId="30">
      <pivotArea grandRow="1" outline="0" collapsedLevelsAreSubtotals="1" fieldPosition="0"/>
    </format>
    <format dxfId="31">
      <pivotArea dataOnly="0" labelOnly="1" grandRow="1" outline="0" fieldPosition="0"/>
    </format>
    <format dxfId="32">
      <pivotArea grandRow="1" outline="0" collapsedLevelsAreSubtotals="1" fieldPosition="0"/>
    </format>
    <format dxfId="33">
      <pivotArea dataOnly="0" labelOnly="1" grandRow="1" outline="0" fieldPosition="0"/>
    </format>
    <format dxfId="34">
      <pivotArea grandRow="1" outline="0" collapsedLevelsAreSubtotals="1" fieldPosition="0"/>
    </format>
    <format dxfId="35">
      <pivotArea dataOnly="0" labelOnly="1" grandRow="1" outline="0" fieldPosition="0"/>
    </format>
    <format dxfId="36">
      <pivotArea grandRow="1" grandCol="1" outline="0" collapsedLevelsAreSubtotals="1" fieldPosition="0"/>
    </format>
    <format dxfId="37">
      <pivotArea grandRow="1" outline="0" collapsedLevelsAreSubtotals="1" fieldPosition="0"/>
    </format>
    <format dxfId="38">
      <pivotArea dataOnly="0" labelOnly="1" grandRow="1" outline="0" fieldPosition="0"/>
    </format>
    <format dxfId="39">
      <pivotArea collapsedLevelsAreSubtotals="1" fieldPosition="0">
        <references count="1">
          <reference field="3" count="0"/>
        </references>
      </pivotArea>
    </format>
    <format dxfId="40">
      <pivotArea dataOnly="0" labelOnly="1" fieldPosition="0">
        <references count="1">
          <reference field="3" count="0"/>
        </references>
      </pivotArea>
    </format>
    <format dxfId="41">
      <pivotArea collapsedLevelsAreSubtotals="1" fieldPosition="0">
        <references count="1">
          <reference field="3" count="0"/>
        </references>
      </pivotArea>
    </format>
    <format dxfId="42">
      <pivotArea dataOnly="0" labelOnly="1" fieldPosition="0">
        <references count="1">
          <reference field="3" count="0"/>
        </references>
      </pivotArea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type="origin" dataOnly="0" labelOnly="1" outline="0" fieldPosition="0"/>
    </format>
    <format dxfId="46">
      <pivotArea field="1" type="button" dataOnly="0" labelOnly="1" outline="0" axis="axisCol" fieldPosition="0"/>
    </format>
    <format dxfId="47">
      <pivotArea type="topRight" dataOnly="0" labelOnly="1" outline="0" fieldPosition="0"/>
    </format>
    <format dxfId="48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50">
      <pivotArea dataOnly="0" labelOnly="1" grandRow="1" outline="0" fieldPosition="0"/>
    </format>
    <format dxfId="51">
      <pivotArea dataOnly="0" labelOnly="1" fieldPosition="0">
        <references count="1">
          <reference field="1" count="0"/>
        </references>
      </pivotArea>
    </format>
    <format dxfId="52">
      <pivotArea dataOnly="0" labelOnly="1" grandCol="1" outline="0" fieldPosition="0"/>
    </format>
    <format dxfId="53">
      <pivotArea type="all" dataOnly="0" outline="0" fieldPosition="0"/>
    </format>
    <format dxfId="54">
      <pivotArea outline="0" collapsedLevelsAreSubtotals="1" fieldPosition="0"/>
    </format>
    <format dxfId="55">
      <pivotArea type="origin" dataOnly="0" labelOnly="1" outline="0" fieldPosition="0"/>
    </format>
    <format dxfId="56">
      <pivotArea field="1" type="button" dataOnly="0" labelOnly="1" outline="0" axis="axisCol" fieldPosition="0"/>
    </format>
    <format dxfId="57">
      <pivotArea type="topRight" dataOnly="0" labelOnly="1" outline="0" fieldPosition="0"/>
    </format>
    <format dxfId="58">
      <pivotArea field="3" type="button" dataOnly="0" labelOnly="1" outline="0" axis="axisRow" fieldPosition="0"/>
    </format>
    <format dxfId="59">
      <pivotArea dataOnly="0" labelOnly="1" fieldPosition="0">
        <references count="1">
          <reference field="3" count="0"/>
        </references>
      </pivotArea>
    </format>
    <format dxfId="60">
      <pivotArea dataOnly="0" labelOnly="1" grandRow="1" outline="0" fieldPosition="0"/>
    </format>
    <format dxfId="61">
      <pivotArea dataOnly="0" labelOnly="1" fieldPosition="0">
        <references count="1">
          <reference field="1" count="0"/>
        </references>
      </pivotArea>
    </format>
    <format dxfId="62">
      <pivotArea dataOnly="0" labelOnly="1" grandCol="1" outline="0" fieldPosition="0"/>
    </format>
    <format dxfId="63">
      <pivotArea collapsedLevelsAreSubtotals="1" fieldPosition="0">
        <references count="2">
          <reference field="1" count="1" selected="0">
            <x v="24"/>
          </reference>
          <reference field="3" count="1">
            <x v="10"/>
          </reference>
        </references>
      </pivotArea>
    </format>
    <format dxfId="64">
      <pivotArea field="3" type="button" dataOnly="0" labelOnly="1" outline="0" axis="axisRow" fieldPosition="0"/>
    </format>
    <format dxfId="65">
      <pivotArea dataOnly="0" labelOnly="1" fieldPosition="0">
        <references count="1">
          <reference field="1" count="0"/>
        </references>
      </pivotArea>
    </format>
    <format dxfId="66">
      <pivotArea dataOnly="0" labelOnly="1" grandCol="1" outline="0" fieldPosition="0"/>
    </format>
    <format dxfId="67">
      <pivotArea field="3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6.xm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1:BF496"/>
  <sheetViews>
    <sheetView zoomScale="85" zoomScaleNormal="85" workbookViewId="0">
      <pane ySplit="5" topLeftCell="A104" activePane="bottomLeft" state="frozen"/>
      <selection pane="bottomLeft" activeCell="K36" sqref="K36"/>
    </sheetView>
  </sheetViews>
  <sheetFormatPr defaultColWidth="11.5703125" defaultRowHeight="13.15"/>
  <cols>
    <col min="1" max="1" width="3.5703125" style="26" customWidth="1"/>
    <col min="2" max="2" width="7.7109375" style="20" customWidth="1"/>
    <col min="3" max="3" width="13.28515625" style="20" customWidth="1"/>
    <col min="4" max="4" width="12.7109375" style="20" customWidth="1"/>
    <col min="5" max="5" width="28" style="20" customWidth="1"/>
    <col min="6" max="6" width="15.5703125" style="20" customWidth="1"/>
    <col min="7" max="7" width="31.5703125" style="20" hidden="1" customWidth="1"/>
    <col min="8" max="8" width="10.7109375" style="20" hidden="1" customWidth="1"/>
    <col min="9" max="9" width="39.7109375" style="20" bestFit="1" customWidth="1"/>
    <col min="10" max="10" width="8.5703125" style="20" customWidth="1"/>
    <col min="11" max="11" width="24.7109375" style="20" bestFit="1" customWidth="1"/>
    <col min="12" max="12" width="14.7109375" style="20" customWidth="1"/>
    <col min="13" max="15" width="9.7109375" style="20" customWidth="1"/>
    <col min="16" max="16" width="8.5703125" style="20" customWidth="1"/>
    <col min="17" max="17" width="100.7109375" style="20" customWidth="1"/>
    <col min="18" max="18" width="14.7109375" style="20" customWidth="1"/>
    <col min="19" max="19" width="15.7109375" style="20" customWidth="1"/>
    <col min="20" max="20" width="38.5703125" style="20" customWidth="1"/>
    <col min="21" max="21" width="53" style="20" customWidth="1"/>
    <col min="22" max="22" width="31.28515625" style="20" customWidth="1"/>
    <col min="23" max="23" width="14.42578125" style="20" customWidth="1"/>
    <col min="24" max="24" width="10.5703125" style="20" customWidth="1"/>
    <col min="25" max="26" width="21.7109375" style="20" customWidth="1"/>
    <col min="27" max="27" width="22.28515625" style="20" customWidth="1"/>
    <col min="28" max="28" width="20.28515625" style="20" customWidth="1"/>
    <col min="29" max="29" width="16.7109375" style="162" customWidth="1"/>
    <col min="30" max="30" width="20.7109375" style="162" bestFit="1" customWidth="1"/>
    <col min="31" max="31" width="22.7109375" style="162" bestFit="1" customWidth="1"/>
    <col min="32" max="32" width="16.28515625" style="20" customWidth="1"/>
    <col min="33" max="33" width="15.7109375" style="20" bestFit="1" customWidth="1"/>
    <col min="34" max="34" width="16.42578125" style="20" bestFit="1" customWidth="1"/>
    <col min="35" max="35" width="17" style="20" bestFit="1" customWidth="1"/>
    <col min="36" max="36" width="17.42578125" style="20" bestFit="1" customWidth="1"/>
    <col min="37" max="37" width="19.28515625" style="20" bestFit="1" customWidth="1"/>
    <col min="38" max="38" width="10.5703125" style="20" bestFit="1" customWidth="1"/>
    <col min="39" max="39" width="17.28515625" style="20" bestFit="1" customWidth="1"/>
    <col min="40" max="40" width="10.42578125" style="20" bestFit="1" customWidth="1"/>
    <col min="41" max="41" width="11.42578125" style="20" bestFit="1" customWidth="1"/>
    <col min="42" max="42" width="10.5703125" style="20" bestFit="1" customWidth="1"/>
    <col min="43" max="43" width="20.5703125" style="144" bestFit="1" customWidth="1"/>
    <col min="44" max="44" width="14.5703125" style="144" bestFit="1" customWidth="1"/>
    <col min="45" max="45" width="23.28515625" style="20" bestFit="1" customWidth="1"/>
    <col min="46" max="46" width="12" style="20" bestFit="1" customWidth="1"/>
    <col min="47" max="47" width="3.28515625" style="20" bestFit="1" customWidth="1"/>
    <col min="48" max="48" width="22.28515625" style="20" customWidth="1"/>
    <col min="49" max="49" width="3.28515625" style="20" bestFit="1" customWidth="1"/>
    <col min="50" max="50" width="21.28515625" style="20" customWidth="1"/>
    <col min="51" max="51" width="3.28515625" style="20" bestFit="1" customWidth="1"/>
    <col min="52" max="52" width="21.5703125" style="20" customWidth="1"/>
    <col min="53" max="53" width="23.28515625" style="144" bestFit="1" customWidth="1"/>
    <col min="54" max="54" width="13.42578125" style="144" bestFit="1" customWidth="1"/>
    <col min="55" max="55" width="18.5703125" style="144" bestFit="1" customWidth="1"/>
    <col min="56" max="56" width="9.7109375" style="144" bestFit="1" customWidth="1"/>
    <col min="57" max="57" width="13.7109375" style="144" bestFit="1" customWidth="1"/>
    <col min="58" max="58" width="12" style="144" bestFit="1" customWidth="1"/>
    <col min="59" max="16384" width="11.5703125" style="26"/>
  </cols>
  <sheetData>
    <row r="1" spans="2:58" ht="13.9" thickBot="1">
      <c r="B1" s="905"/>
      <c r="C1" s="905"/>
      <c r="D1" s="905"/>
      <c r="E1" s="906" t="s">
        <v>0</v>
      </c>
      <c r="F1" s="907" t="s">
        <v>1</v>
      </c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8"/>
      <c r="AD1" s="908"/>
      <c r="AE1" s="908"/>
      <c r="AF1" s="905"/>
      <c r="AG1" s="905"/>
      <c r="AH1" s="905"/>
      <c r="AI1" s="905"/>
      <c r="AJ1" s="905"/>
      <c r="AK1" s="905"/>
      <c r="AL1" s="905"/>
      <c r="AM1" s="905"/>
      <c r="AN1" s="905"/>
      <c r="AO1" s="905"/>
      <c r="AP1" s="905"/>
      <c r="AQ1" s="909"/>
      <c r="AR1" s="909"/>
      <c r="AS1" s="905"/>
      <c r="AT1" s="905"/>
      <c r="AU1" s="905"/>
      <c r="AV1" s="905"/>
      <c r="AW1" s="905"/>
      <c r="AX1" s="905"/>
      <c r="AY1" s="905"/>
      <c r="AZ1" s="905"/>
      <c r="BA1" s="909"/>
      <c r="BB1" s="909"/>
      <c r="BC1" s="909"/>
      <c r="BD1" s="909"/>
      <c r="BE1" s="909"/>
      <c r="BF1" s="909"/>
    </row>
    <row r="2" spans="2:58" ht="15" customHeight="1" thickBot="1">
      <c r="B2" s="905"/>
      <c r="C2" s="905"/>
      <c r="D2" s="905"/>
      <c r="E2" s="906" t="s">
        <v>2</v>
      </c>
      <c r="F2" s="907" t="s">
        <v>3</v>
      </c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65"/>
      <c r="S2" s="905"/>
      <c r="T2" s="905"/>
      <c r="U2" s="905"/>
      <c r="V2" s="905"/>
      <c r="W2" s="905"/>
      <c r="X2" s="910"/>
      <c r="Y2" s="905"/>
      <c r="Z2" s="905"/>
      <c r="AA2" s="905"/>
      <c r="AB2" s="905"/>
      <c r="AC2" s="908"/>
      <c r="AD2" s="908"/>
      <c r="AE2" s="908"/>
      <c r="AF2" s="37"/>
      <c r="AG2" s="37"/>
      <c r="AH2" s="38"/>
      <c r="AI2" s="37"/>
      <c r="AJ2" s="905"/>
      <c r="AK2" s="765" t="s">
        <v>4</v>
      </c>
      <c r="AL2" s="766"/>
      <c r="AM2" s="766"/>
      <c r="AN2" s="766"/>
      <c r="AO2" s="766"/>
      <c r="AP2" s="767"/>
      <c r="AQ2" s="909"/>
      <c r="AR2" s="909"/>
      <c r="AS2" s="905"/>
      <c r="AT2" s="905"/>
      <c r="AU2" s="765" t="s">
        <v>5</v>
      </c>
      <c r="AV2" s="766"/>
      <c r="AW2" s="766"/>
      <c r="AX2" s="766"/>
      <c r="AY2" s="766"/>
      <c r="AZ2" s="767"/>
      <c r="BA2" s="909"/>
      <c r="BB2" s="909"/>
      <c r="BC2" s="909"/>
      <c r="BD2" s="909"/>
      <c r="BE2" s="909"/>
      <c r="BF2" s="909"/>
    </row>
    <row r="3" spans="2:58" ht="15" customHeight="1" thickBot="1">
      <c r="B3" s="905"/>
      <c r="C3" s="905"/>
      <c r="D3" s="905"/>
      <c r="E3" s="906" t="s">
        <v>6</v>
      </c>
      <c r="F3" s="907" t="s">
        <v>7</v>
      </c>
      <c r="G3" s="905"/>
      <c r="H3" s="905"/>
      <c r="I3" s="905"/>
      <c r="J3" s="905"/>
      <c r="K3" s="905"/>
      <c r="L3" s="905"/>
      <c r="M3" s="905"/>
      <c r="N3" s="905"/>
      <c r="O3" s="905"/>
      <c r="P3" s="905"/>
      <c r="Q3" s="905"/>
      <c r="R3" s="905"/>
      <c r="S3" s="905"/>
      <c r="T3" s="905"/>
      <c r="U3" s="905"/>
      <c r="V3" s="905"/>
      <c r="W3" s="905"/>
      <c r="X3" s="910"/>
      <c r="Y3" s="905"/>
      <c r="Z3" s="905"/>
      <c r="AA3" s="905"/>
      <c r="AB3" s="905"/>
      <c r="AC3" s="75" t="s">
        <v>8</v>
      </c>
      <c r="AD3" s="74" t="s">
        <v>9</v>
      </c>
      <c r="AE3" s="74" t="s">
        <v>10</v>
      </c>
      <c r="AF3" s="768" t="s">
        <v>11</v>
      </c>
      <c r="AG3" s="769"/>
      <c r="AH3" s="769"/>
      <c r="AI3" s="770"/>
      <c r="AJ3" s="905"/>
      <c r="AK3" s="771" t="s">
        <v>12</v>
      </c>
      <c r="AL3" s="772"/>
      <c r="AM3" s="771" t="s">
        <v>13</v>
      </c>
      <c r="AN3" s="772"/>
      <c r="AO3" s="771" t="s">
        <v>14</v>
      </c>
      <c r="AP3" s="772"/>
      <c r="AQ3" s="909"/>
      <c r="AR3" s="909"/>
      <c r="AS3" s="768" t="s">
        <v>15</v>
      </c>
      <c r="AT3" s="769"/>
      <c r="AU3" s="771" t="s">
        <v>16</v>
      </c>
      <c r="AV3" s="772"/>
      <c r="AW3" s="771" t="s">
        <v>17</v>
      </c>
      <c r="AX3" s="772"/>
      <c r="AY3" s="771" t="s">
        <v>18</v>
      </c>
      <c r="AZ3" s="772"/>
      <c r="BA3" s="909"/>
      <c r="BB3" s="909"/>
      <c r="BC3" s="909"/>
      <c r="BD3" s="909"/>
      <c r="BE3" s="909"/>
      <c r="BF3" s="909"/>
    </row>
    <row r="4" spans="2:58" ht="15" thickBot="1">
      <c r="B4" s="905"/>
      <c r="C4" s="905"/>
      <c r="D4" s="905"/>
      <c r="E4" s="905"/>
      <c r="F4" s="905"/>
      <c r="G4" s="905"/>
      <c r="H4" s="905"/>
      <c r="I4" s="905"/>
      <c r="J4" s="905"/>
      <c r="K4" s="905"/>
      <c r="L4" s="905"/>
      <c r="M4" s="905"/>
      <c r="N4" s="905"/>
      <c r="O4" s="905"/>
      <c r="P4" s="905"/>
      <c r="Q4" s="905"/>
      <c r="R4" s="905"/>
      <c r="S4" s="905"/>
      <c r="T4" s="905"/>
      <c r="U4" s="905"/>
      <c r="V4" s="905"/>
      <c r="W4" s="905"/>
      <c r="X4" s="910"/>
      <c r="Y4" s="905"/>
      <c r="Z4" s="905"/>
      <c r="AA4" s="905"/>
      <c r="AB4" s="905"/>
      <c r="AC4" s="76">
        <f>SUBTOTAL(9,AC6:AC482)</f>
        <v>8807</v>
      </c>
      <c r="AD4" s="76">
        <f>SUBTOTAL(9,AD6:AD480)</f>
        <v>11956815</v>
      </c>
      <c r="AE4" s="153">
        <f>SUBTOTAL(9,AE6:AE480)</f>
        <v>11956.815000000004</v>
      </c>
      <c r="AF4" s="67">
        <v>0.1</v>
      </c>
      <c r="AG4" s="68">
        <v>0.25</v>
      </c>
      <c r="AH4" s="69">
        <v>0.55000000000000004</v>
      </c>
      <c r="AI4" s="68">
        <v>0.1</v>
      </c>
      <c r="AJ4" s="905"/>
      <c r="AK4" s="131">
        <f t="shared" ref="AK4:AP4" si="0">SUBTOTAL(9,AK6:AK460)</f>
        <v>0</v>
      </c>
      <c r="AL4" s="132">
        <f t="shared" si="0"/>
        <v>0</v>
      </c>
      <c r="AM4" s="133">
        <f t="shared" si="0"/>
        <v>0</v>
      </c>
      <c r="AN4" s="134">
        <f t="shared" si="0"/>
        <v>0</v>
      </c>
      <c r="AO4" s="133">
        <f t="shared" si="0"/>
        <v>0</v>
      </c>
      <c r="AP4" s="134">
        <f t="shared" si="0"/>
        <v>0</v>
      </c>
      <c r="AQ4" s="909"/>
      <c r="AR4" s="909"/>
      <c r="AS4" s="67">
        <v>0.9</v>
      </c>
      <c r="AT4" s="68">
        <v>0.1</v>
      </c>
      <c r="AU4" s="34"/>
      <c r="AV4" s="35">
        <f>+SUBTOTAL(9,AV6:AV1269)</f>
        <v>0</v>
      </c>
      <c r="AW4" s="36"/>
      <c r="AX4" s="35"/>
      <c r="AY4" s="36"/>
      <c r="AZ4" s="35">
        <f>+SUBTOTAL(9,AZ6:AZ1269)</f>
        <v>0</v>
      </c>
      <c r="BA4" s="762" t="s">
        <v>19</v>
      </c>
      <c r="BB4" s="763"/>
      <c r="BC4" s="763"/>
      <c r="BD4" s="763"/>
      <c r="BE4" s="763"/>
      <c r="BF4" s="764"/>
    </row>
    <row r="5" spans="2:58" ht="34.9" customHeight="1" thickBot="1">
      <c r="B5" s="145" t="s">
        <v>20</v>
      </c>
      <c r="C5" s="145" t="s">
        <v>21</v>
      </c>
      <c r="D5" s="146" t="s">
        <v>22</v>
      </c>
      <c r="E5" s="145" t="s">
        <v>23</v>
      </c>
      <c r="F5" s="145" t="s">
        <v>24</v>
      </c>
      <c r="G5" s="145" t="s">
        <v>25</v>
      </c>
      <c r="H5" s="145" t="s">
        <v>26</v>
      </c>
      <c r="I5" s="145" t="s">
        <v>27</v>
      </c>
      <c r="J5" s="145" t="s">
        <v>26</v>
      </c>
      <c r="K5" s="145" t="s">
        <v>28</v>
      </c>
      <c r="L5" s="145" t="s">
        <v>29</v>
      </c>
      <c r="M5" s="145" t="s">
        <v>30</v>
      </c>
      <c r="N5" s="145" t="s">
        <v>31</v>
      </c>
      <c r="O5" s="145" t="s">
        <v>32</v>
      </c>
      <c r="P5" s="145" t="s">
        <v>33</v>
      </c>
      <c r="Q5" s="145" t="s">
        <v>34</v>
      </c>
      <c r="R5" s="145" t="s">
        <v>35</v>
      </c>
      <c r="S5" s="145" t="s">
        <v>36</v>
      </c>
      <c r="T5" s="145" t="s">
        <v>37</v>
      </c>
      <c r="U5" s="145" t="s">
        <v>38</v>
      </c>
      <c r="V5" s="147" t="s">
        <v>39</v>
      </c>
      <c r="W5" s="148" t="s">
        <v>40</v>
      </c>
      <c r="X5" s="148" t="s">
        <v>41</v>
      </c>
      <c r="Y5" s="148" t="s">
        <v>42</v>
      </c>
      <c r="Z5" s="148" t="s">
        <v>43</v>
      </c>
      <c r="AA5" s="149" t="s">
        <v>44</v>
      </c>
      <c r="AB5" s="145" t="s">
        <v>45</v>
      </c>
      <c r="AC5" s="145" t="s">
        <v>46</v>
      </c>
      <c r="AD5" s="146" t="s">
        <v>47</v>
      </c>
      <c r="AE5" s="154" t="s">
        <v>48</v>
      </c>
      <c r="AF5" s="146" t="s">
        <v>49</v>
      </c>
      <c r="AG5" s="145" t="s">
        <v>50</v>
      </c>
      <c r="AH5" s="145" t="s">
        <v>51</v>
      </c>
      <c r="AI5" s="145" t="s">
        <v>52</v>
      </c>
      <c r="AJ5" s="145" t="s">
        <v>53</v>
      </c>
      <c r="AK5" s="150" t="s">
        <v>54</v>
      </c>
      <c r="AL5" s="149" t="s">
        <v>55</v>
      </c>
      <c r="AM5" s="150" t="s">
        <v>54</v>
      </c>
      <c r="AN5" s="151" t="s">
        <v>55</v>
      </c>
      <c r="AO5" s="147" t="s">
        <v>54</v>
      </c>
      <c r="AP5" s="151" t="s">
        <v>56</v>
      </c>
      <c r="AQ5" s="145" t="s">
        <v>57</v>
      </c>
      <c r="AR5" s="152" t="s">
        <v>58</v>
      </c>
      <c r="AS5" s="145" t="s">
        <v>59</v>
      </c>
      <c r="AT5" s="152" t="s">
        <v>60</v>
      </c>
      <c r="AU5" s="150" t="s">
        <v>61</v>
      </c>
      <c r="AV5" s="151" t="s">
        <v>55</v>
      </c>
      <c r="AW5" s="150" t="s">
        <v>61</v>
      </c>
      <c r="AX5" s="151" t="s">
        <v>55</v>
      </c>
      <c r="AY5" s="150" t="s">
        <v>61</v>
      </c>
      <c r="AZ5" s="151" t="s">
        <v>55</v>
      </c>
      <c r="BA5" s="145" t="s">
        <v>59</v>
      </c>
      <c r="BB5" s="145" t="s">
        <v>62</v>
      </c>
      <c r="BC5" s="145" t="s">
        <v>50</v>
      </c>
      <c r="BD5" s="145" t="s">
        <v>63</v>
      </c>
      <c r="BE5" s="145" t="s">
        <v>64</v>
      </c>
      <c r="BF5" s="145" t="s">
        <v>60</v>
      </c>
    </row>
    <row r="6" spans="2:58" ht="14.65" customHeight="1">
      <c r="B6" s="911">
        <v>1</v>
      </c>
      <c r="C6" s="912" t="s">
        <v>65</v>
      </c>
      <c r="D6" s="913"/>
      <c r="E6" s="912" t="s">
        <v>0</v>
      </c>
      <c r="F6" s="912" t="str">
        <f>LEFT(K6,4)</f>
        <v>3631</v>
      </c>
      <c r="G6" s="912" t="s">
        <v>66</v>
      </c>
      <c r="H6" s="912">
        <v>0</v>
      </c>
      <c r="I6" s="912"/>
      <c r="J6" s="912"/>
      <c r="K6" s="914" t="s">
        <v>67</v>
      </c>
      <c r="L6" s="912">
        <v>951</v>
      </c>
      <c r="M6" s="912"/>
      <c r="N6" s="912" t="s">
        <v>68</v>
      </c>
      <c r="O6" s="912">
        <v>400</v>
      </c>
      <c r="P6" s="912" t="s">
        <v>69</v>
      </c>
      <c r="Q6" s="912"/>
      <c r="R6" s="912" t="s">
        <v>70</v>
      </c>
      <c r="S6" s="912" t="s">
        <v>71</v>
      </c>
      <c r="T6" s="914" t="s">
        <v>72</v>
      </c>
      <c r="U6" s="914" t="s">
        <v>73</v>
      </c>
      <c r="V6" s="912">
        <v>1134</v>
      </c>
      <c r="W6" s="912">
        <v>5102</v>
      </c>
      <c r="X6" s="915">
        <v>38</v>
      </c>
      <c r="Y6" s="912">
        <v>6377.6</v>
      </c>
      <c r="Z6" s="912" t="s">
        <v>74</v>
      </c>
      <c r="AA6" s="912" t="s">
        <v>75</v>
      </c>
      <c r="AB6" s="912"/>
      <c r="AC6" s="70">
        <v>6</v>
      </c>
      <c r="AD6" s="70">
        <v>7720</v>
      </c>
      <c r="AE6" s="155">
        <f>AD6/1000</f>
        <v>7.72</v>
      </c>
      <c r="AF6" s="916"/>
      <c r="AG6" s="917"/>
      <c r="AH6" s="917"/>
      <c r="AI6" s="917"/>
      <c r="AJ6" s="918"/>
      <c r="AK6" s="919"/>
      <c r="AL6" s="920"/>
      <c r="AM6" s="921"/>
      <c r="AN6" s="922">
        <f>+AP6-AL6</f>
        <v>0</v>
      </c>
      <c r="AO6" s="923"/>
      <c r="AP6" s="924" t="str">
        <f>+CONCATENATE(AF6*$AF$4+AG6*$AG$4+AH6*$AH$4+AI6*$AI$4)</f>
        <v>0</v>
      </c>
      <c r="AQ6" s="925" t="str">
        <f>AP6</f>
        <v>0</v>
      </c>
      <c r="AR6" s="926"/>
      <c r="AS6" s="927">
        <f>AH6</f>
        <v>0</v>
      </c>
      <c r="AT6" s="928">
        <f>AI6</f>
        <v>0</v>
      </c>
      <c r="AU6" s="927"/>
      <c r="AV6" s="928"/>
      <c r="AW6" s="929"/>
      <c r="AX6" s="928"/>
      <c r="AY6" s="929"/>
      <c r="AZ6" s="930"/>
      <c r="BA6" s="921"/>
      <c r="BB6" s="929"/>
      <c r="BC6" s="929"/>
      <c r="BD6" s="929"/>
      <c r="BE6" s="929"/>
      <c r="BF6" s="930"/>
    </row>
    <row r="7" spans="2:58" ht="14.65" customHeight="1">
      <c r="B7" s="911">
        <v>2</v>
      </c>
      <c r="C7" s="931" t="s">
        <v>65</v>
      </c>
      <c r="D7" s="932"/>
      <c r="E7" s="912" t="s">
        <v>0</v>
      </c>
      <c r="F7" s="912" t="str">
        <f t="shared" ref="F7:F83" si="1">LEFT(K7,4)</f>
        <v>3631</v>
      </c>
      <c r="G7" s="931" t="s">
        <v>66</v>
      </c>
      <c r="H7" s="931">
        <v>0</v>
      </c>
      <c r="I7" s="931"/>
      <c r="J7" s="931"/>
      <c r="K7" s="933" t="s">
        <v>76</v>
      </c>
      <c r="L7" s="931">
        <v>952</v>
      </c>
      <c r="M7" s="931"/>
      <c r="N7" s="931" t="s">
        <v>68</v>
      </c>
      <c r="O7" s="931">
        <v>400</v>
      </c>
      <c r="P7" s="931" t="s">
        <v>69</v>
      </c>
      <c r="Q7" s="912"/>
      <c r="R7" s="912" t="s">
        <v>70</v>
      </c>
      <c r="S7" s="931" t="s">
        <v>71</v>
      </c>
      <c r="T7" s="933" t="s">
        <v>77</v>
      </c>
      <c r="U7" s="933" t="s">
        <v>73</v>
      </c>
      <c r="V7" s="931">
        <v>1134</v>
      </c>
      <c r="W7" s="931">
        <v>5102</v>
      </c>
      <c r="X7" s="934">
        <v>38</v>
      </c>
      <c r="Y7" s="931">
        <v>6377.6</v>
      </c>
      <c r="Z7" s="931" t="s">
        <v>74</v>
      </c>
      <c r="AA7" s="931" t="s">
        <v>75</v>
      </c>
      <c r="AB7" s="931"/>
      <c r="AC7" s="39">
        <v>6</v>
      </c>
      <c r="AD7" s="39">
        <v>7720</v>
      </c>
      <c r="AE7" s="155">
        <f t="shared" ref="AE7:AE70" si="2">AD7/1000</f>
        <v>7.72</v>
      </c>
      <c r="AF7" s="935"/>
      <c r="AG7" s="936"/>
      <c r="AH7" s="936"/>
      <c r="AI7" s="936"/>
      <c r="AJ7" s="937"/>
      <c r="AK7" s="938"/>
      <c r="AL7" s="939"/>
      <c r="AM7" s="940"/>
      <c r="AN7" s="922">
        <f t="shared" ref="AN7:AN32" si="3">+AP7-AL7</f>
        <v>0</v>
      </c>
      <c r="AO7" s="941"/>
      <c r="AP7" s="924" t="str">
        <f t="shared" ref="AP7:AP70" si="4">+CONCATENATE(AF7*$AF$4+AG7*$AG$4+AH7*$AH$4+AI7*$AI$4)</f>
        <v>0</v>
      </c>
      <c r="AQ7" s="925" t="str">
        <f t="shared" ref="AQ7:AQ32" si="5">AP7</f>
        <v>0</v>
      </c>
      <c r="AR7" s="942"/>
      <c r="AS7" s="927">
        <f t="shared" ref="AS7:AT70" si="6">AH7</f>
        <v>0</v>
      </c>
      <c r="AT7" s="928">
        <f t="shared" si="6"/>
        <v>0</v>
      </c>
      <c r="AU7" s="938"/>
      <c r="AV7" s="943"/>
      <c r="AW7" s="944"/>
      <c r="AX7" s="943"/>
      <c r="AY7" s="944"/>
      <c r="AZ7" s="945"/>
      <c r="BA7" s="940"/>
      <c r="BB7" s="944"/>
      <c r="BC7" s="944"/>
      <c r="BD7" s="944"/>
      <c r="BE7" s="944"/>
      <c r="BF7" s="945"/>
    </row>
    <row r="8" spans="2:58" ht="14.65" customHeight="1">
      <c r="B8" s="911">
        <v>3</v>
      </c>
      <c r="C8" s="931" t="s">
        <v>65</v>
      </c>
      <c r="D8" s="932"/>
      <c r="E8" s="912" t="s">
        <v>0</v>
      </c>
      <c r="F8" s="912" t="str">
        <f t="shared" si="1"/>
        <v>3631</v>
      </c>
      <c r="G8" s="931" t="s">
        <v>66</v>
      </c>
      <c r="H8" s="931">
        <v>0</v>
      </c>
      <c r="I8" s="931"/>
      <c r="J8" s="931"/>
      <c r="K8" s="933" t="s">
        <v>78</v>
      </c>
      <c r="L8" s="931">
        <v>953</v>
      </c>
      <c r="M8" s="931"/>
      <c r="N8" s="931" t="s">
        <v>68</v>
      </c>
      <c r="O8" s="931">
        <v>400</v>
      </c>
      <c r="P8" s="931" t="s">
        <v>69</v>
      </c>
      <c r="Q8" s="912"/>
      <c r="R8" s="912" t="s">
        <v>70</v>
      </c>
      <c r="S8" s="931" t="s">
        <v>71</v>
      </c>
      <c r="T8" s="933" t="s">
        <v>79</v>
      </c>
      <c r="U8" s="933" t="s">
        <v>73</v>
      </c>
      <c r="V8" s="931">
        <v>1134</v>
      </c>
      <c r="W8" s="931">
        <v>5102</v>
      </c>
      <c r="X8" s="934">
        <v>38</v>
      </c>
      <c r="Y8" s="931">
        <v>6377.6</v>
      </c>
      <c r="Z8" s="931" t="s">
        <v>74</v>
      </c>
      <c r="AA8" s="931" t="s">
        <v>75</v>
      </c>
      <c r="AB8" s="931"/>
      <c r="AC8" s="931">
        <v>6</v>
      </c>
      <c r="AD8" s="39">
        <v>7720</v>
      </c>
      <c r="AE8" s="155">
        <f t="shared" si="2"/>
        <v>7.72</v>
      </c>
      <c r="AF8" s="935"/>
      <c r="AG8" s="936"/>
      <c r="AH8" s="936"/>
      <c r="AI8" s="936"/>
      <c r="AJ8" s="937"/>
      <c r="AK8" s="938"/>
      <c r="AL8" s="939"/>
      <c r="AM8" s="940"/>
      <c r="AN8" s="922">
        <f t="shared" si="3"/>
        <v>0</v>
      </c>
      <c r="AO8" s="941"/>
      <c r="AP8" s="924" t="str">
        <f t="shared" si="4"/>
        <v>0</v>
      </c>
      <c r="AQ8" s="925" t="str">
        <f t="shared" si="5"/>
        <v>0</v>
      </c>
      <c r="AR8" s="942"/>
      <c r="AS8" s="927">
        <f t="shared" si="6"/>
        <v>0</v>
      </c>
      <c r="AT8" s="928">
        <f t="shared" si="6"/>
        <v>0</v>
      </c>
      <c r="AU8" s="938"/>
      <c r="AV8" s="943"/>
      <c r="AW8" s="944"/>
      <c r="AX8" s="943"/>
      <c r="AY8" s="944"/>
      <c r="AZ8" s="945"/>
      <c r="BA8" s="940"/>
      <c r="BB8" s="944"/>
      <c r="BC8" s="944"/>
      <c r="BD8" s="944"/>
      <c r="BE8" s="944"/>
      <c r="BF8" s="945"/>
    </row>
    <row r="9" spans="2:58" ht="14.65" customHeight="1">
      <c r="B9" s="911">
        <v>4</v>
      </c>
      <c r="C9" s="912" t="s">
        <v>65</v>
      </c>
      <c r="D9" s="932"/>
      <c r="E9" s="912" t="s">
        <v>0</v>
      </c>
      <c r="F9" s="912" t="str">
        <f t="shared" si="1"/>
        <v>3631</v>
      </c>
      <c r="G9" s="931" t="s">
        <v>66</v>
      </c>
      <c r="H9" s="931">
        <v>0</v>
      </c>
      <c r="I9" s="931"/>
      <c r="J9" s="931"/>
      <c r="K9" s="933" t="s">
        <v>80</v>
      </c>
      <c r="L9" s="931">
        <v>954</v>
      </c>
      <c r="M9" s="931"/>
      <c r="N9" s="931" t="s">
        <v>68</v>
      </c>
      <c r="O9" s="931">
        <v>400</v>
      </c>
      <c r="P9" s="931" t="s">
        <v>69</v>
      </c>
      <c r="Q9" s="912"/>
      <c r="R9" s="912" t="s">
        <v>70</v>
      </c>
      <c r="S9" s="931" t="s">
        <v>71</v>
      </c>
      <c r="T9" s="933" t="s">
        <v>81</v>
      </c>
      <c r="U9" s="933" t="s">
        <v>73</v>
      </c>
      <c r="V9" s="931">
        <v>1134</v>
      </c>
      <c r="W9" s="931">
        <v>5102</v>
      </c>
      <c r="X9" s="934">
        <v>38</v>
      </c>
      <c r="Y9" s="931">
        <v>6377.6</v>
      </c>
      <c r="Z9" s="931" t="s">
        <v>74</v>
      </c>
      <c r="AA9" s="931" t="s">
        <v>75</v>
      </c>
      <c r="AB9" s="931"/>
      <c r="AC9" s="931">
        <v>6</v>
      </c>
      <c r="AD9" s="39">
        <v>7720</v>
      </c>
      <c r="AE9" s="155">
        <f t="shared" si="2"/>
        <v>7.72</v>
      </c>
      <c r="AF9" s="935"/>
      <c r="AG9" s="936"/>
      <c r="AH9" s="936"/>
      <c r="AI9" s="936"/>
      <c r="AJ9" s="937"/>
      <c r="AK9" s="938"/>
      <c r="AL9" s="939"/>
      <c r="AM9" s="940"/>
      <c r="AN9" s="922">
        <f t="shared" si="3"/>
        <v>0</v>
      </c>
      <c r="AO9" s="941"/>
      <c r="AP9" s="924" t="str">
        <f t="shared" si="4"/>
        <v>0</v>
      </c>
      <c r="AQ9" s="925" t="str">
        <f t="shared" si="5"/>
        <v>0</v>
      </c>
      <c r="AR9" s="942"/>
      <c r="AS9" s="927">
        <f t="shared" si="6"/>
        <v>0</v>
      </c>
      <c r="AT9" s="928">
        <f t="shared" si="6"/>
        <v>0</v>
      </c>
      <c r="AU9" s="938"/>
      <c r="AV9" s="943"/>
      <c r="AW9" s="944"/>
      <c r="AX9" s="943"/>
      <c r="AY9" s="944"/>
      <c r="AZ9" s="945"/>
      <c r="BA9" s="940"/>
      <c r="BB9" s="944"/>
      <c r="BC9" s="944"/>
      <c r="BD9" s="944"/>
      <c r="BE9" s="944"/>
      <c r="BF9" s="945"/>
    </row>
    <row r="10" spans="2:58" ht="14.65" customHeight="1">
      <c r="B10" s="911">
        <v>5</v>
      </c>
      <c r="C10" s="931" t="s">
        <v>65</v>
      </c>
      <c r="D10" s="932"/>
      <c r="E10" s="912" t="s">
        <v>0</v>
      </c>
      <c r="F10" s="912" t="str">
        <f t="shared" si="1"/>
        <v>3631</v>
      </c>
      <c r="G10" s="931" t="s">
        <v>66</v>
      </c>
      <c r="H10" s="931">
        <v>0</v>
      </c>
      <c r="I10" s="931" t="s">
        <v>82</v>
      </c>
      <c r="J10" s="931">
        <v>0</v>
      </c>
      <c r="K10" s="906" t="s">
        <v>83</v>
      </c>
      <c r="L10" s="946">
        <v>956</v>
      </c>
      <c r="M10" s="946">
        <v>1</v>
      </c>
      <c r="N10" s="946" t="s">
        <v>68</v>
      </c>
      <c r="O10" s="946">
        <v>400</v>
      </c>
      <c r="P10" s="946" t="s">
        <v>84</v>
      </c>
      <c r="Q10" s="911"/>
      <c r="R10" s="912" t="s">
        <v>70</v>
      </c>
      <c r="S10" s="931" t="s">
        <v>71</v>
      </c>
      <c r="T10" s="906" t="s">
        <v>73</v>
      </c>
      <c r="U10" s="906" t="s">
        <v>85</v>
      </c>
      <c r="V10" s="931">
        <v>1134</v>
      </c>
      <c r="W10" s="931">
        <v>1999</v>
      </c>
      <c r="X10" s="934">
        <v>20</v>
      </c>
      <c r="Y10" s="931" t="s">
        <v>86</v>
      </c>
      <c r="Z10" s="931" t="s">
        <v>74</v>
      </c>
      <c r="AA10" s="931" t="s">
        <v>75</v>
      </c>
      <c r="AB10" s="931" t="s">
        <v>87</v>
      </c>
      <c r="AC10" s="946">
        <v>13</v>
      </c>
      <c r="AD10" s="946">
        <v>11322</v>
      </c>
      <c r="AE10" s="155">
        <f t="shared" si="2"/>
        <v>11.321999999999999</v>
      </c>
      <c r="AF10" s="935"/>
      <c r="AG10" s="936"/>
      <c r="AH10" s="936"/>
      <c r="AI10" s="936"/>
      <c r="AJ10" s="937"/>
      <c r="AK10" s="938"/>
      <c r="AL10" s="939"/>
      <c r="AM10" s="940"/>
      <c r="AN10" s="922">
        <f t="shared" si="3"/>
        <v>0</v>
      </c>
      <c r="AO10" s="941"/>
      <c r="AP10" s="924" t="str">
        <f t="shared" si="4"/>
        <v>0</v>
      </c>
      <c r="AQ10" s="925" t="str">
        <f t="shared" si="5"/>
        <v>0</v>
      </c>
      <c r="AR10" s="942"/>
      <c r="AS10" s="927">
        <f t="shared" si="6"/>
        <v>0</v>
      </c>
      <c r="AT10" s="928">
        <f t="shared" si="6"/>
        <v>0</v>
      </c>
      <c r="AU10" s="938"/>
      <c r="AV10" s="943"/>
      <c r="AW10" s="944"/>
      <c r="AX10" s="943"/>
      <c r="AY10" s="944"/>
      <c r="AZ10" s="945"/>
      <c r="BA10" s="940"/>
      <c r="BB10" s="944"/>
      <c r="BC10" s="944"/>
      <c r="BD10" s="944"/>
      <c r="BE10" s="944"/>
      <c r="BF10" s="945"/>
    </row>
    <row r="11" spans="2:58" ht="14.65" customHeight="1">
      <c r="B11" s="911">
        <v>6</v>
      </c>
      <c r="C11" s="931" t="s">
        <v>65</v>
      </c>
      <c r="D11" s="932"/>
      <c r="E11" s="912" t="s">
        <v>0</v>
      </c>
      <c r="F11" s="912" t="str">
        <f t="shared" si="1"/>
        <v>3631</v>
      </c>
      <c r="G11" s="931" t="s">
        <v>66</v>
      </c>
      <c r="H11" s="931">
        <v>0</v>
      </c>
      <c r="I11" s="946"/>
      <c r="J11" s="931"/>
      <c r="K11" s="933" t="s">
        <v>73</v>
      </c>
      <c r="L11" s="931">
        <v>955</v>
      </c>
      <c r="M11" s="931"/>
      <c r="N11" s="931" t="s">
        <v>88</v>
      </c>
      <c r="O11" s="931">
        <v>760</v>
      </c>
      <c r="P11" s="931" t="s">
        <v>69</v>
      </c>
      <c r="Q11" s="912"/>
      <c r="R11" s="912" t="s">
        <v>70</v>
      </c>
      <c r="S11" s="931" t="s">
        <v>71</v>
      </c>
      <c r="T11" s="933" t="s">
        <v>89</v>
      </c>
      <c r="U11" s="933" t="s">
        <v>90</v>
      </c>
      <c r="V11" s="931">
        <v>1134</v>
      </c>
      <c r="W11" s="931">
        <v>5102</v>
      </c>
      <c r="X11" s="934">
        <v>38</v>
      </c>
      <c r="Y11" s="931">
        <v>6377.6</v>
      </c>
      <c r="Z11" s="931" t="s">
        <v>74</v>
      </c>
      <c r="AA11" s="931" t="s">
        <v>75</v>
      </c>
      <c r="AB11" s="931" t="s">
        <v>91</v>
      </c>
      <c r="AC11" s="931">
        <v>31</v>
      </c>
      <c r="AD11" s="931">
        <v>15575</v>
      </c>
      <c r="AE11" s="155">
        <f t="shared" si="2"/>
        <v>15.574999999999999</v>
      </c>
      <c r="AF11" s="935"/>
      <c r="AG11" s="936"/>
      <c r="AH11" s="936"/>
      <c r="AI11" s="936"/>
      <c r="AJ11" s="937"/>
      <c r="AK11" s="938"/>
      <c r="AL11" s="939"/>
      <c r="AM11" s="940"/>
      <c r="AN11" s="922">
        <f t="shared" si="3"/>
        <v>0</v>
      </c>
      <c r="AO11" s="941"/>
      <c r="AP11" s="924" t="str">
        <f t="shared" si="4"/>
        <v>0</v>
      </c>
      <c r="AQ11" s="925" t="str">
        <f t="shared" si="5"/>
        <v>0</v>
      </c>
      <c r="AR11" s="942"/>
      <c r="AS11" s="927">
        <f t="shared" si="6"/>
        <v>0</v>
      </c>
      <c r="AT11" s="928">
        <f t="shared" si="6"/>
        <v>0</v>
      </c>
      <c r="AU11" s="938"/>
      <c r="AV11" s="943"/>
      <c r="AW11" s="944"/>
      <c r="AX11" s="943"/>
      <c r="AY11" s="944"/>
      <c r="AZ11" s="945"/>
      <c r="BA11" s="940"/>
      <c r="BB11" s="944"/>
      <c r="BC11" s="944"/>
      <c r="BD11" s="944"/>
      <c r="BE11" s="944"/>
      <c r="BF11" s="945"/>
    </row>
    <row r="12" spans="2:58" ht="14.65" customHeight="1">
      <c r="B12" s="911">
        <v>7</v>
      </c>
      <c r="C12" s="912" t="s">
        <v>65</v>
      </c>
      <c r="D12" s="932"/>
      <c r="E12" s="912" t="s">
        <v>0</v>
      </c>
      <c r="F12" s="912" t="str">
        <f t="shared" si="1"/>
        <v>3631</v>
      </c>
      <c r="G12" s="931" t="s">
        <v>66</v>
      </c>
      <c r="H12" s="931">
        <v>0</v>
      </c>
      <c r="I12" s="946"/>
      <c r="J12" s="931"/>
      <c r="K12" s="933" t="s">
        <v>92</v>
      </c>
      <c r="L12" s="931">
        <v>955</v>
      </c>
      <c r="M12" s="931"/>
      <c r="N12" s="931" t="s">
        <v>93</v>
      </c>
      <c r="O12" s="931">
        <v>630</v>
      </c>
      <c r="P12" s="931" t="s">
        <v>69</v>
      </c>
      <c r="Q12" s="912"/>
      <c r="R12" s="912" t="s">
        <v>70</v>
      </c>
      <c r="S12" s="931" t="s">
        <v>71</v>
      </c>
      <c r="T12" s="933" t="s">
        <v>89</v>
      </c>
      <c r="U12" s="933" t="s">
        <v>90</v>
      </c>
      <c r="V12" s="931">
        <v>1134</v>
      </c>
      <c r="W12" s="931">
        <v>5102</v>
      </c>
      <c r="X12" s="934">
        <v>38</v>
      </c>
      <c r="Y12" s="931">
        <v>6377.6</v>
      </c>
      <c r="Z12" s="931" t="s">
        <v>74</v>
      </c>
      <c r="AA12" s="931" t="s">
        <v>75</v>
      </c>
      <c r="AB12" s="931" t="s">
        <v>91</v>
      </c>
      <c r="AC12" s="931" t="s">
        <v>94</v>
      </c>
      <c r="AD12" s="931">
        <v>12000</v>
      </c>
      <c r="AE12" s="155">
        <f t="shared" si="2"/>
        <v>12</v>
      </c>
      <c r="AF12" s="935"/>
      <c r="AG12" s="936"/>
      <c r="AH12" s="936"/>
      <c r="AI12" s="936"/>
      <c r="AJ12" s="937"/>
      <c r="AK12" s="938"/>
      <c r="AL12" s="939"/>
      <c r="AM12" s="940"/>
      <c r="AN12" s="922">
        <f t="shared" si="3"/>
        <v>0</v>
      </c>
      <c r="AO12" s="941"/>
      <c r="AP12" s="924" t="str">
        <f t="shared" si="4"/>
        <v>0</v>
      </c>
      <c r="AQ12" s="925" t="str">
        <f t="shared" si="5"/>
        <v>0</v>
      </c>
      <c r="AR12" s="942"/>
      <c r="AS12" s="927">
        <f t="shared" si="6"/>
        <v>0</v>
      </c>
      <c r="AT12" s="928">
        <f t="shared" si="6"/>
        <v>0</v>
      </c>
      <c r="AU12" s="938"/>
      <c r="AV12" s="943"/>
      <c r="AW12" s="944"/>
      <c r="AX12" s="943"/>
      <c r="AY12" s="944"/>
      <c r="AZ12" s="945"/>
      <c r="BA12" s="940"/>
      <c r="BB12" s="944"/>
      <c r="BC12" s="944"/>
      <c r="BD12" s="944"/>
      <c r="BE12" s="944"/>
      <c r="BF12" s="945"/>
    </row>
    <row r="13" spans="2:58" ht="14.65" customHeight="1">
      <c r="B13" s="911">
        <v>8</v>
      </c>
      <c r="C13" s="931" t="s">
        <v>65</v>
      </c>
      <c r="D13" s="932"/>
      <c r="E13" s="912" t="s">
        <v>0</v>
      </c>
      <c r="F13" s="912" t="str">
        <f t="shared" si="1"/>
        <v>3631</v>
      </c>
      <c r="G13" s="931" t="s">
        <v>66</v>
      </c>
      <c r="H13" s="931">
        <v>0</v>
      </c>
      <c r="I13" s="931"/>
      <c r="J13" s="931">
        <v>0</v>
      </c>
      <c r="K13" s="933" t="s">
        <v>73</v>
      </c>
      <c r="L13" s="931">
        <v>955</v>
      </c>
      <c r="M13" s="931"/>
      <c r="N13" s="931" t="s">
        <v>95</v>
      </c>
      <c r="O13" s="931">
        <v>710</v>
      </c>
      <c r="P13" s="931" t="s">
        <v>69</v>
      </c>
      <c r="Q13" s="912"/>
      <c r="R13" s="912" t="s">
        <v>70</v>
      </c>
      <c r="S13" s="931" t="s">
        <v>71</v>
      </c>
      <c r="T13" s="933" t="s">
        <v>89</v>
      </c>
      <c r="U13" s="933" t="s">
        <v>90</v>
      </c>
      <c r="V13" s="931">
        <v>1134</v>
      </c>
      <c r="W13" s="931">
        <v>5102</v>
      </c>
      <c r="X13" s="934">
        <v>38</v>
      </c>
      <c r="Y13" s="931">
        <v>6377.6</v>
      </c>
      <c r="Z13" s="931" t="s">
        <v>74</v>
      </c>
      <c r="AA13" s="931" t="s">
        <v>75</v>
      </c>
      <c r="AB13" s="931" t="s">
        <v>91</v>
      </c>
      <c r="AC13" s="931" t="s">
        <v>94</v>
      </c>
      <c r="AD13" s="931">
        <v>47153</v>
      </c>
      <c r="AE13" s="155">
        <f t="shared" si="2"/>
        <v>47.152999999999999</v>
      </c>
      <c r="AF13" s="935"/>
      <c r="AG13" s="936"/>
      <c r="AH13" s="936"/>
      <c r="AI13" s="936"/>
      <c r="AJ13" s="937"/>
      <c r="AK13" s="938"/>
      <c r="AL13" s="939"/>
      <c r="AM13" s="940"/>
      <c r="AN13" s="922">
        <f t="shared" si="3"/>
        <v>0</v>
      </c>
      <c r="AO13" s="941"/>
      <c r="AP13" s="924" t="str">
        <f t="shared" si="4"/>
        <v>0</v>
      </c>
      <c r="AQ13" s="925" t="str">
        <f t="shared" si="5"/>
        <v>0</v>
      </c>
      <c r="AR13" s="942"/>
      <c r="AS13" s="927">
        <f t="shared" si="6"/>
        <v>0</v>
      </c>
      <c r="AT13" s="928">
        <f t="shared" si="6"/>
        <v>0</v>
      </c>
      <c r="AU13" s="938"/>
      <c r="AV13" s="943"/>
      <c r="AW13" s="944"/>
      <c r="AX13" s="943"/>
      <c r="AY13" s="944"/>
      <c r="AZ13" s="945"/>
      <c r="BA13" s="940"/>
      <c r="BB13" s="944"/>
      <c r="BC13" s="944"/>
      <c r="BD13" s="944"/>
      <c r="BE13" s="944"/>
      <c r="BF13" s="945"/>
    </row>
    <row r="14" spans="2:58" ht="14.65" customHeight="1">
      <c r="B14" s="911">
        <v>9</v>
      </c>
      <c r="C14" s="931" t="s">
        <v>65</v>
      </c>
      <c r="D14" s="932"/>
      <c r="E14" s="912" t="s">
        <v>0</v>
      </c>
      <c r="F14" s="912" t="str">
        <f t="shared" si="1"/>
        <v>3631</v>
      </c>
      <c r="G14" s="931" t="s">
        <v>66</v>
      </c>
      <c r="H14" s="931">
        <v>0</v>
      </c>
      <c r="I14" s="931" t="s">
        <v>96</v>
      </c>
      <c r="J14" s="931">
        <v>0</v>
      </c>
      <c r="K14" s="933" t="s">
        <v>97</v>
      </c>
      <c r="L14" s="931">
        <v>957</v>
      </c>
      <c r="M14" s="931">
        <v>1</v>
      </c>
      <c r="N14" s="931" t="s">
        <v>95</v>
      </c>
      <c r="O14" s="931">
        <v>710</v>
      </c>
      <c r="P14" s="947" t="s">
        <v>84</v>
      </c>
      <c r="Q14" s="931"/>
      <c r="R14" s="948" t="s">
        <v>70</v>
      </c>
      <c r="S14" s="931" t="s">
        <v>71</v>
      </c>
      <c r="T14" s="933" t="s">
        <v>73</v>
      </c>
      <c r="U14" s="933" t="s">
        <v>98</v>
      </c>
      <c r="V14" s="931">
        <v>1134</v>
      </c>
      <c r="W14" s="931">
        <v>1999</v>
      </c>
      <c r="X14" s="934">
        <v>20</v>
      </c>
      <c r="Y14" s="931" t="s">
        <v>86</v>
      </c>
      <c r="Z14" s="931" t="s">
        <v>74</v>
      </c>
      <c r="AA14" s="931" t="s">
        <v>75</v>
      </c>
      <c r="AB14" s="931"/>
      <c r="AC14" s="39">
        <v>28</v>
      </c>
      <c r="AD14" s="39">
        <v>17000</v>
      </c>
      <c r="AE14" s="155">
        <f t="shared" si="2"/>
        <v>17</v>
      </c>
      <c r="AF14" s="935"/>
      <c r="AG14" s="936"/>
      <c r="AH14" s="936"/>
      <c r="AI14" s="936"/>
      <c r="AJ14" s="937"/>
      <c r="AK14" s="938"/>
      <c r="AL14" s="939"/>
      <c r="AM14" s="940"/>
      <c r="AN14" s="922">
        <f t="shared" si="3"/>
        <v>0</v>
      </c>
      <c r="AO14" s="941"/>
      <c r="AP14" s="924" t="str">
        <f t="shared" si="4"/>
        <v>0</v>
      </c>
      <c r="AQ14" s="925" t="str">
        <f t="shared" si="5"/>
        <v>0</v>
      </c>
      <c r="AR14" s="942"/>
      <c r="AS14" s="927">
        <f t="shared" si="6"/>
        <v>0</v>
      </c>
      <c r="AT14" s="928">
        <f t="shared" si="6"/>
        <v>0</v>
      </c>
      <c r="AU14" s="938"/>
      <c r="AV14" s="943"/>
      <c r="AW14" s="944"/>
      <c r="AX14" s="943"/>
      <c r="AY14" s="944"/>
      <c r="AZ14" s="945"/>
      <c r="BA14" s="940"/>
      <c r="BB14" s="944"/>
      <c r="BC14" s="944"/>
      <c r="BD14" s="944"/>
      <c r="BE14" s="944"/>
      <c r="BF14" s="945"/>
    </row>
    <row r="15" spans="2:58" ht="14.65" customHeight="1">
      <c r="B15" s="911">
        <v>11</v>
      </c>
      <c r="C15" s="931" t="s">
        <v>65</v>
      </c>
      <c r="D15" s="932"/>
      <c r="E15" s="912" t="s">
        <v>0</v>
      </c>
      <c r="F15" s="912" t="str">
        <f t="shared" si="1"/>
        <v>3631</v>
      </c>
      <c r="G15" s="931" t="s">
        <v>66</v>
      </c>
      <c r="H15" s="931">
        <v>0</v>
      </c>
      <c r="I15" s="931" t="s">
        <v>99</v>
      </c>
      <c r="J15" s="931">
        <v>0</v>
      </c>
      <c r="K15" s="933" t="s">
        <v>97</v>
      </c>
      <c r="L15" s="931">
        <v>957</v>
      </c>
      <c r="M15" s="931">
        <v>2</v>
      </c>
      <c r="N15" s="931" t="s">
        <v>95</v>
      </c>
      <c r="O15" s="931">
        <v>710</v>
      </c>
      <c r="P15" s="949" t="s">
        <v>84</v>
      </c>
      <c r="Q15" s="946"/>
      <c r="R15" s="948" t="s">
        <v>70</v>
      </c>
      <c r="S15" s="931" t="s">
        <v>71</v>
      </c>
      <c r="T15" s="933"/>
      <c r="U15" s="933"/>
      <c r="V15" s="931"/>
      <c r="W15" s="931"/>
      <c r="X15" s="934"/>
      <c r="Y15" s="931"/>
      <c r="Z15" s="931"/>
      <c r="AA15" s="931"/>
      <c r="AB15" s="931"/>
      <c r="AC15" s="39"/>
      <c r="AD15" s="39">
        <v>7750</v>
      </c>
      <c r="AE15" s="155">
        <f t="shared" si="2"/>
        <v>7.75</v>
      </c>
      <c r="AF15" s="935"/>
      <c r="AG15" s="936"/>
      <c r="AH15" s="936"/>
      <c r="AI15" s="936"/>
      <c r="AJ15" s="937"/>
      <c r="AK15" s="938"/>
      <c r="AL15" s="939"/>
      <c r="AM15" s="940"/>
      <c r="AN15" s="922">
        <f t="shared" si="3"/>
        <v>0</v>
      </c>
      <c r="AO15" s="941"/>
      <c r="AP15" s="924" t="str">
        <f t="shared" si="4"/>
        <v>0</v>
      </c>
      <c r="AQ15" s="925" t="str">
        <f t="shared" si="5"/>
        <v>0</v>
      </c>
      <c r="AR15" s="942"/>
      <c r="AS15" s="927">
        <f t="shared" si="6"/>
        <v>0</v>
      </c>
      <c r="AT15" s="928">
        <f t="shared" si="6"/>
        <v>0</v>
      </c>
      <c r="AU15" s="938"/>
      <c r="AV15" s="943"/>
      <c r="AW15" s="944"/>
      <c r="AX15" s="943"/>
      <c r="AY15" s="944"/>
      <c r="AZ15" s="945"/>
      <c r="BA15" s="940"/>
      <c r="BB15" s="944"/>
      <c r="BC15" s="944"/>
      <c r="BD15" s="944"/>
      <c r="BE15" s="944"/>
      <c r="BF15" s="945"/>
    </row>
    <row r="16" spans="2:58" ht="14.65" customHeight="1">
      <c r="B16" s="911">
        <v>13</v>
      </c>
      <c r="C16" s="912" t="s">
        <v>65</v>
      </c>
      <c r="D16" s="932"/>
      <c r="E16" s="912" t="s">
        <v>0</v>
      </c>
      <c r="F16" s="912" t="str">
        <f t="shared" si="1"/>
        <v>3631</v>
      </c>
      <c r="G16" s="931" t="s">
        <v>66</v>
      </c>
      <c r="H16" s="931">
        <v>0</v>
      </c>
      <c r="I16" s="931" t="s">
        <v>100</v>
      </c>
      <c r="J16" s="931">
        <v>0</v>
      </c>
      <c r="K16" s="933" t="s">
        <v>97</v>
      </c>
      <c r="L16" s="931">
        <v>957</v>
      </c>
      <c r="M16" s="931">
        <v>3</v>
      </c>
      <c r="N16" s="931" t="s">
        <v>93</v>
      </c>
      <c r="O16" s="931">
        <v>710</v>
      </c>
      <c r="P16" s="949" t="s">
        <v>84</v>
      </c>
      <c r="Q16" s="946"/>
      <c r="R16" s="948" t="s">
        <v>70</v>
      </c>
      <c r="S16" s="931" t="s">
        <v>71</v>
      </c>
      <c r="T16" s="933"/>
      <c r="U16" s="933"/>
      <c r="V16" s="931"/>
      <c r="W16" s="931"/>
      <c r="X16" s="934"/>
      <c r="Y16" s="931"/>
      <c r="Z16" s="931"/>
      <c r="AA16" s="931"/>
      <c r="AB16" s="931"/>
      <c r="AC16" s="39"/>
      <c r="AD16" s="39">
        <v>3570</v>
      </c>
      <c r="AE16" s="155">
        <f t="shared" si="2"/>
        <v>3.57</v>
      </c>
      <c r="AF16" s="935"/>
      <c r="AG16" s="936"/>
      <c r="AH16" s="936"/>
      <c r="AI16" s="936"/>
      <c r="AJ16" s="937"/>
      <c r="AK16" s="938"/>
      <c r="AL16" s="939"/>
      <c r="AM16" s="940"/>
      <c r="AN16" s="922">
        <f t="shared" si="3"/>
        <v>0</v>
      </c>
      <c r="AO16" s="941"/>
      <c r="AP16" s="924" t="str">
        <f t="shared" si="4"/>
        <v>0</v>
      </c>
      <c r="AQ16" s="925" t="str">
        <f t="shared" si="5"/>
        <v>0</v>
      </c>
      <c r="AR16" s="942"/>
      <c r="AS16" s="927">
        <f t="shared" si="6"/>
        <v>0</v>
      </c>
      <c r="AT16" s="928">
        <f t="shared" si="6"/>
        <v>0</v>
      </c>
      <c r="AU16" s="938"/>
      <c r="AV16" s="943"/>
      <c r="AW16" s="944"/>
      <c r="AX16" s="943"/>
      <c r="AY16" s="944"/>
      <c r="AZ16" s="945"/>
      <c r="BA16" s="940"/>
      <c r="BB16" s="944"/>
      <c r="BC16" s="944"/>
      <c r="BD16" s="944"/>
      <c r="BE16" s="944"/>
      <c r="BF16" s="945"/>
    </row>
    <row r="17" spans="2:58" ht="14.65" customHeight="1">
      <c r="B17" s="911">
        <v>15</v>
      </c>
      <c r="C17" s="931" t="s">
        <v>65</v>
      </c>
      <c r="D17" s="932"/>
      <c r="E17" s="912" t="s">
        <v>0</v>
      </c>
      <c r="F17" s="912" t="str">
        <f t="shared" si="1"/>
        <v>3631</v>
      </c>
      <c r="G17" s="931"/>
      <c r="H17" s="931"/>
      <c r="I17" s="931" t="s">
        <v>101</v>
      </c>
      <c r="J17" s="931">
        <v>0</v>
      </c>
      <c r="K17" s="933" t="s">
        <v>102</v>
      </c>
      <c r="L17" s="931">
        <v>958</v>
      </c>
      <c r="M17" s="931">
        <v>1</v>
      </c>
      <c r="N17" s="931" t="s">
        <v>103</v>
      </c>
      <c r="O17" s="931">
        <v>110</v>
      </c>
      <c r="P17" s="947" t="s">
        <v>104</v>
      </c>
      <c r="Q17" s="931"/>
      <c r="R17" s="948" t="s">
        <v>70</v>
      </c>
      <c r="S17" s="931" t="s">
        <v>71</v>
      </c>
      <c r="T17" s="933"/>
      <c r="U17" s="933"/>
      <c r="V17" s="931"/>
      <c r="W17" s="931"/>
      <c r="X17" s="934"/>
      <c r="Y17" s="931"/>
      <c r="Z17" s="931"/>
      <c r="AA17" s="931"/>
      <c r="AB17" s="931"/>
      <c r="AC17" s="39"/>
      <c r="AD17" s="39">
        <v>13149</v>
      </c>
      <c r="AE17" s="155">
        <f t="shared" si="2"/>
        <v>13.148999999999999</v>
      </c>
      <c r="AF17" s="935"/>
      <c r="AG17" s="936"/>
      <c r="AH17" s="936"/>
      <c r="AI17" s="936"/>
      <c r="AJ17" s="937"/>
      <c r="AK17" s="938"/>
      <c r="AL17" s="939"/>
      <c r="AM17" s="940"/>
      <c r="AN17" s="922">
        <f t="shared" si="3"/>
        <v>0</v>
      </c>
      <c r="AO17" s="941"/>
      <c r="AP17" s="924" t="str">
        <f t="shared" si="4"/>
        <v>0</v>
      </c>
      <c r="AQ17" s="925" t="str">
        <f t="shared" si="5"/>
        <v>0</v>
      </c>
      <c r="AR17" s="942"/>
      <c r="AS17" s="927">
        <f t="shared" si="6"/>
        <v>0</v>
      </c>
      <c r="AT17" s="928">
        <f t="shared" si="6"/>
        <v>0</v>
      </c>
      <c r="AU17" s="938"/>
      <c r="AV17" s="943"/>
      <c r="AW17" s="944"/>
      <c r="AX17" s="943"/>
      <c r="AY17" s="944"/>
      <c r="AZ17" s="945"/>
      <c r="BA17" s="940"/>
      <c r="BB17" s="944"/>
      <c r="BC17" s="944"/>
      <c r="BD17" s="944"/>
      <c r="BE17" s="944"/>
      <c r="BF17" s="945"/>
    </row>
    <row r="18" spans="2:58" ht="14.65" customHeight="1">
      <c r="B18" s="911">
        <v>16</v>
      </c>
      <c r="C18" s="912" t="s">
        <v>65</v>
      </c>
      <c r="D18" s="932"/>
      <c r="E18" s="912" t="s">
        <v>0</v>
      </c>
      <c r="F18" s="912" t="str">
        <f t="shared" si="1"/>
        <v>3631</v>
      </c>
      <c r="G18" s="931"/>
      <c r="H18" s="931"/>
      <c r="I18" s="931"/>
      <c r="J18" s="931"/>
      <c r="K18" s="933" t="s">
        <v>105</v>
      </c>
      <c r="L18" s="931">
        <v>958</v>
      </c>
      <c r="M18" s="931"/>
      <c r="N18" s="931" t="s">
        <v>106</v>
      </c>
      <c r="O18" s="931">
        <v>500</v>
      </c>
      <c r="P18" s="947" t="s">
        <v>107</v>
      </c>
      <c r="Q18" s="931"/>
      <c r="R18" s="948" t="s">
        <v>70</v>
      </c>
      <c r="S18" s="931" t="s">
        <v>71</v>
      </c>
      <c r="T18" s="933"/>
      <c r="U18" s="933"/>
      <c r="V18" s="931"/>
      <c r="W18" s="931"/>
      <c r="X18" s="934"/>
      <c r="Y18" s="931"/>
      <c r="Z18" s="931"/>
      <c r="AA18" s="931"/>
      <c r="AB18" s="931"/>
      <c r="AC18" s="39"/>
      <c r="AD18" s="39">
        <v>550000</v>
      </c>
      <c r="AE18" s="155">
        <f t="shared" si="2"/>
        <v>550</v>
      </c>
      <c r="AF18" s="935"/>
      <c r="AG18" s="936"/>
      <c r="AH18" s="936"/>
      <c r="AI18" s="936"/>
      <c r="AJ18" s="937"/>
      <c r="AK18" s="938"/>
      <c r="AL18" s="939"/>
      <c r="AM18" s="940"/>
      <c r="AN18" s="922">
        <f t="shared" si="3"/>
        <v>0</v>
      </c>
      <c r="AO18" s="941"/>
      <c r="AP18" s="924" t="str">
        <f t="shared" si="4"/>
        <v>0</v>
      </c>
      <c r="AQ18" s="925" t="str">
        <f t="shared" si="5"/>
        <v>0</v>
      </c>
      <c r="AR18" s="942"/>
      <c r="AS18" s="927">
        <f t="shared" si="6"/>
        <v>0</v>
      </c>
      <c r="AT18" s="928">
        <f t="shared" si="6"/>
        <v>0</v>
      </c>
      <c r="AU18" s="938"/>
      <c r="AV18" s="943"/>
      <c r="AW18" s="944"/>
      <c r="AX18" s="943"/>
      <c r="AY18" s="944"/>
      <c r="AZ18" s="945"/>
      <c r="BA18" s="940"/>
      <c r="BB18" s="944"/>
      <c r="BC18" s="944"/>
      <c r="BD18" s="944"/>
      <c r="BE18" s="944"/>
      <c r="BF18" s="945"/>
    </row>
    <row r="19" spans="2:58" ht="14.65" customHeight="1">
      <c r="B19" s="911">
        <v>17</v>
      </c>
      <c r="C19" s="931" t="s">
        <v>65</v>
      </c>
      <c r="D19" s="932"/>
      <c r="E19" s="912" t="s">
        <v>0</v>
      </c>
      <c r="F19" s="912" t="str">
        <f t="shared" si="1"/>
        <v>3631</v>
      </c>
      <c r="G19" s="931"/>
      <c r="H19" s="931"/>
      <c r="I19" s="931"/>
      <c r="J19" s="931"/>
      <c r="K19" s="933" t="s">
        <v>108</v>
      </c>
      <c r="L19" s="931">
        <v>958</v>
      </c>
      <c r="M19" s="931"/>
      <c r="N19" s="931" t="s">
        <v>93</v>
      </c>
      <c r="O19" s="931">
        <v>630</v>
      </c>
      <c r="P19" s="947" t="s">
        <v>107</v>
      </c>
      <c r="Q19" s="931"/>
      <c r="R19" s="948" t="s">
        <v>70</v>
      </c>
      <c r="S19" s="931" t="s">
        <v>71</v>
      </c>
      <c r="T19" s="933"/>
      <c r="U19" s="933"/>
      <c r="V19" s="931"/>
      <c r="W19" s="931"/>
      <c r="X19" s="934"/>
      <c r="Y19" s="931"/>
      <c r="Z19" s="931"/>
      <c r="AA19" s="931"/>
      <c r="AB19" s="931"/>
      <c r="AC19" s="39"/>
      <c r="AD19" s="39">
        <v>510000</v>
      </c>
      <c r="AE19" s="155">
        <f t="shared" si="2"/>
        <v>510</v>
      </c>
      <c r="AF19" s="935"/>
      <c r="AG19" s="936"/>
      <c r="AH19" s="936"/>
      <c r="AI19" s="936"/>
      <c r="AJ19" s="937"/>
      <c r="AK19" s="938"/>
      <c r="AL19" s="939"/>
      <c r="AM19" s="940"/>
      <c r="AN19" s="922">
        <f t="shared" si="3"/>
        <v>0</v>
      </c>
      <c r="AO19" s="941"/>
      <c r="AP19" s="924" t="str">
        <f t="shared" si="4"/>
        <v>0</v>
      </c>
      <c r="AQ19" s="925" t="str">
        <f t="shared" si="5"/>
        <v>0</v>
      </c>
      <c r="AR19" s="942"/>
      <c r="AS19" s="927">
        <f t="shared" si="6"/>
        <v>0</v>
      </c>
      <c r="AT19" s="928">
        <f t="shared" si="6"/>
        <v>0</v>
      </c>
      <c r="AU19" s="938"/>
      <c r="AV19" s="943"/>
      <c r="AW19" s="944"/>
      <c r="AX19" s="943"/>
      <c r="AY19" s="944"/>
      <c r="AZ19" s="945"/>
      <c r="BA19" s="940"/>
      <c r="BB19" s="944"/>
      <c r="BC19" s="944"/>
      <c r="BD19" s="944"/>
      <c r="BE19" s="944"/>
      <c r="BF19" s="945"/>
    </row>
    <row r="20" spans="2:58" ht="14.65" customHeight="1">
      <c r="B20" s="911">
        <v>18</v>
      </c>
      <c r="C20" s="931" t="s">
        <v>65</v>
      </c>
      <c r="D20" s="932"/>
      <c r="E20" s="912" t="s">
        <v>0</v>
      </c>
      <c r="F20" s="912" t="str">
        <f t="shared" si="1"/>
        <v>3631</v>
      </c>
      <c r="G20" s="931"/>
      <c r="H20" s="931"/>
      <c r="I20" s="931"/>
      <c r="J20" s="931"/>
      <c r="K20" s="933" t="s">
        <v>109</v>
      </c>
      <c r="L20" s="931">
        <v>958</v>
      </c>
      <c r="M20" s="931"/>
      <c r="N20" s="931" t="s">
        <v>95</v>
      </c>
      <c r="O20" s="931">
        <v>710</v>
      </c>
      <c r="P20" s="947" t="s">
        <v>107</v>
      </c>
      <c r="Q20" s="931"/>
      <c r="R20" s="948" t="s">
        <v>70</v>
      </c>
      <c r="S20" s="931" t="s">
        <v>71</v>
      </c>
      <c r="T20" s="933"/>
      <c r="U20" s="933"/>
      <c r="V20" s="931"/>
      <c r="W20" s="931"/>
      <c r="X20" s="934"/>
      <c r="Y20" s="931"/>
      <c r="Z20" s="931"/>
      <c r="AA20" s="931"/>
      <c r="AB20" s="931"/>
      <c r="AC20" s="39"/>
      <c r="AD20" s="39">
        <v>255000</v>
      </c>
      <c r="AE20" s="155">
        <f t="shared" si="2"/>
        <v>255</v>
      </c>
      <c r="AF20" s="935"/>
      <c r="AG20" s="936"/>
      <c r="AH20" s="936"/>
      <c r="AI20" s="936"/>
      <c r="AJ20" s="937"/>
      <c r="AK20" s="938"/>
      <c r="AL20" s="939"/>
      <c r="AM20" s="940"/>
      <c r="AN20" s="922">
        <f t="shared" si="3"/>
        <v>0</v>
      </c>
      <c r="AO20" s="941"/>
      <c r="AP20" s="924" t="str">
        <f t="shared" si="4"/>
        <v>0</v>
      </c>
      <c r="AQ20" s="925" t="str">
        <f t="shared" si="5"/>
        <v>0</v>
      </c>
      <c r="AR20" s="942"/>
      <c r="AS20" s="927">
        <f t="shared" si="6"/>
        <v>0</v>
      </c>
      <c r="AT20" s="928">
        <f t="shared" si="6"/>
        <v>0</v>
      </c>
      <c r="AU20" s="938"/>
      <c r="AV20" s="943"/>
      <c r="AW20" s="944"/>
      <c r="AX20" s="943"/>
      <c r="AY20" s="944"/>
      <c r="AZ20" s="945"/>
      <c r="BA20" s="940"/>
      <c r="BB20" s="944"/>
      <c r="BC20" s="944"/>
      <c r="BD20" s="944"/>
      <c r="BE20" s="944"/>
      <c r="BF20" s="945"/>
    </row>
    <row r="21" spans="2:58" ht="14.65" customHeight="1">
      <c r="B21" s="911">
        <v>19</v>
      </c>
      <c r="C21" s="912" t="s">
        <v>65</v>
      </c>
      <c r="D21" s="932"/>
      <c r="E21" s="912" t="s">
        <v>0</v>
      </c>
      <c r="F21" s="912" t="str">
        <f t="shared" si="1"/>
        <v>3631</v>
      </c>
      <c r="G21" s="931" t="s">
        <v>66</v>
      </c>
      <c r="H21" s="931">
        <v>0</v>
      </c>
      <c r="I21" s="931" t="s">
        <v>66</v>
      </c>
      <c r="J21" s="931"/>
      <c r="K21" s="933" t="s">
        <v>110</v>
      </c>
      <c r="L21" s="931">
        <v>958</v>
      </c>
      <c r="M21" s="931"/>
      <c r="N21" s="931" t="s">
        <v>111</v>
      </c>
      <c r="O21" s="931">
        <v>900</v>
      </c>
      <c r="P21" s="947" t="s">
        <v>107</v>
      </c>
      <c r="Q21" s="931"/>
      <c r="R21" s="948" t="s">
        <v>70</v>
      </c>
      <c r="S21" s="931" t="s">
        <v>71</v>
      </c>
      <c r="T21" s="933" t="s">
        <v>89</v>
      </c>
      <c r="U21" s="933" t="s">
        <v>89</v>
      </c>
      <c r="V21" s="931">
        <v>1134</v>
      </c>
      <c r="W21" s="931">
        <v>1586</v>
      </c>
      <c r="X21" s="934">
        <v>25</v>
      </c>
      <c r="Y21" s="931" t="s">
        <v>86</v>
      </c>
      <c r="Z21" s="931" t="s">
        <v>74</v>
      </c>
      <c r="AA21" s="931" t="s">
        <v>75</v>
      </c>
      <c r="AB21" s="931" t="s">
        <v>112</v>
      </c>
      <c r="AC21" s="40">
        <v>5056</v>
      </c>
      <c r="AD21" s="39">
        <v>3950000</v>
      </c>
      <c r="AE21" s="155">
        <f t="shared" si="2"/>
        <v>3950</v>
      </c>
      <c r="AF21" s="935"/>
      <c r="AG21" s="936"/>
      <c r="AH21" s="936"/>
      <c r="AI21" s="936"/>
      <c r="AJ21" s="937"/>
      <c r="AK21" s="938"/>
      <c r="AL21" s="939"/>
      <c r="AM21" s="940"/>
      <c r="AN21" s="922">
        <f t="shared" si="3"/>
        <v>0</v>
      </c>
      <c r="AO21" s="941"/>
      <c r="AP21" s="924" t="str">
        <f t="shared" si="4"/>
        <v>0</v>
      </c>
      <c r="AQ21" s="925" t="str">
        <f t="shared" si="5"/>
        <v>0</v>
      </c>
      <c r="AR21" s="942"/>
      <c r="AS21" s="927">
        <f t="shared" si="6"/>
        <v>0</v>
      </c>
      <c r="AT21" s="928">
        <f t="shared" si="6"/>
        <v>0</v>
      </c>
      <c r="AU21" s="938"/>
      <c r="AV21" s="943"/>
      <c r="AW21" s="944"/>
      <c r="AX21" s="943"/>
      <c r="AY21" s="944"/>
      <c r="AZ21" s="945"/>
      <c r="BA21" s="940"/>
      <c r="BB21" s="944"/>
      <c r="BC21" s="944"/>
      <c r="BD21" s="944"/>
      <c r="BE21" s="944"/>
      <c r="BF21" s="945"/>
    </row>
    <row r="22" spans="2:58" ht="14.65" customHeight="1">
      <c r="B22" s="911">
        <v>20</v>
      </c>
      <c r="C22" s="931" t="s">
        <v>65</v>
      </c>
      <c r="D22" s="932"/>
      <c r="E22" s="912" t="s">
        <v>0</v>
      </c>
      <c r="F22" s="912" t="str">
        <f t="shared" si="1"/>
        <v>3631</v>
      </c>
      <c r="G22" s="931" t="s">
        <v>66</v>
      </c>
      <c r="H22" s="931">
        <v>0</v>
      </c>
      <c r="I22" s="931"/>
      <c r="J22" s="931"/>
      <c r="K22" s="933" t="s">
        <v>113</v>
      </c>
      <c r="L22" s="931">
        <v>959</v>
      </c>
      <c r="M22" s="931"/>
      <c r="N22" s="931" t="s">
        <v>114</v>
      </c>
      <c r="O22" s="931">
        <v>315</v>
      </c>
      <c r="P22" s="947" t="s">
        <v>107</v>
      </c>
      <c r="Q22" s="931"/>
      <c r="R22" s="948" t="s">
        <v>70</v>
      </c>
      <c r="S22" s="931" t="s">
        <v>71</v>
      </c>
      <c r="T22" s="933" t="s">
        <v>115</v>
      </c>
      <c r="U22" s="933" t="s">
        <v>116</v>
      </c>
      <c r="V22" s="931">
        <v>1134</v>
      </c>
      <c r="W22" s="931">
        <v>1586</v>
      </c>
      <c r="X22" s="934">
        <v>25</v>
      </c>
      <c r="Y22" s="931" t="s">
        <v>86</v>
      </c>
      <c r="Z22" s="931" t="s">
        <v>74</v>
      </c>
      <c r="AA22" s="931" t="s">
        <v>75</v>
      </c>
      <c r="AB22" s="931"/>
      <c r="AC22" s="39">
        <v>111</v>
      </c>
      <c r="AD22" s="39">
        <v>111950</v>
      </c>
      <c r="AE22" s="155">
        <f t="shared" si="2"/>
        <v>111.95</v>
      </c>
      <c r="AF22" s="935"/>
      <c r="AG22" s="936"/>
      <c r="AH22" s="936"/>
      <c r="AI22" s="936"/>
      <c r="AJ22" s="937"/>
      <c r="AK22" s="938"/>
      <c r="AL22" s="939"/>
      <c r="AM22" s="940"/>
      <c r="AN22" s="922">
        <f t="shared" si="3"/>
        <v>0</v>
      </c>
      <c r="AO22" s="941"/>
      <c r="AP22" s="924" t="str">
        <f t="shared" si="4"/>
        <v>0</v>
      </c>
      <c r="AQ22" s="925" t="str">
        <f t="shared" si="5"/>
        <v>0</v>
      </c>
      <c r="AR22" s="942"/>
      <c r="AS22" s="927">
        <f t="shared" si="6"/>
        <v>0</v>
      </c>
      <c r="AT22" s="928">
        <f t="shared" si="6"/>
        <v>0</v>
      </c>
      <c r="AU22" s="938"/>
      <c r="AV22" s="943"/>
      <c r="AW22" s="944"/>
      <c r="AX22" s="943"/>
      <c r="AY22" s="944"/>
      <c r="AZ22" s="945"/>
      <c r="BA22" s="940"/>
      <c r="BB22" s="944"/>
      <c r="BC22" s="944"/>
      <c r="BD22" s="944"/>
      <c r="BE22" s="944"/>
      <c r="BF22" s="945"/>
    </row>
    <row r="23" spans="2:58" ht="14.65" customHeight="1">
      <c r="B23" s="911">
        <v>21</v>
      </c>
      <c r="C23" s="931" t="s">
        <v>65</v>
      </c>
      <c r="D23" s="932"/>
      <c r="E23" s="912" t="s">
        <v>0</v>
      </c>
      <c r="F23" s="912" t="str">
        <f t="shared" si="1"/>
        <v>3631</v>
      </c>
      <c r="G23" s="931" t="s">
        <v>66</v>
      </c>
      <c r="H23" s="931">
        <v>0</v>
      </c>
      <c r="I23" s="931"/>
      <c r="J23" s="931"/>
      <c r="K23" s="933" t="s">
        <v>117</v>
      </c>
      <c r="L23" s="931">
        <v>905</v>
      </c>
      <c r="M23" s="931"/>
      <c r="N23" s="931" t="s">
        <v>114</v>
      </c>
      <c r="O23" s="931">
        <v>315</v>
      </c>
      <c r="P23" s="947" t="s">
        <v>107</v>
      </c>
      <c r="Q23" s="931"/>
      <c r="R23" s="948" t="s">
        <v>70</v>
      </c>
      <c r="S23" s="931" t="s">
        <v>71</v>
      </c>
      <c r="T23" s="933" t="s">
        <v>118</v>
      </c>
      <c r="U23" s="933" t="s">
        <v>116</v>
      </c>
      <c r="V23" s="931">
        <v>1134</v>
      </c>
      <c r="W23" s="931">
        <v>1586</v>
      </c>
      <c r="X23" s="934">
        <v>25</v>
      </c>
      <c r="Y23" s="931" t="s">
        <v>86</v>
      </c>
      <c r="Z23" s="931" t="s">
        <v>74</v>
      </c>
      <c r="AA23" s="931" t="s">
        <v>75</v>
      </c>
      <c r="AB23" s="931"/>
      <c r="AC23" s="39">
        <v>192</v>
      </c>
      <c r="AD23" s="39">
        <v>192050</v>
      </c>
      <c r="AE23" s="155">
        <f t="shared" si="2"/>
        <v>192.05</v>
      </c>
      <c r="AF23" s="935"/>
      <c r="AG23" s="936"/>
      <c r="AH23" s="936"/>
      <c r="AI23" s="936"/>
      <c r="AJ23" s="937"/>
      <c r="AK23" s="938"/>
      <c r="AL23" s="939"/>
      <c r="AM23" s="940"/>
      <c r="AN23" s="922">
        <f t="shared" si="3"/>
        <v>0</v>
      </c>
      <c r="AO23" s="941"/>
      <c r="AP23" s="924" t="str">
        <f t="shared" si="4"/>
        <v>0</v>
      </c>
      <c r="AQ23" s="925" t="str">
        <f t="shared" si="5"/>
        <v>0</v>
      </c>
      <c r="AR23" s="942"/>
      <c r="AS23" s="927">
        <f t="shared" si="6"/>
        <v>0</v>
      </c>
      <c r="AT23" s="928">
        <f t="shared" si="6"/>
        <v>0</v>
      </c>
      <c r="AU23" s="938"/>
      <c r="AV23" s="943"/>
      <c r="AW23" s="944"/>
      <c r="AX23" s="943"/>
      <c r="AY23" s="944"/>
      <c r="AZ23" s="945"/>
      <c r="BA23" s="940"/>
      <c r="BB23" s="944"/>
      <c r="BC23" s="944"/>
      <c r="BD23" s="944"/>
      <c r="BE23" s="944"/>
      <c r="BF23" s="945"/>
    </row>
    <row r="24" spans="2:58" ht="14.65" customHeight="1">
      <c r="B24" s="911">
        <v>22</v>
      </c>
      <c r="C24" s="912" t="s">
        <v>65</v>
      </c>
      <c r="D24" s="932"/>
      <c r="E24" s="912" t="s">
        <v>0</v>
      </c>
      <c r="F24" s="912" t="str">
        <f t="shared" si="1"/>
        <v>3631</v>
      </c>
      <c r="G24" s="931" t="s">
        <v>66</v>
      </c>
      <c r="H24" s="931">
        <v>0</v>
      </c>
      <c r="I24" s="931"/>
      <c r="J24" s="931"/>
      <c r="K24" s="933" t="s">
        <v>119</v>
      </c>
      <c r="L24" s="931">
        <v>906</v>
      </c>
      <c r="M24" s="931"/>
      <c r="N24" s="931" t="s">
        <v>114</v>
      </c>
      <c r="O24" s="931">
        <v>315</v>
      </c>
      <c r="P24" s="947" t="s">
        <v>107</v>
      </c>
      <c r="Q24" s="931"/>
      <c r="R24" s="948" t="s">
        <v>70</v>
      </c>
      <c r="S24" s="931" t="s">
        <v>71</v>
      </c>
      <c r="T24" s="933" t="s">
        <v>118</v>
      </c>
      <c r="U24" s="933" t="s">
        <v>116</v>
      </c>
      <c r="V24" s="931">
        <v>1134</v>
      </c>
      <c r="W24" s="931">
        <v>1586</v>
      </c>
      <c r="X24" s="934">
        <v>25</v>
      </c>
      <c r="Y24" s="931" t="s">
        <v>86</v>
      </c>
      <c r="Z24" s="931" t="s">
        <v>74</v>
      </c>
      <c r="AA24" s="931" t="s">
        <v>75</v>
      </c>
      <c r="AB24" s="931"/>
      <c r="AC24" s="39">
        <v>274</v>
      </c>
      <c r="AD24" s="39">
        <v>274200</v>
      </c>
      <c r="AE24" s="155">
        <f t="shared" si="2"/>
        <v>274.2</v>
      </c>
      <c r="AF24" s="935"/>
      <c r="AG24" s="936"/>
      <c r="AH24" s="936"/>
      <c r="AI24" s="936"/>
      <c r="AJ24" s="937"/>
      <c r="AK24" s="938"/>
      <c r="AL24" s="939"/>
      <c r="AM24" s="940"/>
      <c r="AN24" s="922">
        <f t="shared" si="3"/>
        <v>0</v>
      </c>
      <c r="AO24" s="941"/>
      <c r="AP24" s="924" t="str">
        <f t="shared" si="4"/>
        <v>0</v>
      </c>
      <c r="AQ24" s="925" t="str">
        <f t="shared" si="5"/>
        <v>0</v>
      </c>
      <c r="AR24" s="942"/>
      <c r="AS24" s="927">
        <f t="shared" si="6"/>
        <v>0</v>
      </c>
      <c r="AT24" s="928">
        <f t="shared" si="6"/>
        <v>0</v>
      </c>
      <c r="AU24" s="938"/>
      <c r="AV24" s="943"/>
      <c r="AW24" s="944"/>
      <c r="AX24" s="943"/>
      <c r="AY24" s="944"/>
      <c r="AZ24" s="945"/>
      <c r="BA24" s="940"/>
      <c r="BB24" s="944"/>
      <c r="BC24" s="944"/>
      <c r="BD24" s="944"/>
      <c r="BE24" s="944"/>
      <c r="BF24" s="945"/>
    </row>
    <row r="25" spans="2:58" ht="14.65" customHeight="1">
      <c r="B25" s="911">
        <v>23</v>
      </c>
      <c r="C25" s="931" t="s">
        <v>65</v>
      </c>
      <c r="D25" s="932"/>
      <c r="E25" s="912" t="s">
        <v>0</v>
      </c>
      <c r="F25" s="912" t="str">
        <f t="shared" si="1"/>
        <v>3631</v>
      </c>
      <c r="G25" s="931" t="s">
        <v>66</v>
      </c>
      <c r="H25" s="931">
        <v>0</v>
      </c>
      <c r="I25" s="931"/>
      <c r="J25" s="931"/>
      <c r="K25" s="933" t="s">
        <v>120</v>
      </c>
      <c r="L25" s="931">
        <v>907</v>
      </c>
      <c r="M25" s="931"/>
      <c r="N25" s="931" t="s">
        <v>114</v>
      </c>
      <c r="O25" s="931">
        <v>315</v>
      </c>
      <c r="P25" s="947" t="s">
        <v>107</v>
      </c>
      <c r="Q25" s="931"/>
      <c r="R25" s="948" t="s">
        <v>70</v>
      </c>
      <c r="S25" s="931" t="s">
        <v>71</v>
      </c>
      <c r="T25" s="933" t="s">
        <v>118</v>
      </c>
      <c r="U25" s="933" t="s">
        <v>116</v>
      </c>
      <c r="V25" s="931">
        <v>1134</v>
      </c>
      <c r="W25" s="931">
        <v>1586</v>
      </c>
      <c r="X25" s="934">
        <v>25</v>
      </c>
      <c r="Y25" s="931" t="s">
        <v>86</v>
      </c>
      <c r="Z25" s="931" t="s">
        <v>74</v>
      </c>
      <c r="AA25" s="931" t="s">
        <v>75</v>
      </c>
      <c r="AB25" s="931"/>
      <c r="AC25" s="39">
        <v>358</v>
      </c>
      <c r="AD25" s="39">
        <v>361650</v>
      </c>
      <c r="AE25" s="155">
        <f t="shared" si="2"/>
        <v>361.65</v>
      </c>
      <c r="AF25" s="935"/>
      <c r="AG25" s="936"/>
      <c r="AH25" s="936"/>
      <c r="AI25" s="936"/>
      <c r="AJ25" s="937"/>
      <c r="AK25" s="938"/>
      <c r="AL25" s="939"/>
      <c r="AM25" s="940"/>
      <c r="AN25" s="922">
        <f t="shared" si="3"/>
        <v>0</v>
      </c>
      <c r="AO25" s="941"/>
      <c r="AP25" s="924" t="str">
        <f t="shared" si="4"/>
        <v>0</v>
      </c>
      <c r="AQ25" s="925" t="str">
        <f t="shared" si="5"/>
        <v>0</v>
      </c>
      <c r="AR25" s="942"/>
      <c r="AS25" s="927">
        <f t="shared" si="6"/>
        <v>0</v>
      </c>
      <c r="AT25" s="928">
        <f t="shared" si="6"/>
        <v>0</v>
      </c>
      <c r="AU25" s="938"/>
      <c r="AV25" s="943"/>
      <c r="AW25" s="944"/>
      <c r="AX25" s="943"/>
      <c r="AY25" s="944"/>
      <c r="AZ25" s="945"/>
      <c r="BA25" s="940"/>
      <c r="BB25" s="944"/>
      <c r="BC25" s="944"/>
      <c r="BD25" s="944"/>
      <c r="BE25" s="944"/>
      <c r="BF25" s="945"/>
    </row>
    <row r="26" spans="2:58" ht="14.65" customHeight="1">
      <c r="B26" s="911">
        <v>24</v>
      </c>
      <c r="C26" s="931" t="s">
        <v>65</v>
      </c>
      <c r="D26" s="932"/>
      <c r="E26" s="912" t="s">
        <v>0</v>
      </c>
      <c r="F26" s="912" t="str">
        <f t="shared" si="1"/>
        <v>3631</v>
      </c>
      <c r="G26" s="931" t="s">
        <v>66</v>
      </c>
      <c r="H26" s="931">
        <v>0</v>
      </c>
      <c r="I26" s="931"/>
      <c r="J26" s="931"/>
      <c r="K26" s="933" t="s">
        <v>121</v>
      </c>
      <c r="L26" s="931">
        <v>908</v>
      </c>
      <c r="M26" s="931"/>
      <c r="N26" s="931" t="s">
        <v>114</v>
      </c>
      <c r="O26" s="931">
        <v>315</v>
      </c>
      <c r="P26" s="947" t="s">
        <v>107</v>
      </c>
      <c r="Q26" s="931"/>
      <c r="R26" s="948" t="s">
        <v>70</v>
      </c>
      <c r="S26" s="931" t="s">
        <v>71</v>
      </c>
      <c r="T26" s="933" t="s">
        <v>122</v>
      </c>
      <c r="U26" s="933" t="s">
        <v>116</v>
      </c>
      <c r="V26" s="931">
        <v>1134</v>
      </c>
      <c r="W26" s="931">
        <v>1586</v>
      </c>
      <c r="X26" s="934">
        <v>25</v>
      </c>
      <c r="Y26" s="931" t="s">
        <v>86</v>
      </c>
      <c r="Z26" s="931" t="s">
        <v>74</v>
      </c>
      <c r="AA26" s="931" t="s">
        <v>75</v>
      </c>
      <c r="AB26" s="931"/>
      <c r="AC26" s="39">
        <v>440</v>
      </c>
      <c r="AD26" s="39">
        <v>445100</v>
      </c>
      <c r="AE26" s="155">
        <f t="shared" si="2"/>
        <v>445.1</v>
      </c>
      <c r="AF26" s="935"/>
      <c r="AG26" s="936"/>
      <c r="AH26" s="936"/>
      <c r="AI26" s="936"/>
      <c r="AJ26" s="937"/>
      <c r="AK26" s="938"/>
      <c r="AL26" s="939"/>
      <c r="AM26" s="940"/>
      <c r="AN26" s="922">
        <f t="shared" si="3"/>
        <v>0</v>
      </c>
      <c r="AO26" s="941"/>
      <c r="AP26" s="924" t="str">
        <f t="shared" si="4"/>
        <v>0</v>
      </c>
      <c r="AQ26" s="925" t="str">
        <f t="shared" si="5"/>
        <v>0</v>
      </c>
      <c r="AR26" s="942"/>
      <c r="AS26" s="927">
        <f t="shared" si="6"/>
        <v>0</v>
      </c>
      <c r="AT26" s="928">
        <f t="shared" si="6"/>
        <v>0</v>
      </c>
      <c r="AU26" s="938"/>
      <c r="AV26" s="943"/>
      <c r="AW26" s="944"/>
      <c r="AX26" s="943"/>
      <c r="AY26" s="944"/>
      <c r="AZ26" s="945"/>
      <c r="BA26" s="940"/>
      <c r="BB26" s="944"/>
      <c r="BC26" s="944"/>
      <c r="BD26" s="944"/>
      <c r="BE26" s="944"/>
      <c r="BF26" s="945"/>
    </row>
    <row r="27" spans="2:58" ht="14.65" customHeight="1">
      <c r="B27" s="911">
        <v>25</v>
      </c>
      <c r="C27" s="912" t="s">
        <v>65</v>
      </c>
      <c r="D27" s="932"/>
      <c r="E27" s="912" t="s">
        <v>0</v>
      </c>
      <c r="F27" s="912" t="str">
        <f t="shared" si="1"/>
        <v>3631</v>
      </c>
      <c r="G27" s="931" t="s">
        <v>66</v>
      </c>
      <c r="H27" s="931">
        <v>0</v>
      </c>
      <c r="I27" s="931"/>
      <c r="J27" s="931"/>
      <c r="K27" s="933" t="s">
        <v>123</v>
      </c>
      <c r="L27" s="931">
        <v>909</v>
      </c>
      <c r="M27" s="931"/>
      <c r="N27" s="931" t="s">
        <v>114</v>
      </c>
      <c r="O27" s="931">
        <v>315</v>
      </c>
      <c r="P27" s="947" t="s">
        <v>107</v>
      </c>
      <c r="Q27" s="931"/>
      <c r="R27" s="948" t="s">
        <v>70</v>
      </c>
      <c r="S27" s="931" t="s">
        <v>71</v>
      </c>
      <c r="T27" s="933" t="s">
        <v>122</v>
      </c>
      <c r="U27" s="933" t="s">
        <v>116</v>
      </c>
      <c r="V27" s="931">
        <v>1134</v>
      </c>
      <c r="W27" s="931">
        <v>1586</v>
      </c>
      <c r="X27" s="934">
        <v>25</v>
      </c>
      <c r="Y27" s="931" t="s">
        <v>86</v>
      </c>
      <c r="Z27" s="931" t="s">
        <v>74</v>
      </c>
      <c r="AA27" s="931" t="s">
        <v>75</v>
      </c>
      <c r="AB27" s="931"/>
      <c r="AC27" s="39">
        <v>525</v>
      </c>
      <c r="AD27" s="39">
        <v>528850</v>
      </c>
      <c r="AE27" s="155">
        <f t="shared" si="2"/>
        <v>528.85</v>
      </c>
      <c r="AF27" s="935"/>
      <c r="AG27" s="936"/>
      <c r="AH27" s="936"/>
      <c r="AI27" s="936"/>
      <c r="AJ27" s="937"/>
      <c r="AK27" s="938"/>
      <c r="AL27" s="939"/>
      <c r="AM27" s="940"/>
      <c r="AN27" s="922">
        <f t="shared" si="3"/>
        <v>0</v>
      </c>
      <c r="AO27" s="941"/>
      <c r="AP27" s="924" t="str">
        <f t="shared" si="4"/>
        <v>0</v>
      </c>
      <c r="AQ27" s="925" t="str">
        <f t="shared" si="5"/>
        <v>0</v>
      </c>
      <c r="AR27" s="942"/>
      <c r="AS27" s="927">
        <f t="shared" si="6"/>
        <v>0</v>
      </c>
      <c r="AT27" s="928">
        <f t="shared" si="6"/>
        <v>0</v>
      </c>
      <c r="AU27" s="938"/>
      <c r="AV27" s="943"/>
      <c r="AW27" s="944"/>
      <c r="AX27" s="943"/>
      <c r="AY27" s="944"/>
      <c r="AZ27" s="945"/>
      <c r="BA27" s="940"/>
      <c r="BB27" s="944"/>
      <c r="BC27" s="944"/>
      <c r="BD27" s="944"/>
      <c r="BE27" s="944"/>
      <c r="BF27" s="945"/>
    </row>
    <row r="28" spans="2:58" ht="14.65" customHeight="1">
      <c r="B28" s="911">
        <v>26</v>
      </c>
      <c r="C28" s="931" t="s">
        <v>65</v>
      </c>
      <c r="D28" s="932"/>
      <c r="E28" s="912" t="s">
        <v>0</v>
      </c>
      <c r="F28" s="912" t="str">
        <f t="shared" si="1"/>
        <v>3631</v>
      </c>
      <c r="G28" s="931" t="s">
        <v>66</v>
      </c>
      <c r="H28" s="931">
        <v>0</v>
      </c>
      <c r="I28" s="931"/>
      <c r="J28" s="931"/>
      <c r="K28" s="933" t="s">
        <v>124</v>
      </c>
      <c r="L28" s="931">
        <v>910</v>
      </c>
      <c r="M28" s="931"/>
      <c r="N28" s="931" t="s">
        <v>114</v>
      </c>
      <c r="O28" s="931">
        <v>315</v>
      </c>
      <c r="P28" s="947" t="s">
        <v>107</v>
      </c>
      <c r="Q28" s="931"/>
      <c r="R28" s="948" t="s">
        <v>70</v>
      </c>
      <c r="S28" s="931" t="s">
        <v>71</v>
      </c>
      <c r="T28" s="933" t="s">
        <v>122</v>
      </c>
      <c r="U28" s="933" t="s">
        <v>116</v>
      </c>
      <c r="V28" s="931">
        <v>1134</v>
      </c>
      <c r="W28" s="931">
        <v>1586</v>
      </c>
      <c r="X28" s="934">
        <v>25</v>
      </c>
      <c r="Y28" s="931" t="s">
        <v>86</v>
      </c>
      <c r="Z28" s="931" t="s">
        <v>74</v>
      </c>
      <c r="AA28" s="931" t="s">
        <v>75</v>
      </c>
      <c r="AB28" s="931"/>
      <c r="AC28" s="39">
        <v>611</v>
      </c>
      <c r="AD28" s="39">
        <v>612550</v>
      </c>
      <c r="AE28" s="155">
        <f t="shared" si="2"/>
        <v>612.54999999999995</v>
      </c>
      <c r="AF28" s="935"/>
      <c r="AG28" s="936"/>
      <c r="AH28" s="936"/>
      <c r="AI28" s="936"/>
      <c r="AJ28" s="937"/>
      <c r="AK28" s="938"/>
      <c r="AL28" s="939"/>
      <c r="AM28" s="940"/>
      <c r="AN28" s="922">
        <f t="shared" si="3"/>
        <v>0</v>
      </c>
      <c r="AO28" s="941"/>
      <c r="AP28" s="924" t="str">
        <f t="shared" si="4"/>
        <v>0</v>
      </c>
      <c r="AQ28" s="925" t="str">
        <f t="shared" si="5"/>
        <v>0</v>
      </c>
      <c r="AR28" s="942"/>
      <c r="AS28" s="927">
        <f t="shared" si="6"/>
        <v>0</v>
      </c>
      <c r="AT28" s="928">
        <f t="shared" si="6"/>
        <v>0</v>
      </c>
      <c r="AU28" s="938"/>
      <c r="AV28" s="943"/>
      <c r="AW28" s="944"/>
      <c r="AX28" s="943"/>
      <c r="AY28" s="944"/>
      <c r="AZ28" s="945"/>
      <c r="BA28" s="940"/>
      <c r="BB28" s="944"/>
      <c r="BC28" s="944"/>
      <c r="BD28" s="944"/>
      <c r="BE28" s="944"/>
      <c r="BF28" s="945"/>
    </row>
    <row r="29" spans="2:58" ht="14.65" customHeight="1">
      <c r="B29" s="911">
        <v>27</v>
      </c>
      <c r="C29" s="931" t="s">
        <v>65</v>
      </c>
      <c r="D29" s="932"/>
      <c r="E29" s="912" t="s">
        <v>0</v>
      </c>
      <c r="F29" s="912" t="str">
        <f t="shared" si="1"/>
        <v>3631</v>
      </c>
      <c r="G29" s="931" t="s">
        <v>66</v>
      </c>
      <c r="H29" s="931">
        <v>0</v>
      </c>
      <c r="I29" s="931"/>
      <c r="J29" s="931"/>
      <c r="K29" s="933" t="s">
        <v>125</v>
      </c>
      <c r="L29" s="931">
        <v>911</v>
      </c>
      <c r="M29" s="931"/>
      <c r="N29" s="931" t="s">
        <v>114</v>
      </c>
      <c r="O29" s="931">
        <v>315</v>
      </c>
      <c r="P29" s="947" t="s">
        <v>107</v>
      </c>
      <c r="Q29" s="931"/>
      <c r="R29" s="948" t="s">
        <v>70</v>
      </c>
      <c r="S29" s="931" t="s">
        <v>71</v>
      </c>
      <c r="T29" s="933" t="s">
        <v>126</v>
      </c>
      <c r="U29" s="933" t="s">
        <v>127</v>
      </c>
      <c r="V29" s="931">
        <v>1134</v>
      </c>
      <c r="W29" s="931">
        <v>1586</v>
      </c>
      <c r="X29" s="934">
        <v>25</v>
      </c>
      <c r="Y29" s="931" t="s">
        <v>86</v>
      </c>
      <c r="Z29" s="931" t="s">
        <v>74</v>
      </c>
      <c r="AA29" s="931" t="s">
        <v>75</v>
      </c>
      <c r="AB29" s="931"/>
      <c r="AC29" s="39">
        <v>637</v>
      </c>
      <c r="AD29" s="39">
        <v>697100</v>
      </c>
      <c r="AE29" s="155">
        <f t="shared" si="2"/>
        <v>697.1</v>
      </c>
      <c r="AF29" s="935"/>
      <c r="AG29" s="936"/>
      <c r="AH29" s="936"/>
      <c r="AI29" s="936"/>
      <c r="AJ29" s="937"/>
      <c r="AK29" s="938"/>
      <c r="AL29" s="939"/>
      <c r="AM29" s="940"/>
      <c r="AN29" s="922">
        <f t="shared" si="3"/>
        <v>0</v>
      </c>
      <c r="AO29" s="941"/>
      <c r="AP29" s="924" t="str">
        <f t="shared" si="4"/>
        <v>0</v>
      </c>
      <c r="AQ29" s="925" t="str">
        <f t="shared" si="5"/>
        <v>0</v>
      </c>
      <c r="AR29" s="942"/>
      <c r="AS29" s="927">
        <f t="shared" si="6"/>
        <v>0</v>
      </c>
      <c r="AT29" s="928">
        <f t="shared" si="6"/>
        <v>0</v>
      </c>
      <c r="AU29" s="938"/>
      <c r="AV29" s="943"/>
      <c r="AW29" s="944"/>
      <c r="AX29" s="943"/>
      <c r="AY29" s="944"/>
      <c r="AZ29" s="945"/>
      <c r="BA29" s="940"/>
      <c r="BB29" s="944"/>
      <c r="BC29" s="944"/>
      <c r="BD29" s="944"/>
      <c r="BE29" s="944"/>
      <c r="BF29" s="945"/>
    </row>
    <row r="30" spans="2:58" ht="14.65" customHeight="1">
      <c r="B30" s="911">
        <v>28</v>
      </c>
      <c r="C30" s="912" t="s">
        <v>65</v>
      </c>
      <c r="D30" s="932"/>
      <c r="E30" s="912" t="s">
        <v>0</v>
      </c>
      <c r="F30" s="912" t="str">
        <f t="shared" si="1"/>
        <v>3631</v>
      </c>
      <c r="G30" s="931" t="s">
        <v>66</v>
      </c>
      <c r="H30" s="931">
        <v>0</v>
      </c>
      <c r="I30" s="931"/>
      <c r="J30" s="931"/>
      <c r="K30" s="933" t="s">
        <v>128</v>
      </c>
      <c r="L30" s="931">
        <v>912</v>
      </c>
      <c r="M30" s="931"/>
      <c r="N30" s="931" t="s">
        <v>114</v>
      </c>
      <c r="O30" s="931">
        <v>315</v>
      </c>
      <c r="P30" s="947" t="s">
        <v>107</v>
      </c>
      <c r="Q30" s="931"/>
      <c r="R30" s="948" t="s">
        <v>70</v>
      </c>
      <c r="S30" s="931" t="s">
        <v>71</v>
      </c>
      <c r="T30" s="933" t="s">
        <v>126</v>
      </c>
      <c r="U30" s="933" t="s">
        <v>116</v>
      </c>
      <c r="V30" s="931">
        <v>1134</v>
      </c>
      <c r="W30" s="931">
        <v>1586</v>
      </c>
      <c r="X30" s="934">
        <v>25</v>
      </c>
      <c r="Y30" s="931" t="s">
        <v>86</v>
      </c>
      <c r="Z30" s="931" t="s">
        <v>74</v>
      </c>
      <c r="AA30" s="931" t="s">
        <v>75</v>
      </c>
      <c r="AB30" s="931"/>
      <c r="AC30" s="39">
        <v>507</v>
      </c>
      <c r="AD30" s="39">
        <v>674150</v>
      </c>
      <c r="AE30" s="155">
        <f t="shared" si="2"/>
        <v>674.15</v>
      </c>
      <c r="AF30" s="935"/>
      <c r="AG30" s="936"/>
      <c r="AH30" s="936"/>
      <c r="AI30" s="936"/>
      <c r="AJ30" s="937"/>
      <c r="AK30" s="938"/>
      <c r="AL30" s="939"/>
      <c r="AM30" s="940"/>
      <c r="AN30" s="922">
        <f t="shared" si="3"/>
        <v>0</v>
      </c>
      <c r="AO30" s="941"/>
      <c r="AP30" s="924" t="str">
        <f t="shared" si="4"/>
        <v>0</v>
      </c>
      <c r="AQ30" s="925" t="str">
        <f t="shared" si="5"/>
        <v>0</v>
      </c>
      <c r="AR30" s="942"/>
      <c r="AS30" s="927">
        <f t="shared" si="6"/>
        <v>0</v>
      </c>
      <c r="AT30" s="928">
        <f t="shared" si="6"/>
        <v>0</v>
      </c>
      <c r="AU30" s="938"/>
      <c r="AV30" s="943"/>
      <c r="AW30" s="944"/>
      <c r="AX30" s="943"/>
      <c r="AY30" s="944"/>
      <c r="AZ30" s="945"/>
      <c r="BA30" s="940"/>
      <c r="BB30" s="944"/>
      <c r="BC30" s="944"/>
      <c r="BD30" s="944"/>
      <c r="BE30" s="944"/>
      <c r="BF30" s="945"/>
    </row>
    <row r="31" spans="2:58" ht="14.65" customHeight="1">
      <c r="B31" s="911">
        <v>29</v>
      </c>
      <c r="C31" s="931" t="s">
        <v>65</v>
      </c>
      <c r="D31" s="932"/>
      <c r="E31" s="912" t="s">
        <v>2</v>
      </c>
      <c r="F31" s="912" t="str">
        <f t="shared" si="1"/>
        <v>3632</v>
      </c>
      <c r="G31" s="931"/>
      <c r="H31" s="931"/>
      <c r="I31" s="931" t="s">
        <v>129</v>
      </c>
      <c r="J31" s="931">
        <v>0</v>
      </c>
      <c r="K31" s="933" t="s">
        <v>130</v>
      </c>
      <c r="L31" s="931">
        <v>931</v>
      </c>
      <c r="M31" s="931">
        <v>1</v>
      </c>
      <c r="N31" s="931" t="s">
        <v>131</v>
      </c>
      <c r="O31" s="931">
        <v>355</v>
      </c>
      <c r="P31" s="947" t="s">
        <v>132</v>
      </c>
      <c r="Q31" s="931"/>
      <c r="R31" s="948" t="s">
        <v>70</v>
      </c>
      <c r="S31" s="931" t="s">
        <v>71</v>
      </c>
      <c r="T31" s="933"/>
      <c r="U31" s="933"/>
      <c r="V31" s="931"/>
      <c r="W31" s="931"/>
      <c r="X31" s="934"/>
      <c r="Y31" s="931"/>
      <c r="Z31" s="931"/>
      <c r="AA31" s="931"/>
      <c r="AB31" s="931"/>
      <c r="AC31" s="39"/>
      <c r="AD31" s="39">
        <v>1275</v>
      </c>
      <c r="AE31" s="155">
        <f t="shared" si="2"/>
        <v>1.2749999999999999</v>
      </c>
      <c r="AF31" s="935"/>
      <c r="AG31" s="936"/>
      <c r="AH31" s="936"/>
      <c r="AI31" s="936"/>
      <c r="AJ31" s="937"/>
      <c r="AK31" s="938"/>
      <c r="AL31" s="939"/>
      <c r="AM31" s="940"/>
      <c r="AN31" s="922">
        <f t="shared" si="3"/>
        <v>0</v>
      </c>
      <c r="AO31" s="941"/>
      <c r="AP31" s="924" t="str">
        <f t="shared" si="4"/>
        <v>0</v>
      </c>
      <c r="AQ31" s="925" t="str">
        <f t="shared" si="5"/>
        <v>0</v>
      </c>
      <c r="AR31" s="942"/>
      <c r="AS31" s="927">
        <f t="shared" si="6"/>
        <v>0</v>
      </c>
      <c r="AT31" s="928">
        <f t="shared" si="6"/>
        <v>0</v>
      </c>
      <c r="AU31" s="938"/>
      <c r="AV31" s="943"/>
      <c r="AW31" s="944"/>
      <c r="AX31" s="943"/>
      <c r="AY31" s="944"/>
      <c r="AZ31" s="945"/>
      <c r="BA31" s="940"/>
      <c r="BB31" s="944"/>
      <c r="BC31" s="944"/>
      <c r="BD31" s="944"/>
      <c r="BE31" s="944"/>
      <c r="BF31" s="945"/>
    </row>
    <row r="32" spans="2:58" ht="14.65" customHeight="1">
      <c r="B32" s="911">
        <v>30</v>
      </c>
      <c r="C32" s="931" t="s">
        <v>65</v>
      </c>
      <c r="D32" s="932"/>
      <c r="E32" s="912" t="s">
        <v>2</v>
      </c>
      <c r="F32" s="912" t="str">
        <f t="shared" si="1"/>
        <v>3632</v>
      </c>
      <c r="G32" s="931"/>
      <c r="H32" s="931"/>
      <c r="I32" s="931" t="s">
        <v>133</v>
      </c>
      <c r="J32" s="931">
        <v>0</v>
      </c>
      <c r="K32" s="933" t="s">
        <v>134</v>
      </c>
      <c r="L32" s="931">
        <v>932</v>
      </c>
      <c r="M32" s="931">
        <v>1</v>
      </c>
      <c r="N32" s="931" t="s">
        <v>131</v>
      </c>
      <c r="O32" s="931">
        <v>355</v>
      </c>
      <c r="P32" s="947" t="s">
        <v>132</v>
      </c>
      <c r="Q32" s="931"/>
      <c r="R32" s="948" t="s">
        <v>70</v>
      </c>
      <c r="S32" s="931" t="s">
        <v>71</v>
      </c>
      <c r="T32" s="933"/>
      <c r="U32" s="933"/>
      <c r="V32" s="931"/>
      <c r="W32" s="931"/>
      <c r="X32" s="934"/>
      <c r="Y32" s="931"/>
      <c r="Z32" s="931"/>
      <c r="AA32" s="931"/>
      <c r="AB32" s="931"/>
      <c r="AC32" s="39"/>
      <c r="AD32" s="39">
        <v>1275</v>
      </c>
      <c r="AE32" s="155">
        <f t="shared" si="2"/>
        <v>1.2749999999999999</v>
      </c>
      <c r="AF32" s="935"/>
      <c r="AG32" s="936"/>
      <c r="AH32" s="936"/>
      <c r="AI32" s="936"/>
      <c r="AJ32" s="937"/>
      <c r="AK32" s="938"/>
      <c r="AL32" s="939"/>
      <c r="AM32" s="940"/>
      <c r="AN32" s="922">
        <f t="shared" si="3"/>
        <v>0</v>
      </c>
      <c r="AO32" s="941"/>
      <c r="AP32" s="924" t="str">
        <f t="shared" si="4"/>
        <v>0</v>
      </c>
      <c r="AQ32" s="925" t="str">
        <f t="shared" si="5"/>
        <v>0</v>
      </c>
      <c r="AR32" s="942"/>
      <c r="AS32" s="927">
        <f t="shared" si="6"/>
        <v>0</v>
      </c>
      <c r="AT32" s="928">
        <f t="shared" si="6"/>
        <v>0</v>
      </c>
      <c r="AU32" s="938"/>
      <c r="AV32" s="943"/>
      <c r="AW32" s="944"/>
      <c r="AX32" s="943"/>
      <c r="AY32" s="944"/>
      <c r="AZ32" s="945"/>
      <c r="BA32" s="940"/>
      <c r="BB32" s="944"/>
      <c r="BC32" s="944"/>
      <c r="BD32" s="944"/>
      <c r="BE32" s="944"/>
      <c r="BF32" s="945"/>
    </row>
    <row r="33" spans="2:58" ht="14.65" customHeight="1">
      <c r="B33" s="911">
        <v>31</v>
      </c>
      <c r="C33" s="912" t="s">
        <v>65</v>
      </c>
      <c r="D33" s="932"/>
      <c r="E33" s="912" t="s">
        <v>2</v>
      </c>
      <c r="F33" s="912" t="str">
        <f t="shared" si="1"/>
        <v>3632</v>
      </c>
      <c r="G33" s="931"/>
      <c r="H33" s="931"/>
      <c r="I33" s="931" t="s">
        <v>135</v>
      </c>
      <c r="J33" s="931">
        <v>0</v>
      </c>
      <c r="K33" s="933" t="s">
        <v>136</v>
      </c>
      <c r="L33" s="931">
        <v>933</v>
      </c>
      <c r="M33" s="931"/>
      <c r="N33" s="931" t="s">
        <v>131</v>
      </c>
      <c r="O33" s="931">
        <v>355</v>
      </c>
      <c r="P33" s="947" t="s">
        <v>104</v>
      </c>
      <c r="Q33" s="931"/>
      <c r="R33" s="948"/>
      <c r="S33" s="931"/>
      <c r="T33" s="933"/>
      <c r="U33" s="933"/>
      <c r="V33" s="931"/>
      <c r="W33" s="931"/>
      <c r="X33" s="934"/>
      <c r="Y33" s="931"/>
      <c r="Z33" s="931"/>
      <c r="AA33" s="931"/>
      <c r="AB33" s="931"/>
      <c r="AC33" s="39"/>
      <c r="AD33" s="39">
        <v>350000</v>
      </c>
      <c r="AE33" s="155">
        <f t="shared" si="2"/>
        <v>350</v>
      </c>
      <c r="AF33" s="935"/>
      <c r="AG33" s="936"/>
      <c r="AH33" s="936"/>
      <c r="AI33" s="936"/>
      <c r="AJ33" s="937"/>
      <c r="AK33" s="938"/>
      <c r="AL33" s="939"/>
      <c r="AM33" s="940"/>
      <c r="AN33" s="922">
        <f>+AP33-AL33</f>
        <v>0</v>
      </c>
      <c r="AO33" s="941"/>
      <c r="AP33" s="924" t="str">
        <f t="shared" si="4"/>
        <v>0</v>
      </c>
      <c r="AQ33" s="925" t="str">
        <f>AP33</f>
        <v>0</v>
      </c>
      <c r="AR33" s="942"/>
      <c r="AS33" s="927">
        <f t="shared" si="6"/>
        <v>0</v>
      </c>
      <c r="AT33" s="928">
        <f t="shared" si="6"/>
        <v>0</v>
      </c>
      <c r="AU33" s="938"/>
      <c r="AV33" s="943"/>
      <c r="AW33" s="944"/>
      <c r="AX33" s="943"/>
      <c r="AY33" s="944"/>
      <c r="AZ33" s="945"/>
      <c r="BA33" s="940"/>
      <c r="BB33" s="944"/>
      <c r="BC33" s="944"/>
      <c r="BD33" s="944"/>
      <c r="BE33" s="944"/>
      <c r="BF33" s="945"/>
    </row>
    <row r="34" spans="2:58" ht="14.65" customHeight="1">
      <c r="B34" s="911">
        <v>32</v>
      </c>
      <c r="C34" s="912" t="s">
        <v>65</v>
      </c>
      <c r="D34" s="932"/>
      <c r="E34" s="912" t="s">
        <v>2</v>
      </c>
      <c r="F34" s="912" t="str">
        <f t="shared" si="1"/>
        <v>3632</v>
      </c>
      <c r="G34" s="931"/>
      <c r="H34" s="931"/>
      <c r="I34" s="931" t="s">
        <v>137</v>
      </c>
      <c r="J34" s="931">
        <v>0</v>
      </c>
      <c r="K34" s="933" t="s">
        <v>136</v>
      </c>
      <c r="L34" s="931">
        <v>933</v>
      </c>
      <c r="M34" s="931">
        <v>1</v>
      </c>
      <c r="N34" s="931" t="s">
        <v>131</v>
      </c>
      <c r="O34" s="931">
        <v>355</v>
      </c>
      <c r="P34" s="947" t="s">
        <v>104</v>
      </c>
      <c r="Q34" s="931"/>
      <c r="R34" s="948" t="s">
        <v>70</v>
      </c>
      <c r="S34" s="931" t="s">
        <v>71</v>
      </c>
      <c r="T34" s="933"/>
      <c r="U34" s="933"/>
      <c r="V34" s="931"/>
      <c r="W34" s="931"/>
      <c r="X34" s="934"/>
      <c r="Y34" s="931"/>
      <c r="Z34" s="931"/>
      <c r="AA34" s="931"/>
      <c r="AB34" s="931"/>
      <c r="AC34" s="39"/>
      <c r="AD34" s="39">
        <v>2658</v>
      </c>
      <c r="AE34" s="155">
        <f t="shared" si="2"/>
        <v>2.6579999999999999</v>
      </c>
      <c r="AF34" s="935"/>
      <c r="AG34" s="936"/>
      <c r="AH34" s="936"/>
      <c r="AI34" s="936"/>
      <c r="AJ34" s="937"/>
      <c r="AK34" s="938"/>
      <c r="AL34" s="939"/>
      <c r="AM34" s="940"/>
      <c r="AN34" s="922">
        <f t="shared" ref="AN34:AN97" si="7">+AP34-AL34</f>
        <v>0</v>
      </c>
      <c r="AO34" s="941"/>
      <c r="AP34" s="924" t="str">
        <f t="shared" si="4"/>
        <v>0</v>
      </c>
      <c r="AQ34" s="925" t="str">
        <f t="shared" ref="AQ34:AQ97" si="8">AP34</f>
        <v>0</v>
      </c>
      <c r="AR34" s="942"/>
      <c r="AS34" s="927">
        <f t="shared" si="6"/>
        <v>0</v>
      </c>
      <c r="AT34" s="928">
        <f t="shared" si="6"/>
        <v>0</v>
      </c>
      <c r="AU34" s="938"/>
      <c r="AV34" s="943"/>
      <c r="AW34" s="944"/>
      <c r="AX34" s="943"/>
      <c r="AY34" s="944"/>
      <c r="AZ34" s="945"/>
      <c r="BA34" s="940"/>
      <c r="BB34" s="944"/>
      <c r="BC34" s="944"/>
      <c r="BD34" s="944"/>
      <c r="BE34" s="944"/>
      <c r="BF34" s="945"/>
    </row>
    <row r="35" spans="2:58" ht="14.65" customHeight="1">
      <c r="B35" s="911">
        <v>33</v>
      </c>
      <c r="C35" s="931" t="s">
        <v>65</v>
      </c>
      <c r="D35" s="932"/>
      <c r="E35" s="912" t="s">
        <v>2</v>
      </c>
      <c r="F35" s="912" t="str">
        <f t="shared" si="1"/>
        <v>3632</v>
      </c>
      <c r="G35" s="931"/>
      <c r="H35" s="931"/>
      <c r="I35" s="931" t="s">
        <v>138</v>
      </c>
      <c r="J35" s="931">
        <v>0</v>
      </c>
      <c r="K35" s="933" t="s">
        <v>136</v>
      </c>
      <c r="L35" s="931">
        <v>933</v>
      </c>
      <c r="M35" s="931">
        <v>2</v>
      </c>
      <c r="N35" s="931" t="s">
        <v>131</v>
      </c>
      <c r="O35" s="931">
        <v>355</v>
      </c>
      <c r="P35" s="947" t="s">
        <v>104</v>
      </c>
      <c r="Q35" s="931"/>
      <c r="R35" s="948" t="s">
        <v>70</v>
      </c>
      <c r="S35" s="931" t="s">
        <v>71</v>
      </c>
      <c r="T35" s="933"/>
      <c r="U35" s="933"/>
      <c r="V35" s="931"/>
      <c r="W35" s="931"/>
      <c r="X35" s="934"/>
      <c r="Y35" s="931"/>
      <c r="Z35" s="931"/>
      <c r="AA35" s="931"/>
      <c r="AB35" s="931"/>
      <c r="AC35" s="39"/>
      <c r="AD35" s="39">
        <v>2658</v>
      </c>
      <c r="AE35" s="155">
        <f t="shared" si="2"/>
        <v>2.6579999999999999</v>
      </c>
      <c r="AF35" s="935"/>
      <c r="AG35" s="936"/>
      <c r="AH35" s="936"/>
      <c r="AI35" s="936"/>
      <c r="AJ35" s="937"/>
      <c r="AK35" s="938"/>
      <c r="AL35" s="939"/>
      <c r="AM35" s="940"/>
      <c r="AN35" s="922">
        <f t="shared" si="7"/>
        <v>0</v>
      </c>
      <c r="AO35" s="941"/>
      <c r="AP35" s="924" t="str">
        <f t="shared" si="4"/>
        <v>0</v>
      </c>
      <c r="AQ35" s="925" t="str">
        <f t="shared" si="8"/>
        <v>0</v>
      </c>
      <c r="AR35" s="942"/>
      <c r="AS35" s="927">
        <f t="shared" si="6"/>
        <v>0</v>
      </c>
      <c r="AT35" s="928">
        <f t="shared" si="6"/>
        <v>0</v>
      </c>
      <c r="AU35" s="938"/>
      <c r="AV35" s="943"/>
      <c r="AW35" s="944"/>
      <c r="AX35" s="943"/>
      <c r="AY35" s="944"/>
      <c r="AZ35" s="945"/>
      <c r="BA35" s="940"/>
      <c r="BB35" s="944"/>
      <c r="BC35" s="944"/>
      <c r="BD35" s="944"/>
      <c r="BE35" s="944"/>
      <c r="BF35" s="945"/>
    </row>
    <row r="36" spans="2:58" ht="14.65" customHeight="1">
      <c r="B36" s="911">
        <v>34</v>
      </c>
      <c r="C36" s="931" t="s">
        <v>65</v>
      </c>
      <c r="D36" s="932"/>
      <c r="E36" s="912" t="s">
        <v>2</v>
      </c>
      <c r="F36" s="912" t="str">
        <f t="shared" si="1"/>
        <v>3632</v>
      </c>
      <c r="G36" s="931"/>
      <c r="H36" s="931"/>
      <c r="I36" s="931" t="s">
        <v>139</v>
      </c>
      <c r="J36" s="931">
        <v>0</v>
      </c>
      <c r="K36" s="933" t="s">
        <v>136</v>
      </c>
      <c r="L36" s="931">
        <v>933</v>
      </c>
      <c r="M36" s="931">
        <v>3</v>
      </c>
      <c r="N36" s="931" t="s">
        <v>131</v>
      </c>
      <c r="O36" s="931">
        <v>355</v>
      </c>
      <c r="P36" s="947" t="s">
        <v>104</v>
      </c>
      <c r="Q36" s="931"/>
      <c r="R36" s="948" t="s">
        <v>70</v>
      </c>
      <c r="S36" s="931" t="s">
        <v>71</v>
      </c>
      <c r="T36" s="933"/>
      <c r="U36" s="933"/>
      <c r="V36" s="931"/>
      <c r="W36" s="931"/>
      <c r="X36" s="934"/>
      <c r="Y36" s="931"/>
      <c r="Z36" s="931"/>
      <c r="AA36" s="931"/>
      <c r="AB36" s="931"/>
      <c r="AC36" s="39"/>
      <c r="AD36" s="39">
        <v>3758</v>
      </c>
      <c r="AE36" s="155">
        <f t="shared" si="2"/>
        <v>3.758</v>
      </c>
      <c r="AF36" s="935"/>
      <c r="AG36" s="936"/>
      <c r="AH36" s="936"/>
      <c r="AI36" s="936"/>
      <c r="AJ36" s="937"/>
      <c r="AK36" s="938"/>
      <c r="AL36" s="939"/>
      <c r="AM36" s="940"/>
      <c r="AN36" s="922">
        <f t="shared" si="7"/>
        <v>0</v>
      </c>
      <c r="AO36" s="941"/>
      <c r="AP36" s="924" t="str">
        <f t="shared" si="4"/>
        <v>0</v>
      </c>
      <c r="AQ36" s="925" t="str">
        <f t="shared" si="8"/>
        <v>0</v>
      </c>
      <c r="AR36" s="942"/>
      <c r="AS36" s="927">
        <f t="shared" si="6"/>
        <v>0</v>
      </c>
      <c r="AT36" s="928">
        <f t="shared" si="6"/>
        <v>0</v>
      </c>
      <c r="AU36" s="938"/>
      <c r="AV36" s="943"/>
      <c r="AW36" s="944"/>
      <c r="AX36" s="943"/>
      <c r="AY36" s="944"/>
      <c r="AZ36" s="945"/>
      <c r="BA36" s="940"/>
      <c r="BB36" s="944"/>
      <c r="BC36" s="944"/>
      <c r="BD36" s="944"/>
      <c r="BE36" s="944"/>
      <c r="BF36" s="945"/>
    </row>
    <row r="37" spans="2:58" ht="14.65" customHeight="1">
      <c r="B37" s="911">
        <v>35</v>
      </c>
      <c r="C37" s="912" t="s">
        <v>65</v>
      </c>
      <c r="D37" s="932"/>
      <c r="E37" s="912" t="s">
        <v>2</v>
      </c>
      <c r="F37" s="912" t="str">
        <f t="shared" si="1"/>
        <v>3632</v>
      </c>
      <c r="G37" s="931"/>
      <c r="H37" s="931"/>
      <c r="I37" s="931" t="s">
        <v>140</v>
      </c>
      <c r="J37" s="931">
        <v>0</v>
      </c>
      <c r="K37" s="933" t="s">
        <v>136</v>
      </c>
      <c r="L37" s="931">
        <v>933</v>
      </c>
      <c r="M37" s="931">
        <v>4</v>
      </c>
      <c r="N37" s="931" t="s">
        <v>131</v>
      </c>
      <c r="O37" s="931">
        <v>355</v>
      </c>
      <c r="P37" s="947" t="s">
        <v>104</v>
      </c>
      <c r="Q37" s="931"/>
      <c r="R37" s="948" t="s">
        <v>70</v>
      </c>
      <c r="S37" s="931" t="s">
        <v>71</v>
      </c>
      <c r="T37" s="933"/>
      <c r="U37" s="933"/>
      <c r="V37" s="931"/>
      <c r="W37" s="931"/>
      <c r="X37" s="934"/>
      <c r="Y37" s="931"/>
      <c r="Z37" s="931"/>
      <c r="AA37" s="931"/>
      <c r="AB37" s="931"/>
      <c r="AC37" s="39"/>
      <c r="AD37" s="39">
        <v>6500</v>
      </c>
      <c r="AE37" s="155">
        <f t="shared" si="2"/>
        <v>6.5</v>
      </c>
      <c r="AF37" s="935"/>
      <c r="AG37" s="936"/>
      <c r="AH37" s="936"/>
      <c r="AI37" s="936"/>
      <c r="AJ37" s="937"/>
      <c r="AK37" s="938"/>
      <c r="AL37" s="939"/>
      <c r="AM37" s="940"/>
      <c r="AN37" s="922">
        <f t="shared" si="7"/>
        <v>0</v>
      </c>
      <c r="AO37" s="941"/>
      <c r="AP37" s="924" t="str">
        <f t="shared" si="4"/>
        <v>0</v>
      </c>
      <c r="AQ37" s="925" t="str">
        <f t="shared" si="8"/>
        <v>0</v>
      </c>
      <c r="AR37" s="942"/>
      <c r="AS37" s="927">
        <f t="shared" si="6"/>
        <v>0</v>
      </c>
      <c r="AT37" s="928">
        <f t="shared" si="6"/>
        <v>0</v>
      </c>
      <c r="AU37" s="938"/>
      <c r="AV37" s="943"/>
      <c r="AW37" s="944"/>
      <c r="AX37" s="943"/>
      <c r="AY37" s="944"/>
      <c r="AZ37" s="945"/>
      <c r="BA37" s="940"/>
      <c r="BB37" s="944"/>
      <c r="BC37" s="944"/>
      <c r="BD37" s="944"/>
      <c r="BE37" s="944"/>
      <c r="BF37" s="945"/>
    </row>
    <row r="38" spans="2:58" ht="14.65" customHeight="1">
      <c r="B38" s="911">
        <v>36</v>
      </c>
      <c r="C38" s="931" t="s">
        <v>65</v>
      </c>
      <c r="D38" s="932"/>
      <c r="E38" s="912" t="s">
        <v>2</v>
      </c>
      <c r="F38" s="912" t="str">
        <f t="shared" si="1"/>
        <v>3632</v>
      </c>
      <c r="G38" s="931"/>
      <c r="H38" s="931"/>
      <c r="I38" s="931" t="s">
        <v>141</v>
      </c>
      <c r="J38" s="931">
        <v>0</v>
      </c>
      <c r="K38" s="933" t="s">
        <v>136</v>
      </c>
      <c r="L38" s="931">
        <v>933</v>
      </c>
      <c r="M38" s="931">
        <v>5</v>
      </c>
      <c r="N38" s="931" t="s">
        <v>131</v>
      </c>
      <c r="O38" s="931">
        <v>355</v>
      </c>
      <c r="P38" s="947" t="s">
        <v>104</v>
      </c>
      <c r="Q38" s="931"/>
      <c r="R38" s="948" t="s">
        <v>70</v>
      </c>
      <c r="S38" s="931" t="s">
        <v>71</v>
      </c>
      <c r="T38" s="933"/>
      <c r="U38" s="933"/>
      <c r="V38" s="931"/>
      <c r="W38" s="931"/>
      <c r="X38" s="934"/>
      <c r="Y38" s="931"/>
      <c r="Z38" s="931"/>
      <c r="AA38" s="931"/>
      <c r="AB38" s="931"/>
      <c r="AC38" s="39"/>
      <c r="AD38" s="39">
        <v>1795</v>
      </c>
      <c r="AE38" s="155">
        <f t="shared" si="2"/>
        <v>1.7949999999999999</v>
      </c>
      <c r="AF38" s="935"/>
      <c r="AG38" s="936"/>
      <c r="AH38" s="936"/>
      <c r="AI38" s="936"/>
      <c r="AJ38" s="937"/>
      <c r="AK38" s="938"/>
      <c r="AL38" s="939"/>
      <c r="AM38" s="940"/>
      <c r="AN38" s="922">
        <f t="shared" si="7"/>
        <v>0</v>
      </c>
      <c r="AO38" s="941"/>
      <c r="AP38" s="924" t="str">
        <f t="shared" si="4"/>
        <v>0</v>
      </c>
      <c r="AQ38" s="925" t="str">
        <f t="shared" si="8"/>
        <v>0</v>
      </c>
      <c r="AR38" s="942"/>
      <c r="AS38" s="927">
        <f t="shared" si="6"/>
        <v>0</v>
      </c>
      <c r="AT38" s="928">
        <f t="shared" si="6"/>
        <v>0</v>
      </c>
      <c r="AU38" s="938"/>
      <c r="AV38" s="943"/>
      <c r="AW38" s="944"/>
      <c r="AX38" s="943"/>
      <c r="AY38" s="944"/>
      <c r="AZ38" s="945"/>
      <c r="BA38" s="940"/>
      <c r="BB38" s="944"/>
      <c r="BC38" s="944"/>
      <c r="BD38" s="944"/>
      <c r="BE38" s="944"/>
      <c r="BF38" s="945"/>
    </row>
    <row r="39" spans="2:58" ht="14.65" customHeight="1">
      <c r="B39" s="911">
        <v>37</v>
      </c>
      <c r="C39" s="931" t="s">
        <v>65</v>
      </c>
      <c r="D39" s="932"/>
      <c r="E39" s="912" t="s">
        <v>2</v>
      </c>
      <c r="F39" s="912" t="str">
        <f t="shared" si="1"/>
        <v>3632</v>
      </c>
      <c r="G39" s="931"/>
      <c r="H39" s="931"/>
      <c r="I39" s="931" t="s">
        <v>142</v>
      </c>
      <c r="J39" s="931">
        <v>0</v>
      </c>
      <c r="K39" s="933" t="s">
        <v>143</v>
      </c>
      <c r="L39" s="931">
        <v>935</v>
      </c>
      <c r="M39" s="931">
        <v>1</v>
      </c>
      <c r="N39" s="931" t="s">
        <v>131</v>
      </c>
      <c r="O39" s="931">
        <v>355</v>
      </c>
      <c r="P39" s="947" t="s">
        <v>104</v>
      </c>
      <c r="Q39" s="931"/>
      <c r="R39" s="948" t="s">
        <v>70</v>
      </c>
      <c r="S39" s="931" t="s">
        <v>71</v>
      </c>
      <c r="T39" s="933"/>
      <c r="U39" s="933"/>
      <c r="V39" s="931"/>
      <c r="W39" s="931"/>
      <c r="X39" s="934"/>
      <c r="Y39" s="931"/>
      <c r="Z39" s="931"/>
      <c r="AA39" s="931"/>
      <c r="AB39" s="931"/>
      <c r="AC39" s="39"/>
      <c r="AD39" s="39">
        <v>8058</v>
      </c>
      <c r="AE39" s="155">
        <f t="shared" si="2"/>
        <v>8.0579999999999998</v>
      </c>
      <c r="AF39" s="935"/>
      <c r="AG39" s="936"/>
      <c r="AH39" s="936"/>
      <c r="AI39" s="936"/>
      <c r="AJ39" s="937"/>
      <c r="AK39" s="938"/>
      <c r="AL39" s="939"/>
      <c r="AM39" s="940"/>
      <c r="AN39" s="922">
        <f t="shared" si="7"/>
        <v>0</v>
      </c>
      <c r="AO39" s="941"/>
      <c r="AP39" s="924" t="str">
        <f t="shared" si="4"/>
        <v>0</v>
      </c>
      <c r="AQ39" s="925" t="str">
        <f t="shared" si="8"/>
        <v>0</v>
      </c>
      <c r="AR39" s="942"/>
      <c r="AS39" s="927">
        <f t="shared" si="6"/>
        <v>0</v>
      </c>
      <c r="AT39" s="928">
        <f t="shared" si="6"/>
        <v>0</v>
      </c>
      <c r="AU39" s="938"/>
      <c r="AV39" s="943"/>
      <c r="AW39" s="944"/>
      <c r="AX39" s="943"/>
      <c r="AY39" s="944"/>
      <c r="AZ39" s="945"/>
      <c r="BA39" s="940"/>
      <c r="BB39" s="944"/>
      <c r="BC39" s="944"/>
      <c r="BD39" s="944"/>
      <c r="BE39" s="944"/>
      <c r="BF39" s="945"/>
    </row>
    <row r="40" spans="2:58" ht="14.65" customHeight="1">
      <c r="B40" s="911">
        <v>38</v>
      </c>
      <c r="C40" s="931" t="s">
        <v>65</v>
      </c>
      <c r="D40" s="932"/>
      <c r="E40" s="912" t="s">
        <v>2</v>
      </c>
      <c r="F40" s="912" t="str">
        <f t="shared" si="1"/>
        <v>3632</v>
      </c>
      <c r="G40" s="931"/>
      <c r="H40" s="931"/>
      <c r="I40" s="931" t="s">
        <v>144</v>
      </c>
      <c r="J40" s="931"/>
      <c r="K40" s="933" t="s">
        <v>145</v>
      </c>
      <c r="L40" s="931">
        <v>938</v>
      </c>
      <c r="M40" s="931"/>
      <c r="N40" s="931" t="s">
        <v>146</v>
      </c>
      <c r="O40" s="931">
        <v>800</v>
      </c>
      <c r="P40" s="947" t="s">
        <v>104</v>
      </c>
      <c r="Q40" s="931"/>
      <c r="R40" s="948" t="s">
        <v>70</v>
      </c>
      <c r="S40" s="931" t="s">
        <v>71</v>
      </c>
      <c r="T40" s="933"/>
      <c r="U40" s="933"/>
      <c r="V40" s="931"/>
      <c r="W40" s="931"/>
      <c r="X40" s="934"/>
      <c r="Y40" s="931"/>
      <c r="Z40" s="931"/>
      <c r="AA40" s="931"/>
      <c r="AB40" s="931"/>
      <c r="AC40" s="39"/>
      <c r="AD40" s="39">
        <v>15375</v>
      </c>
      <c r="AE40" s="155">
        <f t="shared" si="2"/>
        <v>15.375</v>
      </c>
      <c r="AF40" s="935"/>
      <c r="AG40" s="936"/>
      <c r="AH40" s="936"/>
      <c r="AI40" s="936"/>
      <c r="AJ40" s="937"/>
      <c r="AK40" s="938"/>
      <c r="AL40" s="939"/>
      <c r="AM40" s="940"/>
      <c r="AN40" s="922">
        <f t="shared" si="7"/>
        <v>0</v>
      </c>
      <c r="AO40" s="941"/>
      <c r="AP40" s="924" t="str">
        <f t="shared" si="4"/>
        <v>0</v>
      </c>
      <c r="AQ40" s="925" t="str">
        <f t="shared" si="8"/>
        <v>0</v>
      </c>
      <c r="AR40" s="942"/>
      <c r="AS40" s="927">
        <f t="shared" si="6"/>
        <v>0</v>
      </c>
      <c r="AT40" s="928">
        <f t="shared" si="6"/>
        <v>0</v>
      </c>
      <c r="AU40" s="938"/>
      <c r="AV40" s="943"/>
      <c r="AW40" s="944"/>
      <c r="AX40" s="943"/>
      <c r="AY40" s="944"/>
      <c r="AZ40" s="945"/>
      <c r="BA40" s="940"/>
      <c r="BB40" s="944"/>
      <c r="BC40" s="944"/>
      <c r="BD40" s="944"/>
      <c r="BE40" s="944"/>
      <c r="BF40" s="945"/>
    </row>
    <row r="41" spans="2:58" ht="14.65" customHeight="1">
      <c r="B41" s="911">
        <v>39</v>
      </c>
      <c r="C41" s="931" t="s">
        <v>65</v>
      </c>
      <c r="D41" s="932"/>
      <c r="E41" s="912" t="s">
        <v>2</v>
      </c>
      <c r="F41" s="912" t="str">
        <f t="shared" si="1"/>
        <v>3632</v>
      </c>
      <c r="G41" s="931"/>
      <c r="H41" s="931"/>
      <c r="I41" s="946" t="s">
        <v>147</v>
      </c>
      <c r="J41" s="931"/>
      <c r="K41" s="933" t="s">
        <v>148</v>
      </c>
      <c r="L41" s="931">
        <v>939</v>
      </c>
      <c r="M41" s="931"/>
      <c r="N41" s="931" t="s">
        <v>111</v>
      </c>
      <c r="O41" s="931">
        <v>900</v>
      </c>
      <c r="P41" s="947" t="s">
        <v>104</v>
      </c>
      <c r="Q41" s="931"/>
      <c r="R41" s="948" t="s">
        <v>70</v>
      </c>
      <c r="S41" s="931" t="s">
        <v>71</v>
      </c>
      <c r="T41" s="933"/>
      <c r="U41" s="933"/>
      <c r="V41" s="931"/>
      <c r="W41" s="931"/>
      <c r="X41" s="934"/>
      <c r="Y41" s="931"/>
      <c r="Z41" s="931"/>
      <c r="AA41" s="931"/>
      <c r="AB41" s="931"/>
      <c r="AC41" s="39"/>
      <c r="AD41" s="39">
        <v>300000</v>
      </c>
      <c r="AE41" s="155">
        <f t="shared" si="2"/>
        <v>300</v>
      </c>
      <c r="AF41" s="935"/>
      <c r="AG41" s="936"/>
      <c r="AH41" s="936"/>
      <c r="AI41" s="936"/>
      <c r="AJ41" s="937"/>
      <c r="AK41" s="938"/>
      <c r="AL41" s="939"/>
      <c r="AM41" s="940"/>
      <c r="AN41" s="922">
        <f t="shared" si="7"/>
        <v>0</v>
      </c>
      <c r="AO41" s="941"/>
      <c r="AP41" s="924" t="str">
        <f t="shared" si="4"/>
        <v>0</v>
      </c>
      <c r="AQ41" s="925" t="str">
        <f t="shared" si="8"/>
        <v>0</v>
      </c>
      <c r="AR41" s="942"/>
      <c r="AS41" s="927">
        <f t="shared" si="6"/>
        <v>0</v>
      </c>
      <c r="AT41" s="928">
        <f t="shared" si="6"/>
        <v>0</v>
      </c>
      <c r="AU41" s="938"/>
      <c r="AV41" s="943"/>
      <c r="AW41" s="944"/>
      <c r="AX41" s="943"/>
      <c r="AY41" s="944"/>
      <c r="AZ41" s="945"/>
      <c r="BA41" s="940"/>
      <c r="BB41" s="944"/>
      <c r="BC41" s="944"/>
      <c r="BD41" s="944"/>
      <c r="BE41" s="944"/>
      <c r="BF41" s="945"/>
    </row>
    <row r="42" spans="2:58" ht="14.65" customHeight="1">
      <c r="B42" s="911">
        <v>40</v>
      </c>
      <c r="C42" s="912" t="s">
        <v>65</v>
      </c>
      <c r="D42" s="932"/>
      <c r="E42" s="912" t="s">
        <v>2</v>
      </c>
      <c r="F42" s="912" t="str">
        <f t="shared" si="1"/>
        <v>3632</v>
      </c>
      <c r="G42" s="931"/>
      <c r="H42" s="931"/>
      <c r="I42" s="931" t="s">
        <v>144</v>
      </c>
      <c r="J42" s="931"/>
      <c r="K42" s="933" t="s">
        <v>149</v>
      </c>
      <c r="L42" s="931">
        <v>939</v>
      </c>
      <c r="M42" s="931"/>
      <c r="N42" s="931" t="s">
        <v>146</v>
      </c>
      <c r="O42" s="931">
        <v>800</v>
      </c>
      <c r="P42" s="947" t="s">
        <v>104</v>
      </c>
      <c r="Q42" s="931"/>
      <c r="R42" s="948" t="s">
        <v>70</v>
      </c>
      <c r="S42" s="931" t="s">
        <v>71</v>
      </c>
      <c r="T42" s="933"/>
      <c r="U42" s="933"/>
      <c r="V42" s="931"/>
      <c r="W42" s="931"/>
      <c r="X42" s="934"/>
      <c r="Y42" s="931"/>
      <c r="Z42" s="931"/>
      <c r="AA42" s="931"/>
      <c r="AB42" s="931"/>
      <c r="AC42" s="39"/>
      <c r="AD42" s="39">
        <v>14160</v>
      </c>
      <c r="AE42" s="155">
        <f t="shared" si="2"/>
        <v>14.16</v>
      </c>
      <c r="AF42" s="935"/>
      <c r="AG42" s="936"/>
      <c r="AH42" s="936"/>
      <c r="AI42" s="936"/>
      <c r="AJ42" s="937"/>
      <c r="AK42" s="938"/>
      <c r="AL42" s="939"/>
      <c r="AM42" s="940"/>
      <c r="AN42" s="922">
        <f t="shared" si="7"/>
        <v>0</v>
      </c>
      <c r="AO42" s="941"/>
      <c r="AP42" s="924" t="str">
        <f t="shared" si="4"/>
        <v>0</v>
      </c>
      <c r="AQ42" s="925" t="str">
        <f t="shared" si="8"/>
        <v>0</v>
      </c>
      <c r="AR42" s="942"/>
      <c r="AS42" s="927">
        <f t="shared" si="6"/>
        <v>0</v>
      </c>
      <c r="AT42" s="928">
        <f t="shared" si="6"/>
        <v>0</v>
      </c>
      <c r="AU42" s="938"/>
      <c r="AV42" s="943"/>
      <c r="AW42" s="944"/>
      <c r="AX42" s="943"/>
      <c r="AY42" s="944"/>
      <c r="AZ42" s="945"/>
      <c r="BA42" s="940"/>
      <c r="BB42" s="944"/>
      <c r="BC42" s="944"/>
      <c r="BD42" s="944"/>
      <c r="BE42" s="944"/>
      <c r="BF42" s="945"/>
    </row>
    <row r="43" spans="2:58" ht="14.65" customHeight="1">
      <c r="B43" s="911">
        <v>41</v>
      </c>
      <c r="C43" s="931" t="s">
        <v>65</v>
      </c>
      <c r="D43" s="913"/>
      <c r="E43" s="931" t="s">
        <v>150</v>
      </c>
      <c r="F43" s="912" t="str">
        <f t="shared" si="1"/>
        <v>6340</v>
      </c>
      <c r="G43" s="931" t="s">
        <v>151</v>
      </c>
      <c r="H43" s="931"/>
      <c r="I43" s="931"/>
      <c r="J43" s="931"/>
      <c r="K43" s="933" t="s">
        <v>152</v>
      </c>
      <c r="L43" s="931">
        <v>960</v>
      </c>
      <c r="M43" s="931"/>
      <c r="N43" s="931" t="s">
        <v>153</v>
      </c>
      <c r="O43" s="931">
        <v>200</v>
      </c>
      <c r="P43" s="949" t="s">
        <v>84</v>
      </c>
      <c r="Q43" s="946" t="s">
        <v>154</v>
      </c>
      <c r="R43" s="948" t="s">
        <v>155</v>
      </c>
      <c r="S43" s="931" t="s">
        <v>71</v>
      </c>
      <c r="T43" s="933" t="s">
        <v>156</v>
      </c>
      <c r="U43" s="933" t="s">
        <v>157</v>
      </c>
      <c r="V43" s="931"/>
      <c r="W43" s="931">
        <v>190</v>
      </c>
      <c r="X43" s="934"/>
      <c r="Y43" s="931"/>
      <c r="Z43" s="931"/>
      <c r="AA43" s="931"/>
      <c r="AB43" s="931"/>
      <c r="AC43" s="39"/>
      <c r="AD43" s="39"/>
      <c r="AE43" s="155">
        <f t="shared" si="2"/>
        <v>0</v>
      </c>
      <c r="AF43" s="935"/>
      <c r="AG43" s="936"/>
      <c r="AH43" s="936"/>
      <c r="AI43" s="936"/>
      <c r="AJ43" s="937"/>
      <c r="AK43" s="938"/>
      <c r="AL43" s="939"/>
      <c r="AM43" s="940"/>
      <c r="AN43" s="922">
        <f t="shared" si="7"/>
        <v>0</v>
      </c>
      <c r="AO43" s="941"/>
      <c r="AP43" s="924" t="str">
        <f t="shared" si="4"/>
        <v>0</v>
      </c>
      <c r="AQ43" s="925" t="str">
        <f t="shared" si="8"/>
        <v>0</v>
      </c>
      <c r="AR43" s="942"/>
      <c r="AS43" s="927">
        <f t="shared" si="6"/>
        <v>0</v>
      </c>
      <c r="AT43" s="928">
        <f t="shared" si="6"/>
        <v>0</v>
      </c>
      <c r="AU43" s="938"/>
      <c r="AV43" s="943"/>
      <c r="AW43" s="944"/>
      <c r="AX43" s="943"/>
      <c r="AY43" s="944"/>
      <c r="AZ43" s="945"/>
      <c r="BA43" s="940"/>
      <c r="BB43" s="944"/>
      <c r="BC43" s="944"/>
      <c r="BD43" s="944"/>
      <c r="BE43" s="944"/>
      <c r="BF43" s="945"/>
    </row>
    <row r="44" spans="2:58" ht="14.65" customHeight="1">
      <c r="B44" s="911">
        <v>42</v>
      </c>
      <c r="C44" s="931" t="s">
        <v>65</v>
      </c>
      <c r="D44" s="913"/>
      <c r="E44" s="931" t="s">
        <v>150</v>
      </c>
      <c r="F44" s="912" t="str">
        <f t="shared" si="1"/>
        <v>6340</v>
      </c>
      <c r="G44" s="931" t="s">
        <v>151</v>
      </c>
      <c r="H44" s="931"/>
      <c r="I44" s="931"/>
      <c r="J44" s="931"/>
      <c r="K44" s="933" t="s">
        <v>158</v>
      </c>
      <c r="L44" s="931">
        <v>961</v>
      </c>
      <c r="M44" s="931"/>
      <c r="N44" s="931" t="s">
        <v>153</v>
      </c>
      <c r="O44" s="931">
        <v>200</v>
      </c>
      <c r="P44" s="947" t="s">
        <v>159</v>
      </c>
      <c r="Q44" s="931" t="s">
        <v>160</v>
      </c>
      <c r="R44" s="948" t="s">
        <v>155</v>
      </c>
      <c r="S44" s="931" t="s">
        <v>71</v>
      </c>
      <c r="T44" s="933" t="s">
        <v>161</v>
      </c>
      <c r="U44" s="933" t="s">
        <v>162</v>
      </c>
      <c r="V44" s="931"/>
      <c r="W44" s="931">
        <v>102</v>
      </c>
      <c r="X44" s="934"/>
      <c r="Y44" s="931"/>
      <c r="Z44" s="931"/>
      <c r="AA44" s="931"/>
      <c r="AB44" s="931"/>
      <c r="AC44" s="39"/>
      <c r="AD44" s="39"/>
      <c r="AE44" s="155">
        <f t="shared" si="2"/>
        <v>0</v>
      </c>
      <c r="AF44" s="935"/>
      <c r="AG44" s="936"/>
      <c r="AH44" s="936"/>
      <c r="AI44" s="936"/>
      <c r="AJ44" s="937"/>
      <c r="AK44" s="938"/>
      <c r="AL44" s="939"/>
      <c r="AM44" s="940"/>
      <c r="AN44" s="922">
        <f t="shared" si="7"/>
        <v>0</v>
      </c>
      <c r="AO44" s="941"/>
      <c r="AP44" s="924" t="str">
        <f t="shared" si="4"/>
        <v>0</v>
      </c>
      <c r="AQ44" s="925" t="str">
        <f t="shared" si="8"/>
        <v>0</v>
      </c>
      <c r="AR44" s="942"/>
      <c r="AS44" s="927">
        <f t="shared" si="6"/>
        <v>0</v>
      </c>
      <c r="AT44" s="928">
        <f t="shared" si="6"/>
        <v>0</v>
      </c>
      <c r="AU44" s="938"/>
      <c r="AV44" s="943"/>
      <c r="AW44" s="944"/>
      <c r="AX44" s="943"/>
      <c r="AY44" s="944"/>
      <c r="AZ44" s="945"/>
      <c r="BA44" s="940"/>
      <c r="BB44" s="944"/>
      <c r="BC44" s="944"/>
      <c r="BD44" s="944"/>
      <c r="BE44" s="944"/>
      <c r="BF44" s="945"/>
    </row>
    <row r="45" spans="2:58" ht="14.65" customHeight="1">
      <c r="B45" s="911">
        <v>43</v>
      </c>
      <c r="C45" s="912" t="s">
        <v>65</v>
      </c>
      <c r="D45" s="913"/>
      <c r="E45" s="931" t="s">
        <v>150</v>
      </c>
      <c r="F45" s="912" t="str">
        <f t="shared" si="1"/>
        <v>6340</v>
      </c>
      <c r="G45" s="931" t="s">
        <v>151</v>
      </c>
      <c r="H45" s="931"/>
      <c r="I45" s="931" t="s">
        <v>163</v>
      </c>
      <c r="J45" s="931">
        <v>0</v>
      </c>
      <c r="K45" s="933" t="s">
        <v>164</v>
      </c>
      <c r="L45" s="931">
        <v>962</v>
      </c>
      <c r="M45" s="931">
        <v>1</v>
      </c>
      <c r="N45" s="931" t="s">
        <v>165</v>
      </c>
      <c r="O45" s="931">
        <v>250</v>
      </c>
      <c r="P45" s="947" t="s">
        <v>166</v>
      </c>
      <c r="Q45" s="931" t="s">
        <v>167</v>
      </c>
      <c r="R45" s="948" t="s">
        <v>155</v>
      </c>
      <c r="S45" s="931" t="s">
        <v>168</v>
      </c>
      <c r="T45" s="933" t="s">
        <v>169</v>
      </c>
      <c r="U45" s="933" t="s">
        <v>170</v>
      </c>
      <c r="V45" s="931"/>
      <c r="W45" s="931">
        <v>11</v>
      </c>
      <c r="X45" s="934"/>
      <c r="Y45" s="931"/>
      <c r="Z45" s="931"/>
      <c r="AA45" s="931"/>
      <c r="AB45" s="931"/>
      <c r="AC45" s="39" t="s">
        <v>171</v>
      </c>
      <c r="AD45" s="39">
        <v>3330</v>
      </c>
      <c r="AE45" s="155">
        <f t="shared" si="2"/>
        <v>3.33</v>
      </c>
      <c r="AF45" s="935"/>
      <c r="AG45" s="936"/>
      <c r="AH45" s="936"/>
      <c r="AI45" s="936"/>
      <c r="AJ45" s="937"/>
      <c r="AK45" s="938"/>
      <c r="AL45" s="939"/>
      <c r="AM45" s="940"/>
      <c r="AN45" s="922">
        <f t="shared" si="7"/>
        <v>0</v>
      </c>
      <c r="AO45" s="941"/>
      <c r="AP45" s="924" t="str">
        <f t="shared" si="4"/>
        <v>0</v>
      </c>
      <c r="AQ45" s="925" t="str">
        <f t="shared" si="8"/>
        <v>0</v>
      </c>
      <c r="AR45" s="942"/>
      <c r="AS45" s="927">
        <f t="shared" si="6"/>
        <v>0</v>
      </c>
      <c r="AT45" s="928">
        <f t="shared" si="6"/>
        <v>0</v>
      </c>
      <c r="AU45" s="938"/>
      <c r="AV45" s="943"/>
      <c r="AW45" s="944"/>
      <c r="AX45" s="943"/>
      <c r="AY45" s="944"/>
      <c r="AZ45" s="945"/>
      <c r="BA45" s="940"/>
      <c r="BB45" s="944"/>
      <c r="BC45" s="944"/>
      <c r="BD45" s="944"/>
      <c r="BE45" s="944"/>
      <c r="BF45" s="945"/>
    </row>
    <row r="46" spans="2:58" ht="14.65" customHeight="1">
      <c r="B46" s="911">
        <v>44</v>
      </c>
      <c r="C46" s="931" t="s">
        <v>65</v>
      </c>
      <c r="D46" s="913"/>
      <c r="E46" s="931" t="s">
        <v>150</v>
      </c>
      <c r="F46" s="912" t="str">
        <f t="shared" si="1"/>
        <v>6340</v>
      </c>
      <c r="G46" s="931" t="s">
        <v>151</v>
      </c>
      <c r="H46" s="931"/>
      <c r="I46" s="931" t="s">
        <v>172</v>
      </c>
      <c r="J46" s="931">
        <v>1</v>
      </c>
      <c r="K46" s="933" t="s">
        <v>173</v>
      </c>
      <c r="L46" s="931">
        <v>963</v>
      </c>
      <c r="M46" s="931">
        <v>1</v>
      </c>
      <c r="N46" s="931" t="s">
        <v>131</v>
      </c>
      <c r="O46" s="931">
        <v>355</v>
      </c>
      <c r="P46" s="947" t="s">
        <v>174</v>
      </c>
      <c r="Q46" s="931" t="s">
        <v>175</v>
      </c>
      <c r="R46" s="948" t="s">
        <v>155</v>
      </c>
      <c r="S46" s="931" t="s">
        <v>168</v>
      </c>
      <c r="T46" s="933" t="s">
        <v>176</v>
      </c>
      <c r="U46" s="933" t="s">
        <v>177</v>
      </c>
      <c r="V46" s="931"/>
      <c r="W46" s="931">
        <v>208</v>
      </c>
      <c r="X46" s="934"/>
      <c r="Y46" s="931"/>
      <c r="Z46" s="931"/>
      <c r="AA46" s="931"/>
      <c r="AB46" s="931"/>
      <c r="AC46" s="39" t="s">
        <v>171</v>
      </c>
      <c r="AD46" s="39">
        <v>2877</v>
      </c>
      <c r="AE46" s="155">
        <f t="shared" si="2"/>
        <v>2.8769999999999998</v>
      </c>
      <c r="AF46" s="935"/>
      <c r="AG46" s="936"/>
      <c r="AH46" s="936"/>
      <c r="AI46" s="936"/>
      <c r="AJ46" s="937"/>
      <c r="AK46" s="938"/>
      <c r="AL46" s="939"/>
      <c r="AM46" s="940"/>
      <c r="AN46" s="922">
        <f t="shared" si="7"/>
        <v>0</v>
      </c>
      <c r="AO46" s="941"/>
      <c r="AP46" s="924" t="str">
        <f t="shared" si="4"/>
        <v>0</v>
      </c>
      <c r="AQ46" s="925" t="str">
        <f t="shared" si="8"/>
        <v>0</v>
      </c>
      <c r="AR46" s="942"/>
      <c r="AS46" s="927">
        <f t="shared" si="6"/>
        <v>0</v>
      </c>
      <c r="AT46" s="928">
        <f t="shared" si="6"/>
        <v>0</v>
      </c>
      <c r="AU46" s="938"/>
      <c r="AV46" s="943"/>
      <c r="AW46" s="944"/>
      <c r="AX46" s="943"/>
      <c r="AY46" s="944"/>
      <c r="AZ46" s="945"/>
      <c r="BA46" s="940"/>
      <c r="BB46" s="944"/>
      <c r="BC46" s="944"/>
      <c r="BD46" s="944"/>
      <c r="BE46" s="944"/>
      <c r="BF46" s="945"/>
    </row>
    <row r="47" spans="2:58" ht="14.65" customHeight="1">
      <c r="B47" s="911">
        <v>45</v>
      </c>
      <c r="C47" s="931" t="s">
        <v>65</v>
      </c>
      <c r="D47" s="913"/>
      <c r="E47" s="931" t="s">
        <v>150</v>
      </c>
      <c r="F47" s="912" t="str">
        <f t="shared" si="1"/>
        <v>6340</v>
      </c>
      <c r="G47" s="931" t="s">
        <v>151</v>
      </c>
      <c r="H47" s="931"/>
      <c r="I47" s="931"/>
      <c r="J47" s="931"/>
      <c r="K47" s="933" t="s">
        <v>178</v>
      </c>
      <c r="L47" s="931">
        <v>964</v>
      </c>
      <c r="M47" s="931"/>
      <c r="N47" s="931" t="s">
        <v>131</v>
      </c>
      <c r="O47" s="931">
        <v>355</v>
      </c>
      <c r="P47" s="947" t="s">
        <v>179</v>
      </c>
      <c r="Q47" s="950" t="s">
        <v>180</v>
      </c>
      <c r="R47" s="948" t="s">
        <v>155</v>
      </c>
      <c r="S47" s="931" t="s">
        <v>71</v>
      </c>
      <c r="T47" s="933" t="s">
        <v>181</v>
      </c>
      <c r="U47" s="933" t="s">
        <v>182</v>
      </c>
      <c r="V47" s="931"/>
      <c r="W47" s="931">
        <v>219</v>
      </c>
      <c r="X47" s="934"/>
      <c r="Y47" s="931"/>
      <c r="Z47" s="931"/>
      <c r="AA47" s="931"/>
      <c r="AB47" s="931"/>
      <c r="AC47" s="39"/>
      <c r="AD47" s="39"/>
      <c r="AE47" s="155">
        <f t="shared" si="2"/>
        <v>0</v>
      </c>
      <c r="AF47" s="935"/>
      <c r="AG47" s="936"/>
      <c r="AH47" s="936"/>
      <c r="AI47" s="936"/>
      <c r="AJ47" s="937"/>
      <c r="AK47" s="938"/>
      <c r="AL47" s="939"/>
      <c r="AM47" s="940"/>
      <c r="AN47" s="922">
        <f t="shared" si="7"/>
        <v>0</v>
      </c>
      <c r="AO47" s="941"/>
      <c r="AP47" s="924" t="str">
        <f t="shared" si="4"/>
        <v>0</v>
      </c>
      <c r="AQ47" s="925" t="str">
        <f t="shared" si="8"/>
        <v>0</v>
      </c>
      <c r="AR47" s="942"/>
      <c r="AS47" s="927">
        <f t="shared" si="6"/>
        <v>0</v>
      </c>
      <c r="AT47" s="928">
        <f t="shared" si="6"/>
        <v>0</v>
      </c>
      <c r="AU47" s="938"/>
      <c r="AV47" s="943"/>
      <c r="AW47" s="944"/>
      <c r="AX47" s="943"/>
      <c r="AY47" s="944"/>
      <c r="AZ47" s="945"/>
      <c r="BA47" s="940"/>
      <c r="BB47" s="944"/>
      <c r="BC47" s="944"/>
      <c r="BD47" s="944"/>
      <c r="BE47" s="944"/>
      <c r="BF47" s="945"/>
    </row>
    <row r="48" spans="2:58" ht="14.65" customHeight="1">
      <c r="B48" s="911">
        <v>46</v>
      </c>
      <c r="C48" s="912" t="s">
        <v>65</v>
      </c>
      <c r="D48" s="913"/>
      <c r="E48" s="931" t="s">
        <v>150</v>
      </c>
      <c r="F48" s="912" t="str">
        <f t="shared" si="1"/>
        <v>6340</v>
      </c>
      <c r="G48" s="931" t="s">
        <v>183</v>
      </c>
      <c r="H48" s="931"/>
      <c r="I48" s="931"/>
      <c r="J48" s="931"/>
      <c r="K48" s="933" t="s">
        <v>184</v>
      </c>
      <c r="L48" s="931">
        <v>965</v>
      </c>
      <c r="M48" s="931"/>
      <c r="N48" s="931" t="s">
        <v>114</v>
      </c>
      <c r="O48" s="931">
        <v>315</v>
      </c>
      <c r="P48" s="947" t="s">
        <v>179</v>
      </c>
      <c r="Q48" s="931" t="s">
        <v>180</v>
      </c>
      <c r="R48" s="948" t="s">
        <v>155</v>
      </c>
      <c r="S48" s="931" t="s">
        <v>71</v>
      </c>
      <c r="T48" s="933" t="s">
        <v>177</v>
      </c>
      <c r="U48" s="933" t="s">
        <v>185</v>
      </c>
      <c r="V48" s="931"/>
      <c r="W48" s="931">
        <v>219</v>
      </c>
      <c r="X48" s="934"/>
      <c r="Y48" s="931"/>
      <c r="Z48" s="931"/>
      <c r="AA48" s="931"/>
      <c r="AB48" s="931"/>
      <c r="AC48" s="39"/>
      <c r="AD48" s="39"/>
      <c r="AE48" s="155">
        <f t="shared" si="2"/>
        <v>0</v>
      </c>
      <c r="AF48" s="935"/>
      <c r="AG48" s="936"/>
      <c r="AH48" s="936"/>
      <c r="AI48" s="936"/>
      <c r="AJ48" s="937"/>
      <c r="AK48" s="938"/>
      <c r="AL48" s="939"/>
      <c r="AM48" s="940"/>
      <c r="AN48" s="922">
        <f t="shared" si="7"/>
        <v>0</v>
      </c>
      <c r="AO48" s="941"/>
      <c r="AP48" s="924" t="str">
        <f t="shared" si="4"/>
        <v>0</v>
      </c>
      <c r="AQ48" s="925" t="str">
        <f t="shared" si="8"/>
        <v>0</v>
      </c>
      <c r="AR48" s="942"/>
      <c r="AS48" s="927">
        <f t="shared" si="6"/>
        <v>0</v>
      </c>
      <c r="AT48" s="928">
        <f t="shared" si="6"/>
        <v>0</v>
      </c>
      <c r="AU48" s="938"/>
      <c r="AV48" s="943"/>
      <c r="AW48" s="944"/>
      <c r="AX48" s="943"/>
      <c r="AY48" s="944"/>
      <c r="AZ48" s="945"/>
      <c r="BA48" s="940"/>
      <c r="BB48" s="944"/>
      <c r="BC48" s="944"/>
      <c r="BD48" s="944"/>
      <c r="BE48" s="944"/>
      <c r="BF48" s="945"/>
    </row>
    <row r="49" spans="2:58" ht="14.65" customHeight="1">
      <c r="B49" s="911">
        <v>47</v>
      </c>
      <c r="C49" s="931" t="s">
        <v>65</v>
      </c>
      <c r="D49" s="913"/>
      <c r="E49" s="931" t="s">
        <v>150</v>
      </c>
      <c r="F49" s="912" t="str">
        <f t="shared" si="1"/>
        <v>6340</v>
      </c>
      <c r="G49" s="931" t="s">
        <v>183</v>
      </c>
      <c r="H49" s="931"/>
      <c r="I49" s="931" t="s">
        <v>186</v>
      </c>
      <c r="J49" s="931">
        <v>0</v>
      </c>
      <c r="K49" s="933" t="s">
        <v>187</v>
      </c>
      <c r="L49" s="931">
        <v>966</v>
      </c>
      <c r="M49" s="931">
        <v>1</v>
      </c>
      <c r="N49" s="931" t="s">
        <v>114</v>
      </c>
      <c r="O49" s="931">
        <v>315</v>
      </c>
      <c r="P49" s="947" t="s">
        <v>174</v>
      </c>
      <c r="Q49" s="931" t="s">
        <v>175</v>
      </c>
      <c r="R49" s="948" t="s">
        <v>155</v>
      </c>
      <c r="S49" s="931" t="s">
        <v>168</v>
      </c>
      <c r="T49" s="933" t="s">
        <v>182</v>
      </c>
      <c r="U49" s="933" t="s">
        <v>188</v>
      </c>
      <c r="V49" s="931"/>
      <c r="W49" s="931">
        <v>170</v>
      </c>
      <c r="X49" s="934"/>
      <c r="Y49" s="931"/>
      <c r="Z49" s="931"/>
      <c r="AA49" s="931"/>
      <c r="AB49" s="931"/>
      <c r="AC49" s="39"/>
      <c r="AD49" s="39">
        <v>9315</v>
      </c>
      <c r="AE49" s="155">
        <f t="shared" si="2"/>
        <v>9.3149999999999995</v>
      </c>
      <c r="AF49" s="935"/>
      <c r="AG49" s="936"/>
      <c r="AH49" s="936"/>
      <c r="AI49" s="936"/>
      <c r="AJ49" s="937"/>
      <c r="AK49" s="938"/>
      <c r="AL49" s="939"/>
      <c r="AM49" s="940"/>
      <c r="AN49" s="922">
        <f t="shared" si="7"/>
        <v>0</v>
      </c>
      <c r="AO49" s="941"/>
      <c r="AP49" s="924" t="str">
        <f t="shared" si="4"/>
        <v>0</v>
      </c>
      <c r="AQ49" s="925" t="str">
        <f t="shared" si="8"/>
        <v>0</v>
      </c>
      <c r="AR49" s="942"/>
      <c r="AS49" s="927">
        <f t="shared" si="6"/>
        <v>0</v>
      </c>
      <c r="AT49" s="928">
        <f t="shared" si="6"/>
        <v>0</v>
      </c>
      <c r="AU49" s="938"/>
      <c r="AV49" s="943"/>
      <c r="AW49" s="944"/>
      <c r="AX49" s="943"/>
      <c r="AY49" s="944"/>
      <c r="AZ49" s="945"/>
      <c r="BA49" s="940"/>
      <c r="BB49" s="944"/>
      <c r="BC49" s="944"/>
      <c r="BD49" s="944"/>
      <c r="BE49" s="944"/>
      <c r="BF49" s="945"/>
    </row>
    <row r="50" spans="2:58" ht="14.65" customHeight="1">
      <c r="B50" s="911">
        <v>48</v>
      </c>
      <c r="C50" s="931" t="s">
        <v>65</v>
      </c>
      <c r="D50" s="913"/>
      <c r="E50" s="931" t="s">
        <v>150</v>
      </c>
      <c r="F50" s="912" t="str">
        <f t="shared" si="1"/>
        <v>6340</v>
      </c>
      <c r="G50" s="931" t="s">
        <v>183</v>
      </c>
      <c r="H50" s="931"/>
      <c r="I50" s="931" t="s">
        <v>186</v>
      </c>
      <c r="J50" s="931">
        <v>0</v>
      </c>
      <c r="K50" s="933" t="s">
        <v>187</v>
      </c>
      <c r="L50" s="931">
        <v>966</v>
      </c>
      <c r="M50" s="931">
        <v>2</v>
      </c>
      <c r="N50" s="931" t="s">
        <v>114</v>
      </c>
      <c r="O50" s="931">
        <v>315</v>
      </c>
      <c r="P50" s="947" t="s">
        <v>174</v>
      </c>
      <c r="Q50" s="931" t="s">
        <v>175</v>
      </c>
      <c r="R50" s="948" t="s">
        <v>155</v>
      </c>
      <c r="S50" s="931" t="s">
        <v>168</v>
      </c>
      <c r="T50" s="933"/>
      <c r="U50" s="933"/>
      <c r="V50" s="931"/>
      <c r="W50" s="931"/>
      <c r="X50" s="934"/>
      <c r="Y50" s="931"/>
      <c r="Z50" s="931"/>
      <c r="AA50" s="931"/>
      <c r="AB50" s="931"/>
      <c r="AC50" s="39"/>
      <c r="AD50" s="39">
        <v>25391</v>
      </c>
      <c r="AE50" s="155">
        <f t="shared" si="2"/>
        <v>25.390999999999998</v>
      </c>
      <c r="AF50" s="935"/>
      <c r="AG50" s="936"/>
      <c r="AH50" s="936"/>
      <c r="AI50" s="936"/>
      <c r="AJ50" s="937"/>
      <c r="AK50" s="938"/>
      <c r="AL50" s="939"/>
      <c r="AM50" s="940"/>
      <c r="AN50" s="922">
        <f t="shared" si="7"/>
        <v>0</v>
      </c>
      <c r="AO50" s="941"/>
      <c r="AP50" s="924" t="str">
        <f t="shared" si="4"/>
        <v>0</v>
      </c>
      <c r="AQ50" s="925" t="str">
        <f t="shared" si="8"/>
        <v>0</v>
      </c>
      <c r="AR50" s="942"/>
      <c r="AS50" s="927">
        <f t="shared" si="6"/>
        <v>0</v>
      </c>
      <c r="AT50" s="928">
        <f t="shared" si="6"/>
        <v>0</v>
      </c>
      <c r="AU50" s="938"/>
      <c r="AV50" s="943"/>
      <c r="AW50" s="944"/>
      <c r="AX50" s="943"/>
      <c r="AY50" s="944"/>
      <c r="AZ50" s="945"/>
      <c r="BA50" s="940"/>
      <c r="BB50" s="944"/>
      <c r="BC50" s="944"/>
      <c r="BD50" s="944"/>
      <c r="BE50" s="944"/>
      <c r="BF50" s="945"/>
    </row>
    <row r="51" spans="2:58" ht="14.65" customHeight="1">
      <c r="B51" s="911">
        <v>49</v>
      </c>
      <c r="C51" s="912" t="s">
        <v>65</v>
      </c>
      <c r="D51" s="913"/>
      <c r="E51" s="931" t="s">
        <v>150</v>
      </c>
      <c r="F51" s="912" t="str">
        <f t="shared" si="1"/>
        <v>6340</v>
      </c>
      <c r="G51" s="931" t="s">
        <v>183</v>
      </c>
      <c r="H51" s="931"/>
      <c r="I51" s="931" t="s">
        <v>186</v>
      </c>
      <c r="J51" s="931"/>
      <c r="K51" s="933" t="s">
        <v>187</v>
      </c>
      <c r="L51" s="951">
        <v>966</v>
      </c>
      <c r="M51" s="931">
        <v>3</v>
      </c>
      <c r="N51" s="931" t="s">
        <v>114</v>
      </c>
      <c r="O51" s="931">
        <v>315</v>
      </c>
      <c r="P51" s="947" t="s">
        <v>174</v>
      </c>
      <c r="Q51" s="931" t="s">
        <v>175</v>
      </c>
      <c r="R51" s="948" t="s">
        <v>155</v>
      </c>
      <c r="S51" s="931" t="s">
        <v>168</v>
      </c>
      <c r="T51" s="933"/>
      <c r="U51" s="933"/>
      <c r="V51" s="931"/>
      <c r="W51" s="931"/>
      <c r="X51" s="934"/>
      <c r="Y51" s="931"/>
      <c r="Z51" s="931"/>
      <c r="AA51" s="931"/>
      <c r="AB51" s="931"/>
      <c r="AC51" s="39"/>
      <c r="AD51" s="39"/>
      <c r="AE51" s="155">
        <f t="shared" si="2"/>
        <v>0</v>
      </c>
      <c r="AF51" s="935"/>
      <c r="AG51" s="936"/>
      <c r="AH51" s="936"/>
      <c r="AI51" s="936"/>
      <c r="AJ51" s="937"/>
      <c r="AK51" s="938"/>
      <c r="AL51" s="939"/>
      <c r="AM51" s="940"/>
      <c r="AN51" s="922">
        <f t="shared" si="7"/>
        <v>0</v>
      </c>
      <c r="AO51" s="941"/>
      <c r="AP51" s="924" t="str">
        <f t="shared" si="4"/>
        <v>0</v>
      </c>
      <c r="AQ51" s="925" t="str">
        <f t="shared" si="8"/>
        <v>0</v>
      </c>
      <c r="AR51" s="942"/>
      <c r="AS51" s="927">
        <f t="shared" si="6"/>
        <v>0</v>
      </c>
      <c r="AT51" s="928">
        <f t="shared" si="6"/>
        <v>0</v>
      </c>
      <c r="AU51" s="938"/>
      <c r="AV51" s="943"/>
      <c r="AW51" s="944"/>
      <c r="AX51" s="943"/>
      <c r="AY51" s="944"/>
      <c r="AZ51" s="945"/>
      <c r="BA51" s="940"/>
      <c r="BB51" s="944"/>
      <c r="BC51" s="944"/>
      <c r="BD51" s="944"/>
      <c r="BE51" s="944"/>
      <c r="BF51" s="945"/>
    </row>
    <row r="52" spans="2:58" ht="14.65" customHeight="1">
      <c r="B52" s="911">
        <v>50</v>
      </c>
      <c r="C52" s="931" t="s">
        <v>65</v>
      </c>
      <c r="D52" s="913"/>
      <c r="E52" s="931" t="s">
        <v>150</v>
      </c>
      <c r="F52" s="912" t="str">
        <f t="shared" si="1"/>
        <v>6340</v>
      </c>
      <c r="G52" s="931" t="s">
        <v>189</v>
      </c>
      <c r="H52" s="931"/>
      <c r="I52" s="931"/>
      <c r="J52" s="931"/>
      <c r="K52" s="933" t="s">
        <v>190</v>
      </c>
      <c r="L52" s="931">
        <v>967</v>
      </c>
      <c r="M52" s="931"/>
      <c r="N52" s="931" t="s">
        <v>103</v>
      </c>
      <c r="O52" s="931">
        <v>110</v>
      </c>
      <c r="P52" s="947" t="s">
        <v>179</v>
      </c>
      <c r="Q52" s="931" t="s">
        <v>180</v>
      </c>
      <c r="R52" s="948" t="s">
        <v>155</v>
      </c>
      <c r="S52" s="931" t="s">
        <v>71</v>
      </c>
      <c r="T52" s="933" t="s">
        <v>191</v>
      </c>
      <c r="U52" s="933" t="s">
        <v>192</v>
      </c>
      <c r="V52" s="931"/>
      <c r="W52" s="931">
        <v>207</v>
      </c>
      <c r="X52" s="934"/>
      <c r="Y52" s="931"/>
      <c r="Z52" s="931"/>
      <c r="AA52" s="931"/>
      <c r="AB52" s="931"/>
      <c r="AC52" s="39"/>
      <c r="AD52" s="39"/>
      <c r="AE52" s="155">
        <f t="shared" si="2"/>
        <v>0</v>
      </c>
      <c r="AF52" s="935"/>
      <c r="AG52" s="936"/>
      <c r="AH52" s="936"/>
      <c r="AI52" s="936"/>
      <c r="AJ52" s="937"/>
      <c r="AK52" s="938"/>
      <c r="AL52" s="939"/>
      <c r="AM52" s="940"/>
      <c r="AN52" s="922">
        <f t="shared" si="7"/>
        <v>0</v>
      </c>
      <c r="AO52" s="941"/>
      <c r="AP52" s="924" t="str">
        <f t="shared" si="4"/>
        <v>0</v>
      </c>
      <c r="AQ52" s="925" t="str">
        <f t="shared" si="8"/>
        <v>0</v>
      </c>
      <c r="AR52" s="942"/>
      <c r="AS52" s="927">
        <f t="shared" si="6"/>
        <v>0</v>
      </c>
      <c r="AT52" s="928">
        <f t="shared" si="6"/>
        <v>0</v>
      </c>
      <c r="AU52" s="938"/>
      <c r="AV52" s="943"/>
      <c r="AW52" s="944"/>
      <c r="AX52" s="943"/>
      <c r="AY52" s="944"/>
      <c r="AZ52" s="945"/>
      <c r="BA52" s="940"/>
      <c r="BB52" s="944"/>
      <c r="BC52" s="944"/>
      <c r="BD52" s="944"/>
      <c r="BE52" s="944"/>
      <c r="BF52" s="945"/>
    </row>
    <row r="53" spans="2:58" ht="14.65" customHeight="1">
      <c r="B53" s="911">
        <v>51</v>
      </c>
      <c r="C53" s="931" t="s">
        <v>65</v>
      </c>
      <c r="D53" s="913"/>
      <c r="E53" s="931" t="s">
        <v>150</v>
      </c>
      <c r="F53" s="912" t="str">
        <f t="shared" si="1"/>
        <v>6340</v>
      </c>
      <c r="G53" s="931" t="s">
        <v>189</v>
      </c>
      <c r="H53" s="931"/>
      <c r="I53" s="931" t="s">
        <v>193</v>
      </c>
      <c r="J53" s="931">
        <v>0</v>
      </c>
      <c r="K53" s="933" t="s">
        <v>194</v>
      </c>
      <c r="L53" s="931">
        <v>968</v>
      </c>
      <c r="M53" s="931">
        <v>1</v>
      </c>
      <c r="N53" s="931" t="s">
        <v>195</v>
      </c>
      <c r="O53" s="931">
        <v>90</v>
      </c>
      <c r="P53" s="947" t="s">
        <v>174</v>
      </c>
      <c r="Q53" s="931" t="s">
        <v>175</v>
      </c>
      <c r="R53" s="948" t="s">
        <v>155</v>
      </c>
      <c r="S53" s="931" t="s">
        <v>71</v>
      </c>
      <c r="T53" s="933"/>
      <c r="U53" s="933"/>
      <c r="V53" s="931"/>
      <c r="W53" s="931"/>
      <c r="X53" s="934"/>
      <c r="Y53" s="931"/>
      <c r="Z53" s="931"/>
      <c r="AA53" s="931"/>
      <c r="AB53" s="931"/>
      <c r="AC53" s="39" t="s">
        <v>171</v>
      </c>
      <c r="AD53" s="39">
        <v>4456</v>
      </c>
      <c r="AE53" s="155">
        <f t="shared" si="2"/>
        <v>4.4560000000000004</v>
      </c>
      <c r="AF53" s="935"/>
      <c r="AG53" s="936"/>
      <c r="AH53" s="936"/>
      <c r="AI53" s="936"/>
      <c r="AJ53" s="937"/>
      <c r="AK53" s="938"/>
      <c r="AL53" s="939"/>
      <c r="AM53" s="940"/>
      <c r="AN53" s="922">
        <f t="shared" si="7"/>
        <v>0</v>
      </c>
      <c r="AO53" s="941"/>
      <c r="AP53" s="924" t="str">
        <f t="shared" si="4"/>
        <v>0</v>
      </c>
      <c r="AQ53" s="925" t="str">
        <f t="shared" si="8"/>
        <v>0</v>
      </c>
      <c r="AR53" s="942"/>
      <c r="AS53" s="927">
        <f t="shared" si="6"/>
        <v>0</v>
      </c>
      <c r="AT53" s="928">
        <f t="shared" si="6"/>
        <v>0</v>
      </c>
      <c r="AU53" s="938"/>
      <c r="AV53" s="943"/>
      <c r="AW53" s="944"/>
      <c r="AX53" s="943"/>
      <c r="AY53" s="944"/>
      <c r="AZ53" s="945"/>
      <c r="BA53" s="940"/>
      <c r="BB53" s="944"/>
      <c r="BC53" s="944"/>
      <c r="BD53" s="944"/>
      <c r="BE53" s="944"/>
      <c r="BF53" s="945"/>
    </row>
    <row r="54" spans="2:58" ht="14.65" customHeight="1">
      <c r="B54" s="911">
        <v>52</v>
      </c>
      <c r="C54" s="912" t="s">
        <v>65</v>
      </c>
      <c r="D54" s="913"/>
      <c r="E54" s="931" t="s">
        <v>150</v>
      </c>
      <c r="F54" s="912" t="str">
        <f t="shared" si="1"/>
        <v>6340</v>
      </c>
      <c r="G54" s="931" t="s">
        <v>189</v>
      </c>
      <c r="H54" s="931"/>
      <c r="I54" s="931" t="s">
        <v>193</v>
      </c>
      <c r="J54" s="931">
        <v>0</v>
      </c>
      <c r="K54" s="933" t="s">
        <v>194</v>
      </c>
      <c r="L54" s="931">
        <v>968</v>
      </c>
      <c r="M54" s="931">
        <v>2</v>
      </c>
      <c r="N54" s="931" t="s">
        <v>195</v>
      </c>
      <c r="O54" s="931">
        <v>90</v>
      </c>
      <c r="P54" s="947" t="s">
        <v>174</v>
      </c>
      <c r="Q54" s="931" t="s">
        <v>175</v>
      </c>
      <c r="R54" s="948" t="s">
        <v>155</v>
      </c>
      <c r="S54" s="931" t="s">
        <v>71</v>
      </c>
      <c r="T54" s="933" t="s">
        <v>196</v>
      </c>
      <c r="U54" s="933" t="s">
        <v>197</v>
      </c>
      <c r="V54" s="931"/>
      <c r="W54" s="931">
        <v>30</v>
      </c>
      <c r="X54" s="934"/>
      <c r="Y54" s="931"/>
      <c r="Z54" s="931"/>
      <c r="AA54" s="931"/>
      <c r="AB54" s="931"/>
      <c r="AC54" s="39" t="s">
        <v>171</v>
      </c>
      <c r="AD54" s="39">
        <v>10038</v>
      </c>
      <c r="AE54" s="155">
        <f t="shared" si="2"/>
        <v>10.038</v>
      </c>
      <c r="AF54" s="935"/>
      <c r="AG54" s="936"/>
      <c r="AH54" s="936"/>
      <c r="AI54" s="936"/>
      <c r="AJ54" s="937"/>
      <c r="AK54" s="938"/>
      <c r="AL54" s="939"/>
      <c r="AM54" s="940"/>
      <c r="AN54" s="922">
        <f t="shared" si="7"/>
        <v>0</v>
      </c>
      <c r="AO54" s="941"/>
      <c r="AP54" s="924" t="str">
        <f t="shared" si="4"/>
        <v>0</v>
      </c>
      <c r="AQ54" s="925" t="str">
        <f t="shared" si="8"/>
        <v>0</v>
      </c>
      <c r="AR54" s="942"/>
      <c r="AS54" s="927">
        <f t="shared" si="6"/>
        <v>0</v>
      </c>
      <c r="AT54" s="928">
        <f t="shared" si="6"/>
        <v>0</v>
      </c>
      <c r="AU54" s="938"/>
      <c r="AV54" s="943"/>
      <c r="AW54" s="944"/>
      <c r="AX54" s="943"/>
      <c r="AY54" s="944"/>
      <c r="AZ54" s="945"/>
      <c r="BA54" s="940"/>
      <c r="BB54" s="944"/>
      <c r="BC54" s="944"/>
      <c r="BD54" s="944"/>
      <c r="BE54" s="944"/>
      <c r="BF54" s="945"/>
    </row>
    <row r="55" spans="2:58" ht="14.65" customHeight="1">
      <c r="B55" s="911">
        <v>53</v>
      </c>
      <c r="C55" s="931" t="s">
        <v>65</v>
      </c>
      <c r="D55" s="913"/>
      <c r="E55" s="931" t="s">
        <v>150</v>
      </c>
      <c r="F55" s="912" t="str">
        <f t="shared" si="1"/>
        <v>6340</v>
      </c>
      <c r="G55" s="931"/>
      <c r="H55" s="931"/>
      <c r="I55" s="931" t="s">
        <v>198</v>
      </c>
      <c r="J55" s="931">
        <v>0</v>
      </c>
      <c r="K55" s="933" t="s">
        <v>199</v>
      </c>
      <c r="L55" s="931">
        <v>968</v>
      </c>
      <c r="M55" s="931">
        <v>1</v>
      </c>
      <c r="N55" s="931" t="s">
        <v>195</v>
      </c>
      <c r="O55" s="931">
        <v>90</v>
      </c>
      <c r="P55" s="947" t="s">
        <v>174</v>
      </c>
      <c r="Q55" s="931" t="s">
        <v>175</v>
      </c>
      <c r="R55" s="948" t="s">
        <v>155</v>
      </c>
      <c r="S55" s="931" t="s">
        <v>168</v>
      </c>
      <c r="T55" s="933"/>
      <c r="U55" s="933"/>
      <c r="V55" s="931"/>
      <c r="W55" s="931"/>
      <c r="X55" s="934"/>
      <c r="Y55" s="931"/>
      <c r="Z55" s="931"/>
      <c r="AA55" s="931"/>
      <c r="AB55" s="931"/>
      <c r="AC55" s="39" t="s">
        <v>171</v>
      </c>
      <c r="AD55" s="39">
        <v>2997</v>
      </c>
      <c r="AE55" s="155">
        <f t="shared" si="2"/>
        <v>2.9969999999999999</v>
      </c>
      <c r="AF55" s="935"/>
      <c r="AG55" s="936"/>
      <c r="AH55" s="936"/>
      <c r="AI55" s="936"/>
      <c r="AJ55" s="937"/>
      <c r="AK55" s="938"/>
      <c r="AL55" s="939"/>
      <c r="AM55" s="940"/>
      <c r="AN55" s="922">
        <f t="shared" si="7"/>
        <v>0</v>
      </c>
      <c r="AO55" s="941"/>
      <c r="AP55" s="924" t="str">
        <f t="shared" si="4"/>
        <v>0</v>
      </c>
      <c r="AQ55" s="925" t="str">
        <f t="shared" si="8"/>
        <v>0</v>
      </c>
      <c r="AR55" s="942"/>
      <c r="AS55" s="927">
        <f t="shared" si="6"/>
        <v>0</v>
      </c>
      <c r="AT55" s="928">
        <f t="shared" si="6"/>
        <v>0</v>
      </c>
      <c r="AU55" s="938"/>
      <c r="AV55" s="943"/>
      <c r="AW55" s="944"/>
      <c r="AX55" s="943"/>
      <c r="AY55" s="944"/>
      <c r="AZ55" s="945"/>
      <c r="BA55" s="940"/>
      <c r="BB55" s="944"/>
      <c r="BC55" s="944"/>
      <c r="BD55" s="944"/>
      <c r="BE55" s="944"/>
      <c r="BF55" s="945"/>
    </row>
    <row r="56" spans="2:58" ht="14.65" customHeight="1">
      <c r="B56" s="911">
        <v>54</v>
      </c>
      <c r="C56" s="931" t="s">
        <v>65</v>
      </c>
      <c r="D56" s="913"/>
      <c r="E56" s="931" t="s">
        <v>150</v>
      </c>
      <c r="F56" s="912" t="str">
        <f t="shared" si="1"/>
        <v>6340</v>
      </c>
      <c r="G56" s="931" t="s">
        <v>151</v>
      </c>
      <c r="H56" s="931"/>
      <c r="I56" s="931"/>
      <c r="J56" s="931"/>
      <c r="K56" s="933" t="s">
        <v>200</v>
      </c>
      <c r="L56" s="931">
        <v>969</v>
      </c>
      <c r="M56" s="931"/>
      <c r="N56" s="931" t="s">
        <v>153</v>
      </c>
      <c r="O56" s="931">
        <v>200</v>
      </c>
      <c r="P56" s="947" t="s">
        <v>166</v>
      </c>
      <c r="Q56" s="931"/>
      <c r="R56" s="948" t="s">
        <v>155</v>
      </c>
      <c r="S56" s="931" t="s">
        <v>71</v>
      </c>
      <c r="T56" s="933" t="s">
        <v>157</v>
      </c>
      <c r="U56" s="933" t="s">
        <v>201</v>
      </c>
      <c r="V56" s="931"/>
      <c r="W56" s="931">
        <v>102</v>
      </c>
      <c r="X56" s="934"/>
      <c r="Y56" s="931"/>
      <c r="Z56" s="931"/>
      <c r="AA56" s="931"/>
      <c r="AB56" s="931"/>
      <c r="AC56" s="39"/>
      <c r="AD56" s="39"/>
      <c r="AE56" s="155">
        <f t="shared" si="2"/>
        <v>0</v>
      </c>
      <c r="AF56" s="935"/>
      <c r="AG56" s="936"/>
      <c r="AH56" s="936"/>
      <c r="AI56" s="936"/>
      <c r="AJ56" s="937"/>
      <c r="AK56" s="938"/>
      <c r="AL56" s="939"/>
      <c r="AM56" s="940"/>
      <c r="AN56" s="922">
        <f t="shared" si="7"/>
        <v>0</v>
      </c>
      <c r="AO56" s="941"/>
      <c r="AP56" s="924" t="str">
        <f t="shared" si="4"/>
        <v>0</v>
      </c>
      <c r="AQ56" s="925" t="str">
        <f t="shared" si="8"/>
        <v>0</v>
      </c>
      <c r="AR56" s="942"/>
      <c r="AS56" s="927">
        <f t="shared" si="6"/>
        <v>0</v>
      </c>
      <c r="AT56" s="928">
        <f t="shared" si="6"/>
        <v>0</v>
      </c>
      <c r="AU56" s="938"/>
      <c r="AV56" s="943"/>
      <c r="AW56" s="944"/>
      <c r="AX56" s="943"/>
      <c r="AY56" s="944"/>
      <c r="AZ56" s="945"/>
      <c r="BA56" s="940"/>
      <c r="BB56" s="944"/>
      <c r="BC56" s="944"/>
      <c r="BD56" s="944"/>
      <c r="BE56" s="944"/>
      <c r="BF56" s="945"/>
    </row>
    <row r="57" spans="2:58" ht="14.65" customHeight="1">
      <c r="B57" s="911">
        <v>55</v>
      </c>
      <c r="C57" s="912" t="s">
        <v>65</v>
      </c>
      <c r="D57" s="913"/>
      <c r="E57" s="931" t="s">
        <v>150</v>
      </c>
      <c r="F57" s="912" t="str">
        <f t="shared" si="1"/>
        <v>6340</v>
      </c>
      <c r="G57" s="931" t="s">
        <v>151</v>
      </c>
      <c r="H57" s="931"/>
      <c r="I57" s="931"/>
      <c r="J57" s="931"/>
      <c r="K57" s="933" t="s">
        <v>202</v>
      </c>
      <c r="L57" s="931">
        <v>970</v>
      </c>
      <c r="M57" s="931"/>
      <c r="N57" s="931" t="s">
        <v>153</v>
      </c>
      <c r="O57" s="931">
        <v>200</v>
      </c>
      <c r="P57" s="947" t="s">
        <v>159</v>
      </c>
      <c r="Q57" s="931" t="s">
        <v>160</v>
      </c>
      <c r="R57" s="948" t="s">
        <v>155</v>
      </c>
      <c r="S57" s="931" t="s">
        <v>71</v>
      </c>
      <c r="T57" s="933" t="s">
        <v>162</v>
      </c>
      <c r="U57" s="933" t="s">
        <v>203</v>
      </c>
      <c r="V57" s="931"/>
      <c r="W57" s="931">
        <v>102</v>
      </c>
      <c r="X57" s="934"/>
      <c r="Y57" s="931"/>
      <c r="Z57" s="931"/>
      <c r="AA57" s="931"/>
      <c r="AB57" s="931"/>
      <c r="AC57" s="39"/>
      <c r="AD57" s="39"/>
      <c r="AE57" s="155">
        <f t="shared" si="2"/>
        <v>0</v>
      </c>
      <c r="AF57" s="935"/>
      <c r="AG57" s="936"/>
      <c r="AH57" s="936"/>
      <c r="AI57" s="936"/>
      <c r="AJ57" s="937"/>
      <c r="AK57" s="938"/>
      <c r="AL57" s="939"/>
      <c r="AM57" s="940"/>
      <c r="AN57" s="922">
        <f t="shared" si="7"/>
        <v>0</v>
      </c>
      <c r="AO57" s="941"/>
      <c r="AP57" s="924" t="str">
        <f t="shared" si="4"/>
        <v>0</v>
      </c>
      <c r="AQ57" s="925" t="str">
        <f t="shared" si="8"/>
        <v>0</v>
      </c>
      <c r="AR57" s="942"/>
      <c r="AS57" s="927">
        <f t="shared" si="6"/>
        <v>0</v>
      </c>
      <c r="AT57" s="928">
        <f t="shared" si="6"/>
        <v>0</v>
      </c>
      <c r="AU57" s="938"/>
      <c r="AV57" s="943"/>
      <c r="AW57" s="944"/>
      <c r="AX57" s="943"/>
      <c r="AY57" s="944"/>
      <c r="AZ57" s="945"/>
      <c r="BA57" s="940"/>
      <c r="BB57" s="944"/>
      <c r="BC57" s="944"/>
      <c r="BD57" s="944"/>
      <c r="BE57" s="944"/>
      <c r="BF57" s="945"/>
    </row>
    <row r="58" spans="2:58" ht="14.45">
      <c r="B58" s="911">
        <v>56</v>
      </c>
      <c r="C58" s="931" t="s">
        <v>65</v>
      </c>
      <c r="D58" s="913"/>
      <c r="E58" s="931" t="s">
        <v>150</v>
      </c>
      <c r="F58" s="912" t="str">
        <f t="shared" si="1"/>
        <v>6340</v>
      </c>
      <c r="G58" s="931" t="s">
        <v>151</v>
      </c>
      <c r="H58" s="931"/>
      <c r="I58" s="931" t="s">
        <v>204</v>
      </c>
      <c r="J58" s="931">
        <v>0</v>
      </c>
      <c r="K58" s="933" t="s">
        <v>205</v>
      </c>
      <c r="L58" s="931">
        <v>971</v>
      </c>
      <c r="M58" s="931">
        <v>1</v>
      </c>
      <c r="N58" s="931" t="s">
        <v>206</v>
      </c>
      <c r="O58" s="931">
        <v>180</v>
      </c>
      <c r="P58" s="947" t="s">
        <v>166</v>
      </c>
      <c r="Q58" s="931" t="s">
        <v>207</v>
      </c>
      <c r="R58" s="948" t="s">
        <v>155</v>
      </c>
      <c r="S58" s="931" t="s">
        <v>168</v>
      </c>
      <c r="T58" s="933"/>
      <c r="U58" s="933"/>
      <c r="V58" s="931"/>
      <c r="W58" s="931"/>
      <c r="X58" s="934"/>
      <c r="Y58" s="931"/>
      <c r="Z58" s="931"/>
      <c r="AA58" s="931"/>
      <c r="AB58" s="931"/>
      <c r="AC58" s="39"/>
      <c r="AD58" s="39">
        <v>1750</v>
      </c>
      <c r="AE58" s="155">
        <f t="shared" si="2"/>
        <v>1.75</v>
      </c>
      <c r="AF58" s="935"/>
      <c r="AG58" s="936"/>
      <c r="AH58" s="936"/>
      <c r="AI58" s="936"/>
      <c r="AJ58" s="937"/>
      <c r="AK58" s="938"/>
      <c r="AL58" s="939"/>
      <c r="AM58" s="940"/>
      <c r="AN58" s="922">
        <f t="shared" si="7"/>
        <v>0</v>
      </c>
      <c r="AO58" s="941"/>
      <c r="AP58" s="924" t="str">
        <f t="shared" si="4"/>
        <v>0</v>
      </c>
      <c r="AQ58" s="925" t="str">
        <f t="shared" si="8"/>
        <v>0</v>
      </c>
      <c r="AR58" s="942"/>
      <c r="AS58" s="927">
        <f t="shared" si="6"/>
        <v>0</v>
      </c>
      <c r="AT58" s="928">
        <f t="shared" si="6"/>
        <v>0</v>
      </c>
      <c r="AU58" s="938"/>
      <c r="AV58" s="943"/>
      <c r="AW58" s="944"/>
      <c r="AX58" s="943"/>
      <c r="AY58" s="944"/>
      <c r="AZ58" s="945"/>
      <c r="BA58" s="940"/>
      <c r="BB58" s="944"/>
      <c r="BC58" s="944"/>
      <c r="BD58" s="944"/>
      <c r="BE58" s="944"/>
      <c r="BF58" s="945"/>
    </row>
    <row r="59" spans="2:58" ht="14.45">
      <c r="B59" s="911">
        <v>57</v>
      </c>
      <c r="C59" s="912" t="s">
        <v>65</v>
      </c>
      <c r="D59" s="913"/>
      <c r="E59" s="931" t="s">
        <v>150</v>
      </c>
      <c r="F59" s="912" t="str">
        <f t="shared" si="1"/>
        <v>6340</v>
      </c>
      <c r="G59" s="931" t="s">
        <v>151</v>
      </c>
      <c r="H59" s="931"/>
      <c r="I59" s="931" t="s">
        <v>204</v>
      </c>
      <c r="J59" s="931">
        <v>0</v>
      </c>
      <c r="K59" s="933" t="s">
        <v>205</v>
      </c>
      <c r="L59" s="931">
        <v>971</v>
      </c>
      <c r="M59" s="931">
        <v>2</v>
      </c>
      <c r="N59" s="931" t="s">
        <v>206</v>
      </c>
      <c r="O59" s="931">
        <v>180</v>
      </c>
      <c r="P59" s="947" t="s">
        <v>166</v>
      </c>
      <c r="Q59" s="931" t="s">
        <v>207</v>
      </c>
      <c r="R59" s="948" t="s">
        <v>155</v>
      </c>
      <c r="S59" s="931" t="s">
        <v>168</v>
      </c>
      <c r="T59" s="933"/>
      <c r="U59" s="933"/>
      <c r="V59" s="931"/>
      <c r="W59" s="931"/>
      <c r="X59" s="934"/>
      <c r="Y59" s="931"/>
      <c r="Z59" s="931"/>
      <c r="AA59" s="931"/>
      <c r="AB59" s="931"/>
      <c r="AC59" s="39"/>
      <c r="AD59" s="39">
        <v>2163</v>
      </c>
      <c r="AE59" s="155">
        <f t="shared" si="2"/>
        <v>2.1629999999999998</v>
      </c>
      <c r="AF59" s="935"/>
      <c r="AG59" s="936"/>
      <c r="AH59" s="936"/>
      <c r="AI59" s="936"/>
      <c r="AJ59" s="937"/>
      <c r="AK59" s="938"/>
      <c r="AL59" s="939"/>
      <c r="AM59" s="940"/>
      <c r="AN59" s="922">
        <f t="shared" si="7"/>
        <v>0</v>
      </c>
      <c r="AO59" s="941"/>
      <c r="AP59" s="924" t="str">
        <f t="shared" si="4"/>
        <v>0</v>
      </c>
      <c r="AQ59" s="925" t="str">
        <f t="shared" si="8"/>
        <v>0</v>
      </c>
      <c r="AR59" s="942"/>
      <c r="AS59" s="927">
        <f t="shared" si="6"/>
        <v>0</v>
      </c>
      <c r="AT59" s="928">
        <f t="shared" si="6"/>
        <v>0</v>
      </c>
      <c r="AU59" s="938"/>
      <c r="AV59" s="943"/>
      <c r="AW59" s="944"/>
      <c r="AX59" s="943"/>
      <c r="AY59" s="944"/>
      <c r="AZ59" s="945"/>
      <c r="BA59" s="940"/>
      <c r="BB59" s="944"/>
      <c r="BC59" s="944"/>
      <c r="BD59" s="944"/>
      <c r="BE59" s="944"/>
      <c r="BF59" s="945"/>
    </row>
    <row r="60" spans="2:58" ht="14.45">
      <c r="B60" s="911">
        <v>58</v>
      </c>
      <c r="C60" s="931" t="s">
        <v>65</v>
      </c>
      <c r="D60" s="913"/>
      <c r="E60" s="931" t="s">
        <v>150</v>
      </c>
      <c r="F60" s="912" t="str">
        <f t="shared" si="1"/>
        <v>6340</v>
      </c>
      <c r="G60" s="931" t="s">
        <v>151</v>
      </c>
      <c r="H60" s="931"/>
      <c r="I60" s="931" t="s">
        <v>204</v>
      </c>
      <c r="J60" s="931">
        <v>0</v>
      </c>
      <c r="K60" s="933" t="s">
        <v>205</v>
      </c>
      <c r="L60" s="931">
        <v>971</v>
      </c>
      <c r="M60" s="931">
        <v>3</v>
      </c>
      <c r="N60" s="931" t="s">
        <v>206</v>
      </c>
      <c r="O60" s="931">
        <v>180</v>
      </c>
      <c r="P60" s="947" t="s">
        <v>166</v>
      </c>
      <c r="Q60" s="931" t="s">
        <v>207</v>
      </c>
      <c r="R60" s="948" t="s">
        <v>155</v>
      </c>
      <c r="S60" s="931" t="s">
        <v>168</v>
      </c>
      <c r="T60" s="933"/>
      <c r="U60" s="933"/>
      <c r="V60" s="931"/>
      <c r="W60" s="931"/>
      <c r="X60" s="934"/>
      <c r="Y60" s="931"/>
      <c r="Z60" s="931"/>
      <c r="AA60" s="931"/>
      <c r="AB60" s="931"/>
      <c r="AC60" s="39"/>
      <c r="AD60" s="39">
        <v>5890</v>
      </c>
      <c r="AE60" s="155">
        <f t="shared" si="2"/>
        <v>5.89</v>
      </c>
      <c r="AF60" s="935"/>
      <c r="AG60" s="936"/>
      <c r="AH60" s="936"/>
      <c r="AI60" s="936"/>
      <c r="AJ60" s="937"/>
      <c r="AK60" s="938"/>
      <c r="AL60" s="939"/>
      <c r="AM60" s="940"/>
      <c r="AN60" s="922">
        <f t="shared" si="7"/>
        <v>0</v>
      </c>
      <c r="AO60" s="941"/>
      <c r="AP60" s="924" t="str">
        <f t="shared" si="4"/>
        <v>0</v>
      </c>
      <c r="AQ60" s="925" t="str">
        <f t="shared" si="8"/>
        <v>0</v>
      </c>
      <c r="AR60" s="942"/>
      <c r="AS60" s="927">
        <f t="shared" si="6"/>
        <v>0</v>
      </c>
      <c r="AT60" s="928">
        <f t="shared" si="6"/>
        <v>0</v>
      </c>
      <c r="AU60" s="938"/>
      <c r="AV60" s="943"/>
      <c r="AW60" s="944"/>
      <c r="AX60" s="943"/>
      <c r="AY60" s="944"/>
      <c r="AZ60" s="945"/>
      <c r="BA60" s="940"/>
      <c r="BB60" s="944"/>
      <c r="BC60" s="944"/>
      <c r="BD60" s="944"/>
      <c r="BE60" s="944"/>
      <c r="BF60" s="945"/>
    </row>
    <row r="61" spans="2:58" ht="14.45">
      <c r="B61" s="911">
        <v>59</v>
      </c>
      <c r="C61" s="931" t="s">
        <v>65</v>
      </c>
      <c r="D61" s="913"/>
      <c r="E61" s="931" t="s">
        <v>150</v>
      </c>
      <c r="F61" s="912" t="str">
        <f t="shared" si="1"/>
        <v>6340</v>
      </c>
      <c r="G61" s="931" t="s">
        <v>151</v>
      </c>
      <c r="H61" s="931"/>
      <c r="I61" s="931" t="s">
        <v>204</v>
      </c>
      <c r="J61" s="931">
        <v>0</v>
      </c>
      <c r="K61" s="933" t="s">
        <v>205</v>
      </c>
      <c r="L61" s="931">
        <v>971</v>
      </c>
      <c r="M61" s="931">
        <v>4</v>
      </c>
      <c r="N61" s="931" t="s">
        <v>206</v>
      </c>
      <c r="O61" s="931">
        <v>180</v>
      </c>
      <c r="P61" s="947" t="s">
        <v>166</v>
      </c>
      <c r="Q61" s="931" t="s">
        <v>207</v>
      </c>
      <c r="R61" s="948" t="s">
        <v>155</v>
      </c>
      <c r="S61" s="931" t="s">
        <v>168</v>
      </c>
      <c r="T61" s="933" t="s">
        <v>201</v>
      </c>
      <c r="U61" s="933" t="s">
        <v>208</v>
      </c>
      <c r="V61" s="931"/>
      <c r="W61" s="931">
        <v>102</v>
      </c>
      <c r="X61" s="934"/>
      <c r="Y61" s="931"/>
      <c r="Z61" s="931"/>
      <c r="AA61" s="931"/>
      <c r="AB61" s="931"/>
      <c r="AC61" s="39" t="s">
        <v>171</v>
      </c>
      <c r="AD61" s="39">
        <v>13139</v>
      </c>
      <c r="AE61" s="155">
        <f t="shared" si="2"/>
        <v>13.138999999999999</v>
      </c>
      <c r="AF61" s="935"/>
      <c r="AG61" s="936"/>
      <c r="AH61" s="936"/>
      <c r="AI61" s="936"/>
      <c r="AJ61" s="937"/>
      <c r="AK61" s="938"/>
      <c r="AL61" s="939"/>
      <c r="AM61" s="940"/>
      <c r="AN61" s="922">
        <f t="shared" si="7"/>
        <v>0</v>
      </c>
      <c r="AO61" s="941"/>
      <c r="AP61" s="924" t="str">
        <f t="shared" si="4"/>
        <v>0</v>
      </c>
      <c r="AQ61" s="925" t="str">
        <f t="shared" si="8"/>
        <v>0</v>
      </c>
      <c r="AR61" s="942"/>
      <c r="AS61" s="927">
        <f t="shared" si="6"/>
        <v>0</v>
      </c>
      <c r="AT61" s="928">
        <f t="shared" si="6"/>
        <v>0</v>
      </c>
      <c r="AU61" s="938"/>
      <c r="AV61" s="943"/>
      <c r="AW61" s="944"/>
      <c r="AX61" s="943"/>
      <c r="AY61" s="944"/>
      <c r="AZ61" s="945"/>
      <c r="BA61" s="940"/>
      <c r="BB61" s="944"/>
      <c r="BC61" s="944"/>
      <c r="BD61" s="944"/>
      <c r="BE61" s="944"/>
      <c r="BF61" s="945"/>
    </row>
    <row r="62" spans="2:58" ht="14.65" customHeight="1">
      <c r="B62" s="911">
        <v>60</v>
      </c>
      <c r="C62" s="912" t="s">
        <v>65</v>
      </c>
      <c r="D62" s="913"/>
      <c r="E62" s="931" t="s">
        <v>150</v>
      </c>
      <c r="F62" s="912" t="str">
        <f t="shared" si="1"/>
        <v>6340</v>
      </c>
      <c r="G62" s="931" t="s">
        <v>189</v>
      </c>
      <c r="H62" s="931"/>
      <c r="I62" s="931"/>
      <c r="J62" s="931"/>
      <c r="K62" s="933" t="s">
        <v>209</v>
      </c>
      <c r="L62" s="931">
        <v>972</v>
      </c>
      <c r="M62" s="931"/>
      <c r="N62" s="931" t="s">
        <v>103</v>
      </c>
      <c r="O62" s="931">
        <v>110</v>
      </c>
      <c r="P62" s="947" t="s">
        <v>179</v>
      </c>
      <c r="Q62" s="931" t="s">
        <v>180</v>
      </c>
      <c r="R62" s="948" t="s">
        <v>155</v>
      </c>
      <c r="S62" s="931" t="s">
        <v>71</v>
      </c>
      <c r="T62" s="933" t="s">
        <v>191</v>
      </c>
      <c r="U62" s="933" t="s">
        <v>210</v>
      </c>
      <c r="V62" s="931"/>
      <c r="W62" s="931">
        <v>206</v>
      </c>
      <c r="X62" s="934"/>
      <c r="Y62" s="931"/>
      <c r="Z62" s="931"/>
      <c r="AA62" s="931"/>
      <c r="AB62" s="931"/>
      <c r="AC62" s="39"/>
      <c r="AD62" s="39"/>
      <c r="AE62" s="155">
        <f t="shared" si="2"/>
        <v>0</v>
      </c>
      <c r="AF62" s="935"/>
      <c r="AG62" s="936"/>
      <c r="AH62" s="936"/>
      <c r="AI62" s="936"/>
      <c r="AJ62" s="937"/>
      <c r="AK62" s="938"/>
      <c r="AL62" s="939"/>
      <c r="AM62" s="940"/>
      <c r="AN62" s="922">
        <f t="shared" si="7"/>
        <v>0</v>
      </c>
      <c r="AO62" s="941"/>
      <c r="AP62" s="924" t="str">
        <f t="shared" si="4"/>
        <v>0</v>
      </c>
      <c r="AQ62" s="925" t="str">
        <f t="shared" si="8"/>
        <v>0</v>
      </c>
      <c r="AR62" s="942"/>
      <c r="AS62" s="927">
        <f t="shared" si="6"/>
        <v>0</v>
      </c>
      <c r="AT62" s="928">
        <f t="shared" si="6"/>
        <v>0</v>
      </c>
      <c r="AU62" s="938"/>
      <c r="AV62" s="943"/>
      <c r="AW62" s="944"/>
      <c r="AX62" s="943"/>
      <c r="AY62" s="944"/>
      <c r="AZ62" s="945"/>
      <c r="BA62" s="940"/>
      <c r="BB62" s="944"/>
      <c r="BC62" s="944"/>
      <c r="BD62" s="944"/>
      <c r="BE62" s="944"/>
      <c r="BF62" s="945"/>
    </row>
    <row r="63" spans="2:58" ht="14.65" customHeight="1">
      <c r="B63" s="911">
        <v>61</v>
      </c>
      <c r="C63" s="931" t="s">
        <v>65</v>
      </c>
      <c r="D63" s="913"/>
      <c r="E63" s="931" t="s">
        <v>150</v>
      </c>
      <c r="F63" s="912" t="str">
        <f t="shared" si="1"/>
        <v>6340</v>
      </c>
      <c r="G63" s="931" t="s">
        <v>189</v>
      </c>
      <c r="H63" s="931"/>
      <c r="I63" s="952" t="s">
        <v>211</v>
      </c>
      <c r="J63" s="931">
        <v>0</v>
      </c>
      <c r="K63" s="933" t="s">
        <v>212</v>
      </c>
      <c r="L63" s="931">
        <v>973</v>
      </c>
      <c r="M63" s="931">
        <v>1</v>
      </c>
      <c r="N63" s="931" t="s">
        <v>195</v>
      </c>
      <c r="O63" s="931">
        <v>90</v>
      </c>
      <c r="P63" s="947" t="s">
        <v>174</v>
      </c>
      <c r="Q63" s="931" t="s">
        <v>175</v>
      </c>
      <c r="R63" s="948" t="s">
        <v>155</v>
      </c>
      <c r="S63" s="931" t="s">
        <v>71</v>
      </c>
      <c r="T63" s="77"/>
      <c r="U63" s="77"/>
      <c r="V63" s="77"/>
      <c r="W63" s="77"/>
      <c r="X63" s="77"/>
      <c r="Y63" s="77"/>
      <c r="Z63" s="77"/>
      <c r="AA63" s="77"/>
      <c r="AB63" s="931"/>
      <c r="AC63" s="39" t="s">
        <v>171</v>
      </c>
      <c r="AD63" s="39">
        <v>3919</v>
      </c>
      <c r="AE63" s="155">
        <f t="shared" si="2"/>
        <v>3.919</v>
      </c>
      <c r="AF63" s="935"/>
      <c r="AG63" s="936"/>
      <c r="AH63" s="936"/>
      <c r="AI63" s="936"/>
      <c r="AJ63" s="937"/>
      <c r="AK63" s="938"/>
      <c r="AL63" s="939"/>
      <c r="AM63" s="940"/>
      <c r="AN63" s="922">
        <f t="shared" si="7"/>
        <v>0</v>
      </c>
      <c r="AO63" s="941"/>
      <c r="AP63" s="924" t="str">
        <f t="shared" si="4"/>
        <v>0</v>
      </c>
      <c r="AQ63" s="925" t="str">
        <f t="shared" si="8"/>
        <v>0</v>
      </c>
      <c r="AR63" s="942"/>
      <c r="AS63" s="927">
        <f t="shared" si="6"/>
        <v>0</v>
      </c>
      <c r="AT63" s="928">
        <f t="shared" si="6"/>
        <v>0</v>
      </c>
      <c r="AU63" s="938"/>
      <c r="AV63" s="943"/>
      <c r="AW63" s="944"/>
      <c r="AX63" s="943"/>
      <c r="AY63" s="944"/>
      <c r="AZ63" s="945"/>
      <c r="BA63" s="940"/>
      <c r="BB63" s="944"/>
      <c r="BC63" s="944"/>
      <c r="BD63" s="944"/>
      <c r="BE63" s="944"/>
      <c r="BF63" s="945"/>
    </row>
    <row r="64" spans="2:58" ht="14.65" customHeight="1">
      <c r="B64" s="911">
        <v>62</v>
      </c>
      <c r="C64" s="931" t="s">
        <v>65</v>
      </c>
      <c r="D64" s="913"/>
      <c r="E64" s="931" t="s">
        <v>150</v>
      </c>
      <c r="F64" s="912" t="str">
        <f t="shared" si="1"/>
        <v>6340</v>
      </c>
      <c r="G64" s="931" t="s">
        <v>189</v>
      </c>
      <c r="H64" s="931"/>
      <c r="I64" s="952" t="s">
        <v>211</v>
      </c>
      <c r="J64" s="931">
        <v>0</v>
      </c>
      <c r="K64" s="933" t="s">
        <v>212</v>
      </c>
      <c r="L64" s="931">
        <v>973</v>
      </c>
      <c r="M64" s="931">
        <v>2</v>
      </c>
      <c r="N64" s="931" t="s">
        <v>195</v>
      </c>
      <c r="O64" s="931">
        <v>90</v>
      </c>
      <c r="P64" s="947" t="s">
        <v>174</v>
      </c>
      <c r="Q64" s="931" t="s">
        <v>175</v>
      </c>
      <c r="R64" s="948" t="s">
        <v>155</v>
      </c>
      <c r="S64" s="931" t="s">
        <v>71</v>
      </c>
      <c r="T64" s="77"/>
      <c r="U64" s="77"/>
      <c r="V64" s="77"/>
      <c r="W64" s="77"/>
      <c r="X64" s="77"/>
      <c r="Y64" s="77"/>
      <c r="Z64" s="77"/>
      <c r="AA64" s="77"/>
      <c r="AB64" s="931"/>
      <c r="AC64" s="39" t="s">
        <v>171</v>
      </c>
      <c r="AD64" s="39">
        <v>8050</v>
      </c>
      <c r="AE64" s="155">
        <f t="shared" si="2"/>
        <v>8.0500000000000007</v>
      </c>
      <c r="AF64" s="935"/>
      <c r="AG64" s="936"/>
      <c r="AH64" s="936"/>
      <c r="AI64" s="936"/>
      <c r="AJ64" s="937"/>
      <c r="AK64" s="938"/>
      <c r="AL64" s="939"/>
      <c r="AM64" s="940"/>
      <c r="AN64" s="922">
        <f t="shared" si="7"/>
        <v>0</v>
      </c>
      <c r="AO64" s="941"/>
      <c r="AP64" s="924" t="str">
        <f t="shared" si="4"/>
        <v>0</v>
      </c>
      <c r="AQ64" s="925" t="str">
        <f t="shared" si="8"/>
        <v>0</v>
      </c>
      <c r="AR64" s="942"/>
      <c r="AS64" s="927">
        <f t="shared" si="6"/>
        <v>0</v>
      </c>
      <c r="AT64" s="928">
        <f t="shared" si="6"/>
        <v>0</v>
      </c>
      <c r="AU64" s="938"/>
      <c r="AV64" s="943"/>
      <c r="AW64" s="944"/>
      <c r="AX64" s="943"/>
      <c r="AY64" s="944"/>
      <c r="AZ64" s="945"/>
      <c r="BA64" s="940"/>
      <c r="BB64" s="944"/>
      <c r="BC64" s="944"/>
      <c r="BD64" s="944"/>
      <c r="BE64" s="944"/>
      <c r="BF64" s="945"/>
    </row>
    <row r="65" spans="2:58" ht="14.65" customHeight="1">
      <c r="B65" s="911">
        <v>63</v>
      </c>
      <c r="C65" s="912" t="s">
        <v>65</v>
      </c>
      <c r="D65" s="913"/>
      <c r="E65" s="931" t="s">
        <v>150</v>
      </c>
      <c r="F65" s="912" t="str">
        <f t="shared" si="1"/>
        <v>6340</v>
      </c>
      <c r="G65" s="931" t="s">
        <v>189</v>
      </c>
      <c r="H65" s="931"/>
      <c r="I65" s="952" t="s">
        <v>213</v>
      </c>
      <c r="J65" s="931">
        <v>0</v>
      </c>
      <c r="K65" s="933" t="s">
        <v>212</v>
      </c>
      <c r="L65" s="931">
        <v>973</v>
      </c>
      <c r="M65" s="931">
        <v>1</v>
      </c>
      <c r="N65" s="931" t="s">
        <v>195</v>
      </c>
      <c r="O65" s="931">
        <v>90</v>
      </c>
      <c r="P65" s="947" t="s">
        <v>174</v>
      </c>
      <c r="Q65" s="931" t="s">
        <v>175</v>
      </c>
      <c r="R65" s="948" t="s">
        <v>155</v>
      </c>
      <c r="S65" s="931" t="s">
        <v>71</v>
      </c>
      <c r="T65" s="77"/>
      <c r="U65" s="77"/>
      <c r="V65" s="77"/>
      <c r="W65" s="77"/>
      <c r="X65" s="77"/>
      <c r="Y65" s="77"/>
      <c r="Z65" s="77"/>
      <c r="AA65" s="77"/>
      <c r="AB65" s="931"/>
      <c r="AC65" s="39"/>
      <c r="AD65" s="39">
        <v>4027</v>
      </c>
      <c r="AE65" s="155">
        <f t="shared" si="2"/>
        <v>4.0270000000000001</v>
      </c>
      <c r="AF65" s="935"/>
      <c r="AG65" s="936"/>
      <c r="AH65" s="936"/>
      <c r="AI65" s="936"/>
      <c r="AJ65" s="937"/>
      <c r="AK65" s="938"/>
      <c r="AL65" s="939"/>
      <c r="AM65" s="940"/>
      <c r="AN65" s="922">
        <f t="shared" si="7"/>
        <v>0</v>
      </c>
      <c r="AO65" s="941"/>
      <c r="AP65" s="924" t="str">
        <f t="shared" si="4"/>
        <v>0</v>
      </c>
      <c r="AQ65" s="925" t="str">
        <f t="shared" si="8"/>
        <v>0</v>
      </c>
      <c r="AR65" s="942"/>
      <c r="AS65" s="927">
        <f t="shared" si="6"/>
        <v>0</v>
      </c>
      <c r="AT65" s="928">
        <f t="shared" si="6"/>
        <v>0</v>
      </c>
      <c r="AU65" s="938"/>
      <c r="AV65" s="943"/>
      <c r="AW65" s="944"/>
      <c r="AX65" s="943"/>
      <c r="AY65" s="944"/>
      <c r="AZ65" s="945"/>
      <c r="BA65" s="940"/>
      <c r="BB65" s="944"/>
      <c r="BC65" s="944"/>
      <c r="BD65" s="944"/>
      <c r="BE65" s="944"/>
      <c r="BF65" s="945"/>
    </row>
    <row r="66" spans="2:58" ht="14.65" customHeight="1">
      <c r="B66" s="911">
        <v>64</v>
      </c>
      <c r="C66" s="931" t="s">
        <v>65</v>
      </c>
      <c r="D66" s="913"/>
      <c r="E66" s="931" t="s">
        <v>150</v>
      </c>
      <c r="F66" s="912" t="str">
        <f t="shared" si="1"/>
        <v>6340</v>
      </c>
      <c r="G66" s="931" t="s">
        <v>189</v>
      </c>
      <c r="H66" s="931"/>
      <c r="I66" s="952" t="s">
        <v>213</v>
      </c>
      <c r="J66" s="931">
        <v>0</v>
      </c>
      <c r="K66" s="933" t="s">
        <v>212</v>
      </c>
      <c r="L66" s="931">
        <v>973</v>
      </c>
      <c r="M66" s="931">
        <v>2</v>
      </c>
      <c r="N66" s="931" t="s">
        <v>195</v>
      </c>
      <c r="O66" s="931">
        <v>90</v>
      </c>
      <c r="P66" s="947" t="s">
        <v>174</v>
      </c>
      <c r="Q66" s="931" t="s">
        <v>175</v>
      </c>
      <c r="R66" s="948" t="s">
        <v>155</v>
      </c>
      <c r="S66" s="931" t="s">
        <v>71</v>
      </c>
      <c r="T66" s="77"/>
      <c r="U66" s="77"/>
      <c r="V66" s="77"/>
      <c r="W66" s="77"/>
      <c r="X66" s="77"/>
      <c r="Y66" s="77"/>
      <c r="Z66" s="77"/>
      <c r="AA66" s="77"/>
      <c r="AB66" s="931"/>
      <c r="AC66" s="39"/>
      <c r="AD66" s="39">
        <v>6951</v>
      </c>
      <c r="AE66" s="155">
        <f t="shared" si="2"/>
        <v>6.9509999999999996</v>
      </c>
      <c r="AF66" s="935"/>
      <c r="AG66" s="936"/>
      <c r="AH66" s="936"/>
      <c r="AI66" s="936"/>
      <c r="AJ66" s="937"/>
      <c r="AK66" s="938"/>
      <c r="AL66" s="939"/>
      <c r="AM66" s="940"/>
      <c r="AN66" s="922">
        <f t="shared" si="7"/>
        <v>0</v>
      </c>
      <c r="AO66" s="941"/>
      <c r="AP66" s="924" t="str">
        <f t="shared" si="4"/>
        <v>0</v>
      </c>
      <c r="AQ66" s="925" t="str">
        <f t="shared" si="8"/>
        <v>0</v>
      </c>
      <c r="AR66" s="942"/>
      <c r="AS66" s="927">
        <f t="shared" si="6"/>
        <v>0</v>
      </c>
      <c r="AT66" s="928">
        <f t="shared" si="6"/>
        <v>0</v>
      </c>
      <c r="AU66" s="938"/>
      <c r="AV66" s="943"/>
      <c r="AW66" s="944"/>
      <c r="AX66" s="943"/>
      <c r="AY66" s="944"/>
      <c r="AZ66" s="945"/>
      <c r="BA66" s="940"/>
      <c r="BB66" s="944"/>
      <c r="BC66" s="944"/>
      <c r="BD66" s="944"/>
      <c r="BE66" s="944"/>
      <c r="BF66" s="945"/>
    </row>
    <row r="67" spans="2:58" ht="14.65" customHeight="1">
      <c r="B67" s="911">
        <v>65</v>
      </c>
      <c r="C67" s="931" t="s">
        <v>65</v>
      </c>
      <c r="D67" s="913"/>
      <c r="E67" s="931" t="s">
        <v>150</v>
      </c>
      <c r="F67" s="912" t="str">
        <f t="shared" si="1"/>
        <v>6340</v>
      </c>
      <c r="G67" s="931"/>
      <c r="H67" s="931"/>
      <c r="I67" s="952" t="s">
        <v>214</v>
      </c>
      <c r="J67" s="931">
        <v>0</v>
      </c>
      <c r="K67" s="933" t="s">
        <v>215</v>
      </c>
      <c r="L67" s="931">
        <v>973</v>
      </c>
      <c r="M67" s="931">
        <v>1</v>
      </c>
      <c r="N67" s="931" t="s">
        <v>195</v>
      </c>
      <c r="O67" s="931">
        <v>90</v>
      </c>
      <c r="P67" s="947" t="s">
        <v>174</v>
      </c>
      <c r="Q67" s="931" t="s">
        <v>175</v>
      </c>
      <c r="R67" s="948" t="s">
        <v>155</v>
      </c>
      <c r="S67" s="931" t="s">
        <v>168</v>
      </c>
      <c r="T67" s="933"/>
      <c r="U67" s="933"/>
      <c r="V67" s="931"/>
      <c r="W67" s="931"/>
      <c r="X67" s="934"/>
      <c r="Y67" s="931"/>
      <c r="Z67" s="931"/>
      <c r="AA67" s="931"/>
      <c r="AB67" s="931"/>
      <c r="AC67" s="39" t="s">
        <v>171</v>
      </c>
      <c r="AD67" s="39">
        <v>2987</v>
      </c>
      <c r="AE67" s="155">
        <f t="shared" si="2"/>
        <v>2.9870000000000001</v>
      </c>
      <c r="AF67" s="935"/>
      <c r="AG67" s="936"/>
      <c r="AH67" s="936"/>
      <c r="AI67" s="936"/>
      <c r="AJ67" s="937"/>
      <c r="AK67" s="938"/>
      <c r="AL67" s="939"/>
      <c r="AM67" s="940"/>
      <c r="AN67" s="922">
        <f t="shared" si="7"/>
        <v>0</v>
      </c>
      <c r="AO67" s="941"/>
      <c r="AP67" s="924" t="str">
        <f t="shared" si="4"/>
        <v>0</v>
      </c>
      <c r="AQ67" s="925" t="str">
        <f t="shared" si="8"/>
        <v>0</v>
      </c>
      <c r="AR67" s="942"/>
      <c r="AS67" s="927">
        <f t="shared" si="6"/>
        <v>0</v>
      </c>
      <c r="AT67" s="928">
        <f t="shared" si="6"/>
        <v>0</v>
      </c>
      <c r="AU67" s="938"/>
      <c r="AV67" s="943"/>
      <c r="AW67" s="944"/>
      <c r="AX67" s="943"/>
      <c r="AY67" s="944"/>
      <c r="AZ67" s="945"/>
      <c r="BA67" s="940"/>
      <c r="BB67" s="944"/>
      <c r="BC67" s="944"/>
      <c r="BD67" s="944"/>
      <c r="BE67" s="944"/>
      <c r="BF67" s="945"/>
    </row>
    <row r="68" spans="2:58" ht="14.65" customHeight="1">
      <c r="B68" s="911">
        <v>66</v>
      </c>
      <c r="C68" s="912" t="s">
        <v>65</v>
      </c>
      <c r="D68" s="913"/>
      <c r="E68" s="931" t="s">
        <v>150</v>
      </c>
      <c r="F68" s="912" t="str">
        <f t="shared" si="1"/>
        <v>6340</v>
      </c>
      <c r="G68" s="931" t="s">
        <v>189</v>
      </c>
      <c r="H68" s="931"/>
      <c r="I68" s="952" t="s">
        <v>216</v>
      </c>
      <c r="J68" s="931">
        <v>0</v>
      </c>
      <c r="K68" s="933" t="s">
        <v>217</v>
      </c>
      <c r="L68" s="931">
        <v>974</v>
      </c>
      <c r="M68" s="931">
        <v>1</v>
      </c>
      <c r="N68" s="931" t="s">
        <v>195</v>
      </c>
      <c r="O68" s="931">
        <v>90</v>
      </c>
      <c r="P68" s="947" t="s">
        <v>174</v>
      </c>
      <c r="Q68" s="931" t="s">
        <v>175</v>
      </c>
      <c r="R68" s="948" t="s">
        <v>155</v>
      </c>
      <c r="S68" s="931" t="s">
        <v>71</v>
      </c>
      <c r="T68" s="933" t="s">
        <v>218</v>
      </c>
      <c r="U68" s="933" t="s">
        <v>219</v>
      </c>
      <c r="V68" s="931"/>
      <c r="W68" s="931">
        <v>120</v>
      </c>
      <c r="X68" s="934"/>
      <c r="Y68" s="931"/>
      <c r="Z68" s="931"/>
      <c r="AA68" s="931"/>
      <c r="AB68" s="931"/>
      <c r="AC68" s="39" t="s">
        <v>171</v>
      </c>
      <c r="AD68" s="39">
        <v>4469</v>
      </c>
      <c r="AE68" s="155">
        <f t="shared" si="2"/>
        <v>4.4690000000000003</v>
      </c>
      <c r="AF68" s="935"/>
      <c r="AG68" s="936"/>
      <c r="AH68" s="936"/>
      <c r="AI68" s="936"/>
      <c r="AJ68" s="937"/>
      <c r="AK68" s="938"/>
      <c r="AL68" s="939"/>
      <c r="AM68" s="940"/>
      <c r="AN68" s="922">
        <f t="shared" si="7"/>
        <v>0</v>
      </c>
      <c r="AO68" s="941"/>
      <c r="AP68" s="924" t="str">
        <f t="shared" si="4"/>
        <v>0</v>
      </c>
      <c r="AQ68" s="925" t="str">
        <f t="shared" si="8"/>
        <v>0</v>
      </c>
      <c r="AR68" s="942"/>
      <c r="AS68" s="927">
        <f t="shared" si="6"/>
        <v>0</v>
      </c>
      <c r="AT68" s="928">
        <f t="shared" si="6"/>
        <v>0</v>
      </c>
      <c r="AU68" s="938"/>
      <c r="AV68" s="943"/>
      <c r="AW68" s="944"/>
      <c r="AX68" s="943"/>
      <c r="AY68" s="944"/>
      <c r="AZ68" s="945"/>
      <c r="BA68" s="940"/>
      <c r="BB68" s="944"/>
      <c r="BC68" s="944"/>
      <c r="BD68" s="944"/>
      <c r="BE68" s="944"/>
      <c r="BF68" s="945"/>
    </row>
    <row r="69" spans="2:58" ht="14.65" customHeight="1">
      <c r="B69" s="911">
        <v>67</v>
      </c>
      <c r="C69" s="931" t="s">
        <v>65</v>
      </c>
      <c r="D69" s="913"/>
      <c r="E69" s="931" t="s">
        <v>150</v>
      </c>
      <c r="F69" s="912" t="str">
        <f t="shared" si="1"/>
        <v>6340</v>
      </c>
      <c r="G69" s="931" t="s">
        <v>189</v>
      </c>
      <c r="H69" s="931"/>
      <c r="I69" s="952" t="s">
        <v>216</v>
      </c>
      <c r="J69" s="931">
        <v>0</v>
      </c>
      <c r="K69" s="933" t="s">
        <v>217</v>
      </c>
      <c r="L69" s="931">
        <v>974</v>
      </c>
      <c r="M69" s="931">
        <v>2</v>
      </c>
      <c r="N69" s="931" t="s">
        <v>195</v>
      </c>
      <c r="O69" s="931">
        <v>90</v>
      </c>
      <c r="P69" s="947" t="s">
        <v>174</v>
      </c>
      <c r="Q69" s="931" t="s">
        <v>175</v>
      </c>
      <c r="R69" s="948" t="s">
        <v>155</v>
      </c>
      <c r="S69" s="931" t="s">
        <v>71</v>
      </c>
      <c r="T69" s="933"/>
      <c r="U69" s="933"/>
      <c r="V69" s="931"/>
      <c r="W69" s="931"/>
      <c r="X69" s="934"/>
      <c r="Y69" s="931"/>
      <c r="Z69" s="931"/>
      <c r="AA69" s="931"/>
      <c r="AB69" s="931"/>
      <c r="AC69" s="39"/>
      <c r="AD69" s="39">
        <v>8047</v>
      </c>
      <c r="AE69" s="155">
        <f t="shared" si="2"/>
        <v>8.0470000000000006</v>
      </c>
      <c r="AF69" s="935"/>
      <c r="AG69" s="936"/>
      <c r="AH69" s="936"/>
      <c r="AI69" s="936"/>
      <c r="AJ69" s="937"/>
      <c r="AK69" s="938"/>
      <c r="AL69" s="939"/>
      <c r="AM69" s="940"/>
      <c r="AN69" s="922">
        <f t="shared" si="7"/>
        <v>0</v>
      </c>
      <c r="AO69" s="941"/>
      <c r="AP69" s="924" t="str">
        <f t="shared" si="4"/>
        <v>0</v>
      </c>
      <c r="AQ69" s="925" t="str">
        <f t="shared" si="8"/>
        <v>0</v>
      </c>
      <c r="AR69" s="942"/>
      <c r="AS69" s="927">
        <f t="shared" si="6"/>
        <v>0</v>
      </c>
      <c r="AT69" s="928">
        <f t="shared" si="6"/>
        <v>0</v>
      </c>
      <c r="AU69" s="938"/>
      <c r="AV69" s="943"/>
      <c r="AW69" s="944"/>
      <c r="AX69" s="943"/>
      <c r="AY69" s="944"/>
      <c r="AZ69" s="945"/>
      <c r="BA69" s="940"/>
      <c r="BB69" s="944"/>
      <c r="BC69" s="944"/>
      <c r="BD69" s="944"/>
      <c r="BE69" s="944"/>
      <c r="BF69" s="945"/>
    </row>
    <row r="70" spans="2:58" ht="14.65" customHeight="1">
      <c r="B70" s="911">
        <v>68</v>
      </c>
      <c r="C70" s="931" t="s">
        <v>65</v>
      </c>
      <c r="D70" s="913"/>
      <c r="E70" s="931" t="s">
        <v>150</v>
      </c>
      <c r="F70" s="912" t="str">
        <f t="shared" si="1"/>
        <v>6340</v>
      </c>
      <c r="G70" s="931" t="s">
        <v>189</v>
      </c>
      <c r="H70" s="931"/>
      <c r="I70" s="952" t="s">
        <v>220</v>
      </c>
      <c r="J70" s="931">
        <v>0</v>
      </c>
      <c r="K70" s="933" t="s">
        <v>217</v>
      </c>
      <c r="L70" s="931">
        <v>974</v>
      </c>
      <c r="M70" s="931">
        <v>1</v>
      </c>
      <c r="N70" s="931" t="s">
        <v>195</v>
      </c>
      <c r="O70" s="931">
        <v>90</v>
      </c>
      <c r="P70" s="947" t="s">
        <v>174</v>
      </c>
      <c r="Q70" s="931" t="s">
        <v>175</v>
      </c>
      <c r="R70" s="948" t="s">
        <v>155</v>
      </c>
      <c r="S70" s="931" t="s">
        <v>71</v>
      </c>
      <c r="T70" s="933"/>
      <c r="U70" s="933"/>
      <c r="V70" s="931"/>
      <c r="W70" s="931"/>
      <c r="X70" s="934"/>
      <c r="Y70" s="931"/>
      <c r="Z70" s="931"/>
      <c r="AA70" s="931"/>
      <c r="AB70" s="931"/>
      <c r="AC70" s="39"/>
      <c r="AD70" s="39">
        <v>4027</v>
      </c>
      <c r="AE70" s="155">
        <f t="shared" si="2"/>
        <v>4.0270000000000001</v>
      </c>
      <c r="AF70" s="935"/>
      <c r="AG70" s="936"/>
      <c r="AH70" s="936"/>
      <c r="AI70" s="936"/>
      <c r="AJ70" s="937"/>
      <c r="AK70" s="938"/>
      <c r="AL70" s="939"/>
      <c r="AM70" s="940"/>
      <c r="AN70" s="922">
        <f t="shared" si="7"/>
        <v>0</v>
      </c>
      <c r="AO70" s="941"/>
      <c r="AP70" s="924" t="str">
        <f t="shared" si="4"/>
        <v>0</v>
      </c>
      <c r="AQ70" s="925" t="str">
        <f t="shared" si="8"/>
        <v>0</v>
      </c>
      <c r="AR70" s="942"/>
      <c r="AS70" s="927">
        <f t="shared" si="6"/>
        <v>0</v>
      </c>
      <c r="AT70" s="928">
        <f t="shared" si="6"/>
        <v>0</v>
      </c>
      <c r="AU70" s="938"/>
      <c r="AV70" s="943"/>
      <c r="AW70" s="944"/>
      <c r="AX70" s="943"/>
      <c r="AY70" s="944"/>
      <c r="AZ70" s="945"/>
      <c r="BA70" s="940"/>
      <c r="BB70" s="944"/>
      <c r="BC70" s="944"/>
      <c r="BD70" s="944"/>
      <c r="BE70" s="944"/>
      <c r="BF70" s="945"/>
    </row>
    <row r="71" spans="2:58" ht="14.65" customHeight="1">
      <c r="B71" s="911">
        <v>69</v>
      </c>
      <c r="C71" s="912" t="s">
        <v>65</v>
      </c>
      <c r="D71" s="913"/>
      <c r="E71" s="931" t="s">
        <v>150</v>
      </c>
      <c r="F71" s="912" t="str">
        <f t="shared" si="1"/>
        <v>6340</v>
      </c>
      <c r="G71" s="931" t="s">
        <v>189</v>
      </c>
      <c r="H71" s="931"/>
      <c r="I71" s="952" t="s">
        <v>220</v>
      </c>
      <c r="J71" s="931">
        <v>0</v>
      </c>
      <c r="K71" s="933" t="s">
        <v>217</v>
      </c>
      <c r="L71" s="931">
        <v>974</v>
      </c>
      <c r="M71" s="931">
        <v>2</v>
      </c>
      <c r="N71" s="931" t="s">
        <v>195</v>
      </c>
      <c r="O71" s="931">
        <v>90</v>
      </c>
      <c r="P71" s="947" t="s">
        <v>174</v>
      </c>
      <c r="Q71" s="931" t="s">
        <v>175</v>
      </c>
      <c r="R71" s="948" t="s">
        <v>155</v>
      </c>
      <c r="S71" s="931" t="s">
        <v>71</v>
      </c>
      <c r="T71" s="933"/>
      <c r="U71" s="933"/>
      <c r="V71" s="931"/>
      <c r="W71" s="931"/>
      <c r="X71" s="934"/>
      <c r="Y71" s="931"/>
      <c r="Z71" s="931"/>
      <c r="AA71" s="931"/>
      <c r="AB71" s="931"/>
      <c r="AC71" s="39"/>
      <c r="AD71" s="39">
        <v>6972</v>
      </c>
      <c r="AE71" s="155">
        <f t="shared" ref="AE71:AE134" si="9">AD71/1000</f>
        <v>6.9720000000000004</v>
      </c>
      <c r="AF71" s="935"/>
      <c r="AG71" s="936"/>
      <c r="AH71" s="936"/>
      <c r="AI71" s="936"/>
      <c r="AJ71" s="937"/>
      <c r="AK71" s="938"/>
      <c r="AL71" s="939"/>
      <c r="AM71" s="940"/>
      <c r="AN71" s="922">
        <f t="shared" si="7"/>
        <v>0</v>
      </c>
      <c r="AO71" s="941"/>
      <c r="AP71" s="924" t="str">
        <f t="shared" ref="AP71:AP134" si="10">+CONCATENATE(AF71*$AF$4+AG71*$AG$4+AH71*$AH$4+AI71*$AI$4)</f>
        <v>0</v>
      </c>
      <c r="AQ71" s="925" t="str">
        <f t="shared" si="8"/>
        <v>0</v>
      </c>
      <c r="AR71" s="942"/>
      <c r="AS71" s="927">
        <f t="shared" ref="AS71:AT134" si="11">AH71</f>
        <v>0</v>
      </c>
      <c r="AT71" s="928">
        <f t="shared" si="11"/>
        <v>0</v>
      </c>
      <c r="AU71" s="938"/>
      <c r="AV71" s="943"/>
      <c r="AW71" s="944"/>
      <c r="AX71" s="943"/>
      <c r="AY71" s="944"/>
      <c r="AZ71" s="945"/>
      <c r="BA71" s="940"/>
      <c r="BB71" s="944"/>
      <c r="BC71" s="944"/>
      <c r="BD71" s="944"/>
      <c r="BE71" s="944"/>
      <c r="BF71" s="945"/>
    </row>
    <row r="72" spans="2:58" ht="14.65" customHeight="1">
      <c r="B72" s="911">
        <v>70</v>
      </c>
      <c r="C72" s="931" t="s">
        <v>65</v>
      </c>
      <c r="D72" s="913"/>
      <c r="E72" s="931" t="s">
        <v>150</v>
      </c>
      <c r="F72" s="912" t="str">
        <f t="shared" si="1"/>
        <v>6340</v>
      </c>
      <c r="G72" s="931"/>
      <c r="H72" s="931"/>
      <c r="I72" s="931" t="s">
        <v>221</v>
      </c>
      <c r="J72" s="931">
        <v>0</v>
      </c>
      <c r="K72" s="933" t="s">
        <v>222</v>
      </c>
      <c r="L72" s="931">
        <v>974</v>
      </c>
      <c r="M72" s="931">
        <v>1</v>
      </c>
      <c r="N72" s="931" t="s">
        <v>195</v>
      </c>
      <c r="O72" s="931">
        <v>90</v>
      </c>
      <c r="P72" s="947" t="s">
        <v>174</v>
      </c>
      <c r="Q72" s="931" t="s">
        <v>175</v>
      </c>
      <c r="R72" s="948" t="s">
        <v>155</v>
      </c>
      <c r="S72" s="931" t="s">
        <v>168</v>
      </c>
      <c r="T72" s="933"/>
      <c r="U72" s="933"/>
      <c r="V72" s="931"/>
      <c r="W72" s="931"/>
      <c r="X72" s="934"/>
      <c r="Y72" s="931"/>
      <c r="Z72" s="931"/>
      <c r="AA72" s="931"/>
      <c r="AB72" s="931"/>
      <c r="AC72" s="39" t="s">
        <v>171</v>
      </c>
      <c r="AD72" s="39">
        <v>2890</v>
      </c>
      <c r="AE72" s="155">
        <f t="shared" si="9"/>
        <v>2.89</v>
      </c>
      <c r="AF72" s="935"/>
      <c r="AG72" s="936"/>
      <c r="AH72" s="936"/>
      <c r="AI72" s="936"/>
      <c r="AJ72" s="937"/>
      <c r="AK72" s="938"/>
      <c r="AL72" s="939"/>
      <c r="AM72" s="940"/>
      <c r="AN72" s="922">
        <f t="shared" si="7"/>
        <v>0</v>
      </c>
      <c r="AO72" s="941"/>
      <c r="AP72" s="924" t="str">
        <f t="shared" si="10"/>
        <v>0</v>
      </c>
      <c r="AQ72" s="925" t="str">
        <f t="shared" si="8"/>
        <v>0</v>
      </c>
      <c r="AR72" s="942"/>
      <c r="AS72" s="927">
        <f t="shared" si="11"/>
        <v>0</v>
      </c>
      <c r="AT72" s="928">
        <f t="shared" si="11"/>
        <v>0</v>
      </c>
      <c r="AU72" s="938"/>
      <c r="AV72" s="943"/>
      <c r="AW72" s="944"/>
      <c r="AX72" s="943"/>
      <c r="AY72" s="944"/>
      <c r="AZ72" s="945"/>
      <c r="BA72" s="940"/>
      <c r="BB72" s="944"/>
      <c r="BC72" s="944"/>
      <c r="BD72" s="944"/>
      <c r="BE72" s="944"/>
      <c r="BF72" s="945"/>
    </row>
    <row r="73" spans="2:58" ht="14.65" customHeight="1">
      <c r="B73" s="911">
        <v>71</v>
      </c>
      <c r="C73" s="931" t="s">
        <v>65</v>
      </c>
      <c r="D73" s="913"/>
      <c r="E73" s="931" t="s">
        <v>150</v>
      </c>
      <c r="F73" s="912" t="str">
        <f t="shared" si="1"/>
        <v>6340</v>
      </c>
      <c r="G73" s="931" t="s">
        <v>189</v>
      </c>
      <c r="H73" s="931"/>
      <c r="I73" s="931" t="s">
        <v>223</v>
      </c>
      <c r="J73" s="931">
        <v>0</v>
      </c>
      <c r="K73" s="933" t="s">
        <v>224</v>
      </c>
      <c r="L73" s="931">
        <v>976</v>
      </c>
      <c r="M73" s="931">
        <v>1</v>
      </c>
      <c r="N73" s="931" t="s">
        <v>195</v>
      </c>
      <c r="O73" s="931">
        <v>90</v>
      </c>
      <c r="P73" s="947" t="s">
        <v>174</v>
      </c>
      <c r="Q73" s="931" t="s">
        <v>175</v>
      </c>
      <c r="R73" s="948" t="s">
        <v>155</v>
      </c>
      <c r="S73" s="931" t="s">
        <v>71</v>
      </c>
      <c r="T73" s="933" t="s">
        <v>196</v>
      </c>
      <c r="U73" s="933" t="s">
        <v>225</v>
      </c>
      <c r="V73" s="931"/>
      <c r="W73" s="931">
        <v>30</v>
      </c>
      <c r="X73" s="934"/>
      <c r="Y73" s="931"/>
      <c r="Z73" s="931"/>
      <c r="AA73" s="931"/>
      <c r="AB73" s="931"/>
      <c r="AC73" s="39" t="s">
        <v>171</v>
      </c>
      <c r="AD73" s="39">
        <v>8057</v>
      </c>
      <c r="AE73" s="155">
        <f t="shared" si="9"/>
        <v>8.0570000000000004</v>
      </c>
      <c r="AF73" s="935"/>
      <c r="AG73" s="936"/>
      <c r="AH73" s="936"/>
      <c r="AI73" s="936"/>
      <c r="AJ73" s="937"/>
      <c r="AK73" s="938"/>
      <c r="AL73" s="939"/>
      <c r="AM73" s="940"/>
      <c r="AN73" s="922">
        <f t="shared" si="7"/>
        <v>0</v>
      </c>
      <c r="AO73" s="941"/>
      <c r="AP73" s="924" t="str">
        <f t="shared" si="10"/>
        <v>0</v>
      </c>
      <c r="AQ73" s="925" t="str">
        <f t="shared" si="8"/>
        <v>0</v>
      </c>
      <c r="AR73" s="942"/>
      <c r="AS73" s="927">
        <f t="shared" si="11"/>
        <v>0</v>
      </c>
      <c r="AT73" s="928">
        <f t="shared" si="11"/>
        <v>0</v>
      </c>
      <c r="AU73" s="938"/>
      <c r="AV73" s="943"/>
      <c r="AW73" s="944"/>
      <c r="AX73" s="943"/>
      <c r="AY73" s="944"/>
      <c r="AZ73" s="945"/>
      <c r="BA73" s="940"/>
      <c r="BB73" s="944"/>
      <c r="BC73" s="944"/>
      <c r="BD73" s="944"/>
      <c r="BE73" s="944"/>
      <c r="BF73" s="945"/>
    </row>
    <row r="74" spans="2:58" ht="14.65" customHeight="1">
      <c r="B74" s="911">
        <v>72</v>
      </c>
      <c r="C74" s="912" t="s">
        <v>65</v>
      </c>
      <c r="D74" s="913"/>
      <c r="E74" s="931" t="s">
        <v>150</v>
      </c>
      <c r="F74" s="912" t="str">
        <f t="shared" si="1"/>
        <v>6340</v>
      </c>
      <c r="G74" s="931"/>
      <c r="H74" s="931"/>
      <c r="I74" s="931" t="s">
        <v>226</v>
      </c>
      <c r="J74" s="931">
        <v>0</v>
      </c>
      <c r="K74" s="933" t="s">
        <v>227</v>
      </c>
      <c r="L74" s="931">
        <v>976</v>
      </c>
      <c r="M74" s="931">
        <v>1</v>
      </c>
      <c r="N74" s="931" t="s">
        <v>195</v>
      </c>
      <c r="O74" s="931">
        <v>90</v>
      </c>
      <c r="P74" s="947" t="s">
        <v>174</v>
      </c>
      <c r="Q74" s="931" t="s">
        <v>175</v>
      </c>
      <c r="R74" s="948" t="s">
        <v>155</v>
      </c>
      <c r="S74" s="931" t="s">
        <v>168</v>
      </c>
      <c r="T74" s="933"/>
      <c r="U74" s="933"/>
      <c r="V74" s="931"/>
      <c r="W74" s="931"/>
      <c r="X74" s="934"/>
      <c r="Y74" s="931"/>
      <c r="Z74" s="931"/>
      <c r="AA74" s="931"/>
      <c r="AB74" s="931"/>
      <c r="AC74" s="39" t="s">
        <v>171</v>
      </c>
      <c r="AD74" s="39">
        <v>3000</v>
      </c>
      <c r="AE74" s="155">
        <f t="shared" si="9"/>
        <v>3</v>
      </c>
      <c r="AF74" s="935"/>
      <c r="AG74" s="936"/>
      <c r="AH74" s="936"/>
      <c r="AI74" s="936"/>
      <c r="AJ74" s="937"/>
      <c r="AK74" s="938"/>
      <c r="AL74" s="939"/>
      <c r="AM74" s="940"/>
      <c r="AN74" s="922">
        <f t="shared" si="7"/>
        <v>0</v>
      </c>
      <c r="AO74" s="941"/>
      <c r="AP74" s="924" t="str">
        <f t="shared" si="10"/>
        <v>0</v>
      </c>
      <c r="AQ74" s="925" t="str">
        <f t="shared" si="8"/>
        <v>0</v>
      </c>
      <c r="AR74" s="942"/>
      <c r="AS74" s="927">
        <f t="shared" si="11"/>
        <v>0</v>
      </c>
      <c r="AT74" s="928">
        <f t="shared" si="11"/>
        <v>0</v>
      </c>
      <c r="AU74" s="938"/>
      <c r="AV74" s="943"/>
      <c r="AW74" s="944"/>
      <c r="AX74" s="943"/>
      <c r="AY74" s="944"/>
      <c r="AZ74" s="945"/>
      <c r="BA74" s="940"/>
      <c r="BB74" s="944"/>
      <c r="BC74" s="944"/>
      <c r="BD74" s="944"/>
      <c r="BE74" s="944"/>
      <c r="BF74" s="945"/>
    </row>
    <row r="75" spans="2:58" ht="14.65" customHeight="1">
      <c r="B75" s="911">
        <v>73</v>
      </c>
      <c r="C75" s="931" t="s">
        <v>65</v>
      </c>
      <c r="D75" s="913"/>
      <c r="E75" s="931" t="s">
        <v>150</v>
      </c>
      <c r="F75" s="912" t="str">
        <f t="shared" si="1"/>
        <v>6340</v>
      </c>
      <c r="G75" s="931" t="s">
        <v>189</v>
      </c>
      <c r="H75" s="931"/>
      <c r="I75" s="931"/>
      <c r="J75" s="931"/>
      <c r="K75" s="933" t="s">
        <v>228</v>
      </c>
      <c r="L75" s="931">
        <v>977</v>
      </c>
      <c r="M75" s="931"/>
      <c r="N75" s="931" t="s">
        <v>114</v>
      </c>
      <c r="O75" s="931">
        <v>315</v>
      </c>
      <c r="P75" s="947" t="s">
        <v>179</v>
      </c>
      <c r="Q75" s="931" t="s">
        <v>180</v>
      </c>
      <c r="R75" s="948" t="s">
        <v>155</v>
      </c>
      <c r="S75" s="931" t="s">
        <v>71</v>
      </c>
      <c r="T75" s="933" t="s">
        <v>229</v>
      </c>
      <c r="U75" s="933" t="s">
        <v>230</v>
      </c>
      <c r="V75" s="931"/>
      <c r="W75" s="931">
        <v>170</v>
      </c>
      <c r="X75" s="934"/>
      <c r="Y75" s="931"/>
      <c r="Z75" s="931"/>
      <c r="AA75" s="931"/>
      <c r="AB75" s="931"/>
      <c r="AC75" s="39"/>
      <c r="AD75" s="39"/>
      <c r="AE75" s="155">
        <f t="shared" si="9"/>
        <v>0</v>
      </c>
      <c r="AF75" s="935"/>
      <c r="AG75" s="936"/>
      <c r="AH75" s="936"/>
      <c r="AI75" s="936"/>
      <c r="AJ75" s="937"/>
      <c r="AK75" s="938"/>
      <c r="AL75" s="939"/>
      <c r="AM75" s="940"/>
      <c r="AN75" s="922">
        <f t="shared" si="7"/>
        <v>0</v>
      </c>
      <c r="AO75" s="941"/>
      <c r="AP75" s="924" t="str">
        <f t="shared" si="10"/>
        <v>0</v>
      </c>
      <c r="AQ75" s="925" t="str">
        <f t="shared" si="8"/>
        <v>0</v>
      </c>
      <c r="AR75" s="942"/>
      <c r="AS75" s="927">
        <f t="shared" si="11"/>
        <v>0</v>
      </c>
      <c r="AT75" s="928">
        <f t="shared" si="11"/>
        <v>0</v>
      </c>
      <c r="AU75" s="938"/>
      <c r="AV75" s="943"/>
      <c r="AW75" s="944"/>
      <c r="AX75" s="943"/>
      <c r="AY75" s="944"/>
      <c r="AZ75" s="945"/>
      <c r="BA75" s="940"/>
      <c r="BB75" s="944"/>
      <c r="BC75" s="944"/>
      <c r="BD75" s="944"/>
      <c r="BE75" s="944"/>
      <c r="BF75" s="945"/>
    </row>
    <row r="76" spans="2:58" ht="14.65" customHeight="1">
      <c r="B76" s="911">
        <v>74</v>
      </c>
      <c r="C76" s="931" t="s">
        <v>65</v>
      </c>
      <c r="D76" s="913"/>
      <c r="E76" s="931" t="s">
        <v>150</v>
      </c>
      <c r="F76" s="912" t="str">
        <f t="shared" si="1"/>
        <v>6340</v>
      </c>
      <c r="G76" s="931" t="s">
        <v>189</v>
      </c>
      <c r="H76" s="931"/>
      <c r="I76" s="931" t="s">
        <v>231</v>
      </c>
      <c r="J76" s="931">
        <v>0</v>
      </c>
      <c r="K76" s="933" t="s">
        <v>232</v>
      </c>
      <c r="L76" s="931">
        <v>978</v>
      </c>
      <c r="M76" s="931">
        <v>1</v>
      </c>
      <c r="N76" s="931" t="s">
        <v>114</v>
      </c>
      <c r="O76" s="931">
        <v>315</v>
      </c>
      <c r="P76" s="947" t="s">
        <v>174</v>
      </c>
      <c r="Q76" s="931" t="s">
        <v>175</v>
      </c>
      <c r="R76" s="948" t="s">
        <v>155</v>
      </c>
      <c r="S76" s="931" t="s">
        <v>168</v>
      </c>
      <c r="T76" s="933" t="s">
        <v>233</v>
      </c>
      <c r="U76" s="933" t="s">
        <v>234</v>
      </c>
      <c r="V76" s="931"/>
      <c r="W76" s="931">
        <v>170</v>
      </c>
      <c r="X76" s="934"/>
      <c r="Y76" s="931"/>
      <c r="Z76" s="931"/>
      <c r="AA76" s="931"/>
      <c r="AB76" s="931"/>
      <c r="AC76" s="39"/>
      <c r="AD76" s="39">
        <v>21621</v>
      </c>
      <c r="AE76" s="155">
        <f t="shared" si="9"/>
        <v>21.620999999999999</v>
      </c>
      <c r="AF76" s="935"/>
      <c r="AG76" s="936"/>
      <c r="AH76" s="936"/>
      <c r="AI76" s="936"/>
      <c r="AJ76" s="937"/>
      <c r="AK76" s="938"/>
      <c r="AL76" s="939"/>
      <c r="AM76" s="940"/>
      <c r="AN76" s="922">
        <f t="shared" si="7"/>
        <v>0</v>
      </c>
      <c r="AO76" s="941"/>
      <c r="AP76" s="924" t="str">
        <f t="shared" si="10"/>
        <v>0</v>
      </c>
      <c r="AQ76" s="925" t="str">
        <f t="shared" si="8"/>
        <v>0</v>
      </c>
      <c r="AR76" s="942"/>
      <c r="AS76" s="927">
        <f t="shared" si="11"/>
        <v>0</v>
      </c>
      <c r="AT76" s="928">
        <f t="shared" si="11"/>
        <v>0</v>
      </c>
      <c r="AU76" s="938"/>
      <c r="AV76" s="943"/>
      <c r="AW76" s="944"/>
      <c r="AX76" s="943"/>
      <c r="AY76" s="944"/>
      <c r="AZ76" s="945"/>
      <c r="BA76" s="940"/>
      <c r="BB76" s="944"/>
      <c r="BC76" s="944"/>
      <c r="BD76" s="944"/>
      <c r="BE76" s="944"/>
      <c r="BF76" s="945"/>
    </row>
    <row r="77" spans="2:58" ht="14.65" customHeight="1">
      <c r="B77" s="911">
        <v>75</v>
      </c>
      <c r="C77" s="912" t="s">
        <v>65</v>
      </c>
      <c r="D77" s="913"/>
      <c r="E77" s="931" t="s">
        <v>150</v>
      </c>
      <c r="F77" s="912" t="str">
        <f t="shared" si="1"/>
        <v>6340</v>
      </c>
      <c r="G77" s="931" t="s">
        <v>189</v>
      </c>
      <c r="H77" s="931"/>
      <c r="I77" s="931" t="s">
        <v>231</v>
      </c>
      <c r="J77" s="931">
        <v>0</v>
      </c>
      <c r="K77" s="933" t="s">
        <v>232</v>
      </c>
      <c r="L77" s="931">
        <v>978</v>
      </c>
      <c r="M77" s="931">
        <v>2</v>
      </c>
      <c r="N77" s="931" t="s">
        <v>114</v>
      </c>
      <c r="O77" s="931">
        <v>315</v>
      </c>
      <c r="P77" s="947" t="s">
        <v>174</v>
      </c>
      <c r="Q77" s="931" t="s">
        <v>175</v>
      </c>
      <c r="R77" s="948" t="s">
        <v>155</v>
      </c>
      <c r="S77" s="931" t="s">
        <v>168</v>
      </c>
      <c r="T77" s="933"/>
      <c r="U77" s="933"/>
      <c r="V77" s="931"/>
      <c r="W77" s="931"/>
      <c r="X77" s="934"/>
      <c r="Y77" s="931"/>
      <c r="Z77" s="931"/>
      <c r="AA77" s="931"/>
      <c r="AB77" s="931"/>
      <c r="AC77" s="39"/>
      <c r="AD77" s="39">
        <v>34121</v>
      </c>
      <c r="AE77" s="155">
        <f t="shared" si="9"/>
        <v>34.121000000000002</v>
      </c>
      <c r="AF77" s="935"/>
      <c r="AG77" s="936"/>
      <c r="AH77" s="936"/>
      <c r="AI77" s="936"/>
      <c r="AJ77" s="937"/>
      <c r="AK77" s="938"/>
      <c r="AL77" s="939"/>
      <c r="AM77" s="940"/>
      <c r="AN77" s="922">
        <f t="shared" si="7"/>
        <v>0</v>
      </c>
      <c r="AO77" s="941"/>
      <c r="AP77" s="924" t="str">
        <f t="shared" si="10"/>
        <v>0</v>
      </c>
      <c r="AQ77" s="925" t="str">
        <f t="shared" si="8"/>
        <v>0</v>
      </c>
      <c r="AR77" s="942"/>
      <c r="AS77" s="927">
        <f t="shared" si="11"/>
        <v>0</v>
      </c>
      <c r="AT77" s="928">
        <f t="shared" si="11"/>
        <v>0</v>
      </c>
      <c r="AU77" s="938"/>
      <c r="AV77" s="943"/>
      <c r="AW77" s="944"/>
      <c r="AX77" s="943"/>
      <c r="AY77" s="944"/>
      <c r="AZ77" s="945"/>
      <c r="BA77" s="940"/>
      <c r="BB77" s="944"/>
      <c r="BC77" s="944"/>
      <c r="BD77" s="944"/>
      <c r="BE77" s="944"/>
      <c r="BF77" s="945"/>
    </row>
    <row r="78" spans="2:58" ht="14.65" customHeight="1">
      <c r="B78" s="911">
        <v>76</v>
      </c>
      <c r="C78" s="931" t="s">
        <v>65</v>
      </c>
      <c r="D78" s="913"/>
      <c r="E78" s="931" t="s">
        <v>150</v>
      </c>
      <c r="F78" s="912" t="str">
        <f t="shared" si="1"/>
        <v>6340</v>
      </c>
      <c r="G78" s="931" t="s">
        <v>189</v>
      </c>
      <c r="H78" s="931"/>
      <c r="I78" s="931" t="s">
        <v>231</v>
      </c>
      <c r="J78" s="931">
        <v>0</v>
      </c>
      <c r="K78" s="933" t="s">
        <v>232</v>
      </c>
      <c r="L78" s="931">
        <v>978</v>
      </c>
      <c r="M78" s="931">
        <v>3</v>
      </c>
      <c r="N78" s="931" t="s">
        <v>114</v>
      </c>
      <c r="O78" s="931">
        <v>315</v>
      </c>
      <c r="P78" s="947" t="s">
        <v>174</v>
      </c>
      <c r="Q78" s="931" t="s">
        <v>175</v>
      </c>
      <c r="R78" s="948" t="s">
        <v>155</v>
      </c>
      <c r="S78" s="931" t="s">
        <v>168</v>
      </c>
      <c r="T78" s="933"/>
      <c r="U78" s="933"/>
      <c r="V78" s="931"/>
      <c r="W78" s="931"/>
      <c r="X78" s="934"/>
      <c r="Y78" s="931"/>
      <c r="Z78" s="931"/>
      <c r="AA78" s="931"/>
      <c r="AB78" s="931"/>
      <c r="AC78" s="39"/>
      <c r="AD78" s="39">
        <v>17103</v>
      </c>
      <c r="AE78" s="155">
        <f t="shared" si="9"/>
        <v>17.103000000000002</v>
      </c>
      <c r="AF78" s="935"/>
      <c r="AG78" s="936"/>
      <c r="AH78" s="936"/>
      <c r="AI78" s="936"/>
      <c r="AJ78" s="937"/>
      <c r="AK78" s="938"/>
      <c r="AL78" s="939"/>
      <c r="AM78" s="940"/>
      <c r="AN78" s="922">
        <f t="shared" si="7"/>
        <v>0</v>
      </c>
      <c r="AO78" s="941"/>
      <c r="AP78" s="924" t="str">
        <f t="shared" si="10"/>
        <v>0</v>
      </c>
      <c r="AQ78" s="925" t="str">
        <f t="shared" si="8"/>
        <v>0</v>
      </c>
      <c r="AR78" s="942"/>
      <c r="AS78" s="927">
        <f t="shared" si="11"/>
        <v>0</v>
      </c>
      <c r="AT78" s="928">
        <f t="shared" si="11"/>
        <v>0</v>
      </c>
      <c r="AU78" s="938"/>
      <c r="AV78" s="943"/>
      <c r="AW78" s="944"/>
      <c r="AX78" s="943"/>
      <c r="AY78" s="944"/>
      <c r="AZ78" s="945"/>
      <c r="BA78" s="940"/>
      <c r="BB78" s="944"/>
      <c r="BC78" s="944"/>
      <c r="BD78" s="944"/>
      <c r="BE78" s="944"/>
      <c r="BF78" s="945"/>
    </row>
    <row r="79" spans="2:58" ht="14.65" customHeight="1">
      <c r="B79" s="911">
        <v>77</v>
      </c>
      <c r="C79" s="931" t="s">
        <v>65</v>
      </c>
      <c r="D79" s="913"/>
      <c r="E79" s="931" t="s">
        <v>150</v>
      </c>
      <c r="F79" s="912" t="str">
        <f t="shared" si="1"/>
        <v>6340</v>
      </c>
      <c r="G79" s="931" t="s">
        <v>189</v>
      </c>
      <c r="H79" s="931"/>
      <c r="I79" s="931"/>
      <c r="J79" s="931"/>
      <c r="K79" s="933" t="s">
        <v>235</v>
      </c>
      <c r="L79" s="931">
        <v>979</v>
      </c>
      <c r="M79" s="931"/>
      <c r="N79" s="931" t="s">
        <v>114</v>
      </c>
      <c r="O79" s="931">
        <v>315</v>
      </c>
      <c r="P79" s="947" t="s">
        <v>179</v>
      </c>
      <c r="Q79" s="931" t="s">
        <v>180</v>
      </c>
      <c r="R79" s="948" t="s">
        <v>155</v>
      </c>
      <c r="S79" s="931" t="s">
        <v>71</v>
      </c>
      <c r="T79" s="933" t="s">
        <v>230</v>
      </c>
      <c r="U79" s="933" t="s">
        <v>236</v>
      </c>
      <c r="V79" s="931"/>
      <c r="W79" s="931">
        <v>170</v>
      </c>
      <c r="X79" s="934"/>
      <c r="Y79" s="931"/>
      <c r="Z79" s="931"/>
      <c r="AA79" s="931"/>
      <c r="AB79" s="931"/>
      <c r="AC79" s="39"/>
      <c r="AD79" s="39"/>
      <c r="AE79" s="155">
        <f t="shared" si="9"/>
        <v>0</v>
      </c>
      <c r="AF79" s="935"/>
      <c r="AG79" s="936"/>
      <c r="AH79" s="936"/>
      <c r="AI79" s="936"/>
      <c r="AJ79" s="937"/>
      <c r="AK79" s="938"/>
      <c r="AL79" s="939"/>
      <c r="AM79" s="940"/>
      <c r="AN79" s="922">
        <f t="shared" si="7"/>
        <v>0</v>
      </c>
      <c r="AO79" s="941"/>
      <c r="AP79" s="924" t="str">
        <f t="shared" si="10"/>
        <v>0</v>
      </c>
      <c r="AQ79" s="925" t="str">
        <f t="shared" si="8"/>
        <v>0</v>
      </c>
      <c r="AR79" s="942"/>
      <c r="AS79" s="927">
        <f t="shared" si="11"/>
        <v>0</v>
      </c>
      <c r="AT79" s="928">
        <f t="shared" si="11"/>
        <v>0</v>
      </c>
      <c r="AU79" s="938"/>
      <c r="AV79" s="943"/>
      <c r="AW79" s="944"/>
      <c r="AX79" s="943"/>
      <c r="AY79" s="944"/>
      <c r="AZ79" s="945"/>
      <c r="BA79" s="940"/>
      <c r="BB79" s="944"/>
      <c r="BC79" s="944"/>
      <c r="BD79" s="944"/>
      <c r="BE79" s="944"/>
      <c r="BF79" s="945"/>
    </row>
    <row r="80" spans="2:58" ht="14.65" customHeight="1">
      <c r="B80" s="911">
        <v>78</v>
      </c>
      <c r="C80" s="912" t="s">
        <v>65</v>
      </c>
      <c r="D80" s="913"/>
      <c r="E80" s="931" t="s">
        <v>150</v>
      </c>
      <c r="F80" s="912" t="str">
        <f t="shared" si="1"/>
        <v>6340</v>
      </c>
      <c r="G80" s="931" t="s">
        <v>237</v>
      </c>
      <c r="H80" s="931"/>
      <c r="I80" s="931" t="s">
        <v>238</v>
      </c>
      <c r="J80" s="931"/>
      <c r="K80" s="933" t="s">
        <v>239</v>
      </c>
      <c r="L80" s="931">
        <v>980</v>
      </c>
      <c r="M80" s="931">
        <v>1</v>
      </c>
      <c r="N80" s="931" t="s">
        <v>114</v>
      </c>
      <c r="O80" s="931">
        <v>315</v>
      </c>
      <c r="P80" s="947" t="s">
        <v>174</v>
      </c>
      <c r="Q80" s="931" t="s">
        <v>175</v>
      </c>
      <c r="R80" s="948" t="s">
        <v>155</v>
      </c>
      <c r="S80" s="931" t="s">
        <v>168</v>
      </c>
      <c r="T80" s="933" t="s">
        <v>234</v>
      </c>
      <c r="U80" s="933" t="s">
        <v>240</v>
      </c>
      <c r="V80" s="931"/>
      <c r="W80" s="931">
        <v>170</v>
      </c>
      <c r="X80" s="934"/>
      <c r="Y80" s="931"/>
      <c r="Z80" s="931"/>
      <c r="AA80" s="931"/>
      <c r="AB80" s="931"/>
      <c r="AC80" s="39"/>
      <c r="AD80" s="39">
        <v>16692</v>
      </c>
      <c r="AE80" s="155">
        <f t="shared" si="9"/>
        <v>16.692</v>
      </c>
      <c r="AF80" s="935"/>
      <c r="AG80" s="936"/>
      <c r="AH80" s="936"/>
      <c r="AI80" s="936"/>
      <c r="AJ80" s="937"/>
      <c r="AK80" s="938"/>
      <c r="AL80" s="939"/>
      <c r="AM80" s="940"/>
      <c r="AN80" s="922">
        <f t="shared" si="7"/>
        <v>0</v>
      </c>
      <c r="AO80" s="941"/>
      <c r="AP80" s="924" t="str">
        <f t="shared" si="10"/>
        <v>0</v>
      </c>
      <c r="AQ80" s="925" t="str">
        <f t="shared" si="8"/>
        <v>0</v>
      </c>
      <c r="AR80" s="942"/>
      <c r="AS80" s="927">
        <f t="shared" si="11"/>
        <v>0</v>
      </c>
      <c r="AT80" s="928">
        <f t="shared" si="11"/>
        <v>0</v>
      </c>
      <c r="AU80" s="938"/>
      <c r="AV80" s="943"/>
      <c r="AW80" s="944"/>
      <c r="AX80" s="943"/>
      <c r="AY80" s="944"/>
      <c r="AZ80" s="945"/>
      <c r="BA80" s="940"/>
      <c r="BB80" s="944"/>
      <c r="BC80" s="944"/>
      <c r="BD80" s="944"/>
      <c r="BE80" s="944"/>
      <c r="BF80" s="945"/>
    </row>
    <row r="81" spans="2:58" ht="14.65" customHeight="1">
      <c r="B81" s="911">
        <v>79</v>
      </c>
      <c r="C81" s="931" t="s">
        <v>65</v>
      </c>
      <c r="D81" s="913"/>
      <c r="E81" s="931" t="s">
        <v>150</v>
      </c>
      <c r="F81" s="912" t="str">
        <f t="shared" si="1"/>
        <v>6340</v>
      </c>
      <c r="G81" s="931" t="s">
        <v>237</v>
      </c>
      <c r="H81" s="931"/>
      <c r="I81" s="931" t="s">
        <v>238</v>
      </c>
      <c r="J81" s="931"/>
      <c r="K81" s="933" t="s">
        <v>239</v>
      </c>
      <c r="L81" s="931">
        <v>980</v>
      </c>
      <c r="M81" s="931">
        <v>2</v>
      </c>
      <c r="N81" s="931" t="s">
        <v>114</v>
      </c>
      <c r="O81" s="931">
        <v>315</v>
      </c>
      <c r="P81" s="947" t="s">
        <v>174</v>
      </c>
      <c r="Q81" s="931" t="s">
        <v>175</v>
      </c>
      <c r="R81" s="948" t="s">
        <v>155</v>
      </c>
      <c r="S81" s="931" t="s">
        <v>168</v>
      </c>
      <c r="T81" s="933"/>
      <c r="U81" s="933"/>
      <c r="V81" s="931"/>
      <c r="W81" s="931"/>
      <c r="X81" s="934"/>
      <c r="Y81" s="931"/>
      <c r="Z81" s="931"/>
      <c r="AA81" s="931"/>
      <c r="AB81" s="931"/>
      <c r="AC81" s="39"/>
      <c r="AD81" s="39">
        <v>19441</v>
      </c>
      <c r="AE81" s="155">
        <f t="shared" si="9"/>
        <v>19.440999999999999</v>
      </c>
      <c r="AF81" s="935"/>
      <c r="AG81" s="936"/>
      <c r="AH81" s="936"/>
      <c r="AI81" s="936"/>
      <c r="AJ81" s="937"/>
      <c r="AK81" s="938"/>
      <c r="AL81" s="939"/>
      <c r="AM81" s="940"/>
      <c r="AN81" s="922">
        <f t="shared" si="7"/>
        <v>0</v>
      </c>
      <c r="AO81" s="941"/>
      <c r="AP81" s="924" t="str">
        <f t="shared" si="10"/>
        <v>0</v>
      </c>
      <c r="AQ81" s="925" t="str">
        <f t="shared" si="8"/>
        <v>0</v>
      </c>
      <c r="AR81" s="942"/>
      <c r="AS81" s="927">
        <f t="shared" si="11"/>
        <v>0</v>
      </c>
      <c r="AT81" s="928">
        <f t="shared" si="11"/>
        <v>0</v>
      </c>
      <c r="AU81" s="938"/>
      <c r="AV81" s="943"/>
      <c r="AW81" s="944"/>
      <c r="AX81" s="943"/>
      <c r="AY81" s="944"/>
      <c r="AZ81" s="945"/>
      <c r="BA81" s="940"/>
      <c r="BB81" s="944"/>
      <c r="BC81" s="944"/>
      <c r="BD81" s="944"/>
      <c r="BE81" s="944"/>
      <c r="BF81" s="945"/>
    </row>
    <row r="82" spans="2:58" ht="14.65" customHeight="1">
      <c r="B82" s="911">
        <v>80</v>
      </c>
      <c r="C82" s="931" t="s">
        <v>65</v>
      </c>
      <c r="D82" s="913"/>
      <c r="E82" s="931" t="s">
        <v>150</v>
      </c>
      <c r="F82" s="912" t="str">
        <f t="shared" si="1"/>
        <v>6340</v>
      </c>
      <c r="G82" s="931" t="s">
        <v>189</v>
      </c>
      <c r="H82" s="931"/>
      <c r="I82" s="931"/>
      <c r="J82" s="931"/>
      <c r="K82" s="933" t="s">
        <v>241</v>
      </c>
      <c r="L82" s="931">
        <v>981</v>
      </c>
      <c r="M82" s="931"/>
      <c r="N82" s="931" t="s">
        <v>195</v>
      </c>
      <c r="O82" s="931">
        <v>90</v>
      </c>
      <c r="P82" s="947" t="s">
        <v>174</v>
      </c>
      <c r="Q82" s="931" t="s">
        <v>175</v>
      </c>
      <c r="R82" s="948" t="s">
        <v>155</v>
      </c>
      <c r="S82" s="931" t="s">
        <v>168</v>
      </c>
      <c r="T82" s="933" t="s">
        <v>191</v>
      </c>
      <c r="U82" s="933" t="s">
        <v>242</v>
      </c>
      <c r="V82" s="931"/>
      <c r="W82" s="931">
        <v>170</v>
      </c>
      <c r="X82" s="934"/>
      <c r="Y82" s="931"/>
      <c r="Z82" s="931"/>
      <c r="AA82" s="931"/>
      <c r="AB82" s="931"/>
      <c r="AC82" s="39"/>
      <c r="AD82" s="39"/>
      <c r="AE82" s="155">
        <f t="shared" si="9"/>
        <v>0</v>
      </c>
      <c r="AF82" s="935"/>
      <c r="AG82" s="936"/>
      <c r="AH82" s="936"/>
      <c r="AI82" s="936"/>
      <c r="AJ82" s="937"/>
      <c r="AK82" s="938"/>
      <c r="AL82" s="939"/>
      <c r="AM82" s="940"/>
      <c r="AN82" s="922">
        <f t="shared" si="7"/>
        <v>0</v>
      </c>
      <c r="AO82" s="941"/>
      <c r="AP82" s="924" t="str">
        <f t="shared" si="10"/>
        <v>0</v>
      </c>
      <c r="AQ82" s="925" t="str">
        <f t="shared" si="8"/>
        <v>0</v>
      </c>
      <c r="AR82" s="942"/>
      <c r="AS82" s="927">
        <f t="shared" si="11"/>
        <v>0</v>
      </c>
      <c r="AT82" s="928">
        <f t="shared" si="11"/>
        <v>0</v>
      </c>
      <c r="AU82" s="938"/>
      <c r="AV82" s="943"/>
      <c r="AW82" s="944"/>
      <c r="AX82" s="943"/>
      <c r="AY82" s="944"/>
      <c r="AZ82" s="945"/>
      <c r="BA82" s="940"/>
      <c r="BB82" s="944"/>
      <c r="BC82" s="944"/>
      <c r="BD82" s="944"/>
      <c r="BE82" s="944"/>
      <c r="BF82" s="945"/>
    </row>
    <row r="83" spans="2:58" ht="14.65" customHeight="1">
      <c r="B83" s="911">
        <v>81</v>
      </c>
      <c r="C83" s="912" t="s">
        <v>65</v>
      </c>
      <c r="D83" s="913"/>
      <c r="E83" s="931" t="s">
        <v>150</v>
      </c>
      <c r="F83" s="912" t="str">
        <f t="shared" si="1"/>
        <v>6340</v>
      </c>
      <c r="G83" s="931" t="s">
        <v>237</v>
      </c>
      <c r="H83" s="931"/>
      <c r="I83" s="931"/>
      <c r="J83" s="931"/>
      <c r="K83" s="933" t="s">
        <v>243</v>
      </c>
      <c r="L83" s="931">
        <v>982</v>
      </c>
      <c r="M83" s="931"/>
      <c r="N83" s="931" t="s">
        <v>114</v>
      </c>
      <c r="O83" s="931">
        <v>315</v>
      </c>
      <c r="P83" s="947" t="s">
        <v>179</v>
      </c>
      <c r="Q83" s="931" t="s">
        <v>180</v>
      </c>
      <c r="R83" s="948" t="s">
        <v>155</v>
      </c>
      <c r="S83" s="931" t="s">
        <v>71</v>
      </c>
      <c r="T83" s="933" t="s">
        <v>236</v>
      </c>
      <c r="U83" s="933" t="s">
        <v>244</v>
      </c>
      <c r="V83" s="931"/>
      <c r="W83" s="931">
        <v>170</v>
      </c>
      <c r="X83" s="934"/>
      <c r="Y83" s="931"/>
      <c r="Z83" s="931"/>
      <c r="AA83" s="931"/>
      <c r="AB83" s="931"/>
      <c r="AC83" s="39"/>
      <c r="AD83" s="39"/>
      <c r="AE83" s="155">
        <f t="shared" si="9"/>
        <v>0</v>
      </c>
      <c r="AF83" s="935"/>
      <c r="AG83" s="936"/>
      <c r="AH83" s="936"/>
      <c r="AI83" s="936"/>
      <c r="AJ83" s="937"/>
      <c r="AK83" s="938"/>
      <c r="AL83" s="939"/>
      <c r="AM83" s="940"/>
      <c r="AN83" s="922">
        <f t="shared" si="7"/>
        <v>0</v>
      </c>
      <c r="AO83" s="941"/>
      <c r="AP83" s="924" t="str">
        <f t="shared" si="10"/>
        <v>0</v>
      </c>
      <c r="AQ83" s="925" t="str">
        <f t="shared" si="8"/>
        <v>0</v>
      </c>
      <c r="AR83" s="942"/>
      <c r="AS83" s="927">
        <f t="shared" si="11"/>
        <v>0</v>
      </c>
      <c r="AT83" s="928">
        <f t="shared" si="11"/>
        <v>0</v>
      </c>
      <c r="AU83" s="938"/>
      <c r="AV83" s="943"/>
      <c r="AW83" s="944"/>
      <c r="AX83" s="943"/>
      <c r="AY83" s="944"/>
      <c r="AZ83" s="945"/>
      <c r="BA83" s="940"/>
      <c r="BB83" s="944"/>
      <c r="BC83" s="944"/>
      <c r="BD83" s="944"/>
      <c r="BE83" s="944"/>
      <c r="BF83" s="945"/>
    </row>
    <row r="84" spans="2:58" ht="14.65" customHeight="1">
      <c r="B84" s="911">
        <v>82</v>
      </c>
      <c r="C84" s="931" t="s">
        <v>65</v>
      </c>
      <c r="D84" s="913"/>
      <c r="E84" s="931" t="s">
        <v>150</v>
      </c>
      <c r="F84" s="912" t="str">
        <f t="shared" ref="F84:F147" si="12">LEFT(K84,4)</f>
        <v>6340</v>
      </c>
      <c r="G84" s="931" t="s">
        <v>189</v>
      </c>
      <c r="H84" s="931"/>
      <c r="I84" s="931" t="s">
        <v>245</v>
      </c>
      <c r="J84" s="931">
        <v>0</v>
      </c>
      <c r="K84" s="933" t="s">
        <v>246</v>
      </c>
      <c r="L84" s="931">
        <v>983</v>
      </c>
      <c r="M84" s="931">
        <v>1</v>
      </c>
      <c r="N84" s="931" t="s">
        <v>195</v>
      </c>
      <c r="O84" s="931">
        <v>90</v>
      </c>
      <c r="P84" s="947" t="s">
        <v>174</v>
      </c>
      <c r="Q84" s="931" t="s">
        <v>175</v>
      </c>
      <c r="R84" s="948" t="s">
        <v>155</v>
      </c>
      <c r="S84" s="931" t="s">
        <v>71</v>
      </c>
      <c r="T84" s="933" t="s">
        <v>247</v>
      </c>
      <c r="U84" s="933" t="s">
        <v>248</v>
      </c>
      <c r="V84" s="931"/>
      <c r="W84" s="931">
        <v>30</v>
      </c>
      <c r="X84" s="934"/>
      <c r="Y84" s="931"/>
      <c r="Z84" s="931"/>
      <c r="AA84" s="931"/>
      <c r="AB84" s="931"/>
      <c r="AC84" s="39" t="s">
        <v>171</v>
      </c>
      <c r="AD84" s="39">
        <v>9453</v>
      </c>
      <c r="AE84" s="155">
        <f t="shared" si="9"/>
        <v>9.4529999999999994</v>
      </c>
      <c r="AF84" s="935"/>
      <c r="AG84" s="936"/>
      <c r="AH84" s="936"/>
      <c r="AI84" s="936"/>
      <c r="AJ84" s="937"/>
      <c r="AK84" s="938"/>
      <c r="AL84" s="939"/>
      <c r="AM84" s="940"/>
      <c r="AN84" s="922">
        <f t="shared" si="7"/>
        <v>0</v>
      </c>
      <c r="AO84" s="941"/>
      <c r="AP84" s="924" t="str">
        <f t="shared" si="10"/>
        <v>0</v>
      </c>
      <c r="AQ84" s="925" t="str">
        <f t="shared" si="8"/>
        <v>0</v>
      </c>
      <c r="AR84" s="942"/>
      <c r="AS84" s="927">
        <f t="shared" si="11"/>
        <v>0</v>
      </c>
      <c r="AT84" s="928">
        <f t="shared" si="11"/>
        <v>0</v>
      </c>
      <c r="AU84" s="938"/>
      <c r="AV84" s="943"/>
      <c r="AW84" s="944"/>
      <c r="AX84" s="943"/>
      <c r="AY84" s="944"/>
      <c r="AZ84" s="945"/>
      <c r="BA84" s="940"/>
      <c r="BB84" s="944"/>
      <c r="BC84" s="944"/>
      <c r="BD84" s="944"/>
      <c r="BE84" s="944"/>
      <c r="BF84" s="945"/>
    </row>
    <row r="85" spans="2:58" ht="14.65" customHeight="1">
      <c r="B85" s="911">
        <v>83</v>
      </c>
      <c r="C85" s="931" t="s">
        <v>65</v>
      </c>
      <c r="D85" s="913"/>
      <c r="E85" s="931" t="s">
        <v>150</v>
      </c>
      <c r="F85" s="912" t="str">
        <f t="shared" si="12"/>
        <v>6340</v>
      </c>
      <c r="G85" s="931" t="s">
        <v>189</v>
      </c>
      <c r="H85" s="931"/>
      <c r="I85" s="931" t="s">
        <v>245</v>
      </c>
      <c r="J85" s="931">
        <v>0</v>
      </c>
      <c r="K85" s="933" t="s">
        <v>246</v>
      </c>
      <c r="L85" s="931">
        <v>983</v>
      </c>
      <c r="M85" s="931">
        <v>2</v>
      </c>
      <c r="N85" s="931" t="s">
        <v>195</v>
      </c>
      <c r="O85" s="931">
        <v>90</v>
      </c>
      <c r="P85" s="947" t="s">
        <v>174</v>
      </c>
      <c r="Q85" s="931" t="s">
        <v>175</v>
      </c>
      <c r="R85" s="948" t="s">
        <v>155</v>
      </c>
      <c r="S85" s="931" t="s">
        <v>71</v>
      </c>
      <c r="T85" s="933"/>
      <c r="U85" s="933"/>
      <c r="V85" s="931"/>
      <c r="W85" s="931"/>
      <c r="X85" s="934"/>
      <c r="Y85" s="931"/>
      <c r="Z85" s="931"/>
      <c r="AA85" s="931"/>
      <c r="AB85" s="931"/>
      <c r="AC85" s="39"/>
      <c r="AD85" s="39">
        <v>6757</v>
      </c>
      <c r="AE85" s="155">
        <f t="shared" si="9"/>
        <v>6.7569999999999997</v>
      </c>
      <c r="AF85" s="935"/>
      <c r="AG85" s="936"/>
      <c r="AH85" s="936"/>
      <c r="AI85" s="936"/>
      <c r="AJ85" s="937"/>
      <c r="AK85" s="938"/>
      <c r="AL85" s="939"/>
      <c r="AM85" s="940"/>
      <c r="AN85" s="922">
        <f t="shared" si="7"/>
        <v>0</v>
      </c>
      <c r="AO85" s="941"/>
      <c r="AP85" s="924" t="str">
        <f t="shared" si="10"/>
        <v>0</v>
      </c>
      <c r="AQ85" s="925" t="str">
        <f t="shared" si="8"/>
        <v>0</v>
      </c>
      <c r="AR85" s="942"/>
      <c r="AS85" s="927">
        <f t="shared" si="11"/>
        <v>0</v>
      </c>
      <c r="AT85" s="928">
        <f t="shared" si="11"/>
        <v>0</v>
      </c>
      <c r="AU85" s="938"/>
      <c r="AV85" s="943"/>
      <c r="AW85" s="944"/>
      <c r="AX85" s="943"/>
      <c r="AY85" s="944"/>
      <c r="AZ85" s="945"/>
      <c r="BA85" s="940"/>
      <c r="BB85" s="944"/>
      <c r="BC85" s="944"/>
      <c r="BD85" s="944"/>
      <c r="BE85" s="944"/>
      <c r="BF85" s="945"/>
    </row>
    <row r="86" spans="2:58" ht="14.65" customHeight="1">
      <c r="B86" s="911">
        <v>84</v>
      </c>
      <c r="C86" s="912" t="s">
        <v>65</v>
      </c>
      <c r="D86" s="913"/>
      <c r="E86" s="931" t="s">
        <v>150</v>
      </c>
      <c r="F86" s="912" t="str">
        <f t="shared" si="12"/>
        <v>6340</v>
      </c>
      <c r="G86" s="931" t="s">
        <v>189</v>
      </c>
      <c r="H86" s="931"/>
      <c r="I86" s="931" t="s">
        <v>245</v>
      </c>
      <c r="J86" s="931">
        <v>0</v>
      </c>
      <c r="K86" s="933" t="s">
        <v>246</v>
      </c>
      <c r="L86" s="931">
        <v>983</v>
      </c>
      <c r="M86" s="931">
        <v>3</v>
      </c>
      <c r="N86" s="931" t="s">
        <v>195</v>
      </c>
      <c r="O86" s="931">
        <v>90</v>
      </c>
      <c r="P86" s="947" t="s">
        <v>174</v>
      </c>
      <c r="Q86" s="931" t="s">
        <v>175</v>
      </c>
      <c r="R86" s="948" t="s">
        <v>155</v>
      </c>
      <c r="S86" s="931" t="s">
        <v>71</v>
      </c>
      <c r="T86" s="933"/>
      <c r="U86" s="933"/>
      <c r="V86" s="931"/>
      <c r="W86" s="931"/>
      <c r="X86" s="934"/>
      <c r="Y86" s="931"/>
      <c r="Z86" s="931"/>
      <c r="AA86" s="931"/>
      <c r="AB86" s="931"/>
      <c r="AC86" s="39"/>
      <c r="AD86" s="39">
        <v>12667</v>
      </c>
      <c r="AE86" s="155">
        <f t="shared" si="9"/>
        <v>12.667</v>
      </c>
      <c r="AF86" s="935"/>
      <c r="AG86" s="936"/>
      <c r="AH86" s="936"/>
      <c r="AI86" s="936"/>
      <c r="AJ86" s="937"/>
      <c r="AK86" s="938"/>
      <c r="AL86" s="939"/>
      <c r="AM86" s="940"/>
      <c r="AN86" s="922">
        <f t="shared" si="7"/>
        <v>0</v>
      </c>
      <c r="AO86" s="941"/>
      <c r="AP86" s="924" t="str">
        <f t="shared" si="10"/>
        <v>0</v>
      </c>
      <c r="AQ86" s="925" t="str">
        <f t="shared" si="8"/>
        <v>0</v>
      </c>
      <c r="AR86" s="942"/>
      <c r="AS86" s="927">
        <f t="shared" si="11"/>
        <v>0</v>
      </c>
      <c r="AT86" s="928">
        <f t="shared" si="11"/>
        <v>0</v>
      </c>
      <c r="AU86" s="938"/>
      <c r="AV86" s="943"/>
      <c r="AW86" s="944"/>
      <c r="AX86" s="943"/>
      <c r="AY86" s="944"/>
      <c r="AZ86" s="945"/>
      <c r="BA86" s="940"/>
      <c r="BB86" s="944"/>
      <c r="BC86" s="944"/>
      <c r="BD86" s="944"/>
      <c r="BE86" s="944"/>
      <c r="BF86" s="945"/>
    </row>
    <row r="87" spans="2:58" ht="14.65" customHeight="1">
      <c r="B87" s="911">
        <v>85</v>
      </c>
      <c r="C87" s="931" t="s">
        <v>65</v>
      </c>
      <c r="D87" s="913"/>
      <c r="E87" s="931" t="s">
        <v>150</v>
      </c>
      <c r="F87" s="912" t="str">
        <f t="shared" si="12"/>
        <v>6340</v>
      </c>
      <c r="G87" s="931"/>
      <c r="H87" s="931"/>
      <c r="I87" s="931" t="s">
        <v>249</v>
      </c>
      <c r="J87" s="931">
        <v>0</v>
      </c>
      <c r="K87" s="933" t="s">
        <v>250</v>
      </c>
      <c r="L87" s="931">
        <v>983</v>
      </c>
      <c r="M87" s="931">
        <v>1</v>
      </c>
      <c r="N87" s="931" t="s">
        <v>195</v>
      </c>
      <c r="O87" s="931">
        <v>90</v>
      </c>
      <c r="P87" s="947" t="s">
        <v>174</v>
      </c>
      <c r="Q87" s="931" t="s">
        <v>175</v>
      </c>
      <c r="R87" s="948" t="s">
        <v>155</v>
      </c>
      <c r="S87" s="931" t="s">
        <v>168</v>
      </c>
      <c r="T87" s="933"/>
      <c r="U87" s="933"/>
      <c r="V87" s="931"/>
      <c r="W87" s="931"/>
      <c r="X87" s="934"/>
      <c r="Y87" s="931"/>
      <c r="Z87" s="931"/>
      <c r="AA87" s="931"/>
      <c r="AB87" s="931"/>
      <c r="AC87" s="39" t="s">
        <v>171</v>
      </c>
      <c r="AD87" s="39">
        <v>2619</v>
      </c>
      <c r="AE87" s="155">
        <f t="shared" si="9"/>
        <v>2.6190000000000002</v>
      </c>
      <c r="AF87" s="935"/>
      <c r="AG87" s="936"/>
      <c r="AH87" s="936"/>
      <c r="AI87" s="936"/>
      <c r="AJ87" s="937"/>
      <c r="AK87" s="938"/>
      <c r="AL87" s="939"/>
      <c r="AM87" s="940"/>
      <c r="AN87" s="922">
        <f t="shared" si="7"/>
        <v>0</v>
      </c>
      <c r="AO87" s="941"/>
      <c r="AP87" s="924" t="str">
        <f t="shared" si="10"/>
        <v>0</v>
      </c>
      <c r="AQ87" s="925" t="str">
        <f t="shared" si="8"/>
        <v>0</v>
      </c>
      <c r="AR87" s="942"/>
      <c r="AS87" s="927">
        <f t="shared" si="11"/>
        <v>0</v>
      </c>
      <c r="AT87" s="928">
        <f t="shared" si="11"/>
        <v>0</v>
      </c>
      <c r="AU87" s="938"/>
      <c r="AV87" s="943"/>
      <c r="AW87" s="944"/>
      <c r="AX87" s="943"/>
      <c r="AY87" s="944"/>
      <c r="AZ87" s="945"/>
      <c r="BA87" s="940"/>
      <c r="BB87" s="944"/>
      <c r="BC87" s="944"/>
      <c r="BD87" s="944"/>
      <c r="BE87" s="944"/>
      <c r="BF87" s="945"/>
    </row>
    <row r="88" spans="2:58" ht="14.65" customHeight="1">
      <c r="B88" s="911">
        <v>86</v>
      </c>
      <c r="C88" s="931" t="s">
        <v>65</v>
      </c>
      <c r="D88" s="913"/>
      <c r="E88" s="931" t="s">
        <v>150</v>
      </c>
      <c r="F88" s="912" t="str">
        <f t="shared" si="12"/>
        <v>6340</v>
      </c>
      <c r="G88" s="931" t="s">
        <v>189</v>
      </c>
      <c r="H88" s="931"/>
      <c r="I88" s="931"/>
      <c r="J88" s="931"/>
      <c r="K88" s="933" t="s">
        <v>251</v>
      </c>
      <c r="L88" s="931">
        <v>984</v>
      </c>
      <c r="M88" s="931"/>
      <c r="N88" s="931" t="s">
        <v>195</v>
      </c>
      <c r="O88" s="931">
        <v>90</v>
      </c>
      <c r="P88" s="947" t="s">
        <v>179</v>
      </c>
      <c r="Q88" s="931" t="s">
        <v>180</v>
      </c>
      <c r="R88" s="948" t="s">
        <v>155</v>
      </c>
      <c r="S88" s="931" t="s">
        <v>71</v>
      </c>
      <c r="T88" s="933" t="s">
        <v>233</v>
      </c>
      <c r="U88" s="933" t="s">
        <v>252</v>
      </c>
      <c r="V88" s="931"/>
      <c r="W88" s="931">
        <v>170</v>
      </c>
      <c r="X88" s="934"/>
      <c r="Y88" s="931"/>
      <c r="Z88" s="931"/>
      <c r="AA88" s="931"/>
      <c r="AB88" s="931"/>
      <c r="AC88" s="39"/>
      <c r="AD88" s="39"/>
      <c r="AE88" s="155">
        <f t="shared" si="9"/>
        <v>0</v>
      </c>
      <c r="AF88" s="935"/>
      <c r="AG88" s="936"/>
      <c r="AH88" s="936"/>
      <c r="AI88" s="936"/>
      <c r="AJ88" s="937"/>
      <c r="AK88" s="938"/>
      <c r="AL88" s="939"/>
      <c r="AM88" s="940"/>
      <c r="AN88" s="922">
        <f t="shared" si="7"/>
        <v>0</v>
      </c>
      <c r="AO88" s="941"/>
      <c r="AP88" s="924" t="str">
        <f t="shared" si="10"/>
        <v>0</v>
      </c>
      <c r="AQ88" s="925" t="str">
        <f t="shared" si="8"/>
        <v>0</v>
      </c>
      <c r="AR88" s="942"/>
      <c r="AS88" s="927">
        <f t="shared" si="11"/>
        <v>0</v>
      </c>
      <c r="AT88" s="928">
        <f t="shared" si="11"/>
        <v>0</v>
      </c>
      <c r="AU88" s="938"/>
      <c r="AV88" s="943"/>
      <c r="AW88" s="944"/>
      <c r="AX88" s="943"/>
      <c r="AY88" s="944"/>
      <c r="AZ88" s="945"/>
      <c r="BA88" s="940"/>
      <c r="BB88" s="944"/>
      <c r="BC88" s="944"/>
      <c r="BD88" s="944"/>
      <c r="BE88" s="944"/>
      <c r="BF88" s="945"/>
    </row>
    <row r="89" spans="2:58" ht="14.65" customHeight="1">
      <c r="B89" s="911">
        <v>87</v>
      </c>
      <c r="C89" s="912" t="s">
        <v>65</v>
      </c>
      <c r="D89" s="913"/>
      <c r="E89" s="931" t="s">
        <v>150</v>
      </c>
      <c r="F89" s="912" t="str">
        <f t="shared" si="12"/>
        <v>6340</v>
      </c>
      <c r="G89" s="931" t="s">
        <v>189</v>
      </c>
      <c r="H89" s="931"/>
      <c r="I89" s="931" t="s">
        <v>253</v>
      </c>
      <c r="J89" s="931">
        <v>0</v>
      </c>
      <c r="K89" s="933" t="s">
        <v>254</v>
      </c>
      <c r="L89" s="931">
        <v>985</v>
      </c>
      <c r="M89" s="931">
        <v>1</v>
      </c>
      <c r="N89" s="931" t="s">
        <v>195</v>
      </c>
      <c r="O89" s="931">
        <v>90</v>
      </c>
      <c r="P89" s="947" t="s">
        <v>174</v>
      </c>
      <c r="Q89" s="931" t="s">
        <v>175</v>
      </c>
      <c r="R89" s="948" t="s">
        <v>155</v>
      </c>
      <c r="S89" s="931" t="s">
        <v>71</v>
      </c>
      <c r="T89" s="933" t="s">
        <v>255</v>
      </c>
      <c r="U89" s="933" t="s">
        <v>248</v>
      </c>
      <c r="V89" s="931"/>
      <c r="W89" s="931">
        <v>30</v>
      </c>
      <c r="X89" s="934"/>
      <c r="Y89" s="931"/>
      <c r="Z89" s="931"/>
      <c r="AA89" s="931"/>
      <c r="AB89" s="931"/>
      <c r="AC89" s="39" t="s">
        <v>171</v>
      </c>
      <c r="AD89" s="39">
        <v>5374</v>
      </c>
      <c r="AE89" s="155">
        <f t="shared" si="9"/>
        <v>5.3739999999999997</v>
      </c>
      <c r="AF89" s="935"/>
      <c r="AG89" s="936"/>
      <c r="AH89" s="936"/>
      <c r="AI89" s="936"/>
      <c r="AJ89" s="937"/>
      <c r="AK89" s="938"/>
      <c r="AL89" s="939"/>
      <c r="AM89" s="940"/>
      <c r="AN89" s="922">
        <f t="shared" si="7"/>
        <v>0</v>
      </c>
      <c r="AO89" s="941"/>
      <c r="AP89" s="924" t="str">
        <f t="shared" si="10"/>
        <v>0</v>
      </c>
      <c r="AQ89" s="925" t="str">
        <f t="shared" si="8"/>
        <v>0</v>
      </c>
      <c r="AR89" s="942"/>
      <c r="AS89" s="927">
        <f t="shared" si="11"/>
        <v>0</v>
      </c>
      <c r="AT89" s="928">
        <f t="shared" si="11"/>
        <v>0</v>
      </c>
      <c r="AU89" s="938"/>
      <c r="AV89" s="943"/>
      <c r="AW89" s="944"/>
      <c r="AX89" s="943"/>
      <c r="AY89" s="944"/>
      <c r="AZ89" s="945"/>
      <c r="BA89" s="940"/>
      <c r="BB89" s="944"/>
      <c r="BC89" s="944"/>
      <c r="BD89" s="944"/>
      <c r="BE89" s="944"/>
      <c r="BF89" s="945"/>
    </row>
    <row r="90" spans="2:58" ht="14.65" customHeight="1">
      <c r="B90" s="911">
        <v>88</v>
      </c>
      <c r="C90" s="931" t="s">
        <v>65</v>
      </c>
      <c r="D90" s="913"/>
      <c r="E90" s="931" t="s">
        <v>150</v>
      </c>
      <c r="F90" s="912" t="str">
        <f t="shared" si="12"/>
        <v>6340</v>
      </c>
      <c r="G90" s="931" t="s">
        <v>189</v>
      </c>
      <c r="H90" s="931"/>
      <c r="I90" s="931" t="s">
        <v>253</v>
      </c>
      <c r="J90" s="931">
        <v>0</v>
      </c>
      <c r="K90" s="933" t="s">
        <v>254</v>
      </c>
      <c r="L90" s="931">
        <v>985</v>
      </c>
      <c r="M90" s="931">
        <v>2</v>
      </c>
      <c r="N90" s="931" t="s">
        <v>195</v>
      </c>
      <c r="O90" s="931">
        <v>90</v>
      </c>
      <c r="P90" s="947" t="s">
        <v>174</v>
      </c>
      <c r="Q90" s="931" t="s">
        <v>175</v>
      </c>
      <c r="R90" s="948" t="s">
        <v>155</v>
      </c>
      <c r="S90" s="931" t="s">
        <v>71</v>
      </c>
      <c r="T90" s="933"/>
      <c r="U90" s="933"/>
      <c r="V90" s="931"/>
      <c r="W90" s="931"/>
      <c r="X90" s="934"/>
      <c r="Y90" s="931"/>
      <c r="Z90" s="931"/>
      <c r="AA90" s="931"/>
      <c r="AB90" s="931"/>
      <c r="AC90" s="39"/>
      <c r="AD90" s="39">
        <v>7017</v>
      </c>
      <c r="AE90" s="155">
        <f t="shared" si="9"/>
        <v>7.0170000000000003</v>
      </c>
      <c r="AF90" s="935"/>
      <c r="AG90" s="936"/>
      <c r="AH90" s="936"/>
      <c r="AI90" s="936"/>
      <c r="AJ90" s="937"/>
      <c r="AK90" s="938"/>
      <c r="AL90" s="939"/>
      <c r="AM90" s="940"/>
      <c r="AN90" s="922">
        <f t="shared" si="7"/>
        <v>0</v>
      </c>
      <c r="AO90" s="941"/>
      <c r="AP90" s="924" t="str">
        <f t="shared" si="10"/>
        <v>0</v>
      </c>
      <c r="AQ90" s="925" t="str">
        <f t="shared" si="8"/>
        <v>0</v>
      </c>
      <c r="AR90" s="942"/>
      <c r="AS90" s="927">
        <f t="shared" si="11"/>
        <v>0</v>
      </c>
      <c r="AT90" s="928">
        <f t="shared" si="11"/>
        <v>0</v>
      </c>
      <c r="AU90" s="938"/>
      <c r="AV90" s="943"/>
      <c r="AW90" s="944"/>
      <c r="AX90" s="943"/>
      <c r="AY90" s="944"/>
      <c r="AZ90" s="945"/>
      <c r="BA90" s="940"/>
      <c r="BB90" s="944"/>
      <c r="BC90" s="944"/>
      <c r="BD90" s="944"/>
      <c r="BE90" s="944"/>
      <c r="BF90" s="945"/>
    </row>
    <row r="91" spans="2:58" ht="14.65" customHeight="1">
      <c r="B91" s="911">
        <v>89</v>
      </c>
      <c r="C91" s="931" t="s">
        <v>65</v>
      </c>
      <c r="D91" s="913"/>
      <c r="E91" s="931" t="s">
        <v>150</v>
      </c>
      <c r="F91" s="912" t="str">
        <f t="shared" si="12"/>
        <v>6340</v>
      </c>
      <c r="G91" s="931" t="s">
        <v>189</v>
      </c>
      <c r="H91" s="931"/>
      <c r="I91" s="931" t="s">
        <v>253</v>
      </c>
      <c r="J91" s="931">
        <v>0</v>
      </c>
      <c r="K91" s="933" t="s">
        <v>254</v>
      </c>
      <c r="L91" s="931">
        <v>985</v>
      </c>
      <c r="M91" s="931">
        <v>3</v>
      </c>
      <c r="N91" s="931" t="s">
        <v>195</v>
      </c>
      <c r="O91" s="931">
        <v>90</v>
      </c>
      <c r="P91" s="947" t="s">
        <v>174</v>
      </c>
      <c r="Q91" s="931" t="s">
        <v>175</v>
      </c>
      <c r="R91" s="948" t="s">
        <v>155</v>
      </c>
      <c r="S91" s="931" t="s">
        <v>71</v>
      </c>
      <c r="T91" s="933"/>
      <c r="U91" s="933"/>
      <c r="V91" s="931"/>
      <c r="W91" s="931"/>
      <c r="X91" s="934"/>
      <c r="Y91" s="931"/>
      <c r="Z91" s="931"/>
      <c r="AA91" s="931"/>
      <c r="AB91" s="931"/>
      <c r="AC91" s="39"/>
      <c r="AD91" s="39">
        <v>10947</v>
      </c>
      <c r="AE91" s="155">
        <f t="shared" si="9"/>
        <v>10.946999999999999</v>
      </c>
      <c r="AF91" s="935"/>
      <c r="AG91" s="936"/>
      <c r="AH91" s="936"/>
      <c r="AI91" s="936"/>
      <c r="AJ91" s="937"/>
      <c r="AK91" s="938"/>
      <c r="AL91" s="939"/>
      <c r="AM91" s="940"/>
      <c r="AN91" s="922">
        <f t="shared" si="7"/>
        <v>0</v>
      </c>
      <c r="AO91" s="941"/>
      <c r="AP91" s="924" t="str">
        <f t="shared" si="10"/>
        <v>0</v>
      </c>
      <c r="AQ91" s="925" t="str">
        <f t="shared" si="8"/>
        <v>0</v>
      </c>
      <c r="AR91" s="942"/>
      <c r="AS91" s="927">
        <f t="shared" si="11"/>
        <v>0</v>
      </c>
      <c r="AT91" s="928">
        <f t="shared" si="11"/>
        <v>0</v>
      </c>
      <c r="AU91" s="938"/>
      <c r="AV91" s="943"/>
      <c r="AW91" s="944"/>
      <c r="AX91" s="943"/>
      <c r="AY91" s="944"/>
      <c r="AZ91" s="945"/>
      <c r="BA91" s="940"/>
      <c r="BB91" s="944"/>
      <c r="BC91" s="944"/>
      <c r="BD91" s="944"/>
      <c r="BE91" s="944"/>
      <c r="BF91" s="945"/>
    </row>
    <row r="92" spans="2:58" ht="14.65" customHeight="1">
      <c r="B92" s="911">
        <v>90</v>
      </c>
      <c r="C92" s="912" t="s">
        <v>65</v>
      </c>
      <c r="D92" s="913"/>
      <c r="E92" s="931" t="s">
        <v>150</v>
      </c>
      <c r="F92" s="912" t="str">
        <f t="shared" si="12"/>
        <v>6340</v>
      </c>
      <c r="G92" s="931"/>
      <c r="H92" s="931"/>
      <c r="I92" s="931" t="s">
        <v>256</v>
      </c>
      <c r="J92" s="931">
        <v>0</v>
      </c>
      <c r="K92" s="933" t="s">
        <v>257</v>
      </c>
      <c r="L92" s="931">
        <v>985</v>
      </c>
      <c r="M92" s="931">
        <v>1</v>
      </c>
      <c r="N92" s="931" t="s">
        <v>195</v>
      </c>
      <c r="O92" s="931">
        <v>90</v>
      </c>
      <c r="P92" s="947" t="s">
        <v>174</v>
      </c>
      <c r="Q92" s="931" t="s">
        <v>175</v>
      </c>
      <c r="R92" s="948" t="s">
        <v>155</v>
      </c>
      <c r="S92" s="931" t="s">
        <v>168</v>
      </c>
      <c r="T92" s="933"/>
      <c r="U92" s="933"/>
      <c r="V92" s="931"/>
      <c r="W92" s="931"/>
      <c r="X92" s="934"/>
      <c r="Y92" s="931"/>
      <c r="Z92" s="931"/>
      <c r="AA92" s="931"/>
      <c r="AB92" s="931"/>
      <c r="AC92" s="39" t="s">
        <v>171</v>
      </c>
      <c r="AD92" s="39">
        <v>3055</v>
      </c>
      <c r="AE92" s="155">
        <f t="shared" si="9"/>
        <v>3.0550000000000002</v>
      </c>
      <c r="AF92" s="935"/>
      <c r="AG92" s="936"/>
      <c r="AH92" s="936"/>
      <c r="AI92" s="936"/>
      <c r="AJ92" s="937"/>
      <c r="AK92" s="938"/>
      <c r="AL92" s="939"/>
      <c r="AM92" s="940"/>
      <c r="AN92" s="922">
        <f t="shared" si="7"/>
        <v>0</v>
      </c>
      <c r="AO92" s="941"/>
      <c r="AP92" s="924" t="str">
        <f t="shared" si="10"/>
        <v>0</v>
      </c>
      <c r="AQ92" s="925" t="str">
        <f t="shared" si="8"/>
        <v>0</v>
      </c>
      <c r="AR92" s="942"/>
      <c r="AS92" s="927">
        <f t="shared" si="11"/>
        <v>0</v>
      </c>
      <c r="AT92" s="928">
        <f t="shared" si="11"/>
        <v>0</v>
      </c>
      <c r="AU92" s="938"/>
      <c r="AV92" s="943"/>
      <c r="AW92" s="944"/>
      <c r="AX92" s="943"/>
      <c r="AY92" s="944"/>
      <c r="AZ92" s="945"/>
      <c r="BA92" s="940"/>
      <c r="BB92" s="944"/>
      <c r="BC92" s="944"/>
      <c r="BD92" s="944"/>
      <c r="BE92" s="944"/>
      <c r="BF92" s="945"/>
    </row>
    <row r="93" spans="2:58" ht="14.65" customHeight="1">
      <c r="B93" s="911">
        <v>91</v>
      </c>
      <c r="C93" s="931" t="s">
        <v>65</v>
      </c>
      <c r="D93" s="913"/>
      <c r="E93" s="931" t="s">
        <v>150</v>
      </c>
      <c r="F93" s="912" t="str">
        <f t="shared" si="12"/>
        <v>6340</v>
      </c>
      <c r="G93" s="931" t="s">
        <v>237</v>
      </c>
      <c r="H93" s="931"/>
      <c r="I93" s="931" t="s">
        <v>258</v>
      </c>
      <c r="J93" s="931">
        <v>0</v>
      </c>
      <c r="K93" s="933" t="s">
        <v>259</v>
      </c>
      <c r="L93" s="931">
        <v>986</v>
      </c>
      <c r="M93" s="931">
        <v>1</v>
      </c>
      <c r="N93" s="931" t="s">
        <v>114</v>
      </c>
      <c r="O93" s="931">
        <v>315</v>
      </c>
      <c r="P93" s="947" t="s">
        <v>174</v>
      </c>
      <c r="Q93" s="931" t="s">
        <v>175</v>
      </c>
      <c r="R93" s="948" t="s">
        <v>155</v>
      </c>
      <c r="S93" s="931" t="s">
        <v>168</v>
      </c>
      <c r="T93" s="933" t="s">
        <v>240</v>
      </c>
      <c r="U93" s="933" t="s">
        <v>260</v>
      </c>
      <c r="V93" s="931"/>
      <c r="W93" s="931">
        <v>170</v>
      </c>
      <c r="X93" s="934"/>
      <c r="Y93" s="931"/>
      <c r="Z93" s="931"/>
      <c r="AA93" s="931"/>
      <c r="AB93" s="931"/>
      <c r="AC93" s="39"/>
      <c r="AD93" s="39">
        <v>13820</v>
      </c>
      <c r="AE93" s="155">
        <f t="shared" si="9"/>
        <v>13.82</v>
      </c>
      <c r="AF93" s="935"/>
      <c r="AG93" s="936"/>
      <c r="AH93" s="936"/>
      <c r="AI93" s="936"/>
      <c r="AJ93" s="937"/>
      <c r="AK93" s="938"/>
      <c r="AL93" s="939"/>
      <c r="AM93" s="940"/>
      <c r="AN93" s="922">
        <f t="shared" si="7"/>
        <v>0</v>
      </c>
      <c r="AO93" s="941"/>
      <c r="AP93" s="924" t="str">
        <f t="shared" si="10"/>
        <v>0</v>
      </c>
      <c r="AQ93" s="925" t="str">
        <f t="shared" si="8"/>
        <v>0</v>
      </c>
      <c r="AR93" s="942"/>
      <c r="AS93" s="927">
        <f t="shared" si="11"/>
        <v>0</v>
      </c>
      <c r="AT93" s="928">
        <f t="shared" si="11"/>
        <v>0</v>
      </c>
      <c r="AU93" s="938"/>
      <c r="AV93" s="943"/>
      <c r="AW93" s="944"/>
      <c r="AX93" s="943"/>
      <c r="AY93" s="944"/>
      <c r="AZ93" s="945"/>
      <c r="BA93" s="940"/>
      <c r="BB93" s="944"/>
      <c r="BC93" s="944"/>
      <c r="BD93" s="944"/>
      <c r="BE93" s="944"/>
      <c r="BF93" s="945"/>
    </row>
    <row r="94" spans="2:58" ht="14.65" customHeight="1">
      <c r="B94" s="911">
        <v>92</v>
      </c>
      <c r="C94" s="931" t="s">
        <v>65</v>
      </c>
      <c r="D94" s="913"/>
      <c r="E94" s="931" t="s">
        <v>150</v>
      </c>
      <c r="F94" s="912" t="str">
        <f t="shared" si="12"/>
        <v>6340</v>
      </c>
      <c r="G94" s="931" t="s">
        <v>237</v>
      </c>
      <c r="H94" s="931"/>
      <c r="I94" s="931" t="s">
        <v>258</v>
      </c>
      <c r="J94" s="931">
        <v>0</v>
      </c>
      <c r="K94" s="933" t="s">
        <v>259</v>
      </c>
      <c r="L94" s="931">
        <v>986</v>
      </c>
      <c r="M94" s="931">
        <v>2</v>
      </c>
      <c r="N94" s="931" t="s">
        <v>114</v>
      </c>
      <c r="O94" s="931">
        <v>315</v>
      </c>
      <c r="P94" s="947" t="s">
        <v>174</v>
      </c>
      <c r="Q94" s="931" t="s">
        <v>175</v>
      </c>
      <c r="R94" s="948" t="s">
        <v>155</v>
      </c>
      <c r="S94" s="931" t="s">
        <v>168</v>
      </c>
      <c r="T94" s="933"/>
      <c r="U94" s="933"/>
      <c r="V94" s="931"/>
      <c r="W94" s="931"/>
      <c r="X94" s="934"/>
      <c r="Y94" s="931"/>
      <c r="Z94" s="931"/>
      <c r="AA94" s="931"/>
      <c r="AB94" s="931"/>
      <c r="AC94" s="39"/>
      <c r="AD94" s="39">
        <v>23665</v>
      </c>
      <c r="AE94" s="155">
        <f t="shared" si="9"/>
        <v>23.664999999999999</v>
      </c>
      <c r="AF94" s="935"/>
      <c r="AG94" s="936"/>
      <c r="AH94" s="936"/>
      <c r="AI94" s="936"/>
      <c r="AJ94" s="937"/>
      <c r="AK94" s="938"/>
      <c r="AL94" s="939"/>
      <c r="AM94" s="940"/>
      <c r="AN94" s="922">
        <f t="shared" si="7"/>
        <v>0</v>
      </c>
      <c r="AO94" s="941"/>
      <c r="AP94" s="924" t="str">
        <f t="shared" si="10"/>
        <v>0</v>
      </c>
      <c r="AQ94" s="925" t="str">
        <f t="shared" si="8"/>
        <v>0</v>
      </c>
      <c r="AR94" s="942"/>
      <c r="AS94" s="927">
        <f t="shared" si="11"/>
        <v>0</v>
      </c>
      <c r="AT94" s="928">
        <f t="shared" si="11"/>
        <v>0</v>
      </c>
      <c r="AU94" s="938"/>
      <c r="AV94" s="943"/>
      <c r="AW94" s="944"/>
      <c r="AX94" s="943"/>
      <c r="AY94" s="944"/>
      <c r="AZ94" s="945"/>
      <c r="BA94" s="940"/>
      <c r="BB94" s="944"/>
      <c r="BC94" s="944"/>
      <c r="BD94" s="944"/>
      <c r="BE94" s="944"/>
      <c r="BF94" s="945"/>
    </row>
    <row r="95" spans="2:58" ht="14.65" customHeight="1">
      <c r="B95" s="911">
        <v>93</v>
      </c>
      <c r="C95" s="912" t="s">
        <v>65</v>
      </c>
      <c r="D95" s="913"/>
      <c r="E95" s="931" t="s">
        <v>150</v>
      </c>
      <c r="F95" s="912" t="str">
        <f t="shared" si="12"/>
        <v>6340</v>
      </c>
      <c r="G95" s="931" t="s">
        <v>237</v>
      </c>
      <c r="H95" s="931"/>
      <c r="I95" s="931"/>
      <c r="J95" s="931"/>
      <c r="K95" s="933" t="s">
        <v>261</v>
      </c>
      <c r="L95" s="931">
        <v>987</v>
      </c>
      <c r="M95" s="931"/>
      <c r="N95" s="931" t="s">
        <v>114</v>
      </c>
      <c r="O95" s="931">
        <v>315</v>
      </c>
      <c r="P95" s="947" t="s">
        <v>179</v>
      </c>
      <c r="Q95" s="931" t="s">
        <v>180</v>
      </c>
      <c r="R95" s="948" t="s">
        <v>155</v>
      </c>
      <c r="S95" s="931" t="s">
        <v>71</v>
      </c>
      <c r="T95" s="933" t="s">
        <v>244</v>
      </c>
      <c r="U95" s="933" t="s">
        <v>262</v>
      </c>
      <c r="V95" s="931"/>
      <c r="W95" s="931">
        <v>170</v>
      </c>
      <c r="X95" s="934"/>
      <c r="Y95" s="931"/>
      <c r="Z95" s="931"/>
      <c r="AA95" s="931"/>
      <c r="AB95" s="931"/>
      <c r="AC95" s="39"/>
      <c r="AD95" s="39"/>
      <c r="AE95" s="155">
        <f t="shared" si="9"/>
        <v>0</v>
      </c>
      <c r="AF95" s="935"/>
      <c r="AG95" s="936"/>
      <c r="AH95" s="936"/>
      <c r="AI95" s="936"/>
      <c r="AJ95" s="937"/>
      <c r="AK95" s="938"/>
      <c r="AL95" s="939"/>
      <c r="AM95" s="940"/>
      <c r="AN95" s="922">
        <f t="shared" si="7"/>
        <v>0</v>
      </c>
      <c r="AO95" s="941"/>
      <c r="AP95" s="924" t="str">
        <f t="shared" si="10"/>
        <v>0</v>
      </c>
      <c r="AQ95" s="925" t="str">
        <f t="shared" si="8"/>
        <v>0</v>
      </c>
      <c r="AR95" s="942"/>
      <c r="AS95" s="927">
        <f t="shared" si="11"/>
        <v>0</v>
      </c>
      <c r="AT95" s="928">
        <f t="shared" si="11"/>
        <v>0</v>
      </c>
      <c r="AU95" s="938"/>
      <c r="AV95" s="943"/>
      <c r="AW95" s="944"/>
      <c r="AX95" s="943"/>
      <c r="AY95" s="944"/>
      <c r="AZ95" s="945"/>
      <c r="BA95" s="940"/>
      <c r="BB95" s="944"/>
      <c r="BC95" s="944"/>
      <c r="BD95" s="944"/>
      <c r="BE95" s="944"/>
      <c r="BF95" s="945"/>
    </row>
    <row r="96" spans="2:58" ht="14.65" customHeight="1">
      <c r="B96" s="911">
        <v>94</v>
      </c>
      <c r="C96" s="931" t="s">
        <v>65</v>
      </c>
      <c r="D96" s="913"/>
      <c r="E96" s="931" t="s">
        <v>150</v>
      </c>
      <c r="F96" s="912" t="str">
        <f t="shared" si="12"/>
        <v>6340</v>
      </c>
      <c r="G96" s="931" t="s">
        <v>237</v>
      </c>
      <c r="H96" s="931"/>
      <c r="I96" s="931" t="s">
        <v>263</v>
      </c>
      <c r="J96" s="931">
        <v>0</v>
      </c>
      <c r="K96" s="933" t="s">
        <v>264</v>
      </c>
      <c r="L96" s="931">
        <v>988</v>
      </c>
      <c r="M96" s="931">
        <v>1</v>
      </c>
      <c r="N96" s="931" t="s">
        <v>114</v>
      </c>
      <c r="O96" s="931">
        <v>315</v>
      </c>
      <c r="P96" s="947" t="s">
        <v>174</v>
      </c>
      <c r="Q96" s="931" t="s">
        <v>175</v>
      </c>
      <c r="R96" s="948" t="s">
        <v>155</v>
      </c>
      <c r="S96" s="931" t="s">
        <v>168</v>
      </c>
      <c r="T96" s="933" t="s">
        <v>260</v>
      </c>
      <c r="U96" s="933" t="s">
        <v>265</v>
      </c>
      <c r="V96" s="931"/>
      <c r="W96" s="931">
        <v>170</v>
      </c>
      <c r="X96" s="934"/>
      <c r="Y96" s="931"/>
      <c r="Z96" s="931"/>
      <c r="AA96" s="931"/>
      <c r="AB96" s="931"/>
      <c r="AC96" s="39"/>
      <c r="AD96" s="39">
        <v>19919</v>
      </c>
      <c r="AE96" s="155">
        <f t="shared" si="9"/>
        <v>19.919</v>
      </c>
      <c r="AF96" s="935"/>
      <c r="AG96" s="936"/>
      <c r="AH96" s="936"/>
      <c r="AI96" s="936"/>
      <c r="AJ96" s="937"/>
      <c r="AK96" s="938"/>
      <c r="AL96" s="939"/>
      <c r="AM96" s="940"/>
      <c r="AN96" s="922">
        <f t="shared" si="7"/>
        <v>0</v>
      </c>
      <c r="AO96" s="941"/>
      <c r="AP96" s="924" t="str">
        <f t="shared" si="10"/>
        <v>0</v>
      </c>
      <c r="AQ96" s="925" t="str">
        <f t="shared" si="8"/>
        <v>0</v>
      </c>
      <c r="AR96" s="942"/>
      <c r="AS96" s="927">
        <f t="shared" si="11"/>
        <v>0</v>
      </c>
      <c r="AT96" s="928">
        <f t="shared" si="11"/>
        <v>0</v>
      </c>
      <c r="AU96" s="938"/>
      <c r="AV96" s="943"/>
      <c r="AW96" s="944"/>
      <c r="AX96" s="943"/>
      <c r="AY96" s="944"/>
      <c r="AZ96" s="945"/>
      <c r="BA96" s="940"/>
      <c r="BB96" s="944"/>
      <c r="BC96" s="944"/>
      <c r="BD96" s="944"/>
      <c r="BE96" s="944"/>
      <c r="BF96" s="945"/>
    </row>
    <row r="97" spans="2:58" ht="14.65" customHeight="1">
      <c r="B97" s="911">
        <v>95</v>
      </c>
      <c r="C97" s="931" t="s">
        <v>65</v>
      </c>
      <c r="D97" s="913"/>
      <c r="E97" s="931" t="s">
        <v>150</v>
      </c>
      <c r="F97" s="912" t="str">
        <f t="shared" si="12"/>
        <v>6340</v>
      </c>
      <c r="G97" s="931" t="s">
        <v>237</v>
      </c>
      <c r="H97" s="931"/>
      <c r="I97" s="931" t="s">
        <v>263</v>
      </c>
      <c r="J97" s="931">
        <v>0</v>
      </c>
      <c r="K97" s="933" t="s">
        <v>264</v>
      </c>
      <c r="L97" s="931">
        <v>988</v>
      </c>
      <c r="M97" s="931">
        <v>2</v>
      </c>
      <c r="N97" s="931" t="s">
        <v>114</v>
      </c>
      <c r="O97" s="931">
        <v>315</v>
      </c>
      <c r="P97" s="947" t="s">
        <v>174</v>
      </c>
      <c r="Q97" s="931" t="s">
        <v>175</v>
      </c>
      <c r="R97" s="948" t="s">
        <v>155</v>
      </c>
      <c r="S97" s="931" t="s">
        <v>168</v>
      </c>
      <c r="T97" s="933"/>
      <c r="U97" s="933"/>
      <c r="V97" s="931"/>
      <c r="W97" s="931"/>
      <c r="X97" s="934"/>
      <c r="Y97" s="931"/>
      <c r="Z97" s="931"/>
      <c r="AA97" s="931"/>
      <c r="AB97" s="931"/>
      <c r="AC97" s="39"/>
      <c r="AD97" s="39">
        <v>17402</v>
      </c>
      <c r="AE97" s="155">
        <f t="shared" si="9"/>
        <v>17.402000000000001</v>
      </c>
      <c r="AF97" s="935"/>
      <c r="AG97" s="936"/>
      <c r="AH97" s="936"/>
      <c r="AI97" s="936"/>
      <c r="AJ97" s="937"/>
      <c r="AK97" s="938"/>
      <c r="AL97" s="939"/>
      <c r="AM97" s="940"/>
      <c r="AN97" s="922">
        <f t="shared" si="7"/>
        <v>0</v>
      </c>
      <c r="AO97" s="941"/>
      <c r="AP97" s="924" t="str">
        <f t="shared" si="10"/>
        <v>0</v>
      </c>
      <c r="AQ97" s="925" t="str">
        <f t="shared" si="8"/>
        <v>0</v>
      </c>
      <c r="AR97" s="942"/>
      <c r="AS97" s="927">
        <f t="shared" si="11"/>
        <v>0</v>
      </c>
      <c r="AT97" s="928">
        <f t="shared" si="11"/>
        <v>0</v>
      </c>
      <c r="AU97" s="938"/>
      <c r="AV97" s="943"/>
      <c r="AW97" s="944"/>
      <c r="AX97" s="943"/>
      <c r="AY97" s="944"/>
      <c r="AZ97" s="945"/>
      <c r="BA97" s="940"/>
      <c r="BB97" s="944"/>
      <c r="BC97" s="944"/>
      <c r="BD97" s="944"/>
      <c r="BE97" s="944"/>
      <c r="BF97" s="945"/>
    </row>
    <row r="98" spans="2:58" ht="14.65" customHeight="1">
      <c r="B98" s="911">
        <v>96</v>
      </c>
      <c r="C98" s="912" t="s">
        <v>65</v>
      </c>
      <c r="D98" s="913"/>
      <c r="E98" s="931" t="s">
        <v>150</v>
      </c>
      <c r="F98" s="912" t="str">
        <f t="shared" si="12"/>
        <v>6340</v>
      </c>
      <c r="G98" s="931" t="s">
        <v>237</v>
      </c>
      <c r="H98" s="931"/>
      <c r="I98" s="931"/>
      <c r="J98" s="931"/>
      <c r="K98" s="933" t="s">
        <v>266</v>
      </c>
      <c r="L98" s="931">
        <v>989</v>
      </c>
      <c r="M98" s="931"/>
      <c r="N98" s="931" t="s">
        <v>114</v>
      </c>
      <c r="O98" s="931">
        <v>315</v>
      </c>
      <c r="P98" s="947" t="s">
        <v>179</v>
      </c>
      <c r="Q98" s="931" t="s">
        <v>180</v>
      </c>
      <c r="R98" s="948" t="s">
        <v>155</v>
      </c>
      <c r="S98" s="931" t="s">
        <v>71</v>
      </c>
      <c r="T98" s="933" t="s">
        <v>262</v>
      </c>
      <c r="U98" s="933" t="s">
        <v>267</v>
      </c>
      <c r="V98" s="931"/>
      <c r="W98" s="931">
        <v>170</v>
      </c>
      <c r="X98" s="934"/>
      <c r="Y98" s="931"/>
      <c r="Z98" s="931"/>
      <c r="AA98" s="931"/>
      <c r="AB98" s="931"/>
      <c r="AC98" s="39"/>
      <c r="AD98" s="39"/>
      <c r="AE98" s="155">
        <f t="shared" si="9"/>
        <v>0</v>
      </c>
      <c r="AF98" s="935"/>
      <c r="AG98" s="936"/>
      <c r="AH98" s="936"/>
      <c r="AI98" s="936"/>
      <c r="AJ98" s="937"/>
      <c r="AK98" s="938"/>
      <c r="AL98" s="939"/>
      <c r="AM98" s="940"/>
      <c r="AN98" s="922">
        <f t="shared" ref="AN98:AN161" si="13">+AP98-AL98</f>
        <v>0</v>
      </c>
      <c r="AO98" s="941"/>
      <c r="AP98" s="924" t="str">
        <f t="shared" si="10"/>
        <v>0</v>
      </c>
      <c r="AQ98" s="925" t="str">
        <f t="shared" ref="AQ98:AQ161" si="14">AP98</f>
        <v>0</v>
      </c>
      <c r="AR98" s="942"/>
      <c r="AS98" s="927">
        <f t="shared" si="11"/>
        <v>0</v>
      </c>
      <c r="AT98" s="928">
        <f t="shared" si="11"/>
        <v>0</v>
      </c>
      <c r="AU98" s="938"/>
      <c r="AV98" s="943"/>
      <c r="AW98" s="944"/>
      <c r="AX98" s="943"/>
      <c r="AY98" s="944"/>
      <c r="AZ98" s="945"/>
      <c r="BA98" s="940"/>
      <c r="BB98" s="944"/>
      <c r="BC98" s="944"/>
      <c r="BD98" s="944"/>
      <c r="BE98" s="944"/>
      <c r="BF98" s="945"/>
    </row>
    <row r="99" spans="2:58" ht="14.65" customHeight="1">
      <c r="B99" s="911">
        <v>97</v>
      </c>
      <c r="C99" s="931" t="s">
        <v>65</v>
      </c>
      <c r="D99" s="913"/>
      <c r="E99" s="931" t="s">
        <v>150</v>
      </c>
      <c r="F99" s="912" t="str">
        <f t="shared" si="12"/>
        <v>6340</v>
      </c>
      <c r="G99" s="931" t="s">
        <v>189</v>
      </c>
      <c r="H99" s="931"/>
      <c r="I99" s="931"/>
      <c r="J99" s="931"/>
      <c r="K99" s="933" t="s">
        <v>268</v>
      </c>
      <c r="L99" s="931">
        <v>990</v>
      </c>
      <c r="M99" s="931"/>
      <c r="N99" s="931" t="s">
        <v>195</v>
      </c>
      <c r="O99" s="931">
        <v>90</v>
      </c>
      <c r="P99" s="947" t="s">
        <v>179</v>
      </c>
      <c r="Q99" s="931" t="s">
        <v>180</v>
      </c>
      <c r="R99" s="948" t="s">
        <v>155</v>
      </c>
      <c r="S99" s="931" t="s">
        <v>71</v>
      </c>
      <c r="T99" s="933" t="s">
        <v>233</v>
      </c>
      <c r="U99" s="933" t="s">
        <v>269</v>
      </c>
      <c r="V99" s="931"/>
      <c r="W99" s="931">
        <v>170</v>
      </c>
      <c r="X99" s="934"/>
      <c r="Y99" s="931"/>
      <c r="Z99" s="931"/>
      <c r="AA99" s="931"/>
      <c r="AB99" s="931"/>
      <c r="AC99" s="39"/>
      <c r="AD99" s="39"/>
      <c r="AE99" s="155">
        <f t="shared" si="9"/>
        <v>0</v>
      </c>
      <c r="AF99" s="935"/>
      <c r="AG99" s="936"/>
      <c r="AH99" s="936"/>
      <c r="AI99" s="936"/>
      <c r="AJ99" s="937"/>
      <c r="AK99" s="938"/>
      <c r="AL99" s="939"/>
      <c r="AM99" s="940"/>
      <c r="AN99" s="922">
        <f t="shared" si="13"/>
        <v>0</v>
      </c>
      <c r="AO99" s="941"/>
      <c r="AP99" s="924" t="str">
        <f t="shared" si="10"/>
        <v>0</v>
      </c>
      <c r="AQ99" s="925" t="str">
        <f t="shared" si="14"/>
        <v>0</v>
      </c>
      <c r="AR99" s="942"/>
      <c r="AS99" s="927">
        <f t="shared" si="11"/>
        <v>0</v>
      </c>
      <c r="AT99" s="928">
        <f t="shared" si="11"/>
        <v>0</v>
      </c>
      <c r="AU99" s="938"/>
      <c r="AV99" s="943"/>
      <c r="AW99" s="944"/>
      <c r="AX99" s="943"/>
      <c r="AY99" s="944"/>
      <c r="AZ99" s="945"/>
      <c r="BA99" s="940"/>
      <c r="BB99" s="944"/>
      <c r="BC99" s="944"/>
      <c r="BD99" s="944"/>
      <c r="BE99" s="944"/>
      <c r="BF99" s="945"/>
    </row>
    <row r="100" spans="2:58" ht="14.65" customHeight="1">
      <c r="B100" s="911">
        <v>98</v>
      </c>
      <c r="C100" s="931" t="s">
        <v>65</v>
      </c>
      <c r="D100" s="913"/>
      <c r="E100" s="931" t="s">
        <v>150</v>
      </c>
      <c r="F100" s="912" t="str">
        <f t="shared" si="12"/>
        <v>6340</v>
      </c>
      <c r="G100" s="931" t="s">
        <v>237</v>
      </c>
      <c r="H100" s="931"/>
      <c r="I100" s="931" t="s">
        <v>270</v>
      </c>
      <c r="J100" s="931">
        <v>0</v>
      </c>
      <c r="K100" s="933" t="s">
        <v>271</v>
      </c>
      <c r="L100" s="931">
        <v>991</v>
      </c>
      <c r="M100" s="931">
        <v>1</v>
      </c>
      <c r="N100" s="931" t="s">
        <v>114</v>
      </c>
      <c r="O100" s="931">
        <v>315</v>
      </c>
      <c r="P100" s="947" t="s">
        <v>174</v>
      </c>
      <c r="Q100" s="931" t="s">
        <v>175</v>
      </c>
      <c r="R100" s="948" t="s">
        <v>155</v>
      </c>
      <c r="S100" s="931" t="s">
        <v>168</v>
      </c>
      <c r="T100" s="933" t="s">
        <v>265</v>
      </c>
      <c r="U100" s="933" t="s">
        <v>272</v>
      </c>
      <c r="V100" s="931"/>
      <c r="W100" s="931">
        <v>170</v>
      </c>
      <c r="X100" s="934"/>
      <c r="Y100" s="931"/>
      <c r="Z100" s="931"/>
      <c r="AA100" s="931"/>
      <c r="AB100" s="931"/>
      <c r="AC100" s="39"/>
      <c r="AD100" s="39">
        <v>12869</v>
      </c>
      <c r="AE100" s="155">
        <f t="shared" si="9"/>
        <v>12.869</v>
      </c>
      <c r="AF100" s="935"/>
      <c r="AG100" s="936"/>
      <c r="AH100" s="936"/>
      <c r="AI100" s="936"/>
      <c r="AJ100" s="937"/>
      <c r="AK100" s="938"/>
      <c r="AL100" s="939"/>
      <c r="AM100" s="940"/>
      <c r="AN100" s="922">
        <f t="shared" si="13"/>
        <v>0</v>
      </c>
      <c r="AO100" s="941"/>
      <c r="AP100" s="924" t="str">
        <f t="shared" si="10"/>
        <v>0</v>
      </c>
      <c r="AQ100" s="925" t="str">
        <f t="shared" si="14"/>
        <v>0</v>
      </c>
      <c r="AR100" s="942"/>
      <c r="AS100" s="927">
        <f t="shared" si="11"/>
        <v>0</v>
      </c>
      <c r="AT100" s="928">
        <f t="shared" si="11"/>
        <v>0</v>
      </c>
      <c r="AU100" s="938"/>
      <c r="AV100" s="943"/>
      <c r="AW100" s="944"/>
      <c r="AX100" s="943"/>
      <c r="AY100" s="944"/>
      <c r="AZ100" s="945"/>
      <c r="BA100" s="940"/>
      <c r="BB100" s="944"/>
      <c r="BC100" s="944"/>
      <c r="BD100" s="944"/>
      <c r="BE100" s="944"/>
      <c r="BF100" s="945"/>
    </row>
    <row r="101" spans="2:58" ht="14.65" customHeight="1">
      <c r="B101" s="911">
        <v>99</v>
      </c>
      <c r="C101" s="912" t="s">
        <v>65</v>
      </c>
      <c r="D101" s="913"/>
      <c r="E101" s="931" t="s">
        <v>150</v>
      </c>
      <c r="F101" s="912" t="str">
        <f t="shared" si="12"/>
        <v>6340</v>
      </c>
      <c r="G101" s="931" t="s">
        <v>237</v>
      </c>
      <c r="H101" s="931"/>
      <c r="I101" s="931" t="s">
        <v>270</v>
      </c>
      <c r="J101" s="931">
        <v>0</v>
      </c>
      <c r="K101" s="933" t="s">
        <v>271</v>
      </c>
      <c r="L101" s="931">
        <v>991</v>
      </c>
      <c r="M101" s="931">
        <v>2</v>
      </c>
      <c r="N101" s="931" t="s">
        <v>114</v>
      </c>
      <c r="O101" s="931">
        <v>315</v>
      </c>
      <c r="P101" s="947" t="s">
        <v>174</v>
      </c>
      <c r="Q101" s="931" t="s">
        <v>175</v>
      </c>
      <c r="R101" s="948" t="s">
        <v>155</v>
      </c>
      <c r="S101" s="931" t="s">
        <v>168</v>
      </c>
      <c r="T101" s="933"/>
      <c r="U101" s="933"/>
      <c r="V101" s="931"/>
      <c r="W101" s="931"/>
      <c r="X101" s="934"/>
      <c r="Y101" s="931"/>
      <c r="Z101" s="931"/>
      <c r="AA101" s="931"/>
      <c r="AB101" s="931"/>
      <c r="AC101" s="39"/>
      <c r="AD101" s="39">
        <v>21909</v>
      </c>
      <c r="AE101" s="155">
        <f t="shared" si="9"/>
        <v>21.908999999999999</v>
      </c>
      <c r="AF101" s="935"/>
      <c r="AG101" s="936"/>
      <c r="AH101" s="936"/>
      <c r="AI101" s="936"/>
      <c r="AJ101" s="937"/>
      <c r="AK101" s="938"/>
      <c r="AL101" s="939"/>
      <c r="AM101" s="940"/>
      <c r="AN101" s="922">
        <f t="shared" si="13"/>
        <v>0</v>
      </c>
      <c r="AO101" s="941"/>
      <c r="AP101" s="924" t="str">
        <f t="shared" si="10"/>
        <v>0</v>
      </c>
      <c r="AQ101" s="925" t="str">
        <f t="shared" si="14"/>
        <v>0</v>
      </c>
      <c r="AR101" s="942"/>
      <c r="AS101" s="927">
        <f t="shared" si="11"/>
        <v>0</v>
      </c>
      <c r="AT101" s="928">
        <f t="shared" si="11"/>
        <v>0</v>
      </c>
      <c r="AU101" s="938"/>
      <c r="AV101" s="943"/>
      <c r="AW101" s="944"/>
      <c r="AX101" s="943"/>
      <c r="AY101" s="944"/>
      <c r="AZ101" s="945"/>
      <c r="BA101" s="940"/>
      <c r="BB101" s="944"/>
      <c r="BC101" s="944"/>
      <c r="BD101" s="944"/>
      <c r="BE101" s="944"/>
      <c r="BF101" s="945"/>
    </row>
    <row r="102" spans="2:58" ht="14.65" customHeight="1">
      <c r="B102" s="911">
        <v>100</v>
      </c>
      <c r="C102" s="931" t="s">
        <v>65</v>
      </c>
      <c r="D102" s="913"/>
      <c r="E102" s="931" t="s">
        <v>150</v>
      </c>
      <c r="F102" s="912" t="str">
        <f t="shared" si="12"/>
        <v>6340</v>
      </c>
      <c r="G102" s="931" t="s">
        <v>189</v>
      </c>
      <c r="H102" s="931"/>
      <c r="I102" s="931" t="s">
        <v>273</v>
      </c>
      <c r="J102" s="931">
        <v>0</v>
      </c>
      <c r="K102" s="933" t="s">
        <v>274</v>
      </c>
      <c r="L102" s="931">
        <v>992</v>
      </c>
      <c r="M102" s="931">
        <v>1</v>
      </c>
      <c r="N102" s="931" t="s">
        <v>195</v>
      </c>
      <c r="O102" s="931">
        <v>90</v>
      </c>
      <c r="P102" s="947" t="s">
        <v>174</v>
      </c>
      <c r="Q102" s="931" t="s">
        <v>175</v>
      </c>
      <c r="R102" s="948" t="s">
        <v>155</v>
      </c>
      <c r="S102" s="931" t="s">
        <v>71</v>
      </c>
      <c r="T102" s="933" t="s">
        <v>275</v>
      </c>
      <c r="U102" s="933" t="s">
        <v>276</v>
      </c>
      <c r="V102" s="931"/>
      <c r="W102" s="931">
        <v>30</v>
      </c>
      <c r="X102" s="934"/>
      <c r="Y102" s="931"/>
      <c r="Z102" s="931"/>
      <c r="AA102" s="931"/>
      <c r="AB102" s="931"/>
      <c r="AC102" s="39" t="s">
        <v>171</v>
      </c>
      <c r="AD102" s="39">
        <v>6662</v>
      </c>
      <c r="AE102" s="155">
        <f t="shared" si="9"/>
        <v>6.6619999999999999</v>
      </c>
      <c r="AF102" s="935"/>
      <c r="AG102" s="936"/>
      <c r="AH102" s="936"/>
      <c r="AI102" s="936"/>
      <c r="AJ102" s="937"/>
      <c r="AK102" s="938"/>
      <c r="AL102" s="939"/>
      <c r="AM102" s="940"/>
      <c r="AN102" s="922">
        <f t="shared" si="13"/>
        <v>0</v>
      </c>
      <c r="AO102" s="941"/>
      <c r="AP102" s="924" t="str">
        <f t="shared" si="10"/>
        <v>0</v>
      </c>
      <c r="AQ102" s="925" t="str">
        <f t="shared" si="14"/>
        <v>0</v>
      </c>
      <c r="AR102" s="942"/>
      <c r="AS102" s="927">
        <f t="shared" si="11"/>
        <v>0</v>
      </c>
      <c r="AT102" s="928">
        <f t="shared" si="11"/>
        <v>0</v>
      </c>
      <c r="AU102" s="938"/>
      <c r="AV102" s="943"/>
      <c r="AW102" s="944"/>
      <c r="AX102" s="943"/>
      <c r="AY102" s="944"/>
      <c r="AZ102" s="945"/>
      <c r="BA102" s="940"/>
      <c r="BB102" s="944"/>
      <c r="BC102" s="944"/>
      <c r="BD102" s="944"/>
      <c r="BE102" s="944"/>
      <c r="BF102" s="945"/>
    </row>
    <row r="103" spans="2:58" ht="14.65" customHeight="1">
      <c r="B103" s="911">
        <v>101</v>
      </c>
      <c r="C103" s="931" t="s">
        <v>65</v>
      </c>
      <c r="D103" s="913"/>
      <c r="E103" s="931" t="s">
        <v>150</v>
      </c>
      <c r="F103" s="912" t="str">
        <f t="shared" si="12"/>
        <v>6340</v>
      </c>
      <c r="G103" s="931" t="s">
        <v>189</v>
      </c>
      <c r="H103" s="931"/>
      <c r="I103" s="931" t="s">
        <v>273</v>
      </c>
      <c r="J103" s="931">
        <v>0</v>
      </c>
      <c r="K103" s="933" t="s">
        <v>274</v>
      </c>
      <c r="L103" s="931">
        <v>992</v>
      </c>
      <c r="M103" s="931">
        <v>2</v>
      </c>
      <c r="N103" s="931" t="s">
        <v>195</v>
      </c>
      <c r="O103" s="931">
        <v>90</v>
      </c>
      <c r="P103" s="947" t="s">
        <v>174</v>
      </c>
      <c r="Q103" s="931" t="s">
        <v>175</v>
      </c>
      <c r="R103" s="948" t="s">
        <v>155</v>
      </c>
      <c r="S103" s="931" t="s">
        <v>71</v>
      </c>
      <c r="T103" s="933"/>
      <c r="U103" s="933"/>
      <c r="V103" s="931"/>
      <c r="W103" s="931"/>
      <c r="X103" s="934"/>
      <c r="Y103" s="931"/>
      <c r="Z103" s="931"/>
      <c r="AA103" s="931"/>
      <c r="AB103" s="931"/>
      <c r="AC103" s="39"/>
      <c r="AD103" s="39">
        <v>14229</v>
      </c>
      <c r="AE103" s="155">
        <f t="shared" si="9"/>
        <v>14.228999999999999</v>
      </c>
      <c r="AF103" s="935"/>
      <c r="AG103" s="936"/>
      <c r="AH103" s="936"/>
      <c r="AI103" s="936"/>
      <c r="AJ103" s="937"/>
      <c r="AK103" s="938"/>
      <c r="AL103" s="939"/>
      <c r="AM103" s="940"/>
      <c r="AN103" s="922">
        <f t="shared" si="13"/>
        <v>0</v>
      </c>
      <c r="AO103" s="941"/>
      <c r="AP103" s="924" t="str">
        <f t="shared" si="10"/>
        <v>0</v>
      </c>
      <c r="AQ103" s="925" t="str">
        <f t="shared" si="14"/>
        <v>0</v>
      </c>
      <c r="AR103" s="942"/>
      <c r="AS103" s="927">
        <f t="shared" si="11"/>
        <v>0</v>
      </c>
      <c r="AT103" s="928">
        <f t="shared" si="11"/>
        <v>0</v>
      </c>
      <c r="AU103" s="938"/>
      <c r="AV103" s="943"/>
      <c r="AW103" s="944"/>
      <c r="AX103" s="943"/>
      <c r="AY103" s="944"/>
      <c r="AZ103" s="945"/>
      <c r="BA103" s="940"/>
      <c r="BB103" s="944"/>
      <c r="BC103" s="944"/>
      <c r="BD103" s="944"/>
      <c r="BE103" s="944"/>
      <c r="BF103" s="945"/>
    </row>
    <row r="104" spans="2:58" ht="14.65" customHeight="1">
      <c r="B104" s="911">
        <v>102</v>
      </c>
      <c r="C104" s="912" t="s">
        <v>65</v>
      </c>
      <c r="D104" s="913"/>
      <c r="E104" s="931" t="s">
        <v>150</v>
      </c>
      <c r="F104" s="912" t="str">
        <f t="shared" si="12"/>
        <v>6340</v>
      </c>
      <c r="G104" s="931" t="s">
        <v>189</v>
      </c>
      <c r="H104" s="931"/>
      <c r="I104" s="931" t="s">
        <v>273</v>
      </c>
      <c r="J104" s="931">
        <v>0</v>
      </c>
      <c r="K104" s="933" t="s">
        <v>274</v>
      </c>
      <c r="L104" s="931">
        <v>992</v>
      </c>
      <c r="M104" s="931">
        <v>3</v>
      </c>
      <c r="N104" s="931" t="s">
        <v>195</v>
      </c>
      <c r="O104" s="931">
        <v>90</v>
      </c>
      <c r="P104" s="947" t="s">
        <v>174</v>
      </c>
      <c r="Q104" s="931" t="s">
        <v>175</v>
      </c>
      <c r="R104" s="948" t="s">
        <v>155</v>
      </c>
      <c r="S104" s="931" t="s">
        <v>71</v>
      </c>
      <c r="T104" s="933"/>
      <c r="U104" s="933"/>
      <c r="V104" s="931"/>
      <c r="W104" s="931"/>
      <c r="X104" s="934"/>
      <c r="Y104" s="931"/>
      <c r="Z104" s="931"/>
      <c r="AA104" s="931"/>
      <c r="AB104" s="931"/>
      <c r="AC104" s="39"/>
      <c r="AD104" s="39">
        <v>15762</v>
      </c>
      <c r="AE104" s="155">
        <f t="shared" si="9"/>
        <v>15.762</v>
      </c>
      <c r="AF104" s="935"/>
      <c r="AG104" s="936"/>
      <c r="AH104" s="936"/>
      <c r="AI104" s="936"/>
      <c r="AJ104" s="937"/>
      <c r="AK104" s="938"/>
      <c r="AL104" s="939"/>
      <c r="AM104" s="940"/>
      <c r="AN104" s="922">
        <f t="shared" si="13"/>
        <v>0</v>
      </c>
      <c r="AO104" s="941"/>
      <c r="AP104" s="924" t="str">
        <f t="shared" si="10"/>
        <v>0</v>
      </c>
      <c r="AQ104" s="925" t="str">
        <f t="shared" si="14"/>
        <v>0</v>
      </c>
      <c r="AR104" s="942"/>
      <c r="AS104" s="927">
        <f t="shared" si="11"/>
        <v>0</v>
      </c>
      <c r="AT104" s="928">
        <f t="shared" si="11"/>
        <v>0</v>
      </c>
      <c r="AU104" s="938"/>
      <c r="AV104" s="943"/>
      <c r="AW104" s="944"/>
      <c r="AX104" s="943"/>
      <c r="AY104" s="944"/>
      <c r="AZ104" s="945"/>
      <c r="BA104" s="940"/>
      <c r="BB104" s="944"/>
      <c r="BC104" s="944"/>
      <c r="BD104" s="944"/>
      <c r="BE104" s="944"/>
      <c r="BF104" s="945"/>
    </row>
    <row r="105" spans="2:58" ht="14.65" customHeight="1">
      <c r="B105" s="911">
        <v>103</v>
      </c>
      <c r="C105" s="931" t="s">
        <v>65</v>
      </c>
      <c r="D105" s="913"/>
      <c r="E105" s="931" t="s">
        <v>150</v>
      </c>
      <c r="F105" s="912" t="str">
        <f t="shared" si="12"/>
        <v>6340</v>
      </c>
      <c r="G105" s="931"/>
      <c r="H105" s="931"/>
      <c r="I105" s="931" t="s">
        <v>277</v>
      </c>
      <c r="J105" s="931">
        <v>0</v>
      </c>
      <c r="K105" s="933" t="s">
        <v>278</v>
      </c>
      <c r="L105" s="931">
        <v>992</v>
      </c>
      <c r="M105" s="931">
        <v>1</v>
      </c>
      <c r="N105" s="931" t="s">
        <v>195</v>
      </c>
      <c r="O105" s="931">
        <v>90</v>
      </c>
      <c r="P105" s="947" t="s">
        <v>174</v>
      </c>
      <c r="Q105" s="931" t="s">
        <v>175</v>
      </c>
      <c r="R105" s="948" t="s">
        <v>155</v>
      </c>
      <c r="S105" s="931" t="s">
        <v>168</v>
      </c>
      <c r="T105" s="933"/>
      <c r="U105" s="933"/>
      <c r="V105" s="931"/>
      <c r="W105" s="931"/>
      <c r="X105" s="934"/>
      <c r="Y105" s="931"/>
      <c r="Z105" s="931"/>
      <c r="AA105" s="931"/>
      <c r="AB105" s="931"/>
      <c r="AC105" s="39" t="s">
        <v>171</v>
      </c>
      <c r="AD105" s="39">
        <v>3055</v>
      </c>
      <c r="AE105" s="155">
        <f t="shared" si="9"/>
        <v>3.0550000000000002</v>
      </c>
      <c r="AF105" s="935"/>
      <c r="AG105" s="936"/>
      <c r="AH105" s="936"/>
      <c r="AI105" s="936"/>
      <c r="AJ105" s="937"/>
      <c r="AK105" s="938"/>
      <c r="AL105" s="939"/>
      <c r="AM105" s="940"/>
      <c r="AN105" s="922">
        <f t="shared" si="13"/>
        <v>0</v>
      </c>
      <c r="AO105" s="941"/>
      <c r="AP105" s="924" t="str">
        <f t="shared" si="10"/>
        <v>0</v>
      </c>
      <c r="AQ105" s="925" t="str">
        <f t="shared" si="14"/>
        <v>0</v>
      </c>
      <c r="AR105" s="942"/>
      <c r="AS105" s="927">
        <f t="shared" si="11"/>
        <v>0</v>
      </c>
      <c r="AT105" s="928">
        <f t="shared" si="11"/>
        <v>0</v>
      </c>
      <c r="AU105" s="938"/>
      <c r="AV105" s="943"/>
      <c r="AW105" s="944"/>
      <c r="AX105" s="943"/>
      <c r="AY105" s="944"/>
      <c r="AZ105" s="945"/>
      <c r="BA105" s="940"/>
      <c r="BB105" s="944"/>
      <c r="BC105" s="944"/>
      <c r="BD105" s="944"/>
      <c r="BE105" s="944"/>
      <c r="BF105" s="945"/>
    </row>
    <row r="106" spans="2:58" ht="14.65" customHeight="1">
      <c r="B106" s="911">
        <v>104</v>
      </c>
      <c r="C106" s="931" t="s">
        <v>65</v>
      </c>
      <c r="D106" s="913"/>
      <c r="E106" s="931" t="s">
        <v>150</v>
      </c>
      <c r="F106" s="912" t="str">
        <f t="shared" si="12"/>
        <v>6340</v>
      </c>
      <c r="G106" s="931" t="s">
        <v>189</v>
      </c>
      <c r="H106" s="931"/>
      <c r="I106" s="931"/>
      <c r="J106" s="931"/>
      <c r="K106" s="933" t="s">
        <v>279</v>
      </c>
      <c r="L106" s="931">
        <v>993</v>
      </c>
      <c r="M106" s="931"/>
      <c r="N106" s="931" t="s">
        <v>195</v>
      </c>
      <c r="O106" s="931">
        <v>90</v>
      </c>
      <c r="P106" s="947" t="s">
        <v>179</v>
      </c>
      <c r="Q106" s="931" t="s">
        <v>180</v>
      </c>
      <c r="R106" s="948" t="s">
        <v>155</v>
      </c>
      <c r="S106" s="931" t="s">
        <v>71</v>
      </c>
      <c r="T106" s="933" t="s">
        <v>234</v>
      </c>
      <c r="U106" s="933" t="s">
        <v>280</v>
      </c>
      <c r="V106" s="931"/>
      <c r="W106" s="931">
        <v>170</v>
      </c>
      <c r="X106" s="934"/>
      <c r="Y106" s="931"/>
      <c r="Z106" s="931"/>
      <c r="AA106" s="931"/>
      <c r="AB106" s="931"/>
      <c r="AC106" s="39"/>
      <c r="AD106" s="39"/>
      <c r="AE106" s="155">
        <f t="shared" si="9"/>
        <v>0</v>
      </c>
      <c r="AF106" s="935"/>
      <c r="AG106" s="936"/>
      <c r="AH106" s="936"/>
      <c r="AI106" s="936"/>
      <c r="AJ106" s="937"/>
      <c r="AK106" s="938"/>
      <c r="AL106" s="939"/>
      <c r="AM106" s="940"/>
      <c r="AN106" s="922">
        <f t="shared" si="13"/>
        <v>0</v>
      </c>
      <c r="AO106" s="941"/>
      <c r="AP106" s="924" t="str">
        <f t="shared" si="10"/>
        <v>0</v>
      </c>
      <c r="AQ106" s="925" t="str">
        <f t="shared" si="14"/>
        <v>0</v>
      </c>
      <c r="AR106" s="942"/>
      <c r="AS106" s="927">
        <f t="shared" si="11"/>
        <v>0</v>
      </c>
      <c r="AT106" s="928">
        <f t="shared" si="11"/>
        <v>0</v>
      </c>
      <c r="AU106" s="938"/>
      <c r="AV106" s="943"/>
      <c r="AW106" s="944"/>
      <c r="AX106" s="943"/>
      <c r="AY106" s="944"/>
      <c r="AZ106" s="945"/>
      <c r="BA106" s="940"/>
      <c r="BB106" s="944"/>
      <c r="BC106" s="944"/>
      <c r="BD106" s="944"/>
      <c r="BE106" s="944"/>
      <c r="BF106" s="945"/>
    </row>
    <row r="107" spans="2:58" ht="14.65" customHeight="1">
      <c r="B107" s="911">
        <v>105</v>
      </c>
      <c r="C107" s="912" t="s">
        <v>65</v>
      </c>
      <c r="D107" s="913"/>
      <c r="E107" s="931" t="s">
        <v>150</v>
      </c>
      <c r="F107" s="912" t="str">
        <f t="shared" si="12"/>
        <v>6340</v>
      </c>
      <c r="G107" s="931"/>
      <c r="H107" s="931"/>
      <c r="I107" s="931" t="s">
        <v>281</v>
      </c>
      <c r="J107" s="931"/>
      <c r="K107" s="933" t="s">
        <v>282</v>
      </c>
      <c r="L107" s="931">
        <v>994</v>
      </c>
      <c r="M107" s="931">
        <v>1</v>
      </c>
      <c r="N107" s="931" t="s">
        <v>195</v>
      </c>
      <c r="O107" s="931">
        <v>90</v>
      </c>
      <c r="P107" s="947" t="s">
        <v>174</v>
      </c>
      <c r="Q107" s="931" t="s">
        <v>175</v>
      </c>
      <c r="R107" s="948" t="s">
        <v>155</v>
      </c>
      <c r="S107" s="931" t="s">
        <v>168</v>
      </c>
      <c r="T107" s="933"/>
      <c r="U107" s="933"/>
      <c r="V107" s="931"/>
      <c r="W107" s="931"/>
      <c r="X107" s="934"/>
      <c r="Y107" s="931"/>
      <c r="Z107" s="931"/>
      <c r="AA107" s="931"/>
      <c r="AB107" s="931"/>
      <c r="AC107" s="39"/>
      <c r="AD107" s="39">
        <v>3055</v>
      </c>
      <c r="AE107" s="155">
        <f t="shared" si="9"/>
        <v>3.0550000000000002</v>
      </c>
      <c r="AF107" s="935"/>
      <c r="AG107" s="936"/>
      <c r="AH107" s="936"/>
      <c r="AI107" s="936"/>
      <c r="AJ107" s="937"/>
      <c r="AK107" s="938"/>
      <c r="AL107" s="939"/>
      <c r="AM107" s="940"/>
      <c r="AN107" s="922">
        <f t="shared" si="13"/>
        <v>0</v>
      </c>
      <c r="AO107" s="941"/>
      <c r="AP107" s="924" t="str">
        <f t="shared" si="10"/>
        <v>0</v>
      </c>
      <c r="AQ107" s="925" t="str">
        <f t="shared" si="14"/>
        <v>0</v>
      </c>
      <c r="AR107" s="942"/>
      <c r="AS107" s="927">
        <f t="shared" si="11"/>
        <v>0</v>
      </c>
      <c r="AT107" s="928">
        <f t="shared" si="11"/>
        <v>0</v>
      </c>
      <c r="AU107" s="938"/>
      <c r="AV107" s="943"/>
      <c r="AW107" s="944"/>
      <c r="AX107" s="943"/>
      <c r="AY107" s="944"/>
      <c r="AZ107" s="945"/>
      <c r="BA107" s="940"/>
      <c r="BB107" s="944"/>
      <c r="BC107" s="944"/>
      <c r="BD107" s="944"/>
      <c r="BE107" s="944"/>
      <c r="BF107" s="945"/>
    </row>
    <row r="108" spans="2:58" ht="14.65" customHeight="1">
      <c r="B108" s="911">
        <v>106</v>
      </c>
      <c r="C108" s="931" t="s">
        <v>65</v>
      </c>
      <c r="D108" s="913"/>
      <c r="E108" s="931" t="s">
        <v>150</v>
      </c>
      <c r="F108" s="912" t="str">
        <f t="shared" si="12"/>
        <v>6340</v>
      </c>
      <c r="G108" s="931" t="s">
        <v>189</v>
      </c>
      <c r="H108" s="931"/>
      <c r="I108" s="931" t="s">
        <v>283</v>
      </c>
      <c r="J108" s="931">
        <v>0</v>
      </c>
      <c r="K108" s="933" t="s">
        <v>284</v>
      </c>
      <c r="L108" s="931">
        <v>994</v>
      </c>
      <c r="M108" s="931">
        <v>1</v>
      </c>
      <c r="N108" s="931" t="s">
        <v>195</v>
      </c>
      <c r="O108" s="931">
        <v>90</v>
      </c>
      <c r="P108" s="947" t="s">
        <v>174</v>
      </c>
      <c r="Q108" s="931" t="s">
        <v>175</v>
      </c>
      <c r="R108" s="948" t="s">
        <v>155</v>
      </c>
      <c r="S108" s="931" t="s">
        <v>71</v>
      </c>
      <c r="T108" s="933" t="s">
        <v>285</v>
      </c>
      <c r="U108" s="933" t="s">
        <v>276</v>
      </c>
      <c r="V108" s="931"/>
      <c r="W108" s="931">
        <v>30</v>
      </c>
      <c r="X108" s="934"/>
      <c r="Y108" s="931"/>
      <c r="Z108" s="931"/>
      <c r="AA108" s="931"/>
      <c r="AB108" s="931"/>
      <c r="AC108" s="39"/>
      <c r="AD108" s="39">
        <v>8674</v>
      </c>
      <c r="AE108" s="155">
        <f t="shared" si="9"/>
        <v>8.6739999999999995</v>
      </c>
      <c r="AF108" s="935"/>
      <c r="AG108" s="936"/>
      <c r="AH108" s="936"/>
      <c r="AI108" s="936"/>
      <c r="AJ108" s="937"/>
      <c r="AK108" s="938"/>
      <c r="AL108" s="939"/>
      <c r="AM108" s="940"/>
      <c r="AN108" s="922">
        <f t="shared" si="13"/>
        <v>0</v>
      </c>
      <c r="AO108" s="941"/>
      <c r="AP108" s="924" t="str">
        <f t="shared" si="10"/>
        <v>0</v>
      </c>
      <c r="AQ108" s="925" t="str">
        <f t="shared" si="14"/>
        <v>0</v>
      </c>
      <c r="AR108" s="942"/>
      <c r="AS108" s="927">
        <f t="shared" si="11"/>
        <v>0</v>
      </c>
      <c r="AT108" s="928">
        <f t="shared" si="11"/>
        <v>0</v>
      </c>
      <c r="AU108" s="938"/>
      <c r="AV108" s="943"/>
      <c r="AW108" s="944"/>
      <c r="AX108" s="943"/>
      <c r="AY108" s="944"/>
      <c r="AZ108" s="945"/>
      <c r="BA108" s="940"/>
      <c r="BB108" s="944"/>
      <c r="BC108" s="944"/>
      <c r="BD108" s="944"/>
      <c r="BE108" s="944"/>
      <c r="BF108" s="945"/>
    </row>
    <row r="109" spans="2:58" ht="14.65" customHeight="1">
      <c r="B109" s="911">
        <v>107</v>
      </c>
      <c r="C109" s="931" t="s">
        <v>65</v>
      </c>
      <c r="D109" s="913"/>
      <c r="E109" s="931" t="s">
        <v>150</v>
      </c>
      <c r="F109" s="912" t="str">
        <f t="shared" si="12"/>
        <v>6340</v>
      </c>
      <c r="G109" s="931" t="s">
        <v>189</v>
      </c>
      <c r="H109" s="931"/>
      <c r="I109" s="931" t="s">
        <v>283</v>
      </c>
      <c r="J109" s="931">
        <v>0</v>
      </c>
      <c r="K109" s="933" t="s">
        <v>284</v>
      </c>
      <c r="L109" s="931">
        <v>994</v>
      </c>
      <c r="M109" s="931">
        <v>2</v>
      </c>
      <c r="N109" s="931" t="s">
        <v>195</v>
      </c>
      <c r="O109" s="931">
        <v>90</v>
      </c>
      <c r="P109" s="947" t="s">
        <v>174</v>
      </c>
      <c r="Q109" s="931" t="s">
        <v>175</v>
      </c>
      <c r="R109" s="948" t="s">
        <v>155</v>
      </c>
      <c r="S109" s="931" t="s">
        <v>71</v>
      </c>
      <c r="T109" s="933"/>
      <c r="U109" s="933"/>
      <c r="V109" s="931"/>
      <c r="W109" s="931"/>
      <c r="X109" s="934"/>
      <c r="Y109" s="931"/>
      <c r="Z109" s="931"/>
      <c r="AA109" s="931"/>
      <c r="AB109" s="931"/>
      <c r="AC109" s="39"/>
      <c r="AD109" s="39">
        <v>18000</v>
      </c>
      <c r="AE109" s="155">
        <f t="shared" si="9"/>
        <v>18</v>
      </c>
      <c r="AF109" s="935"/>
      <c r="AG109" s="936"/>
      <c r="AH109" s="936"/>
      <c r="AI109" s="936"/>
      <c r="AJ109" s="937"/>
      <c r="AK109" s="938"/>
      <c r="AL109" s="939"/>
      <c r="AM109" s="940"/>
      <c r="AN109" s="922">
        <f t="shared" si="13"/>
        <v>0</v>
      </c>
      <c r="AO109" s="941"/>
      <c r="AP109" s="924" t="str">
        <f t="shared" si="10"/>
        <v>0</v>
      </c>
      <c r="AQ109" s="925" t="str">
        <f t="shared" si="14"/>
        <v>0</v>
      </c>
      <c r="AR109" s="942"/>
      <c r="AS109" s="927">
        <f t="shared" si="11"/>
        <v>0</v>
      </c>
      <c r="AT109" s="928">
        <f t="shared" si="11"/>
        <v>0</v>
      </c>
      <c r="AU109" s="938"/>
      <c r="AV109" s="943"/>
      <c r="AW109" s="944"/>
      <c r="AX109" s="943"/>
      <c r="AY109" s="944"/>
      <c r="AZ109" s="945"/>
      <c r="BA109" s="940"/>
      <c r="BB109" s="944"/>
      <c r="BC109" s="944"/>
      <c r="BD109" s="944"/>
      <c r="BE109" s="944"/>
      <c r="BF109" s="945"/>
    </row>
    <row r="110" spans="2:58" ht="14.65" customHeight="1">
      <c r="B110" s="911">
        <v>108</v>
      </c>
      <c r="C110" s="912" t="s">
        <v>65</v>
      </c>
      <c r="D110" s="913"/>
      <c r="E110" s="931" t="s">
        <v>150</v>
      </c>
      <c r="F110" s="912" t="str">
        <f t="shared" si="12"/>
        <v>6340</v>
      </c>
      <c r="G110" s="931" t="s">
        <v>189</v>
      </c>
      <c r="H110" s="931"/>
      <c r="I110" s="931" t="s">
        <v>283</v>
      </c>
      <c r="J110" s="931">
        <v>0</v>
      </c>
      <c r="K110" s="933" t="s">
        <v>284</v>
      </c>
      <c r="L110" s="931">
        <v>994</v>
      </c>
      <c r="M110" s="931">
        <v>3</v>
      </c>
      <c r="N110" s="931" t="s">
        <v>195</v>
      </c>
      <c r="O110" s="931">
        <v>90</v>
      </c>
      <c r="P110" s="947" t="s">
        <v>174</v>
      </c>
      <c r="Q110" s="931" t="s">
        <v>175</v>
      </c>
      <c r="R110" s="948" t="s">
        <v>155</v>
      </c>
      <c r="S110" s="931" t="s">
        <v>71</v>
      </c>
      <c r="T110" s="933"/>
      <c r="U110" s="933"/>
      <c r="V110" s="931"/>
      <c r="W110" s="931"/>
      <c r="X110" s="934"/>
      <c r="Y110" s="931"/>
      <c r="Z110" s="931"/>
      <c r="AA110" s="931"/>
      <c r="AB110" s="931"/>
      <c r="AC110" s="39"/>
      <c r="AD110" s="39">
        <v>12021</v>
      </c>
      <c r="AE110" s="155">
        <f t="shared" si="9"/>
        <v>12.021000000000001</v>
      </c>
      <c r="AF110" s="935"/>
      <c r="AG110" s="936"/>
      <c r="AH110" s="936"/>
      <c r="AI110" s="936"/>
      <c r="AJ110" s="937"/>
      <c r="AK110" s="938"/>
      <c r="AL110" s="939"/>
      <c r="AM110" s="940"/>
      <c r="AN110" s="922">
        <f t="shared" si="13"/>
        <v>0</v>
      </c>
      <c r="AO110" s="941"/>
      <c r="AP110" s="924" t="str">
        <f t="shared" si="10"/>
        <v>0</v>
      </c>
      <c r="AQ110" s="925" t="str">
        <f t="shared" si="14"/>
        <v>0</v>
      </c>
      <c r="AR110" s="942"/>
      <c r="AS110" s="927">
        <f t="shared" si="11"/>
        <v>0</v>
      </c>
      <c r="AT110" s="928">
        <f t="shared" si="11"/>
        <v>0</v>
      </c>
      <c r="AU110" s="938"/>
      <c r="AV110" s="943"/>
      <c r="AW110" s="944"/>
      <c r="AX110" s="943"/>
      <c r="AY110" s="944"/>
      <c r="AZ110" s="945"/>
      <c r="BA110" s="940"/>
      <c r="BB110" s="944"/>
      <c r="BC110" s="944"/>
      <c r="BD110" s="944"/>
      <c r="BE110" s="944"/>
      <c r="BF110" s="945"/>
    </row>
    <row r="111" spans="2:58" ht="14.65" customHeight="1">
      <c r="B111" s="911">
        <v>109</v>
      </c>
      <c r="C111" s="931" t="s">
        <v>65</v>
      </c>
      <c r="D111" s="913"/>
      <c r="E111" s="931" t="s">
        <v>150</v>
      </c>
      <c r="F111" s="912" t="str">
        <f t="shared" si="12"/>
        <v>6340</v>
      </c>
      <c r="G111" s="931" t="s">
        <v>237</v>
      </c>
      <c r="H111" s="931"/>
      <c r="I111" s="931"/>
      <c r="J111" s="931"/>
      <c r="K111" s="933" t="s">
        <v>286</v>
      </c>
      <c r="L111" s="931">
        <v>995</v>
      </c>
      <c r="M111" s="931"/>
      <c r="N111" s="931" t="s">
        <v>114</v>
      </c>
      <c r="O111" s="931">
        <v>315</v>
      </c>
      <c r="P111" s="947" t="s">
        <v>179</v>
      </c>
      <c r="Q111" s="931" t="s">
        <v>180</v>
      </c>
      <c r="R111" s="948" t="s">
        <v>155</v>
      </c>
      <c r="S111" s="931" t="s">
        <v>71</v>
      </c>
      <c r="T111" s="933" t="s">
        <v>267</v>
      </c>
      <c r="U111" s="933" t="s">
        <v>287</v>
      </c>
      <c r="V111" s="931"/>
      <c r="W111" s="931">
        <v>170</v>
      </c>
      <c r="X111" s="934"/>
      <c r="Y111" s="931"/>
      <c r="Z111" s="931"/>
      <c r="AA111" s="931"/>
      <c r="AB111" s="931"/>
      <c r="AC111" s="39"/>
      <c r="AD111" s="39"/>
      <c r="AE111" s="155">
        <f t="shared" si="9"/>
        <v>0</v>
      </c>
      <c r="AF111" s="935"/>
      <c r="AG111" s="936"/>
      <c r="AH111" s="936"/>
      <c r="AI111" s="936"/>
      <c r="AJ111" s="937"/>
      <c r="AK111" s="938"/>
      <c r="AL111" s="939"/>
      <c r="AM111" s="940"/>
      <c r="AN111" s="922">
        <f t="shared" si="13"/>
        <v>0</v>
      </c>
      <c r="AO111" s="941"/>
      <c r="AP111" s="924" t="str">
        <f t="shared" si="10"/>
        <v>0</v>
      </c>
      <c r="AQ111" s="925" t="str">
        <f t="shared" si="14"/>
        <v>0</v>
      </c>
      <c r="AR111" s="942"/>
      <c r="AS111" s="927">
        <f t="shared" si="11"/>
        <v>0</v>
      </c>
      <c r="AT111" s="928">
        <f t="shared" si="11"/>
        <v>0</v>
      </c>
      <c r="AU111" s="938"/>
      <c r="AV111" s="943"/>
      <c r="AW111" s="944"/>
      <c r="AX111" s="943"/>
      <c r="AY111" s="944"/>
      <c r="AZ111" s="945"/>
      <c r="BA111" s="940"/>
      <c r="BB111" s="944"/>
      <c r="BC111" s="944"/>
      <c r="BD111" s="944"/>
      <c r="BE111" s="944"/>
      <c r="BF111" s="945"/>
    </row>
    <row r="112" spans="2:58" ht="14.65" customHeight="1">
      <c r="B112" s="911">
        <v>110</v>
      </c>
      <c r="C112" s="931" t="s">
        <v>65</v>
      </c>
      <c r="D112" s="913"/>
      <c r="E112" s="931" t="s">
        <v>150</v>
      </c>
      <c r="F112" s="912" t="str">
        <f t="shared" si="12"/>
        <v>6340</v>
      </c>
      <c r="G112" s="931" t="s">
        <v>237</v>
      </c>
      <c r="H112" s="931"/>
      <c r="I112" s="931" t="s">
        <v>288</v>
      </c>
      <c r="J112" s="931">
        <v>0</v>
      </c>
      <c r="K112" s="933" t="s">
        <v>289</v>
      </c>
      <c r="L112" s="931">
        <v>996</v>
      </c>
      <c r="M112" s="931">
        <v>1</v>
      </c>
      <c r="N112" s="931" t="s">
        <v>114</v>
      </c>
      <c r="O112" s="931">
        <v>315</v>
      </c>
      <c r="P112" s="947" t="s">
        <v>174</v>
      </c>
      <c r="Q112" s="931" t="s">
        <v>175</v>
      </c>
      <c r="R112" s="948" t="s">
        <v>155</v>
      </c>
      <c r="S112" s="931" t="s">
        <v>168</v>
      </c>
      <c r="T112" s="933" t="s">
        <v>272</v>
      </c>
      <c r="U112" s="933" t="s">
        <v>290</v>
      </c>
      <c r="V112" s="931"/>
      <c r="W112" s="931">
        <v>170</v>
      </c>
      <c r="X112" s="934"/>
      <c r="Y112" s="931"/>
      <c r="Z112" s="931"/>
      <c r="AA112" s="931"/>
      <c r="AB112" s="931"/>
      <c r="AC112" s="39"/>
      <c r="AD112" s="39">
        <v>19140</v>
      </c>
      <c r="AE112" s="155">
        <f t="shared" si="9"/>
        <v>19.14</v>
      </c>
      <c r="AF112" s="935"/>
      <c r="AG112" s="936"/>
      <c r="AH112" s="936"/>
      <c r="AI112" s="936"/>
      <c r="AJ112" s="937"/>
      <c r="AK112" s="938"/>
      <c r="AL112" s="939"/>
      <c r="AM112" s="940"/>
      <c r="AN112" s="922">
        <f t="shared" si="13"/>
        <v>0</v>
      </c>
      <c r="AO112" s="941"/>
      <c r="AP112" s="924" t="str">
        <f t="shared" si="10"/>
        <v>0</v>
      </c>
      <c r="AQ112" s="925" t="str">
        <f t="shared" si="14"/>
        <v>0</v>
      </c>
      <c r="AR112" s="942"/>
      <c r="AS112" s="927">
        <f t="shared" si="11"/>
        <v>0</v>
      </c>
      <c r="AT112" s="928">
        <f t="shared" si="11"/>
        <v>0</v>
      </c>
      <c r="AU112" s="938"/>
      <c r="AV112" s="943"/>
      <c r="AW112" s="944"/>
      <c r="AX112" s="943"/>
      <c r="AY112" s="944"/>
      <c r="AZ112" s="945"/>
      <c r="BA112" s="940"/>
      <c r="BB112" s="944"/>
      <c r="BC112" s="944"/>
      <c r="BD112" s="944"/>
      <c r="BE112" s="944"/>
      <c r="BF112" s="945"/>
    </row>
    <row r="113" spans="2:58" ht="14.65" customHeight="1">
      <c r="B113" s="911">
        <v>111</v>
      </c>
      <c r="C113" s="912" t="s">
        <v>65</v>
      </c>
      <c r="D113" s="913"/>
      <c r="E113" s="931" t="s">
        <v>150</v>
      </c>
      <c r="F113" s="912" t="str">
        <f t="shared" si="12"/>
        <v>6340</v>
      </c>
      <c r="G113" s="931" t="s">
        <v>237</v>
      </c>
      <c r="H113" s="931"/>
      <c r="I113" s="931" t="s">
        <v>288</v>
      </c>
      <c r="J113" s="931">
        <v>0</v>
      </c>
      <c r="K113" s="933" t="s">
        <v>289</v>
      </c>
      <c r="L113" s="931">
        <v>996</v>
      </c>
      <c r="M113" s="931">
        <v>2</v>
      </c>
      <c r="N113" s="931" t="s">
        <v>114</v>
      </c>
      <c r="O113" s="931">
        <v>315</v>
      </c>
      <c r="P113" s="947" t="s">
        <v>174</v>
      </c>
      <c r="Q113" s="931" t="s">
        <v>175</v>
      </c>
      <c r="R113" s="948" t="s">
        <v>155</v>
      </c>
      <c r="S113" s="931" t="s">
        <v>168</v>
      </c>
      <c r="T113" s="933"/>
      <c r="U113" s="933"/>
      <c r="V113" s="931"/>
      <c r="W113" s="931"/>
      <c r="X113" s="934"/>
      <c r="Y113" s="931"/>
      <c r="Z113" s="931"/>
      <c r="AA113" s="931"/>
      <c r="AB113" s="931"/>
      <c r="AC113" s="39"/>
      <c r="AD113" s="39">
        <v>17054</v>
      </c>
      <c r="AE113" s="155">
        <f t="shared" si="9"/>
        <v>17.053999999999998</v>
      </c>
      <c r="AF113" s="935"/>
      <c r="AG113" s="936"/>
      <c r="AH113" s="936"/>
      <c r="AI113" s="936"/>
      <c r="AJ113" s="937"/>
      <c r="AK113" s="938"/>
      <c r="AL113" s="939"/>
      <c r="AM113" s="940"/>
      <c r="AN113" s="922">
        <f t="shared" si="13"/>
        <v>0</v>
      </c>
      <c r="AO113" s="941"/>
      <c r="AP113" s="924" t="str">
        <f t="shared" si="10"/>
        <v>0</v>
      </c>
      <c r="AQ113" s="925" t="str">
        <f t="shared" si="14"/>
        <v>0</v>
      </c>
      <c r="AR113" s="942"/>
      <c r="AS113" s="927">
        <f t="shared" si="11"/>
        <v>0</v>
      </c>
      <c r="AT113" s="928">
        <f t="shared" si="11"/>
        <v>0</v>
      </c>
      <c r="AU113" s="938"/>
      <c r="AV113" s="943"/>
      <c r="AW113" s="944"/>
      <c r="AX113" s="943"/>
      <c r="AY113" s="944"/>
      <c r="AZ113" s="945"/>
      <c r="BA113" s="940"/>
      <c r="BB113" s="944"/>
      <c r="BC113" s="944"/>
      <c r="BD113" s="944"/>
      <c r="BE113" s="944"/>
      <c r="BF113" s="945"/>
    </row>
    <row r="114" spans="2:58" ht="14.65" customHeight="1">
      <c r="B114" s="911">
        <v>112</v>
      </c>
      <c r="C114" s="931" t="s">
        <v>65</v>
      </c>
      <c r="D114" s="913"/>
      <c r="E114" s="931" t="s">
        <v>150</v>
      </c>
      <c r="F114" s="912" t="str">
        <f t="shared" si="12"/>
        <v>6340</v>
      </c>
      <c r="G114" s="931" t="s">
        <v>237</v>
      </c>
      <c r="H114" s="931"/>
      <c r="I114" s="931"/>
      <c r="J114" s="931"/>
      <c r="K114" s="933" t="s">
        <v>291</v>
      </c>
      <c r="L114" s="931">
        <v>997</v>
      </c>
      <c r="M114" s="931"/>
      <c r="N114" s="931" t="s">
        <v>195</v>
      </c>
      <c r="O114" s="931">
        <v>90</v>
      </c>
      <c r="P114" s="947" t="s">
        <v>179</v>
      </c>
      <c r="Q114" s="931" t="s">
        <v>180</v>
      </c>
      <c r="R114" s="948" t="s">
        <v>155</v>
      </c>
      <c r="S114" s="931" t="s">
        <v>71</v>
      </c>
      <c r="T114" s="933" t="s">
        <v>240</v>
      </c>
      <c r="U114" s="933" t="s">
        <v>292</v>
      </c>
      <c r="V114" s="931"/>
      <c r="W114" s="931">
        <v>170</v>
      </c>
      <c r="X114" s="934"/>
      <c r="Y114" s="931"/>
      <c r="Z114" s="931"/>
      <c r="AA114" s="931"/>
      <c r="AB114" s="931"/>
      <c r="AC114" s="39"/>
      <c r="AD114" s="39"/>
      <c r="AE114" s="155">
        <f t="shared" si="9"/>
        <v>0</v>
      </c>
      <c r="AF114" s="935"/>
      <c r="AG114" s="936"/>
      <c r="AH114" s="936"/>
      <c r="AI114" s="936"/>
      <c r="AJ114" s="937"/>
      <c r="AK114" s="938"/>
      <c r="AL114" s="939"/>
      <c r="AM114" s="940"/>
      <c r="AN114" s="922">
        <f t="shared" si="13"/>
        <v>0</v>
      </c>
      <c r="AO114" s="941"/>
      <c r="AP114" s="924" t="str">
        <f t="shared" si="10"/>
        <v>0</v>
      </c>
      <c r="AQ114" s="925" t="str">
        <f t="shared" si="14"/>
        <v>0</v>
      </c>
      <c r="AR114" s="942"/>
      <c r="AS114" s="927">
        <f t="shared" si="11"/>
        <v>0</v>
      </c>
      <c r="AT114" s="928">
        <f t="shared" si="11"/>
        <v>0</v>
      </c>
      <c r="AU114" s="938"/>
      <c r="AV114" s="943"/>
      <c r="AW114" s="944"/>
      <c r="AX114" s="943"/>
      <c r="AY114" s="944"/>
      <c r="AZ114" s="945"/>
      <c r="BA114" s="940"/>
      <c r="BB114" s="944"/>
      <c r="BC114" s="944"/>
      <c r="BD114" s="944"/>
      <c r="BE114" s="944"/>
      <c r="BF114" s="945"/>
    </row>
    <row r="115" spans="2:58" ht="14.65" customHeight="1">
      <c r="B115" s="911">
        <v>113</v>
      </c>
      <c r="C115" s="931" t="s">
        <v>65</v>
      </c>
      <c r="D115" s="913"/>
      <c r="E115" s="931" t="s">
        <v>150</v>
      </c>
      <c r="F115" s="912" t="str">
        <f t="shared" si="12"/>
        <v>6340</v>
      </c>
      <c r="G115" s="931"/>
      <c r="H115" s="931"/>
      <c r="I115" s="931" t="s">
        <v>293</v>
      </c>
      <c r="J115" s="931">
        <v>0</v>
      </c>
      <c r="K115" s="933" t="s">
        <v>294</v>
      </c>
      <c r="L115" s="931">
        <v>998</v>
      </c>
      <c r="M115" s="931">
        <v>1</v>
      </c>
      <c r="N115" s="931" t="s">
        <v>195</v>
      </c>
      <c r="O115" s="931">
        <v>90</v>
      </c>
      <c r="P115" s="947" t="s">
        <v>174</v>
      </c>
      <c r="Q115" s="931" t="s">
        <v>175</v>
      </c>
      <c r="R115" s="948" t="s">
        <v>155</v>
      </c>
      <c r="S115" s="931" t="s">
        <v>168</v>
      </c>
      <c r="T115" s="933"/>
      <c r="U115" s="933"/>
      <c r="V115" s="931"/>
      <c r="W115" s="931"/>
      <c r="X115" s="934"/>
      <c r="Y115" s="931"/>
      <c r="Z115" s="931"/>
      <c r="AA115" s="931"/>
      <c r="AB115" s="931"/>
      <c r="AC115" s="39"/>
      <c r="AD115" s="39">
        <v>3055</v>
      </c>
      <c r="AE115" s="155">
        <f t="shared" si="9"/>
        <v>3.0550000000000002</v>
      </c>
      <c r="AF115" s="935"/>
      <c r="AG115" s="936"/>
      <c r="AH115" s="936"/>
      <c r="AI115" s="936"/>
      <c r="AJ115" s="937"/>
      <c r="AK115" s="938"/>
      <c r="AL115" s="939"/>
      <c r="AM115" s="940"/>
      <c r="AN115" s="922">
        <f t="shared" si="13"/>
        <v>0</v>
      </c>
      <c r="AO115" s="941"/>
      <c r="AP115" s="924" t="str">
        <f t="shared" si="10"/>
        <v>0</v>
      </c>
      <c r="AQ115" s="925" t="str">
        <f t="shared" si="14"/>
        <v>0</v>
      </c>
      <c r="AR115" s="942"/>
      <c r="AS115" s="927">
        <f t="shared" si="11"/>
        <v>0</v>
      </c>
      <c r="AT115" s="928">
        <f t="shared" si="11"/>
        <v>0</v>
      </c>
      <c r="AU115" s="938"/>
      <c r="AV115" s="943"/>
      <c r="AW115" s="944"/>
      <c r="AX115" s="943"/>
      <c r="AY115" s="944"/>
      <c r="AZ115" s="945"/>
      <c r="BA115" s="940"/>
      <c r="BB115" s="944"/>
      <c r="BC115" s="944"/>
      <c r="BD115" s="944"/>
      <c r="BE115" s="944"/>
      <c r="BF115" s="945"/>
    </row>
    <row r="116" spans="2:58" ht="14.65" customHeight="1">
      <c r="B116" s="911">
        <v>114</v>
      </c>
      <c r="C116" s="912" t="s">
        <v>65</v>
      </c>
      <c r="D116" s="913"/>
      <c r="E116" s="931" t="s">
        <v>150</v>
      </c>
      <c r="F116" s="912" t="str">
        <f t="shared" si="12"/>
        <v>6340</v>
      </c>
      <c r="G116" s="931" t="s">
        <v>237</v>
      </c>
      <c r="H116" s="931"/>
      <c r="I116" s="931" t="s">
        <v>295</v>
      </c>
      <c r="J116" s="931">
        <v>0</v>
      </c>
      <c r="K116" s="933" t="s">
        <v>296</v>
      </c>
      <c r="L116" s="931">
        <v>998</v>
      </c>
      <c r="M116" s="931">
        <v>1</v>
      </c>
      <c r="N116" s="931" t="s">
        <v>195</v>
      </c>
      <c r="O116" s="931">
        <v>90</v>
      </c>
      <c r="P116" s="947" t="s">
        <v>174</v>
      </c>
      <c r="Q116" s="931" t="s">
        <v>175</v>
      </c>
      <c r="R116" s="948" t="s">
        <v>155</v>
      </c>
      <c r="S116" s="931" t="s">
        <v>71</v>
      </c>
      <c r="T116" s="933" t="s">
        <v>297</v>
      </c>
      <c r="U116" s="933" t="s">
        <v>298</v>
      </c>
      <c r="V116" s="931"/>
      <c r="W116" s="931">
        <v>30</v>
      </c>
      <c r="X116" s="934"/>
      <c r="Y116" s="931"/>
      <c r="Z116" s="931"/>
      <c r="AA116" s="931"/>
      <c r="AB116" s="931"/>
      <c r="AC116" s="39"/>
      <c r="AD116" s="39">
        <v>5167</v>
      </c>
      <c r="AE116" s="155">
        <f t="shared" si="9"/>
        <v>5.1669999999999998</v>
      </c>
      <c r="AF116" s="935"/>
      <c r="AG116" s="936"/>
      <c r="AH116" s="936"/>
      <c r="AI116" s="936"/>
      <c r="AJ116" s="937"/>
      <c r="AK116" s="938"/>
      <c r="AL116" s="939"/>
      <c r="AM116" s="940"/>
      <c r="AN116" s="922">
        <f t="shared" si="13"/>
        <v>0</v>
      </c>
      <c r="AO116" s="941"/>
      <c r="AP116" s="924" t="str">
        <f t="shared" si="10"/>
        <v>0</v>
      </c>
      <c r="AQ116" s="925" t="str">
        <f t="shared" si="14"/>
        <v>0</v>
      </c>
      <c r="AR116" s="942"/>
      <c r="AS116" s="927">
        <f t="shared" si="11"/>
        <v>0</v>
      </c>
      <c r="AT116" s="928">
        <f t="shared" si="11"/>
        <v>0</v>
      </c>
      <c r="AU116" s="938"/>
      <c r="AV116" s="943"/>
      <c r="AW116" s="944"/>
      <c r="AX116" s="943"/>
      <c r="AY116" s="944"/>
      <c r="AZ116" s="945"/>
      <c r="BA116" s="940"/>
      <c r="BB116" s="944"/>
      <c r="BC116" s="944"/>
      <c r="BD116" s="944"/>
      <c r="BE116" s="944"/>
      <c r="BF116" s="945"/>
    </row>
    <row r="117" spans="2:58" ht="14.65" customHeight="1">
      <c r="B117" s="911">
        <v>115</v>
      </c>
      <c r="C117" s="931" t="s">
        <v>65</v>
      </c>
      <c r="D117" s="913"/>
      <c r="E117" s="931" t="s">
        <v>150</v>
      </c>
      <c r="F117" s="912" t="str">
        <f t="shared" si="12"/>
        <v>6340</v>
      </c>
      <c r="G117" s="931" t="s">
        <v>237</v>
      </c>
      <c r="H117" s="931"/>
      <c r="I117" s="931" t="s">
        <v>295</v>
      </c>
      <c r="J117" s="931">
        <v>0</v>
      </c>
      <c r="K117" s="933" t="s">
        <v>296</v>
      </c>
      <c r="L117" s="931">
        <v>998</v>
      </c>
      <c r="M117" s="931">
        <v>2</v>
      </c>
      <c r="N117" s="931" t="s">
        <v>195</v>
      </c>
      <c r="O117" s="931">
        <v>90</v>
      </c>
      <c r="P117" s="947" t="s">
        <v>174</v>
      </c>
      <c r="Q117" s="931" t="s">
        <v>175</v>
      </c>
      <c r="R117" s="948" t="s">
        <v>155</v>
      </c>
      <c r="S117" s="931" t="s">
        <v>71</v>
      </c>
      <c r="T117" s="933"/>
      <c r="U117" s="933"/>
      <c r="V117" s="931"/>
      <c r="W117" s="931"/>
      <c r="X117" s="934"/>
      <c r="Y117" s="931"/>
      <c r="Z117" s="931"/>
      <c r="AA117" s="931"/>
      <c r="AB117" s="931"/>
      <c r="AC117" s="39"/>
      <c r="AD117" s="39">
        <v>14375</v>
      </c>
      <c r="AE117" s="155">
        <f t="shared" si="9"/>
        <v>14.375</v>
      </c>
      <c r="AF117" s="935"/>
      <c r="AG117" s="936"/>
      <c r="AH117" s="936"/>
      <c r="AI117" s="936"/>
      <c r="AJ117" s="937"/>
      <c r="AK117" s="938"/>
      <c r="AL117" s="939"/>
      <c r="AM117" s="940"/>
      <c r="AN117" s="922">
        <f t="shared" si="13"/>
        <v>0</v>
      </c>
      <c r="AO117" s="941"/>
      <c r="AP117" s="924" t="str">
        <f t="shared" si="10"/>
        <v>0</v>
      </c>
      <c r="AQ117" s="925" t="str">
        <f t="shared" si="14"/>
        <v>0</v>
      </c>
      <c r="AR117" s="942"/>
      <c r="AS117" s="927">
        <f t="shared" si="11"/>
        <v>0</v>
      </c>
      <c r="AT117" s="928">
        <f t="shared" si="11"/>
        <v>0</v>
      </c>
      <c r="AU117" s="938"/>
      <c r="AV117" s="943"/>
      <c r="AW117" s="944"/>
      <c r="AX117" s="943"/>
      <c r="AY117" s="944"/>
      <c r="AZ117" s="945"/>
      <c r="BA117" s="940"/>
      <c r="BB117" s="944"/>
      <c r="BC117" s="944"/>
      <c r="BD117" s="944"/>
      <c r="BE117" s="944"/>
      <c r="BF117" s="945"/>
    </row>
    <row r="118" spans="2:58" ht="14.65" customHeight="1">
      <c r="B118" s="911">
        <v>116</v>
      </c>
      <c r="C118" s="931" t="s">
        <v>65</v>
      </c>
      <c r="D118" s="913"/>
      <c r="E118" s="931" t="s">
        <v>150</v>
      </c>
      <c r="F118" s="912" t="str">
        <f t="shared" si="12"/>
        <v>6340</v>
      </c>
      <c r="G118" s="931" t="s">
        <v>237</v>
      </c>
      <c r="H118" s="931"/>
      <c r="I118" s="931" t="s">
        <v>295</v>
      </c>
      <c r="J118" s="931">
        <v>0</v>
      </c>
      <c r="K118" s="933" t="s">
        <v>296</v>
      </c>
      <c r="L118" s="931">
        <v>998</v>
      </c>
      <c r="M118" s="931">
        <v>3</v>
      </c>
      <c r="N118" s="931" t="s">
        <v>195</v>
      </c>
      <c r="O118" s="931">
        <v>90</v>
      </c>
      <c r="P118" s="947" t="s">
        <v>174</v>
      </c>
      <c r="Q118" s="931" t="s">
        <v>175</v>
      </c>
      <c r="R118" s="948" t="s">
        <v>155</v>
      </c>
      <c r="S118" s="931" t="s">
        <v>71</v>
      </c>
      <c r="T118" s="933"/>
      <c r="U118" s="933"/>
      <c r="V118" s="931"/>
      <c r="W118" s="931"/>
      <c r="X118" s="934"/>
      <c r="Y118" s="931"/>
      <c r="Z118" s="931"/>
      <c r="AA118" s="931"/>
      <c r="AB118" s="931"/>
      <c r="AC118" s="39"/>
      <c r="AD118" s="39">
        <v>13552</v>
      </c>
      <c r="AE118" s="155">
        <f t="shared" si="9"/>
        <v>13.552</v>
      </c>
      <c r="AF118" s="935"/>
      <c r="AG118" s="936"/>
      <c r="AH118" s="936"/>
      <c r="AI118" s="936"/>
      <c r="AJ118" s="937"/>
      <c r="AK118" s="938"/>
      <c r="AL118" s="939"/>
      <c r="AM118" s="940"/>
      <c r="AN118" s="922">
        <f t="shared" si="13"/>
        <v>0</v>
      </c>
      <c r="AO118" s="941"/>
      <c r="AP118" s="924" t="str">
        <f t="shared" si="10"/>
        <v>0</v>
      </c>
      <c r="AQ118" s="925" t="str">
        <f t="shared" si="14"/>
        <v>0</v>
      </c>
      <c r="AR118" s="942"/>
      <c r="AS118" s="927">
        <f t="shared" si="11"/>
        <v>0</v>
      </c>
      <c r="AT118" s="928">
        <f t="shared" si="11"/>
        <v>0</v>
      </c>
      <c r="AU118" s="938"/>
      <c r="AV118" s="943"/>
      <c r="AW118" s="944"/>
      <c r="AX118" s="943"/>
      <c r="AY118" s="944"/>
      <c r="AZ118" s="945"/>
      <c r="BA118" s="940"/>
      <c r="BB118" s="944"/>
      <c r="BC118" s="944"/>
      <c r="BD118" s="944"/>
      <c r="BE118" s="944"/>
      <c r="BF118" s="945"/>
    </row>
    <row r="119" spans="2:58" ht="14.65" customHeight="1">
      <c r="B119" s="911">
        <v>117</v>
      </c>
      <c r="C119" s="912" t="s">
        <v>65</v>
      </c>
      <c r="D119" s="913"/>
      <c r="E119" s="931" t="s">
        <v>150</v>
      </c>
      <c r="F119" s="912" t="str">
        <f t="shared" si="12"/>
        <v>6340</v>
      </c>
      <c r="G119" s="931" t="s">
        <v>237</v>
      </c>
      <c r="H119" s="931"/>
      <c r="I119" s="931"/>
      <c r="J119" s="931"/>
      <c r="K119" s="933" t="s">
        <v>299</v>
      </c>
      <c r="L119" s="931">
        <v>999</v>
      </c>
      <c r="M119" s="931"/>
      <c r="N119" s="931" t="s">
        <v>114</v>
      </c>
      <c r="O119" s="931">
        <v>315</v>
      </c>
      <c r="P119" s="947" t="s">
        <v>179</v>
      </c>
      <c r="Q119" s="931" t="s">
        <v>180</v>
      </c>
      <c r="R119" s="948" t="s">
        <v>155</v>
      </c>
      <c r="S119" s="931" t="s">
        <v>71</v>
      </c>
      <c r="T119" s="933" t="s">
        <v>287</v>
      </c>
      <c r="U119" s="933" t="s">
        <v>300</v>
      </c>
      <c r="V119" s="931"/>
      <c r="W119" s="931">
        <v>170</v>
      </c>
      <c r="X119" s="934"/>
      <c r="Y119" s="931"/>
      <c r="Z119" s="931"/>
      <c r="AA119" s="931"/>
      <c r="AB119" s="931"/>
      <c r="AC119" s="39"/>
      <c r="AD119" s="39"/>
      <c r="AE119" s="155">
        <f t="shared" si="9"/>
        <v>0</v>
      </c>
      <c r="AF119" s="935"/>
      <c r="AG119" s="936"/>
      <c r="AH119" s="936"/>
      <c r="AI119" s="936"/>
      <c r="AJ119" s="937"/>
      <c r="AK119" s="938"/>
      <c r="AL119" s="939"/>
      <c r="AM119" s="940"/>
      <c r="AN119" s="922">
        <f t="shared" si="13"/>
        <v>0</v>
      </c>
      <c r="AO119" s="941"/>
      <c r="AP119" s="924" t="str">
        <f t="shared" si="10"/>
        <v>0</v>
      </c>
      <c r="AQ119" s="925" t="str">
        <f t="shared" si="14"/>
        <v>0</v>
      </c>
      <c r="AR119" s="942"/>
      <c r="AS119" s="927">
        <f t="shared" si="11"/>
        <v>0</v>
      </c>
      <c r="AT119" s="928">
        <f t="shared" si="11"/>
        <v>0</v>
      </c>
      <c r="AU119" s="938"/>
      <c r="AV119" s="943"/>
      <c r="AW119" s="944"/>
      <c r="AX119" s="943"/>
      <c r="AY119" s="944"/>
      <c r="AZ119" s="945"/>
      <c r="BA119" s="940"/>
      <c r="BB119" s="944"/>
      <c r="BC119" s="944"/>
      <c r="BD119" s="944"/>
      <c r="BE119" s="944"/>
      <c r="BF119" s="945"/>
    </row>
    <row r="120" spans="2:58" ht="16.149999999999999" customHeight="1">
      <c r="B120" s="911">
        <v>118</v>
      </c>
      <c r="C120" s="931" t="s">
        <v>65</v>
      </c>
      <c r="D120" s="913"/>
      <c r="E120" s="931" t="s">
        <v>150</v>
      </c>
      <c r="F120" s="912" t="str">
        <f t="shared" si="12"/>
        <v>6340</v>
      </c>
      <c r="G120" s="931" t="s">
        <v>237</v>
      </c>
      <c r="H120" s="931"/>
      <c r="I120" s="931" t="s">
        <v>301</v>
      </c>
      <c r="J120" s="931">
        <v>0</v>
      </c>
      <c r="K120" s="933" t="s">
        <v>302</v>
      </c>
      <c r="L120" s="931">
        <v>1000</v>
      </c>
      <c r="M120" s="931">
        <v>1</v>
      </c>
      <c r="N120" s="931" t="s">
        <v>114</v>
      </c>
      <c r="O120" s="931">
        <v>315</v>
      </c>
      <c r="P120" s="947" t="s">
        <v>174</v>
      </c>
      <c r="Q120" s="931" t="s">
        <v>175</v>
      </c>
      <c r="R120" s="948" t="s">
        <v>155</v>
      </c>
      <c r="S120" s="931" t="s">
        <v>168</v>
      </c>
      <c r="T120" s="933" t="s">
        <v>290</v>
      </c>
      <c r="U120" s="933" t="s">
        <v>303</v>
      </c>
      <c r="V120" s="931"/>
      <c r="W120" s="931">
        <v>170</v>
      </c>
      <c r="X120" s="934"/>
      <c r="Y120" s="931"/>
      <c r="Z120" s="931"/>
      <c r="AA120" s="931"/>
      <c r="AB120" s="931"/>
      <c r="AC120" s="39"/>
      <c r="AD120" s="39">
        <v>17569</v>
      </c>
      <c r="AE120" s="155">
        <f t="shared" si="9"/>
        <v>17.568999999999999</v>
      </c>
      <c r="AF120" s="935"/>
      <c r="AG120" s="936"/>
      <c r="AH120" s="936"/>
      <c r="AI120" s="936"/>
      <c r="AJ120" s="937"/>
      <c r="AK120" s="938"/>
      <c r="AL120" s="939"/>
      <c r="AM120" s="940"/>
      <c r="AN120" s="922">
        <f t="shared" si="13"/>
        <v>0</v>
      </c>
      <c r="AO120" s="941"/>
      <c r="AP120" s="924" t="str">
        <f t="shared" si="10"/>
        <v>0</v>
      </c>
      <c r="AQ120" s="925" t="str">
        <f t="shared" si="14"/>
        <v>0</v>
      </c>
      <c r="AR120" s="942"/>
      <c r="AS120" s="927">
        <f t="shared" si="11"/>
        <v>0</v>
      </c>
      <c r="AT120" s="928">
        <f t="shared" si="11"/>
        <v>0</v>
      </c>
      <c r="AU120" s="938"/>
      <c r="AV120" s="943"/>
      <c r="AW120" s="944"/>
      <c r="AX120" s="943"/>
      <c r="AY120" s="944"/>
      <c r="AZ120" s="945"/>
      <c r="BA120" s="940"/>
      <c r="BB120" s="944"/>
      <c r="BC120" s="944"/>
      <c r="BD120" s="944"/>
      <c r="BE120" s="944"/>
      <c r="BF120" s="945"/>
    </row>
    <row r="121" spans="2:58" ht="16.149999999999999" customHeight="1">
      <c r="B121" s="911">
        <v>119</v>
      </c>
      <c r="C121" s="931" t="s">
        <v>65</v>
      </c>
      <c r="D121" s="913"/>
      <c r="E121" s="931" t="s">
        <v>150</v>
      </c>
      <c r="F121" s="912" t="str">
        <f t="shared" si="12"/>
        <v>6340</v>
      </c>
      <c r="G121" s="931" t="s">
        <v>237</v>
      </c>
      <c r="H121" s="931"/>
      <c r="I121" s="931" t="s">
        <v>301</v>
      </c>
      <c r="J121" s="931">
        <v>0</v>
      </c>
      <c r="K121" s="933" t="s">
        <v>302</v>
      </c>
      <c r="L121" s="931">
        <v>1000</v>
      </c>
      <c r="M121" s="931">
        <v>2</v>
      </c>
      <c r="N121" s="931" t="s">
        <v>114</v>
      </c>
      <c r="O121" s="931">
        <v>315</v>
      </c>
      <c r="P121" s="947" t="s">
        <v>174</v>
      </c>
      <c r="Q121" s="931" t="s">
        <v>175</v>
      </c>
      <c r="R121" s="948" t="s">
        <v>155</v>
      </c>
      <c r="S121" s="931" t="s">
        <v>168</v>
      </c>
      <c r="T121" s="933"/>
      <c r="U121" s="933"/>
      <c r="V121" s="931"/>
      <c r="W121" s="931"/>
      <c r="X121" s="934"/>
      <c r="Y121" s="931"/>
      <c r="Z121" s="931"/>
      <c r="AA121" s="931"/>
      <c r="AB121" s="931"/>
      <c r="AC121" s="39"/>
      <c r="AD121" s="39">
        <v>47406</v>
      </c>
      <c r="AE121" s="155">
        <f t="shared" si="9"/>
        <v>47.405999999999999</v>
      </c>
      <c r="AF121" s="935"/>
      <c r="AG121" s="936"/>
      <c r="AH121" s="936"/>
      <c r="AI121" s="936"/>
      <c r="AJ121" s="937"/>
      <c r="AK121" s="938"/>
      <c r="AL121" s="939"/>
      <c r="AM121" s="940"/>
      <c r="AN121" s="922">
        <f t="shared" si="13"/>
        <v>0</v>
      </c>
      <c r="AO121" s="941"/>
      <c r="AP121" s="924" t="str">
        <f t="shared" si="10"/>
        <v>0</v>
      </c>
      <c r="AQ121" s="925" t="str">
        <f t="shared" si="14"/>
        <v>0</v>
      </c>
      <c r="AR121" s="942"/>
      <c r="AS121" s="927">
        <f t="shared" si="11"/>
        <v>0</v>
      </c>
      <c r="AT121" s="928">
        <f t="shared" si="11"/>
        <v>0</v>
      </c>
      <c r="AU121" s="938"/>
      <c r="AV121" s="943"/>
      <c r="AW121" s="944"/>
      <c r="AX121" s="943"/>
      <c r="AY121" s="944"/>
      <c r="AZ121" s="945"/>
      <c r="BA121" s="940"/>
      <c r="BB121" s="944"/>
      <c r="BC121" s="944"/>
      <c r="BD121" s="944"/>
      <c r="BE121" s="944"/>
      <c r="BF121" s="945"/>
    </row>
    <row r="122" spans="2:58" ht="16.149999999999999" customHeight="1">
      <c r="B122" s="911">
        <v>120</v>
      </c>
      <c r="C122" s="912" t="s">
        <v>65</v>
      </c>
      <c r="D122" s="913"/>
      <c r="E122" s="931" t="s">
        <v>150</v>
      </c>
      <c r="F122" s="912" t="str">
        <f t="shared" si="12"/>
        <v>6340</v>
      </c>
      <c r="G122" s="931" t="s">
        <v>237</v>
      </c>
      <c r="H122" s="931"/>
      <c r="I122" s="931" t="s">
        <v>301</v>
      </c>
      <c r="J122" s="931">
        <v>0</v>
      </c>
      <c r="K122" s="933" t="s">
        <v>302</v>
      </c>
      <c r="L122" s="931">
        <v>1000</v>
      </c>
      <c r="M122" s="931">
        <v>3</v>
      </c>
      <c r="N122" s="931" t="s">
        <v>114</v>
      </c>
      <c r="O122" s="931">
        <v>315</v>
      </c>
      <c r="P122" s="947" t="s">
        <v>174</v>
      </c>
      <c r="Q122" s="931" t="s">
        <v>175</v>
      </c>
      <c r="R122" s="948" t="s">
        <v>155</v>
      </c>
      <c r="S122" s="931" t="s">
        <v>168</v>
      </c>
      <c r="T122" s="933"/>
      <c r="U122" s="933"/>
      <c r="V122" s="931"/>
      <c r="W122" s="931"/>
      <c r="X122" s="934"/>
      <c r="Y122" s="931"/>
      <c r="Z122" s="931"/>
      <c r="AA122" s="931"/>
      <c r="AB122" s="931"/>
      <c r="AC122" s="39"/>
      <c r="AD122" s="39">
        <v>10859</v>
      </c>
      <c r="AE122" s="155">
        <f t="shared" si="9"/>
        <v>10.859</v>
      </c>
      <c r="AF122" s="935"/>
      <c r="AG122" s="936"/>
      <c r="AH122" s="936"/>
      <c r="AI122" s="936"/>
      <c r="AJ122" s="937"/>
      <c r="AK122" s="938"/>
      <c r="AL122" s="939"/>
      <c r="AM122" s="940"/>
      <c r="AN122" s="922">
        <f t="shared" si="13"/>
        <v>0</v>
      </c>
      <c r="AO122" s="941"/>
      <c r="AP122" s="924" t="str">
        <f t="shared" si="10"/>
        <v>0</v>
      </c>
      <c r="AQ122" s="925" t="str">
        <f t="shared" si="14"/>
        <v>0</v>
      </c>
      <c r="AR122" s="942"/>
      <c r="AS122" s="927">
        <f t="shared" si="11"/>
        <v>0</v>
      </c>
      <c r="AT122" s="928">
        <f t="shared" si="11"/>
        <v>0</v>
      </c>
      <c r="AU122" s="938"/>
      <c r="AV122" s="943"/>
      <c r="AW122" s="944"/>
      <c r="AX122" s="943"/>
      <c r="AY122" s="944"/>
      <c r="AZ122" s="945"/>
      <c r="BA122" s="940"/>
      <c r="BB122" s="944"/>
      <c r="BC122" s="944"/>
      <c r="BD122" s="944"/>
      <c r="BE122" s="944"/>
      <c r="BF122" s="945"/>
    </row>
    <row r="123" spans="2:58" ht="14.65" customHeight="1">
      <c r="B123" s="911">
        <v>121</v>
      </c>
      <c r="C123" s="931" t="s">
        <v>65</v>
      </c>
      <c r="D123" s="913"/>
      <c r="E123" s="931" t="s">
        <v>150</v>
      </c>
      <c r="F123" s="912" t="str">
        <f t="shared" si="12"/>
        <v>6340</v>
      </c>
      <c r="G123" s="931" t="s">
        <v>237</v>
      </c>
      <c r="H123" s="931"/>
      <c r="I123" s="931"/>
      <c r="J123" s="931"/>
      <c r="K123" s="933" t="s">
        <v>304</v>
      </c>
      <c r="L123" s="931">
        <v>1001</v>
      </c>
      <c r="M123" s="931"/>
      <c r="N123" s="931" t="s">
        <v>114</v>
      </c>
      <c r="O123" s="931">
        <v>315</v>
      </c>
      <c r="P123" s="947" t="s">
        <v>179</v>
      </c>
      <c r="Q123" s="931" t="s">
        <v>180</v>
      </c>
      <c r="R123" s="948" t="s">
        <v>155</v>
      </c>
      <c r="S123" s="931" t="s">
        <v>71</v>
      </c>
      <c r="T123" s="933" t="s">
        <v>300</v>
      </c>
      <c r="U123" s="933" t="s">
        <v>305</v>
      </c>
      <c r="V123" s="931"/>
      <c r="W123" s="931">
        <v>170</v>
      </c>
      <c r="X123" s="934"/>
      <c r="Y123" s="931"/>
      <c r="Z123" s="931"/>
      <c r="AA123" s="931"/>
      <c r="AB123" s="931"/>
      <c r="AC123" s="39"/>
      <c r="AD123" s="39"/>
      <c r="AE123" s="155">
        <f t="shared" si="9"/>
        <v>0</v>
      </c>
      <c r="AF123" s="935"/>
      <c r="AG123" s="936"/>
      <c r="AH123" s="936"/>
      <c r="AI123" s="936"/>
      <c r="AJ123" s="937"/>
      <c r="AK123" s="938"/>
      <c r="AL123" s="939"/>
      <c r="AM123" s="940"/>
      <c r="AN123" s="922">
        <f t="shared" si="13"/>
        <v>0</v>
      </c>
      <c r="AO123" s="941"/>
      <c r="AP123" s="924" t="str">
        <f t="shared" si="10"/>
        <v>0</v>
      </c>
      <c r="AQ123" s="925" t="str">
        <f t="shared" si="14"/>
        <v>0</v>
      </c>
      <c r="AR123" s="942"/>
      <c r="AS123" s="927">
        <f t="shared" si="11"/>
        <v>0</v>
      </c>
      <c r="AT123" s="928">
        <f t="shared" si="11"/>
        <v>0</v>
      </c>
      <c r="AU123" s="938"/>
      <c r="AV123" s="943"/>
      <c r="AW123" s="944"/>
      <c r="AX123" s="943"/>
      <c r="AY123" s="944"/>
      <c r="AZ123" s="945"/>
      <c r="BA123" s="940"/>
      <c r="BB123" s="944"/>
      <c r="BC123" s="944"/>
      <c r="BD123" s="944"/>
      <c r="BE123" s="944"/>
      <c r="BF123" s="945"/>
    </row>
    <row r="124" spans="2:58" ht="14.65" customHeight="1">
      <c r="B124" s="911">
        <v>122</v>
      </c>
      <c r="C124" s="931" t="s">
        <v>65</v>
      </c>
      <c r="D124" s="913"/>
      <c r="E124" s="931" t="s">
        <v>150</v>
      </c>
      <c r="F124" s="912" t="str">
        <f t="shared" si="12"/>
        <v>6340</v>
      </c>
      <c r="G124" s="931" t="s">
        <v>189</v>
      </c>
      <c r="H124" s="931"/>
      <c r="I124" s="931"/>
      <c r="J124" s="931"/>
      <c r="K124" s="933" t="s">
        <v>306</v>
      </c>
      <c r="L124" s="931">
        <v>1002</v>
      </c>
      <c r="M124" s="931"/>
      <c r="N124" s="931" t="s">
        <v>307</v>
      </c>
      <c r="O124" s="931">
        <v>63</v>
      </c>
      <c r="P124" s="947" t="s">
        <v>174</v>
      </c>
      <c r="Q124" s="931" t="s">
        <v>308</v>
      </c>
      <c r="R124" s="948" t="s">
        <v>155</v>
      </c>
      <c r="S124" s="931" t="s">
        <v>71</v>
      </c>
      <c r="T124" s="933" t="s">
        <v>309</v>
      </c>
      <c r="U124" s="933" t="s">
        <v>310</v>
      </c>
      <c r="V124" s="931"/>
      <c r="W124" s="931">
        <v>30</v>
      </c>
      <c r="X124" s="934"/>
      <c r="Y124" s="931"/>
      <c r="Z124" s="931"/>
      <c r="AA124" s="931"/>
      <c r="AB124" s="931"/>
      <c r="AC124" s="39"/>
      <c r="AD124" s="39"/>
      <c r="AE124" s="155">
        <f t="shared" si="9"/>
        <v>0</v>
      </c>
      <c r="AF124" s="935"/>
      <c r="AG124" s="936"/>
      <c r="AH124" s="936"/>
      <c r="AI124" s="936"/>
      <c r="AJ124" s="937"/>
      <c r="AK124" s="938"/>
      <c r="AL124" s="939"/>
      <c r="AM124" s="940"/>
      <c r="AN124" s="922">
        <f t="shared" si="13"/>
        <v>0</v>
      </c>
      <c r="AO124" s="941"/>
      <c r="AP124" s="924" t="str">
        <f t="shared" si="10"/>
        <v>0</v>
      </c>
      <c r="AQ124" s="925" t="str">
        <f t="shared" si="14"/>
        <v>0</v>
      </c>
      <c r="AR124" s="942"/>
      <c r="AS124" s="927">
        <f t="shared" si="11"/>
        <v>0</v>
      </c>
      <c r="AT124" s="928">
        <f t="shared" si="11"/>
        <v>0</v>
      </c>
      <c r="AU124" s="938"/>
      <c r="AV124" s="943"/>
      <c r="AW124" s="944"/>
      <c r="AX124" s="943"/>
      <c r="AY124" s="944"/>
      <c r="AZ124" s="945"/>
      <c r="BA124" s="940"/>
      <c r="BB124" s="944"/>
      <c r="BC124" s="944"/>
      <c r="BD124" s="944"/>
      <c r="BE124" s="944"/>
      <c r="BF124" s="945"/>
    </row>
    <row r="125" spans="2:58" ht="14.65" customHeight="1">
      <c r="B125" s="911">
        <v>123</v>
      </c>
      <c r="C125" s="912" t="s">
        <v>65</v>
      </c>
      <c r="D125" s="913"/>
      <c r="E125" s="931" t="s">
        <v>150</v>
      </c>
      <c r="F125" s="912" t="str">
        <f t="shared" si="12"/>
        <v>6340</v>
      </c>
      <c r="G125" s="931" t="s">
        <v>189</v>
      </c>
      <c r="H125" s="931"/>
      <c r="I125" s="931"/>
      <c r="J125" s="931"/>
      <c r="K125" s="933" t="s">
        <v>311</v>
      </c>
      <c r="L125" s="931">
        <v>1003</v>
      </c>
      <c r="M125" s="931"/>
      <c r="N125" s="931" t="s">
        <v>307</v>
      </c>
      <c r="O125" s="931">
        <v>63</v>
      </c>
      <c r="P125" s="947" t="s">
        <v>174</v>
      </c>
      <c r="Q125" s="931" t="s">
        <v>308</v>
      </c>
      <c r="R125" s="948" t="s">
        <v>155</v>
      </c>
      <c r="S125" s="931" t="s">
        <v>71</v>
      </c>
      <c r="T125" s="933" t="s">
        <v>309</v>
      </c>
      <c r="U125" s="933" t="s">
        <v>310</v>
      </c>
      <c r="V125" s="931"/>
      <c r="W125" s="931">
        <v>30</v>
      </c>
      <c r="X125" s="934"/>
      <c r="Y125" s="931"/>
      <c r="Z125" s="931"/>
      <c r="AA125" s="931"/>
      <c r="AB125" s="931"/>
      <c r="AC125" s="39"/>
      <c r="AD125" s="39"/>
      <c r="AE125" s="155">
        <f t="shared" si="9"/>
        <v>0</v>
      </c>
      <c r="AF125" s="935"/>
      <c r="AG125" s="936"/>
      <c r="AH125" s="936"/>
      <c r="AI125" s="936"/>
      <c r="AJ125" s="937"/>
      <c r="AK125" s="938"/>
      <c r="AL125" s="939"/>
      <c r="AM125" s="940"/>
      <c r="AN125" s="922">
        <f t="shared" si="13"/>
        <v>0</v>
      </c>
      <c r="AO125" s="941"/>
      <c r="AP125" s="924" t="str">
        <f t="shared" si="10"/>
        <v>0</v>
      </c>
      <c r="AQ125" s="925" t="str">
        <f t="shared" si="14"/>
        <v>0</v>
      </c>
      <c r="AR125" s="942"/>
      <c r="AS125" s="927">
        <f t="shared" si="11"/>
        <v>0</v>
      </c>
      <c r="AT125" s="928">
        <f t="shared" si="11"/>
        <v>0</v>
      </c>
      <c r="AU125" s="938"/>
      <c r="AV125" s="943"/>
      <c r="AW125" s="944"/>
      <c r="AX125" s="943"/>
      <c r="AY125" s="944"/>
      <c r="AZ125" s="945"/>
      <c r="BA125" s="940"/>
      <c r="BB125" s="944"/>
      <c r="BC125" s="944"/>
      <c r="BD125" s="944"/>
      <c r="BE125" s="944"/>
      <c r="BF125" s="945"/>
    </row>
    <row r="126" spans="2:58" ht="14.65" customHeight="1">
      <c r="B126" s="911">
        <v>124</v>
      </c>
      <c r="C126" s="931" t="s">
        <v>65</v>
      </c>
      <c r="D126" s="913"/>
      <c r="E126" s="931" t="s">
        <v>150</v>
      </c>
      <c r="F126" s="912" t="str">
        <f t="shared" si="12"/>
        <v>6340</v>
      </c>
      <c r="G126" s="931" t="s">
        <v>237</v>
      </c>
      <c r="H126" s="931"/>
      <c r="I126" s="931"/>
      <c r="J126" s="931"/>
      <c r="K126" s="933" t="s">
        <v>312</v>
      </c>
      <c r="L126" s="931">
        <v>1004</v>
      </c>
      <c r="M126" s="931"/>
      <c r="N126" s="931" t="s">
        <v>195</v>
      </c>
      <c r="O126" s="931">
        <v>90</v>
      </c>
      <c r="P126" s="947" t="s">
        <v>179</v>
      </c>
      <c r="Q126" s="931" t="s">
        <v>180</v>
      </c>
      <c r="R126" s="948" t="s">
        <v>155</v>
      </c>
      <c r="S126" s="931" t="s">
        <v>71</v>
      </c>
      <c r="T126" s="933" t="s">
        <v>260</v>
      </c>
      <c r="U126" s="933" t="s">
        <v>313</v>
      </c>
      <c r="V126" s="931"/>
      <c r="W126" s="931">
        <v>170</v>
      </c>
      <c r="X126" s="934"/>
      <c r="Y126" s="931"/>
      <c r="Z126" s="931"/>
      <c r="AA126" s="931"/>
      <c r="AB126" s="931"/>
      <c r="AC126" s="39"/>
      <c r="AD126" s="39"/>
      <c r="AE126" s="155">
        <f t="shared" si="9"/>
        <v>0</v>
      </c>
      <c r="AF126" s="935"/>
      <c r="AG126" s="936"/>
      <c r="AH126" s="936"/>
      <c r="AI126" s="936"/>
      <c r="AJ126" s="937"/>
      <c r="AK126" s="938"/>
      <c r="AL126" s="939"/>
      <c r="AM126" s="940"/>
      <c r="AN126" s="922">
        <f t="shared" si="13"/>
        <v>0</v>
      </c>
      <c r="AO126" s="941"/>
      <c r="AP126" s="924" t="str">
        <f t="shared" si="10"/>
        <v>0</v>
      </c>
      <c r="AQ126" s="925" t="str">
        <f t="shared" si="14"/>
        <v>0</v>
      </c>
      <c r="AR126" s="942"/>
      <c r="AS126" s="927">
        <f t="shared" si="11"/>
        <v>0</v>
      </c>
      <c r="AT126" s="928">
        <f t="shared" si="11"/>
        <v>0</v>
      </c>
      <c r="AU126" s="938"/>
      <c r="AV126" s="943"/>
      <c r="AW126" s="944"/>
      <c r="AX126" s="943"/>
      <c r="AY126" s="944"/>
      <c r="AZ126" s="945"/>
      <c r="BA126" s="940"/>
      <c r="BB126" s="944"/>
      <c r="BC126" s="944"/>
      <c r="BD126" s="944"/>
      <c r="BE126" s="944"/>
      <c r="BF126" s="945"/>
    </row>
    <row r="127" spans="2:58" ht="14.65" customHeight="1">
      <c r="B127" s="911">
        <v>125</v>
      </c>
      <c r="C127" s="931" t="s">
        <v>65</v>
      </c>
      <c r="D127" s="913"/>
      <c r="E127" s="931" t="s">
        <v>150</v>
      </c>
      <c r="F127" s="912" t="str">
        <f t="shared" si="12"/>
        <v>6340</v>
      </c>
      <c r="G127" s="931"/>
      <c r="H127" s="931"/>
      <c r="I127" s="931" t="s">
        <v>314</v>
      </c>
      <c r="J127" s="931">
        <v>0</v>
      </c>
      <c r="K127" s="933" t="s">
        <v>315</v>
      </c>
      <c r="L127" s="931">
        <v>1006</v>
      </c>
      <c r="M127" s="931">
        <v>1</v>
      </c>
      <c r="N127" s="931" t="s">
        <v>195</v>
      </c>
      <c r="O127" s="931">
        <v>90</v>
      </c>
      <c r="P127" s="947" t="s">
        <v>174</v>
      </c>
      <c r="Q127" s="931" t="s">
        <v>175</v>
      </c>
      <c r="R127" s="948" t="s">
        <v>155</v>
      </c>
      <c r="S127" s="931" t="s">
        <v>168</v>
      </c>
      <c r="T127" s="933"/>
      <c r="U127" s="933"/>
      <c r="V127" s="931"/>
      <c r="W127" s="931"/>
      <c r="X127" s="934"/>
      <c r="Y127" s="931"/>
      <c r="Z127" s="931"/>
      <c r="AA127" s="931"/>
      <c r="AB127" s="931"/>
      <c r="AC127" s="39"/>
      <c r="AD127" s="39">
        <v>3055</v>
      </c>
      <c r="AE127" s="155">
        <f t="shared" si="9"/>
        <v>3.0550000000000002</v>
      </c>
      <c r="AF127" s="935"/>
      <c r="AG127" s="936"/>
      <c r="AH127" s="936"/>
      <c r="AI127" s="936"/>
      <c r="AJ127" s="937"/>
      <c r="AK127" s="938"/>
      <c r="AL127" s="939"/>
      <c r="AM127" s="940"/>
      <c r="AN127" s="922">
        <f t="shared" si="13"/>
        <v>0</v>
      </c>
      <c r="AO127" s="941"/>
      <c r="AP127" s="924" t="str">
        <f t="shared" si="10"/>
        <v>0</v>
      </c>
      <c r="AQ127" s="925" t="str">
        <f t="shared" si="14"/>
        <v>0</v>
      </c>
      <c r="AR127" s="942"/>
      <c r="AS127" s="927">
        <f t="shared" si="11"/>
        <v>0</v>
      </c>
      <c r="AT127" s="928">
        <f t="shared" si="11"/>
        <v>0</v>
      </c>
      <c r="AU127" s="938"/>
      <c r="AV127" s="943"/>
      <c r="AW127" s="944"/>
      <c r="AX127" s="943"/>
      <c r="AY127" s="944"/>
      <c r="AZ127" s="945"/>
      <c r="BA127" s="940"/>
      <c r="BB127" s="944"/>
      <c r="BC127" s="944"/>
      <c r="BD127" s="944"/>
      <c r="BE127" s="944"/>
      <c r="BF127" s="945"/>
    </row>
    <row r="128" spans="2:58" ht="14.65" customHeight="1">
      <c r="B128" s="911">
        <v>126</v>
      </c>
      <c r="C128" s="912" t="s">
        <v>65</v>
      </c>
      <c r="D128" s="913"/>
      <c r="E128" s="931" t="s">
        <v>150</v>
      </c>
      <c r="F128" s="912" t="str">
        <f t="shared" si="12"/>
        <v>6340</v>
      </c>
      <c r="G128" s="931" t="s">
        <v>237</v>
      </c>
      <c r="H128" s="931"/>
      <c r="I128" s="931" t="s">
        <v>316</v>
      </c>
      <c r="J128" s="931">
        <v>0</v>
      </c>
      <c r="K128" s="933" t="s">
        <v>317</v>
      </c>
      <c r="L128" s="931">
        <v>1006</v>
      </c>
      <c r="M128" s="931">
        <v>1</v>
      </c>
      <c r="N128" s="931" t="s">
        <v>195</v>
      </c>
      <c r="O128" s="931">
        <v>90</v>
      </c>
      <c r="P128" s="947" t="s">
        <v>174</v>
      </c>
      <c r="Q128" s="931" t="s">
        <v>175</v>
      </c>
      <c r="R128" s="948" t="s">
        <v>155</v>
      </c>
      <c r="S128" s="931" t="s">
        <v>71</v>
      </c>
      <c r="T128" s="933" t="s">
        <v>318</v>
      </c>
      <c r="U128" s="933" t="s">
        <v>319</v>
      </c>
      <c r="V128" s="931"/>
      <c r="W128" s="931">
        <v>30</v>
      </c>
      <c r="X128" s="934"/>
      <c r="Y128" s="931"/>
      <c r="Z128" s="931"/>
      <c r="AA128" s="931"/>
      <c r="AB128" s="931"/>
      <c r="AC128" s="39"/>
      <c r="AD128" s="39">
        <v>6845</v>
      </c>
      <c r="AE128" s="155">
        <f t="shared" si="9"/>
        <v>6.8449999999999998</v>
      </c>
      <c r="AF128" s="935"/>
      <c r="AG128" s="936"/>
      <c r="AH128" s="936"/>
      <c r="AI128" s="936"/>
      <c r="AJ128" s="937"/>
      <c r="AK128" s="938"/>
      <c r="AL128" s="939"/>
      <c r="AM128" s="940"/>
      <c r="AN128" s="922">
        <f t="shared" si="13"/>
        <v>0</v>
      </c>
      <c r="AO128" s="941"/>
      <c r="AP128" s="924" t="str">
        <f t="shared" si="10"/>
        <v>0</v>
      </c>
      <c r="AQ128" s="925" t="str">
        <f t="shared" si="14"/>
        <v>0</v>
      </c>
      <c r="AR128" s="942"/>
      <c r="AS128" s="927">
        <f t="shared" si="11"/>
        <v>0</v>
      </c>
      <c r="AT128" s="928">
        <f t="shared" si="11"/>
        <v>0</v>
      </c>
      <c r="AU128" s="938"/>
      <c r="AV128" s="943"/>
      <c r="AW128" s="944"/>
      <c r="AX128" s="943"/>
      <c r="AY128" s="944"/>
      <c r="AZ128" s="945"/>
      <c r="BA128" s="940"/>
      <c r="BB128" s="944"/>
      <c r="BC128" s="944"/>
      <c r="BD128" s="944"/>
      <c r="BE128" s="944"/>
      <c r="BF128" s="945"/>
    </row>
    <row r="129" spans="2:58" ht="14.65" customHeight="1">
      <c r="B129" s="911">
        <v>127</v>
      </c>
      <c r="C129" s="931" t="s">
        <v>65</v>
      </c>
      <c r="D129" s="913"/>
      <c r="E129" s="931" t="s">
        <v>150</v>
      </c>
      <c r="F129" s="912" t="str">
        <f t="shared" si="12"/>
        <v>6340</v>
      </c>
      <c r="G129" s="931" t="s">
        <v>237</v>
      </c>
      <c r="H129" s="931"/>
      <c r="I129" s="931" t="s">
        <v>316</v>
      </c>
      <c r="J129" s="931">
        <v>0</v>
      </c>
      <c r="K129" s="933" t="s">
        <v>317</v>
      </c>
      <c r="L129" s="931">
        <v>1006</v>
      </c>
      <c r="M129" s="931">
        <v>2</v>
      </c>
      <c r="N129" s="931" t="s">
        <v>195</v>
      </c>
      <c r="O129" s="931">
        <v>90</v>
      </c>
      <c r="P129" s="947" t="s">
        <v>174</v>
      </c>
      <c r="Q129" s="931" t="s">
        <v>175</v>
      </c>
      <c r="R129" s="948" t="s">
        <v>155</v>
      </c>
      <c r="S129" s="931" t="s">
        <v>71</v>
      </c>
      <c r="T129" s="933"/>
      <c r="U129" s="933"/>
      <c r="V129" s="931"/>
      <c r="W129" s="931"/>
      <c r="X129" s="934"/>
      <c r="Y129" s="931"/>
      <c r="Z129" s="931"/>
      <c r="AA129" s="931"/>
      <c r="AB129" s="931"/>
      <c r="AC129" s="39"/>
      <c r="AD129" s="39">
        <v>18000</v>
      </c>
      <c r="AE129" s="155">
        <f t="shared" si="9"/>
        <v>18</v>
      </c>
      <c r="AF129" s="935"/>
      <c r="AG129" s="936"/>
      <c r="AH129" s="936"/>
      <c r="AI129" s="936"/>
      <c r="AJ129" s="937"/>
      <c r="AK129" s="938"/>
      <c r="AL129" s="939"/>
      <c r="AM129" s="940"/>
      <c r="AN129" s="922">
        <f t="shared" si="13"/>
        <v>0</v>
      </c>
      <c r="AO129" s="941"/>
      <c r="AP129" s="924" t="str">
        <f t="shared" si="10"/>
        <v>0</v>
      </c>
      <c r="AQ129" s="925" t="str">
        <f t="shared" si="14"/>
        <v>0</v>
      </c>
      <c r="AR129" s="942"/>
      <c r="AS129" s="927">
        <f t="shared" si="11"/>
        <v>0</v>
      </c>
      <c r="AT129" s="928">
        <f t="shared" si="11"/>
        <v>0</v>
      </c>
      <c r="AU129" s="938"/>
      <c r="AV129" s="943"/>
      <c r="AW129" s="944"/>
      <c r="AX129" s="943"/>
      <c r="AY129" s="944"/>
      <c r="AZ129" s="945"/>
      <c r="BA129" s="940"/>
      <c r="BB129" s="944"/>
      <c r="BC129" s="944"/>
      <c r="BD129" s="944"/>
      <c r="BE129" s="944"/>
      <c r="BF129" s="945"/>
    </row>
    <row r="130" spans="2:58" ht="14.65" customHeight="1">
      <c r="B130" s="911">
        <v>128</v>
      </c>
      <c r="C130" s="931" t="s">
        <v>65</v>
      </c>
      <c r="D130" s="913"/>
      <c r="E130" s="931" t="s">
        <v>150</v>
      </c>
      <c r="F130" s="912" t="str">
        <f t="shared" si="12"/>
        <v>6340</v>
      </c>
      <c r="G130" s="931" t="s">
        <v>237</v>
      </c>
      <c r="H130" s="931"/>
      <c r="I130" s="931" t="s">
        <v>316</v>
      </c>
      <c r="J130" s="931">
        <v>0</v>
      </c>
      <c r="K130" s="933" t="s">
        <v>317</v>
      </c>
      <c r="L130" s="931">
        <v>1006</v>
      </c>
      <c r="M130" s="931">
        <v>3</v>
      </c>
      <c r="N130" s="931" t="s">
        <v>195</v>
      </c>
      <c r="O130" s="931">
        <v>90</v>
      </c>
      <c r="P130" s="947" t="s">
        <v>174</v>
      </c>
      <c r="Q130" s="931" t="s">
        <v>175</v>
      </c>
      <c r="R130" s="948" t="s">
        <v>155</v>
      </c>
      <c r="S130" s="931" t="s">
        <v>71</v>
      </c>
      <c r="T130" s="933"/>
      <c r="U130" s="933"/>
      <c r="V130" s="931"/>
      <c r="W130" s="931"/>
      <c r="X130" s="934"/>
      <c r="Y130" s="931"/>
      <c r="Z130" s="931"/>
      <c r="AA130" s="931"/>
      <c r="AB130" s="931"/>
      <c r="AC130" s="39"/>
      <c r="AD130" s="39">
        <v>7552</v>
      </c>
      <c r="AE130" s="155">
        <f t="shared" si="9"/>
        <v>7.5519999999999996</v>
      </c>
      <c r="AF130" s="935"/>
      <c r="AG130" s="936"/>
      <c r="AH130" s="936"/>
      <c r="AI130" s="936"/>
      <c r="AJ130" s="937"/>
      <c r="AK130" s="938"/>
      <c r="AL130" s="939"/>
      <c r="AM130" s="940"/>
      <c r="AN130" s="922">
        <f t="shared" si="13"/>
        <v>0</v>
      </c>
      <c r="AO130" s="941"/>
      <c r="AP130" s="924" t="str">
        <f t="shared" si="10"/>
        <v>0</v>
      </c>
      <c r="AQ130" s="925" t="str">
        <f t="shared" si="14"/>
        <v>0</v>
      </c>
      <c r="AR130" s="942"/>
      <c r="AS130" s="927">
        <f t="shared" si="11"/>
        <v>0</v>
      </c>
      <c r="AT130" s="928">
        <f t="shared" si="11"/>
        <v>0</v>
      </c>
      <c r="AU130" s="938"/>
      <c r="AV130" s="943"/>
      <c r="AW130" s="944"/>
      <c r="AX130" s="943"/>
      <c r="AY130" s="944"/>
      <c r="AZ130" s="945"/>
      <c r="BA130" s="940"/>
      <c r="BB130" s="944"/>
      <c r="BC130" s="944"/>
      <c r="BD130" s="944"/>
      <c r="BE130" s="944"/>
      <c r="BF130" s="945"/>
    </row>
    <row r="131" spans="2:58" ht="14.65" customHeight="1">
      <c r="B131" s="911">
        <v>129</v>
      </c>
      <c r="C131" s="912" t="s">
        <v>65</v>
      </c>
      <c r="D131" s="913"/>
      <c r="E131" s="931" t="s">
        <v>150</v>
      </c>
      <c r="F131" s="912" t="str">
        <f t="shared" si="12"/>
        <v>6340</v>
      </c>
      <c r="G131" s="931" t="s">
        <v>237</v>
      </c>
      <c r="H131" s="931"/>
      <c r="I131" s="931"/>
      <c r="J131" s="931"/>
      <c r="K131" s="933" t="s">
        <v>320</v>
      </c>
      <c r="L131" s="931">
        <v>1008</v>
      </c>
      <c r="M131" s="931"/>
      <c r="N131" s="931" t="s">
        <v>195</v>
      </c>
      <c r="O131" s="931">
        <v>90</v>
      </c>
      <c r="P131" s="947" t="s">
        <v>179</v>
      </c>
      <c r="Q131" s="931" t="s">
        <v>180</v>
      </c>
      <c r="R131" s="948" t="s">
        <v>155</v>
      </c>
      <c r="S131" s="931" t="s">
        <v>71</v>
      </c>
      <c r="T131" s="933" t="s">
        <v>265</v>
      </c>
      <c r="U131" s="933" t="s">
        <v>321</v>
      </c>
      <c r="V131" s="931"/>
      <c r="W131" s="931">
        <v>170</v>
      </c>
      <c r="X131" s="934"/>
      <c r="Y131" s="931"/>
      <c r="Z131" s="931"/>
      <c r="AA131" s="931"/>
      <c r="AB131" s="931"/>
      <c r="AC131" s="39"/>
      <c r="AD131" s="39"/>
      <c r="AE131" s="155">
        <f t="shared" si="9"/>
        <v>0</v>
      </c>
      <c r="AF131" s="935"/>
      <c r="AG131" s="936"/>
      <c r="AH131" s="936"/>
      <c r="AI131" s="936"/>
      <c r="AJ131" s="937"/>
      <c r="AK131" s="938"/>
      <c r="AL131" s="939"/>
      <c r="AM131" s="940"/>
      <c r="AN131" s="922">
        <f t="shared" si="13"/>
        <v>0</v>
      </c>
      <c r="AO131" s="941"/>
      <c r="AP131" s="924" t="str">
        <f t="shared" si="10"/>
        <v>0</v>
      </c>
      <c r="AQ131" s="925" t="str">
        <f t="shared" si="14"/>
        <v>0</v>
      </c>
      <c r="AR131" s="942"/>
      <c r="AS131" s="927">
        <f t="shared" si="11"/>
        <v>0</v>
      </c>
      <c r="AT131" s="928">
        <f t="shared" si="11"/>
        <v>0</v>
      </c>
      <c r="AU131" s="938"/>
      <c r="AV131" s="943"/>
      <c r="AW131" s="944"/>
      <c r="AX131" s="943"/>
      <c r="AY131" s="944"/>
      <c r="AZ131" s="945"/>
      <c r="BA131" s="940"/>
      <c r="BB131" s="944"/>
      <c r="BC131" s="944"/>
      <c r="BD131" s="944"/>
      <c r="BE131" s="944"/>
      <c r="BF131" s="945"/>
    </row>
    <row r="132" spans="2:58" ht="14.65" customHeight="1">
      <c r="B132" s="911">
        <v>130</v>
      </c>
      <c r="C132" s="931" t="s">
        <v>65</v>
      </c>
      <c r="D132" s="913"/>
      <c r="E132" s="931" t="s">
        <v>150</v>
      </c>
      <c r="F132" s="912" t="str">
        <f t="shared" si="12"/>
        <v>6340</v>
      </c>
      <c r="G132" s="931"/>
      <c r="H132" s="931"/>
      <c r="I132" s="931" t="s">
        <v>322</v>
      </c>
      <c r="J132" s="931"/>
      <c r="K132" s="933" t="s">
        <v>323</v>
      </c>
      <c r="L132" s="931">
        <v>1009</v>
      </c>
      <c r="M132" s="931">
        <v>1</v>
      </c>
      <c r="N132" s="931" t="s">
        <v>195</v>
      </c>
      <c r="O132" s="931">
        <v>90</v>
      </c>
      <c r="P132" s="947" t="s">
        <v>174</v>
      </c>
      <c r="Q132" s="931" t="s">
        <v>175</v>
      </c>
      <c r="R132" s="948" t="s">
        <v>155</v>
      </c>
      <c r="S132" s="931" t="s">
        <v>168</v>
      </c>
      <c r="T132" s="933"/>
      <c r="U132" s="933"/>
      <c r="V132" s="931"/>
      <c r="W132" s="931"/>
      <c r="X132" s="934"/>
      <c r="Y132" s="931"/>
      <c r="Z132" s="931"/>
      <c r="AA132" s="931"/>
      <c r="AB132" s="931"/>
      <c r="AC132" s="39"/>
      <c r="AD132" s="39">
        <v>3055</v>
      </c>
      <c r="AE132" s="155">
        <f t="shared" si="9"/>
        <v>3.0550000000000002</v>
      </c>
      <c r="AF132" s="935"/>
      <c r="AG132" s="936"/>
      <c r="AH132" s="936"/>
      <c r="AI132" s="936"/>
      <c r="AJ132" s="937"/>
      <c r="AK132" s="938"/>
      <c r="AL132" s="939"/>
      <c r="AM132" s="940"/>
      <c r="AN132" s="922">
        <f t="shared" si="13"/>
        <v>0</v>
      </c>
      <c r="AO132" s="941"/>
      <c r="AP132" s="924" t="str">
        <f t="shared" si="10"/>
        <v>0</v>
      </c>
      <c r="AQ132" s="925" t="str">
        <f t="shared" si="14"/>
        <v>0</v>
      </c>
      <c r="AR132" s="942"/>
      <c r="AS132" s="927">
        <f t="shared" si="11"/>
        <v>0</v>
      </c>
      <c r="AT132" s="928">
        <f t="shared" si="11"/>
        <v>0</v>
      </c>
      <c r="AU132" s="938"/>
      <c r="AV132" s="943"/>
      <c r="AW132" s="944"/>
      <c r="AX132" s="943"/>
      <c r="AY132" s="944"/>
      <c r="AZ132" s="945"/>
      <c r="BA132" s="940"/>
      <c r="BB132" s="944"/>
      <c r="BC132" s="944"/>
      <c r="BD132" s="944"/>
      <c r="BE132" s="944"/>
      <c r="BF132" s="945"/>
    </row>
    <row r="133" spans="2:58" ht="14.65" customHeight="1">
      <c r="B133" s="911">
        <v>131</v>
      </c>
      <c r="C133" s="931" t="s">
        <v>65</v>
      </c>
      <c r="D133" s="913"/>
      <c r="E133" s="931" t="s">
        <v>150</v>
      </c>
      <c r="F133" s="912" t="str">
        <f t="shared" si="12"/>
        <v>6340</v>
      </c>
      <c r="G133" s="931" t="s">
        <v>237</v>
      </c>
      <c r="H133" s="931"/>
      <c r="I133" s="931" t="s">
        <v>324</v>
      </c>
      <c r="J133" s="931">
        <v>0</v>
      </c>
      <c r="K133" s="933" t="s">
        <v>325</v>
      </c>
      <c r="L133" s="931">
        <v>1009</v>
      </c>
      <c r="M133" s="931">
        <v>1</v>
      </c>
      <c r="N133" s="931" t="s">
        <v>195</v>
      </c>
      <c r="O133" s="931">
        <v>90</v>
      </c>
      <c r="P133" s="947" t="s">
        <v>174</v>
      </c>
      <c r="Q133" s="931" t="s">
        <v>175</v>
      </c>
      <c r="R133" s="948" t="s">
        <v>155</v>
      </c>
      <c r="S133" s="931" t="s">
        <v>71</v>
      </c>
      <c r="T133" s="933" t="s">
        <v>326</v>
      </c>
      <c r="U133" s="933" t="s">
        <v>327</v>
      </c>
      <c r="V133" s="931"/>
      <c r="W133" s="931">
        <v>30</v>
      </c>
      <c r="X133" s="934"/>
      <c r="Y133" s="931"/>
      <c r="Z133" s="931"/>
      <c r="AA133" s="931"/>
      <c r="AB133" s="931"/>
      <c r="AC133" s="39"/>
      <c r="AD133" s="39">
        <v>5213</v>
      </c>
      <c r="AE133" s="155">
        <f t="shared" si="9"/>
        <v>5.2130000000000001</v>
      </c>
      <c r="AF133" s="935"/>
      <c r="AG133" s="936"/>
      <c r="AH133" s="936"/>
      <c r="AI133" s="936"/>
      <c r="AJ133" s="937"/>
      <c r="AK133" s="938"/>
      <c r="AL133" s="939"/>
      <c r="AM133" s="940"/>
      <c r="AN133" s="922">
        <f t="shared" si="13"/>
        <v>0</v>
      </c>
      <c r="AO133" s="941"/>
      <c r="AP133" s="924" t="str">
        <f t="shared" si="10"/>
        <v>0</v>
      </c>
      <c r="AQ133" s="925" t="str">
        <f t="shared" si="14"/>
        <v>0</v>
      </c>
      <c r="AR133" s="942"/>
      <c r="AS133" s="927">
        <f t="shared" si="11"/>
        <v>0</v>
      </c>
      <c r="AT133" s="928">
        <f t="shared" si="11"/>
        <v>0</v>
      </c>
      <c r="AU133" s="938"/>
      <c r="AV133" s="943"/>
      <c r="AW133" s="944"/>
      <c r="AX133" s="943"/>
      <c r="AY133" s="944"/>
      <c r="AZ133" s="945"/>
      <c r="BA133" s="940"/>
      <c r="BB133" s="944"/>
      <c r="BC133" s="944"/>
      <c r="BD133" s="944"/>
      <c r="BE133" s="944"/>
      <c r="BF133" s="945"/>
    </row>
    <row r="134" spans="2:58" ht="14.65" customHeight="1">
      <c r="B134" s="911">
        <v>132</v>
      </c>
      <c r="C134" s="912" t="s">
        <v>65</v>
      </c>
      <c r="D134" s="913"/>
      <c r="E134" s="931" t="s">
        <v>150</v>
      </c>
      <c r="F134" s="912" t="str">
        <f t="shared" si="12"/>
        <v>6340</v>
      </c>
      <c r="G134" s="931" t="s">
        <v>237</v>
      </c>
      <c r="H134" s="931"/>
      <c r="I134" s="931" t="s">
        <v>324</v>
      </c>
      <c r="J134" s="931">
        <v>0</v>
      </c>
      <c r="K134" s="933" t="s">
        <v>325</v>
      </c>
      <c r="L134" s="931">
        <v>1009</v>
      </c>
      <c r="M134" s="931">
        <v>2</v>
      </c>
      <c r="N134" s="931" t="s">
        <v>195</v>
      </c>
      <c r="O134" s="931">
        <v>90</v>
      </c>
      <c r="P134" s="947" t="s">
        <v>174</v>
      </c>
      <c r="Q134" s="931" t="s">
        <v>175</v>
      </c>
      <c r="R134" s="948" t="s">
        <v>155</v>
      </c>
      <c r="S134" s="931" t="s">
        <v>71</v>
      </c>
      <c r="T134" s="933"/>
      <c r="U134" s="933"/>
      <c r="V134" s="931"/>
      <c r="W134" s="931"/>
      <c r="X134" s="934"/>
      <c r="Y134" s="931"/>
      <c r="Z134" s="931"/>
      <c r="AA134" s="931"/>
      <c r="AB134" s="931"/>
      <c r="AC134" s="39"/>
      <c r="AD134" s="39">
        <v>13894</v>
      </c>
      <c r="AE134" s="155">
        <f t="shared" si="9"/>
        <v>13.894</v>
      </c>
      <c r="AF134" s="935"/>
      <c r="AG134" s="936"/>
      <c r="AH134" s="936"/>
      <c r="AI134" s="936"/>
      <c r="AJ134" s="937"/>
      <c r="AK134" s="938"/>
      <c r="AL134" s="939"/>
      <c r="AM134" s="940"/>
      <c r="AN134" s="922">
        <f t="shared" si="13"/>
        <v>0</v>
      </c>
      <c r="AO134" s="941"/>
      <c r="AP134" s="924" t="str">
        <f t="shared" si="10"/>
        <v>0</v>
      </c>
      <c r="AQ134" s="925" t="str">
        <f t="shared" si="14"/>
        <v>0</v>
      </c>
      <c r="AR134" s="942"/>
      <c r="AS134" s="927">
        <f t="shared" si="11"/>
        <v>0</v>
      </c>
      <c r="AT134" s="928">
        <f t="shared" si="11"/>
        <v>0</v>
      </c>
      <c r="AU134" s="938"/>
      <c r="AV134" s="943"/>
      <c r="AW134" s="944"/>
      <c r="AX134" s="943"/>
      <c r="AY134" s="944"/>
      <c r="AZ134" s="945"/>
      <c r="BA134" s="940"/>
      <c r="BB134" s="944"/>
      <c r="BC134" s="944"/>
      <c r="BD134" s="944"/>
      <c r="BE134" s="944"/>
      <c r="BF134" s="945"/>
    </row>
    <row r="135" spans="2:58" ht="14.65" customHeight="1">
      <c r="B135" s="911">
        <v>133</v>
      </c>
      <c r="C135" s="931" t="s">
        <v>65</v>
      </c>
      <c r="D135" s="913"/>
      <c r="E135" s="931" t="s">
        <v>150</v>
      </c>
      <c r="F135" s="912" t="str">
        <f t="shared" si="12"/>
        <v>6340</v>
      </c>
      <c r="G135" s="931" t="s">
        <v>237</v>
      </c>
      <c r="H135" s="931"/>
      <c r="I135" s="931" t="s">
        <v>324</v>
      </c>
      <c r="J135" s="931">
        <v>0</v>
      </c>
      <c r="K135" s="933" t="s">
        <v>325</v>
      </c>
      <c r="L135" s="931">
        <v>1009</v>
      </c>
      <c r="M135" s="931">
        <v>3</v>
      </c>
      <c r="N135" s="931" t="s">
        <v>195</v>
      </c>
      <c r="O135" s="931">
        <v>90</v>
      </c>
      <c r="P135" s="947" t="s">
        <v>174</v>
      </c>
      <c r="Q135" s="931" t="s">
        <v>175</v>
      </c>
      <c r="R135" s="948" t="s">
        <v>155</v>
      </c>
      <c r="S135" s="931" t="s">
        <v>71</v>
      </c>
      <c r="T135" s="933"/>
      <c r="U135" s="933"/>
      <c r="V135" s="931"/>
      <c r="W135" s="931"/>
      <c r="X135" s="934"/>
      <c r="Y135" s="931"/>
      <c r="Z135" s="931"/>
      <c r="AA135" s="931"/>
      <c r="AB135" s="931"/>
      <c r="AC135" s="39"/>
      <c r="AD135" s="39">
        <v>13552</v>
      </c>
      <c r="AE135" s="155">
        <f t="shared" ref="AE135:AE198" si="15">AD135/1000</f>
        <v>13.552</v>
      </c>
      <c r="AF135" s="935"/>
      <c r="AG135" s="936"/>
      <c r="AH135" s="936"/>
      <c r="AI135" s="936"/>
      <c r="AJ135" s="937"/>
      <c r="AK135" s="938"/>
      <c r="AL135" s="939"/>
      <c r="AM135" s="940"/>
      <c r="AN135" s="922">
        <f t="shared" si="13"/>
        <v>0</v>
      </c>
      <c r="AO135" s="941"/>
      <c r="AP135" s="924" t="str">
        <f t="shared" ref="AP135:AP198" si="16">+CONCATENATE(AF135*$AF$4+AG135*$AG$4+AH135*$AH$4+AI135*$AI$4)</f>
        <v>0</v>
      </c>
      <c r="AQ135" s="925" t="str">
        <f t="shared" si="14"/>
        <v>0</v>
      </c>
      <c r="AR135" s="942"/>
      <c r="AS135" s="927">
        <f t="shared" ref="AS135:AT198" si="17">AH135</f>
        <v>0</v>
      </c>
      <c r="AT135" s="928">
        <f t="shared" si="17"/>
        <v>0</v>
      </c>
      <c r="AU135" s="938"/>
      <c r="AV135" s="943"/>
      <c r="AW135" s="944"/>
      <c r="AX135" s="943"/>
      <c r="AY135" s="944"/>
      <c r="AZ135" s="945"/>
      <c r="BA135" s="940"/>
      <c r="BB135" s="944"/>
      <c r="BC135" s="944"/>
      <c r="BD135" s="944"/>
      <c r="BE135" s="944"/>
      <c r="BF135" s="945"/>
    </row>
    <row r="136" spans="2:58" ht="14.65" customHeight="1">
      <c r="B136" s="911">
        <v>134</v>
      </c>
      <c r="C136" s="931" t="s">
        <v>65</v>
      </c>
      <c r="D136" s="913"/>
      <c r="E136" s="931" t="s">
        <v>150</v>
      </c>
      <c r="F136" s="912" t="str">
        <f t="shared" si="12"/>
        <v>6340</v>
      </c>
      <c r="G136" s="931" t="s">
        <v>189</v>
      </c>
      <c r="H136" s="931"/>
      <c r="I136" s="952" t="s">
        <v>328</v>
      </c>
      <c r="J136" s="931">
        <v>0</v>
      </c>
      <c r="K136" s="933" t="s">
        <v>329</v>
      </c>
      <c r="L136" s="931">
        <v>1010</v>
      </c>
      <c r="M136" s="931">
        <v>1</v>
      </c>
      <c r="N136" s="931" t="s">
        <v>195</v>
      </c>
      <c r="O136" s="931">
        <v>90</v>
      </c>
      <c r="P136" s="947" t="s">
        <v>174</v>
      </c>
      <c r="Q136" s="931" t="s">
        <v>175</v>
      </c>
      <c r="R136" s="948" t="s">
        <v>155</v>
      </c>
      <c r="S136" s="931" t="s">
        <v>71</v>
      </c>
      <c r="T136" s="933" t="s">
        <v>330</v>
      </c>
      <c r="U136" s="933" t="s">
        <v>219</v>
      </c>
      <c r="V136" s="931"/>
      <c r="W136" s="931">
        <v>35</v>
      </c>
      <c r="X136" s="934"/>
      <c r="Y136" s="931"/>
      <c r="Z136" s="931"/>
      <c r="AA136" s="931"/>
      <c r="AB136" s="931"/>
      <c r="AC136" s="39" t="s">
        <v>171</v>
      </c>
      <c r="AD136" s="39">
        <v>3550</v>
      </c>
      <c r="AE136" s="155">
        <f t="shared" si="15"/>
        <v>3.55</v>
      </c>
      <c r="AF136" s="935"/>
      <c r="AG136" s="936"/>
      <c r="AH136" s="936"/>
      <c r="AI136" s="936"/>
      <c r="AJ136" s="937"/>
      <c r="AK136" s="938"/>
      <c r="AL136" s="939"/>
      <c r="AM136" s="940"/>
      <c r="AN136" s="922">
        <f t="shared" si="13"/>
        <v>0</v>
      </c>
      <c r="AO136" s="941"/>
      <c r="AP136" s="924" t="str">
        <f t="shared" si="16"/>
        <v>0</v>
      </c>
      <c r="AQ136" s="925" t="str">
        <f t="shared" si="14"/>
        <v>0</v>
      </c>
      <c r="AR136" s="942"/>
      <c r="AS136" s="927">
        <f t="shared" si="17"/>
        <v>0</v>
      </c>
      <c r="AT136" s="928">
        <f t="shared" si="17"/>
        <v>0</v>
      </c>
      <c r="AU136" s="938"/>
      <c r="AV136" s="943"/>
      <c r="AW136" s="944"/>
      <c r="AX136" s="943"/>
      <c r="AY136" s="944"/>
      <c r="AZ136" s="945"/>
      <c r="BA136" s="940"/>
      <c r="BB136" s="944"/>
      <c r="BC136" s="944"/>
      <c r="BD136" s="944"/>
      <c r="BE136" s="944"/>
      <c r="BF136" s="945"/>
    </row>
    <row r="137" spans="2:58" ht="14.65" customHeight="1">
      <c r="B137" s="911">
        <v>135</v>
      </c>
      <c r="C137" s="912" t="s">
        <v>65</v>
      </c>
      <c r="D137" s="913"/>
      <c r="E137" s="931" t="s">
        <v>150</v>
      </c>
      <c r="F137" s="912" t="str">
        <f t="shared" si="12"/>
        <v>6340</v>
      </c>
      <c r="G137" s="931" t="s">
        <v>189</v>
      </c>
      <c r="H137" s="931"/>
      <c r="I137" s="952" t="s">
        <v>328</v>
      </c>
      <c r="J137" s="931">
        <v>0</v>
      </c>
      <c r="K137" s="933" t="s">
        <v>329</v>
      </c>
      <c r="L137" s="931">
        <v>1010</v>
      </c>
      <c r="M137" s="931">
        <v>2</v>
      </c>
      <c r="N137" s="931" t="s">
        <v>195</v>
      </c>
      <c r="O137" s="931">
        <v>90</v>
      </c>
      <c r="P137" s="947" t="s">
        <v>174</v>
      </c>
      <c r="Q137" s="931" t="s">
        <v>175</v>
      </c>
      <c r="R137" s="948" t="s">
        <v>155</v>
      </c>
      <c r="S137" s="931" t="s">
        <v>71</v>
      </c>
      <c r="T137" s="933"/>
      <c r="U137" s="933"/>
      <c r="V137" s="931"/>
      <c r="W137" s="931"/>
      <c r="X137" s="934"/>
      <c r="Y137" s="931"/>
      <c r="Z137" s="931"/>
      <c r="AA137" s="931"/>
      <c r="AB137" s="931"/>
      <c r="AC137" s="39"/>
      <c r="AD137" s="39">
        <v>3924</v>
      </c>
      <c r="AE137" s="155">
        <f t="shared" si="15"/>
        <v>3.9239999999999999</v>
      </c>
      <c r="AF137" s="935"/>
      <c r="AG137" s="936"/>
      <c r="AH137" s="936"/>
      <c r="AI137" s="936"/>
      <c r="AJ137" s="937"/>
      <c r="AK137" s="938"/>
      <c r="AL137" s="939"/>
      <c r="AM137" s="940"/>
      <c r="AN137" s="922">
        <f t="shared" si="13"/>
        <v>0</v>
      </c>
      <c r="AO137" s="941"/>
      <c r="AP137" s="924" t="str">
        <f t="shared" si="16"/>
        <v>0</v>
      </c>
      <c r="AQ137" s="925" t="str">
        <f t="shared" si="14"/>
        <v>0</v>
      </c>
      <c r="AR137" s="942"/>
      <c r="AS137" s="927">
        <f t="shared" si="17"/>
        <v>0</v>
      </c>
      <c r="AT137" s="928">
        <f t="shared" si="17"/>
        <v>0</v>
      </c>
      <c r="AU137" s="938"/>
      <c r="AV137" s="943"/>
      <c r="AW137" s="944"/>
      <c r="AX137" s="943"/>
      <c r="AY137" s="944"/>
      <c r="AZ137" s="945"/>
      <c r="BA137" s="940"/>
      <c r="BB137" s="944"/>
      <c r="BC137" s="944"/>
      <c r="BD137" s="944"/>
      <c r="BE137" s="944"/>
      <c r="BF137" s="945"/>
    </row>
    <row r="138" spans="2:58" ht="14.65" customHeight="1">
      <c r="B138" s="911">
        <v>136</v>
      </c>
      <c r="C138" s="931" t="s">
        <v>65</v>
      </c>
      <c r="D138" s="913"/>
      <c r="E138" s="931" t="s">
        <v>150</v>
      </c>
      <c r="F138" s="912" t="str">
        <f t="shared" si="12"/>
        <v>6340</v>
      </c>
      <c r="G138" s="931" t="s">
        <v>189</v>
      </c>
      <c r="H138" s="931"/>
      <c r="I138" s="952" t="s">
        <v>331</v>
      </c>
      <c r="J138" s="931">
        <v>0</v>
      </c>
      <c r="K138" s="933" t="s">
        <v>329</v>
      </c>
      <c r="L138" s="931">
        <v>1010</v>
      </c>
      <c r="M138" s="931">
        <v>1</v>
      </c>
      <c r="N138" s="931" t="s">
        <v>195</v>
      </c>
      <c r="O138" s="931">
        <v>90</v>
      </c>
      <c r="P138" s="947" t="s">
        <v>174</v>
      </c>
      <c r="Q138" s="931" t="s">
        <v>175</v>
      </c>
      <c r="R138" s="948" t="s">
        <v>155</v>
      </c>
      <c r="S138" s="931" t="s">
        <v>71</v>
      </c>
      <c r="T138" s="933"/>
      <c r="U138" s="933"/>
      <c r="V138" s="931"/>
      <c r="W138" s="931"/>
      <c r="X138" s="934"/>
      <c r="Y138" s="931"/>
      <c r="Z138" s="931"/>
      <c r="AA138" s="931"/>
      <c r="AB138" s="931"/>
      <c r="AC138" s="39"/>
      <c r="AD138" s="39">
        <v>4226</v>
      </c>
      <c r="AE138" s="155">
        <f t="shared" si="15"/>
        <v>4.226</v>
      </c>
      <c r="AF138" s="935"/>
      <c r="AG138" s="936"/>
      <c r="AH138" s="936"/>
      <c r="AI138" s="936"/>
      <c r="AJ138" s="937"/>
      <c r="AK138" s="938"/>
      <c r="AL138" s="939"/>
      <c r="AM138" s="940"/>
      <c r="AN138" s="922">
        <f t="shared" si="13"/>
        <v>0</v>
      </c>
      <c r="AO138" s="941"/>
      <c r="AP138" s="924" t="str">
        <f t="shared" si="16"/>
        <v>0</v>
      </c>
      <c r="AQ138" s="925" t="str">
        <f t="shared" si="14"/>
        <v>0</v>
      </c>
      <c r="AR138" s="942"/>
      <c r="AS138" s="927">
        <f t="shared" si="17"/>
        <v>0</v>
      </c>
      <c r="AT138" s="928">
        <f t="shared" si="17"/>
        <v>0</v>
      </c>
      <c r="AU138" s="938"/>
      <c r="AV138" s="943"/>
      <c r="AW138" s="944"/>
      <c r="AX138" s="943"/>
      <c r="AY138" s="944"/>
      <c r="AZ138" s="945"/>
      <c r="BA138" s="940"/>
      <c r="BB138" s="944"/>
      <c r="BC138" s="944"/>
      <c r="BD138" s="944"/>
      <c r="BE138" s="944"/>
      <c r="BF138" s="945"/>
    </row>
    <row r="139" spans="2:58" ht="14.65" customHeight="1">
      <c r="B139" s="911">
        <v>137</v>
      </c>
      <c r="C139" s="931" t="s">
        <v>65</v>
      </c>
      <c r="D139" s="913"/>
      <c r="E139" s="931" t="s">
        <v>150</v>
      </c>
      <c r="F139" s="912" t="str">
        <f t="shared" si="12"/>
        <v>6340</v>
      </c>
      <c r="G139" s="931" t="s">
        <v>189</v>
      </c>
      <c r="H139" s="931"/>
      <c r="I139" s="952" t="s">
        <v>331</v>
      </c>
      <c r="J139" s="931">
        <v>0</v>
      </c>
      <c r="K139" s="933" t="s">
        <v>329</v>
      </c>
      <c r="L139" s="931">
        <v>1010</v>
      </c>
      <c r="M139" s="931">
        <v>2</v>
      </c>
      <c r="N139" s="931" t="s">
        <v>195</v>
      </c>
      <c r="O139" s="931">
        <v>90</v>
      </c>
      <c r="P139" s="947" t="s">
        <v>174</v>
      </c>
      <c r="Q139" s="931" t="s">
        <v>175</v>
      </c>
      <c r="R139" s="948" t="s">
        <v>155</v>
      </c>
      <c r="S139" s="931" t="s">
        <v>71</v>
      </c>
      <c r="T139" s="933"/>
      <c r="U139" s="933"/>
      <c r="V139" s="931"/>
      <c r="W139" s="931"/>
      <c r="X139" s="934"/>
      <c r="Y139" s="931"/>
      <c r="Z139" s="931"/>
      <c r="AA139" s="931"/>
      <c r="AB139" s="931"/>
      <c r="AC139" s="39"/>
      <c r="AD139" s="39">
        <v>6675</v>
      </c>
      <c r="AE139" s="155">
        <f t="shared" si="15"/>
        <v>6.6749999999999998</v>
      </c>
      <c r="AF139" s="935"/>
      <c r="AG139" s="936"/>
      <c r="AH139" s="936"/>
      <c r="AI139" s="936"/>
      <c r="AJ139" s="937"/>
      <c r="AK139" s="938"/>
      <c r="AL139" s="939"/>
      <c r="AM139" s="940"/>
      <c r="AN139" s="922">
        <f t="shared" si="13"/>
        <v>0</v>
      </c>
      <c r="AO139" s="941"/>
      <c r="AP139" s="924" t="str">
        <f t="shared" si="16"/>
        <v>0</v>
      </c>
      <c r="AQ139" s="925" t="str">
        <f t="shared" si="14"/>
        <v>0</v>
      </c>
      <c r="AR139" s="942"/>
      <c r="AS139" s="927">
        <f t="shared" si="17"/>
        <v>0</v>
      </c>
      <c r="AT139" s="928">
        <f t="shared" si="17"/>
        <v>0</v>
      </c>
      <c r="AU139" s="938"/>
      <c r="AV139" s="943"/>
      <c r="AW139" s="944"/>
      <c r="AX139" s="943"/>
      <c r="AY139" s="944"/>
      <c r="AZ139" s="945"/>
      <c r="BA139" s="940"/>
      <c r="BB139" s="944"/>
      <c r="BC139" s="944"/>
      <c r="BD139" s="944"/>
      <c r="BE139" s="944"/>
      <c r="BF139" s="945"/>
    </row>
    <row r="140" spans="2:58" ht="14.65" customHeight="1">
      <c r="B140" s="911">
        <v>138</v>
      </c>
      <c r="C140" s="912" t="s">
        <v>65</v>
      </c>
      <c r="D140" s="913"/>
      <c r="E140" s="931" t="s">
        <v>150</v>
      </c>
      <c r="F140" s="912" t="str">
        <f t="shared" si="12"/>
        <v>6340</v>
      </c>
      <c r="G140" s="931" t="s">
        <v>237</v>
      </c>
      <c r="H140" s="931"/>
      <c r="I140" s="931"/>
      <c r="J140" s="931"/>
      <c r="K140" s="933" t="s">
        <v>332</v>
      </c>
      <c r="L140" s="931">
        <v>1011</v>
      </c>
      <c r="M140" s="931"/>
      <c r="N140" s="931" t="s">
        <v>195</v>
      </c>
      <c r="O140" s="931">
        <v>90</v>
      </c>
      <c r="P140" s="947" t="s">
        <v>179</v>
      </c>
      <c r="Q140" s="931" t="s">
        <v>180</v>
      </c>
      <c r="R140" s="948" t="s">
        <v>155</v>
      </c>
      <c r="S140" s="931" t="s">
        <v>71</v>
      </c>
      <c r="T140" s="933" t="s">
        <v>272</v>
      </c>
      <c r="U140" s="933" t="s">
        <v>333</v>
      </c>
      <c r="V140" s="931"/>
      <c r="W140" s="931">
        <v>170</v>
      </c>
      <c r="X140" s="934"/>
      <c r="Y140" s="931"/>
      <c r="Z140" s="931"/>
      <c r="AA140" s="931"/>
      <c r="AB140" s="931"/>
      <c r="AC140" s="39"/>
      <c r="AD140" s="39"/>
      <c r="AE140" s="155">
        <f t="shared" si="15"/>
        <v>0</v>
      </c>
      <c r="AF140" s="935"/>
      <c r="AG140" s="936"/>
      <c r="AH140" s="936"/>
      <c r="AI140" s="936"/>
      <c r="AJ140" s="937"/>
      <c r="AK140" s="938"/>
      <c r="AL140" s="939"/>
      <c r="AM140" s="940"/>
      <c r="AN140" s="922">
        <f t="shared" si="13"/>
        <v>0</v>
      </c>
      <c r="AO140" s="941"/>
      <c r="AP140" s="924" t="str">
        <f t="shared" si="16"/>
        <v>0</v>
      </c>
      <c r="AQ140" s="925" t="str">
        <f t="shared" si="14"/>
        <v>0</v>
      </c>
      <c r="AR140" s="942"/>
      <c r="AS140" s="927">
        <f t="shared" si="17"/>
        <v>0</v>
      </c>
      <c r="AT140" s="928">
        <f t="shared" si="17"/>
        <v>0</v>
      </c>
      <c r="AU140" s="938"/>
      <c r="AV140" s="943"/>
      <c r="AW140" s="944"/>
      <c r="AX140" s="943"/>
      <c r="AY140" s="944"/>
      <c r="AZ140" s="945"/>
      <c r="BA140" s="940"/>
      <c r="BB140" s="944"/>
      <c r="BC140" s="944"/>
      <c r="BD140" s="944"/>
      <c r="BE140" s="944"/>
      <c r="BF140" s="945"/>
    </row>
    <row r="141" spans="2:58" ht="14.65" customHeight="1">
      <c r="B141" s="911">
        <v>139</v>
      </c>
      <c r="C141" s="931" t="s">
        <v>65</v>
      </c>
      <c r="D141" s="913"/>
      <c r="E141" s="931" t="s">
        <v>150</v>
      </c>
      <c r="F141" s="912" t="str">
        <f t="shared" si="12"/>
        <v>6340</v>
      </c>
      <c r="G141" s="931"/>
      <c r="H141" s="931"/>
      <c r="I141" s="931" t="s">
        <v>334</v>
      </c>
      <c r="J141" s="931">
        <v>0</v>
      </c>
      <c r="K141" s="933" t="s">
        <v>335</v>
      </c>
      <c r="L141" s="931">
        <v>1012</v>
      </c>
      <c r="M141" s="931">
        <v>1</v>
      </c>
      <c r="N141" s="931" t="s">
        <v>195</v>
      </c>
      <c r="O141" s="931">
        <v>90</v>
      </c>
      <c r="P141" s="947" t="s">
        <v>174</v>
      </c>
      <c r="Q141" s="931" t="s">
        <v>175</v>
      </c>
      <c r="R141" s="948" t="s">
        <v>155</v>
      </c>
      <c r="S141" s="931" t="s">
        <v>168</v>
      </c>
      <c r="T141" s="933"/>
      <c r="U141" s="933"/>
      <c r="V141" s="931"/>
      <c r="W141" s="931"/>
      <c r="X141" s="934"/>
      <c r="Y141" s="931"/>
      <c r="Z141" s="931"/>
      <c r="AA141" s="931"/>
      <c r="AB141" s="931"/>
      <c r="AC141" s="39"/>
      <c r="AD141" s="39">
        <v>3055</v>
      </c>
      <c r="AE141" s="155">
        <f t="shared" si="15"/>
        <v>3.0550000000000002</v>
      </c>
      <c r="AF141" s="935"/>
      <c r="AG141" s="936"/>
      <c r="AH141" s="936"/>
      <c r="AI141" s="936"/>
      <c r="AJ141" s="937"/>
      <c r="AK141" s="938"/>
      <c r="AL141" s="939"/>
      <c r="AM141" s="940"/>
      <c r="AN141" s="922">
        <f t="shared" si="13"/>
        <v>0</v>
      </c>
      <c r="AO141" s="941"/>
      <c r="AP141" s="924" t="str">
        <f t="shared" si="16"/>
        <v>0</v>
      </c>
      <c r="AQ141" s="925" t="str">
        <f t="shared" si="14"/>
        <v>0</v>
      </c>
      <c r="AR141" s="942"/>
      <c r="AS141" s="927">
        <f t="shared" si="17"/>
        <v>0</v>
      </c>
      <c r="AT141" s="928">
        <f t="shared" si="17"/>
        <v>0</v>
      </c>
      <c r="AU141" s="938"/>
      <c r="AV141" s="943"/>
      <c r="AW141" s="944"/>
      <c r="AX141" s="943"/>
      <c r="AY141" s="944"/>
      <c r="AZ141" s="945"/>
      <c r="BA141" s="940"/>
      <c r="BB141" s="944"/>
      <c r="BC141" s="944"/>
      <c r="BD141" s="944"/>
      <c r="BE141" s="944"/>
      <c r="BF141" s="945"/>
    </row>
    <row r="142" spans="2:58" ht="14.65" customHeight="1">
      <c r="B142" s="911">
        <v>140</v>
      </c>
      <c r="C142" s="931" t="s">
        <v>65</v>
      </c>
      <c r="D142" s="913"/>
      <c r="E142" s="931" t="s">
        <v>150</v>
      </c>
      <c r="F142" s="912" t="str">
        <f t="shared" si="12"/>
        <v>6340</v>
      </c>
      <c r="G142" s="931" t="s">
        <v>237</v>
      </c>
      <c r="H142" s="931"/>
      <c r="I142" s="931" t="s">
        <v>336</v>
      </c>
      <c r="J142" s="931">
        <v>0</v>
      </c>
      <c r="K142" s="933" t="s">
        <v>337</v>
      </c>
      <c r="L142" s="931">
        <v>1012</v>
      </c>
      <c r="M142" s="931">
        <v>1</v>
      </c>
      <c r="N142" s="931" t="s">
        <v>195</v>
      </c>
      <c r="O142" s="931">
        <v>90</v>
      </c>
      <c r="P142" s="947" t="s">
        <v>174</v>
      </c>
      <c r="Q142" s="931" t="s">
        <v>175</v>
      </c>
      <c r="R142" s="948" t="s">
        <v>155</v>
      </c>
      <c r="S142" s="931" t="s">
        <v>71</v>
      </c>
      <c r="T142" s="933" t="s">
        <v>338</v>
      </c>
      <c r="U142" s="933" t="s">
        <v>339</v>
      </c>
      <c r="V142" s="931"/>
      <c r="W142" s="931">
        <v>30</v>
      </c>
      <c r="X142" s="934"/>
      <c r="Y142" s="931"/>
      <c r="Z142" s="931"/>
      <c r="AA142" s="931"/>
      <c r="AB142" s="931"/>
      <c r="AC142" s="39"/>
      <c r="AD142" s="39">
        <v>5697</v>
      </c>
      <c r="AE142" s="155">
        <f t="shared" si="15"/>
        <v>5.6970000000000001</v>
      </c>
      <c r="AF142" s="935"/>
      <c r="AG142" s="936"/>
      <c r="AH142" s="936"/>
      <c r="AI142" s="936"/>
      <c r="AJ142" s="937"/>
      <c r="AK142" s="938"/>
      <c r="AL142" s="939"/>
      <c r="AM142" s="940"/>
      <c r="AN142" s="922">
        <f t="shared" si="13"/>
        <v>0</v>
      </c>
      <c r="AO142" s="941"/>
      <c r="AP142" s="924" t="str">
        <f t="shared" si="16"/>
        <v>0</v>
      </c>
      <c r="AQ142" s="925" t="str">
        <f t="shared" si="14"/>
        <v>0</v>
      </c>
      <c r="AR142" s="942"/>
      <c r="AS142" s="927">
        <f t="shared" si="17"/>
        <v>0</v>
      </c>
      <c r="AT142" s="928">
        <f t="shared" si="17"/>
        <v>0</v>
      </c>
      <c r="AU142" s="938"/>
      <c r="AV142" s="943"/>
      <c r="AW142" s="944"/>
      <c r="AX142" s="943"/>
      <c r="AY142" s="944"/>
      <c r="AZ142" s="945"/>
      <c r="BA142" s="940"/>
      <c r="BB142" s="944"/>
      <c r="BC142" s="944"/>
      <c r="BD142" s="944"/>
      <c r="BE142" s="944"/>
      <c r="BF142" s="945"/>
    </row>
    <row r="143" spans="2:58" ht="14.65" customHeight="1">
      <c r="B143" s="911">
        <v>141</v>
      </c>
      <c r="C143" s="912" t="s">
        <v>65</v>
      </c>
      <c r="D143" s="913"/>
      <c r="E143" s="931" t="s">
        <v>150</v>
      </c>
      <c r="F143" s="912" t="str">
        <f t="shared" si="12"/>
        <v>6340</v>
      </c>
      <c r="G143" s="931" t="s">
        <v>237</v>
      </c>
      <c r="H143" s="931"/>
      <c r="I143" s="931" t="s">
        <v>336</v>
      </c>
      <c r="J143" s="931">
        <v>0</v>
      </c>
      <c r="K143" s="933" t="s">
        <v>337</v>
      </c>
      <c r="L143" s="931">
        <v>1012</v>
      </c>
      <c r="M143" s="931">
        <v>2</v>
      </c>
      <c r="N143" s="931" t="s">
        <v>195</v>
      </c>
      <c r="O143" s="931">
        <v>90</v>
      </c>
      <c r="P143" s="947" t="s">
        <v>174</v>
      </c>
      <c r="Q143" s="931" t="s">
        <v>175</v>
      </c>
      <c r="R143" s="948" t="s">
        <v>155</v>
      </c>
      <c r="S143" s="931" t="s">
        <v>71</v>
      </c>
      <c r="T143" s="933"/>
      <c r="U143" s="933"/>
      <c r="V143" s="931"/>
      <c r="W143" s="931"/>
      <c r="X143" s="934"/>
      <c r="Y143" s="931"/>
      <c r="Z143" s="931"/>
      <c r="AA143" s="931"/>
      <c r="AB143" s="931"/>
      <c r="AC143" s="39"/>
      <c r="AD143" s="39">
        <v>13703</v>
      </c>
      <c r="AE143" s="155">
        <f t="shared" si="15"/>
        <v>13.702999999999999</v>
      </c>
      <c r="AF143" s="935"/>
      <c r="AG143" s="936"/>
      <c r="AH143" s="936"/>
      <c r="AI143" s="936"/>
      <c r="AJ143" s="937"/>
      <c r="AK143" s="938"/>
      <c r="AL143" s="939"/>
      <c r="AM143" s="940"/>
      <c r="AN143" s="922">
        <f t="shared" si="13"/>
        <v>0</v>
      </c>
      <c r="AO143" s="941"/>
      <c r="AP143" s="924" t="str">
        <f t="shared" si="16"/>
        <v>0</v>
      </c>
      <c r="AQ143" s="925" t="str">
        <f t="shared" si="14"/>
        <v>0</v>
      </c>
      <c r="AR143" s="942"/>
      <c r="AS143" s="927">
        <f t="shared" si="17"/>
        <v>0</v>
      </c>
      <c r="AT143" s="928">
        <f t="shared" si="17"/>
        <v>0</v>
      </c>
      <c r="AU143" s="938"/>
      <c r="AV143" s="943"/>
      <c r="AW143" s="944"/>
      <c r="AX143" s="943"/>
      <c r="AY143" s="944"/>
      <c r="AZ143" s="945"/>
      <c r="BA143" s="940"/>
      <c r="BB143" s="944"/>
      <c r="BC143" s="944"/>
      <c r="BD143" s="944"/>
      <c r="BE143" s="944"/>
      <c r="BF143" s="945"/>
    </row>
    <row r="144" spans="2:58" ht="14.65" customHeight="1">
      <c r="B144" s="911">
        <v>142</v>
      </c>
      <c r="C144" s="931" t="s">
        <v>65</v>
      </c>
      <c r="D144" s="913"/>
      <c r="E144" s="931" t="s">
        <v>150</v>
      </c>
      <c r="F144" s="912" t="str">
        <f t="shared" si="12"/>
        <v>6340</v>
      </c>
      <c r="G144" s="931" t="s">
        <v>237</v>
      </c>
      <c r="H144" s="931"/>
      <c r="I144" s="931" t="s">
        <v>336</v>
      </c>
      <c r="J144" s="931">
        <v>0</v>
      </c>
      <c r="K144" s="933" t="s">
        <v>337</v>
      </c>
      <c r="L144" s="931">
        <v>1012</v>
      </c>
      <c r="M144" s="931">
        <v>3</v>
      </c>
      <c r="N144" s="931" t="s">
        <v>195</v>
      </c>
      <c r="O144" s="931">
        <v>90</v>
      </c>
      <c r="P144" s="947" t="s">
        <v>174</v>
      </c>
      <c r="Q144" s="931" t="s">
        <v>175</v>
      </c>
      <c r="R144" s="948" t="s">
        <v>155</v>
      </c>
      <c r="S144" s="931" t="s">
        <v>71</v>
      </c>
      <c r="T144" s="933"/>
      <c r="U144" s="933"/>
      <c r="V144" s="931"/>
      <c r="W144" s="931"/>
      <c r="X144" s="934"/>
      <c r="Y144" s="931"/>
      <c r="Z144" s="931"/>
      <c r="AA144" s="931"/>
      <c r="AB144" s="931"/>
      <c r="AC144" s="39"/>
      <c r="AD144" s="39">
        <v>13552</v>
      </c>
      <c r="AE144" s="155">
        <f t="shared" si="15"/>
        <v>13.552</v>
      </c>
      <c r="AF144" s="935"/>
      <c r="AG144" s="936"/>
      <c r="AH144" s="936"/>
      <c r="AI144" s="936"/>
      <c r="AJ144" s="937"/>
      <c r="AK144" s="938"/>
      <c r="AL144" s="939"/>
      <c r="AM144" s="940"/>
      <c r="AN144" s="922">
        <f t="shared" si="13"/>
        <v>0</v>
      </c>
      <c r="AO144" s="941"/>
      <c r="AP144" s="924" t="str">
        <f t="shared" si="16"/>
        <v>0</v>
      </c>
      <c r="AQ144" s="925" t="str">
        <f t="shared" si="14"/>
        <v>0</v>
      </c>
      <c r="AR144" s="942"/>
      <c r="AS144" s="927">
        <f t="shared" si="17"/>
        <v>0</v>
      </c>
      <c r="AT144" s="928">
        <f t="shared" si="17"/>
        <v>0</v>
      </c>
      <c r="AU144" s="938"/>
      <c r="AV144" s="943"/>
      <c r="AW144" s="944"/>
      <c r="AX144" s="943"/>
      <c r="AY144" s="944"/>
      <c r="AZ144" s="945"/>
      <c r="BA144" s="940"/>
      <c r="BB144" s="944"/>
      <c r="BC144" s="944"/>
      <c r="BD144" s="944"/>
      <c r="BE144" s="944"/>
      <c r="BF144" s="945"/>
    </row>
    <row r="145" spans="2:58" ht="14.65" customHeight="1">
      <c r="B145" s="911">
        <v>143</v>
      </c>
      <c r="C145" s="931" t="s">
        <v>65</v>
      </c>
      <c r="D145" s="913"/>
      <c r="E145" s="931" t="s">
        <v>150</v>
      </c>
      <c r="F145" s="912" t="str">
        <f t="shared" si="12"/>
        <v>6340</v>
      </c>
      <c r="G145" s="931" t="s">
        <v>189</v>
      </c>
      <c r="H145" s="931"/>
      <c r="I145" s="952" t="s">
        <v>340</v>
      </c>
      <c r="J145" s="931">
        <v>0</v>
      </c>
      <c r="K145" s="933" t="s">
        <v>341</v>
      </c>
      <c r="L145" s="931">
        <v>1013</v>
      </c>
      <c r="M145" s="931">
        <v>1</v>
      </c>
      <c r="N145" s="931" t="s">
        <v>195</v>
      </c>
      <c r="O145" s="931">
        <v>90</v>
      </c>
      <c r="P145" s="947" t="s">
        <v>174</v>
      </c>
      <c r="Q145" s="931" t="s">
        <v>175</v>
      </c>
      <c r="R145" s="948" t="s">
        <v>155</v>
      </c>
      <c r="S145" s="931" t="s">
        <v>71</v>
      </c>
      <c r="T145" s="933" t="s">
        <v>342</v>
      </c>
      <c r="U145" s="933" t="s">
        <v>219</v>
      </c>
      <c r="V145" s="931"/>
      <c r="W145" s="931">
        <v>35</v>
      </c>
      <c r="X145" s="934"/>
      <c r="Y145" s="931"/>
      <c r="Z145" s="931"/>
      <c r="AA145" s="931"/>
      <c r="AB145" s="931"/>
      <c r="AC145" s="39" t="s">
        <v>171</v>
      </c>
      <c r="AD145" s="39">
        <v>3590</v>
      </c>
      <c r="AE145" s="155">
        <f t="shared" si="15"/>
        <v>3.59</v>
      </c>
      <c r="AF145" s="935"/>
      <c r="AG145" s="936"/>
      <c r="AH145" s="936"/>
      <c r="AI145" s="936"/>
      <c r="AJ145" s="937"/>
      <c r="AK145" s="938"/>
      <c r="AL145" s="939"/>
      <c r="AM145" s="940"/>
      <c r="AN145" s="922">
        <f t="shared" si="13"/>
        <v>0</v>
      </c>
      <c r="AO145" s="941"/>
      <c r="AP145" s="924" t="str">
        <f t="shared" si="16"/>
        <v>0</v>
      </c>
      <c r="AQ145" s="925" t="str">
        <f t="shared" si="14"/>
        <v>0</v>
      </c>
      <c r="AR145" s="942"/>
      <c r="AS145" s="927">
        <f t="shared" si="17"/>
        <v>0</v>
      </c>
      <c r="AT145" s="928">
        <f t="shared" si="17"/>
        <v>0</v>
      </c>
      <c r="AU145" s="938"/>
      <c r="AV145" s="943"/>
      <c r="AW145" s="944"/>
      <c r="AX145" s="943"/>
      <c r="AY145" s="944"/>
      <c r="AZ145" s="945"/>
      <c r="BA145" s="940"/>
      <c r="BB145" s="944"/>
      <c r="BC145" s="944"/>
      <c r="BD145" s="944"/>
      <c r="BE145" s="944"/>
      <c r="BF145" s="945"/>
    </row>
    <row r="146" spans="2:58" ht="14.65" customHeight="1">
      <c r="B146" s="911">
        <v>144</v>
      </c>
      <c r="C146" s="912" t="s">
        <v>65</v>
      </c>
      <c r="D146" s="913"/>
      <c r="E146" s="931" t="s">
        <v>150</v>
      </c>
      <c r="F146" s="912" t="str">
        <f t="shared" si="12"/>
        <v>6340</v>
      </c>
      <c r="G146" s="931" t="s">
        <v>189</v>
      </c>
      <c r="H146" s="931"/>
      <c r="I146" s="952" t="s">
        <v>340</v>
      </c>
      <c r="J146" s="931">
        <v>0</v>
      </c>
      <c r="K146" s="933" t="s">
        <v>341</v>
      </c>
      <c r="L146" s="931">
        <v>1013</v>
      </c>
      <c r="M146" s="931">
        <v>2</v>
      </c>
      <c r="N146" s="931" t="s">
        <v>195</v>
      </c>
      <c r="O146" s="931">
        <v>90</v>
      </c>
      <c r="P146" s="947" t="s">
        <v>174</v>
      </c>
      <c r="Q146" s="931" t="s">
        <v>175</v>
      </c>
      <c r="R146" s="948" t="s">
        <v>155</v>
      </c>
      <c r="S146" s="931" t="s">
        <v>71</v>
      </c>
      <c r="T146" s="933"/>
      <c r="U146" s="933"/>
      <c r="V146" s="931"/>
      <c r="W146" s="931"/>
      <c r="X146" s="934"/>
      <c r="Y146" s="931"/>
      <c r="Z146" s="931"/>
      <c r="AA146" s="931"/>
      <c r="AB146" s="931"/>
      <c r="AC146" s="39"/>
      <c r="AD146" s="39">
        <v>3968</v>
      </c>
      <c r="AE146" s="155">
        <f t="shared" si="15"/>
        <v>3.968</v>
      </c>
      <c r="AF146" s="935"/>
      <c r="AG146" s="936"/>
      <c r="AH146" s="936"/>
      <c r="AI146" s="936"/>
      <c r="AJ146" s="937"/>
      <c r="AK146" s="938"/>
      <c r="AL146" s="939"/>
      <c r="AM146" s="940"/>
      <c r="AN146" s="922">
        <f t="shared" si="13"/>
        <v>0</v>
      </c>
      <c r="AO146" s="941"/>
      <c r="AP146" s="924" t="str">
        <f t="shared" si="16"/>
        <v>0</v>
      </c>
      <c r="AQ146" s="925" t="str">
        <f t="shared" si="14"/>
        <v>0</v>
      </c>
      <c r="AR146" s="942"/>
      <c r="AS146" s="927">
        <f t="shared" si="17"/>
        <v>0</v>
      </c>
      <c r="AT146" s="928">
        <f t="shared" si="17"/>
        <v>0</v>
      </c>
      <c r="AU146" s="938"/>
      <c r="AV146" s="943"/>
      <c r="AW146" s="944"/>
      <c r="AX146" s="943"/>
      <c r="AY146" s="944"/>
      <c r="AZ146" s="945"/>
      <c r="BA146" s="940"/>
      <c r="BB146" s="944"/>
      <c r="BC146" s="944"/>
      <c r="BD146" s="944"/>
      <c r="BE146" s="944"/>
      <c r="BF146" s="945"/>
    </row>
    <row r="147" spans="2:58" ht="14.65" customHeight="1">
      <c r="B147" s="911">
        <v>145</v>
      </c>
      <c r="C147" s="931" t="s">
        <v>65</v>
      </c>
      <c r="D147" s="913"/>
      <c r="E147" s="931" t="s">
        <v>150</v>
      </c>
      <c r="F147" s="912" t="str">
        <f t="shared" si="12"/>
        <v>6340</v>
      </c>
      <c r="G147" s="931" t="s">
        <v>189</v>
      </c>
      <c r="H147" s="931"/>
      <c r="I147" s="952" t="s">
        <v>343</v>
      </c>
      <c r="J147" s="931">
        <v>0</v>
      </c>
      <c r="K147" s="933" t="s">
        <v>341</v>
      </c>
      <c r="L147" s="931">
        <v>1013</v>
      </c>
      <c r="M147" s="931">
        <v>1</v>
      </c>
      <c r="N147" s="931" t="s">
        <v>195</v>
      </c>
      <c r="O147" s="931">
        <v>90</v>
      </c>
      <c r="P147" s="947" t="s">
        <v>174</v>
      </c>
      <c r="Q147" s="931" t="s">
        <v>175</v>
      </c>
      <c r="R147" s="948" t="s">
        <v>155</v>
      </c>
      <c r="S147" s="931" t="s">
        <v>71</v>
      </c>
      <c r="T147" s="933"/>
      <c r="U147" s="933"/>
      <c r="V147" s="931"/>
      <c r="W147" s="931"/>
      <c r="X147" s="934"/>
      <c r="Y147" s="931"/>
      <c r="Z147" s="931"/>
      <c r="AA147" s="931"/>
      <c r="AB147" s="931"/>
      <c r="AC147" s="39"/>
      <c r="AD147" s="39">
        <v>4226</v>
      </c>
      <c r="AE147" s="155">
        <f t="shared" si="15"/>
        <v>4.226</v>
      </c>
      <c r="AF147" s="935"/>
      <c r="AG147" s="936"/>
      <c r="AH147" s="936"/>
      <c r="AI147" s="936"/>
      <c r="AJ147" s="937"/>
      <c r="AK147" s="938"/>
      <c r="AL147" s="939"/>
      <c r="AM147" s="940"/>
      <c r="AN147" s="922">
        <f t="shared" si="13"/>
        <v>0</v>
      </c>
      <c r="AO147" s="941"/>
      <c r="AP147" s="924" t="str">
        <f t="shared" si="16"/>
        <v>0</v>
      </c>
      <c r="AQ147" s="925" t="str">
        <f t="shared" si="14"/>
        <v>0</v>
      </c>
      <c r="AR147" s="942"/>
      <c r="AS147" s="927">
        <f t="shared" si="17"/>
        <v>0</v>
      </c>
      <c r="AT147" s="928">
        <f t="shared" si="17"/>
        <v>0</v>
      </c>
      <c r="AU147" s="938"/>
      <c r="AV147" s="943"/>
      <c r="AW147" s="944"/>
      <c r="AX147" s="943"/>
      <c r="AY147" s="944"/>
      <c r="AZ147" s="945"/>
      <c r="BA147" s="940"/>
      <c r="BB147" s="944"/>
      <c r="BC147" s="944"/>
      <c r="BD147" s="944"/>
      <c r="BE147" s="944"/>
      <c r="BF147" s="945"/>
    </row>
    <row r="148" spans="2:58" ht="14.65" customHeight="1">
      <c r="B148" s="911">
        <v>146</v>
      </c>
      <c r="C148" s="931" t="s">
        <v>65</v>
      </c>
      <c r="D148" s="913"/>
      <c r="E148" s="931" t="s">
        <v>150</v>
      </c>
      <c r="F148" s="912" t="str">
        <f t="shared" ref="F148:F212" si="18">LEFT(K148,4)</f>
        <v>6340</v>
      </c>
      <c r="G148" s="931" t="s">
        <v>189</v>
      </c>
      <c r="H148" s="931"/>
      <c r="I148" s="952" t="s">
        <v>343</v>
      </c>
      <c r="J148" s="931">
        <v>0</v>
      </c>
      <c r="K148" s="933" t="s">
        <v>341</v>
      </c>
      <c r="L148" s="931">
        <v>1013</v>
      </c>
      <c r="M148" s="931">
        <v>2</v>
      </c>
      <c r="N148" s="931" t="s">
        <v>195</v>
      </c>
      <c r="O148" s="931">
        <v>90</v>
      </c>
      <c r="P148" s="947" t="s">
        <v>174</v>
      </c>
      <c r="Q148" s="931" t="s">
        <v>175</v>
      </c>
      <c r="R148" s="948" t="s">
        <v>155</v>
      </c>
      <c r="S148" s="931" t="s">
        <v>71</v>
      </c>
      <c r="T148" s="933"/>
      <c r="U148" s="933"/>
      <c r="V148" s="931"/>
      <c r="W148" s="931"/>
      <c r="X148" s="934"/>
      <c r="Y148" s="931"/>
      <c r="Z148" s="931"/>
      <c r="AA148" s="931"/>
      <c r="AB148" s="931"/>
      <c r="AC148" s="39"/>
      <c r="AD148" s="39">
        <v>6675</v>
      </c>
      <c r="AE148" s="155">
        <f t="shared" si="15"/>
        <v>6.6749999999999998</v>
      </c>
      <c r="AF148" s="935"/>
      <c r="AG148" s="936"/>
      <c r="AH148" s="936"/>
      <c r="AI148" s="936"/>
      <c r="AJ148" s="937"/>
      <c r="AK148" s="938"/>
      <c r="AL148" s="939"/>
      <c r="AM148" s="940"/>
      <c r="AN148" s="922">
        <f t="shared" si="13"/>
        <v>0</v>
      </c>
      <c r="AO148" s="941"/>
      <c r="AP148" s="924" t="str">
        <f t="shared" si="16"/>
        <v>0</v>
      </c>
      <c r="AQ148" s="925" t="str">
        <f t="shared" si="14"/>
        <v>0</v>
      </c>
      <c r="AR148" s="942"/>
      <c r="AS148" s="927">
        <f t="shared" si="17"/>
        <v>0</v>
      </c>
      <c r="AT148" s="928">
        <f t="shared" si="17"/>
        <v>0</v>
      </c>
      <c r="AU148" s="938"/>
      <c r="AV148" s="943"/>
      <c r="AW148" s="944"/>
      <c r="AX148" s="943"/>
      <c r="AY148" s="944"/>
      <c r="AZ148" s="945"/>
      <c r="BA148" s="940"/>
      <c r="BB148" s="944"/>
      <c r="BC148" s="944"/>
      <c r="BD148" s="944"/>
      <c r="BE148" s="944"/>
      <c r="BF148" s="945"/>
    </row>
    <row r="149" spans="2:58" ht="14.65" customHeight="1">
      <c r="B149" s="911">
        <v>147</v>
      </c>
      <c r="C149" s="912" t="s">
        <v>65</v>
      </c>
      <c r="D149" s="913"/>
      <c r="E149" s="931" t="s">
        <v>150</v>
      </c>
      <c r="F149" s="912" t="str">
        <f t="shared" si="18"/>
        <v>6340</v>
      </c>
      <c r="G149" s="931" t="s">
        <v>151</v>
      </c>
      <c r="H149" s="931"/>
      <c r="I149" s="931" t="s">
        <v>344</v>
      </c>
      <c r="J149" s="931">
        <v>1</v>
      </c>
      <c r="K149" s="933" t="s">
        <v>345</v>
      </c>
      <c r="L149" s="931">
        <v>1014</v>
      </c>
      <c r="M149" s="931">
        <v>1</v>
      </c>
      <c r="N149" s="931" t="s">
        <v>206</v>
      </c>
      <c r="O149" s="931">
        <v>180</v>
      </c>
      <c r="P149" s="947" t="s">
        <v>166</v>
      </c>
      <c r="Q149" s="931" t="s">
        <v>207</v>
      </c>
      <c r="R149" s="948" t="s">
        <v>155</v>
      </c>
      <c r="S149" s="931" t="s">
        <v>168</v>
      </c>
      <c r="T149" s="933" t="s">
        <v>346</v>
      </c>
      <c r="U149" s="933" t="s">
        <v>347</v>
      </c>
      <c r="V149" s="931"/>
      <c r="W149" s="931">
        <v>102</v>
      </c>
      <c r="X149" s="934"/>
      <c r="Y149" s="931"/>
      <c r="Z149" s="931"/>
      <c r="AA149" s="931"/>
      <c r="AB149" s="931"/>
      <c r="AC149" s="39" t="s">
        <v>171</v>
      </c>
      <c r="AD149" s="39">
        <v>1761</v>
      </c>
      <c r="AE149" s="155">
        <f t="shared" si="15"/>
        <v>1.7609999999999999</v>
      </c>
      <c r="AF149" s="935"/>
      <c r="AG149" s="936"/>
      <c r="AH149" s="936"/>
      <c r="AI149" s="936"/>
      <c r="AJ149" s="937"/>
      <c r="AK149" s="938"/>
      <c r="AL149" s="939"/>
      <c r="AM149" s="940"/>
      <c r="AN149" s="922">
        <f t="shared" si="13"/>
        <v>0</v>
      </c>
      <c r="AO149" s="941"/>
      <c r="AP149" s="924" t="str">
        <f t="shared" si="16"/>
        <v>0</v>
      </c>
      <c r="AQ149" s="925" t="str">
        <f t="shared" si="14"/>
        <v>0</v>
      </c>
      <c r="AR149" s="942"/>
      <c r="AS149" s="927">
        <f t="shared" si="17"/>
        <v>0</v>
      </c>
      <c r="AT149" s="928">
        <f t="shared" si="17"/>
        <v>0</v>
      </c>
      <c r="AU149" s="938"/>
      <c r="AV149" s="943"/>
      <c r="AW149" s="944"/>
      <c r="AX149" s="943"/>
      <c r="AY149" s="944"/>
      <c r="AZ149" s="945"/>
      <c r="BA149" s="940"/>
      <c r="BB149" s="944"/>
      <c r="BC149" s="944"/>
      <c r="BD149" s="944"/>
      <c r="BE149" s="944"/>
      <c r="BF149" s="945"/>
    </row>
    <row r="150" spans="2:58" ht="14.65" customHeight="1">
      <c r="B150" s="911">
        <v>148</v>
      </c>
      <c r="C150" s="931" t="s">
        <v>65</v>
      </c>
      <c r="D150" s="913"/>
      <c r="E150" s="931" t="s">
        <v>150</v>
      </c>
      <c r="F150" s="912" t="str">
        <f t="shared" si="18"/>
        <v>6340</v>
      </c>
      <c r="G150" s="931" t="s">
        <v>151</v>
      </c>
      <c r="H150" s="931"/>
      <c r="I150" s="931" t="s">
        <v>344</v>
      </c>
      <c r="J150" s="931">
        <v>1</v>
      </c>
      <c r="K150" s="933" t="s">
        <v>345</v>
      </c>
      <c r="L150" s="931">
        <v>1014</v>
      </c>
      <c r="M150" s="931">
        <v>1</v>
      </c>
      <c r="N150" s="931" t="s">
        <v>206</v>
      </c>
      <c r="O150" s="931">
        <v>180</v>
      </c>
      <c r="P150" s="947" t="s">
        <v>166</v>
      </c>
      <c r="Q150" s="931" t="s">
        <v>207</v>
      </c>
      <c r="R150" s="948" t="s">
        <v>155</v>
      </c>
      <c r="S150" s="931" t="s">
        <v>168</v>
      </c>
      <c r="T150" s="933"/>
      <c r="U150" s="933"/>
      <c r="V150" s="931"/>
      <c r="W150" s="931"/>
      <c r="X150" s="934"/>
      <c r="Y150" s="931"/>
      <c r="Z150" s="931"/>
      <c r="AA150" s="931"/>
      <c r="AB150" s="931"/>
      <c r="AC150" s="39"/>
      <c r="AD150" s="39">
        <v>1156</v>
      </c>
      <c r="AE150" s="155">
        <f t="shared" si="15"/>
        <v>1.1559999999999999</v>
      </c>
      <c r="AF150" s="935"/>
      <c r="AG150" s="936"/>
      <c r="AH150" s="936"/>
      <c r="AI150" s="936"/>
      <c r="AJ150" s="937"/>
      <c r="AK150" s="938"/>
      <c r="AL150" s="939"/>
      <c r="AM150" s="940"/>
      <c r="AN150" s="922">
        <f t="shared" si="13"/>
        <v>0</v>
      </c>
      <c r="AO150" s="941"/>
      <c r="AP150" s="924" t="str">
        <f t="shared" si="16"/>
        <v>0</v>
      </c>
      <c r="AQ150" s="925" t="str">
        <f t="shared" si="14"/>
        <v>0</v>
      </c>
      <c r="AR150" s="942"/>
      <c r="AS150" s="927">
        <f t="shared" si="17"/>
        <v>0</v>
      </c>
      <c r="AT150" s="928">
        <f t="shared" si="17"/>
        <v>0</v>
      </c>
      <c r="AU150" s="938"/>
      <c r="AV150" s="943"/>
      <c r="AW150" s="944"/>
      <c r="AX150" s="943"/>
      <c r="AY150" s="944"/>
      <c r="AZ150" s="945"/>
      <c r="BA150" s="940"/>
      <c r="BB150" s="944"/>
      <c r="BC150" s="944"/>
      <c r="BD150" s="944"/>
      <c r="BE150" s="944"/>
      <c r="BF150" s="945"/>
    </row>
    <row r="151" spans="2:58" ht="14.65" customHeight="1">
      <c r="B151" s="911">
        <v>149</v>
      </c>
      <c r="C151" s="931" t="s">
        <v>65</v>
      </c>
      <c r="D151" s="913"/>
      <c r="E151" s="931" t="s">
        <v>150</v>
      </c>
      <c r="F151" s="912" t="str">
        <f t="shared" si="18"/>
        <v>6340</v>
      </c>
      <c r="G151" s="931" t="s">
        <v>189</v>
      </c>
      <c r="H151" s="931"/>
      <c r="I151" s="931" t="s">
        <v>348</v>
      </c>
      <c r="J151" s="931">
        <v>0</v>
      </c>
      <c r="K151" s="933" t="s">
        <v>349</v>
      </c>
      <c r="L151" s="931">
        <v>1015</v>
      </c>
      <c r="M151" s="931">
        <v>1</v>
      </c>
      <c r="N151" s="931" t="s">
        <v>195</v>
      </c>
      <c r="O151" s="931">
        <v>90</v>
      </c>
      <c r="P151" s="947" t="s">
        <v>174</v>
      </c>
      <c r="Q151" s="931" t="s">
        <v>175</v>
      </c>
      <c r="R151" s="948" t="s">
        <v>155</v>
      </c>
      <c r="S151" s="931" t="s">
        <v>71</v>
      </c>
      <c r="T151" s="933" t="s">
        <v>350</v>
      </c>
      <c r="U151" s="933" t="s">
        <v>351</v>
      </c>
      <c r="V151" s="931"/>
      <c r="W151" s="931">
        <v>30</v>
      </c>
      <c r="X151" s="934"/>
      <c r="Y151" s="931"/>
      <c r="Z151" s="931"/>
      <c r="AA151" s="931"/>
      <c r="AB151" s="931"/>
      <c r="AC151" s="39" t="s">
        <v>171</v>
      </c>
      <c r="AD151" s="39">
        <v>7948</v>
      </c>
      <c r="AE151" s="155">
        <f t="shared" si="15"/>
        <v>7.9480000000000004</v>
      </c>
      <c r="AF151" s="935"/>
      <c r="AG151" s="936"/>
      <c r="AH151" s="936"/>
      <c r="AI151" s="936"/>
      <c r="AJ151" s="937"/>
      <c r="AK151" s="938"/>
      <c r="AL151" s="939"/>
      <c r="AM151" s="940"/>
      <c r="AN151" s="922">
        <f t="shared" si="13"/>
        <v>0</v>
      </c>
      <c r="AO151" s="941"/>
      <c r="AP151" s="924" t="str">
        <f t="shared" si="16"/>
        <v>0</v>
      </c>
      <c r="AQ151" s="925" t="str">
        <f t="shared" si="14"/>
        <v>0</v>
      </c>
      <c r="AR151" s="942"/>
      <c r="AS151" s="927">
        <f t="shared" si="17"/>
        <v>0</v>
      </c>
      <c r="AT151" s="928">
        <f t="shared" si="17"/>
        <v>0</v>
      </c>
      <c r="AU151" s="938"/>
      <c r="AV151" s="943"/>
      <c r="AW151" s="944"/>
      <c r="AX151" s="943"/>
      <c r="AY151" s="944"/>
      <c r="AZ151" s="945"/>
      <c r="BA151" s="940"/>
      <c r="BB151" s="944"/>
      <c r="BC151" s="944"/>
      <c r="BD151" s="944"/>
      <c r="BE151" s="944"/>
      <c r="BF151" s="945"/>
    </row>
    <row r="152" spans="2:58" ht="14.65" customHeight="1">
      <c r="B152" s="911">
        <v>150</v>
      </c>
      <c r="C152" s="912" t="s">
        <v>65</v>
      </c>
      <c r="D152" s="913"/>
      <c r="E152" s="931" t="s">
        <v>150</v>
      </c>
      <c r="F152" s="912" t="str">
        <f t="shared" si="18"/>
        <v>6340</v>
      </c>
      <c r="G152" s="931" t="s">
        <v>237</v>
      </c>
      <c r="H152" s="931"/>
      <c r="I152" s="931"/>
      <c r="J152" s="931"/>
      <c r="K152" s="933" t="s">
        <v>352</v>
      </c>
      <c r="L152" s="931">
        <v>1019</v>
      </c>
      <c r="M152" s="931"/>
      <c r="N152" s="931" t="s">
        <v>195</v>
      </c>
      <c r="O152" s="931">
        <v>90</v>
      </c>
      <c r="P152" s="947" t="s">
        <v>179</v>
      </c>
      <c r="Q152" s="931" t="s">
        <v>180</v>
      </c>
      <c r="R152" s="948" t="s">
        <v>155</v>
      </c>
      <c r="S152" s="931" t="s">
        <v>71</v>
      </c>
      <c r="T152" s="933" t="s">
        <v>290</v>
      </c>
      <c r="U152" s="933" t="s">
        <v>353</v>
      </c>
      <c r="V152" s="931"/>
      <c r="W152" s="931">
        <v>170</v>
      </c>
      <c r="X152" s="934"/>
      <c r="Y152" s="931"/>
      <c r="Z152" s="931"/>
      <c r="AA152" s="931"/>
      <c r="AB152" s="931"/>
      <c r="AC152" s="39"/>
      <c r="AD152" s="39"/>
      <c r="AE152" s="155">
        <f t="shared" si="15"/>
        <v>0</v>
      </c>
      <c r="AF152" s="935"/>
      <c r="AG152" s="936"/>
      <c r="AH152" s="936"/>
      <c r="AI152" s="936"/>
      <c r="AJ152" s="937"/>
      <c r="AK152" s="938"/>
      <c r="AL152" s="939"/>
      <c r="AM152" s="940"/>
      <c r="AN152" s="922">
        <f t="shared" si="13"/>
        <v>0</v>
      </c>
      <c r="AO152" s="941"/>
      <c r="AP152" s="924" t="str">
        <f t="shared" si="16"/>
        <v>0</v>
      </c>
      <c r="AQ152" s="925" t="str">
        <f t="shared" si="14"/>
        <v>0</v>
      </c>
      <c r="AR152" s="942"/>
      <c r="AS152" s="927">
        <f t="shared" si="17"/>
        <v>0</v>
      </c>
      <c r="AT152" s="928">
        <f t="shared" si="17"/>
        <v>0</v>
      </c>
      <c r="AU152" s="938"/>
      <c r="AV152" s="943"/>
      <c r="AW152" s="944"/>
      <c r="AX152" s="943"/>
      <c r="AY152" s="944"/>
      <c r="AZ152" s="945"/>
      <c r="BA152" s="940"/>
      <c r="BB152" s="944"/>
      <c r="BC152" s="944"/>
      <c r="BD152" s="944"/>
      <c r="BE152" s="944"/>
      <c r="BF152" s="945"/>
    </row>
    <row r="153" spans="2:58" ht="14.65" customHeight="1">
      <c r="B153" s="911">
        <v>151</v>
      </c>
      <c r="C153" s="931" t="s">
        <v>65</v>
      </c>
      <c r="D153" s="913"/>
      <c r="E153" s="931" t="s">
        <v>150</v>
      </c>
      <c r="F153" s="912" t="str">
        <f t="shared" si="18"/>
        <v>6340</v>
      </c>
      <c r="G153" s="931"/>
      <c r="H153" s="931"/>
      <c r="I153" s="931" t="s">
        <v>354</v>
      </c>
      <c r="J153" s="931"/>
      <c r="K153" s="933" t="s">
        <v>355</v>
      </c>
      <c r="L153" s="931">
        <v>1020</v>
      </c>
      <c r="M153" s="931">
        <v>1</v>
      </c>
      <c r="N153" s="931" t="s">
        <v>195</v>
      </c>
      <c r="O153" s="931">
        <v>90</v>
      </c>
      <c r="P153" s="947" t="s">
        <v>174</v>
      </c>
      <c r="Q153" s="931" t="s">
        <v>175</v>
      </c>
      <c r="R153" s="948" t="s">
        <v>155</v>
      </c>
      <c r="S153" s="931" t="s">
        <v>168</v>
      </c>
      <c r="T153" s="933"/>
      <c r="U153" s="933"/>
      <c r="V153" s="931"/>
      <c r="W153" s="931"/>
      <c r="X153" s="934"/>
      <c r="Y153" s="931"/>
      <c r="Z153" s="931"/>
      <c r="AA153" s="931"/>
      <c r="AB153" s="931"/>
      <c r="AC153" s="39"/>
      <c r="AD153" s="39">
        <v>3055</v>
      </c>
      <c r="AE153" s="155">
        <f t="shared" si="15"/>
        <v>3.0550000000000002</v>
      </c>
      <c r="AF153" s="935"/>
      <c r="AG153" s="936"/>
      <c r="AH153" s="936"/>
      <c r="AI153" s="936"/>
      <c r="AJ153" s="937"/>
      <c r="AK153" s="938"/>
      <c r="AL153" s="939"/>
      <c r="AM153" s="940"/>
      <c r="AN153" s="922">
        <f t="shared" si="13"/>
        <v>0</v>
      </c>
      <c r="AO153" s="941"/>
      <c r="AP153" s="924" t="str">
        <f t="shared" si="16"/>
        <v>0</v>
      </c>
      <c r="AQ153" s="925" t="str">
        <f t="shared" si="14"/>
        <v>0</v>
      </c>
      <c r="AR153" s="942"/>
      <c r="AS153" s="927">
        <f t="shared" si="17"/>
        <v>0</v>
      </c>
      <c r="AT153" s="928">
        <f t="shared" si="17"/>
        <v>0</v>
      </c>
      <c r="AU153" s="938"/>
      <c r="AV153" s="943"/>
      <c r="AW153" s="944"/>
      <c r="AX153" s="943"/>
      <c r="AY153" s="944"/>
      <c r="AZ153" s="945"/>
      <c r="BA153" s="940"/>
      <c r="BB153" s="944"/>
      <c r="BC153" s="944"/>
      <c r="BD153" s="944"/>
      <c r="BE153" s="944"/>
      <c r="BF153" s="945"/>
    </row>
    <row r="154" spans="2:58" ht="14.65" customHeight="1">
      <c r="B154" s="911">
        <v>152</v>
      </c>
      <c r="C154" s="931" t="s">
        <v>65</v>
      </c>
      <c r="D154" s="913"/>
      <c r="E154" s="931" t="s">
        <v>150</v>
      </c>
      <c r="F154" s="912" t="str">
        <f t="shared" si="18"/>
        <v>6340</v>
      </c>
      <c r="G154" s="931" t="s">
        <v>237</v>
      </c>
      <c r="H154" s="931"/>
      <c r="I154" s="931" t="s">
        <v>356</v>
      </c>
      <c r="J154" s="931">
        <v>0</v>
      </c>
      <c r="K154" s="933" t="s">
        <v>357</v>
      </c>
      <c r="L154" s="931">
        <v>1020</v>
      </c>
      <c r="M154" s="931">
        <v>1</v>
      </c>
      <c r="N154" s="931" t="s">
        <v>195</v>
      </c>
      <c r="O154" s="931">
        <v>90</v>
      </c>
      <c r="P154" s="947" t="s">
        <v>174</v>
      </c>
      <c r="Q154" s="931" t="s">
        <v>175</v>
      </c>
      <c r="R154" s="948" t="s">
        <v>155</v>
      </c>
      <c r="S154" s="931" t="s">
        <v>71</v>
      </c>
      <c r="T154" s="933" t="s">
        <v>358</v>
      </c>
      <c r="U154" s="933" t="s">
        <v>359</v>
      </c>
      <c r="V154" s="931"/>
      <c r="W154" s="931">
        <v>30</v>
      </c>
      <c r="X154" s="934"/>
      <c r="Y154" s="931"/>
      <c r="Z154" s="931"/>
      <c r="AA154" s="931"/>
      <c r="AB154" s="931"/>
      <c r="AC154" s="39"/>
      <c r="AD154" s="39">
        <v>5192</v>
      </c>
      <c r="AE154" s="155">
        <f t="shared" si="15"/>
        <v>5.1920000000000002</v>
      </c>
      <c r="AF154" s="935"/>
      <c r="AG154" s="936"/>
      <c r="AH154" s="936"/>
      <c r="AI154" s="936"/>
      <c r="AJ154" s="937"/>
      <c r="AK154" s="938"/>
      <c r="AL154" s="939"/>
      <c r="AM154" s="940"/>
      <c r="AN154" s="922">
        <f t="shared" si="13"/>
        <v>0</v>
      </c>
      <c r="AO154" s="941"/>
      <c r="AP154" s="924" t="str">
        <f t="shared" si="16"/>
        <v>0</v>
      </c>
      <c r="AQ154" s="925" t="str">
        <f t="shared" si="14"/>
        <v>0</v>
      </c>
      <c r="AR154" s="942"/>
      <c r="AS154" s="927">
        <f t="shared" si="17"/>
        <v>0</v>
      </c>
      <c r="AT154" s="928">
        <f t="shared" si="17"/>
        <v>0</v>
      </c>
      <c r="AU154" s="938"/>
      <c r="AV154" s="943"/>
      <c r="AW154" s="944"/>
      <c r="AX154" s="943"/>
      <c r="AY154" s="944"/>
      <c r="AZ154" s="945"/>
      <c r="BA154" s="940"/>
      <c r="BB154" s="944"/>
      <c r="BC154" s="944"/>
      <c r="BD154" s="944"/>
      <c r="BE154" s="944"/>
      <c r="BF154" s="945"/>
    </row>
    <row r="155" spans="2:58" ht="14.65" customHeight="1">
      <c r="B155" s="911">
        <v>153</v>
      </c>
      <c r="C155" s="912" t="s">
        <v>65</v>
      </c>
      <c r="D155" s="913"/>
      <c r="E155" s="931" t="s">
        <v>150</v>
      </c>
      <c r="F155" s="912" t="str">
        <f t="shared" si="18"/>
        <v>6340</v>
      </c>
      <c r="G155" s="931" t="s">
        <v>237</v>
      </c>
      <c r="H155" s="931"/>
      <c r="I155" s="931" t="s">
        <v>356</v>
      </c>
      <c r="J155" s="931">
        <v>0</v>
      </c>
      <c r="K155" s="933" t="s">
        <v>357</v>
      </c>
      <c r="L155" s="931">
        <v>1020</v>
      </c>
      <c r="M155" s="931">
        <v>2</v>
      </c>
      <c r="N155" s="931" t="s">
        <v>195</v>
      </c>
      <c r="O155" s="931">
        <v>90</v>
      </c>
      <c r="P155" s="947" t="s">
        <v>174</v>
      </c>
      <c r="Q155" s="931" t="s">
        <v>175</v>
      </c>
      <c r="R155" s="948" t="s">
        <v>155</v>
      </c>
      <c r="S155" s="931" t="s">
        <v>71</v>
      </c>
      <c r="T155" s="933"/>
      <c r="U155" s="933"/>
      <c r="V155" s="931"/>
      <c r="W155" s="931"/>
      <c r="X155" s="934"/>
      <c r="Y155" s="931"/>
      <c r="Z155" s="931"/>
      <c r="AA155" s="931"/>
      <c r="AB155" s="931"/>
      <c r="AC155" s="39"/>
      <c r="AD155" s="39">
        <v>12274</v>
      </c>
      <c r="AE155" s="155">
        <f t="shared" si="15"/>
        <v>12.273999999999999</v>
      </c>
      <c r="AF155" s="935"/>
      <c r="AG155" s="936"/>
      <c r="AH155" s="936"/>
      <c r="AI155" s="936"/>
      <c r="AJ155" s="937"/>
      <c r="AK155" s="938"/>
      <c r="AL155" s="939"/>
      <c r="AM155" s="940"/>
      <c r="AN155" s="922">
        <f t="shared" si="13"/>
        <v>0</v>
      </c>
      <c r="AO155" s="941"/>
      <c r="AP155" s="924" t="str">
        <f t="shared" si="16"/>
        <v>0</v>
      </c>
      <c r="AQ155" s="925" t="str">
        <f t="shared" si="14"/>
        <v>0</v>
      </c>
      <c r="AR155" s="942"/>
      <c r="AS155" s="927">
        <f t="shared" si="17"/>
        <v>0</v>
      </c>
      <c r="AT155" s="928">
        <f t="shared" si="17"/>
        <v>0</v>
      </c>
      <c r="AU155" s="938"/>
      <c r="AV155" s="943"/>
      <c r="AW155" s="944"/>
      <c r="AX155" s="943"/>
      <c r="AY155" s="944"/>
      <c r="AZ155" s="945"/>
      <c r="BA155" s="940"/>
      <c r="BB155" s="944"/>
      <c r="BC155" s="944"/>
      <c r="BD155" s="944"/>
      <c r="BE155" s="944"/>
      <c r="BF155" s="945"/>
    </row>
    <row r="156" spans="2:58" ht="14.65" customHeight="1">
      <c r="B156" s="911">
        <v>154</v>
      </c>
      <c r="C156" s="931" t="s">
        <v>65</v>
      </c>
      <c r="D156" s="913"/>
      <c r="E156" s="931" t="s">
        <v>150</v>
      </c>
      <c r="F156" s="912" t="str">
        <f t="shared" si="18"/>
        <v>6340</v>
      </c>
      <c r="G156" s="931" t="s">
        <v>237</v>
      </c>
      <c r="H156" s="931"/>
      <c r="I156" s="931" t="s">
        <v>356</v>
      </c>
      <c r="J156" s="931">
        <v>0</v>
      </c>
      <c r="K156" s="933" t="s">
        <v>357</v>
      </c>
      <c r="L156" s="931">
        <v>1020</v>
      </c>
      <c r="M156" s="931">
        <v>3</v>
      </c>
      <c r="N156" s="931" t="s">
        <v>195</v>
      </c>
      <c r="O156" s="931">
        <v>90</v>
      </c>
      <c r="P156" s="947" t="s">
        <v>174</v>
      </c>
      <c r="Q156" s="931" t="s">
        <v>175</v>
      </c>
      <c r="R156" s="948" t="s">
        <v>155</v>
      </c>
      <c r="S156" s="931" t="s">
        <v>71</v>
      </c>
      <c r="T156" s="933"/>
      <c r="U156" s="933"/>
      <c r="V156" s="931"/>
      <c r="W156" s="931"/>
      <c r="X156" s="934"/>
      <c r="Y156" s="931"/>
      <c r="Z156" s="931"/>
      <c r="AA156" s="931"/>
      <c r="AB156" s="931"/>
      <c r="AC156" s="39"/>
      <c r="AD156" s="39">
        <v>13552</v>
      </c>
      <c r="AE156" s="155">
        <f t="shared" si="15"/>
        <v>13.552</v>
      </c>
      <c r="AF156" s="935"/>
      <c r="AG156" s="936"/>
      <c r="AH156" s="936"/>
      <c r="AI156" s="936"/>
      <c r="AJ156" s="937"/>
      <c r="AK156" s="938"/>
      <c r="AL156" s="939"/>
      <c r="AM156" s="940"/>
      <c r="AN156" s="922">
        <f t="shared" si="13"/>
        <v>0</v>
      </c>
      <c r="AO156" s="941"/>
      <c r="AP156" s="924" t="str">
        <f t="shared" si="16"/>
        <v>0</v>
      </c>
      <c r="AQ156" s="925" t="str">
        <f t="shared" si="14"/>
        <v>0</v>
      </c>
      <c r="AR156" s="942"/>
      <c r="AS156" s="927">
        <f t="shared" si="17"/>
        <v>0</v>
      </c>
      <c r="AT156" s="928">
        <f t="shared" si="17"/>
        <v>0</v>
      </c>
      <c r="AU156" s="938"/>
      <c r="AV156" s="943"/>
      <c r="AW156" s="944"/>
      <c r="AX156" s="943"/>
      <c r="AY156" s="944"/>
      <c r="AZ156" s="945"/>
      <c r="BA156" s="940"/>
      <c r="BB156" s="944"/>
      <c r="BC156" s="944"/>
      <c r="BD156" s="944"/>
      <c r="BE156" s="944"/>
      <c r="BF156" s="945"/>
    </row>
    <row r="157" spans="2:58" ht="14.65" customHeight="1">
      <c r="B157" s="911">
        <v>155</v>
      </c>
      <c r="C157" s="931" t="s">
        <v>65</v>
      </c>
      <c r="D157" s="913"/>
      <c r="E157" s="931" t="s">
        <v>150</v>
      </c>
      <c r="F157" s="912" t="str">
        <f t="shared" si="18"/>
        <v>6340</v>
      </c>
      <c r="G157" s="931" t="s">
        <v>237</v>
      </c>
      <c r="H157" s="931"/>
      <c r="I157" s="931"/>
      <c r="J157" s="931"/>
      <c r="K157" s="933" t="s">
        <v>360</v>
      </c>
      <c r="L157" s="931">
        <v>1023</v>
      </c>
      <c r="M157" s="931"/>
      <c r="N157" s="931" t="s">
        <v>195</v>
      </c>
      <c r="O157" s="931">
        <v>90</v>
      </c>
      <c r="P157" s="947" t="s">
        <v>179</v>
      </c>
      <c r="Q157" s="931" t="s">
        <v>180</v>
      </c>
      <c r="R157" s="948" t="s">
        <v>155</v>
      </c>
      <c r="S157" s="931" t="s">
        <v>71</v>
      </c>
      <c r="T157" s="933" t="s">
        <v>290</v>
      </c>
      <c r="U157" s="933" t="s">
        <v>361</v>
      </c>
      <c r="V157" s="931"/>
      <c r="W157" s="931">
        <v>170</v>
      </c>
      <c r="X157" s="934"/>
      <c r="Y157" s="931"/>
      <c r="Z157" s="931"/>
      <c r="AA157" s="931"/>
      <c r="AB157" s="931"/>
      <c r="AC157" s="39"/>
      <c r="AD157" s="39"/>
      <c r="AE157" s="155">
        <f t="shared" si="15"/>
        <v>0</v>
      </c>
      <c r="AF157" s="935"/>
      <c r="AG157" s="936"/>
      <c r="AH157" s="936"/>
      <c r="AI157" s="936"/>
      <c r="AJ157" s="937"/>
      <c r="AK157" s="938"/>
      <c r="AL157" s="939"/>
      <c r="AM157" s="940"/>
      <c r="AN157" s="922">
        <f t="shared" si="13"/>
        <v>0</v>
      </c>
      <c r="AO157" s="941"/>
      <c r="AP157" s="924" t="str">
        <f t="shared" si="16"/>
        <v>0</v>
      </c>
      <c r="AQ157" s="925" t="str">
        <f t="shared" si="14"/>
        <v>0</v>
      </c>
      <c r="AR157" s="942"/>
      <c r="AS157" s="927">
        <f t="shared" si="17"/>
        <v>0</v>
      </c>
      <c r="AT157" s="928">
        <f t="shared" si="17"/>
        <v>0</v>
      </c>
      <c r="AU157" s="938"/>
      <c r="AV157" s="943"/>
      <c r="AW157" s="944"/>
      <c r="AX157" s="943"/>
      <c r="AY157" s="944"/>
      <c r="AZ157" s="945"/>
      <c r="BA157" s="940"/>
      <c r="BB157" s="944"/>
      <c r="BC157" s="944"/>
      <c r="BD157" s="944"/>
      <c r="BE157" s="944"/>
      <c r="BF157" s="945"/>
    </row>
    <row r="158" spans="2:58" ht="14.65" customHeight="1">
      <c r="B158" s="911">
        <v>156</v>
      </c>
      <c r="C158" s="912" t="s">
        <v>65</v>
      </c>
      <c r="D158" s="913"/>
      <c r="E158" s="931" t="s">
        <v>150</v>
      </c>
      <c r="F158" s="912" t="str">
        <f t="shared" si="18"/>
        <v>6340</v>
      </c>
      <c r="G158" s="931"/>
      <c r="H158" s="931"/>
      <c r="I158" s="931" t="s">
        <v>362</v>
      </c>
      <c r="J158" s="931">
        <v>0</v>
      </c>
      <c r="K158" s="933" t="s">
        <v>363</v>
      </c>
      <c r="L158" s="931">
        <v>1024</v>
      </c>
      <c r="M158" s="931">
        <v>1</v>
      </c>
      <c r="N158" s="931" t="s">
        <v>195</v>
      </c>
      <c r="O158" s="931">
        <v>90</v>
      </c>
      <c r="P158" s="947" t="s">
        <v>174</v>
      </c>
      <c r="Q158" s="931" t="s">
        <v>175</v>
      </c>
      <c r="R158" s="948" t="s">
        <v>155</v>
      </c>
      <c r="S158" s="931" t="s">
        <v>168</v>
      </c>
      <c r="T158" s="933"/>
      <c r="U158" s="933"/>
      <c r="V158" s="931"/>
      <c r="W158" s="931"/>
      <c r="X158" s="934"/>
      <c r="Y158" s="931"/>
      <c r="Z158" s="931"/>
      <c r="AA158" s="931"/>
      <c r="AB158" s="931"/>
      <c r="AC158" s="39"/>
      <c r="AD158" s="39">
        <v>3055</v>
      </c>
      <c r="AE158" s="155">
        <f t="shared" si="15"/>
        <v>3.0550000000000002</v>
      </c>
      <c r="AF158" s="935"/>
      <c r="AG158" s="936"/>
      <c r="AH158" s="936"/>
      <c r="AI158" s="936"/>
      <c r="AJ158" s="937"/>
      <c r="AK158" s="938"/>
      <c r="AL158" s="939"/>
      <c r="AM158" s="940"/>
      <c r="AN158" s="922">
        <f t="shared" si="13"/>
        <v>0</v>
      </c>
      <c r="AO158" s="941"/>
      <c r="AP158" s="924" t="str">
        <f t="shared" si="16"/>
        <v>0</v>
      </c>
      <c r="AQ158" s="925" t="str">
        <f t="shared" si="14"/>
        <v>0</v>
      </c>
      <c r="AR158" s="942"/>
      <c r="AS158" s="927">
        <f t="shared" si="17"/>
        <v>0</v>
      </c>
      <c r="AT158" s="928">
        <f t="shared" si="17"/>
        <v>0</v>
      </c>
      <c r="AU158" s="938"/>
      <c r="AV158" s="943"/>
      <c r="AW158" s="944"/>
      <c r="AX158" s="943"/>
      <c r="AY158" s="944"/>
      <c r="AZ158" s="945"/>
      <c r="BA158" s="940"/>
      <c r="BB158" s="944"/>
      <c r="BC158" s="944"/>
      <c r="BD158" s="944"/>
      <c r="BE158" s="944"/>
      <c r="BF158" s="945"/>
    </row>
    <row r="159" spans="2:58" ht="14.65" customHeight="1">
      <c r="B159" s="911">
        <v>157</v>
      </c>
      <c r="C159" s="931" t="s">
        <v>65</v>
      </c>
      <c r="D159" s="913"/>
      <c r="E159" s="931" t="s">
        <v>150</v>
      </c>
      <c r="F159" s="912" t="str">
        <f t="shared" si="18"/>
        <v>6340</v>
      </c>
      <c r="G159" s="931" t="s">
        <v>237</v>
      </c>
      <c r="H159" s="931"/>
      <c r="I159" s="931" t="s">
        <v>364</v>
      </c>
      <c r="J159" s="931">
        <v>0</v>
      </c>
      <c r="K159" s="933" t="s">
        <v>365</v>
      </c>
      <c r="L159" s="931">
        <v>1024</v>
      </c>
      <c r="M159" s="931">
        <v>1</v>
      </c>
      <c r="N159" s="931" t="s">
        <v>195</v>
      </c>
      <c r="O159" s="931">
        <v>90</v>
      </c>
      <c r="P159" s="947" t="s">
        <v>174</v>
      </c>
      <c r="Q159" s="931" t="s">
        <v>175</v>
      </c>
      <c r="R159" s="948" t="s">
        <v>155</v>
      </c>
      <c r="S159" s="931" t="s">
        <v>71</v>
      </c>
      <c r="T159" s="933" t="s">
        <v>366</v>
      </c>
      <c r="U159" s="933" t="s">
        <v>367</v>
      </c>
      <c r="V159" s="931"/>
      <c r="W159" s="931">
        <v>30</v>
      </c>
      <c r="X159" s="934"/>
      <c r="Y159" s="931"/>
      <c r="Z159" s="931"/>
      <c r="AA159" s="931"/>
      <c r="AB159" s="931"/>
      <c r="AC159" s="39"/>
      <c r="AD159" s="39">
        <v>5547</v>
      </c>
      <c r="AE159" s="155">
        <f t="shared" si="15"/>
        <v>5.5469999999999997</v>
      </c>
      <c r="AF159" s="935"/>
      <c r="AG159" s="936"/>
      <c r="AH159" s="936"/>
      <c r="AI159" s="936"/>
      <c r="AJ159" s="937"/>
      <c r="AK159" s="938"/>
      <c r="AL159" s="939"/>
      <c r="AM159" s="940"/>
      <c r="AN159" s="922">
        <f t="shared" si="13"/>
        <v>0</v>
      </c>
      <c r="AO159" s="941"/>
      <c r="AP159" s="924" t="str">
        <f t="shared" si="16"/>
        <v>0</v>
      </c>
      <c r="AQ159" s="925" t="str">
        <f t="shared" si="14"/>
        <v>0</v>
      </c>
      <c r="AR159" s="942"/>
      <c r="AS159" s="927">
        <f t="shared" si="17"/>
        <v>0</v>
      </c>
      <c r="AT159" s="928">
        <f t="shared" si="17"/>
        <v>0</v>
      </c>
      <c r="AU159" s="938"/>
      <c r="AV159" s="943"/>
      <c r="AW159" s="944"/>
      <c r="AX159" s="943"/>
      <c r="AY159" s="944"/>
      <c r="AZ159" s="945"/>
      <c r="BA159" s="940"/>
      <c r="BB159" s="944"/>
      <c r="BC159" s="944"/>
      <c r="BD159" s="944"/>
      <c r="BE159" s="944"/>
      <c r="BF159" s="945"/>
    </row>
    <row r="160" spans="2:58" ht="14.65" customHeight="1">
      <c r="B160" s="911">
        <v>158</v>
      </c>
      <c r="C160" s="931" t="s">
        <v>65</v>
      </c>
      <c r="D160" s="913"/>
      <c r="E160" s="931" t="s">
        <v>150</v>
      </c>
      <c r="F160" s="912" t="str">
        <f t="shared" si="18"/>
        <v>6340</v>
      </c>
      <c r="G160" s="931" t="s">
        <v>237</v>
      </c>
      <c r="H160" s="931"/>
      <c r="I160" s="931" t="s">
        <v>364</v>
      </c>
      <c r="J160" s="931">
        <v>0</v>
      </c>
      <c r="K160" s="933" t="s">
        <v>365</v>
      </c>
      <c r="L160" s="931">
        <v>1024</v>
      </c>
      <c r="M160" s="931">
        <v>2</v>
      </c>
      <c r="N160" s="931" t="s">
        <v>195</v>
      </c>
      <c r="O160" s="931">
        <v>90</v>
      </c>
      <c r="P160" s="947" t="s">
        <v>174</v>
      </c>
      <c r="Q160" s="931" t="s">
        <v>175</v>
      </c>
      <c r="R160" s="948" t="s">
        <v>155</v>
      </c>
      <c r="S160" s="931" t="s">
        <v>71</v>
      </c>
      <c r="T160" s="933"/>
      <c r="U160" s="933"/>
      <c r="V160" s="931"/>
      <c r="W160" s="931"/>
      <c r="X160" s="934"/>
      <c r="Y160" s="931"/>
      <c r="Z160" s="931"/>
      <c r="AA160" s="931"/>
      <c r="AB160" s="931"/>
      <c r="AC160" s="39"/>
      <c r="AD160" s="39">
        <v>20204</v>
      </c>
      <c r="AE160" s="155">
        <f t="shared" si="15"/>
        <v>20.204000000000001</v>
      </c>
      <c r="AF160" s="935"/>
      <c r="AG160" s="936"/>
      <c r="AH160" s="936"/>
      <c r="AI160" s="936"/>
      <c r="AJ160" s="937"/>
      <c r="AK160" s="938"/>
      <c r="AL160" s="939"/>
      <c r="AM160" s="940"/>
      <c r="AN160" s="922">
        <f t="shared" si="13"/>
        <v>0</v>
      </c>
      <c r="AO160" s="941"/>
      <c r="AP160" s="924" t="str">
        <f t="shared" si="16"/>
        <v>0</v>
      </c>
      <c r="AQ160" s="925" t="str">
        <f t="shared" si="14"/>
        <v>0</v>
      </c>
      <c r="AR160" s="942"/>
      <c r="AS160" s="927">
        <f t="shared" si="17"/>
        <v>0</v>
      </c>
      <c r="AT160" s="928">
        <f t="shared" si="17"/>
        <v>0</v>
      </c>
      <c r="AU160" s="938"/>
      <c r="AV160" s="943"/>
      <c r="AW160" s="944"/>
      <c r="AX160" s="943"/>
      <c r="AY160" s="944"/>
      <c r="AZ160" s="945"/>
      <c r="BA160" s="940"/>
      <c r="BB160" s="944"/>
      <c r="BC160" s="944"/>
      <c r="BD160" s="944"/>
      <c r="BE160" s="944"/>
      <c r="BF160" s="945"/>
    </row>
    <row r="161" spans="2:58" ht="14.65" customHeight="1">
      <c r="B161" s="911">
        <v>159</v>
      </c>
      <c r="C161" s="912" t="s">
        <v>65</v>
      </c>
      <c r="D161" s="913"/>
      <c r="E161" s="931" t="s">
        <v>150</v>
      </c>
      <c r="F161" s="912" t="str">
        <f t="shared" si="18"/>
        <v>6340</v>
      </c>
      <c r="G161" s="931" t="s">
        <v>237</v>
      </c>
      <c r="H161" s="931"/>
      <c r="I161" s="931" t="s">
        <v>364</v>
      </c>
      <c r="J161" s="931">
        <v>0</v>
      </c>
      <c r="K161" s="933" t="s">
        <v>365</v>
      </c>
      <c r="L161" s="931">
        <v>1024</v>
      </c>
      <c r="M161" s="931">
        <v>3</v>
      </c>
      <c r="N161" s="931" t="s">
        <v>195</v>
      </c>
      <c r="O161" s="931">
        <v>90</v>
      </c>
      <c r="P161" s="947" t="s">
        <v>174</v>
      </c>
      <c r="Q161" s="931" t="s">
        <v>175</v>
      </c>
      <c r="R161" s="948" t="s">
        <v>155</v>
      </c>
      <c r="S161" s="931" t="s">
        <v>71</v>
      </c>
      <c r="T161" s="933"/>
      <c r="U161" s="933"/>
      <c r="V161" s="931"/>
      <c r="W161" s="931"/>
      <c r="X161" s="934"/>
      <c r="Y161" s="931"/>
      <c r="Z161" s="931"/>
      <c r="AA161" s="931"/>
      <c r="AB161" s="931"/>
      <c r="AC161" s="39"/>
      <c r="AD161" s="39">
        <v>13552</v>
      </c>
      <c r="AE161" s="155">
        <f t="shared" si="15"/>
        <v>13.552</v>
      </c>
      <c r="AF161" s="935"/>
      <c r="AG161" s="936"/>
      <c r="AH161" s="936"/>
      <c r="AI161" s="936"/>
      <c r="AJ161" s="937"/>
      <c r="AK161" s="938"/>
      <c r="AL161" s="939"/>
      <c r="AM161" s="940"/>
      <c r="AN161" s="922">
        <f t="shared" si="13"/>
        <v>0</v>
      </c>
      <c r="AO161" s="941"/>
      <c r="AP161" s="924" t="str">
        <f t="shared" si="16"/>
        <v>0</v>
      </c>
      <c r="AQ161" s="925" t="str">
        <f t="shared" si="14"/>
        <v>0</v>
      </c>
      <c r="AR161" s="942"/>
      <c r="AS161" s="927">
        <f t="shared" si="17"/>
        <v>0</v>
      </c>
      <c r="AT161" s="928">
        <f t="shared" si="17"/>
        <v>0</v>
      </c>
      <c r="AU161" s="938"/>
      <c r="AV161" s="943"/>
      <c r="AW161" s="944"/>
      <c r="AX161" s="943"/>
      <c r="AY161" s="944"/>
      <c r="AZ161" s="945"/>
      <c r="BA161" s="940"/>
      <c r="BB161" s="944"/>
      <c r="BC161" s="944"/>
      <c r="BD161" s="944"/>
      <c r="BE161" s="944"/>
      <c r="BF161" s="945"/>
    </row>
    <row r="162" spans="2:58" ht="14.65" customHeight="1">
      <c r="B162" s="911">
        <v>160</v>
      </c>
      <c r="C162" s="931" t="s">
        <v>65</v>
      </c>
      <c r="D162" s="913"/>
      <c r="E162" s="931" t="s">
        <v>150</v>
      </c>
      <c r="F162" s="912" t="str">
        <f t="shared" si="18"/>
        <v>6340</v>
      </c>
      <c r="G162" s="931" t="s">
        <v>237</v>
      </c>
      <c r="H162" s="931"/>
      <c r="I162" s="931"/>
      <c r="J162" s="931"/>
      <c r="K162" s="933" t="s">
        <v>368</v>
      </c>
      <c r="L162" s="931">
        <v>1030</v>
      </c>
      <c r="M162" s="931"/>
      <c r="N162" s="931" t="s">
        <v>195</v>
      </c>
      <c r="O162" s="931">
        <v>90</v>
      </c>
      <c r="P162" s="947" t="s">
        <v>179</v>
      </c>
      <c r="Q162" s="931" t="s">
        <v>180</v>
      </c>
      <c r="R162" s="948" t="s">
        <v>155</v>
      </c>
      <c r="S162" s="931" t="s">
        <v>71</v>
      </c>
      <c r="T162" s="933" t="s">
        <v>303</v>
      </c>
      <c r="U162" s="933" t="s">
        <v>369</v>
      </c>
      <c r="V162" s="931"/>
      <c r="W162" s="931">
        <v>170</v>
      </c>
      <c r="X162" s="934"/>
      <c r="Y162" s="931"/>
      <c r="Z162" s="931"/>
      <c r="AA162" s="931"/>
      <c r="AB162" s="931"/>
      <c r="AC162" s="39"/>
      <c r="AD162" s="39"/>
      <c r="AE162" s="155">
        <f t="shared" si="15"/>
        <v>0</v>
      </c>
      <c r="AF162" s="935"/>
      <c r="AG162" s="936"/>
      <c r="AH162" s="936"/>
      <c r="AI162" s="936"/>
      <c r="AJ162" s="937"/>
      <c r="AK162" s="938"/>
      <c r="AL162" s="939"/>
      <c r="AM162" s="940"/>
      <c r="AN162" s="922">
        <f t="shared" ref="AN162:AN225" si="19">+AP162-AL162</f>
        <v>0</v>
      </c>
      <c r="AO162" s="941"/>
      <c r="AP162" s="924" t="str">
        <f t="shared" si="16"/>
        <v>0</v>
      </c>
      <c r="AQ162" s="925" t="str">
        <f t="shared" ref="AQ162:AQ225" si="20">AP162</f>
        <v>0</v>
      </c>
      <c r="AR162" s="942"/>
      <c r="AS162" s="927">
        <f t="shared" si="17"/>
        <v>0</v>
      </c>
      <c r="AT162" s="928">
        <f t="shared" si="17"/>
        <v>0</v>
      </c>
      <c r="AU162" s="938"/>
      <c r="AV162" s="943"/>
      <c r="AW162" s="944"/>
      <c r="AX162" s="943"/>
      <c r="AY162" s="944"/>
      <c r="AZ162" s="945"/>
      <c r="BA162" s="940"/>
      <c r="BB162" s="944"/>
      <c r="BC162" s="944"/>
      <c r="BD162" s="944"/>
      <c r="BE162" s="944"/>
      <c r="BF162" s="945"/>
    </row>
    <row r="163" spans="2:58" ht="14.65" customHeight="1">
      <c r="B163" s="911">
        <v>161</v>
      </c>
      <c r="C163" s="931" t="s">
        <v>65</v>
      </c>
      <c r="D163" s="913"/>
      <c r="E163" s="931" t="s">
        <v>150</v>
      </c>
      <c r="F163" s="912" t="str">
        <f t="shared" si="18"/>
        <v>6340</v>
      </c>
      <c r="G163" s="931"/>
      <c r="H163" s="931"/>
      <c r="I163" s="931" t="s">
        <v>370</v>
      </c>
      <c r="J163" s="931"/>
      <c r="K163" s="933" t="s">
        <v>371</v>
      </c>
      <c r="L163" s="931">
        <v>1031</v>
      </c>
      <c r="M163" s="931">
        <v>1</v>
      </c>
      <c r="N163" s="931" t="s">
        <v>195</v>
      </c>
      <c r="O163" s="931">
        <v>90</v>
      </c>
      <c r="P163" s="947" t="s">
        <v>174</v>
      </c>
      <c r="Q163" s="931" t="s">
        <v>175</v>
      </c>
      <c r="R163" s="948" t="s">
        <v>155</v>
      </c>
      <c r="S163" s="931" t="s">
        <v>168</v>
      </c>
      <c r="T163" s="933"/>
      <c r="U163" s="933"/>
      <c r="V163" s="931"/>
      <c r="W163" s="931"/>
      <c r="X163" s="934"/>
      <c r="Y163" s="931"/>
      <c r="Z163" s="931"/>
      <c r="AA163" s="931"/>
      <c r="AB163" s="931"/>
      <c r="AC163" s="39"/>
      <c r="AD163" s="39">
        <v>3055</v>
      </c>
      <c r="AE163" s="155">
        <f t="shared" si="15"/>
        <v>3.0550000000000002</v>
      </c>
      <c r="AF163" s="935"/>
      <c r="AG163" s="936"/>
      <c r="AH163" s="936"/>
      <c r="AI163" s="936"/>
      <c r="AJ163" s="937"/>
      <c r="AK163" s="938"/>
      <c r="AL163" s="939"/>
      <c r="AM163" s="940"/>
      <c r="AN163" s="922">
        <f t="shared" si="19"/>
        <v>0</v>
      </c>
      <c r="AO163" s="941"/>
      <c r="AP163" s="924" t="str">
        <f t="shared" si="16"/>
        <v>0</v>
      </c>
      <c r="AQ163" s="925" t="str">
        <f t="shared" si="20"/>
        <v>0</v>
      </c>
      <c r="AR163" s="942"/>
      <c r="AS163" s="927">
        <f t="shared" si="17"/>
        <v>0</v>
      </c>
      <c r="AT163" s="928">
        <f t="shared" si="17"/>
        <v>0</v>
      </c>
      <c r="AU163" s="938"/>
      <c r="AV163" s="943"/>
      <c r="AW163" s="944"/>
      <c r="AX163" s="943"/>
      <c r="AY163" s="944"/>
      <c r="AZ163" s="945"/>
      <c r="BA163" s="940"/>
      <c r="BB163" s="944"/>
      <c r="BC163" s="944"/>
      <c r="BD163" s="944"/>
      <c r="BE163" s="944"/>
      <c r="BF163" s="945"/>
    </row>
    <row r="164" spans="2:58" ht="14.65" customHeight="1">
      <c r="B164" s="911">
        <v>162</v>
      </c>
      <c r="C164" s="912" t="s">
        <v>65</v>
      </c>
      <c r="D164" s="913"/>
      <c r="E164" s="931" t="s">
        <v>150</v>
      </c>
      <c r="F164" s="912" t="str">
        <f t="shared" si="18"/>
        <v>6340</v>
      </c>
      <c r="G164" s="931" t="s">
        <v>237</v>
      </c>
      <c r="H164" s="931"/>
      <c r="I164" s="931" t="s">
        <v>372</v>
      </c>
      <c r="J164" s="931"/>
      <c r="K164" s="933" t="s">
        <v>373</v>
      </c>
      <c r="L164" s="931">
        <v>1031</v>
      </c>
      <c r="M164" s="931">
        <v>1</v>
      </c>
      <c r="N164" s="931" t="s">
        <v>195</v>
      </c>
      <c r="O164" s="931">
        <v>90</v>
      </c>
      <c r="P164" s="947" t="s">
        <v>174</v>
      </c>
      <c r="Q164" s="931" t="s">
        <v>175</v>
      </c>
      <c r="R164" s="948" t="s">
        <v>155</v>
      </c>
      <c r="S164" s="931" t="s">
        <v>71</v>
      </c>
      <c r="T164" s="933" t="s">
        <v>374</v>
      </c>
      <c r="U164" s="933" t="s">
        <v>367</v>
      </c>
      <c r="V164" s="931"/>
      <c r="W164" s="931">
        <v>30</v>
      </c>
      <c r="X164" s="934"/>
      <c r="Y164" s="931"/>
      <c r="Z164" s="931"/>
      <c r="AA164" s="931"/>
      <c r="AB164" s="931"/>
      <c r="AC164" s="39"/>
      <c r="AD164" s="39">
        <v>7141</v>
      </c>
      <c r="AE164" s="155">
        <f t="shared" si="15"/>
        <v>7.141</v>
      </c>
      <c r="AF164" s="935"/>
      <c r="AG164" s="936"/>
      <c r="AH164" s="936"/>
      <c r="AI164" s="936"/>
      <c r="AJ164" s="937"/>
      <c r="AK164" s="938"/>
      <c r="AL164" s="939"/>
      <c r="AM164" s="940"/>
      <c r="AN164" s="922">
        <f t="shared" si="19"/>
        <v>0</v>
      </c>
      <c r="AO164" s="941"/>
      <c r="AP164" s="924" t="str">
        <f t="shared" si="16"/>
        <v>0</v>
      </c>
      <c r="AQ164" s="925" t="str">
        <f t="shared" si="20"/>
        <v>0</v>
      </c>
      <c r="AR164" s="942"/>
      <c r="AS164" s="927">
        <f t="shared" si="17"/>
        <v>0</v>
      </c>
      <c r="AT164" s="928">
        <f t="shared" si="17"/>
        <v>0</v>
      </c>
      <c r="AU164" s="938"/>
      <c r="AV164" s="943"/>
      <c r="AW164" s="944"/>
      <c r="AX164" s="943"/>
      <c r="AY164" s="944"/>
      <c r="AZ164" s="945"/>
      <c r="BA164" s="940"/>
      <c r="BB164" s="944"/>
      <c r="BC164" s="944"/>
      <c r="BD164" s="944"/>
      <c r="BE164" s="944"/>
      <c r="BF164" s="945"/>
    </row>
    <row r="165" spans="2:58" ht="14.65" customHeight="1">
      <c r="B165" s="911">
        <v>163</v>
      </c>
      <c r="C165" s="931" t="s">
        <v>65</v>
      </c>
      <c r="D165" s="913"/>
      <c r="E165" s="931" t="s">
        <v>150</v>
      </c>
      <c r="F165" s="912" t="str">
        <f t="shared" si="18"/>
        <v>6340</v>
      </c>
      <c r="G165" s="931" t="s">
        <v>237</v>
      </c>
      <c r="H165" s="931"/>
      <c r="I165" s="931" t="s">
        <v>372</v>
      </c>
      <c r="J165" s="931"/>
      <c r="K165" s="933" t="s">
        <v>373</v>
      </c>
      <c r="L165" s="931">
        <v>1031</v>
      </c>
      <c r="M165" s="931">
        <v>2</v>
      </c>
      <c r="N165" s="931" t="s">
        <v>195</v>
      </c>
      <c r="O165" s="931">
        <v>90</v>
      </c>
      <c r="P165" s="947" t="s">
        <v>174</v>
      </c>
      <c r="Q165" s="931" t="s">
        <v>175</v>
      </c>
      <c r="R165" s="948" t="s">
        <v>155</v>
      </c>
      <c r="S165" s="931" t="s">
        <v>71</v>
      </c>
      <c r="T165" s="933"/>
      <c r="U165" s="933"/>
      <c r="V165" s="931"/>
      <c r="W165" s="931"/>
      <c r="X165" s="934"/>
      <c r="Y165" s="931"/>
      <c r="Z165" s="931"/>
      <c r="AA165" s="931"/>
      <c r="AB165" s="931"/>
      <c r="AC165" s="39"/>
      <c r="AD165" s="39">
        <v>11268</v>
      </c>
      <c r="AE165" s="155">
        <f t="shared" si="15"/>
        <v>11.268000000000001</v>
      </c>
      <c r="AF165" s="935"/>
      <c r="AG165" s="936"/>
      <c r="AH165" s="936"/>
      <c r="AI165" s="936"/>
      <c r="AJ165" s="937"/>
      <c r="AK165" s="938"/>
      <c r="AL165" s="939"/>
      <c r="AM165" s="940"/>
      <c r="AN165" s="922">
        <f t="shared" si="19"/>
        <v>0</v>
      </c>
      <c r="AO165" s="941"/>
      <c r="AP165" s="924" t="str">
        <f t="shared" si="16"/>
        <v>0</v>
      </c>
      <c r="AQ165" s="925" t="str">
        <f t="shared" si="20"/>
        <v>0</v>
      </c>
      <c r="AR165" s="942"/>
      <c r="AS165" s="927">
        <f t="shared" si="17"/>
        <v>0</v>
      </c>
      <c r="AT165" s="928">
        <f t="shared" si="17"/>
        <v>0</v>
      </c>
      <c r="AU165" s="938"/>
      <c r="AV165" s="943"/>
      <c r="AW165" s="944"/>
      <c r="AX165" s="943"/>
      <c r="AY165" s="944"/>
      <c r="AZ165" s="945"/>
      <c r="BA165" s="940"/>
      <c r="BB165" s="944"/>
      <c r="BC165" s="944"/>
      <c r="BD165" s="944"/>
      <c r="BE165" s="944"/>
      <c r="BF165" s="945"/>
    </row>
    <row r="166" spans="2:58" ht="14.65" customHeight="1">
      <c r="B166" s="911">
        <v>164</v>
      </c>
      <c r="C166" s="931" t="s">
        <v>65</v>
      </c>
      <c r="D166" s="913"/>
      <c r="E166" s="931" t="s">
        <v>150</v>
      </c>
      <c r="F166" s="912" t="str">
        <f t="shared" si="18"/>
        <v>6340</v>
      </c>
      <c r="G166" s="931" t="s">
        <v>237</v>
      </c>
      <c r="H166" s="931"/>
      <c r="I166" s="931" t="s">
        <v>372</v>
      </c>
      <c r="J166" s="931"/>
      <c r="K166" s="933" t="s">
        <v>373</v>
      </c>
      <c r="L166" s="931">
        <v>1031</v>
      </c>
      <c r="M166" s="931">
        <v>3</v>
      </c>
      <c r="N166" s="931" t="s">
        <v>195</v>
      </c>
      <c r="O166" s="931">
        <v>90</v>
      </c>
      <c r="P166" s="947" t="s">
        <v>174</v>
      </c>
      <c r="Q166" s="931" t="s">
        <v>175</v>
      </c>
      <c r="R166" s="948" t="s">
        <v>155</v>
      </c>
      <c r="S166" s="931" t="s">
        <v>71</v>
      </c>
      <c r="T166" s="933"/>
      <c r="U166" s="933"/>
      <c r="V166" s="931"/>
      <c r="W166" s="931"/>
      <c r="X166" s="934"/>
      <c r="Y166" s="931"/>
      <c r="Z166" s="931"/>
      <c r="AA166" s="931"/>
      <c r="AB166" s="931"/>
      <c r="AC166" s="39"/>
      <c r="AD166" s="39">
        <v>21093</v>
      </c>
      <c r="AE166" s="155">
        <f t="shared" si="15"/>
        <v>21.093</v>
      </c>
      <c r="AF166" s="935"/>
      <c r="AG166" s="936"/>
      <c r="AH166" s="936"/>
      <c r="AI166" s="936"/>
      <c r="AJ166" s="937"/>
      <c r="AK166" s="938"/>
      <c r="AL166" s="939"/>
      <c r="AM166" s="940"/>
      <c r="AN166" s="922">
        <f t="shared" si="19"/>
        <v>0</v>
      </c>
      <c r="AO166" s="941"/>
      <c r="AP166" s="924" t="str">
        <f t="shared" si="16"/>
        <v>0</v>
      </c>
      <c r="AQ166" s="925" t="str">
        <f t="shared" si="20"/>
        <v>0</v>
      </c>
      <c r="AR166" s="942"/>
      <c r="AS166" s="927">
        <f t="shared" si="17"/>
        <v>0</v>
      </c>
      <c r="AT166" s="928">
        <f t="shared" si="17"/>
        <v>0</v>
      </c>
      <c r="AU166" s="938"/>
      <c r="AV166" s="943"/>
      <c r="AW166" s="944"/>
      <c r="AX166" s="943"/>
      <c r="AY166" s="944"/>
      <c r="AZ166" s="945"/>
      <c r="BA166" s="940"/>
      <c r="BB166" s="944"/>
      <c r="BC166" s="944"/>
      <c r="BD166" s="944"/>
      <c r="BE166" s="944"/>
      <c r="BF166" s="945"/>
    </row>
    <row r="167" spans="2:58" ht="14.65" customHeight="1">
      <c r="B167" s="911">
        <v>165</v>
      </c>
      <c r="C167" s="912" t="s">
        <v>65</v>
      </c>
      <c r="D167" s="913"/>
      <c r="E167" s="931" t="s">
        <v>150</v>
      </c>
      <c r="F167" s="912" t="str">
        <f t="shared" si="18"/>
        <v>6340</v>
      </c>
      <c r="G167" s="931" t="s">
        <v>237</v>
      </c>
      <c r="H167" s="931"/>
      <c r="I167" s="931"/>
      <c r="J167" s="931"/>
      <c r="K167" s="933" t="s">
        <v>375</v>
      </c>
      <c r="L167" s="931">
        <v>1033</v>
      </c>
      <c r="M167" s="931"/>
      <c r="N167" s="931" t="s">
        <v>103</v>
      </c>
      <c r="O167" s="931">
        <v>110</v>
      </c>
      <c r="P167" s="947" t="s">
        <v>179</v>
      </c>
      <c r="Q167" s="931" t="s">
        <v>180</v>
      </c>
      <c r="R167" s="948" t="s">
        <v>155</v>
      </c>
      <c r="S167" s="931" t="s">
        <v>71</v>
      </c>
      <c r="T167" s="933" t="s">
        <v>303</v>
      </c>
      <c r="U167" s="933" t="s">
        <v>376</v>
      </c>
      <c r="V167" s="931"/>
      <c r="W167" s="931">
        <v>170</v>
      </c>
      <c r="X167" s="934"/>
      <c r="Y167" s="931"/>
      <c r="Z167" s="931"/>
      <c r="AA167" s="931"/>
      <c r="AB167" s="931"/>
      <c r="AC167" s="39"/>
      <c r="AD167" s="39"/>
      <c r="AE167" s="155">
        <f t="shared" si="15"/>
        <v>0</v>
      </c>
      <c r="AF167" s="935"/>
      <c r="AG167" s="936"/>
      <c r="AH167" s="936"/>
      <c r="AI167" s="936"/>
      <c r="AJ167" s="937"/>
      <c r="AK167" s="938"/>
      <c r="AL167" s="939"/>
      <c r="AM167" s="940"/>
      <c r="AN167" s="922">
        <f t="shared" si="19"/>
        <v>0</v>
      </c>
      <c r="AO167" s="941"/>
      <c r="AP167" s="924" t="str">
        <f t="shared" si="16"/>
        <v>0</v>
      </c>
      <c r="AQ167" s="925" t="str">
        <f t="shared" si="20"/>
        <v>0</v>
      </c>
      <c r="AR167" s="942"/>
      <c r="AS167" s="927">
        <f t="shared" si="17"/>
        <v>0</v>
      </c>
      <c r="AT167" s="928">
        <f t="shared" si="17"/>
        <v>0</v>
      </c>
      <c r="AU167" s="938"/>
      <c r="AV167" s="943"/>
      <c r="AW167" s="944"/>
      <c r="AX167" s="943"/>
      <c r="AY167" s="944"/>
      <c r="AZ167" s="945"/>
      <c r="BA167" s="940"/>
      <c r="BB167" s="944"/>
      <c r="BC167" s="944"/>
      <c r="BD167" s="944"/>
      <c r="BE167" s="944"/>
      <c r="BF167" s="945"/>
    </row>
    <row r="168" spans="2:58" ht="14.65" customHeight="1">
      <c r="B168" s="911">
        <v>166</v>
      </c>
      <c r="C168" s="931" t="s">
        <v>65</v>
      </c>
      <c r="D168" s="913"/>
      <c r="E168" s="931" t="s">
        <v>150</v>
      </c>
      <c r="F168" s="912" t="str">
        <f t="shared" si="18"/>
        <v>6340</v>
      </c>
      <c r="G168" s="931" t="s">
        <v>237</v>
      </c>
      <c r="H168" s="931"/>
      <c r="I168" s="931" t="s">
        <v>377</v>
      </c>
      <c r="J168" s="931">
        <v>0</v>
      </c>
      <c r="K168" s="933" t="s">
        <v>378</v>
      </c>
      <c r="L168" s="931">
        <v>1034</v>
      </c>
      <c r="M168" s="931">
        <v>1</v>
      </c>
      <c r="N168" s="931" t="s">
        <v>195</v>
      </c>
      <c r="O168" s="931">
        <v>90</v>
      </c>
      <c r="P168" s="947" t="s">
        <v>174</v>
      </c>
      <c r="Q168" s="931" t="s">
        <v>175</v>
      </c>
      <c r="R168" s="948" t="s">
        <v>155</v>
      </c>
      <c r="S168" s="931" t="s">
        <v>71</v>
      </c>
      <c r="T168" s="933" t="s">
        <v>379</v>
      </c>
      <c r="U168" s="933" t="s">
        <v>188</v>
      </c>
      <c r="V168" s="931"/>
      <c r="W168" s="931">
        <v>35</v>
      </c>
      <c r="X168" s="934"/>
      <c r="Y168" s="931"/>
      <c r="Z168" s="931"/>
      <c r="AA168" s="931"/>
      <c r="AB168" s="931"/>
      <c r="AC168" s="39" t="s">
        <v>171</v>
      </c>
      <c r="AD168" s="39">
        <v>6867</v>
      </c>
      <c r="AE168" s="155">
        <f t="shared" si="15"/>
        <v>6.867</v>
      </c>
      <c r="AF168" s="935"/>
      <c r="AG168" s="936"/>
      <c r="AH168" s="936"/>
      <c r="AI168" s="936"/>
      <c r="AJ168" s="937"/>
      <c r="AK168" s="938"/>
      <c r="AL168" s="939"/>
      <c r="AM168" s="940"/>
      <c r="AN168" s="922">
        <f t="shared" si="19"/>
        <v>0</v>
      </c>
      <c r="AO168" s="941"/>
      <c r="AP168" s="924" t="str">
        <f t="shared" si="16"/>
        <v>0</v>
      </c>
      <c r="AQ168" s="925" t="str">
        <f t="shared" si="20"/>
        <v>0</v>
      </c>
      <c r="AR168" s="942"/>
      <c r="AS168" s="927">
        <f t="shared" si="17"/>
        <v>0</v>
      </c>
      <c r="AT168" s="928">
        <f t="shared" si="17"/>
        <v>0</v>
      </c>
      <c r="AU168" s="938"/>
      <c r="AV168" s="943"/>
      <c r="AW168" s="944"/>
      <c r="AX168" s="943"/>
      <c r="AY168" s="944"/>
      <c r="AZ168" s="945"/>
      <c r="BA168" s="940"/>
      <c r="BB168" s="944"/>
      <c r="BC168" s="944"/>
      <c r="BD168" s="944"/>
      <c r="BE168" s="944"/>
      <c r="BF168" s="945"/>
    </row>
    <row r="169" spans="2:58" ht="14.65" customHeight="1">
      <c r="B169" s="911">
        <v>167</v>
      </c>
      <c r="C169" s="931" t="s">
        <v>65</v>
      </c>
      <c r="D169" s="913"/>
      <c r="E169" s="931" t="s">
        <v>150</v>
      </c>
      <c r="F169" s="912" t="str">
        <f t="shared" si="18"/>
        <v>6340</v>
      </c>
      <c r="G169" s="931" t="s">
        <v>237</v>
      </c>
      <c r="H169" s="931"/>
      <c r="I169" s="931" t="s">
        <v>377</v>
      </c>
      <c r="J169" s="931">
        <v>0</v>
      </c>
      <c r="K169" s="933" t="s">
        <v>378</v>
      </c>
      <c r="L169" s="931">
        <v>1034</v>
      </c>
      <c r="M169" s="931">
        <v>2</v>
      </c>
      <c r="N169" s="931" t="s">
        <v>195</v>
      </c>
      <c r="O169" s="931">
        <v>90</v>
      </c>
      <c r="P169" s="947" t="s">
        <v>174</v>
      </c>
      <c r="Q169" s="931" t="s">
        <v>175</v>
      </c>
      <c r="R169" s="948" t="s">
        <v>155</v>
      </c>
      <c r="S169" s="931" t="s">
        <v>71</v>
      </c>
      <c r="T169" s="933"/>
      <c r="U169" s="933"/>
      <c r="V169" s="931"/>
      <c r="W169" s="931"/>
      <c r="X169" s="934"/>
      <c r="Y169" s="931"/>
      <c r="Z169" s="931"/>
      <c r="AA169" s="931"/>
      <c r="AB169" s="931"/>
      <c r="AC169" s="39"/>
      <c r="AD169" s="39">
        <v>6022</v>
      </c>
      <c r="AE169" s="155">
        <f t="shared" si="15"/>
        <v>6.0220000000000002</v>
      </c>
      <c r="AF169" s="935"/>
      <c r="AG169" s="936"/>
      <c r="AH169" s="936"/>
      <c r="AI169" s="936"/>
      <c r="AJ169" s="937"/>
      <c r="AK169" s="938"/>
      <c r="AL169" s="939"/>
      <c r="AM169" s="940"/>
      <c r="AN169" s="922">
        <f t="shared" si="19"/>
        <v>0</v>
      </c>
      <c r="AO169" s="941"/>
      <c r="AP169" s="924" t="str">
        <f t="shared" si="16"/>
        <v>0</v>
      </c>
      <c r="AQ169" s="925" t="str">
        <f t="shared" si="20"/>
        <v>0</v>
      </c>
      <c r="AR169" s="942"/>
      <c r="AS169" s="927">
        <f t="shared" si="17"/>
        <v>0</v>
      </c>
      <c r="AT169" s="928">
        <f t="shared" si="17"/>
        <v>0</v>
      </c>
      <c r="AU169" s="938"/>
      <c r="AV169" s="943"/>
      <c r="AW169" s="944"/>
      <c r="AX169" s="943"/>
      <c r="AY169" s="944"/>
      <c r="AZ169" s="945"/>
      <c r="BA169" s="940"/>
      <c r="BB169" s="944"/>
      <c r="BC169" s="944"/>
      <c r="BD169" s="944"/>
      <c r="BE169" s="944"/>
      <c r="BF169" s="945"/>
    </row>
    <row r="170" spans="2:58" ht="14.65" customHeight="1">
      <c r="B170" s="911">
        <v>168</v>
      </c>
      <c r="C170" s="912" t="s">
        <v>65</v>
      </c>
      <c r="D170" s="913"/>
      <c r="E170" s="931" t="s">
        <v>150</v>
      </c>
      <c r="F170" s="912" t="str">
        <f t="shared" si="18"/>
        <v>6340</v>
      </c>
      <c r="G170" s="931"/>
      <c r="H170" s="931"/>
      <c r="I170" s="931" t="s">
        <v>380</v>
      </c>
      <c r="J170" s="931">
        <v>0</v>
      </c>
      <c r="K170" s="933" t="s">
        <v>381</v>
      </c>
      <c r="L170" s="931">
        <v>1034</v>
      </c>
      <c r="M170" s="931">
        <v>1</v>
      </c>
      <c r="N170" s="931" t="s">
        <v>195</v>
      </c>
      <c r="O170" s="931">
        <v>90</v>
      </c>
      <c r="P170" s="947" t="s">
        <v>174</v>
      </c>
      <c r="Q170" s="931" t="s">
        <v>175</v>
      </c>
      <c r="R170" s="948" t="s">
        <v>155</v>
      </c>
      <c r="S170" s="931" t="s">
        <v>168</v>
      </c>
      <c r="T170" s="933"/>
      <c r="U170" s="933"/>
      <c r="V170" s="931"/>
      <c r="W170" s="931"/>
      <c r="X170" s="934"/>
      <c r="Y170" s="931"/>
      <c r="Z170" s="931"/>
      <c r="AA170" s="931"/>
      <c r="AB170" s="931"/>
      <c r="AC170" s="39" t="s">
        <v>171</v>
      </c>
      <c r="AD170" s="39">
        <v>2851</v>
      </c>
      <c r="AE170" s="155">
        <f t="shared" si="15"/>
        <v>2.851</v>
      </c>
      <c r="AF170" s="935"/>
      <c r="AG170" s="936"/>
      <c r="AH170" s="936"/>
      <c r="AI170" s="936"/>
      <c r="AJ170" s="937"/>
      <c r="AK170" s="938"/>
      <c r="AL170" s="939"/>
      <c r="AM170" s="940"/>
      <c r="AN170" s="922">
        <f t="shared" si="19"/>
        <v>0</v>
      </c>
      <c r="AO170" s="941"/>
      <c r="AP170" s="924" t="str">
        <f t="shared" si="16"/>
        <v>0</v>
      </c>
      <c r="AQ170" s="925" t="str">
        <f t="shared" si="20"/>
        <v>0</v>
      </c>
      <c r="AR170" s="942"/>
      <c r="AS170" s="927">
        <f t="shared" si="17"/>
        <v>0</v>
      </c>
      <c r="AT170" s="928">
        <f t="shared" si="17"/>
        <v>0</v>
      </c>
      <c r="AU170" s="938"/>
      <c r="AV170" s="943"/>
      <c r="AW170" s="944"/>
      <c r="AX170" s="943"/>
      <c r="AY170" s="944"/>
      <c r="AZ170" s="945"/>
      <c r="BA170" s="940"/>
      <c r="BB170" s="944"/>
      <c r="BC170" s="944"/>
      <c r="BD170" s="944"/>
      <c r="BE170" s="944"/>
      <c r="BF170" s="945"/>
    </row>
    <row r="171" spans="2:58" ht="14.65" customHeight="1">
      <c r="B171" s="911">
        <v>169</v>
      </c>
      <c r="C171" s="931" t="s">
        <v>65</v>
      </c>
      <c r="D171" s="913"/>
      <c r="E171" s="931" t="s">
        <v>150</v>
      </c>
      <c r="F171" s="912" t="str">
        <f t="shared" si="18"/>
        <v>6340</v>
      </c>
      <c r="G171" s="931" t="s">
        <v>237</v>
      </c>
      <c r="H171" s="931"/>
      <c r="I171" s="931" t="s">
        <v>382</v>
      </c>
      <c r="J171" s="931">
        <v>0</v>
      </c>
      <c r="K171" s="933" t="s">
        <v>383</v>
      </c>
      <c r="L171" s="931">
        <v>1035</v>
      </c>
      <c r="M171" s="931">
        <v>1</v>
      </c>
      <c r="N171" s="931" t="s">
        <v>195</v>
      </c>
      <c r="O171" s="931">
        <v>90</v>
      </c>
      <c r="P171" s="947" t="s">
        <v>174</v>
      </c>
      <c r="Q171" s="931" t="s">
        <v>175</v>
      </c>
      <c r="R171" s="948" t="s">
        <v>155</v>
      </c>
      <c r="S171" s="931" t="s">
        <v>71</v>
      </c>
      <c r="T171" s="933" t="s">
        <v>384</v>
      </c>
      <c r="U171" s="933" t="s">
        <v>188</v>
      </c>
      <c r="V171" s="931"/>
      <c r="W171" s="931">
        <v>35</v>
      </c>
      <c r="X171" s="934"/>
      <c r="Y171" s="931"/>
      <c r="Z171" s="931"/>
      <c r="AA171" s="931"/>
      <c r="AB171" s="931"/>
      <c r="AC171" s="39" t="s">
        <v>171</v>
      </c>
      <c r="AD171" s="39">
        <v>1967</v>
      </c>
      <c r="AE171" s="155">
        <f t="shared" si="15"/>
        <v>1.9670000000000001</v>
      </c>
      <c r="AF171" s="935"/>
      <c r="AG171" s="936"/>
      <c r="AH171" s="936"/>
      <c r="AI171" s="936"/>
      <c r="AJ171" s="937"/>
      <c r="AK171" s="938"/>
      <c r="AL171" s="939"/>
      <c r="AM171" s="940"/>
      <c r="AN171" s="922">
        <f t="shared" si="19"/>
        <v>0</v>
      </c>
      <c r="AO171" s="941"/>
      <c r="AP171" s="924" t="str">
        <f t="shared" si="16"/>
        <v>0</v>
      </c>
      <c r="AQ171" s="925" t="str">
        <f t="shared" si="20"/>
        <v>0</v>
      </c>
      <c r="AR171" s="942"/>
      <c r="AS171" s="927">
        <f t="shared" si="17"/>
        <v>0</v>
      </c>
      <c r="AT171" s="928">
        <f t="shared" si="17"/>
        <v>0</v>
      </c>
      <c r="AU171" s="938"/>
      <c r="AV171" s="943"/>
      <c r="AW171" s="944"/>
      <c r="AX171" s="943"/>
      <c r="AY171" s="944"/>
      <c r="AZ171" s="945"/>
      <c r="BA171" s="940"/>
      <c r="BB171" s="944"/>
      <c r="BC171" s="944"/>
      <c r="BD171" s="944"/>
      <c r="BE171" s="944"/>
      <c r="BF171" s="945"/>
    </row>
    <row r="172" spans="2:58" ht="14.65" customHeight="1">
      <c r="B172" s="911">
        <v>170</v>
      </c>
      <c r="C172" s="931" t="s">
        <v>65</v>
      </c>
      <c r="D172" s="913"/>
      <c r="E172" s="931" t="s">
        <v>150</v>
      </c>
      <c r="F172" s="912" t="str">
        <f t="shared" si="18"/>
        <v>6340</v>
      </c>
      <c r="G172" s="931" t="s">
        <v>237</v>
      </c>
      <c r="H172" s="931"/>
      <c r="I172" s="931" t="s">
        <v>382</v>
      </c>
      <c r="J172" s="931">
        <v>0</v>
      </c>
      <c r="K172" s="933" t="s">
        <v>383</v>
      </c>
      <c r="L172" s="931">
        <v>1035</v>
      </c>
      <c r="M172" s="931">
        <v>2</v>
      </c>
      <c r="N172" s="931" t="s">
        <v>195</v>
      </c>
      <c r="O172" s="931">
        <v>90</v>
      </c>
      <c r="P172" s="947" t="s">
        <v>174</v>
      </c>
      <c r="Q172" s="931" t="s">
        <v>175</v>
      </c>
      <c r="R172" s="948" t="s">
        <v>155</v>
      </c>
      <c r="S172" s="931" t="s">
        <v>71</v>
      </c>
      <c r="T172" s="933"/>
      <c r="U172" s="933"/>
      <c r="V172" s="931"/>
      <c r="W172" s="931"/>
      <c r="X172" s="934"/>
      <c r="Y172" s="931"/>
      <c r="Z172" s="931"/>
      <c r="AA172" s="931"/>
      <c r="AB172" s="931"/>
      <c r="AC172" s="39"/>
      <c r="AD172" s="39">
        <v>9824</v>
      </c>
      <c r="AE172" s="155">
        <f t="shared" si="15"/>
        <v>9.8239999999999998</v>
      </c>
      <c r="AF172" s="935"/>
      <c r="AG172" s="936"/>
      <c r="AH172" s="936"/>
      <c r="AI172" s="936"/>
      <c r="AJ172" s="937"/>
      <c r="AK172" s="938"/>
      <c r="AL172" s="939"/>
      <c r="AM172" s="940"/>
      <c r="AN172" s="922">
        <f t="shared" si="19"/>
        <v>0</v>
      </c>
      <c r="AO172" s="941"/>
      <c r="AP172" s="924" t="str">
        <f t="shared" si="16"/>
        <v>0</v>
      </c>
      <c r="AQ172" s="925" t="str">
        <f t="shared" si="20"/>
        <v>0</v>
      </c>
      <c r="AR172" s="942"/>
      <c r="AS172" s="927">
        <f t="shared" si="17"/>
        <v>0</v>
      </c>
      <c r="AT172" s="928">
        <f t="shared" si="17"/>
        <v>0</v>
      </c>
      <c r="AU172" s="938"/>
      <c r="AV172" s="943"/>
      <c r="AW172" s="944"/>
      <c r="AX172" s="943"/>
      <c r="AY172" s="944"/>
      <c r="AZ172" s="945"/>
      <c r="BA172" s="940"/>
      <c r="BB172" s="944"/>
      <c r="BC172" s="944"/>
      <c r="BD172" s="944"/>
      <c r="BE172" s="944"/>
      <c r="BF172" s="945"/>
    </row>
    <row r="173" spans="2:58" ht="14.65" customHeight="1">
      <c r="B173" s="911">
        <v>171</v>
      </c>
      <c r="C173" s="912" t="s">
        <v>65</v>
      </c>
      <c r="D173" s="913"/>
      <c r="E173" s="931" t="s">
        <v>150</v>
      </c>
      <c r="F173" s="912" t="str">
        <f t="shared" si="18"/>
        <v>6340</v>
      </c>
      <c r="G173" s="931" t="s">
        <v>237</v>
      </c>
      <c r="H173" s="931"/>
      <c r="I173" s="931" t="s">
        <v>382</v>
      </c>
      <c r="J173" s="931">
        <v>0</v>
      </c>
      <c r="K173" s="933" t="s">
        <v>383</v>
      </c>
      <c r="L173" s="931">
        <v>1035</v>
      </c>
      <c r="M173" s="931">
        <v>3</v>
      </c>
      <c r="N173" s="931" t="s">
        <v>195</v>
      </c>
      <c r="O173" s="931">
        <v>90</v>
      </c>
      <c r="P173" s="947" t="s">
        <v>174</v>
      </c>
      <c r="Q173" s="931" t="s">
        <v>175</v>
      </c>
      <c r="R173" s="948" t="s">
        <v>155</v>
      </c>
      <c r="S173" s="931" t="s">
        <v>71</v>
      </c>
      <c r="T173" s="933"/>
      <c r="U173" s="933"/>
      <c r="V173" s="931"/>
      <c r="W173" s="931"/>
      <c r="X173" s="934"/>
      <c r="Y173" s="931"/>
      <c r="Z173" s="931"/>
      <c r="AA173" s="931"/>
      <c r="AB173" s="931"/>
      <c r="AC173" s="39"/>
      <c r="AD173" s="39">
        <v>6022</v>
      </c>
      <c r="AE173" s="155">
        <f t="shared" si="15"/>
        <v>6.0220000000000002</v>
      </c>
      <c r="AF173" s="935"/>
      <c r="AG173" s="936"/>
      <c r="AH173" s="936"/>
      <c r="AI173" s="936"/>
      <c r="AJ173" s="937"/>
      <c r="AK173" s="938"/>
      <c r="AL173" s="939"/>
      <c r="AM173" s="940"/>
      <c r="AN173" s="922">
        <f t="shared" si="19"/>
        <v>0</v>
      </c>
      <c r="AO173" s="941"/>
      <c r="AP173" s="924" t="str">
        <f t="shared" si="16"/>
        <v>0</v>
      </c>
      <c r="AQ173" s="925" t="str">
        <f t="shared" si="20"/>
        <v>0</v>
      </c>
      <c r="AR173" s="942"/>
      <c r="AS173" s="927">
        <f t="shared" si="17"/>
        <v>0</v>
      </c>
      <c r="AT173" s="928">
        <f t="shared" si="17"/>
        <v>0</v>
      </c>
      <c r="AU173" s="938"/>
      <c r="AV173" s="943"/>
      <c r="AW173" s="944"/>
      <c r="AX173" s="943"/>
      <c r="AY173" s="944"/>
      <c r="AZ173" s="945"/>
      <c r="BA173" s="940"/>
      <c r="BB173" s="944"/>
      <c r="BC173" s="944"/>
      <c r="BD173" s="944"/>
      <c r="BE173" s="944"/>
      <c r="BF173" s="945"/>
    </row>
    <row r="174" spans="2:58" ht="14.65" customHeight="1">
      <c r="B174" s="911">
        <v>172</v>
      </c>
      <c r="C174" s="931" t="s">
        <v>65</v>
      </c>
      <c r="D174" s="913"/>
      <c r="E174" s="931" t="s">
        <v>150</v>
      </c>
      <c r="F174" s="912" t="str">
        <f t="shared" si="18"/>
        <v>6340</v>
      </c>
      <c r="G174" s="931"/>
      <c r="H174" s="931"/>
      <c r="I174" s="931" t="s">
        <v>385</v>
      </c>
      <c r="J174" s="931">
        <v>0</v>
      </c>
      <c r="K174" s="933" t="s">
        <v>386</v>
      </c>
      <c r="L174" s="931">
        <v>1035</v>
      </c>
      <c r="M174" s="931">
        <v>1</v>
      </c>
      <c r="N174" s="931" t="s">
        <v>195</v>
      </c>
      <c r="O174" s="931">
        <v>90</v>
      </c>
      <c r="P174" s="947" t="s">
        <v>174</v>
      </c>
      <c r="Q174" s="931" t="s">
        <v>175</v>
      </c>
      <c r="R174" s="948" t="s">
        <v>155</v>
      </c>
      <c r="S174" s="931" t="s">
        <v>168</v>
      </c>
      <c r="T174" s="933"/>
      <c r="U174" s="933"/>
      <c r="V174" s="931"/>
      <c r="W174" s="931"/>
      <c r="X174" s="934"/>
      <c r="Y174" s="931"/>
      <c r="Z174" s="931"/>
      <c r="AA174" s="931"/>
      <c r="AB174" s="931"/>
      <c r="AC174" s="39" t="s">
        <v>171</v>
      </c>
      <c r="AD174" s="39">
        <v>2851</v>
      </c>
      <c r="AE174" s="155">
        <f t="shared" si="15"/>
        <v>2.851</v>
      </c>
      <c r="AF174" s="935"/>
      <c r="AG174" s="936"/>
      <c r="AH174" s="936"/>
      <c r="AI174" s="936"/>
      <c r="AJ174" s="937"/>
      <c r="AK174" s="938"/>
      <c r="AL174" s="939"/>
      <c r="AM174" s="940"/>
      <c r="AN174" s="922">
        <f t="shared" si="19"/>
        <v>0</v>
      </c>
      <c r="AO174" s="941"/>
      <c r="AP174" s="924" t="str">
        <f t="shared" si="16"/>
        <v>0</v>
      </c>
      <c r="AQ174" s="925" t="str">
        <f t="shared" si="20"/>
        <v>0</v>
      </c>
      <c r="AR174" s="942"/>
      <c r="AS174" s="927">
        <f t="shared" si="17"/>
        <v>0</v>
      </c>
      <c r="AT174" s="928">
        <f t="shared" si="17"/>
        <v>0</v>
      </c>
      <c r="AU174" s="938"/>
      <c r="AV174" s="943"/>
      <c r="AW174" s="944"/>
      <c r="AX174" s="943"/>
      <c r="AY174" s="944"/>
      <c r="AZ174" s="945"/>
      <c r="BA174" s="940"/>
      <c r="BB174" s="944"/>
      <c r="BC174" s="944"/>
      <c r="BD174" s="944"/>
      <c r="BE174" s="944"/>
      <c r="BF174" s="945"/>
    </row>
    <row r="175" spans="2:58" ht="14.65" customHeight="1">
      <c r="B175" s="911">
        <v>173</v>
      </c>
      <c r="C175" s="931" t="s">
        <v>65</v>
      </c>
      <c r="D175" s="913"/>
      <c r="E175" s="931" t="s">
        <v>150</v>
      </c>
      <c r="F175" s="912" t="str">
        <f t="shared" si="18"/>
        <v>6340</v>
      </c>
      <c r="G175" s="931" t="s">
        <v>237</v>
      </c>
      <c r="H175" s="931"/>
      <c r="I175" s="931" t="s">
        <v>387</v>
      </c>
      <c r="J175" s="931">
        <v>0</v>
      </c>
      <c r="K175" s="933" t="s">
        <v>388</v>
      </c>
      <c r="L175" s="931">
        <v>1036</v>
      </c>
      <c r="M175" s="931">
        <v>1</v>
      </c>
      <c r="N175" s="931" t="s">
        <v>195</v>
      </c>
      <c r="O175" s="931">
        <v>90</v>
      </c>
      <c r="P175" s="947" t="s">
        <v>174</v>
      </c>
      <c r="Q175" s="931" t="s">
        <v>175</v>
      </c>
      <c r="R175" s="948" t="s">
        <v>155</v>
      </c>
      <c r="S175" s="931" t="s">
        <v>71</v>
      </c>
      <c r="T175" s="933" t="s">
        <v>389</v>
      </c>
      <c r="U175" s="933" t="s">
        <v>188</v>
      </c>
      <c r="V175" s="931"/>
      <c r="W175" s="931">
        <v>35</v>
      </c>
      <c r="X175" s="934"/>
      <c r="Y175" s="931"/>
      <c r="Z175" s="931"/>
      <c r="AA175" s="931"/>
      <c r="AB175" s="931"/>
      <c r="AC175" s="39" t="s">
        <v>171</v>
      </c>
      <c r="AD175" s="39">
        <v>6050</v>
      </c>
      <c r="AE175" s="155">
        <f t="shared" si="15"/>
        <v>6.05</v>
      </c>
      <c r="AF175" s="935"/>
      <c r="AG175" s="936"/>
      <c r="AH175" s="936"/>
      <c r="AI175" s="936"/>
      <c r="AJ175" s="937"/>
      <c r="AK175" s="938"/>
      <c r="AL175" s="939"/>
      <c r="AM175" s="940"/>
      <c r="AN175" s="922">
        <f t="shared" si="19"/>
        <v>0</v>
      </c>
      <c r="AO175" s="941"/>
      <c r="AP175" s="924" t="str">
        <f t="shared" si="16"/>
        <v>0</v>
      </c>
      <c r="AQ175" s="925" t="str">
        <f t="shared" si="20"/>
        <v>0</v>
      </c>
      <c r="AR175" s="942"/>
      <c r="AS175" s="927">
        <f t="shared" si="17"/>
        <v>0</v>
      </c>
      <c r="AT175" s="928">
        <f t="shared" si="17"/>
        <v>0</v>
      </c>
      <c r="AU175" s="938"/>
      <c r="AV175" s="943"/>
      <c r="AW175" s="944"/>
      <c r="AX175" s="943"/>
      <c r="AY175" s="944"/>
      <c r="AZ175" s="945"/>
      <c r="BA175" s="940"/>
      <c r="BB175" s="944"/>
      <c r="BC175" s="944"/>
      <c r="BD175" s="944"/>
      <c r="BE175" s="944"/>
      <c r="BF175" s="945"/>
    </row>
    <row r="176" spans="2:58" ht="14.65" customHeight="1">
      <c r="B176" s="911">
        <v>174</v>
      </c>
      <c r="C176" s="912" t="s">
        <v>65</v>
      </c>
      <c r="D176" s="913"/>
      <c r="E176" s="931" t="s">
        <v>150</v>
      </c>
      <c r="F176" s="912" t="str">
        <f t="shared" si="18"/>
        <v>6340</v>
      </c>
      <c r="G176" s="931" t="s">
        <v>237</v>
      </c>
      <c r="H176" s="931"/>
      <c r="I176" s="931" t="s">
        <v>387</v>
      </c>
      <c r="J176" s="931">
        <v>0</v>
      </c>
      <c r="K176" s="933" t="s">
        <v>388</v>
      </c>
      <c r="L176" s="931">
        <v>1036</v>
      </c>
      <c r="M176" s="931">
        <v>2</v>
      </c>
      <c r="N176" s="931" t="s">
        <v>195</v>
      </c>
      <c r="O176" s="931">
        <v>90</v>
      </c>
      <c r="P176" s="947" t="s">
        <v>174</v>
      </c>
      <c r="Q176" s="931" t="s">
        <v>175</v>
      </c>
      <c r="R176" s="948" t="s">
        <v>155</v>
      </c>
      <c r="S176" s="931" t="s">
        <v>71</v>
      </c>
      <c r="T176" s="933"/>
      <c r="U176" s="933"/>
      <c r="V176" s="931"/>
      <c r="W176" s="931"/>
      <c r="X176" s="934"/>
      <c r="Y176" s="931"/>
      <c r="Z176" s="931"/>
      <c r="AA176" s="931"/>
      <c r="AB176" s="931"/>
      <c r="AC176" s="39"/>
      <c r="AD176" s="39">
        <v>13892</v>
      </c>
      <c r="AE176" s="155">
        <f t="shared" si="15"/>
        <v>13.891999999999999</v>
      </c>
      <c r="AF176" s="935"/>
      <c r="AG176" s="936"/>
      <c r="AH176" s="936"/>
      <c r="AI176" s="936"/>
      <c r="AJ176" s="937"/>
      <c r="AK176" s="938"/>
      <c r="AL176" s="939"/>
      <c r="AM176" s="940"/>
      <c r="AN176" s="922">
        <f t="shared" si="19"/>
        <v>0</v>
      </c>
      <c r="AO176" s="941"/>
      <c r="AP176" s="924" t="str">
        <f t="shared" si="16"/>
        <v>0</v>
      </c>
      <c r="AQ176" s="925" t="str">
        <f t="shared" si="20"/>
        <v>0</v>
      </c>
      <c r="AR176" s="942"/>
      <c r="AS176" s="927">
        <f t="shared" si="17"/>
        <v>0</v>
      </c>
      <c r="AT176" s="928">
        <f t="shared" si="17"/>
        <v>0</v>
      </c>
      <c r="AU176" s="938"/>
      <c r="AV176" s="943"/>
      <c r="AW176" s="944"/>
      <c r="AX176" s="943"/>
      <c r="AY176" s="944"/>
      <c r="AZ176" s="945"/>
      <c r="BA176" s="940"/>
      <c r="BB176" s="944"/>
      <c r="BC176" s="944"/>
      <c r="BD176" s="944"/>
      <c r="BE176" s="944"/>
      <c r="BF176" s="945"/>
    </row>
    <row r="177" spans="2:58" ht="14.65" customHeight="1">
      <c r="B177" s="911">
        <v>175</v>
      </c>
      <c r="C177" s="931" t="s">
        <v>65</v>
      </c>
      <c r="D177" s="913"/>
      <c r="E177" s="931" t="s">
        <v>150</v>
      </c>
      <c r="F177" s="912" t="str">
        <f t="shared" si="18"/>
        <v>6340</v>
      </c>
      <c r="G177" s="931" t="s">
        <v>237</v>
      </c>
      <c r="H177" s="931"/>
      <c r="I177" s="931" t="s">
        <v>390</v>
      </c>
      <c r="J177" s="931">
        <v>0</v>
      </c>
      <c r="K177" s="933" t="s">
        <v>391</v>
      </c>
      <c r="L177" s="931">
        <v>1037</v>
      </c>
      <c r="M177" s="931">
        <v>1</v>
      </c>
      <c r="N177" s="931" t="s">
        <v>195</v>
      </c>
      <c r="O177" s="931">
        <v>90</v>
      </c>
      <c r="P177" s="947" t="s">
        <v>174</v>
      </c>
      <c r="Q177" s="931" t="s">
        <v>175</v>
      </c>
      <c r="R177" s="948" t="s">
        <v>155</v>
      </c>
      <c r="S177" s="931" t="s">
        <v>71</v>
      </c>
      <c r="T177" s="933" t="s">
        <v>392</v>
      </c>
      <c r="U177" s="933" t="s">
        <v>188</v>
      </c>
      <c r="V177" s="931"/>
      <c r="W177" s="931">
        <v>35</v>
      </c>
      <c r="X177" s="934"/>
      <c r="Y177" s="931"/>
      <c r="Z177" s="931"/>
      <c r="AA177" s="931"/>
      <c r="AB177" s="931"/>
      <c r="AC177" s="39" t="s">
        <v>171</v>
      </c>
      <c r="AD177" s="39">
        <v>6305</v>
      </c>
      <c r="AE177" s="155">
        <f t="shared" si="15"/>
        <v>6.3049999999999997</v>
      </c>
      <c r="AF177" s="935"/>
      <c r="AG177" s="936"/>
      <c r="AH177" s="936"/>
      <c r="AI177" s="936"/>
      <c r="AJ177" s="937"/>
      <c r="AK177" s="938"/>
      <c r="AL177" s="939"/>
      <c r="AM177" s="940"/>
      <c r="AN177" s="922">
        <f t="shared" si="19"/>
        <v>0</v>
      </c>
      <c r="AO177" s="941"/>
      <c r="AP177" s="924" t="str">
        <f t="shared" si="16"/>
        <v>0</v>
      </c>
      <c r="AQ177" s="925" t="str">
        <f t="shared" si="20"/>
        <v>0</v>
      </c>
      <c r="AR177" s="942"/>
      <c r="AS177" s="927">
        <f t="shared" si="17"/>
        <v>0</v>
      </c>
      <c r="AT177" s="928">
        <f t="shared" si="17"/>
        <v>0</v>
      </c>
      <c r="AU177" s="938"/>
      <c r="AV177" s="943"/>
      <c r="AW177" s="944"/>
      <c r="AX177" s="943"/>
      <c r="AY177" s="944"/>
      <c r="AZ177" s="945"/>
      <c r="BA177" s="940"/>
      <c r="BB177" s="944"/>
      <c r="BC177" s="944"/>
      <c r="BD177" s="944"/>
      <c r="BE177" s="944"/>
      <c r="BF177" s="945"/>
    </row>
    <row r="178" spans="2:58" ht="14.65" customHeight="1">
      <c r="B178" s="911">
        <v>176</v>
      </c>
      <c r="C178" s="931" t="s">
        <v>65</v>
      </c>
      <c r="D178" s="913"/>
      <c r="E178" s="931" t="s">
        <v>150</v>
      </c>
      <c r="F178" s="912" t="str">
        <f t="shared" si="18"/>
        <v>6340</v>
      </c>
      <c r="G178" s="931" t="s">
        <v>237</v>
      </c>
      <c r="H178" s="931"/>
      <c r="I178" s="931" t="s">
        <v>390</v>
      </c>
      <c r="J178" s="931">
        <v>0</v>
      </c>
      <c r="K178" s="933" t="s">
        <v>391</v>
      </c>
      <c r="L178" s="931">
        <v>1037</v>
      </c>
      <c r="M178" s="931">
        <v>2</v>
      </c>
      <c r="N178" s="931" t="s">
        <v>195</v>
      </c>
      <c r="O178" s="931">
        <v>90</v>
      </c>
      <c r="P178" s="947" t="s">
        <v>174</v>
      </c>
      <c r="Q178" s="931" t="s">
        <v>175</v>
      </c>
      <c r="R178" s="948" t="s">
        <v>155</v>
      </c>
      <c r="S178" s="931" t="s">
        <v>71</v>
      </c>
      <c r="T178" s="933"/>
      <c r="U178" s="933"/>
      <c r="V178" s="931"/>
      <c r="W178" s="931"/>
      <c r="X178" s="934"/>
      <c r="Y178" s="931"/>
      <c r="Z178" s="931"/>
      <c r="AA178" s="931"/>
      <c r="AB178" s="931"/>
      <c r="AC178" s="39"/>
      <c r="AD178" s="39">
        <v>11343</v>
      </c>
      <c r="AE178" s="155">
        <f t="shared" si="15"/>
        <v>11.343</v>
      </c>
      <c r="AF178" s="935"/>
      <c r="AG178" s="936"/>
      <c r="AH178" s="936"/>
      <c r="AI178" s="936"/>
      <c r="AJ178" s="937"/>
      <c r="AK178" s="938"/>
      <c r="AL178" s="939"/>
      <c r="AM178" s="940"/>
      <c r="AN178" s="922">
        <f t="shared" si="19"/>
        <v>0</v>
      </c>
      <c r="AO178" s="941"/>
      <c r="AP178" s="924" t="str">
        <f t="shared" si="16"/>
        <v>0</v>
      </c>
      <c r="AQ178" s="925" t="str">
        <f t="shared" si="20"/>
        <v>0</v>
      </c>
      <c r="AR178" s="942"/>
      <c r="AS178" s="927">
        <f t="shared" si="17"/>
        <v>0</v>
      </c>
      <c r="AT178" s="928">
        <f t="shared" si="17"/>
        <v>0</v>
      </c>
      <c r="AU178" s="938"/>
      <c r="AV178" s="943"/>
      <c r="AW178" s="944"/>
      <c r="AX178" s="943"/>
      <c r="AY178" s="944"/>
      <c r="AZ178" s="945"/>
      <c r="BA178" s="940"/>
      <c r="BB178" s="944"/>
      <c r="BC178" s="944"/>
      <c r="BD178" s="944"/>
      <c r="BE178" s="944"/>
      <c r="BF178" s="945"/>
    </row>
    <row r="179" spans="2:58" ht="14.65" customHeight="1">
      <c r="B179" s="911">
        <v>177</v>
      </c>
      <c r="C179" s="912" t="s">
        <v>65</v>
      </c>
      <c r="D179" s="913"/>
      <c r="E179" s="931" t="s">
        <v>150</v>
      </c>
      <c r="F179" s="912" t="str">
        <f t="shared" si="18"/>
        <v>6340</v>
      </c>
      <c r="G179" s="931" t="s">
        <v>237</v>
      </c>
      <c r="H179" s="931"/>
      <c r="I179" s="931" t="s">
        <v>390</v>
      </c>
      <c r="J179" s="931">
        <v>0</v>
      </c>
      <c r="K179" s="933" t="s">
        <v>391</v>
      </c>
      <c r="L179" s="931">
        <v>1037</v>
      </c>
      <c r="M179" s="931">
        <v>3</v>
      </c>
      <c r="N179" s="931" t="s">
        <v>195</v>
      </c>
      <c r="O179" s="931">
        <v>90</v>
      </c>
      <c r="P179" s="947" t="s">
        <v>174</v>
      </c>
      <c r="Q179" s="931" t="s">
        <v>175</v>
      </c>
      <c r="R179" s="948" t="s">
        <v>155</v>
      </c>
      <c r="S179" s="931" t="s">
        <v>71</v>
      </c>
      <c r="T179" s="933"/>
      <c r="U179" s="933"/>
      <c r="V179" s="931"/>
      <c r="W179" s="931"/>
      <c r="X179" s="934"/>
      <c r="Y179" s="931"/>
      <c r="Z179" s="931"/>
      <c r="AA179" s="931"/>
      <c r="AB179" s="931"/>
      <c r="AC179" s="39"/>
      <c r="AD179" s="39">
        <v>6446</v>
      </c>
      <c r="AE179" s="155">
        <f t="shared" si="15"/>
        <v>6.4459999999999997</v>
      </c>
      <c r="AF179" s="935"/>
      <c r="AG179" s="936"/>
      <c r="AH179" s="936"/>
      <c r="AI179" s="936"/>
      <c r="AJ179" s="937"/>
      <c r="AK179" s="938"/>
      <c r="AL179" s="939"/>
      <c r="AM179" s="940"/>
      <c r="AN179" s="922">
        <f t="shared" si="19"/>
        <v>0</v>
      </c>
      <c r="AO179" s="941"/>
      <c r="AP179" s="924" t="str">
        <f t="shared" si="16"/>
        <v>0</v>
      </c>
      <c r="AQ179" s="925" t="str">
        <f t="shared" si="20"/>
        <v>0</v>
      </c>
      <c r="AR179" s="942"/>
      <c r="AS179" s="927">
        <f t="shared" si="17"/>
        <v>0</v>
      </c>
      <c r="AT179" s="928">
        <f t="shared" si="17"/>
        <v>0</v>
      </c>
      <c r="AU179" s="938"/>
      <c r="AV179" s="943"/>
      <c r="AW179" s="944"/>
      <c r="AX179" s="943"/>
      <c r="AY179" s="944"/>
      <c r="AZ179" s="945"/>
      <c r="BA179" s="940"/>
      <c r="BB179" s="944"/>
      <c r="BC179" s="944"/>
      <c r="BD179" s="944"/>
      <c r="BE179" s="944"/>
      <c r="BF179" s="945"/>
    </row>
    <row r="180" spans="2:58" ht="14.65" customHeight="1">
      <c r="B180" s="911">
        <v>178</v>
      </c>
      <c r="C180" s="931" t="s">
        <v>65</v>
      </c>
      <c r="D180" s="913"/>
      <c r="E180" s="931" t="s">
        <v>150</v>
      </c>
      <c r="F180" s="912" t="str">
        <f t="shared" si="18"/>
        <v>6340</v>
      </c>
      <c r="G180" s="931" t="s">
        <v>237</v>
      </c>
      <c r="H180" s="931"/>
      <c r="I180" s="931"/>
      <c r="J180" s="931"/>
      <c r="K180" s="933" t="s">
        <v>393</v>
      </c>
      <c r="L180" s="931">
        <v>1064</v>
      </c>
      <c r="M180" s="931"/>
      <c r="N180" s="931" t="s">
        <v>195</v>
      </c>
      <c r="O180" s="931">
        <v>90</v>
      </c>
      <c r="P180" s="947" t="s">
        <v>179</v>
      </c>
      <c r="Q180" s="931" t="s">
        <v>180</v>
      </c>
      <c r="R180" s="948" t="s">
        <v>155</v>
      </c>
      <c r="S180" s="931" t="s">
        <v>71</v>
      </c>
      <c r="T180" s="933" t="s">
        <v>303</v>
      </c>
      <c r="U180" s="933" t="s">
        <v>394</v>
      </c>
      <c r="V180" s="931"/>
      <c r="W180" s="931">
        <v>170</v>
      </c>
      <c r="X180" s="934"/>
      <c r="Y180" s="931"/>
      <c r="Z180" s="931"/>
      <c r="AA180" s="931"/>
      <c r="AB180" s="931"/>
      <c r="AC180" s="39"/>
      <c r="AD180" s="39"/>
      <c r="AE180" s="155">
        <f t="shared" si="15"/>
        <v>0</v>
      </c>
      <c r="AF180" s="935"/>
      <c r="AG180" s="936"/>
      <c r="AH180" s="936"/>
      <c r="AI180" s="936"/>
      <c r="AJ180" s="937"/>
      <c r="AK180" s="938"/>
      <c r="AL180" s="939"/>
      <c r="AM180" s="940"/>
      <c r="AN180" s="922">
        <f t="shared" si="19"/>
        <v>0</v>
      </c>
      <c r="AO180" s="941"/>
      <c r="AP180" s="924" t="str">
        <f t="shared" si="16"/>
        <v>0</v>
      </c>
      <c r="AQ180" s="925" t="str">
        <f t="shared" si="20"/>
        <v>0</v>
      </c>
      <c r="AR180" s="942"/>
      <c r="AS180" s="927">
        <f t="shared" si="17"/>
        <v>0</v>
      </c>
      <c r="AT180" s="928">
        <f t="shared" si="17"/>
        <v>0</v>
      </c>
      <c r="AU180" s="938"/>
      <c r="AV180" s="943"/>
      <c r="AW180" s="944"/>
      <c r="AX180" s="943"/>
      <c r="AY180" s="944"/>
      <c r="AZ180" s="945"/>
      <c r="BA180" s="940"/>
      <c r="BB180" s="944"/>
      <c r="BC180" s="944"/>
      <c r="BD180" s="944"/>
      <c r="BE180" s="944"/>
      <c r="BF180" s="945"/>
    </row>
    <row r="181" spans="2:58" ht="14.65" customHeight="1">
      <c r="B181" s="911">
        <v>179</v>
      </c>
      <c r="C181" s="931" t="s">
        <v>65</v>
      </c>
      <c r="D181" s="913"/>
      <c r="E181" s="931" t="s">
        <v>150</v>
      </c>
      <c r="F181" s="912" t="str">
        <f t="shared" si="18"/>
        <v>6340</v>
      </c>
      <c r="G181" s="931" t="s">
        <v>237</v>
      </c>
      <c r="H181" s="931"/>
      <c r="I181" s="931" t="s">
        <v>395</v>
      </c>
      <c r="J181" s="931">
        <v>0</v>
      </c>
      <c r="K181" s="933" t="s">
        <v>396</v>
      </c>
      <c r="L181" s="931">
        <v>1065</v>
      </c>
      <c r="M181" s="931">
        <v>1</v>
      </c>
      <c r="N181" s="931" t="s">
        <v>195</v>
      </c>
      <c r="O181" s="931">
        <v>90</v>
      </c>
      <c r="P181" s="947" t="s">
        <v>174</v>
      </c>
      <c r="Q181" s="931" t="s">
        <v>175</v>
      </c>
      <c r="R181" s="948" t="s">
        <v>155</v>
      </c>
      <c r="S181" s="931" t="s">
        <v>71</v>
      </c>
      <c r="T181" s="933" t="s">
        <v>305</v>
      </c>
      <c r="U181" s="933" t="s">
        <v>397</v>
      </c>
      <c r="V181" s="931"/>
      <c r="W181" s="931">
        <v>35</v>
      </c>
      <c r="X181" s="934"/>
      <c r="Y181" s="931"/>
      <c r="Z181" s="931"/>
      <c r="AA181" s="931"/>
      <c r="AB181" s="931"/>
      <c r="AC181" s="39" t="s">
        <v>171</v>
      </c>
      <c r="AD181" s="39">
        <v>10937</v>
      </c>
      <c r="AE181" s="155">
        <f t="shared" si="15"/>
        <v>10.936999999999999</v>
      </c>
      <c r="AF181" s="935"/>
      <c r="AG181" s="936"/>
      <c r="AH181" s="936"/>
      <c r="AI181" s="936"/>
      <c r="AJ181" s="937"/>
      <c r="AK181" s="938"/>
      <c r="AL181" s="939"/>
      <c r="AM181" s="940"/>
      <c r="AN181" s="922">
        <f t="shared" si="19"/>
        <v>0</v>
      </c>
      <c r="AO181" s="941"/>
      <c r="AP181" s="924" t="str">
        <f t="shared" si="16"/>
        <v>0</v>
      </c>
      <c r="AQ181" s="925" t="str">
        <f t="shared" si="20"/>
        <v>0</v>
      </c>
      <c r="AR181" s="942"/>
      <c r="AS181" s="927">
        <f t="shared" si="17"/>
        <v>0</v>
      </c>
      <c r="AT181" s="928">
        <f t="shared" si="17"/>
        <v>0</v>
      </c>
      <c r="AU181" s="938"/>
      <c r="AV181" s="943"/>
      <c r="AW181" s="944"/>
      <c r="AX181" s="943"/>
      <c r="AY181" s="944"/>
      <c r="AZ181" s="945"/>
      <c r="BA181" s="940"/>
      <c r="BB181" s="944"/>
      <c r="BC181" s="944"/>
      <c r="BD181" s="944"/>
      <c r="BE181" s="944"/>
      <c r="BF181" s="945"/>
    </row>
    <row r="182" spans="2:58" ht="14.65" customHeight="1">
      <c r="B182" s="911">
        <v>180</v>
      </c>
      <c r="C182" s="912" t="s">
        <v>65</v>
      </c>
      <c r="D182" s="913"/>
      <c r="E182" s="931" t="s">
        <v>150</v>
      </c>
      <c r="F182" s="912" t="str">
        <f t="shared" si="18"/>
        <v>6340</v>
      </c>
      <c r="G182" s="931"/>
      <c r="H182" s="931"/>
      <c r="I182" s="931" t="s">
        <v>398</v>
      </c>
      <c r="J182" s="931">
        <v>0</v>
      </c>
      <c r="K182" s="933" t="s">
        <v>399</v>
      </c>
      <c r="L182" s="931">
        <v>1065</v>
      </c>
      <c r="M182" s="931">
        <v>1</v>
      </c>
      <c r="N182" s="931" t="s">
        <v>195</v>
      </c>
      <c r="O182" s="931">
        <v>90</v>
      </c>
      <c r="P182" s="947" t="s">
        <v>174</v>
      </c>
      <c r="Q182" s="931" t="s">
        <v>175</v>
      </c>
      <c r="R182" s="948" t="s">
        <v>155</v>
      </c>
      <c r="S182" s="931" t="s">
        <v>168</v>
      </c>
      <c r="T182" s="933"/>
      <c r="U182" s="933"/>
      <c r="V182" s="931"/>
      <c r="W182" s="931"/>
      <c r="X182" s="934"/>
      <c r="Y182" s="931"/>
      <c r="Z182" s="931"/>
      <c r="AA182" s="931"/>
      <c r="AB182" s="931"/>
      <c r="AC182" s="39" t="s">
        <v>171</v>
      </c>
      <c r="AD182" s="39">
        <v>2815</v>
      </c>
      <c r="AE182" s="155">
        <f t="shared" si="15"/>
        <v>2.8149999999999999</v>
      </c>
      <c r="AF182" s="935"/>
      <c r="AG182" s="936"/>
      <c r="AH182" s="936"/>
      <c r="AI182" s="936"/>
      <c r="AJ182" s="937"/>
      <c r="AK182" s="938"/>
      <c r="AL182" s="939"/>
      <c r="AM182" s="940"/>
      <c r="AN182" s="922">
        <f t="shared" si="19"/>
        <v>0</v>
      </c>
      <c r="AO182" s="941"/>
      <c r="AP182" s="924" t="str">
        <f t="shared" si="16"/>
        <v>0</v>
      </c>
      <c r="AQ182" s="925" t="str">
        <f t="shared" si="20"/>
        <v>0</v>
      </c>
      <c r="AR182" s="942"/>
      <c r="AS182" s="927">
        <f t="shared" si="17"/>
        <v>0</v>
      </c>
      <c r="AT182" s="928">
        <f t="shared" si="17"/>
        <v>0</v>
      </c>
      <c r="AU182" s="938"/>
      <c r="AV182" s="943"/>
      <c r="AW182" s="944"/>
      <c r="AX182" s="943"/>
      <c r="AY182" s="944"/>
      <c r="AZ182" s="945"/>
      <c r="BA182" s="940"/>
      <c r="BB182" s="944"/>
      <c r="BC182" s="944"/>
      <c r="BD182" s="944"/>
      <c r="BE182" s="944"/>
      <c r="BF182" s="945"/>
    </row>
    <row r="183" spans="2:58" ht="14.65" customHeight="1">
      <c r="B183" s="911">
        <v>181</v>
      </c>
      <c r="C183" s="931" t="s">
        <v>65</v>
      </c>
      <c r="D183" s="913"/>
      <c r="E183" s="931" t="s">
        <v>150</v>
      </c>
      <c r="F183" s="912" t="str">
        <f t="shared" si="18"/>
        <v>6340</v>
      </c>
      <c r="G183" s="931" t="s">
        <v>183</v>
      </c>
      <c r="H183" s="931"/>
      <c r="I183" s="931"/>
      <c r="J183" s="931"/>
      <c r="K183" s="933" t="s">
        <v>400</v>
      </c>
      <c r="L183" s="931">
        <v>1070</v>
      </c>
      <c r="M183" s="931"/>
      <c r="N183" s="931" t="s">
        <v>131</v>
      </c>
      <c r="O183" s="931">
        <v>355</v>
      </c>
      <c r="P183" s="947" t="s">
        <v>179</v>
      </c>
      <c r="Q183" s="950" t="s">
        <v>180</v>
      </c>
      <c r="R183" s="948" t="s">
        <v>155</v>
      </c>
      <c r="S183" s="931" t="s">
        <v>71</v>
      </c>
      <c r="T183" s="933" t="s">
        <v>401</v>
      </c>
      <c r="U183" s="933" t="s">
        <v>402</v>
      </c>
      <c r="V183" s="931"/>
      <c r="W183" s="931">
        <v>220</v>
      </c>
      <c r="X183" s="934"/>
      <c r="Y183" s="931"/>
      <c r="Z183" s="931"/>
      <c r="AA183" s="931"/>
      <c r="AB183" s="931"/>
      <c r="AC183" s="39"/>
      <c r="AD183" s="39"/>
      <c r="AE183" s="155">
        <f t="shared" si="15"/>
        <v>0</v>
      </c>
      <c r="AF183" s="935"/>
      <c r="AG183" s="936"/>
      <c r="AH183" s="936"/>
      <c r="AI183" s="936"/>
      <c r="AJ183" s="937"/>
      <c r="AK183" s="938"/>
      <c r="AL183" s="939"/>
      <c r="AM183" s="940"/>
      <c r="AN183" s="922">
        <f t="shared" si="19"/>
        <v>0</v>
      </c>
      <c r="AO183" s="941"/>
      <c r="AP183" s="924" t="str">
        <f t="shared" si="16"/>
        <v>0</v>
      </c>
      <c r="AQ183" s="925" t="str">
        <f t="shared" si="20"/>
        <v>0</v>
      </c>
      <c r="AR183" s="942"/>
      <c r="AS183" s="927">
        <f t="shared" si="17"/>
        <v>0</v>
      </c>
      <c r="AT183" s="928">
        <f t="shared" si="17"/>
        <v>0</v>
      </c>
      <c r="AU183" s="938"/>
      <c r="AV183" s="943"/>
      <c r="AW183" s="944"/>
      <c r="AX183" s="943"/>
      <c r="AY183" s="944"/>
      <c r="AZ183" s="945"/>
      <c r="BA183" s="940"/>
      <c r="BB183" s="944"/>
      <c r="BC183" s="944"/>
      <c r="BD183" s="944"/>
      <c r="BE183" s="944"/>
      <c r="BF183" s="945"/>
    </row>
    <row r="184" spans="2:58" ht="14.65" customHeight="1">
      <c r="B184" s="911">
        <v>182</v>
      </c>
      <c r="C184" s="931" t="s">
        <v>65</v>
      </c>
      <c r="D184" s="913"/>
      <c r="E184" s="931" t="s">
        <v>150</v>
      </c>
      <c r="F184" s="912" t="str">
        <f t="shared" si="18"/>
        <v>6340</v>
      </c>
      <c r="G184" s="931" t="s">
        <v>403</v>
      </c>
      <c r="H184" s="931"/>
      <c r="I184" s="931"/>
      <c r="J184" s="931"/>
      <c r="K184" s="933" t="s">
        <v>404</v>
      </c>
      <c r="L184" s="931">
        <v>1071</v>
      </c>
      <c r="M184" s="931"/>
      <c r="N184" s="931" t="s">
        <v>114</v>
      </c>
      <c r="O184" s="931">
        <v>315</v>
      </c>
      <c r="P184" s="947" t="s">
        <v>179</v>
      </c>
      <c r="Q184" s="931" t="s">
        <v>180</v>
      </c>
      <c r="R184" s="948" t="s">
        <v>155</v>
      </c>
      <c r="S184" s="931" t="s">
        <v>71</v>
      </c>
      <c r="T184" s="933" t="s">
        <v>405</v>
      </c>
      <c r="U184" s="933" t="s">
        <v>406</v>
      </c>
      <c r="V184" s="931"/>
      <c r="W184" s="931">
        <v>220</v>
      </c>
      <c r="X184" s="934"/>
      <c r="Y184" s="931"/>
      <c r="Z184" s="931"/>
      <c r="AA184" s="931"/>
      <c r="AB184" s="931"/>
      <c r="AC184" s="39"/>
      <c r="AD184" s="39"/>
      <c r="AE184" s="155">
        <f t="shared" si="15"/>
        <v>0</v>
      </c>
      <c r="AF184" s="935"/>
      <c r="AG184" s="936"/>
      <c r="AH184" s="936"/>
      <c r="AI184" s="936"/>
      <c r="AJ184" s="937"/>
      <c r="AK184" s="938"/>
      <c r="AL184" s="939"/>
      <c r="AM184" s="940"/>
      <c r="AN184" s="922">
        <f t="shared" si="19"/>
        <v>0</v>
      </c>
      <c r="AO184" s="941"/>
      <c r="AP184" s="924" t="str">
        <f t="shared" si="16"/>
        <v>0</v>
      </c>
      <c r="AQ184" s="925" t="str">
        <f t="shared" si="20"/>
        <v>0</v>
      </c>
      <c r="AR184" s="942"/>
      <c r="AS184" s="927">
        <f t="shared" si="17"/>
        <v>0</v>
      </c>
      <c r="AT184" s="928">
        <f t="shared" si="17"/>
        <v>0</v>
      </c>
      <c r="AU184" s="938"/>
      <c r="AV184" s="943"/>
      <c r="AW184" s="944"/>
      <c r="AX184" s="943"/>
      <c r="AY184" s="944"/>
      <c r="AZ184" s="945"/>
      <c r="BA184" s="940"/>
      <c r="BB184" s="944"/>
      <c r="BC184" s="944"/>
      <c r="BD184" s="944"/>
      <c r="BE184" s="944"/>
      <c r="BF184" s="945"/>
    </row>
    <row r="185" spans="2:58" ht="14.65" customHeight="1">
      <c r="B185" s="911">
        <v>183</v>
      </c>
      <c r="C185" s="912" t="s">
        <v>65</v>
      </c>
      <c r="D185" s="913"/>
      <c r="E185" s="931" t="s">
        <v>150</v>
      </c>
      <c r="F185" s="912" t="str">
        <f t="shared" si="18"/>
        <v>6340</v>
      </c>
      <c r="G185" s="931" t="s">
        <v>183</v>
      </c>
      <c r="H185" s="931"/>
      <c r="I185" s="931" t="s">
        <v>407</v>
      </c>
      <c r="J185" s="931"/>
      <c r="K185" s="933" t="s">
        <v>408</v>
      </c>
      <c r="L185" s="931">
        <v>1072</v>
      </c>
      <c r="M185" s="931">
        <v>1</v>
      </c>
      <c r="N185" s="931" t="s">
        <v>131</v>
      </c>
      <c r="O185" s="931">
        <v>355</v>
      </c>
      <c r="P185" s="947" t="s">
        <v>174</v>
      </c>
      <c r="Q185" s="931" t="s">
        <v>175</v>
      </c>
      <c r="R185" s="948" t="s">
        <v>155</v>
      </c>
      <c r="S185" s="931" t="s">
        <v>168</v>
      </c>
      <c r="T185" s="933" t="s">
        <v>405</v>
      </c>
      <c r="U185" s="933" t="s">
        <v>409</v>
      </c>
      <c r="V185" s="931"/>
      <c r="W185" s="931">
        <v>220</v>
      </c>
      <c r="X185" s="934"/>
      <c r="Y185" s="931"/>
      <c r="Z185" s="931"/>
      <c r="AA185" s="931"/>
      <c r="AB185" s="931"/>
      <c r="AC185" s="39"/>
      <c r="AD185" s="39">
        <v>11547</v>
      </c>
      <c r="AE185" s="155">
        <f t="shared" si="15"/>
        <v>11.547000000000001</v>
      </c>
      <c r="AF185" s="935"/>
      <c r="AG185" s="936"/>
      <c r="AH185" s="936"/>
      <c r="AI185" s="936"/>
      <c r="AJ185" s="937"/>
      <c r="AK185" s="938"/>
      <c r="AL185" s="939"/>
      <c r="AM185" s="940"/>
      <c r="AN185" s="922">
        <f t="shared" si="19"/>
        <v>0</v>
      </c>
      <c r="AO185" s="941"/>
      <c r="AP185" s="924" t="str">
        <f t="shared" si="16"/>
        <v>0</v>
      </c>
      <c r="AQ185" s="925" t="str">
        <f t="shared" si="20"/>
        <v>0</v>
      </c>
      <c r="AR185" s="942"/>
      <c r="AS185" s="927">
        <f t="shared" si="17"/>
        <v>0</v>
      </c>
      <c r="AT185" s="928">
        <f t="shared" si="17"/>
        <v>0</v>
      </c>
      <c r="AU185" s="938"/>
      <c r="AV185" s="943"/>
      <c r="AW185" s="944"/>
      <c r="AX185" s="943"/>
      <c r="AY185" s="944"/>
      <c r="AZ185" s="945"/>
      <c r="BA185" s="940"/>
      <c r="BB185" s="944"/>
      <c r="BC185" s="944"/>
      <c r="BD185" s="944"/>
      <c r="BE185" s="944"/>
      <c r="BF185" s="945"/>
    </row>
    <row r="186" spans="2:58" ht="14.65" customHeight="1">
      <c r="B186" s="911">
        <v>184</v>
      </c>
      <c r="C186" s="931" t="s">
        <v>65</v>
      </c>
      <c r="D186" s="913"/>
      <c r="E186" s="931" t="s">
        <v>150</v>
      </c>
      <c r="F186" s="912" t="str">
        <f t="shared" si="18"/>
        <v>6340</v>
      </c>
      <c r="G186" s="931" t="s">
        <v>183</v>
      </c>
      <c r="H186" s="931"/>
      <c r="I186" s="931" t="s">
        <v>407</v>
      </c>
      <c r="J186" s="931"/>
      <c r="K186" s="933" t="s">
        <v>408</v>
      </c>
      <c r="L186" s="931">
        <v>1072</v>
      </c>
      <c r="M186" s="931">
        <v>2</v>
      </c>
      <c r="N186" s="931" t="s">
        <v>131</v>
      </c>
      <c r="O186" s="931">
        <v>355</v>
      </c>
      <c r="P186" s="947" t="s">
        <v>174</v>
      </c>
      <c r="Q186" s="931" t="s">
        <v>175</v>
      </c>
      <c r="R186" s="948" t="s">
        <v>155</v>
      </c>
      <c r="S186" s="931" t="s">
        <v>168</v>
      </c>
      <c r="T186" s="933"/>
      <c r="U186" s="933"/>
      <c r="V186" s="931"/>
      <c r="W186" s="931"/>
      <c r="X186" s="934"/>
      <c r="Y186" s="931"/>
      <c r="Z186" s="931"/>
      <c r="AA186" s="931"/>
      <c r="AB186" s="931"/>
      <c r="AC186" s="39"/>
      <c r="AD186" s="39">
        <v>48000</v>
      </c>
      <c r="AE186" s="155">
        <f t="shared" si="15"/>
        <v>48</v>
      </c>
      <c r="AF186" s="935"/>
      <c r="AG186" s="936"/>
      <c r="AH186" s="936"/>
      <c r="AI186" s="936"/>
      <c r="AJ186" s="937"/>
      <c r="AK186" s="938"/>
      <c r="AL186" s="939"/>
      <c r="AM186" s="940"/>
      <c r="AN186" s="922">
        <f t="shared" si="19"/>
        <v>0</v>
      </c>
      <c r="AO186" s="941"/>
      <c r="AP186" s="924" t="str">
        <f t="shared" si="16"/>
        <v>0</v>
      </c>
      <c r="AQ186" s="925" t="str">
        <f t="shared" si="20"/>
        <v>0</v>
      </c>
      <c r="AR186" s="942"/>
      <c r="AS186" s="927">
        <f t="shared" si="17"/>
        <v>0</v>
      </c>
      <c r="AT186" s="928">
        <f t="shared" si="17"/>
        <v>0</v>
      </c>
      <c r="AU186" s="938"/>
      <c r="AV186" s="943"/>
      <c r="AW186" s="944"/>
      <c r="AX186" s="943"/>
      <c r="AY186" s="944"/>
      <c r="AZ186" s="945"/>
      <c r="BA186" s="940"/>
      <c r="BB186" s="944"/>
      <c r="BC186" s="944"/>
      <c r="BD186" s="944"/>
      <c r="BE186" s="944"/>
      <c r="BF186" s="945"/>
    </row>
    <row r="187" spans="2:58" ht="14.65" customHeight="1">
      <c r="B187" s="911">
        <v>185</v>
      </c>
      <c r="C187" s="931" t="s">
        <v>65</v>
      </c>
      <c r="D187" s="913"/>
      <c r="E187" s="931" t="s">
        <v>150</v>
      </c>
      <c r="F187" s="912" t="str">
        <f t="shared" si="18"/>
        <v>6340</v>
      </c>
      <c r="G187" s="931" t="s">
        <v>183</v>
      </c>
      <c r="H187" s="931"/>
      <c r="I187" s="931" t="s">
        <v>407</v>
      </c>
      <c r="J187" s="931"/>
      <c r="K187" s="933" t="s">
        <v>408</v>
      </c>
      <c r="L187" s="931">
        <v>1072</v>
      </c>
      <c r="M187" s="931">
        <v>3</v>
      </c>
      <c r="N187" s="931" t="s">
        <v>131</v>
      </c>
      <c r="O187" s="931">
        <v>355</v>
      </c>
      <c r="P187" s="947" t="s">
        <v>174</v>
      </c>
      <c r="Q187" s="931" t="s">
        <v>175</v>
      </c>
      <c r="R187" s="948" t="s">
        <v>155</v>
      </c>
      <c r="S187" s="931" t="s">
        <v>168</v>
      </c>
      <c r="T187" s="933"/>
      <c r="U187" s="933"/>
      <c r="V187" s="931"/>
      <c r="W187" s="931"/>
      <c r="X187" s="934"/>
      <c r="Y187" s="931"/>
      <c r="Z187" s="931"/>
      <c r="AA187" s="931"/>
      <c r="AB187" s="931"/>
      <c r="AC187" s="39"/>
      <c r="AD187" s="39">
        <v>14825</v>
      </c>
      <c r="AE187" s="155">
        <f t="shared" si="15"/>
        <v>14.824999999999999</v>
      </c>
      <c r="AF187" s="935"/>
      <c r="AG187" s="936"/>
      <c r="AH187" s="936"/>
      <c r="AI187" s="936"/>
      <c r="AJ187" s="937"/>
      <c r="AK187" s="938"/>
      <c r="AL187" s="939"/>
      <c r="AM187" s="940"/>
      <c r="AN187" s="922">
        <f t="shared" si="19"/>
        <v>0</v>
      </c>
      <c r="AO187" s="941"/>
      <c r="AP187" s="924" t="str">
        <f t="shared" si="16"/>
        <v>0</v>
      </c>
      <c r="AQ187" s="925" t="str">
        <f t="shared" si="20"/>
        <v>0</v>
      </c>
      <c r="AR187" s="942"/>
      <c r="AS187" s="927">
        <f t="shared" si="17"/>
        <v>0</v>
      </c>
      <c r="AT187" s="928">
        <f t="shared" si="17"/>
        <v>0</v>
      </c>
      <c r="AU187" s="938"/>
      <c r="AV187" s="943"/>
      <c r="AW187" s="944"/>
      <c r="AX187" s="943"/>
      <c r="AY187" s="944"/>
      <c r="AZ187" s="945"/>
      <c r="BA187" s="940"/>
      <c r="BB187" s="944"/>
      <c r="BC187" s="944"/>
      <c r="BD187" s="944"/>
      <c r="BE187" s="944"/>
      <c r="BF187" s="945"/>
    </row>
    <row r="188" spans="2:58" ht="14.65" customHeight="1">
      <c r="B188" s="911">
        <v>186</v>
      </c>
      <c r="C188" s="912" t="s">
        <v>65</v>
      </c>
      <c r="D188" s="913"/>
      <c r="E188" s="931" t="s">
        <v>150</v>
      </c>
      <c r="F188" s="912" t="str">
        <f t="shared" si="18"/>
        <v>6340</v>
      </c>
      <c r="G188" s="931" t="s">
        <v>183</v>
      </c>
      <c r="H188" s="931"/>
      <c r="I188" s="931"/>
      <c r="J188" s="931"/>
      <c r="K188" s="933" t="s">
        <v>410</v>
      </c>
      <c r="L188" s="931">
        <v>1073</v>
      </c>
      <c r="M188" s="931"/>
      <c r="N188" s="931" t="s">
        <v>131</v>
      </c>
      <c r="O188" s="931">
        <v>355</v>
      </c>
      <c r="P188" s="947" t="s">
        <v>179</v>
      </c>
      <c r="Q188" s="950" t="s">
        <v>180</v>
      </c>
      <c r="R188" s="948" t="s">
        <v>155</v>
      </c>
      <c r="S188" s="931" t="s">
        <v>71</v>
      </c>
      <c r="T188" s="933" t="s">
        <v>411</v>
      </c>
      <c r="U188" s="933" t="s">
        <v>412</v>
      </c>
      <c r="V188" s="931"/>
      <c r="W188" s="931">
        <v>220</v>
      </c>
      <c r="X188" s="934"/>
      <c r="Y188" s="931"/>
      <c r="Z188" s="931"/>
      <c r="AA188" s="931"/>
      <c r="AB188" s="931"/>
      <c r="AC188" s="39"/>
      <c r="AD188" s="39"/>
      <c r="AE188" s="155">
        <f t="shared" si="15"/>
        <v>0</v>
      </c>
      <c r="AF188" s="935"/>
      <c r="AG188" s="936"/>
      <c r="AH188" s="936"/>
      <c r="AI188" s="936"/>
      <c r="AJ188" s="937"/>
      <c r="AK188" s="938"/>
      <c r="AL188" s="939"/>
      <c r="AM188" s="940"/>
      <c r="AN188" s="922">
        <f t="shared" si="19"/>
        <v>0</v>
      </c>
      <c r="AO188" s="941"/>
      <c r="AP188" s="924" t="str">
        <f t="shared" si="16"/>
        <v>0</v>
      </c>
      <c r="AQ188" s="925" t="str">
        <f t="shared" si="20"/>
        <v>0</v>
      </c>
      <c r="AR188" s="942"/>
      <c r="AS188" s="927">
        <f t="shared" si="17"/>
        <v>0</v>
      </c>
      <c r="AT188" s="928">
        <f t="shared" si="17"/>
        <v>0</v>
      </c>
      <c r="AU188" s="938"/>
      <c r="AV188" s="943"/>
      <c r="AW188" s="944"/>
      <c r="AX188" s="943"/>
      <c r="AY188" s="944"/>
      <c r="AZ188" s="945"/>
      <c r="BA188" s="940"/>
      <c r="BB188" s="944"/>
      <c r="BC188" s="944"/>
      <c r="BD188" s="944"/>
      <c r="BE188" s="944"/>
      <c r="BF188" s="945"/>
    </row>
    <row r="189" spans="2:58" ht="14.65" customHeight="1">
      <c r="B189" s="911">
        <v>187</v>
      </c>
      <c r="C189" s="931" t="s">
        <v>65</v>
      </c>
      <c r="D189" s="913"/>
      <c r="E189" s="931" t="s">
        <v>150</v>
      </c>
      <c r="F189" s="912" t="str">
        <f t="shared" si="18"/>
        <v>6340</v>
      </c>
      <c r="G189" s="931" t="s">
        <v>183</v>
      </c>
      <c r="H189" s="931"/>
      <c r="I189" s="931" t="s">
        <v>413</v>
      </c>
      <c r="J189" s="931">
        <v>0</v>
      </c>
      <c r="K189" s="933" t="s">
        <v>414</v>
      </c>
      <c r="L189" s="931">
        <v>1074</v>
      </c>
      <c r="M189" s="931">
        <v>1</v>
      </c>
      <c r="N189" s="931" t="s">
        <v>131</v>
      </c>
      <c r="O189" s="931">
        <v>355</v>
      </c>
      <c r="P189" s="947" t="s">
        <v>174</v>
      </c>
      <c r="Q189" s="931" t="s">
        <v>175</v>
      </c>
      <c r="R189" s="948" t="s">
        <v>155</v>
      </c>
      <c r="S189" s="931" t="s">
        <v>168</v>
      </c>
      <c r="T189" s="933" t="s">
        <v>409</v>
      </c>
      <c r="U189" s="933" t="s">
        <v>415</v>
      </c>
      <c r="V189" s="931"/>
      <c r="W189" s="931">
        <v>220</v>
      </c>
      <c r="X189" s="934"/>
      <c r="Y189" s="931"/>
      <c r="Z189" s="931"/>
      <c r="AA189" s="931"/>
      <c r="AB189" s="931"/>
      <c r="AC189" s="39"/>
      <c r="AD189" s="39">
        <v>22677</v>
      </c>
      <c r="AE189" s="155">
        <f t="shared" si="15"/>
        <v>22.677</v>
      </c>
      <c r="AF189" s="935"/>
      <c r="AG189" s="936"/>
      <c r="AH189" s="936"/>
      <c r="AI189" s="936"/>
      <c r="AJ189" s="937"/>
      <c r="AK189" s="938"/>
      <c r="AL189" s="939"/>
      <c r="AM189" s="940"/>
      <c r="AN189" s="922">
        <f t="shared" si="19"/>
        <v>0</v>
      </c>
      <c r="AO189" s="941"/>
      <c r="AP189" s="924" t="str">
        <f t="shared" si="16"/>
        <v>0</v>
      </c>
      <c r="AQ189" s="925" t="str">
        <f t="shared" si="20"/>
        <v>0</v>
      </c>
      <c r="AR189" s="942"/>
      <c r="AS189" s="927">
        <f t="shared" si="17"/>
        <v>0</v>
      </c>
      <c r="AT189" s="928">
        <f t="shared" si="17"/>
        <v>0</v>
      </c>
      <c r="AU189" s="938"/>
      <c r="AV189" s="943"/>
      <c r="AW189" s="944"/>
      <c r="AX189" s="943"/>
      <c r="AY189" s="944"/>
      <c r="AZ189" s="945"/>
      <c r="BA189" s="940"/>
      <c r="BB189" s="944"/>
      <c r="BC189" s="944"/>
      <c r="BD189" s="944"/>
      <c r="BE189" s="944"/>
      <c r="BF189" s="945"/>
    </row>
    <row r="190" spans="2:58" ht="14.65" customHeight="1">
      <c r="B190" s="911">
        <v>188</v>
      </c>
      <c r="C190" s="931" t="s">
        <v>65</v>
      </c>
      <c r="D190" s="913"/>
      <c r="E190" s="931" t="s">
        <v>150</v>
      </c>
      <c r="F190" s="912" t="str">
        <f t="shared" si="18"/>
        <v>6340</v>
      </c>
      <c r="G190" s="931" t="s">
        <v>183</v>
      </c>
      <c r="H190" s="931"/>
      <c r="I190" s="931" t="s">
        <v>413</v>
      </c>
      <c r="J190" s="931">
        <v>0</v>
      </c>
      <c r="K190" s="933" t="s">
        <v>414</v>
      </c>
      <c r="L190" s="931">
        <v>1074</v>
      </c>
      <c r="M190" s="931">
        <v>2</v>
      </c>
      <c r="N190" s="931" t="s">
        <v>131</v>
      </c>
      <c r="O190" s="931">
        <v>355</v>
      </c>
      <c r="P190" s="947" t="s">
        <v>174</v>
      </c>
      <c r="Q190" s="931" t="s">
        <v>175</v>
      </c>
      <c r="R190" s="948" t="s">
        <v>155</v>
      </c>
      <c r="S190" s="931" t="s">
        <v>168</v>
      </c>
      <c r="T190" s="933"/>
      <c r="U190" s="933"/>
      <c r="V190" s="931"/>
      <c r="W190" s="931"/>
      <c r="X190" s="934"/>
      <c r="Y190" s="931"/>
      <c r="Z190" s="931"/>
      <c r="AA190" s="931"/>
      <c r="AB190" s="931"/>
      <c r="AC190" s="39"/>
      <c r="AD190" s="39">
        <v>19714</v>
      </c>
      <c r="AE190" s="155">
        <f t="shared" si="15"/>
        <v>19.713999999999999</v>
      </c>
      <c r="AF190" s="935"/>
      <c r="AG190" s="936"/>
      <c r="AH190" s="936"/>
      <c r="AI190" s="936"/>
      <c r="AJ190" s="937"/>
      <c r="AK190" s="938"/>
      <c r="AL190" s="939"/>
      <c r="AM190" s="940"/>
      <c r="AN190" s="922">
        <f t="shared" si="19"/>
        <v>0</v>
      </c>
      <c r="AO190" s="941"/>
      <c r="AP190" s="924" t="str">
        <f t="shared" si="16"/>
        <v>0</v>
      </c>
      <c r="AQ190" s="925" t="str">
        <f t="shared" si="20"/>
        <v>0</v>
      </c>
      <c r="AR190" s="942"/>
      <c r="AS190" s="927">
        <f t="shared" si="17"/>
        <v>0</v>
      </c>
      <c r="AT190" s="928">
        <f t="shared" si="17"/>
        <v>0</v>
      </c>
      <c r="AU190" s="938"/>
      <c r="AV190" s="943"/>
      <c r="AW190" s="944"/>
      <c r="AX190" s="943"/>
      <c r="AY190" s="944"/>
      <c r="AZ190" s="945"/>
      <c r="BA190" s="940"/>
      <c r="BB190" s="944"/>
      <c r="BC190" s="944"/>
      <c r="BD190" s="944"/>
      <c r="BE190" s="944"/>
      <c r="BF190" s="945"/>
    </row>
    <row r="191" spans="2:58" ht="14.65" customHeight="1">
      <c r="B191" s="911">
        <v>189</v>
      </c>
      <c r="C191" s="912" t="s">
        <v>65</v>
      </c>
      <c r="D191" s="913"/>
      <c r="E191" s="931" t="s">
        <v>150</v>
      </c>
      <c r="F191" s="912" t="str">
        <f t="shared" si="18"/>
        <v>6340</v>
      </c>
      <c r="G191" s="931" t="s">
        <v>183</v>
      </c>
      <c r="H191" s="931"/>
      <c r="I191" s="931"/>
      <c r="J191" s="931"/>
      <c r="K191" s="933" t="s">
        <v>416</v>
      </c>
      <c r="L191" s="931">
        <v>1075</v>
      </c>
      <c r="M191" s="931"/>
      <c r="N191" s="931" t="s">
        <v>131</v>
      </c>
      <c r="O191" s="931">
        <v>355</v>
      </c>
      <c r="P191" s="947" t="s">
        <v>179</v>
      </c>
      <c r="Q191" s="950" t="s">
        <v>180</v>
      </c>
      <c r="R191" s="948" t="s">
        <v>155</v>
      </c>
      <c r="S191" s="931" t="s">
        <v>71</v>
      </c>
      <c r="T191" s="933" t="s">
        <v>412</v>
      </c>
      <c r="U191" s="933" t="s">
        <v>402</v>
      </c>
      <c r="V191" s="931"/>
      <c r="W191" s="931">
        <v>220</v>
      </c>
      <c r="X191" s="934"/>
      <c r="Y191" s="931"/>
      <c r="Z191" s="931"/>
      <c r="AA191" s="931"/>
      <c r="AB191" s="931"/>
      <c r="AC191" s="39"/>
      <c r="AD191" s="39"/>
      <c r="AE191" s="155">
        <f t="shared" si="15"/>
        <v>0</v>
      </c>
      <c r="AF191" s="935"/>
      <c r="AG191" s="936"/>
      <c r="AH191" s="936"/>
      <c r="AI191" s="936"/>
      <c r="AJ191" s="937"/>
      <c r="AK191" s="938"/>
      <c r="AL191" s="939"/>
      <c r="AM191" s="940"/>
      <c r="AN191" s="922">
        <f t="shared" si="19"/>
        <v>0</v>
      </c>
      <c r="AO191" s="941"/>
      <c r="AP191" s="924" t="str">
        <f t="shared" si="16"/>
        <v>0</v>
      </c>
      <c r="AQ191" s="925" t="str">
        <f t="shared" si="20"/>
        <v>0</v>
      </c>
      <c r="AR191" s="942"/>
      <c r="AS191" s="927">
        <f t="shared" si="17"/>
        <v>0</v>
      </c>
      <c r="AT191" s="928">
        <f t="shared" si="17"/>
        <v>0</v>
      </c>
      <c r="AU191" s="938"/>
      <c r="AV191" s="943"/>
      <c r="AW191" s="944"/>
      <c r="AX191" s="943"/>
      <c r="AY191" s="944"/>
      <c r="AZ191" s="945"/>
      <c r="BA191" s="940"/>
      <c r="BB191" s="944"/>
      <c r="BC191" s="944"/>
      <c r="BD191" s="944"/>
      <c r="BE191" s="944"/>
      <c r="BF191" s="945"/>
    </row>
    <row r="192" spans="2:58" ht="14.65" customHeight="1">
      <c r="B192" s="911">
        <v>190</v>
      </c>
      <c r="C192" s="931" t="s">
        <v>65</v>
      </c>
      <c r="D192" s="913"/>
      <c r="E192" s="931" t="s">
        <v>150</v>
      </c>
      <c r="F192" s="912" t="str">
        <f t="shared" si="18"/>
        <v>6340</v>
      </c>
      <c r="G192" s="931" t="s">
        <v>183</v>
      </c>
      <c r="H192" s="931"/>
      <c r="I192" s="931"/>
      <c r="J192" s="931"/>
      <c r="K192" s="933" t="s">
        <v>417</v>
      </c>
      <c r="L192" s="931">
        <v>1082</v>
      </c>
      <c r="M192" s="931"/>
      <c r="N192" s="931" t="s">
        <v>195</v>
      </c>
      <c r="O192" s="931">
        <v>90</v>
      </c>
      <c r="P192" s="947" t="s">
        <v>179</v>
      </c>
      <c r="Q192" s="931" t="s">
        <v>180</v>
      </c>
      <c r="R192" s="948" t="s">
        <v>155</v>
      </c>
      <c r="S192" s="931" t="s">
        <v>71</v>
      </c>
      <c r="T192" s="933" t="s">
        <v>418</v>
      </c>
      <c r="U192" s="933" t="s">
        <v>419</v>
      </c>
      <c r="V192" s="931"/>
      <c r="W192" s="931">
        <v>220</v>
      </c>
      <c r="X192" s="934"/>
      <c r="Y192" s="931"/>
      <c r="Z192" s="931"/>
      <c r="AA192" s="931"/>
      <c r="AB192" s="931"/>
      <c r="AC192" s="39"/>
      <c r="AD192" s="39"/>
      <c r="AE192" s="155">
        <f t="shared" si="15"/>
        <v>0</v>
      </c>
      <c r="AF192" s="935"/>
      <c r="AG192" s="936"/>
      <c r="AH192" s="936"/>
      <c r="AI192" s="936"/>
      <c r="AJ192" s="937"/>
      <c r="AK192" s="938"/>
      <c r="AL192" s="939"/>
      <c r="AM192" s="940"/>
      <c r="AN192" s="922">
        <f t="shared" si="19"/>
        <v>0</v>
      </c>
      <c r="AO192" s="941"/>
      <c r="AP192" s="924" t="str">
        <f t="shared" si="16"/>
        <v>0</v>
      </c>
      <c r="AQ192" s="925" t="str">
        <f t="shared" si="20"/>
        <v>0</v>
      </c>
      <c r="AR192" s="942"/>
      <c r="AS192" s="927">
        <f t="shared" si="17"/>
        <v>0</v>
      </c>
      <c r="AT192" s="928">
        <f t="shared" si="17"/>
        <v>0</v>
      </c>
      <c r="AU192" s="938"/>
      <c r="AV192" s="943"/>
      <c r="AW192" s="944"/>
      <c r="AX192" s="943"/>
      <c r="AY192" s="944"/>
      <c r="AZ192" s="945"/>
      <c r="BA192" s="940"/>
      <c r="BB192" s="944"/>
      <c r="BC192" s="944"/>
      <c r="BD192" s="944"/>
      <c r="BE192" s="944"/>
      <c r="BF192" s="945"/>
    </row>
    <row r="193" spans="2:58" ht="14.65" customHeight="1">
      <c r="B193" s="911">
        <v>191</v>
      </c>
      <c r="C193" s="931" t="s">
        <v>65</v>
      </c>
      <c r="D193" s="913"/>
      <c r="E193" s="931" t="s">
        <v>150</v>
      </c>
      <c r="F193" s="912" t="str">
        <f t="shared" si="18"/>
        <v>6340</v>
      </c>
      <c r="G193" s="931" t="s">
        <v>183</v>
      </c>
      <c r="H193" s="931"/>
      <c r="I193" s="931" t="s">
        <v>420</v>
      </c>
      <c r="J193" s="931">
        <v>0</v>
      </c>
      <c r="K193" s="933" t="s">
        <v>419</v>
      </c>
      <c r="L193" s="931">
        <v>1083</v>
      </c>
      <c r="M193" s="931">
        <v>1</v>
      </c>
      <c r="N193" s="931" t="s">
        <v>195</v>
      </c>
      <c r="O193" s="931">
        <v>90</v>
      </c>
      <c r="P193" s="947" t="s">
        <v>174</v>
      </c>
      <c r="Q193" s="931" t="s">
        <v>175</v>
      </c>
      <c r="R193" s="948" t="s">
        <v>155</v>
      </c>
      <c r="S193" s="931" t="s">
        <v>71</v>
      </c>
      <c r="T193" s="79"/>
      <c r="U193" s="79"/>
      <c r="V193" s="77"/>
      <c r="W193" s="77"/>
      <c r="X193" s="77"/>
      <c r="Y193" s="77"/>
      <c r="Z193" s="77"/>
      <c r="AA193" s="77"/>
      <c r="AB193" s="77"/>
      <c r="AC193" s="39"/>
      <c r="AD193" s="39">
        <v>10497</v>
      </c>
      <c r="AE193" s="155">
        <f t="shared" si="15"/>
        <v>10.497</v>
      </c>
      <c r="AF193" s="935"/>
      <c r="AG193" s="936"/>
      <c r="AH193" s="936"/>
      <c r="AI193" s="936"/>
      <c r="AJ193" s="937"/>
      <c r="AK193" s="938"/>
      <c r="AL193" s="939"/>
      <c r="AM193" s="940"/>
      <c r="AN193" s="922">
        <f t="shared" si="19"/>
        <v>0</v>
      </c>
      <c r="AO193" s="941"/>
      <c r="AP193" s="924" t="str">
        <f t="shared" si="16"/>
        <v>0</v>
      </c>
      <c r="AQ193" s="925" t="str">
        <f t="shared" si="20"/>
        <v>0</v>
      </c>
      <c r="AR193" s="942"/>
      <c r="AS193" s="927">
        <f t="shared" si="17"/>
        <v>0</v>
      </c>
      <c r="AT193" s="928">
        <f t="shared" si="17"/>
        <v>0</v>
      </c>
      <c r="AU193" s="938"/>
      <c r="AV193" s="943"/>
      <c r="AW193" s="944"/>
      <c r="AX193" s="943"/>
      <c r="AY193" s="944"/>
      <c r="AZ193" s="945"/>
      <c r="BA193" s="940"/>
      <c r="BB193" s="944"/>
      <c r="BC193" s="944"/>
      <c r="BD193" s="944"/>
      <c r="BE193" s="944"/>
      <c r="BF193" s="945"/>
    </row>
    <row r="194" spans="2:58" ht="14.65" customHeight="1">
      <c r="B194" s="911">
        <v>192</v>
      </c>
      <c r="C194" s="912" t="s">
        <v>65</v>
      </c>
      <c r="D194" s="913"/>
      <c r="E194" s="931" t="s">
        <v>150</v>
      </c>
      <c r="F194" s="912" t="str">
        <f t="shared" si="18"/>
        <v>6340</v>
      </c>
      <c r="G194" s="931" t="s">
        <v>183</v>
      </c>
      <c r="H194" s="931"/>
      <c r="I194" s="931" t="s">
        <v>420</v>
      </c>
      <c r="J194" s="931">
        <v>0</v>
      </c>
      <c r="K194" s="933" t="s">
        <v>419</v>
      </c>
      <c r="L194" s="931">
        <v>1083</v>
      </c>
      <c r="M194" s="931">
        <v>2</v>
      </c>
      <c r="N194" s="931" t="s">
        <v>195</v>
      </c>
      <c r="O194" s="931">
        <v>90</v>
      </c>
      <c r="P194" s="947" t="s">
        <v>174</v>
      </c>
      <c r="Q194" s="931" t="s">
        <v>175</v>
      </c>
      <c r="R194" s="948" t="s">
        <v>155</v>
      </c>
      <c r="S194" s="931" t="s">
        <v>71</v>
      </c>
      <c r="T194" s="79"/>
      <c r="U194" s="79"/>
      <c r="V194" s="77"/>
      <c r="W194" s="77"/>
      <c r="X194" s="77"/>
      <c r="Y194" s="77"/>
      <c r="Z194" s="77"/>
      <c r="AA194" s="77"/>
      <c r="AB194" s="77"/>
      <c r="AC194" s="39"/>
      <c r="AD194" s="39">
        <v>17995</v>
      </c>
      <c r="AE194" s="155">
        <f t="shared" si="15"/>
        <v>17.995000000000001</v>
      </c>
      <c r="AF194" s="935"/>
      <c r="AG194" s="936"/>
      <c r="AH194" s="936"/>
      <c r="AI194" s="936"/>
      <c r="AJ194" s="937"/>
      <c r="AK194" s="938"/>
      <c r="AL194" s="939"/>
      <c r="AM194" s="940"/>
      <c r="AN194" s="922">
        <f t="shared" si="19"/>
        <v>0</v>
      </c>
      <c r="AO194" s="941"/>
      <c r="AP194" s="924" t="str">
        <f t="shared" si="16"/>
        <v>0</v>
      </c>
      <c r="AQ194" s="925" t="str">
        <f t="shared" si="20"/>
        <v>0</v>
      </c>
      <c r="AR194" s="942"/>
      <c r="AS194" s="927">
        <f t="shared" si="17"/>
        <v>0</v>
      </c>
      <c r="AT194" s="928">
        <f t="shared" si="17"/>
        <v>0</v>
      </c>
      <c r="AU194" s="938"/>
      <c r="AV194" s="943"/>
      <c r="AW194" s="944"/>
      <c r="AX194" s="943"/>
      <c r="AY194" s="944"/>
      <c r="AZ194" s="945"/>
      <c r="BA194" s="940"/>
      <c r="BB194" s="944"/>
      <c r="BC194" s="944"/>
      <c r="BD194" s="944"/>
      <c r="BE194" s="944"/>
      <c r="BF194" s="945"/>
    </row>
    <row r="195" spans="2:58" ht="14.65" customHeight="1">
      <c r="B195" s="911">
        <v>193</v>
      </c>
      <c r="C195" s="931" t="s">
        <v>65</v>
      </c>
      <c r="D195" s="913"/>
      <c r="E195" s="931" t="s">
        <v>150</v>
      </c>
      <c r="F195" s="912" t="str">
        <f t="shared" si="18"/>
        <v>6340</v>
      </c>
      <c r="G195" s="931" t="s">
        <v>183</v>
      </c>
      <c r="H195" s="931"/>
      <c r="I195" s="931" t="s">
        <v>420</v>
      </c>
      <c r="J195" s="931">
        <v>0</v>
      </c>
      <c r="K195" s="933" t="s">
        <v>419</v>
      </c>
      <c r="L195" s="931">
        <v>1083</v>
      </c>
      <c r="M195" s="931">
        <v>3</v>
      </c>
      <c r="N195" s="931" t="s">
        <v>195</v>
      </c>
      <c r="O195" s="931">
        <v>90</v>
      </c>
      <c r="P195" s="947" t="s">
        <v>174</v>
      </c>
      <c r="Q195" s="931" t="s">
        <v>175</v>
      </c>
      <c r="R195" s="948" t="s">
        <v>155</v>
      </c>
      <c r="S195" s="931" t="s">
        <v>71</v>
      </c>
      <c r="T195" s="79"/>
      <c r="U195" s="79"/>
      <c r="V195" s="77"/>
      <c r="W195" s="77"/>
      <c r="X195" s="77"/>
      <c r="Y195" s="77"/>
      <c r="Z195" s="77"/>
      <c r="AA195" s="77"/>
      <c r="AB195" s="77"/>
      <c r="AC195" s="39"/>
      <c r="AD195" s="39">
        <v>14914</v>
      </c>
      <c r="AE195" s="155">
        <f t="shared" si="15"/>
        <v>14.914</v>
      </c>
      <c r="AF195" s="935"/>
      <c r="AG195" s="936"/>
      <c r="AH195" s="936"/>
      <c r="AI195" s="936"/>
      <c r="AJ195" s="937"/>
      <c r="AK195" s="938"/>
      <c r="AL195" s="939"/>
      <c r="AM195" s="940"/>
      <c r="AN195" s="922">
        <f t="shared" si="19"/>
        <v>0</v>
      </c>
      <c r="AO195" s="941"/>
      <c r="AP195" s="924" t="str">
        <f t="shared" si="16"/>
        <v>0</v>
      </c>
      <c r="AQ195" s="925" t="str">
        <f t="shared" si="20"/>
        <v>0</v>
      </c>
      <c r="AR195" s="942"/>
      <c r="AS195" s="927">
        <f t="shared" si="17"/>
        <v>0</v>
      </c>
      <c r="AT195" s="928">
        <f t="shared" si="17"/>
        <v>0</v>
      </c>
      <c r="AU195" s="938"/>
      <c r="AV195" s="943"/>
      <c r="AW195" s="944"/>
      <c r="AX195" s="943"/>
      <c r="AY195" s="944"/>
      <c r="AZ195" s="945"/>
      <c r="BA195" s="940"/>
      <c r="BB195" s="944"/>
      <c r="BC195" s="944"/>
      <c r="BD195" s="944"/>
      <c r="BE195" s="944"/>
      <c r="BF195" s="945"/>
    </row>
    <row r="196" spans="2:58" ht="14.65" customHeight="1">
      <c r="B196" s="911">
        <v>194</v>
      </c>
      <c r="C196" s="931" t="s">
        <v>65</v>
      </c>
      <c r="D196" s="913"/>
      <c r="E196" s="931" t="s">
        <v>150</v>
      </c>
      <c r="F196" s="912" t="str">
        <f t="shared" si="18"/>
        <v>6340</v>
      </c>
      <c r="G196" s="931"/>
      <c r="H196" s="931"/>
      <c r="I196" s="931" t="s">
        <v>421</v>
      </c>
      <c r="J196" s="931">
        <v>0</v>
      </c>
      <c r="K196" s="933" t="s">
        <v>422</v>
      </c>
      <c r="L196" s="931">
        <v>1083</v>
      </c>
      <c r="M196" s="931">
        <v>1</v>
      </c>
      <c r="N196" s="931" t="s">
        <v>195</v>
      </c>
      <c r="O196" s="931">
        <v>90</v>
      </c>
      <c r="P196" s="947" t="s">
        <v>174</v>
      </c>
      <c r="Q196" s="931" t="s">
        <v>175</v>
      </c>
      <c r="R196" s="948" t="s">
        <v>155</v>
      </c>
      <c r="S196" s="931" t="s">
        <v>168</v>
      </c>
      <c r="T196" s="79"/>
      <c r="U196" s="79"/>
      <c r="V196" s="77"/>
      <c r="W196" s="77"/>
      <c r="X196" s="77"/>
      <c r="Y196" s="77"/>
      <c r="Z196" s="77"/>
      <c r="AA196" s="77"/>
      <c r="AB196" s="77"/>
      <c r="AC196" s="39"/>
      <c r="AD196" s="39">
        <v>3321</v>
      </c>
      <c r="AE196" s="155">
        <f t="shared" si="15"/>
        <v>3.3210000000000002</v>
      </c>
      <c r="AF196" s="935"/>
      <c r="AG196" s="936"/>
      <c r="AH196" s="936"/>
      <c r="AI196" s="936"/>
      <c r="AJ196" s="937"/>
      <c r="AK196" s="938"/>
      <c r="AL196" s="939"/>
      <c r="AM196" s="940"/>
      <c r="AN196" s="922">
        <f t="shared" si="19"/>
        <v>0</v>
      </c>
      <c r="AO196" s="941"/>
      <c r="AP196" s="924" t="str">
        <f t="shared" si="16"/>
        <v>0</v>
      </c>
      <c r="AQ196" s="925" t="str">
        <f t="shared" si="20"/>
        <v>0</v>
      </c>
      <c r="AR196" s="942"/>
      <c r="AS196" s="927">
        <f t="shared" si="17"/>
        <v>0</v>
      </c>
      <c r="AT196" s="928">
        <f t="shared" si="17"/>
        <v>0</v>
      </c>
      <c r="AU196" s="938"/>
      <c r="AV196" s="943"/>
      <c r="AW196" s="944"/>
      <c r="AX196" s="943"/>
      <c r="AY196" s="944"/>
      <c r="AZ196" s="945"/>
      <c r="BA196" s="940"/>
      <c r="BB196" s="944"/>
      <c r="BC196" s="944"/>
      <c r="BD196" s="944"/>
      <c r="BE196" s="944"/>
      <c r="BF196" s="945"/>
    </row>
    <row r="197" spans="2:58" ht="14.65" customHeight="1">
      <c r="B197" s="911">
        <v>195</v>
      </c>
      <c r="C197" s="912" t="s">
        <v>65</v>
      </c>
      <c r="D197" s="913"/>
      <c r="E197" s="931" t="s">
        <v>150</v>
      </c>
      <c r="F197" s="912" t="str">
        <f t="shared" si="18"/>
        <v>6340</v>
      </c>
      <c r="G197" s="931" t="s">
        <v>183</v>
      </c>
      <c r="H197" s="931"/>
      <c r="I197" s="931"/>
      <c r="J197" s="931"/>
      <c r="K197" s="933" t="s">
        <v>423</v>
      </c>
      <c r="L197" s="931">
        <v>1085</v>
      </c>
      <c r="M197" s="931"/>
      <c r="N197" s="931" t="s">
        <v>195</v>
      </c>
      <c r="O197" s="931">
        <v>90</v>
      </c>
      <c r="P197" s="947" t="s">
        <v>179</v>
      </c>
      <c r="Q197" s="931" t="s">
        <v>180</v>
      </c>
      <c r="R197" s="948" t="s">
        <v>155</v>
      </c>
      <c r="S197" s="931" t="s">
        <v>71</v>
      </c>
      <c r="T197" s="933" t="s">
        <v>418</v>
      </c>
      <c r="U197" s="933" t="s">
        <v>424</v>
      </c>
      <c r="V197" s="931"/>
      <c r="W197" s="931">
        <v>220</v>
      </c>
      <c r="X197" s="934"/>
      <c r="Y197" s="931"/>
      <c r="Z197" s="931"/>
      <c r="AA197" s="931"/>
      <c r="AB197" s="931"/>
      <c r="AC197" s="39"/>
      <c r="AD197" s="39"/>
      <c r="AE197" s="155">
        <f t="shared" si="15"/>
        <v>0</v>
      </c>
      <c r="AF197" s="935"/>
      <c r="AG197" s="936"/>
      <c r="AH197" s="936"/>
      <c r="AI197" s="936"/>
      <c r="AJ197" s="937"/>
      <c r="AK197" s="938"/>
      <c r="AL197" s="939"/>
      <c r="AM197" s="940"/>
      <c r="AN197" s="922">
        <f t="shared" si="19"/>
        <v>0</v>
      </c>
      <c r="AO197" s="941"/>
      <c r="AP197" s="924" t="str">
        <f t="shared" si="16"/>
        <v>0</v>
      </c>
      <c r="AQ197" s="925" t="str">
        <f t="shared" si="20"/>
        <v>0</v>
      </c>
      <c r="AR197" s="942"/>
      <c r="AS197" s="927">
        <f t="shared" si="17"/>
        <v>0</v>
      </c>
      <c r="AT197" s="928">
        <f t="shared" si="17"/>
        <v>0</v>
      </c>
      <c r="AU197" s="938"/>
      <c r="AV197" s="943"/>
      <c r="AW197" s="944"/>
      <c r="AX197" s="943"/>
      <c r="AY197" s="944"/>
      <c r="AZ197" s="945"/>
      <c r="BA197" s="940"/>
      <c r="BB197" s="944"/>
      <c r="BC197" s="944"/>
      <c r="BD197" s="944"/>
      <c r="BE197" s="944"/>
      <c r="BF197" s="945"/>
    </row>
    <row r="198" spans="2:58" ht="14.65" customHeight="1">
      <c r="B198" s="911">
        <v>196</v>
      </c>
      <c r="C198" s="931" t="s">
        <v>65</v>
      </c>
      <c r="D198" s="913"/>
      <c r="E198" s="931" t="s">
        <v>150</v>
      </c>
      <c r="F198" s="912" t="str">
        <f t="shared" si="18"/>
        <v>6340</v>
      </c>
      <c r="G198" s="931" t="s">
        <v>183</v>
      </c>
      <c r="H198" s="931"/>
      <c r="I198" s="952" t="s">
        <v>425</v>
      </c>
      <c r="J198" s="931">
        <v>0</v>
      </c>
      <c r="K198" s="933" t="s">
        <v>426</v>
      </c>
      <c r="L198" s="931">
        <v>1087</v>
      </c>
      <c r="M198" s="931">
        <v>1</v>
      </c>
      <c r="N198" s="931" t="s">
        <v>195</v>
      </c>
      <c r="O198" s="931">
        <v>90</v>
      </c>
      <c r="P198" s="947" t="s">
        <v>174</v>
      </c>
      <c r="Q198" s="931" t="s">
        <v>175</v>
      </c>
      <c r="R198" s="948" t="s">
        <v>155</v>
      </c>
      <c r="S198" s="931" t="s">
        <v>71</v>
      </c>
      <c r="T198" s="933" t="s">
        <v>427</v>
      </c>
      <c r="U198" s="933" t="s">
        <v>428</v>
      </c>
      <c r="V198" s="931"/>
      <c r="W198" s="931">
        <v>220</v>
      </c>
      <c r="X198" s="934"/>
      <c r="Y198" s="931"/>
      <c r="Z198" s="931"/>
      <c r="AA198" s="931"/>
      <c r="AB198" s="931"/>
      <c r="AC198" s="39" t="s">
        <v>171</v>
      </c>
      <c r="AD198" s="39">
        <v>4995</v>
      </c>
      <c r="AE198" s="155">
        <f t="shared" si="15"/>
        <v>4.9950000000000001</v>
      </c>
      <c r="AF198" s="935"/>
      <c r="AG198" s="936"/>
      <c r="AH198" s="936"/>
      <c r="AI198" s="936"/>
      <c r="AJ198" s="937"/>
      <c r="AK198" s="938"/>
      <c r="AL198" s="939"/>
      <c r="AM198" s="940"/>
      <c r="AN198" s="922">
        <f t="shared" si="19"/>
        <v>0</v>
      </c>
      <c r="AO198" s="941"/>
      <c r="AP198" s="924" t="str">
        <f t="shared" si="16"/>
        <v>0</v>
      </c>
      <c r="AQ198" s="925" t="str">
        <f t="shared" si="20"/>
        <v>0</v>
      </c>
      <c r="AR198" s="942"/>
      <c r="AS198" s="927">
        <f t="shared" si="17"/>
        <v>0</v>
      </c>
      <c r="AT198" s="928">
        <f t="shared" si="17"/>
        <v>0</v>
      </c>
      <c r="AU198" s="938"/>
      <c r="AV198" s="943"/>
      <c r="AW198" s="944"/>
      <c r="AX198" s="943"/>
      <c r="AY198" s="944"/>
      <c r="AZ198" s="945"/>
      <c r="BA198" s="940"/>
      <c r="BB198" s="944"/>
      <c r="BC198" s="944"/>
      <c r="BD198" s="944"/>
      <c r="BE198" s="944"/>
      <c r="BF198" s="945"/>
    </row>
    <row r="199" spans="2:58" ht="14.65" customHeight="1">
      <c r="B199" s="911">
        <v>197</v>
      </c>
      <c r="C199" s="931" t="s">
        <v>65</v>
      </c>
      <c r="D199" s="913"/>
      <c r="E199" s="931" t="s">
        <v>150</v>
      </c>
      <c r="F199" s="912" t="str">
        <f t="shared" si="18"/>
        <v>6340</v>
      </c>
      <c r="G199" s="931" t="s">
        <v>183</v>
      </c>
      <c r="H199" s="931"/>
      <c r="I199" s="952" t="s">
        <v>425</v>
      </c>
      <c r="J199" s="931">
        <v>0</v>
      </c>
      <c r="K199" s="933" t="s">
        <v>426</v>
      </c>
      <c r="L199" s="931">
        <v>1087</v>
      </c>
      <c r="M199" s="931">
        <v>2</v>
      </c>
      <c r="N199" s="931" t="s">
        <v>195</v>
      </c>
      <c r="O199" s="931">
        <v>90</v>
      </c>
      <c r="P199" s="947" t="s">
        <v>174</v>
      </c>
      <c r="Q199" s="931" t="s">
        <v>175</v>
      </c>
      <c r="R199" s="948" t="s">
        <v>155</v>
      </c>
      <c r="S199" s="931" t="s">
        <v>71</v>
      </c>
      <c r="T199" s="933"/>
      <c r="U199" s="933"/>
      <c r="V199" s="931"/>
      <c r="W199" s="931"/>
      <c r="X199" s="934"/>
      <c r="Y199" s="931"/>
      <c r="Z199" s="931"/>
      <c r="AA199" s="931"/>
      <c r="AB199" s="931"/>
      <c r="AC199" s="39"/>
      <c r="AD199" s="39">
        <v>4620</v>
      </c>
      <c r="AE199" s="155">
        <f t="shared" ref="AE199:AE262" si="21">AD199/1000</f>
        <v>4.62</v>
      </c>
      <c r="AF199" s="935"/>
      <c r="AG199" s="936"/>
      <c r="AH199" s="936"/>
      <c r="AI199" s="936"/>
      <c r="AJ199" s="937"/>
      <c r="AK199" s="938"/>
      <c r="AL199" s="939"/>
      <c r="AM199" s="940"/>
      <c r="AN199" s="922">
        <f t="shared" si="19"/>
        <v>0</v>
      </c>
      <c r="AO199" s="941"/>
      <c r="AP199" s="924" t="str">
        <f t="shared" ref="AP199:AP262" si="22">+CONCATENATE(AF199*$AF$4+AG199*$AG$4+AH199*$AH$4+AI199*$AI$4)</f>
        <v>0</v>
      </c>
      <c r="AQ199" s="925" t="str">
        <f t="shared" si="20"/>
        <v>0</v>
      </c>
      <c r="AR199" s="942"/>
      <c r="AS199" s="927">
        <f t="shared" ref="AS199:AT262" si="23">AH199</f>
        <v>0</v>
      </c>
      <c r="AT199" s="928">
        <f t="shared" si="23"/>
        <v>0</v>
      </c>
      <c r="AU199" s="938"/>
      <c r="AV199" s="943"/>
      <c r="AW199" s="944"/>
      <c r="AX199" s="943"/>
      <c r="AY199" s="944"/>
      <c r="AZ199" s="945"/>
      <c r="BA199" s="940"/>
      <c r="BB199" s="944"/>
      <c r="BC199" s="944"/>
      <c r="BD199" s="944"/>
      <c r="BE199" s="944"/>
      <c r="BF199" s="945"/>
    </row>
    <row r="200" spans="2:58" ht="14.65" customHeight="1">
      <c r="B200" s="911">
        <v>198</v>
      </c>
      <c r="C200" s="912" t="s">
        <v>65</v>
      </c>
      <c r="D200" s="913"/>
      <c r="E200" s="931" t="s">
        <v>150</v>
      </c>
      <c r="F200" s="912" t="str">
        <f t="shared" si="18"/>
        <v>6340</v>
      </c>
      <c r="G200" s="931" t="s">
        <v>183</v>
      </c>
      <c r="H200" s="931"/>
      <c r="I200" s="952" t="s">
        <v>429</v>
      </c>
      <c r="J200" s="931">
        <v>0</v>
      </c>
      <c r="K200" s="933" t="s">
        <v>426</v>
      </c>
      <c r="L200" s="931">
        <v>1087</v>
      </c>
      <c r="M200" s="931">
        <v>1</v>
      </c>
      <c r="N200" s="931" t="s">
        <v>195</v>
      </c>
      <c r="O200" s="931">
        <v>90</v>
      </c>
      <c r="P200" s="947" t="s">
        <v>174</v>
      </c>
      <c r="Q200" s="931" t="s">
        <v>175</v>
      </c>
      <c r="R200" s="948" t="s">
        <v>155</v>
      </c>
      <c r="S200" s="931" t="s">
        <v>71</v>
      </c>
      <c r="T200" s="933"/>
      <c r="U200" s="933"/>
      <c r="V200" s="931"/>
      <c r="W200" s="931"/>
      <c r="X200" s="934"/>
      <c r="Y200" s="931"/>
      <c r="Z200" s="931"/>
      <c r="AA200" s="931"/>
      <c r="AB200" s="931"/>
      <c r="AC200" s="39"/>
      <c r="AD200" s="39">
        <v>16795</v>
      </c>
      <c r="AE200" s="155">
        <f t="shared" si="21"/>
        <v>16.795000000000002</v>
      </c>
      <c r="AF200" s="935"/>
      <c r="AG200" s="936"/>
      <c r="AH200" s="936"/>
      <c r="AI200" s="936"/>
      <c r="AJ200" s="937"/>
      <c r="AK200" s="938"/>
      <c r="AL200" s="939"/>
      <c r="AM200" s="940"/>
      <c r="AN200" s="922">
        <f t="shared" si="19"/>
        <v>0</v>
      </c>
      <c r="AO200" s="941"/>
      <c r="AP200" s="924" t="str">
        <f t="shared" si="22"/>
        <v>0</v>
      </c>
      <c r="AQ200" s="925" t="str">
        <f t="shared" si="20"/>
        <v>0</v>
      </c>
      <c r="AR200" s="942"/>
      <c r="AS200" s="927">
        <f t="shared" si="23"/>
        <v>0</v>
      </c>
      <c r="AT200" s="928">
        <f t="shared" si="23"/>
        <v>0</v>
      </c>
      <c r="AU200" s="938"/>
      <c r="AV200" s="943"/>
      <c r="AW200" s="944"/>
      <c r="AX200" s="943"/>
      <c r="AY200" s="944"/>
      <c r="AZ200" s="945"/>
      <c r="BA200" s="940"/>
      <c r="BB200" s="944"/>
      <c r="BC200" s="944"/>
      <c r="BD200" s="944"/>
      <c r="BE200" s="944"/>
      <c r="BF200" s="945"/>
    </row>
    <row r="201" spans="2:58" ht="14.65" customHeight="1">
      <c r="B201" s="911">
        <v>199</v>
      </c>
      <c r="C201" s="931" t="s">
        <v>65</v>
      </c>
      <c r="D201" s="913"/>
      <c r="E201" s="931" t="s">
        <v>150</v>
      </c>
      <c r="F201" s="912" t="str">
        <f t="shared" si="18"/>
        <v>6340</v>
      </c>
      <c r="G201" s="931" t="s">
        <v>183</v>
      </c>
      <c r="H201" s="931"/>
      <c r="I201" s="952" t="s">
        <v>429</v>
      </c>
      <c r="J201" s="931">
        <v>0</v>
      </c>
      <c r="K201" s="933" t="s">
        <v>426</v>
      </c>
      <c r="L201" s="931">
        <v>1087</v>
      </c>
      <c r="M201" s="931">
        <v>2</v>
      </c>
      <c r="N201" s="931" t="s">
        <v>195</v>
      </c>
      <c r="O201" s="931">
        <v>90</v>
      </c>
      <c r="P201" s="947" t="s">
        <v>174</v>
      </c>
      <c r="Q201" s="931" t="s">
        <v>175</v>
      </c>
      <c r="R201" s="948" t="s">
        <v>155</v>
      </c>
      <c r="S201" s="931" t="s">
        <v>71</v>
      </c>
      <c r="T201" s="933"/>
      <c r="U201" s="933"/>
      <c r="V201" s="931"/>
      <c r="W201" s="931"/>
      <c r="X201" s="934"/>
      <c r="Y201" s="931"/>
      <c r="Z201" s="931"/>
      <c r="AA201" s="931"/>
      <c r="AB201" s="931"/>
      <c r="AC201" s="39"/>
      <c r="AD201" s="39">
        <v>12943</v>
      </c>
      <c r="AE201" s="155">
        <f t="shared" si="21"/>
        <v>12.943</v>
      </c>
      <c r="AF201" s="935"/>
      <c r="AG201" s="936"/>
      <c r="AH201" s="936"/>
      <c r="AI201" s="936"/>
      <c r="AJ201" s="937"/>
      <c r="AK201" s="938"/>
      <c r="AL201" s="939"/>
      <c r="AM201" s="940"/>
      <c r="AN201" s="922">
        <f t="shared" si="19"/>
        <v>0</v>
      </c>
      <c r="AO201" s="941"/>
      <c r="AP201" s="924" t="str">
        <f t="shared" si="22"/>
        <v>0</v>
      </c>
      <c r="AQ201" s="925" t="str">
        <f t="shared" si="20"/>
        <v>0</v>
      </c>
      <c r="AR201" s="942"/>
      <c r="AS201" s="927">
        <f t="shared" si="23"/>
        <v>0</v>
      </c>
      <c r="AT201" s="928">
        <f t="shared" si="23"/>
        <v>0</v>
      </c>
      <c r="AU201" s="938"/>
      <c r="AV201" s="943"/>
      <c r="AW201" s="944"/>
      <c r="AX201" s="943"/>
      <c r="AY201" s="944"/>
      <c r="AZ201" s="945"/>
      <c r="BA201" s="940"/>
      <c r="BB201" s="944"/>
      <c r="BC201" s="944"/>
      <c r="BD201" s="944"/>
      <c r="BE201" s="944"/>
      <c r="BF201" s="945"/>
    </row>
    <row r="202" spans="2:58" ht="14.65" customHeight="1">
      <c r="B202" s="911">
        <v>200</v>
      </c>
      <c r="C202" s="931" t="s">
        <v>65</v>
      </c>
      <c r="D202" s="913"/>
      <c r="E202" s="931" t="s">
        <v>150</v>
      </c>
      <c r="F202" s="912" t="str">
        <f t="shared" si="18"/>
        <v>6340</v>
      </c>
      <c r="G202" s="931"/>
      <c r="H202" s="931"/>
      <c r="I202" s="952" t="s">
        <v>430</v>
      </c>
      <c r="J202" s="931">
        <v>0</v>
      </c>
      <c r="K202" s="933" t="s">
        <v>431</v>
      </c>
      <c r="L202" s="931">
        <v>1087</v>
      </c>
      <c r="M202" s="931">
        <v>1</v>
      </c>
      <c r="N202" s="931" t="s">
        <v>195</v>
      </c>
      <c r="O202" s="931">
        <v>90</v>
      </c>
      <c r="P202" s="947" t="s">
        <v>174</v>
      </c>
      <c r="Q202" s="931" t="s">
        <v>175</v>
      </c>
      <c r="R202" s="948" t="s">
        <v>155</v>
      </c>
      <c r="S202" s="931" t="s">
        <v>168</v>
      </c>
      <c r="T202" s="933"/>
      <c r="U202" s="933"/>
      <c r="V202" s="931"/>
      <c r="W202" s="931"/>
      <c r="X202" s="934"/>
      <c r="Y202" s="931"/>
      <c r="Z202" s="931"/>
      <c r="AA202" s="931"/>
      <c r="AB202" s="931"/>
      <c r="AC202" s="39" t="s">
        <v>171</v>
      </c>
      <c r="AD202" s="39">
        <v>3371</v>
      </c>
      <c r="AE202" s="155">
        <f t="shared" si="21"/>
        <v>3.371</v>
      </c>
      <c r="AF202" s="935"/>
      <c r="AG202" s="936"/>
      <c r="AH202" s="936"/>
      <c r="AI202" s="936"/>
      <c r="AJ202" s="937"/>
      <c r="AK202" s="938"/>
      <c r="AL202" s="939"/>
      <c r="AM202" s="940"/>
      <c r="AN202" s="922">
        <f t="shared" si="19"/>
        <v>0</v>
      </c>
      <c r="AO202" s="941"/>
      <c r="AP202" s="924" t="str">
        <f t="shared" si="22"/>
        <v>0</v>
      </c>
      <c r="AQ202" s="925" t="str">
        <f t="shared" si="20"/>
        <v>0</v>
      </c>
      <c r="AR202" s="942"/>
      <c r="AS202" s="927">
        <f t="shared" si="23"/>
        <v>0</v>
      </c>
      <c r="AT202" s="928">
        <f t="shared" si="23"/>
        <v>0</v>
      </c>
      <c r="AU202" s="938"/>
      <c r="AV202" s="943"/>
      <c r="AW202" s="944"/>
      <c r="AX202" s="943"/>
      <c r="AY202" s="944"/>
      <c r="AZ202" s="945"/>
      <c r="BA202" s="940"/>
      <c r="BB202" s="944"/>
      <c r="BC202" s="944"/>
      <c r="BD202" s="944"/>
      <c r="BE202" s="944"/>
      <c r="BF202" s="945"/>
    </row>
    <row r="203" spans="2:58" ht="14.65" customHeight="1">
      <c r="B203" s="911">
        <v>201</v>
      </c>
      <c r="C203" s="912" t="s">
        <v>65</v>
      </c>
      <c r="D203" s="913"/>
      <c r="E203" s="931" t="s">
        <v>150</v>
      </c>
      <c r="F203" s="912" t="str">
        <f t="shared" si="18"/>
        <v>6340</v>
      </c>
      <c r="G203" s="931" t="s">
        <v>183</v>
      </c>
      <c r="H203" s="931"/>
      <c r="I203" s="931"/>
      <c r="J203" s="931"/>
      <c r="K203" s="933" t="s">
        <v>432</v>
      </c>
      <c r="L203" s="931">
        <v>1103</v>
      </c>
      <c r="M203" s="931"/>
      <c r="N203" s="931" t="s">
        <v>195</v>
      </c>
      <c r="O203" s="931">
        <v>90</v>
      </c>
      <c r="P203" s="947" t="s">
        <v>179</v>
      </c>
      <c r="Q203" s="931" t="s">
        <v>180</v>
      </c>
      <c r="R203" s="948" t="s">
        <v>155</v>
      </c>
      <c r="S203" s="931" t="s">
        <v>71</v>
      </c>
      <c r="T203" s="933" t="s">
        <v>418</v>
      </c>
      <c r="U203" s="933" t="s">
        <v>433</v>
      </c>
      <c r="V203" s="931"/>
      <c r="W203" s="931">
        <v>220</v>
      </c>
      <c r="X203" s="934"/>
      <c r="Y203" s="931"/>
      <c r="Z203" s="931"/>
      <c r="AA203" s="931"/>
      <c r="AB203" s="931"/>
      <c r="AC203" s="39"/>
      <c r="AD203" s="39"/>
      <c r="AE203" s="155">
        <f t="shared" si="21"/>
        <v>0</v>
      </c>
      <c r="AF203" s="935"/>
      <c r="AG203" s="936"/>
      <c r="AH203" s="936"/>
      <c r="AI203" s="936"/>
      <c r="AJ203" s="937"/>
      <c r="AK203" s="938"/>
      <c r="AL203" s="939"/>
      <c r="AM203" s="940"/>
      <c r="AN203" s="922">
        <f t="shared" si="19"/>
        <v>0</v>
      </c>
      <c r="AO203" s="941"/>
      <c r="AP203" s="924" t="str">
        <f t="shared" si="22"/>
        <v>0</v>
      </c>
      <c r="AQ203" s="925" t="str">
        <f t="shared" si="20"/>
        <v>0</v>
      </c>
      <c r="AR203" s="942"/>
      <c r="AS203" s="927">
        <f t="shared" si="23"/>
        <v>0</v>
      </c>
      <c r="AT203" s="928">
        <f t="shared" si="23"/>
        <v>0</v>
      </c>
      <c r="AU203" s="938"/>
      <c r="AV203" s="943"/>
      <c r="AW203" s="944"/>
      <c r="AX203" s="943"/>
      <c r="AY203" s="944"/>
      <c r="AZ203" s="945"/>
      <c r="BA203" s="940"/>
      <c r="BB203" s="944"/>
      <c r="BC203" s="944"/>
      <c r="BD203" s="944"/>
      <c r="BE203" s="944"/>
      <c r="BF203" s="945"/>
    </row>
    <row r="204" spans="2:58" ht="14.65" customHeight="1">
      <c r="B204" s="911">
        <v>202</v>
      </c>
      <c r="C204" s="931" t="s">
        <v>65</v>
      </c>
      <c r="D204" s="913"/>
      <c r="E204" s="931" t="s">
        <v>150</v>
      </c>
      <c r="F204" s="912" t="str">
        <f t="shared" si="18"/>
        <v>6340</v>
      </c>
      <c r="G204" s="931" t="s">
        <v>183</v>
      </c>
      <c r="H204" s="931"/>
      <c r="I204" s="952" t="s">
        <v>434</v>
      </c>
      <c r="J204" s="931">
        <v>0</v>
      </c>
      <c r="K204" s="933" t="s">
        <v>435</v>
      </c>
      <c r="L204" s="931">
        <v>1104</v>
      </c>
      <c r="M204" s="931">
        <v>1</v>
      </c>
      <c r="N204" s="931" t="s">
        <v>195</v>
      </c>
      <c r="O204" s="931">
        <v>90</v>
      </c>
      <c r="P204" s="947" t="s">
        <v>174</v>
      </c>
      <c r="Q204" s="931" t="s">
        <v>175</v>
      </c>
      <c r="R204" s="948" t="s">
        <v>155</v>
      </c>
      <c r="S204" s="931" t="s">
        <v>71</v>
      </c>
      <c r="T204" s="933" t="s">
        <v>436</v>
      </c>
      <c r="U204" s="933" t="s">
        <v>437</v>
      </c>
      <c r="V204" s="931"/>
      <c r="W204" s="931">
        <v>220</v>
      </c>
      <c r="X204" s="934"/>
      <c r="Y204" s="931"/>
      <c r="Z204" s="931"/>
      <c r="AA204" s="931"/>
      <c r="AB204" s="931"/>
      <c r="AC204" s="39" t="s">
        <v>171</v>
      </c>
      <c r="AD204" s="39">
        <v>6237</v>
      </c>
      <c r="AE204" s="155">
        <f t="shared" si="21"/>
        <v>6.2370000000000001</v>
      </c>
      <c r="AF204" s="935"/>
      <c r="AG204" s="936"/>
      <c r="AH204" s="936"/>
      <c r="AI204" s="936"/>
      <c r="AJ204" s="937"/>
      <c r="AK204" s="938"/>
      <c r="AL204" s="939"/>
      <c r="AM204" s="940"/>
      <c r="AN204" s="922">
        <f t="shared" si="19"/>
        <v>0</v>
      </c>
      <c r="AO204" s="941"/>
      <c r="AP204" s="924" t="str">
        <f t="shared" si="22"/>
        <v>0</v>
      </c>
      <c r="AQ204" s="925" t="str">
        <f t="shared" si="20"/>
        <v>0</v>
      </c>
      <c r="AR204" s="942"/>
      <c r="AS204" s="927">
        <f t="shared" si="23"/>
        <v>0</v>
      </c>
      <c r="AT204" s="928">
        <f t="shared" si="23"/>
        <v>0</v>
      </c>
      <c r="AU204" s="938"/>
      <c r="AV204" s="943"/>
      <c r="AW204" s="944"/>
      <c r="AX204" s="943"/>
      <c r="AY204" s="944"/>
      <c r="AZ204" s="945"/>
      <c r="BA204" s="940"/>
      <c r="BB204" s="944"/>
      <c r="BC204" s="944"/>
      <c r="BD204" s="944"/>
      <c r="BE204" s="944"/>
      <c r="BF204" s="945"/>
    </row>
    <row r="205" spans="2:58" ht="14.65" customHeight="1">
      <c r="B205" s="911">
        <v>203</v>
      </c>
      <c r="C205" s="931" t="s">
        <v>65</v>
      </c>
      <c r="D205" s="913"/>
      <c r="E205" s="931" t="s">
        <v>150</v>
      </c>
      <c r="F205" s="912" t="str">
        <f t="shared" si="18"/>
        <v>6340</v>
      </c>
      <c r="G205" s="931" t="s">
        <v>183</v>
      </c>
      <c r="H205" s="931"/>
      <c r="I205" s="952" t="s">
        <v>434</v>
      </c>
      <c r="J205" s="931">
        <v>0</v>
      </c>
      <c r="K205" s="933" t="s">
        <v>435</v>
      </c>
      <c r="L205" s="931">
        <v>1104</v>
      </c>
      <c r="M205" s="931">
        <v>2</v>
      </c>
      <c r="N205" s="931" t="s">
        <v>195</v>
      </c>
      <c r="O205" s="931">
        <v>90</v>
      </c>
      <c r="P205" s="947" t="s">
        <v>174</v>
      </c>
      <c r="Q205" s="931" t="s">
        <v>175</v>
      </c>
      <c r="R205" s="948" t="s">
        <v>155</v>
      </c>
      <c r="S205" s="931" t="s">
        <v>71</v>
      </c>
      <c r="T205" s="933"/>
      <c r="U205" s="933"/>
      <c r="V205" s="931"/>
      <c r="W205" s="931"/>
      <c r="X205" s="934"/>
      <c r="Y205" s="931"/>
      <c r="Z205" s="931"/>
      <c r="AA205" s="931"/>
      <c r="AB205" s="931"/>
      <c r="AC205" s="39"/>
      <c r="AD205" s="39">
        <v>7962</v>
      </c>
      <c r="AE205" s="155">
        <f t="shared" si="21"/>
        <v>7.9619999999999997</v>
      </c>
      <c r="AF205" s="935"/>
      <c r="AG205" s="936"/>
      <c r="AH205" s="936"/>
      <c r="AI205" s="936"/>
      <c r="AJ205" s="937"/>
      <c r="AK205" s="938"/>
      <c r="AL205" s="939"/>
      <c r="AM205" s="940"/>
      <c r="AN205" s="922">
        <f t="shared" si="19"/>
        <v>0</v>
      </c>
      <c r="AO205" s="941"/>
      <c r="AP205" s="924" t="str">
        <f t="shared" si="22"/>
        <v>0</v>
      </c>
      <c r="AQ205" s="925" t="str">
        <f t="shared" si="20"/>
        <v>0</v>
      </c>
      <c r="AR205" s="942"/>
      <c r="AS205" s="927">
        <f t="shared" si="23"/>
        <v>0</v>
      </c>
      <c r="AT205" s="928">
        <f t="shared" si="23"/>
        <v>0</v>
      </c>
      <c r="AU205" s="938"/>
      <c r="AV205" s="943"/>
      <c r="AW205" s="944"/>
      <c r="AX205" s="943"/>
      <c r="AY205" s="944"/>
      <c r="AZ205" s="945"/>
      <c r="BA205" s="940"/>
      <c r="BB205" s="944"/>
      <c r="BC205" s="944"/>
      <c r="BD205" s="944"/>
      <c r="BE205" s="944"/>
      <c r="BF205" s="945"/>
    </row>
    <row r="206" spans="2:58" ht="14.65" customHeight="1">
      <c r="B206" s="911">
        <v>204</v>
      </c>
      <c r="C206" s="912" t="s">
        <v>65</v>
      </c>
      <c r="D206" s="913"/>
      <c r="E206" s="931" t="s">
        <v>150</v>
      </c>
      <c r="F206" s="912" t="str">
        <f t="shared" si="18"/>
        <v>6340</v>
      </c>
      <c r="G206" s="931" t="s">
        <v>183</v>
      </c>
      <c r="H206" s="931"/>
      <c r="I206" s="952" t="s">
        <v>438</v>
      </c>
      <c r="J206" s="931">
        <v>0</v>
      </c>
      <c r="K206" s="933" t="s">
        <v>435</v>
      </c>
      <c r="L206" s="931">
        <v>1104</v>
      </c>
      <c r="M206" s="931">
        <v>1</v>
      </c>
      <c r="N206" s="931" t="s">
        <v>195</v>
      </c>
      <c r="O206" s="931">
        <v>90</v>
      </c>
      <c r="P206" s="947" t="s">
        <v>174</v>
      </c>
      <c r="Q206" s="931" t="s">
        <v>175</v>
      </c>
      <c r="R206" s="948" t="s">
        <v>155</v>
      </c>
      <c r="S206" s="931" t="s">
        <v>71</v>
      </c>
      <c r="T206" s="933"/>
      <c r="U206" s="933"/>
      <c r="V206" s="931"/>
      <c r="W206" s="931"/>
      <c r="X206" s="934"/>
      <c r="Y206" s="931"/>
      <c r="Z206" s="931"/>
      <c r="AA206" s="931"/>
      <c r="AB206" s="931"/>
      <c r="AC206" s="39"/>
      <c r="AD206" s="39">
        <v>12000</v>
      </c>
      <c r="AE206" s="155">
        <f t="shared" si="21"/>
        <v>12</v>
      </c>
      <c r="AF206" s="935"/>
      <c r="AG206" s="936"/>
      <c r="AH206" s="936"/>
      <c r="AI206" s="936"/>
      <c r="AJ206" s="937"/>
      <c r="AK206" s="938"/>
      <c r="AL206" s="939"/>
      <c r="AM206" s="940"/>
      <c r="AN206" s="922">
        <f t="shared" si="19"/>
        <v>0</v>
      </c>
      <c r="AO206" s="941"/>
      <c r="AP206" s="924" t="str">
        <f t="shared" si="22"/>
        <v>0</v>
      </c>
      <c r="AQ206" s="925" t="str">
        <f t="shared" si="20"/>
        <v>0</v>
      </c>
      <c r="AR206" s="942"/>
      <c r="AS206" s="927">
        <f t="shared" si="23"/>
        <v>0</v>
      </c>
      <c r="AT206" s="928">
        <f t="shared" si="23"/>
        <v>0</v>
      </c>
      <c r="AU206" s="938"/>
      <c r="AV206" s="943"/>
      <c r="AW206" s="944"/>
      <c r="AX206" s="943"/>
      <c r="AY206" s="944"/>
      <c r="AZ206" s="945"/>
      <c r="BA206" s="940"/>
      <c r="BB206" s="944"/>
      <c r="BC206" s="944"/>
      <c r="BD206" s="944"/>
      <c r="BE206" s="944"/>
      <c r="BF206" s="945"/>
    </row>
    <row r="207" spans="2:58" ht="14.65" customHeight="1">
      <c r="B207" s="911">
        <v>205</v>
      </c>
      <c r="C207" s="931" t="s">
        <v>65</v>
      </c>
      <c r="D207" s="913"/>
      <c r="E207" s="931" t="s">
        <v>150</v>
      </c>
      <c r="F207" s="912" t="str">
        <f t="shared" si="18"/>
        <v>6340</v>
      </c>
      <c r="G207" s="931" t="s">
        <v>183</v>
      </c>
      <c r="H207" s="931"/>
      <c r="I207" s="952" t="s">
        <v>438</v>
      </c>
      <c r="J207" s="931">
        <v>0</v>
      </c>
      <c r="K207" s="933" t="s">
        <v>435</v>
      </c>
      <c r="L207" s="931">
        <v>1104</v>
      </c>
      <c r="M207" s="931">
        <v>2</v>
      </c>
      <c r="N207" s="931" t="s">
        <v>195</v>
      </c>
      <c r="O207" s="931">
        <v>90</v>
      </c>
      <c r="P207" s="947" t="s">
        <v>174</v>
      </c>
      <c r="Q207" s="931" t="s">
        <v>175</v>
      </c>
      <c r="R207" s="948" t="s">
        <v>155</v>
      </c>
      <c r="S207" s="931" t="s">
        <v>71</v>
      </c>
      <c r="T207" s="933"/>
      <c r="U207" s="933"/>
      <c r="V207" s="931"/>
      <c r="W207" s="931"/>
      <c r="X207" s="934"/>
      <c r="Y207" s="931"/>
      <c r="Z207" s="931"/>
      <c r="AA207" s="931"/>
      <c r="AB207" s="931"/>
      <c r="AC207" s="39"/>
      <c r="AD207" s="39">
        <v>14716</v>
      </c>
      <c r="AE207" s="155">
        <f t="shared" si="21"/>
        <v>14.715999999999999</v>
      </c>
      <c r="AF207" s="935"/>
      <c r="AG207" s="936"/>
      <c r="AH207" s="936"/>
      <c r="AI207" s="936"/>
      <c r="AJ207" s="937"/>
      <c r="AK207" s="938"/>
      <c r="AL207" s="939"/>
      <c r="AM207" s="940"/>
      <c r="AN207" s="922">
        <f t="shared" si="19"/>
        <v>0</v>
      </c>
      <c r="AO207" s="941"/>
      <c r="AP207" s="924" t="str">
        <f t="shared" si="22"/>
        <v>0</v>
      </c>
      <c r="AQ207" s="925" t="str">
        <f t="shared" si="20"/>
        <v>0</v>
      </c>
      <c r="AR207" s="942"/>
      <c r="AS207" s="927">
        <f t="shared" si="23"/>
        <v>0</v>
      </c>
      <c r="AT207" s="928">
        <f t="shared" si="23"/>
        <v>0</v>
      </c>
      <c r="AU207" s="938"/>
      <c r="AV207" s="943"/>
      <c r="AW207" s="944"/>
      <c r="AX207" s="943"/>
      <c r="AY207" s="944"/>
      <c r="AZ207" s="945"/>
      <c r="BA207" s="940"/>
      <c r="BB207" s="944"/>
      <c r="BC207" s="944"/>
      <c r="BD207" s="944"/>
      <c r="BE207" s="944"/>
      <c r="BF207" s="945"/>
    </row>
    <row r="208" spans="2:58" ht="14.65" customHeight="1">
      <c r="B208" s="911">
        <v>206</v>
      </c>
      <c r="C208" s="931" t="s">
        <v>65</v>
      </c>
      <c r="D208" s="913"/>
      <c r="E208" s="931" t="s">
        <v>150</v>
      </c>
      <c r="F208" s="912" t="str">
        <f t="shared" si="18"/>
        <v>6340</v>
      </c>
      <c r="G208" s="931"/>
      <c r="H208" s="931"/>
      <c r="I208" s="952" t="s">
        <v>439</v>
      </c>
      <c r="J208" s="931">
        <v>0</v>
      </c>
      <c r="K208" s="933" t="s">
        <v>440</v>
      </c>
      <c r="L208" s="931">
        <v>1104</v>
      </c>
      <c r="M208" s="931">
        <v>1</v>
      </c>
      <c r="N208" s="931" t="s">
        <v>195</v>
      </c>
      <c r="O208" s="931">
        <v>90</v>
      </c>
      <c r="P208" s="947" t="s">
        <v>174</v>
      </c>
      <c r="Q208" s="931" t="s">
        <v>175</v>
      </c>
      <c r="R208" s="948" t="s">
        <v>155</v>
      </c>
      <c r="S208" s="931" t="s">
        <v>168</v>
      </c>
      <c r="T208" s="933"/>
      <c r="U208" s="933"/>
      <c r="V208" s="931"/>
      <c r="W208" s="931"/>
      <c r="X208" s="934"/>
      <c r="Y208" s="931"/>
      <c r="Z208" s="931"/>
      <c r="AA208" s="931"/>
      <c r="AB208" s="931"/>
      <c r="AC208" s="39" t="s">
        <v>171</v>
      </c>
      <c r="AD208" s="39">
        <v>3320</v>
      </c>
      <c r="AE208" s="155">
        <f t="shared" si="21"/>
        <v>3.32</v>
      </c>
      <c r="AF208" s="935"/>
      <c r="AG208" s="936"/>
      <c r="AH208" s="936"/>
      <c r="AI208" s="936"/>
      <c r="AJ208" s="937"/>
      <c r="AK208" s="938"/>
      <c r="AL208" s="939"/>
      <c r="AM208" s="940"/>
      <c r="AN208" s="922">
        <f t="shared" si="19"/>
        <v>0</v>
      </c>
      <c r="AO208" s="941"/>
      <c r="AP208" s="924" t="str">
        <f t="shared" si="22"/>
        <v>0</v>
      </c>
      <c r="AQ208" s="925" t="str">
        <f t="shared" si="20"/>
        <v>0</v>
      </c>
      <c r="AR208" s="942"/>
      <c r="AS208" s="927">
        <f t="shared" si="23"/>
        <v>0</v>
      </c>
      <c r="AT208" s="928">
        <f t="shared" si="23"/>
        <v>0</v>
      </c>
      <c r="AU208" s="938"/>
      <c r="AV208" s="943"/>
      <c r="AW208" s="944"/>
      <c r="AX208" s="943"/>
      <c r="AY208" s="944"/>
      <c r="AZ208" s="945"/>
      <c r="BA208" s="940"/>
      <c r="BB208" s="944"/>
      <c r="BC208" s="944"/>
      <c r="BD208" s="944"/>
      <c r="BE208" s="944"/>
      <c r="BF208" s="945"/>
    </row>
    <row r="209" spans="2:58" ht="14.65" customHeight="1">
      <c r="B209" s="911">
        <v>207</v>
      </c>
      <c r="C209" s="912" t="s">
        <v>65</v>
      </c>
      <c r="D209" s="913"/>
      <c r="E209" s="931" t="s">
        <v>150</v>
      </c>
      <c r="F209" s="912" t="str">
        <f t="shared" si="18"/>
        <v>6340</v>
      </c>
      <c r="G209" s="931" t="s">
        <v>403</v>
      </c>
      <c r="H209" s="931"/>
      <c r="I209" s="931"/>
      <c r="J209" s="931"/>
      <c r="K209" s="933" t="s">
        <v>441</v>
      </c>
      <c r="L209" s="931">
        <v>1133</v>
      </c>
      <c r="M209" s="931"/>
      <c r="N209" s="931" t="s">
        <v>103</v>
      </c>
      <c r="O209" s="931">
        <v>110</v>
      </c>
      <c r="P209" s="947" t="s">
        <v>179</v>
      </c>
      <c r="Q209" s="931" t="s">
        <v>180</v>
      </c>
      <c r="R209" s="948" t="s">
        <v>155</v>
      </c>
      <c r="S209" s="931" t="s">
        <v>71</v>
      </c>
      <c r="T209" s="933" t="s">
        <v>402</v>
      </c>
      <c r="U209" s="933" t="s">
        <v>442</v>
      </c>
      <c r="V209" s="931"/>
      <c r="W209" s="931">
        <v>200</v>
      </c>
      <c r="X209" s="934"/>
      <c r="Y209" s="931"/>
      <c r="Z209" s="931"/>
      <c r="AA209" s="931"/>
      <c r="AB209" s="931"/>
      <c r="AC209" s="39"/>
      <c r="AD209" s="39"/>
      <c r="AE209" s="155">
        <f t="shared" si="21"/>
        <v>0</v>
      </c>
      <c r="AF209" s="935"/>
      <c r="AG209" s="936"/>
      <c r="AH209" s="936"/>
      <c r="AI209" s="936"/>
      <c r="AJ209" s="937"/>
      <c r="AK209" s="938"/>
      <c r="AL209" s="939"/>
      <c r="AM209" s="940"/>
      <c r="AN209" s="922">
        <f t="shared" si="19"/>
        <v>0</v>
      </c>
      <c r="AO209" s="941"/>
      <c r="AP209" s="924" t="str">
        <f t="shared" si="22"/>
        <v>0</v>
      </c>
      <c r="AQ209" s="925" t="str">
        <f t="shared" si="20"/>
        <v>0</v>
      </c>
      <c r="AR209" s="942"/>
      <c r="AS209" s="927">
        <f t="shared" si="23"/>
        <v>0</v>
      </c>
      <c r="AT209" s="928">
        <f t="shared" si="23"/>
        <v>0</v>
      </c>
      <c r="AU209" s="938"/>
      <c r="AV209" s="943"/>
      <c r="AW209" s="944"/>
      <c r="AX209" s="943"/>
      <c r="AY209" s="944"/>
      <c r="AZ209" s="945"/>
      <c r="BA209" s="940"/>
      <c r="BB209" s="944"/>
      <c r="BC209" s="944"/>
      <c r="BD209" s="944"/>
      <c r="BE209" s="944"/>
      <c r="BF209" s="945"/>
    </row>
    <row r="210" spans="2:58" ht="14.65" customHeight="1">
      <c r="B210" s="911">
        <v>208</v>
      </c>
      <c r="C210" s="931" t="s">
        <v>65</v>
      </c>
      <c r="D210" s="913"/>
      <c r="E210" s="931" t="s">
        <v>150</v>
      </c>
      <c r="F210" s="912" t="str">
        <f t="shared" si="18"/>
        <v>6340</v>
      </c>
      <c r="G210" s="931"/>
      <c r="H210" s="931"/>
      <c r="I210" s="931" t="s">
        <v>443</v>
      </c>
      <c r="J210" s="931"/>
      <c r="K210" s="933" t="s">
        <v>444</v>
      </c>
      <c r="L210" s="931">
        <v>1134</v>
      </c>
      <c r="M210" s="931">
        <v>1</v>
      </c>
      <c r="N210" s="931" t="s">
        <v>195</v>
      </c>
      <c r="O210" s="931">
        <v>90</v>
      </c>
      <c r="P210" s="947" t="s">
        <v>174</v>
      </c>
      <c r="Q210" s="931" t="s">
        <v>175</v>
      </c>
      <c r="R210" s="948" t="s">
        <v>155</v>
      </c>
      <c r="S210" s="931" t="s">
        <v>168</v>
      </c>
      <c r="T210" s="933"/>
      <c r="U210" s="933"/>
      <c r="V210" s="931"/>
      <c r="W210" s="931"/>
      <c r="X210" s="934"/>
      <c r="Y210" s="931"/>
      <c r="Z210" s="931"/>
      <c r="AA210" s="931"/>
      <c r="AB210" s="931"/>
      <c r="AC210" s="39"/>
      <c r="AD210" s="39">
        <v>3055</v>
      </c>
      <c r="AE210" s="155">
        <f t="shared" si="21"/>
        <v>3.0550000000000002</v>
      </c>
      <c r="AF210" s="935"/>
      <c r="AG210" s="936"/>
      <c r="AH210" s="936"/>
      <c r="AI210" s="936"/>
      <c r="AJ210" s="937"/>
      <c r="AK210" s="938"/>
      <c r="AL210" s="939"/>
      <c r="AM210" s="940"/>
      <c r="AN210" s="922">
        <f t="shared" si="19"/>
        <v>0</v>
      </c>
      <c r="AO210" s="941"/>
      <c r="AP210" s="924" t="str">
        <f t="shared" si="22"/>
        <v>0</v>
      </c>
      <c r="AQ210" s="925" t="str">
        <f t="shared" si="20"/>
        <v>0</v>
      </c>
      <c r="AR210" s="942"/>
      <c r="AS210" s="927">
        <f t="shared" si="23"/>
        <v>0</v>
      </c>
      <c r="AT210" s="928">
        <f t="shared" si="23"/>
        <v>0</v>
      </c>
      <c r="AU210" s="938"/>
      <c r="AV210" s="943"/>
      <c r="AW210" s="944"/>
      <c r="AX210" s="943"/>
      <c r="AY210" s="944"/>
      <c r="AZ210" s="945"/>
      <c r="BA210" s="940"/>
      <c r="BB210" s="944"/>
      <c r="BC210" s="944"/>
      <c r="BD210" s="944"/>
      <c r="BE210" s="944"/>
      <c r="BF210" s="945"/>
    </row>
    <row r="211" spans="2:58" ht="14.65" customHeight="1">
      <c r="B211" s="911">
        <v>209</v>
      </c>
      <c r="C211" s="931" t="s">
        <v>65</v>
      </c>
      <c r="D211" s="913"/>
      <c r="E211" s="931" t="s">
        <v>150</v>
      </c>
      <c r="F211" s="912" t="str">
        <f t="shared" si="18"/>
        <v>6340</v>
      </c>
      <c r="G211" s="931" t="s">
        <v>403</v>
      </c>
      <c r="H211" s="931"/>
      <c r="I211" s="931" t="s">
        <v>445</v>
      </c>
      <c r="J211" s="931"/>
      <c r="K211" s="933" t="s">
        <v>446</v>
      </c>
      <c r="L211" s="931">
        <v>1134</v>
      </c>
      <c r="M211" s="931">
        <v>1</v>
      </c>
      <c r="N211" s="931" t="s">
        <v>195</v>
      </c>
      <c r="O211" s="931">
        <v>90</v>
      </c>
      <c r="P211" s="947" t="s">
        <v>174</v>
      </c>
      <c r="Q211" s="931" t="s">
        <v>175</v>
      </c>
      <c r="R211" s="948" t="s">
        <v>155</v>
      </c>
      <c r="S211" s="931" t="s">
        <v>71</v>
      </c>
      <c r="T211" s="933" t="s">
        <v>447</v>
      </c>
      <c r="U211" s="933" t="s">
        <v>448</v>
      </c>
      <c r="V211" s="931"/>
      <c r="W211" s="931">
        <v>110</v>
      </c>
      <c r="X211" s="934"/>
      <c r="Y211" s="931"/>
      <c r="Z211" s="931"/>
      <c r="AA211" s="931"/>
      <c r="AB211" s="931"/>
      <c r="AC211" s="39"/>
      <c r="AD211" s="39">
        <v>7713</v>
      </c>
      <c r="AE211" s="155">
        <f t="shared" si="21"/>
        <v>7.7130000000000001</v>
      </c>
      <c r="AF211" s="935"/>
      <c r="AG211" s="936"/>
      <c r="AH211" s="936"/>
      <c r="AI211" s="936"/>
      <c r="AJ211" s="937"/>
      <c r="AK211" s="938"/>
      <c r="AL211" s="939"/>
      <c r="AM211" s="940"/>
      <c r="AN211" s="922">
        <f t="shared" si="19"/>
        <v>0</v>
      </c>
      <c r="AO211" s="941"/>
      <c r="AP211" s="924" t="str">
        <f t="shared" si="22"/>
        <v>0</v>
      </c>
      <c r="AQ211" s="925" t="str">
        <f t="shared" si="20"/>
        <v>0</v>
      </c>
      <c r="AR211" s="942"/>
      <c r="AS211" s="927">
        <f t="shared" si="23"/>
        <v>0</v>
      </c>
      <c r="AT211" s="928">
        <f t="shared" si="23"/>
        <v>0</v>
      </c>
      <c r="AU211" s="938"/>
      <c r="AV211" s="943"/>
      <c r="AW211" s="944"/>
      <c r="AX211" s="943"/>
      <c r="AY211" s="944"/>
      <c r="AZ211" s="945"/>
      <c r="BA211" s="940"/>
      <c r="BB211" s="944"/>
      <c r="BC211" s="944"/>
      <c r="BD211" s="944"/>
      <c r="BE211" s="944"/>
      <c r="BF211" s="945"/>
    </row>
    <row r="212" spans="2:58" ht="14.65" customHeight="1">
      <c r="B212" s="911">
        <v>210</v>
      </c>
      <c r="C212" s="912" t="s">
        <v>65</v>
      </c>
      <c r="D212" s="913"/>
      <c r="E212" s="931" t="s">
        <v>150</v>
      </c>
      <c r="F212" s="912" t="str">
        <f t="shared" si="18"/>
        <v>6340</v>
      </c>
      <c r="G212" s="931" t="s">
        <v>403</v>
      </c>
      <c r="H212" s="931"/>
      <c r="I212" s="931" t="s">
        <v>445</v>
      </c>
      <c r="J212" s="931"/>
      <c r="K212" s="933" t="s">
        <v>446</v>
      </c>
      <c r="L212" s="931">
        <v>1134</v>
      </c>
      <c r="M212" s="931">
        <v>2</v>
      </c>
      <c r="N212" s="931" t="s">
        <v>195</v>
      </c>
      <c r="O212" s="931">
        <v>90</v>
      </c>
      <c r="P212" s="947" t="s">
        <v>174</v>
      </c>
      <c r="Q212" s="931" t="s">
        <v>175</v>
      </c>
      <c r="R212" s="948" t="s">
        <v>155</v>
      </c>
      <c r="S212" s="931" t="s">
        <v>71</v>
      </c>
      <c r="T212" s="933"/>
      <c r="U212" s="933"/>
      <c r="V212" s="931"/>
      <c r="W212" s="931"/>
      <c r="X212" s="934"/>
      <c r="Y212" s="931"/>
      <c r="Z212" s="931"/>
      <c r="AA212" s="931"/>
      <c r="AB212" s="931"/>
      <c r="AC212" s="39"/>
      <c r="AD212" s="39">
        <v>8541</v>
      </c>
      <c r="AE212" s="155">
        <f t="shared" si="21"/>
        <v>8.5410000000000004</v>
      </c>
      <c r="AF212" s="935"/>
      <c r="AG212" s="936"/>
      <c r="AH212" s="936"/>
      <c r="AI212" s="936"/>
      <c r="AJ212" s="937"/>
      <c r="AK212" s="938"/>
      <c r="AL212" s="939"/>
      <c r="AM212" s="940"/>
      <c r="AN212" s="922">
        <f t="shared" si="19"/>
        <v>0</v>
      </c>
      <c r="AO212" s="941"/>
      <c r="AP212" s="924" t="str">
        <f t="shared" si="22"/>
        <v>0</v>
      </c>
      <c r="AQ212" s="925" t="str">
        <f t="shared" si="20"/>
        <v>0</v>
      </c>
      <c r="AR212" s="942"/>
      <c r="AS212" s="927">
        <f t="shared" si="23"/>
        <v>0</v>
      </c>
      <c r="AT212" s="928">
        <f t="shared" si="23"/>
        <v>0</v>
      </c>
      <c r="AU212" s="938"/>
      <c r="AV212" s="943"/>
      <c r="AW212" s="944"/>
      <c r="AX212" s="943"/>
      <c r="AY212" s="944"/>
      <c r="AZ212" s="945"/>
      <c r="BA212" s="940"/>
      <c r="BB212" s="944"/>
      <c r="BC212" s="944"/>
      <c r="BD212" s="944"/>
      <c r="BE212" s="944"/>
      <c r="BF212" s="945"/>
    </row>
    <row r="213" spans="2:58" ht="14.65" customHeight="1">
      <c r="B213" s="911">
        <v>211</v>
      </c>
      <c r="C213" s="931" t="s">
        <v>65</v>
      </c>
      <c r="D213" s="913"/>
      <c r="E213" s="931" t="s">
        <v>150</v>
      </c>
      <c r="F213" s="912" t="str">
        <f t="shared" ref="F213:F276" si="24">LEFT(K213,4)</f>
        <v>6340</v>
      </c>
      <c r="G213" s="931"/>
      <c r="H213" s="931"/>
      <c r="I213" s="931" t="s">
        <v>449</v>
      </c>
      <c r="J213" s="931"/>
      <c r="K213" s="933" t="s">
        <v>450</v>
      </c>
      <c r="L213" s="931">
        <v>1135</v>
      </c>
      <c r="M213" s="931">
        <v>1</v>
      </c>
      <c r="N213" s="931" t="s">
        <v>195</v>
      </c>
      <c r="O213" s="931">
        <v>90</v>
      </c>
      <c r="P213" s="947" t="s">
        <v>174</v>
      </c>
      <c r="Q213" s="931" t="s">
        <v>175</v>
      </c>
      <c r="R213" s="948" t="s">
        <v>155</v>
      </c>
      <c r="S213" s="931" t="s">
        <v>168</v>
      </c>
      <c r="T213" s="933"/>
      <c r="U213" s="933"/>
      <c r="V213" s="931"/>
      <c r="W213" s="931"/>
      <c r="X213" s="934"/>
      <c r="Y213" s="931"/>
      <c r="Z213" s="931"/>
      <c r="AA213" s="931"/>
      <c r="AB213" s="931"/>
      <c r="AC213" s="39"/>
      <c r="AD213" s="39">
        <v>3055</v>
      </c>
      <c r="AE213" s="155">
        <f t="shared" si="21"/>
        <v>3.0550000000000002</v>
      </c>
      <c r="AF213" s="935"/>
      <c r="AG213" s="936"/>
      <c r="AH213" s="936"/>
      <c r="AI213" s="936"/>
      <c r="AJ213" s="937"/>
      <c r="AK213" s="938"/>
      <c r="AL213" s="939"/>
      <c r="AM213" s="940"/>
      <c r="AN213" s="922">
        <f t="shared" si="19"/>
        <v>0</v>
      </c>
      <c r="AO213" s="941"/>
      <c r="AP213" s="924" t="str">
        <f t="shared" si="22"/>
        <v>0</v>
      </c>
      <c r="AQ213" s="925" t="str">
        <f t="shared" si="20"/>
        <v>0</v>
      </c>
      <c r="AR213" s="942"/>
      <c r="AS213" s="927">
        <f t="shared" si="23"/>
        <v>0</v>
      </c>
      <c r="AT213" s="928">
        <f t="shared" si="23"/>
        <v>0</v>
      </c>
      <c r="AU213" s="938"/>
      <c r="AV213" s="943"/>
      <c r="AW213" s="944"/>
      <c r="AX213" s="943"/>
      <c r="AY213" s="944"/>
      <c r="AZ213" s="945"/>
      <c r="BA213" s="940"/>
      <c r="BB213" s="944"/>
      <c r="BC213" s="944"/>
      <c r="BD213" s="944"/>
      <c r="BE213" s="944"/>
      <c r="BF213" s="945"/>
    </row>
    <row r="214" spans="2:58" ht="14.65" customHeight="1">
      <c r="B214" s="911">
        <v>212</v>
      </c>
      <c r="C214" s="931" t="s">
        <v>65</v>
      </c>
      <c r="D214" s="913"/>
      <c r="E214" s="931" t="s">
        <v>150</v>
      </c>
      <c r="F214" s="912" t="str">
        <f t="shared" si="24"/>
        <v>6340</v>
      </c>
      <c r="G214" s="931" t="s">
        <v>403</v>
      </c>
      <c r="H214" s="931"/>
      <c r="I214" s="931" t="s">
        <v>451</v>
      </c>
      <c r="J214" s="931"/>
      <c r="K214" s="933" t="s">
        <v>452</v>
      </c>
      <c r="L214" s="931">
        <v>1135</v>
      </c>
      <c r="M214" s="931">
        <v>1</v>
      </c>
      <c r="N214" s="931" t="s">
        <v>195</v>
      </c>
      <c r="O214" s="931">
        <v>90</v>
      </c>
      <c r="P214" s="947" t="s">
        <v>174</v>
      </c>
      <c r="Q214" s="931" t="s">
        <v>175</v>
      </c>
      <c r="R214" s="948" t="s">
        <v>155</v>
      </c>
      <c r="S214" s="931" t="s">
        <v>71</v>
      </c>
      <c r="T214" s="933" t="s">
        <v>447</v>
      </c>
      <c r="U214" s="933" t="s">
        <v>448</v>
      </c>
      <c r="V214" s="931"/>
      <c r="W214" s="931">
        <v>110</v>
      </c>
      <c r="X214" s="934"/>
      <c r="Y214" s="931"/>
      <c r="Z214" s="931"/>
      <c r="AA214" s="931"/>
      <c r="AB214" s="931"/>
      <c r="AC214" s="39"/>
      <c r="AD214" s="39">
        <v>4037</v>
      </c>
      <c r="AE214" s="155">
        <f t="shared" si="21"/>
        <v>4.0369999999999999</v>
      </c>
      <c r="AF214" s="935"/>
      <c r="AG214" s="936"/>
      <c r="AH214" s="936"/>
      <c r="AI214" s="936"/>
      <c r="AJ214" s="937"/>
      <c r="AK214" s="938"/>
      <c r="AL214" s="939"/>
      <c r="AM214" s="940"/>
      <c r="AN214" s="922">
        <f t="shared" si="19"/>
        <v>0</v>
      </c>
      <c r="AO214" s="941"/>
      <c r="AP214" s="924" t="str">
        <f t="shared" si="22"/>
        <v>0</v>
      </c>
      <c r="AQ214" s="925" t="str">
        <f t="shared" si="20"/>
        <v>0</v>
      </c>
      <c r="AR214" s="942"/>
      <c r="AS214" s="927">
        <f t="shared" si="23"/>
        <v>0</v>
      </c>
      <c r="AT214" s="928">
        <f t="shared" si="23"/>
        <v>0</v>
      </c>
      <c r="AU214" s="938"/>
      <c r="AV214" s="943"/>
      <c r="AW214" s="944"/>
      <c r="AX214" s="943"/>
      <c r="AY214" s="944"/>
      <c r="AZ214" s="945"/>
      <c r="BA214" s="940"/>
      <c r="BB214" s="944"/>
      <c r="BC214" s="944"/>
      <c r="BD214" s="944"/>
      <c r="BE214" s="944"/>
      <c r="BF214" s="945"/>
    </row>
    <row r="215" spans="2:58" ht="14.65" customHeight="1">
      <c r="B215" s="911">
        <v>213</v>
      </c>
      <c r="C215" s="912" t="s">
        <v>65</v>
      </c>
      <c r="D215" s="913"/>
      <c r="E215" s="931" t="s">
        <v>150</v>
      </c>
      <c r="F215" s="912" t="str">
        <f t="shared" si="24"/>
        <v>6340</v>
      </c>
      <c r="G215" s="931" t="s">
        <v>403</v>
      </c>
      <c r="H215" s="931"/>
      <c r="I215" s="931" t="s">
        <v>451</v>
      </c>
      <c r="J215" s="931"/>
      <c r="K215" s="933" t="s">
        <v>452</v>
      </c>
      <c r="L215" s="931">
        <v>1135</v>
      </c>
      <c r="M215" s="931">
        <v>2</v>
      </c>
      <c r="N215" s="931" t="s">
        <v>195</v>
      </c>
      <c r="O215" s="931">
        <v>90</v>
      </c>
      <c r="P215" s="947" t="s">
        <v>174</v>
      </c>
      <c r="Q215" s="931" t="s">
        <v>175</v>
      </c>
      <c r="R215" s="948" t="s">
        <v>155</v>
      </c>
      <c r="S215" s="931" t="s">
        <v>71</v>
      </c>
      <c r="T215" s="933"/>
      <c r="U215" s="933"/>
      <c r="V215" s="931"/>
      <c r="W215" s="931"/>
      <c r="X215" s="934"/>
      <c r="Y215" s="931"/>
      <c r="Z215" s="931"/>
      <c r="AA215" s="931"/>
      <c r="AB215" s="931"/>
      <c r="AC215" s="39"/>
      <c r="AD215" s="39">
        <v>3692</v>
      </c>
      <c r="AE215" s="155">
        <f t="shared" si="21"/>
        <v>3.6920000000000002</v>
      </c>
      <c r="AF215" s="935"/>
      <c r="AG215" s="936"/>
      <c r="AH215" s="936"/>
      <c r="AI215" s="936"/>
      <c r="AJ215" s="937"/>
      <c r="AK215" s="938"/>
      <c r="AL215" s="939"/>
      <c r="AM215" s="940"/>
      <c r="AN215" s="922">
        <f t="shared" si="19"/>
        <v>0</v>
      </c>
      <c r="AO215" s="941"/>
      <c r="AP215" s="924" t="str">
        <f t="shared" si="22"/>
        <v>0</v>
      </c>
      <c r="AQ215" s="925" t="str">
        <f t="shared" si="20"/>
        <v>0</v>
      </c>
      <c r="AR215" s="942"/>
      <c r="AS215" s="927">
        <f t="shared" si="23"/>
        <v>0</v>
      </c>
      <c r="AT215" s="928">
        <f t="shared" si="23"/>
        <v>0</v>
      </c>
      <c r="AU215" s="938"/>
      <c r="AV215" s="943"/>
      <c r="AW215" s="944"/>
      <c r="AX215" s="943"/>
      <c r="AY215" s="944"/>
      <c r="AZ215" s="945"/>
      <c r="BA215" s="940"/>
      <c r="BB215" s="944"/>
      <c r="BC215" s="944"/>
      <c r="BD215" s="944"/>
      <c r="BE215" s="944"/>
      <c r="BF215" s="945"/>
    </row>
    <row r="216" spans="2:58" ht="14.65" customHeight="1">
      <c r="B216" s="911">
        <v>214</v>
      </c>
      <c r="C216" s="931" t="s">
        <v>65</v>
      </c>
      <c r="D216" s="913"/>
      <c r="E216" s="931" t="s">
        <v>150</v>
      </c>
      <c r="F216" s="912" t="str">
        <f t="shared" si="24"/>
        <v>6340</v>
      </c>
      <c r="G216" s="931" t="s">
        <v>403</v>
      </c>
      <c r="H216" s="931"/>
      <c r="I216" s="931" t="s">
        <v>451</v>
      </c>
      <c r="J216" s="931"/>
      <c r="K216" s="933" t="s">
        <v>452</v>
      </c>
      <c r="L216" s="931">
        <v>1135</v>
      </c>
      <c r="M216" s="931">
        <v>3</v>
      </c>
      <c r="N216" s="931" t="s">
        <v>195</v>
      </c>
      <c r="O216" s="931">
        <v>90</v>
      </c>
      <c r="P216" s="947" t="s">
        <v>174</v>
      </c>
      <c r="Q216" s="931" t="s">
        <v>175</v>
      </c>
      <c r="R216" s="948" t="s">
        <v>155</v>
      </c>
      <c r="S216" s="931" t="s">
        <v>71</v>
      </c>
      <c r="T216" s="933"/>
      <c r="U216" s="933"/>
      <c r="V216" s="931"/>
      <c r="W216" s="931"/>
      <c r="X216" s="934"/>
      <c r="Y216" s="931"/>
      <c r="Z216" s="931"/>
      <c r="AA216" s="931"/>
      <c r="AB216" s="931"/>
      <c r="AC216" s="39"/>
      <c r="AD216" s="39">
        <v>9162</v>
      </c>
      <c r="AE216" s="155">
        <f t="shared" si="21"/>
        <v>9.1620000000000008</v>
      </c>
      <c r="AF216" s="935"/>
      <c r="AG216" s="936"/>
      <c r="AH216" s="936"/>
      <c r="AI216" s="936"/>
      <c r="AJ216" s="937"/>
      <c r="AK216" s="938"/>
      <c r="AL216" s="939"/>
      <c r="AM216" s="940"/>
      <c r="AN216" s="922">
        <f t="shared" si="19"/>
        <v>0</v>
      </c>
      <c r="AO216" s="941"/>
      <c r="AP216" s="924" t="str">
        <f t="shared" si="22"/>
        <v>0</v>
      </c>
      <c r="AQ216" s="925" t="str">
        <f t="shared" si="20"/>
        <v>0</v>
      </c>
      <c r="AR216" s="942"/>
      <c r="AS216" s="927">
        <f t="shared" si="23"/>
        <v>0</v>
      </c>
      <c r="AT216" s="928">
        <f t="shared" si="23"/>
        <v>0</v>
      </c>
      <c r="AU216" s="938"/>
      <c r="AV216" s="943"/>
      <c r="AW216" s="944"/>
      <c r="AX216" s="943"/>
      <c r="AY216" s="944"/>
      <c r="AZ216" s="945"/>
      <c r="BA216" s="940"/>
      <c r="BB216" s="944"/>
      <c r="BC216" s="944"/>
      <c r="BD216" s="944"/>
      <c r="BE216" s="944"/>
      <c r="BF216" s="945"/>
    </row>
    <row r="217" spans="2:58" ht="14.65" customHeight="1">
      <c r="B217" s="911">
        <v>215</v>
      </c>
      <c r="C217" s="931" t="s">
        <v>65</v>
      </c>
      <c r="D217" s="913"/>
      <c r="E217" s="931" t="s">
        <v>150</v>
      </c>
      <c r="F217" s="912" t="str">
        <f t="shared" si="24"/>
        <v>6340</v>
      </c>
      <c r="G217" s="946" t="s">
        <v>403</v>
      </c>
      <c r="H217" s="946"/>
      <c r="I217" s="946"/>
      <c r="J217" s="946"/>
      <c r="K217" s="906" t="s">
        <v>453</v>
      </c>
      <c r="L217" s="931">
        <v>1136</v>
      </c>
      <c r="M217" s="931"/>
      <c r="N217" s="931" t="s">
        <v>103</v>
      </c>
      <c r="O217" s="931">
        <v>110</v>
      </c>
      <c r="P217" s="947" t="s">
        <v>179</v>
      </c>
      <c r="Q217" s="931" t="s">
        <v>180</v>
      </c>
      <c r="R217" s="948" t="s">
        <v>155</v>
      </c>
      <c r="S217" s="931" t="s">
        <v>71</v>
      </c>
      <c r="T217" s="906" t="s">
        <v>402</v>
      </c>
      <c r="U217" s="906" t="s">
        <v>454</v>
      </c>
      <c r="V217" s="946"/>
      <c r="W217" s="946">
        <v>200</v>
      </c>
      <c r="X217" s="946"/>
      <c r="Y217" s="946"/>
      <c r="Z217" s="946"/>
      <c r="AA217" s="946"/>
      <c r="AB217" s="946"/>
      <c r="AC217" s="931"/>
      <c r="AD217" s="931"/>
      <c r="AE217" s="155">
        <f t="shared" si="21"/>
        <v>0</v>
      </c>
      <c r="AF217" s="953"/>
      <c r="AG217" s="946"/>
      <c r="AH217" s="946"/>
      <c r="AI217" s="946"/>
      <c r="AJ217" s="954"/>
      <c r="AK217" s="953"/>
      <c r="AL217" s="955"/>
      <c r="AM217" s="953"/>
      <c r="AN217" s="922">
        <f t="shared" si="19"/>
        <v>0</v>
      </c>
      <c r="AO217" s="956"/>
      <c r="AP217" s="924" t="str">
        <f t="shared" si="22"/>
        <v>0</v>
      </c>
      <c r="AQ217" s="925" t="str">
        <f t="shared" si="20"/>
        <v>0</v>
      </c>
      <c r="AR217" s="957"/>
      <c r="AS217" s="927">
        <f t="shared" si="23"/>
        <v>0</v>
      </c>
      <c r="AT217" s="928">
        <f t="shared" si="23"/>
        <v>0</v>
      </c>
      <c r="AU217" s="953"/>
      <c r="AV217" s="946"/>
      <c r="AW217" s="946"/>
      <c r="AX217" s="946"/>
      <c r="AY217" s="946"/>
      <c r="AZ217" s="955"/>
      <c r="BA217" s="958"/>
      <c r="BB217" s="959"/>
      <c r="BC217" s="959"/>
      <c r="BD217" s="959"/>
      <c r="BE217" s="959"/>
      <c r="BF217" s="960"/>
    </row>
    <row r="218" spans="2:58" ht="14.65" customHeight="1">
      <c r="B218" s="911">
        <v>216</v>
      </c>
      <c r="C218" s="912" t="s">
        <v>65</v>
      </c>
      <c r="D218" s="913"/>
      <c r="E218" s="931" t="s">
        <v>150</v>
      </c>
      <c r="F218" s="912" t="str">
        <f t="shared" si="24"/>
        <v>6340</v>
      </c>
      <c r="G218" s="946"/>
      <c r="H218" s="946"/>
      <c r="I218" s="946" t="s">
        <v>455</v>
      </c>
      <c r="J218" s="946"/>
      <c r="K218" s="906" t="s">
        <v>456</v>
      </c>
      <c r="L218" s="931">
        <v>1137</v>
      </c>
      <c r="M218" s="946">
        <v>1</v>
      </c>
      <c r="N218" s="931" t="s">
        <v>195</v>
      </c>
      <c r="O218" s="931">
        <v>90</v>
      </c>
      <c r="P218" s="947" t="s">
        <v>174</v>
      </c>
      <c r="Q218" s="931" t="s">
        <v>175</v>
      </c>
      <c r="R218" s="948" t="s">
        <v>155</v>
      </c>
      <c r="S218" s="931" t="s">
        <v>168</v>
      </c>
      <c r="T218" s="906"/>
      <c r="U218" s="906"/>
      <c r="V218" s="946"/>
      <c r="W218" s="946"/>
      <c r="X218" s="946"/>
      <c r="Y218" s="946"/>
      <c r="Z218" s="946"/>
      <c r="AA218" s="946"/>
      <c r="AB218" s="946"/>
      <c r="AC218" s="931"/>
      <c r="AD218" s="931">
        <v>3055</v>
      </c>
      <c r="AE218" s="155">
        <f t="shared" si="21"/>
        <v>3.0550000000000002</v>
      </c>
      <c r="AF218" s="953"/>
      <c r="AG218" s="946"/>
      <c r="AH218" s="946"/>
      <c r="AI218" s="946"/>
      <c r="AJ218" s="954"/>
      <c r="AK218" s="953"/>
      <c r="AL218" s="955"/>
      <c r="AM218" s="953"/>
      <c r="AN218" s="922">
        <f t="shared" si="19"/>
        <v>0</v>
      </c>
      <c r="AO218" s="956"/>
      <c r="AP218" s="924" t="str">
        <f t="shared" si="22"/>
        <v>0</v>
      </c>
      <c r="AQ218" s="925" t="str">
        <f t="shared" si="20"/>
        <v>0</v>
      </c>
      <c r="AR218" s="957"/>
      <c r="AS218" s="927">
        <f t="shared" si="23"/>
        <v>0</v>
      </c>
      <c r="AT218" s="928">
        <f t="shared" si="23"/>
        <v>0</v>
      </c>
      <c r="AU218" s="953"/>
      <c r="AV218" s="946"/>
      <c r="AW218" s="946"/>
      <c r="AX218" s="946"/>
      <c r="AY218" s="946"/>
      <c r="AZ218" s="955"/>
      <c r="BA218" s="958"/>
      <c r="BB218" s="959"/>
      <c r="BC218" s="959"/>
      <c r="BD218" s="959"/>
      <c r="BE218" s="959"/>
      <c r="BF218" s="960"/>
    </row>
    <row r="219" spans="2:58" ht="14.65" customHeight="1">
      <c r="B219" s="911">
        <v>217</v>
      </c>
      <c r="C219" s="931" t="s">
        <v>65</v>
      </c>
      <c r="D219" s="913"/>
      <c r="E219" s="931" t="s">
        <v>150</v>
      </c>
      <c r="F219" s="912" t="str">
        <f t="shared" si="24"/>
        <v>6340</v>
      </c>
      <c r="G219" s="946" t="s">
        <v>403</v>
      </c>
      <c r="H219" s="946"/>
      <c r="I219" s="946" t="s">
        <v>457</v>
      </c>
      <c r="J219" s="946"/>
      <c r="K219" s="906" t="s">
        <v>458</v>
      </c>
      <c r="L219" s="931">
        <v>1137</v>
      </c>
      <c r="M219" s="946">
        <v>1</v>
      </c>
      <c r="N219" s="931" t="s">
        <v>195</v>
      </c>
      <c r="O219" s="931">
        <v>90</v>
      </c>
      <c r="P219" s="947" t="s">
        <v>174</v>
      </c>
      <c r="Q219" s="931" t="s">
        <v>175</v>
      </c>
      <c r="R219" s="948" t="s">
        <v>155</v>
      </c>
      <c r="S219" s="931" t="s">
        <v>71</v>
      </c>
      <c r="T219" s="906"/>
      <c r="U219" s="906"/>
      <c r="V219" s="946"/>
      <c r="W219" s="946"/>
      <c r="X219" s="946"/>
      <c r="Y219" s="946"/>
      <c r="Z219" s="946"/>
      <c r="AA219" s="946"/>
      <c r="AB219" s="946"/>
      <c r="AC219" s="931"/>
      <c r="AD219" s="931">
        <v>4755</v>
      </c>
      <c r="AE219" s="155">
        <f t="shared" si="21"/>
        <v>4.7549999999999999</v>
      </c>
      <c r="AF219" s="953"/>
      <c r="AG219" s="946"/>
      <c r="AH219" s="946"/>
      <c r="AI219" s="946"/>
      <c r="AJ219" s="954"/>
      <c r="AK219" s="953"/>
      <c r="AL219" s="955"/>
      <c r="AM219" s="953"/>
      <c r="AN219" s="922">
        <f t="shared" si="19"/>
        <v>0</v>
      </c>
      <c r="AO219" s="956"/>
      <c r="AP219" s="924" t="str">
        <f t="shared" si="22"/>
        <v>0</v>
      </c>
      <c r="AQ219" s="925" t="str">
        <f t="shared" si="20"/>
        <v>0</v>
      </c>
      <c r="AR219" s="957"/>
      <c r="AS219" s="927">
        <f t="shared" si="23"/>
        <v>0</v>
      </c>
      <c r="AT219" s="928">
        <f t="shared" si="23"/>
        <v>0</v>
      </c>
      <c r="AU219" s="953"/>
      <c r="AV219" s="946"/>
      <c r="AW219" s="946"/>
      <c r="AX219" s="946"/>
      <c r="AY219" s="946"/>
      <c r="AZ219" s="955"/>
      <c r="BA219" s="958"/>
      <c r="BB219" s="959"/>
      <c r="BC219" s="959"/>
      <c r="BD219" s="959"/>
      <c r="BE219" s="959"/>
      <c r="BF219" s="960"/>
    </row>
    <row r="220" spans="2:58" ht="14.65" customHeight="1">
      <c r="B220" s="911">
        <v>218</v>
      </c>
      <c r="C220" s="931" t="s">
        <v>65</v>
      </c>
      <c r="D220" s="913"/>
      <c r="E220" s="931" t="s">
        <v>150</v>
      </c>
      <c r="F220" s="912" t="str">
        <f t="shared" si="24"/>
        <v>6340</v>
      </c>
      <c r="G220" s="946" t="s">
        <v>403</v>
      </c>
      <c r="H220" s="946"/>
      <c r="I220" s="946" t="s">
        <v>457</v>
      </c>
      <c r="J220" s="946"/>
      <c r="K220" s="906" t="s">
        <v>458</v>
      </c>
      <c r="L220" s="931">
        <v>1137</v>
      </c>
      <c r="M220" s="931">
        <v>2</v>
      </c>
      <c r="N220" s="931" t="s">
        <v>195</v>
      </c>
      <c r="O220" s="931">
        <v>90</v>
      </c>
      <c r="P220" s="947" t="s">
        <v>174</v>
      </c>
      <c r="Q220" s="931" t="s">
        <v>175</v>
      </c>
      <c r="R220" s="948" t="s">
        <v>155</v>
      </c>
      <c r="S220" s="931" t="s">
        <v>71</v>
      </c>
      <c r="T220" s="906"/>
      <c r="U220" s="906"/>
      <c r="V220" s="946"/>
      <c r="W220" s="946"/>
      <c r="X220" s="946"/>
      <c r="Y220" s="946"/>
      <c r="Z220" s="946"/>
      <c r="AA220" s="946"/>
      <c r="AB220" s="946"/>
      <c r="AC220" s="931"/>
      <c r="AD220" s="931">
        <v>6198</v>
      </c>
      <c r="AE220" s="155">
        <f t="shared" si="21"/>
        <v>6.1980000000000004</v>
      </c>
      <c r="AF220" s="953"/>
      <c r="AG220" s="946"/>
      <c r="AH220" s="946"/>
      <c r="AI220" s="946"/>
      <c r="AJ220" s="954"/>
      <c r="AK220" s="953"/>
      <c r="AL220" s="955"/>
      <c r="AM220" s="953"/>
      <c r="AN220" s="922">
        <f t="shared" si="19"/>
        <v>0</v>
      </c>
      <c r="AO220" s="956"/>
      <c r="AP220" s="924" t="str">
        <f t="shared" si="22"/>
        <v>0</v>
      </c>
      <c r="AQ220" s="925" t="str">
        <f t="shared" si="20"/>
        <v>0</v>
      </c>
      <c r="AR220" s="957"/>
      <c r="AS220" s="927">
        <f t="shared" si="23"/>
        <v>0</v>
      </c>
      <c r="AT220" s="928">
        <f t="shared" si="23"/>
        <v>0</v>
      </c>
      <c r="AU220" s="953"/>
      <c r="AV220" s="946"/>
      <c r="AW220" s="946"/>
      <c r="AX220" s="946"/>
      <c r="AY220" s="946"/>
      <c r="AZ220" s="955"/>
      <c r="BA220" s="958"/>
      <c r="BB220" s="959"/>
      <c r="BC220" s="959"/>
      <c r="BD220" s="959"/>
      <c r="BE220" s="959"/>
      <c r="BF220" s="960"/>
    </row>
    <row r="221" spans="2:58" ht="14.65" customHeight="1">
      <c r="B221" s="911">
        <v>219</v>
      </c>
      <c r="C221" s="912" t="s">
        <v>65</v>
      </c>
      <c r="D221" s="913"/>
      <c r="E221" s="931" t="s">
        <v>150</v>
      </c>
      <c r="F221" s="912" t="str">
        <f t="shared" si="24"/>
        <v>6340</v>
      </c>
      <c r="G221" s="946" t="s">
        <v>403</v>
      </c>
      <c r="H221" s="946"/>
      <c r="I221" s="946" t="s">
        <v>457</v>
      </c>
      <c r="J221" s="946"/>
      <c r="K221" s="906" t="s">
        <v>458</v>
      </c>
      <c r="L221" s="931">
        <v>1137</v>
      </c>
      <c r="M221" s="931">
        <v>3</v>
      </c>
      <c r="N221" s="931" t="s">
        <v>195</v>
      </c>
      <c r="O221" s="931">
        <v>90</v>
      </c>
      <c r="P221" s="947" t="s">
        <v>174</v>
      </c>
      <c r="Q221" s="931" t="s">
        <v>175</v>
      </c>
      <c r="R221" s="948" t="s">
        <v>155</v>
      </c>
      <c r="S221" s="931" t="s">
        <v>71</v>
      </c>
      <c r="T221" s="906"/>
      <c r="U221" s="906"/>
      <c r="V221" s="946"/>
      <c r="W221" s="946"/>
      <c r="X221" s="946"/>
      <c r="Y221" s="946"/>
      <c r="Z221" s="946"/>
      <c r="AA221" s="946"/>
      <c r="AB221" s="946"/>
      <c r="AC221" s="931"/>
      <c r="AD221" s="931">
        <v>11424</v>
      </c>
      <c r="AE221" s="155">
        <f t="shared" si="21"/>
        <v>11.423999999999999</v>
      </c>
      <c r="AF221" s="953"/>
      <c r="AG221" s="946"/>
      <c r="AH221" s="946"/>
      <c r="AI221" s="946"/>
      <c r="AJ221" s="954"/>
      <c r="AK221" s="953"/>
      <c r="AL221" s="955"/>
      <c r="AM221" s="953"/>
      <c r="AN221" s="922">
        <f t="shared" si="19"/>
        <v>0</v>
      </c>
      <c r="AO221" s="956"/>
      <c r="AP221" s="924" t="str">
        <f t="shared" si="22"/>
        <v>0</v>
      </c>
      <c r="AQ221" s="925" t="str">
        <f t="shared" si="20"/>
        <v>0</v>
      </c>
      <c r="AR221" s="957"/>
      <c r="AS221" s="927">
        <f t="shared" si="23"/>
        <v>0</v>
      </c>
      <c r="AT221" s="928">
        <f t="shared" si="23"/>
        <v>0</v>
      </c>
      <c r="AU221" s="953"/>
      <c r="AV221" s="946"/>
      <c r="AW221" s="946"/>
      <c r="AX221" s="946"/>
      <c r="AY221" s="946"/>
      <c r="AZ221" s="955"/>
      <c r="BA221" s="958"/>
      <c r="BB221" s="959"/>
      <c r="BC221" s="959"/>
      <c r="BD221" s="959"/>
      <c r="BE221" s="959"/>
      <c r="BF221" s="960"/>
    </row>
    <row r="222" spans="2:58" ht="14.65" customHeight="1">
      <c r="B222" s="911">
        <v>220</v>
      </c>
      <c r="C222" s="931" t="s">
        <v>65</v>
      </c>
      <c r="D222" s="913"/>
      <c r="E222" s="931" t="s">
        <v>150</v>
      </c>
      <c r="F222" s="912" t="str">
        <f t="shared" si="24"/>
        <v>6340</v>
      </c>
      <c r="G222" s="946" t="s">
        <v>403</v>
      </c>
      <c r="H222" s="946"/>
      <c r="I222" s="946" t="s">
        <v>459</v>
      </c>
      <c r="J222" s="946"/>
      <c r="K222" s="906" t="s">
        <v>458</v>
      </c>
      <c r="L222" s="931">
        <v>1137</v>
      </c>
      <c r="M222" s="931">
        <v>1</v>
      </c>
      <c r="N222" s="931" t="s">
        <v>195</v>
      </c>
      <c r="O222" s="931">
        <v>90</v>
      </c>
      <c r="P222" s="947" t="s">
        <v>174</v>
      </c>
      <c r="Q222" s="931" t="s">
        <v>175</v>
      </c>
      <c r="R222" s="948" t="s">
        <v>155</v>
      </c>
      <c r="S222" s="931" t="s">
        <v>71</v>
      </c>
      <c r="T222" s="906" t="s">
        <v>460</v>
      </c>
      <c r="U222" s="906" t="s">
        <v>461</v>
      </c>
      <c r="V222" s="946"/>
      <c r="W222" s="946">
        <v>110</v>
      </c>
      <c r="X222" s="946"/>
      <c r="Y222" s="946"/>
      <c r="Z222" s="946"/>
      <c r="AA222" s="946"/>
      <c r="AB222" s="946"/>
      <c r="AC222" s="931"/>
      <c r="AD222" s="931">
        <v>5745</v>
      </c>
      <c r="AE222" s="155">
        <f t="shared" si="21"/>
        <v>5.7450000000000001</v>
      </c>
      <c r="AF222" s="953"/>
      <c r="AG222" s="946"/>
      <c r="AH222" s="946"/>
      <c r="AI222" s="946"/>
      <c r="AJ222" s="954"/>
      <c r="AK222" s="953"/>
      <c r="AL222" s="955"/>
      <c r="AM222" s="953"/>
      <c r="AN222" s="922">
        <f t="shared" si="19"/>
        <v>0</v>
      </c>
      <c r="AO222" s="956"/>
      <c r="AP222" s="924" t="str">
        <f t="shared" si="22"/>
        <v>0</v>
      </c>
      <c r="AQ222" s="925" t="str">
        <f t="shared" si="20"/>
        <v>0</v>
      </c>
      <c r="AR222" s="957"/>
      <c r="AS222" s="927">
        <f t="shared" si="23"/>
        <v>0</v>
      </c>
      <c r="AT222" s="928">
        <f t="shared" si="23"/>
        <v>0</v>
      </c>
      <c r="AU222" s="953"/>
      <c r="AV222" s="946"/>
      <c r="AW222" s="946"/>
      <c r="AX222" s="946"/>
      <c r="AY222" s="946"/>
      <c r="AZ222" s="955"/>
      <c r="BA222" s="958"/>
      <c r="BB222" s="959"/>
      <c r="BC222" s="959"/>
      <c r="BD222" s="959"/>
      <c r="BE222" s="959"/>
      <c r="BF222" s="960"/>
    </row>
    <row r="223" spans="2:58" ht="14.65" customHeight="1">
      <c r="B223" s="911">
        <v>221</v>
      </c>
      <c r="C223" s="931" t="s">
        <v>65</v>
      </c>
      <c r="D223" s="913"/>
      <c r="E223" s="931" t="s">
        <v>150</v>
      </c>
      <c r="F223" s="912" t="str">
        <f t="shared" si="24"/>
        <v>6340</v>
      </c>
      <c r="G223" s="946" t="s">
        <v>403</v>
      </c>
      <c r="H223" s="946"/>
      <c r="I223" s="946" t="s">
        <v>459</v>
      </c>
      <c r="J223" s="946"/>
      <c r="K223" s="906" t="s">
        <v>458</v>
      </c>
      <c r="L223" s="931">
        <v>1137</v>
      </c>
      <c r="M223" s="931">
        <v>2</v>
      </c>
      <c r="N223" s="931" t="s">
        <v>195</v>
      </c>
      <c r="O223" s="931">
        <v>90</v>
      </c>
      <c r="P223" s="947" t="s">
        <v>174</v>
      </c>
      <c r="Q223" s="931" t="s">
        <v>175</v>
      </c>
      <c r="R223" s="948" t="s">
        <v>155</v>
      </c>
      <c r="S223" s="931" t="s">
        <v>71</v>
      </c>
      <c r="T223" s="906"/>
      <c r="U223" s="906"/>
      <c r="V223" s="946"/>
      <c r="W223" s="946"/>
      <c r="X223" s="946"/>
      <c r="Y223" s="946"/>
      <c r="Z223" s="946"/>
      <c r="AA223" s="946"/>
      <c r="AB223" s="946"/>
      <c r="AC223" s="931"/>
      <c r="AD223" s="931">
        <v>5871</v>
      </c>
      <c r="AE223" s="155">
        <f t="shared" si="21"/>
        <v>5.8710000000000004</v>
      </c>
      <c r="AF223" s="953"/>
      <c r="AG223" s="946"/>
      <c r="AH223" s="946"/>
      <c r="AI223" s="946"/>
      <c r="AJ223" s="954"/>
      <c r="AK223" s="953"/>
      <c r="AL223" s="955"/>
      <c r="AM223" s="953"/>
      <c r="AN223" s="922">
        <f t="shared" si="19"/>
        <v>0</v>
      </c>
      <c r="AO223" s="956"/>
      <c r="AP223" s="924" t="str">
        <f t="shared" si="22"/>
        <v>0</v>
      </c>
      <c r="AQ223" s="925" t="str">
        <f t="shared" si="20"/>
        <v>0</v>
      </c>
      <c r="AR223" s="957"/>
      <c r="AS223" s="927">
        <f t="shared" si="23"/>
        <v>0</v>
      </c>
      <c r="AT223" s="928">
        <f t="shared" si="23"/>
        <v>0</v>
      </c>
      <c r="AU223" s="953"/>
      <c r="AV223" s="946"/>
      <c r="AW223" s="946"/>
      <c r="AX223" s="946"/>
      <c r="AY223" s="946"/>
      <c r="AZ223" s="955"/>
      <c r="BA223" s="958"/>
      <c r="BB223" s="959"/>
      <c r="BC223" s="959"/>
      <c r="BD223" s="959"/>
      <c r="BE223" s="959"/>
      <c r="BF223" s="960"/>
    </row>
    <row r="224" spans="2:58" ht="14.65" customHeight="1">
      <c r="B224" s="911">
        <v>222</v>
      </c>
      <c r="C224" s="912" t="s">
        <v>65</v>
      </c>
      <c r="D224" s="913"/>
      <c r="E224" s="931" t="s">
        <v>150</v>
      </c>
      <c r="F224" s="912" t="str">
        <f t="shared" si="24"/>
        <v>6340</v>
      </c>
      <c r="G224" s="946" t="s">
        <v>403</v>
      </c>
      <c r="H224" s="946"/>
      <c r="I224" s="946" t="s">
        <v>459</v>
      </c>
      <c r="J224" s="946"/>
      <c r="K224" s="906" t="s">
        <v>458</v>
      </c>
      <c r="L224" s="931">
        <v>1137</v>
      </c>
      <c r="M224" s="931">
        <v>3</v>
      </c>
      <c r="N224" s="931" t="s">
        <v>195</v>
      </c>
      <c r="O224" s="931">
        <v>90</v>
      </c>
      <c r="P224" s="947" t="s">
        <v>174</v>
      </c>
      <c r="Q224" s="931" t="s">
        <v>175</v>
      </c>
      <c r="R224" s="948" t="s">
        <v>155</v>
      </c>
      <c r="S224" s="931" t="s">
        <v>71</v>
      </c>
      <c r="T224" s="906"/>
      <c r="U224" s="906"/>
      <c r="V224" s="946"/>
      <c r="W224" s="946"/>
      <c r="X224" s="946"/>
      <c r="Y224" s="946"/>
      <c r="Z224" s="946"/>
      <c r="AA224" s="946"/>
      <c r="AB224" s="946"/>
      <c r="AC224" s="931"/>
      <c r="AD224" s="931">
        <v>2128</v>
      </c>
      <c r="AE224" s="155">
        <f t="shared" si="21"/>
        <v>2.1280000000000001</v>
      </c>
      <c r="AF224" s="953"/>
      <c r="AG224" s="946"/>
      <c r="AH224" s="946"/>
      <c r="AI224" s="946"/>
      <c r="AJ224" s="954"/>
      <c r="AK224" s="953"/>
      <c r="AL224" s="955"/>
      <c r="AM224" s="953"/>
      <c r="AN224" s="922">
        <f t="shared" si="19"/>
        <v>0</v>
      </c>
      <c r="AO224" s="956"/>
      <c r="AP224" s="924" t="str">
        <f t="shared" si="22"/>
        <v>0</v>
      </c>
      <c r="AQ224" s="925" t="str">
        <f t="shared" si="20"/>
        <v>0</v>
      </c>
      <c r="AR224" s="957"/>
      <c r="AS224" s="927">
        <f t="shared" si="23"/>
        <v>0</v>
      </c>
      <c r="AT224" s="928">
        <f t="shared" si="23"/>
        <v>0</v>
      </c>
      <c r="AU224" s="953"/>
      <c r="AV224" s="946"/>
      <c r="AW224" s="946"/>
      <c r="AX224" s="946"/>
      <c r="AY224" s="946"/>
      <c r="AZ224" s="955"/>
      <c r="BA224" s="958"/>
      <c r="BB224" s="959"/>
      <c r="BC224" s="959"/>
      <c r="BD224" s="959"/>
      <c r="BE224" s="959"/>
      <c r="BF224" s="960"/>
    </row>
    <row r="225" spans="2:58" ht="14.65" customHeight="1">
      <c r="B225" s="911">
        <v>223</v>
      </c>
      <c r="C225" s="931" t="s">
        <v>65</v>
      </c>
      <c r="D225" s="913"/>
      <c r="E225" s="931" t="s">
        <v>150</v>
      </c>
      <c r="F225" s="912" t="str">
        <f t="shared" si="24"/>
        <v>6340</v>
      </c>
      <c r="G225" s="946"/>
      <c r="H225" s="946"/>
      <c r="I225" s="946" t="s">
        <v>462</v>
      </c>
      <c r="J225" s="946"/>
      <c r="K225" s="906" t="s">
        <v>463</v>
      </c>
      <c r="L225" s="931">
        <v>1138</v>
      </c>
      <c r="M225" s="931">
        <v>1</v>
      </c>
      <c r="N225" s="931" t="s">
        <v>195</v>
      </c>
      <c r="O225" s="931">
        <v>90</v>
      </c>
      <c r="P225" s="947" t="s">
        <v>174</v>
      </c>
      <c r="Q225" s="931" t="s">
        <v>175</v>
      </c>
      <c r="R225" s="948" t="s">
        <v>155</v>
      </c>
      <c r="S225" s="931" t="s">
        <v>168</v>
      </c>
      <c r="T225" s="906"/>
      <c r="U225" s="906"/>
      <c r="V225" s="946"/>
      <c r="W225" s="946"/>
      <c r="X225" s="946"/>
      <c r="Y225" s="946"/>
      <c r="Z225" s="946"/>
      <c r="AA225" s="946"/>
      <c r="AB225" s="946"/>
      <c r="AC225" s="931"/>
      <c r="AD225" s="931">
        <v>3055</v>
      </c>
      <c r="AE225" s="155">
        <f t="shared" si="21"/>
        <v>3.0550000000000002</v>
      </c>
      <c r="AF225" s="953"/>
      <c r="AG225" s="946"/>
      <c r="AH225" s="946"/>
      <c r="AI225" s="946"/>
      <c r="AJ225" s="954"/>
      <c r="AK225" s="953"/>
      <c r="AL225" s="955"/>
      <c r="AM225" s="953"/>
      <c r="AN225" s="922">
        <f t="shared" si="19"/>
        <v>0</v>
      </c>
      <c r="AO225" s="956"/>
      <c r="AP225" s="924" t="str">
        <f t="shared" si="22"/>
        <v>0</v>
      </c>
      <c r="AQ225" s="925" t="str">
        <f t="shared" si="20"/>
        <v>0</v>
      </c>
      <c r="AR225" s="957"/>
      <c r="AS225" s="927">
        <f t="shared" si="23"/>
        <v>0</v>
      </c>
      <c r="AT225" s="928">
        <f t="shared" si="23"/>
        <v>0</v>
      </c>
      <c r="AU225" s="953"/>
      <c r="AV225" s="946"/>
      <c r="AW225" s="946"/>
      <c r="AX225" s="946"/>
      <c r="AY225" s="946"/>
      <c r="AZ225" s="955"/>
      <c r="BA225" s="958"/>
      <c r="BB225" s="959"/>
      <c r="BC225" s="959"/>
      <c r="BD225" s="959"/>
      <c r="BE225" s="959"/>
      <c r="BF225" s="960"/>
    </row>
    <row r="226" spans="2:58" ht="14.65" customHeight="1">
      <c r="B226" s="911">
        <v>224</v>
      </c>
      <c r="C226" s="931" t="s">
        <v>65</v>
      </c>
      <c r="D226" s="913"/>
      <c r="E226" s="931" t="s">
        <v>150</v>
      </c>
      <c r="F226" s="912" t="str">
        <f t="shared" si="24"/>
        <v>6340</v>
      </c>
      <c r="G226" s="946" t="s">
        <v>403</v>
      </c>
      <c r="H226" s="946"/>
      <c r="I226" s="946" t="s">
        <v>464</v>
      </c>
      <c r="J226" s="946"/>
      <c r="K226" s="906" t="s">
        <v>465</v>
      </c>
      <c r="L226" s="931">
        <v>1138</v>
      </c>
      <c r="M226" s="931">
        <v>1</v>
      </c>
      <c r="N226" s="931" t="s">
        <v>195</v>
      </c>
      <c r="O226" s="931">
        <v>90</v>
      </c>
      <c r="P226" s="947" t="s">
        <v>174</v>
      </c>
      <c r="Q226" s="931" t="s">
        <v>175</v>
      </c>
      <c r="R226" s="948" t="s">
        <v>155</v>
      </c>
      <c r="S226" s="931" t="s">
        <v>71</v>
      </c>
      <c r="T226" s="906" t="s">
        <v>460</v>
      </c>
      <c r="U226" s="906" t="s">
        <v>466</v>
      </c>
      <c r="V226" s="946"/>
      <c r="W226" s="946">
        <v>110</v>
      </c>
      <c r="X226" s="946"/>
      <c r="Y226" s="946"/>
      <c r="Z226" s="946"/>
      <c r="AA226" s="946"/>
      <c r="AB226" s="946"/>
      <c r="AC226" s="931"/>
      <c r="AD226" s="931">
        <v>4954</v>
      </c>
      <c r="AE226" s="155">
        <f t="shared" si="21"/>
        <v>4.9539999999999997</v>
      </c>
      <c r="AF226" s="953"/>
      <c r="AG226" s="946"/>
      <c r="AH226" s="946"/>
      <c r="AI226" s="946"/>
      <c r="AJ226" s="954"/>
      <c r="AK226" s="953"/>
      <c r="AL226" s="955"/>
      <c r="AM226" s="953"/>
      <c r="AN226" s="922">
        <f t="shared" ref="AN226:AN289" si="25">+AP226-AL226</f>
        <v>0</v>
      </c>
      <c r="AO226" s="956"/>
      <c r="AP226" s="924" t="str">
        <f t="shared" si="22"/>
        <v>0</v>
      </c>
      <c r="AQ226" s="925" t="str">
        <f t="shared" ref="AQ226:AQ289" si="26">AP226</f>
        <v>0</v>
      </c>
      <c r="AR226" s="957"/>
      <c r="AS226" s="927">
        <f t="shared" si="23"/>
        <v>0</v>
      </c>
      <c r="AT226" s="928">
        <f t="shared" si="23"/>
        <v>0</v>
      </c>
      <c r="AU226" s="953"/>
      <c r="AV226" s="946"/>
      <c r="AW226" s="946"/>
      <c r="AX226" s="946"/>
      <c r="AY226" s="946"/>
      <c r="AZ226" s="955"/>
      <c r="BA226" s="958"/>
      <c r="BB226" s="959"/>
      <c r="BC226" s="959"/>
      <c r="BD226" s="959"/>
      <c r="BE226" s="959"/>
      <c r="BF226" s="960"/>
    </row>
    <row r="227" spans="2:58" ht="14.65" customHeight="1">
      <c r="B227" s="911">
        <v>225</v>
      </c>
      <c r="C227" s="912" t="s">
        <v>65</v>
      </c>
      <c r="D227" s="913"/>
      <c r="E227" s="931" t="s">
        <v>150</v>
      </c>
      <c r="F227" s="912" t="str">
        <f t="shared" si="24"/>
        <v>6340</v>
      </c>
      <c r="G227" s="946" t="s">
        <v>403</v>
      </c>
      <c r="H227" s="946"/>
      <c r="I227" s="946" t="s">
        <v>464</v>
      </c>
      <c r="J227" s="946"/>
      <c r="K227" s="906" t="s">
        <v>465</v>
      </c>
      <c r="L227" s="931">
        <v>1138</v>
      </c>
      <c r="M227" s="931">
        <v>2</v>
      </c>
      <c r="N227" s="931" t="s">
        <v>195</v>
      </c>
      <c r="O227" s="931">
        <v>90</v>
      </c>
      <c r="P227" s="947" t="s">
        <v>174</v>
      </c>
      <c r="Q227" s="931" t="s">
        <v>175</v>
      </c>
      <c r="R227" s="948" t="s">
        <v>155</v>
      </c>
      <c r="S227" s="931" t="s">
        <v>71</v>
      </c>
      <c r="T227" s="906"/>
      <c r="U227" s="906"/>
      <c r="V227" s="946"/>
      <c r="W227" s="946"/>
      <c r="X227" s="946"/>
      <c r="Y227" s="946"/>
      <c r="Z227" s="946"/>
      <c r="AA227" s="946"/>
      <c r="AB227" s="946"/>
      <c r="AC227" s="931"/>
      <c r="AD227" s="931">
        <v>2629</v>
      </c>
      <c r="AE227" s="155">
        <f t="shared" si="21"/>
        <v>2.629</v>
      </c>
      <c r="AF227" s="953"/>
      <c r="AG227" s="946"/>
      <c r="AH227" s="946"/>
      <c r="AI227" s="946"/>
      <c r="AJ227" s="954"/>
      <c r="AK227" s="953"/>
      <c r="AL227" s="955"/>
      <c r="AM227" s="953"/>
      <c r="AN227" s="922">
        <f t="shared" si="25"/>
        <v>0</v>
      </c>
      <c r="AO227" s="956"/>
      <c r="AP227" s="924" t="str">
        <f t="shared" si="22"/>
        <v>0</v>
      </c>
      <c r="AQ227" s="925" t="str">
        <f t="shared" si="26"/>
        <v>0</v>
      </c>
      <c r="AR227" s="957"/>
      <c r="AS227" s="927">
        <f t="shared" si="23"/>
        <v>0</v>
      </c>
      <c r="AT227" s="928">
        <f t="shared" si="23"/>
        <v>0</v>
      </c>
      <c r="AU227" s="953"/>
      <c r="AV227" s="946"/>
      <c r="AW227" s="946"/>
      <c r="AX227" s="946"/>
      <c r="AY227" s="946"/>
      <c r="AZ227" s="955"/>
      <c r="BA227" s="958"/>
      <c r="BB227" s="959"/>
      <c r="BC227" s="959"/>
      <c r="BD227" s="959"/>
      <c r="BE227" s="959"/>
      <c r="BF227" s="960"/>
    </row>
    <row r="228" spans="2:58" ht="14.65" customHeight="1">
      <c r="B228" s="911">
        <v>226</v>
      </c>
      <c r="C228" s="931" t="s">
        <v>65</v>
      </c>
      <c r="D228" s="913"/>
      <c r="E228" s="931" t="s">
        <v>150</v>
      </c>
      <c r="F228" s="912" t="str">
        <f t="shared" si="24"/>
        <v>6340</v>
      </c>
      <c r="G228" s="946" t="s">
        <v>403</v>
      </c>
      <c r="H228" s="946"/>
      <c r="I228" s="946"/>
      <c r="J228" s="946"/>
      <c r="K228" s="906" t="s">
        <v>467</v>
      </c>
      <c r="L228" s="931">
        <v>1139</v>
      </c>
      <c r="M228" s="931"/>
      <c r="N228" s="931" t="s">
        <v>195</v>
      </c>
      <c r="O228" s="931">
        <v>90</v>
      </c>
      <c r="P228" s="947" t="s">
        <v>174</v>
      </c>
      <c r="Q228" s="931" t="s">
        <v>175</v>
      </c>
      <c r="R228" s="948" t="s">
        <v>155</v>
      </c>
      <c r="S228" s="931" t="s">
        <v>71</v>
      </c>
      <c r="T228" s="906" t="s">
        <v>468</v>
      </c>
      <c r="U228" s="906" t="s">
        <v>469</v>
      </c>
      <c r="V228" s="946"/>
      <c r="W228" s="946">
        <v>110</v>
      </c>
      <c r="X228" s="946"/>
      <c r="Y228" s="946"/>
      <c r="Z228" s="946"/>
      <c r="AA228" s="946"/>
      <c r="AB228" s="946"/>
      <c r="AC228" s="931"/>
      <c r="AD228" s="931"/>
      <c r="AE228" s="155">
        <f t="shared" si="21"/>
        <v>0</v>
      </c>
      <c r="AF228" s="953"/>
      <c r="AG228" s="946"/>
      <c r="AH228" s="946"/>
      <c r="AI228" s="946"/>
      <c r="AJ228" s="954"/>
      <c r="AK228" s="953"/>
      <c r="AL228" s="955"/>
      <c r="AM228" s="953"/>
      <c r="AN228" s="922">
        <f t="shared" si="25"/>
        <v>0</v>
      </c>
      <c r="AO228" s="956"/>
      <c r="AP228" s="924" t="str">
        <f t="shared" si="22"/>
        <v>0</v>
      </c>
      <c r="AQ228" s="925" t="str">
        <f t="shared" si="26"/>
        <v>0</v>
      </c>
      <c r="AR228" s="957"/>
      <c r="AS228" s="927">
        <f t="shared" si="23"/>
        <v>0</v>
      </c>
      <c r="AT228" s="928">
        <f t="shared" si="23"/>
        <v>0</v>
      </c>
      <c r="AU228" s="953"/>
      <c r="AV228" s="946"/>
      <c r="AW228" s="946"/>
      <c r="AX228" s="946"/>
      <c r="AY228" s="946"/>
      <c r="AZ228" s="955"/>
      <c r="BA228" s="958"/>
      <c r="BB228" s="959"/>
      <c r="BC228" s="959"/>
      <c r="BD228" s="959"/>
      <c r="BE228" s="959"/>
      <c r="BF228" s="960"/>
    </row>
    <row r="229" spans="2:58" ht="14.65" customHeight="1">
      <c r="B229" s="911">
        <v>227</v>
      </c>
      <c r="C229" s="931" t="s">
        <v>65</v>
      </c>
      <c r="D229" s="913"/>
      <c r="E229" s="931" t="s">
        <v>150</v>
      </c>
      <c r="F229" s="912" t="str">
        <f t="shared" si="24"/>
        <v>6340</v>
      </c>
      <c r="G229" s="946" t="s">
        <v>403</v>
      </c>
      <c r="H229" s="946"/>
      <c r="I229" s="946"/>
      <c r="J229" s="946"/>
      <c r="K229" s="906" t="s">
        <v>470</v>
      </c>
      <c r="L229" s="931">
        <v>1140</v>
      </c>
      <c r="M229" s="931"/>
      <c r="N229" s="931" t="s">
        <v>195</v>
      </c>
      <c r="O229" s="931">
        <v>90</v>
      </c>
      <c r="P229" s="947" t="s">
        <v>174</v>
      </c>
      <c r="Q229" s="931" t="s">
        <v>175</v>
      </c>
      <c r="R229" s="948" t="s">
        <v>155</v>
      </c>
      <c r="S229" s="931" t="s">
        <v>71</v>
      </c>
      <c r="T229" s="906" t="s">
        <v>468</v>
      </c>
      <c r="U229" s="906" t="s">
        <v>469</v>
      </c>
      <c r="V229" s="946"/>
      <c r="W229" s="946">
        <v>110</v>
      </c>
      <c r="X229" s="946"/>
      <c r="Y229" s="946"/>
      <c r="Z229" s="946"/>
      <c r="AA229" s="946"/>
      <c r="AB229" s="946"/>
      <c r="AC229" s="931"/>
      <c r="AD229" s="931"/>
      <c r="AE229" s="155">
        <f t="shared" si="21"/>
        <v>0</v>
      </c>
      <c r="AF229" s="953"/>
      <c r="AG229" s="946"/>
      <c r="AH229" s="946"/>
      <c r="AI229" s="946"/>
      <c r="AJ229" s="954"/>
      <c r="AK229" s="953"/>
      <c r="AL229" s="955"/>
      <c r="AM229" s="953"/>
      <c r="AN229" s="922">
        <f t="shared" si="25"/>
        <v>0</v>
      </c>
      <c r="AO229" s="956"/>
      <c r="AP229" s="924" t="str">
        <f t="shared" si="22"/>
        <v>0</v>
      </c>
      <c r="AQ229" s="925" t="str">
        <f t="shared" si="26"/>
        <v>0</v>
      </c>
      <c r="AR229" s="957"/>
      <c r="AS229" s="927">
        <f t="shared" si="23"/>
        <v>0</v>
      </c>
      <c r="AT229" s="928">
        <f t="shared" si="23"/>
        <v>0</v>
      </c>
      <c r="AU229" s="953"/>
      <c r="AV229" s="946"/>
      <c r="AW229" s="946"/>
      <c r="AX229" s="946"/>
      <c r="AY229" s="946"/>
      <c r="AZ229" s="955"/>
      <c r="BA229" s="958"/>
      <c r="BB229" s="959"/>
      <c r="BC229" s="959"/>
      <c r="BD229" s="959"/>
      <c r="BE229" s="959"/>
      <c r="BF229" s="960"/>
    </row>
    <row r="230" spans="2:58" ht="14.65" customHeight="1">
      <c r="B230" s="911">
        <v>228</v>
      </c>
      <c r="C230" s="912" t="s">
        <v>65</v>
      </c>
      <c r="D230" s="913"/>
      <c r="E230" s="931" t="s">
        <v>150</v>
      </c>
      <c r="F230" s="912" t="str">
        <f t="shared" si="24"/>
        <v>6340</v>
      </c>
      <c r="G230" s="946" t="s">
        <v>403</v>
      </c>
      <c r="H230" s="946"/>
      <c r="I230" s="946"/>
      <c r="J230" s="946"/>
      <c r="K230" s="906" t="s">
        <v>471</v>
      </c>
      <c r="L230" s="931">
        <v>1141</v>
      </c>
      <c r="M230" s="931"/>
      <c r="N230" s="931" t="s">
        <v>195</v>
      </c>
      <c r="O230" s="931">
        <v>90</v>
      </c>
      <c r="P230" s="947" t="s">
        <v>174</v>
      </c>
      <c r="Q230" s="931" t="s">
        <v>175</v>
      </c>
      <c r="R230" s="948" t="s">
        <v>155</v>
      </c>
      <c r="S230" s="931" t="s">
        <v>71</v>
      </c>
      <c r="T230" s="906" t="s">
        <v>468</v>
      </c>
      <c r="U230" s="906" t="s">
        <v>461</v>
      </c>
      <c r="V230" s="946"/>
      <c r="W230" s="946">
        <v>110</v>
      </c>
      <c r="X230" s="946"/>
      <c r="Y230" s="946"/>
      <c r="Z230" s="946"/>
      <c r="AA230" s="946"/>
      <c r="AB230" s="946"/>
      <c r="AC230" s="931"/>
      <c r="AD230" s="931"/>
      <c r="AE230" s="155">
        <f t="shared" si="21"/>
        <v>0</v>
      </c>
      <c r="AF230" s="953"/>
      <c r="AG230" s="946"/>
      <c r="AH230" s="946"/>
      <c r="AI230" s="946"/>
      <c r="AJ230" s="954"/>
      <c r="AK230" s="953"/>
      <c r="AL230" s="955"/>
      <c r="AM230" s="953"/>
      <c r="AN230" s="922">
        <f t="shared" si="25"/>
        <v>0</v>
      </c>
      <c r="AO230" s="956"/>
      <c r="AP230" s="924" t="str">
        <f t="shared" si="22"/>
        <v>0</v>
      </c>
      <c r="AQ230" s="925" t="str">
        <f t="shared" si="26"/>
        <v>0</v>
      </c>
      <c r="AR230" s="957"/>
      <c r="AS230" s="927">
        <f t="shared" si="23"/>
        <v>0</v>
      </c>
      <c r="AT230" s="928">
        <f t="shared" si="23"/>
        <v>0</v>
      </c>
      <c r="AU230" s="953"/>
      <c r="AV230" s="946"/>
      <c r="AW230" s="946"/>
      <c r="AX230" s="946"/>
      <c r="AY230" s="946"/>
      <c r="AZ230" s="955"/>
      <c r="BA230" s="958"/>
      <c r="BB230" s="959"/>
      <c r="BC230" s="959"/>
      <c r="BD230" s="959"/>
      <c r="BE230" s="959"/>
      <c r="BF230" s="960"/>
    </row>
    <row r="231" spans="2:58" ht="14.65" customHeight="1">
      <c r="B231" s="911">
        <v>229</v>
      </c>
      <c r="C231" s="931" t="s">
        <v>65</v>
      </c>
      <c r="D231" s="913"/>
      <c r="E231" s="931" t="s">
        <v>150</v>
      </c>
      <c r="F231" s="912" t="str">
        <f t="shared" si="24"/>
        <v>6340</v>
      </c>
      <c r="G231" s="946" t="s">
        <v>403</v>
      </c>
      <c r="H231" s="946"/>
      <c r="I231" s="946" t="s">
        <v>472</v>
      </c>
      <c r="J231" s="946">
        <v>0</v>
      </c>
      <c r="K231" s="906" t="s">
        <v>473</v>
      </c>
      <c r="L231" s="931">
        <v>1142</v>
      </c>
      <c r="M231" s="931">
        <v>1</v>
      </c>
      <c r="N231" s="931" t="s">
        <v>195</v>
      </c>
      <c r="O231" s="931">
        <v>90</v>
      </c>
      <c r="P231" s="947" t="s">
        <v>174</v>
      </c>
      <c r="Q231" s="931" t="s">
        <v>175</v>
      </c>
      <c r="R231" s="948" t="s">
        <v>155</v>
      </c>
      <c r="S231" s="931" t="s">
        <v>71</v>
      </c>
      <c r="T231" s="906" t="s">
        <v>454</v>
      </c>
      <c r="U231" s="906" t="s">
        <v>461</v>
      </c>
      <c r="V231" s="946"/>
      <c r="W231" s="946">
        <v>110</v>
      </c>
      <c r="X231" s="946"/>
      <c r="Y231" s="946"/>
      <c r="Z231" s="946"/>
      <c r="AA231" s="946"/>
      <c r="AB231" s="946"/>
      <c r="AC231" s="931"/>
      <c r="AD231" s="931">
        <v>4567</v>
      </c>
      <c r="AE231" s="155">
        <f t="shared" si="21"/>
        <v>4.5670000000000002</v>
      </c>
      <c r="AF231" s="953"/>
      <c r="AG231" s="946"/>
      <c r="AH231" s="946"/>
      <c r="AI231" s="946"/>
      <c r="AJ231" s="954"/>
      <c r="AK231" s="953"/>
      <c r="AL231" s="955"/>
      <c r="AM231" s="953"/>
      <c r="AN231" s="922">
        <f t="shared" si="25"/>
        <v>0</v>
      </c>
      <c r="AO231" s="956"/>
      <c r="AP231" s="924" t="str">
        <f t="shared" si="22"/>
        <v>0</v>
      </c>
      <c r="AQ231" s="925" t="str">
        <f t="shared" si="26"/>
        <v>0</v>
      </c>
      <c r="AR231" s="957"/>
      <c r="AS231" s="927">
        <f t="shared" si="23"/>
        <v>0</v>
      </c>
      <c r="AT231" s="928">
        <f t="shared" si="23"/>
        <v>0</v>
      </c>
      <c r="AU231" s="953"/>
      <c r="AV231" s="946"/>
      <c r="AW231" s="946"/>
      <c r="AX231" s="946"/>
      <c r="AY231" s="946"/>
      <c r="AZ231" s="955"/>
      <c r="BA231" s="958"/>
      <c r="BB231" s="959"/>
      <c r="BC231" s="959"/>
      <c r="BD231" s="959"/>
      <c r="BE231" s="959"/>
      <c r="BF231" s="960"/>
    </row>
    <row r="232" spans="2:58" ht="14.65" customHeight="1">
      <c r="B232" s="911">
        <v>230</v>
      </c>
      <c r="C232" s="931" t="s">
        <v>65</v>
      </c>
      <c r="D232" s="913"/>
      <c r="E232" s="931" t="s">
        <v>150</v>
      </c>
      <c r="F232" s="912" t="str">
        <f t="shared" si="24"/>
        <v>6340</v>
      </c>
      <c r="G232" s="946" t="s">
        <v>183</v>
      </c>
      <c r="H232" s="946"/>
      <c r="I232" s="946" t="s">
        <v>474</v>
      </c>
      <c r="J232" s="946">
        <v>1</v>
      </c>
      <c r="K232" s="906" t="s">
        <v>475</v>
      </c>
      <c r="L232" s="931">
        <v>1143</v>
      </c>
      <c r="M232" s="931">
        <v>1</v>
      </c>
      <c r="N232" s="931" t="s">
        <v>206</v>
      </c>
      <c r="O232" s="931">
        <v>180</v>
      </c>
      <c r="P232" s="947" t="s">
        <v>174</v>
      </c>
      <c r="Q232" s="931" t="s">
        <v>180</v>
      </c>
      <c r="R232" s="948" t="s">
        <v>155</v>
      </c>
      <c r="S232" s="931" t="s">
        <v>168</v>
      </c>
      <c r="T232" s="906" t="s">
        <v>476</v>
      </c>
      <c r="U232" s="906" t="s">
        <v>477</v>
      </c>
      <c r="V232" s="946"/>
      <c r="W232" s="946">
        <v>200</v>
      </c>
      <c r="X232" s="946"/>
      <c r="Y232" s="946"/>
      <c r="Z232" s="946"/>
      <c r="AA232" s="946"/>
      <c r="AB232" s="946"/>
      <c r="AC232" s="931" t="s">
        <v>171</v>
      </c>
      <c r="AD232" s="931">
        <v>1297</v>
      </c>
      <c r="AE232" s="155">
        <f t="shared" si="21"/>
        <v>1.2969999999999999</v>
      </c>
      <c r="AF232" s="953"/>
      <c r="AG232" s="946"/>
      <c r="AH232" s="946"/>
      <c r="AI232" s="946"/>
      <c r="AJ232" s="954"/>
      <c r="AK232" s="953"/>
      <c r="AL232" s="955"/>
      <c r="AM232" s="953"/>
      <c r="AN232" s="922">
        <f t="shared" si="25"/>
        <v>0</v>
      </c>
      <c r="AO232" s="956"/>
      <c r="AP232" s="924" t="str">
        <f t="shared" si="22"/>
        <v>0</v>
      </c>
      <c r="AQ232" s="925" t="str">
        <f t="shared" si="26"/>
        <v>0</v>
      </c>
      <c r="AR232" s="957"/>
      <c r="AS232" s="927">
        <f t="shared" si="23"/>
        <v>0</v>
      </c>
      <c r="AT232" s="928">
        <f t="shared" si="23"/>
        <v>0</v>
      </c>
      <c r="AU232" s="953"/>
      <c r="AV232" s="946"/>
      <c r="AW232" s="946"/>
      <c r="AX232" s="946"/>
      <c r="AY232" s="946"/>
      <c r="AZ232" s="955"/>
      <c r="BA232" s="958"/>
      <c r="BB232" s="959"/>
      <c r="BC232" s="959"/>
      <c r="BD232" s="959"/>
      <c r="BE232" s="959"/>
      <c r="BF232" s="960"/>
    </row>
    <row r="233" spans="2:58" ht="14.65" customHeight="1">
      <c r="B233" s="911">
        <v>231</v>
      </c>
      <c r="C233" s="912" t="s">
        <v>65</v>
      </c>
      <c r="D233" s="913"/>
      <c r="E233" s="931" t="s">
        <v>150</v>
      </c>
      <c r="F233" s="912" t="str">
        <f t="shared" si="24"/>
        <v>6340</v>
      </c>
      <c r="G233" s="946" t="s">
        <v>183</v>
      </c>
      <c r="H233" s="946"/>
      <c r="I233" s="946"/>
      <c r="J233" s="946"/>
      <c r="K233" s="906" t="s">
        <v>478</v>
      </c>
      <c r="L233" s="931">
        <v>1144</v>
      </c>
      <c r="M233" s="931"/>
      <c r="N233" s="931" t="s">
        <v>195</v>
      </c>
      <c r="O233" s="931">
        <v>90</v>
      </c>
      <c r="P233" s="947" t="s">
        <v>174</v>
      </c>
      <c r="Q233" s="931" t="s">
        <v>175</v>
      </c>
      <c r="R233" s="948" t="s">
        <v>155</v>
      </c>
      <c r="S233" s="931" t="s">
        <v>168</v>
      </c>
      <c r="T233" s="906" t="s">
        <v>479</v>
      </c>
      <c r="U233" s="906" t="s">
        <v>480</v>
      </c>
      <c r="V233" s="946"/>
      <c r="W233" s="946">
        <v>46</v>
      </c>
      <c r="X233" s="946"/>
      <c r="Y233" s="946"/>
      <c r="Z233" s="946"/>
      <c r="AA233" s="946"/>
      <c r="AB233" s="946"/>
      <c r="AC233" s="931"/>
      <c r="AD233" s="931"/>
      <c r="AE233" s="155">
        <f t="shared" si="21"/>
        <v>0</v>
      </c>
      <c r="AF233" s="953"/>
      <c r="AG233" s="946"/>
      <c r="AH233" s="946"/>
      <c r="AI233" s="946"/>
      <c r="AJ233" s="954"/>
      <c r="AK233" s="953"/>
      <c r="AL233" s="955"/>
      <c r="AM233" s="953"/>
      <c r="AN233" s="922">
        <f t="shared" si="25"/>
        <v>0</v>
      </c>
      <c r="AO233" s="956"/>
      <c r="AP233" s="924" t="str">
        <f t="shared" si="22"/>
        <v>0</v>
      </c>
      <c r="AQ233" s="925" t="str">
        <f t="shared" si="26"/>
        <v>0</v>
      </c>
      <c r="AR233" s="957"/>
      <c r="AS233" s="927">
        <f t="shared" si="23"/>
        <v>0</v>
      </c>
      <c r="AT233" s="928">
        <f t="shared" si="23"/>
        <v>0</v>
      </c>
      <c r="AU233" s="953"/>
      <c r="AV233" s="946"/>
      <c r="AW233" s="946"/>
      <c r="AX233" s="946"/>
      <c r="AY233" s="946"/>
      <c r="AZ233" s="955"/>
      <c r="BA233" s="958"/>
      <c r="BB233" s="959"/>
      <c r="BC233" s="959"/>
      <c r="BD233" s="959"/>
      <c r="BE233" s="959"/>
      <c r="BF233" s="960"/>
    </row>
    <row r="234" spans="2:58" ht="14.65" customHeight="1">
      <c r="B234" s="911">
        <v>232</v>
      </c>
      <c r="C234" s="931" t="s">
        <v>65</v>
      </c>
      <c r="D234" s="913"/>
      <c r="E234" s="931" t="s">
        <v>150</v>
      </c>
      <c r="F234" s="912" t="str">
        <f t="shared" si="24"/>
        <v>6340</v>
      </c>
      <c r="G234" s="946" t="s">
        <v>403</v>
      </c>
      <c r="H234" s="946"/>
      <c r="I234" s="946"/>
      <c r="J234" s="946"/>
      <c r="K234" s="906" t="s">
        <v>481</v>
      </c>
      <c r="L234" s="931">
        <v>1145</v>
      </c>
      <c r="M234" s="931"/>
      <c r="N234" s="931" t="s">
        <v>206</v>
      </c>
      <c r="O234" s="931">
        <v>180</v>
      </c>
      <c r="P234" s="947" t="s">
        <v>179</v>
      </c>
      <c r="Q234" s="931" t="s">
        <v>180</v>
      </c>
      <c r="R234" s="948" t="s">
        <v>155</v>
      </c>
      <c r="S234" s="931" t="s">
        <v>71</v>
      </c>
      <c r="T234" s="906" t="s">
        <v>402</v>
      </c>
      <c r="U234" s="906" t="s">
        <v>482</v>
      </c>
      <c r="V234" s="946"/>
      <c r="W234" s="946">
        <v>116</v>
      </c>
      <c r="X234" s="946"/>
      <c r="Y234" s="946"/>
      <c r="Z234" s="946"/>
      <c r="AA234" s="946"/>
      <c r="AB234" s="946"/>
      <c r="AC234" s="931"/>
      <c r="AD234" s="931"/>
      <c r="AE234" s="155">
        <f t="shared" si="21"/>
        <v>0</v>
      </c>
      <c r="AF234" s="953"/>
      <c r="AG234" s="946"/>
      <c r="AH234" s="946"/>
      <c r="AI234" s="946"/>
      <c r="AJ234" s="954"/>
      <c r="AK234" s="953"/>
      <c r="AL234" s="955"/>
      <c r="AM234" s="953"/>
      <c r="AN234" s="922">
        <f t="shared" si="25"/>
        <v>0</v>
      </c>
      <c r="AO234" s="956"/>
      <c r="AP234" s="924" t="str">
        <f t="shared" si="22"/>
        <v>0</v>
      </c>
      <c r="AQ234" s="925" t="str">
        <f t="shared" si="26"/>
        <v>0</v>
      </c>
      <c r="AR234" s="957"/>
      <c r="AS234" s="927">
        <f t="shared" si="23"/>
        <v>0</v>
      </c>
      <c r="AT234" s="928">
        <f t="shared" si="23"/>
        <v>0</v>
      </c>
      <c r="AU234" s="953"/>
      <c r="AV234" s="946"/>
      <c r="AW234" s="946"/>
      <c r="AX234" s="946"/>
      <c r="AY234" s="946"/>
      <c r="AZ234" s="955"/>
      <c r="BA234" s="958"/>
      <c r="BB234" s="959"/>
      <c r="BC234" s="959"/>
      <c r="BD234" s="959"/>
      <c r="BE234" s="959"/>
      <c r="BF234" s="960"/>
    </row>
    <row r="235" spans="2:58" ht="14.65" customHeight="1">
      <c r="B235" s="911">
        <v>233</v>
      </c>
      <c r="C235" s="931" t="s">
        <v>65</v>
      </c>
      <c r="D235" s="913"/>
      <c r="E235" s="931" t="s">
        <v>150</v>
      </c>
      <c r="F235" s="912" t="str">
        <f t="shared" si="24"/>
        <v>6340</v>
      </c>
      <c r="G235" s="946" t="s">
        <v>403</v>
      </c>
      <c r="H235" s="946"/>
      <c r="I235" s="946"/>
      <c r="J235" s="946"/>
      <c r="K235" s="906" t="s">
        <v>483</v>
      </c>
      <c r="L235" s="931">
        <v>1146</v>
      </c>
      <c r="M235" s="931"/>
      <c r="N235" s="931" t="s">
        <v>195</v>
      </c>
      <c r="O235" s="931">
        <v>90</v>
      </c>
      <c r="P235" s="947" t="s">
        <v>174</v>
      </c>
      <c r="Q235" s="931" t="s">
        <v>175</v>
      </c>
      <c r="R235" s="948" t="s">
        <v>155</v>
      </c>
      <c r="S235" s="931" t="s">
        <v>71</v>
      </c>
      <c r="T235" s="906" t="s">
        <v>484</v>
      </c>
      <c r="U235" s="906" t="s">
        <v>485</v>
      </c>
      <c r="V235" s="946"/>
      <c r="W235" s="946">
        <v>35</v>
      </c>
      <c r="X235" s="946"/>
      <c r="Y235" s="946"/>
      <c r="Z235" s="946"/>
      <c r="AA235" s="946"/>
      <c r="AB235" s="946"/>
      <c r="AC235" s="931"/>
      <c r="AD235" s="931"/>
      <c r="AE235" s="155">
        <f t="shared" si="21"/>
        <v>0</v>
      </c>
      <c r="AF235" s="953"/>
      <c r="AG235" s="946"/>
      <c r="AH235" s="946"/>
      <c r="AI235" s="946"/>
      <c r="AJ235" s="954"/>
      <c r="AK235" s="953"/>
      <c r="AL235" s="955"/>
      <c r="AM235" s="953"/>
      <c r="AN235" s="922">
        <f t="shared" si="25"/>
        <v>0</v>
      </c>
      <c r="AO235" s="956"/>
      <c r="AP235" s="924" t="str">
        <f t="shared" si="22"/>
        <v>0</v>
      </c>
      <c r="AQ235" s="925" t="str">
        <f t="shared" si="26"/>
        <v>0</v>
      </c>
      <c r="AR235" s="957"/>
      <c r="AS235" s="927">
        <f t="shared" si="23"/>
        <v>0</v>
      </c>
      <c r="AT235" s="928">
        <f t="shared" si="23"/>
        <v>0</v>
      </c>
      <c r="AU235" s="953"/>
      <c r="AV235" s="946"/>
      <c r="AW235" s="946"/>
      <c r="AX235" s="946"/>
      <c r="AY235" s="946"/>
      <c r="AZ235" s="955"/>
      <c r="BA235" s="958"/>
      <c r="BB235" s="959"/>
      <c r="BC235" s="959"/>
      <c r="BD235" s="959"/>
      <c r="BE235" s="959"/>
      <c r="BF235" s="960"/>
    </row>
    <row r="236" spans="2:58" ht="14.65" customHeight="1">
      <c r="B236" s="911">
        <v>234</v>
      </c>
      <c r="C236" s="912" t="s">
        <v>65</v>
      </c>
      <c r="D236" s="913"/>
      <c r="E236" s="931" t="s">
        <v>150</v>
      </c>
      <c r="F236" s="912" t="str">
        <f t="shared" si="24"/>
        <v>6340</v>
      </c>
      <c r="G236" s="946" t="s">
        <v>151</v>
      </c>
      <c r="H236" s="946"/>
      <c r="I236" s="946" t="s">
        <v>486</v>
      </c>
      <c r="J236" s="946">
        <v>1</v>
      </c>
      <c r="K236" s="906" t="s">
        <v>487</v>
      </c>
      <c r="L236" s="931">
        <v>1147</v>
      </c>
      <c r="M236" s="931">
        <v>1</v>
      </c>
      <c r="N236" s="931" t="s">
        <v>153</v>
      </c>
      <c r="O236" s="931">
        <v>200</v>
      </c>
      <c r="P236" s="947" t="s">
        <v>174</v>
      </c>
      <c r="Q236" s="931" t="s">
        <v>175</v>
      </c>
      <c r="R236" s="948" t="s">
        <v>155</v>
      </c>
      <c r="S236" s="931" t="s">
        <v>71</v>
      </c>
      <c r="T236" s="906" t="s">
        <v>488</v>
      </c>
      <c r="U236" s="906" t="s">
        <v>489</v>
      </c>
      <c r="V236" s="946"/>
      <c r="W236" s="946">
        <v>15</v>
      </c>
      <c r="X236" s="946"/>
      <c r="Y236" s="946"/>
      <c r="Z236" s="946"/>
      <c r="AA236" s="946"/>
      <c r="AB236" s="946"/>
      <c r="AC236" s="931" t="s">
        <v>171</v>
      </c>
      <c r="AD236" s="931">
        <v>13288</v>
      </c>
      <c r="AE236" s="155">
        <f t="shared" si="21"/>
        <v>13.288</v>
      </c>
      <c r="AF236" s="953"/>
      <c r="AG236" s="946"/>
      <c r="AH236" s="946"/>
      <c r="AI236" s="946"/>
      <c r="AJ236" s="954"/>
      <c r="AK236" s="953"/>
      <c r="AL236" s="955"/>
      <c r="AM236" s="953"/>
      <c r="AN236" s="922">
        <f t="shared" si="25"/>
        <v>0</v>
      </c>
      <c r="AO236" s="956"/>
      <c r="AP236" s="924" t="str">
        <f t="shared" si="22"/>
        <v>0</v>
      </c>
      <c r="AQ236" s="925" t="str">
        <f t="shared" si="26"/>
        <v>0</v>
      </c>
      <c r="AR236" s="957"/>
      <c r="AS236" s="927">
        <f t="shared" si="23"/>
        <v>0</v>
      </c>
      <c r="AT236" s="928">
        <f t="shared" si="23"/>
        <v>0</v>
      </c>
      <c r="AU236" s="953"/>
      <c r="AV236" s="946"/>
      <c r="AW236" s="946"/>
      <c r="AX236" s="946"/>
      <c r="AY236" s="946"/>
      <c r="AZ236" s="955"/>
      <c r="BA236" s="958"/>
      <c r="BB236" s="959"/>
      <c r="BC236" s="959"/>
      <c r="BD236" s="959"/>
      <c r="BE236" s="959"/>
      <c r="BF236" s="960"/>
    </row>
    <row r="237" spans="2:58" ht="14.65" customHeight="1">
      <c r="B237" s="911">
        <v>235</v>
      </c>
      <c r="C237" s="931" t="s">
        <v>65</v>
      </c>
      <c r="D237" s="913"/>
      <c r="E237" s="931" t="s">
        <v>150</v>
      </c>
      <c r="F237" s="912" t="str">
        <f t="shared" si="24"/>
        <v>6340</v>
      </c>
      <c r="G237" s="946" t="s">
        <v>151</v>
      </c>
      <c r="H237" s="946"/>
      <c r="I237" s="946" t="s">
        <v>490</v>
      </c>
      <c r="J237" s="946">
        <v>0</v>
      </c>
      <c r="K237" s="906" t="s">
        <v>491</v>
      </c>
      <c r="L237" s="931">
        <v>1148</v>
      </c>
      <c r="M237" s="931">
        <v>1</v>
      </c>
      <c r="N237" s="931" t="s">
        <v>206</v>
      </c>
      <c r="O237" s="931">
        <v>180</v>
      </c>
      <c r="P237" s="947" t="s">
        <v>492</v>
      </c>
      <c r="Q237" s="931" t="s">
        <v>180</v>
      </c>
      <c r="R237" s="948" t="s">
        <v>155</v>
      </c>
      <c r="S237" s="931" t="s">
        <v>71</v>
      </c>
      <c r="T237" s="906" t="s">
        <v>493</v>
      </c>
      <c r="U237" s="906" t="s">
        <v>494</v>
      </c>
      <c r="V237" s="946"/>
      <c r="W237" s="946">
        <v>27</v>
      </c>
      <c r="X237" s="946"/>
      <c r="Y237" s="946"/>
      <c r="Z237" s="946"/>
      <c r="AA237" s="946"/>
      <c r="AB237" s="946"/>
      <c r="AC237" s="931"/>
      <c r="AD237" s="931">
        <v>2035</v>
      </c>
      <c r="AE237" s="155">
        <f t="shared" si="21"/>
        <v>2.0350000000000001</v>
      </c>
      <c r="AF237" s="953"/>
      <c r="AG237" s="946"/>
      <c r="AH237" s="946"/>
      <c r="AI237" s="946"/>
      <c r="AJ237" s="954"/>
      <c r="AK237" s="953"/>
      <c r="AL237" s="955"/>
      <c r="AM237" s="953"/>
      <c r="AN237" s="922">
        <f t="shared" si="25"/>
        <v>0</v>
      </c>
      <c r="AO237" s="956"/>
      <c r="AP237" s="924" t="str">
        <f t="shared" si="22"/>
        <v>0</v>
      </c>
      <c r="AQ237" s="925" t="str">
        <f t="shared" si="26"/>
        <v>0</v>
      </c>
      <c r="AR237" s="957"/>
      <c r="AS237" s="927">
        <f t="shared" si="23"/>
        <v>0</v>
      </c>
      <c r="AT237" s="928">
        <f t="shared" si="23"/>
        <v>0</v>
      </c>
      <c r="AU237" s="953"/>
      <c r="AV237" s="946"/>
      <c r="AW237" s="946"/>
      <c r="AX237" s="946"/>
      <c r="AY237" s="946"/>
      <c r="AZ237" s="955"/>
      <c r="BA237" s="958"/>
      <c r="BB237" s="959"/>
      <c r="BC237" s="959"/>
      <c r="BD237" s="959"/>
      <c r="BE237" s="959"/>
      <c r="BF237" s="960"/>
    </row>
    <row r="238" spans="2:58" ht="14.65" customHeight="1">
      <c r="B238" s="911">
        <v>236</v>
      </c>
      <c r="C238" s="931" t="s">
        <v>65</v>
      </c>
      <c r="D238" s="913"/>
      <c r="E238" s="931" t="s">
        <v>150</v>
      </c>
      <c r="F238" s="912" t="str">
        <f t="shared" si="24"/>
        <v>6340</v>
      </c>
      <c r="G238" s="946" t="s">
        <v>183</v>
      </c>
      <c r="H238" s="946"/>
      <c r="I238" s="946"/>
      <c r="J238" s="946"/>
      <c r="K238" s="906" t="s">
        <v>495</v>
      </c>
      <c r="L238" s="931">
        <v>1149</v>
      </c>
      <c r="M238" s="931"/>
      <c r="N238" s="931" t="s">
        <v>307</v>
      </c>
      <c r="O238" s="931">
        <v>63</v>
      </c>
      <c r="P238" s="947" t="s">
        <v>174</v>
      </c>
      <c r="Q238" s="931" t="s">
        <v>308</v>
      </c>
      <c r="R238" s="948" t="s">
        <v>155</v>
      </c>
      <c r="S238" s="931" t="s">
        <v>71</v>
      </c>
      <c r="T238" s="906" t="s">
        <v>480</v>
      </c>
      <c r="U238" s="906" t="s">
        <v>496</v>
      </c>
      <c r="V238" s="946"/>
      <c r="W238" s="946">
        <v>46</v>
      </c>
      <c r="X238" s="946"/>
      <c r="Y238" s="946"/>
      <c r="Z238" s="946"/>
      <c r="AA238" s="946"/>
      <c r="AB238" s="946"/>
      <c r="AC238" s="931"/>
      <c r="AD238" s="931"/>
      <c r="AE238" s="155">
        <f t="shared" si="21"/>
        <v>0</v>
      </c>
      <c r="AF238" s="953"/>
      <c r="AG238" s="946"/>
      <c r="AH238" s="946"/>
      <c r="AI238" s="946"/>
      <c r="AJ238" s="954"/>
      <c r="AK238" s="953"/>
      <c r="AL238" s="955"/>
      <c r="AM238" s="953"/>
      <c r="AN238" s="922">
        <f t="shared" si="25"/>
        <v>0</v>
      </c>
      <c r="AO238" s="956"/>
      <c r="AP238" s="924" t="str">
        <f t="shared" si="22"/>
        <v>0</v>
      </c>
      <c r="AQ238" s="925" t="str">
        <f t="shared" si="26"/>
        <v>0</v>
      </c>
      <c r="AR238" s="957"/>
      <c r="AS238" s="927">
        <f t="shared" si="23"/>
        <v>0</v>
      </c>
      <c r="AT238" s="928">
        <f t="shared" si="23"/>
        <v>0</v>
      </c>
      <c r="AU238" s="953"/>
      <c r="AV238" s="946"/>
      <c r="AW238" s="946"/>
      <c r="AX238" s="946"/>
      <c r="AY238" s="946"/>
      <c r="AZ238" s="955"/>
      <c r="BA238" s="958"/>
      <c r="BB238" s="959"/>
      <c r="BC238" s="959"/>
      <c r="BD238" s="959"/>
      <c r="BE238" s="959"/>
      <c r="BF238" s="960"/>
    </row>
    <row r="239" spans="2:58" ht="14.65" customHeight="1">
      <c r="B239" s="911">
        <v>237</v>
      </c>
      <c r="C239" s="912" t="s">
        <v>65</v>
      </c>
      <c r="D239" s="913"/>
      <c r="E239" s="931" t="s">
        <v>150</v>
      </c>
      <c r="F239" s="912" t="str">
        <f t="shared" si="24"/>
        <v>6340</v>
      </c>
      <c r="G239" s="946" t="s">
        <v>183</v>
      </c>
      <c r="H239" s="946"/>
      <c r="I239" s="946" t="s">
        <v>497</v>
      </c>
      <c r="J239" s="946">
        <v>1</v>
      </c>
      <c r="K239" s="906" t="s">
        <v>498</v>
      </c>
      <c r="L239" s="931">
        <v>1150</v>
      </c>
      <c r="M239" s="931">
        <v>1</v>
      </c>
      <c r="N239" s="931" t="s">
        <v>206</v>
      </c>
      <c r="O239" s="931">
        <v>180</v>
      </c>
      <c r="P239" s="947" t="s">
        <v>174</v>
      </c>
      <c r="Q239" s="931" t="s">
        <v>180</v>
      </c>
      <c r="R239" s="948" t="s">
        <v>155</v>
      </c>
      <c r="S239" s="931" t="s">
        <v>168</v>
      </c>
      <c r="T239" s="906" t="s">
        <v>479</v>
      </c>
      <c r="U239" s="906" t="s">
        <v>499</v>
      </c>
      <c r="V239" s="946"/>
      <c r="W239" s="946">
        <v>200</v>
      </c>
      <c r="X239" s="946"/>
      <c r="Y239" s="946"/>
      <c r="Z239" s="946"/>
      <c r="AA239" s="946"/>
      <c r="AB239" s="946"/>
      <c r="AC239" s="931" t="s">
        <v>171</v>
      </c>
      <c r="AD239" s="931">
        <v>1344</v>
      </c>
      <c r="AE239" s="155">
        <f t="shared" si="21"/>
        <v>1.3440000000000001</v>
      </c>
      <c r="AF239" s="953"/>
      <c r="AG239" s="946"/>
      <c r="AH239" s="946"/>
      <c r="AI239" s="946"/>
      <c r="AJ239" s="954"/>
      <c r="AK239" s="953"/>
      <c r="AL239" s="955"/>
      <c r="AM239" s="953"/>
      <c r="AN239" s="922">
        <f t="shared" si="25"/>
        <v>0</v>
      </c>
      <c r="AO239" s="956"/>
      <c r="AP239" s="924" t="str">
        <f t="shared" si="22"/>
        <v>0</v>
      </c>
      <c r="AQ239" s="925" t="str">
        <f t="shared" si="26"/>
        <v>0</v>
      </c>
      <c r="AR239" s="957"/>
      <c r="AS239" s="927">
        <f t="shared" si="23"/>
        <v>0</v>
      </c>
      <c r="AT239" s="928">
        <f t="shared" si="23"/>
        <v>0</v>
      </c>
      <c r="AU239" s="953"/>
      <c r="AV239" s="946"/>
      <c r="AW239" s="946"/>
      <c r="AX239" s="946"/>
      <c r="AY239" s="946"/>
      <c r="AZ239" s="955"/>
      <c r="BA239" s="958"/>
      <c r="BB239" s="959"/>
      <c r="BC239" s="959"/>
      <c r="BD239" s="959"/>
      <c r="BE239" s="959"/>
      <c r="BF239" s="960"/>
    </row>
    <row r="240" spans="2:58" ht="14.65" customHeight="1">
      <c r="B240" s="911">
        <v>238</v>
      </c>
      <c r="C240" s="931" t="s">
        <v>65</v>
      </c>
      <c r="D240" s="913"/>
      <c r="E240" s="931" t="s">
        <v>150</v>
      </c>
      <c r="F240" s="912" t="str">
        <f t="shared" si="24"/>
        <v>6340</v>
      </c>
      <c r="G240" s="946" t="s">
        <v>189</v>
      </c>
      <c r="H240" s="946"/>
      <c r="I240" s="946"/>
      <c r="J240" s="946"/>
      <c r="K240" s="906" t="s">
        <v>500</v>
      </c>
      <c r="L240" s="931">
        <v>1151</v>
      </c>
      <c r="M240" s="931"/>
      <c r="N240" s="931" t="s">
        <v>103</v>
      </c>
      <c r="O240" s="931">
        <v>110</v>
      </c>
      <c r="P240" s="947" t="s">
        <v>179</v>
      </c>
      <c r="Q240" s="931" t="s">
        <v>180</v>
      </c>
      <c r="R240" s="948" t="s">
        <v>155</v>
      </c>
      <c r="S240" s="931" t="s">
        <v>71</v>
      </c>
      <c r="T240" s="906" t="s">
        <v>501</v>
      </c>
      <c r="U240" s="906" t="s">
        <v>502</v>
      </c>
      <c r="V240" s="946"/>
      <c r="W240" s="946">
        <v>206</v>
      </c>
      <c r="X240" s="946"/>
      <c r="Y240" s="946"/>
      <c r="Z240" s="946"/>
      <c r="AA240" s="946"/>
      <c r="AB240" s="946"/>
      <c r="AC240" s="931"/>
      <c r="AD240" s="931"/>
      <c r="AE240" s="155">
        <f t="shared" si="21"/>
        <v>0</v>
      </c>
      <c r="AF240" s="953"/>
      <c r="AG240" s="946"/>
      <c r="AH240" s="946"/>
      <c r="AI240" s="946"/>
      <c r="AJ240" s="954"/>
      <c r="AK240" s="953"/>
      <c r="AL240" s="955"/>
      <c r="AM240" s="953"/>
      <c r="AN240" s="922">
        <f t="shared" si="25"/>
        <v>0</v>
      </c>
      <c r="AO240" s="956"/>
      <c r="AP240" s="924" t="str">
        <f t="shared" si="22"/>
        <v>0</v>
      </c>
      <c r="AQ240" s="925" t="str">
        <f t="shared" si="26"/>
        <v>0</v>
      </c>
      <c r="AR240" s="957"/>
      <c r="AS240" s="927">
        <f t="shared" si="23"/>
        <v>0</v>
      </c>
      <c r="AT240" s="928">
        <f t="shared" si="23"/>
        <v>0</v>
      </c>
      <c r="AU240" s="953"/>
      <c r="AV240" s="946"/>
      <c r="AW240" s="946"/>
      <c r="AX240" s="946"/>
      <c r="AY240" s="946"/>
      <c r="AZ240" s="955"/>
      <c r="BA240" s="958"/>
      <c r="BB240" s="959"/>
      <c r="BC240" s="959"/>
      <c r="BD240" s="959"/>
      <c r="BE240" s="959"/>
      <c r="BF240" s="960"/>
    </row>
    <row r="241" spans="2:58" ht="14.65" customHeight="1">
      <c r="B241" s="911">
        <v>239</v>
      </c>
      <c r="C241" s="931" t="s">
        <v>65</v>
      </c>
      <c r="D241" s="913"/>
      <c r="E241" s="931" t="s">
        <v>150</v>
      </c>
      <c r="F241" s="912" t="str">
        <f t="shared" si="24"/>
        <v>6340</v>
      </c>
      <c r="G241" s="946" t="s">
        <v>189</v>
      </c>
      <c r="H241" s="946"/>
      <c r="I241" s="946" t="s">
        <v>503</v>
      </c>
      <c r="J241" s="946">
        <v>0</v>
      </c>
      <c r="K241" s="906" t="s">
        <v>504</v>
      </c>
      <c r="L241" s="931">
        <v>1152</v>
      </c>
      <c r="M241" s="946">
        <v>1</v>
      </c>
      <c r="N241" s="931" t="s">
        <v>195</v>
      </c>
      <c r="O241" s="931">
        <v>90</v>
      </c>
      <c r="P241" s="947" t="s">
        <v>174</v>
      </c>
      <c r="Q241" s="931" t="s">
        <v>175</v>
      </c>
      <c r="R241" s="948" t="s">
        <v>155</v>
      </c>
      <c r="S241" s="931" t="s">
        <v>71</v>
      </c>
      <c r="T241" s="906" t="s">
        <v>505</v>
      </c>
      <c r="U241" s="906" t="s">
        <v>506</v>
      </c>
      <c r="V241" s="946"/>
      <c r="W241" s="946">
        <v>40</v>
      </c>
      <c r="X241" s="946"/>
      <c r="Y241" s="946"/>
      <c r="Z241" s="946"/>
      <c r="AA241" s="946"/>
      <c r="AB241" s="946"/>
      <c r="AC241" s="931" t="s">
        <v>171</v>
      </c>
      <c r="AD241" s="931">
        <v>6527</v>
      </c>
      <c r="AE241" s="155">
        <f t="shared" si="21"/>
        <v>6.5270000000000001</v>
      </c>
      <c r="AF241" s="953"/>
      <c r="AG241" s="946"/>
      <c r="AH241" s="946"/>
      <c r="AI241" s="946"/>
      <c r="AJ241" s="954"/>
      <c r="AK241" s="953"/>
      <c r="AL241" s="955"/>
      <c r="AM241" s="953"/>
      <c r="AN241" s="922">
        <f t="shared" si="25"/>
        <v>0</v>
      </c>
      <c r="AO241" s="956"/>
      <c r="AP241" s="924" t="str">
        <f t="shared" si="22"/>
        <v>0</v>
      </c>
      <c r="AQ241" s="925" t="str">
        <f t="shared" si="26"/>
        <v>0</v>
      </c>
      <c r="AR241" s="957"/>
      <c r="AS241" s="927">
        <f t="shared" si="23"/>
        <v>0</v>
      </c>
      <c r="AT241" s="928">
        <f t="shared" si="23"/>
        <v>0</v>
      </c>
      <c r="AU241" s="953"/>
      <c r="AV241" s="946"/>
      <c r="AW241" s="946"/>
      <c r="AX241" s="946"/>
      <c r="AY241" s="946"/>
      <c r="AZ241" s="955"/>
      <c r="BA241" s="958"/>
      <c r="BB241" s="959"/>
      <c r="BC241" s="959"/>
      <c r="BD241" s="959"/>
      <c r="BE241" s="959"/>
      <c r="BF241" s="960"/>
    </row>
    <row r="242" spans="2:58" ht="14.65" customHeight="1">
      <c r="B242" s="911">
        <v>240</v>
      </c>
      <c r="C242" s="912" t="s">
        <v>65</v>
      </c>
      <c r="D242" s="913"/>
      <c r="E242" s="931" t="s">
        <v>150</v>
      </c>
      <c r="F242" s="912" t="str">
        <f t="shared" si="24"/>
        <v>6340</v>
      </c>
      <c r="G242" s="946" t="s">
        <v>189</v>
      </c>
      <c r="H242" s="946"/>
      <c r="I242" s="946" t="s">
        <v>503</v>
      </c>
      <c r="J242" s="946">
        <v>0</v>
      </c>
      <c r="K242" s="906" t="s">
        <v>504</v>
      </c>
      <c r="L242" s="931">
        <v>1152</v>
      </c>
      <c r="M242" s="946">
        <v>2</v>
      </c>
      <c r="N242" s="931" t="s">
        <v>195</v>
      </c>
      <c r="O242" s="931">
        <v>90</v>
      </c>
      <c r="P242" s="947" t="s">
        <v>174</v>
      </c>
      <c r="Q242" s="931" t="s">
        <v>175</v>
      </c>
      <c r="R242" s="948" t="s">
        <v>155</v>
      </c>
      <c r="S242" s="931" t="s">
        <v>71</v>
      </c>
      <c r="T242" s="906"/>
      <c r="U242" s="906"/>
      <c r="V242" s="946"/>
      <c r="W242" s="946"/>
      <c r="X242" s="946"/>
      <c r="Y242" s="946"/>
      <c r="Z242" s="946"/>
      <c r="AA242" s="946"/>
      <c r="AB242" s="946"/>
      <c r="AC242" s="931" t="s">
        <v>171</v>
      </c>
      <c r="AD242" s="931">
        <v>9635</v>
      </c>
      <c r="AE242" s="155">
        <f t="shared" si="21"/>
        <v>9.6349999999999998</v>
      </c>
      <c r="AF242" s="953"/>
      <c r="AG242" s="946"/>
      <c r="AH242" s="946"/>
      <c r="AI242" s="946"/>
      <c r="AJ242" s="954"/>
      <c r="AK242" s="953"/>
      <c r="AL242" s="955"/>
      <c r="AM242" s="953"/>
      <c r="AN242" s="922">
        <f t="shared" si="25"/>
        <v>0</v>
      </c>
      <c r="AO242" s="956"/>
      <c r="AP242" s="924" t="str">
        <f t="shared" si="22"/>
        <v>0</v>
      </c>
      <c r="AQ242" s="925" t="str">
        <f t="shared" si="26"/>
        <v>0</v>
      </c>
      <c r="AR242" s="957"/>
      <c r="AS242" s="927">
        <f t="shared" si="23"/>
        <v>0</v>
      </c>
      <c r="AT242" s="928">
        <f t="shared" si="23"/>
        <v>0</v>
      </c>
      <c r="AU242" s="953"/>
      <c r="AV242" s="946"/>
      <c r="AW242" s="946"/>
      <c r="AX242" s="946"/>
      <c r="AY242" s="946"/>
      <c r="AZ242" s="955"/>
      <c r="BA242" s="958"/>
      <c r="BB242" s="959"/>
      <c r="BC242" s="959"/>
      <c r="BD242" s="959"/>
      <c r="BE242" s="959"/>
      <c r="BF242" s="960"/>
    </row>
    <row r="243" spans="2:58" ht="14.65" customHeight="1">
      <c r="B243" s="911">
        <v>241</v>
      </c>
      <c r="C243" s="931" t="s">
        <v>65</v>
      </c>
      <c r="D243" s="913"/>
      <c r="E243" s="931" t="s">
        <v>150</v>
      </c>
      <c r="F243" s="912" t="str">
        <f t="shared" si="24"/>
        <v>6340</v>
      </c>
      <c r="G243" s="946"/>
      <c r="H243" s="946"/>
      <c r="I243" s="946" t="s">
        <v>507</v>
      </c>
      <c r="J243" s="946">
        <v>0</v>
      </c>
      <c r="K243" s="906" t="s">
        <v>508</v>
      </c>
      <c r="L243" s="931">
        <v>1152</v>
      </c>
      <c r="M243" s="931">
        <v>1</v>
      </c>
      <c r="N243" s="931" t="s">
        <v>195</v>
      </c>
      <c r="O243" s="931">
        <v>90</v>
      </c>
      <c r="P243" s="947" t="s">
        <v>174</v>
      </c>
      <c r="Q243" s="931" t="s">
        <v>175</v>
      </c>
      <c r="R243" s="948" t="s">
        <v>155</v>
      </c>
      <c r="S243" s="931" t="s">
        <v>168</v>
      </c>
      <c r="T243" s="906"/>
      <c r="U243" s="906"/>
      <c r="V243" s="946"/>
      <c r="W243" s="946"/>
      <c r="X243" s="946"/>
      <c r="Y243" s="946"/>
      <c r="Z243" s="946"/>
      <c r="AA243" s="946"/>
      <c r="AB243" s="946"/>
      <c r="AC243" s="931" t="s">
        <v>171</v>
      </c>
      <c r="AD243" s="931">
        <v>3044</v>
      </c>
      <c r="AE243" s="155">
        <f t="shared" si="21"/>
        <v>3.044</v>
      </c>
      <c r="AF243" s="953"/>
      <c r="AG243" s="946"/>
      <c r="AH243" s="946"/>
      <c r="AI243" s="946"/>
      <c r="AJ243" s="954"/>
      <c r="AK243" s="953"/>
      <c r="AL243" s="955"/>
      <c r="AM243" s="953"/>
      <c r="AN243" s="922">
        <f t="shared" si="25"/>
        <v>0</v>
      </c>
      <c r="AO243" s="956"/>
      <c r="AP243" s="924" t="str">
        <f t="shared" si="22"/>
        <v>0</v>
      </c>
      <c r="AQ243" s="925" t="str">
        <f t="shared" si="26"/>
        <v>0</v>
      </c>
      <c r="AR243" s="957"/>
      <c r="AS243" s="927">
        <f t="shared" si="23"/>
        <v>0</v>
      </c>
      <c r="AT243" s="928">
        <f t="shared" si="23"/>
        <v>0</v>
      </c>
      <c r="AU243" s="953"/>
      <c r="AV243" s="946"/>
      <c r="AW243" s="946"/>
      <c r="AX243" s="946"/>
      <c r="AY243" s="946"/>
      <c r="AZ243" s="955"/>
      <c r="BA243" s="958"/>
      <c r="BB243" s="959"/>
      <c r="BC243" s="959"/>
      <c r="BD243" s="959"/>
      <c r="BE243" s="959"/>
      <c r="BF243" s="960"/>
    </row>
    <row r="244" spans="2:58" ht="14.65" customHeight="1">
      <c r="B244" s="911">
        <v>242</v>
      </c>
      <c r="C244" s="931" t="s">
        <v>65</v>
      </c>
      <c r="D244" s="913"/>
      <c r="E244" s="931" t="s">
        <v>150</v>
      </c>
      <c r="F244" s="912" t="str">
        <f t="shared" si="24"/>
        <v>6340</v>
      </c>
      <c r="G244" s="946" t="s">
        <v>189</v>
      </c>
      <c r="H244" s="946"/>
      <c r="I244" s="946" t="s">
        <v>509</v>
      </c>
      <c r="J244" s="946">
        <v>0</v>
      </c>
      <c r="K244" s="906" t="s">
        <v>510</v>
      </c>
      <c r="L244" s="931">
        <v>1153</v>
      </c>
      <c r="M244" s="946">
        <v>1</v>
      </c>
      <c r="N244" s="931" t="s">
        <v>195</v>
      </c>
      <c r="O244" s="931">
        <v>90</v>
      </c>
      <c r="P244" s="947" t="s">
        <v>174</v>
      </c>
      <c r="Q244" s="931" t="s">
        <v>175</v>
      </c>
      <c r="R244" s="948" t="s">
        <v>155</v>
      </c>
      <c r="S244" s="931" t="s">
        <v>71</v>
      </c>
      <c r="T244" s="906" t="s">
        <v>505</v>
      </c>
      <c r="U244" s="906" t="s">
        <v>511</v>
      </c>
      <c r="V244" s="946"/>
      <c r="W244" s="946">
        <v>40</v>
      </c>
      <c r="X244" s="946"/>
      <c r="Y244" s="946"/>
      <c r="Z244" s="946"/>
      <c r="AA244" s="946"/>
      <c r="AB244" s="946"/>
      <c r="AC244" s="931" t="s">
        <v>171</v>
      </c>
      <c r="AD244" s="931">
        <v>6780</v>
      </c>
      <c r="AE244" s="155">
        <f t="shared" si="21"/>
        <v>6.78</v>
      </c>
      <c r="AF244" s="953"/>
      <c r="AG244" s="946"/>
      <c r="AH244" s="946"/>
      <c r="AI244" s="946"/>
      <c r="AJ244" s="954"/>
      <c r="AK244" s="953"/>
      <c r="AL244" s="955"/>
      <c r="AM244" s="953"/>
      <c r="AN244" s="922">
        <f t="shared" si="25"/>
        <v>0</v>
      </c>
      <c r="AO244" s="956"/>
      <c r="AP244" s="924" t="str">
        <f t="shared" si="22"/>
        <v>0</v>
      </c>
      <c r="AQ244" s="925" t="str">
        <f t="shared" si="26"/>
        <v>0</v>
      </c>
      <c r="AR244" s="957"/>
      <c r="AS244" s="927">
        <f t="shared" si="23"/>
        <v>0</v>
      </c>
      <c r="AT244" s="928">
        <f t="shared" si="23"/>
        <v>0</v>
      </c>
      <c r="AU244" s="953"/>
      <c r="AV244" s="946"/>
      <c r="AW244" s="946"/>
      <c r="AX244" s="946"/>
      <c r="AY244" s="946"/>
      <c r="AZ244" s="955"/>
      <c r="BA244" s="958"/>
      <c r="BB244" s="959"/>
      <c r="BC244" s="959"/>
      <c r="BD244" s="959"/>
      <c r="BE244" s="959"/>
      <c r="BF244" s="960"/>
    </row>
    <row r="245" spans="2:58" ht="14.65" customHeight="1">
      <c r="B245" s="911">
        <v>243</v>
      </c>
      <c r="C245" s="912" t="s">
        <v>65</v>
      </c>
      <c r="D245" s="913"/>
      <c r="E245" s="931" t="s">
        <v>150</v>
      </c>
      <c r="F245" s="912" t="str">
        <f t="shared" si="24"/>
        <v>6340</v>
      </c>
      <c r="G245" s="946" t="s">
        <v>189</v>
      </c>
      <c r="H245" s="946"/>
      <c r="I245" s="946" t="s">
        <v>509</v>
      </c>
      <c r="J245" s="946">
        <v>0</v>
      </c>
      <c r="K245" s="906" t="s">
        <v>510</v>
      </c>
      <c r="L245" s="931">
        <v>1153</v>
      </c>
      <c r="M245" s="946">
        <v>2</v>
      </c>
      <c r="N245" s="931" t="s">
        <v>195</v>
      </c>
      <c r="O245" s="931">
        <v>90</v>
      </c>
      <c r="P245" s="947" t="s">
        <v>174</v>
      </c>
      <c r="Q245" s="931" t="s">
        <v>175</v>
      </c>
      <c r="R245" s="948" t="s">
        <v>155</v>
      </c>
      <c r="S245" s="931" t="s">
        <v>71</v>
      </c>
      <c r="T245" s="906"/>
      <c r="U245" s="906"/>
      <c r="V245" s="946"/>
      <c r="W245" s="946"/>
      <c r="X245" s="946"/>
      <c r="Y245" s="946"/>
      <c r="Z245" s="946"/>
      <c r="AA245" s="946"/>
      <c r="AB245" s="946"/>
      <c r="AC245" s="931"/>
      <c r="AD245" s="931">
        <v>12022</v>
      </c>
      <c r="AE245" s="155">
        <f t="shared" si="21"/>
        <v>12.022</v>
      </c>
      <c r="AF245" s="953"/>
      <c r="AG245" s="946"/>
      <c r="AH245" s="946"/>
      <c r="AI245" s="946"/>
      <c r="AJ245" s="954"/>
      <c r="AK245" s="953"/>
      <c r="AL245" s="955"/>
      <c r="AM245" s="953"/>
      <c r="AN245" s="922">
        <f t="shared" si="25"/>
        <v>0</v>
      </c>
      <c r="AO245" s="956"/>
      <c r="AP245" s="924" t="str">
        <f t="shared" si="22"/>
        <v>0</v>
      </c>
      <c r="AQ245" s="925" t="str">
        <f t="shared" si="26"/>
        <v>0</v>
      </c>
      <c r="AR245" s="957"/>
      <c r="AS245" s="927">
        <f t="shared" si="23"/>
        <v>0</v>
      </c>
      <c r="AT245" s="928">
        <f t="shared" si="23"/>
        <v>0</v>
      </c>
      <c r="AU245" s="953"/>
      <c r="AV245" s="946"/>
      <c r="AW245" s="946"/>
      <c r="AX245" s="946"/>
      <c r="AY245" s="946"/>
      <c r="AZ245" s="955"/>
      <c r="BA245" s="958"/>
      <c r="BB245" s="959"/>
      <c r="BC245" s="959"/>
      <c r="BD245" s="959"/>
      <c r="BE245" s="959"/>
      <c r="BF245" s="960"/>
    </row>
    <row r="246" spans="2:58" ht="14.65" customHeight="1">
      <c r="B246" s="911">
        <v>244</v>
      </c>
      <c r="C246" s="931" t="s">
        <v>65</v>
      </c>
      <c r="D246" s="913"/>
      <c r="E246" s="931" t="s">
        <v>150</v>
      </c>
      <c r="F246" s="912" t="str">
        <f t="shared" si="24"/>
        <v>6340</v>
      </c>
      <c r="G246" s="946" t="s">
        <v>189</v>
      </c>
      <c r="H246" s="946"/>
      <c r="I246" s="946" t="s">
        <v>512</v>
      </c>
      <c r="J246" s="946">
        <v>0</v>
      </c>
      <c r="K246" s="906" t="s">
        <v>513</v>
      </c>
      <c r="L246" s="931">
        <v>1153</v>
      </c>
      <c r="M246" s="931">
        <v>1</v>
      </c>
      <c r="N246" s="931" t="s">
        <v>195</v>
      </c>
      <c r="O246" s="931">
        <v>90</v>
      </c>
      <c r="P246" s="947" t="s">
        <v>174</v>
      </c>
      <c r="Q246" s="931" t="s">
        <v>175</v>
      </c>
      <c r="R246" s="948" t="s">
        <v>155</v>
      </c>
      <c r="S246" s="931" t="s">
        <v>168</v>
      </c>
      <c r="T246" s="906"/>
      <c r="U246" s="906"/>
      <c r="V246" s="946"/>
      <c r="W246" s="946"/>
      <c r="X246" s="946"/>
      <c r="Y246" s="946"/>
      <c r="Z246" s="946"/>
      <c r="AA246" s="946"/>
      <c r="AB246" s="946"/>
      <c r="AC246" s="931" t="s">
        <v>171</v>
      </c>
      <c r="AD246" s="931">
        <v>3042</v>
      </c>
      <c r="AE246" s="155">
        <f t="shared" si="21"/>
        <v>3.0419999999999998</v>
      </c>
      <c r="AF246" s="953"/>
      <c r="AG246" s="946"/>
      <c r="AH246" s="946"/>
      <c r="AI246" s="946"/>
      <c r="AJ246" s="954"/>
      <c r="AK246" s="953"/>
      <c r="AL246" s="955"/>
      <c r="AM246" s="953"/>
      <c r="AN246" s="922">
        <f t="shared" si="25"/>
        <v>0</v>
      </c>
      <c r="AO246" s="956"/>
      <c r="AP246" s="924" t="str">
        <f t="shared" si="22"/>
        <v>0</v>
      </c>
      <c r="AQ246" s="925" t="str">
        <f t="shared" si="26"/>
        <v>0</v>
      </c>
      <c r="AR246" s="957"/>
      <c r="AS246" s="927">
        <f t="shared" si="23"/>
        <v>0</v>
      </c>
      <c r="AT246" s="928">
        <f t="shared" si="23"/>
        <v>0</v>
      </c>
      <c r="AU246" s="953"/>
      <c r="AV246" s="946"/>
      <c r="AW246" s="946"/>
      <c r="AX246" s="946"/>
      <c r="AY246" s="946"/>
      <c r="AZ246" s="955"/>
      <c r="BA246" s="958"/>
      <c r="BB246" s="959"/>
      <c r="BC246" s="959"/>
      <c r="BD246" s="959"/>
      <c r="BE246" s="959"/>
      <c r="BF246" s="960"/>
    </row>
    <row r="247" spans="2:58" ht="14.65" customHeight="1">
      <c r="B247" s="911">
        <v>245</v>
      </c>
      <c r="C247" s="931" t="s">
        <v>65</v>
      </c>
      <c r="D247" s="913"/>
      <c r="E247" s="931" t="s">
        <v>150</v>
      </c>
      <c r="F247" s="912" t="str">
        <f t="shared" si="24"/>
        <v>6340</v>
      </c>
      <c r="G247" s="946" t="s">
        <v>183</v>
      </c>
      <c r="H247" s="946"/>
      <c r="I247" s="946"/>
      <c r="J247" s="946"/>
      <c r="K247" s="906" t="s">
        <v>514</v>
      </c>
      <c r="L247" s="931">
        <v>1154</v>
      </c>
      <c r="M247" s="931"/>
      <c r="N247" s="931" t="s">
        <v>307</v>
      </c>
      <c r="O247" s="931">
        <v>63</v>
      </c>
      <c r="P247" s="947" t="s">
        <v>174</v>
      </c>
      <c r="Q247" s="931" t="s">
        <v>308</v>
      </c>
      <c r="R247" s="948" t="s">
        <v>155</v>
      </c>
      <c r="S247" s="931" t="s">
        <v>71</v>
      </c>
      <c r="T247" s="906" t="s">
        <v>480</v>
      </c>
      <c r="U247" s="906" t="s">
        <v>496</v>
      </c>
      <c r="V247" s="946"/>
      <c r="W247" s="946">
        <v>46</v>
      </c>
      <c r="X247" s="946"/>
      <c r="Y247" s="946"/>
      <c r="Z247" s="946"/>
      <c r="AA247" s="946"/>
      <c r="AB247" s="946"/>
      <c r="AC247" s="931"/>
      <c r="AD247" s="931"/>
      <c r="AE247" s="155">
        <f t="shared" si="21"/>
        <v>0</v>
      </c>
      <c r="AF247" s="953"/>
      <c r="AG247" s="946"/>
      <c r="AH247" s="946"/>
      <c r="AI247" s="946"/>
      <c r="AJ247" s="954"/>
      <c r="AK247" s="953"/>
      <c r="AL247" s="955"/>
      <c r="AM247" s="953"/>
      <c r="AN247" s="922">
        <f t="shared" si="25"/>
        <v>0</v>
      </c>
      <c r="AO247" s="956"/>
      <c r="AP247" s="924" t="str">
        <f t="shared" si="22"/>
        <v>0</v>
      </c>
      <c r="AQ247" s="925" t="str">
        <f t="shared" si="26"/>
        <v>0</v>
      </c>
      <c r="AR247" s="957"/>
      <c r="AS247" s="927">
        <f t="shared" si="23"/>
        <v>0</v>
      </c>
      <c r="AT247" s="928">
        <f t="shared" si="23"/>
        <v>0</v>
      </c>
      <c r="AU247" s="953"/>
      <c r="AV247" s="946"/>
      <c r="AW247" s="946"/>
      <c r="AX247" s="946"/>
      <c r="AY247" s="946"/>
      <c r="AZ247" s="955"/>
      <c r="BA247" s="958"/>
      <c r="BB247" s="959"/>
      <c r="BC247" s="959"/>
      <c r="BD247" s="959"/>
      <c r="BE247" s="959"/>
      <c r="BF247" s="960"/>
    </row>
    <row r="248" spans="2:58" ht="14.65" customHeight="1">
      <c r="B248" s="911">
        <v>246</v>
      </c>
      <c r="C248" s="912" t="s">
        <v>65</v>
      </c>
      <c r="D248" s="913"/>
      <c r="E248" s="931" t="s">
        <v>150</v>
      </c>
      <c r="F248" s="912" t="str">
        <f t="shared" si="24"/>
        <v>6340</v>
      </c>
      <c r="G248" s="946" t="s">
        <v>151</v>
      </c>
      <c r="H248" s="946"/>
      <c r="I248" s="946"/>
      <c r="J248" s="946"/>
      <c r="K248" s="906" t="s">
        <v>515</v>
      </c>
      <c r="L248" s="931">
        <v>1155</v>
      </c>
      <c r="M248" s="931"/>
      <c r="N248" s="931" t="s">
        <v>165</v>
      </c>
      <c r="O248" s="931">
        <v>250</v>
      </c>
      <c r="P248" s="947" t="s">
        <v>516</v>
      </c>
      <c r="Q248" s="931" t="s">
        <v>517</v>
      </c>
      <c r="R248" s="948" t="s">
        <v>155</v>
      </c>
      <c r="S248" s="931" t="s">
        <v>71</v>
      </c>
      <c r="T248" s="906" t="s">
        <v>518</v>
      </c>
      <c r="U248" s="906" t="s">
        <v>519</v>
      </c>
      <c r="V248" s="946"/>
      <c r="W248" s="946">
        <v>27</v>
      </c>
      <c r="X248" s="946"/>
      <c r="Y248" s="946"/>
      <c r="Z248" s="946"/>
      <c r="AA248" s="946"/>
      <c r="AB248" s="946"/>
      <c r="AC248" s="931"/>
      <c r="AD248" s="931"/>
      <c r="AE248" s="155">
        <f t="shared" si="21"/>
        <v>0</v>
      </c>
      <c r="AF248" s="953"/>
      <c r="AG248" s="946"/>
      <c r="AH248" s="946"/>
      <c r="AI248" s="946"/>
      <c r="AJ248" s="954"/>
      <c r="AK248" s="953"/>
      <c r="AL248" s="955"/>
      <c r="AM248" s="953"/>
      <c r="AN248" s="922">
        <f t="shared" si="25"/>
        <v>0</v>
      </c>
      <c r="AO248" s="956"/>
      <c r="AP248" s="924" t="str">
        <f t="shared" si="22"/>
        <v>0</v>
      </c>
      <c r="AQ248" s="925" t="str">
        <f t="shared" si="26"/>
        <v>0</v>
      </c>
      <c r="AR248" s="957"/>
      <c r="AS248" s="927">
        <f t="shared" si="23"/>
        <v>0</v>
      </c>
      <c r="AT248" s="928">
        <f t="shared" si="23"/>
        <v>0</v>
      </c>
      <c r="AU248" s="953"/>
      <c r="AV248" s="946"/>
      <c r="AW248" s="946"/>
      <c r="AX248" s="946"/>
      <c r="AY248" s="946"/>
      <c r="AZ248" s="955"/>
      <c r="BA248" s="958"/>
      <c r="BB248" s="959"/>
      <c r="BC248" s="959"/>
      <c r="BD248" s="959"/>
      <c r="BE248" s="959"/>
      <c r="BF248" s="960"/>
    </row>
    <row r="249" spans="2:58" ht="14.65" customHeight="1">
      <c r="B249" s="911">
        <v>247</v>
      </c>
      <c r="C249" s="931" t="s">
        <v>65</v>
      </c>
      <c r="D249" s="913"/>
      <c r="E249" s="931" t="s">
        <v>150</v>
      </c>
      <c r="F249" s="912" t="str">
        <f t="shared" si="24"/>
        <v>6340</v>
      </c>
      <c r="G249" s="946" t="s">
        <v>183</v>
      </c>
      <c r="H249" s="946"/>
      <c r="I249" s="946" t="s">
        <v>520</v>
      </c>
      <c r="J249" s="946">
        <v>0</v>
      </c>
      <c r="K249" s="906" t="s">
        <v>521</v>
      </c>
      <c r="L249" s="931">
        <v>1156</v>
      </c>
      <c r="M249" s="946">
        <v>1</v>
      </c>
      <c r="N249" s="931" t="s">
        <v>195</v>
      </c>
      <c r="O249" s="931">
        <v>90</v>
      </c>
      <c r="P249" s="947" t="s">
        <v>174</v>
      </c>
      <c r="Q249" s="931" t="s">
        <v>175</v>
      </c>
      <c r="R249" s="948" t="s">
        <v>155</v>
      </c>
      <c r="S249" s="931" t="s">
        <v>71</v>
      </c>
      <c r="T249" s="906" t="s">
        <v>480</v>
      </c>
      <c r="U249" s="906" t="s">
        <v>522</v>
      </c>
      <c r="V249" s="946"/>
      <c r="W249" s="946">
        <v>46</v>
      </c>
      <c r="X249" s="946"/>
      <c r="Y249" s="946"/>
      <c r="Z249" s="946"/>
      <c r="AA249" s="946"/>
      <c r="AB249" s="946"/>
      <c r="AC249" s="931" t="s">
        <v>171</v>
      </c>
      <c r="AD249" s="931">
        <v>1506</v>
      </c>
      <c r="AE249" s="155">
        <f t="shared" si="21"/>
        <v>1.506</v>
      </c>
      <c r="AF249" s="953"/>
      <c r="AG249" s="946"/>
      <c r="AH249" s="946"/>
      <c r="AI249" s="946"/>
      <c r="AJ249" s="954"/>
      <c r="AK249" s="953"/>
      <c r="AL249" s="955"/>
      <c r="AM249" s="953"/>
      <c r="AN249" s="922">
        <f t="shared" si="25"/>
        <v>0</v>
      </c>
      <c r="AO249" s="956"/>
      <c r="AP249" s="924" t="str">
        <f t="shared" si="22"/>
        <v>0</v>
      </c>
      <c r="AQ249" s="925" t="str">
        <f t="shared" si="26"/>
        <v>0</v>
      </c>
      <c r="AR249" s="957"/>
      <c r="AS249" s="927">
        <f t="shared" si="23"/>
        <v>0</v>
      </c>
      <c r="AT249" s="928">
        <f t="shared" si="23"/>
        <v>0</v>
      </c>
      <c r="AU249" s="953"/>
      <c r="AV249" s="946"/>
      <c r="AW249" s="946"/>
      <c r="AX249" s="946"/>
      <c r="AY249" s="946"/>
      <c r="AZ249" s="955"/>
      <c r="BA249" s="958"/>
      <c r="BB249" s="959"/>
      <c r="BC249" s="959"/>
      <c r="BD249" s="959"/>
      <c r="BE249" s="959"/>
      <c r="BF249" s="960"/>
    </row>
    <row r="250" spans="2:58" ht="14.65" customHeight="1">
      <c r="B250" s="911">
        <v>248</v>
      </c>
      <c r="C250" s="931" t="s">
        <v>65</v>
      </c>
      <c r="D250" s="913"/>
      <c r="E250" s="931" t="s">
        <v>150</v>
      </c>
      <c r="F250" s="912" t="str">
        <f t="shared" si="24"/>
        <v>6340</v>
      </c>
      <c r="G250" s="946" t="s">
        <v>183</v>
      </c>
      <c r="H250" s="946"/>
      <c r="I250" s="946" t="s">
        <v>520</v>
      </c>
      <c r="J250" s="946">
        <v>0</v>
      </c>
      <c r="K250" s="906" t="s">
        <v>521</v>
      </c>
      <c r="L250" s="931">
        <v>1156</v>
      </c>
      <c r="M250" s="946">
        <v>2</v>
      </c>
      <c r="N250" s="931" t="s">
        <v>195</v>
      </c>
      <c r="O250" s="931">
        <v>90</v>
      </c>
      <c r="P250" s="947" t="s">
        <v>174</v>
      </c>
      <c r="Q250" s="931" t="s">
        <v>175</v>
      </c>
      <c r="R250" s="948" t="s">
        <v>155</v>
      </c>
      <c r="S250" s="931" t="s">
        <v>71</v>
      </c>
      <c r="T250" s="906" t="s">
        <v>480</v>
      </c>
      <c r="U250" s="906" t="s">
        <v>522</v>
      </c>
      <c r="V250" s="946"/>
      <c r="W250" s="946">
        <v>46</v>
      </c>
      <c r="X250" s="946"/>
      <c r="Y250" s="946"/>
      <c r="Z250" s="946"/>
      <c r="AA250" s="946"/>
      <c r="AB250" s="946"/>
      <c r="AC250" s="931" t="s">
        <v>171</v>
      </c>
      <c r="AD250" s="931">
        <v>3584</v>
      </c>
      <c r="AE250" s="155">
        <f t="shared" si="21"/>
        <v>3.5840000000000001</v>
      </c>
      <c r="AF250" s="953"/>
      <c r="AG250" s="946"/>
      <c r="AH250" s="946"/>
      <c r="AI250" s="946"/>
      <c r="AJ250" s="954"/>
      <c r="AK250" s="953"/>
      <c r="AL250" s="955"/>
      <c r="AM250" s="953"/>
      <c r="AN250" s="922">
        <f t="shared" si="25"/>
        <v>0</v>
      </c>
      <c r="AO250" s="956"/>
      <c r="AP250" s="924" t="str">
        <f t="shared" si="22"/>
        <v>0</v>
      </c>
      <c r="AQ250" s="925" t="str">
        <f t="shared" si="26"/>
        <v>0</v>
      </c>
      <c r="AR250" s="957"/>
      <c r="AS250" s="927">
        <f t="shared" si="23"/>
        <v>0</v>
      </c>
      <c r="AT250" s="928">
        <f t="shared" si="23"/>
        <v>0</v>
      </c>
      <c r="AU250" s="953"/>
      <c r="AV250" s="946"/>
      <c r="AW250" s="946"/>
      <c r="AX250" s="946"/>
      <c r="AY250" s="946"/>
      <c r="AZ250" s="955"/>
      <c r="BA250" s="958"/>
      <c r="BB250" s="959"/>
      <c r="BC250" s="959"/>
      <c r="BD250" s="959"/>
      <c r="BE250" s="959"/>
      <c r="BF250" s="960"/>
    </row>
    <row r="251" spans="2:58" ht="14.65" customHeight="1">
      <c r="B251" s="911">
        <v>249</v>
      </c>
      <c r="C251" s="912" t="s">
        <v>65</v>
      </c>
      <c r="D251" s="913"/>
      <c r="E251" s="931" t="s">
        <v>150</v>
      </c>
      <c r="F251" s="912" t="str">
        <f t="shared" si="24"/>
        <v>6340</v>
      </c>
      <c r="G251" s="946" t="s">
        <v>183</v>
      </c>
      <c r="H251" s="946"/>
      <c r="I251" s="946" t="s">
        <v>523</v>
      </c>
      <c r="J251" s="946">
        <v>0</v>
      </c>
      <c r="K251" s="906" t="s">
        <v>524</v>
      </c>
      <c r="L251" s="931">
        <v>1157</v>
      </c>
      <c r="M251" s="931">
        <v>1</v>
      </c>
      <c r="N251" s="931" t="s">
        <v>195</v>
      </c>
      <c r="O251" s="931">
        <v>90</v>
      </c>
      <c r="P251" s="947" t="s">
        <v>174</v>
      </c>
      <c r="Q251" s="931" t="s">
        <v>175</v>
      </c>
      <c r="R251" s="948" t="s">
        <v>155</v>
      </c>
      <c r="S251" s="931" t="s">
        <v>71</v>
      </c>
      <c r="T251" s="906" t="s">
        <v>479</v>
      </c>
      <c r="U251" s="906" t="s">
        <v>522</v>
      </c>
      <c r="V251" s="946"/>
      <c r="W251" s="946">
        <v>46</v>
      </c>
      <c r="X251" s="946"/>
      <c r="Y251" s="946"/>
      <c r="Z251" s="946"/>
      <c r="AA251" s="946"/>
      <c r="AB251" s="946"/>
      <c r="AC251" s="931" t="s">
        <v>171</v>
      </c>
      <c r="AD251" s="931">
        <v>10499</v>
      </c>
      <c r="AE251" s="155">
        <f t="shared" si="21"/>
        <v>10.499000000000001</v>
      </c>
      <c r="AF251" s="953"/>
      <c r="AG251" s="946"/>
      <c r="AH251" s="946"/>
      <c r="AI251" s="946"/>
      <c r="AJ251" s="954"/>
      <c r="AK251" s="953"/>
      <c r="AL251" s="955"/>
      <c r="AM251" s="953"/>
      <c r="AN251" s="922">
        <f t="shared" si="25"/>
        <v>0</v>
      </c>
      <c r="AO251" s="956"/>
      <c r="AP251" s="924" t="str">
        <f t="shared" si="22"/>
        <v>0</v>
      </c>
      <c r="AQ251" s="925" t="str">
        <f t="shared" si="26"/>
        <v>0</v>
      </c>
      <c r="AR251" s="957"/>
      <c r="AS251" s="927">
        <f t="shared" si="23"/>
        <v>0</v>
      </c>
      <c r="AT251" s="928">
        <f t="shared" si="23"/>
        <v>0</v>
      </c>
      <c r="AU251" s="953"/>
      <c r="AV251" s="946"/>
      <c r="AW251" s="946"/>
      <c r="AX251" s="946"/>
      <c r="AY251" s="946"/>
      <c r="AZ251" s="955"/>
      <c r="BA251" s="958"/>
      <c r="BB251" s="959"/>
      <c r="BC251" s="959"/>
      <c r="BD251" s="959"/>
      <c r="BE251" s="959"/>
      <c r="BF251" s="960"/>
    </row>
    <row r="252" spans="2:58" ht="14.65" customHeight="1">
      <c r="B252" s="911">
        <v>250</v>
      </c>
      <c r="C252" s="931" t="s">
        <v>65</v>
      </c>
      <c r="D252" s="913"/>
      <c r="E252" s="931" t="s">
        <v>150</v>
      </c>
      <c r="F252" s="912" t="str">
        <f t="shared" si="24"/>
        <v>6340</v>
      </c>
      <c r="G252" s="946" t="s">
        <v>403</v>
      </c>
      <c r="H252" s="946"/>
      <c r="I252" s="946"/>
      <c r="J252" s="946"/>
      <c r="K252" s="906" t="s">
        <v>525</v>
      </c>
      <c r="L252" s="931">
        <v>1158</v>
      </c>
      <c r="M252" s="931"/>
      <c r="N252" s="931" t="s">
        <v>307</v>
      </c>
      <c r="O252" s="931">
        <v>63</v>
      </c>
      <c r="P252" s="947" t="s">
        <v>174</v>
      </c>
      <c r="Q252" s="931" t="s">
        <v>308</v>
      </c>
      <c r="R252" s="948" t="s">
        <v>155</v>
      </c>
      <c r="S252" s="931" t="s">
        <v>71</v>
      </c>
      <c r="T252" s="906" t="s">
        <v>526</v>
      </c>
      <c r="U252" s="906" t="s">
        <v>485</v>
      </c>
      <c r="V252" s="946"/>
      <c r="W252" s="946">
        <v>35</v>
      </c>
      <c r="X252" s="946"/>
      <c r="Y252" s="946"/>
      <c r="Z252" s="946"/>
      <c r="AA252" s="946"/>
      <c r="AB252" s="946"/>
      <c r="AC252" s="931"/>
      <c r="AD252" s="931"/>
      <c r="AE252" s="155">
        <f t="shared" si="21"/>
        <v>0</v>
      </c>
      <c r="AF252" s="953"/>
      <c r="AG252" s="946"/>
      <c r="AH252" s="946"/>
      <c r="AI252" s="946"/>
      <c r="AJ252" s="954"/>
      <c r="AK252" s="953"/>
      <c r="AL252" s="955"/>
      <c r="AM252" s="953"/>
      <c r="AN252" s="922">
        <f t="shared" si="25"/>
        <v>0</v>
      </c>
      <c r="AO252" s="956"/>
      <c r="AP252" s="924" t="str">
        <f t="shared" si="22"/>
        <v>0</v>
      </c>
      <c r="AQ252" s="925" t="str">
        <f t="shared" si="26"/>
        <v>0</v>
      </c>
      <c r="AR252" s="957"/>
      <c r="AS252" s="927">
        <f t="shared" si="23"/>
        <v>0</v>
      </c>
      <c r="AT252" s="928">
        <f t="shared" si="23"/>
        <v>0</v>
      </c>
      <c r="AU252" s="953"/>
      <c r="AV252" s="946"/>
      <c r="AW252" s="946"/>
      <c r="AX252" s="946"/>
      <c r="AY252" s="946"/>
      <c r="AZ252" s="955"/>
      <c r="BA252" s="958"/>
      <c r="BB252" s="959"/>
      <c r="BC252" s="959"/>
      <c r="BD252" s="959"/>
      <c r="BE252" s="959"/>
      <c r="BF252" s="960"/>
    </row>
    <row r="253" spans="2:58" ht="14.65" customHeight="1">
      <c r="B253" s="911">
        <v>251</v>
      </c>
      <c r="C253" s="931" t="s">
        <v>65</v>
      </c>
      <c r="D253" s="913"/>
      <c r="E253" s="931" t="s">
        <v>150</v>
      </c>
      <c r="F253" s="912" t="str">
        <f t="shared" si="24"/>
        <v>6340</v>
      </c>
      <c r="G253" s="946" t="s">
        <v>403</v>
      </c>
      <c r="H253" s="946"/>
      <c r="I253" s="946"/>
      <c r="J253" s="946"/>
      <c r="K253" s="906" t="s">
        <v>527</v>
      </c>
      <c r="L253" s="931">
        <v>1159</v>
      </c>
      <c r="M253" s="931"/>
      <c r="N253" s="931" t="s">
        <v>307</v>
      </c>
      <c r="O253" s="931">
        <v>63</v>
      </c>
      <c r="P253" s="947" t="s">
        <v>174</v>
      </c>
      <c r="Q253" s="931" t="s">
        <v>308</v>
      </c>
      <c r="R253" s="948" t="s">
        <v>155</v>
      </c>
      <c r="S253" s="931" t="s">
        <v>71</v>
      </c>
      <c r="T253" s="906" t="s">
        <v>526</v>
      </c>
      <c r="U253" s="906" t="s">
        <v>485</v>
      </c>
      <c r="V253" s="946"/>
      <c r="W253" s="946">
        <v>35</v>
      </c>
      <c r="X253" s="946"/>
      <c r="Y253" s="946"/>
      <c r="Z253" s="946"/>
      <c r="AA253" s="946"/>
      <c r="AB253" s="946"/>
      <c r="AC253" s="931"/>
      <c r="AD253" s="931"/>
      <c r="AE253" s="155">
        <f t="shared" si="21"/>
        <v>0</v>
      </c>
      <c r="AF253" s="953"/>
      <c r="AG253" s="946"/>
      <c r="AH253" s="946"/>
      <c r="AI253" s="946"/>
      <c r="AJ253" s="954"/>
      <c r="AK253" s="953"/>
      <c r="AL253" s="955"/>
      <c r="AM253" s="953"/>
      <c r="AN253" s="922">
        <f t="shared" si="25"/>
        <v>0</v>
      </c>
      <c r="AO253" s="956"/>
      <c r="AP253" s="924" t="str">
        <f t="shared" si="22"/>
        <v>0</v>
      </c>
      <c r="AQ253" s="925" t="str">
        <f t="shared" si="26"/>
        <v>0</v>
      </c>
      <c r="AR253" s="957"/>
      <c r="AS253" s="927">
        <f t="shared" si="23"/>
        <v>0</v>
      </c>
      <c r="AT253" s="928">
        <f t="shared" si="23"/>
        <v>0</v>
      </c>
      <c r="AU253" s="953"/>
      <c r="AV253" s="946"/>
      <c r="AW253" s="946"/>
      <c r="AX253" s="946"/>
      <c r="AY253" s="946"/>
      <c r="AZ253" s="955"/>
      <c r="BA253" s="958"/>
      <c r="BB253" s="959"/>
      <c r="BC253" s="959"/>
      <c r="BD253" s="959"/>
      <c r="BE253" s="959"/>
      <c r="BF253" s="960"/>
    </row>
    <row r="254" spans="2:58" ht="14.65" customHeight="1">
      <c r="B254" s="911">
        <v>252</v>
      </c>
      <c r="C254" s="912" t="s">
        <v>65</v>
      </c>
      <c r="D254" s="913"/>
      <c r="E254" s="931" t="s">
        <v>150</v>
      </c>
      <c r="F254" s="912" t="str">
        <f t="shared" si="24"/>
        <v>6340</v>
      </c>
      <c r="G254" s="946" t="s">
        <v>403</v>
      </c>
      <c r="H254" s="946"/>
      <c r="I254" s="946" t="s">
        <v>528</v>
      </c>
      <c r="J254" s="946">
        <v>0</v>
      </c>
      <c r="K254" s="906" t="s">
        <v>529</v>
      </c>
      <c r="L254" s="931">
        <v>1160</v>
      </c>
      <c r="M254" s="946">
        <v>1</v>
      </c>
      <c r="N254" s="931" t="s">
        <v>195</v>
      </c>
      <c r="O254" s="931">
        <v>90</v>
      </c>
      <c r="P254" s="947" t="s">
        <v>174</v>
      </c>
      <c r="Q254" s="931" t="s">
        <v>175</v>
      </c>
      <c r="R254" s="948" t="s">
        <v>155</v>
      </c>
      <c r="S254" s="931" t="s">
        <v>71</v>
      </c>
      <c r="T254" s="906" t="s">
        <v>526</v>
      </c>
      <c r="U254" s="906" t="s">
        <v>485</v>
      </c>
      <c r="V254" s="946"/>
      <c r="W254" s="946">
        <v>35</v>
      </c>
      <c r="X254" s="946"/>
      <c r="Y254" s="946"/>
      <c r="Z254" s="946"/>
      <c r="AA254" s="946"/>
      <c r="AB254" s="946"/>
      <c r="AC254" s="931" t="s">
        <v>171</v>
      </c>
      <c r="AD254" s="931">
        <v>7071</v>
      </c>
      <c r="AE254" s="155">
        <f t="shared" si="21"/>
        <v>7.0709999999999997</v>
      </c>
      <c r="AF254" s="953"/>
      <c r="AG254" s="946"/>
      <c r="AH254" s="946"/>
      <c r="AI254" s="946"/>
      <c r="AJ254" s="954"/>
      <c r="AK254" s="953"/>
      <c r="AL254" s="955"/>
      <c r="AM254" s="953"/>
      <c r="AN254" s="922">
        <f t="shared" si="25"/>
        <v>0</v>
      </c>
      <c r="AO254" s="956"/>
      <c r="AP254" s="924" t="str">
        <f t="shared" si="22"/>
        <v>0</v>
      </c>
      <c r="AQ254" s="925" t="str">
        <f t="shared" si="26"/>
        <v>0</v>
      </c>
      <c r="AR254" s="957"/>
      <c r="AS254" s="927">
        <f t="shared" si="23"/>
        <v>0</v>
      </c>
      <c r="AT254" s="928">
        <f t="shared" si="23"/>
        <v>0</v>
      </c>
      <c r="AU254" s="953"/>
      <c r="AV254" s="946"/>
      <c r="AW254" s="946"/>
      <c r="AX254" s="946"/>
      <c r="AY254" s="946"/>
      <c r="AZ254" s="955"/>
      <c r="BA254" s="958"/>
      <c r="BB254" s="959"/>
      <c r="BC254" s="959"/>
      <c r="BD254" s="959"/>
      <c r="BE254" s="959"/>
      <c r="BF254" s="960"/>
    </row>
    <row r="255" spans="2:58" ht="14.65" customHeight="1">
      <c r="B255" s="911">
        <v>253</v>
      </c>
      <c r="C255" s="931" t="s">
        <v>65</v>
      </c>
      <c r="D255" s="913"/>
      <c r="E255" s="931" t="s">
        <v>150</v>
      </c>
      <c r="F255" s="912" t="str">
        <f t="shared" si="24"/>
        <v>6340</v>
      </c>
      <c r="G255" s="946" t="s">
        <v>403</v>
      </c>
      <c r="H255" s="946"/>
      <c r="I255" s="946" t="s">
        <v>528</v>
      </c>
      <c r="J255" s="946">
        <v>0</v>
      </c>
      <c r="K255" s="906" t="s">
        <v>529</v>
      </c>
      <c r="L255" s="931">
        <v>1160</v>
      </c>
      <c r="M255" s="946">
        <v>2</v>
      </c>
      <c r="N255" s="931" t="s">
        <v>195</v>
      </c>
      <c r="O255" s="931">
        <v>90</v>
      </c>
      <c r="P255" s="947" t="s">
        <v>174</v>
      </c>
      <c r="Q255" s="931" t="s">
        <v>175</v>
      </c>
      <c r="R255" s="948" t="s">
        <v>155</v>
      </c>
      <c r="S255" s="931" t="s">
        <v>71</v>
      </c>
      <c r="T255" s="906"/>
      <c r="U255" s="906"/>
      <c r="V255" s="946"/>
      <c r="W255" s="946"/>
      <c r="X255" s="946"/>
      <c r="Y255" s="946"/>
      <c r="Z255" s="946"/>
      <c r="AA255" s="946"/>
      <c r="AB255" s="946"/>
      <c r="AC255" s="931"/>
      <c r="AD255" s="931">
        <v>9859</v>
      </c>
      <c r="AE255" s="155">
        <f t="shared" si="21"/>
        <v>9.859</v>
      </c>
      <c r="AF255" s="953"/>
      <c r="AG255" s="946"/>
      <c r="AH255" s="946"/>
      <c r="AI255" s="946"/>
      <c r="AJ255" s="954"/>
      <c r="AK255" s="953"/>
      <c r="AL255" s="955"/>
      <c r="AM255" s="953"/>
      <c r="AN255" s="922">
        <f t="shared" si="25"/>
        <v>0</v>
      </c>
      <c r="AO255" s="956"/>
      <c r="AP255" s="924" t="str">
        <f t="shared" si="22"/>
        <v>0</v>
      </c>
      <c r="AQ255" s="925" t="str">
        <f t="shared" si="26"/>
        <v>0</v>
      </c>
      <c r="AR255" s="957"/>
      <c r="AS255" s="927">
        <f t="shared" si="23"/>
        <v>0</v>
      </c>
      <c r="AT255" s="928">
        <f t="shared" si="23"/>
        <v>0</v>
      </c>
      <c r="AU255" s="953"/>
      <c r="AV255" s="946"/>
      <c r="AW255" s="946"/>
      <c r="AX255" s="946"/>
      <c r="AY255" s="946"/>
      <c r="AZ255" s="955"/>
      <c r="BA255" s="958"/>
      <c r="BB255" s="959"/>
      <c r="BC255" s="959"/>
      <c r="BD255" s="959"/>
      <c r="BE255" s="959"/>
      <c r="BF255" s="960"/>
    </row>
    <row r="256" spans="2:58" ht="14.65" customHeight="1">
      <c r="B256" s="911">
        <v>254</v>
      </c>
      <c r="C256" s="931" t="s">
        <v>65</v>
      </c>
      <c r="D256" s="913"/>
      <c r="E256" s="931" t="s">
        <v>150</v>
      </c>
      <c r="F256" s="912" t="str">
        <f t="shared" si="24"/>
        <v>6340</v>
      </c>
      <c r="G256" s="946" t="s">
        <v>403</v>
      </c>
      <c r="H256" s="946"/>
      <c r="I256" s="946" t="s">
        <v>530</v>
      </c>
      <c r="J256" s="946">
        <v>0</v>
      </c>
      <c r="K256" s="906" t="s">
        <v>531</v>
      </c>
      <c r="L256" s="931">
        <v>1161</v>
      </c>
      <c r="M256" s="946">
        <v>1</v>
      </c>
      <c r="N256" s="931" t="s">
        <v>195</v>
      </c>
      <c r="O256" s="931">
        <v>90</v>
      </c>
      <c r="P256" s="947" t="s">
        <v>174</v>
      </c>
      <c r="Q256" s="931" t="s">
        <v>175</v>
      </c>
      <c r="R256" s="948" t="s">
        <v>155</v>
      </c>
      <c r="S256" s="931" t="s">
        <v>71</v>
      </c>
      <c r="T256" s="906" t="s">
        <v>526</v>
      </c>
      <c r="U256" s="906" t="s">
        <v>485</v>
      </c>
      <c r="V256" s="946"/>
      <c r="W256" s="946">
        <v>35</v>
      </c>
      <c r="X256" s="946"/>
      <c r="Y256" s="946"/>
      <c r="Z256" s="946"/>
      <c r="AA256" s="946"/>
      <c r="AB256" s="946"/>
      <c r="AC256" s="931" t="s">
        <v>171</v>
      </c>
      <c r="AD256" s="931">
        <v>1330</v>
      </c>
      <c r="AE256" s="155">
        <f t="shared" si="21"/>
        <v>1.33</v>
      </c>
      <c r="AF256" s="953"/>
      <c r="AG256" s="946"/>
      <c r="AH256" s="946"/>
      <c r="AI256" s="946"/>
      <c r="AJ256" s="954"/>
      <c r="AK256" s="953"/>
      <c r="AL256" s="955"/>
      <c r="AM256" s="953"/>
      <c r="AN256" s="922">
        <f t="shared" si="25"/>
        <v>0</v>
      </c>
      <c r="AO256" s="956"/>
      <c r="AP256" s="924" t="str">
        <f t="shared" si="22"/>
        <v>0</v>
      </c>
      <c r="AQ256" s="925" t="str">
        <f t="shared" si="26"/>
        <v>0</v>
      </c>
      <c r="AR256" s="957"/>
      <c r="AS256" s="927">
        <f t="shared" si="23"/>
        <v>0</v>
      </c>
      <c r="AT256" s="928">
        <f t="shared" si="23"/>
        <v>0</v>
      </c>
      <c r="AU256" s="953"/>
      <c r="AV256" s="946"/>
      <c r="AW256" s="946"/>
      <c r="AX256" s="946"/>
      <c r="AY256" s="946"/>
      <c r="AZ256" s="955"/>
      <c r="BA256" s="958"/>
      <c r="BB256" s="959"/>
      <c r="BC256" s="959"/>
      <c r="BD256" s="959"/>
      <c r="BE256" s="959"/>
      <c r="BF256" s="960"/>
    </row>
    <row r="257" spans="2:58" ht="14.65" customHeight="1">
      <c r="B257" s="911">
        <v>255</v>
      </c>
      <c r="C257" s="912" t="s">
        <v>65</v>
      </c>
      <c r="D257" s="913"/>
      <c r="E257" s="931" t="s">
        <v>150</v>
      </c>
      <c r="F257" s="912" t="str">
        <f t="shared" si="24"/>
        <v>6340</v>
      </c>
      <c r="G257" s="946" t="s">
        <v>403</v>
      </c>
      <c r="H257" s="946"/>
      <c r="I257" s="946" t="s">
        <v>530</v>
      </c>
      <c r="J257" s="946">
        <v>0</v>
      </c>
      <c r="K257" s="906" t="s">
        <v>531</v>
      </c>
      <c r="L257" s="931">
        <v>1161</v>
      </c>
      <c r="M257" s="946">
        <v>2</v>
      </c>
      <c r="N257" s="931" t="s">
        <v>195</v>
      </c>
      <c r="O257" s="931">
        <v>90</v>
      </c>
      <c r="P257" s="947" t="s">
        <v>174</v>
      </c>
      <c r="Q257" s="931" t="s">
        <v>175</v>
      </c>
      <c r="R257" s="948" t="s">
        <v>155</v>
      </c>
      <c r="S257" s="931" t="s">
        <v>71</v>
      </c>
      <c r="T257" s="906"/>
      <c r="U257" s="906"/>
      <c r="V257" s="946"/>
      <c r="W257" s="946"/>
      <c r="X257" s="946"/>
      <c r="Y257" s="946"/>
      <c r="Z257" s="946"/>
      <c r="AA257" s="946"/>
      <c r="AB257" s="946"/>
      <c r="AC257" s="931"/>
      <c r="AD257" s="931">
        <v>1940</v>
      </c>
      <c r="AE257" s="155">
        <f t="shared" si="21"/>
        <v>1.94</v>
      </c>
      <c r="AF257" s="953"/>
      <c r="AG257" s="946"/>
      <c r="AH257" s="946"/>
      <c r="AI257" s="946"/>
      <c r="AJ257" s="954"/>
      <c r="AK257" s="953"/>
      <c r="AL257" s="955"/>
      <c r="AM257" s="953"/>
      <c r="AN257" s="922">
        <f t="shared" si="25"/>
        <v>0</v>
      </c>
      <c r="AO257" s="956"/>
      <c r="AP257" s="924" t="str">
        <f t="shared" si="22"/>
        <v>0</v>
      </c>
      <c r="AQ257" s="925" t="str">
        <f t="shared" si="26"/>
        <v>0</v>
      </c>
      <c r="AR257" s="957"/>
      <c r="AS257" s="927">
        <f t="shared" si="23"/>
        <v>0</v>
      </c>
      <c r="AT257" s="928">
        <f t="shared" si="23"/>
        <v>0</v>
      </c>
      <c r="AU257" s="953"/>
      <c r="AV257" s="946"/>
      <c r="AW257" s="946"/>
      <c r="AX257" s="946"/>
      <c r="AY257" s="946"/>
      <c r="AZ257" s="955"/>
      <c r="BA257" s="958"/>
      <c r="BB257" s="959"/>
      <c r="BC257" s="959"/>
      <c r="BD257" s="959"/>
      <c r="BE257" s="959"/>
      <c r="BF257" s="960"/>
    </row>
    <row r="258" spans="2:58" ht="14.65" customHeight="1">
      <c r="B258" s="911">
        <v>256</v>
      </c>
      <c r="C258" s="931" t="s">
        <v>65</v>
      </c>
      <c r="D258" s="913"/>
      <c r="E258" s="931" t="s">
        <v>150</v>
      </c>
      <c r="F258" s="912" t="str">
        <f t="shared" si="24"/>
        <v>6340</v>
      </c>
      <c r="G258" s="946" t="s">
        <v>403</v>
      </c>
      <c r="H258" s="946"/>
      <c r="I258" s="946" t="s">
        <v>532</v>
      </c>
      <c r="J258" s="946">
        <v>0</v>
      </c>
      <c r="K258" s="906" t="s">
        <v>533</v>
      </c>
      <c r="L258" s="931">
        <v>1162</v>
      </c>
      <c r="M258" s="931">
        <v>1</v>
      </c>
      <c r="N258" s="931" t="s">
        <v>195</v>
      </c>
      <c r="O258" s="931">
        <v>90</v>
      </c>
      <c r="P258" s="947" t="s">
        <v>174</v>
      </c>
      <c r="Q258" s="931" t="s">
        <v>175</v>
      </c>
      <c r="R258" s="948" t="s">
        <v>155</v>
      </c>
      <c r="S258" s="931" t="s">
        <v>71</v>
      </c>
      <c r="T258" s="906"/>
      <c r="U258" s="906"/>
      <c r="V258" s="946"/>
      <c r="W258" s="946"/>
      <c r="X258" s="946"/>
      <c r="Y258" s="946"/>
      <c r="Z258" s="946"/>
      <c r="AA258" s="946"/>
      <c r="AB258" s="946"/>
      <c r="AC258" s="931"/>
      <c r="AD258" s="931">
        <v>10959</v>
      </c>
      <c r="AE258" s="155">
        <f t="shared" si="21"/>
        <v>10.959</v>
      </c>
      <c r="AF258" s="953"/>
      <c r="AG258" s="946"/>
      <c r="AH258" s="946"/>
      <c r="AI258" s="946"/>
      <c r="AJ258" s="954"/>
      <c r="AK258" s="953"/>
      <c r="AL258" s="955"/>
      <c r="AM258" s="953"/>
      <c r="AN258" s="922">
        <f t="shared" si="25"/>
        <v>0</v>
      </c>
      <c r="AO258" s="956"/>
      <c r="AP258" s="924" t="str">
        <f t="shared" si="22"/>
        <v>0</v>
      </c>
      <c r="AQ258" s="925" t="str">
        <f t="shared" si="26"/>
        <v>0</v>
      </c>
      <c r="AR258" s="957"/>
      <c r="AS258" s="927">
        <f t="shared" si="23"/>
        <v>0</v>
      </c>
      <c r="AT258" s="928">
        <f t="shared" si="23"/>
        <v>0</v>
      </c>
      <c r="AU258" s="953"/>
      <c r="AV258" s="946"/>
      <c r="AW258" s="946"/>
      <c r="AX258" s="946"/>
      <c r="AY258" s="946"/>
      <c r="AZ258" s="955"/>
      <c r="BA258" s="958"/>
      <c r="BB258" s="959"/>
      <c r="BC258" s="959"/>
      <c r="BD258" s="959"/>
      <c r="BE258" s="959"/>
      <c r="BF258" s="960"/>
    </row>
    <row r="259" spans="2:58" ht="14.65" customHeight="1">
      <c r="B259" s="911">
        <v>257</v>
      </c>
      <c r="C259" s="931" t="s">
        <v>65</v>
      </c>
      <c r="D259" s="913"/>
      <c r="E259" s="931" t="s">
        <v>150</v>
      </c>
      <c r="F259" s="912" t="str">
        <f t="shared" si="24"/>
        <v>6340</v>
      </c>
      <c r="G259" s="946" t="s">
        <v>403</v>
      </c>
      <c r="H259" s="946"/>
      <c r="I259" s="946" t="s">
        <v>532</v>
      </c>
      <c r="J259" s="946">
        <v>0</v>
      </c>
      <c r="K259" s="906" t="s">
        <v>533</v>
      </c>
      <c r="L259" s="931">
        <v>1162</v>
      </c>
      <c r="M259" s="931">
        <v>2</v>
      </c>
      <c r="N259" s="931" t="s">
        <v>195</v>
      </c>
      <c r="O259" s="931">
        <v>90</v>
      </c>
      <c r="P259" s="947" t="s">
        <v>174</v>
      </c>
      <c r="Q259" s="931" t="s">
        <v>175</v>
      </c>
      <c r="R259" s="948" t="s">
        <v>155</v>
      </c>
      <c r="S259" s="931" t="s">
        <v>71</v>
      </c>
      <c r="T259" s="906"/>
      <c r="U259" s="906"/>
      <c r="V259" s="946"/>
      <c r="W259" s="946"/>
      <c r="X259" s="946"/>
      <c r="Y259" s="946"/>
      <c r="Z259" s="946"/>
      <c r="AA259" s="946"/>
      <c r="AB259" s="946"/>
      <c r="AC259" s="931"/>
      <c r="AD259" s="931">
        <v>5651</v>
      </c>
      <c r="AE259" s="155">
        <f t="shared" si="21"/>
        <v>5.6509999999999998</v>
      </c>
      <c r="AF259" s="953"/>
      <c r="AG259" s="946"/>
      <c r="AH259" s="946"/>
      <c r="AI259" s="946"/>
      <c r="AJ259" s="954"/>
      <c r="AK259" s="953"/>
      <c r="AL259" s="955"/>
      <c r="AM259" s="953"/>
      <c r="AN259" s="922">
        <f t="shared" si="25"/>
        <v>0</v>
      </c>
      <c r="AO259" s="956"/>
      <c r="AP259" s="924" t="str">
        <f t="shared" si="22"/>
        <v>0</v>
      </c>
      <c r="AQ259" s="925" t="str">
        <f t="shared" si="26"/>
        <v>0</v>
      </c>
      <c r="AR259" s="957"/>
      <c r="AS259" s="927">
        <f t="shared" si="23"/>
        <v>0</v>
      </c>
      <c r="AT259" s="928">
        <f t="shared" si="23"/>
        <v>0</v>
      </c>
      <c r="AU259" s="953"/>
      <c r="AV259" s="946"/>
      <c r="AW259" s="946"/>
      <c r="AX259" s="946"/>
      <c r="AY259" s="946"/>
      <c r="AZ259" s="955"/>
      <c r="BA259" s="958"/>
      <c r="BB259" s="959"/>
      <c r="BC259" s="959"/>
      <c r="BD259" s="959"/>
      <c r="BE259" s="959"/>
      <c r="BF259" s="960"/>
    </row>
    <row r="260" spans="2:58" ht="14.65" customHeight="1">
      <c r="B260" s="911">
        <v>258</v>
      </c>
      <c r="C260" s="912" t="s">
        <v>65</v>
      </c>
      <c r="D260" s="913"/>
      <c r="E260" s="931" t="s">
        <v>150</v>
      </c>
      <c r="F260" s="912" t="str">
        <f t="shared" si="24"/>
        <v>6340</v>
      </c>
      <c r="G260" s="946" t="s">
        <v>403</v>
      </c>
      <c r="H260" s="946"/>
      <c r="I260" s="946" t="s">
        <v>534</v>
      </c>
      <c r="J260" s="946">
        <v>0</v>
      </c>
      <c r="K260" s="906" t="s">
        <v>533</v>
      </c>
      <c r="L260" s="931">
        <v>1162</v>
      </c>
      <c r="M260" s="931">
        <v>1</v>
      </c>
      <c r="N260" s="931" t="s">
        <v>195</v>
      </c>
      <c r="O260" s="931">
        <v>90</v>
      </c>
      <c r="P260" s="947" t="s">
        <v>174</v>
      </c>
      <c r="Q260" s="931" t="s">
        <v>175</v>
      </c>
      <c r="R260" s="948" t="s">
        <v>155</v>
      </c>
      <c r="S260" s="931" t="s">
        <v>71</v>
      </c>
      <c r="T260" s="906" t="s">
        <v>535</v>
      </c>
      <c r="U260" s="906" t="s">
        <v>448</v>
      </c>
      <c r="V260" s="946"/>
      <c r="W260" s="946">
        <v>110</v>
      </c>
      <c r="X260" s="946"/>
      <c r="Y260" s="946"/>
      <c r="Z260" s="946"/>
      <c r="AA260" s="946"/>
      <c r="AB260" s="946"/>
      <c r="AC260" s="931"/>
      <c r="AD260" s="931">
        <v>6888</v>
      </c>
      <c r="AE260" s="155">
        <f t="shared" si="21"/>
        <v>6.8879999999999999</v>
      </c>
      <c r="AF260" s="953"/>
      <c r="AG260" s="946"/>
      <c r="AH260" s="946"/>
      <c r="AI260" s="946"/>
      <c r="AJ260" s="954"/>
      <c r="AK260" s="953"/>
      <c r="AL260" s="955"/>
      <c r="AM260" s="953"/>
      <c r="AN260" s="922">
        <f t="shared" si="25"/>
        <v>0</v>
      </c>
      <c r="AO260" s="956"/>
      <c r="AP260" s="924" t="str">
        <f t="shared" si="22"/>
        <v>0</v>
      </c>
      <c r="AQ260" s="925" t="str">
        <f t="shared" si="26"/>
        <v>0</v>
      </c>
      <c r="AR260" s="957"/>
      <c r="AS260" s="927">
        <f t="shared" si="23"/>
        <v>0</v>
      </c>
      <c r="AT260" s="928">
        <f t="shared" si="23"/>
        <v>0</v>
      </c>
      <c r="AU260" s="953"/>
      <c r="AV260" s="946"/>
      <c r="AW260" s="946"/>
      <c r="AX260" s="946"/>
      <c r="AY260" s="946"/>
      <c r="AZ260" s="955"/>
      <c r="BA260" s="958"/>
      <c r="BB260" s="959"/>
      <c r="BC260" s="959"/>
      <c r="BD260" s="959"/>
      <c r="BE260" s="959"/>
      <c r="BF260" s="960"/>
    </row>
    <row r="261" spans="2:58" ht="14.65" customHeight="1">
      <c r="B261" s="911">
        <v>259</v>
      </c>
      <c r="C261" s="931" t="s">
        <v>65</v>
      </c>
      <c r="D261" s="913"/>
      <c r="E261" s="931" t="s">
        <v>150</v>
      </c>
      <c r="F261" s="912" t="str">
        <f t="shared" si="24"/>
        <v>6340</v>
      </c>
      <c r="G261" s="946" t="s">
        <v>403</v>
      </c>
      <c r="H261" s="946"/>
      <c r="I261" s="946" t="s">
        <v>534</v>
      </c>
      <c r="J261" s="946">
        <v>0</v>
      </c>
      <c r="K261" s="906" t="s">
        <v>533</v>
      </c>
      <c r="L261" s="931">
        <v>1162</v>
      </c>
      <c r="M261" s="931">
        <v>2</v>
      </c>
      <c r="N261" s="931" t="s">
        <v>195</v>
      </c>
      <c r="O261" s="931">
        <v>90</v>
      </c>
      <c r="P261" s="947" t="s">
        <v>174</v>
      </c>
      <c r="Q261" s="931" t="s">
        <v>175</v>
      </c>
      <c r="R261" s="948" t="s">
        <v>155</v>
      </c>
      <c r="S261" s="931" t="s">
        <v>71</v>
      </c>
      <c r="T261" s="906"/>
      <c r="U261" s="906"/>
      <c r="V261" s="946"/>
      <c r="W261" s="946"/>
      <c r="X261" s="946"/>
      <c r="Y261" s="946"/>
      <c r="Z261" s="946"/>
      <c r="AA261" s="946"/>
      <c r="AB261" s="946"/>
      <c r="AC261" s="931"/>
      <c r="AD261" s="931">
        <v>4200</v>
      </c>
      <c r="AE261" s="155">
        <f t="shared" si="21"/>
        <v>4.2</v>
      </c>
      <c r="AF261" s="953"/>
      <c r="AG261" s="946"/>
      <c r="AH261" s="946"/>
      <c r="AI261" s="946"/>
      <c r="AJ261" s="954"/>
      <c r="AK261" s="953"/>
      <c r="AL261" s="955"/>
      <c r="AM261" s="953"/>
      <c r="AN261" s="922">
        <f t="shared" si="25"/>
        <v>0</v>
      </c>
      <c r="AO261" s="956"/>
      <c r="AP261" s="924" t="str">
        <f t="shared" si="22"/>
        <v>0</v>
      </c>
      <c r="AQ261" s="925" t="str">
        <f t="shared" si="26"/>
        <v>0</v>
      </c>
      <c r="AR261" s="957"/>
      <c r="AS261" s="927">
        <f t="shared" si="23"/>
        <v>0</v>
      </c>
      <c r="AT261" s="928">
        <f t="shared" si="23"/>
        <v>0</v>
      </c>
      <c r="AU261" s="953"/>
      <c r="AV261" s="946"/>
      <c r="AW261" s="946"/>
      <c r="AX261" s="946"/>
      <c r="AY261" s="946"/>
      <c r="AZ261" s="955"/>
      <c r="BA261" s="958"/>
      <c r="BB261" s="959"/>
      <c r="BC261" s="959"/>
      <c r="BD261" s="959"/>
      <c r="BE261" s="959"/>
      <c r="BF261" s="960"/>
    </row>
    <row r="262" spans="2:58" ht="14.65" customHeight="1">
      <c r="B262" s="911">
        <v>260</v>
      </c>
      <c r="C262" s="931" t="s">
        <v>65</v>
      </c>
      <c r="D262" s="913"/>
      <c r="E262" s="931" t="s">
        <v>150</v>
      </c>
      <c r="F262" s="912" t="str">
        <f t="shared" si="24"/>
        <v>6340</v>
      </c>
      <c r="G262" s="946" t="s">
        <v>403</v>
      </c>
      <c r="H262" s="946"/>
      <c r="I262" s="946" t="s">
        <v>536</v>
      </c>
      <c r="J262" s="946">
        <v>0</v>
      </c>
      <c r="K262" s="906" t="s">
        <v>537</v>
      </c>
      <c r="L262" s="931">
        <v>1163</v>
      </c>
      <c r="M262" s="931">
        <v>1</v>
      </c>
      <c r="N262" s="931" t="s">
        <v>195</v>
      </c>
      <c r="O262" s="931">
        <v>90</v>
      </c>
      <c r="P262" s="947" t="s">
        <v>174</v>
      </c>
      <c r="Q262" s="931" t="s">
        <v>175</v>
      </c>
      <c r="R262" s="948" t="s">
        <v>155</v>
      </c>
      <c r="S262" s="931" t="s">
        <v>71</v>
      </c>
      <c r="T262" s="906" t="s">
        <v>442</v>
      </c>
      <c r="U262" s="906" t="s">
        <v>448</v>
      </c>
      <c r="V262" s="946"/>
      <c r="W262" s="946">
        <v>110</v>
      </c>
      <c r="X262" s="946"/>
      <c r="Y262" s="946"/>
      <c r="Z262" s="946"/>
      <c r="AA262" s="946"/>
      <c r="AB262" s="946"/>
      <c r="AC262" s="931" t="s">
        <v>171</v>
      </c>
      <c r="AD262" s="931">
        <v>6906</v>
      </c>
      <c r="AE262" s="155">
        <f t="shared" si="21"/>
        <v>6.9059999999999997</v>
      </c>
      <c r="AF262" s="953"/>
      <c r="AG262" s="946"/>
      <c r="AH262" s="946"/>
      <c r="AI262" s="946"/>
      <c r="AJ262" s="954"/>
      <c r="AK262" s="953"/>
      <c r="AL262" s="955"/>
      <c r="AM262" s="953"/>
      <c r="AN262" s="922">
        <f t="shared" si="25"/>
        <v>0</v>
      </c>
      <c r="AO262" s="956"/>
      <c r="AP262" s="924" t="str">
        <f t="shared" si="22"/>
        <v>0</v>
      </c>
      <c r="AQ262" s="925" t="str">
        <f t="shared" si="26"/>
        <v>0</v>
      </c>
      <c r="AR262" s="957"/>
      <c r="AS262" s="927">
        <f t="shared" si="23"/>
        <v>0</v>
      </c>
      <c r="AT262" s="928">
        <f t="shared" si="23"/>
        <v>0</v>
      </c>
      <c r="AU262" s="953"/>
      <c r="AV262" s="946"/>
      <c r="AW262" s="946"/>
      <c r="AX262" s="946"/>
      <c r="AY262" s="946"/>
      <c r="AZ262" s="955"/>
      <c r="BA262" s="958"/>
      <c r="BB262" s="959"/>
      <c r="BC262" s="959"/>
      <c r="BD262" s="959"/>
      <c r="BE262" s="959"/>
      <c r="BF262" s="960"/>
    </row>
    <row r="263" spans="2:58" ht="14.65" customHeight="1">
      <c r="B263" s="911">
        <v>261</v>
      </c>
      <c r="C263" s="912" t="s">
        <v>65</v>
      </c>
      <c r="D263" s="913"/>
      <c r="E263" s="931" t="s">
        <v>150</v>
      </c>
      <c r="F263" s="912" t="str">
        <f t="shared" si="24"/>
        <v>6340</v>
      </c>
      <c r="G263" s="946" t="s">
        <v>403</v>
      </c>
      <c r="H263" s="946"/>
      <c r="I263" s="946" t="s">
        <v>536</v>
      </c>
      <c r="J263" s="946">
        <v>0</v>
      </c>
      <c r="K263" s="906" t="s">
        <v>537</v>
      </c>
      <c r="L263" s="931">
        <v>1163</v>
      </c>
      <c r="M263" s="946">
        <v>2</v>
      </c>
      <c r="N263" s="931" t="s">
        <v>195</v>
      </c>
      <c r="O263" s="931">
        <v>90</v>
      </c>
      <c r="P263" s="947" t="s">
        <v>174</v>
      </c>
      <c r="Q263" s="931" t="s">
        <v>175</v>
      </c>
      <c r="R263" s="948" t="s">
        <v>155</v>
      </c>
      <c r="S263" s="931" t="s">
        <v>71</v>
      </c>
      <c r="T263" s="906"/>
      <c r="U263" s="906"/>
      <c r="V263" s="946"/>
      <c r="W263" s="946"/>
      <c r="X263" s="946"/>
      <c r="Y263" s="946"/>
      <c r="Z263" s="946"/>
      <c r="AA263" s="946"/>
      <c r="AB263" s="946"/>
      <c r="AC263" s="931" t="s">
        <v>171</v>
      </c>
      <c r="AD263" s="931">
        <v>4090</v>
      </c>
      <c r="AE263" s="155">
        <f t="shared" ref="AE263:AE326" si="27">AD263/1000</f>
        <v>4.09</v>
      </c>
      <c r="AF263" s="953"/>
      <c r="AG263" s="946"/>
      <c r="AH263" s="946"/>
      <c r="AI263" s="946"/>
      <c r="AJ263" s="954"/>
      <c r="AK263" s="953"/>
      <c r="AL263" s="955"/>
      <c r="AM263" s="953"/>
      <c r="AN263" s="922">
        <f t="shared" si="25"/>
        <v>0</v>
      </c>
      <c r="AO263" s="956"/>
      <c r="AP263" s="924" t="str">
        <f t="shared" ref="AP263:AP326" si="28">+CONCATENATE(AF263*$AF$4+AG263*$AG$4+AH263*$AH$4+AI263*$AI$4)</f>
        <v>0</v>
      </c>
      <c r="AQ263" s="925" t="str">
        <f t="shared" si="26"/>
        <v>0</v>
      </c>
      <c r="AR263" s="957"/>
      <c r="AS263" s="927">
        <f t="shared" ref="AS263:AT326" si="29">AH263</f>
        <v>0</v>
      </c>
      <c r="AT263" s="928">
        <f t="shared" si="29"/>
        <v>0</v>
      </c>
      <c r="AU263" s="953"/>
      <c r="AV263" s="946"/>
      <c r="AW263" s="946"/>
      <c r="AX263" s="946"/>
      <c r="AY263" s="946"/>
      <c r="AZ263" s="955"/>
      <c r="BA263" s="958"/>
      <c r="BB263" s="959"/>
      <c r="BC263" s="959"/>
      <c r="BD263" s="959"/>
      <c r="BE263" s="959"/>
      <c r="BF263" s="960"/>
    </row>
    <row r="264" spans="2:58" ht="14.65" customHeight="1">
      <c r="B264" s="911">
        <v>262</v>
      </c>
      <c r="C264" s="931" t="s">
        <v>65</v>
      </c>
      <c r="D264" s="913"/>
      <c r="E264" s="931" t="s">
        <v>150</v>
      </c>
      <c r="F264" s="912" t="str">
        <f t="shared" si="24"/>
        <v>6340</v>
      </c>
      <c r="G264" s="946" t="s">
        <v>403</v>
      </c>
      <c r="H264" s="946"/>
      <c r="I264" s="946" t="s">
        <v>538</v>
      </c>
      <c r="J264" s="946">
        <v>0</v>
      </c>
      <c r="K264" s="906" t="s">
        <v>537</v>
      </c>
      <c r="L264" s="931">
        <v>1163</v>
      </c>
      <c r="M264" s="946">
        <v>1</v>
      </c>
      <c r="N264" s="931" t="s">
        <v>195</v>
      </c>
      <c r="O264" s="931">
        <v>90</v>
      </c>
      <c r="P264" s="947" t="s">
        <v>174</v>
      </c>
      <c r="Q264" s="931" t="s">
        <v>175</v>
      </c>
      <c r="R264" s="948" t="s">
        <v>155</v>
      </c>
      <c r="S264" s="931" t="s">
        <v>71</v>
      </c>
      <c r="T264" s="906"/>
      <c r="U264" s="906"/>
      <c r="V264" s="946"/>
      <c r="W264" s="946"/>
      <c r="X264" s="946"/>
      <c r="Y264" s="946"/>
      <c r="Z264" s="946"/>
      <c r="AA264" s="946"/>
      <c r="AB264" s="946"/>
      <c r="AC264" s="931" t="s">
        <v>171</v>
      </c>
      <c r="AD264" s="931">
        <v>5563</v>
      </c>
      <c r="AE264" s="155">
        <f t="shared" si="27"/>
        <v>5.5629999999999997</v>
      </c>
      <c r="AF264" s="953"/>
      <c r="AG264" s="946"/>
      <c r="AH264" s="946"/>
      <c r="AI264" s="946"/>
      <c r="AJ264" s="954"/>
      <c r="AK264" s="953"/>
      <c r="AL264" s="955"/>
      <c r="AM264" s="953"/>
      <c r="AN264" s="922">
        <f t="shared" si="25"/>
        <v>0</v>
      </c>
      <c r="AO264" s="956"/>
      <c r="AP264" s="924" t="str">
        <f t="shared" si="28"/>
        <v>0</v>
      </c>
      <c r="AQ264" s="925" t="str">
        <f t="shared" si="26"/>
        <v>0</v>
      </c>
      <c r="AR264" s="957"/>
      <c r="AS264" s="927">
        <f t="shared" si="29"/>
        <v>0</v>
      </c>
      <c r="AT264" s="928">
        <f t="shared" si="29"/>
        <v>0</v>
      </c>
      <c r="AU264" s="953"/>
      <c r="AV264" s="946"/>
      <c r="AW264" s="946"/>
      <c r="AX264" s="946"/>
      <c r="AY264" s="946"/>
      <c r="AZ264" s="955"/>
      <c r="BA264" s="958"/>
      <c r="BB264" s="959"/>
      <c r="BC264" s="959"/>
      <c r="BD264" s="959"/>
      <c r="BE264" s="959"/>
      <c r="BF264" s="960"/>
    </row>
    <row r="265" spans="2:58" ht="14.65" customHeight="1">
      <c r="B265" s="911">
        <v>263</v>
      </c>
      <c r="C265" s="931" t="s">
        <v>65</v>
      </c>
      <c r="D265" s="913"/>
      <c r="E265" s="931" t="s">
        <v>150</v>
      </c>
      <c r="F265" s="912" t="str">
        <f t="shared" si="24"/>
        <v>6340</v>
      </c>
      <c r="G265" s="946" t="s">
        <v>403</v>
      </c>
      <c r="H265" s="946"/>
      <c r="I265" s="946" t="s">
        <v>538</v>
      </c>
      <c r="J265" s="946">
        <v>0</v>
      </c>
      <c r="K265" s="906" t="s">
        <v>537</v>
      </c>
      <c r="L265" s="931">
        <v>1163</v>
      </c>
      <c r="M265" s="946">
        <v>2</v>
      </c>
      <c r="N265" s="931" t="s">
        <v>195</v>
      </c>
      <c r="O265" s="931">
        <v>90</v>
      </c>
      <c r="P265" s="947" t="s">
        <v>174</v>
      </c>
      <c r="Q265" s="931" t="s">
        <v>175</v>
      </c>
      <c r="R265" s="948" t="s">
        <v>155</v>
      </c>
      <c r="S265" s="931" t="s">
        <v>71</v>
      </c>
      <c r="T265" s="906"/>
      <c r="U265" s="906"/>
      <c r="V265" s="946"/>
      <c r="W265" s="946"/>
      <c r="X265" s="946"/>
      <c r="Y265" s="946"/>
      <c r="Z265" s="946"/>
      <c r="AA265" s="946"/>
      <c r="AB265" s="946"/>
      <c r="AC265" s="931" t="s">
        <v>171</v>
      </c>
      <c r="AD265" s="931">
        <v>5865</v>
      </c>
      <c r="AE265" s="155">
        <f t="shared" si="27"/>
        <v>5.8650000000000002</v>
      </c>
      <c r="AF265" s="953"/>
      <c r="AG265" s="946"/>
      <c r="AH265" s="946"/>
      <c r="AI265" s="946"/>
      <c r="AJ265" s="954"/>
      <c r="AK265" s="953"/>
      <c r="AL265" s="955"/>
      <c r="AM265" s="953"/>
      <c r="AN265" s="922">
        <f t="shared" si="25"/>
        <v>0</v>
      </c>
      <c r="AO265" s="956"/>
      <c r="AP265" s="924" t="str">
        <f t="shared" si="28"/>
        <v>0</v>
      </c>
      <c r="AQ265" s="925" t="str">
        <f t="shared" si="26"/>
        <v>0</v>
      </c>
      <c r="AR265" s="957"/>
      <c r="AS265" s="927">
        <f t="shared" si="29"/>
        <v>0</v>
      </c>
      <c r="AT265" s="928">
        <f t="shared" si="29"/>
        <v>0</v>
      </c>
      <c r="AU265" s="953"/>
      <c r="AV265" s="946"/>
      <c r="AW265" s="946"/>
      <c r="AX265" s="946"/>
      <c r="AY265" s="946"/>
      <c r="AZ265" s="955"/>
      <c r="BA265" s="958"/>
      <c r="BB265" s="959"/>
      <c r="BC265" s="959"/>
      <c r="BD265" s="959"/>
      <c r="BE265" s="959"/>
      <c r="BF265" s="960"/>
    </row>
    <row r="266" spans="2:58" ht="14.65" customHeight="1">
      <c r="B266" s="911">
        <v>264</v>
      </c>
      <c r="C266" s="912" t="s">
        <v>65</v>
      </c>
      <c r="D266" s="913"/>
      <c r="E266" s="931" t="s">
        <v>150</v>
      </c>
      <c r="F266" s="912" t="str">
        <f t="shared" si="24"/>
        <v>6340</v>
      </c>
      <c r="G266" s="946" t="s">
        <v>403</v>
      </c>
      <c r="H266" s="946"/>
      <c r="I266" s="946" t="s">
        <v>538</v>
      </c>
      <c r="J266" s="946">
        <v>0</v>
      </c>
      <c r="K266" s="906" t="s">
        <v>537</v>
      </c>
      <c r="L266" s="931">
        <v>1163</v>
      </c>
      <c r="M266" s="946">
        <v>3</v>
      </c>
      <c r="N266" s="931" t="s">
        <v>195</v>
      </c>
      <c r="O266" s="931">
        <v>90</v>
      </c>
      <c r="P266" s="947" t="s">
        <v>174</v>
      </c>
      <c r="Q266" s="931" t="s">
        <v>175</v>
      </c>
      <c r="R266" s="948" t="s">
        <v>155</v>
      </c>
      <c r="S266" s="931" t="s">
        <v>71</v>
      </c>
      <c r="T266" s="906"/>
      <c r="U266" s="906"/>
      <c r="V266" s="946"/>
      <c r="W266" s="946"/>
      <c r="X266" s="946"/>
      <c r="Y266" s="946"/>
      <c r="Z266" s="946"/>
      <c r="AA266" s="946"/>
      <c r="AB266" s="946"/>
      <c r="AC266" s="931" t="s">
        <v>171</v>
      </c>
      <c r="AD266" s="931">
        <v>5608</v>
      </c>
      <c r="AE266" s="155">
        <f t="shared" si="27"/>
        <v>5.6079999999999997</v>
      </c>
      <c r="AF266" s="953"/>
      <c r="AG266" s="946"/>
      <c r="AH266" s="946"/>
      <c r="AI266" s="946"/>
      <c r="AJ266" s="954"/>
      <c r="AK266" s="953"/>
      <c r="AL266" s="955"/>
      <c r="AM266" s="953"/>
      <c r="AN266" s="922">
        <f t="shared" si="25"/>
        <v>0</v>
      </c>
      <c r="AO266" s="956"/>
      <c r="AP266" s="924" t="str">
        <f t="shared" si="28"/>
        <v>0</v>
      </c>
      <c r="AQ266" s="925" t="str">
        <f t="shared" si="26"/>
        <v>0</v>
      </c>
      <c r="AR266" s="957"/>
      <c r="AS266" s="927">
        <f t="shared" si="29"/>
        <v>0</v>
      </c>
      <c r="AT266" s="928">
        <f t="shared" si="29"/>
        <v>0</v>
      </c>
      <c r="AU266" s="953"/>
      <c r="AV266" s="946"/>
      <c r="AW266" s="946"/>
      <c r="AX266" s="946"/>
      <c r="AY266" s="946"/>
      <c r="AZ266" s="955"/>
      <c r="BA266" s="958"/>
      <c r="BB266" s="959"/>
      <c r="BC266" s="959"/>
      <c r="BD266" s="959"/>
      <c r="BE266" s="959"/>
      <c r="BF266" s="960"/>
    </row>
    <row r="267" spans="2:58" ht="14.65" customHeight="1">
      <c r="B267" s="911">
        <v>265</v>
      </c>
      <c r="C267" s="931" t="s">
        <v>65</v>
      </c>
      <c r="D267" s="913"/>
      <c r="E267" s="931" t="s">
        <v>150</v>
      </c>
      <c r="F267" s="912" t="str">
        <f t="shared" si="24"/>
        <v>6340</v>
      </c>
      <c r="G267" s="946" t="s">
        <v>189</v>
      </c>
      <c r="H267" s="946"/>
      <c r="I267" s="946" t="s">
        <v>539</v>
      </c>
      <c r="J267" s="946">
        <v>0</v>
      </c>
      <c r="K267" s="906" t="s">
        <v>540</v>
      </c>
      <c r="L267" s="931">
        <v>1164</v>
      </c>
      <c r="M267" s="946">
        <v>1</v>
      </c>
      <c r="N267" s="931" t="s">
        <v>195</v>
      </c>
      <c r="O267" s="931">
        <v>90</v>
      </c>
      <c r="P267" s="947" t="s">
        <v>174</v>
      </c>
      <c r="Q267" s="931" t="s">
        <v>175</v>
      </c>
      <c r="R267" s="948" t="s">
        <v>155</v>
      </c>
      <c r="S267" s="931" t="s">
        <v>71</v>
      </c>
      <c r="T267" s="906" t="s">
        <v>541</v>
      </c>
      <c r="U267" s="906" t="s">
        <v>511</v>
      </c>
      <c r="V267" s="946"/>
      <c r="W267" s="946">
        <v>40</v>
      </c>
      <c r="X267" s="946"/>
      <c r="Y267" s="946"/>
      <c r="Z267" s="946"/>
      <c r="AA267" s="946"/>
      <c r="AB267" s="946"/>
      <c r="AC267" s="931" t="s">
        <v>171</v>
      </c>
      <c r="AD267" s="931">
        <v>6104</v>
      </c>
      <c r="AE267" s="155">
        <f t="shared" si="27"/>
        <v>6.1040000000000001</v>
      </c>
      <c r="AF267" s="953"/>
      <c r="AG267" s="946"/>
      <c r="AH267" s="946"/>
      <c r="AI267" s="946"/>
      <c r="AJ267" s="954"/>
      <c r="AK267" s="953"/>
      <c r="AL267" s="955"/>
      <c r="AM267" s="953"/>
      <c r="AN267" s="922">
        <f t="shared" si="25"/>
        <v>0</v>
      </c>
      <c r="AO267" s="956"/>
      <c r="AP267" s="924" t="str">
        <f t="shared" si="28"/>
        <v>0</v>
      </c>
      <c r="AQ267" s="925" t="str">
        <f t="shared" si="26"/>
        <v>0</v>
      </c>
      <c r="AR267" s="957"/>
      <c r="AS267" s="927">
        <f t="shared" si="29"/>
        <v>0</v>
      </c>
      <c r="AT267" s="928">
        <f t="shared" si="29"/>
        <v>0</v>
      </c>
      <c r="AU267" s="953"/>
      <c r="AV267" s="946"/>
      <c r="AW267" s="946"/>
      <c r="AX267" s="946"/>
      <c r="AY267" s="946"/>
      <c r="AZ267" s="955"/>
      <c r="BA267" s="958"/>
      <c r="BB267" s="959"/>
      <c r="BC267" s="959"/>
      <c r="BD267" s="959"/>
      <c r="BE267" s="959"/>
      <c r="BF267" s="960"/>
    </row>
    <row r="268" spans="2:58" ht="14.65" customHeight="1">
      <c r="B268" s="911">
        <v>266</v>
      </c>
      <c r="C268" s="931" t="s">
        <v>65</v>
      </c>
      <c r="D268" s="913"/>
      <c r="E268" s="931" t="s">
        <v>150</v>
      </c>
      <c r="F268" s="912" t="str">
        <f t="shared" si="24"/>
        <v>6340</v>
      </c>
      <c r="G268" s="946" t="s">
        <v>189</v>
      </c>
      <c r="H268" s="946"/>
      <c r="I268" s="946" t="s">
        <v>539</v>
      </c>
      <c r="J268" s="946">
        <v>0</v>
      </c>
      <c r="K268" s="906" t="s">
        <v>540</v>
      </c>
      <c r="L268" s="931">
        <v>1164</v>
      </c>
      <c r="M268" s="946">
        <v>2</v>
      </c>
      <c r="N268" s="931" t="s">
        <v>195</v>
      </c>
      <c r="O268" s="931">
        <v>90</v>
      </c>
      <c r="P268" s="947" t="s">
        <v>174</v>
      </c>
      <c r="Q268" s="931" t="s">
        <v>175</v>
      </c>
      <c r="R268" s="948" t="s">
        <v>155</v>
      </c>
      <c r="S268" s="931" t="s">
        <v>71</v>
      </c>
      <c r="T268" s="906"/>
      <c r="U268" s="906"/>
      <c r="V268" s="946"/>
      <c r="W268" s="946"/>
      <c r="X268" s="946"/>
      <c r="Y268" s="946"/>
      <c r="Z268" s="946"/>
      <c r="AA268" s="946"/>
      <c r="AB268" s="946"/>
      <c r="AC268" s="931"/>
      <c r="AD268" s="931">
        <v>11847</v>
      </c>
      <c r="AE268" s="155">
        <f t="shared" si="27"/>
        <v>11.847</v>
      </c>
      <c r="AF268" s="953"/>
      <c r="AG268" s="946"/>
      <c r="AH268" s="946"/>
      <c r="AI268" s="946"/>
      <c r="AJ268" s="954"/>
      <c r="AK268" s="953"/>
      <c r="AL268" s="955"/>
      <c r="AM268" s="953"/>
      <c r="AN268" s="922">
        <f t="shared" si="25"/>
        <v>0</v>
      </c>
      <c r="AO268" s="956"/>
      <c r="AP268" s="924" t="str">
        <f t="shared" si="28"/>
        <v>0</v>
      </c>
      <c r="AQ268" s="925" t="str">
        <f t="shared" si="26"/>
        <v>0</v>
      </c>
      <c r="AR268" s="957"/>
      <c r="AS268" s="927">
        <f t="shared" si="29"/>
        <v>0</v>
      </c>
      <c r="AT268" s="928">
        <f t="shared" si="29"/>
        <v>0</v>
      </c>
      <c r="AU268" s="953"/>
      <c r="AV268" s="946"/>
      <c r="AW268" s="946"/>
      <c r="AX268" s="946"/>
      <c r="AY268" s="946"/>
      <c r="AZ268" s="955"/>
      <c r="BA268" s="958"/>
      <c r="BB268" s="959"/>
      <c r="BC268" s="959"/>
      <c r="BD268" s="959"/>
      <c r="BE268" s="959"/>
      <c r="BF268" s="960"/>
    </row>
    <row r="269" spans="2:58" ht="14.65" customHeight="1">
      <c r="B269" s="911">
        <v>267</v>
      </c>
      <c r="C269" s="912" t="s">
        <v>65</v>
      </c>
      <c r="D269" s="913"/>
      <c r="E269" s="931" t="s">
        <v>150</v>
      </c>
      <c r="F269" s="912" t="str">
        <f t="shared" si="24"/>
        <v>6340</v>
      </c>
      <c r="G269" s="946" t="s">
        <v>189</v>
      </c>
      <c r="H269" s="946"/>
      <c r="I269" s="946" t="s">
        <v>542</v>
      </c>
      <c r="J269" s="946">
        <v>0</v>
      </c>
      <c r="K269" s="906" t="s">
        <v>543</v>
      </c>
      <c r="L269" s="931">
        <v>1165</v>
      </c>
      <c r="M269" s="946">
        <v>1</v>
      </c>
      <c r="N269" s="931" t="s">
        <v>195</v>
      </c>
      <c r="O269" s="931">
        <v>90</v>
      </c>
      <c r="P269" s="947" t="s">
        <v>174</v>
      </c>
      <c r="Q269" s="931" t="s">
        <v>175</v>
      </c>
      <c r="R269" s="948" t="s">
        <v>155</v>
      </c>
      <c r="S269" s="931" t="s">
        <v>71</v>
      </c>
      <c r="T269" s="906" t="s">
        <v>544</v>
      </c>
      <c r="U269" s="906" t="s">
        <v>545</v>
      </c>
      <c r="V269" s="946"/>
      <c r="W269" s="946">
        <v>40</v>
      </c>
      <c r="X269" s="946"/>
      <c r="Y269" s="946"/>
      <c r="Z269" s="946"/>
      <c r="AA269" s="946"/>
      <c r="AB269" s="946"/>
      <c r="AC269" s="931" t="s">
        <v>171</v>
      </c>
      <c r="AD269" s="931">
        <v>11626</v>
      </c>
      <c r="AE269" s="155">
        <f t="shared" si="27"/>
        <v>11.625999999999999</v>
      </c>
      <c r="AF269" s="953"/>
      <c r="AG269" s="946"/>
      <c r="AH269" s="946"/>
      <c r="AI269" s="946"/>
      <c r="AJ269" s="954"/>
      <c r="AK269" s="953"/>
      <c r="AL269" s="955"/>
      <c r="AM269" s="953"/>
      <c r="AN269" s="922">
        <f t="shared" si="25"/>
        <v>0</v>
      </c>
      <c r="AO269" s="956"/>
      <c r="AP269" s="924" t="str">
        <f t="shared" si="28"/>
        <v>0</v>
      </c>
      <c r="AQ269" s="925" t="str">
        <f t="shared" si="26"/>
        <v>0</v>
      </c>
      <c r="AR269" s="957"/>
      <c r="AS269" s="927">
        <f t="shared" si="29"/>
        <v>0</v>
      </c>
      <c r="AT269" s="928">
        <f t="shared" si="29"/>
        <v>0</v>
      </c>
      <c r="AU269" s="953"/>
      <c r="AV269" s="946"/>
      <c r="AW269" s="946"/>
      <c r="AX269" s="946"/>
      <c r="AY269" s="946"/>
      <c r="AZ269" s="955"/>
      <c r="BA269" s="958"/>
      <c r="BB269" s="959"/>
      <c r="BC269" s="959"/>
      <c r="BD269" s="959"/>
      <c r="BE269" s="959"/>
      <c r="BF269" s="960"/>
    </row>
    <row r="270" spans="2:58" ht="14.65" customHeight="1">
      <c r="B270" s="911">
        <v>268</v>
      </c>
      <c r="C270" s="931" t="s">
        <v>65</v>
      </c>
      <c r="D270" s="913"/>
      <c r="E270" s="931" t="s">
        <v>150</v>
      </c>
      <c r="F270" s="912" t="str">
        <f t="shared" si="24"/>
        <v>6340</v>
      </c>
      <c r="G270" s="946" t="s">
        <v>189</v>
      </c>
      <c r="H270" s="946"/>
      <c r="I270" s="946" t="s">
        <v>542</v>
      </c>
      <c r="J270" s="946">
        <v>0</v>
      </c>
      <c r="K270" s="906" t="s">
        <v>543</v>
      </c>
      <c r="L270" s="931">
        <v>1165</v>
      </c>
      <c r="M270" s="946">
        <v>2</v>
      </c>
      <c r="N270" s="931" t="s">
        <v>195</v>
      </c>
      <c r="O270" s="931">
        <v>90</v>
      </c>
      <c r="P270" s="947" t="s">
        <v>174</v>
      </c>
      <c r="Q270" s="931" t="s">
        <v>175</v>
      </c>
      <c r="R270" s="948" t="s">
        <v>155</v>
      </c>
      <c r="S270" s="931" t="s">
        <v>71</v>
      </c>
      <c r="T270" s="906"/>
      <c r="U270" s="906"/>
      <c r="V270" s="946"/>
      <c r="W270" s="946"/>
      <c r="X270" s="946"/>
      <c r="Y270" s="946"/>
      <c r="Z270" s="946"/>
      <c r="AA270" s="946"/>
      <c r="AB270" s="946"/>
      <c r="AC270" s="931"/>
      <c r="AD270" s="931">
        <v>6023</v>
      </c>
      <c r="AE270" s="155">
        <f t="shared" si="27"/>
        <v>6.0229999999999997</v>
      </c>
      <c r="AF270" s="953"/>
      <c r="AG270" s="946"/>
      <c r="AH270" s="946"/>
      <c r="AI270" s="946"/>
      <c r="AJ270" s="954"/>
      <c r="AK270" s="953"/>
      <c r="AL270" s="955"/>
      <c r="AM270" s="953"/>
      <c r="AN270" s="922">
        <f t="shared" si="25"/>
        <v>0</v>
      </c>
      <c r="AO270" s="956"/>
      <c r="AP270" s="924" t="str">
        <f t="shared" si="28"/>
        <v>0</v>
      </c>
      <c r="AQ270" s="925" t="str">
        <f t="shared" si="26"/>
        <v>0</v>
      </c>
      <c r="AR270" s="957"/>
      <c r="AS270" s="927">
        <f t="shared" si="29"/>
        <v>0</v>
      </c>
      <c r="AT270" s="928">
        <f t="shared" si="29"/>
        <v>0</v>
      </c>
      <c r="AU270" s="953"/>
      <c r="AV270" s="946"/>
      <c r="AW270" s="946"/>
      <c r="AX270" s="946"/>
      <c r="AY270" s="946"/>
      <c r="AZ270" s="955"/>
      <c r="BA270" s="958"/>
      <c r="BB270" s="959"/>
      <c r="BC270" s="959"/>
      <c r="BD270" s="959"/>
      <c r="BE270" s="959"/>
      <c r="BF270" s="960"/>
    </row>
    <row r="271" spans="2:58" ht="14.65" customHeight="1">
      <c r="B271" s="911">
        <v>269</v>
      </c>
      <c r="C271" s="931" t="s">
        <v>65</v>
      </c>
      <c r="D271" s="913"/>
      <c r="E271" s="931" t="s">
        <v>150</v>
      </c>
      <c r="F271" s="912" t="str">
        <f t="shared" si="24"/>
        <v>6340</v>
      </c>
      <c r="G271" s="946" t="s">
        <v>403</v>
      </c>
      <c r="H271" s="946"/>
      <c r="I271" s="946" t="s">
        <v>546</v>
      </c>
      <c r="J271" s="946">
        <v>0</v>
      </c>
      <c r="K271" s="906" t="s">
        <v>547</v>
      </c>
      <c r="L271" s="931">
        <v>1166</v>
      </c>
      <c r="M271" s="931">
        <v>1</v>
      </c>
      <c r="N271" s="931" t="s">
        <v>195</v>
      </c>
      <c r="O271" s="931">
        <v>90</v>
      </c>
      <c r="P271" s="947" t="s">
        <v>174</v>
      </c>
      <c r="Q271" s="931" t="s">
        <v>175</v>
      </c>
      <c r="R271" s="948" t="s">
        <v>155</v>
      </c>
      <c r="S271" s="931" t="s">
        <v>71</v>
      </c>
      <c r="T271" s="906" t="s">
        <v>548</v>
      </c>
      <c r="U271" s="906" t="s">
        <v>549</v>
      </c>
      <c r="V271" s="946"/>
      <c r="W271" s="946">
        <v>35</v>
      </c>
      <c r="X271" s="946"/>
      <c r="Y271" s="946"/>
      <c r="Z271" s="946"/>
      <c r="AA271" s="946"/>
      <c r="AB271" s="946"/>
      <c r="AC271" s="931" t="s">
        <v>171</v>
      </c>
      <c r="AD271" s="931">
        <v>1255</v>
      </c>
      <c r="AE271" s="155">
        <f t="shared" si="27"/>
        <v>1.2549999999999999</v>
      </c>
      <c r="AF271" s="953"/>
      <c r="AG271" s="946"/>
      <c r="AH271" s="946"/>
      <c r="AI271" s="946"/>
      <c r="AJ271" s="954"/>
      <c r="AK271" s="953"/>
      <c r="AL271" s="955"/>
      <c r="AM271" s="953"/>
      <c r="AN271" s="922">
        <f t="shared" si="25"/>
        <v>0</v>
      </c>
      <c r="AO271" s="956"/>
      <c r="AP271" s="924" t="str">
        <f t="shared" si="28"/>
        <v>0</v>
      </c>
      <c r="AQ271" s="925" t="str">
        <f t="shared" si="26"/>
        <v>0</v>
      </c>
      <c r="AR271" s="957"/>
      <c r="AS271" s="927">
        <f t="shared" si="29"/>
        <v>0</v>
      </c>
      <c r="AT271" s="928">
        <f t="shared" si="29"/>
        <v>0</v>
      </c>
      <c r="AU271" s="953"/>
      <c r="AV271" s="946"/>
      <c r="AW271" s="946"/>
      <c r="AX271" s="946"/>
      <c r="AY271" s="946"/>
      <c r="AZ271" s="955"/>
      <c r="BA271" s="958"/>
      <c r="BB271" s="959"/>
      <c r="BC271" s="959"/>
      <c r="BD271" s="959"/>
      <c r="BE271" s="959"/>
      <c r="BF271" s="960"/>
    </row>
    <row r="272" spans="2:58" ht="14.65" customHeight="1">
      <c r="B272" s="911">
        <v>270</v>
      </c>
      <c r="C272" s="912" t="s">
        <v>65</v>
      </c>
      <c r="D272" s="913"/>
      <c r="E272" s="931" t="s">
        <v>150</v>
      </c>
      <c r="F272" s="912" t="str">
        <f t="shared" si="24"/>
        <v>6340</v>
      </c>
      <c r="G272" s="946" t="s">
        <v>403</v>
      </c>
      <c r="H272" s="946"/>
      <c r="I272" s="946"/>
      <c r="J272" s="946"/>
      <c r="K272" s="906" t="s">
        <v>550</v>
      </c>
      <c r="L272" s="931">
        <v>1167</v>
      </c>
      <c r="M272" s="931"/>
      <c r="N272" s="931" t="s">
        <v>307</v>
      </c>
      <c r="O272" s="931">
        <v>63</v>
      </c>
      <c r="P272" s="947" t="s">
        <v>174</v>
      </c>
      <c r="Q272" s="931" t="s">
        <v>308</v>
      </c>
      <c r="R272" s="948" t="s">
        <v>155</v>
      </c>
      <c r="S272" s="931" t="s">
        <v>71</v>
      </c>
      <c r="T272" s="906" t="s">
        <v>551</v>
      </c>
      <c r="U272" s="906" t="s">
        <v>552</v>
      </c>
      <c r="V272" s="946"/>
      <c r="W272" s="946">
        <v>35</v>
      </c>
      <c r="X272" s="946"/>
      <c r="Y272" s="946"/>
      <c r="Z272" s="946"/>
      <c r="AA272" s="946"/>
      <c r="AB272" s="946"/>
      <c r="AC272" s="931"/>
      <c r="AD272" s="931"/>
      <c r="AE272" s="155">
        <f t="shared" si="27"/>
        <v>0</v>
      </c>
      <c r="AF272" s="953"/>
      <c r="AG272" s="946"/>
      <c r="AH272" s="946"/>
      <c r="AI272" s="946"/>
      <c r="AJ272" s="954"/>
      <c r="AK272" s="953"/>
      <c r="AL272" s="955"/>
      <c r="AM272" s="953"/>
      <c r="AN272" s="922">
        <f t="shared" si="25"/>
        <v>0</v>
      </c>
      <c r="AO272" s="956"/>
      <c r="AP272" s="924" t="str">
        <f t="shared" si="28"/>
        <v>0</v>
      </c>
      <c r="AQ272" s="925" t="str">
        <f t="shared" si="26"/>
        <v>0</v>
      </c>
      <c r="AR272" s="957"/>
      <c r="AS272" s="927">
        <f t="shared" si="29"/>
        <v>0</v>
      </c>
      <c r="AT272" s="928">
        <f t="shared" si="29"/>
        <v>0</v>
      </c>
      <c r="AU272" s="953"/>
      <c r="AV272" s="946"/>
      <c r="AW272" s="946"/>
      <c r="AX272" s="946"/>
      <c r="AY272" s="946"/>
      <c r="AZ272" s="955"/>
      <c r="BA272" s="958"/>
      <c r="BB272" s="959"/>
      <c r="BC272" s="959"/>
      <c r="BD272" s="959"/>
      <c r="BE272" s="959"/>
      <c r="BF272" s="960"/>
    </row>
    <row r="273" spans="2:58" ht="14.65" customHeight="1">
      <c r="B273" s="911">
        <v>271</v>
      </c>
      <c r="C273" s="931" t="s">
        <v>65</v>
      </c>
      <c r="D273" s="913"/>
      <c r="E273" s="931" t="s">
        <v>150</v>
      </c>
      <c r="F273" s="912" t="str">
        <f t="shared" si="24"/>
        <v>6340</v>
      </c>
      <c r="G273" s="946" t="s">
        <v>403</v>
      </c>
      <c r="H273" s="946"/>
      <c r="I273" s="946"/>
      <c r="J273" s="946"/>
      <c r="K273" s="906" t="s">
        <v>553</v>
      </c>
      <c r="L273" s="931">
        <v>1168</v>
      </c>
      <c r="M273" s="931"/>
      <c r="N273" s="931" t="s">
        <v>307</v>
      </c>
      <c r="O273" s="931">
        <v>63</v>
      </c>
      <c r="P273" s="947" t="s">
        <v>174</v>
      </c>
      <c r="Q273" s="931" t="s">
        <v>308</v>
      </c>
      <c r="R273" s="948" t="s">
        <v>155</v>
      </c>
      <c r="S273" s="931" t="s">
        <v>71</v>
      </c>
      <c r="T273" s="906" t="s">
        <v>551</v>
      </c>
      <c r="U273" s="906" t="s">
        <v>552</v>
      </c>
      <c r="V273" s="946"/>
      <c r="W273" s="946">
        <v>35</v>
      </c>
      <c r="X273" s="946"/>
      <c r="Y273" s="946"/>
      <c r="Z273" s="946"/>
      <c r="AA273" s="946"/>
      <c r="AB273" s="946"/>
      <c r="AC273" s="931"/>
      <c r="AD273" s="931"/>
      <c r="AE273" s="155">
        <f t="shared" si="27"/>
        <v>0</v>
      </c>
      <c r="AF273" s="953"/>
      <c r="AG273" s="946"/>
      <c r="AH273" s="946"/>
      <c r="AI273" s="946"/>
      <c r="AJ273" s="954"/>
      <c r="AK273" s="953"/>
      <c r="AL273" s="955"/>
      <c r="AM273" s="953"/>
      <c r="AN273" s="922">
        <f t="shared" si="25"/>
        <v>0</v>
      </c>
      <c r="AO273" s="956"/>
      <c r="AP273" s="924" t="str">
        <f t="shared" si="28"/>
        <v>0</v>
      </c>
      <c r="AQ273" s="925" t="str">
        <f t="shared" si="26"/>
        <v>0</v>
      </c>
      <c r="AR273" s="957"/>
      <c r="AS273" s="927">
        <f t="shared" si="29"/>
        <v>0</v>
      </c>
      <c r="AT273" s="928">
        <f t="shared" si="29"/>
        <v>0</v>
      </c>
      <c r="AU273" s="953"/>
      <c r="AV273" s="946"/>
      <c r="AW273" s="946"/>
      <c r="AX273" s="946"/>
      <c r="AY273" s="946"/>
      <c r="AZ273" s="955"/>
      <c r="BA273" s="958"/>
      <c r="BB273" s="959"/>
      <c r="BC273" s="959"/>
      <c r="BD273" s="959"/>
      <c r="BE273" s="959"/>
      <c r="BF273" s="960"/>
    </row>
    <row r="274" spans="2:58" ht="14.65" customHeight="1">
      <c r="B274" s="911">
        <v>272</v>
      </c>
      <c r="C274" s="931" t="s">
        <v>65</v>
      </c>
      <c r="D274" s="913"/>
      <c r="E274" s="931" t="s">
        <v>150</v>
      </c>
      <c r="F274" s="912" t="str">
        <f t="shared" si="24"/>
        <v>6340</v>
      </c>
      <c r="G274" s="946" t="s">
        <v>403</v>
      </c>
      <c r="H274" s="946"/>
      <c r="I274" s="946" t="s">
        <v>554</v>
      </c>
      <c r="J274" s="946">
        <v>0</v>
      </c>
      <c r="K274" s="906" t="s">
        <v>555</v>
      </c>
      <c r="L274" s="931">
        <v>1169</v>
      </c>
      <c r="M274" s="946">
        <v>1</v>
      </c>
      <c r="N274" s="931" t="s">
        <v>195</v>
      </c>
      <c r="O274" s="931">
        <v>90</v>
      </c>
      <c r="P274" s="947" t="s">
        <v>174</v>
      </c>
      <c r="Q274" s="931" t="s">
        <v>175</v>
      </c>
      <c r="R274" s="948" t="s">
        <v>155</v>
      </c>
      <c r="S274" s="931" t="s">
        <v>71</v>
      </c>
      <c r="T274" s="906" t="s">
        <v>551</v>
      </c>
      <c r="U274" s="906" t="s">
        <v>552</v>
      </c>
      <c r="V274" s="946"/>
      <c r="W274" s="946">
        <v>35</v>
      </c>
      <c r="X274" s="946"/>
      <c r="Y274" s="946"/>
      <c r="Z274" s="946"/>
      <c r="AA274" s="946"/>
      <c r="AB274" s="946"/>
      <c r="AC274" s="931" t="s">
        <v>171</v>
      </c>
      <c r="AD274" s="931">
        <v>1688</v>
      </c>
      <c r="AE274" s="155">
        <f t="shared" si="27"/>
        <v>1.6879999999999999</v>
      </c>
      <c r="AF274" s="953"/>
      <c r="AG274" s="946"/>
      <c r="AH274" s="946"/>
      <c r="AI274" s="946"/>
      <c r="AJ274" s="954"/>
      <c r="AK274" s="953"/>
      <c r="AL274" s="955"/>
      <c r="AM274" s="953"/>
      <c r="AN274" s="922">
        <f t="shared" si="25"/>
        <v>0</v>
      </c>
      <c r="AO274" s="956"/>
      <c r="AP274" s="924" t="str">
        <f t="shared" si="28"/>
        <v>0</v>
      </c>
      <c r="AQ274" s="925" t="str">
        <f t="shared" si="26"/>
        <v>0</v>
      </c>
      <c r="AR274" s="957"/>
      <c r="AS274" s="927">
        <f t="shared" si="29"/>
        <v>0</v>
      </c>
      <c r="AT274" s="928">
        <f t="shared" si="29"/>
        <v>0</v>
      </c>
      <c r="AU274" s="953"/>
      <c r="AV274" s="946"/>
      <c r="AW274" s="946"/>
      <c r="AX274" s="946"/>
      <c r="AY274" s="946"/>
      <c r="AZ274" s="955"/>
      <c r="BA274" s="958"/>
      <c r="BB274" s="959"/>
      <c r="BC274" s="959"/>
      <c r="BD274" s="959"/>
      <c r="BE274" s="959"/>
      <c r="BF274" s="960"/>
    </row>
    <row r="275" spans="2:58" ht="14.65" customHeight="1">
      <c r="B275" s="911">
        <v>273</v>
      </c>
      <c r="C275" s="912" t="s">
        <v>65</v>
      </c>
      <c r="D275" s="913"/>
      <c r="E275" s="931" t="s">
        <v>150</v>
      </c>
      <c r="F275" s="912" t="str">
        <f t="shared" si="24"/>
        <v>6340</v>
      </c>
      <c r="G275" s="946" t="s">
        <v>403</v>
      </c>
      <c r="H275" s="946"/>
      <c r="I275" s="946" t="s">
        <v>554</v>
      </c>
      <c r="J275" s="946">
        <v>0</v>
      </c>
      <c r="K275" s="906" t="s">
        <v>555</v>
      </c>
      <c r="L275" s="931">
        <v>1169</v>
      </c>
      <c r="M275" s="946">
        <v>2</v>
      </c>
      <c r="N275" s="931" t="s">
        <v>195</v>
      </c>
      <c r="O275" s="931">
        <v>90</v>
      </c>
      <c r="P275" s="947" t="s">
        <v>174</v>
      </c>
      <c r="Q275" s="931" t="s">
        <v>175</v>
      </c>
      <c r="R275" s="948" t="s">
        <v>155</v>
      </c>
      <c r="S275" s="931" t="s">
        <v>71</v>
      </c>
      <c r="T275" s="906"/>
      <c r="U275" s="906"/>
      <c r="V275" s="946"/>
      <c r="W275" s="946"/>
      <c r="X275" s="946"/>
      <c r="Y275" s="946"/>
      <c r="Z275" s="946"/>
      <c r="AA275" s="946"/>
      <c r="AB275" s="946"/>
      <c r="AC275" s="931" t="s">
        <v>171</v>
      </c>
      <c r="AD275" s="931">
        <v>1741</v>
      </c>
      <c r="AE275" s="155">
        <f t="shared" si="27"/>
        <v>1.7410000000000001</v>
      </c>
      <c r="AF275" s="953"/>
      <c r="AG275" s="946"/>
      <c r="AH275" s="946"/>
      <c r="AI275" s="946"/>
      <c r="AJ275" s="954"/>
      <c r="AK275" s="953"/>
      <c r="AL275" s="955"/>
      <c r="AM275" s="953"/>
      <c r="AN275" s="922">
        <f t="shared" si="25"/>
        <v>0</v>
      </c>
      <c r="AO275" s="956"/>
      <c r="AP275" s="924" t="str">
        <f t="shared" si="28"/>
        <v>0</v>
      </c>
      <c r="AQ275" s="925" t="str">
        <f t="shared" si="26"/>
        <v>0</v>
      </c>
      <c r="AR275" s="957"/>
      <c r="AS275" s="927">
        <f t="shared" si="29"/>
        <v>0</v>
      </c>
      <c r="AT275" s="928">
        <f t="shared" si="29"/>
        <v>0</v>
      </c>
      <c r="AU275" s="953"/>
      <c r="AV275" s="946"/>
      <c r="AW275" s="946"/>
      <c r="AX275" s="946"/>
      <c r="AY275" s="946"/>
      <c r="AZ275" s="955"/>
      <c r="BA275" s="958"/>
      <c r="BB275" s="959"/>
      <c r="BC275" s="959"/>
      <c r="BD275" s="959"/>
      <c r="BE275" s="959"/>
      <c r="BF275" s="960"/>
    </row>
    <row r="276" spans="2:58" ht="14.65" customHeight="1">
      <c r="B276" s="911">
        <v>274</v>
      </c>
      <c r="C276" s="931" t="s">
        <v>65</v>
      </c>
      <c r="D276" s="913"/>
      <c r="E276" s="931" t="s">
        <v>150</v>
      </c>
      <c r="F276" s="912" t="str">
        <f t="shared" si="24"/>
        <v>6340</v>
      </c>
      <c r="G276" s="946" t="s">
        <v>237</v>
      </c>
      <c r="H276" s="946"/>
      <c r="I276" s="946"/>
      <c r="J276" s="946"/>
      <c r="K276" s="906" t="s">
        <v>556</v>
      </c>
      <c r="L276" s="931">
        <v>1200</v>
      </c>
      <c r="M276" s="931"/>
      <c r="N276" s="931" t="s">
        <v>103</v>
      </c>
      <c r="O276" s="931">
        <v>110</v>
      </c>
      <c r="P276" s="947" t="s">
        <v>179</v>
      </c>
      <c r="Q276" s="931" t="s">
        <v>180</v>
      </c>
      <c r="R276" s="948" t="s">
        <v>155</v>
      </c>
      <c r="S276" s="931" t="s">
        <v>71</v>
      </c>
      <c r="T276" s="906" t="s">
        <v>303</v>
      </c>
      <c r="U276" s="906" t="s">
        <v>557</v>
      </c>
      <c r="V276" s="946"/>
      <c r="W276" s="946">
        <v>220</v>
      </c>
      <c r="X276" s="946"/>
      <c r="Y276" s="946"/>
      <c r="Z276" s="946"/>
      <c r="AA276" s="946"/>
      <c r="AB276" s="946"/>
      <c r="AC276" s="931"/>
      <c r="AD276" s="931"/>
      <c r="AE276" s="155">
        <f t="shared" si="27"/>
        <v>0</v>
      </c>
      <c r="AF276" s="953"/>
      <c r="AG276" s="946"/>
      <c r="AH276" s="946"/>
      <c r="AI276" s="946"/>
      <c r="AJ276" s="954"/>
      <c r="AK276" s="953"/>
      <c r="AL276" s="955"/>
      <c r="AM276" s="953"/>
      <c r="AN276" s="922">
        <f t="shared" si="25"/>
        <v>0</v>
      </c>
      <c r="AO276" s="956"/>
      <c r="AP276" s="924" t="str">
        <f t="shared" si="28"/>
        <v>0</v>
      </c>
      <c r="AQ276" s="925" t="str">
        <f t="shared" si="26"/>
        <v>0</v>
      </c>
      <c r="AR276" s="957"/>
      <c r="AS276" s="927">
        <f t="shared" si="29"/>
        <v>0</v>
      </c>
      <c r="AT276" s="928">
        <f t="shared" si="29"/>
        <v>0</v>
      </c>
      <c r="AU276" s="953"/>
      <c r="AV276" s="946"/>
      <c r="AW276" s="946"/>
      <c r="AX276" s="946"/>
      <c r="AY276" s="946"/>
      <c r="AZ276" s="955"/>
      <c r="BA276" s="958"/>
      <c r="BB276" s="959"/>
      <c r="BC276" s="959"/>
      <c r="BD276" s="959"/>
      <c r="BE276" s="959"/>
      <c r="BF276" s="960"/>
    </row>
    <row r="277" spans="2:58" ht="14.65" customHeight="1">
      <c r="B277" s="911">
        <v>275</v>
      </c>
      <c r="C277" s="931" t="s">
        <v>65</v>
      </c>
      <c r="D277" s="913"/>
      <c r="E277" s="931" t="s">
        <v>150</v>
      </c>
      <c r="F277" s="912" t="str">
        <f t="shared" ref="F277:F340" si="30">LEFT(K277,4)</f>
        <v>6340</v>
      </c>
      <c r="G277" s="946" t="s">
        <v>237</v>
      </c>
      <c r="H277" s="946"/>
      <c r="I277" s="946"/>
      <c r="J277" s="946"/>
      <c r="K277" s="906" t="s">
        <v>558</v>
      </c>
      <c r="L277" s="931">
        <v>1201</v>
      </c>
      <c r="M277" s="931"/>
      <c r="N277" s="931" t="s">
        <v>103</v>
      </c>
      <c r="O277" s="931">
        <v>110</v>
      </c>
      <c r="P277" s="947" t="s">
        <v>179</v>
      </c>
      <c r="Q277" s="931" t="s">
        <v>180</v>
      </c>
      <c r="R277" s="948" t="s">
        <v>155</v>
      </c>
      <c r="S277" s="931" t="s">
        <v>71</v>
      </c>
      <c r="T277" s="906" t="s">
        <v>303</v>
      </c>
      <c r="U277" s="906" t="s">
        <v>559</v>
      </c>
      <c r="V277" s="946"/>
      <c r="W277" s="946">
        <v>220</v>
      </c>
      <c r="X277" s="946"/>
      <c r="Y277" s="946"/>
      <c r="Z277" s="946"/>
      <c r="AA277" s="946"/>
      <c r="AB277" s="946"/>
      <c r="AC277" s="931"/>
      <c r="AD277" s="931"/>
      <c r="AE277" s="155">
        <f t="shared" si="27"/>
        <v>0</v>
      </c>
      <c r="AF277" s="953"/>
      <c r="AG277" s="946"/>
      <c r="AH277" s="946"/>
      <c r="AI277" s="946"/>
      <c r="AJ277" s="954"/>
      <c r="AK277" s="953"/>
      <c r="AL277" s="955"/>
      <c r="AM277" s="953"/>
      <c r="AN277" s="922">
        <f t="shared" si="25"/>
        <v>0</v>
      </c>
      <c r="AO277" s="956"/>
      <c r="AP277" s="924" t="str">
        <f t="shared" si="28"/>
        <v>0</v>
      </c>
      <c r="AQ277" s="925" t="str">
        <f t="shared" si="26"/>
        <v>0</v>
      </c>
      <c r="AR277" s="957"/>
      <c r="AS277" s="927">
        <f t="shared" si="29"/>
        <v>0</v>
      </c>
      <c r="AT277" s="928">
        <f t="shared" si="29"/>
        <v>0</v>
      </c>
      <c r="AU277" s="953"/>
      <c r="AV277" s="946"/>
      <c r="AW277" s="946"/>
      <c r="AX277" s="946"/>
      <c r="AY277" s="946"/>
      <c r="AZ277" s="955"/>
      <c r="BA277" s="958"/>
      <c r="BB277" s="959"/>
      <c r="BC277" s="959"/>
      <c r="BD277" s="959"/>
      <c r="BE277" s="959"/>
      <c r="BF277" s="960"/>
    </row>
    <row r="278" spans="2:58" ht="14.65" customHeight="1">
      <c r="B278" s="911">
        <v>276</v>
      </c>
      <c r="C278" s="912" t="s">
        <v>65</v>
      </c>
      <c r="D278" s="913"/>
      <c r="E278" s="931" t="s">
        <v>150</v>
      </c>
      <c r="F278" s="912" t="str">
        <f t="shared" si="30"/>
        <v>6340</v>
      </c>
      <c r="G278" s="946" t="s">
        <v>237</v>
      </c>
      <c r="H278" s="946"/>
      <c r="I278" s="946"/>
      <c r="J278" s="946"/>
      <c r="K278" s="906" t="s">
        <v>560</v>
      </c>
      <c r="L278" s="931">
        <v>1202</v>
      </c>
      <c r="M278" s="931"/>
      <c r="N278" s="931" t="s">
        <v>103</v>
      </c>
      <c r="O278" s="931">
        <v>110</v>
      </c>
      <c r="P278" s="947" t="s">
        <v>179</v>
      </c>
      <c r="Q278" s="931" t="s">
        <v>180</v>
      </c>
      <c r="R278" s="948" t="s">
        <v>155</v>
      </c>
      <c r="S278" s="931" t="s">
        <v>71</v>
      </c>
      <c r="T278" s="906" t="s">
        <v>303</v>
      </c>
      <c r="U278" s="906" t="s">
        <v>561</v>
      </c>
      <c r="V278" s="946"/>
      <c r="W278" s="946">
        <v>220</v>
      </c>
      <c r="X278" s="946"/>
      <c r="Y278" s="946"/>
      <c r="Z278" s="946"/>
      <c r="AA278" s="946"/>
      <c r="AB278" s="946"/>
      <c r="AC278" s="931"/>
      <c r="AD278" s="931"/>
      <c r="AE278" s="155">
        <f t="shared" si="27"/>
        <v>0</v>
      </c>
      <c r="AF278" s="953"/>
      <c r="AG278" s="946"/>
      <c r="AH278" s="946"/>
      <c r="AI278" s="946"/>
      <c r="AJ278" s="954"/>
      <c r="AK278" s="953"/>
      <c r="AL278" s="955"/>
      <c r="AM278" s="953"/>
      <c r="AN278" s="922">
        <f t="shared" si="25"/>
        <v>0</v>
      </c>
      <c r="AO278" s="956"/>
      <c r="AP278" s="924" t="str">
        <f t="shared" si="28"/>
        <v>0</v>
      </c>
      <c r="AQ278" s="925" t="str">
        <f t="shared" si="26"/>
        <v>0</v>
      </c>
      <c r="AR278" s="957"/>
      <c r="AS278" s="927">
        <f t="shared" si="29"/>
        <v>0</v>
      </c>
      <c r="AT278" s="928">
        <f t="shared" si="29"/>
        <v>0</v>
      </c>
      <c r="AU278" s="953"/>
      <c r="AV278" s="946"/>
      <c r="AW278" s="946"/>
      <c r="AX278" s="946"/>
      <c r="AY278" s="946"/>
      <c r="AZ278" s="955"/>
      <c r="BA278" s="958"/>
      <c r="BB278" s="959"/>
      <c r="BC278" s="959"/>
      <c r="BD278" s="959"/>
      <c r="BE278" s="959"/>
      <c r="BF278" s="960"/>
    </row>
    <row r="279" spans="2:58" ht="14.65" customHeight="1">
      <c r="B279" s="911">
        <v>277</v>
      </c>
      <c r="C279" s="931" t="s">
        <v>65</v>
      </c>
      <c r="D279" s="913"/>
      <c r="E279" s="931" t="s">
        <v>150</v>
      </c>
      <c r="F279" s="912" t="str">
        <f t="shared" si="30"/>
        <v>6340</v>
      </c>
      <c r="G279" s="946" t="s">
        <v>237</v>
      </c>
      <c r="H279" s="946"/>
      <c r="I279" s="946"/>
      <c r="J279" s="946"/>
      <c r="K279" s="906" t="s">
        <v>562</v>
      </c>
      <c r="L279" s="931">
        <v>1203</v>
      </c>
      <c r="M279" s="931"/>
      <c r="N279" s="931" t="s">
        <v>103</v>
      </c>
      <c r="O279" s="931">
        <v>110</v>
      </c>
      <c r="P279" s="947" t="s">
        <v>179</v>
      </c>
      <c r="Q279" s="931" t="s">
        <v>180</v>
      </c>
      <c r="R279" s="948" t="s">
        <v>155</v>
      </c>
      <c r="S279" s="931" t="s">
        <v>71</v>
      </c>
      <c r="T279" s="906" t="s">
        <v>303</v>
      </c>
      <c r="U279" s="906" t="s">
        <v>563</v>
      </c>
      <c r="V279" s="946"/>
      <c r="W279" s="946">
        <v>220</v>
      </c>
      <c r="X279" s="946"/>
      <c r="Y279" s="946"/>
      <c r="Z279" s="946"/>
      <c r="AA279" s="946"/>
      <c r="AB279" s="946"/>
      <c r="AC279" s="931"/>
      <c r="AD279" s="931"/>
      <c r="AE279" s="155">
        <f t="shared" si="27"/>
        <v>0</v>
      </c>
      <c r="AF279" s="953"/>
      <c r="AG279" s="946"/>
      <c r="AH279" s="946"/>
      <c r="AI279" s="946"/>
      <c r="AJ279" s="954"/>
      <c r="AK279" s="953"/>
      <c r="AL279" s="955"/>
      <c r="AM279" s="953"/>
      <c r="AN279" s="922">
        <f t="shared" si="25"/>
        <v>0</v>
      </c>
      <c r="AO279" s="956"/>
      <c r="AP279" s="924" t="str">
        <f t="shared" si="28"/>
        <v>0</v>
      </c>
      <c r="AQ279" s="925" t="str">
        <f t="shared" si="26"/>
        <v>0</v>
      </c>
      <c r="AR279" s="957"/>
      <c r="AS279" s="927">
        <f t="shared" si="29"/>
        <v>0</v>
      </c>
      <c r="AT279" s="928">
        <f t="shared" si="29"/>
        <v>0</v>
      </c>
      <c r="AU279" s="953"/>
      <c r="AV279" s="946"/>
      <c r="AW279" s="946"/>
      <c r="AX279" s="946"/>
      <c r="AY279" s="946"/>
      <c r="AZ279" s="955"/>
      <c r="BA279" s="958"/>
      <c r="BB279" s="959"/>
      <c r="BC279" s="959"/>
      <c r="BD279" s="959"/>
      <c r="BE279" s="959"/>
      <c r="BF279" s="960"/>
    </row>
    <row r="280" spans="2:58" ht="14.65" customHeight="1">
      <c r="B280" s="911">
        <v>278</v>
      </c>
      <c r="C280" s="931" t="s">
        <v>65</v>
      </c>
      <c r="D280" s="913"/>
      <c r="E280" s="931" t="s">
        <v>150</v>
      </c>
      <c r="F280" s="912" t="str">
        <f t="shared" si="30"/>
        <v>6340</v>
      </c>
      <c r="G280" s="946" t="s">
        <v>237</v>
      </c>
      <c r="H280" s="946"/>
      <c r="I280" s="946"/>
      <c r="J280" s="946"/>
      <c r="K280" s="906" t="s">
        <v>564</v>
      </c>
      <c r="L280" s="931">
        <v>1204</v>
      </c>
      <c r="M280" s="931"/>
      <c r="N280" s="931" t="s">
        <v>103</v>
      </c>
      <c r="O280" s="931">
        <v>110</v>
      </c>
      <c r="P280" s="947" t="s">
        <v>179</v>
      </c>
      <c r="Q280" s="931" t="s">
        <v>180</v>
      </c>
      <c r="R280" s="948" t="s">
        <v>155</v>
      </c>
      <c r="S280" s="931" t="s">
        <v>71</v>
      </c>
      <c r="T280" s="906" t="s">
        <v>303</v>
      </c>
      <c r="U280" s="906" t="s">
        <v>565</v>
      </c>
      <c r="V280" s="946"/>
      <c r="W280" s="946">
        <v>220</v>
      </c>
      <c r="X280" s="946"/>
      <c r="Y280" s="946"/>
      <c r="Z280" s="946"/>
      <c r="AA280" s="946"/>
      <c r="AB280" s="946"/>
      <c r="AC280" s="931"/>
      <c r="AD280" s="931"/>
      <c r="AE280" s="155">
        <f t="shared" si="27"/>
        <v>0</v>
      </c>
      <c r="AF280" s="953"/>
      <c r="AG280" s="946"/>
      <c r="AH280" s="946"/>
      <c r="AI280" s="946"/>
      <c r="AJ280" s="954"/>
      <c r="AK280" s="953"/>
      <c r="AL280" s="955"/>
      <c r="AM280" s="953"/>
      <c r="AN280" s="922">
        <f t="shared" si="25"/>
        <v>0</v>
      </c>
      <c r="AO280" s="956"/>
      <c r="AP280" s="924" t="str">
        <f t="shared" si="28"/>
        <v>0</v>
      </c>
      <c r="AQ280" s="925" t="str">
        <f t="shared" si="26"/>
        <v>0</v>
      </c>
      <c r="AR280" s="957"/>
      <c r="AS280" s="927">
        <f t="shared" si="29"/>
        <v>0</v>
      </c>
      <c r="AT280" s="928">
        <f t="shared" si="29"/>
        <v>0</v>
      </c>
      <c r="AU280" s="953"/>
      <c r="AV280" s="946"/>
      <c r="AW280" s="946"/>
      <c r="AX280" s="946"/>
      <c r="AY280" s="946"/>
      <c r="AZ280" s="955"/>
      <c r="BA280" s="958"/>
      <c r="BB280" s="959"/>
      <c r="BC280" s="959"/>
      <c r="BD280" s="959"/>
      <c r="BE280" s="959"/>
      <c r="BF280" s="960"/>
    </row>
    <row r="281" spans="2:58" ht="14.65" customHeight="1">
      <c r="B281" s="911">
        <v>279</v>
      </c>
      <c r="C281" s="912" t="s">
        <v>65</v>
      </c>
      <c r="D281" s="913"/>
      <c r="E281" s="931" t="s">
        <v>150</v>
      </c>
      <c r="F281" s="912" t="str">
        <f t="shared" si="30"/>
        <v>6340</v>
      </c>
      <c r="G281" s="946" t="s">
        <v>237</v>
      </c>
      <c r="H281" s="946"/>
      <c r="I281" s="946"/>
      <c r="J281" s="946"/>
      <c r="K281" s="906" t="s">
        <v>566</v>
      </c>
      <c r="L281" s="931">
        <v>1205</v>
      </c>
      <c r="M281" s="931"/>
      <c r="N281" s="931" t="s">
        <v>103</v>
      </c>
      <c r="O281" s="931">
        <v>110</v>
      </c>
      <c r="P281" s="947" t="s">
        <v>179</v>
      </c>
      <c r="Q281" s="931" t="s">
        <v>180</v>
      </c>
      <c r="R281" s="948" t="s">
        <v>155</v>
      </c>
      <c r="S281" s="931" t="s">
        <v>71</v>
      </c>
      <c r="T281" s="906" t="s">
        <v>303</v>
      </c>
      <c r="U281" s="906" t="s">
        <v>567</v>
      </c>
      <c r="V281" s="946"/>
      <c r="W281" s="946">
        <v>220</v>
      </c>
      <c r="X281" s="946"/>
      <c r="Y281" s="946"/>
      <c r="Z281" s="946"/>
      <c r="AA281" s="946"/>
      <c r="AB281" s="946"/>
      <c r="AC281" s="931"/>
      <c r="AD281" s="931"/>
      <c r="AE281" s="155">
        <f t="shared" si="27"/>
        <v>0</v>
      </c>
      <c r="AF281" s="953"/>
      <c r="AG281" s="946"/>
      <c r="AH281" s="946"/>
      <c r="AI281" s="946"/>
      <c r="AJ281" s="954"/>
      <c r="AK281" s="953"/>
      <c r="AL281" s="955"/>
      <c r="AM281" s="953"/>
      <c r="AN281" s="922">
        <f t="shared" si="25"/>
        <v>0</v>
      </c>
      <c r="AO281" s="956"/>
      <c r="AP281" s="924" t="str">
        <f t="shared" si="28"/>
        <v>0</v>
      </c>
      <c r="AQ281" s="925" t="str">
        <f t="shared" si="26"/>
        <v>0</v>
      </c>
      <c r="AR281" s="957"/>
      <c r="AS281" s="927">
        <f t="shared" si="29"/>
        <v>0</v>
      </c>
      <c r="AT281" s="928">
        <f t="shared" si="29"/>
        <v>0</v>
      </c>
      <c r="AU281" s="953"/>
      <c r="AV281" s="946"/>
      <c r="AW281" s="946"/>
      <c r="AX281" s="946"/>
      <c r="AY281" s="946"/>
      <c r="AZ281" s="955"/>
      <c r="BA281" s="958"/>
      <c r="BB281" s="959"/>
      <c r="BC281" s="959"/>
      <c r="BD281" s="959"/>
      <c r="BE281" s="959"/>
      <c r="BF281" s="960"/>
    </row>
    <row r="282" spans="2:58" ht="14.65" customHeight="1">
      <c r="B282" s="911">
        <v>280</v>
      </c>
      <c r="C282" s="931" t="s">
        <v>65</v>
      </c>
      <c r="D282" s="913"/>
      <c r="E282" s="931" t="s">
        <v>150</v>
      </c>
      <c r="F282" s="912" t="str">
        <f t="shared" si="30"/>
        <v>6340</v>
      </c>
      <c r="G282" s="946" t="s">
        <v>237</v>
      </c>
      <c r="H282" s="946"/>
      <c r="I282" s="946"/>
      <c r="J282" s="946"/>
      <c r="K282" s="906" t="s">
        <v>568</v>
      </c>
      <c r="L282" s="931">
        <v>1206</v>
      </c>
      <c r="M282" s="931"/>
      <c r="N282" s="931" t="s">
        <v>103</v>
      </c>
      <c r="O282" s="931">
        <v>110</v>
      </c>
      <c r="P282" s="947" t="s">
        <v>179</v>
      </c>
      <c r="Q282" s="931" t="s">
        <v>180</v>
      </c>
      <c r="R282" s="948" t="s">
        <v>155</v>
      </c>
      <c r="S282" s="931" t="s">
        <v>71</v>
      </c>
      <c r="T282" s="906" t="s">
        <v>303</v>
      </c>
      <c r="U282" s="906" t="s">
        <v>569</v>
      </c>
      <c r="V282" s="946"/>
      <c r="W282" s="946">
        <v>220</v>
      </c>
      <c r="X282" s="946"/>
      <c r="Y282" s="946"/>
      <c r="Z282" s="946"/>
      <c r="AA282" s="946"/>
      <c r="AB282" s="946"/>
      <c r="AC282" s="931"/>
      <c r="AD282" s="931"/>
      <c r="AE282" s="155">
        <f t="shared" si="27"/>
        <v>0</v>
      </c>
      <c r="AF282" s="953"/>
      <c r="AG282" s="946"/>
      <c r="AH282" s="946"/>
      <c r="AI282" s="946"/>
      <c r="AJ282" s="954"/>
      <c r="AK282" s="953"/>
      <c r="AL282" s="955"/>
      <c r="AM282" s="953"/>
      <c r="AN282" s="922">
        <f t="shared" si="25"/>
        <v>0</v>
      </c>
      <c r="AO282" s="956"/>
      <c r="AP282" s="924" t="str">
        <f t="shared" si="28"/>
        <v>0</v>
      </c>
      <c r="AQ282" s="925" t="str">
        <f t="shared" si="26"/>
        <v>0</v>
      </c>
      <c r="AR282" s="957"/>
      <c r="AS282" s="927">
        <f t="shared" si="29"/>
        <v>0</v>
      </c>
      <c r="AT282" s="928">
        <f t="shared" si="29"/>
        <v>0</v>
      </c>
      <c r="AU282" s="953"/>
      <c r="AV282" s="946"/>
      <c r="AW282" s="946"/>
      <c r="AX282" s="946"/>
      <c r="AY282" s="946"/>
      <c r="AZ282" s="955"/>
      <c r="BA282" s="958"/>
      <c r="BB282" s="959"/>
      <c r="BC282" s="959"/>
      <c r="BD282" s="959"/>
      <c r="BE282" s="959"/>
      <c r="BF282" s="960"/>
    </row>
    <row r="283" spans="2:58" ht="14.65" customHeight="1">
      <c r="B283" s="911">
        <v>281</v>
      </c>
      <c r="C283" s="931" t="s">
        <v>65</v>
      </c>
      <c r="D283" s="913"/>
      <c r="E283" s="931" t="s">
        <v>150</v>
      </c>
      <c r="F283" s="912" t="str">
        <f t="shared" si="30"/>
        <v>6340</v>
      </c>
      <c r="G283" s="946" t="s">
        <v>237</v>
      </c>
      <c r="H283" s="946"/>
      <c r="I283" s="946"/>
      <c r="J283" s="946"/>
      <c r="K283" s="906" t="s">
        <v>570</v>
      </c>
      <c r="L283" s="931">
        <v>1207</v>
      </c>
      <c r="M283" s="931"/>
      <c r="N283" s="931" t="s">
        <v>103</v>
      </c>
      <c r="O283" s="931">
        <v>110</v>
      </c>
      <c r="P283" s="947" t="s">
        <v>179</v>
      </c>
      <c r="Q283" s="931" t="s">
        <v>180</v>
      </c>
      <c r="R283" s="948" t="s">
        <v>155</v>
      </c>
      <c r="S283" s="931" t="s">
        <v>71</v>
      </c>
      <c r="T283" s="906" t="s">
        <v>303</v>
      </c>
      <c r="U283" s="906" t="s">
        <v>571</v>
      </c>
      <c r="V283" s="946"/>
      <c r="W283" s="946">
        <v>220</v>
      </c>
      <c r="X283" s="946"/>
      <c r="Y283" s="946"/>
      <c r="Z283" s="946"/>
      <c r="AA283" s="946"/>
      <c r="AB283" s="946"/>
      <c r="AC283" s="931"/>
      <c r="AD283" s="931"/>
      <c r="AE283" s="155">
        <f t="shared" si="27"/>
        <v>0</v>
      </c>
      <c r="AF283" s="953"/>
      <c r="AG283" s="946"/>
      <c r="AH283" s="946"/>
      <c r="AI283" s="946"/>
      <c r="AJ283" s="954"/>
      <c r="AK283" s="953"/>
      <c r="AL283" s="955"/>
      <c r="AM283" s="953"/>
      <c r="AN283" s="922">
        <f t="shared" si="25"/>
        <v>0</v>
      </c>
      <c r="AO283" s="956"/>
      <c r="AP283" s="924" t="str">
        <f t="shared" si="28"/>
        <v>0</v>
      </c>
      <c r="AQ283" s="925" t="str">
        <f t="shared" si="26"/>
        <v>0</v>
      </c>
      <c r="AR283" s="957"/>
      <c r="AS283" s="927">
        <f t="shared" si="29"/>
        <v>0</v>
      </c>
      <c r="AT283" s="928">
        <f t="shared" si="29"/>
        <v>0</v>
      </c>
      <c r="AU283" s="953"/>
      <c r="AV283" s="946"/>
      <c r="AW283" s="946"/>
      <c r="AX283" s="946"/>
      <c r="AY283" s="946"/>
      <c r="AZ283" s="955"/>
      <c r="BA283" s="958"/>
      <c r="BB283" s="959"/>
      <c r="BC283" s="959"/>
      <c r="BD283" s="959"/>
      <c r="BE283" s="959"/>
      <c r="BF283" s="960"/>
    </row>
    <row r="284" spans="2:58" ht="14.65" customHeight="1">
      <c r="B284" s="911">
        <v>282</v>
      </c>
      <c r="C284" s="912" t="s">
        <v>65</v>
      </c>
      <c r="D284" s="913"/>
      <c r="E284" s="931" t="s">
        <v>150</v>
      </c>
      <c r="F284" s="912" t="str">
        <f t="shared" si="30"/>
        <v>6340</v>
      </c>
      <c r="G284" s="946" t="s">
        <v>237</v>
      </c>
      <c r="H284" s="946"/>
      <c r="I284" s="946"/>
      <c r="J284" s="946"/>
      <c r="K284" s="906" t="s">
        <v>572</v>
      </c>
      <c r="L284" s="931">
        <v>1208</v>
      </c>
      <c r="M284" s="931"/>
      <c r="N284" s="931" t="s">
        <v>103</v>
      </c>
      <c r="O284" s="931">
        <v>110</v>
      </c>
      <c r="P284" s="947" t="s">
        <v>179</v>
      </c>
      <c r="Q284" s="931" t="s">
        <v>180</v>
      </c>
      <c r="R284" s="948" t="s">
        <v>155</v>
      </c>
      <c r="S284" s="931" t="s">
        <v>71</v>
      </c>
      <c r="T284" s="906" t="s">
        <v>303</v>
      </c>
      <c r="U284" s="906" t="s">
        <v>573</v>
      </c>
      <c r="V284" s="946"/>
      <c r="W284" s="946">
        <v>220</v>
      </c>
      <c r="X284" s="946"/>
      <c r="Y284" s="946"/>
      <c r="Z284" s="946"/>
      <c r="AA284" s="946"/>
      <c r="AB284" s="946"/>
      <c r="AC284" s="931"/>
      <c r="AD284" s="931"/>
      <c r="AE284" s="155">
        <f t="shared" si="27"/>
        <v>0</v>
      </c>
      <c r="AF284" s="953"/>
      <c r="AG284" s="946"/>
      <c r="AH284" s="946"/>
      <c r="AI284" s="946"/>
      <c r="AJ284" s="954"/>
      <c r="AK284" s="953"/>
      <c r="AL284" s="955"/>
      <c r="AM284" s="953"/>
      <c r="AN284" s="922">
        <f t="shared" si="25"/>
        <v>0</v>
      </c>
      <c r="AO284" s="956"/>
      <c r="AP284" s="924" t="str">
        <f t="shared" si="28"/>
        <v>0</v>
      </c>
      <c r="AQ284" s="925" t="str">
        <f t="shared" si="26"/>
        <v>0</v>
      </c>
      <c r="AR284" s="957"/>
      <c r="AS284" s="927">
        <f t="shared" si="29"/>
        <v>0</v>
      </c>
      <c r="AT284" s="928">
        <f t="shared" si="29"/>
        <v>0</v>
      </c>
      <c r="AU284" s="953"/>
      <c r="AV284" s="946"/>
      <c r="AW284" s="946"/>
      <c r="AX284" s="946"/>
      <c r="AY284" s="946"/>
      <c r="AZ284" s="955"/>
      <c r="BA284" s="958"/>
      <c r="BB284" s="959"/>
      <c r="BC284" s="959"/>
      <c r="BD284" s="959"/>
      <c r="BE284" s="959"/>
      <c r="BF284" s="960"/>
    </row>
    <row r="285" spans="2:58" ht="14.65" customHeight="1">
      <c r="B285" s="911">
        <v>283</v>
      </c>
      <c r="C285" s="931" t="s">
        <v>65</v>
      </c>
      <c r="D285" s="913"/>
      <c r="E285" s="931" t="s">
        <v>150</v>
      </c>
      <c r="F285" s="912" t="str">
        <f t="shared" si="30"/>
        <v>6340</v>
      </c>
      <c r="G285" s="946" t="s">
        <v>237</v>
      </c>
      <c r="H285" s="946"/>
      <c r="I285" s="946"/>
      <c r="J285" s="946"/>
      <c r="K285" s="906" t="s">
        <v>574</v>
      </c>
      <c r="L285" s="931">
        <v>1209</v>
      </c>
      <c r="M285" s="931"/>
      <c r="N285" s="931" t="s">
        <v>103</v>
      </c>
      <c r="O285" s="931">
        <v>110</v>
      </c>
      <c r="P285" s="947" t="s">
        <v>179</v>
      </c>
      <c r="Q285" s="931" t="s">
        <v>180</v>
      </c>
      <c r="R285" s="948" t="s">
        <v>155</v>
      </c>
      <c r="S285" s="931" t="s">
        <v>71</v>
      </c>
      <c r="T285" s="906" t="s">
        <v>303</v>
      </c>
      <c r="U285" s="906" t="s">
        <v>575</v>
      </c>
      <c r="V285" s="946"/>
      <c r="W285" s="946">
        <v>220</v>
      </c>
      <c r="X285" s="946"/>
      <c r="Y285" s="946"/>
      <c r="Z285" s="946"/>
      <c r="AA285" s="946"/>
      <c r="AB285" s="946"/>
      <c r="AC285" s="931"/>
      <c r="AD285" s="931"/>
      <c r="AE285" s="155">
        <f t="shared" si="27"/>
        <v>0</v>
      </c>
      <c r="AF285" s="953"/>
      <c r="AG285" s="946"/>
      <c r="AH285" s="946"/>
      <c r="AI285" s="946"/>
      <c r="AJ285" s="954"/>
      <c r="AK285" s="953"/>
      <c r="AL285" s="955"/>
      <c r="AM285" s="953"/>
      <c r="AN285" s="922">
        <f t="shared" si="25"/>
        <v>0</v>
      </c>
      <c r="AO285" s="956"/>
      <c r="AP285" s="924" t="str">
        <f t="shared" si="28"/>
        <v>0</v>
      </c>
      <c r="AQ285" s="925" t="str">
        <f t="shared" si="26"/>
        <v>0</v>
      </c>
      <c r="AR285" s="957"/>
      <c r="AS285" s="927">
        <f t="shared" si="29"/>
        <v>0</v>
      </c>
      <c r="AT285" s="928">
        <f t="shared" si="29"/>
        <v>0</v>
      </c>
      <c r="AU285" s="953"/>
      <c r="AV285" s="946"/>
      <c r="AW285" s="946"/>
      <c r="AX285" s="946"/>
      <c r="AY285" s="946"/>
      <c r="AZ285" s="955"/>
      <c r="BA285" s="958"/>
      <c r="BB285" s="959"/>
      <c r="BC285" s="959"/>
      <c r="BD285" s="959"/>
      <c r="BE285" s="959"/>
      <c r="BF285" s="960"/>
    </row>
    <row r="286" spans="2:58" ht="14.65" customHeight="1">
      <c r="B286" s="911">
        <v>284</v>
      </c>
      <c r="C286" s="931" t="s">
        <v>65</v>
      </c>
      <c r="D286" s="913"/>
      <c r="E286" s="931" t="s">
        <v>150</v>
      </c>
      <c r="F286" s="912" t="str">
        <f t="shared" si="30"/>
        <v>6340</v>
      </c>
      <c r="G286" s="946" t="s">
        <v>237</v>
      </c>
      <c r="H286" s="946"/>
      <c r="I286" s="946"/>
      <c r="J286" s="946"/>
      <c r="K286" s="906" t="s">
        <v>576</v>
      </c>
      <c r="L286" s="931">
        <v>1210</v>
      </c>
      <c r="M286" s="931"/>
      <c r="N286" s="931" t="s">
        <v>103</v>
      </c>
      <c r="O286" s="931">
        <v>110</v>
      </c>
      <c r="P286" s="947" t="s">
        <v>179</v>
      </c>
      <c r="Q286" s="931" t="s">
        <v>180</v>
      </c>
      <c r="R286" s="948" t="s">
        <v>155</v>
      </c>
      <c r="S286" s="931" t="s">
        <v>71</v>
      </c>
      <c r="T286" s="906" t="s">
        <v>303</v>
      </c>
      <c r="U286" s="906" t="s">
        <v>577</v>
      </c>
      <c r="V286" s="946"/>
      <c r="W286" s="946">
        <v>220</v>
      </c>
      <c r="X286" s="946"/>
      <c r="Y286" s="946"/>
      <c r="Z286" s="946"/>
      <c r="AA286" s="946"/>
      <c r="AB286" s="946"/>
      <c r="AC286" s="931"/>
      <c r="AD286" s="931"/>
      <c r="AE286" s="155">
        <f t="shared" si="27"/>
        <v>0</v>
      </c>
      <c r="AF286" s="953"/>
      <c r="AG286" s="946"/>
      <c r="AH286" s="946"/>
      <c r="AI286" s="946"/>
      <c r="AJ286" s="954"/>
      <c r="AK286" s="953"/>
      <c r="AL286" s="955"/>
      <c r="AM286" s="953"/>
      <c r="AN286" s="922">
        <f t="shared" si="25"/>
        <v>0</v>
      </c>
      <c r="AO286" s="956"/>
      <c r="AP286" s="924" t="str">
        <f t="shared" si="28"/>
        <v>0</v>
      </c>
      <c r="AQ286" s="925" t="str">
        <f t="shared" si="26"/>
        <v>0</v>
      </c>
      <c r="AR286" s="957"/>
      <c r="AS286" s="927">
        <f t="shared" si="29"/>
        <v>0</v>
      </c>
      <c r="AT286" s="928">
        <f t="shared" si="29"/>
        <v>0</v>
      </c>
      <c r="AU286" s="953"/>
      <c r="AV286" s="946"/>
      <c r="AW286" s="946"/>
      <c r="AX286" s="946"/>
      <c r="AY286" s="946"/>
      <c r="AZ286" s="955"/>
      <c r="BA286" s="958"/>
      <c r="BB286" s="959"/>
      <c r="BC286" s="959"/>
      <c r="BD286" s="959"/>
      <c r="BE286" s="959"/>
      <c r="BF286" s="960"/>
    </row>
    <row r="287" spans="2:58" ht="14.65" customHeight="1">
      <c r="B287" s="911">
        <v>285</v>
      </c>
      <c r="C287" s="912" t="s">
        <v>65</v>
      </c>
      <c r="D287" s="913"/>
      <c r="E287" s="931" t="s">
        <v>150</v>
      </c>
      <c r="F287" s="912" t="str">
        <f t="shared" si="30"/>
        <v>6340</v>
      </c>
      <c r="G287" s="946" t="s">
        <v>237</v>
      </c>
      <c r="H287" s="946"/>
      <c r="I287" s="946"/>
      <c r="J287" s="946"/>
      <c r="K287" s="906" t="s">
        <v>578</v>
      </c>
      <c r="L287" s="931">
        <v>1211</v>
      </c>
      <c r="M287" s="931"/>
      <c r="N287" s="931" t="s">
        <v>103</v>
      </c>
      <c r="O287" s="931">
        <v>110</v>
      </c>
      <c r="P287" s="947" t="s">
        <v>179</v>
      </c>
      <c r="Q287" s="931" t="s">
        <v>180</v>
      </c>
      <c r="R287" s="948" t="s">
        <v>155</v>
      </c>
      <c r="S287" s="931" t="s">
        <v>71</v>
      </c>
      <c r="T287" s="906" t="s">
        <v>303</v>
      </c>
      <c r="U287" s="906" t="s">
        <v>579</v>
      </c>
      <c r="V287" s="946"/>
      <c r="W287" s="946">
        <v>220</v>
      </c>
      <c r="X287" s="946"/>
      <c r="Y287" s="946"/>
      <c r="Z287" s="946"/>
      <c r="AA287" s="946"/>
      <c r="AB287" s="946"/>
      <c r="AC287" s="931"/>
      <c r="AD287" s="931"/>
      <c r="AE287" s="155">
        <f t="shared" si="27"/>
        <v>0</v>
      </c>
      <c r="AF287" s="953"/>
      <c r="AG287" s="946"/>
      <c r="AH287" s="946"/>
      <c r="AI287" s="946"/>
      <c r="AJ287" s="954"/>
      <c r="AK287" s="953"/>
      <c r="AL287" s="955"/>
      <c r="AM287" s="953"/>
      <c r="AN287" s="922">
        <f t="shared" si="25"/>
        <v>0</v>
      </c>
      <c r="AO287" s="956"/>
      <c r="AP287" s="924" t="str">
        <f t="shared" si="28"/>
        <v>0</v>
      </c>
      <c r="AQ287" s="925" t="str">
        <f t="shared" si="26"/>
        <v>0</v>
      </c>
      <c r="AR287" s="957"/>
      <c r="AS287" s="927">
        <f t="shared" si="29"/>
        <v>0</v>
      </c>
      <c r="AT287" s="928">
        <f t="shared" si="29"/>
        <v>0</v>
      </c>
      <c r="AU287" s="953"/>
      <c r="AV287" s="946"/>
      <c r="AW287" s="946"/>
      <c r="AX287" s="946"/>
      <c r="AY287" s="946"/>
      <c r="AZ287" s="955"/>
      <c r="BA287" s="958"/>
      <c r="BB287" s="959"/>
      <c r="BC287" s="959"/>
      <c r="BD287" s="959"/>
      <c r="BE287" s="959"/>
      <c r="BF287" s="960"/>
    </row>
    <row r="288" spans="2:58" ht="14.65" customHeight="1">
      <c r="B288" s="911">
        <v>286</v>
      </c>
      <c r="C288" s="931" t="s">
        <v>65</v>
      </c>
      <c r="D288" s="913"/>
      <c r="E288" s="931" t="s">
        <v>150</v>
      </c>
      <c r="F288" s="912" t="str">
        <f t="shared" si="30"/>
        <v>6340</v>
      </c>
      <c r="G288" s="946" t="s">
        <v>237</v>
      </c>
      <c r="H288" s="946"/>
      <c r="I288" s="946"/>
      <c r="J288" s="946"/>
      <c r="K288" s="906" t="s">
        <v>580</v>
      </c>
      <c r="L288" s="931">
        <v>1212</v>
      </c>
      <c r="M288" s="931"/>
      <c r="N288" s="931" t="s">
        <v>103</v>
      </c>
      <c r="O288" s="931">
        <v>110</v>
      </c>
      <c r="P288" s="947" t="s">
        <v>179</v>
      </c>
      <c r="Q288" s="931" t="s">
        <v>180</v>
      </c>
      <c r="R288" s="948" t="s">
        <v>155</v>
      </c>
      <c r="S288" s="931" t="s">
        <v>71</v>
      </c>
      <c r="T288" s="906" t="s">
        <v>303</v>
      </c>
      <c r="U288" s="906" t="s">
        <v>581</v>
      </c>
      <c r="V288" s="946"/>
      <c r="W288" s="946">
        <v>220</v>
      </c>
      <c r="X288" s="946"/>
      <c r="Y288" s="946"/>
      <c r="Z288" s="946"/>
      <c r="AA288" s="946"/>
      <c r="AB288" s="946"/>
      <c r="AC288" s="931"/>
      <c r="AD288" s="931"/>
      <c r="AE288" s="155">
        <f t="shared" si="27"/>
        <v>0</v>
      </c>
      <c r="AF288" s="953"/>
      <c r="AG288" s="946"/>
      <c r="AH288" s="946"/>
      <c r="AI288" s="946"/>
      <c r="AJ288" s="954"/>
      <c r="AK288" s="953"/>
      <c r="AL288" s="955"/>
      <c r="AM288" s="953"/>
      <c r="AN288" s="922">
        <f t="shared" si="25"/>
        <v>0</v>
      </c>
      <c r="AO288" s="956"/>
      <c r="AP288" s="924" t="str">
        <f t="shared" si="28"/>
        <v>0</v>
      </c>
      <c r="AQ288" s="925" t="str">
        <f t="shared" si="26"/>
        <v>0</v>
      </c>
      <c r="AR288" s="957"/>
      <c r="AS288" s="927">
        <f t="shared" si="29"/>
        <v>0</v>
      </c>
      <c r="AT288" s="928">
        <f t="shared" si="29"/>
        <v>0</v>
      </c>
      <c r="AU288" s="953"/>
      <c r="AV288" s="946"/>
      <c r="AW288" s="946"/>
      <c r="AX288" s="946"/>
      <c r="AY288" s="946"/>
      <c r="AZ288" s="955"/>
      <c r="BA288" s="958"/>
      <c r="BB288" s="959"/>
      <c r="BC288" s="959"/>
      <c r="BD288" s="959"/>
      <c r="BE288" s="959"/>
      <c r="BF288" s="960"/>
    </row>
    <row r="289" spans="2:58" ht="14.65" customHeight="1">
      <c r="B289" s="911">
        <v>287</v>
      </c>
      <c r="C289" s="931" t="s">
        <v>65</v>
      </c>
      <c r="D289" s="913"/>
      <c r="E289" s="931" t="s">
        <v>150</v>
      </c>
      <c r="F289" s="912" t="str">
        <f t="shared" si="30"/>
        <v>6340</v>
      </c>
      <c r="G289" s="946" t="s">
        <v>237</v>
      </c>
      <c r="H289" s="946"/>
      <c r="I289" s="946"/>
      <c r="J289" s="946"/>
      <c r="K289" s="906" t="s">
        <v>582</v>
      </c>
      <c r="L289" s="931">
        <v>1213</v>
      </c>
      <c r="M289" s="931"/>
      <c r="N289" s="931" t="s">
        <v>103</v>
      </c>
      <c r="O289" s="931">
        <v>110</v>
      </c>
      <c r="P289" s="947" t="s">
        <v>179</v>
      </c>
      <c r="Q289" s="931" t="s">
        <v>180</v>
      </c>
      <c r="R289" s="948" t="s">
        <v>155</v>
      </c>
      <c r="S289" s="931" t="s">
        <v>71</v>
      </c>
      <c r="T289" s="906" t="s">
        <v>303</v>
      </c>
      <c r="U289" s="906" t="s">
        <v>583</v>
      </c>
      <c r="V289" s="946"/>
      <c r="W289" s="946">
        <v>220</v>
      </c>
      <c r="X289" s="946"/>
      <c r="Y289" s="946"/>
      <c r="Z289" s="946"/>
      <c r="AA289" s="946"/>
      <c r="AB289" s="946"/>
      <c r="AC289" s="931"/>
      <c r="AD289" s="931"/>
      <c r="AE289" s="155">
        <f t="shared" si="27"/>
        <v>0</v>
      </c>
      <c r="AF289" s="953"/>
      <c r="AG289" s="946"/>
      <c r="AH289" s="946"/>
      <c r="AI289" s="946"/>
      <c r="AJ289" s="954"/>
      <c r="AK289" s="953"/>
      <c r="AL289" s="955"/>
      <c r="AM289" s="953"/>
      <c r="AN289" s="922">
        <f t="shared" si="25"/>
        <v>0</v>
      </c>
      <c r="AO289" s="956"/>
      <c r="AP289" s="924" t="str">
        <f t="shared" si="28"/>
        <v>0</v>
      </c>
      <c r="AQ289" s="925" t="str">
        <f t="shared" si="26"/>
        <v>0</v>
      </c>
      <c r="AR289" s="957"/>
      <c r="AS289" s="927">
        <f t="shared" si="29"/>
        <v>0</v>
      </c>
      <c r="AT289" s="928">
        <f t="shared" si="29"/>
        <v>0</v>
      </c>
      <c r="AU289" s="953"/>
      <c r="AV289" s="946"/>
      <c r="AW289" s="946"/>
      <c r="AX289" s="946"/>
      <c r="AY289" s="946"/>
      <c r="AZ289" s="955"/>
      <c r="BA289" s="958"/>
      <c r="BB289" s="959"/>
      <c r="BC289" s="959"/>
      <c r="BD289" s="959"/>
      <c r="BE289" s="959"/>
      <c r="BF289" s="960"/>
    </row>
    <row r="290" spans="2:58" ht="14.65" customHeight="1">
      <c r="B290" s="911">
        <v>288</v>
      </c>
      <c r="C290" s="912" t="s">
        <v>65</v>
      </c>
      <c r="D290" s="913"/>
      <c r="E290" s="931" t="s">
        <v>150</v>
      </c>
      <c r="F290" s="912" t="str">
        <f t="shared" si="30"/>
        <v>6340</v>
      </c>
      <c r="G290" s="946" t="s">
        <v>237</v>
      </c>
      <c r="H290" s="946"/>
      <c r="I290" s="946"/>
      <c r="J290" s="946"/>
      <c r="K290" s="906" t="s">
        <v>584</v>
      </c>
      <c r="L290" s="931">
        <v>1214</v>
      </c>
      <c r="M290" s="931"/>
      <c r="N290" s="931" t="s">
        <v>103</v>
      </c>
      <c r="O290" s="931">
        <v>110</v>
      </c>
      <c r="P290" s="947" t="s">
        <v>179</v>
      </c>
      <c r="Q290" s="931" t="s">
        <v>180</v>
      </c>
      <c r="R290" s="948" t="s">
        <v>155</v>
      </c>
      <c r="S290" s="931" t="s">
        <v>71</v>
      </c>
      <c r="T290" s="906" t="s">
        <v>303</v>
      </c>
      <c r="U290" s="906" t="s">
        <v>585</v>
      </c>
      <c r="V290" s="946"/>
      <c r="W290" s="946">
        <v>220</v>
      </c>
      <c r="X290" s="946"/>
      <c r="Y290" s="946"/>
      <c r="Z290" s="946"/>
      <c r="AA290" s="946"/>
      <c r="AB290" s="946"/>
      <c r="AC290" s="931"/>
      <c r="AD290" s="931"/>
      <c r="AE290" s="155">
        <f t="shared" si="27"/>
        <v>0</v>
      </c>
      <c r="AF290" s="953"/>
      <c r="AG290" s="946"/>
      <c r="AH290" s="946"/>
      <c r="AI290" s="946"/>
      <c r="AJ290" s="954"/>
      <c r="AK290" s="953"/>
      <c r="AL290" s="955"/>
      <c r="AM290" s="953"/>
      <c r="AN290" s="922">
        <f t="shared" ref="AN290:AN353" si="31">+AP290-AL290</f>
        <v>0</v>
      </c>
      <c r="AO290" s="956"/>
      <c r="AP290" s="924" t="str">
        <f t="shared" si="28"/>
        <v>0</v>
      </c>
      <c r="AQ290" s="925" t="str">
        <f t="shared" ref="AQ290:AQ353" si="32">AP290</f>
        <v>0</v>
      </c>
      <c r="AR290" s="957"/>
      <c r="AS290" s="927">
        <f t="shared" si="29"/>
        <v>0</v>
      </c>
      <c r="AT290" s="928">
        <f t="shared" si="29"/>
        <v>0</v>
      </c>
      <c r="AU290" s="953"/>
      <c r="AV290" s="946"/>
      <c r="AW290" s="946"/>
      <c r="AX290" s="946"/>
      <c r="AY290" s="946"/>
      <c r="AZ290" s="955"/>
      <c r="BA290" s="958"/>
      <c r="BB290" s="959"/>
      <c r="BC290" s="959"/>
      <c r="BD290" s="959"/>
      <c r="BE290" s="959"/>
      <c r="BF290" s="960"/>
    </row>
    <row r="291" spans="2:58" ht="14.65" customHeight="1">
      <c r="B291" s="911">
        <v>289</v>
      </c>
      <c r="C291" s="931" t="s">
        <v>65</v>
      </c>
      <c r="D291" s="913"/>
      <c r="E291" s="931" t="s">
        <v>150</v>
      </c>
      <c r="F291" s="912" t="str">
        <f t="shared" si="30"/>
        <v>6340</v>
      </c>
      <c r="G291" s="946" t="s">
        <v>237</v>
      </c>
      <c r="H291" s="946"/>
      <c r="I291" s="946"/>
      <c r="J291" s="946"/>
      <c r="K291" s="906" t="s">
        <v>586</v>
      </c>
      <c r="L291" s="931">
        <v>1215</v>
      </c>
      <c r="M291" s="931"/>
      <c r="N291" s="931" t="s">
        <v>103</v>
      </c>
      <c r="O291" s="931">
        <v>110</v>
      </c>
      <c r="P291" s="947" t="s">
        <v>179</v>
      </c>
      <c r="Q291" s="931" t="s">
        <v>180</v>
      </c>
      <c r="R291" s="948" t="s">
        <v>155</v>
      </c>
      <c r="S291" s="931" t="s">
        <v>71</v>
      </c>
      <c r="T291" s="906" t="s">
        <v>303</v>
      </c>
      <c r="U291" s="906" t="s">
        <v>587</v>
      </c>
      <c r="V291" s="946"/>
      <c r="W291" s="946">
        <v>220</v>
      </c>
      <c r="X291" s="946"/>
      <c r="Y291" s="946"/>
      <c r="Z291" s="946"/>
      <c r="AA291" s="946"/>
      <c r="AB291" s="946"/>
      <c r="AC291" s="931"/>
      <c r="AD291" s="931"/>
      <c r="AE291" s="155">
        <f t="shared" si="27"/>
        <v>0</v>
      </c>
      <c r="AF291" s="953"/>
      <c r="AG291" s="946"/>
      <c r="AH291" s="946"/>
      <c r="AI291" s="946"/>
      <c r="AJ291" s="954"/>
      <c r="AK291" s="953"/>
      <c r="AL291" s="955"/>
      <c r="AM291" s="953"/>
      <c r="AN291" s="922">
        <f t="shared" si="31"/>
        <v>0</v>
      </c>
      <c r="AO291" s="956"/>
      <c r="AP291" s="924" t="str">
        <f t="shared" si="28"/>
        <v>0</v>
      </c>
      <c r="AQ291" s="925" t="str">
        <f t="shared" si="32"/>
        <v>0</v>
      </c>
      <c r="AR291" s="957"/>
      <c r="AS291" s="927">
        <f t="shared" si="29"/>
        <v>0</v>
      </c>
      <c r="AT291" s="928">
        <f t="shared" si="29"/>
        <v>0</v>
      </c>
      <c r="AU291" s="953"/>
      <c r="AV291" s="946"/>
      <c r="AW291" s="946"/>
      <c r="AX291" s="946"/>
      <c r="AY291" s="946"/>
      <c r="AZ291" s="955"/>
      <c r="BA291" s="958"/>
      <c r="BB291" s="959"/>
      <c r="BC291" s="959"/>
      <c r="BD291" s="959"/>
      <c r="BE291" s="959"/>
      <c r="BF291" s="960"/>
    </row>
    <row r="292" spans="2:58" ht="14.65" customHeight="1">
      <c r="B292" s="911">
        <v>290</v>
      </c>
      <c r="C292" s="931" t="s">
        <v>65</v>
      </c>
      <c r="D292" s="913"/>
      <c r="E292" s="931" t="s">
        <v>150</v>
      </c>
      <c r="F292" s="912" t="str">
        <f t="shared" si="30"/>
        <v>6340</v>
      </c>
      <c r="G292" s="946" t="s">
        <v>237</v>
      </c>
      <c r="H292" s="946"/>
      <c r="I292" s="946"/>
      <c r="J292" s="946"/>
      <c r="K292" s="906" t="s">
        <v>588</v>
      </c>
      <c r="L292" s="931">
        <v>1216</v>
      </c>
      <c r="M292" s="931"/>
      <c r="N292" s="931" t="s">
        <v>103</v>
      </c>
      <c r="O292" s="931">
        <v>110</v>
      </c>
      <c r="P292" s="947" t="s">
        <v>179</v>
      </c>
      <c r="Q292" s="931" t="s">
        <v>180</v>
      </c>
      <c r="R292" s="948" t="s">
        <v>155</v>
      </c>
      <c r="S292" s="931" t="s">
        <v>71</v>
      </c>
      <c r="T292" s="906" t="s">
        <v>303</v>
      </c>
      <c r="U292" s="906" t="s">
        <v>589</v>
      </c>
      <c r="V292" s="946"/>
      <c r="W292" s="946">
        <v>220</v>
      </c>
      <c r="X292" s="946"/>
      <c r="Y292" s="946"/>
      <c r="Z292" s="946"/>
      <c r="AA292" s="946"/>
      <c r="AB292" s="946"/>
      <c r="AC292" s="931"/>
      <c r="AD292" s="931"/>
      <c r="AE292" s="155">
        <f t="shared" si="27"/>
        <v>0</v>
      </c>
      <c r="AF292" s="953"/>
      <c r="AG292" s="946"/>
      <c r="AH292" s="946"/>
      <c r="AI292" s="946"/>
      <c r="AJ292" s="954"/>
      <c r="AK292" s="953"/>
      <c r="AL292" s="955"/>
      <c r="AM292" s="953"/>
      <c r="AN292" s="922">
        <f t="shared" si="31"/>
        <v>0</v>
      </c>
      <c r="AO292" s="956"/>
      <c r="AP292" s="924" t="str">
        <f t="shared" si="28"/>
        <v>0</v>
      </c>
      <c r="AQ292" s="925" t="str">
        <f t="shared" si="32"/>
        <v>0</v>
      </c>
      <c r="AR292" s="957"/>
      <c r="AS292" s="927">
        <f t="shared" si="29"/>
        <v>0</v>
      </c>
      <c r="AT292" s="928">
        <f t="shared" si="29"/>
        <v>0</v>
      </c>
      <c r="AU292" s="953"/>
      <c r="AV292" s="946"/>
      <c r="AW292" s="946"/>
      <c r="AX292" s="946"/>
      <c r="AY292" s="946"/>
      <c r="AZ292" s="955"/>
      <c r="BA292" s="958"/>
      <c r="BB292" s="959"/>
      <c r="BC292" s="959"/>
      <c r="BD292" s="959"/>
      <c r="BE292" s="959"/>
      <c r="BF292" s="960"/>
    </row>
    <row r="293" spans="2:58" ht="14.65" customHeight="1">
      <c r="B293" s="911">
        <v>291</v>
      </c>
      <c r="C293" s="912" t="s">
        <v>65</v>
      </c>
      <c r="D293" s="913"/>
      <c r="E293" s="931" t="s">
        <v>150</v>
      </c>
      <c r="F293" s="912" t="str">
        <f t="shared" si="30"/>
        <v>6340</v>
      </c>
      <c r="G293" s="946" t="s">
        <v>237</v>
      </c>
      <c r="H293" s="946"/>
      <c r="I293" s="946"/>
      <c r="J293" s="946"/>
      <c r="K293" s="906" t="s">
        <v>590</v>
      </c>
      <c r="L293" s="931">
        <v>1217</v>
      </c>
      <c r="M293" s="931"/>
      <c r="N293" s="931" t="s">
        <v>103</v>
      </c>
      <c r="O293" s="931">
        <v>110</v>
      </c>
      <c r="P293" s="947" t="s">
        <v>179</v>
      </c>
      <c r="Q293" s="931" t="s">
        <v>180</v>
      </c>
      <c r="R293" s="948" t="s">
        <v>155</v>
      </c>
      <c r="S293" s="931" t="s">
        <v>71</v>
      </c>
      <c r="T293" s="906" t="s">
        <v>303</v>
      </c>
      <c r="U293" s="906" t="s">
        <v>591</v>
      </c>
      <c r="V293" s="946"/>
      <c r="W293" s="946">
        <v>220</v>
      </c>
      <c r="X293" s="946"/>
      <c r="Y293" s="946"/>
      <c r="Z293" s="946"/>
      <c r="AA293" s="946"/>
      <c r="AB293" s="946"/>
      <c r="AC293" s="931"/>
      <c r="AD293" s="931"/>
      <c r="AE293" s="155">
        <f t="shared" si="27"/>
        <v>0</v>
      </c>
      <c r="AF293" s="953"/>
      <c r="AG293" s="946"/>
      <c r="AH293" s="946"/>
      <c r="AI293" s="946"/>
      <c r="AJ293" s="954"/>
      <c r="AK293" s="953"/>
      <c r="AL293" s="955"/>
      <c r="AM293" s="953"/>
      <c r="AN293" s="922">
        <f t="shared" si="31"/>
        <v>0</v>
      </c>
      <c r="AO293" s="956"/>
      <c r="AP293" s="924" t="str">
        <f t="shared" si="28"/>
        <v>0</v>
      </c>
      <c r="AQ293" s="925" t="str">
        <f t="shared" si="32"/>
        <v>0</v>
      </c>
      <c r="AR293" s="957"/>
      <c r="AS293" s="927">
        <f t="shared" si="29"/>
        <v>0</v>
      </c>
      <c r="AT293" s="928">
        <f t="shared" si="29"/>
        <v>0</v>
      </c>
      <c r="AU293" s="953"/>
      <c r="AV293" s="946"/>
      <c r="AW293" s="946"/>
      <c r="AX293" s="946"/>
      <c r="AY293" s="946"/>
      <c r="AZ293" s="955"/>
      <c r="BA293" s="958"/>
      <c r="BB293" s="959"/>
      <c r="BC293" s="959"/>
      <c r="BD293" s="959"/>
      <c r="BE293" s="959"/>
      <c r="BF293" s="960"/>
    </row>
    <row r="294" spans="2:58" ht="14.65" customHeight="1">
      <c r="B294" s="911">
        <v>292</v>
      </c>
      <c r="C294" s="931" t="s">
        <v>65</v>
      </c>
      <c r="D294" s="913"/>
      <c r="E294" s="931" t="s">
        <v>150</v>
      </c>
      <c r="F294" s="912" t="str">
        <f t="shared" si="30"/>
        <v>6340</v>
      </c>
      <c r="G294" s="946" t="s">
        <v>237</v>
      </c>
      <c r="H294" s="946"/>
      <c r="I294" s="946"/>
      <c r="J294" s="946"/>
      <c r="K294" s="906" t="s">
        <v>592</v>
      </c>
      <c r="L294" s="931">
        <v>1218</v>
      </c>
      <c r="M294" s="931"/>
      <c r="N294" s="931" t="s">
        <v>103</v>
      </c>
      <c r="O294" s="931">
        <v>110</v>
      </c>
      <c r="P294" s="947" t="s">
        <v>179</v>
      </c>
      <c r="Q294" s="931" t="s">
        <v>180</v>
      </c>
      <c r="R294" s="948" t="s">
        <v>155</v>
      </c>
      <c r="S294" s="931" t="s">
        <v>71</v>
      </c>
      <c r="T294" s="906" t="s">
        <v>303</v>
      </c>
      <c r="U294" s="906" t="s">
        <v>593</v>
      </c>
      <c r="V294" s="946"/>
      <c r="W294" s="946">
        <v>220</v>
      </c>
      <c r="X294" s="946"/>
      <c r="Y294" s="946"/>
      <c r="Z294" s="946"/>
      <c r="AA294" s="946"/>
      <c r="AB294" s="946"/>
      <c r="AC294" s="931"/>
      <c r="AD294" s="931"/>
      <c r="AE294" s="155">
        <f t="shared" si="27"/>
        <v>0</v>
      </c>
      <c r="AF294" s="953"/>
      <c r="AG294" s="946"/>
      <c r="AH294" s="946"/>
      <c r="AI294" s="946"/>
      <c r="AJ294" s="954"/>
      <c r="AK294" s="953"/>
      <c r="AL294" s="955"/>
      <c r="AM294" s="953"/>
      <c r="AN294" s="922">
        <f t="shared" si="31"/>
        <v>0</v>
      </c>
      <c r="AO294" s="956"/>
      <c r="AP294" s="924" t="str">
        <f t="shared" si="28"/>
        <v>0</v>
      </c>
      <c r="AQ294" s="925" t="str">
        <f t="shared" si="32"/>
        <v>0</v>
      </c>
      <c r="AR294" s="957"/>
      <c r="AS294" s="927">
        <f t="shared" si="29"/>
        <v>0</v>
      </c>
      <c r="AT294" s="928">
        <f t="shared" si="29"/>
        <v>0</v>
      </c>
      <c r="AU294" s="953"/>
      <c r="AV294" s="946"/>
      <c r="AW294" s="946"/>
      <c r="AX294" s="946"/>
      <c r="AY294" s="946"/>
      <c r="AZ294" s="955"/>
      <c r="BA294" s="958"/>
      <c r="BB294" s="959"/>
      <c r="BC294" s="959"/>
      <c r="BD294" s="959"/>
      <c r="BE294" s="959"/>
      <c r="BF294" s="960"/>
    </row>
    <row r="295" spans="2:58" ht="14.65" customHeight="1">
      <c r="B295" s="911">
        <v>293</v>
      </c>
      <c r="C295" s="931" t="s">
        <v>65</v>
      </c>
      <c r="D295" s="913"/>
      <c r="E295" s="931" t="s">
        <v>150</v>
      </c>
      <c r="F295" s="912" t="str">
        <f t="shared" si="30"/>
        <v>6340</v>
      </c>
      <c r="G295" s="946" t="s">
        <v>237</v>
      </c>
      <c r="H295" s="946"/>
      <c r="I295" s="946"/>
      <c r="J295" s="946"/>
      <c r="K295" s="906" t="s">
        <v>594</v>
      </c>
      <c r="L295" s="931">
        <v>1219</v>
      </c>
      <c r="M295" s="931"/>
      <c r="N295" s="931" t="s">
        <v>103</v>
      </c>
      <c r="O295" s="931">
        <v>110</v>
      </c>
      <c r="P295" s="947" t="s">
        <v>179</v>
      </c>
      <c r="Q295" s="931" t="s">
        <v>180</v>
      </c>
      <c r="R295" s="948" t="s">
        <v>155</v>
      </c>
      <c r="S295" s="931" t="s">
        <v>71</v>
      </c>
      <c r="T295" s="906" t="s">
        <v>303</v>
      </c>
      <c r="U295" s="906" t="s">
        <v>595</v>
      </c>
      <c r="V295" s="946"/>
      <c r="W295" s="946">
        <v>220</v>
      </c>
      <c r="X295" s="946"/>
      <c r="Y295" s="946"/>
      <c r="Z295" s="946"/>
      <c r="AA295" s="946"/>
      <c r="AB295" s="946"/>
      <c r="AC295" s="931"/>
      <c r="AD295" s="931"/>
      <c r="AE295" s="155">
        <f t="shared" si="27"/>
        <v>0</v>
      </c>
      <c r="AF295" s="953"/>
      <c r="AG295" s="946"/>
      <c r="AH295" s="946"/>
      <c r="AI295" s="946"/>
      <c r="AJ295" s="954"/>
      <c r="AK295" s="953"/>
      <c r="AL295" s="955"/>
      <c r="AM295" s="953"/>
      <c r="AN295" s="922">
        <f t="shared" si="31"/>
        <v>0</v>
      </c>
      <c r="AO295" s="956"/>
      <c r="AP295" s="924" t="str">
        <f t="shared" si="28"/>
        <v>0</v>
      </c>
      <c r="AQ295" s="925" t="str">
        <f t="shared" si="32"/>
        <v>0</v>
      </c>
      <c r="AR295" s="957"/>
      <c r="AS295" s="927">
        <f t="shared" si="29"/>
        <v>0</v>
      </c>
      <c r="AT295" s="928">
        <f t="shared" si="29"/>
        <v>0</v>
      </c>
      <c r="AU295" s="953"/>
      <c r="AV295" s="946"/>
      <c r="AW295" s="946"/>
      <c r="AX295" s="946"/>
      <c r="AY295" s="946"/>
      <c r="AZ295" s="955"/>
      <c r="BA295" s="958"/>
      <c r="BB295" s="959"/>
      <c r="BC295" s="959"/>
      <c r="BD295" s="959"/>
      <c r="BE295" s="959"/>
      <c r="BF295" s="960"/>
    </row>
    <row r="296" spans="2:58" ht="14.65" customHeight="1">
      <c r="B296" s="911">
        <v>294</v>
      </c>
      <c r="C296" s="912" t="s">
        <v>65</v>
      </c>
      <c r="D296" s="913"/>
      <c r="E296" s="931" t="s">
        <v>150</v>
      </c>
      <c r="F296" s="912" t="str">
        <f t="shared" si="30"/>
        <v>6340</v>
      </c>
      <c r="G296" s="946" t="s">
        <v>237</v>
      </c>
      <c r="H296" s="946"/>
      <c r="I296" s="946"/>
      <c r="J296" s="946"/>
      <c r="K296" s="906" t="s">
        <v>596</v>
      </c>
      <c r="L296" s="931">
        <v>1220</v>
      </c>
      <c r="M296" s="931"/>
      <c r="N296" s="931" t="s">
        <v>103</v>
      </c>
      <c r="O296" s="931">
        <v>110</v>
      </c>
      <c r="P296" s="947" t="s">
        <v>179</v>
      </c>
      <c r="Q296" s="931" t="s">
        <v>180</v>
      </c>
      <c r="R296" s="948" t="s">
        <v>155</v>
      </c>
      <c r="S296" s="931" t="s">
        <v>71</v>
      </c>
      <c r="T296" s="906" t="s">
        <v>303</v>
      </c>
      <c r="U296" s="906" t="s">
        <v>597</v>
      </c>
      <c r="V296" s="946"/>
      <c r="W296" s="946">
        <v>220</v>
      </c>
      <c r="X296" s="946"/>
      <c r="Y296" s="946"/>
      <c r="Z296" s="946"/>
      <c r="AA296" s="946"/>
      <c r="AB296" s="946"/>
      <c r="AC296" s="931"/>
      <c r="AD296" s="931"/>
      <c r="AE296" s="155">
        <f t="shared" si="27"/>
        <v>0</v>
      </c>
      <c r="AF296" s="953"/>
      <c r="AG296" s="946"/>
      <c r="AH296" s="946"/>
      <c r="AI296" s="946"/>
      <c r="AJ296" s="954"/>
      <c r="AK296" s="953"/>
      <c r="AL296" s="955"/>
      <c r="AM296" s="953"/>
      <c r="AN296" s="922">
        <f t="shared" si="31"/>
        <v>0</v>
      </c>
      <c r="AO296" s="956"/>
      <c r="AP296" s="924" t="str">
        <f t="shared" si="28"/>
        <v>0</v>
      </c>
      <c r="AQ296" s="925" t="str">
        <f t="shared" si="32"/>
        <v>0</v>
      </c>
      <c r="AR296" s="957"/>
      <c r="AS296" s="927">
        <f t="shared" si="29"/>
        <v>0</v>
      </c>
      <c r="AT296" s="928">
        <f t="shared" si="29"/>
        <v>0</v>
      </c>
      <c r="AU296" s="953"/>
      <c r="AV296" s="946"/>
      <c r="AW296" s="946"/>
      <c r="AX296" s="946"/>
      <c r="AY296" s="946"/>
      <c r="AZ296" s="955"/>
      <c r="BA296" s="958"/>
      <c r="BB296" s="959"/>
      <c r="BC296" s="959"/>
      <c r="BD296" s="959"/>
      <c r="BE296" s="959"/>
      <c r="BF296" s="960"/>
    </row>
    <row r="297" spans="2:58" ht="14.65" customHeight="1">
      <c r="B297" s="911">
        <v>295</v>
      </c>
      <c r="C297" s="931" t="s">
        <v>65</v>
      </c>
      <c r="D297" s="913"/>
      <c r="E297" s="931" t="s">
        <v>150</v>
      </c>
      <c r="F297" s="912" t="str">
        <f t="shared" si="30"/>
        <v>6340</v>
      </c>
      <c r="G297" s="946" t="s">
        <v>237</v>
      </c>
      <c r="H297" s="946"/>
      <c r="I297" s="946"/>
      <c r="J297" s="946"/>
      <c r="K297" s="906" t="s">
        <v>598</v>
      </c>
      <c r="L297" s="931">
        <v>1221</v>
      </c>
      <c r="M297" s="931"/>
      <c r="N297" s="931" t="s">
        <v>103</v>
      </c>
      <c r="O297" s="931">
        <v>110</v>
      </c>
      <c r="P297" s="947" t="s">
        <v>179</v>
      </c>
      <c r="Q297" s="931" t="s">
        <v>180</v>
      </c>
      <c r="R297" s="948" t="s">
        <v>155</v>
      </c>
      <c r="S297" s="931" t="s">
        <v>71</v>
      </c>
      <c r="T297" s="906" t="s">
        <v>303</v>
      </c>
      <c r="U297" s="906" t="s">
        <v>599</v>
      </c>
      <c r="V297" s="946"/>
      <c r="W297" s="946">
        <v>220</v>
      </c>
      <c r="X297" s="946"/>
      <c r="Y297" s="946"/>
      <c r="Z297" s="946"/>
      <c r="AA297" s="946"/>
      <c r="AB297" s="946"/>
      <c r="AC297" s="931"/>
      <c r="AD297" s="931"/>
      <c r="AE297" s="155">
        <f t="shared" si="27"/>
        <v>0</v>
      </c>
      <c r="AF297" s="953"/>
      <c r="AG297" s="946"/>
      <c r="AH297" s="946"/>
      <c r="AI297" s="946"/>
      <c r="AJ297" s="954"/>
      <c r="AK297" s="953"/>
      <c r="AL297" s="955"/>
      <c r="AM297" s="953"/>
      <c r="AN297" s="922">
        <f t="shared" si="31"/>
        <v>0</v>
      </c>
      <c r="AO297" s="956"/>
      <c r="AP297" s="924" t="str">
        <f t="shared" si="28"/>
        <v>0</v>
      </c>
      <c r="AQ297" s="925" t="str">
        <f t="shared" si="32"/>
        <v>0</v>
      </c>
      <c r="AR297" s="957"/>
      <c r="AS297" s="927">
        <f t="shared" si="29"/>
        <v>0</v>
      </c>
      <c r="AT297" s="928">
        <f t="shared" si="29"/>
        <v>0</v>
      </c>
      <c r="AU297" s="953"/>
      <c r="AV297" s="946"/>
      <c r="AW297" s="946"/>
      <c r="AX297" s="946"/>
      <c r="AY297" s="946"/>
      <c r="AZ297" s="955"/>
      <c r="BA297" s="958"/>
      <c r="BB297" s="959"/>
      <c r="BC297" s="959"/>
      <c r="BD297" s="959"/>
      <c r="BE297" s="959"/>
      <c r="BF297" s="960"/>
    </row>
    <row r="298" spans="2:58" ht="14.65" customHeight="1">
      <c r="B298" s="911">
        <v>296</v>
      </c>
      <c r="C298" s="931" t="s">
        <v>65</v>
      </c>
      <c r="D298" s="913"/>
      <c r="E298" s="931" t="s">
        <v>150</v>
      </c>
      <c r="F298" s="912" t="str">
        <f t="shared" si="30"/>
        <v>6340</v>
      </c>
      <c r="G298" s="946" t="s">
        <v>237</v>
      </c>
      <c r="H298" s="946"/>
      <c r="I298" s="946"/>
      <c r="J298" s="946"/>
      <c r="K298" s="906" t="s">
        <v>600</v>
      </c>
      <c r="L298" s="931">
        <v>1222</v>
      </c>
      <c r="M298" s="931"/>
      <c r="N298" s="931" t="s">
        <v>103</v>
      </c>
      <c r="O298" s="931">
        <v>110</v>
      </c>
      <c r="P298" s="947" t="s">
        <v>179</v>
      </c>
      <c r="Q298" s="931" t="s">
        <v>180</v>
      </c>
      <c r="R298" s="948" t="s">
        <v>155</v>
      </c>
      <c r="S298" s="931" t="s">
        <v>71</v>
      </c>
      <c r="T298" s="906" t="s">
        <v>303</v>
      </c>
      <c r="U298" s="906" t="s">
        <v>601</v>
      </c>
      <c r="V298" s="946"/>
      <c r="W298" s="946">
        <v>220</v>
      </c>
      <c r="X298" s="946"/>
      <c r="Y298" s="946"/>
      <c r="Z298" s="946"/>
      <c r="AA298" s="946"/>
      <c r="AB298" s="946"/>
      <c r="AC298" s="931"/>
      <c r="AD298" s="931"/>
      <c r="AE298" s="155">
        <f t="shared" si="27"/>
        <v>0</v>
      </c>
      <c r="AF298" s="953"/>
      <c r="AG298" s="946"/>
      <c r="AH298" s="946"/>
      <c r="AI298" s="946"/>
      <c r="AJ298" s="954"/>
      <c r="AK298" s="953"/>
      <c r="AL298" s="955"/>
      <c r="AM298" s="953"/>
      <c r="AN298" s="922">
        <f t="shared" si="31"/>
        <v>0</v>
      </c>
      <c r="AO298" s="956"/>
      <c r="AP298" s="924" t="str">
        <f t="shared" si="28"/>
        <v>0</v>
      </c>
      <c r="AQ298" s="925" t="str">
        <f t="shared" si="32"/>
        <v>0</v>
      </c>
      <c r="AR298" s="957"/>
      <c r="AS298" s="927">
        <f t="shared" si="29"/>
        <v>0</v>
      </c>
      <c r="AT298" s="928">
        <f t="shared" si="29"/>
        <v>0</v>
      </c>
      <c r="AU298" s="953"/>
      <c r="AV298" s="946"/>
      <c r="AW298" s="946"/>
      <c r="AX298" s="946"/>
      <c r="AY298" s="946"/>
      <c r="AZ298" s="955"/>
      <c r="BA298" s="958"/>
      <c r="BB298" s="959"/>
      <c r="BC298" s="959"/>
      <c r="BD298" s="959"/>
      <c r="BE298" s="959"/>
      <c r="BF298" s="960"/>
    </row>
    <row r="299" spans="2:58" ht="14.65" customHeight="1">
      <c r="B299" s="911">
        <v>297</v>
      </c>
      <c r="C299" s="912" t="s">
        <v>65</v>
      </c>
      <c r="D299" s="913"/>
      <c r="E299" s="931" t="s">
        <v>150</v>
      </c>
      <c r="F299" s="912" t="str">
        <f t="shared" si="30"/>
        <v>6340</v>
      </c>
      <c r="G299" s="946" t="s">
        <v>237</v>
      </c>
      <c r="H299" s="946"/>
      <c r="I299" s="946"/>
      <c r="J299" s="946"/>
      <c r="K299" s="906" t="s">
        <v>602</v>
      </c>
      <c r="L299" s="931">
        <v>1223</v>
      </c>
      <c r="M299" s="931"/>
      <c r="N299" s="931" t="s">
        <v>103</v>
      </c>
      <c r="O299" s="931">
        <v>110</v>
      </c>
      <c r="P299" s="947" t="s">
        <v>179</v>
      </c>
      <c r="Q299" s="931" t="s">
        <v>180</v>
      </c>
      <c r="R299" s="948" t="s">
        <v>155</v>
      </c>
      <c r="S299" s="931" t="s">
        <v>71</v>
      </c>
      <c r="T299" s="906" t="s">
        <v>303</v>
      </c>
      <c r="U299" s="906" t="s">
        <v>603</v>
      </c>
      <c r="V299" s="946"/>
      <c r="W299" s="946">
        <v>220</v>
      </c>
      <c r="X299" s="946"/>
      <c r="Y299" s="946"/>
      <c r="Z299" s="946"/>
      <c r="AA299" s="946"/>
      <c r="AB299" s="946"/>
      <c r="AC299" s="931"/>
      <c r="AD299" s="931"/>
      <c r="AE299" s="155">
        <f t="shared" si="27"/>
        <v>0</v>
      </c>
      <c r="AF299" s="953"/>
      <c r="AG299" s="946"/>
      <c r="AH299" s="946"/>
      <c r="AI299" s="946"/>
      <c r="AJ299" s="954"/>
      <c r="AK299" s="953"/>
      <c r="AL299" s="955"/>
      <c r="AM299" s="953"/>
      <c r="AN299" s="922">
        <f t="shared" si="31"/>
        <v>0</v>
      </c>
      <c r="AO299" s="956"/>
      <c r="AP299" s="924" t="str">
        <f t="shared" si="28"/>
        <v>0</v>
      </c>
      <c r="AQ299" s="925" t="str">
        <f t="shared" si="32"/>
        <v>0</v>
      </c>
      <c r="AR299" s="957"/>
      <c r="AS299" s="927">
        <f t="shared" si="29"/>
        <v>0</v>
      </c>
      <c r="AT299" s="928">
        <f t="shared" si="29"/>
        <v>0</v>
      </c>
      <c r="AU299" s="953"/>
      <c r="AV299" s="946"/>
      <c r="AW299" s="946"/>
      <c r="AX299" s="946"/>
      <c r="AY299" s="946"/>
      <c r="AZ299" s="955"/>
      <c r="BA299" s="958"/>
      <c r="BB299" s="959"/>
      <c r="BC299" s="959"/>
      <c r="BD299" s="959"/>
      <c r="BE299" s="959"/>
      <c r="BF299" s="960"/>
    </row>
    <row r="300" spans="2:58" ht="14.65" customHeight="1">
      <c r="B300" s="911">
        <v>298</v>
      </c>
      <c r="C300" s="931" t="s">
        <v>65</v>
      </c>
      <c r="D300" s="913"/>
      <c r="E300" s="931" t="s">
        <v>150</v>
      </c>
      <c r="F300" s="912" t="str">
        <f t="shared" si="30"/>
        <v>6340</v>
      </c>
      <c r="G300" s="946" t="s">
        <v>237</v>
      </c>
      <c r="H300" s="946"/>
      <c r="I300" s="946"/>
      <c r="J300" s="946"/>
      <c r="K300" s="906" t="s">
        <v>604</v>
      </c>
      <c r="L300" s="931">
        <v>1224</v>
      </c>
      <c r="M300" s="931"/>
      <c r="N300" s="931" t="s">
        <v>103</v>
      </c>
      <c r="O300" s="931">
        <v>110</v>
      </c>
      <c r="P300" s="947" t="s">
        <v>179</v>
      </c>
      <c r="Q300" s="931" t="s">
        <v>180</v>
      </c>
      <c r="R300" s="948" t="s">
        <v>155</v>
      </c>
      <c r="S300" s="931" t="s">
        <v>71</v>
      </c>
      <c r="T300" s="906" t="s">
        <v>303</v>
      </c>
      <c r="U300" s="906" t="s">
        <v>605</v>
      </c>
      <c r="V300" s="946"/>
      <c r="W300" s="946">
        <v>220</v>
      </c>
      <c r="X300" s="946"/>
      <c r="Y300" s="946"/>
      <c r="Z300" s="946"/>
      <c r="AA300" s="946"/>
      <c r="AB300" s="946"/>
      <c r="AC300" s="931"/>
      <c r="AD300" s="931"/>
      <c r="AE300" s="155">
        <f t="shared" si="27"/>
        <v>0</v>
      </c>
      <c r="AF300" s="953"/>
      <c r="AG300" s="946"/>
      <c r="AH300" s="946"/>
      <c r="AI300" s="946"/>
      <c r="AJ300" s="954"/>
      <c r="AK300" s="953"/>
      <c r="AL300" s="955"/>
      <c r="AM300" s="953"/>
      <c r="AN300" s="922">
        <f t="shared" si="31"/>
        <v>0</v>
      </c>
      <c r="AO300" s="956"/>
      <c r="AP300" s="924" t="str">
        <f t="shared" si="28"/>
        <v>0</v>
      </c>
      <c r="AQ300" s="925" t="str">
        <f t="shared" si="32"/>
        <v>0</v>
      </c>
      <c r="AR300" s="957"/>
      <c r="AS300" s="927">
        <f t="shared" si="29"/>
        <v>0</v>
      </c>
      <c r="AT300" s="928">
        <f t="shared" si="29"/>
        <v>0</v>
      </c>
      <c r="AU300" s="953"/>
      <c r="AV300" s="946"/>
      <c r="AW300" s="946"/>
      <c r="AX300" s="946"/>
      <c r="AY300" s="946"/>
      <c r="AZ300" s="955"/>
      <c r="BA300" s="958"/>
      <c r="BB300" s="959"/>
      <c r="BC300" s="959"/>
      <c r="BD300" s="959"/>
      <c r="BE300" s="959"/>
      <c r="BF300" s="960"/>
    </row>
    <row r="301" spans="2:58" ht="14.65" customHeight="1">
      <c r="B301" s="911">
        <v>299</v>
      </c>
      <c r="C301" s="931" t="s">
        <v>65</v>
      </c>
      <c r="D301" s="913"/>
      <c r="E301" s="931" t="s">
        <v>150</v>
      </c>
      <c r="F301" s="912" t="str">
        <f t="shared" si="30"/>
        <v>6340</v>
      </c>
      <c r="G301" s="946" t="s">
        <v>237</v>
      </c>
      <c r="H301" s="946"/>
      <c r="I301" s="946"/>
      <c r="J301" s="946"/>
      <c r="K301" s="906" t="s">
        <v>606</v>
      </c>
      <c r="L301" s="931">
        <v>1225</v>
      </c>
      <c r="M301" s="931"/>
      <c r="N301" s="931" t="s">
        <v>103</v>
      </c>
      <c r="O301" s="931">
        <v>110</v>
      </c>
      <c r="P301" s="947" t="s">
        <v>179</v>
      </c>
      <c r="Q301" s="931" t="s">
        <v>180</v>
      </c>
      <c r="R301" s="948" t="s">
        <v>155</v>
      </c>
      <c r="S301" s="931" t="s">
        <v>71</v>
      </c>
      <c r="T301" s="906" t="s">
        <v>303</v>
      </c>
      <c r="U301" s="906" t="s">
        <v>607</v>
      </c>
      <c r="V301" s="946"/>
      <c r="W301" s="946">
        <v>220</v>
      </c>
      <c r="X301" s="946"/>
      <c r="Y301" s="946"/>
      <c r="Z301" s="946"/>
      <c r="AA301" s="946"/>
      <c r="AB301" s="946"/>
      <c r="AC301" s="931"/>
      <c r="AD301" s="931"/>
      <c r="AE301" s="155">
        <f t="shared" si="27"/>
        <v>0</v>
      </c>
      <c r="AF301" s="953"/>
      <c r="AG301" s="946"/>
      <c r="AH301" s="946"/>
      <c r="AI301" s="946"/>
      <c r="AJ301" s="954"/>
      <c r="AK301" s="953"/>
      <c r="AL301" s="955"/>
      <c r="AM301" s="953"/>
      <c r="AN301" s="922">
        <f t="shared" si="31"/>
        <v>0</v>
      </c>
      <c r="AO301" s="956"/>
      <c r="AP301" s="924" t="str">
        <f t="shared" si="28"/>
        <v>0</v>
      </c>
      <c r="AQ301" s="925" t="str">
        <f t="shared" si="32"/>
        <v>0</v>
      </c>
      <c r="AR301" s="957"/>
      <c r="AS301" s="927">
        <f t="shared" si="29"/>
        <v>0</v>
      </c>
      <c r="AT301" s="928">
        <f t="shared" si="29"/>
        <v>0</v>
      </c>
      <c r="AU301" s="953"/>
      <c r="AV301" s="946"/>
      <c r="AW301" s="946"/>
      <c r="AX301" s="946"/>
      <c r="AY301" s="946"/>
      <c r="AZ301" s="955"/>
      <c r="BA301" s="958"/>
      <c r="BB301" s="959"/>
      <c r="BC301" s="959"/>
      <c r="BD301" s="959"/>
      <c r="BE301" s="959"/>
      <c r="BF301" s="960"/>
    </row>
    <row r="302" spans="2:58" ht="14.65" customHeight="1">
      <c r="B302" s="911">
        <v>300</v>
      </c>
      <c r="C302" s="912" t="s">
        <v>65</v>
      </c>
      <c r="D302" s="913"/>
      <c r="E302" s="931" t="s">
        <v>150</v>
      </c>
      <c r="F302" s="912" t="str">
        <f t="shared" si="30"/>
        <v>6340</v>
      </c>
      <c r="G302" s="946" t="s">
        <v>237</v>
      </c>
      <c r="H302" s="946"/>
      <c r="I302" s="946"/>
      <c r="J302" s="946"/>
      <c r="K302" s="906" t="s">
        <v>608</v>
      </c>
      <c r="L302" s="931">
        <v>1226</v>
      </c>
      <c r="M302" s="931"/>
      <c r="N302" s="931" t="s">
        <v>103</v>
      </c>
      <c r="O302" s="931">
        <v>110</v>
      </c>
      <c r="P302" s="947" t="s">
        <v>179</v>
      </c>
      <c r="Q302" s="931" t="s">
        <v>180</v>
      </c>
      <c r="R302" s="948" t="s">
        <v>155</v>
      </c>
      <c r="S302" s="931" t="s">
        <v>71</v>
      </c>
      <c r="T302" s="906" t="s">
        <v>303</v>
      </c>
      <c r="U302" s="906" t="s">
        <v>609</v>
      </c>
      <c r="V302" s="946"/>
      <c r="W302" s="946">
        <v>220</v>
      </c>
      <c r="X302" s="946"/>
      <c r="Y302" s="946"/>
      <c r="Z302" s="946"/>
      <c r="AA302" s="946"/>
      <c r="AB302" s="946"/>
      <c r="AC302" s="931"/>
      <c r="AD302" s="931"/>
      <c r="AE302" s="155">
        <f t="shared" si="27"/>
        <v>0</v>
      </c>
      <c r="AF302" s="953"/>
      <c r="AG302" s="946"/>
      <c r="AH302" s="946"/>
      <c r="AI302" s="946"/>
      <c r="AJ302" s="954"/>
      <c r="AK302" s="953"/>
      <c r="AL302" s="955"/>
      <c r="AM302" s="953"/>
      <c r="AN302" s="922">
        <f t="shared" si="31"/>
        <v>0</v>
      </c>
      <c r="AO302" s="956"/>
      <c r="AP302" s="924" t="str">
        <f t="shared" si="28"/>
        <v>0</v>
      </c>
      <c r="AQ302" s="925" t="str">
        <f t="shared" si="32"/>
        <v>0</v>
      </c>
      <c r="AR302" s="957"/>
      <c r="AS302" s="927">
        <f t="shared" si="29"/>
        <v>0</v>
      </c>
      <c r="AT302" s="928">
        <f t="shared" si="29"/>
        <v>0</v>
      </c>
      <c r="AU302" s="953"/>
      <c r="AV302" s="946"/>
      <c r="AW302" s="946"/>
      <c r="AX302" s="946"/>
      <c r="AY302" s="946"/>
      <c r="AZ302" s="955"/>
      <c r="BA302" s="958"/>
      <c r="BB302" s="959"/>
      <c r="BC302" s="959"/>
      <c r="BD302" s="959"/>
      <c r="BE302" s="959"/>
      <c r="BF302" s="960"/>
    </row>
    <row r="303" spans="2:58" ht="14.65" customHeight="1">
      <c r="B303" s="911">
        <v>301</v>
      </c>
      <c r="C303" s="931" t="s">
        <v>65</v>
      </c>
      <c r="D303" s="913"/>
      <c r="E303" s="931" t="s">
        <v>150</v>
      </c>
      <c r="F303" s="912" t="str">
        <f t="shared" si="30"/>
        <v>6340</v>
      </c>
      <c r="G303" s="946" t="s">
        <v>237</v>
      </c>
      <c r="H303" s="946"/>
      <c r="I303" s="946"/>
      <c r="J303" s="946"/>
      <c r="K303" s="906" t="s">
        <v>610</v>
      </c>
      <c r="L303" s="931">
        <v>1227</v>
      </c>
      <c r="M303" s="931"/>
      <c r="N303" s="931" t="s">
        <v>103</v>
      </c>
      <c r="O303" s="931">
        <v>110</v>
      </c>
      <c r="P303" s="947" t="s">
        <v>179</v>
      </c>
      <c r="Q303" s="931" t="s">
        <v>180</v>
      </c>
      <c r="R303" s="948" t="s">
        <v>155</v>
      </c>
      <c r="S303" s="931" t="s">
        <v>71</v>
      </c>
      <c r="T303" s="906" t="s">
        <v>303</v>
      </c>
      <c r="U303" s="906" t="s">
        <v>611</v>
      </c>
      <c r="V303" s="946"/>
      <c r="W303" s="946">
        <v>220</v>
      </c>
      <c r="X303" s="946"/>
      <c r="Y303" s="946"/>
      <c r="Z303" s="946"/>
      <c r="AA303" s="946"/>
      <c r="AB303" s="946"/>
      <c r="AC303" s="931"/>
      <c r="AD303" s="931"/>
      <c r="AE303" s="155">
        <f t="shared" si="27"/>
        <v>0</v>
      </c>
      <c r="AF303" s="953"/>
      <c r="AG303" s="946"/>
      <c r="AH303" s="946"/>
      <c r="AI303" s="946"/>
      <c r="AJ303" s="954"/>
      <c r="AK303" s="953"/>
      <c r="AL303" s="955"/>
      <c r="AM303" s="953"/>
      <c r="AN303" s="922">
        <f t="shared" si="31"/>
        <v>0</v>
      </c>
      <c r="AO303" s="956"/>
      <c r="AP303" s="924" t="str">
        <f t="shared" si="28"/>
        <v>0</v>
      </c>
      <c r="AQ303" s="925" t="str">
        <f t="shared" si="32"/>
        <v>0</v>
      </c>
      <c r="AR303" s="957"/>
      <c r="AS303" s="927">
        <f t="shared" si="29"/>
        <v>0</v>
      </c>
      <c r="AT303" s="928">
        <f t="shared" si="29"/>
        <v>0</v>
      </c>
      <c r="AU303" s="953"/>
      <c r="AV303" s="946"/>
      <c r="AW303" s="946"/>
      <c r="AX303" s="946"/>
      <c r="AY303" s="946"/>
      <c r="AZ303" s="955"/>
      <c r="BA303" s="958"/>
      <c r="BB303" s="959"/>
      <c r="BC303" s="959"/>
      <c r="BD303" s="959"/>
      <c r="BE303" s="959"/>
      <c r="BF303" s="960"/>
    </row>
    <row r="304" spans="2:58" ht="14.65" customHeight="1">
      <c r="B304" s="911">
        <v>302</v>
      </c>
      <c r="C304" s="931" t="s">
        <v>65</v>
      </c>
      <c r="D304" s="913"/>
      <c r="E304" s="931" t="s">
        <v>150</v>
      </c>
      <c r="F304" s="912" t="str">
        <f t="shared" si="30"/>
        <v>6340</v>
      </c>
      <c r="G304" s="946" t="s">
        <v>237</v>
      </c>
      <c r="H304" s="946"/>
      <c r="I304" s="946"/>
      <c r="J304" s="946"/>
      <c r="K304" s="906" t="s">
        <v>612</v>
      </c>
      <c r="L304" s="931">
        <v>1228</v>
      </c>
      <c r="M304" s="931"/>
      <c r="N304" s="931" t="s">
        <v>103</v>
      </c>
      <c r="O304" s="931">
        <v>110</v>
      </c>
      <c r="P304" s="947" t="s">
        <v>179</v>
      </c>
      <c r="Q304" s="931" t="s">
        <v>180</v>
      </c>
      <c r="R304" s="948" t="s">
        <v>155</v>
      </c>
      <c r="S304" s="931" t="s">
        <v>71</v>
      </c>
      <c r="T304" s="906" t="s">
        <v>303</v>
      </c>
      <c r="U304" s="906" t="s">
        <v>613</v>
      </c>
      <c r="V304" s="946"/>
      <c r="W304" s="946">
        <v>220</v>
      </c>
      <c r="X304" s="946"/>
      <c r="Y304" s="946"/>
      <c r="Z304" s="946"/>
      <c r="AA304" s="946"/>
      <c r="AB304" s="946"/>
      <c r="AC304" s="931"/>
      <c r="AD304" s="931"/>
      <c r="AE304" s="155">
        <f t="shared" si="27"/>
        <v>0</v>
      </c>
      <c r="AF304" s="953"/>
      <c r="AG304" s="946"/>
      <c r="AH304" s="946"/>
      <c r="AI304" s="946"/>
      <c r="AJ304" s="954"/>
      <c r="AK304" s="953"/>
      <c r="AL304" s="955"/>
      <c r="AM304" s="953"/>
      <c r="AN304" s="922">
        <f t="shared" si="31"/>
        <v>0</v>
      </c>
      <c r="AO304" s="956"/>
      <c r="AP304" s="924" t="str">
        <f t="shared" si="28"/>
        <v>0</v>
      </c>
      <c r="AQ304" s="925" t="str">
        <f t="shared" si="32"/>
        <v>0</v>
      </c>
      <c r="AR304" s="957"/>
      <c r="AS304" s="927">
        <f t="shared" si="29"/>
        <v>0</v>
      </c>
      <c r="AT304" s="928">
        <f t="shared" si="29"/>
        <v>0</v>
      </c>
      <c r="AU304" s="953"/>
      <c r="AV304" s="946"/>
      <c r="AW304" s="946"/>
      <c r="AX304" s="946"/>
      <c r="AY304" s="946"/>
      <c r="AZ304" s="955"/>
      <c r="BA304" s="958"/>
      <c r="BB304" s="959"/>
      <c r="BC304" s="959"/>
      <c r="BD304" s="959"/>
      <c r="BE304" s="959"/>
      <c r="BF304" s="960"/>
    </row>
    <row r="305" spans="2:58" ht="14.65" customHeight="1">
      <c r="B305" s="911">
        <v>303</v>
      </c>
      <c r="C305" s="912" t="s">
        <v>65</v>
      </c>
      <c r="D305" s="913"/>
      <c r="E305" s="931" t="s">
        <v>150</v>
      </c>
      <c r="F305" s="912" t="str">
        <f t="shared" si="30"/>
        <v>6340</v>
      </c>
      <c r="G305" s="946" t="s">
        <v>237</v>
      </c>
      <c r="H305" s="946"/>
      <c r="I305" s="946"/>
      <c r="J305" s="946"/>
      <c r="K305" s="906" t="s">
        <v>614</v>
      </c>
      <c r="L305" s="931">
        <v>1229</v>
      </c>
      <c r="M305" s="931"/>
      <c r="N305" s="931" t="s">
        <v>103</v>
      </c>
      <c r="O305" s="931">
        <v>110</v>
      </c>
      <c r="P305" s="947" t="s">
        <v>179</v>
      </c>
      <c r="Q305" s="931" t="s">
        <v>180</v>
      </c>
      <c r="R305" s="948" t="s">
        <v>155</v>
      </c>
      <c r="S305" s="931" t="s">
        <v>71</v>
      </c>
      <c r="T305" s="906" t="s">
        <v>303</v>
      </c>
      <c r="U305" s="906" t="s">
        <v>615</v>
      </c>
      <c r="V305" s="946"/>
      <c r="W305" s="946">
        <v>220</v>
      </c>
      <c r="X305" s="946"/>
      <c r="Y305" s="946"/>
      <c r="Z305" s="946"/>
      <c r="AA305" s="946"/>
      <c r="AB305" s="946"/>
      <c r="AC305" s="931"/>
      <c r="AD305" s="931"/>
      <c r="AE305" s="155">
        <f t="shared" si="27"/>
        <v>0</v>
      </c>
      <c r="AF305" s="953"/>
      <c r="AG305" s="946"/>
      <c r="AH305" s="946"/>
      <c r="AI305" s="946"/>
      <c r="AJ305" s="954"/>
      <c r="AK305" s="953"/>
      <c r="AL305" s="955"/>
      <c r="AM305" s="953"/>
      <c r="AN305" s="922">
        <f t="shared" si="31"/>
        <v>0</v>
      </c>
      <c r="AO305" s="956"/>
      <c r="AP305" s="924" t="str">
        <f t="shared" si="28"/>
        <v>0</v>
      </c>
      <c r="AQ305" s="925" t="str">
        <f t="shared" si="32"/>
        <v>0</v>
      </c>
      <c r="AR305" s="957"/>
      <c r="AS305" s="927">
        <f t="shared" si="29"/>
        <v>0</v>
      </c>
      <c r="AT305" s="928">
        <f t="shared" si="29"/>
        <v>0</v>
      </c>
      <c r="AU305" s="953"/>
      <c r="AV305" s="946"/>
      <c r="AW305" s="946"/>
      <c r="AX305" s="946"/>
      <c r="AY305" s="946"/>
      <c r="AZ305" s="955"/>
      <c r="BA305" s="958"/>
      <c r="BB305" s="959"/>
      <c r="BC305" s="959"/>
      <c r="BD305" s="959"/>
      <c r="BE305" s="959"/>
      <c r="BF305" s="960"/>
    </row>
    <row r="306" spans="2:58" ht="14.65" customHeight="1">
      <c r="B306" s="911">
        <v>304</v>
      </c>
      <c r="C306" s="931" t="s">
        <v>65</v>
      </c>
      <c r="D306" s="913"/>
      <c r="E306" s="931" t="s">
        <v>150</v>
      </c>
      <c r="F306" s="912" t="str">
        <f t="shared" si="30"/>
        <v>6340</v>
      </c>
      <c r="G306" s="946" t="s">
        <v>237</v>
      </c>
      <c r="H306" s="946"/>
      <c r="I306" s="946"/>
      <c r="J306" s="946"/>
      <c r="K306" s="906" t="s">
        <v>616</v>
      </c>
      <c r="L306" s="931">
        <v>1230</v>
      </c>
      <c r="M306" s="931"/>
      <c r="N306" s="931" t="s">
        <v>103</v>
      </c>
      <c r="O306" s="931">
        <v>110</v>
      </c>
      <c r="P306" s="947" t="s">
        <v>179</v>
      </c>
      <c r="Q306" s="931" t="s">
        <v>180</v>
      </c>
      <c r="R306" s="948" t="s">
        <v>155</v>
      </c>
      <c r="S306" s="931" t="s">
        <v>71</v>
      </c>
      <c r="T306" s="906" t="s">
        <v>303</v>
      </c>
      <c r="U306" s="906" t="s">
        <v>617</v>
      </c>
      <c r="V306" s="946"/>
      <c r="W306" s="946">
        <v>220</v>
      </c>
      <c r="X306" s="946"/>
      <c r="Y306" s="946"/>
      <c r="Z306" s="946"/>
      <c r="AA306" s="946"/>
      <c r="AB306" s="946"/>
      <c r="AC306" s="931"/>
      <c r="AD306" s="931"/>
      <c r="AE306" s="155">
        <f t="shared" si="27"/>
        <v>0</v>
      </c>
      <c r="AF306" s="953"/>
      <c r="AG306" s="946"/>
      <c r="AH306" s="946"/>
      <c r="AI306" s="946"/>
      <c r="AJ306" s="954"/>
      <c r="AK306" s="953"/>
      <c r="AL306" s="955"/>
      <c r="AM306" s="953"/>
      <c r="AN306" s="922">
        <f t="shared" si="31"/>
        <v>0</v>
      </c>
      <c r="AO306" s="956"/>
      <c r="AP306" s="924" t="str">
        <f t="shared" si="28"/>
        <v>0</v>
      </c>
      <c r="AQ306" s="925" t="str">
        <f t="shared" si="32"/>
        <v>0</v>
      </c>
      <c r="AR306" s="957"/>
      <c r="AS306" s="927">
        <f t="shared" si="29"/>
        <v>0</v>
      </c>
      <c r="AT306" s="928">
        <f t="shared" si="29"/>
        <v>0</v>
      </c>
      <c r="AU306" s="953"/>
      <c r="AV306" s="946"/>
      <c r="AW306" s="946"/>
      <c r="AX306" s="946"/>
      <c r="AY306" s="946"/>
      <c r="AZ306" s="955"/>
      <c r="BA306" s="958"/>
      <c r="BB306" s="959"/>
      <c r="BC306" s="959"/>
      <c r="BD306" s="959"/>
      <c r="BE306" s="959"/>
      <c r="BF306" s="960"/>
    </row>
    <row r="307" spans="2:58" ht="14.65" customHeight="1">
      <c r="B307" s="911">
        <v>305</v>
      </c>
      <c r="C307" s="931" t="s">
        <v>65</v>
      </c>
      <c r="D307" s="913"/>
      <c r="E307" s="931" t="s">
        <v>150</v>
      </c>
      <c r="F307" s="912" t="str">
        <f t="shared" si="30"/>
        <v>6340</v>
      </c>
      <c r="G307" s="946" t="s">
        <v>237</v>
      </c>
      <c r="H307" s="946"/>
      <c r="I307" s="946"/>
      <c r="J307" s="946"/>
      <c r="K307" s="906" t="s">
        <v>618</v>
      </c>
      <c r="L307" s="931">
        <v>1231</v>
      </c>
      <c r="M307" s="931"/>
      <c r="N307" s="931" t="s">
        <v>103</v>
      </c>
      <c r="O307" s="931">
        <v>110</v>
      </c>
      <c r="P307" s="947" t="s">
        <v>179</v>
      </c>
      <c r="Q307" s="931" t="s">
        <v>180</v>
      </c>
      <c r="R307" s="948" t="s">
        <v>155</v>
      </c>
      <c r="S307" s="931" t="s">
        <v>71</v>
      </c>
      <c r="T307" s="906" t="s">
        <v>303</v>
      </c>
      <c r="U307" s="906" t="s">
        <v>619</v>
      </c>
      <c r="V307" s="946"/>
      <c r="W307" s="946">
        <v>220</v>
      </c>
      <c r="X307" s="946"/>
      <c r="Y307" s="946"/>
      <c r="Z307" s="946"/>
      <c r="AA307" s="946"/>
      <c r="AB307" s="946"/>
      <c r="AC307" s="931"/>
      <c r="AD307" s="931"/>
      <c r="AE307" s="155">
        <f t="shared" si="27"/>
        <v>0</v>
      </c>
      <c r="AF307" s="953"/>
      <c r="AG307" s="946"/>
      <c r="AH307" s="946"/>
      <c r="AI307" s="946"/>
      <c r="AJ307" s="954"/>
      <c r="AK307" s="953"/>
      <c r="AL307" s="955"/>
      <c r="AM307" s="953"/>
      <c r="AN307" s="922">
        <f t="shared" si="31"/>
        <v>0</v>
      </c>
      <c r="AO307" s="956"/>
      <c r="AP307" s="924" t="str">
        <f t="shared" si="28"/>
        <v>0</v>
      </c>
      <c r="AQ307" s="925" t="str">
        <f t="shared" si="32"/>
        <v>0</v>
      </c>
      <c r="AR307" s="957"/>
      <c r="AS307" s="927">
        <f t="shared" si="29"/>
        <v>0</v>
      </c>
      <c r="AT307" s="928">
        <f t="shared" si="29"/>
        <v>0</v>
      </c>
      <c r="AU307" s="953"/>
      <c r="AV307" s="946"/>
      <c r="AW307" s="946"/>
      <c r="AX307" s="946"/>
      <c r="AY307" s="946"/>
      <c r="AZ307" s="955"/>
      <c r="BA307" s="958"/>
      <c r="BB307" s="959"/>
      <c r="BC307" s="959"/>
      <c r="BD307" s="959"/>
      <c r="BE307" s="959"/>
      <c r="BF307" s="960"/>
    </row>
    <row r="308" spans="2:58" ht="14.65" customHeight="1">
      <c r="B308" s="911">
        <v>306</v>
      </c>
      <c r="C308" s="912" t="s">
        <v>65</v>
      </c>
      <c r="D308" s="913"/>
      <c r="E308" s="931" t="s">
        <v>150</v>
      </c>
      <c r="F308" s="912" t="str">
        <f t="shared" si="30"/>
        <v>6340</v>
      </c>
      <c r="G308" s="946" t="s">
        <v>237</v>
      </c>
      <c r="H308" s="946"/>
      <c r="I308" s="946"/>
      <c r="J308" s="946"/>
      <c r="K308" s="906" t="s">
        <v>620</v>
      </c>
      <c r="L308" s="931">
        <v>1232</v>
      </c>
      <c r="M308" s="931"/>
      <c r="N308" s="931" t="s">
        <v>103</v>
      </c>
      <c r="O308" s="931">
        <v>110</v>
      </c>
      <c r="P308" s="947" t="s">
        <v>179</v>
      </c>
      <c r="Q308" s="931" t="s">
        <v>180</v>
      </c>
      <c r="R308" s="948" t="s">
        <v>155</v>
      </c>
      <c r="S308" s="931" t="s">
        <v>71</v>
      </c>
      <c r="T308" s="906" t="s">
        <v>300</v>
      </c>
      <c r="U308" s="906" t="s">
        <v>621</v>
      </c>
      <c r="V308" s="946"/>
      <c r="W308" s="946">
        <v>220</v>
      </c>
      <c r="X308" s="946"/>
      <c r="Y308" s="946"/>
      <c r="Z308" s="946"/>
      <c r="AA308" s="946"/>
      <c r="AB308" s="946"/>
      <c r="AC308" s="931"/>
      <c r="AD308" s="931"/>
      <c r="AE308" s="155">
        <f t="shared" si="27"/>
        <v>0</v>
      </c>
      <c r="AF308" s="953"/>
      <c r="AG308" s="946"/>
      <c r="AH308" s="946"/>
      <c r="AI308" s="946"/>
      <c r="AJ308" s="954"/>
      <c r="AK308" s="953"/>
      <c r="AL308" s="955"/>
      <c r="AM308" s="953"/>
      <c r="AN308" s="922">
        <f t="shared" si="31"/>
        <v>0</v>
      </c>
      <c r="AO308" s="956"/>
      <c r="AP308" s="924" t="str">
        <f t="shared" si="28"/>
        <v>0</v>
      </c>
      <c r="AQ308" s="925" t="str">
        <f t="shared" si="32"/>
        <v>0</v>
      </c>
      <c r="AR308" s="957"/>
      <c r="AS308" s="927">
        <f t="shared" si="29"/>
        <v>0</v>
      </c>
      <c r="AT308" s="928">
        <f t="shared" si="29"/>
        <v>0</v>
      </c>
      <c r="AU308" s="953"/>
      <c r="AV308" s="946"/>
      <c r="AW308" s="946"/>
      <c r="AX308" s="946"/>
      <c r="AY308" s="946"/>
      <c r="AZ308" s="955"/>
      <c r="BA308" s="958"/>
      <c r="BB308" s="959"/>
      <c r="BC308" s="959"/>
      <c r="BD308" s="959"/>
      <c r="BE308" s="959"/>
      <c r="BF308" s="960"/>
    </row>
    <row r="309" spans="2:58" ht="14.65" customHeight="1">
      <c r="B309" s="911">
        <v>307</v>
      </c>
      <c r="C309" s="931" t="s">
        <v>65</v>
      </c>
      <c r="D309" s="913"/>
      <c r="E309" s="931" t="s">
        <v>150</v>
      </c>
      <c r="F309" s="912" t="str">
        <f t="shared" si="30"/>
        <v>6340</v>
      </c>
      <c r="G309" s="946" t="s">
        <v>237</v>
      </c>
      <c r="H309" s="946"/>
      <c r="I309" s="946"/>
      <c r="J309" s="946"/>
      <c r="K309" s="906" t="s">
        <v>622</v>
      </c>
      <c r="L309" s="931">
        <v>1233</v>
      </c>
      <c r="M309" s="931"/>
      <c r="N309" s="931" t="s">
        <v>103</v>
      </c>
      <c r="O309" s="931">
        <v>110</v>
      </c>
      <c r="P309" s="947" t="s">
        <v>179</v>
      </c>
      <c r="Q309" s="931" t="s">
        <v>180</v>
      </c>
      <c r="R309" s="948" t="s">
        <v>155</v>
      </c>
      <c r="S309" s="931" t="s">
        <v>71</v>
      </c>
      <c r="T309" s="906" t="s">
        <v>290</v>
      </c>
      <c r="U309" s="906" t="s">
        <v>623</v>
      </c>
      <c r="V309" s="946"/>
      <c r="W309" s="946">
        <v>220</v>
      </c>
      <c r="X309" s="946"/>
      <c r="Y309" s="946"/>
      <c r="Z309" s="946"/>
      <c r="AA309" s="946"/>
      <c r="AB309" s="946"/>
      <c r="AC309" s="931"/>
      <c r="AD309" s="931"/>
      <c r="AE309" s="155">
        <f t="shared" si="27"/>
        <v>0</v>
      </c>
      <c r="AF309" s="953"/>
      <c r="AG309" s="946"/>
      <c r="AH309" s="946"/>
      <c r="AI309" s="946"/>
      <c r="AJ309" s="954"/>
      <c r="AK309" s="953"/>
      <c r="AL309" s="955"/>
      <c r="AM309" s="953"/>
      <c r="AN309" s="922">
        <f t="shared" si="31"/>
        <v>0</v>
      </c>
      <c r="AO309" s="956"/>
      <c r="AP309" s="924" t="str">
        <f t="shared" si="28"/>
        <v>0</v>
      </c>
      <c r="AQ309" s="925" t="str">
        <f t="shared" si="32"/>
        <v>0</v>
      </c>
      <c r="AR309" s="957"/>
      <c r="AS309" s="927">
        <f t="shared" si="29"/>
        <v>0</v>
      </c>
      <c r="AT309" s="928">
        <f t="shared" si="29"/>
        <v>0</v>
      </c>
      <c r="AU309" s="953"/>
      <c r="AV309" s="946"/>
      <c r="AW309" s="946"/>
      <c r="AX309" s="946"/>
      <c r="AY309" s="946"/>
      <c r="AZ309" s="955"/>
      <c r="BA309" s="958"/>
      <c r="BB309" s="959"/>
      <c r="BC309" s="959"/>
      <c r="BD309" s="959"/>
      <c r="BE309" s="959"/>
      <c r="BF309" s="960"/>
    </row>
    <row r="310" spans="2:58" ht="14.65" customHeight="1">
      <c r="B310" s="911">
        <v>308</v>
      </c>
      <c r="C310" s="931" t="s">
        <v>65</v>
      </c>
      <c r="D310" s="913"/>
      <c r="E310" s="931" t="s">
        <v>150</v>
      </c>
      <c r="F310" s="912" t="str">
        <f t="shared" si="30"/>
        <v>6340</v>
      </c>
      <c r="G310" s="946" t="s">
        <v>237</v>
      </c>
      <c r="H310" s="946"/>
      <c r="I310" s="946"/>
      <c r="J310" s="946"/>
      <c r="K310" s="906" t="s">
        <v>624</v>
      </c>
      <c r="L310" s="931">
        <v>1234</v>
      </c>
      <c r="M310" s="931"/>
      <c r="N310" s="931" t="s">
        <v>103</v>
      </c>
      <c r="O310" s="931">
        <v>110</v>
      </c>
      <c r="P310" s="947" t="s">
        <v>179</v>
      </c>
      <c r="Q310" s="931" t="s">
        <v>180</v>
      </c>
      <c r="R310" s="948" t="s">
        <v>155</v>
      </c>
      <c r="S310" s="931" t="s">
        <v>71</v>
      </c>
      <c r="T310" s="906" t="s">
        <v>272</v>
      </c>
      <c r="U310" s="906" t="s">
        <v>625</v>
      </c>
      <c r="V310" s="946"/>
      <c r="W310" s="946">
        <v>220</v>
      </c>
      <c r="X310" s="946"/>
      <c r="Y310" s="946"/>
      <c r="Z310" s="946"/>
      <c r="AA310" s="946"/>
      <c r="AB310" s="946"/>
      <c r="AC310" s="931"/>
      <c r="AD310" s="931"/>
      <c r="AE310" s="155">
        <f t="shared" si="27"/>
        <v>0</v>
      </c>
      <c r="AF310" s="953"/>
      <c r="AG310" s="946"/>
      <c r="AH310" s="946"/>
      <c r="AI310" s="946"/>
      <c r="AJ310" s="954"/>
      <c r="AK310" s="953"/>
      <c r="AL310" s="955"/>
      <c r="AM310" s="953"/>
      <c r="AN310" s="922">
        <f t="shared" si="31"/>
        <v>0</v>
      </c>
      <c r="AO310" s="956"/>
      <c r="AP310" s="924" t="str">
        <f t="shared" si="28"/>
        <v>0</v>
      </c>
      <c r="AQ310" s="925" t="str">
        <f t="shared" si="32"/>
        <v>0</v>
      </c>
      <c r="AR310" s="957"/>
      <c r="AS310" s="927">
        <f t="shared" si="29"/>
        <v>0</v>
      </c>
      <c r="AT310" s="928">
        <f t="shared" si="29"/>
        <v>0</v>
      </c>
      <c r="AU310" s="953"/>
      <c r="AV310" s="946"/>
      <c r="AW310" s="946"/>
      <c r="AX310" s="946"/>
      <c r="AY310" s="946"/>
      <c r="AZ310" s="955"/>
      <c r="BA310" s="958"/>
      <c r="BB310" s="959"/>
      <c r="BC310" s="959"/>
      <c r="BD310" s="959"/>
      <c r="BE310" s="959"/>
      <c r="BF310" s="960"/>
    </row>
    <row r="311" spans="2:58" ht="14.65" customHeight="1">
      <c r="B311" s="911">
        <v>309</v>
      </c>
      <c r="C311" s="912" t="s">
        <v>65</v>
      </c>
      <c r="D311" s="913"/>
      <c r="E311" s="931" t="s">
        <v>150</v>
      </c>
      <c r="F311" s="912" t="str">
        <f t="shared" si="30"/>
        <v>6340</v>
      </c>
      <c r="G311" s="946" t="s">
        <v>237</v>
      </c>
      <c r="H311" s="946"/>
      <c r="I311" s="946"/>
      <c r="J311" s="946"/>
      <c r="K311" s="906" t="s">
        <v>626</v>
      </c>
      <c r="L311" s="931">
        <v>1235</v>
      </c>
      <c r="M311" s="931"/>
      <c r="N311" s="931" t="s">
        <v>103</v>
      </c>
      <c r="O311" s="931">
        <v>110</v>
      </c>
      <c r="P311" s="947" t="s">
        <v>179</v>
      </c>
      <c r="Q311" s="931" t="s">
        <v>180</v>
      </c>
      <c r="R311" s="948" t="s">
        <v>155</v>
      </c>
      <c r="S311" s="931" t="s">
        <v>71</v>
      </c>
      <c r="T311" s="906" t="s">
        <v>265</v>
      </c>
      <c r="U311" s="906" t="s">
        <v>627</v>
      </c>
      <c r="V311" s="946"/>
      <c r="W311" s="946">
        <v>220</v>
      </c>
      <c r="X311" s="946"/>
      <c r="Y311" s="946"/>
      <c r="Z311" s="946"/>
      <c r="AA311" s="946"/>
      <c r="AB311" s="946"/>
      <c r="AC311" s="931"/>
      <c r="AD311" s="931"/>
      <c r="AE311" s="155">
        <f t="shared" si="27"/>
        <v>0</v>
      </c>
      <c r="AF311" s="953"/>
      <c r="AG311" s="946"/>
      <c r="AH311" s="946"/>
      <c r="AI311" s="946"/>
      <c r="AJ311" s="954"/>
      <c r="AK311" s="953"/>
      <c r="AL311" s="955"/>
      <c r="AM311" s="953"/>
      <c r="AN311" s="922">
        <f t="shared" si="31"/>
        <v>0</v>
      </c>
      <c r="AO311" s="956"/>
      <c r="AP311" s="924" t="str">
        <f t="shared" si="28"/>
        <v>0</v>
      </c>
      <c r="AQ311" s="925" t="str">
        <f t="shared" si="32"/>
        <v>0</v>
      </c>
      <c r="AR311" s="957"/>
      <c r="AS311" s="927">
        <f t="shared" si="29"/>
        <v>0</v>
      </c>
      <c r="AT311" s="928">
        <f t="shared" si="29"/>
        <v>0</v>
      </c>
      <c r="AU311" s="953"/>
      <c r="AV311" s="946"/>
      <c r="AW311" s="946"/>
      <c r="AX311" s="946"/>
      <c r="AY311" s="946"/>
      <c r="AZ311" s="955"/>
      <c r="BA311" s="958"/>
      <c r="BB311" s="959"/>
      <c r="BC311" s="959"/>
      <c r="BD311" s="959"/>
      <c r="BE311" s="959"/>
      <c r="BF311" s="960"/>
    </row>
    <row r="312" spans="2:58" ht="14.65" customHeight="1">
      <c r="B312" s="911">
        <v>310</v>
      </c>
      <c r="C312" s="931" t="s">
        <v>65</v>
      </c>
      <c r="D312" s="913"/>
      <c r="E312" s="931" t="s">
        <v>150</v>
      </c>
      <c r="F312" s="912" t="str">
        <f t="shared" si="30"/>
        <v>6340</v>
      </c>
      <c r="G312" s="946" t="s">
        <v>237</v>
      </c>
      <c r="H312" s="946"/>
      <c r="I312" s="946"/>
      <c r="J312" s="946"/>
      <c r="K312" s="906" t="s">
        <v>628</v>
      </c>
      <c r="L312" s="931">
        <v>1236</v>
      </c>
      <c r="M312" s="931"/>
      <c r="N312" s="931" t="s">
        <v>103</v>
      </c>
      <c r="O312" s="931">
        <v>110</v>
      </c>
      <c r="P312" s="947" t="s">
        <v>179</v>
      </c>
      <c r="Q312" s="931" t="s">
        <v>180</v>
      </c>
      <c r="R312" s="948" t="s">
        <v>155</v>
      </c>
      <c r="S312" s="931" t="s">
        <v>71</v>
      </c>
      <c r="T312" s="906" t="s">
        <v>260</v>
      </c>
      <c r="U312" s="906" t="s">
        <v>629</v>
      </c>
      <c r="V312" s="946"/>
      <c r="W312" s="946">
        <v>220</v>
      </c>
      <c r="X312" s="946"/>
      <c r="Y312" s="946"/>
      <c r="Z312" s="946"/>
      <c r="AA312" s="946"/>
      <c r="AB312" s="946"/>
      <c r="AC312" s="931"/>
      <c r="AD312" s="931"/>
      <c r="AE312" s="155">
        <f t="shared" si="27"/>
        <v>0</v>
      </c>
      <c r="AF312" s="953"/>
      <c r="AG312" s="946"/>
      <c r="AH312" s="946"/>
      <c r="AI312" s="946"/>
      <c r="AJ312" s="954"/>
      <c r="AK312" s="953"/>
      <c r="AL312" s="955"/>
      <c r="AM312" s="953"/>
      <c r="AN312" s="922">
        <f t="shared" si="31"/>
        <v>0</v>
      </c>
      <c r="AO312" s="956"/>
      <c r="AP312" s="924" t="str">
        <f t="shared" si="28"/>
        <v>0</v>
      </c>
      <c r="AQ312" s="925" t="str">
        <f t="shared" si="32"/>
        <v>0</v>
      </c>
      <c r="AR312" s="957"/>
      <c r="AS312" s="927">
        <f t="shared" si="29"/>
        <v>0</v>
      </c>
      <c r="AT312" s="928">
        <f t="shared" si="29"/>
        <v>0</v>
      </c>
      <c r="AU312" s="953"/>
      <c r="AV312" s="946"/>
      <c r="AW312" s="946"/>
      <c r="AX312" s="946"/>
      <c r="AY312" s="946"/>
      <c r="AZ312" s="955"/>
      <c r="BA312" s="958"/>
      <c r="BB312" s="959"/>
      <c r="BC312" s="959"/>
      <c r="BD312" s="959"/>
      <c r="BE312" s="959"/>
      <c r="BF312" s="960"/>
    </row>
    <row r="313" spans="2:58" ht="14.65" customHeight="1">
      <c r="B313" s="911">
        <v>311</v>
      </c>
      <c r="C313" s="931" t="s">
        <v>65</v>
      </c>
      <c r="D313" s="913"/>
      <c r="E313" s="931" t="s">
        <v>150</v>
      </c>
      <c r="F313" s="912" t="str">
        <f t="shared" si="30"/>
        <v>6340</v>
      </c>
      <c r="G313" s="946" t="s">
        <v>189</v>
      </c>
      <c r="H313" s="946"/>
      <c r="I313" s="946"/>
      <c r="J313" s="946"/>
      <c r="K313" s="906" t="s">
        <v>630</v>
      </c>
      <c r="L313" s="931">
        <v>1237</v>
      </c>
      <c r="M313" s="931"/>
      <c r="N313" s="931" t="s">
        <v>103</v>
      </c>
      <c r="O313" s="931">
        <v>110</v>
      </c>
      <c r="P313" s="947" t="s">
        <v>179</v>
      </c>
      <c r="Q313" s="931" t="s">
        <v>180</v>
      </c>
      <c r="R313" s="948" t="s">
        <v>155</v>
      </c>
      <c r="S313" s="931" t="s">
        <v>71</v>
      </c>
      <c r="T313" s="906" t="s">
        <v>240</v>
      </c>
      <c r="U313" s="906" t="s">
        <v>631</v>
      </c>
      <c r="V313" s="946"/>
      <c r="W313" s="946">
        <v>220</v>
      </c>
      <c r="X313" s="946"/>
      <c r="Y313" s="946"/>
      <c r="Z313" s="946"/>
      <c r="AA313" s="946"/>
      <c r="AB313" s="946"/>
      <c r="AC313" s="931"/>
      <c r="AD313" s="931"/>
      <c r="AE313" s="155">
        <f t="shared" si="27"/>
        <v>0</v>
      </c>
      <c r="AF313" s="953"/>
      <c r="AG313" s="946"/>
      <c r="AH313" s="946"/>
      <c r="AI313" s="946"/>
      <c r="AJ313" s="954"/>
      <c r="AK313" s="953"/>
      <c r="AL313" s="955"/>
      <c r="AM313" s="953"/>
      <c r="AN313" s="922">
        <f t="shared" si="31"/>
        <v>0</v>
      </c>
      <c r="AO313" s="956"/>
      <c r="AP313" s="924" t="str">
        <f t="shared" si="28"/>
        <v>0</v>
      </c>
      <c r="AQ313" s="925" t="str">
        <f t="shared" si="32"/>
        <v>0</v>
      </c>
      <c r="AR313" s="957"/>
      <c r="AS313" s="927">
        <f t="shared" si="29"/>
        <v>0</v>
      </c>
      <c r="AT313" s="928">
        <f t="shared" si="29"/>
        <v>0</v>
      </c>
      <c r="AU313" s="953"/>
      <c r="AV313" s="946"/>
      <c r="AW313" s="946"/>
      <c r="AX313" s="946"/>
      <c r="AY313" s="946"/>
      <c r="AZ313" s="955"/>
      <c r="BA313" s="958"/>
      <c r="BB313" s="959"/>
      <c r="BC313" s="959"/>
      <c r="BD313" s="959"/>
      <c r="BE313" s="959"/>
      <c r="BF313" s="960"/>
    </row>
    <row r="314" spans="2:58" ht="14.65" customHeight="1">
      <c r="B314" s="911">
        <v>312</v>
      </c>
      <c r="C314" s="912" t="s">
        <v>65</v>
      </c>
      <c r="D314" s="913"/>
      <c r="E314" s="931" t="s">
        <v>150</v>
      </c>
      <c r="F314" s="912" t="str">
        <f t="shared" si="30"/>
        <v>6340</v>
      </c>
      <c r="G314" s="946" t="s">
        <v>189</v>
      </c>
      <c r="H314" s="946"/>
      <c r="I314" s="946"/>
      <c r="J314" s="946"/>
      <c r="K314" s="906" t="s">
        <v>632</v>
      </c>
      <c r="L314" s="931">
        <v>1238</v>
      </c>
      <c r="M314" s="931"/>
      <c r="N314" s="931" t="s">
        <v>103</v>
      </c>
      <c r="O314" s="931">
        <v>110</v>
      </c>
      <c r="P314" s="947" t="s">
        <v>179</v>
      </c>
      <c r="Q314" s="931" t="s">
        <v>180</v>
      </c>
      <c r="R314" s="948" t="s">
        <v>155</v>
      </c>
      <c r="S314" s="931" t="s">
        <v>71</v>
      </c>
      <c r="T314" s="906" t="s">
        <v>234</v>
      </c>
      <c r="U314" s="906" t="s">
        <v>633</v>
      </c>
      <c r="V314" s="946"/>
      <c r="W314" s="946">
        <v>220</v>
      </c>
      <c r="X314" s="946"/>
      <c r="Y314" s="946"/>
      <c r="Z314" s="946"/>
      <c r="AA314" s="946"/>
      <c r="AB314" s="946"/>
      <c r="AC314" s="931"/>
      <c r="AD314" s="931"/>
      <c r="AE314" s="155">
        <f t="shared" si="27"/>
        <v>0</v>
      </c>
      <c r="AF314" s="953"/>
      <c r="AG314" s="946"/>
      <c r="AH314" s="946"/>
      <c r="AI314" s="946"/>
      <c r="AJ314" s="954"/>
      <c r="AK314" s="953"/>
      <c r="AL314" s="955"/>
      <c r="AM314" s="953"/>
      <c r="AN314" s="922">
        <f t="shared" si="31"/>
        <v>0</v>
      </c>
      <c r="AO314" s="956"/>
      <c r="AP314" s="924" t="str">
        <f t="shared" si="28"/>
        <v>0</v>
      </c>
      <c r="AQ314" s="925" t="str">
        <f t="shared" si="32"/>
        <v>0</v>
      </c>
      <c r="AR314" s="957"/>
      <c r="AS314" s="927">
        <f t="shared" si="29"/>
        <v>0</v>
      </c>
      <c r="AT314" s="928">
        <f t="shared" si="29"/>
        <v>0</v>
      </c>
      <c r="AU314" s="953"/>
      <c r="AV314" s="946"/>
      <c r="AW314" s="946"/>
      <c r="AX314" s="946"/>
      <c r="AY314" s="946"/>
      <c r="AZ314" s="955"/>
      <c r="BA314" s="958"/>
      <c r="BB314" s="959"/>
      <c r="BC314" s="959"/>
      <c r="BD314" s="959"/>
      <c r="BE314" s="959"/>
      <c r="BF314" s="960"/>
    </row>
    <row r="315" spans="2:58" ht="14.65" customHeight="1">
      <c r="B315" s="911">
        <v>313</v>
      </c>
      <c r="C315" s="931" t="s">
        <v>65</v>
      </c>
      <c r="D315" s="913"/>
      <c r="E315" s="931" t="s">
        <v>150</v>
      </c>
      <c r="F315" s="912" t="str">
        <f t="shared" si="30"/>
        <v>6340</v>
      </c>
      <c r="G315" s="946" t="s">
        <v>189</v>
      </c>
      <c r="H315" s="946"/>
      <c r="I315" s="946"/>
      <c r="J315" s="946"/>
      <c r="K315" s="906" t="s">
        <v>634</v>
      </c>
      <c r="L315" s="931">
        <v>1239</v>
      </c>
      <c r="M315" s="931"/>
      <c r="N315" s="931" t="s">
        <v>103</v>
      </c>
      <c r="O315" s="931">
        <v>110</v>
      </c>
      <c r="P315" s="947" t="s">
        <v>174</v>
      </c>
      <c r="Q315" s="931" t="s">
        <v>175</v>
      </c>
      <c r="R315" s="948" t="s">
        <v>155</v>
      </c>
      <c r="S315" s="931" t="s">
        <v>71</v>
      </c>
      <c r="T315" s="906" t="s">
        <v>230</v>
      </c>
      <c r="U315" s="906" t="s">
        <v>635</v>
      </c>
      <c r="V315" s="946"/>
      <c r="W315" s="946">
        <v>220</v>
      </c>
      <c r="X315" s="946"/>
      <c r="Y315" s="946"/>
      <c r="Z315" s="946"/>
      <c r="AA315" s="946"/>
      <c r="AB315" s="946"/>
      <c r="AC315" s="931"/>
      <c r="AD315" s="931"/>
      <c r="AE315" s="155">
        <f t="shared" si="27"/>
        <v>0</v>
      </c>
      <c r="AF315" s="953"/>
      <c r="AG315" s="946"/>
      <c r="AH315" s="946"/>
      <c r="AI315" s="946"/>
      <c r="AJ315" s="954"/>
      <c r="AK315" s="953"/>
      <c r="AL315" s="955"/>
      <c r="AM315" s="953"/>
      <c r="AN315" s="922">
        <f t="shared" si="31"/>
        <v>0</v>
      </c>
      <c r="AO315" s="956"/>
      <c r="AP315" s="924" t="str">
        <f t="shared" si="28"/>
        <v>0</v>
      </c>
      <c r="AQ315" s="925" t="str">
        <f t="shared" si="32"/>
        <v>0</v>
      </c>
      <c r="AR315" s="957"/>
      <c r="AS315" s="927">
        <f t="shared" si="29"/>
        <v>0</v>
      </c>
      <c r="AT315" s="928">
        <f t="shared" si="29"/>
        <v>0</v>
      </c>
      <c r="AU315" s="953"/>
      <c r="AV315" s="946"/>
      <c r="AW315" s="946"/>
      <c r="AX315" s="946"/>
      <c r="AY315" s="946"/>
      <c r="AZ315" s="955"/>
      <c r="BA315" s="958"/>
      <c r="BB315" s="959"/>
      <c r="BC315" s="959"/>
      <c r="BD315" s="959"/>
      <c r="BE315" s="959"/>
      <c r="BF315" s="960"/>
    </row>
    <row r="316" spans="2:58" ht="14.65" customHeight="1">
      <c r="B316" s="911">
        <v>314</v>
      </c>
      <c r="C316" s="931" t="s">
        <v>65</v>
      </c>
      <c r="D316" s="913"/>
      <c r="E316" s="931" t="s">
        <v>150</v>
      </c>
      <c r="F316" s="912" t="str">
        <f t="shared" si="30"/>
        <v>6340</v>
      </c>
      <c r="G316" s="946" t="s">
        <v>189</v>
      </c>
      <c r="H316" s="946"/>
      <c r="I316" s="946"/>
      <c r="J316" s="946"/>
      <c r="K316" s="906" t="s">
        <v>636</v>
      </c>
      <c r="L316" s="931">
        <v>1240</v>
      </c>
      <c r="M316" s="931"/>
      <c r="N316" s="931" t="s">
        <v>103</v>
      </c>
      <c r="O316" s="931">
        <v>110</v>
      </c>
      <c r="P316" s="947" t="s">
        <v>179</v>
      </c>
      <c r="Q316" s="931" t="s">
        <v>180</v>
      </c>
      <c r="R316" s="948" t="s">
        <v>155</v>
      </c>
      <c r="S316" s="931" t="s">
        <v>71</v>
      </c>
      <c r="T316" s="906" t="s">
        <v>233</v>
      </c>
      <c r="U316" s="906" t="s">
        <v>637</v>
      </c>
      <c r="V316" s="946"/>
      <c r="W316" s="946">
        <v>220</v>
      </c>
      <c r="X316" s="946"/>
      <c r="Y316" s="946"/>
      <c r="Z316" s="946"/>
      <c r="AA316" s="946"/>
      <c r="AB316" s="946"/>
      <c r="AC316" s="931"/>
      <c r="AD316" s="931"/>
      <c r="AE316" s="155">
        <f t="shared" si="27"/>
        <v>0</v>
      </c>
      <c r="AF316" s="953"/>
      <c r="AG316" s="946"/>
      <c r="AH316" s="946"/>
      <c r="AI316" s="946"/>
      <c r="AJ316" s="954"/>
      <c r="AK316" s="953"/>
      <c r="AL316" s="955"/>
      <c r="AM316" s="953"/>
      <c r="AN316" s="922">
        <f t="shared" si="31"/>
        <v>0</v>
      </c>
      <c r="AO316" s="956"/>
      <c r="AP316" s="924" t="str">
        <f t="shared" si="28"/>
        <v>0</v>
      </c>
      <c r="AQ316" s="925" t="str">
        <f t="shared" si="32"/>
        <v>0</v>
      </c>
      <c r="AR316" s="957"/>
      <c r="AS316" s="927">
        <f t="shared" si="29"/>
        <v>0</v>
      </c>
      <c r="AT316" s="928">
        <f t="shared" si="29"/>
        <v>0</v>
      </c>
      <c r="AU316" s="953"/>
      <c r="AV316" s="946"/>
      <c r="AW316" s="946"/>
      <c r="AX316" s="946"/>
      <c r="AY316" s="946"/>
      <c r="AZ316" s="955"/>
      <c r="BA316" s="958"/>
      <c r="BB316" s="959"/>
      <c r="BC316" s="959"/>
      <c r="BD316" s="959"/>
      <c r="BE316" s="959"/>
      <c r="BF316" s="960"/>
    </row>
    <row r="317" spans="2:58" ht="14.65" customHeight="1">
      <c r="B317" s="911">
        <v>315</v>
      </c>
      <c r="C317" s="912" t="s">
        <v>65</v>
      </c>
      <c r="D317" s="913"/>
      <c r="E317" s="931" t="s">
        <v>150</v>
      </c>
      <c r="F317" s="912" t="str">
        <f t="shared" si="30"/>
        <v>6340</v>
      </c>
      <c r="G317" s="946" t="s">
        <v>189</v>
      </c>
      <c r="H317" s="946"/>
      <c r="I317" s="946"/>
      <c r="J317" s="946"/>
      <c r="K317" s="906" t="s">
        <v>638</v>
      </c>
      <c r="L317" s="931">
        <v>1241</v>
      </c>
      <c r="M317" s="931"/>
      <c r="N317" s="931" t="s">
        <v>103</v>
      </c>
      <c r="O317" s="931">
        <v>110</v>
      </c>
      <c r="P317" s="947" t="s">
        <v>174</v>
      </c>
      <c r="Q317" s="931" t="s">
        <v>175</v>
      </c>
      <c r="R317" s="948" t="s">
        <v>155</v>
      </c>
      <c r="S317" s="931" t="s">
        <v>71</v>
      </c>
      <c r="T317" s="906" t="s">
        <v>185</v>
      </c>
      <c r="U317" s="906" t="s">
        <v>639</v>
      </c>
      <c r="V317" s="946"/>
      <c r="W317" s="946">
        <v>220</v>
      </c>
      <c r="X317" s="946"/>
      <c r="Y317" s="946"/>
      <c r="Z317" s="946"/>
      <c r="AA317" s="946"/>
      <c r="AB317" s="946"/>
      <c r="AC317" s="931"/>
      <c r="AD317" s="931"/>
      <c r="AE317" s="155">
        <f t="shared" si="27"/>
        <v>0</v>
      </c>
      <c r="AF317" s="953"/>
      <c r="AG317" s="946"/>
      <c r="AH317" s="946"/>
      <c r="AI317" s="946"/>
      <c r="AJ317" s="954"/>
      <c r="AK317" s="953"/>
      <c r="AL317" s="955"/>
      <c r="AM317" s="953"/>
      <c r="AN317" s="922">
        <f t="shared" si="31"/>
        <v>0</v>
      </c>
      <c r="AO317" s="956"/>
      <c r="AP317" s="924" t="str">
        <f t="shared" si="28"/>
        <v>0</v>
      </c>
      <c r="AQ317" s="925" t="str">
        <f t="shared" si="32"/>
        <v>0</v>
      </c>
      <c r="AR317" s="957"/>
      <c r="AS317" s="927">
        <f t="shared" si="29"/>
        <v>0</v>
      </c>
      <c r="AT317" s="928">
        <f t="shared" si="29"/>
        <v>0</v>
      </c>
      <c r="AU317" s="953"/>
      <c r="AV317" s="946"/>
      <c r="AW317" s="946"/>
      <c r="AX317" s="946"/>
      <c r="AY317" s="946"/>
      <c r="AZ317" s="955"/>
      <c r="BA317" s="958"/>
      <c r="BB317" s="959"/>
      <c r="BC317" s="959"/>
      <c r="BD317" s="959"/>
      <c r="BE317" s="959"/>
      <c r="BF317" s="960"/>
    </row>
    <row r="318" spans="2:58" ht="14.65" customHeight="1">
      <c r="B318" s="911">
        <v>316</v>
      </c>
      <c r="C318" s="931" t="s">
        <v>65</v>
      </c>
      <c r="D318" s="913"/>
      <c r="E318" s="931" t="s">
        <v>150</v>
      </c>
      <c r="F318" s="912" t="str">
        <f t="shared" si="30"/>
        <v>6340</v>
      </c>
      <c r="G318" s="946" t="s">
        <v>189</v>
      </c>
      <c r="H318" s="946"/>
      <c r="I318" s="946"/>
      <c r="J318" s="946"/>
      <c r="K318" s="906" t="s">
        <v>640</v>
      </c>
      <c r="L318" s="931">
        <v>1242</v>
      </c>
      <c r="M318" s="931"/>
      <c r="N318" s="931" t="s">
        <v>103</v>
      </c>
      <c r="O318" s="931">
        <v>110</v>
      </c>
      <c r="P318" s="947" t="s">
        <v>179</v>
      </c>
      <c r="Q318" s="931" t="s">
        <v>180</v>
      </c>
      <c r="R318" s="948" t="s">
        <v>155</v>
      </c>
      <c r="S318" s="931" t="s">
        <v>71</v>
      </c>
      <c r="T318" s="906" t="s">
        <v>191</v>
      </c>
      <c r="U318" s="906" t="s">
        <v>641</v>
      </c>
      <c r="V318" s="946"/>
      <c r="W318" s="946">
        <v>220</v>
      </c>
      <c r="X318" s="946"/>
      <c r="Y318" s="946"/>
      <c r="Z318" s="946"/>
      <c r="AA318" s="946"/>
      <c r="AB318" s="946"/>
      <c r="AC318" s="931"/>
      <c r="AD318" s="931"/>
      <c r="AE318" s="155">
        <f t="shared" si="27"/>
        <v>0</v>
      </c>
      <c r="AF318" s="953"/>
      <c r="AG318" s="946"/>
      <c r="AH318" s="946"/>
      <c r="AI318" s="946"/>
      <c r="AJ318" s="954"/>
      <c r="AK318" s="953"/>
      <c r="AL318" s="955"/>
      <c r="AM318" s="953"/>
      <c r="AN318" s="922">
        <f t="shared" si="31"/>
        <v>0</v>
      </c>
      <c r="AO318" s="956"/>
      <c r="AP318" s="924" t="str">
        <f t="shared" si="28"/>
        <v>0</v>
      </c>
      <c r="AQ318" s="925" t="str">
        <f t="shared" si="32"/>
        <v>0</v>
      </c>
      <c r="AR318" s="957"/>
      <c r="AS318" s="927">
        <f t="shared" si="29"/>
        <v>0</v>
      </c>
      <c r="AT318" s="928">
        <f t="shared" si="29"/>
        <v>0</v>
      </c>
      <c r="AU318" s="953"/>
      <c r="AV318" s="946"/>
      <c r="AW318" s="946"/>
      <c r="AX318" s="946"/>
      <c r="AY318" s="946"/>
      <c r="AZ318" s="955"/>
      <c r="BA318" s="958"/>
      <c r="BB318" s="959"/>
      <c r="BC318" s="959"/>
      <c r="BD318" s="959"/>
      <c r="BE318" s="959"/>
      <c r="BF318" s="960"/>
    </row>
    <row r="319" spans="2:58" ht="14.65" customHeight="1">
      <c r="B319" s="911">
        <v>317</v>
      </c>
      <c r="C319" s="931" t="s">
        <v>65</v>
      </c>
      <c r="D319" s="913"/>
      <c r="E319" s="931" t="s">
        <v>150</v>
      </c>
      <c r="F319" s="912" t="str">
        <f t="shared" si="30"/>
        <v>6340</v>
      </c>
      <c r="G319" s="946" t="s">
        <v>189</v>
      </c>
      <c r="H319" s="946"/>
      <c r="I319" s="946"/>
      <c r="J319" s="946"/>
      <c r="K319" s="906" t="s">
        <v>642</v>
      </c>
      <c r="L319" s="931">
        <v>1243</v>
      </c>
      <c r="M319" s="931"/>
      <c r="N319" s="931" t="s">
        <v>103</v>
      </c>
      <c r="O319" s="931">
        <v>110</v>
      </c>
      <c r="P319" s="947" t="s">
        <v>179</v>
      </c>
      <c r="Q319" s="931" t="s">
        <v>180</v>
      </c>
      <c r="R319" s="948" t="s">
        <v>155</v>
      </c>
      <c r="S319" s="931" t="s">
        <v>71</v>
      </c>
      <c r="T319" s="906" t="s">
        <v>191</v>
      </c>
      <c r="U319" s="906" t="s">
        <v>643</v>
      </c>
      <c r="V319" s="946"/>
      <c r="W319" s="946">
        <v>220</v>
      </c>
      <c r="X319" s="946"/>
      <c r="Y319" s="946"/>
      <c r="Z319" s="946"/>
      <c r="AA319" s="946"/>
      <c r="AB319" s="946"/>
      <c r="AC319" s="931"/>
      <c r="AD319" s="931"/>
      <c r="AE319" s="155">
        <f t="shared" si="27"/>
        <v>0</v>
      </c>
      <c r="AF319" s="953"/>
      <c r="AG319" s="946"/>
      <c r="AH319" s="946"/>
      <c r="AI319" s="946"/>
      <c r="AJ319" s="954"/>
      <c r="AK319" s="953"/>
      <c r="AL319" s="955"/>
      <c r="AM319" s="953"/>
      <c r="AN319" s="922">
        <f t="shared" si="31"/>
        <v>0</v>
      </c>
      <c r="AO319" s="956"/>
      <c r="AP319" s="924" t="str">
        <f t="shared" si="28"/>
        <v>0</v>
      </c>
      <c r="AQ319" s="925" t="str">
        <f t="shared" si="32"/>
        <v>0</v>
      </c>
      <c r="AR319" s="957"/>
      <c r="AS319" s="927">
        <f t="shared" si="29"/>
        <v>0</v>
      </c>
      <c r="AT319" s="928">
        <f t="shared" si="29"/>
        <v>0</v>
      </c>
      <c r="AU319" s="953"/>
      <c r="AV319" s="946"/>
      <c r="AW319" s="946"/>
      <c r="AX319" s="946"/>
      <c r="AY319" s="946"/>
      <c r="AZ319" s="955"/>
      <c r="BA319" s="958"/>
      <c r="BB319" s="959"/>
      <c r="BC319" s="959"/>
      <c r="BD319" s="959"/>
      <c r="BE319" s="959"/>
      <c r="BF319" s="960"/>
    </row>
    <row r="320" spans="2:58" ht="14.65" customHeight="1">
      <c r="B320" s="911">
        <v>318</v>
      </c>
      <c r="C320" s="912" t="s">
        <v>65</v>
      </c>
      <c r="D320" s="913"/>
      <c r="E320" s="931" t="s">
        <v>150</v>
      </c>
      <c r="F320" s="912" t="str">
        <f t="shared" si="30"/>
        <v>6340</v>
      </c>
      <c r="G320" s="946" t="s">
        <v>189</v>
      </c>
      <c r="H320" s="946"/>
      <c r="I320" s="946"/>
      <c r="J320" s="946"/>
      <c r="K320" s="906" t="s">
        <v>644</v>
      </c>
      <c r="L320" s="931">
        <v>1244</v>
      </c>
      <c r="M320" s="931"/>
      <c r="N320" s="931" t="s">
        <v>103</v>
      </c>
      <c r="O320" s="931">
        <v>110</v>
      </c>
      <c r="P320" s="947" t="s">
        <v>179</v>
      </c>
      <c r="Q320" s="931" t="s">
        <v>180</v>
      </c>
      <c r="R320" s="948" t="s">
        <v>155</v>
      </c>
      <c r="S320" s="931" t="s">
        <v>71</v>
      </c>
      <c r="T320" s="906" t="s">
        <v>191</v>
      </c>
      <c r="U320" s="906" t="s">
        <v>645</v>
      </c>
      <c r="V320" s="946"/>
      <c r="W320" s="946">
        <v>220</v>
      </c>
      <c r="X320" s="946"/>
      <c r="Y320" s="946"/>
      <c r="Z320" s="946"/>
      <c r="AA320" s="946"/>
      <c r="AB320" s="946"/>
      <c r="AC320" s="931"/>
      <c r="AD320" s="931"/>
      <c r="AE320" s="155">
        <f t="shared" si="27"/>
        <v>0</v>
      </c>
      <c r="AF320" s="953"/>
      <c r="AG320" s="946"/>
      <c r="AH320" s="946"/>
      <c r="AI320" s="946"/>
      <c r="AJ320" s="954"/>
      <c r="AK320" s="953"/>
      <c r="AL320" s="955"/>
      <c r="AM320" s="953"/>
      <c r="AN320" s="922">
        <f t="shared" si="31"/>
        <v>0</v>
      </c>
      <c r="AO320" s="956"/>
      <c r="AP320" s="924" t="str">
        <f t="shared" si="28"/>
        <v>0</v>
      </c>
      <c r="AQ320" s="925" t="str">
        <f t="shared" si="32"/>
        <v>0</v>
      </c>
      <c r="AR320" s="957"/>
      <c r="AS320" s="927">
        <f t="shared" si="29"/>
        <v>0</v>
      </c>
      <c r="AT320" s="928">
        <f t="shared" si="29"/>
        <v>0</v>
      </c>
      <c r="AU320" s="953"/>
      <c r="AV320" s="946"/>
      <c r="AW320" s="946"/>
      <c r="AX320" s="946"/>
      <c r="AY320" s="946"/>
      <c r="AZ320" s="955"/>
      <c r="BA320" s="958"/>
      <c r="BB320" s="959"/>
      <c r="BC320" s="959"/>
      <c r="BD320" s="959"/>
      <c r="BE320" s="959"/>
      <c r="BF320" s="960"/>
    </row>
    <row r="321" spans="2:58" ht="14.65" customHeight="1">
      <c r="B321" s="911">
        <v>319</v>
      </c>
      <c r="C321" s="931" t="s">
        <v>65</v>
      </c>
      <c r="D321" s="913"/>
      <c r="E321" s="931" t="s">
        <v>150</v>
      </c>
      <c r="F321" s="912" t="str">
        <f t="shared" si="30"/>
        <v>6340</v>
      </c>
      <c r="G321" s="946" t="s">
        <v>189</v>
      </c>
      <c r="H321" s="946"/>
      <c r="I321" s="946"/>
      <c r="J321" s="946"/>
      <c r="K321" s="906" t="s">
        <v>646</v>
      </c>
      <c r="L321" s="931">
        <v>1245</v>
      </c>
      <c r="M321" s="931"/>
      <c r="N321" s="931" t="s">
        <v>103</v>
      </c>
      <c r="O321" s="931">
        <v>110</v>
      </c>
      <c r="P321" s="947" t="s">
        <v>179</v>
      </c>
      <c r="Q321" s="931" t="s">
        <v>180</v>
      </c>
      <c r="R321" s="948" t="s">
        <v>155</v>
      </c>
      <c r="S321" s="931" t="s">
        <v>71</v>
      </c>
      <c r="T321" s="906" t="s">
        <v>191</v>
      </c>
      <c r="U321" s="906" t="s">
        <v>647</v>
      </c>
      <c r="V321" s="946"/>
      <c r="W321" s="946">
        <v>220</v>
      </c>
      <c r="X321" s="946"/>
      <c r="Y321" s="946"/>
      <c r="Z321" s="946"/>
      <c r="AA321" s="946"/>
      <c r="AB321" s="946"/>
      <c r="AC321" s="931"/>
      <c r="AD321" s="931"/>
      <c r="AE321" s="155">
        <f t="shared" si="27"/>
        <v>0</v>
      </c>
      <c r="AF321" s="953"/>
      <c r="AG321" s="946"/>
      <c r="AH321" s="946"/>
      <c r="AI321" s="946"/>
      <c r="AJ321" s="954"/>
      <c r="AK321" s="953"/>
      <c r="AL321" s="955"/>
      <c r="AM321" s="953"/>
      <c r="AN321" s="922">
        <f t="shared" si="31"/>
        <v>0</v>
      </c>
      <c r="AO321" s="956"/>
      <c r="AP321" s="924" t="str">
        <f t="shared" si="28"/>
        <v>0</v>
      </c>
      <c r="AQ321" s="925" t="str">
        <f t="shared" si="32"/>
        <v>0</v>
      </c>
      <c r="AR321" s="957"/>
      <c r="AS321" s="927">
        <f t="shared" si="29"/>
        <v>0</v>
      </c>
      <c r="AT321" s="928">
        <f t="shared" si="29"/>
        <v>0</v>
      </c>
      <c r="AU321" s="953"/>
      <c r="AV321" s="946"/>
      <c r="AW321" s="946"/>
      <c r="AX321" s="946"/>
      <c r="AY321" s="946"/>
      <c r="AZ321" s="955"/>
      <c r="BA321" s="958"/>
      <c r="BB321" s="959"/>
      <c r="BC321" s="959"/>
      <c r="BD321" s="959"/>
      <c r="BE321" s="959"/>
      <c r="BF321" s="960"/>
    </row>
    <row r="322" spans="2:58" ht="14.65" customHeight="1">
      <c r="B322" s="911">
        <v>320</v>
      </c>
      <c r="C322" s="931" t="s">
        <v>65</v>
      </c>
      <c r="D322" s="913"/>
      <c r="E322" s="931" t="s">
        <v>150</v>
      </c>
      <c r="F322" s="912" t="str">
        <f t="shared" si="30"/>
        <v>6340</v>
      </c>
      <c r="G322" s="946" t="s">
        <v>189</v>
      </c>
      <c r="H322" s="946"/>
      <c r="I322" s="946"/>
      <c r="J322" s="946"/>
      <c r="K322" s="906" t="s">
        <v>648</v>
      </c>
      <c r="L322" s="931">
        <v>1246</v>
      </c>
      <c r="M322" s="931"/>
      <c r="N322" s="931" t="s">
        <v>103</v>
      </c>
      <c r="O322" s="931">
        <v>110</v>
      </c>
      <c r="P322" s="947" t="s">
        <v>179</v>
      </c>
      <c r="Q322" s="931" t="s">
        <v>180</v>
      </c>
      <c r="R322" s="948" t="s">
        <v>155</v>
      </c>
      <c r="S322" s="931" t="s">
        <v>71</v>
      </c>
      <c r="T322" s="906" t="s">
        <v>191</v>
      </c>
      <c r="U322" s="906" t="s">
        <v>649</v>
      </c>
      <c r="V322" s="946"/>
      <c r="W322" s="946">
        <v>220</v>
      </c>
      <c r="X322" s="946"/>
      <c r="Y322" s="946"/>
      <c r="Z322" s="946"/>
      <c r="AA322" s="946"/>
      <c r="AB322" s="946"/>
      <c r="AC322" s="931"/>
      <c r="AD322" s="931"/>
      <c r="AE322" s="155">
        <f t="shared" si="27"/>
        <v>0</v>
      </c>
      <c r="AF322" s="953"/>
      <c r="AG322" s="946"/>
      <c r="AH322" s="946"/>
      <c r="AI322" s="946"/>
      <c r="AJ322" s="954"/>
      <c r="AK322" s="953"/>
      <c r="AL322" s="955"/>
      <c r="AM322" s="953"/>
      <c r="AN322" s="922">
        <f t="shared" si="31"/>
        <v>0</v>
      </c>
      <c r="AO322" s="956"/>
      <c r="AP322" s="924" t="str">
        <f t="shared" si="28"/>
        <v>0</v>
      </c>
      <c r="AQ322" s="925" t="str">
        <f t="shared" si="32"/>
        <v>0</v>
      </c>
      <c r="AR322" s="957"/>
      <c r="AS322" s="927">
        <f t="shared" si="29"/>
        <v>0</v>
      </c>
      <c r="AT322" s="928">
        <f t="shared" si="29"/>
        <v>0</v>
      </c>
      <c r="AU322" s="953"/>
      <c r="AV322" s="946"/>
      <c r="AW322" s="946"/>
      <c r="AX322" s="946"/>
      <c r="AY322" s="946"/>
      <c r="AZ322" s="955"/>
      <c r="BA322" s="958"/>
      <c r="BB322" s="959"/>
      <c r="BC322" s="959"/>
      <c r="BD322" s="959"/>
      <c r="BE322" s="959"/>
      <c r="BF322" s="960"/>
    </row>
    <row r="323" spans="2:58" ht="14.65" customHeight="1">
      <c r="B323" s="911">
        <v>321</v>
      </c>
      <c r="C323" s="912" t="s">
        <v>65</v>
      </c>
      <c r="D323" s="913"/>
      <c r="E323" s="931" t="s">
        <v>150</v>
      </c>
      <c r="F323" s="912" t="str">
        <f t="shared" si="30"/>
        <v>6340</v>
      </c>
      <c r="G323" s="946" t="s">
        <v>189</v>
      </c>
      <c r="H323" s="946"/>
      <c r="I323" s="946"/>
      <c r="J323" s="946"/>
      <c r="K323" s="906" t="s">
        <v>650</v>
      </c>
      <c r="L323" s="931">
        <v>1247</v>
      </c>
      <c r="M323" s="931"/>
      <c r="N323" s="931" t="s">
        <v>103</v>
      </c>
      <c r="O323" s="931">
        <v>110</v>
      </c>
      <c r="P323" s="947" t="s">
        <v>179</v>
      </c>
      <c r="Q323" s="931" t="s">
        <v>180</v>
      </c>
      <c r="R323" s="948" t="s">
        <v>155</v>
      </c>
      <c r="S323" s="931" t="s">
        <v>71</v>
      </c>
      <c r="T323" s="906" t="s">
        <v>191</v>
      </c>
      <c r="U323" s="906" t="s">
        <v>651</v>
      </c>
      <c r="V323" s="946"/>
      <c r="W323" s="946">
        <v>220</v>
      </c>
      <c r="X323" s="946"/>
      <c r="Y323" s="946"/>
      <c r="Z323" s="946"/>
      <c r="AA323" s="946"/>
      <c r="AB323" s="946"/>
      <c r="AC323" s="931"/>
      <c r="AD323" s="931"/>
      <c r="AE323" s="155">
        <f t="shared" si="27"/>
        <v>0</v>
      </c>
      <c r="AF323" s="953"/>
      <c r="AG323" s="946"/>
      <c r="AH323" s="946"/>
      <c r="AI323" s="946"/>
      <c r="AJ323" s="954"/>
      <c r="AK323" s="953"/>
      <c r="AL323" s="955"/>
      <c r="AM323" s="953"/>
      <c r="AN323" s="922">
        <f t="shared" si="31"/>
        <v>0</v>
      </c>
      <c r="AO323" s="956"/>
      <c r="AP323" s="924" t="str">
        <f t="shared" si="28"/>
        <v>0</v>
      </c>
      <c r="AQ323" s="925" t="str">
        <f t="shared" si="32"/>
        <v>0</v>
      </c>
      <c r="AR323" s="957"/>
      <c r="AS323" s="927">
        <f t="shared" si="29"/>
        <v>0</v>
      </c>
      <c r="AT323" s="928">
        <f t="shared" si="29"/>
        <v>0</v>
      </c>
      <c r="AU323" s="953"/>
      <c r="AV323" s="946"/>
      <c r="AW323" s="946"/>
      <c r="AX323" s="946"/>
      <c r="AY323" s="946"/>
      <c r="AZ323" s="955"/>
      <c r="BA323" s="958"/>
      <c r="BB323" s="959"/>
      <c r="BC323" s="959"/>
      <c r="BD323" s="959"/>
      <c r="BE323" s="959"/>
      <c r="BF323" s="960"/>
    </row>
    <row r="324" spans="2:58" ht="14.65" customHeight="1">
      <c r="B324" s="911">
        <v>322</v>
      </c>
      <c r="C324" s="931" t="s">
        <v>65</v>
      </c>
      <c r="D324" s="913"/>
      <c r="E324" s="931" t="s">
        <v>150</v>
      </c>
      <c r="F324" s="912" t="str">
        <f t="shared" si="30"/>
        <v>6340</v>
      </c>
      <c r="G324" s="946" t="s">
        <v>189</v>
      </c>
      <c r="H324" s="946"/>
      <c r="I324" s="946"/>
      <c r="J324" s="946"/>
      <c r="K324" s="906" t="s">
        <v>652</v>
      </c>
      <c r="L324" s="931">
        <v>1248</v>
      </c>
      <c r="M324" s="931"/>
      <c r="N324" s="931" t="s">
        <v>103</v>
      </c>
      <c r="O324" s="931">
        <v>110</v>
      </c>
      <c r="P324" s="947" t="s">
        <v>179</v>
      </c>
      <c r="Q324" s="931" t="s">
        <v>180</v>
      </c>
      <c r="R324" s="948" t="s">
        <v>155</v>
      </c>
      <c r="S324" s="931" t="s">
        <v>71</v>
      </c>
      <c r="T324" s="906" t="s">
        <v>653</v>
      </c>
      <c r="U324" s="906" t="s">
        <v>654</v>
      </c>
      <c r="V324" s="946"/>
      <c r="W324" s="946">
        <v>220</v>
      </c>
      <c r="X324" s="946"/>
      <c r="Y324" s="946"/>
      <c r="Z324" s="946"/>
      <c r="AA324" s="946"/>
      <c r="AB324" s="946"/>
      <c r="AC324" s="931"/>
      <c r="AD324" s="931"/>
      <c r="AE324" s="155">
        <f t="shared" si="27"/>
        <v>0</v>
      </c>
      <c r="AF324" s="953"/>
      <c r="AG324" s="946"/>
      <c r="AH324" s="946"/>
      <c r="AI324" s="946"/>
      <c r="AJ324" s="954"/>
      <c r="AK324" s="953"/>
      <c r="AL324" s="955"/>
      <c r="AM324" s="953"/>
      <c r="AN324" s="922">
        <f t="shared" si="31"/>
        <v>0</v>
      </c>
      <c r="AO324" s="956"/>
      <c r="AP324" s="924" t="str">
        <f t="shared" si="28"/>
        <v>0</v>
      </c>
      <c r="AQ324" s="925" t="str">
        <f t="shared" si="32"/>
        <v>0</v>
      </c>
      <c r="AR324" s="957"/>
      <c r="AS324" s="927">
        <f t="shared" si="29"/>
        <v>0</v>
      </c>
      <c r="AT324" s="928">
        <f t="shared" si="29"/>
        <v>0</v>
      </c>
      <c r="AU324" s="953"/>
      <c r="AV324" s="946"/>
      <c r="AW324" s="946"/>
      <c r="AX324" s="946"/>
      <c r="AY324" s="946"/>
      <c r="AZ324" s="955"/>
      <c r="BA324" s="958"/>
      <c r="BB324" s="959"/>
      <c r="BC324" s="959"/>
      <c r="BD324" s="959"/>
      <c r="BE324" s="959"/>
      <c r="BF324" s="960"/>
    </row>
    <row r="325" spans="2:58" ht="14.65" customHeight="1">
      <c r="B325" s="911">
        <v>323</v>
      </c>
      <c r="C325" s="931" t="s">
        <v>65</v>
      </c>
      <c r="D325" s="913"/>
      <c r="E325" s="931" t="s">
        <v>150</v>
      </c>
      <c r="F325" s="912" t="str">
        <f t="shared" si="30"/>
        <v>6340</v>
      </c>
      <c r="G325" s="946" t="s">
        <v>189</v>
      </c>
      <c r="H325" s="946"/>
      <c r="I325" s="946"/>
      <c r="J325" s="946"/>
      <c r="K325" s="906" t="s">
        <v>655</v>
      </c>
      <c r="L325" s="931">
        <v>1249</v>
      </c>
      <c r="M325" s="931"/>
      <c r="N325" s="931" t="s">
        <v>103</v>
      </c>
      <c r="O325" s="931">
        <v>110</v>
      </c>
      <c r="P325" s="947" t="s">
        <v>179</v>
      </c>
      <c r="Q325" s="931" t="s">
        <v>180</v>
      </c>
      <c r="R325" s="948" t="s">
        <v>155</v>
      </c>
      <c r="S325" s="931" t="s">
        <v>71</v>
      </c>
      <c r="T325" s="906" t="s">
        <v>653</v>
      </c>
      <c r="U325" s="906" t="s">
        <v>656</v>
      </c>
      <c r="V325" s="946"/>
      <c r="W325" s="946">
        <v>220</v>
      </c>
      <c r="X325" s="946"/>
      <c r="Y325" s="946"/>
      <c r="Z325" s="946"/>
      <c r="AA325" s="946"/>
      <c r="AB325" s="946"/>
      <c r="AC325" s="931"/>
      <c r="AD325" s="931"/>
      <c r="AE325" s="155">
        <f t="shared" si="27"/>
        <v>0</v>
      </c>
      <c r="AF325" s="953"/>
      <c r="AG325" s="946"/>
      <c r="AH325" s="946"/>
      <c r="AI325" s="946"/>
      <c r="AJ325" s="954"/>
      <c r="AK325" s="953"/>
      <c r="AL325" s="955"/>
      <c r="AM325" s="953"/>
      <c r="AN325" s="922">
        <f t="shared" si="31"/>
        <v>0</v>
      </c>
      <c r="AO325" s="956"/>
      <c r="AP325" s="924" t="str">
        <f t="shared" si="28"/>
        <v>0</v>
      </c>
      <c r="AQ325" s="925" t="str">
        <f t="shared" si="32"/>
        <v>0</v>
      </c>
      <c r="AR325" s="957"/>
      <c r="AS325" s="927">
        <f t="shared" si="29"/>
        <v>0</v>
      </c>
      <c r="AT325" s="928">
        <f t="shared" si="29"/>
        <v>0</v>
      </c>
      <c r="AU325" s="953"/>
      <c r="AV325" s="946"/>
      <c r="AW325" s="946"/>
      <c r="AX325" s="946"/>
      <c r="AY325" s="946"/>
      <c r="AZ325" s="955"/>
      <c r="BA325" s="958"/>
      <c r="BB325" s="959"/>
      <c r="BC325" s="959"/>
      <c r="BD325" s="959"/>
      <c r="BE325" s="959"/>
      <c r="BF325" s="960"/>
    </row>
    <row r="326" spans="2:58" ht="14.65" customHeight="1">
      <c r="B326" s="911">
        <v>324</v>
      </c>
      <c r="C326" s="912" t="s">
        <v>65</v>
      </c>
      <c r="D326" s="913"/>
      <c r="E326" s="931" t="s">
        <v>150</v>
      </c>
      <c r="F326" s="912" t="str">
        <f t="shared" si="30"/>
        <v>6340</v>
      </c>
      <c r="G326" s="946" t="s">
        <v>189</v>
      </c>
      <c r="H326" s="946"/>
      <c r="I326" s="946"/>
      <c r="J326" s="946"/>
      <c r="K326" s="906" t="s">
        <v>657</v>
      </c>
      <c r="L326" s="931">
        <v>1250</v>
      </c>
      <c r="M326" s="931"/>
      <c r="N326" s="931" t="s">
        <v>103</v>
      </c>
      <c r="O326" s="931">
        <v>110</v>
      </c>
      <c r="P326" s="947" t="s">
        <v>179</v>
      </c>
      <c r="Q326" s="931" t="s">
        <v>180</v>
      </c>
      <c r="R326" s="948" t="s">
        <v>155</v>
      </c>
      <c r="S326" s="931" t="s">
        <v>71</v>
      </c>
      <c r="T326" s="906" t="s">
        <v>653</v>
      </c>
      <c r="U326" s="906" t="s">
        <v>658</v>
      </c>
      <c r="V326" s="946"/>
      <c r="W326" s="946">
        <v>220</v>
      </c>
      <c r="X326" s="946"/>
      <c r="Y326" s="946"/>
      <c r="Z326" s="946"/>
      <c r="AA326" s="946"/>
      <c r="AB326" s="946"/>
      <c r="AC326" s="931"/>
      <c r="AD326" s="931"/>
      <c r="AE326" s="155">
        <f t="shared" si="27"/>
        <v>0</v>
      </c>
      <c r="AF326" s="953"/>
      <c r="AG326" s="946"/>
      <c r="AH326" s="946"/>
      <c r="AI326" s="946"/>
      <c r="AJ326" s="954"/>
      <c r="AK326" s="953"/>
      <c r="AL326" s="955"/>
      <c r="AM326" s="953"/>
      <c r="AN326" s="922">
        <f t="shared" si="31"/>
        <v>0</v>
      </c>
      <c r="AO326" s="956"/>
      <c r="AP326" s="924" t="str">
        <f t="shared" si="28"/>
        <v>0</v>
      </c>
      <c r="AQ326" s="925" t="str">
        <f t="shared" si="32"/>
        <v>0</v>
      </c>
      <c r="AR326" s="957"/>
      <c r="AS326" s="927">
        <f t="shared" si="29"/>
        <v>0</v>
      </c>
      <c r="AT326" s="928">
        <f t="shared" si="29"/>
        <v>0</v>
      </c>
      <c r="AU326" s="953"/>
      <c r="AV326" s="946"/>
      <c r="AW326" s="946"/>
      <c r="AX326" s="946"/>
      <c r="AY326" s="946"/>
      <c r="AZ326" s="955"/>
      <c r="BA326" s="958"/>
      <c r="BB326" s="959"/>
      <c r="BC326" s="959"/>
      <c r="BD326" s="959"/>
      <c r="BE326" s="959"/>
      <c r="BF326" s="960"/>
    </row>
    <row r="327" spans="2:58" ht="14.65" customHeight="1">
      <c r="B327" s="911">
        <v>325</v>
      </c>
      <c r="C327" s="931" t="s">
        <v>65</v>
      </c>
      <c r="D327" s="913"/>
      <c r="E327" s="931" t="s">
        <v>150</v>
      </c>
      <c r="F327" s="912" t="str">
        <f t="shared" si="30"/>
        <v>6340</v>
      </c>
      <c r="G327" s="946" t="s">
        <v>189</v>
      </c>
      <c r="H327" s="946"/>
      <c r="I327" s="946"/>
      <c r="J327" s="946"/>
      <c r="K327" s="906" t="s">
        <v>659</v>
      </c>
      <c r="L327" s="931">
        <v>1251</v>
      </c>
      <c r="M327" s="931"/>
      <c r="N327" s="931" t="s">
        <v>103</v>
      </c>
      <c r="O327" s="931">
        <v>110</v>
      </c>
      <c r="P327" s="947" t="s">
        <v>179</v>
      </c>
      <c r="Q327" s="931" t="s">
        <v>180</v>
      </c>
      <c r="R327" s="948" t="s">
        <v>155</v>
      </c>
      <c r="S327" s="931" t="s">
        <v>71</v>
      </c>
      <c r="T327" s="906" t="s">
        <v>653</v>
      </c>
      <c r="U327" s="906" t="s">
        <v>660</v>
      </c>
      <c r="V327" s="946"/>
      <c r="W327" s="946">
        <v>220</v>
      </c>
      <c r="X327" s="946"/>
      <c r="Y327" s="946"/>
      <c r="Z327" s="946"/>
      <c r="AA327" s="946"/>
      <c r="AB327" s="946"/>
      <c r="AC327" s="931"/>
      <c r="AD327" s="931"/>
      <c r="AE327" s="155">
        <f t="shared" ref="AE327:AE390" si="33">AD327/1000</f>
        <v>0</v>
      </c>
      <c r="AF327" s="953"/>
      <c r="AG327" s="946"/>
      <c r="AH327" s="946"/>
      <c r="AI327" s="946"/>
      <c r="AJ327" s="954"/>
      <c r="AK327" s="953"/>
      <c r="AL327" s="955"/>
      <c r="AM327" s="953"/>
      <c r="AN327" s="922">
        <f t="shared" si="31"/>
        <v>0</v>
      </c>
      <c r="AO327" s="956"/>
      <c r="AP327" s="924" t="str">
        <f t="shared" ref="AP327:AP390" si="34">+CONCATENATE(AF327*$AF$4+AG327*$AG$4+AH327*$AH$4+AI327*$AI$4)</f>
        <v>0</v>
      </c>
      <c r="AQ327" s="925" t="str">
        <f t="shared" si="32"/>
        <v>0</v>
      </c>
      <c r="AR327" s="957"/>
      <c r="AS327" s="927">
        <f t="shared" ref="AS327:AT390" si="35">AH327</f>
        <v>0</v>
      </c>
      <c r="AT327" s="928">
        <f t="shared" si="35"/>
        <v>0</v>
      </c>
      <c r="AU327" s="953"/>
      <c r="AV327" s="946"/>
      <c r="AW327" s="946"/>
      <c r="AX327" s="946"/>
      <c r="AY327" s="946"/>
      <c r="AZ327" s="955"/>
      <c r="BA327" s="958"/>
      <c r="BB327" s="959"/>
      <c r="BC327" s="959"/>
      <c r="BD327" s="959"/>
      <c r="BE327" s="959"/>
      <c r="BF327" s="960"/>
    </row>
    <row r="328" spans="2:58" ht="14.65" customHeight="1">
      <c r="B328" s="911">
        <v>326</v>
      </c>
      <c r="C328" s="931" t="s">
        <v>65</v>
      </c>
      <c r="D328" s="913"/>
      <c r="E328" s="931" t="s">
        <v>150</v>
      </c>
      <c r="F328" s="912" t="str">
        <f t="shared" si="30"/>
        <v>6340</v>
      </c>
      <c r="G328" s="946" t="s">
        <v>189</v>
      </c>
      <c r="H328" s="946"/>
      <c r="I328" s="946"/>
      <c r="J328" s="946"/>
      <c r="K328" s="906" t="s">
        <v>661</v>
      </c>
      <c r="L328" s="931">
        <v>1252</v>
      </c>
      <c r="M328" s="931"/>
      <c r="N328" s="931" t="s">
        <v>103</v>
      </c>
      <c r="O328" s="931">
        <v>110</v>
      </c>
      <c r="P328" s="947" t="s">
        <v>179</v>
      </c>
      <c r="Q328" s="931" t="s">
        <v>180</v>
      </c>
      <c r="R328" s="948" t="s">
        <v>155</v>
      </c>
      <c r="S328" s="931" t="s">
        <v>71</v>
      </c>
      <c r="T328" s="906" t="s">
        <v>653</v>
      </c>
      <c r="U328" s="906" t="s">
        <v>662</v>
      </c>
      <c r="V328" s="946"/>
      <c r="W328" s="946">
        <v>220</v>
      </c>
      <c r="X328" s="946"/>
      <c r="Y328" s="946"/>
      <c r="Z328" s="946"/>
      <c r="AA328" s="946"/>
      <c r="AB328" s="946"/>
      <c r="AC328" s="931"/>
      <c r="AD328" s="931"/>
      <c r="AE328" s="155">
        <f t="shared" si="33"/>
        <v>0</v>
      </c>
      <c r="AF328" s="953"/>
      <c r="AG328" s="946"/>
      <c r="AH328" s="946"/>
      <c r="AI328" s="946"/>
      <c r="AJ328" s="954"/>
      <c r="AK328" s="953"/>
      <c r="AL328" s="955"/>
      <c r="AM328" s="953"/>
      <c r="AN328" s="922">
        <f t="shared" si="31"/>
        <v>0</v>
      </c>
      <c r="AO328" s="956"/>
      <c r="AP328" s="924" t="str">
        <f t="shared" si="34"/>
        <v>0</v>
      </c>
      <c r="AQ328" s="925" t="str">
        <f t="shared" si="32"/>
        <v>0</v>
      </c>
      <c r="AR328" s="957"/>
      <c r="AS328" s="927">
        <f t="shared" si="35"/>
        <v>0</v>
      </c>
      <c r="AT328" s="928">
        <f t="shared" si="35"/>
        <v>0</v>
      </c>
      <c r="AU328" s="953"/>
      <c r="AV328" s="946"/>
      <c r="AW328" s="946"/>
      <c r="AX328" s="946"/>
      <c r="AY328" s="946"/>
      <c r="AZ328" s="955"/>
      <c r="BA328" s="958"/>
      <c r="BB328" s="959"/>
      <c r="BC328" s="959"/>
      <c r="BD328" s="959"/>
      <c r="BE328" s="959"/>
      <c r="BF328" s="960"/>
    </row>
    <row r="329" spans="2:58" ht="14.65" customHeight="1">
      <c r="B329" s="911">
        <v>327</v>
      </c>
      <c r="C329" s="912" t="s">
        <v>65</v>
      </c>
      <c r="D329" s="913"/>
      <c r="E329" s="931" t="s">
        <v>150</v>
      </c>
      <c r="F329" s="912" t="str">
        <f t="shared" si="30"/>
        <v>6340</v>
      </c>
      <c r="G329" s="946" t="s">
        <v>189</v>
      </c>
      <c r="H329" s="946"/>
      <c r="I329" s="946"/>
      <c r="J329" s="946"/>
      <c r="K329" s="906" t="s">
        <v>663</v>
      </c>
      <c r="L329" s="931">
        <v>1253</v>
      </c>
      <c r="M329" s="931"/>
      <c r="N329" s="931" t="s">
        <v>103</v>
      </c>
      <c r="O329" s="931">
        <v>110</v>
      </c>
      <c r="P329" s="947" t="s">
        <v>179</v>
      </c>
      <c r="Q329" s="931" t="s">
        <v>180</v>
      </c>
      <c r="R329" s="948" t="s">
        <v>155</v>
      </c>
      <c r="S329" s="931" t="s">
        <v>71</v>
      </c>
      <c r="T329" s="906" t="s">
        <v>653</v>
      </c>
      <c r="U329" s="906" t="s">
        <v>664</v>
      </c>
      <c r="V329" s="946"/>
      <c r="W329" s="946">
        <v>220</v>
      </c>
      <c r="X329" s="946"/>
      <c r="Y329" s="946"/>
      <c r="Z329" s="946"/>
      <c r="AA329" s="946"/>
      <c r="AB329" s="946"/>
      <c r="AC329" s="931"/>
      <c r="AD329" s="931"/>
      <c r="AE329" s="155">
        <f t="shared" si="33"/>
        <v>0</v>
      </c>
      <c r="AF329" s="953"/>
      <c r="AG329" s="946"/>
      <c r="AH329" s="946"/>
      <c r="AI329" s="946"/>
      <c r="AJ329" s="954"/>
      <c r="AK329" s="953"/>
      <c r="AL329" s="955"/>
      <c r="AM329" s="953"/>
      <c r="AN329" s="922">
        <f t="shared" si="31"/>
        <v>0</v>
      </c>
      <c r="AO329" s="956"/>
      <c r="AP329" s="924" t="str">
        <f t="shared" si="34"/>
        <v>0</v>
      </c>
      <c r="AQ329" s="925" t="str">
        <f t="shared" si="32"/>
        <v>0</v>
      </c>
      <c r="AR329" s="957"/>
      <c r="AS329" s="927">
        <f t="shared" si="35"/>
        <v>0</v>
      </c>
      <c r="AT329" s="928">
        <f t="shared" si="35"/>
        <v>0</v>
      </c>
      <c r="AU329" s="953"/>
      <c r="AV329" s="946"/>
      <c r="AW329" s="946"/>
      <c r="AX329" s="946"/>
      <c r="AY329" s="946"/>
      <c r="AZ329" s="955"/>
      <c r="BA329" s="958"/>
      <c r="BB329" s="959"/>
      <c r="BC329" s="959"/>
      <c r="BD329" s="959"/>
      <c r="BE329" s="959"/>
      <c r="BF329" s="960"/>
    </row>
    <row r="330" spans="2:58" ht="14.65" customHeight="1">
      <c r="B330" s="911">
        <v>328</v>
      </c>
      <c r="C330" s="931" t="s">
        <v>65</v>
      </c>
      <c r="D330" s="913"/>
      <c r="E330" s="931" t="s">
        <v>150</v>
      </c>
      <c r="F330" s="912" t="str">
        <f t="shared" si="30"/>
        <v>6340</v>
      </c>
      <c r="G330" s="946" t="s">
        <v>189</v>
      </c>
      <c r="H330" s="946"/>
      <c r="I330" s="946"/>
      <c r="J330" s="946"/>
      <c r="K330" s="906" t="s">
        <v>665</v>
      </c>
      <c r="L330" s="931">
        <v>1254</v>
      </c>
      <c r="M330" s="931"/>
      <c r="N330" s="931" t="s">
        <v>103</v>
      </c>
      <c r="O330" s="931">
        <v>110</v>
      </c>
      <c r="P330" s="947" t="s">
        <v>179</v>
      </c>
      <c r="Q330" s="931" t="s">
        <v>180</v>
      </c>
      <c r="R330" s="948" t="s">
        <v>155</v>
      </c>
      <c r="S330" s="931" t="s">
        <v>71</v>
      </c>
      <c r="T330" s="906" t="s">
        <v>653</v>
      </c>
      <c r="U330" s="906" t="s">
        <v>666</v>
      </c>
      <c r="V330" s="946"/>
      <c r="W330" s="946">
        <v>220</v>
      </c>
      <c r="X330" s="946"/>
      <c r="Y330" s="946"/>
      <c r="Z330" s="946"/>
      <c r="AA330" s="946"/>
      <c r="AB330" s="946"/>
      <c r="AC330" s="931"/>
      <c r="AD330" s="931"/>
      <c r="AE330" s="155">
        <f t="shared" si="33"/>
        <v>0</v>
      </c>
      <c r="AF330" s="953"/>
      <c r="AG330" s="946"/>
      <c r="AH330" s="946"/>
      <c r="AI330" s="946"/>
      <c r="AJ330" s="954"/>
      <c r="AK330" s="953"/>
      <c r="AL330" s="955"/>
      <c r="AM330" s="953"/>
      <c r="AN330" s="922">
        <f t="shared" si="31"/>
        <v>0</v>
      </c>
      <c r="AO330" s="956"/>
      <c r="AP330" s="924" t="str">
        <f t="shared" si="34"/>
        <v>0</v>
      </c>
      <c r="AQ330" s="925" t="str">
        <f t="shared" si="32"/>
        <v>0</v>
      </c>
      <c r="AR330" s="957"/>
      <c r="AS330" s="927">
        <f t="shared" si="35"/>
        <v>0</v>
      </c>
      <c r="AT330" s="928">
        <f t="shared" si="35"/>
        <v>0</v>
      </c>
      <c r="AU330" s="953"/>
      <c r="AV330" s="946"/>
      <c r="AW330" s="946"/>
      <c r="AX330" s="946"/>
      <c r="AY330" s="946"/>
      <c r="AZ330" s="955"/>
      <c r="BA330" s="958"/>
      <c r="BB330" s="959"/>
      <c r="BC330" s="959"/>
      <c r="BD330" s="959"/>
      <c r="BE330" s="959"/>
      <c r="BF330" s="960"/>
    </row>
    <row r="331" spans="2:58" ht="14.65" customHeight="1">
      <c r="B331" s="911">
        <v>329</v>
      </c>
      <c r="C331" s="931" t="s">
        <v>65</v>
      </c>
      <c r="D331" s="913"/>
      <c r="E331" s="931" t="s">
        <v>150</v>
      </c>
      <c r="F331" s="912" t="str">
        <f t="shared" si="30"/>
        <v>6340</v>
      </c>
      <c r="G331" s="946" t="s">
        <v>189</v>
      </c>
      <c r="H331" s="946"/>
      <c r="I331" s="946"/>
      <c r="J331" s="946"/>
      <c r="K331" s="906" t="s">
        <v>667</v>
      </c>
      <c r="L331" s="931">
        <v>1255</v>
      </c>
      <c r="M331" s="931"/>
      <c r="N331" s="931" t="s">
        <v>103</v>
      </c>
      <c r="O331" s="931">
        <v>110</v>
      </c>
      <c r="P331" s="947" t="s">
        <v>179</v>
      </c>
      <c r="Q331" s="931" t="s">
        <v>180</v>
      </c>
      <c r="R331" s="948" t="s">
        <v>155</v>
      </c>
      <c r="S331" s="931" t="s">
        <v>71</v>
      </c>
      <c r="T331" s="906" t="s">
        <v>653</v>
      </c>
      <c r="U331" s="906" t="s">
        <v>668</v>
      </c>
      <c r="V331" s="946"/>
      <c r="W331" s="946">
        <v>220</v>
      </c>
      <c r="X331" s="946"/>
      <c r="Y331" s="946"/>
      <c r="Z331" s="946"/>
      <c r="AA331" s="946"/>
      <c r="AB331" s="946"/>
      <c r="AC331" s="931"/>
      <c r="AD331" s="931"/>
      <c r="AE331" s="155">
        <f t="shared" si="33"/>
        <v>0</v>
      </c>
      <c r="AF331" s="953"/>
      <c r="AG331" s="946"/>
      <c r="AH331" s="946"/>
      <c r="AI331" s="946"/>
      <c r="AJ331" s="954"/>
      <c r="AK331" s="953"/>
      <c r="AL331" s="955"/>
      <c r="AM331" s="953"/>
      <c r="AN331" s="922">
        <f t="shared" si="31"/>
        <v>0</v>
      </c>
      <c r="AO331" s="956"/>
      <c r="AP331" s="924" t="str">
        <f t="shared" si="34"/>
        <v>0</v>
      </c>
      <c r="AQ331" s="925" t="str">
        <f t="shared" si="32"/>
        <v>0</v>
      </c>
      <c r="AR331" s="957"/>
      <c r="AS331" s="927">
        <f t="shared" si="35"/>
        <v>0</v>
      </c>
      <c r="AT331" s="928">
        <f t="shared" si="35"/>
        <v>0</v>
      </c>
      <c r="AU331" s="953"/>
      <c r="AV331" s="946"/>
      <c r="AW331" s="946"/>
      <c r="AX331" s="946"/>
      <c r="AY331" s="946"/>
      <c r="AZ331" s="955"/>
      <c r="BA331" s="958"/>
      <c r="BB331" s="959"/>
      <c r="BC331" s="959"/>
      <c r="BD331" s="959"/>
      <c r="BE331" s="959"/>
      <c r="BF331" s="960"/>
    </row>
    <row r="332" spans="2:58" ht="14.65" customHeight="1">
      <c r="B332" s="911">
        <v>330</v>
      </c>
      <c r="C332" s="912" t="s">
        <v>65</v>
      </c>
      <c r="D332" s="913"/>
      <c r="E332" s="931" t="s">
        <v>150</v>
      </c>
      <c r="F332" s="912" t="str">
        <f t="shared" si="30"/>
        <v>6340</v>
      </c>
      <c r="G332" s="946" t="s">
        <v>183</v>
      </c>
      <c r="H332" s="946"/>
      <c r="I332" s="946"/>
      <c r="J332" s="946"/>
      <c r="K332" s="906" t="s">
        <v>669</v>
      </c>
      <c r="L332" s="931">
        <v>1256</v>
      </c>
      <c r="M332" s="931"/>
      <c r="N332" s="931" t="s">
        <v>103</v>
      </c>
      <c r="O332" s="931">
        <v>110</v>
      </c>
      <c r="P332" s="947" t="s">
        <v>179</v>
      </c>
      <c r="Q332" s="931" t="s">
        <v>180</v>
      </c>
      <c r="R332" s="948" t="s">
        <v>155</v>
      </c>
      <c r="S332" s="931" t="s">
        <v>71</v>
      </c>
      <c r="T332" s="906" t="s">
        <v>418</v>
      </c>
      <c r="U332" s="906" t="s">
        <v>670</v>
      </c>
      <c r="V332" s="946"/>
      <c r="W332" s="946">
        <v>220</v>
      </c>
      <c r="X332" s="946"/>
      <c r="Y332" s="946"/>
      <c r="Z332" s="946"/>
      <c r="AA332" s="946"/>
      <c r="AB332" s="946"/>
      <c r="AC332" s="931"/>
      <c r="AD332" s="931"/>
      <c r="AE332" s="155">
        <f t="shared" si="33"/>
        <v>0</v>
      </c>
      <c r="AF332" s="953"/>
      <c r="AG332" s="946"/>
      <c r="AH332" s="946"/>
      <c r="AI332" s="946"/>
      <c r="AJ332" s="954"/>
      <c r="AK332" s="953"/>
      <c r="AL332" s="955"/>
      <c r="AM332" s="953"/>
      <c r="AN332" s="922">
        <f t="shared" si="31"/>
        <v>0</v>
      </c>
      <c r="AO332" s="956"/>
      <c r="AP332" s="924" t="str">
        <f t="shared" si="34"/>
        <v>0</v>
      </c>
      <c r="AQ332" s="925" t="str">
        <f t="shared" si="32"/>
        <v>0</v>
      </c>
      <c r="AR332" s="957"/>
      <c r="AS332" s="927">
        <f t="shared" si="35"/>
        <v>0</v>
      </c>
      <c r="AT332" s="928">
        <f t="shared" si="35"/>
        <v>0</v>
      </c>
      <c r="AU332" s="953"/>
      <c r="AV332" s="946"/>
      <c r="AW332" s="946"/>
      <c r="AX332" s="946"/>
      <c r="AY332" s="946"/>
      <c r="AZ332" s="955"/>
      <c r="BA332" s="958"/>
      <c r="BB332" s="959"/>
      <c r="BC332" s="959"/>
      <c r="BD332" s="959"/>
      <c r="BE332" s="959"/>
      <c r="BF332" s="960"/>
    </row>
    <row r="333" spans="2:58" ht="14.65" customHeight="1">
      <c r="B333" s="911">
        <v>331</v>
      </c>
      <c r="C333" s="931" t="s">
        <v>65</v>
      </c>
      <c r="D333" s="913"/>
      <c r="E333" s="931" t="s">
        <v>150</v>
      </c>
      <c r="F333" s="912" t="str">
        <f t="shared" si="30"/>
        <v>6340</v>
      </c>
      <c r="G333" s="946" t="s">
        <v>183</v>
      </c>
      <c r="H333" s="946"/>
      <c r="I333" s="946"/>
      <c r="J333" s="946"/>
      <c r="K333" s="906" t="s">
        <v>671</v>
      </c>
      <c r="L333" s="931">
        <v>1257</v>
      </c>
      <c r="M333" s="931"/>
      <c r="N333" s="931" t="s">
        <v>103</v>
      </c>
      <c r="O333" s="931">
        <v>110</v>
      </c>
      <c r="P333" s="947" t="s">
        <v>179</v>
      </c>
      <c r="Q333" s="931" t="s">
        <v>180</v>
      </c>
      <c r="R333" s="948" t="s">
        <v>155</v>
      </c>
      <c r="S333" s="931" t="s">
        <v>71</v>
      </c>
      <c r="T333" s="906" t="s">
        <v>418</v>
      </c>
      <c r="U333" s="906" t="s">
        <v>672</v>
      </c>
      <c r="V333" s="946"/>
      <c r="W333" s="946">
        <v>220</v>
      </c>
      <c r="X333" s="946"/>
      <c r="Y333" s="946"/>
      <c r="Z333" s="946"/>
      <c r="AA333" s="946"/>
      <c r="AB333" s="946"/>
      <c r="AC333" s="931"/>
      <c r="AD333" s="931"/>
      <c r="AE333" s="155">
        <f t="shared" si="33"/>
        <v>0</v>
      </c>
      <c r="AF333" s="953"/>
      <c r="AG333" s="946"/>
      <c r="AH333" s="946"/>
      <c r="AI333" s="946"/>
      <c r="AJ333" s="954"/>
      <c r="AK333" s="953"/>
      <c r="AL333" s="955"/>
      <c r="AM333" s="953"/>
      <c r="AN333" s="922">
        <f t="shared" si="31"/>
        <v>0</v>
      </c>
      <c r="AO333" s="956"/>
      <c r="AP333" s="924" t="str">
        <f t="shared" si="34"/>
        <v>0</v>
      </c>
      <c r="AQ333" s="925" t="str">
        <f t="shared" si="32"/>
        <v>0</v>
      </c>
      <c r="AR333" s="957"/>
      <c r="AS333" s="927">
        <f t="shared" si="35"/>
        <v>0</v>
      </c>
      <c r="AT333" s="928">
        <f t="shared" si="35"/>
        <v>0</v>
      </c>
      <c r="AU333" s="953"/>
      <c r="AV333" s="946"/>
      <c r="AW333" s="946"/>
      <c r="AX333" s="946"/>
      <c r="AY333" s="946"/>
      <c r="AZ333" s="955"/>
      <c r="BA333" s="958"/>
      <c r="BB333" s="959"/>
      <c r="BC333" s="959"/>
      <c r="BD333" s="959"/>
      <c r="BE333" s="959"/>
      <c r="BF333" s="960"/>
    </row>
    <row r="334" spans="2:58" ht="14.65" customHeight="1">
      <c r="B334" s="911">
        <v>332</v>
      </c>
      <c r="C334" s="931" t="s">
        <v>65</v>
      </c>
      <c r="D334" s="913"/>
      <c r="E334" s="931" t="s">
        <v>150</v>
      </c>
      <c r="F334" s="912" t="str">
        <f t="shared" si="30"/>
        <v>6340</v>
      </c>
      <c r="G334" s="946" t="s">
        <v>183</v>
      </c>
      <c r="H334" s="946"/>
      <c r="I334" s="946"/>
      <c r="J334" s="946"/>
      <c r="K334" s="906" t="s">
        <v>673</v>
      </c>
      <c r="L334" s="931">
        <v>1258</v>
      </c>
      <c r="M334" s="931"/>
      <c r="N334" s="931" t="s">
        <v>103</v>
      </c>
      <c r="O334" s="931">
        <v>110</v>
      </c>
      <c r="P334" s="947" t="s">
        <v>174</v>
      </c>
      <c r="Q334" s="931" t="s">
        <v>175</v>
      </c>
      <c r="R334" s="948" t="s">
        <v>155</v>
      </c>
      <c r="S334" s="931" t="s">
        <v>71</v>
      </c>
      <c r="T334" s="906" t="s">
        <v>418</v>
      </c>
      <c r="U334" s="906" t="s">
        <v>674</v>
      </c>
      <c r="V334" s="946"/>
      <c r="W334" s="946">
        <v>220</v>
      </c>
      <c r="X334" s="946"/>
      <c r="Y334" s="946"/>
      <c r="Z334" s="946"/>
      <c r="AA334" s="946"/>
      <c r="AB334" s="946"/>
      <c r="AC334" s="931"/>
      <c r="AD334" s="931"/>
      <c r="AE334" s="155">
        <f t="shared" si="33"/>
        <v>0</v>
      </c>
      <c r="AF334" s="953"/>
      <c r="AG334" s="946"/>
      <c r="AH334" s="946"/>
      <c r="AI334" s="946"/>
      <c r="AJ334" s="954"/>
      <c r="AK334" s="953"/>
      <c r="AL334" s="955"/>
      <c r="AM334" s="953"/>
      <c r="AN334" s="922">
        <f t="shared" si="31"/>
        <v>0</v>
      </c>
      <c r="AO334" s="956"/>
      <c r="AP334" s="924" t="str">
        <f t="shared" si="34"/>
        <v>0</v>
      </c>
      <c r="AQ334" s="925" t="str">
        <f t="shared" si="32"/>
        <v>0</v>
      </c>
      <c r="AR334" s="957"/>
      <c r="AS334" s="927">
        <f t="shared" si="35"/>
        <v>0</v>
      </c>
      <c r="AT334" s="928">
        <f t="shared" si="35"/>
        <v>0</v>
      </c>
      <c r="AU334" s="953"/>
      <c r="AV334" s="946"/>
      <c r="AW334" s="946"/>
      <c r="AX334" s="946"/>
      <c r="AY334" s="946"/>
      <c r="AZ334" s="955"/>
      <c r="BA334" s="958"/>
      <c r="BB334" s="959"/>
      <c r="BC334" s="959"/>
      <c r="BD334" s="959"/>
      <c r="BE334" s="959"/>
      <c r="BF334" s="960"/>
    </row>
    <row r="335" spans="2:58" ht="14.65" customHeight="1">
      <c r="B335" s="911">
        <v>333</v>
      </c>
      <c r="C335" s="912" t="s">
        <v>65</v>
      </c>
      <c r="D335" s="913"/>
      <c r="E335" s="931" t="s">
        <v>150</v>
      </c>
      <c r="F335" s="912" t="str">
        <f t="shared" si="30"/>
        <v>6340</v>
      </c>
      <c r="G335" s="946" t="s">
        <v>183</v>
      </c>
      <c r="H335" s="946"/>
      <c r="I335" s="946"/>
      <c r="J335" s="946"/>
      <c r="K335" s="906" t="s">
        <v>675</v>
      </c>
      <c r="L335" s="931">
        <v>1259</v>
      </c>
      <c r="M335" s="931"/>
      <c r="N335" s="931" t="s">
        <v>103</v>
      </c>
      <c r="O335" s="931">
        <v>110</v>
      </c>
      <c r="P335" s="947" t="s">
        <v>174</v>
      </c>
      <c r="Q335" s="931" t="s">
        <v>175</v>
      </c>
      <c r="R335" s="948" t="s">
        <v>155</v>
      </c>
      <c r="S335" s="931" t="s">
        <v>71</v>
      </c>
      <c r="T335" s="906" t="s">
        <v>418</v>
      </c>
      <c r="U335" s="906" t="s">
        <v>676</v>
      </c>
      <c r="V335" s="946"/>
      <c r="W335" s="946">
        <v>220</v>
      </c>
      <c r="X335" s="946"/>
      <c r="Y335" s="946"/>
      <c r="Z335" s="946"/>
      <c r="AA335" s="946"/>
      <c r="AB335" s="946"/>
      <c r="AC335" s="931"/>
      <c r="AD335" s="931"/>
      <c r="AE335" s="155">
        <f t="shared" si="33"/>
        <v>0</v>
      </c>
      <c r="AF335" s="953"/>
      <c r="AG335" s="946"/>
      <c r="AH335" s="946"/>
      <c r="AI335" s="946"/>
      <c r="AJ335" s="954"/>
      <c r="AK335" s="953"/>
      <c r="AL335" s="955"/>
      <c r="AM335" s="953"/>
      <c r="AN335" s="922">
        <f t="shared" si="31"/>
        <v>0</v>
      </c>
      <c r="AO335" s="956"/>
      <c r="AP335" s="924" t="str">
        <f t="shared" si="34"/>
        <v>0</v>
      </c>
      <c r="AQ335" s="925" t="str">
        <f t="shared" si="32"/>
        <v>0</v>
      </c>
      <c r="AR335" s="957"/>
      <c r="AS335" s="927">
        <f t="shared" si="35"/>
        <v>0</v>
      </c>
      <c r="AT335" s="928">
        <f t="shared" si="35"/>
        <v>0</v>
      </c>
      <c r="AU335" s="953"/>
      <c r="AV335" s="946"/>
      <c r="AW335" s="946"/>
      <c r="AX335" s="946"/>
      <c r="AY335" s="946"/>
      <c r="AZ335" s="955"/>
      <c r="BA335" s="958"/>
      <c r="BB335" s="959"/>
      <c r="BC335" s="959"/>
      <c r="BD335" s="959"/>
      <c r="BE335" s="959"/>
      <c r="BF335" s="960"/>
    </row>
    <row r="336" spans="2:58" ht="14.65" customHeight="1">
      <c r="B336" s="911">
        <v>334</v>
      </c>
      <c r="C336" s="931" t="s">
        <v>65</v>
      </c>
      <c r="D336" s="913"/>
      <c r="E336" s="931" t="s">
        <v>150</v>
      </c>
      <c r="F336" s="912" t="str">
        <f t="shared" si="30"/>
        <v>6340</v>
      </c>
      <c r="G336" s="946" t="s">
        <v>183</v>
      </c>
      <c r="H336" s="946"/>
      <c r="I336" s="946"/>
      <c r="J336" s="946"/>
      <c r="K336" s="906" t="s">
        <v>677</v>
      </c>
      <c r="L336" s="931">
        <v>1260</v>
      </c>
      <c r="M336" s="931"/>
      <c r="N336" s="931" t="s">
        <v>103</v>
      </c>
      <c r="O336" s="931">
        <v>110</v>
      </c>
      <c r="P336" s="947" t="s">
        <v>179</v>
      </c>
      <c r="Q336" s="931" t="s">
        <v>180</v>
      </c>
      <c r="R336" s="948" t="s">
        <v>155</v>
      </c>
      <c r="S336" s="931" t="s">
        <v>71</v>
      </c>
      <c r="T336" s="906" t="s">
        <v>418</v>
      </c>
      <c r="U336" s="906" t="s">
        <v>678</v>
      </c>
      <c r="V336" s="946"/>
      <c r="W336" s="946">
        <v>220</v>
      </c>
      <c r="X336" s="946"/>
      <c r="Y336" s="946"/>
      <c r="Z336" s="946"/>
      <c r="AA336" s="946"/>
      <c r="AB336" s="946"/>
      <c r="AC336" s="931"/>
      <c r="AD336" s="931"/>
      <c r="AE336" s="155">
        <f t="shared" si="33"/>
        <v>0</v>
      </c>
      <c r="AF336" s="953"/>
      <c r="AG336" s="946"/>
      <c r="AH336" s="946"/>
      <c r="AI336" s="946"/>
      <c r="AJ336" s="954"/>
      <c r="AK336" s="953"/>
      <c r="AL336" s="955"/>
      <c r="AM336" s="953"/>
      <c r="AN336" s="922">
        <f t="shared" si="31"/>
        <v>0</v>
      </c>
      <c r="AO336" s="956"/>
      <c r="AP336" s="924" t="str">
        <f t="shared" si="34"/>
        <v>0</v>
      </c>
      <c r="AQ336" s="925" t="str">
        <f t="shared" si="32"/>
        <v>0</v>
      </c>
      <c r="AR336" s="957"/>
      <c r="AS336" s="927">
        <f t="shared" si="35"/>
        <v>0</v>
      </c>
      <c r="AT336" s="928">
        <f t="shared" si="35"/>
        <v>0</v>
      </c>
      <c r="AU336" s="953"/>
      <c r="AV336" s="946"/>
      <c r="AW336" s="946"/>
      <c r="AX336" s="946"/>
      <c r="AY336" s="946"/>
      <c r="AZ336" s="955"/>
      <c r="BA336" s="958"/>
      <c r="BB336" s="959"/>
      <c r="BC336" s="959"/>
      <c r="BD336" s="959"/>
      <c r="BE336" s="959"/>
      <c r="BF336" s="960"/>
    </row>
    <row r="337" spans="2:58" ht="14.65" customHeight="1">
      <c r="B337" s="911">
        <v>335</v>
      </c>
      <c r="C337" s="931" t="s">
        <v>65</v>
      </c>
      <c r="D337" s="913"/>
      <c r="E337" s="931" t="s">
        <v>150</v>
      </c>
      <c r="F337" s="912" t="str">
        <f t="shared" si="30"/>
        <v>6340</v>
      </c>
      <c r="G337" s="946" t="s">
        <v>183</v>
      </c>
      <c r="H337" s="946"/>
      <c r="I337" s="946"/>
      <c r="J337" s="946"/>
      <c r="K337" s="906" t="s">
        <v>679</v>
      </c>
      <c r="L337" s="931">
        <v>1261</v>
      </c>
      <c r="M337" s="931"/>
      <c r="N337" s="931" t="s">
        <v>103</v>
      </c>
      <c r="O337" s="931">
        <v>110</v>
      </c>
      <c r="P337" s="947" t="s">
        <v>179</v>
      </c>
      <c r="Q337" s="931" t="s">
        <v>180</v>
      </c>
      <c r="R337" s="948" t="s">
        <v>155</v>
      </c>
      <c r="S337" s="931" t="s">
        <v>71</v>
      </c>
      <c r="T337" s="906" t="s">
        <v>418</v>
      </c>
      <c r="U337" s="906" t="s">
        <v>680</v>
      </c>
      <c r="V337" s="946"/>
      <c r="W337" s="946">
        <v>220</v>
      </c>
      <c r="X337" s="946"/>
      <c r="Y337" s="946"/>
      <c r="Z337" s="946"/>
      <c r="AA337" s="946"/>
      <c r="AB337" s="946"/>
      <c r="AC337" s="931"/>
      <c r="AD337" s="931"/>
      <c r="AE337" s="155">
        <f t="shared" si="33"/>
        <v>0</v>
      </c>
      <c r="AF337" s="953"/>
      <c r="AG337" s="946"/>
      <c r="AH337" s="946"/>
      <c r="AI337" s="946"/>
      <c r="AJ337" s="954"/>
      <c r="AK337" s="953"/>
      <c r="AL337" s="955"/>
      <c r="AM337" s="953"/>
      <c r="AN337" s="922">
        <f t="shared" si="31"/>
        <v>0</v>
      </c>
      <c r="AO337" s="956"/>
      <c r="AP337" s="924" t="str">
        <f t="shared" si="34"/>
        <v>0</v>
      </c>
      <c r="AQ337" s="925" t="str">
        <f t="shared" si="32"/>
        <v>0</v>
      </c>
      <c r="AR337" s="957"/>
      <c r="AS337" s="927">
        <f t="shared" si="35"/>
        <v>0</v>
      </c>
      <c r="AT337" s="928">
        <f t="shared" si="35"/>
        <v>0</v>
      </c>
      <c r="AU337" s="953"/>
      <c r="AV337" s="946"/>
      <c r="AW337" s="946"/>
      <c r="AX337" s="946"/>
      <c r="AY337" s="946"/>
      <c r="AZ337" s="955"/>
      <c r="BA337" s="958"/>
      <c r="BB337" s="959"/>
      <c r="BC337" s="959"/>
      <c r="BD337" s="959"/>
      <c r="BE337" s="959"/>
      <c r="BF337" s="960"/>
    </row>
    <row r="338" spans="2:58" ht="14.65" customHeight="1">
      <c r="B338" s="911">
        <v>336</v>
      </c>
      <c r="C338" s="912" t="s">
        <v>65</v>
      </c>
      <c r="D338" s="913"/>
      <c r="E338" s="931" t="s">
        <v>150</v>
      </c>
      <c r="F338" s="912" t="str">
        <f t="shared" si="30"/>
        <v>6340</v>
      </c>
      <c r="G338" s="946" t="s">
        <v>183</v>
      </c>
      <c r="H338" s="946"/>
      <c r="I338" s="946"/>
      <c r="J338" s="946"/>
      <c r="K338" s="906" t="s">
        <v>681</v>
      </c>
      <c r="L338" s="931">
        <v>1262</v>
      </c>
      <c r="M338" s="931"/>
      <c r="N338" s="931" t="s">
        <v>103</v>
      </c>
      <c r="O338" s="931">
        <v>110</v>
      </c>
      <c r="P338" s="947" t="s">
        <v>179</v>
      </c>
      <c r="Q338" s="931" t="s">
        <v>180</v>
      </c>
      <c r="R338" s="948" t="s">
        <v>155</v>
      </c>
      <c r="S338" s="931" t="s">
        <v>71</v>
      </c>
      <c r="T338" s="906" t="s">
        <v>418</v>
      </c>
      <c r="U338" s="906" t="s">
        <v>682</v>
      </c>
      <c r="V338" s="946"/>
      <c r="W338" s="946">
        <v>220</v>
      </c>
      <c r="X338" s="946"/>
      <c r="Y338" s="946"/>
      <c r="Z338" s="946"/>
      <c r="AA338" s="946"/>
      <c r="AB338" s="946"/>
      <c r="AC338" s="931"/>
      <c r="AD338" s="931"/>
      <c r="AE338" s="155">
        <f t="shared" si="33"/>
        <v>0</v>
      </c>
      <c r="AF338" s="953"/>
      <c r="AG338" s="946"/>
      <c r="AH338" s="946"/>
      <c r="AI338" s="946"/>
      <c r="AJ338" s="954"/>
      <c r="AK338" s="953"/>
      <c r="AL338" s="955"/>
      <c r="AM338" s="953"/>
      <c r="AN338" s="922">
        <f t="shared" si="31"/>
        <v>0</v>
      </c>
      <c r="AO338" s="956"/>
      <c r="AP338" s="924" t="str">
        <f t="shared" si="34"/>
        <v>0</v>
      </c>
      <c r="AQ338" s="925" t="str">
        <f t="shared" si="32"/>
        <v>0</v>
      </c>
      <c r="AR338" s="957"/>
      <c r="AS338" s="927">
        <f t="shared" si="35"/>
        <v>0</v>
      </c>
      <c r="AT338" s="928">
        <f t="shared" si="35"/>
        <v>0</v>
      </c>
      <c r="AU338" s="953"/>
      <c r="AV338" s="946"/>
      <c r="AW338" s="946"/>
      <c r="AX338" s="946"/>
      <c r="AY338" s="946"/>
      <c r="AZ338" s="955"/>
      <c r="BA338" s="958"/>
      <c r="BB338" s="959"/>
      <c r="BC338" s="959"/>
      <c r="BD338" s="959"/>
      <c r="BE338" s="959"/>
      <c r="BF338" s="960"/>
    </row>
    <row r="339" spans="2:58" ht="14.65" customHeight="1">
      <c r="B339" s="911">
        <v>337</v>
      </c>
      <c r="C339" s="931" t="s">
        <v>65</v>
      </c>
      <c r="D339" s="913"/>
      <c r="E339" s="931" t="s">
        <v>150</v>
      </c>
      <c r="F339" s="912" t="str">
        <f t="shared" si="30"/>
        <v>6340</v>
      </c>
      <c r="G339" s="946" t="s">
        <v>183</v>
      </c>
      <c r="H339" s="946"/>
      <c r="I339" s="946"/>
      <c r="J339" s="946"/>
      <c r="K339" s="906" t="s">
        <v>683</v>
      </c>
      <c r="L339" s="931">
        <v>1263</v>
      </c>
      <c r="M339" s="931"/>
      <c r="N339" s="931" t="s">
        <v>103</v>
      </c>
      <c r="O339" s="931">
        <v>110</v>
      </c>
      <c r="P339" s="947" t="s">
        <v>179</v>
      </c>
      <c r="Q339" s="931" t="s">
        <v>180</v>
      </c>
      <c r="R339" s="948" t="s">
        <v>155</v>
      </c>
      <c r="S339" s="931" t="s">
        <v>71</v>
      </c>
      <c r="T339" s="906" t="s">
        <v>418</v>
      </c>
      <c r="U339" s="906" t="s">
        <v>684</v>
      </c>
      <c r="V339" s="946"/>
      <c r="W339" s="946">
        <v>220</v>
      </c>
      <c r="X339" s="946"/>
      <c r="Y339" s="946"/>
      <c r="Z339" s="946"/>
      <c r="AA339" s="946"/>
      <c r="AB339" s="946"/>
      <c r="AC339" s="931"/>
      <c r="AD339" s="931"/>
      <c r="AE339" s="155">
        <f t="shared" si="33"/>
        <v>0</v>
      </c>
      <c r="AF339" s="953"/>
      <c r="AG339" s="946"/>
      <c r="AH339" s="946"/>
      <c r="AI339" s="946"/>
      <c r="AJ339" s="954"/>
      <c r="AK339" s="953"/>
      <c r="AL339" s="955"/>
      <c r="AM339" s="953"/>
      <c r="AN339" s="922">
        <f t="shared" si="31"/>
        <v>0</v>
      </c>
      <c r="AO339" s="956"/>
      <c r="AP339" s="924" t="str">
        <f t="shared" si="34"/>
        <v>0</v>
      </c>
      <c r="AQ339" s="925" t="str">
        <f t="shared" si="32"/>
        <v>0</v>
      </c>
      <c r="AR339" s="957"/>
      <c r="AS339" s="927">
        <f t="shared" si="35"/>
        <v>0</v>
      </c>
      <c r="AT339" s="928">
        <f t="shared" si="35"/>
        <v>0</v>
      </c>
      <c r="AU339" s="953"/>
      <c r="AV339" s="946"/>
      <c r="AW339" s="946"/>
      <c r="AX339" s="946"/>
      <c r="AY339" s="946"/>
      <c r="AZ339" s="955"/>
      <c r="BA339" s="958"/>
      <c r="BB339" s="959"/>
      <c r="BC339" s="959"/>
      <c r="BD339" s="959"/>
      <c r="BE339" s="959"/>
      <c r="BF339" s="960"/>
    </row>
    <row r="340" spans="2:58" ht="14.65" customHeight="1">
      <c r="B340" s="911">
        <v>338</v>
      </c>
      <c r="C340" s="931" t="s">
        <v>65</v>
      </c>
      <c r="D340" s="913"/>
      <c r="E340" s="931" t="s">
        <v>150</v>
      </c>
      <c r="F340" s="912" t="str">
        <f t="shared" si="30"/>
        <v>6340</v>
      </c>
      <c r="G340" s="946" t="s">
        <v>183</v>
      </c>
      <c r="H340" s="946"/>
      <c r="I340" s="946"/>
      <c r="J340" s="946"/>
      <c r="K340" s="906" t="s">
        <v>685</v>
      </c>
      <c r="L340" s="931">
        <v>1264</v>
      </c>
      <c r="M340" s="931"/>
      <c r="N340" s="931" t="s">
        <v>103</v>
      </c>
      <c r="O340" s="931">
        <v>110</v>
      </c>
      <c r="P340" s="947" t="s">
        <v>179</v>
      </c>
      <c r="Q340" s="931" t="s">
        <v>180</v>
      </c>
      <c r="R340" s="948" t="s">
        <v>155</v>
      </c>
      <c r="S340" s="931" t="s">
        <v>71</v>
      </c>
      <c r="T340" s="906" t="s">
        <v>418</v>
      </c>
      <c r="U340" s="906" t="s">
        <v>686</v>
      </c>
      <c r="V340" s="946"/>
      <c r="W340" s="946">
        <v>220</v>
      </c>
      <c r="X340" s="946"/>
      <c r="Y340" s="946"/>
      <c r="Z340" s="946"/>
      <c r="AA340" s="946"/>
      <c r="AB340" s="946"/>
      <c r="AC340" s="931"/>
      <c r="AD340" s="931"/>
      <c r="AE340" s="155">
        <f t="shared" si="33"/>
        <v>0</v>
      </c>
      <c r="AF340" s="953"/>
      <c r="AG340" s="946"/>
      <c r="AH340" s="946"/>
      <c r="AI340" s="946"/>
      <c r="AJ340" s="954"/>
      <c r="AK340" s="953"/>
      <c r="AL340" s="955"/>
      <c r="AM340" s="953"/>
      <c r="AN340" s="922">
        <f t="shared" si="31"/>
        <v>0</v>
      </c>
      <c r="AO340" s="956"/>
      <c r="AP340" s="924" t="str">
        <f t="shared" si="34"/>
        <v>0</v>
      </c>
      <c r="AQ340" s="925" t="str">
        <f t="shared" si="32"/>
        <v>0</v>
      </c>
      <c r="AR340" s="957"/>
      <c r="AS340" s="927">
        <f t="shared" si="35"/>
        <v>0</v>
      </c>
      <c r="AT340" s="928">
        <f t="shared" si="35"/>
        <v>0</v>
      </c>
      <c r="AU340" s="953"/>
      <c r="AV340" s="946"/>
      <c r="AW340" s="946"/>
      <c r="AX340" s="946"/>
      <c r="AY340" s="946"/>
      <c r="AZ340" s="955"/>
      <c r="BA340" s="958"/>
      <c r="BB340" s="959"/>
      <c r="BC340" s="959"/>
      <c r="BD340" s="959"/>
      <c r="BE340" s="959"/>
      <c r="BF340" s="960"/>
    </row>
    <row r="341" spans="2:58" ht="14.65" customHeight="1">
      <c r="B341" s="911">
        <v>339</v>
      </c>
      <c r="C341" s="912" t="s">
        <v>65</v>
      </c>
      <c r="D341" s="913"/>
      <c r="E341" s="931" t="s">
        <v>150</v>
      </c>
      <c r="F341" s="912" t="str">
        <f t="shared" ref="F341:F404" si="36">LEFT(K341,4)</f>
        <v>6340</v>
      </c>
      <c r="G341" s="946" t="s">
        <v>183</v>
      </c>
      <c r="H341" s="946"/>
      <c r="I341" s="946"/>
      <c r="J341" s="946"/>
      <c r="K341" s="906" t="s">
        <v>687</v>
      </c>
      <c r="L341" s="931">
        <v>1265</v>
      </c>
      <c r="M341" s="931"/>
      <c r="N341" s="931" t="s">
        <v>103</v>
      </c>
      <c r="O341" s="931">
        <v>110</v>
      </c>
      <c r="P341" s="947" t="s">
        <v>179</v>
      </c>
      <c r="Q341" s="931" t="s">
        <v>180</v>
      </c>
      <c r="R341" s="948" t="s">
        <v>155</v>
      </c>
      <c r="S341" s="931" t="s">
        <v>71</v>
      </c>
      <c r="T341" s="906" t="s">
        <v>418</v>
      </c>
      <c r="U341" s="906" t="s">
        <v>688</v>
      </c>
      <c r="V341" s="946"/>
      <c r="W341" s="946">
        <v>220</v>
      </c>
      <c r="X341" s="946"/>
      <c r="Y341" s="946"/>
      <c r="Z341" s="946"/>
      <c r="AA341" s="946"/>
      <c r="AB341" s="946"/>
      <c r="AC341" s="931"/>
      <c r="AD341" s="931"/>
      <c r="AE341" s="155">
        <f t="shared" si="33"/>
        <v>0</v>
      </c>
      <c r="AF341" s="953"/>
      <c r="AG341" s="946"/>
      <c r="AH341" s="946"/>
      <c r="AI341" s="946"/>
      <c r="AJ341" s="954"/>
      <c r="AK341" s="953"/>
      <c r="AL341" s="955"/>
      <c r="AM341" s="953"/>
      <c r="AN341" s="922">
        <f t="shared" si="31"/>
        <v>0</v>
      </c>
      <c r="AO341" s="956"/>
      <c r="AP341" s="924" t="str">
        <f t="shared" si="34"/>
        <v>0</v>
      </c>
      <c r="AQ341" s="925" t="str">
        <f t="shared" si="32"/>
        <v>0</v>
      </c>
      <c r="AR341" s="957"/>
      <c r="AS341" s="927">
        <f t="shared" si="35"/>
        <v>0</v>
      </c>
      <c r="AT341" s="928">
        <f t="shared" si="35"/>
        <v>0</v>
      </c>
      <c r="AU341" s="953"/>
      <c r="AV341" s="946"/>
      <c r="AW341" s="946"/>
      <c r="AX341" s="946"/>
      <c r="AY341" s="946"/>
      <c r="AZ341" s="955"/>
      <c r="BA341" s="958"/>
      <c r="BB341" s="959"/>
      <c r="BC341" s="959"/>
      <c r="BD341" s="959"/>
      <c r="BE341" s="959"/>
      <c r="BF341" s="960"/>
    </row>
    <row r="342" spans="2:58" ht="14.65" customHeight="1">
      <c r="B342" s="911">
        <v>340</v>
      </c>
      <c r="C342" s="931" t="s">
        <v>65</v>
      </c>
      <c r="D342" s="913"/>
      <c r="E342" s="931" t="s">
        <v>150</v>
      </c>
      <c r="F342" s="912" t="str">
        <f t="shared" si="36"/>
        <v>6340</v>
      </c>
      <c r="G342" s="946" t="s">
        <v>183</v>
      </c>
      <c r="H342" s="946"/>
      <c r="I342" s="946"/>
      <c r="J342" s="946"/>
      <c r="K342" s="906" t="s">
        <v>689</v>
      </c>
      <c r="L342" s="931">
        <v>1266</v>
      </c>
      <c r="M342" s="931"/>
      <c r="N342" s="931" t="s">
        <v>103</v>
      </c>
      <c r="O342" s="931">
        <v>110</v>
      </c>
      <c r="P342" s="947" t="s">
        <v>179</v>
      </c>
      <c r="Q342" s="931" t="s">
        <v>180</v>
      </c>
      <c r="R342" s="948" t="s">
        <v>155</v>
      </c>
      <c r="S342" s="931" t="s">
        <v>71</v>
      </c>
      <c r="T342" s="906" t="s">
        <v>418</v>
      </c>
      <c r="U342" s="906" t="s">
        <v>690</v>
      </c>
      <c r="V342" s="946"/>
      <c r="W342" s="946">
        <v>220</v>
      </c>
      <c r="X342" s="946"/>
      <c r="Y342" s="946"/>
      <c r="Z342" s="946"/>
      <c r="AA342" s="946"/>
      <c r="AB342" s="946"/>
      <c r="AC342" s="931"/>
      <c r="AD342" s="931"/>
      <c r="AE342" s="155">
        <f t="shared" si="33"/>
        <v>0</v>
      </c>
      <c r="AF342" s="953"/>
      <c r="AG342" s="946"/>
      <c r="AH342" s="946"/>
      <c r="AI342" s="946"/>
      <c r="AJ342" s="954"/>
      <c r="AK342" s="953"/>
      <c r="AL342" s="955"/>
      <c r="AM342" s="953"/>
      <c r="AN342" s="922">
        <f t="shared" si="31"/>
        <v>0</v>
      </c>
      <c r="AO342" s="956"/>
      <c r="AP342" s="924" t="str">
        <f t="shared" si="34"/>
        <v>0</v>
      </c>
      <c r="AQ342" s="925" t="str">
        <f t="shared" si="32"/>
        <v>0</v>
      </c>
      <c r="AR342" s="957"/>
      <c r="AS342" s="927">
        <f t="shared" si="35"/>
        <v>0</v>
      </c>
      <c r="AT342" s="928">
        <f t="shared" si="35"/>
        <v>0</v>
      </c>
      <c r="AU342" s="953"/>
      <c r="AV342" s="946"/>
      <c r="AW342" s="946"/>
      <c r="AX342" s="946"/>
      <c r="AY342" s="946"/>
      <c r="AZ342" s="955"/>
      <c r="BA342" s="958"/>
      <c r="BB342" s="959"/>
      <c r="BC342" s="959"/>
      <c r="BD342" s="959"/>
      <c r="BE342" s="959"/>
      <c r="BF342" s="960"/>
    </row>
    <row r="343" spans="2:58" ht="14.65" customHeight="1">
      <c r="B343" s="911">
        <v>341</v>
      </c>
      <c r="C343" s="931" t="s">
        <v>65</v>
      </c>
      <c r="D343" s="913"/>
      <c r="E343" s="931" t="s">
        <v>150</v>
      </c>
      <c r="F343" s="912" t="str">
        <f t="shared" si="36"/>
        <v>6340</v>
      </c>
      <c r="G343" s="946" t="s">
        <v>183</v>
      </c>
      <c r="H343" s="946"/>
      <c r="I343" s="946"/>
      <c r="J343" s="946"/>
      <c r="K343" s="906" t="s">
        <v>691</v>
      </c>
      <c r="L343" s="931">
        <v>1267</v>
      </c>
      <c r="M343" s="931"/>
      <c r="N343" s="931" t="s">
        <v>103</v>
      </c>
      <c r="O343" s="931">
        <v>110</v>
      </c>
      <c r="P343" s="947" t="s">
        <v>179</v>
      </c>
      <c r="Q343" s="931" t="s">
        <v>180</v>
      </c>
      <c r="R343" s="948" t="s">
        <v>155</v>
      </c>
      <c r="S343" s="931" t="s">
        <v>71</v>
      </c>
      <c r="T343" s="906" t="s">
        <v>418</v>
      </c>
      <c r="U343" s="906" t="s">
        <v>692</v>
      </c>
      <c r="V343" s="946"/>
      <c r="W343" s="946">
        <v>220</v>
      </c>
      <c r="X343" s="946"/>
      <c r="Y343" s="946"/>
      <c r="Z343" s="946"/>
      <c r="AA343" s="946"/>
      <c r="AB343" s="946"/>
      <c r="AC343" s="931"/>
      <c r="AD343" s="931"/>
      <c r="AE343" s="155">
        <f t="shared" si="33"/>
        <v>0</v>
      </c>
      <c r="AF343" s="953"/>
      <c r="AG343" s="946"/>
      <c r="AH343" s="946"/>
      <c r="AI343" s="946"/>
      <c r="AJ343" s="954"/>
      <c r="AK343" s="953"/>
      <c r="AL343" s="955"/>
      <c r="AM343" s="953"/>
      <c r="AN343" s="922">
        <f t="shared" si="31"/>
        <v>0</v>
      </c>
      <c r="AO343" s="956"/>
      <c r="AP343" s="924" t="str">
        <f t="shared" si="34"/>
        <v>0</v>
      </c>
      <c r="AQ343" s="925" t="str">
        <f t="shared" si="32"/>
        <v>0</v>
      </c>
      <c r="AR343" s="957"/>
      <c r="AS343" s="927">
        <f t="shared" si="35"/>
        <v>0</v>
      </c>
      <c r="AT343" s="928">
        <f t="shared" si="35"/>
        <v>0</v>
      </c>
      <c r="AU343" s="953"/>
      <c r="AV343" s="946"/>
      <c r="AW343" s="946"/>
      <c r="AX343" s="946"/>
      <c r="AY343" s="946"/>
      <c r="AZ343" s="955"/>
      <c r="BA343" s="958"/>
      <c r="BB343" s="959"/>
      <c r="BC343" s="959"/>
      <c r="BD343" s="959"/>
      <c r="BE343" s="959"/>
      <c r="BF343" s="960"/>
    </row>
    <row r="344" spans="2:58" ht="14.65" customHeight="1">
      <c r="B344" s="911">
        <v>342</v>
      </c>
      <c r="C344" s="912" t="s">
        <v>65</v>
      </c>
      <c r="D344" s="913"/>
      <c r="E344" s="931" t="s">
        <v>150</v>
      </c>
      <c r="F344" s="912" t="str">
        <f t="shared" si="36"/>
        <v>6340</v>
      </c>
      <c r="G344" s="946" t="s">
        <v>183</v>
      </c>
      <c r="H344" s="946"/>
      <c r="I344" s="946"/>
      <c r="J344" s="946"/>
      <c r="K344" s="906" t="s">
        <v>693</v>
      </c>
      <c r="L344" s="931">
        <v>1268</v>
      </c>
      <c r="M344" s="931"/>
      <c r="N344" s="931" t="s">
        <v>103</v>
      </c>
      <c r="O344" s="931">
        <v>110</v>
      </c>
      <c r="P344" s="947" t="s">
        <v>179</v>
      </c>
      <c r="Q344" s="931" t="s">
        <v>180</v>
      </c>
      <c r="R344" s="948" t="s">
        <v>155</v>
      </c>
      <c r="S344" s="931" t="s">
        <v>71</v>
      </c>
      <c r="T344" s="906" t="s">
        <v>418</v>
      </c>
      <c r="U344" s="906" t="s">
        <v>694</v>
      </c>
      <c r="V344" s="946"/>
      <c r="W344" s="946">
        <v>220</v>
      </c>
      <c r="X344" s="946"/>
      <c r="Y344" s="946"/>
      <c r="Z344" s="946"/>
      <c r="AA344" s="946"/>
      <c r="AB344" s="946"/>
      <c r="AC344" s="931"/>
      <c r="AD344" s="931"/>
      <c r="AE344" s="155">
        <f t="shared" si="33"/>
        <v>0</v>
      </c>
      <c r="AF344" s="953"/>
      <c r="AG344" s="946"/>
      <c r="AH344" s="946"/>
      <c r="AI344" s="946"/>
      <c r="AJ344" s="954"/>
      <c r="AK344" s="953"/>
      <c r="AL344" s="955"/>
      <c r="AM344" s="953"/>
      <c r="AN344" s="922">
        <f t="shared" si="31"/>
        <v>0</v>
      </c>
      <c r="AO344" s="956"/>
      <c r="AP344" s="924" t="str">
        <f t="shared" si="34"/>
        <v>0</v>
      </c>
      <c r="AQ344" s="925" t="str">
        <f t="shared" si="32"/>
        <v>0</v>
      </c>
      <c r="AR344" s="957"/>
      <c r="AS344" s="927">
        <f t="shared" si="35"/>
        <v>0</v>
      </c>
      <c r="AT344" s="928">
        <f t="shared" si="35"/>
        <v>0</v>
      </c>
      <c r="AU344" s="953"/>
      <c r="AV344" s="946"/>
      <c r="AW344" s="946"/>
      <c r="AX344" s="946"/>
      <c r="AY344" s="946"/>
      <c r="AZ344" s="955"/>
      <c r="BA344" s="958"/>
      <c r="BB344" s="959"/>
      <c r="BC344" s="959"/>
      <c r="BD344" s="959"/>
      <c r="BE344" s="959"/>
      <c r="BF344" s="960"/>
    </row>
    <row r="345" spans="2:58" ht="14.65" customHeight="1">
      <c r="B345" s="911">
        <v>343</v>
      </c>
      <c r="C345" s="931" t="s">
        <v>65</v>
      </c>
      <c r="D345" s="913"/>
      <c r="E345" s="931" t="s">
        <v>150</v>
      </c>
      <c r="F345" s="912" t="str">
        <f t="shared" si="36"/>
        <v>6340</v>
      </c>
      <c r="G345" s="946" t="s">
        <v>183</v>
      </c>
      <c r="H345" s="946"/>
      <c r="I345" s="946"/>
      <c r="J345" s="946"/>
      <c r="K345" s="906" t="s">
        <v>695</v>
      </c>
      <c r="L345" s="931">
        <v>1269</v>
      </c>
      <c r="M345" s="931"/>
      <c r="N345" s="931" t="s">
        <v>103</v>
      </c>
      <c r="O345" s="931">
        <v>110</v>
      </c>
      <c r="P345" s="947" t="s">
        <v>179</v>
      </c>
      <c r="Q345" s="931" t="s">
        <v>180</v>
      </c>
      <c r="R345" s="948" t="s">
        <v>155</v>
      </c>
      <c r="S345" s="931" t="s">
        <v>71</v>
      </c>
      <c r="T345" s="906" t="s">
        <v>418</v>
      </c>
      <c r="U345" s="906" t="s">
        <v>696</v>
      </c>
      <c r="V345" s="946"/>
      <c r="W345" s="946">
        <v>220</v>
      </c>
      <c r="X345" s="946"/>
      <c r="Y345" s="946"/>
      <c r="Z345" s="946"/>
      <c r="AA345" s="946"/>
      <c r="AB345" s="946"/>
      <c r="AC345" s="931"/>
      <c r="AD345" s="931"/>
      <c r="AE345" s="155">
        <f t="shared" si="33"/>
        <v>0</v>
      </c>
      <c r="AF345" s="953"/>
      <c r="AG345" s="946"/>
      <c r="AH345" s="946"/>
      <c r="AI345" s="946"/>
      <c r="AJ345" s="954"/>
      <c r="AK345" s="953"/>
      <c r="AL345" s="955"/>
      <c r="AM345" s="953"/>
      <c r="AN345" s="922">
        <f t="shared" si="31"/>
        <v>0</v>
      </c>
      <c r="AO345" s="956"/>
      <c r="AP345" s="924" t="str">
        <f t="shared" si="34"/>
        <v>0</v>
      </c>
      <c r="AQ345" s="925" t="str">
        <f t="shared" si="32"/>
        <v>0</v>
      </c>
      <c r="AR345" s="957"/>
      <c r="AS345" s="927">
        <f t="shared" si="35"/>
        <v>0</v>
      </c>
      <c r="AT345" s="928">
        <f t="shared" si="35"/>
        <v>0</v>
      </c>
      <c r="AU345" s="953"/>
      <c r="AV345" s="946"/>
      <c r="AW345" s="946"/>
      <c r="AX345" s="946"/>
      <c r="AY345" s="946"/>
      <c r="AZ345" s="955"/>
      <c r="BA345" s="958"/>
      <c r="BB345" s="959"/>
      <c r="BC345" s="959"/>
      <c r="BD345" s="959"/>
      <c r="BE345" s="959"/>
      <c r="BF345" s="960"/>
    </row>
    <row r="346" spans="2:58" ht="14.65" customHeight="1">
      <c r="B346" s="911">
        <v>344</v>
      </c>
      <c r="C346" s="931" t="s">
        <v>65</v>
      </c>
      <c r="D346" s="913"/>
      <c r="E346" s="931" t="s">
        <v>150</v>
      </c>
      <c r="F346" s="912" t="str">
        <f t="shared" si="36"/>
        <v>6340</v>
      </c>
      <c r="G346" s="946" t="s">
        <v>183</v>
      </c>
      <c r="H346" s="946"/>
      <c r="I346" s="946"/>
      <c r="J346" s="946"/>
      <c r="K346" s="906" t="s">
        <v>697</v>
      </c>
      <c r="L346" s="931">
        <v>1270</v>
      </c>
      <c r="M346" s="931"/>
      <c r="N346" s="931" t="s">
        <v>103</v>
      </c>
      <c r="O346" s="931">
        <v>110</v>
      </c>
      <c r="P346" s="947" t="s">
        <v>179</v>
      </c>
      <c r="Q346" s="931" t="s">
        <v>180</v>
      </c>
      <c r="R346" s="948" t="s">
        <v>155</v>
      </c>
      <c r="S346" s="931" t="s">
        <v>71</v>
      </c>
      <c r="T346" s="906" t="s">
        <v>418</v>
      </c>
      <c r="U346" s="906" t="s">
        <v>698</v>
      </c>
      <c r="V346" s="946"/>
      <c r="W346" s="946">
        <v>220</v>
      </c>
      <c r="X346" s="946"/>
      <c r="Y346" s="946"/>
      <c r="Z346" s="946"/>
      <c r="AA346" s="946"/>
      <c r="AB346" s="946"/>
      <c r="AC346" s="931"/>
      <c r="AD346" s="931"/>
      <c r="AE346" s="155">
        <f t="shared" si="33"/>
        <v>0</v>
      </c>
      <c r="AF346" s="953"/>
      <c r="AG346" s="946"/>
      <c r="AH346" s="946"/>
      <c r="AI346" s="946"/>
      <c r="AJ346" s="954"/>
      <c r="AK346" s="953"/>
      <c r="AL346" s="955"/>
      <c r="AM346" s="953"/>
      <c r="AN346" s="922">
        <f t="shared" si="31"/>
        <v>0</v>
      </c>
      <c r="AO346" s="956"/>
      <c r="AP346" s="924" t="str">
        <f t="shared" si="34"/>
        <v>0</v>
      </c>
      <c r="AQ346" s="925" t="str">
        <f t="shared" si="32"/>
        <v>0</v>
      </c>
      <c r="AR346" s="957"/>
      <c r="AS346" s="927">
        <f t="shared" si="35"/>
        <v>0</v>
      </c>
      <c r="AT346" s="928">
        <f t="shared" si="35"/>
        <v>0</v>
      </c>
      <c r="AU346" s="953"/>
      <c r="AV346" s="946"/>
      <c r="AW346" s="946"/>
      <c r="AX346" s="946"/>
      <c r="AY346" s="946"/>
      <c r="AZ346" s="955"/>
      <c r="BA346" s="958"/>
      <c r="BB346" s="959"/>
      <c r="BC346" s="959"/>
      <c r="BD346" s="959"/>
      <c r="BE346" s="959"/>
      <c r="BF346" s="960"/>
    </row>
    <row r="347" spans="2:58" ht="14.65" customHeight="1">
      <c r="B347" s="911">
        <v>345</v>
      </c>
      <c r="C347" s="912" t="s">
        <v>65</v>
      </c>
      <c r="D347" s="913"/>
      <c r="E347" s="931" t="s">
        <v>150</v>
      </c>
      <c r="F347" s="912" t="str">
        <f t="shared" si="36"/>
        <v>6340</v>
      </c>
      <c r="G347" s="946" t="s">
        <v>183</v>
      </c>
      <c r="H347" s="946"/>
      <c r="I347" s="946"/>
      <c r="J347" s="946"/>
      <c r="K347" s="906" t="s">
        <v>699</v>
      </c>
      <c r="L347" s="931">
        <v>1271</v>
      </c>
      <c r="M347" s="931"/>
      <c r="N347" s="931" t="s">
        <v>103</v>
      </c>
      <c r="O347" s="931">
        <v>110</v>
      </c>
      <c r="P347" s="947" t="s">
        <v>179</v>
      </c>
      <c r="Q347" s="931" t="s">
        <v>180</v>
      </c>
      <c r="R347" s="948" t="s">
        <v>155</v>
      </c>
      <c r="S347" s="931" t="s">
        <v>71</v>
      </c>
      <c r="T347" s="906" t="s">
        <v>418</v>
      </c>
      <c r="U347" s="906" t="s">
        <v>700</v>
      </c>
      <c r="V347" s="946"/>
      <c r="W347" s="946">
        <v>220</v>
      </c>
      <c r="X347" s="946"/>
      <c r="Y347" s="946"/>
      <c r="Z347" s="946"/>
      <c r="AA347" s="946"/>
      <c r="AB347" s="946"/>
      <c r="AC347" s="931"/>
      <c r="AD347" s="931"/>
      <c r="AE347" s="155">
        <f t="shared" si="33"/>
        <v>0</v>
      </c>
      <c r="AF347" s="953"/>
      <c r="AG347" s="946"/>
      <c r="AH347" s="946"/>
      <c r="AI347" s="946"/>
      <c r="AJ347" s="954"/>
      <c r="AK347" s="953"/>
      <c r="AL347" s="955"/>
      <c r="AM347" s="953"/>
      <c r="AN347" s="922">
        <f t="shared" si="31"/>
        <v>0</v>
      </c>
      <c r="AO347" s="956"/>
      <c r="AP347" s="924" t="str">
        <f t="shared" si="34"/>
        <v>0</v>
      </c>
      <c r="AQ347" s="925" t="str">
        <f t="shared" si="32"/>
        <v>0</v>
      </c>
      <c r="AR347" s="957"/>
      <c r="AS347" s="927">
        <f t="shared" si="35"/>
        <v>0</v>
      </c>
      <c r="AT347" s="928">
        <f t="shared" si="35"/>
        <v>0</v>
      </c>
      <c r="AU347" s="953"/>
      <c r="AV347" s="946"/>
      <c r="AW347" s="946"/>
      <c r="AX347" s="946"/>
      <c r="AY347" s="946"/>
      <c r="AZ347" s="955"/>
      <c r="BA347" s="958"/>
      <c r="BB347" s="959"/>
      <c r="BC347" s="959"/>
      <c r="BD347" s="959"/>
      <c r="BE347" s="959"/>
      <c r="BF347" s="960"/>
    </row>
    <row r="348" spans="2:58" ht="14.65" customHeight="1">
      <c r="B348" s="911">
        <v>346</v>
      </c>
      <c r="C348" s="931" t="s">
        <v>65</v>
      </c>
      <c r="D348" s="913"/>
      <c r="E348" s="931" t="s">
        <v>150</v>
      </c>
      <c r="F348" s="912" t="str">
        <f t="shared" si="36"/>
        <v>6340</v>
      </c>
      <c r="G348" s="946" t="s">
        <v>183</v>
      </c>
      <c r="H348" s="946"/>
      <c r="I348" s="946"/>
      <c r="J348" s="946"/>
      <c r="K348" s="906" t="s">
        <v>701</v>
      </c>
      <c r="L348" s="931">
        <v>1272</v>
      </c>
      <c r="M348" s="931"/>
      <c r="N348" s="931" t="s">
        <v>103</v>
      </c>
      <c r="O348" s="931">
        <v>110</v>
      </c>
      <c r="P348" s="947" t="s">
        <v>179</v>
      </c>
      <c r="Q348" s="931" t="s">
        <v>180</v>
      </c>
      <c r="R348" s="948" t="s">
        <v>155</v>
      </c>
      <c r="S348" s="931" t="s">
        <v>71</v>
      </c>
      <c r="T348" s="906" t="s">
        <v>418</v>
      </c>
      <c r="U348" s="906" t="s">
        <v>702</v>
      </c>
      <c r="V348" s="946"/>
      <c r="W348" s="946">
        <v>220</v>
      </c>
      <c r="X348" s="946"/>
      <c r="Y348" s="946"/>
      <c r="Z348" s="946"/>
      <c r="AA348" s="946"/>
      <c r="AB348" s="946"/>
      <c r="AC348" s="931"/>
      <c r="AD348" s="931"/>
      <c r="AE348" s="155">
        <f t="shared" si="33"/>
        <v>0</v>
      </c>
      <c r="AF348" s="953"/>
      <c r="AG348" s="946"/>
      <c r="AH348" s="946"/>
      <c r="AI348" s="946"/>
      <c r="AJ348" s="954"/>
      <c r="AK348" s="953"/>
      <c r="AL348" s="955"/>
      <c r="AM348" s="953"/>
      <c r="AN348" s="922">
        <f t="shared" si="31"/>
        <v>0</v>
      </c>
      <c r="AO348" s="956"/>
      <c r="AP348" s="924" t="str">
        <f t="shared" si="34"/>
        <v>0</v>
      </c>
      <c r="AQ348" s="925" t="str">
        <f t="shared" si="32"/>
        <v>0</v>
      </c>
      <c r="AR348" s="957"/>
      <c r="AS348" s="927">
        <f t="shared" si="35"/>
        <v>0</v>
      </c>
      <c r="AT348" s="928">
        <f t="shared" si="35"/>
        <v>0</v>
      </c>
      <c r="AU348" s="953"/>
      <c r="AV348" s="946"/>
      <c r="AW348" s="946"/>
      <c r="AX348" s="946"/>
      <c r="AY348" s="946"/>
      <c r="AZ348" s="955"/>
      <c r="BA348" s="958"/>
      <c r="BB348" s="959"/>
      <c r="BC348" s="959"/>
      <c r="BD348" s="959"/>
      <c r="BE348" s="959"/>
      <c r="BF348" s="960"/>
    </row>
    <row r="349" spans="2:58" ht="14.65" customHeight="1">
      <c r="B349" s="911">
        <v>347</v>
      </c>
      <c r="C349" s="931" t="s">
        <v>65</v>
      </c>
      <c r="D349" s="913"/>
      <c r="E349" s="931" t="s">
        <v>150</v>
      </c>
      <c r="F349" s="912" t="str">
        <f t="shared" si="36"/>
        <v>6340</v>
      </c>
      <c r="G349" s="946" t="s">
        <v>183</v>
      </c>
      <c r="H349" s="946"/>
      <c r="I349" s="946"/>
      <c r="J349" s="946"/>
      <c r="K349" s="906" t="s">
        <v>703</v>
      </c>
      <c r="L349" s="931">
        <v>1273</v>
      </c>
      <c r="M349" s="931"/>
      <c r="N349" s="931" t="s">
        <v>103</v>
      </c>
      <c r="O349" s="931">
        <v>110</v>
      </c>
      <c r="P349" s="947" t="s">
        <v>179</v>
      </c>
      <c r="Q349" s="931" t="s">
        <v>180</v>
      </c>
      <c r="R349" s="948" t="s">
        <v>155</v>
      </c>
      <c r="S349" s="931" t="s">
        <v>71</v>
      </c>
      <c r="T349" s="906" t="s">
        <v>418</v>
      </c>
      <c r="U349" s="906" t="s">
        <v>704</v>
      </c>
      <c r="V349" s="946"/>
      <c r="W349" s="946">
        <v>220</v>
      </c>
      <c r="X349" s="946"/>
      <c r="Y349" s="946"/>
      <c r="Z349" s="946"/>
      <c r="AA349" s="946"/>
      <c r="AB349" s="946"/>
      <c r="AC349" s="931"/>
      <c r="AD349" s="931"/>
      <c r="AE349" s="155">
        <f t="shared" si="33"/>
        <v>0</v>
      </c>
      <c r="AF349" s="953"/>
      <c r="AG349" s="946"/>
      <c r="AH349" s="946"/>
      <c r="AI349" s="946"/>
      <c r="AJ349" s="954"/>
      <c r="AK349" s="953"/>
      <c r="AL349" s="955"/>
      <c r="AM349" s="953"/>
      <c r="AN349" s="922">
        <f t="shared" si="31"/>
        <v>0</v>
      </c>
      <c r="AO349" s="956"/>
      <c r="AP349" s="924" t="str">
        <f t="shared" si="34"/>
        <v>0</v>
      </c>
      <c r="AQ349" s="925" t="str">
        <f t="shared" si="32"/>
        <v>0</v>
      </c>
      <c r="AR349" s="957"/>
      <c r="AS349" s="927">
        <f t="shared" si="35"/>
        <v>0</v>
      </c>
      <c r="AT349" s="928">
        <f t="shared" si="35"/>
        <v>0</v>
      </c>
      <c r="AU349" s="953"/>
      <c r="AV349" s="946"/>
      <c r="AW349" s="946"/>
      <c r="AX349" s="946"/>
      <c r="AY349" s="946"/>
      <c r="AZ349" s="955"/>
      <c r="BA349" s="958"/>
      <c r="BB349" s="959"/>
      <c r="BC349" s="959"/>
      <c r="BD349" s="959"/>
      <c r="BE349" s="959"/>
      <c r="BF349" s="960"/>
    </row>
    <row r="350" spans="2:58" ht="14.65" customHeight="1">
      <c r="B350" s="911">
        <v>348</v>
      </c>
      <c r="C350" s="912" t="s">
        <v>65</v>
      </c>
      <c r="D350" s="913"/>
      <c r="E350" s="931" t="s">
        <v>150</v>
      </c>
      <c r="F350" s="912" t="str">
        <f t="shared" si="36"/>
        <v>6340</v>
      </c>
      <c r="G350" s="946" t="s">
        <v>183</v>
      </c>
      <c r="H350" s="946"/>
      <c r="I350" s="946"/>
      <c r="J350" s="946"/>
      <c r="K350" s="906" t="s">
        <v>705</v>
      </c>
      <c r="L350" s="931">
        <v>1274</v>
      </c>
      <c r="M350" s="931"/>
      <c r="N350" s="931" t="s">
        <v>103</v>
      </c>
      <c r="O350" s="931">
        <v>110</v>
      </c>
      <c r="P350" s="947" t="s">
        <v>179</v>
      </c>
      <c r="Q350" s="931" t="s">
        <v>180</v>
      </c>
      <c r="R350" s="948" t="s">
        <v>155</v>
      </c>
      <c r="S350" s="931" t="s">
        <v>71</v>
      </c>
      <c r="T350" s="906" t="s">
        <v>418</v>
      </c>
      <c r="U350" s="906" t="s">
        <v>706</v>
      </c>
      <c r="V350" s="946"/>
      <c r="W350" s="946">
        <v>220</v>
      </c>
      <c r="X350" s="946"/>
      <c r="Y350" s="946"/>
      <c r="Z350" s="946"/>
      <c r="AA350" s="946"/>
      <c r="AB350" s="946"/>
      <c r="AC350" s="931"/>
      <c r="AD350" s="931"/>
      <c r="AE350" s="155">
        <f t="shared" si="33"/>
        <v>0</v>
      </c>
      <c r="AF350" s="953"/>
      <c r="AG350" s="946"/>
      <c r="AH350" s="946"/>
      <c r="AI350" s="946"/>
      <c r="AJ350" s="954"/>
      <c r="AK350" s="953"/>
      <c r="AL350" s="955"/>
      <c r="AM350" s="953"/>
      <c r="AN350" s="922">
        <f t="shared" si="31"/>
        <v>0</v>
      </c>
      <c r="AO350" s="956"/>
      <c r="AP350" s="924" t="str">
        <f t="shared" si="34"/>
        <v>0</v>
      </c>
      <c r="AQ350" s="925" t="str">
        <f t="shared" si="32"/>
        <v>0</v>
      </c>
      <c r="AR350" s="957"/>
      <c r="AS350" s="927">
        <f t="shared" si="35"/>
        <v>0</v>
      </c>
      <c r="AT350" s="928">
        <f t="shared" si="35"/>
        <v>0</v>
      </c>
      <c r="AU350" s="953"/>
      <c r="AV350" s="946"/>
      <c r="AW350" s="946"/>
      <c r="AX350" s="946"/>
      <c r="AY350" s="946"/>
      <c r="AZ350" s="955"/>
      <c r="BA350" s="958"/>
      <c r="BB350" s="959"/>
      <c r="BC350" s="959"/>
      <c r="BD350" s="959"/>
      <c r="BE350" s="959"/>
      <c r="BF350" s="960"/>
    </row>
    <row r="351" spans="2:58" ht="14.65" customHeight="1">
      <c r="B351" s="911">
        <v>349</v>
      </c>
      <c r="C351" s="931" t="s">
        <v>65</v>
      </c>
      <c r="D351" s="913"/>
      <c r="E351" s="931" t="s">
        <v>150</v>
      </c>
      <c r="F351" s="912" t="str">
        <f t="shared" si="36"/>
        <v>6340</v>
      </c>
      <c r="G351" s="946" t="s">
        <v>183</v>
      </c>
      <c r="H351" s="946"/>
      <c r="I351" s="946"/>
      <c r="J351" s="946"/>
      <c r="K351" s="906" t="s">
        <v>707</v>
      </c>
      <c r="L351" s="931">
        <v>1275</v>
      </c>
      <c r="M351" s="931"/>
      <c r="N351" s="931" t="s">
        <v>103</v>
      </c>
      <c r="O351" s="931">
        <v>110</v>
      </c>
      <c r="P351" s="947" t="s">
        <v>179</v>
      </c>
      <c r="Q351" s="931" t="s">
        <v>180</v>
      </c>
      <c r="R351" s="948" t="s">
        <v>155</v>
      </c>
      <c r="S351" s="931" t="s">
        <v>71</v>
      </c>
      <c r="T351" s="906" t="s">
        <v>418</v>
      </c>
      <c r="U351" s="906" t="s">
        <v>708</v>
      </c>
      <c r="V351" s="946"/>
      <c r="W351" s="946">
        <v>220</v>
      </c>
      <c r="X351" s="946"/>
      <c r="Y351" s="946"/>
      <c r="Z351" s="946"/>
      <c r="AA351" s="946"/>
      <c r="AB351" s="946"/>
      <c r="AC351" s="931"/>
      <c r="AD351" s="931"/>
      <c r="AE351" s="155">
        <f t="shared" si="33"/>
        <v>0</v>
      </c>
      <c r="AF351" s="953"/>
      <c r="AG351" s="946"/>
      <c r="AH351" s="946"/>
      <c r="AI351" s="946"/>
      <c r="AJ351" s="954"/>
      <c r="AK351" s="953"/>
      <c r="AL351" s="955"/>
      <c r="AM351" s="953"/>
      <c r="AN351" s="922">
        <f t="shared" si="31"/>
        <v>0</v>
      </c>
      <c r="AO351" s="956"/>
      <c r="AP351" s="924" t="str">
        <f t="shared" si="34"/>
        <v>0</v>
      </c>
      <c r="AQ351" s="925" t="str">
        <f t="shared" si="32"/>
        <v>0</v>
      </c>
      <c r="AR351" s="957"/>
      <c r="AS351" s="927">
        <f t="shared" si="35"/>
        <v>0</v>
      </c>
      <c r="AT351" s="928">
        <f t="shared" si="35"/>
        <v>0</v>
      </c>
      <c r="AU351" s="953"/>
      <c r="AV351" s="946"/>
      <c r="AW351" s="946"/>
      <c r="AX351" s="946"/>
      <c r="AY351" s="946"/>
      <c r="AZ351" s="955"/>
      <c r="BA351" s="958"/>
      <c r="BB351" s="959"/>
      <c r="BC351" s="959"/>
      <c r="BD351" s="959"/>
      <c r="BE351" s="959"/>
      <c r="BF351" s="960"/>
    </row>
    <row r="352" spans="2:58" ht="14.65" customHeight="1">
      <c r="B352" s="911">
        <v>350</v>
      </c>
      <c r="C352" s="931" t="s">
        <v>65</v>
      </c>
      <c r="D352" s="913"/>
      <c r="E352" s="931" t="s">
        <v>150</v>
      </c>
      <c r="F352" s="912" t="str">
        <f t="shared" si="36"/>
        <v>6340</v>
      </c>
      <c r="G352" s="946" t="s">
        <v>183</v>
      </c>
      <c r="H352" s="946"/>
      <c r="I352" s="946"/>
      <c r="J352" s="946"/>
      <c r="K352" s="906" t="s">
        <v>709</v>
      </c>
      <c r="L352" s="931">
        <v>1276</v>
      </c>
      <c r="M352" s="931"/>
      <c r="N352" s="931" t="s">
        <v>103</v>
      </c>
      <c r="O352" s="931">
        <v>110</v>
      </c>
      <c r="P352" s="947" t="s">
        <v>179</v>
      </c>
      <c r="Q352" s="931" t="s">
        <v>180</v>
      </c>
      <c r="R352" s="948" t="s">
        <v>155</v>
      </c>
      <c r="S352" s="931" t="s">
        <v>71</v>
      </c>
      <c r="T352" s="906" t="s">
        <v>418</v>
      </c>
      <c r="U352" s="906" t="s">
        <v>710</v>
      </c>
      <c r="V352" s="946"/>
      <c r="W352" s="946">
        <v>220</v>
      </c>
      <c r="X352" s="946"/>
      <c r="Y352" s="946"/>
      <c r="Z352" s="946"/>
      <c r="AA352" s="946"/>
      <c r="AB352" s="946"/>
      <c r="AC352" s="931"/>
      <c r="AD352" s="931"/>
      <c r="AE352" s="155">
        <f t="shared" si="33"/>
        <v>0</v>
      </c>
      <c r="AF352" s="953"/>
      <c r="AG352" s="946"/>
      <c r="AH352" s="946"/>
      <c r="AI352" s="946"/>
      <c r="AJ352" s="954"/>
      <c r="AK352" s="953"/>
      <c r="AL352" s="955"/>
      <c r="AM352" s="953"/>
      <c r="AN352" s="922">
        <f t="shared" si="31"/>
        <v>0</v>
      </c>
      <c r="AO352" s="956"/>
      <c r="AP352" s="924" t="str">
        <f t="shared" si="34"/>
        <v>0</v>
      </c>
      <c r="AQ352" s="925" t="str">
        <f t="shared" si="32"/>
        <v>0</v>
      </c>
      <c r="AR352" s="957"/>
      <c r="AS352" s="927">
        <f t="shared" si="35"/>
        <v>0</v>
      </c>
      <c r="AT352" s="928">
        <f t="shared" si="35"/>
        <v>0</v>
      </c>
      <c r="AU352" s="953"/>
      <c r="AV352" s="946"/>
      <c r="AW352" s="946"/>
      <c r="AX352" s="946"/>
      <c r="AY352" s="946"/>
      <c r="AZ352" s="955"/>
      <c r="BA352" s="958"/>
      <c r="BB352" s="959"/>
      <c r="BC352" s="959"/>
      <c r="BD352" s="959"/>
      <c r="BE352" s="959"/>
      <c r="BF352" s="960"/>
    </row>
    <row r="353" spans="2:58" ht="14.65" customHeight="1">
      <c r="B353" s="911">
        <v>351</v>
      </c>
      <c r="C353" s="912" t="s">
        <v>65</v>
      </c>
      <c r="D353" s="913"/>
      <c r="E353" s="931" t="s">
        <v>150</v>
      </c>
      <c r="F353" s="912" t="str">
        <f t="shared" si="36"/>
        <v>6340</v>
      </c>
      <c r="G353" s="946" t="s">
        <v>403</v>
      </c>
      <c r="H353" s="946"/>
      <c r="I353" s="946"/>
      <c r="J353" s="946"/>
      <c r="K353" s="906" t="s">
        <v>711</v>
      </c>
      <c r="L353" s="931">
        <v>1277</v>
      </c>
      <c r="M353" s="931"/>
      <c r="N353" s="931" t="s">
        <v>103</v>
      </c>
      <c r="O353" s="931">
        <v>110</v>
      </c>
      <c r="P353" s="947" t="s">
        <v>179</v>
      </c>
      <c r="Q353" s="931" t="s">
        <v>180</v>
      </c>
      <c r="R353" s="948" t="s">
        <v>155</v>
      </c>
      <c r="S353" s="931" t="s">
        <v>71</v>
      </c>
      <c r="T353" s="906" t="s">
        <v>418</v>
      </c>
      <c r="U353" s="906" t="s">
        <v>712</v>
      </c>
      <c r="V353" s="946"/>
      <c r="W353" s="946">
        <v>220</v>
      </c>
      <c r="X353" s="946"/>
      <c r="Y353" s="946"/>
      <c r="Z353" s="946"/>
      <c r="AA353" s="946"/>
      <c r="AB353" s="946"/>
      <c r="AC353" s="931"/>
      <c r="AD353" s="931"/>
      <c r="AE353" s="155">
        <f t="shared" si="33"/>
        <v>0</v>
      </c>
      <c r="AF353" s="953"/>
      <c r="AG353" s="946"/>
      <c r="AH353" s="946"/>
      <c r="AI353" s="946"/>
      <c r="AJ353" s="954"/>
      <c r="AK353" s="953"/>
      <c r="AL353" s="955"/>
      <c r="AM353" s="953"/>
      <c r="AN353" s="922">
        <f t="shared" si="31"/>
        <v>0</v>
      </c>
      <c r="AO353" s="956"/>
      <c r="AP353" s="924" t="str">
        <f t="shared" si="34"/>
        <v>0</v>
      </c>
      <c r="AQ353" s="925" t="str">
        <f t="shared" si="32"/>
        <v>0</v>
      </c>
      <c r="AR353" s="957"/>
      <c r="AS353" s="927">
        <f t="shared" si="35"/>
        <v>0</v>
      </c>
      <c r="AT353" s="928">
        <f t="shared" si="35"/>
        <v>0</v>
      </c>
      <c r="AU353" s="953"/>
      <c r="AV353" s="946"/>
      <c r="AW353" s="946"/>
      <c r="AX353" s="946"/>
      <c r="AY353" s="946"/>
      <c r="AZ353" s="955"/>
      <c r="BA353" s="958"/>
      <c r="BB353" s="959"/>
      <c r="BC353" s="959"/>
      <c r="BD353" s="959"/>
      <c r="BE353" s="959"/>
      <c r="BF353" s="960"/>
    </row>
    <row r="354" spans="2:58" ht="14.65" customHeight="1">
      <c r="B354" s="911">
        <v>352</v>
      </c>
      <c r="C354" s="931" t="s">
        <v>65</v>
      </c>
      <c r="D354" s="913"/>
      <c r="E354" s="931" t="s">
        <v>150</v>
      </c>
      <c r="F354" s="912" t="str">
        <f t="shared" si="36"/>
        <v>6340</v>
      </c>
      <c r="G354" s="946" t="s">
        <v>403</v>
      </c>
      <c r="H354" s="946"/>
      <c r="I354" s="946"/>
      <c r="J354" s="946"/>
      <c r="K354" s="906" t="s">
        <v>713</v>
      </c>
      <c r="L354" s="931">
        <v>1278</v>
      </c>
      <c r="M354" s="931"/>
      <c r="N354" s="931" t="s">
        <v>103</v>
      </c>
      <c r="O354" s="931">
        <v>110</v>
      </c>
      <c r="P354" s="947" t="s">
        <v>179</v>
      </c>
      <c r="Q354" s="931" t="s">
        <v>180</v>
      </c>
      <c r="R354" s="948" t="s">
        <v>155</v>
      </c>
      <c r="S354" s="931" t="s">
        <v>71</v>
      </c>
      <c r="T354" s="906" t="s">
        <v>418</v>
      </c>
      <c r="U354" s="906" t="s">
        <v>714</v>
      </c>
      <c r="V354" s="946"/>
      <c r="W354" s="946">
        <v>220</v>
      </c>
      <c r="X354" s="946"/>
      <c r="Y354" s="946"/>
      <c r="Z354" s="946"/>
      <c r="AA354" s="946"/>
      <c r="AB354" s="946"/>
      <c r="AC354" s="931"/>
      <c r="AD354" s="931"/>
      <c r="AE354" s="155">
        <f t="shared" si="33"/>
        <v>0</v>
      </c>
      <c r="AF354" s="953"/>
      <c r="AG354" s="946"/>
      <c r="AH354" s="946"/>
      <c r="AI354" s="946"/>
      <c r="AJ354" s="954"/>
      <c r="AK354" s="953"/>
      <c r="AL354" s="955"/>
      <c r="AM354" s="953"/>
      <c r="AN354" s="922">
        <f t="shared" ref="AN354:AN417" si="37">+AP354-AL354</f>
        <v>0</v>
      </c>
      <c r="AO354" s="956"/>
      <c r="AP354" s="924" t="str">
        <f t="shared" si="34"/>
        <v>0</v>
      </c>
      <c r="AQ354" s="925" t="str">
        <f t="shared" ref="AQ354:AQ417" si="38">AP354</f>
        <v>0</v>
      </c>
      <c r="AR354" s="957"/>
      <c r="AS354" s="927">
        <f t="shared" si="35"/>
        <v>0</v>
      </c>
      <c r="AT354" s="928">
        <f t="shared" si="35"/>
        <v>0</v>
      </c>
      <c r="AU354" s="953"/>
      <c r="AV354" s="946"/>
      <c r="AW354" s="946"/>
      <c r="AX354" s="946"/>
      <c r="AY354" s="946"/>
      <c r="AZ354" s="955"/>
      <c r="BA354" s="958"/>
      <c r="BB354" s="959"/>
      <c r="BC354" s="959"/>
      <c r="BD354" s="959"/>
      <c r="BE354" s="959"/>
      <c r="BF354" s="960"/>
    </row>
    <row r="355" spans="2:58" ht="14.65" customHeight="1">
      <c r="B355" s="911">
        <v>353</v>
      </c>
      <c r="C355" s="931" t="s">
        <v>65</v>
      </c>
      <c r="D355" s="913"/>
      <c r="E355" s="931" t="s">
        <v>150</v>
      </c>
      <c r="F355" s="912" t="str">
        <f t="shared" si="36"/>
        <v>6340</v>
      </c>
      <c r="G355" s="946" t="s">
        <v>403</v>
      </c>
      <c r="H355" s="946"/>
      <c r="I355" s="946"/>
      <c r="J355" s="946"/>
      <c r="K355" s="906" t="s">
        <v>715</v>
      </c>
      <c r="L355" s="931">
        <v>1279</v>
      </c>
      <c r="M355" s="931"/>
      <c r="N355" s="931" t="s">
        <v>103</v>
      </c>
      <c r="O355" s="931">
        <v>110</v>
      </c>
      <c r="P355" s="947" t="s">
        <v>179</v>
      </c>
      <c r="Q355" s="931" t="s">
        <v>180</v>
      </c>
      <c r="R355" s="948" t="s">
        <v>155</v>
      </c>
      <c r="S355" s="931" t="s">
        <v>71</v>
      </c>
      <c r="T355" s="906" t="s">
        <v>418</v>
      </c>
      <c r="U355" s="906" t="s">
        <v>716</v>
      </c>
      <c r="V355" s="946"/>
      <c r="W355" s="946">
        <v>220</v>
      </c>
      <c r="X355" s="946"/>
      <c r="Y355" s="946"/>
      <c r="Z355" s="946"/>
      <c r="AA355" s="946"/>
      <c r="AB355" s="946"/>
      <c r="AC355" s="931"/>
      <c r="AD355" s="931"/>
      <c r="AE355" s="155">
        <f t="shared" si="33"/>
        <v>0</v>
      </c>
      <c r="AF355" s="953"/>
      <c r="AG355" s="946"/>
      <c r="AH355" s="946"/>
      <c r="AI355" s="946"/>
      <c r="AJ355" s="954"/>
      <c r="AK355" s="953"/>
      <c r="AL355" s="955"/>
      <c r="AM355" s="953"/>
      <c r="AN355" s="922">
        <f t="shared" si="37"/>
        <v>0</v>
      </c>
      <c r="AO355" s="956"/>
      <c r="AP355" s="924" t="str">
        <f t="shared" si="34"/>
        <v>0</v>
      </c>
      <c r="AQ355" s="925" t="str">
        <f t="shared" si="38"/>
        <v>0</v>
      </c>
      <c r="AR355" s="957"/>
      <c r="AS355" s="927">
        <f t="shared" si="35"/>
        <v>0</v>
      </c>
      <c r="AT355" s="928">
        <f t="shared" si="35"/>
        <v>0</v>
      </c>
      <c r="AU355" s="953"/>
      <c r="AV355" s="946"/>
      <c r="AW355" s="946"/>
      <c r="AX355" s="946"/>
      <c r="AY355" s="946"/>
      <c r="AZ355" s="955"/>
      <c r="BA355" s="958"/>
      <c r="BB355" s="959"/>
      <c r="BC355" s="959"/>
      <c r="BD355" s="959"/>
      <c r="BE355" s="959"/>
      <c r="BF355" s="960"/>
    </row>
    <row r="356" spans="2:58" ht="14.65" customHeight="1">
      <c r="B356" s="911">
        <v>354</v>
      </c>
      <c r="C356" s="912" t="s">
        <v>65</v>
      </c>
      <c r="D356" s="913"/>
      <c r="E356" s="931" t="s">
        <v>150</v>
      </c>
      <c r="F356" s="912" t="str">
        <f t="shared" si="36"/>
        <v>6340</v>
      </c>
      <c r="G356" s="946" t="s">
        <v>403</v>
      </c>
      <c r="H356" s="946"/>
      <c r="I356" s="946"/>
      <c r="J356" s="946"/>
      <c r="K356" s="906" t="s">
        <v>717</v>
      </c>
      <c r="L356" s="931">
        <v>1280</v>
      </c>
      <c r="M356" s="931"/>
      <c r="N356" s="931" t="s">
        <v>103</v>
      </c>
      <c r="O356" s="931">
        <v>110</v>
      </c>
      <c r="P356" s="947" t="s">
        <v>179</v>
      </c>
      <c r="Q356" s="931" t="s">
        <v>180</v>
      </c>
      <c r="R356" s="948" t="s">
        <v>155</v>
      </c>
      <c r="S356" s="931" t="s">
        <v>71</v>
      </c>
      <c r="T356" s="906" t="s">
        <v>418</v>
      </c>
      <c r="U356" s="906" t="s">
        <v>718</v>
      </c>
      <c r="V356" s="946"/>
      <c r="W356" s="946">
        <v>220</v>
      </c>
      <c r="X356" s="946"/>
      <c r="Y356" s="946"/>
      <c r="Z356" s="946"/>
      <c r="AA356" s="946"/>
      <c r="AB356" s="946"/>
      <c r="AC356" s="931"/>
      <c r="AD356" s="931"/>
      <c r="AE356" s="155">
        <f t="shared" si="33"/>
        <v>0</v>
      </c>
      <c r="AF356" s="953"/>
      <c r="AG356" s="946"/>
      <c r="AH356" s="946"/>
      <c r="AI356" s="946"/>
      <c r="AJ356" s="954"/>
      <c r="AK356" s="953"/>
      <c r="AL356" s="955"/>
      <c r="AM356" s="953"/>
      <c r="AN356" s="922">
        <f t="shared" si="37"/>
        <v>0</v>
      </c>
      <c r="AO356" s="956"/>
      <c r="AP356" s="924" t="str">
        <f t="shared" si="34"/>
        <v>0</v>
      </c>
      <c r="AQ356" s="925" t="str">
        <f t="shared" si="38"/>
        <v>0</v>
      </c>
      <c r="AR356" s="957"/>
      <c r="AS356" s="927">
        <f t="shared" si="35"/>
        <v>0</v>
      </c>
      <c r="AT356" s="928">
        <f t="shared" si="35"/>
        <v>0</v>
      </c>
      <c r="AU356" s="953"/>
      <c r="AV356" s="946"/>
      <c r="AW356" s="946"/>
      <c r="AX356" s="946"/>
      <c r="AY356" s="946"/>
      <c r="AZ356" s="955"/>
      <c r="BA356" s="958"/>
      <c r="BB356" s="959"/>
      <c r="BC356" s="959"/>
      <c r="BD356" s="959"/>
      <c r="BE356" s="959"/>
      <c r="BF356" s="960"/>
    </row>
    <row r="357" spans="2:58" ht="14.65" customHeight="1">
      <c r="B357" s="911">
        <v>355</v>
      </c>
      <c r="C357" s="931" t="s">
        <v>65</v>
      </c>
      <c r="D357" s="913"/>
      <c r="E357" s="931" t="s">
        <v>150</v>
      </c>
      <c r="F357" s="912" t="str">
        <f t="shared" si="36"/>
        <v>6340</v>
      </c>
      <c r="G357" s="946" t="s">
        <v>403</v>
      </c>
      <c r="H357" s="946"/>
      <c r="I357" s="946"/>
      <c r="J357" s="946"/>
      <c r="K357" s="906" t="s">
        <v>719</v>
      </c>
      <c r="L357" s="931">
        <v>1281</v>
      </c>
      <c r="M357" s="931"/>
      <c r="N357" s="931" t="s">
        <v>103</v>
      </c>
      <c r="O357" s="931">
        <v>110</v>
      </c>
      <c r="P357" s="947" t="s">
        <v>179</v>
      </c>
      <c r="Q357" s="931" t="s">
        <v>180</v>
      </c>
      <c r="R357" s="948" t="s">
        <v>155</v>
      </c>
      <c r="S357" s="931" t="s">
        <v>71</v>
      </c>
      <c r="T357" s="906" t="s">
        <v>418</v>
      </c>
      <c r="U357" s="906" t="s">
        <v>720</v>
      </c>
      <c r="V357" s="946"/>
      <c r="W357" s="946">
        <v>220</v>
      </c>
      <c r="X357" s="946"/>
      <c r="Y357" s="946"/>
      <c r="Z357" s="946"/>
      <c r="AA357" s="946"/>
      <c r="AB357" s="946"/>
      <c r="AC357" s="931"/>
      <c r="AD357" s="931"/>
      <c r="AE357" s="155">
        <f t="shared" si="33"/>
        <v>0</v>
      </c>
      <c r="AF357" s="953"/>
      <c r="AG357" s="946"/>
      <c r="AH357" s="946"/>
      <c r="AI357" s="946"/>
      <c r="AJ357" s="954"/>
      <c r="AK357" s="953"/>
      <c r="AL357" s="955"/>
      <c r="AM357" s="953"/>
      <c r="AN357" s="922">
        <f t="shared" si="37"/>
        <v>0</v>
      </c>
      <c r="AO357" s="956"/>
      <c r="AP357" s="924" t="str">
        <f t="shared" si="34"/>
        <v>0</v>
      </c>
      <c r="AQ357" s="925" t="str">
        <f t="shared" si="38"/>
        <v>0</v>
      </c>
      <c r="AR357" s="957"/>
      <c r="AS357" s="927">
        <f t="shared" si="35"/>
        <v>0</v>
      </c>
      <c r="AT357" s="928">
        <f t="shared" si="35"/>
        <v>0</v>
      </c>
      <c r="AU357" s="953"/>
      <c r="AV357" s="946"/>
      <c r="AW357" s="946"/>
      <c r="AX357" s="946"/>
      <c r="AY357" s="946"/>
      <c r="AZ357" s="955"/>
      <c r="BA357" s="958"/>
      <c r="BB357" s="959"/>
      <c r="BC357" s="959"/>
      <c r="BD357" s="959"/>
      <c r="BE357" s="959"/>
      <c r="BF357" s="960"/>
    </row>
    <row r="358" spans="2:58" ht="14.65" customHeight="1">
      <c r="B358" s="911">
        <v>356</v>
      </c>
      <c r="C358" s="931" t="s">
        <v>65</v>
      </c>
      <c r="D358" s="913"/>
      <c r="E358" s="931" t="s">
        <v>150</v>
      </c>
      <c r="F358" s="912" t="str">
        <f t="shared" si="36"/>
        <v>6340</v>
      </c>
      <c r="G358" s="946" t="s">
        <v>403</v>
      </c>
      <c r="H358" s="946"/>
      <c r="I358" s="946"/>
      <c r="J358" s="946"/>
      <c r="K358" s="906" t="s">
        <v>721</v>
      </c>
      <c r="L358" s="931">
        <v>1282</v>
      </c>
      <c r="M358" s="931"/>
      <c r="N358" s="931" t="s">
        <v>103</v>
      </c>
      <c r="O358" s="931">
        <v>110</v>
      </c>
      <c r="P358" s="947" t="s">
        <v>179</v>
      </c>
      <c r="Q358" s="931" t="s">
        <v>180</v>
      </c>
      <c r="R358" s="948" t="s">
        <v>155</v>
      </c>
      <c r="S358" s="931" t="s">
        <v>71</v>
      </c>
      <c r="T358" s="906" t="s">
        <v>418</v>
      </c>
      <c r="U358" s="906" t="s">
        <v>722</v>
      </c>
      <c r="V358" s="946"/>
      <c r="W358" s="946">
        <v>220</v>
      </c>
      <c r="X358" s="946"/>
      <c r="Y358" s="946"/>
      <c r="Z358" s="946"/>
      <c r="AA358" s="946"/>
      <c r="AB358" s="946"/>
      <c r="AC358" s="931"/>
      <c r="AD358" s="931"/>
      <c r="AE358" s="155">
        <f t="shared" si="33"/>
        <v>0</v>
      </c>
      <c r="AF358" s="953"/>
      <c r="AG358" s="946"/>
      <c r="AH358" s="946"/>
      <c r="AI358" s="946"/>
      <c r="AJ358" s="954"/>
      <c r="AK358" s="953"/>
      <c r="AL358" s="955"/>
      <c r="AM358" s="953"/>
      <c r="AN358" s="922">
        <f t="shared" si="37"/>
        <v>0</v>
      </c>
      <c r="AO358" s="956"/>
      <c r="AP358" s="924" t="str">
        <f t="shared" si="34"/>
        <v>0</v>
      </c>
      <c r="AQ358" s="925" t="str">
        <f t="shared" si="38"/>
        <v>0</v>
      </c>
      <c r="AR358" s="957"/>
      <c r="AS358" s="927">
        <f t="shared" si="35"/>
        <v>0</v>
      </c>
      <c r="AT358" s="928">
        <f t="shared" si="35"/>
        <v>0</v>
      </c>
      <c r="AU358" s="953"/>
      <c r="AV358" s="946"/>
      <c r="AW358" s="946"/>
      <c r="AX358" s="946"/>
      <c r="AY358" s="946"/>
      <c r="AZ358" s="955"/>
      <c r="BA358" s="958"/>
      <c r="BB358" s="959"/>
      <c r="BC358" s="959"/>
      <c r="BD358" s="959"/>
      <c r="BE358" s="959"/>
      <c r="BF358" s="960"/>
    </row>
    <row r="359" spans="2:58" ht="14.65" customHeight="1">
      <c r="B359" s="911">
        <v>357</v>
      </c>
      <c r="C359" s="912" t="s">
        <v>65</v>
      </c>
      <c r="D359" s="913"/>
      <c r="E359" s="931" t="s">
        <v>150</v>
      </c>
      <c r="F359" s="912" t="str">
        <f t="shared" si="36"/>
        <v>6340</v>
      </c>
      <c r="G359" s="946" t="s">
        <v>403</v>
      </c>
      <c r="H359" s="946"/>
      <c r="I359" s="946"/>
      <c r="J359" s="946"/>
      <c r="K359" s="906" t="s">
        <v>723</v>
      </c>
      <c r="L359" s="931">
        <v>1283</v>
      </c>
      <c r="M359" s="931"/>
      <c r="N359" s="931" t="s">
        <v>103</v>
      </c>
      <c r="O359" s="931">
        <v>110</v>
      </c>
      <c r="P359" s="947" t="s">
        <v>179</v>
      </c>
      <c r="Q359" s="931" t="s">
        <v>180</v>
      </c>
      <c r="R359" s="948" t="s">
        <v>155</v>
      </c>
      <c r="S359" s="931" t="s">
        <v>71</v>
      </c>
      <c r="T359" s="906" t="s">
        <v>418</v>
      </c>
      <c r="U359" s="906" t="s">
        <v>724</v>
      </c>
      <c r="V359" s="946"/>
      <c r="W359" s="946">
        <v>220</v>
      </c>
      <c r="X359" s="946"/>
      <c r="Y359" s="946"/>
      <c r="Z359" s="946"/>
      <c r="AA359" s="946"/>
      <c r="AB359" s="946"/>
      <c r="AC359" s="931"/>
      <c r="AD359" s="931"/>
      <c r="AE359" s="155">
        <f t="shared" si="33"/>
        <v>0</v>
      </c>
      <c r="AF359" s="953"/>
      <c r="AG359" s="946"/>
      <c r="AH359" s="946"/>
      <c r="AI359" s="946"/>
      <c r="AJ359" s="954"/>
      <c r="AK359" s="953"/>
      <c r="AL359" s="955"/>
      <c r="AM359" s="953"/>
      <c r="AN359" s="922">
        <f t="shared" si="37"/>
        <v>0</v>
      </c>
      <c r="AO359" s="956"/>
      <c r="AP359" s="924" t="str">
        <f t="shared" si="34"/>
        <v>0</v>
      </c>
      <c r="AQ359" s="925" t="str">
        <f t="shared" si="38"/>
        <v>0</v>
      </c>
      <c r="AR359" s="957"/>
      <c r="AS359" s="927">
        <f t="shared" si="35"/>
        <v>0</v>
      </c>
      <c r="AT359" s="928">
        <f t="shared" si="35"/>
        <v>0</v>
      </c>
      <c r="AU359" s="953"/>
      <c r="AV359" s="946"/>
      <c r="AW359" s="946"/>
      <c r="AX359" s="946"/>
      <c r="AY359" s="946"/>
      <c r="AZ359" s="955"/>
      <c r="BA359" s="958"/>
      <c r="BB359" s="959"/>
      <c r="BC359" s="959"/>
      <c r="BD359" s="959"/>
      <c r="BE359" s="959"/>
      <c r="BF359" s="960"/>
    </row>
    <row r="360" spans="2:58" ht="14.65" customHeight="1">
      <c r="B360" s="911">
        <v>358</v>
      </c>
      <c r="C360" s="931" t="s">
        <v>65</v>
      </c>
      <c r="D360" s="913"/>
      <c r="E360" s="931" t="s">
        <v>150</v>
      </c>
      <c r="F360" s="912" t="str">
        <f t="shared" si="36"/>
        <v>6340</v>
      </c>
      <c r="G360" s="946" t="s">
        <v>403</v>
      </c>
      <c r="H360" s="946"/>
      <c r="I360" s="946"/>
      <c r="J360" s="946"/>
      <c r="K360" s="906" t="s">
        <v>725</v>
      </c>
      <c r="L360" s="931">
        <v>1284</v>
      </c>
      <c r="M360" s="931"/>
      <c r="N360" s="931" t="s">
        <v>103</v>
      </c>
      <c r="O360" s="931">
        <v>110</v>
      </c>
      <c r="P360" s="947" t="s">
        <v>179</v>
      </c>
      <c r="Q360" s="931" t="s">
        <v>180</v>
      </c>
      <c r="R360" s="948" t="s">
        <v>155</v>
      </c>
      <c r="S360" s="931" t="s">
        <v>71</v>
      </c>
      <c r="T360" s="906" t="s">
        <v>418</v>
      </c>
      <c r="U360" s="906" t="s">
        <v>726</v>
      </c>
      <c r="V360" s="946"/>
      <c r="W360" s="946">
        <v>220</v>
      </c>
      <c r="X360" s="946"/>
      <c r="Y360" s="946"/>
      <c r="Z360" s="946"/>
      <c r="AA360" s="946"/>
      <c r="AB360" s="946"/>
      <c r="AC360" s="931"/>
      <c r="AD360" s="931"/>
      <c r="AE360" s="155">
        <f t="shared" si="33"/>
        <v>0</v>
      </c>
      <c r="AF360" s="953"/>
      <c r="AG360" s="946"/>
      <c r="AH360" s="946"/>
      <c r="AI360" s="946"/>
      <c r="AJ360" s="954"/>
      <c r="AK360" s="953"/>
      <c r="AL360" s="955"/>
      <c r="AM360" s="953"/>
      <c r="AN360" s="922">
        <f t="shared" si="37"/>
        <v>0</v>
      </c>
      <c r="AO360" s="956"/>
      <c r="AP360" s="924" t="str">
        <f t="shared" si="34"/>
        <v>0</v>
      </c>
      <c r="AQ360" s="925" t="str">
        <f t="shared" si="38"/>
        <v>0</v>
      </c>
      <c r="AR360" s="957"/>
      <c r="AS360" s="927">
        <f t="shared" si="35"/>
        <v>0</v>
      </c>
      <c r="AT360" s="928">
        <f t="shared" si="35"/>
        <v>0</v>
      </c>
      <c r="AU360" s="953"/>
      <c r="AV360" s="946"/>
      <c r="AW360" s="946"/>
      <c r="AX360" s="946"/>
      <c r="AY360" s="946"/>
      <c r="AZ360" s="955"/>
      <c r="BA360" s="958"/>
      <c r="BB360" s="959"/>
      <c r="BC360" s="959"/>
      <c r="BD360" s="959"/>
      <c r="BE360" s="959"/>
      <c r="BF360" s="960"/>
    </row>
    <row r="361" spans="2:58" ht="14.65" customHeight="1">
      <c r="B361" s="911">
        <v>359</v>
      </c>
      <c r="C361" s="931" t="s">
        <v>65</v>
      </c>
      <c r="D361" s="913"/>
      <c r="E361" s="931" t="s">
        <v>150</v>
      </c>
      <c r="F361" s="912" t="str">
        <f t="shared" si="36"/>
        <v>6340</v>
      </c>
      <c r="G361" s="946" t="s">
        <v>403</v>
      </c>
      <c r="H361" s="946"/>
      <c r="I361" s="946"/>
      <c r="J361" s="946"/>
      <c r="K361" s="906" t="s">
        <v>727</v>
      </c>
      <c r="L361" s="931">
        <v>1285</v>
      </c>
      <c r="M361" s="931"/>
      <c r="N361" s="931" t="s">
        <v>103</v>
      </c>
      <c r="O361" s="931">
        <v>110</v>
      </c>
      <c r="P361" s="947" t="s">
        <v>179</v>
      </c>
      <c r="Q361" s="931" t="s">
        <v>180</v>
      </c>
      <c r="R361" s="948" t="s">
        <v>155</v>
      </c>
      <c r="S361" s="931" t="s">
        <v>71</v>
      </c>
      <c r="T361" s="906" t="s">
        <v>418</v>
      </c>
      <c r="U361" s="906" t="s">
        <v>728</v>
      </c>
      <c r="V361" s="946"/>
      <c r="W361" s="946">
        <v>220</v>
      </c>
      <c r="X361" s="946"/>
      <c r="Y361" s="946"/>
      <c r="Z361" s="946"/>
      <c r="AA361" s="946"/>
      <c r="AB361" s="946"/>
      <c r="AC361" s="931"/>
      <c r="AD361" s="931"/>
      <c r="AE361" s="155">
        <f t="shared" si="33"/>
        <v>0</v>
      </c>
      <c r="AF361" s="953"/>
      <c r="AG361" s="946"/>
      <c r="AH361" s="946"/>
      <c r="AI361" s="946"/>
      <c r="AJ361" s="954"/>
      <c r="AK361" s="953"/>
      <c r="AL361" s="955"/>
      <c r="AM361" s="953"/>
      <c r="AN361" s="922">
        <f t="shared" si="37"/>
        <v>0</v>
      </c>
      <c r="AO361" s="956"/>
      <c r="AP361" s="924" t="str">
        <f t="shared" si="34"/>
        <v>0</v>
      </c>
      <c r="AQ361" s="925" t="str">
        <f t="shared" si="38"/>
        <v>0</v>
      </c>
      <c r="AR361" s="957"/>
      <c r="AS361" s="927">
        <f t="shared" si="35"/>
        <v>0</v>
      </c>
      <c r="AT361" s="928">
        <f t="shared" si="35"/>
        <v>0</v>
      </c>
      <c r="AU361" s="953"/>
      <c r="AV361" s="946"/>
      <c r="AW361" s="946"/>
      <c r="AX361" s="946"/>
      <c r="AY361" s="946"/>
      <c r="AZ361" s="955"/>
      <c r="BA361" s="958"/>
      <c r="BB361" s="959"/>
      <c r="BC361" s="959"/>
      <c r="BD361" s="959"/>
      <c r="BE361" s="959"/>
      <c r="BF361" s="960"/>
    </row>
    <row r="362" spans="2:58" ht="14.65" customHeight="1">
      <c r="B362" s="911">
        <v>360</v>
      </c>
      <c r="C362" s="912" t="s">
        <v>65</v>
      </c>
      <c r="D362" s="913"/>
      <c r="E362" s="931" t="s">
        <v>150</v>
      </c>
      <c r="F362" s="912" t="str">
        <f t="shared" si="36"/>
        <v>6340</v>
      </c>
      <c r="G362" s="946" t="s">
        <v>403</v>
      </c>
      <c r="H362" s="946"/>
      <c r="I362" s="946"/>
      <c r="J362" s="946"/>
      <c r="K362" s="906" t="s">
        <v>729</v>
      </c>
      <c r="L362" s="931">
        <v>1286</v>
      </c>
      <c r="M362" s="931"/>
      <c r="N362" s="931" t="s">
        <v>103</v>
      </c>
      <c r="O362" s="931">
        <v>110</v>
      </c>
      <c r="P362" s="947" t="s">
        <v>179</v>
      </c>
      <c r="Q362" s="931" t="s">
        <v>180</v>
      </c>
      <c r="R362" s="948" t="s">
        <v>155</v>
      </c>
      <c r="S362" s="931" t="s">
        <v>71</v>
      </c>
      <c r="T362" s="906" t="s">
        <v>418</v>
      </c>
      <c r="U362" s="906" t="s">
        <v>730</v>
      </c>
      <c r="V362" s="946"/>
      <c r="W362" s="946">
        <v>220</v>
      </c>
      <c r="X362" s="946"/>
      <c r="Y362" s="946"/>
      <c r="Z362" s="946"/>
      <c r="AA362" s="946"/>
      <c r="AB362" s="946"/>
      <c r="AC362" s="931"/>
      <c r="AD362" s="931"/>
      <c r="AE362" s="155">
        <f t="shared" si="33"/>
        <v>0</v>
      </c>
      <c r="AF362" s="953"/>
      <c r="AG362" s="946"/>
      <c r="AH362" s="946"/>
      <c r="AI362" s="946"/>
      <c r="AJ362" s="954"/>
      <c r="AK362" s="953"/>
      <c r="AL362" s="955"/>
      <c r="AM362" s="953"/>
      <c r="AN362" s="922">
        <f t="shared" si="37"/>
        <v>0</v>
      </c>
      <c r="AO362" s="956"/>
      <c r="AP362" s="924" t="str">
        <f t="shared" si="34"/>
        <v>0</v>
      </c>
      <c r="AQ362" s="925" t="str">
        <f t="shared" si="38"/>
        <v>0</v>
      </c>
      <c r="AR362" s="957"/>
      <c r="AS362" s="927">
        <f t="shared" si="35"/>
        <v>0</v>
      </c>
      <c r="AT362" s="928">
        <f t="shared" si="35"/>
        <v>0</v>
      </c>
      <c r="AU362" s="953"/>
      <c r="AV362" s="946"/>
      <c r="AW362" s="946"/>
      <c r="AX362" s="946"/>
      <c r="AY362" s="946"/>
      <c r="AZ362" s="955"/>
      <c r="BA362" s="958"/>
      <c r="BB362" s="959"/>
      <c r="BC362" s="959"/>
      <c r="BD362" s="959"/>
      <c r="BE362" s="959"/>
      <c r="BF362" s="960"/>
    </row>
    <row r="363" spans="2:58" ht="14.65" customHeight="1">
      <c r="B363" s="911">
        <v>361</v>
      </c>
      <c r="C363" s="931" t="s">
        <v>65</v>
      </c>
      <c r="D363" s="913"/>
      <c r="E363" s="931" t="s">
        <v>150</v>
      </c>
      <c r="F363" s="912" t="str">
        <f t="shared" si="36"/>
        <v>6340</v>
      </c>
      <c r="G363" s="946" t="s">
        <v>403</v>
      </c>
      <c r="H363" s="946"/>
      <c r="I363" s="946"/>
      <c r="J363" s="946"/>
      <c r="K363" s="906" t="s">
        <v>731</v>
      </c>
      <c r="L363" s="931">
        <v>1287</v>
      </c>
      <c r="M363" s="931"/>
      <c r="N363" s="931" t="s">
        <v>103</v>
      </c>
      <c r="O363" s="931">
        <v>110</v>
      </c>
      <c r="P363" s="947" t="s">
        <v>179</v>
      </c>
      <c r="Q363" s="931" t="s">
        <v>180</v>
      </c>
      <c r="R363" s="948" t="s">
        <v>155</v>
      </c>
      <c r="S363" s="931" t="s">
        <v>71</v>
      </c>
      <c r="T363" s="906" t="s">
        <v>418</v>
      </c>
      <c r="U363" s="906" t="s">
        <v>732</v>
      </c>
      <c r="V363" s="946"/>
      <c r="W363" s="946">
        <v>220</v>
      </c>
      <c r="X363" s="946"/>
      <c r="Y363" s="946"/>
      <c r="Z363" s="946"/>
      <c r="AA363" s="946"/>
      <c r="AB363" s="946"/>
      <c r="AC363" s="931"/>
      <c r="AD363" s="931"/>
      <c r="AE363" s="155">
        <f t="shared" si="33"/>
        <v>0</v>
      </c>
      <c r="AF363" s="953"/>
      <c r="AG363" s="946"/>
      <c r="AH363" s="946"/>
      <c r="AI363" s="946"/>
      <c r="AJ363" s="954"/>
      <c r="AK363" s="953"/>
      <c r="AL363" s="955"/>
      <c r="AM363" s="953"/>
      <c r="AN363" s="922">
        <f t="shared" si="37"/>
        <v>0</v>
      </c>
      <c r="AO363" s="956"/>
      <c r="AP363" s="924" t="str">
        <f t="shared" si="34"/>
        <v>0</v>
      </c>
      <c r="AQ363" s="925" t="str">
        <f t="shared" si="38"/>
        <v>0</v>
      </c>
      <c r="AR363" s="957"/>
      <c r="AS363" s="927">
        <f t="shared" si="35"/>
        <v>0</v>
      </c>
      <c r="AT363" s="928">
        <f t="shared" si="35"/>
        <v>0</v>
      </c>
      <c r="AU363" s="953"/>
      <c r="AV363" s="946"/>
      <c r="AW363" s="946"/>
      <c r="AX363" s="946"/>
      <c r="AY363" s="946"/>
      <c r="AZ363" s="955"/>
      <c r="BA363" s="958"/>
      <c r="BB363" s="959"/>
      <c r="BC363" s="959"/>
      <c r="BD363" s="959"/>
      <c r="BE363" s="959"/>
      <c r="BF363" s="960"/>
    </row>
    <row r="364" spans="2:58" ht="14.65" customHeight="1">
      <c r="B364" s="911">
        <v>362</v>
      </c>
      <c r="C364" s="931" t="s">
        <v>65</v>
      </c>
      <c r="D364" s="913"/>
      <c r="E364" s="931" t="s">
        <v>150</v>
      </c>
      <c r="F364" s="912" t="str">
        <f t="shared" si="36"/>
        <v>6340</v>
      </c>
      <c r="G364" s="946" t="s">
        <v>403</v>
      </c>
      <c r="H364" s="946"/>
      <c r="I364" s="946"/>
      <c r="J364" s="946"/>
      <c r="K364" s="906" t="s">
        <v>733</v>
      </c>
      <c r="L364" s="931">
        <v>1288</v>
      </c>
      <c r="M364" s="931"/>
      <c r="N364" s="931" t="s">
        <v>103</v>
      </c>
      <c r="O364" s="931">
        <v>110</v>
      </c>
      <c r="P364" s="947" t="s">
        <v>179</v>
      </c>
      <c r="Q364" s="931" t="s">
        <v>180</v>
      </c>
      <c r="R364" s="948" t="s">
        <v>155</v>
      </c>
      <c r="S364" s="931" t="s">
        <v>71</v>
      </c>
      <c r="T364" s="906" t="s">
        <v>418</v>
      </c>
      <c r="U364" s="906" t="s">
        <v>734</v>
      </c>
      <c r="V364" s="946"/>
      <c r="W364" s="946">
        <v>220</v>
      </c>
      <c r="X364" s="946"/>
      <c r="Y364" s="946"/>
      <c r="Z364" s="946"/>
      <c r="AA364" s="946"/>
      <c r="AB364" s="946"/>
      <c r="AC364" s="931"/>
      <c r="AD364" s="931"/>
      <c r="AE364" s="155">
        <f t="shared" si="33"/>
        <v>0</v>
      </c>
      <c r="AF364" s="953"/>
      <c r="AG364" s="946"/>
      <c r="AH364" s="946"/>
      <c r="AI364" s="946"/>
      <c r="AJ364" s="954"/>
      <c r="AK364" s="953"/>
      <c r="AL364" s="955"/>
      <c r="AM364" s="953"/>
      <c r="AN364" s="922">
        <f t="shared" si="37"/>
        <v>0</v>
      </c>
      <c r="AO364" s="956"/>
      <c r="AP364" s="924" t="str">
        <f t="shared" si="34"/>
        <v>0</v>
      </c>
      <c r="AQ364" s="925" t="str">
        <f t="shared" si="38"/>
        <v>0</v>
      </c>
      <c r="AR364" s="957"/>
      <c r="AS364" s="927">
        <f t="shared" si="35"/>
        <v>0</v>
      </c>
      <c r="AT364" s="928">
        <f t="shared" si="35"/>
        <v>0</v>
      </c>
      <c r="AU364" s="953"/>
      <c r="AV364" s="946"/>
      <c r="AW364" s="946"/>
      <c r="AX364" s="946"/>
      <c r="AY364" s="946"/>
      <c r="AZ364" s="955"/>
      <c r="BA364" s="958"/>
      <c r="BB364" s="959"/>
      <c r="BC364" s="959"/>
      <c r="BD364" s="959"/>
      <c r="BE364" s="959"/>
      <c r="BF364" s="960"/>
    </row>
    <row r="365" spans="2:58" ht="14.65" customHeight="1">
      <c r="B365" s="911">
        <v>363</v>
      </c>
      <c r="C365" s="912" t="s">
        <v>65</v>
      </c>
      <c r="D365" s="913"/>
      <c r="E365" s="931" t="s">
        <v>150</v>
      </c>
      <c r="F365" s="912" t="str">
        <f t="shared" si="36"/>
        <v>6340</v>
      </c>
      <c r="G365" s="946" t="s">
        <v>403</v>
      </c>
      <c r="H365" s="946"/>
      <c r="I365" s="946"/>
      <c r="J365" s="946"/>
      <c r="K365" s="906" t="s">
        <v>735</v>
      </c>
      <c r="L365" s="931">
        <v>1289</v>
      </c>
      <c r="M365" s="931"/>
      <c r="N365" s="931" t="s">
        <v>103</v>
      </c>
      <c r="O365" s="931">
        <v>110</v>
      </c>
      <c r="P365" s="947" t="s">
        <v>179</v>
      </c>
      <c r="Q365" s="931" t="s">
        <v>180</v>
      </c>
      <c r="R365" s="948" t="s">
        <v>155</v>
      </c>
      <c r="S365" s="931" t="s">
        <v>71</v>
      </c>
      <c r="T365" s="906" t="s">
        <v>418</v>
      </c>
      <c r="U365" s="906" t="s">
        <v>736</v>
      </c>
      <c r="V365" s="946"/>
      <c r="W365" s="946">
        <v>220</v>
      </c>
      <c r="X365" s="946"/>
      <c r="Y365" s="946"/>
      <c r="Z365" s="946"/>
      <c r="AA365" s="946"/>
      <c r="AB365" s="946"/>
      <c r="AC365" s="931"/>
      <c r="AD365" s="931"/>
      <c r="AE365" s="155">
        <f t="shared" si="33"/>
        <v>0</v>
      </c>
      <c r="AF365" s="953"/>
      <c r="AG365" s="946"/>
      <c r="AH365" s="946"/>
      <c r="AI365" s="946"/>
      <c r="AJ365" s="954"/>
      <c r="AK365" s="953"/>
      <c r="AL365" s="955"/>
      <c r="AM365" s="953"/>
      <c r="AN365" s="922">
        <f t="shared" si="37"/>
        <v>0</v>
      </c>
      <c r="AO365" s="956"/>
      <c r="AP365" s="924" t="str">
        <f t="shared" si="34"/>
        <v>0</v>
      </c>
      <c r="AQ365" s="925" t="str">
        <f t="shared" si="38"/>
        <v>0</v>
      </c>
      <c r="AR365" s="957"/>
      <c r="AS365" s="927">
        <f t="shared" si="35"/>
        <v>0</v>
      </c>
      <c r="AT365" s="928">
        <f t="shared" si="35"/>
        <v>0</v>
      </c>
      <c r="AU365" s="953"/>
      <c r="AV365" s="946"/>
      <c r="AW365" s="946"/>
      <c r="AX365" s="946"/>
      <c r="AY365" s="946"/>
      <c r="AZ365" s="955"/>
      <c r="BA365" s="958"/>
      <c r="BB365" s="959"/>
      <c r="BC365" s="959"/>
      <c r="BD365" s="959"/>
      <c r="BE365" s="959"/>
      <c r="BF365" s="960"/>
    </row>
    <row r="366" spans="2:58" ht="14.65" customHeight="1">
      <c r="B366" s="911">
        <v>364</v>
      </c>
      <c r="C366" s="931" t="s">
        <v>65</v>
      </c>
      <c r="D366" s="913"/>
      <c r="E366" s="931" t="s">
        <v>150</v>
      </c>
      <c r="F366" s="912" t="str">
        <f t="shared" si="36"/>
        <v>6340</v>
      </c>
      <c r="G366" s="946" t="s">
        <v>403</v>
      </c>
      <c r="H366" s="946"/>
      <c r="I366" s="946"/>
      <c r="J366" s="946"/>
      <c r="K366" s="906" t="s">
        <v>737</v>
      </c>
      <c r="L366" s="931">
        <v>1290</v>
      </c>
      <c r="M366" s="931"/>
      <c r="N366" s="931" t="s">
        <v>103</v>
      </c>
      <c r="O366" s="931">
        <v>110</v>
      </c>
      <c r="P366" s="947" t="s">
        <v>179</v>
      </c>
      <c r="Q366" s="931" t="s">
        <v>180</v>
      </c>
      <c r="R366" s="948" t="s">
        <v>155</v>
      </c>
      <c r="S366" s="931" t="s">
        <v>71</v>
      </c>
      <c r="T366" s="906" t="s">
        <v>418</v>
      </c>
      <c r="U366" s="906" t="s">
        <v>738</v>
      </c>
      <c r="V366" s="946"/>
      <c r="W366" s="946">
        <v>220</v>
      </c>
      <c r="X366" s="946"/>
      <c r="Y366" s="946"/>
      <c r="Z366" s="946"/>
      <c r="AA366" s="946"/>
      <c r="AB366" s="946"/>
      <c r="AC366" s="931"/>
      <c r="AD366" s="931"/>
      <c r="AE366" s="155">
        <f t="shared" si="33"/>
        <v>0</v>
      </c>
      <c r="AF366" s="953"/>
      <c r="AG366" s="946"/>
      <c r="AH366" s="946"/>
      <c r="AI366" s="946"/>
      <c r="AJ366" s="954"/>
      <c r="AK366" s="953"/>
      <c r="AL366" s="955"/>
      <c r="AM366" s="953"/>
      <c r="AN366" s="922">
        <f t="shared" si="37"/>
        <v>0</v>
      </c>
      <c r="AO366" s="956"/>
      <c r="AP366" s="924" t="str">
        <f t="shared" si="34"/>
        <v>0</v>
      </c>
      <c r="AQ366" s="925" t="str">
        <f t="shared" si="38"/>
        <v>0</v>
      </c>
      <c r="AR366" s="957"/>
      <c r="AS366" s="927">
        <f t="shared" si="35"/>
        <v>0</v>
      </c>
      <c r="AT366" s="928">
        <f t="shared" si="35"/>
        <v>0</v>
      </c>
      <c r="AU366" s="953"/>
      <c r="AV366" s="946"/>
      <c r="AW366" s="946"/>
      <c r="AX366" s="946"/>
      <c r="AY366" s="946"/>
      <c r="AZ366" s="955"/>
      <c r="BA366" s="958"/>
      <c r="BB366" s="959"/>
      <c r="BC366" s="959"/>
      <c r="BD366" s="959"/>
      <c r="BE366" s="959"/>
      <c r="BF366" s="960"/>
    </row>
    <row r="367" spans="2:58" ht="14.65" customHeight="1">
      <c r="B367" s="911">
        <v>365</v>
      </c>
      <c r="C367" s="931" t="s">
        <v>65</v>
      </c>
      <c r="D367" s="913"/>
      <c r="E367" s="931" t="s">
        <v>150</v>
      </c>
      <c r="F367" s="912" t="str">
        <f t="shared" si="36"/>
        <v>6340</v>
      </c>
      <c r="G367" s="946" t="s">
        <v>403</v>
      </c>
      <c r="H367" s="946"/>
      <c r="I367" s="946"/>
      <c r="J367" s="946"/>
      <c r="K367" s="906" t="s">
        <v>739</v>
      </c>
      <c r="L367" s="931">
        <v>1291</v>
      </c>
      <c r="M367" s="931"/>
      <c r="N367" s="931" t="s">
        <v>103</v>
      </c>
      <c r="O367" s="931">
        <v>110</v>
      </c>
      <c r="P367" s="947" t="s">
        <v>179</v>
      </c>
      <c r="Q367" s="931" t="s">
        <v>180</v>
      </c>
      <c r="R367" s="948" t="s">
        <v>155</v>
      </c>
      <c r="S367" s="931" t="s">
        <v>71</v>
      </c>
      <c r="T367" s="906" t="s">
        <v>418</v>
      </c>
      <c r="U367" s="906" t="s">
        <v>740</v>
      </c>
      <c r="V367" s="946"/>
      <c r="W367" s="946">
        <v>220</v>
      </c>
      <c r="X367" s="946"/>
      <c r="Y367" s="946"/>
      <c r="Z367" s="946"/>
      <c r="AA367" s="946"/>
      <c r="AB367" s="946"/>
      <c r="AC367" s="931"/>
      <c r="AD367" s="931"/>
      <c r="AE367" s="155">
        <f t="shared" si="33"/>
        <v>0</v>
      </c>
      <c r="AF367" s="953"/>
      <c r="AG367" s="946"/>
      <c r="AH367" s="946"/>
      <c r="AI367" s="946"/>
      <c r="AJ367" s="954"/>
      <c r="AK367" s="953"/>
      <c r="AL367" s="955"/>
      <c r="AM367" s="953"/>
      <c r="AN367" s="922">
        <f t="shared" si="37"/>
        <v>0</v>
      </c>
      <c r="AO367" s="956"/>
      <c r="AP367" s="924" t="str">
        <f t="shared" si="34"/>
        <v>0</v>
      </c>
      <c r="AQ367" s="925" t="str">
        <f t="shared" si="38"/>
        <v>0</v>
      </c>
      <c r="AR367" s="957"/>
      <c r="AS367" s="927">
        <f t="shared" si="35"/>
        <v>0</v>
      </c>
      <c r="AT367" s="928">
        <f t="shared" si="35"/>
        <v>0</v>
      </c>
      <c r="AU367" s="953"/>
      <c r="AV367" s="946"/>
      <c r="AW367" s="946"/>
      <c r="AX367" s="946"/>
      <c r="AY367" s="946"/>
      <c r="AZ367" s="955"/>
      <c r="BA367" s="958"/>
      <c r="BB367" s="959"/>
      <c r="BC367" s="959"/>
      <c r="BD367" s="959"/>
      <c r="BE367" s="959"/>
      <c r="BF367" s="960"/>
    </row>
    <row r="368" spans="2:58" ht="14.65" customHeight="1">
      <c r="B368" s="911">
        <v>366</v>
      </c>
      <c r="C368" s="912" t="s">
        <v>65</v>
      </c>
      <c r="D368" s="913"/>
      <c r="E368" s="931" t="s">
        <v>150</v>
      </c>
      <c r="F368" s="912" t="str">
        <f t="shared" si="36"/>
        <v>6340</v>
      </c>
      <c r="G368" s="946" t="s">
        <v>403</v>
      </c>
      <c r="H368" s="946"/>
      <c r="I368" s="946"/>
      <c r="J368" s="946"/>
      <c r="K368" s="906" t="s">
        <v>741</v>
      </c>
      <c r="L368" s="931">
        <v>1292</v>
      </c>
      <c r="M368" s="931"/>
      <c r="N368" s="931" t="s">
        <v>103</v>
      </c>
      <c r="O368" s="931">
        <v>110</v>
      </c>
      <c r="P368" s="947" t="s">
        <v>179</v>
      </c>
      <c r="Q368" s="931" t="s">
        <v>180</v>
      </c>
      <c r="R368" s="948" t="s">
        <v>155</v>
      </c>
      <c r="S368" s="931" t="s">
        <v>71</v>
      </c>
      <c r="T368" s="906" t="s">
        <v>418</v>
      </c>
      <c r="U368" s="906" t="s">
        <v>742</v>
      </c>
      <c r="V368" s="946"/>
      <c r="W368" s="946">
        <v>220</v>
      </c>
      <c r="X368" s="946"/>
      <c r="Y368" s="946"/>
      <c r="Z368" s="946"/>
      <c r="AA368" s="946"/>
      <c r="AB368" s="946"/>
      <c r="AC368" s="931"/>
      <c r="AD368" s="931"/>
      <c r="AE368" s="155">
        <f t="shared" si="33"/>
        <v>0</v>
      </c>
      <c r="AF368" s="953"/>
      <c r="AG368" s="946"/>
      <c r="AH368" s="946"/>
      <c r="AI368" s="946"/>
      <c r="AJ368" s="954"/>
      <c r="AK368" s="953"/>
      <c r="AL368" s="955"/>
      <c r="AM368" s="953"/>
      <c r="AN368" s="922">
        <f t="shared" si="37"/>
        <v>0</v>
      </c>
      <c r="AO368" s="956"/>
      <c r="AP368" s="924" t="str">
        <f t="shared" si="34"/>
        <v>0</v>
      </c>
      <c r="AQ368" s="925" t="str">
        <f t="shared" si="38"/>
        <v>0</v>
      </c>
      <c r="AR368" s="957"/>
      <c r="AS368" s="927">
        <f t="shared" si="35"/>
        <v>0</v>
      </c>
      <c r="AT368" s="928">
        <f t="shared" si="35"/>
        <v>0</v>
      </c>
      <c r="AU368" s="953"/>
      <c r="AV368" s="946"/>
      <c r="AW368" s="946"/>
      <c r="AX368" s="946"/>
      <c r="AY368" s="946"/>
      <c r="AZ368" s="955"/>
      <c r="BA368" s="958"/>
      <c r="BB368" s="959"/>
      <c r="BC368" s="959"/>
      <c r="BD368" s="959"/>
      <c r="BE368" s="959"/>
      <c r="BF368" s="960"/>
    </row>
    <row r="369" spans="2:58" ht="14.65" customHeight="1">
      <c r="B369" s="911">
        <v>367</v>
      </c>
      <c r="C369" s="931" t="s">
        <v>65</v>
      </c>
      <c r="D369" s="913"/>
      <c r="E369" s="931" t="s">
        <v>150</v>
      </c>
      <c r="F369" s="912" t="str">
        <f t="shared" si="36"/>
        <v>6340</v>
      </c>
      <c r="G369" s="946" t="s">
        <v>403</v>
      </c>
      <c r="H369" s="946"/>
      <c r="I369" s="946"/>
      <c r="J369" s="946"/>
      <c r="K369" s="906" t="s">
        <v>743</v>
      </c>
      <c r="L369" s="931">
        <v>1293</v>
      </c>
      <c r="M369" s="931"/>
      <c r="N369" s="931" t="s">
        <v>103</v>
      </c>
      <c r="O369" s="931">
        <v>110</v>
      </c>
      <c r="P369" s="947" t="s">
        <v>179</v>
      </c>
      <c r="Q369" s="931" t="s">
        <v>180</v>
      </c>
      <c r="R369" s="948" t="s">
        <v>155</v>
      </c>
      <c r="S369" s="931" t="s">
        <v>71</v>
      </c>
      <c r="T369" s="906" t="s">
        <v>744</v>
      </c>
      <c r="U369" s="906" t="s">
        <v>745</v>
      </c>
      <c r="V369" s="946"/>
      <c r="W369" s="946">
        <v>220</v>
      </c>
      <c r="X369" s="946"/>
      <c r="Y369" s="946"/>
      <c r="Z369" s="946"/>
      <c r="AA369" s="946"/>
      <c r="AB369" s="946"/>
      <c r="AC369" s="931"/>
      <c r="AD369" s="931"/>
      <c r="AE369" s="155">
        <f t="shared" si="33"/>
        <v>0</v>
      </c>
      <c r="AF369" s="953"/>
      <c r="AG369" s="946"/>
      <c r="AH369" s="946"/>
      <c r="AI369" s="946"/>
      <c r="AJ369" s="954"/>
      <c r="AK369" s="953"/>
      <c r="AL369" s="955"/>
      <c r="AM369" s="953"/>
      <c r="AN369" s="922">
        <f t="shared" si="37"/>
        <v>0</v>
      </c>
      <c r="AO369" s="956"/>
      <c r="AP369" s="924" t="str">
        <f t="shared" si="34"/>
        <v>0</v>
      </c>
      <c r="AQ369" s="925" t="str">
        <f t="shared" si="38"/>
        <v>0</v>
      </c>
      <c r="AR369" s="957"/>
      <c r="AS369" s="927">
        <f t="shared" si="35"/>
        <v>0</v>
      </c>
      <c r="AT369" s="928">
        <f t="shared" si="35"/>
        <v>0</v>
      </c>
      <c r="AU369" s="953"/>
      <c r="AV369" s="946"/>
      <c r="AW369" s="946"/>
      <c r="AX369" s="946"/>
      <c r="AY369" s="946"/>
      <c r="AZ369" s="955"/>
      <c r="BA369" s="958"/>
      <c r="BB369" s="959"/>
      <c r="BC369" s="959"/>
      <c r="BD369" s="959"/>
      <c r="BE369" s="959"/>
      <c r="BF369" s="960"/>
    </row>
    <row r="370" spans="2:58" ht="14.65" customHeight="1">
      <c r="B370" s="911">
        <v>368</v>
      </c>
      <c r="C370" s="931" t="s">
        <v>65</v>
      </c>
      <c r="D370" s="913"/>
      <c r="E370" s="931" t="s">
        <v>150</v>
      </c>
      <c r="F370" s="912" t="str">
        <f t="shared" si="36"/>
        <v>6340</v>
      </c>
      <c r="G370" s="946" t="s">
        <v>403</v>
      </c>
      <c r="H370" s="946"/>
      <c r="I370" s="946"/>
      <c r="J370" s="946"/>
      <c r="K370" s="906" t="s">
        <v>746</v>
      </c>
      <c r="L370" s="931">
        <v>1294</v>
      </c>
      <c r="M370" s="931"/>
      <c r="N370" s="931" t="s">
        <v>103</v>
      </c>
      <c r="O370" s="931">
        <v>110</v>
      </c>
      <c r="P370" s="947" t="s">
        <v>179</v>
      </c>
      <c r="Q370" s="931" t="s">
        <v>180</v>
      </c>
      <c r="R370" s="948" t="s">
        <v>155</v>
      </c>
      <c r="S370" s="931" t="s">
        <v>71</v>
      </c>
      <c r="T370" s="906" t="s">
        <v>744</v>
      </c>
      <c r="U370" s="906" t="s">
        <v>747</v>
      </c>
      <c r="V370" s="946"/>
      <c r="W370" s="946">
        <v>220</v>
      </c>
      <c r="X370" s="946"/>
      <c r="Y370" s="946"/>
      <c r="Z370" s="946"/>
      <c r="AA370" s="946"/>
      <c r="AB370" s="946"/>
      <c r="AC370" s="931"/>
      <c r="AD370" s="931"/>
      <c r="AE370" s="155">
        <f t="shared" si="33"/>
        <v>0</v>
      </c>
      <c r="AF370" s="953"/>
      <c r="AG370" s="946"/>
      <c r="AH370" s="946"/>
      <c r="AI370" s="946"/>
      <c r="AJ370" s="954"/>
      <c r="AK370" s="953"/>
      <c r="AL370" s="955"/>
      <c r="AM370" s="953"/>
      <c r="AN370" s="922">
        <f t="shared" si="37"/>
        <v>0</v>
      </c>
      <c r="AO370" s="956"/>
      <c r="AP370" s="924" t="str">
        <f t="shared" si="34"/>
        <v>0</v>
      </c>
      <c r="AQ370" s="925" t="str">
        <f t="shared" si="38"/>
        <v>0</v>
      </c>
      <c r="AR370" s="957"/>
      <c r="AS370" s="927">
        <f t="shared" si="35"/>
        <v>0</v>
      </c>
      <c r="AT370" s="928">
        <f t="shared" si="35"/>
        <v>0</v>
      </c>
      <c r="AU370" s="953"/>
      <c r="AV370" s="946"/>
      <c r="AW370" s="946"/>
      <c r="AX370" s="946"/>
      <c r="AY370" s="946"/>
      <c r="AZ370" s="955"/>
      <c r="BA370" s="958"/>
      <c r="BB370" s="959"/>
      <c r="BC370" s="959"/>
      <c r="BD370" s="959"/>
      <c r="BE370" s="959"/>
      <c r="BF370" s="960"/>
    </row>
    <row r="371" spans="2:58" ht="14.65" customHeight="1">
      <c r="B371" s="911">
        <v>369</v>
      </c>
      <c r="C371" s="912" t="s">
        <v>65</v>
      </c>
      <c r="D371" s="913"/>
      <c r="E371" s="931" t="s">
        <v>150</v>
      </c>
      <c r="F371" s="912" t="str">
        <f t="shared" si="36"/>
        <v>6340</v>
      </c>
      <c r="G371" s="946" t="s">
        <v>403</v>
      </c>
      <c r="H371" s="946"/>
      <c r="I371" s="946"/>
      <c r="J371" s="946"/>
      <c r="K371" s="906" t="s">
        <v>748</v>
      </c>
      <c r="L371" s="931">
        <v>1295</v>
      </c>
      <c r="M371" s="931"/>
      <c r="N371" s="931" t="s">
        <v>103</v>
      </c>
      <c r="O371" s="931">
        <v>110</v>
      </c>
      <c r="P371" s="947" t="s">
        <v>179</v>
      </c>
      <c r="Q371" s="931" t="s">
        <v>180</v>
      </c>
      <c r="R371" s="948" t="s">
        <v>155</v>
      </c>
      <c r="S371" s="931" t="s">
        <v>71</v>
      </c>
      <c r="T371" s="906" t="s">
        <v>744</v>
      </c>
      <c r="U371" s="906" t="s">
        <v>749</v>
      </c>
      <c r="V371" s="946"/>
      <c r="W371" s="946">
        <v>220</v>
      </c>
      <c r="X371" s="946"/>
      <c r="Y371" s="946"/>
      <c r="Z371" s="946"/>
      <c r="AA371" s="946"/>
      <c r="AB371" s="946"/>
      <c r="AC371" s="931"/>
      <c r="AD371" s="931"/>
      <c r="AE371" s="155">
        <f t="shared" si="33"/>
        <v>0</v>
      </c>
      <c r="AF371" s="953"/>
      <c r="AG371" s="946"/>
      <c r="AH371" s="946"/>
      <c r="AI371" s="946"/>
      <c r="AJ371" s="954"/>
      <c r="AK371" s="953"/>
      <c r="AL371" s="955"/>
      <c r="AM371" s="953"/>
      <c r="AN371" s="922">
        <f t="shared" si="37"/>
        <v>0</v>
      </c>
      <c r="AO371" s="956"/>
      <c r="AP371" s="924" t="str">
        <f t="shared" si="34"/>
        <v>0</v>
      </c>
      <c r="AQ371" s="925" t="str">
        <f t="shared" si="38"/>
        <v>0</v>
      </c>
      <c r="AR371" s="957"/>
      <c r="AS371" s="927">
        <f t="shared" si="35"/>
        <v>0</v>
      </c>
      <c r="AT371" s="928">
        <f t="shared" si="35"/>
        <v>0</v>
      </c>
      <c r="AU371" s="953"/>
      <c r="AV371" s="946"/>
      <c r="AW371" s="946"/>
      <c r="AX371" s="946"/>
      <c r="AY371" s="946"/>
      <c r="AZ371" s="955"/>
      <c r="BA371" s="958"/>
      <c r="BB371" s="959"/>
      <c r="BC371" s="959"/>
      <c r="BD371" s="959"/>
      <c r="BE371" s="959"/>
      <c r="BF371" s="960"/>
    </row>
    <row r="372" spans="2:58" ht="14.65" customHeight="1">
      <c r="B372" s="911">
        <v>370</v>
      </c>
      <c r="C372" s="931" t="s">
        <v>65</v>
      </c>
      <c r="D372" s="913"/>
      <c r="E372" s="931" t="s">
        <v>150</v>
      </c>
      <c r="F372" s="912" t="str">
        <f t="shared" si="36"/>
        <v>6340</v>
      </c>
      <c r="G372" s="946" t="s">
        <v>403</v>
      </c>
      <c r="H372" s="946"/>
      <c r="I372" s="946"/>
      <c r="J372" s="946"/>
      <c r="K372" s="906" t="s">
        <v>750</v>
      </c>
      <c r="L372" s="931">
        <v>1296</v>
      </c>
      <c r="M372" s="931"/>
      <c r="N372" s="931" t="s">
        <v>103</v>
      </c>
      <c r="O372" s="931">
        <v>110</v>
      </c>
      <c r="P372" s="947" t="s">
        <v>179</v>
      </c>
      <c r="Q372" s="931" t="s">
        <v>180</v>
      </c>
      <c r="R372" s="948" t="s">
        <v>155</v>
      </c>
      <c r="S372" s="931" t="s">
        <v>71</v>
      </c>
      <c r="T372" s="906" t="s">
        <v>744</v>
      </c>
      <c r="U372" s="906" t="s">
        <v>751</v>
      </c>
      <c r="V372" s="946"/>
      <c r="W372" s="946">
        <v>220</v>
      </c>
      <c r="X372" s="946"/>
      <c r="Y372" s="946"/>
      <c r="Z372" s="946"/>
      <c r="AA372" s="946"/>
      <c r="AB372" s="946"/>
      <c r="AC372" s="931"/>
      <c r="AD372" s="931"/>
      <c r="AE372" s="155">
        <f t="shared" si="33"/>
        <v>0</v>
      </c>
      <c r="AF372" s="953"/>
      <c r="AG372" s="946"/>
      <c r="AH372" s="946"/>
      <c r="AI372" s="946"/>
      <c r="AJ372" s="954"/>
      <c r="AK372" s="953"/>
      <c r="AL372" s="955"/>
      <c r="AM372" s="953"/>
      <c r="AN372" s="922">
        <f t="shared" si="37"/>
        <v>0</v>
      </c>
      <c r="AO372" s="956"/>
      <c r="AP372" s="924" t="str">
        <f t="shared" si="34"/>
        <v>0</v>
      </c>
      <c r="AQ372" s="925" t="str">
        <f t="shared" si="38"/>
        <v>0</v>
      </c>
      <c r="AR372" s="957"/>
      <c r="AS372" s="927">
        <f t="shared" si="35"/>
        <v>0</v>
      </c>
      <c r="AT372" s="928">
        <f t="shared" si="35"/>
        <v>0</v>
      </c>
      <c r="AU372" s="953"/>
      <c r="AV372" s="946"/>
      <c r="AW372" s="946"/>
      <c r="AX372" s="946"/>
      <c r="AY372" s="946"/>
      <c r="AZ372" s="955"/>
      <c r="BA372" s="958"/>
      <c r="BB372" s="959"/>
      <c r="BC372" s="959"/>
      <c r="BD372" s="959"/>
      <c r="BE372" s="959"/>
      <c r="BF372" s="960"/>
    </row>
    <row r="373" spans="2:58" ht="14.65" customHeight="1">
      <c r="B373" s="911">
        <v>371</v>
      </c>
      <c r="C373" s="931" t="s">
        <v>65</v>
      </c>
      <c r="D373" s="913"/>
      <c r="E373" s="931" t="s">
        <v>150</v>
      </c>
      <c r="F373" s="912" t="str">
        <f t="shared" si="36"/>
        <v>6340</v>
      </c>
      <c r="G373" s="946" t="s">
        <v>403</v>
      </c>
      <c r="H373" s="946"/>
      <c r="I373" s="946"/>
      <c r="J373" s="946"/>
      <c r="K373" s="906" t="s">
        <v>752</v>
      </c>
      <c r="L373" s="931">
        <v>1297</v>
      </c>
      <c r="M373" s="931"/>
      <c r="N373" s="931" t="s">
        <v>103</v>
      </c>
      <c r="O373" s="931">
        <v>110</v>
      </c>
      <c r="P373" s="947" t="s">
        <v>179</v>
      </c>
      <c r="Q373" s="931" t="s">
        <v>180</v>
      </c>
      <c r="R373" s="948" t="s">
        <v>155</v>
      </c>
      <c r="S373" s="931" t="s">
        <v>71</v>
      </c>
      <c r="T373" s="906" t="s">
        <v>744</v>
      </c>
      <c r="U373" s="906" t="s">
        <v>753</v>
      </c>
      <c r="V373" s="946"/>
      <c r="W373" s="946">
        <v>220</v>
      </c>
      <c r="X373" s="946"/>
      <c r="Y373" s="946"/>
      <c r="Z373" s="946"/>
      <c r="AA373" s="946"/>
      <c r="AB373" s="946"/>
      <c r="AC373" s="931"/>
      <c r="AD373" s="931"/>
      <c r="AE373" s="155">
        <f t="shared" si="33"/>
        <v>0</v>
      </c>
      <c r="AF373" s="953"/>
      <c r="AG373" s="946"/>
      <c r="AH373" s="946"/>
      <c r="AI373" s="946"/>
      <c r="AJ373" s="954"/>
      <c r="AK373" s="953"/>
      <c r="AL373" s="955"/>
      <c r="AM373" s="953"/>
      <c r="AN373" s="922">
        <f t="shared" si="37"/>
        <v>0</v>
      </c>
      <c r="AO373" s="956"/>
      <c r="AP373" s="924" t="str">
        <f t="shared" si="34"/>
        <v>0</v>
      </c>
      <c r="AQ373" s="925" t="str">
        <f t="shared" si="38"/>
        <v>0</v>
      </c>
      <c r="AR373" s="957"/>
      <c r="AS373" s="927">
        <f t="shared" si="35"/>
        <v>0</v>
      </c>
      <c r="AT373" s="928">
        <f t="shared" si="35"/>
        <v>0</v>
      </c>
      <c r="AU373" s="953"/>
      <c r="AV373" s="946"/>
      <c r="AW373" s="946"/>
      <c r="AX373" s="946"/>
      <c r="AY373" s="946"/>
      <c r="AZ373" s="955"/>
      <c r="BA373" s="958"/>
      <c r="BB373" s="959"/>
      <c r="BC373" s="959"/>
      <c r="BD373" s="959"/>
      <c r="BE373" s="959"/>
      <c r="BF373" s="960"/>
    </row>
    <row r="374" spans="2:58" ht="14.65" customHeight="1">
      <c r="B374" s="911">
        <v>372</v>
      </c>
      <c r="C374" s="912" t="s">
        <v>65</v>
      </c>
      <c r="D374" s="913"/>
      <c r="E374" s="931" t="s">
        <v>150</v>
      </c>
      <c r="F374" s="912" t="str">
        <f t="shared" si="36"/>
        <v>6340</v>
      </c>
      <c r="G374" s="946" t="s">
        <v>403</v>
      </c>
      <c r="H374" s="946"/>
      <c r="I374" s="946"/>
      <c r="J374" s="946"/>
      <c r="K374" s="906" t="s">
        <v>754</v>
      </c>
      <c r="L374" s="931">
        <v>1298</v>
      </c>
      <c r="M374" s="931"/>
      <c r="N374" s="931" t="s">
        <v>103</v>
      </c>
      <c r="O374" s="931">
        <v>110</v>
      </c>
      <c r="P374" s="947" t="s">
        <v>179</v>
      </c>
      <c r="Q374" s="931" t="s">
        <v>180</v>
      </c>
      <c r="R374" s="948" t="s">
        <v>155</v>
      </c>
      <c r="S374" s="931" t="s">
        <v>71</v>
      </c>
      <c r="T374" s="906" t="s">
        <v>744</v>
      </c>
      <c r="U374" s="906" t="s">
        <v>755</v>
      </c>
      <c r="V374" s="946"/>
      <c r="W374" s="946">
        <v>220</v>
      </c>
      <c r="X374" s="946"/>
      <c r="Y374" s="946"/>
      <c r="Z374" s="946"/>
      <c r="AA374" s="946"/>
      <c r="AB374" s="946"/>
      <c r="AC374" s="931"/>
      <c r="AD374" s="931"/>
      <c r="AE374" s="155">
        <f t="shared" si="33"/>
        <v>0</v>
      </c>
      <c r="AF374" s="953"/>
      <c r="AG374" s="946"/>
      <c r="AH374" s="946"/>
      <c r="AI374" s="946"/>
      <c r="AJ374" s="954"/>
      <c r="AK374" s="953"/>
      <c r="AL374" s="955"/>
      <c r="AM374" s="953"/>
      <c r="AN374" s="922">
        <f t="shared" si="37"/>
        <v>0</v>
      </c>
      <c r="AO374" s="956"/>
      <c r="AP374" s="924" t="str">
        <f t="shared" si="34"/>
        <v>0</v>
      </c>
      <c r="AQ374" s="925" t="str">
        <f t="shared" si="38"/>
        <v>0</v>
      </c>
      <c r="AR374" s="957"/>
      <c r="AS374" s="927">
        <f t="shared" si="35"/>
        <v>0</v>
      </c>
      <c r="AT374" s="928">
        <f t="shared" si="35"/>
        <v>0</v>
      </c>
      <c r="AU374" s="953"/>
      <c r="AV374" s="946"/>
      <c r="AW374" s="946"/>
      <c r="AX374" s="946"/>
      <c r="AY374" s="946"/>
      <c r="AZ374" s="955"/>
      <c r="BA374" s="958"/>
      <c r="BB374" s="959"/>
      <c r="BC374" s="959"/>
      <c r="BD374" s="959"/>
      <c r="BE374" s="959"/>
      <c r="BF374" s="960"/>
    </row>
    <row r="375" spans="2:58" ht="14.65" customHeight="1">
      <c r="B375" s="911">
        <v>373</v>
      </c>
      <c r="C375" s="931" t="s">
        <v>65</v>
      </c>
      <c r="D375" s="913"/>
      <c r="E375" s="931" t="s">
        <v>150</v>
      </c>
      <c r="F375" s="912" t="str">
        <f t="shared" si="36"/>
        <v>6340</v>
      </c>
      <c r="G375" s="946" t="s">
        <v>403</v>
      </c>
      <c r="H375" s="946"/>
      <c r="I375" s="946"/>
      <c r="J375" s="946"/>
      <c r="K375" s="906" t="s">
        <v>756</v>
      </c>
      <c r="L375" s="931">
        <v>1299</v>
      </c>
      <c r="M375" s="931"/>
      <c r="N375" s="931" t="s">
        <v>103</v>
      </c>
      <c r="O375" s="931">
        <v>110</v>
      </c>
      <c r="P375" s="947" t="s">
        <v>179</v>
      </c>
      <c r="Q375" s="931" t="s">
        <v>180</v>
      </c>
      <c r="R375" s="948" t="s">
        <v>155</v>
      </c>
      <c r="S375" s="931" t="s">
        <v>71</v>
      </c>
      <c r="T375" s="906" t="s">
        <v>744</v>
      </c>
      <c r="U375" s="906" t="s">
        <v>757</v>
      </c>
      <c r="V375" s="946"/>
      <c r="W375" s="946">
        <v>220</v>
      </c>
      <c r="X375" s="946"/>
      <c r="Y375" s="946"/>
      <c r="Z375" s="946"/>
      <c r="AA375" s="946"/>
      <c r="AB375" s="946"/>
      <c r="AC375" s="931"/>
      <c r="AD375" s="931"/>
      <c r="AE375" s="155">
        <f t="shared" si="33"/>
        <v>0</v>
      </c>
      <c r="AF375" s="953"/>
      <c r="AG375" s="946"/>
      <c r="AH375" s="946"/>
      <c r="AI375" s="946"/>
      <c r="AJ375" s="954"/>
      <c r="AK375" s="953"/>
      <c r="AL375" s="955"/>
      <c r="AM375" s="953"/>
      <c r="AN375" s="922">
        <f t="shared" si="37"/>
        <v>0</v>
      </c>
      <c r="AO375" s="956"/>
      <c r="AP375" s="924" t="str">
        <f t="shared" si="34"/>
        <v>0</v>
      </c>
      <c r="AQ375" s="925" t="str">
        <f t="shared" si="38"/>
        <v>0</v>
      </c>
      <c r="AR375" s="957"/>
      <c r="AS375" s="927">
        <f t="shared" si="35"/>
        <v>0</v>
      </c>
      <c r="AT375" s="928">
        <f t="shared" si="35"/>
        <v>0</v>
      </c>
      <c r="AU375" s="953"/>
      <c r="AV375" s="946"/>
      <c r="AW375" s="946"/>
      <c r="AX375" s="946"/>
      <c r="AY375" s="946"/>
      <c r="AZ375" s="955"/>
      <c r="BA375" s="958"/>
      <c r="BB375" s="959"/>
      <c r="BC375" s="959"/>
      <c r="BD375" s="959"/>
      <c r="BE375" s="959"/>
      <c r="BF375" s="960"/>
    </row>
    <row r="376" spans="2:58" ht="14.65" customHeight="1">
      <c r="B376" s="911">
        <v>374</v>
      </c>
      <c r="C376" s="931" t="s">
        <v>65</v>
      </c>
      <c r="D376" s="913"/>
      <c r="E376" s="931" t="s">
        <v>150</v>
      </c>
      <c r="F376" s="912" t="str">
        <f t="shared" si="36"/>
        <v>6340</v>
      </c>
      <c r="G376" s="946" t="s">
        <v>403</v>
      </c>
      <c r="H376" s="946"/>
      <c r="I376" s="946"/>
      <c r="J376" s="946"/>
      <c r="K376" s="906" t="s">
        <v>758</v>
      </c>
      <c r="L376" s="931">
        <v>1300</v>
      </c>
      <c r="M376" s="931"/>
      <c r="N376" s="931" t="s">
        <v>103</v>
      </c>
      <c r="O376" s="931">
        <v>110</v>
      </c>
      <c r="P376" s="947" t="s">
        <v>179</v>
      </c>
      <c r="Q376" s="931" t="s">
        <v>180</v>
      </c>
      <c r="R376" s="948" t="s">
        <v>155</v>
      </c>
      <c r="S376" s="931" t="s">
        <v>71</v>
      </c>
      <c r="T376" s="906" t="s">
        <v>744</v>
      </c>
      <c r="U376" s="906" t="s">
        <v>759</v>
      </c>
      <c r="V376" s="946"/>
      <c r="W376" s="946">
        <v>220</v>
      </c>
      <c r="X376" s="946"/>
      <c r="Y376" s="946"/>
      <c r="Z376" s="946"/>
      <c r="AA376" s="946"/>
      <c r="AB376" s="946"/>
      <c r="AC376" s="931"/>
      <c r="AD376" s="931"/>
      <c r="AE376" s="155">
        <f t="shared" si="33"/>
        <v>0</v>
      </c>
      <c r="AF376" s="953"/>
      <c r="AG376" s="946"/>
      <c r="AH376" s="946"/>
      <c r="AI376" s="946"/>
      <c r="AJ376" s="954"/>
      <c r="AK376" s="953"/>
      <c r="AL376" s="955"/>
      <c r="AM376" s="953"/>
      <c r="AN376" s="922">
        <f t="shared" si="37"/>
        <v>0</v>
      </c>
      <c r="AO376" s="956"/>
      <c r="AP376" s="924" t="str">
        <f t="shared" si="34"/>
        <v>0</v>
      </c>
      <c r="AQ376" s="925" t="str">
        <f t="shared" si="38"/>
        <v>0</v>
      </c>
      <c r="AR376" s="957"/>
      <c r="AS376" s="927">
        <f t="shared" si="35"/>
        <v>0</v>
      </c>
      <c r="AT376" s="928">
        <f t="shared" si="35"/>
        <v>0</v>
      </c>
      <c r="AU376" s="953"/>
      <c r="AV376" s="946"/>
      <c r="AW376" s="946"/>
      <c r="AX376" s="946"/>
      <c r="AY376" s="946"/>
      <c r="AZ376" s="955"/>
      <c r="BA376" s="958"/>
      <c r="BB376" s="959"/>
      <c r="BC376" s="959"/>
      <c r="BD376" s="959"/>
      <c r="BE376" s="959"/>
      <c r="BF376" s="960"/>
    </row>
    <row r="377" spans="2:58" ht="14.65" customHeight="1">
      <c r="B377" s="911">
        <v>375</v>
      </c>
      <c r="C377" s="912" t="s">
        <v>65</v>
      </c>
      <c r="D377" s="913"/>
      <c r="E377" s="931" t="s">
        <v>150</v>
      </c>
      <c r="F377" s="912" t="str">
        <f t="shared" si="36"/>
        <v>6340</v>
      </c>
      <c r="G377" s="946" t="s">
        <v>403</v>
      </c>
      <c r="H377" s="946"/>
      <c r="I377" s="946"/>
      <c r="J377" s="946"/>
      <c r="K377" s="906" t="s">
        <v>760</v>
      </c>
      <c r="L377" s="931">
        <v>1301</v>
      </c>
      <c r="M377" s="931"/>
      <c r="N377" s="931" t="s">
        <v>103</v>
      </c>
      <c r="O377" s="931">
        <v>110</v>
      </c>
      <c r="P377" s="947" t="s">
        <v>179</v>
      </c>
      <c r="Q377" s="931" t="s">
        <v>180</v>
      </c>
      <c r="R377" s="948" t="s">
        <v>155</v>
      </c>
      <c r="S377" s="931" t="s">
        <v>71</v>
      </c>
      <c r="T377" s="906" t="s">
        <v>744</v>
      </c>
      <c r="U377" s="906" t="s">
        <v>761</v>
      </c>
      <c r="V377" s="946"/>
      <c r="W377" s="946">
        <v>220</v>
      </c>
      <c r="X377" s="946"/>
      <c r="Y377" s="946"/>
      <c r="Z377" s="946"/>
      <c r="AA377" s="946"/>
      <c r="AB377" s="946"/>
      <c r="AC377" s="931"/>
      <c r="AD377" s="931"/>
      <c r="AE377" s="155">
        <f t="shared" si="33"/>
        <v>0</v>
      </c>
      <c r="AF377" s="953"/>
      <c r="AG377" s="946"/>
      <c r="AH377" s="946"/>
      <c r="AI377" s="946"/>
      <c r="AJ377" s="954"/>
      <c r="AK377" s="953"/>
      <c r="AL377" s="955"/>
      <c r="AM377" s="953"/>
      <c r="AN377" s="922">
        <f t="shared" si="37"/>
        <v>0</v>
      </c>
      <c r="AO377" s="956"/>
      <c r="AP377" s="924" t="str">
        <f t="shared" si="34"/>
        <v>0</v>
      </c>
      <c r="AQ377" s="925" t="str">
        <f t="shared" si="38"/>
        <v>0</v>
      </c>
      <c r="AR377" s="957"/>
      <c r="AS377" s="927">
        <f t="shared" si="35"/>
        <v>0</v>
      </c>
      <c r="AT377" s="928">
        <f t="shared" si="35"/>
        <v>0</v>
      </c>
      <c r="AU377" s="953"/>
      <c r="AV377" s="946"/>
      <c r="AW377" s="946"/>
      <c r="AX377" s="946"/>
      <c r="AY377" s="946"/>
      <c r="AZ377" s="955"/>
      <c r="BA377" s="958"/>
      <c r="BB377" s="959"/>
      <c r="BC377" s="959"/>
      <c r="BD377" s="959"/>
      <c r="BE377" s="959"/>
      <c r="BF377" s="960"/>
    </row>
    <row r="378" spans="2:58" ht="14.65" customHeight="1">
      <c r="B378" s="911">
        <v>376</v>
      </c>
      <c r="C378" s="931" t="s">
        <v>65</v>
      </c>
      <c r="D378" s="913"/>
      <c r="E378" s="931" t="s">
        <v>150</v>
      </c>
      <c r="F378" s="912" t="str">
        <f t="shared" si="36"/>
        <v>6340</v>
      </c>
      <c r="G378" s="946" t="s">
        <v>403</v>
      </c>
      <c r="H378" s="946"/>
      <c r="I378" s="946"/>
      <c r="J378" s="946"/>
      <c r="K378" s="906" t="s">
        <v>762</v>
      </c>
      <c r="L378" s="931">
        <v>1302</v>
      </c>
      <c r="M378" s="931"/>
      <c r="N378" s="931" t="s">
        <v>103</v>
      </c>
      <c r="O378" s="931">
        <v>110</v>
      </c>
      <c r="P378" s="947" t="s">
        <v>179</v>
      </c>
      <c r="Q378" s="931" t="s">
        <v>180</v>
      </c>
      <c r="R378" s="948" t="s">
        <v>155</v>
      </c>
      <c r="S378" s="931" t="s">
        <v>71</v>
      </c>
      <c r="T378" s="906" t="s">
        <v>744</v>
      </c>
      <c r="U378" s="906" t="s">
        <v>763</v>
      </c>
      <c r="V378" s="946"/>
      <c r="W378" s="946">
        <v>220</v>
      </c>
      <c r="X378" s="946"/>
      <c r="Y378" s="946"/>
      <c r="Z378" s="946"/>
      <c r="AA378" s="946"/>
      <c r="AB378" s="946"/>
      <c r="AC378" s="931"/>
      <c r="AD378" s="931"/>
      <c r="AE378" s="155">
        <f t="shared" si="33"/>
        <v>0</v>
      </c>
      <c r="AF378" s="953"/>
      <c r="AG378" s="946"/>
      <c r="AH378" s="946"/>
      <c r="AI378" s="946"/>
      <c r="AJ378" s="954"/>
      <c r="AK378" s="953"/>
      <c r="AL378" s="955"/>
      <c r="AM378" s="953"/>
      <c r="AN378" s="922">
        <f t="shared" si="37"/>
        <v>0</v>
      </c>
      <c r="AO378" s="956"/>
      <c r="AP378" s="924" t="str">
        <f t="shared" si="34"/>
        <v>0</v>
      </c>
      <c r="AQ378" s="925" t="str">
        <f t="shared" si="38"/>
        <v>0</v>
      </c>
      <c r="AR378" s="957"/>
      <c r="AS378" s="927">
        <f t="shared" si="35"/>
        <v>0</v>
      </c>
      <c r="AT378" s="928">
        <f t="shared" si="35"/>
        <v>0</v>
      </c>
      <c r="AU378" s="953"/>
      <c r="AV378" s="946"/>
      <c r="AW378" s="946"/>
      <c r="AX378" s="946"/>
      <c r="AY378" s="946"/>
      <c r="AZ378" s="955"/>
      <c r="BA378" s="958"/>
      <c r="BB378" s="959"/>
      <c r="BC378" s="959"/>
      <c r="BD378" s="959"/>
      <c r="BE378" s="959"/>
      <c r="BF378" s="960"/>
    </row>
    <row r="379" spans="2:58" ht="14.65" customHeight="1">
      <c r="B379" s="911">
        <v>377</v>
      </c>
      <c r="C379" s="931" t="s">
        <v>65</v>
      </c>
      <c r="D379" s="913"/>
      <c r="E379" s="931" t="s">
        <v>150</v>
      </c>
      <c r="F379" s="912" t="str">
        <f t="shared" si="36"/>
        <v>6340</v>
      </c>
      <c r="G379" s="946" t="s">
        <v>403</v>
      </c>
      <c r="H379" s="946"/>
      <c r="I379" s="946"/>
      <c r="J379" s="946"/>
      <c r="K379" s="906" t="s">
        <v>764</v>
      </c>
      <c r="L379" s="931">
        <v>1303</v>
      </c>
      <c r="M379" s="931"/>
      <c r="N379" s="931" t="s">
        <v>103</v>
      </c>
      <c r="O379" s="931">
        <v>110</v>
      </c>
      <c r="P379" s="947" t="s">
        <v>179</v>
      </c>
      <c r="Q379" s="931" t="s">
        <v>180</v>
      </c>
      <c r="R379" s="948" t="s">
        <v>155</v>
      </c>
      <c r="S379" s="931" t="s">
        <v>71</v>
      </c>
      <c r="T379" s="906" t="s">
        <v>744</v>
      </c>
      <c r="U379" s="906" t="s">
        <v>765</v>
      </c>
      <c r="V379" s="946"/>
      <c r="W379" s="946">
        <v>220</v>
      </c>
      <c r="X379" s="946"/>
      <c r="Y379" s="946"/>
      <c r="Z379" s="946"/>
      <c r="AA379" s="946"/>
      <c r="AB379" s="946"/>
      <c r="AC379" s="931"/>
      <c r="AD379" s="931"/>
      <c r="AE379" s="155">
        <f t="shared" si="33"/>
        <v>0</v>
      </c>
      <c r="AF379" s="953"/>
      <c r="AG379" s="946"/>
      <c r="AH379" s="946"/>
      <c r="AI379" s="946"/>
      <c r="AJ379" s="954"/>
      <c r="AK379" s="953"/>
      <c r="AL379" s="955"/>
      <c r="AM379" s="953"/>
      <c r="AN379" s="922">
        <f t="shared" si="37"/>
        <v>0</v>
      </c>
      <c r="AO379" s="956"/>
      <c r="AP379" s="924" t="str">
        <f t="shared" si="34"/>
        <v>0</v>
      </c>
      <c r="AQ379" s="925" t="str">
        <f t="shared" si="38"/>
        <v>0</v>
      </c>
      <c r="AR379" s="957"/>
      <c r="AS379" s="927">
        <f t="shared" si="35"/>
        <v>0</v>
      </c>
      <c r="AT379" s="928">
        <f t="shared" si="35"/>
        <v>0</v>
      </c>
      <c r="AU379" s="953"/>
      <c r="AV379" s="946"/>
      <c r="AW379" s="946"/>
      <c r="AX379" s="946"/>
      <c r="AY379" s="946"/>
      <c r="AZ379" s="955"/>
      <c r="BA379" s="958"/>
      <c r="BB379" s="959"/>
      <c r="BC379" s="959"/>
      <c r="BD379" s="959"/>
      <c r="BE379" s="959"/>
      <c r="BF379" s="960"/>
    </row>
    <row r="380" spans="2:58" ht="14.65" customHeight="1">
      <c r="B380" s="911">
        <v>378</v>
      </c>
      <c r="C380" s="912" t="s">
        <v>65</v>
      </c>
      <c r="D380" s="913"/>
      <c r="E380" s="931" t="s">
        <v>150</v>
      </c>
      <c r="F380" s="912" t="str">
        <f t="shared" si="36"/>
        <v>6340</v>
      </c>
      <c r="G380" s="946" t="s">
        <v>403</v>
      </c>
      <c r="H380" s="946"/>
      <c r="I380" s="946"/>
      <c r="J380" s="946"/>
      <c r="K380" s="906" t="s">
        <v>766</v>
      </c>
      <c r="L380" s="931">
        <v>1304</v>
      </c>
      <c r="M380" s="931"/>
      <c r="N380" s="931" t="s">
        <v>103</v>
      </c>
      <c r="O380" s="931">
        <v>110</v>
      </c>
      <c r="P380" s="947" t="s">
        <v>179</v>
      </c>
      <c r="Q380" s="931" t="s">
        <v>180</v>
      </c>
      <c r="R380" s="948" t="s">
        <v>155</v>
      </c>
      <c r="S380" s="931" t="s">
        <v>71</v>
      </c>
      <c r="T380" s="906" t="s">
        <v>744</v>
      </c>
      <c r="U380" s="906" t="s">
        <v>767</v>
      </c>
      <c r="V380" s="946"/>
      <c r="W380" s="946">
        <v>220</v>
      </c>
      <c r="X380" s="946"/>
      <c r="Y380" s="946"/>
      <c r="Z380" s="946"/>
      <c r="AA380" s="946"/>
      <c r="AB380" s="946"/>
      <c r="AC380" s="931"/>
      <c r="AD380" s="931"/>
      <c r="AE380" s="155">
        <f t="shared" si="33"/>
        <v>0</v>
      </c>
      <c r="AF380" s="953"/>
      <c r="AG380" s="946"/>
      <c r="AH380" s="946"/>
      <c r="AI380" s="946"/>
      <c r="AJ380" s="954"/>
      <c r="AK380" s="953"/>
      <c r="AL380" s="955"/>
      <c r="AM380" s="953"/>
      <c r="AN380" s="922">
        <f t="shared" si="37"/>
        <v>0</v>
      </c>
      <c r="AO380" s="956"/>
      <c r="AP380" s="924" t="str">
        <f t="shared" si="34"/>
        <v>0</v>
      </c>
      <c r="AQ380" s="925" t="str">
        <f t="shared" si="38"/>
        <v>0</v>
      </c>
      <c r="AR380" s="957"/>
      <c r="AS380" s="927">
        <f t="shared" si="35"/>
        <v>0</v>
      </c>
      <c r="AT380" s="928">
        <f t="shared" si="35"/>
        <v>0</v>
      </c>
      <c r="AU380" s="953"/>
      <c r="AV380" s="946"/>
      <c r="AW380" s="946"/>
      <c r="AX380" s="946"/>
      <c r="AY380" s="946"/>
      <c r="AZ380" s="955"/>
      <c r="BA380" s="958"/>
      <c r="BB380" s="959"/>
      <c r="BC380" s="959"/>
      <c r="BD380" s="959"/>
      <c r="BE380" s="959"/>
      <c r="BF380" s="960"/>
    </row>
    <row r="381" spans="2:58" ht="14.65" customHeight="1">
      <c r="B381" s="911">
        <v>379</v>
      </c>
      <c r="C381" s="931" t="s">
        <v>65</v>
      </c>
      <c r="D381" s="913"/>
      <c r="E381" s="931" t="s">
        <v>150</v>
      </c>
      <c r="F381" s="912" t="str">
        <f t="shared" si="36"/>
        <v>6340</v>
      </c>
      <c r="G381" s="946" t="s">
        <v>403</v>
      </c>
      <c r="H381" s="946"/>
      <c r="I381" s="946"/>
      <c r="J381" s="946"/>
      <c r="K381" s="906" t="s">
        <v>768</v>
      </c>
      <c r="L381" s="931">
        <v>1305</v>
      </c>
      <c r="M381" s="931"/>
      <c r="N381" s="931" t="s">
        <v>103</v>
      </c>
      <c r="O381" s="931">
        <v>110</v>
      </c>
      <c r="P381" s="947" t="s">
        <v>179</v>
      </c>
      <c r="Q381" s="931" t="s">
        <v>180</v>
      </c>
      <c r="R381" s="948" t="s">
        <v>155</v>
      </c>
      <c r="S381" s="931" t="s">
        <v>71</v>
      </c>
      <c r="T381" s="906" t="s">
        <v>744</v>
      </c>
      <c r="U381" s="906" t="s">
        <v>769</v>
      </c>
      <c r="V381" s="946"/>
      <c r="W381" s="946">
        <v>220</v>
      </c>
      <c r="X381" s="946"/>
      <c r="Y381" s="946"/>
      <c r="Z381" s="946"/>
      <c r="AA381" s="946"/>
      <c r="AB381" s="946"/>
      <c r="AC381" s="931"/>
      <c r="AD381" s="931"/>
      <c r="AE381" s="155">
        <f t="shared" si="33"/>
        <v>0</v>
      </c>
      <c r="AF381" s="953"/>
      <c r="AG381" s="946"/>
      <c r="AH381" s="946"/>
      <c r="AI381" s="946"/>
      <c r="AJ381" s="954"/>
      <c r="AK381" s="953"/>
      <c r="AL381" s="955"/>
      <c r="AM381" s="953"/>
      <c r="AN381" s="922">
        <f t="shared" si="37"/>
        <v>0</v>
      </c>
      <c r="AO381" s="956"/>
      <c r="AP381" s="924" t="str">
        <f t="shared" si="34"/>
        <v>0</v>
      </c>
      <c r="AQ381" s="925" t="str">
        <f t="shared" si="38"/>
        <v>0</v>
      </c>
      <c r="AR381" s="957"/>
      <c r="AS381" s="927">
        <f t="shared" si="35"/>
        <v>0</v>
      </c>
      <c r="AT381" s="928">
        <f t="shared" si="35"/>
        <v>0</v>
      </c>
      <c r="AU381" s="953"/>
      <c r="AV381" s="946"/>
      <c r="AW381" s="946"/>
      <c r="AX381" s="946"/>
      <c r="AY381" s="946"/>
      <c r="AZ381" s="955"/>
      <c r="BA381" s="958"/>
      <c r="BB381" s="959"/>
      <c r="BC381" s="959"/>
      <c r="BD381" s="959"/>
      <c r="BE381" s="959"/>
      <c r="BF381" s="960"/>
    </row>
    <row r="382" spans="2:58" ht="14.65" customHeight="1">
      <c r="B382" s="911">
        <v>380</v>
      </c>
      <c r="C382" s="931" t="s">
        <v>65</v>
      </c>
      <c r="D382" s="913"/>
      <c r="E382" s="931" t="s">
        <v>150</v>
      </c>
      <c r="F382" s="912" t="str">
        <f t="shared" si="36"/>
        <v>6340</v>
      </c>
      <c r="G382" s="946" t="s">
        <v>403</v>
      </c>
      <c r="H382" s="946"/>
      <c r="I382" s="946"/>
      <c r="J382" s="946"/>
      <c r="K382" s="906" t="s">
        <v>770</v>
      </c>
      <c r="L382" s="931">
        <v>1306</v>
      </c>
      <c r="M382" s="931"/>
      <c r="N382" s="931" t="s">
        <v>103</v>
      </c>
      <c r="O382" s="931">
        <v>110</v>
      </c>
      <c r="P382" s="947" t="s">
        <v>179</v>
      </c>
      <c r="Q382" s="931" t="s">
        <v>180</v>
      </c>
      <c r="R382" s="948" t="s">
        <v>155</v>
      </c>
      <c r="S382" s="931" t="s">
        <v>71</v>
      </c>
      <c r="T382" s="906" t="s">
        <v>744</v>
      </c>
      <c r="U382" s="906" t="s">
        <v>771</v>
      </c>
      <c r="V382" s="946"/>
      <c r="W382" s="946">
        <v>220</v>
      </c>
      <c r="X382" s="946"/>
      <c r="Y382" s="946"/>
      <c r="Z382" s="946"/>
      <c r="AA382" s="946"/>
      <c r="AB382" s="946"/>
      <c r="AC382" s="931"/>
      <c r="AD382" s="931"/>
      <c r="AE382" s="155">
        <f t="shared" si="33"/>
        <v>0</v>
      </c>
      <c r="AF382" s="953"/>
      <c r="AG382" s="946"/>
      <c r="AH382" s="946"/>
      <c r="AI382" s="946"/>
      <c r="AJ382" s="954"/>
      <c r="AK382" s="953"/>
      <c r="AL382" s="955"/>
      <c r="AM382" s="953"/>
      <c r="AN382" s="922">
        <f t="shared" si="37"/>
        <v>0</v>
      </c>
      <c r="AO382" s="956"/>
      <c r="AP382" s="924" t="str">
        <f t="shared" si="34"/>
        <v>0</v>
      </c>
      <c r="AQ382" s="925" t="str">
        <f t="shared" si="38"/>
        <v>0</v>
      </c>
      <c r="AR382" s="957"/>
      <c r="AS382" s="927">
        <f t="shared" si="35"/>
        <v>0</v>
      </c>
      <c r="AT382" s="928">
        <f t="shared" si="35"/>
        <v>0</v>
      </c>
      <c r="AU382" s="953"/>
      <c r="AV382" s="946"/>
      <c r="AW382" s="946"/>
      <c r="AX382" s="946"/>
      <c r="AY382" s="946"/>
      <c r="AZ382" s="955"/>
      <c r="BA382" s="958"/>
      <c r="BB382" s="959"/>
      <c r="BC382" s="959"/>
      <c r="BD382" s="959"/>
      <c r="BE382" s="959"/>
      <c r="BF382" s="960"/>
    </row>
    <row r="383" spans="2:58" ht="14.65" customHeight="1">
      <c r="B383" s="911">
        <v>381</v>
      </c>
      <c r="C383" s="912" t="s">
        <v>65</v>
      </c>
      <c r="D383" s="913"/>
      <c r="E383" s="931" t="s">
        <v>150</v>
      </c>
      <c r="F383" s="912" t="str">
        <f t="shared" si="36"/>
        <v>6340</v>
      </c>
      <c r="G383" s="946" t="s">
        <v>403</v>
      </c>
      <c r="H383" s="946"/>
      <c r="I383" s="946"/>
      <c r="J383" s="946"/>
      <c r="K383" s="906" t="s">
        <v>772</v>
      </c>
      <c r="L383" s="931">
        <v>1307</v>
      </c>
      <c r="M383" s="931"/>
      <c r="N383" s="931" t="s">
        <v>103</v>
      </c>
      <c r="O383" s="931">
        <v>110</v>
      </c>
      <c r="P383" s="947" t="s">
        <v>179</v>
      </c>
      <c r="Q383" s="931" t="s">
        <v>180</v>
      </c>
      <c r="R383" s="948" t="s">
        <v>155</v>
      </c>
      <c r="S383" s="931" t="s">
        <v>71</v>
      </c>
      <c r="T383" s="906" t="s">
        <v>744</v>
      </c>
      <c r="U383" s="906" t="s">
        <v>773</v>
      </c>
      <c r="V383" s="946"/>
      <c r="W383" s="946">
        <v>220</v>
      </c>
      <c r="X383" s="946"/>
      <c r="Y383" s="946"/>
      <c r="Z383" s="946"/>
      <c r="AA383" s="946"/>
      <c r="AB383" s="946"/>
      <c r="AC383" s="931"/>
      <c r="AD383" s="931"/>
      <c r="AE383" s="155">
        <f t="shared" si="33"/>
        <v>0</v>
      </c>
      <c r="AF383" s="953"/>
      <c r="AG383" s="946"/>
      <c r="AH383" s="946"/>
      <c r="AI383" s="946"/>
      <c r="AJ383" s="954"/>
      <c r="AK383" s="953"/>
      <c r="AL383" s="955"/>
      <c r="AM383" s="953"/>
      <c r="AN383" s="922">
        <f t="shared" si="37"/>
        <v>0</v>
      </c>
      <c r="AO383" s="956"/>
      <c r="AP383" s="924" t="str">
        <f t="shared" si="34"/>
        <v>0</v>
      </c>
      <c r="AQ383" s="925" t="str">
        <f t="shared" si="38"/>
        <v>0</v>
      </c>
      <c r="AR383" s="957"/>
      <c r="AS383" s="927">
        <f t="shared" si="35"/>
        <v>0</v>
      </c>
      <c r="AT383" s="928">
        <f t="shared" si="35"/>
        <v>0</v>
      </c>
      <c r="AU383" s="953"/>
      <c r="AV383" s="946"/>
      <c r="AW383" s="946"/>
      <c r="AX383" s="946"/>
      <c r="AY383" s="946"/>
      <c r="AZ383" s="955"/>
      <c r="BA383" s="958"/>
      <c r="BB383" s="959"/>
      <c r="BC383" s="959"/>
      <c r="BD383" s="959"/>
      <c r="BE383" s="959"/>
      <c r="BF383" s="960"/>
    </row>
    <row r="384" spans="2:58" ht="14.65" customHeight="1">
      <c r="B384" s="911">
        <v>382</v>
      </c>
      <c r="C384" s="931" t="s">
        <v>65</v>
      </c>
      <c r="D384" s="913"/>
      <c r="E384" s="931" t="s">
        <v>150</v>
      </c>
      <c r="F384" s="912" t="str">
        <f t="shared" si="36"/>
        <v>6340</v>
      </c>
      <c r="G384" s="946" t="s">
        <v>403</v>
      </c>
      <c r="H384" s="946"/>
      <c r="I384" s="946"/>
      <c r="J384" s="946"/>
      <c r="K384" s="906" t="s">
        <v>774</v>
      </c>
      <c r="L384" s="931">
        <v>1308</v>
      </c>
      <c r="M384" s="931"/>
      <c r="N384" s="931" t="s">
        <v>103</v>
      </c>
      <c r="O384" s="931">
        <v>110</v>
      </c>
      <c r="P384" s="947" t="s">
        <v>179</v>
      </c>
      <c r="Q384" s="931" t="s">
        <v>180</v>
      </c>
      <c r="R384" s="948" t="s">
        <v>155</v>
      </c>
      <c r="S384" s="931" t="s">
        <v>71</v>
      </c>
      <c r="T384" s="906" t="s">
        <v>744</v>
      </c>
      <c r="U384" s="906" t="s">
        <v>775</v>
      </c>
      <c r="V384" s="946"/>
      <c r="W384" s="946">
        <v>220</v>
      </c>
      <c r="X384" s="946"/>
      <c r="Y384" s="946"/>
      <c r="Z384" s="946"/>
      <c r="AA384" s="946"/>
      <c r="AB384" s="946"/>
      <c r="AC384" s="931"/>
      <c r="AD384" s="931"/>
      <c r="AE384" s="155">
        <f t="shared" si="33"/>
        <v>0</v>
      </c>
      <c r="AF384" s="953"/>
      <c r="AG384" s="946"/>
      <c r="AH384" s="946"/>
      <c r="AI384" s="946"/>
      <c r="AJ384" s="954"/>
      <c r="AK384" s="953"/>
      <c r="AL384" s="955"/>
      <c r="AM384" s="953"/>
      <c r="AN384" s="922">
        <f t="shared" si="37"/>
        <v>0</v>
      </c>
      <c r="AO384" s="956"/>
      <c r="AP384" s="924" t="str">
        <f t="shared" si="34"/>
        <v>0</v>
      </c>
      <c r="AQ384" s="925" t="str">
        <f t="shared" si="38"/>
        <v>0</v>
      </c>
      <c r="AR384" s="957"/>
      <c r="AS384" s="927">
        <f t="shared" si="35"/>
        <v>0</v>
      </c>
      <c r="AT384" s="928">
        <f t="shared" si="35"/>
        <v>0</v>
      </c>
      <c r="AU384" s="953"/>
      <c r="AV384" s="946"/>
      <c r="AW384" s="946"/>
      <c r="AX384" s="946"/>
      <c r="AY384" s="946"/>
      <c r="AZ384" s="955"/>
      <c r="BA384" s="958"/>
      <c r="BB384" s="959"/>
      <c r="BC384" s="959"/>
      <c r="BD384" s="959"/>
      <c r="BE384" s="959"/>
      <c r="BF384" s="960"/>
    </row>
    <row r="385" spans="2:58" ht="14.65" customHeight="1">
      <c r="B385" s="911">
        <v>383</v>
      </c>
      <c r="C385" s="931" t="s">
        <v>65</v>
      </c>
      <c r="D385" s="913"/>
      <c r="E385" s="931" t="s">
        <v>150</v>
      </c>
      <c r="F385" s="912" t="str">
        <f t="shared" si="36"/>
        <v>6340</v>
      </c>
      <c r="G385" s="946" t="s">
        <v>403</v>
      </c>
      <c r="H385" s="946"/>
      <c r="I385" s="946"/>
      <c r="J385" s="946"/>
      <c r="K385" s="906" t="s">
        <v>776</v>
      </c>
      <c r="L385" s="931">
        <v>1309</v>
      </c>
      <c r="M385" s="931"/>
      <c r="N385" s="931" t="s">
        <v>103</v>
      </c>
      <c r="O385" s="931">
        <v>110</v>
      </c>
      <c r="P385" s="947" t="s">
        <v>179</v>
      </c>
      <c r="Q385" s="931" t="s">
        <v>180</v>
      </c>
      <c r="R385" s="948" t="s">
        <v>155</v>
      </c>
      <c r="S385" s="931" t="s">
        <v>71</v>
      </c>
      <c r="T385" s="906" t="s">
        <v>744</v>
      </c>
      <c r="U385" s="906" t="s">
        <v>777</v>
      </c>
      <c r="V385" s="946"/>
      <c r="W385" s="946">
        <v>220</v>
      </c>
      <c r="X385" s="946"/>
      <c r="Y385" s="946"/>
      <c r="Z385" s="946"/>
      <c r="AA385" s="946"/>
      <c r="AB385" s="946"/>
      <c r="AC385" s="931"/>
      <c r="AD385" s="931"/>
      <c r="AE385" s="155">
        <f t="shared" si="33"/>
        <v>0</v>
      </c>
      <c r="AF385" s="953"/>
      <c r="AG385" s="946"/>
      <c r="AH385" s="946"/>
      <c r="AI385" s="946"/>
      <c r="AJ385" s="954"/>
      <c r="AK385" s="953"/>
      <c r="AL385" s="955"/>
      <c r="AM385" s="953"/>
      <c r="AN385" s="922">
        <f t="shared" si="37"/>
        <v>0</v>
      </c>
      <c r="AO385" s="956"/>
      <c r="AP385" s="924" t="str">
        <f t="shared" si="34"/>
        <v>0</v>
      </c>
      <c r="AQ385" s="925" t="str">
        <f t="shared" si="38"/>
        <v>0</v>
      </c>
      <c r="AR385" s="957"/>
      <c r="AS385" s="927">
        <f t="shared" si="35"/>
        <v>0</v>
      </c>
      <c r="AT385" s="928">
        <f t="shared" si="35"/>
        <v>0</v>
      </c>
      <c r="AU385" s="953"/>
      <c r="AV385" s="946"/>
      <c r="AW385" s="946"/>
      <c r="AX385" s="946"/>
      <c r="AY385" s="946"/>
      <c r="AZ385" s="955"/>
      <c r="BA385" s="958"/>
      <c r="BB385" s="959"/>
      <c r="BC385" s="959"/>
      <c r="BD385" s="959"/>
      <c r="BE385" s="959"/>
      <c r="BF385" s="960"/>
    </row>
    <row r="386" spans="2:58" ht="14.65" customHeight="1">
      <c r="B386" s="911">
        <v>384</v>
      </c>
      <c r="C386" s="912" t="s">
        <v>65</v>
      </c>
      <c r="D386" s="913"/>
      <c r="E386" s="931" t="s">
        <v>150</v>
      </c>
      <c r="F386" s="912" t="str">
        <f t="shared" si="36"/>
        <v>6340</v>
      </c>
      <c r="G386" s="946" t="s">
        <v>237</v>
      </c>
      <c r="H386" s="946"/>
      <c r="I386" s="946"/>
      <c r="J386" s="946"/>
      <c r="K386" s="906" t="s">
        <v>778</v>
      </c>
      <c r="L386" s="931">
        <v>1400</v>
      </c>
      <c r="M386" s="931"/>
      <c r="N386" s="931" t="s">
        <v>206</v>
      </c>
      <c r="O386" s="931">
        <v>180</v>
      </c>
      <c r="P386" s="947" t="s">
        <v>179</v>
      </c>
      <c r="Q386" s="931" t="s">
        <v>180</v>
      </c>
      <c r="R386" s="948" t="s">
        <v>155</v>
      </c>
      <c r="S386" s="931" t="s">
        <v>71</v>
      </c>
      <c r="T386" s="906" t="s">
        <v>303</v>
      </c>
      <c r="U386" s="906" t="s">
        <v>779</v>
      </c>
      <c r="V386" s="946"/>
      <c r="W386" s="946">
        <v>220</v>
      </c>
      <c r="X386" s="946"/>
      <c r="Y386" s="946"/>
      <c r="Z386" s="946"/>
      <c r="AA386" s="946"/>
      <c r="AB386" s="946"/>
      <c r="AC386" s="931"/>
      <c r="AD386" s="931"/>
      <c r="AE386" s="155">
        <f t="shared" si="33"/>
        <v>0</v>
      </c>
      <c r="AF386" s="953"/>
      <c r="AG386" s="946"/>
      <c r="AH386" s="946"/>
      <c r="AI386" s="946"/>
      <c r="AJ386" s="954"/>
      <c r="AK386" s="953"/>
      <c r="AL386" s="955"/>
      <c r="AM386" s="953"/>
      <c r="AN386" s="922">
        <f t="shared" si="37"/>
        <v>0</v>
      </c>
      <c r="AO386" s="956"/>
      <c r="AP386" s="924" t="str">
        <f t="shared" si="34"/>
        <v>0</v>
      </c>
      <c r="AQ386" s="925" t="str">
        <f t="shared" si="38"/>
        <v>0</v>
      </c>
      <c r="AR386" s="957"/>
      <c r="AS386" s="927">
        <f t="shared" si="35"/>
        <v>0</v>
      </c>
      <c r="AT386" s="928">
        <f t="shared" si="35"/>
        <v>0</v>
      </c>
      <c r="AU386" s="953"/>
      <c r="AV386" s="946"/>
      <c r="AW386" s="946"/>
      <c r="AX386" s="946"/>
      <c r="AY386" s="946"/>
      <c r="AZ386" s="955"/>
      <c r="BA386" s="958"/>
      <c r="BB386" s="959"/>
      <c r="BC386" s="959"/>
      <c r="BD386" s="959"/>
      <c r="BE386" s="959"/>
      <c r="BF386" s="960"/>
    </row>
    <row r="387" spans="2:58" ht="14.65" customHeight="1">
      <c r="B387" s="911">
        <v>385</v>
      </c>
      <c r="C387" s="931" t="s">
        <v>65</v>
      </c>
      <c r="D387" s="913"/>
      <c r="E387" s="931" t="s">
        <v>150</v>
      </c>
      <c r="F387" s="912" t="str">
        <f t="shared" si="36"/>
        <v>6340</v>
      </c>
      <c r="G387" s="946" t="s">
        <v>237</v>
      </c>
      <c r="H387" s="946"/>
      <c r="I387" s="946"/>
      <c r="J387" s="946"/>
      <c r="K387" s="906" t="s">
        <v>780</v>
      </c>
      <c r="L387" s="931">
        <v>1401</v>
      </c>
      <c r="M387" s="931"/>
      <c r="N387" s="931" t="s">
        <v>206</v>
      </c>
      <c r="O387" s="931">
        <v>180</v>
      </c>
      <c r="P387" s="947" t="s">
        <v>179</v>
      </c>
      <c r="Q387" s="931" t="s">
        <v>180</v>
      </c>
      <c r="R387" s="948" t="s">
        <v>155</v>
      </c>
      <c r="S387" s="931" t="s">
        <v>71</v>
      </c>
      <c r="T387" s="906" t="s">
        <v>303</v>
      </c>
      <c r="U387" s="906" t="s">
        <v>781</v>
      </c>
      <c r="V387" s="946"/>
      <c r="W387" s="946">
        <v>220</v>
      </c>
      <c r="X387" s="946"/>
      <c r="Y387" s="946"/>
      <c r="Z387" s="946"/>
      <c r="AA387" s="946"/>
      <c r="AB387" s="946"/>
      <c r="AC387" s="931"/>
      <c r="AD387" s="931"/>
      <c r="AE387" s="155">
        <f t="shared" si="33"/>
        <v>0</v>
      </c>
      <c r="AF387" s="953"/>
      <c r="AG387" s="946"/>
      <c r="AH387" s="946"/>
      <c r="AI387" s="946"/>
      <c r="AJ387" s="954"/>
      <c r="AK387" s="953"/>
      <c r="AL387" s="955"/>
      <c r="AM387" s="953"/>
      <c r="AN387" s="922">
        <f t="shared" si="37"/>
        <v>0</v>
      </c>
      <c r="AO387" s="956"/>
      <c r="AP387" s="924" t="str">
        <f t="shared" si="34"/>
        <v>0</v>
      </c>
      <c r="AQ387" s="925" t="str">
        <f t="shared" si="38"/>
        <v>0</v>
      </c>
      <c r="AR387" s="957"/>
      <c r="AS387" s="927">
        <f t="shared" si="35"/>
        <v>0</v>
      </c>
      <c r="AT387" s="928">
        <f t="shared" si="35"/>
        <v>0</v>
      </c>
      <c r="AU387" s="953"/>
      <c r="AV387" s="946"/>
      <c r="AW387" s="946"/>
      <c r="AX387" s="946"/>
      <c r="AY387" s="946"/>
      <c r="AZ387" s="955"/>
      <c r="BA387" s="958"/>
      <c r="BB387" s="959"/>
      <c r="BC387" s="959"/>
      <c r="BD387" s="959"/>
      <c r="BE387" s="959"/>
      <c r="BF387" s="960"/>
    </row>
    <row r="388" spans="2:58" ht="14.65" customHeight="1">
      <c r="B388" s="911">
        <v>386</v>
      </c>
      <c r="C388" s="931" t="s">
        <v>65</v>
      </c>
      <c r="D388" s="913"/>
      <c r="E388" s="931" t="s">
        <v>150</v>
      </c>
      <c r="F388" s="912" t="str">
        <f t="shared" si="36"/>
        <v>6340</v>
      </c>
      <c r="G388" s="946" t="s">
        <v>237</v>
      </c>
      <c r="H388" s="946"/>
      <c r="I388" s="946"/>
      <c r="J388" s="946"/>
      <c r="K388" s="906" t="s">
        <v>782</v>
      </c>
      <c r="L388" s="931">
        <v>1402</v>
      </c>
      <c r="M388" s="931"/>
      <c r="N388" s="931" t="s">
        <v>206</v>
      </c>
      <c r="O388" s="931">
        <v>180</v>
      </c>
      <c r="P388" s="947" t="s">
        <v>179</v>
      </c>
      <c r="Q388" s="931" t="s">
        <v>180</v>
      </c>
      <c r="R388" s="948" t="s">
        <v>155</v>
      </c>
      <c r="S388" s="931" t="s">
        <v>71</v>
      </c>
      <c r="T388" s="906" t="s">
        <v>303</v>
      </c>
      <c r="U388" s="906" t="s">
        <v>783</v>
      </c>
      <c r="V388" s="946"/>
      <c r="W388" s="946">
        <v>220</v>
      </c>
      <c r="X388" s="946"/>
      <c r="Y388" s="946"/>
      <c r="Z388" s="946"/>
      <c r="AA388" s="946"/>
      <c r="AB388" s="946"/>
      <c r="AC388" s="931"/>
      <c r="AD388" s="931"/>
      <c r="AE388" s="155">
        <f t="shared" si="33"/>
        <v>0</v>
      </c>
      <c r="AF388" s="953"/>
      <c r="AG388" s="946"/>
      <c r="AH388" s="946"/>
      <c r="AI388" s="946"/>
      <c r="AJ388" s="954"/>
      <c r="AK388" s="953"/>
      <c r="AL388" s="955"/>
      <c r="AM388" s="953"/>
      <c r="AN388" s="922">
        <f t="shared" si="37"/>
        <v>0</v>
      </c>
      <c r="AO388" s="956"/>
      <c r="AP388" s="924" t="str">
        <f t="shared" si="34"/>
        <v>0</v>
      </c>
      <c r="AQ388" s="925" t="str">
        <f t="shared" si="38"/>
        <v>0</v>
      </c>
      <c r="AR388" s="957"/>
      <c r="AS388" s="927">
        <f t="shared" si="35"/>
        <v>0</v>
      </c>
      <c r="AT388" s="928">
        <f t="shared" si="35"/>
        <v>0</v>
      </c>
      <c r="AU388" s="953"/>
      <c r="AV388" s="946"/>
      <c r="AW388" s="946"/>
      <c r="AX388" s="946"/>
      <c r="AY388" s="946"/>
      <c r="AZ388" s="955"/>
      <c r="BA388" s="958"/>
      <c r="BB388" s="959"/>
      <c r="BC388" s="959"/>
      <c r="BD388" s="959"/>
      <c r="BE388" s="959"/>
      <c r="BF388" s="960"/>
    </row>
    <row r="389" spans="2:58" ht="14.65" customHeight="1">
      <c r="B389" s="911">
        <v>387</v>
      </c>
      <c r="C389" s="912" t="s">
        <v>65</v>
      </c>
      <c r="D389" s="913"/>
      <c r="E389" s="931" t="s">
        <v>150</v>
      </c>
      <c r="F389" s="912" t="str">
        <f t="shared" si="36"/>
        <v>6340</v>
      </c>
      <c r="G389" s="946" t="s">
        <v>237</v>
      </c>
      <c r="H389" s="946"/>
      <c r="I389" s="946"/>
      <c r="J389" s="946"/>
      <c r="K389" s="906" t="s">
        <v>784</v>
      </c>
      <c r="L389" s="931">
        <v>1403</v>
      </c>
      <c r="M389" s="931"/>
      <c r="N389" s="931" t="s">
        <v>206</v>
      </c>
      <c r="O389" s="931">
        <v>180</v>
      </c>
      <c r="P389" s="947" t="s">
        <v>179</v>
      </c>
      <c r="Q389" s="931" t="s">
        <v>180</v>
      </c>
      <c r="R389" s="948" t="s">
        <v>155</v>
      </c>
      <c r="S389" s="931" t="s">
        <v>71</v>
      </c>
      <c r="T389" s="906" t="s">
        <v>303</v>
      </c>
      <c r="U389" s="906" t="s">
        <v>785</v>
      </c>
      <c r="V389" s="946"/>
      <c r="W389" s="946">
        <v>220</v>
      </c>
      <c r="X389" s="946"/>
      <c r="Y389" s="946"/>
      <c r="Z389" s="946"/>
      <c r="AA389" s="946"/>
      <c r="AB389" s="946"/>
      <c r="AC389" s="931"/>
      <c r="AD389" s="931"/>
      <c r="AE389" s="155">
        <f t="shared" si="33"/>
        <v>0</v>
      </c>
      <c r="AF389" s="953"/>
      <c r="AG389" s="946"/>
      <c r="AH389" s="946"/>
      <c r="AI389" s="946"/>
      <c r="AJ389" s="954"/>
      <c r="AK389" s="953"/>
      <c r="AL389" s="955"/>
      <c r="AM389" s="953"/>
      <c r="AN389" s="922">
        <f t="shared" si="37"/>
        <v>0</v>
      </c>
      <c r="AO389" s="956"/>
      <c r="AP389" s="924" t="str">
        <f t="shared" si="34"/>
        <v>0</v>
      </c>
      <c r="AQ389" s="925" t="str">
        <f t="shared" si="38"/>
        <v>0</v>
      </c>
      <c r="AR389" s="957"/>
      <c r="AS389" s="927">
        <f t="shared" si="35"/>
        <v>0</v>
      </c>
      <c r="AT389" s="928">
        <f t="shared" si="35"/>
        <v>0</v>
      </c>
      <c r="AU389" s="953"/>
      <c r="AV389" s="946"/>
      <c r="AW389" s="946"/>
      <c r="AX389" s="946"/>
      <c r="AY389" s="946"/>
      <c r="AZ389" s="955"/>
      <c r="BA389" s="958"/>
      <c r="BB389" s="959"/>
      <c r="BC389" s="959"/>
      <c r="BD389" s="959"/>
      <c r="BE389" s="959"/>
      <c r="BF389" s="960"/>
    </row>
    <row r="390" spans="2:58" ht="14.65" customHeight="1">
      <c r="B390" s="911">
        <v>388</v>
      </c>
      <c r="C390" s="931" t="s">
        <v>65</v>
      </c>
      <c r="D390" s="913"/>
      <c r="E390" s="931" t="s">
        <v>150</v>
      </c>
      <c r="F390" s="912" t="str">
        <f t="shared" si="36"/>
        <v>6340</v>
      </c>
      <c r="G390" s="946" t="s">
        <v>237</v>
      </c>
      <c r="H390" s="946"/>
      <c r="I390" s="946"/>
      <c r="J390" s="946"/>
      <c r="K390" s="906" t="s">
        <v>786</v>
      </c>
      <c r="L390" s="931">
        <v>1404</v>
      </c>
      <c r="M390" s="931"/>
      <c r="N390" s="931" t="s">
        <v>206</v>
      </c>
      <c r="O390" s="931">
        <v>180</v>
      </c>
      <c r="P390" s="947" t="s">
        <v>179</v>
      </c>
      <c r="Q390" s="931" t="s">
        <v>180</v>
      </c>
      <c r="R390" s="948" t="s">
        <v>155</v>
      </c>
      <c r="S390" s="931" t="s">
        <v>71</v>
      </c>
      <c r="T390" s="906" t="s">
        <v>303</v>
      </c>
      <c r="U390" s="906" t="s">
        <v>787</v>
      </c>
      <c r="V390" s="946"/>
      <c r="W390" s="946">
        <v>220</v>
      </c>
      <c r="X390" s="946"/>
      <c r="Y390" s="946"/>
      <c r="Z390" s="946"/>
      <c r="AA390" s="946"/>
      <c r="AB390" s="946"/>
      <c r="AC390" s="931"/>
      <c r="AD390" s="931"/>
      <c r="AE390" s="155">
        <f t="shared" si="33"/>
        <v>0</v>
      </c>
      <c r="AF390" s="953"/>
      <c r="AG390" s="946"/>
      <c r="AH390" s="946"/>
      <c r="AI390" s="946"/>
      <c r="AJ390" s="954"/>
      <c r="AK390" s="953"/>
      <c r="AL390" s="955"/>
      <c r="AM390" s="953"/>
      <c r="AN390" s="922">
        <f t="shared" si="37"/>
        <v>0</v>
      </c>
      <c r="AO390" s="956"/>
      <c r="AP390" s="924" t="str">
        <f t="shared" si="34"/>
        <v>0</v>
      </c>
      <c r="AQ390" s="925" t="str">
        <f t="shared" si="38"/>
        <v>0</v>
      </c>
      <c r="AR390" s="957"/>
      <c r="AS390" s="927">
        <f t="shared" si="35"/>
        <v>0</v>
      </c>
      <c r="AT390" s="928">
        <f t="shared" si="35"/>
        <v>0</v>
      </c>
      <c r="AU390" s="953"/>
      <c r="AV390" s="946"/>
      <c r="AW390" s="946"/>
      <c r="AX390" s="946"/>
      <c r="AY390" s="946"/>
      <c r="AZ390" s="955"/>
      <c r="BA390" s="958"/>
      <c r="BB390" s="959"/>
      <c r="BC390" s="959"/>
      <c r="BD390" s="959"/>
      <c r="BE390" s="959"/>
      <c r="BF390" s="960"/>
    </row>
    <row r="391" spans="2:58" ht="14.65" customHeight="1">
      <c r="B391" s="911">
        <v>389</v>
      </c>
      <c r="C391" s="931" t="s">
        <v>65</v>
      </c>
      <c r="D391" s="913"/>
      <c r="E391" s="931" t="s">
        <v>150</v>
      </c>
      <c r="F391" s="912" t="str">
        <f t="shared" si="36"/>
        <v>6340</v>
      </c>
      <c r="G391" s="946" t="s">
        <v>237</v>
      </c>
      <c r="H391" s="946"/>
      <c r="I391" s="946"/>
      <c r="J391" s="946"/>
      <c r="K391" s="906" t="s">
        <v>788</v>
      </c>
      <c r="L391" s="931">
        <v>1405</v>
      </c>
      <c r="M391" s="931"/>
      <c r="N391" s="931" t="s">
        <v>206</v>
      </c>
      <c r="O391" s="931">
        <v>180</v>
      </c>
      <c r="P391" s="947" t="s">
        <v>179</v>
      </c>
      <c r="Q391" s="931" t="s">
        <v>180</v>
      </c>
      <c r="R391" s="948" t="s">
        <v>155</v>
      </c>
      <c r="S391" s="931" t="s">
        <v>71</v>
      </c>
      <c r="T391" s="906" t="s">
        <v>303</v>
      </c>
      <c r="U391" s="906" t="s">
        <v>789</v>
      </c>
      <c r="V391" s="946"/>
      <c r="W391" s="946">
        <v>220</v>
      </c>
      <c r="X391" s="946"/>
      <c r="Y391" s="946"/>
      <c r="Z391" s="946"/>
      <c r="AA391" s="946"/>
      <c r="AB391" s="946"/>
      <c r="AC391" s="931"/>
      <c r="AD391" s="931"/>
      <c r="AE391" s="155">
        <f t="shared" ref="AE391:AE454" si="39">AD391/1000</f>
        <v>0</v>
      </c>
      <c r="AF391" s="953"/>
      <c r="AG391" s="946"/>
      <c r="AH391" s="946"/>
      <c r="AI391" s="946"/>
      <c r="AJ391" s="954"/>
      <c r="AK391" s="953"/>
      <c r="AL391" s="955"/>
      <c r="AM391" s="953"/>
      <c r="AN391" s="922">
        <f t="shared" si="37"/>
        <v>0</v>
      </c>
      <c r="AO391" s="956"/>
      <c r="AP391" s="924" t="str">
        <f t="shared" ref="AP391:AP454" si="40">+CONCATENATE(AF391*$AF$4+AG391*$AG$4+AH391*$AH$4+AI391*$AI$4)</f>
        <v>0</v>
      </c>
      <c r="AQ391" s="925" t="str">
        <f t="shared" si="38"/>
        <v>0</v>
      </c>
      <c r="AR391" s="957"/>
      <c r="AS391" s="927">
        <f t="shared" ref="AS391:AT454" si="41">AH391</f>
        <v>0</v>
      </c>
      <c r="AT391" s="928">
        <f t="shared" si="41"/>
        <v>0</v>
      </c>
      <c r="AU391" s="953"/>
      <c r="AV391" s="946"/>
      <c r="AW391" s="946"/>
      <c r="AX391" s="946"/>
      <c r="AY391" s="946"/>
      <c r="AZ391" s="955"/>
      <c r="BA391" s="958"/>
      <c r="BB391" s="959"/>
      <c r="BC391" s="959"/>
      <c r="BD391" s="959"/>
      <c r="BE391" s="959"/>
      <c r="BF391" s="960"/>
    </row>
    <row r="392" spans="2:58" ht="14.65" customHeight="1">
      <c r="B392" s="911">
        <v>390</v>
      </c>
      <c r="C392" s="912" t="s">
        <v>65</v>
      </c>
      <c r="D392" s="913"/>
      <c r="E392" s="931" t="s">
        <v>150</v>
      </c>
      <c r="F392" s="912" t="str">
        <f t="shared" si="36"/>
        <v>6340</v>
      </c>
      <c r="G392" s="946" t="s">
        <v>237</v>
      </c>
      <c r="H392" s="946"/>
      <c r="I392" s="946"/>
      <c r="J392" s="946"/>
      <c r="K392" s="906" t="s">
        <v>790</v>
      </c>
      <c r="L392" s="931">
        <v>1406</v>
      </c>
      <c r="M392" s="931"/>
      <c r="N392" s="931" t="s">
        <v>206</v>
      </c>
      <c r="O392" s="931">
        <v>180</v>
      </c>
      <c r="P392" s="947" t="s">
        <v>179</v>
      </c>
      <c r="Q392" s="931" t="s">
        <v>180</v>
      </c>
      <c r="R392" s="948" t="s">
        <v>155</v>
      </c>
      <c r="S392" s="931" t="s">
        <v>71</v>
      </c>
      <c r="T392" s="906" t="s">
        <v>303</v>
      </c>
      <c r="U392" s="906" t="s">
        <v>791</v>
      </c>
      <c r="V392" s="946"/>
      <c r="W392" s="946">
        <v>220</v>
      </c>
      <c r="X392" s="946"/>
      <c r="Y392" s="946"/>
      <c r="Z392" s="946"/>
      <c r="AA392" s="946"/>
      <c r="AB392" s="946"/>
      <c r="AC392" s="931"/>
      <c r="AD392" s="931"/>
      <c r="AE392" s="155">
        <f t="shared" si="39"/>
        <v>0</v>
      </c>
      <c r="AF392" s="953"/>
      <c r="AG392" s="946"/>
      <c r="AH392" s="946"/>
      <c r="AI392" s="946"/>
      <c r="AJ392" s="954"/>
      <c r="AK392" s="953"/>
      <c r="AL392" s="955"/>
      <c r="AM392" s="953"/>
      <c r="AN392" s="922">
        <f t="shared" si="37"/>
        <v>0</v>
      </c>
      <c r="AO392" s="956"/>
      <c r="AP392" s="924" t="str">
        <f t="shared" si="40"/>
        <v>0</v>
      </c>
      <c r="AQ392" s="925" t="str">
        <f t="shared" si="38"/>
        <v>0</v>
      </c>
      <c r="AR392" s="957"/>
      <c r="AS392" s="927">
        <f t="shared" si="41"/>
        <v>0</v>
      </c>
      <c r="AT392" s="928">
        <f t="shared" si="41"/>
        <v>0</v>
      </c>
      <c r="AU392" s="953"/>
      <c r="AV392" s="946"/>
      <c r="AW392" s="946"/>
      <c r="AX392" s="946"/>
      <c r="AY392" s="946"/>
      <c r="AZ392" s="955"/>
      <c r="BA392" s="958"/>
      <c r="BB392" s="959"/>
      <c r="BC392" s="959"/>
      <c r="BD392" s="959"/>
      <c r="BE392" s="959"/>
      <c r="BF392" s="960"/>
    </row>
    <row r="393" spans="2:58" ht="14.65" customHeight="1">
      <c r="B393" s="911">
        <v>391</v>
      </c>
      <c r="C393" s="931" t="s">
        <v>65</v>
      </c>
      <c r="D393" s="913"/>
      <c r="E393" s="931" t="s">
        <v>150</v>
      </c>
      <c r="F393" s="912" t="str">
        <f t="shared" si="36"/>
        <v>6340</v>
      </c>
      <c r="G393" s="946" t="s">
        <v>237</v>
      </c>
      <c r="H393" s="946"/>
      <c r="I393" s="946"/>
      <c r="J393" s="946"/>
      <c r="K393" s="906" t="s">
        <v>792</v>
      </c>
      <c r="L393" s="931">
        <v>1407</v>
      </c>
      <c r="M393" s="931"/>
      <c r="N393" s="931" t="s">
        <v>206</v>
      </c>
      <c r="O393" s="931">
        <v>180</v>
      </c>
      <c r="P393" s="947" t="s">
        <v>179</v>
      </c>
      <c r="Q393" s="931" t="s">
        <v>180</v>
      </c>
      <c r="R393" s="948" t="s">
        <v>155</v>
      </c>
      <c r="S393" s="931" t="s">
        <v>71</v>
      </c>
      <c r="T393" s="906" t="s">
        <v>303</v>
      </c>
      <c r="U393" s="906" t="s">
        <v>793</v>
      </c>
      <c r="V393" s="946"/>
      <c r="W393" s="946">
        <v>220</v>
      </c>
      <c r="X393" s="946"/>
      <c r="Y393" s="946"/>
      <c r="Z393" s="946"/>
      <c r="AA393" s="946"/>
      <c r="AB393" s="946"/>
      <c r="AC393" s="931"/>
      <c r="AD393" s="931"/>
      <c r="AE393" s="155">
        <f t="shared" si="39"/>
        <v>0</v>
      </c>
      <c r="AF393" s="953"/>
      <c r="AG393" s="946"/>
      <c r="AH393" s="946"/>
      <c r="AI393" s="946"/>
      <c r="AJ393" s="954"/>
      <c r="AK393" s="953"/>
      <c r="AL393" s="955"/>
      <c r="AM393" s="953"/>
      <c r="AN393" s="922">
        <f t="shared" si="37"/>
        <v>0</v>
      </c>
      <c r="AO393" s="956"/>
      <c r="AP393" s="924" t="str">
        <f t="shared" si="40"/>
        <v>0</v>
      </c>
      <c r="AQ393" s="925" t="str">
        <f t="shared" si="38"/>
        <v>0</v>
      </c>
      <c r="AR393" s="957"/>
      <c r="AS393" s="927">
        <f t="shared" si="41"/>
        <v>0</v>
      </c>
      <c r="AT393" s="928">
        <f t="shared" si="41"/>
        <v>0</v>
      </c>
      <c r="AU393" s="953"/>
      <c r="AV393" s="946"/>
      <c r="AW393" s="946"/>
      <c r="AX393" s="946"/>
      <c r="AY393" s="946"/>
      <c r="AZ393" s="955"/>
      <c r="BA393" s="958"/>
      <c r="BB393" s="959"/>
      <c r="BC393" s="959"/>
      <c r="BD393" s="959"/>
      <c r="BE393" s="959"/>
      <c r="BF393" s="960"/>
    </row>
    <row r="394" spans="2:58" ht="14.65" customHeight="1">
      <c r="B394" s="911">
        <v>392</v>
      </c>
      <c r="C394" s="931" t="s">
        <v>65</v>
      </c>
      <c r="D394" s="913"/>
      <c r="E394" s="931" t="s">
        <v>150</v>
      </c>
      <c r="F394" s="912" t="str">
        <f t="shared" si="36"/>
        <v>6340</v>
      </c>
      <c r="G394" s="946" t="s">
        <v>237</v>
      </c>
      <c r="H394" s="946"/>
      <c r="I394" s="946"/>
      <c r="J394" s="946"/>
      <c r="K394" s="906" t="s">
        <v>794</v>
      </c>
      <c r="L394" s="931">
        <v>1408</v>
      </c>
      <c r="M394" s="931"/>
      <c r="N394" s="931" t="s">
        <v>206</v>
      </c>
      <c r="O394" s="931">
        <v>180</v>
      </c>
      <c r="P394" s="947" t="s">
        <v>179</v>
      </c>
      <c r="Q394" s="931" t="s">
        <v>180</v>
      </c>
      <c r="R394" s="948" t="s">
        <v>155</v>
      </c>
      <c r="S394" s="931" t="s">
        <v>71</v>
      </c>
      <c r="T394" s="906" t="s">
        <v>303</v>
      </c>
      <c r="U394" s="906" t="s">
        <v>795</v>
      </c>
      <c r="V394" s="946"/>
      <c r="W394" s="946">
        <v>220</v>
      </c>
      <c r="X394" s="946"/>
      <c r="Y394" s="946"/>
      <c r="Z394" s="946"/>
      <c r="AA394" s="946"/>
      <c r="AB394" s="946"/>
      <c r="AC394" s="931"/>
      <c r="AD394" s="931"/>
      <c r="AE394" s="155">
        <f t="shared" si="39"/>
        <v>0</v>
      </c>
      <c r="AF394" s="953"/>
      <c r="AG394" s="946"/>
      <c r="AH394" s="946"/>
      <c r="AI394" s="946"/>
      <c r="AJ394" s="954"/>
      <c r="AK394" s="953"/>
      <c r="AL394" s="955"/>
      <c r="AM394" s="953"/>
      <c r="AN394" s="922">
        <f t="shared" si="37"/>
        <v>0</v>
      </c>
      <c r="AO394" s="956"/>
      <c r="AP394" s="924" t="str">
        <f t="shared" si="40"/>
        <v>0</v>
      </c>
      <c r="AQ394" s="925" t="str">
        <f t="shared" si="38"/>
        <v>0</v>
      </c>
      <c r="AR394" s="957"/>
      <c r="AS394" s="927">
        <f t="shared" si="41"/>
        <v>0</v>
      </c>
      <c r="AT394" s="928">
        <f t="shared" si="41"/>
        <v>0</v>
      </c>
      <c r="AU394" s="953"/>
      <c r="AV394" s="946"/>
      <c r="AW394" s="946"/>
      <c r="AX394" s="946"/>
      <c r="AY394" s="946"/>
      <c r="AZ394" s="955"/>
      <c r="BA394" s="958"/>
      <c r="BB394" s="959"/>
      <c r="BC394" s="959"/>
      <c r="BD394" s="959"/>
      <c r="BE394" s="959"/>
      <c r="BF394" s="960"/>
    </row>
    <row r="395" spans="2:58" ht="14.65" customHeight="1">
      <c r="B395" s="911">
        <v>393</v>
      </c>
      <c r="C395" s="912" t="s">
        <v>65</v>
      </c>
      <c r="D395" s="913"/>
      <c r="E395" s="931" t="s">
        <v>150</v>
      </c>
      <c r="F395" s="912" t="str">
        <f t="shared" si="36"/>
        <v>6340</v>
      </c>
      <c r="G395" s="946" t="s">
        <v>237</v>
      </c>
      <c r="H395" s="946"/>
      <c r="I395" s="946"/>
      <c r="J395" s="946"/>
      <c r="K395" s="906" t="s">
        <v>796</v>
      </c>
      <c r="L395" s="931">
        <v>1409</v>
      </c>
      <c r="M395" s="931"/>
      <c r="N395" s="931" t="s">
        <v>206</v>
      </c>
      <c r="O395" s="931">
        <v>180</v>
      </c>
      <c r="P395" s="947" t="s">
        <v>179</v>
      </c>
      <c r="Q395" s="931" t="s">
        <v>180</v>
      </c>
      <c r="R395" s="948" t="s">
        <v>155</v>
      </c>
      <c r="S395" s="931" t="s">
        <v>71</v>
      </c>
      <c r="T395" s="906" t="s">
        <v>303</v>
      </c>
      <c r="U395" s="906" t="s">
        <v>797</v>
      </c>
      <c r="V395" s="946"/>
      <c r="W395" s="946">
        <v>220</v>
      </c>
      <c r="X395" s="946"/>
      <c r="Y395" s="946"/>
      <c r="Z395" s="946"/>
      <c r="AA395" s="946"/>
      <c r="AB395" s="946"/>
      <c r="AC395" s="931"/>
      <c r="AD395" s="931"/>
      <c r="AE395" s="155">
        <f t="shared" si="39"/>
        <v>0</v>
      </c>
      <c r="AF395" s="953"/>
      <c r="AG395" s="946"/>
      <c r="AH395" s="946"/>
      <c r="AI395" s="946"/>
      <c r="AJ395" s="954"/>
      <c r="AK395" s="953"/>
      <c r="AL395" s="955"/>
      <c r="AM395" s="953"/>
      <c r="AN395" s="922">
        <f t="shared" si="37"/>
        <v>0</v>
      </c>
      <c r="AO395" s="956"/>
      <c r="AP395" s="924" t="str">
        <f t="shared" si="40"/>
        <v>0</v>
      </c>
      <c r="AQ395" s="925" t="str">
        <f t="shared" si="38"/>
        <v>0</v>
      </c>
      <c r="AR395" s="957"/>
      <c r="AS395" s="927">
        <f t="shared" si="41"/>
        <v>0</v>
      </c>
      <c r="AT395" s="928">
        <f t="shared" si="41"/>
        <v>0</v>
      </c>
      <c r="AU395" s="953"/>
      <c r="AV395" s="946"/>
      <c r="AW395" s="946"/>
      <c r="AX395" s="946"/>
      <c r="AY395" s="946"/>
      <c r="AZ395" s="955"/>
      <c r="BA395" s="958"/>
      <c r="BB395" s="959"/>
      <c r="BC395" s="959"/>
      <c r="BD395" s="959"/>
      <c r="BE395" s="959"/>
      <c r="BF395" s="960"/>
    </row>
    <row r="396" spans="2:58" ht="14.65" customHeight="1">
      <c r="B396" s="911">
        <v>394</v>
      </c>
      <c r="C396" s="931" t="s">
        <v>65</v>
      </c>
      <c r="D396" s="913"/>
      <c r="E396" s="931" t="s">
        <v>150</v>
      </c>
      <c r="F396" s="912" t="str">
        <f t="shared" si="36"/>
        <v>6340</v>
      </c>
      <c r="G396" s="946" t="s">
        <v>237</v>
      </c>
      <c r="H396" s="946"/>
      <c r="I396" s="946"/>
      <c r="J396" s="946"/>
      <c r="K396" s="906" t="s">
        <v>798</v>
      </c>
      <c r="L396" s="931">
        <v>1410</v>
      </c>
      <c r="M396" s="931"/>
      <c r="N396" s="931" t="s">
        <v>206</v>
      </c>
      <c r="O396" s="931">
        <v>180</v>
      </c>
      <c r="P396" s="947" t="s">
        <v>179</v>
      </c>
      <c r="Q396" s="931" t="s">
        <v>180</v>
      </c>
      <c r="R396" s="948" t="s">
        <v>155</v>
      </c>
      <c r="S396" s="931" t="s">
        <v>71</v>
      </c>
      <c r="T396" s="906" t="s">
        <v>303</v>
      </c>
      <c r="U396" s="906" t="s">
        <v>799</v>
      </c>
      <c r="V396" s="946"/>
      <c r="W396" s="946">
        <v>220</v>
      </c>
      <c r="X396" s="946"/>
      <c r="Y396" s="946"/>
      <c r="Z396" s="946"/>
      <c r="AA396" s="946"/>
      <c r="AB396" s="946"/>
      <c r="AC396" s="931"/>
      <c r="AD396" s="931"/>
      <c r="AE396" s="155">
        <f t="shared" si="39"/>
        <v>0</v>
      </c>
      <c r="AF396" s="953"/>
      <c r="AG396" s="946"/>
      <c r="AH396" s="946"/>
      <c r="AI396" s="946"/>
      <c r="AJ396" s="954"/>
      <c r="AK396" s="953"/>
      <c r="AL396" s="955"/>
      <c r="AM396" s="953"/>
      <c r="AN396" s="922">
        <f t="shared" si="37"/>
        <v>0</v>
      </c>
      <c r="AO396" s="956"/>
      <c r="AP396" s="924" t="str">
        <f t="shared" si="40"/>
        <v>0</v>
      </c>
      <c r="AQ396" s="925" t="str">
        <f t="shared" si="38"/>
        <v>0</v>
      </c>
      <c r="AR396" s="957"/>
      <c r="AS396" s="927">
        <f t="shared" si="41"/>
        <v>0</v>
      </c>
      <c r="AT396" s="928">
        <f t="shared" si="41"/>
        <v>0</v>
      </c>
      <c r="AU396" s="953"/>
      <c r="AV396" s="946"/>
      <c r="AW396" s="946"/>
      <c r="AX396" s="946"/>
      <c r="AY396" s="946"/>
      <c r="AZ396" s="955"/>
      <c r="BA396" s="958"/>
      <c r="BB396" s="959"/>
      <c r="BC396" s="959"/>
      <c r="BD396" s="959"/>
      <c r="BE396" s="959"/>
      <c r="BF396" s="960"/>
    </row>
    <row r="397" spans="2:58" ht="14.65" customHeight="1">
      <c r="B397" s="911">
        <v>395</v>
      </c>
      <c r="C397" s="931" t="s">
        <v>65</v>
      </c>
      <c r="D397" s="913"/>
      <c r="E397" s="931" t="s">
        <v>150</v>
      </c>
      <c r="F397" s="912" t="str">
        <f t="shared" si="36"/>
        <v>6340</v>
      </c>
      <c r="G397" s="946" t="s">
        <v>237</v>
      </c>
      <c r="H397" s="946"/>
      <c r="I397" s="946"/>
      <c r="J397" s="946"/>
      <c r="K397" s="906" t="s">
        <v>800</v>
      </c>
      <c r="L397" s="931">
        <v>1411</v>
      </c>
      <c r="M397" s="931"/>
      <c r="N397" s="931" t="s">
        <v>206</v>
      </c>
      <c r="O397" s="931">
        <v>180</v>
      </c>
      <c r="P397" s="947" t="s">
        <v>179</v>
      </c>
      <c r="Q397" s="931" t="s">
        <v>180</v>
      </c>
      <c r="R397" s="948" t="s">
        <v>155</v>
      </c>
      <c r="S397" s="931" t="s">
        <v>71</v>
      </c>
      <c r="T397" s="906" t="s">
        <v>303</v>
      </c>
      <c r="U397" s="906" t="s">
        <v>801</v>
      </c>
      <c r="V397" s="946"/>
      <c r="W397" s="946">
        <v>220</v>
      </c>
      <c r="X397" s="946"/>
      <c r="Y397" s="946"/>
      <c r="Z397" s="946"/>
      <c r="AA397" s="946"/>
      <c r="AB397" s="946"/>
      <c r="AC397" s="931"/>
      <c r="AD397" s="931"/>
      <c r="AE397" s="155">
        <f t="shared" si="39"/>
        <v>0</v>
      </c>
      <c r="AF397" s="953"/>
      <c r="AG397" s="946"/>
      <c r="AH397" s="946"/>
      <c r="AI397" s="946"/>
      <c r="AJ397" s="954"/>
      <c r="AK397" s="953"/>
      <c r="AL397" s="955"/>
      <c r="AM397" s="953"/>
      <c r="AN397" s="922">
        <f t="shared" si="37"/>
        <v>0</v>
      </c>
      <c r="AO397" s="956"/>
      <c r="AP397" s="924" t="str">
        <f t="shared" si="40"/>
        <v>0</v>
      </c>
      <c r="AQ397" s="925" t="str">
        <f t="shared" si="38"/>
        <v>0</v>
      </c>
      <c r="AR397" s="957"/>
      <c r="AS397" s="927">
        <f t="shared" si="41"/>
        <v>0</v>
      </c>
      <c r="AT397" s="928">
        <f t="shared" si="41"/>
        <v>0</v>
      </c>
      <c r="AU397" s="953"/>
      <c r="AV397" s="946"/>
      <c r="AW397" s="946"/>
      <c r="AX397" s="946"/>
      <c r="AY397" s="946"/>
      <c r="AZ397" s="955"/>
      <c r="BA397" s="958"/>
      <c r="BB397" s="959"/>
      <c r="BC397" s="959"/>
      <c r="BD397" s="959"/>
      <c r="BE397" s="959"/>
      <c r="BF397" s="960"/>
    </row>
    <row r="398" spans="2:58" ht="14.65" customHeight="1">
      <c r="B398" s="911">
        <v>396</v>
      </c>
      <c r="C398" s="912" t="s">
        <v>65</v>
      </c>
      <c r="D398" s="913"/>
      <c r="E398" s="931" t="s">
        <v>150</v>
      </c>
      <c r="F398" s="912" t="str">
        <f t="shared" si="36"/>
        <v>6340</v>
      </c>
      <c r="G398" s="946" t="s">
        <v>237</v>
      </c>
      <c r="H398" s="946"/>
      <c r="I398" s="946"/>
      <c r="J398" s="946"/>
      <c r="K398" s="906" t="s">
        <v>802</v>
      </c>
      <c r="L398" s="931">
        <v>1412</v>
      </c>
      <c r="M398" s="931"/>
      <c r="N398" s="931" t="s">
        <v>206</v>
      </c>
      <c r="O398" s="931">
        <v>180</v>
      </c>
      <c r="P398" s="947" t="s">
        <v>179</v>
      </c>
      <c r="Q398" s="931" t="s">
        <v>180</v>
      </c>
      <c r="R398" s="948" t="s">
        <v>155</v>
      </c>
      <c r="S398" s="931" t="s">
        <v>71</v>
      </c>
      <c r="T398" s="906" t="s">
        <v>303</v>
      </c>
      <c r="U398" s="906" t="s">
        <v>803</v>
      </c>
      <c r="V398" s="946"/>
      <c r="W398" s="946">
        <v>220</v>
      </c>
      <c r="X398" s="946"/>
      <c r="Y398" s="946"/>
      <c r="Z398" s="946"/>
      <c r="AA398" s="946"/>
      <c r="AB398" s="946"/>
      <c r="AC398" s="931"/>
      <c r="AD398" s="931"/>
      <c r="AE398" s="155">
        <f t="shared" si="39"/>
        <v>0</v>
      </c>
      <c r="AF398" s="953"/>
      <c r="AG398" s="946"/>
      <c r="AH398" s="946"/>
      <c r="AI398" s="946"/>
      <c r="AJ398" s="954"/>
      <c r="AK398" s="953"/>
      <c r="AL398" s="955"/>
      <c r="AM398" s="953"/>
      <c r="AN398" s="922">
        <f t="shared" si="37"/>
        <v>0</v>
      </c>
      <c r="AO398" s="956"/>
      <c r="AP398" s="924" t="str">
        <f t="shared" si="40"/>
        <v>0</v>
      </c>
      <c r="AQ398" s="925" t="str">
        <f t="shared" si="38"/>
        <v>0</v>
      </c>
      <c r="AR398" s="957"/>
      <c r="AS398" s="927">
        <f t="shared" si="41"/>
        <v>0</v>
      </c>
      <c r="AT398" s="928">
        <f t="shared" si="41"/>
        <v>0</v>
      </c>
      <c r="AU398" s="953"/>
      <c r="AV398" s="946"/>
      <c r="AW398" s="946"/>
      <c r="AX398" s="946"/>
      <c r="AY398" s="946"/>
      <c r="AZ398" s="955"/>
      <c r="BA398" s="958"/>
      <c r="BB398" s="959"/>
      <c r="BC398" s="959"/>
      <c r="BD398" s="959"/>
      <c r="BE398" s="959"/>
      <c r="BF398" s="960"/>
    </row>
    <row r="399" spans="2:58" ht="14.65" customHeight="1">
      <c r="B399" s="911">
        <v>397</v>
      </c>
      <c r="C399" s="931" t="s">
        <v>65</v>
      </c>
      <c r="D399" s="913"/>
      <c r="E399" s="931" t="s">
        <v>150</v>
      </c>
      <c r="F399" s="912" t="str">
        <f t="shared" si="36"/>
        <v>6340</v>
      </c>
      <c r="G399" s="946" t="s">
        <v>237</v>
      </c>
      <c r="H399" s="946"/>
      <c r="I399" s="946"/>
      <c r="J399" s="946"/>
      <c r="K399" s="906" t="s">
        <v>804</v>
      </c>
      <c r="L399" s="931">
        <v>1413</v>
      </c>
      <c r="M399" s="931"/>
      <c r="N399" s="931" t="s">
        <v>206</v>
      </c>
      <c r="O399" s="931">
        <v>180</v>
      </c>
      <c r="P399" s="947" t="s">
        <v>179</v>
      </c>
      <c r="Q399" s="931" t="s">
        <v>180</v>
      </c>
      <c r="R399" s="948" t="s">
        <v>155</v>
      </c>
      <c r="S399" s="931" t="s">
        <v>71</v>
      </c>
      <c r="T399" s="906" t="s">
        <v>303</v>
      </c>
      <c r="U399" s="906" t="s">
        <v>805</v>
      </c>
      <c r="V399" s="946"/>
      <c r="W399" s="946">
        <v>220</v>
      </c>
      <c r="X399" s="946"/>
      <c r="Y399" s="946"/>
      <c r="Z399" s="946"/>
      <c r="AA399" s="946"/>
      <c r="AB399" s="946"/>
      <c r="AC399" s="931"/>
      <c r="AD399" s="931"/>
      <c r="AE399" s="155">
        <f t="shared" si="39"/>
        <v>0</v>
      </c>
      <c r="AF399" s="953"/>
      <c r="AG399" s="946"/>
      <c r="AH399" s="946"/>
      <c r="AI399" s="946"/>
      <c r="AJ399" s="954"/>
      <c r="AK399" s="953"/>
      <c r="AL399" s="955"/>
      <c r="AM399" s="953"/>
      <c r="AN399" s="922">
        <f t="shared" si="37"/>
        <v>0</v>
      </c>
      <c r="AO399" s="956"/>
      <c r="AP399" s="924" t="str">
        <f t="shared" si="40"/>
        <v>0</v>
      </c>
      <c r="AQ399" s="925" t="str">
        <f t="shared" si="38"/>
        <v>0</v>
      </c>
      <c r="AR399" s="957"/>
      <c r="AS399" s="927">
        <f t="shared" si="41"/>
        <v>0</v>
      </c>
      <c r="AT399" s="928">
        <f t="shared" si="41"/>
        <v>0</v>
      </c>
      <c r="AU399" s="953"/>
      <c r="AV399" s="946"/>
      <c r="AW399" s="946"/>
      <c r="AX399" s="946"/>
      <c r="AY399" s="946"/>
      <c r="AZ399" s="955"/>
      <c r="BA399" s="958"/>
      <c r="BB399" s="959"/>
      <c r="BC399" s="959"/>
      <c r="BD399" s="959"/>
      <c r="BE399" s="959"/>
      <c r="BF399" s="960"/>
    </row>
    <row r="400" spans="2:58" ht="14.65" customHeight="1">
      <c r="B400" s="911">
        <v>398</v>
      </c>
      <c r="C400" s="931" t="s">
        <v>65</v>
      </c>
      <c r="D400" s="913"/>
      <c r="E400" s="931" t="s">
        <v>150</v>
      </c>
      <c r="F400" s="912" t="str">
        <f t="shared" si="36"/>
        <v>6340</v>
      </c>
      <c r="G400" s="946" t="s">
        <v>237</v>
      </c>
      <c r="H400" s="946"/>
      <c r="I400" s="946"/>
      <c r="J400" s="946"/>
      <c r="K400" s="906" t="s">
        <v>806</v>
      </c>
      <c r="L400" s="931">
        <v>1414</v>
      </c>
      <c r="M400" s="931"/>
      <c r="N400" s="931" t="s">
        <v>206</v>
      </c>
      <c r="O400" s="931">
        <v>180</v>
      </c>
      <c r="P400" s="947" t="s">
        <v>179</v>
      </c>
      <c r="Q400" s="931" t="s">
        <v>180</v>
      </c>
      <c r="R400" s="948" t="s">
        <v>155</v>
      </c>
      <c r="S400" s="931" t="s">
        <v>71</v>
      </c>
      <c r="T400" s="906" t="s">
        <v>303</v>
      </c>
      <c r="U400" s="906" t="s">
        <v>807</v>
      </c>
      <c r="V400" s="946"/>
      <c r="W400" s="946">
        <v>220</v>
      </c>
      <c r="X400" s="946"/>
      <c r="Y400" s="946"/>
      <c r="Z400" s="946"/>
      <c r="AA400" s="946"/>
      <c r="AB400" s="946"/>
      <c r="AC400" s="931"/>
      <c r="AD400" s="931"/>
      <c r="AE400" s="155">
        <f t="shared" si="39"/>
        <v>0</v>
      </c>
      <c r="AF400" s="953"/>
      <c r="AG400" s="946"/>
      <c r="AH400" s="946"/>
      <c r="AI400" s="946"/>
      <c r="AJ400" s="954"/>
      <c r="AK400" s="953"/>
      <c r="AL400" s="955"/>
      <c r="AM400" s="953"/>
      <c r="AN400" s="922">
        <f t="shared" si="37"/>
        <v>0</v>
      </c>
      <c r="AO400" s="956"/>
      <c r="AP400" s="924" t="str">
        <f t="shared" si="40"/>
        <v>0</v>
      </c>
      <c r="AQ400" s="925" t="str">
        <f t="shared" si="38"/>
        <v>0</v>
      </c>
      <c r="AR400" s="957"/>
      <c r="AS400" s="927">
        <f t="shared" si="41"/>
        <v>0</v>
      </c>
      <c r="AT400" s="928">
        <f t="shared" si="41"/>
        <v>0</v>
      </c>
      <c r="AU400" s="953"/>
      <c r="AV400" s="946"/>
      <c r="AW400" s="946"/>
      <c r="AX400" s="946"/>
      <c r="AY400" s="946"/>
      <c r="AZ400" s="955"/>
      <c r="BA400" s="958"/>
      <c r="BB400" s="959"/>
      <c r="BC400" s="959"/>
      <c r="BD400" s="959"/>
      <c r="BE400" s="959"/>
      <c r="BF400" s="960"/>
    </row>
    <row r="401" spans="2:58" ht="14.65" customHeight="1">
      <c r="B401" s="911">
        <v>399</v>
      </c>
      <c r="C401" s="912" t="s">
        <v>65</v>
      </c>
      <c r="D401" s="913"/>
      <c r="E401" s="931" t="s">
        <v>150</v>
      </c>
      <c r="F401" s="912" t="str">
        <f t="shared" si="36"/>
        <v>6340</v>
      </c>
      <c r="G401" s="946" t="s">
        <v>237</v>
      </c>
      <c r="H401" s="946"/>
      <c r="I401" s="946"/>
      <c r="J401" s="946"/>
      <c r="K401" s="906" t="s">
        <v>808</v>
      </c>
      <c r="L401" s="931">
        <v>1415</v>
      </c>
      <c r="M401" s="931"/>
      <c r="N401" s="931" t="s">
        <v>206</v>
      </c>
      <c r="O401" s="931">
        <v>180</v>
      </c>
      <c r="P401" s="947" t="s">
        <v>179</v>
      </c>
      <c r="Q401" s="931" t="s">
        <v>180</v>
      </c>
      <c r="R401" s="948" t="s">
        <v>155</v>
      </c>
      <c r="S401" s="931" t="s">
        <v>71</v>
      </c>
      <c r="T401" s="906" t="s">
        <v>303</v>
      </c>
      <c r="U401" s="906" t="s">
        <v>809</v>
      </c>
      <c r="V401" s="946"/>
      <c r="W401" s="946">
        <v>220</v>
      </c>
      <c r="X401" s="946"/>
      <c r="Y401" s="946"/>
      <c r="Z401" s="946"/>
      <c r="AA401" s="946"/>
      <c r="AB401" s="946"/>
      <c r="AC401" s="931"/>
      <c r="AD401" s="931"/>
      <c r="AE401" s="155">
        <f t="shared" si="39"/>
        <v>0</v>
      </c>
      <c r="AF401" s="953"/>
      <c r="AG401" s="946"/>
      <c r="AH401" s="946"/>
      <c r="AI401" s="946"/>
      <c r="AJ401" s="954"/>
      <c r="AK401" s="953"/>
      <c r="AL401" s="955"/>
      <c r="AM401" s="953"/>
      <c r="AN401" s="922">
        <f t="shared" si="37"/>
        <v>0</v>
      </c>
      <c r="AO401" s="956"/>
      <c r="AP401" s="924" t="str">
        <f t="shared" si="40"/>
        <v>0</v>
      </c>
      <c r="AQ401" s="925" t="str">
        <f t="shared" si="38"/>
        <v>0</v>
      </c>
      <c r="AR401" s="957"/>
      <c r="AS401" s="927">
        <f t="shared" si="41"/>
        <v>0</v>
      </c>
      <c r="AT401" s="928">
        <f t="shared" si="41"/>
        <v>0</v>
      </c>
      <c r="AU401" s="953"/>
      <c r="AV401" s="946"/>
      <c r="AW401" s="946"/>
      <c r="AX401" s="946"/>
      <c r="AY401" s="946"/>
      <c r="AZ401" s="955"/>
      <c r="BA401" s="958"/>
      <c r="BB401" s="959"/>
      <c r="BC401" s="959"/>
      <c r="BD401" s="959"/>
      <c r="BE401" s="959"/>
      <c r="BF401" s="960"/>
    </row>
    <row r="402" spans="2:58" ht="14.65" customHeight="1">
      <c r="B402" s="911">
        <v>400</v>
      </c>
      <c r="C402" s="931" t="s">
        <v>65</v>
      </c>
      <c r="D402" s="913"/>
      <c r="E402" s="931" t="s">
        <v>150</v>
      </c>
      <c r="F402" s="912" t="str">
        <f t="shared" si="36"/>
        <v>6340</v>
      </c>
      <c r="G402" s="946" t="s">
        <v>189</v>
      </c>
      <c r="H402" s="946"/>
      <c r="I402" s="946"/>
      <c r="J402" s="946"/>
      <c r="K402" s="906" t="s">
        <v>810</v>
      </c>
      <c r="L402" s="931">
        <v>1416</v>
      </c>
      <c r="M402" s="931"/>
      <c r="N402" s="931" t="s">
        <v>206</v>
      </c>
      <c r="O402" s="931">
        <v>180</v>
      </c>
      <c r="P402" s="947" t="s">
        <v>179</v>
      </c>
      <c r="Q402" s="931" t="s">
        <v>180</v>
      </c>
      <c r="R402" s="948" t="s">
        <v>155</v>
      </c>
      <c r="S402" s="931" t="s">
        <v>71</v>
      </c>
      <c r="T402" s="906" t="s">
        <v>191</v>
      </c>
      <c r="U402" s="906" t="s">
        <v>811</v>
      </c>
      <c r="V402" s="946"/>
      <c r="W402" s="946">
        <v>220</v>
      </c>
      <c r="X402" s="946"/>
      <c r="Y402" s="946"/>
      <c r="Z402" s="946"/>
      <c r="AA402" s="946"/>
      <c r="AB402" s="946"/>
      <c r="AC402" s="931"/>
      <c r="AD402" s="931"/>
      <c r="AE402" s="155">
        <f t="shared" si="39"/>
        <v>0</v>
      </c>
      <c r="AF402" s="953"/>
      <c r="AG402" s="946"/>
      <c r="AH402" s="946"/>
      <c r="AI402" s="946"/>
      <c r="AJ402" s="954"/>
      <c r="AK402" s="953"/>
      <c r="AL402" s="955"/>
      <c r="AM402" s="953"/>
      <c r="AN402" s="922">
        <f t="shared" si="37"/>
        <v>0</v>
      </c>
      <c r="AO402" s="956"/>
      <c r="AP402" s="924" t="str">
        <f t="shared" si="40"/>
        <v>0</v>
      </c>
      <c r="AQ402" s="925" t="str">
        <f t="shared" si="38"/>
        <v>0</v>
      </c>
      <c r="AR402" s="957"/>
      <c r="AS402" s="927">
        <f t="shared" si="41"/>
        <v>0</v>
      </c>
      <c r="AT402" s="928">
        <f t="shared" si="41"/>
        <v>0</v>
      </c>
      <c r="AU402" s="953"/>
      <c r="AV402" s="946"/>
      <c r="AW402" s="946"/>
      <c r="AX402" s="946"/>
      <c r="AY402" s="946"/>
      <c r="AZ402" s="955"/>
      <c r="BA402" s="958"/>
      <c r="BB402" s="959"/>
      <c r="BC402" s="959"/>
      <c r="BD402" s="959"/>
      <c r="BE402" s="959"/>
      <c r="BF402" s="960"/>
    </row>
    <row r="403" spans="2:58" ht="14.65" customHeight="1">
      <c r="B403" s="911">
        <v>401</v>
      </c>
      <c r="C403" s="931" t="s">
        <v>65</v>
      </c>
      <c r="D403" s="913"/>
      <c r="E403" s="931" t="s">
        <v>150</v>
      </c>
      <c r="F403" s="912" t="str">
        <f t="shared" si="36"/>
        <v>6340</v>
      </c>
      <c r="G403" s="946" t="s">
        <v>189</v>
      </c>
      <c r="H403" s="946"/>
      <c r="I403" s="946"/>
      <c r="J403" s="946"/>
      <c r="K403" s="906" t="s">
        <v>812</v>
      </c>
      <c r="L403" s="931">
        <v>1417</v>
      </c>
      <c r="M403" s="931"/>
      <c r="N403" s="931" t="s">
        <v>206</v>
      </c>
      <c r="O403" s="931">
        <v>180</v>
      </c>
      <c r="P403" s="947" t="s">
        <v>179</v>
      </c>
      <c r="Q403" s="931" t="s">
        <v>180</v>
      </c>
      <c r="R403" s="948" t="s">
        <v>155</v>
      </c>
      <c r="S403" s="931" t="s">
        <v>71</v>
      </c>
      <c r="T403" s="906" t="s">
        <v>191</v>
      </c>
      <c r="U403" s="906" t="s">
        <v>813</v>
      </c>
      <c r="V403" s="946"/>
      <c r="W403" s="946">
        <v>220</v>
      </c>
      <c r="X403" s="946"/>
      <c r="Y403" s="946"/>
      <c r="Z403" s="946"/>
      <c r="AA403" s="946"/>
      <c r="AB403" s="946"/>
      <c r="AC403" s="931"/>
      <c r="AD403" s="931"/>
      <c r="AE403" s="155">
        <f t="shared" si="39"/>
        <v>0</v>
      </c>
      <c r="AF403" s="953"/>
      <c r="AG403" s="946"/>
      <c r="AH403" s="946"/>
      <c r="AI403" s="946"/>
      <c r="AJ403" s="954"/>
      <c r="AK403" s="953"/>
      <c r="AL403" s="955"/>
      <c r="AM403" s="953"/>
      <c r="AN403" s="922">
        <f t="shared" si="37"/>
        <v>0</v>
      </c>
      <c r="AO403" s="956"/>
      <c r="AP403" s="924" t="str">
        <f t="shared" si="40"/>
        <v>0</v>
      </c>
      <c r="AQ403" s="925" t="str">
        <f t="shared" si="38"/>
        <v>0</v>
      </c>
      <c r="AR403" s="957"/>
      <c r="AS403" s="927">
        <f t="shared" si="41"/>
        <v>0</v>
      </c>
      <c r="AT403" s="928">
        <f t="shared" si="41"/>
        <v>0</v>
      </c>
      <c r="AU403" s="953"/>
      <c r="AV403" s="946"/>
      <c r="AW403" s="946"/>
      <c r="AX403" s="946"/>
      <c r="AY403" s="946"/>
      <c r="AZ403" s="955"/>
      <c r="BA403" s="958"/>
      <c r="BB403" s="959"/>
      <c r="BC403" s="959"/>
      <c r="BD403" s="959"/>
      <c r="BE403" s="959"/>
      <c r="BF403" s="960"/>
    </row>
    <row r="404" spans="2:58" ht="14.65" customHeight="1">
      <c r="B404" s="911">
        <v>402</v>
      </c>
      <c r="C404" s="912" t="s">
        <v>65</v>
      </c>
      <c r="D404" s="913"/>
      <c r="E404" s="931" t="s">
        <v>150</v>
      </c>
      <c r="F404" s="912" t="str">
        <f t="shared" si="36"/>
        <v>6340</v>
      </c>
      <c r="G404" s="946" t="s">
        <v>189</v>
      </c>
      <c r="H404" s="946"/>
      <c r="I404" s="946"/>
      <c r="J404" s="946"/>
      <c r="K404" s="906" t="s">
        <v>814</v>
      </c>
      <c r="L404" s="931">
        <v>1418</v>
      </c>
      <c r="M404" s="931"/>
      <c r="N404" s="931" t="s">
        <v>206</v>
      </c>
      <c r="O404" s="931">
        <v>180</v>
      </c>
      <c r="P404" s="947" t="s">
        <v>179</v>
      </c>
      <c r="Q404" s="931" t="s">
        <v>180</v>
      </c>
      <c r="R404" s="948" t="s">
        <v>155</v>
      </c>
      <c r="S404" s="931" t="s">
        <v>71</v>
      </c>
      <c r="T404" s="906" t="s">
        <v>191</v>
      </c>
      <c r="U404" s="906" t="s">
        <v>815</v>
      </c>
      <c r="V404" s="946"/>
      <c r="W404" s="946">
        <v>220</v>
      </c>
      <c r="X404" s="946"/>
      <c r="Y404" s="946"/>
      <c r="Z404" s="946"/>
      <c r="AA404" s="946"/>
      <c r="AB404" s="946"/>
      <c r="AC404" s="931"/>
      <c r="AD404" s="931"/>
      <c r="AE404" s="155">
        <f t="shared" si="39"/>
        <v>0</v>
      </c>
      <c r="AF404" s="953"/>
      <c r="AG404" s="946"/>
      <c r="AH404" s="946"/>
      <c r="AI404" s="946"/>
      <c r="AJ404" s="954"/>
      <c r="AK404" s="953"/>
      <c r="AL404" s="955"/>
      <c r="AM404" s="953"/>
      <c r="AN404" s="922">
        <f t="shared" si="37"/>
        <v>0</v>
      </c>
      <c r="AO404" s="956"/>
      <c r="AP404" s="924" t="str">
        <f t="shared" si="40"/>
        <v>0</v>
      </c>
      <c r="AQ404" s="925" t="str">
        <f t="shared" si="38"/>
        <v>0</v>
      </c>
      <c r="AR404" s="957"/>
      <c r="AS404" s="927">
        <f t="shared" si="41"/>
        <v>0</v>
      </c>
      <c r="AT404" s="928">
        <f t="shared" si="41"/>
        <v>0</v>
      </c>
      <c r="AU404" s="953"/>
      <c r="AV404" s="946"/>
      <c r="AW404" s="946"/>
      <c r="AX404" s="946"/>
      <c r="AY404" s="946"/>
      <c r="AZ404" s="955"/>
      <c r="BA404" s="958"/>
      <c r="BB404" s="959"/>
      <c r="BC404" s="959"/>
      <c r="BD404" s="959"/>
      <c r="BE404" s="959"/>
      <c r="BF404" s="960"/>
    </row>
    <row r="405" spans="2:58" ht="14.65" customHeight="1">
      <c r="B405" s="911">
        <v>403</v>
      </c>
      <c r="C405" s="931" t="s">
        <v>65</v>
      </c>
      <c r="D405" s="913"/>
      <c r="E405" s="931" t="s">
        <v>150</v>
      </c>
      <c r="F405" s="912" t="str">
        <f t="shared" ref="F405:F468" si="42">LEFT(K405,4)</f>
        <v>6340</v>
      </c>
      <c r="G405" s="946" t="s">
        <v>189</v>
      </c>
      <c r="H405" s="946"/>
      <c r="I405" s="946"/>
      <c r="J405" s="946"/>
      <c r="K405" s="906" t="s">
        <v>816</v>
      </c>
      <c r="L405" s="931">
        <v>1419</v>
      </c>
      <c r="M405" s="931"/>
      <c r="N405" s="931" t="s">
        <v>206</v>
      </c>
      <c r="O405" s="931">
        <v>180</v>
      </c>
      <c r="P405" s="947" t="s">
        <v>179</v>
      </c>
      <c r="Q405" s="931" t="s">
        <v>180</v>
      </c>
      <c r="R405" s="948" t="s">
        <v>155</v>
      </c>
      <c r="S405" s="931" t="s">
        <v>71</v>
      </c>
      <c r="T405" s="906" t="s">
        <v>653</v>
      </c>
      <c r="U405" s="906" t="s">
        <v>817</v>
      </c>
      <c r="V405" s="946"/>
      <c r="W405" s="946">
        <v>220</v>
      </c>
      <c r="X405" s="946"/>
      <c r="Y405" s="946"/>
      <c r="Z405" s="946"/>
      <c r="AA405" s="946"/>
      <c r="AB405" s="946"/>
      <c r="AC405" s="931"/>
      <c r="AD405" s="931"/>
      <c r="AE405" s="155">
        <f t="shared" si="39"/>
        <v>0</v>
      </c>
      <c r="AF405" s="953"/>
      <c r="AG405" s="946"/>
      <c r="AH405" s="946"/>
      <c r="AI405" s="946"/>
      <c r="AJ405" s="954"/>
      <c r="AK405" s="953"/>
      <c r="AL405" s="955"/>
      <c r="AM405" s="953"/>
      <c r="AN405" s="922">
        <f t="shared" si="37"/>
        <v>0</v>
      </c>
      <c r="AO405" s="956"/>
      <c r="AP405" s="924" t="str">
        <f t="shared" si="40"/>
        <v>0</v>
      </c>
      <c r="AQ405" s="925" t="str">
        <f t="shared" si="38"/>
        <v>0</v>
      </c>
      <c r="AR405" s="957"/>
      <c r="AS405" s="927">
        <f t="shared" si="41"/>
        <v>0</v>
      </c>
      <c r="AT405" s="928">
        <f t="shared" si="41"/>
        <v>0</v>
      </c>
      <c r="AU405" s="953"/>
      <c r="AV405" s="946"/>
      <c r="AW405" s="946"/>
      <c r="AX405" s="946"/>
      <c r="AY405" s="946"/>
      <c r="AZ405" s="955"/>
      <c r="BA405" s="958"/>
      <c r="BB405" s="959"/>
      <c r="BC405" s="959"/>
      <c r="BD405" s="959"/>
      <c r="BE405" s="959"/>
      <c r="BF405" s="960"/>
    </row>
    <row r="406" spans="2:58" ht="14.65" customHeight="1">
      <c r="B406" s="911">
        <v>404</v>
      </c>
      <c r="C406" s="931" t="s">
        <v>65</v>
      </c>
      <c r="D406" s="913"/>
      <c r="E406" s="931" t="s">
        <v>150</v>
      </c>
      <c r="F406" s="912" t="str">
        <f t="shared" si="42"/>
        <v>6340</v>
      </c>
      <c r="G406" s="946" t="s">
        <v>189</v>
      </c>
      <c r="H406" s="946"/>
      <c r="I406" s="946"/>
      <c r="J406" s="946"/>
      <c r="K406" s="906" t="s">
        <v>818</v>
      </c>
      <c r="L406" s="931">
        <v>1420</v>
      </c>
      <c r="M406" s="931"/>
      <c r="N406" s="931" t="s">
        <v>206</v>
      </c>
      <c r="O406" s="931">
        <v>180</v>
      </c>
      <c r="P406" s="947" t="s">
        <v>179</v>
      </c>
      <c r="Q406" s="931" t="s">
        <v>180</v>
      </c>
      <c r="R406" s="948" t="s">
        <v>155</v>
      </c>
      <c r="S406" s="931" t="s">
        <v>71</v>
      </c>
      <c r="T406" s="906" t="s">
        <v>653</v>
      </c>
      <c r="U406" s="906" t="s">
        <v>819</v>
      </c>
      <c r="V406" s="946"/>
      <c r="W406" s="946">
        <v>220</v>
      </c>
      <c r="X406" s="946"/>
      <c r="Y406" s="946"/>
      <c r="Z406" s="946"/>
      <c r="AA406" s="946"/>
      <c r="AB406" s="946"/>
      <c r="AC406" s="931"/>
      <c r="AD406" s="931"/>
      <c r="AE406" s="155">
        <f t="shared" si="39"/>
        <v>0</v>
      </c>
      <c r="AF406" s="953"/>
      <c r="AG406" s="946"/>
      <c r="AH406" s="946"/>
      <c r="AI406" s="946"/>
      <c r="AJ406" s="954"/>
      <c r="AK406" s="953"/>
      <c r="AL406" s="955"/>
      <c r="AM406" s="953"/>
      <c r="AN406" s="922">
        <f t="shared" si="37"/>
        <v>0</v>
      </c>
      <c r="AO406" s="956"/>
      <c r="AP406" s="924" t="str">
        <f t="shared" si="40"/>
        <v>0</v>
      </c>
      <c r="AQ406" s="925" t="str">
        <f t="shared" si="38"/>
        <v>0</v>
      </c>
      <c r="AR406" s="957"/>
      <c r="AS406" s="927">
        <f t="shared" si="41"/>
        <v>0</v>
      </c>
      <c r="AT406" s="928">
        <f t="shared" si="41"/>
        <v>0</v>
      </c>
      <c r="AU406" s="953"/>
      <c r="AV406" s="946"/>
      <c r="AW406" s="946"/>
      <c r="AX406" s="946"/>
      <c r="AY406" s="946"/>
      <c r="AZ406" s="955"/>
      <c r="BA406" s="958"/>
      <c r="BB406" s="959"/>
      <c r="BC406" s="959"/>
      <c r="BD406" s="959"/>
      <c r="BE406" s="959"/>
      <c r="BF406" s="960"/>
    </row>
    <row r="407" spans="2:58" ht="14.65" customHeight="1">
      <c r="B407" s="911">
        <v>405</v>
      </c>
      <c r="C407" s="912" t="s">
        <v>65</v>
      </c>
      <c r="D407" s="913"/>
      <c r="E407" s="931" t="s">
        <v>150</v>
      </c>
      <c r="F407" s="912" t="str">
        <f t="shared" si="42"/>
        <v>6340</v>
      </c>
      <c r="G407" s="946" t="s">
        <v>189</v>
      </c>
      <c r="H407" s="946"/>
      <c r="I407" s="946"/>
      <c r="J407" s="946"/>
      <c r="K407" s="906" t="s">
        <v>820</v>
      </c>
      <c r="L407" s="931">
        <v>1421</v>
      </c>
      <c r="M407" s="931"/>
      <c r="N407" s="931" t="s">
        <v>206</v>
      </c>
      <c r="O407" s="931">
        <v>180</v>
      </c>
      <c r="P407" s="947" t="s">
        <v>179</v>
      </c>
      <c r="Q407" s="931" t="s">
        <v>180</v>
      </c>
      <c r="R407" s="948" t="s">
        <v>155</v>
      </c>
      <c r="S407" s="931" t="s">
        <v>71</v>
      </c>
      <c r="T407" s="906" t="s">
        <v>653</v>
      </c>
      <c r="U407" s="906" t="s">
        <v>821</v>
      </c>
      <c r="V407" s="946"/>
      <c r="W407" s="946">
        <v>220</v>
      </c>
      <c r="X407" s="946"/>
      <c r="Y407" s="946"/>
      <c r="Z407" s="946"/>
      <c r="AA407" s="946"/>
      <c r="AB407" s="946"/>
      <c r="AC407" s="931"/>
      <c r="AD407" s="931"/>
      <c r="AE407" s="155">
        <f t="shared" si="39"/>
        <v>0</v>
      </c>
      <c r="AF407" s="953"/>
      <c r="AG407" s="946"/>
      <c r="AH407" s="946"/>
      <c r="AI407" s="946"/>
      <c r="AJ407" s="954"/>
      <c r="AK407" s="953"/>
      <c r="AL407" s="955"/>
      <c r="AM407" s="953"/>
      <c r="AN407" s="922">
        <f t="shared" si="37"/>
        <v>0</v>
      </c>
      <c r="AO407" s="956"/>
      <c r="AP407" s="924" t="str">
        <f t="shared" si="40"/>
        <v>0</v>
      </c>
      <c r="AQ407" s="925" t="str">
        <f t="shared" si="38"/>
        <v>0</v>
      </c>
      <c r="AR407" s="957"/>
      <c r="AS407" s="927">
        <f t="shared" si="41"/>
        <v>0</v>
      </c>
      <c r="AT407" s="928">
        <f t="shared" si="41"/>
        <v>0</v>
      </c>
      <c r="AU407" s="953"/>
      <c r="AV407" s="946"/>
      <c r="AW407" s="946"/>
      <c r="AX407" s="946"/>
      <c r="AY407" s="946"/>
      <c r="AZ407" s="955"/>
      <c r="BA407" s="958"/>
      <c r="BB407" s="959"/>
      <c r="BC407" s="959"/>
      <c r="BD407" s="959"/>
      <c r="BE407" s="959"/>
      <c r="BF407" s="960"/>
    </row>
    <row r="408" spans="2:58" ht="14.65" customHeight="1">
      <c r="B408" s="911">
        <v>406</v>
      </c>
      <c r="C408" s="931" t="s">
        <v>65</v>
      </c>
      <c r="D408" s="913"/>
      <c r="E408" s="931" t="s">
        <v>150</v>
      </c>
      <c r="F408" s="912" t="str">
        <f t="shared" si="42"/>
        <v>6340</v>
      </c>
      <c r="G408" s="946" t="s">
        <v>189</v>
      </c>
      <c r="H408" s="946"/>
      <c r="I408" s="946"/>
      <c r="J408" s="946"/>
      <c r="K408" s="906" t="s">
        <v>822</v>
      </c>
      <c r="L408" s="931">
        <v>1422</v>
      </c>
      <c r="M408" s="931"/>
      <c r="N408" s="931" t="s">
        <v>206</v>
      </c>
      <c r="O408" s="931">
        <v>180</v>
      </c>
      <c r="P408" s="947" t="s">
        <v>179</v>
      </c>
      <c r="Q408" s="931" t="s">
        <v>180</v>
      </c>
      <c r="R408" s="948" t="s">
        <v>155</v>
      </c>
      <c r="S408" s="931" t="s">
        <v>71</v>
      </c>
      <c r="T408" s="906" t="s">
        <v>653</v>
      </c>
      <c r="U408" s="906" t="s">
        <v>823</v>
      </c>
      <c r="V408" s="946"/>
      <c r="W408" s="946">
        <v>220</v>
      </c>
      <c r="X408" s="946"/>
      <c r="Y408" s="946"/>
      <c r="Z408" s="946"/>
      <c r="AA408" s="946"/>
      <c r="AB408" s="946"/>
      <c r="AC408" s="931"/>
      <c r="AD408" s="931"/>
      <c r="AE408" s="155">
        <f t="shared" si="39"/>
        <v>0</v>
      </c>
      <c r="AF408" s="953"/>
      <c r="AG408" s="946"/>
      <c r="AH408" s="946"/>
      <c r="AI408" s="946"/>
      <c r="AJ408" s="954"/>
      <c r="AK408" s="953"/>
      <c r="AL408" s="955"/>
      <c r="AM408" s="953"/>
      <c r="AN408" s="922">
        <f t="shared" si="37"/>
        <v>0</v>
      </c>
      <c r="AO408" s="956"/>
      <c r="AP408" s="924" t="str">
        <f t="shared" si="40"/>
        <v>0</v>
      </c>
      <c r="AQ408" s="925" t="str">
        <f t="shared" si="38"/>
        <v>0</v>
      </c>
      <c r="AR408" s="957"/>
      <c r="AS408" s="927">
        <f t="shared" si="41"/>
        <v>0</v>
      </c>
      <c r="AT408" s="928">
        <f t="shared" si="41"/>
        <v>0</v>
      </c>
      <c r="AU408" s="953"/>
      <c r="AV408" s="946"/>
      <c r="AW408" s="946"/>
      <c r="AX408" s="946"/>
      <c r="AY408" s="946"/>
      <c r="AZ408" s="955"/>
      <c r="BA408" s="958"/>
      <c r="BB408" s="959"/>
      <c r="BC408" s="959"/>
      <c r="BD408" s="959"/>
      <c r="BE408" s="959"/>
      <c r="BF408" s="960"/>
    </row>
    <row r="409" spans="2:58" ht="14.65" customHeight="1">
      <c r="B409" s="911">
        <v>407</v>
      </c>
      <c r="C409" s="931" t="s">
        <v>65</v>
      </c>
      <c r="D409" s="913"/>
      <c r="E409" s="931" t="s">
        <v>150</v>
      </c>
      <c r="F409" s="912" t="str">
        <f t="shared" si="42"/>
        <v>6340</v>
      </c>
      <c r="G409" s="946" t="s">
        <v>183</v>
      </c>
      <c r="H409" s="946"/>
      <c r="I409" s="946"/>
      <c r="J409" s="946"/>
      <c r="K409" s="906" t="s">
        <v>824</v>
      </c>
      <c r="L409" s="931">
        <v>1423</v>
      </c>
      <c r="M409" s="931"/>
      <c r="N409" s="931" t="s">
        <v>206</v>
      </c>
      <c r="O409" s="931">
        <v>180</v>
      </c>
      <c r="P409" s="947" t="s">
        <v>179</v>
      </c>
      <c r="Q409" s="931" t="s">
        <v>180</v>
      </c>
      <c r="R409" s="948" t="s">
        <v>155</v>
      </c>
      <c r="S409" s="931" t="s">
        <v>71</v>
      </c>
      <c r="T409" s="906" t="s">
        <v>418</v>
      </c>
      <c r="U409" s="906" t="s">
        <v>825</v>
      </c>
      <c r="V409" s="946"/>
      <c r="W409" s="946">
        <v>220</v>
      </c>
      <c r="X409" s="946"/>
      <c r="Y409" s="946"/>
      <c r="Z409" s="946"/>
      <c r="AA409" s="946"/>
      <c r="AB409" s="946"/>
      <c r="AC409" s="931"/>
      <c r="AD409" s="931"/>
      <c r="AE409" s="155">
        <f t="shared" si="39"/>
        <v>0</v>
      </c>
      <c r="AF409" s="953"/>
      <c r="AG409" s="946"/>
      <c r="AH409" s="946"/>
      <c r="AI409" s="946"/>
      <c r="AJ409" s="954"/>
      <c r="AK409" s="953"/>
      <c r="AL409" s="955"/>
      <c r="AM409" s="953"/>
      <c r="AN409" s="922">
        <f t="shared" si="37"/>
        <v>0</v>
      </c>
      <c r="AO409" s="956"/>
      <c r="AP409" s="924" t="str">
        <f t="shared" si="40"/>
        <v>0</v>
      </c>
      <c r="AQ409" s="925" t="str">
        <f t="shared" si="38"/>
        <v>0</v>
      </c>
      <c r="AR409" s="957"/>
      <c r="AS409" s="927">
        <f t="shared" si="41"/>
        <v>0</v>
      </c>
      <c r="AT409" s="928">
        <f t="shared" si="41"/>
        <v>0</v>
      </c>
      <c r="AU409" s="953"/>
      <c r="AV409" s="946"/>
      <c r="AW409" s="946"/>
      <c r="AX409" s="946"/>
      <c r="AY409" s="946"/>
      <c r="AZ409" s="955"/>
      <c r="BA409" s="958"/>
      <c r="BB409" s="959"/>
      <c r="BC409" s="959"/>
      <c r="BD409" s="959"/>
      <c r="BE409" s="959"/>
      <c r="BF409" s="960"/>
    </row>
    <row r="410" spans="2:58" ht="14.65" customHeight="1">
      <c r="B410" s="911">
        <v>408</v>
      </c>
      <c r="C410" s="912" t="s">
        <v>65</v>
      </c>
      <c r="D410" s="913"/>
      <c r="E410" s="931" t="s">
        <v>150</v>
      </c>
      <c r="F410" s="912" t="str">
        <f t="shared" si="42"/>
        <v>6340</v>
      </c>
      <c r="G410" s="946" t="s">
        <v>183</v>
      </c>
      <c r="H410" s="946"/>
      <c r="I410" s="946"/>
      <c r="J410" s="946"/>
      <c r="K410" s="906" t="s">
        <v>826</v>
      </c>
      <c r="L410" s="931">
        <v>1424</v>
      </c>
      <c r="M410" s="931"/>
      <c r="N410" s="931" t="s">
        <v>206</v>
      </c>
      <c r="O410" s="931">
        <v>180</v>
      </c>
      <c r="P410" s="947" t="s">
        <v>179</v>
      </c>
      <c r="Q410" s="931" t="s">
        <v>180</v>
      </c>
      <c r="R410" s="948" t="s">
        <v>155</v>
      </c>
      <c r="S410" s="931" t="s">
        <v>71</v>
      </c>
      <c r="T410" s="906" t="s">
        <v>418</v>
      </c>
      <c r="U410" s="906" t="s">
        <v>827</v>
      </c>
      <c r="V410" s="946"/>
      <c r="W410" s="946">
        <v>220</v>
      </c>
      <c r="X410" s="946"/>
      <c r="Y410" s="946"/>
      <c r="Z410" s="946"/>
      <c r="AA410" s="946"/>
      <c r="AB410" s="946"/>
      <c r="AC410" s="931"/>
      <c r="AD410" s="931"/>
      <c r="AE410" s="155">
        <f t="shared" si="39"/>
        <v>0</v>
      </c>
      <c r="AF410" s="953"/>
      <c r="AG410" s="946"/>
      <c r="AH410" s="946"/>
      <c r="AI410" s="946"/>
      <c r="AJ410" s="954"/>
      <c r="AK410" s="953"/>
      <c r="AL410" s="955"/>
      <c r="AM410" s="953"/>
      <c r="AN410" s="922">
        <f t="shared" si="37"/>
        <v>0</v>
      </c>
      <c r="AO410" s="956"/>
      <c r="AP410" s="924" t="str">
        <f t="shared" si="40"/>
        <v>0</v>
      </c>
      <c r="AQ410" s="925" t="str">
        <f t="shared" si="38"/>
        <v>0</v>
      </c>
      <c r="AR410" s="957"/>
      <c r="AS410" s="927">
        <f t="shared" si="41"/>
        <v>0</v>
      </c>
      <c r="AT410" s="928">
        <f t="shared" si="41"/>
        <v>0</v>
      </c>
      <c r="AU410" s="953"/>
      <c r="AV410" s="946"/>
      <c r="AW410" s="946"/>
      <c r="AX410" s="946"/>
      <c r="AY410" s="946"/>
      <c r="AZ410" s="955"/>
      <c r="BA410" s="958"/>
      <c r="BB410" s="959"/>
      <c r="BC410" s="959"/>
      <c r="BD410" s="959"/>
      <c r="BE410" s="959"/>
      <c r="BF410" s="960"/>
    </row>
    <row r="411" spans="2:58" ht="14.65" customHeight="1">
      <c r="B411" s="911">
        <v>409</v>
      </c>
      <c r="C411" s="931" t="s">
        <v>65</v>
      </c>
      <c r="D411" s="913"/>
      <c r="E411" s="931" t="s">
        <v>150</v>
      </c>
      <c r="F411" s="912" t="str">
        <f t="shared" si="42"/>
        <v>6340</v>
      </c>
      <c r="G411" s="946" t="s">
        <v>183</v>
      </c>
      <c r="H411" s="946"/>
      <c r="I411" s="946"/>
      <c r="J411" s="946"/>
      <c r="K411" s="906" t="s">
        <v>828</v>
      </c>
      <c r="L411" s="931">
        <v>1425</v>
      </c>
      <c r="M411" s="931"/>
      <c r="N411" s="931" t="s">
        <v>206</v>
      </c>
      <c r="O411" s="931">
        <v>180</v>
      </c>
      <c r="P411" s="947" t="s">
        <v>179</v>
      </c>
      <c r="Q411" s="931" t="s">
        <v>180</v>
      </c>
      <c r="R411" s="948" t="s">
        <v>155</v>
      </c>
      <c r="S411" s="931" t="s">
        <v>71</v>
      </c>
      <c r="T411" s="906" t="s">
        <v>418</v>
      </c>
      <c r="U411" s="906" t="s">
        <v>829</v>
      </c>
      <c r="V411" s="946"/>
      <c r="W411" s="946">
        <v>220</v>
      </c>
      <c r="X411" s="946"/>
      <c r="Y411" s="946"/>
      <c r="Z411" s="946"/>
      <c r="AA411" s="946"/>
      <c r="AB411" s="946"/>
      <c r="AC411" s="931"/>
      <c r="AD411" s="931"/>
      <c r="AE411" s="155">
        <f t="shared" si="39"/>
        <v>0</v>
      </c>
      <c r="AF411" s="953"/>
      <c r="AG411" s="946"/>
      <c r="AH411" s="946"/>
      <c r="AI411" s="946"/>
      <c r="AJ411" s="954"/>
      <c r="AK411" s="953"/>
      <c r="AL411" s="955"/>
      <c r="AM411" s="953"/>
      <c r="AN411" s="922">
        <f t="shared" si="37"/>
        <v>0</v>
      </c>
      <c r="AO411" s="956"/>
      <c r="AP411" s="924" t="str">
        <f t="shared" si="40"/>
        <v>0</v>
      </c>
      <c r="AQ411" s="925" t="str">
        <f t="shared" si="38"/>
        <v>0</v>
      </c>
      <c r="AR411" s="957"/>
      <c r="AS411" s="927">
        <f t="shared" si="41"/>
        <v>0</v>
      </c>
      <c r="AT411" s="928">
        <f t="shared" si="41"/>
        <v>0</v>
      </c>
      <c r="AU411" s="953"/>
      <c r="AV411" s="946"/>
      <c r="AW411" s="946"/>
      <c r="AX411" s="946"/>
      <c r="AY411" s="946"/>
      <c r="AZ411" s="955"/>
      <c r="BA411" s="958"/>
      <c r="BB411" s="959"/>
      <c r="BC411" s="959"/>
      <c r="BD411" s="959"/>
      <c r="BE411" s="959"/>
      <c r="BF411" s="960"/>
    </row>
    <row r="412" spans="2:58" ht="14.65" customHeight="1">
      <c r="B412" s="911">
        <v>410</v>
      </c>
      <c r="C412" s="931" t="s">
        <v>65</v>
      </c>
      <c r="D412" s="913"/>
      <c r="E412" s="931" t="s">
        <v>150</v>
      </c>
      <c r="F412" s="912" t="str">
        <f t="shared" si="42"/>
        <v>6340</v>
      </c>
      <c r="G412" s="946" t="s">
        <v>183</v>
      </c>
      <c r="H412" s="946"/>
      <c r="I412" s="946"/>
      <c r="J412" s="946"/>
      <c r="K412" s="906" t="s">
        <v>830</v>
      </c>
      <c r="L412" s="931">
        <v>1426</v>
      </c>
      <c r="M412" s="931"/>
      <c r="N412" s="931" t="s">
        <v>206</v>
      </c>
      <c r="O412" s="931">
        <v>180</v>
      </c>
      <c r="P412" s="947" t="s">
        <v>179</v>
      </c>
      <c r="Q412" s="931" t="s">
        <v>180</v>
      </c>
      <c r="R412" s="948" t="s">
        <v>155</v>
      </c>
      <c r="S412" s="931" t="s">
        <v>71</v>
      </c>
      <c r="T412" s="906" t="s">
        <v>418</v>
      </c>
      <c r="U412" s="906" t="s">
        <v>831</v>
      </c>
      <c r="V412" s="946"/>
      <c r="W412" s="946">
        <v>220</v>
      </c>
      <c r="X412" s="946"/>
      <c r="Y412" s="946"/>
      <c r="Z412" s="946"/>
      <c r="AA412" s="946"/>
      <c r="AB412" s="946"/>
      <c r="AC412" s="931"/>
      <c r="AD412" s="931"/>
      <c r="AE412" s="155">
        <f t="shared" si="39"/>
        <v>0</v>
      </c>
      <c r="AF412" s="953"/>
      <c r="AG412" s="946"/>
      <c r="AH412" s="946"/>
      <c r="AI412" s="946"/>
      <c r="AJ412" s="954"/>
      <c r="AK412" s="953"/>
      <c r="AL412" s="955"/>
      <c r="AM412" s="953"/>
      <c r="AN412" s="922">
        <f t="shared" si="37"/>
        <v>0</v>
      </c>
      <c r="AO412" s="956"/>
      <c r="AP412" s="924" t="str">
        <f t="shared" si="40"/>
        <v>0</v>
      </c>
      <c r="AQ412" s="925" t="str">
        <f t="shared" si="38"/>
        <v>0</v>
      </c>
      <c r="AR412" s="957"/>
      <c r="AS412" s="927">
        <f t="shared" si="41"/>
        <v>0</v>
      </c>
      <c r="AT412" s="928">
        <f t="shared" si="41"/>
        <v>0</v>
      </c>
      <c r="AU412" s="953"/>
      <c r="AV412" s="946"/>
      <c r="AW412" s="946"/>
      <c r="AX412" s="946"/>
      <c r="AY412" s="946"/>
      <c r="AZ412" s="955"/>
      <c r="BA412" s="958"/>
      <c r="BB412" s="959"/>
      <c r="BC412" s="959"/>
      <c r="BD412" s="959"/>
      <c r="BE412" s="959"/>
      <c r="BF412" s="960"/>
    </row>
    <row r="413" spans="2:58" ht="14.65" customHeight="1">
      <c r="B413" s="911">
        <v>411</v>
      </c>
      <c r="C413" s="912" t="s">
        <v>65</v>
      </c>
      <c r="D413" s="913"/>
      <c r="E413" s="931" t="s">
        <v>150</v>
      </c>
      <c r="F413" s="912" t="str">
        <f t="shared" si="42"/>
        <v>6340</v>
      </c>
      <c r="G413" s="946" t="s">
        <v>183</v>
      </c>
      <c r="H413" s="946"/>
      <c r="I413" s="946"/>
      <c r="J413" s="946"/>
      <c r="K413" s="906" t="s">
        <v>832</v>
      </c>
      <c r="L413" s="931">
        <v>1427</v>
      </c>
      <c r="M413" s="931"/>
      <c r="N413" s="931" t="s">
        <v>206</v>
      </c>
      <c r="O413" s="931">
        <v>180</v>
      </c>
      <c r="P413" s="947" t="s">
        <v>179</v>
      </c>
      <c r="Q413" s="931" t="s">
        <v>180</v>
      </c>
      <c r="R413" s="948" t="s">
        <v>155</v>
      </c>
      <c r="S413" s="931" t="s">
        <v>71</v>
      </c>
      <c r="T413" s="906" t="s">
        <v>418</v>
      </c>
      <c r="U413" s="906" t="s">
        <v>833</v>
      </c>
      <c r="V413" s="946"/>
      <c r="W413" s="946">
        <v>220</v>
      </c>
      <c r="X413" s="946"/>
      <c r="Y413" s="946"/>
      <c r="Z413" s="946"/>
      <c r="AA413" s="946"/>
      <c r="AB413" s="946"/>
      <c r="AC413" s="931"/>
      <c r="AD413" s="931"/>
      <c r="AE413" s="155">
        <f t="shared" si="39"/>
        <v>0</v>
      </c>
      <c r="AF413" s="953"/>
      <c r="AG413" s="946"/>
      <c r="AH413" s="946"/>
      <c r="AI413" s="946"/>
      <c r="AJ413" s="954"/>
      <c r="AK413" s="953"/>
      <c r="AL413" s="955"/>
      <c r="AM413" s="953"/>
      <c r="AN413" s="922">
        <f t="shared" si="37"/>
        <v>0</v>
      </c>
      <c r="AO413" s="956"/>
      <c r="AP413" s="924" t="str">
        <f t="shared" si="40"/>
        <v>0</v>
      </c>
      <c r="AQ413" s="925" t="str">
        <f t="shared" si="38"/>
        <v>0</v>
      </c>
      <c r="AR413" s="957"/>
      <c r="AS413" s="927">
        <f t="shared" si="41"/>
        <v>0</v>
      </c>
      <c r="AT413" s="928">
        <f t="shared" si="41"/>
        <v>0</v>
      </c>
      <c r="AU413" s="953"/>
      <c r="AV413" s="946"/>
      <c r="AW413" s="946"/>
      <c r="AX413" s="946"/>
      <c r="AY413" s="946"/>
      <c r="AZ413" s="955"/>
      <c r="BA413" s="958"/>
      <c r="BB413" s="959"/>
      <c r="BC413" s="959"/>
      <c r="BD413" s="959"/>
      <c r="BE413" s="959"/>
      <c r="BF413" s="960"/>
    </row>
    <row r="414" spans="2:58" ht="14.65" customHeight="1">
      <c r="B414" s="911">
        <v>412</v>
      </c>
      <c r="C414" s="931" t="s">
        <v>65</v>
      </c>
      <c r="D414" s="913"/>
      <c r="E414" s="931" t="s">
        <v>150</v>
      </c>
      <c r="F414" s="912" t="str">
        <f t="shared" si="42"/>
        <v>6340</v>
      </c>
      <c r="G414" s="946" t="s">
        <v>183</v>
      </c>
      <c r="H414" s="946"/>
      <c r="I414" s="946"/>
      <c r="J414" s="946"/>
      <c r="K414" s="906" t="s">
        <v>834</v>
      </c>
      <c r="L414" s="931">
        <v>1428</v>
      </c>
      <c r="M414" s="931"/>
      <c r="N414" s="931" t="s">
        <v>206</v>
      </c>
      <c r="O414" s="931">
        <v>180</v>
      </c>
      <c r="P414" s="947" t="s">
        <v>179</v>
      </c>
      <c r="Q414" s="931" t="s">
        <v>180</v>
      </c>
      <c r="R414" s="948" t="s">
        <v>155</v>
      </c>
      <c r="S414" s="931" t="s">
        <v>71</v>
      </c>
      <c r="T414" s="906" t="s">
        <v>418</v>
      </c>
      <c r="U414" s="906" t="s">
        <v>835</v>
      </c>
      <c r="V414" s="946"/>
      <c r="W414" s="946">
        <v>220</v>
      </c>
      <c r="X414" s="946"/>
      <c r="Y414" s="946"/>
      <c r="Z414" s="946"/>
      <c r="AA414" s="946"/>
      <c r="AB414" s="946"/>
      <c r="AC414" s="931"/>
      <c r="AD414" s="931"/>
      <c r="AE414" s="155">
        <f t="shared" si="39"/>
        <v>0</v>
      </c>
      <c r="AF414" s="953"/>
      <c r="AG414" s="946"/>
      <c r="AH414" s="946"/>
      <c r="AI414" s="946"/>
      <c r="AJ414" s="954"/>
      <c r="AK414" s="953"/>
      <c r="AL414" s="955"/>
      <c r="AM414" s="953"/>
      <c r="AN414" s="922">
        <f t="shared" si="37"/>
        <v>0</v>
      </c>
      <c r="AO414" s="956"/>
      <c r="AP414" s="924" t="str">
        <f t="shared" si="40"/>
        <v>0</v>
      </c>
      <c r="AQ414" s="925" t="str">
        <f t="shared" si="38"/>
        <v>0</v>
      </c>
      <c r="AR414" s="957"/>
      <c r="AS414" s="927">
        <f t="shared" si="41"/>
        <v>0</v>
      </c>
      <c r="AT414" s="928">
        <f t="shared" si="41"/>
        <v>0</v>
      </c>
      <c r="AU414" s="953"/>
      <c r="AV414" s="946"/>
      <c r="AW414" s="946"/>
      <c r="AX414" s="946"/>
      <c r="AY414" s="946"/>
      <c r="AZ414" s="955"/>
      <c r="BA414" s="958"/>
      <c r="BB414" s="959"/>
      <c r="BC414" s="959"/>
      <c r="BD414" s="959"/>
      <c r="BE414" s="959"/>
      <c r="BF414" s="960"/>
    </row>
    <row r="415" spans="2:58" ht="14.65" customHeight="1">
      <c r="B415" s="911">
        <v>413</v>
      </c>
      <c r="C415" s="931" t="s">
        <v>65</v>
      </c>
      <c r="D415" s="913"/>
      <c r="E415" s="931" t="s">
        <v>150</v>
      </c>
      <c r="F415" s="912" t="str">
        <f t="shared" si="42"/>
        <v>6340</v>
      </c>
      <c r="G415" s="946" t="s">
        <v>183</v>
      </c>
      <c r="H415" s="946"/>
      <c r="I415" s="946"/>
      <c r="J415" s="946"/>
      <c r="K415" s="906" t="s">
        <v>836</v>
      </c>
      <c r="L415" s="931">
        <v>1429</v>
      </c>
      <c r="M415" s="931"/>
      <c r="N415" s="931" t="s">
        <v>206</v>
      </c>
      <c r="O415" s="931">
        <v>180</v>
      </c>
      <c r="P415" s="947" t="s">
        <v>179</v>
      </c>
      <c r="Q415" s="931" t="s">
        <v>180</v>
      </c>
      <c r="R415" s="948" t="s">
        <v>155</v>
      </c>
      <c r="S415" s="931" t="s">
        <v>71</v>
      </c>
      <c r="T415" s="906" t="s">
        <v>418</v>
      </c>
      <c r="U415" s="906" t="s">
        <v>837</v>
      </c>
      <c r="V415" s="946"/>
      <c r="W415" s="946">
        <v>220</v>
      </c>
      <c r="X415" s="946"/>
      <c r="Y415" s="946"/>
      <c r="Z415" s="946"/>
      <c r="AA415" s="946"/>
      <c r="AB415" s="946"/>
      <c r="AC415" s="931"/>
      <c r="AD415" s="931"/>
      <c r="AE415" s="155">
        <f t="shared" si="39"/>
        <v>0</v>
      </c>
      <c r="AF415" s="953"/>
      <c r="AG415" s="946"/>
      <c r="AH415" s="946"/>
      <c r="AI415" s="946"/>
      <c r="AJ415" s="954"/>
      <c r="AK415" s="953"/>
      <c r="AL415" s="955"/>
      <c r="AM415" s="953"/>
      <c r="AN415" s="922">
        <f t="shared" si="37"/>
        <v>0</v>
      </c>
      <c r="AO415" s="956"/>
      <c r="AP415" s="924" t="str">
        <f t="shared" si="40"/>
        <v>0</v>
      </c>
      <c r="AQ415" s="925" t="str">
        <f t="shared" si="38"/>
        <v>0</v>
      </c>
      <c r="AR415" s="957"/>
      <c r="AS415" s="927">
        <f t="shared" si="41"/>
        <v>0</v>
      </c>
      <c r="AT415" s="928">
        <f t="shared" si="41"/>
        <v>0</v>
      </c>
      <c r="AU415" s="953"/>
      <c r="AV415" s="946"/>
      <c r="AW415" s="946"/>
      <c r="AX415" s="946"/>
      <c r="AY415" s="946"/>
      <c r="AZ415" s="955"/>
      <c r="BA415" s="958"/>
      <c r="BB415" s="959"/>
      <c r="BC415" s="959"/>
      <c r="BD415" s="959"/>
      <c r="BE415" s="959"/>
      <c r="BF415" s="960"/>
    </row>
    <row r="416" spans="2:58" ht="14.65" customHeight="1">
      <c r="B416" s="911">
        <v>414</v>
      </c>
      <c r="C416" s="912" t="s">
        <v>65</v>
      </c>
      <c r="D416" s="913"/>
      <c r="E416" s="931" t="s">
        <v>150</v>
      </c>
      <c r="F416" s="912" t="str">
        <f t="shared" si="42"/>
        <v>6340</v>
      </c>
      <c r="G416" s="946" t="s">
        <v>183</v>
      </c>
      <c r="H416" s="946"/>
      <c r="I416" s="946"/>
      <c r="J416" s="946"/>
      <c r="K416" s="906" t="s">
        <v>838</v>
      </c>
      <c r="L416" s="931">
        <v>1430</v>
      </c>
      <c r="M416" s="931"/>
      <c r="N416" s="931" t="s">
        <v>206</v>
      </c>
      <c r="O416" s="931">
        <v>180</v>
      </c>
      <c r="P416" s="947" t="s">
        <v>179</v>
      </c>
      <c r="Q416" s="931" t="s">
        <v>180</v>
      </c>
      <c r="R416" s="948" t="s">
        <v>155</v>
      </c>
      <c r="S416" s="931" t="s">
        <v>71</v>
      </c>
      <c r="T416" s="906" t="s">
        <v>418</v>
      </c>
      <c r="U416" s="906" t="s">
        <v>839</v>
      </c>
      <c r="V416" s="946"/>
      <c r="W416" s="946">
        <v>220</v>
      </c>
      <c r="X416" s="946"/>
      <c r="Y416" s="946"/>
      <c r="Z416" s="946"/>
      <c r="AA416" s="946"/>
      <c r="AB416" s="946"/>
      <c r="AC416" s="931"/>
      <c r="AD416" s="931"/>
      <c r="AE416" s="155">
        <f t="shared" si="39"/>
        <v>0</v>
      </c>
      <c r="AF416" s="953"/>
      <c r="AG416" s="946"/>
      <c r="AH416" s="946"/>
      <c r="AI416" s="946"/>
      <c r="AJ416" s="954"/>
      <c r="AK416" s="953"/>
      <c r="AL416" s="955"/>
      <c r="AM416" s="953"/>
      <c r="AN416" s="922">
        <f t="shared" si="37"/>
        <v>0</v>
      </c>
      <c r="AO416" s="956"/>
      <c r="AP416" s="924" t="str">
        <f t="shared" si="40"/>
        <v>0</v>
      </c>
      <c r="AQ416" s="925" t="str">
        <f t="shared" si="38"/>
        <v>0</v>
      </c>
      <c r="AR416" s="957"/>
      <c r="AS416" s="927">
        <f t="shared" si="41"/>
        <v>0</v>
      </c>
      <c r="AT416" s="928">
        <f t="shared" si="41"/>
        <v>0</v>
      </c>
      <c r="AU416" s="953"/>
      <c r="AV416" s="946"/>
      <c r="AW416" s="946"/>
      <c r="AX416" s="946"/>
      <c r="AY416" s="946"/>
      <c r="AZ416" s="955"/>
      <c r="BA416" s="958"/>
      <c r="BB416" s="959"/>
      <c r="BC416" s="959"/>
      <c r="BD416" s="959"/>
      <c r="BE416" s="959"/>
      <c r="BF416" s="960"/>
    </row>
    <row r="417" spans="2:58" ht="14.65" customHeight="1">
      <c r="B417" s="911">
        <v>415</v>
      </c>
      <c r="C417" s="931" t="s">
        <v>65</v>
      </c>
      <c r="D417" s="913"/>
      <c r="E417" s="931" t="s">
        <v>150</v>
      </c>
      <c r="F417" s="912" t="str">
        <f t="shared" si="42"/>
        <v>6340</v>
      </c>
      <c r="G417" s="946" t="s">
        <v>183</v>
      </c>
      <c r="H417" s="946"/>
      <c r="I417" s="946"/>
      <c r="J417" s="946"/>
      <c r="K417" s="906" t="s">
        <v>840</v>
      </c>
      <c r="L417" s="931">
        <v>1431</v>
      </c>
      <c r="M417" s="931"/>
      <c r="N417" s="931" t="s">
        <v>206</v>
      </c>
      <c r="O417" s="931">
        <v>180</v>
      </c>
      <c r="P417" s="947" t="s">
        <v>179</v>
      </c>
      <c r="Q417" s="931" t="s">
        <v>180</v>
      </c>
      <c r="R417" s="948" t="s">
        <v>155</v>
      </c>
      <c r="S417" s="931" t="s">
        <v>71</v>
      </c>
      <c r="T417" s="906" t="s">
        <v>418</v>
      </c>
      <c r="U417" s="906" t="s">
        <v>841</v>
      </c>
      <c r="V417" s="946"/>
      <c r="W417" s="946">
        <v>220</v>
      </c>
      <c r="X417" s="946"/>
      <c r="Y417" s="946"/>
      <c r="Z417" s="946"/>
      <c r="AA417" s="946"/>
      <c r="AB417" s="946"/>
      <c r="AC417" s="931"/>
      <c r="AD417" s="931"/>
      <c r="AE417" s="155">
        <f t="shared" si="39"/>
        <v>0</v>
      </c>
      <c r="AF417" s="953"/>
      <c r="AG417" s="946"/>
      <c r="AH417" s="946"/>
      <c r="AI417" s="946"/>
      <c r="AJ417" s="954"/>
      <c r="AK417" s="953"/>
      <c r="AL417" s="955"/>
      <c r="AM417" s="953"/>
      <c r="AN417" s="922">
        <f t="shared" si="37"/>
        <v>0</v>
      </c>
      <c r="AO417" s="956"/>
      <c r="AP417" s="924" t="str">
        <f t="shared" si="40"/>
        <v>0</v>
      </c>
      <c r="AQ417" s="925" t="str">
        <f t="shared" si="38"/>
        <v>0</v>
      </c>
      <c r="AR417" s="957"/>
      <c r="AS417" s="927">
        <f t="shared" si="41"/>
        <v>0</v>
      </c>
      <c r="AT417" s="928">
        <f t="shared" si="41"/>
        <v>0</v>
      </c>
      <c r="AU417" s="953"/>
      <c r="AV417" s="946"/>
      <c r="AW417" s="946"/>
      <c r="AX417" s="946"/>
      <c r="AY417" s="946"/>
      <c r="AZ417" s="955"/>
      <c r="BA417" s="958"/>
      <c r="BB417" s="959"/>
      <c r="BC417" s="959"/>
      <c r="BD417" s="959"/>
      <c r="BE417" s="959"/>
      <c r="BF417" s="960"/>
    </row>
    <row r="418" spans="2:58" ht="14.65" customHeight="1">
      <c r="B418" s="911">
        <v>416</v>
      </c>
      <c r="C418" s="931" t="s">
        <v>65</v>
      </c>
      <c r="D418" s="913"/>
      <c r="E418" s="931" t="s">
        <v>150</v>
      </c>
      <c r="F418" s="912" t="str">
        <f t="shared" si="42"/>
        <v>6340</v>
      </c>
      <c r="G418" s="946" t="s">
        <v>183</v>
      </c>
      <c r="H418" s="946"/>
      <c r="I418" s="946"/>
      <c r="J418" s="946"/>
      <c r="K418" s="906" t="s">
        <v>842</v>
      </c>
      <c r="L418" s="931">
        <v>1432</v>
      </c>
      <c r="M418" s="931"/>
      <c r="N418" s="931" t="s">
        <v>206</v>
      </c>
      <c r="O418" s="931">
        <v>180</v>
      </c>
      <c r="P418" s="947" t="s">
        <v>179</v>
      </c>
      <c r="Q418" s="931" t="s">
        <v>180</v>
      </c>
      <c r="R418" s="948" t="s">
        <v>155</v>
      </c>
      <c r="S418" s="931" t="s">
        <v>71</v>
      </c>
      <c r="T418" s="906" t="s">
        <v>418</v>
      </c>
      <c r="U418" s="906" t="s">
        <v>843</v>
      </c>
      <c r="V418" s="946"/>
      <c r="W418" s="946">
        <v>220</v>
      </c>
      <c r="X418" s="946"/>
      <c r="Y418" s="946"/>
      <c r="Z418" s="946"/>
      <c r="AA418" s="946"/>
      <c r="AB418" s="946"/>
      <c r="AC418" s="931"/>
      <c r="AD418" s="931"/>
      <c r="AE418" s="155">
        <f t="shared" si="39"/>
        <v>0</v>
      </c>
      <c r="AF418" s="953"/>
      <c r="AG418" s="946"/>
      <c r="AH418" s="946"/>
      <c r="AI418" s="946"/>
      <c r="AJ418" s="954"/>
      <c r="AK418" s="953"/>
      <c r="AL418" s="955"/>
      <c r="AM418" s="953"/>
      <c r="AN418" s="922">
        <f t="shared" ref="AN418:AN477" si="43">+AP418-AL418</f>
        <v>0</v>
      </c>
      <c r="AO418" s="956"/>
      <c r="AP418" s="924" t="str">
        <f t="shared" si="40"/>
        <v>0</v>
      </c>
      <c r="AQ418" s="925" t="str">
        <f t="shared" ref="AQ418:AQ477" si="44">AP418</f>
        <v>0</v>
      </c>
      <c r="AR418" s="957"/>
      <c r="AS418" s="927">
        <f t="shared" si="41"/>
        <v>0</v>
      </c>
      <c r="AT418" s="928">
        <f t="shared" si="41"/>
        <v>0</v>
      </c>
      <c r="AU418" s="953"/>
      <c r="AV418" s="946"/>
      <c r="AW418" s="946"/>
      <c r="AX418" s="946"/>
      <c r="AY418" s="946"/>
      <c r="AZ418" s="955"/>
      <c r="BA418" s="958"/>
      <c r="BB418" s="959"/>
      <c r="BC418" s="959"/>
      <c r="BD418" s="959"/>
      <c r="BE418" s="959"/>
      <c r="BF418" s="960"/>
    </row>
    <row r="419" spans="2:58" ht="14.65" customHeight="1">
      <c r="B419" s="911">
        <v>417</v>
      </c>
      <c r="C419" s="912" t="s">
        <v>65</v>
      </c>
      <c r="D419" s="913"/>
      <c r="E419" s="931" t="s">
        <v>150</v>
      </c>
      <c r="F419" s="912" t="str">
        <f t="shared" si="42"/>
        <v>6340</v>
      </c>
      <c r="G419" s="946" t="s">
        <v>403</v>
      </c>
      <c r="H419" s="946"/>
      <c r="I419" s="946"/>
      <c r="J419" s="946"/>
      <c r="K419" s="906" t="s">
        <v>844</v>
      </c>
      <c r="L419" s="931">
        <v>1433</v>
      </c>
      <c r="M419" s="931"/>
      <c r="N419" s="931" t="s">
        <v>206</v>
      </c>
      <c r="O419" s="931">
        <v>180</v>
      </c>
      <c r="P419" s="947" t="s">
        <v>179</v>
      </c>
      <c r="Q419" s="931" t="s">
        <v>180</v>
      </c>
      <c r="R419" s="948" t="s">
        <v>155</v>
      </c>
      <c r="S419" s="931" t="s">
        <v>71</v>
      </c>
      <c r="T419" s="906" t="s">
        <v>418</v>
      </c>
      <c r="U419" s="906" t="s">
        <v>845</v>
      </c>
      <c r="V419" s="946"/>
      <c r="W419" s="946">
        <v>220</v>
      </c>
      <c r="X419" s="946"/>
      <c r="Y419" s="946"/>
      <c r="Z419" s="946"/>
      <c r="AA419" s="946"/>
      <c r="AB419" s="946"/>
      <c r="AC419" s="931"/>
      <c r="AD419" s="931"/>
      <c r="AE419" s="155">
        <f t="shared" si="39"/>
        <v>0</v>
      </c>
      <c r="AF419" s="953"/>
      <c r="AG419" s="946"/>
      <c r="AH419" s="946"/>
      <c r="AI419" s="946"/>
      <c r="AJ419" s="954"/>
      <c r="AK419" s="953"/>
      <c r="AL419" s="955"/>
      <c r="AM419" s="953"/>
      <c r="AN419" s="922">
        <f t="shared" si="43"/>
        <v>0</v>
      </c>
      <c r="AO419" s="956"/>
      <c r="AP419" s="924" t="str">
        <f t="shared" si="40"/>
        <v>0</v>
      </c>
      <c r="AQ419" s="925" t="str">
        <f t="shared" si="44"/>
        <v>0</v>
      </c>
      <c r="AR419" s="957"/>
      <c r="AS419" s="927">
        <f t="shared" si="41"/>
        <v>0</v>
      </c>
      <c r="AT419" s="928">
        <f t="shared" si="41"/>
        <v>0</v>
      </c>
      <c r="AU419" s="953"/>
      <c r="AV419" s="946"/>
      <c r="AW419" s="946"/>
      <c r="AX419" s="946"/>
      <c r="AY419" s="946"/>
      <c r="AZ419" s="955"/>
      <c r="BA419" s="958"/>
      <c r="BB419" s="959"/>
      <c r="BC419" s="959"/>
      <c r="BD419" s="959"/>
      <c r="BE419" s="959"/>
      <c r="BF419" s="960"/>
    </row>
    <row r="420" spans="2:58" ht="14.65" customHeight="1">
      <c r="B420" s="911">
        <v>418</v>
      </c>
      <c r="C420" s="931" t="s">
        <v>65</v>
      </c>
      <c r="D420" s="913"/>
      <c r="E420" s="931" t="s">
        <v>150</v>
      </c>
      <c r="F420" s="912" t="str">
        <f t="shared" si="42"/>
        <v>6340</v>
      </c>
      <c r="G420" s="946" t="s">
        <v>403</v>
      </c>
      <c r="H420" s="946"/>
      <c r="I420" s="946"/>
      <c r="J420" s="946"/>
      <c r="K420" s="906" t="s">
        <v>846</v>
      </c>
      <c r="L420" s="931">
        <v>1434</v>
      </c>
      <c r="M420" s="931"/>
      <c r="N420" s="931" t="s">
        <v>206</v>
      </c>
      <c r="O420" s="931">
        <v>180</v>
      </c>
      <c r="P420" s="947" t="s">
        <v>179</v>
      </c>
      <c r="Q420" s="931" t="s">
        <v>180</v>
      </c>
      <c r="R420" s="948" t="s">
        <v>155</v>
      </c>
      <c r="S420" s="931" t="s">
        <v>71</v>
      </c>
      <c r="T420" s="906" t="s">
        <v>418</v>
      </c>
      <c r="U420" s="906" t="s">
        <v>847</v>
      </c>
      <c r="V420" s="946"/>
      <c r="W420" s="946">
        <v>220</v>
      </c>
      <c r="X420" s="946"/>
      <c r="Y420" s="946"/>
      <c r="Z420" s="946"/>
      <c r="AA420" s="946"/>
      <c r="AB420" s="946"/>
      <c r="AC420" s="931"/>
      <c r="AD420" s="931"/>
      <c r="AE420" s="155">
        <f t="shared" si="39"/>
        <v>0</v>
      </c>
      <c r="AF420" s="953"/>
      <c r="AG420" s="946"/>
      <c r="AH420" s="946"/>
      <c r="AI420" s="946"/>
      <c r="AJ420" s="954"/>
      <c r="AK420" s="953"/>
      <c r="AL420" s="955"/>
      <c r="AM420" s="953"/>
      <c r="AN420" s="922">
        <f t="shared" si="43"/>
        <v>0</v>
      </c>
      <c r="AO420" s="956"/>
      <c r="AP420" s="924" t="str">
        <f t="shared" si="40"/>
        <v>0</v>
      </c>
      <c r="AQ420" s="925" t="str">
        <f t="shared" si="44"/>
        <v>0</v>
      </c>
      <c r="AR420" s="957"/>
      <c r="AS420" s="927">
        <f t="shared" si="41"/>
        <v>0</v>
      </c>
      <c r="AT420" s="928">
        <f t="shared" si="41"/>
        <v>0</v>
      </c>
      <c r="AU420" s="953"/>
      <c r="AV420" s="946"/>
      <c r="AW420" s="946"/>
      <c r="AX420" s="946"/>
      <c r="AY420" s="946"/>
      <c r="AZ420" s="955"/>
      <c r="BA420" s="958"/>
      <c r="BB420" s="959"/>
      <c r="BC420" s="959"/>
      <c r="BD420" s="959"/>
      <c r="BE420" s="959"/>
      <c r="BF420" s="960"/>
    </row>
    <row r="421" spans="2:58" ht="14.65" customHeight="1">
      <c r="B421" s="911">
        <v>419</v>
      </c>
      <c r="C421" s="931" t="s">
        <v>65</v>
      </c>
      <c r="D421" s="913"/>
      <c r="E421" s="931" t="s">
        <v>150</v>
      </c>
      <c r="F421" s="912" t="str">
        <f t="shared" si="42"/>
        <v>6340</v>
      </c>
      <c r="G421" s="946" t="s">
        <v>403</v>
      </c>
      <c r="H421" s="946"/>
      <c r="I421" s="946"/>
      <c r="J421" s="946"/>
      <c r="K421" s="906" t="s">
        <v>848</v>
      </c>
      <c r="L421" s="931">
        <v>1435</v>
      </c>
      <c r="M421" s="931"/>
      <c r="N421" s="931" t="s">
        <v>206</v>
      </c>
      <c r="O421" s="931">
        <v>180</v>
      </c>
      <c r="P421" s="947" t="s">
        <v>179</v>
      </c>
      <c r="Q421" s="931" t="s">
        <v>180</v>
      </c>
      <c r="R421" s="948" t="s">
        <v>155</v>
      </c>
      <c r="S421" s="931" t="s">
        <v>71</v>
      </c>
      <c r="T421" s="906" t="s">
        <v>418</v>
      </c>
      <c r="U421" s="906" t="s">
        <v>849</v>
      </c>
      <c r="V421" s="946"/>
      <c r="W421" s="946">
        <v>220</v>
      </c>
      <c r="X421" s="946"/>
      <c r="Y421" s="946"/>
      <c r="Z421" s="946"/>
      <c r="AA421" s="946"/>
      <c r="AB421" s="946"/>
      <c r="AC421" s="931"/>
      <c r="AD421" s="931"/>
      <c r="AE421" s="155">
        <f t="shared" si="39"/>
        <v>0</v>
      </c>
      <c r="AF421" s="953"/>
      <c r="AG421" s="946"/>
      <c r="AH421" s="946"/>
      <c r="AI421" s="946"/>
      <c r="AJ421" s="954"/>
      <c r="AK421" s="953"/>
      <c r="AL421" s="955"/>
      <c r="AM421" s="953"/>
      <c r="AN421" s="922">
        <f t="shared" si="43"/>
        <v>0</v>
      </c>
      <c r="AO421" s="956"/>
      <c r="AP421" s="924" t="str">
        <f t="shared" si="40"/>
        <v>0</v>
      </c>
      <c r="AQ421" s="925" t="str">
        <f t="shared" si="44"/>
        <v>0</v>
      </c>
      <c r="AR421" s="957"/>
      <c r="AS421" s="927">
        <f t="shared" si="41"/>
        <v>0</v>
      </c>
      <c r="AT421" s="928">
        <f t="shared" si="41"/>
        <v>0</v>
      </c>
      <c r="AU421" s="953"/>
      <c r="AV421" s="946"/>
      <c r="AW421" s="946"/>
      <c r="AX421" s="946"/>
      <c r="AY421" s="946"/>
      <c r="AZ421" s="955"/>
      <c r="BA421" s="958"/>
      <c r="BB421" s="959"/>
      <c r="BC421" s="959"/>
      <c r="BD421" s="959"/>
      <c r="BE421" s="959"/>
      <c r="BF421" s="960"/>
    </row>
    <row r="422" spans="2:58" ht="14.65" customHeight="1">
      <c r="B422" s="911">
        <v>420</v>
      </c>
      <c r="C422" s="912" t="s">
        <v>65</v>
      </c>
      <c r="D422" s="913"/>
      <c r="E422" s="931" t="s">
        <v>150</v>
      </c>
      <c r="F422" s="912" t="str">
        <f t="shared" si="42"/>
        <v>6340</v>
      </c>
      <c r="G422" s="946" t="s">
        <v>403</v>
      </c>
      <c r="H422" s="946"/>
      <c r="I422" s="946"/>
      <c r="J422" s="946"/>
      <c r="K422" s="906" t="s">
        <v>850</v>
      </c>
      <c r="L422" s="931">
        <v>1436</v>
      </c>
      <c r="M422" s="931"/>
      <c r="N422" s="931" t="s">
        <v>206</v>
      </c>
      <c r="O422" s="931">
        <v>180</v>
      </c>
      <c r="P422" s="947" t="s">
        <v>179</v>
      </c>
      <c r="Q422" s="931" t="s">
        <v>180</v>
      </c>
      <c r="R422" s="948" t="s">
        <v>155</v>
      </c>
      <c r="S422" s="931" t="s">
        <v>71</v>
      </c>
      <c r="T422" s="906" t="s">
        <v>418</v>
      </c>
      <c r="U422" s="906" t="s">
        <v>851</v>
      </c>
      <c r="V422" s="946"/>
      <c r="W422" s="946">
        <v>220</v>
      </c>
      <c r="X422" s="946"/>
      <c r="Y422" s="946"/>
      <c r="Z422" s="946"/>
      <c r="AA422" s="946"/>
      <c r="AB422" s="946"/>
      <c r="AC422" s="931"/>
      <c r="AD422" s="931"/>
      <c r="AE422" s="155">
        <f t="shared" si="39"/>
        <v>0</v>
      </c>
      <c r="AF422" s="953"/>
      <c r="AG422" s="946"/>
      <c r="AH422" s="946"/>
      <c r="AI422" s="946"/>
      <c r="AJ422" s="954"/>
      <c r="AK422" s="953"/>
      <c r="AL422" s="955"/>
      <c r="AM422" s="953"/>
      <c r="AN422" s="922">
        <f t="shared" si="43"/>
        <v>0</v>
      </c>
      <c r="AO422" s="956"/>
      <c r="AP422" s="924" t="str">
        <f t="shared" si="40"/>
        <v>0</v>
      </c>
      <c r="AQ422" s="925" t="str">
        <f t="shared" si="44"/>
        <v>0</v>
      </c>
      <c r="AR422" s="957"/>
      <c r="AS422" s="927">
        <f t="shared" si="41"/>
        <v>0</v>
      </c>
      <c r="AT422" s="928">
        <f t="shared" si="41"/>
        <v>0</v>
      </c>
      <c r="AU422" s="953"/>
      <c r="AV422" s="946"/>
      <c r="AW422" s="946"/>
      <c r="AX422" s="946"/>
      <c r="AY422" s="946"/>
      <c r="AZ422" s="955"/>
      <c r="BA422" s="958"/>
      <c r="BB422" s="959"/>
      <c r="BC422" s="959"/>
      <c r="BD422" s="959"/>
      <c r="BE422" s="959"/>
      <c r="BF422" s="960"/>
    </row>
    <row r="423" spans="2:58" ht="14.65" customHeight="1">
      <c r="B423" s="911">
        <v>421</v>
      </c>
      <c r="C423" s="931" t="s">
        <v>65</v>
      </c>
      <c r="D423" s="913"/>
      <c r="E423" s="931" t="s">
        <v>150</v>
      </c>
      <c r="F423" s="912" t="str">
        <f t="shared" si="42"/>
        <v>6340</v>
      </c>
      <c r="G423" s="946" t="s">
        <v>403</v>
      </c>
      <c r="H423" s="946"/>
      <c r="I423" s="946"/>
      <c r="J423" s="946"/>
      <c r="K423" s="906" t="s">
        <v>852</v>
      </c>
      <c r="L423" s="931">
        <v>1437</v>
      </c>
      <c r="M423" s="931"/>
      <c r="N423" s="931" t="s">
        <v>206</v>
      </c>
      <c r="O423" s="931">
        <v>180</v>
      </c>
      <c r="P423" s="947" t="s">
        <v>179</v>
      </c>
      <c r="Q423" s="931" t="s">
        <v>180</v>
      </c>
      <c r="R423" s="948" t="s">
        <v>155</v>
      </c>
      <c r="S423" s="931" t="s">
        <v>71</v>
      </c>
      <c r="T423" s="906" t="s">
        <v>418</v>
      </c>
      <c r="U423" s="906" t="s">
        <v>853</v>
      </c>
      <c r="V423" s="946"/>
      <c r="W423" s="946">
        <v>220</v>
      </c>
      <c r="X423" s="946"/>
      <c r="Y423" s="946"/>
      <c r="Z423" s="946"/>
      <c r="AA423" s="946"/>
      <c r="AB423" s="946"/>
      <c r="AC423" s="931"/>
      <c r="AD423" s="931"/>
      <c r="AE423" s="155">
        <f t="shared" si="39"/>
        <v>0</v>
      </c>
      <c r="AF423" s="953"/>
      <c r="AG423" s="946"/>
      <c r="AH423" s="946"/>
      <c r="AI423" s="946"/>
      <c r="AJ423" s="954"/>
      <c r="AK423" s="953"/>
      <c r="AL423" s="955"/>
      <c r="AM423" s="953"/>
      <c r="AN423" s="922">
        <f t="shared" si="43"/>
        <v>0</v>
      </c>
      <c r="AO423" s="956"/>
      <c r="AP423" s="924" t="str">
        <f t="shared" si="40"/>
        <v>0</v>
      </c>
      <c r="AQ423" s="925" t="str">
        <f t="shared" si="44"/>
        <v>0</v>
      </c>
      <c r="AR423" s="957"/>
      <c r="AS423" s="927">
        <f t="shared" si="41"/>
        <v>0</v>
      </c>
      <c r="AT423" s="928">
        <f t="shared" si="41"/>
        <v>0</v>
      </c>
      <c r="AU423" s="953"/>
      <c r="AV423" s="946"/>
      <c r="AW423" s="946"/>
      <c r="AX423" s="946"/>
      <c r="AY423" s="946"/>
      <c r="AZ423" s="955"/>
      <c r="BA423" s="958"/>
      <c r="BB423" s="959"/>
      <c r="BC423" s="959"/>
      <c r="BD423" s="959"/>
      <c r="BE423" s="959"/>
      <c r="BF423" s="960"/>
    </row>
    <row r="424" spans="2:58" ht="14.65" customHeight="1">
      <c r="B424" s="911">
        <v>422</v>
      </c>
      <c r="C424" s="931" t="s">
        <v>65</v>
      </c>
      <c r="D424" s="913"/>
      <c r="E424" s="931" t="s">
        <v>150</v>
      </c>
      <c r="F424" s="912" t="str">
        <f t="shared" si="42"/>
        <v>6340</v>
      </c>
      <c r="G424" s="946" t="s">
        <v>403</v>
      </c>
      <c r="H424" s="946"/>
      <c r="I424" s="946"/>
      <c r="J424" s="946"/>
      <c r="K424" s="906" t="s">
        <v>854</v>
      </c>
      <c r="L424" s="931">
        <v>1438</v>
      </c>
      <c r="M424" s="931"/>
      <c r="N424" s="931" t="s">
        <v>206</v>
      </c>
      <c r="O424" s="931">
        <v>180</v>
      </c>
      <c r="P424" s="947" t="s">
        <v>179</v>
      </c>
      <c r="Q424" s="931" t="s">
        <v>180</v>
      </c>
      <c r="R424" s="948" t="s">
        <v>155</v>
      </c>
      <c r="S424" s="931" t="s">
        <v>71</v>
      </c>
      <c r="T424" s="906" t="s">
        <v>418</v>
      </c>
      <c r="U424" s="906" t="s">
        <v>855</v>
      </c>
      <c r="V424" s="946"/>
      <c r="W424" s="946">
        <v>220</v>
      </c>
      <c r="X424" s="946"/>
      <c r="Y424" s="946"/>
      <c r="Z424" s="946"/>
      <c r="AA424" s="946"/>
      <c r="AB424" s="946"/>
      <c r="AC424" s="931"/>
      <c r="AD424" s="931"/>
      <c r="AE424" s="155">
        <f t="shared" si="39"/>
        <v>0</v>
      </c>
      <c r="AF424" s="953"/>
      <c r="AG424" s="946"/>
      <c r="AH424" s="946"/>
      <c r="AI424" s="946"/>
      <c r="AJ424" s="954"/>
      <c r="AK424" s="953"/>
      <c r="AL424" s="955"/>
      <c r="AM424" s="953"/>
      <c r="AN424" s="922">
        <f t="shared" si="43"/>
        <v>0</v>
      </c>
      <c r="AO424" s="956"/>
      <c r="AP424" s="924" t="str">
        <f t="shared" si="40"/>
        <v>0</v>
      </c>
      <c r="AQ424" s="925" t="str">
        <f t="shared" si="44"/>
        <v>0</v>
      </c>
      <c r="AR424" s="957"/>
      <c r="AS424" s="927">
        <f t="shared" si="41"/>
        <v>0</v>
      </c>
      <c r="AT424" s="928">
        <f t="shared" si="41"/>
        <v>0</v>
      </c>
      <c r="AU424" s="953"/>
      <c r="AV424" s="946"/>
      <c r="AW424" s="946"/>
      <c r="AX424" s="946"/>
      <c r="AY424" s="946"/>
      <c r="AZ424" s="955"/>
      <c r="BA424" s="958"/>
      <c r="BB424" s="959"/>
      <c r="BC424" s="959"/>
      <c r="BD424" s="959"/>
      <c r="BE424" s="959"/>
      <c r="BF424" s="960"/>
    </row>
    <row r="425" spans="2:58" ht="14.65" customHeight="1">
      <c r="B425" s="911">
        <v>423</v>
      </c>
      <c r="C425" s="912" t="s">
        <v>65</v>
      </c>
      <c r="D425" s="913"/>
      <c r="E425" s="931" t="s">
        <v>150</v>
      </c>
      <c r="F425" s="912" t="str">
        <f t="shared" si="42"/>
        <v>6340</v>
      </c>
      <c r="G425" s="946" t="s">
        <v>403</v>
      </c>
      <c r="H425" s="946"/>
      <c r="I425" s="946"/>
      <c r="J425" s="946"/>
      <c r="K425" s="906" t="s">
        <v>856</v>
      </c>
      <c r="L425" s="931">
        <v>1439</v>
      </c>
      <c r="M425" s="931"/>
      <c r="N425" s="931" t="s">
        <v>206</v>
      </c>
      <c r="O425" s="931">
        <v>180</v>
      </c>
      <c r="P425" s="947" t="s">
        <v>179</v>
      </c>
      <c r="Q425" s="931" t="s">
        <v>180</v>
      </c>
      <c r="R425" s="948" t="s">
        <v>155</v>
      </c>
      <c r="S425" s="931" t="s">
        <v>71</v>
      </c>
      <c r="T425" s="906" t="s">
        <v>418</v>
      </c>
      <c r="U425" s="906" t="s">
        <v>857</v>
      </c>
      <c r="V425" s="946"/>
      <c r="W425" s="946">
        <v>220</v>
      </c>
      <c r="X425" s="946"/>
      <c r="Y425" s="946"/>
      <c r="Z425" s="946"/>
      <c r="AA425" s="946"/>
      <c r="AB425" s="946"/>
      <c r="AC425" s="931"/>
      <c r="AD425" s="931"/>
      <c r="AE425" s="155">
        <f t="shared" si="39"/>
        <v>0</v>
      </c>
      <c r="AF425" s="953"/>
      <c r="AG425" s="946"/>
      <c r="AH425" s="946"/>
      <c r="AI425" s="946"/>
      <c r="AJ425" s="954"/>
      <c r="AK425" s="953"/>
      <c r="AL425" s="955"/>
      <c r="AM425" s="953"/>
      <c r="AN425" s="922">
        <f t="shared" si="43"/>
        <v>0</v>
      </c>
      <c r="AO425" s="956"/>
      <c r="AP425" s="924" t="str">
        <f t="shared" si="40"/>
        <v>0</v>
      </c>
      <c r="AQ425" s="925" t="str">
        <f t="shared" si="44"/>
        <v>0</v>
      </c>
      <c r="AR425" s="957"/>
      <c r="AS425" s="927">
        <f t="shared" si="41"/>
        <v>0</v>
      </c>
      <c r="AT425" s="928">
        <f t="shared" si="41"/>
        <v>0</v>
      </c>
      <c r="AU425" s="953"/>
      <c r="AV425" s="946"/>
      <c r="AW425" s="946"/>
      <c r="AX425" s="946"/>
      <c r="AY425" s="946"/>
      <c r="AZ425" s="955"/>
      <c r="BA425" s="958"/>
      <c r="BB425" s="959"/>
      <c r="BC425" s="959"/>
      <c r="BD425" s="959"/>
      <c r="BE425" s="959"/>
      <c r="BF425" s="960"/>
    </row>
    <row r="426" spans="2:58" ht="14.65" customHeight="1">
      <c r="B426" s="911">
        <v>424</v>
      </c>
      <c r="C426" s="931" t="s">
        <v>65</v>
      </c>
      <c r="D426" s="913"/>
      <c r="E426" s="931" t="s">
        <v>150</v>
      </c>
      <c r="F426" s="912" t="str">
        <f t="shared" si="42"/>
        <v>6340</v>
      </c>
      <c r="G426" s="946" t="s">
        <v>403</v>
      </c>
      <c r="H426" s="946"/>
      <c r="I426" s="946"/>
      <c r="J426" s="946"/>
      <c r="K426" s="906" t="s">
        <v>858</v>
      </c>
      <c r="L426" s="931">
        <v>1440</v>
      </c>
      <c r="M426" s="931"/>
      <c r="N426" s="931" t="s">
        <v>206</v>
      </c>
      <c r="O426" s="931">
        <v>180</v>
      </c>
      <c r="P426" s="947" t="s">
        <v>179</v>
      </c>
      <c r="Q426" s="931" t="s">
        <v>180</v>
      </c>
      <c r="R426" s="948" t="s">
        <v>155</v>
      </c>
      <c r="S426" s="931" t="s">
        <v>71</v>
      </c>
      <c r="T426" s="906" t="s">
        <v>418</v>
      </c>
      <c r="U426" s="906" t="s">
        <v>859</v>
      </c>
      <c r="V426" s="946"/>
      <c r="W426" s="946">
        <v>220</v>
      </c>
      <c r="X426" s="946"/>
      <c r="Y426" s="946"/>
      <c r="Z426" s="946"/>
      <c r="AA426" s="946"/>
      <c r="AB426" s="946"/>
      <c r="AC426" s="931"/>
      <c r="AD426" s="931"/>
      <c r="AE426" s="155">
        <f t="shared" si="39"/>
        <v>0</v>
      </c>
      <c r="AF426" s="953"/>
      <c r="AG426" s="946"/>
      <c r="AH426" s="946"/>
      <c r="AI426" s="946"/>
      <c r="AJ426" s="954"/>
      <c r="AK426" s="953"/>
      <c r="AL426" s="955"/>
      <c r="AM426" s="953"/>
      <c r="AN426" s="922">
        <f t="shared" si="43"/>
        <v>0</v>
      </c>
      <c r="AO426" s="956"/>
      <c r="AP426" s="924" t="str">
        <f t="shared" si="40"/>
        <v>0</v>
      </c>
      <c r="AQ426" s="925" t="str">
        <f t="shared" si="44"/>
        <v>0</v>
      </c>
      <c r="AR426" s="957"/>
      <c r="AS426" s="927">
        <f t="shared" si="41"/>
        <v>0</v>
      </c>
      <c r="AT426" s="928">
        <f t="shared" si="41"/>
        <v>0</v>
      </c>
      <c r="AU426" s="953"/>
      <c r="AV426" s="946"/>
      <c r="AW426" s="946"/>
      <c r="AX426" s="946"/>
      <c r="AY426" s="946"/>
      <c r="AZ426" s="955"/>
      <c r="BA426" s="958"/>
      <c r="BB426" s="959"/>
      <c r="BC426" s="959"/>
      <c r="BD426" s="959"/>
      <c r="BE426" s="959"/>
      <c r="BF426" s="960"/>
    </row>
    <row r="427" spans="2:58" ht="14.65" customHeight="1">
      <c r="B427" s="911">
        <v>425</v>
      </c>
      <c r="C427" s="931" t="s">
        <v>65</v>
      </c>
      <c r="D427" s="913"/>
      <c r="E427" s="931" t="s">
        <v>150</v>
      </c>
      <c r="F427" s="912" t="str">
        <f t="shared" si="42"/>
        <v>6340</v>
      </c>
      <c r="G427" s="946" t="s">
        <v>403</v>
      </c>
      <c r="H427" s="946"/>
      <c r="I427" s="946"/>
      <c r="J427" s="946"/>
      <c r="K427" s="906" t="s">
        <v>860</v>
      </c>
      <c r="L427" s="931">
        <v>1441</v>
      </c>
      <c r="M427" s="931"/>
      <c r="N427" s="931" t="s">
        <v>206</v>
      </c>
      <c r="O427" s="931">
        <v>180</v>
      </c>
      <c r="P427" s="947" t="s">
        <v>179</v>
      </c>
      <c r="Q427" s="931" t="s">
        <v>180</v>
      </c>
      <c r="R427" s="948" t="s">
        <v>155</v>
      </c>
      <c r="S427" s="931" t="s">
        <v>71</v>
      </c>
      <c r="T427" s="906" t="s">
        <v>744</v>
      </c>
      <c r="U427" s="906" t="s">
        <v>861</v>
      </c>
      <c r="V427" s="946"/>
      <c r="W427" s="946">
        <v>220</v>
      </c>
      <c r="X427" s="946"/>
      <c r="Y427" s="946"/>
      <c r="Z427" s="946"/>
      <c r="AA427" s="946"/>
      <c r="AB427" s="946"/>
      <c r="AC427" s="931"/>
      <c r="AD427" s="931"/>
      <c r="AE427" s="155">
        <f t="shared" si="39"/>
        <v>0</v>
      </c>
      <c r="AF427" s="953"/>
      <c r="AG427" s="946"/>
      <c r="AH427" s="946"/>
      <c r="AI427" s="946"/>
      <c r="AJ427" s="954"/>
      <c r="AK427" s="953"/>
      <c r="AL427" s="955"/>
      <c r="AM427" s="953"/>
      <c r="AN427" s="922">
        <f t="shared" si="43"/>
        <v>0</v>
      </c>
      <c r="AO427" s="956"/>
      <c r="AP427" s="924" t="str">
        <f t="shared" si="40"/>
        <v>0</v>
      </c>
      <c r="AQ427" s="925" t="str">
        <f t="shared" si="44"/>
        <v>0</v>
      </c>
      <c r="AR427" s="957"/>
      <c r="AS427" s="927">
        <f t="shared" si="41"/>
        <v>0</v>
      </c>
      <c r="AT427" s="928">
        <f t="shared" si="41"/>
        <v>0</v>
      </c>
      <c r="AU427" s="953"/>
      <c r="AV427" s="946"/>
      <c r="AW427" s="946"/>
      <c r="AX427" s="946"/>
      <c r="AY427" s="946"/>
      <c r="AZ427" s="955"/>
      <c r="BA427" s="958"/>
      <c r="BB427" s="959"/>
      <c r="BC427" s="959"/>
      <c r="BD427" s="959"/>
      <c r="BE427" s="959"/>
      <c r="BF427" s="960"/>
    </row>
    <row r="428" spans="2:58" ht="14.65" customHeight="1">
      <c r="B428" s="911">
        <v>426</v>
      </c>
      <c r="C428" s="912" t="s">
        <v>65</v>
      </c>
      <c r="D428" s="913"/>
      <c r="E428" s="931" t="s">
        <v>150</v>
      </c>
      <c r="F428" s="912" t="str">
        <f t="shared" si="42"/>
        <v>6340</v>
      </c>
      <c r="G428" s="946" t="s">
        <v>403</v>
      </c>
      <c r="H428" s="946"/>
      <c r="I428" s="946"/>
      <c r="J428" s="946"/>
      <c r="K428" s="906" t="s">
        <v>862</v>
      </c>
      <c r="L428" s="931">
        <v>1442</v>
      </c>
      <c r="M428" s="931"/>
      <c r="N428" s="931" t="s">
        <v>206</v>
      </c>
      <c r="O428" s="931">
        <v>180</v>
      </c>
      <c r="P428" s="947" t="s">
        <v>179</v>
      </c>
      <c r="Q428" s="931" t="s">
        <v>180</v>
      </c>
      <c r="R428" s="948" t="s">
        <v>155</v>
      </c>
      <c r="S428" s="931" t="s">
        <v>71</v>
      </c>
      <c r="T428" s="906" t="s">
        <v>744</v>
      </c>
      <c r="U428" s="906" t="s">
        <v>863</v>
      </c>
      <c r="V428" s="946"/>
      <c r="W428" s="946">
        <v>220</v>
      </c>
      <c r="X428" s="946"/>
      <c r="Y428" s="946"/>
      <c r="Z428" s="946"/>
      <c r="AA428" s="946"/>
      <c r="AB428" s="946"/>
      <c r="AC428" s="931"/>
      <c r="AD428" s="931"/>
      <c r="AE428" s="155">
        <f t="shared" si="39"/>
        <v>0</v>
      </c>
      <c r="AF428" s="953"/>
      <c r="AG428" s="946"/>
      <c r="AH428" s="946"/>
      <c r="AI428" s="946"/>
      <c r="AJ428" s="954"/>
      <c r="AK428" s="953"/>
      <c r="AL428" s="955"/>
      <c r="AM428" s="953"/>
      <c r="AN428" s="922">
        <f t="shared" si="43"/>
        <v>0</v>
      </c>
      <c r="AO428" s="956"/>
      <c r="AP428" s="924" t="str">
        <f t="shared" si="40"/>
        <v>0</v>
      </c>
      <c r="AQ428" s="925" t="str">
        <f t="shared" si="44"/>
        <v>0</v>
      </c>
      <c r="AR428" s="957"/>
      <c r="AS428" s="927">
        <f t="shared" si="41"/>
        <v>0</v>
      </c>
      <c r="AT428" s="928">
        <f t="shared" si="41"/>
        <v>0</v>
      </c>
      <c r="AU428" s="953"/>
      <c r="AV428" s="946"/>
      <c r="AW428" s="946"/>
      <c r="AX428" s="946"/>
      <c r="AY428" s="946"/>
      <c r="AZ428" s="955"/>
      <c r="BA428" s="958"/>
      <c r="BB428" s="959"/>
      <c r="BC428" s="959"/>
      <c r="BD428" s="959"/>
      <c r="BE428" s="959"/>
      <c r="BF428" s="960"/>
    </row>
    <row r="429" spans="2:58" ht="14.65" customHeight="1">
      <c r="B429" s="911">
        <v>427</v>
      </c>
      <c r="C429" s="931" t="s">
        <v>65</v>
      </c>
      <c r="D429" s="913"/>
      <c r="E429" s="931" t="s">
        <v>150</v>
      </c>
      <c r="F429" s="912" t="str">
        <f t="shared" si="42"/>
        <v>6340</v>
      </c>
      <c r="G429" s="946" t="s">
        <v>403</v>
      </c>
      <c r="H429" s="946"/>
      <c r="I429" s="946"/>
      <c r="J429" s="946"/>
      <c r="K429" s="906" t="s">
        <v>864</v>
      </c>
      <c r="L429" s="931">
        <v>1443</v>
      </c>
      <c r="M429" s="931"/>
      <c r="N429" s="931" t="s">
        <v>206</v>
      </c>
      <c r="O429" s="931">
        <v>180</v>
      </c>
      <c r="P429" s="947" t="s">
        <v>179</v>
      </c>
      <c r="Q429" s="931" t="s">
        <v>180</v>
      </c>
      <c r="R429" s="948" t="s">
        <v>155</v>
      </c>
      <c r="S429" s="931" t="s">
        <v>71</v>
      </c>
      <c r="T429" s="906" t="s">
        <v>744</v>
      </c>
      <c r="U429" s="906" t="s">
        <v>865</v>
      </c>
      <c r="V429" s="946"/>
      <c r="W429" s="946">
        <v>220</v>
      </c>
      <c r="X429" s="946"/>
      <c r="Y429" s="946"/>
      <c r="Z429" s="946"/>
      <c r="AA429" s="946"/>
      <c r="AB429" s="946"/>
      <c r="AC429" s="931"/>
      <c r="AD429" s="931"/>
      <c r="AE429" s="155">
        <f t="shared" si="39"/>
        <v>0</v>
      </c>
      <c r="AF429" s="953"/>
      <c r="AG429" s="946"/>
      <c r="AH429" s="946"/>
      <c r="AI429" s="946"/>
      <c r="AJ429" s="954"/>
      <c r="AK429" s="953"/>
      <c r="AL429" s="955"/>
      <c r="AM429" s="953"/>
      <c r="AN429" s="922">
        <f t="shared" si="43"/>
        <v>0</v>
      </c>
      <c r="AO429" s="956"/>
      <c r="AP429" s="924" t="str">
        <f t="shared" si="40"/>
        <v>0</v>
      </c>
      <c r="AQ429" s="925" t="str">
        <f t="shared" si="44"/>
        <v>0</v>
      </c>
      <c r="AR429" s="957"/>
      <c r="AS429" s="927">
        <f t="shared" si="41"/>
        <v>0</v>
      </c>
      <c r="AT429" s="928">
        <f t="shared" si="41"/>
        <v>0</v>
      </c>
      <c r="AU429" s="953"/>
      <c r="AV429" s="946"/>
      <c r="AW429" s="946"/>
      <c r="AX429" s="946"/>
      <c r="AY429" s="946"/>
      <c r="AZ429" s="955"/>
      <c r="BA429" s="958"/>
      <c r="BB429" s="959"/>
      <c r="BC429" s="959"/>
      <c r="BD429" s="959"/>
      <c r="BE429" s="959"/>
      <c r="BF429" s="960"/>
    </row>
    <row r="430" spans="2:58" ht="14.65" customHeight="1">
      <c r="B430" s="911">
        <v>428</v>
      </c>
      <c r="C430" s="931" t="s">
        <v>65</v>
      </c>
      <c r="D430" s="913"/>
      <c r="E430" s="931" t="s">
        <v>150</v>
      </c>
      <c r="F430" s="912" t="str">
        <f t="shared" si="42"/>
        <v>6340</v>
      </c>
      <c r="G430" s="946" t="s">
        <v>403</v>
      </c>
      <c r="H430" s="946"/>
      <c r="I430" s="946"/>
      <c r="J430" s="946"/>
      <c r="K430" s="906" t="s">
        <v>866</v>
      </c>
      <c r="L430" s="931">
        <v>1444</v>
      </c>
      <c r="M430" s="931"/>
      <c r="N430" s="931" t="s">
        <v>206</v>
      </c>
      <c r="O430" s="931">
        <v>180</v>
      </c>
      <c r="P430" s="947" t="s">
        <v>179</v>
      </c>
      <c r="Q430" s="931" t="s">
        <v>180</v>
      </c>
      <c r="R430" s="948" t="s">
        <v>155</v>
      </c>
      <c r="S430" s="931" t="s">
        <v>71</v>
      </c>
      <c r="T430" s="906" t="s">
        <v>744</v>
      </c>
      <c r="U430" s="906" t="s">
        <v>867</v>
      </c>
      <c r="V430" s="946"/>
      <c r="W430" s="946">
        <v>220</v>
      </c>
      <c r="X430" s="946"/>
      <c r="Y430" s="946"/>
      <c r="Z430" s="946"/>
      <c r="AA430" s="946"/>
      <c r="AB430" s="946"/>
      <c r="AC430" s="931"/>
      <c r="AD430" s="931"/>
      <c r="AE430" s="155">
        <f t="shared" si="39"/>
        <v>0</v>
      </c>
      <c r="AF430" s="953"/>
      <c r="AG430" s="946"/>
      <c r="AH430" s="946"/>
      <c r="AI430" s="946"/>
      <c r="AJ430" s="954"/>
      <c r="AK430" s="953"/>
      <c r="AL430" s="955"/>
      <c r="AM430" s="953"/>
      <c r="AN430" s="922">
        <f t="shared" si="43"/>
        <v>0</v>
      </c>
      <c r="AO430" s="956"/>
      <c r="AP430" s="924" t="str">
        <f t="shared" si="40"/>
        <v>0</v>
      </c>
      <c r="AQ430" s="925" t="str">
        <f t="shared" si="44"/>
        <v>0</v>
      </c>
      <c r="AR430" s="957"/>
      <c r="AS430" s="927">
        <f t="shared" si="41"/>
        <v>0</v>
      </c>
      <c r="AT430" s="928">
        <f t="shared" si="41"/>
        <v>0</v>
      </c>
      <c r="AU430" s="953"/>
      <c r="AV430" s="946"/>
      <c r="AW430" s="946"/>
      <c r="AX430" s="946"/>
      <c r="AY430" s="946"/>
      <c r="AZ430" s="955"/>
      <c r="BA430" s="958"/>
      <c r="BB430" s="959"/>
      <c r="BC430" s="959"/>
      <c r="BD430" s="959"/>
      <c r="BE430" s="959"/>
      <c r="BF430" s="960"/>
    </row>
    <row r="431" spans="2:58" ht="14.65" customHeight="1">
      <c r="B431" s="911">
        <v>429</v>
      </c>
      <c r="C431" s="912" t="s">
        <v>65</v>
      </c>
      <c r="D431" s="913"/>
      <c r="E431" s="931" t="s">
        <v>150</v>
      </c>
      <c r="F431" s="912" t="str">
        <f t="shared" si="42"/>
        <v>6340</v>
      </c>
      <c r="G431" s="946" t="s">
        <v>403</v>
      </c>
      <c r="H431" s="946"/>
      <c r="I431" s="946"/>
      <c r="J431" s="946"/>
      <c r="K431" s="906" t="s">
        <v>868</v>
      </c>
      <c r="L431" s="931">
        <v>1445</v>
      </c>
      <c r="M431" s="931"/>
      <c r="N431" s="931" t="s">
        <v>206</v>
      </c>
      <c r="O431" s="931">
        <v>180</v>
      </c>
      <c r="P431" s="947" t="s">
        <v>179</v>
      </c>
      <c r="Q431" s="931" t="s">
        <v>180</v>
      </c>
      <c r="R431" s="948" t="s">
        <v>155</v>
      </c>
      <c r="S431" s="931" t="s">
        <v>71</v>
      </c>
      <c r="T431" s="906" t="s">
        <v>744</v>
      </c>
      <c r="U431" s="906" t="s">
        <v>869</v>
      </c>
      <c r="V431" s="946"/>
      <c r="W431" s="946">
        <v>220</v>
      </c>
      <c r="X431" s="946"/>
      <c r="Y431" s="946"/>
      <c r="Z431" s="946"/>
      <c r="AA431" s="946"/>
      <c r="AB431" s="946"/>
      <c r="AC431" s="931"/>
      <c r="AD431" s="931"/>
      <c r="AE431" s="155">
        <f t="shared" si="39"/>
        <v>0</v>
      </c>
      <c r="AF431" s="953"/>
      <c r="AG431" s="946"/>
      <c r="AH431" s="946"/>
      <c r="AI431" s="946"/>
      <c r="AJ431" s="954"/>
      <c r="AK431" s="953"/>
      <c r="AL431" s="955"/>
      <c r="AM431" s="953"/>
      <c r="AN431" s="922">
        <f t="shared" si="43"/>
        <v>0</v>
      </c>
      <c r="AO431" s="956"/>
      <c r="AP431" s="924" t="str">
        <f t="shared" si="40"/>
        <v>0</v>
      </c>
      <c r="AQ431" s="925" t="str">
        <f t="shared" si="44"/>
        <v>0</v>
      </c>
      <c r="AR431" s="957"/>
      <c r="AS431" s="927">
        <f t="shared" si="41"/>
        <v>0</v>
      </c>
      <c r="AT431" s="928">
        <f t="shared" si="41"/>
        <v>0</v>
      </c>
      <c r="AU431" s="953"/>
      <c r="AV431" s="946"/>
      <c r="AW431" s="946"/>
      <c r="AX431" s="946"/>
      <c r="AY431" s="946"/>
      <c r="AZ431" s="955"/>
      <c r="BA431" s="958"/>
      <c r="BB431" s="959"/>
      <c r="BC431" s="959"/>
      <c r="BD431" s="959"/>
      <c r="BE431" s="959"/>
      <c r="BF431" s="960"/>
    </row>
    <row r="432" spans="2:58" ht="14.65" customHeight="1">
      <c r="B432" s="911">
        <v>430</v>
      </c>
      <c r="C432" s="931" t="s">
        <v>65</v>
      </c>
      <c r="D432" s="913"/>
      <c r="E432" s="931" t="s">
        <v>150</v>
      </c>
      <c r="F432" s="912" t="str">
        <f t="shared" si="42"/>
        <v>6340</v>
      </c>
      <c r="G432" s="946" t="s">
        <v>403</v>
      </c>
      <c r="H432" s="946"/>
      <c r="I432" s="946"/>
      <c r="J432" s="946"/>
      <c r="K432" s="906" t="s">
        <v>870</v>
      </c>
      <c r="L432" s="931">
        <v>1446</v>
      </c>
      <c r="M432" s="931"/>
      <c r="N432" s="931" t="s">
        <v>206</v>
      </c>
      <c r="O432" s="931">
        <v>180</v>
      </c>
      <c r="P432" s="947" t="s">
        <v>179</v>
      </c>
      <c r="Q432" s="931" t="s">
        <v>180</v>
      </c>
      <c r="R432" s="948" t="s">
        <v>155</v>
      </c>
      <c r="S432" s="931" t="s">
        <v>71</v>
      </c>
      <c r="T432" s="906" t="s">
        <v>744</v>
      </c>
      <c r="U432" s="906" t="s">
        <v>871</v>
      </c>
      <c r="V432" s="946"/>
      <c r="W432" s="946">
        <v>220</v>
      </c>
      <c r="X432" s="946"/>
      <c r="Y432" s="946"/>
      <c r="Z432" s="946"/>
      <c r="AA432" s="946"/>
      <c r="AB432" s="946"/>
      <c r="AC432" s="931"/>
      <c r="AD432" s="931"/>
      <c r="AE432" s="155">
        <f t="shared" si="39"/>
        <v>0</v>
      </c>
      <c r="AF432" s="953"/>
      <c r="AG432" s="946"/>
      <c r="AH432" s="946"/>
      <c r="AI432" s="946"/>
      <c r="AJ432" s="954"/>
      <c r="AK432" s="953"/>
      <c r="AL432" s="955"/>
      <c r="AM432" s="953"/>
      <c r="AN432" s="922">
        <f t="shared" si="43"/>
        <v>0</v>
      </c>
      <c r="AO432" s="956"/>
      <c r="AP432" s="924" t="str">
        <f t="shared" si="40"/>
        <v>0</v>
      </c>
      <c r="AQ432" s="925" t="str">
        <f t="shared" si="44"/>
        <v>0</v>
      </c>
      <c r="AR432" s="957"/>
      <c r="AS432" s="927">
        <f t="shared" si="41"/>
        <v>0</v>
      </c>
      <c r="AT432" s="928">
        <f t="shared" si="41"/>
        <v>0</v>
      </c>
      <c r="AU432" s="953"/>
      <c r="AV432" s="946"/>
      <c r="AW432" s="946"/>
      <c r="AX432" s="946"/>
      <c r="AY432" s="946"/>
      <c r="AZ432" s="955"/>
      <c r="BA432" s="958"/>
      <c r="BB432" s="959"/>
      <c r="BC432" s="959"/>
      <c r="BD432" s="959"/>
      <c r="BE432" s="959"/>
      <c r="BF432" s="960"/>
    </row>
    <row r="433" spans="2:58" ht="14.65" customHeight="1">
      <c r="B433" s="911">
        <v>431</v>
      </c>
      <c r="C433" s="931" t="s">
        <v>65</v>
      </c>
      <c r="D433" s="913"/>
      <c r="E433" s="931" t="s">
        <v>150</v>
      </c>
      <c r="F433" s="912" t="str">
        <f t="shared" si="42"/>
        <v>6340</v>
      </c>
      <c r="G433" s="946" t="s">
        <v>403</v>
      </c>
      <c r="H433" s="946"/>
      <c r="I433" s="946"/>
      <c r="J433" s="946"/>
      <c r="K433" s="906" t="s">
        <v>872</v>
      </c>
      <c r="L433" s="931">
        <v>1447</v>
      </c>
      <c r="M433" s="931"/>
      <c r="N433" s="931" t="s">
        <v>206</v>
      </c>
      <c r="O433" s="931">
        <v>180</v>
      </c>
      <c r="P433" s="947" t="s">
        <v>179</v>
      </c>
      <c r="Q433" s="931" t="s">
        <v>180</v>
      </c>
      <c r="R433" s="948" t="s">
        <v>155</v>
      </c>
      <c r="S433" s="931" t="s">
        <v>71</v>
      </c>
      <c r="T433" s="906" t="s">
        <v>744</v>
      </c>
      <c r="U433" s="906" t="s">
        <v>873</v>
      </c>
      <c r="V433" s="946"/>
      <c r="W433" s="946">
        <v>220</v>
      </c>
      <c r="X433" s="946"/>
      <c r="Y433" s="946"/>
      <c r="Z433" s="946"/>
      <c r="AA433" s="946"/>
      <c r="AB433" s="946"/>
      <c r="AC433" s="931"/>
      <c r="AD433" s="931"/>
      <c r="AE433" s="155">
        <f t="shared" si="39"/>
        <v>0</v>
      </c>
      <c r="AF433" s="953"/>
      <c r="AG433" s="946"/>
      <c r="AH433" s="946"/>
      <c r="AI433" s="946"/>
      <c r="AJ433" s="954"/>
      <c r="AK433" s="953"/>
      <c r="AL433" s="955"/>
      <c r="AM433" s="953"/>
      <c r="AN433" s="922">
        <f t="shared" si="43"/>
        <v>0</v>
      </c>
      <c r="AO433" s="956"/>
      <c r="AP433" s="924" t="str">
        <f t="shared" si="40"/>
        <v>0</v>
      </c>
      <c r="AQ433" s="925" t="str">
        <f t="shared" si="44"/>
        <v>0</v>
      </c>
      <c r="AR433" s="957"/>
      <c r="AS433" s="927">
        <f t="shared" si="41"/>
        <v>0</v>
      </c>
      <c r="AT433" s="928">
        <f t="shared" si="41"/>
        <v>0</v>
      </c>
      <c r="AU433" s="953"/>
      <c r="AV433" s="946"/>
      <c r="AW433" s="946"/>
      <c r="AX433" s="946"/>
      <c r="AY433" s="946"/>
      <c r="AZ433" s="955"/>
      <c r="BA433" s="958"/>
      <c r="BB433" s="959"/>
      <c r="BC433" s="959"/>
      <c r="BD433" s="959"/>
      <c r="BE433" s="959"/>
      <c r="BF433" s="960"/>
    </row>
    <row r="434" spans="2:58" ht="14.65" customHeight="1">
      <c r="B434" s="911">
        <v>432</v>
      </c>
      <c r="C434" s="912" t="s">
        <v>65</v>
      </c>
      <c r="D434" s="913"/>
      <c r="E434" s="931" t="s">
        <v>150</v>
      </c>
      <c r="F434" s="912" t="str">
        <f t="shared" si="42"/>
        <v>6340</v>
      </c>
      <c r="G434" s="946" t="s">
        <v>403</v>
      </c>
      <c r="H434" s="946"/>
      <c r="I434" s="946"/>
      <c r="J434" s="946"/>
      <c r="K434" s="906" t="s">
        <v>874</v>
      </c>
      <c r="L434" s="931">
        <v>1448</v>
      </c>
      <c r="M434" s="931"/>
      <c r="N434" s="931" t="s">
        <v>206</v>
      </c>
      <c r="O434" s="931">
        <v>180</v>
      </c>
      <c r="P434" s="947" t="s">
        <v>179</v>
      </c>
      <c r="Q434" s="931" t="s">
        <v>180</v>
      </c>
      <c r="R434" s="948" t="s">
        <v>155</v>
      </c>
      <c r="S434" s="931" t="s">
        <v>71</v>
      </c>
      <c r="T434" s="906" t="s">
        <v>744</v>
      </c>
      <c r="U434" s="906" t="s">
        <v>875</v>
      </c>
      <c r="V434" s="946"/>
      <c r="W434" s="946">
        <v>220</v>
      </c>
      <c r="X434" s="946"/>
      <c r="Y434" s="946"/>
      <c r="Z434" s="946"/>
      <c r="AA434" s="946"/>
      <c r="AB434" s="946"/>
      <c r="AC434" s="931"/>
      <c r="AD434" s="931"/>
      <c r="AE434" s="155">
        <f t="shared" si="39"/>
        <v>0</v>
      </c>
      <c r="AF434" s="953"/>
      <c r="AG434" s="946"/>
      <c r="AH434" s="946"/>
      <c r="AI434" s="946"/>
      <c r="AJ434" s="954"/>
      <c r="AK434" s="953"/>
      <c r="AL434" s="955"/>
      <c r="AM434" s="953"/>
      <c r="AN434" s="922">
        <f t="shared" si="43"/>
        <v>0</v>
      </c>
      <c r="AO434" s="956"/>
      <c r="AP434" s="924" t="str">
        <f t="shared" si="40"/>
        <v>0</v>
      </c>
      <c r="AQ434" s="925" t="str">
        <f t="shared" si="44"/>
        <v>0</v>
      </c>
      <c r="AR434" s="957"/>
      <c r="AS434" s="927">
        <f t="shared" si="41"/>
        <v>0</v>
      </c>
      <c r="AT434" s="928">
        <f t="shared" si="41"/>
        <v>0</v>
      </c>
      <c r="AU434" s="953"/>
      <c r="AV434" s="946"/>
      <c r="AW434" s="946"/>
      <c r="AX434" s="946"/>
      <c r="AY434" s="946"/>
      <c r="AZ434" s="955"/>
      <c r="BA434" s="958"/>
      <c r="BB434" s="959"/>
      <c r="BC434" s="959"/>
      <c r="BD434" s="959"/>
      <c r="BE434" s="959"/>
      <c r="BF434" s="960"/>
    </row>
    <row r="435" spans="2:58" ht="14.65" customHeight="1">
      <c r="B435" s="911">
        <v>433</v>
      </c>
      <c r="C435" s="931" t="s">
        <v>65</v>
      </c>
      <c r="D435" s="913"/>
      <c r="E435" s="931" t="s">
        <v>150</v>
      </c>
      <c r="F435" s="912" t="str">
        <f t="shared" si="42"/>
        <v>6340</v>
      </c>
      <c r="G435" s="946" t="s">
        <v>403</v>
      </c>
      <c r="H435" s="946"/>
      <c r="I435" s="946"/>
      <c r="J435" s="946"/>
      <c r="K435" s="906" t="s">
        <v>876</v>
      </c>
      <c r="L435" s="931">
        <v>1450</v>
      </c>
      <c r="M435" s="931"/>
      <c r="N435" s="931" t="s">
        <v>206</v>
      </c>
      <c r="O435" s="931">
        <v>180</v>
      </c>
      <c r="P435" s="947" t="s">
        <v>179</v>
      </c>
      <c r="Q435" s="931" t="s">
        <v>180</v>
      </c>
      <c r="R435" s="948" t="s">
        <v>155</v>
      </c>
      <c r="S435" s="931" t="s">
        <v>71</v>
      </c>
      <c r="T435" s="906" t="s">
        <v>877</v>
      </c>
      <c r="U435" s="906" t="s">
        <v>878</v>
      </c>
      <c r="V435" s="946"/>
      <c r="W435" s="946">
        <v>220</v>
      </c>
      <c r="X435" s="946"/>
      <c r="Y435" s="946"/>
      <c r="Z435" s="946"/>
      <c r="AA435" s="946"/>
      <c r="AB435" s="946"/>
      <c r="AC435" s="931"/>
      <c r="AD435" s="931"/>
      <c r="AE435" s="155">
        <f t="shared" si="39"/>
        <v>0</v>
      </c>
      <c r="AF435" s="953"/>
      <c r="AG435" s="946"/>
      <c r="AH435" s="946"/>
      <c r="AI435" s="946"/>
      <c r="AJ435" s="954"/>
      <c r="AK435" s="953"/>
      <c r="AL435" s="955"/>
      <c r="AM435" s="953"/>
      <c r="AN435" s="922">
        <f t="shared" si="43"/>
        <v>0</v>
      </c>
      <c r="AO435" s="956"/>
      <c r="AP435" s="924" t="str">
        <f t="shared" si="40"/>
        <v>0</v>
      </c>
      <c r="AQ435" s="925" t="str">
        <f t="shared" si="44"/>
        <v>0</v>
      </c>
      <c r="AR435" s="957"/>
      <c r="AS435" s="927">
        <f t="shared" si="41"/>
        <v>0</v>
      </c>
      <c r="AT435" s="928">
        <f t="shared" si="41"/>
        <v>0</v>
      </c>
      <c r="AU435" s="953"/>
      <c r="AV435" s="946"/>
      <c r="AW435" s="946"/>
      <c r="AX435" s="946"/>
      <c r="AY435" s="946"/>
      <c r="AZ435" s="955"/>
      <c r="BA435" s="958"/>
      <c r="BB435" s="959"/>
      <c r="BC435" s="959"/>
      <c r="BD435" s="959"/>
      <c r="BE435" s="959"/>
      <c r="BF435" s="960"/>
    </row>
    <row r="436" spans="2:58" ht="14.65" customHeight="1">
      <c r="B436" s="911">
        <v>434</v>
      </c>
      <c r="C436" s="931" t="s">
        <v>65</v>
      </c>
      <c r="D436" s="913"/>
      <c r="E436" s="931" t="s">
        <v>150</v>
      </c>
      <c r="F436" s="912" t="str">
        <f t="shared" si="42"/>
        <v>6340</v>
      </c>
      <c r="G436" s="946" t="s">
        <v>151</v>
      </c>
      <c r="H436" s="946"/>
      <c r="I436" s="946"/>
      <c r="J436" s="946"/>
      <c r="K436" s="906" t="s">
        <v>879</v>
      </c>
      <c r="L436" s="931">
        <v>1500</v>
      </c>
      <c r="M436" s="931"/>
      <c r="N436" s="931" t="s">
        <v>165</v>
      </c>
      <c r="O436" s="931">
        <v>250</v>
      </c>
      <c r="P436" s="947" t="s">
        <v>166</v>
      </c>
      <c r="Q436" s="931" t="s">
        <v>167</v>
      </c>
      <c r="R436" s="948" t="s">
        <v>155</v>
      </c>
      <c r="S436" s="931" t="s">
        <v>71</v>
      </c>
      <c r="T436" s="906" t="s">
        <v>880</v>
      </c>
      <c r="U436" s="906" t="s">
        <v>881</v>
      </c>
      <c r="V436" s="946"/>
      <c r="W436" s="946">
        <v>11</v>
      </c>
      <c r="X436" s="946"/>
      <c r="Y436" s="946"/>
      <c r="Z436" s="946"/>
      <c r="AA436" s="946"/>
      <c r="AB436" s="946"/>
      <c r="AC436" s="931"/>
      <c r="AD436" s="931"/>
      <c r="AE436" s="155">
        <f t="shared" si="39"/>
        <v>0</v>
      </c>
      <c r="AF436" s="953"/>
      <c r="AG436" s="946"/>
      <c r="AH436" s="946"/>
      <c r="AI436" s="946"/>
      <c r="AJ436" s="954"/>
      <c r="AK436" s="953"/>
      <c r="AL436" s="955"/>
      <c r="AM436" s="953"/>
      <c r="AN436" s="922">
        <f t="shared" si="43"/>
        <v>0</v>
      </c>
      <c r="AO436" s="956"/>
      <c r="AP436" s="924" t="str">
        <f t="shared" si="40"/>
        <v>0</v>
      </c>
      <c r="AQ436" s="925" t="str">
        <f t="shared" si="44"/>
        <v>0</v>
      </c>
      <c r="AR436" s="957"/>
      <c r="AS436" s="927">
        <f t="shared" si="41"/>
        <v>0</v>
      </c>
      <c r="AT436" s="928">
        <f t="shared" si="41"/>
        <v>0</v>
      </c>
      <c r="AU436" s="953"/>
      <c r="AV436" s="946"/>
      <c r="AW436" s="946"/>
      <c r="AX436" s="946"/>
      <c r="AY436" s="946"/>
      <c r="AZ436" s="955"/>
      <c r="BA436" s="958"/>
      <c r="BB436" s="959"/>
      <c r="BC436" s="959"/>
      <c r="BD436" s="959"/>
      <c r="BE436" s="959"/>
      <c r="BF436" s="960"/>
    </row>
    <row r="437" spans="2:58" ht="14.65" customHeight="1">
      <c r="B437" s="911">
        <v>435</v>
      </c>
      <c r="C437" s="912" t="s">
        <v>65</v>
      </c>
      <c r="D437" s="913"/>
      <c r="E437" s="931" t="s">
        <v>150</v>
      </c>
      <c r="F437" s="912" t="str">
        <f t="shared" si="42"/>
        <v>6340</v>
      </c>
      <c r="G437" s="946" t="s">
        <v>151</v>
      </c>
      <c r="H437" s="946"/>
      <c r="I437" s="946"/>
      <c r="J437" s="946"/>
      <c r="K437" s="906" t="s">
        <v>882</v>
      </c>
      <c r="L437" s="931">
        <v>1501</v>
      </c>
      <c r="M437" s="931"/>
      <c r="N437" s="931" t="s">
        <v>165</v>
      </c>
      <c r="O437" s="931">
        <v>250</v>
      </c>
      <c r="P437" s="947" t="s">
        <v>166</v>
      </c>
      <c r="Q437" s="931" t="s">
        <v>167</v>
      </c>
      <c r="R437" s="948" t="s">
        <v>155</v>
      </c>
      <c r="S437" s="931" t="s">
        <v>71</v>
      </c>
      <c r="T437" s="906" t="s">
        <v>883</v>
      </c>
      <c r="U437" s="906" t="s">
        <v>884</v>
      </c>
      <c r="V437" s="946"/>
      <c r="W437" s="946">
        <v>11</v>
      </c>
      <c r="X437" s="946"/>
      <c r="Y437" s="946"/>
      <c r="Z437" s="946"/>
      <c r="AA437" s="946"/>
      <c r="AB437" s="946"/>
      <c r="AC437" s="931"/>
      <c r="AD437" s="931"/>
      <c r="AE437" s="155">
        <f t="shared" si="39"/>
        <v>0</v>
      </c>
      <c r="AF437" s="953"/>
      <c r="AG437" s="946"/>
      <c r="AH437" s="946"/>
      <c r="AI437" s="946"/>
      <c r="AJ437" s="954"/>
      <c r="AK437" s="953"/>
      <c r="AL437" s="955"/>
      <c r="AM437" s="953"/>
      <c r="AN437" s="922">
        <f t="shared" si="43"/>
        <v>0</v>
      </c>
      <c r="AO437" s="956"/>
      <c r="AP437" s="924" t="str">
        <f t="shared" si="40"/>
        <v>0</v>
      </c>
      <c r="AQ437" s="925" t="str">
        <f t="shared" si="44"/>
        <v>0</v>
      </c>
      <c r="AR437" s="957"/>
      <c r="AS437" s="927">
        <f t="shared" si="41"/>
        <v>0</v>
      </c>
      <c r="AT437" s="928">
        <f t="shared" si="41"/>
        <v>0</v>
      </c>
      <c r="AU437" s="953"/>
      <c r="AV437" s="946"/>
      <c r="AW437" s="946"/>
      <c r="AX437" s="946"/>
      <c r="AY437" s="946"/>
      <c r="AZ437" s="955"/>
      <c r="BA437" s="958"/>
      <c r="BB437" s="959"/>
      <c r="BC437" s="959"/>
      <c r="BD437" s="959"/>
      <c r="BE437" s="959"/>
      <c r="BF437" s="960"/>
    </row>
    <row r="438" spans="2:58" ht="14.65" customHeight="1">
      <c r="B438" s="911">
        <v>436</v>
      </c>
      <c r="C438" s="931" t="s">
        <v>65</v>
      </c>
      <c r="D438" s="913"/>
      <c r="E438" s="931" t="s">
        <v>150</v>
      </c>
      <c r="F438" s="912" t="str">
        <f t="shared" si="42"/>
        <v>6340</v>
      </c>
      <c r="G438" s="946" t="s">
        <v>151</v>
      </c>
      <c r="H438" s="946"/>
      <c r="I438" s="946"/>
      <c r="J438" s="946"/>
      <c r="K438" s="906" t="s">
        <v>885</v>
      </c>
      <c r="L438" s="931">
        <v>1502</v>
      </c>
      <c r="M438" s="931"/>
      <c r="N438" s="931" t="s">
        <v>165</v>
      </c>
      <c r="O438" s="931">
        <v>250</v>
      </c>
      <c r="P438" s="947" t="s">
        <v>166</v>
      </c>
      <c r="Q438" s="931" t="s">
        <v>167</v>
      </c>
      <c r="R438" s="948" t="s">
        <v>155</v>
      </c>
      <c r="S438" s="931" t="s">
        <v>71</v>
      </c>
      <c r="T438" s="906" t="s">
        <v>883</v>
      </c>
      <c r="U438" s="906" t="s">
        <v>886</v>
      </c>
      <c r="V438" s="946"/>
      <c r="W438" s="946">
        <v>11</v>
      </c>
      <c r="X438" s="946"/>
      <c r="Y438" s="946"/>
      <c r="Z438" s="946"/>
      <c r="AA438" s="946"/>
      <c r="AB438" s="946"/>
      <c r="AC438" s="931"/>
      <c r="AD438" s="931"/>
      <c r="AE438" s="155">
        <f t="shared" si="39"/>
        <v>0</v>
      </c>
      <c r="AF438" s="953"/>
      <c r="AG438" s="946"/>
      <c r="AH438" s="946"/>
      <c r="AI438" s="946"/>
      <c r="AJ438" s="954"/>
      <c r="AK438" s="953"/>
      <c r="AL438" s="955"/>
      <c r="AM438" s="953"/>
      <c r="AN438" s="922">
        <f t="shared" si="43"/>
        <v>0</v>
      </c>
      <c r="AO438" s="956"/>
      <c r="AP438" s="924" t="str">
        <f t="shared" si="40"/>
        <v>0</v>
      </c>
      <c r="AQ438" s="925" t="str">
        <f t="shared" si="44"/>
        <v>0</v>
      </c>
      <c r="AR438" s="957"/>
      <c r="AS438" s="927">
        <f t="shared" si="41"/>
        <v>0</v>
      </c>
      <c r="AT438" s="928">
        <f t="shared" si="41"/>
        <v>0</v>
      </c>
      <c r="AU438" s="953"/>
      <c r="AV438" s="946"/>
      <c r="AW438" s="946"/>
      <c r="AX438" s="946"/>
      <c r="AY438" s="946"/>
      <c r="AZ438" s="955"/>
      <c r="BA438" s="958"/>
      <c r="BB438" s="959"/>
      <c r="BC438" s="959"/>
      <c r="BD438" s="959"/>
      <c r="BE438" s="959"/>
      <c r="BF438" s="960"/>
    </row>
    <row r="439" spans="2:58" ht="14.65" customHeight="1">
      <c r="B439" s="911">
        <v>437</v>
      </c>
      <c r="C439" s="931" t="s">
        <v>65</v>
      </c>
      <c r="D439" s="913"/>
      <c r="E439" s="931" t="s">
        <v>150</v>
      </c>
      <c r="F439" s="912" t="str">
        <f t="shared" si="42"/>
        <v>6340</v>
      </c>
      <c r="G439" s="946" t="s">
        <v>151</v>
      </c>
      <c r="H439" s="946"/>
      <c r="I439" s="946"/>
      <c r="J439" s="946"/>
      <c r="K439" s="906" t="s">
        <v>887</v>
      </c>
      <c r="L439" s="931">
        <v>1503</v>
      </c>
      <c r="M439" s="931"/>
      <c r="N439" s="931" t="s">
        <v>165</v>
      </c>
      <c r="O439" s="931">
        <v>250</v>
      </c>
      <c r="P439" s="947" t="s">
        <v>166</v>
      </c>
      <c r="Q439" s="931" t="s">
        <v>167</v>
      </c>
      <c r="R439" s="948" t="s">
        <v>155</v>
      </c>
      <c r="S439" s="931" t="s">
        <v>71</v>
      </c>
      <c r="T439" s="906" t="s">
        <v>883</v>
      </c>
      <c r="U439" s="906" t="s">
        <v>888</v>
      </c>
      <c r="V439" s="946"/>
      <c r="W439" s="946">
        <v>11</v>
      </c>
      <c r="X439" s="946"/>
      <c r="Y439" s="946"/>
      <c r="Z439" s="946"/>
      <c r="AA439" s="946"/>
      <c r="AB439" s="946"/>
      <c r="AC439" s="931"/>
      <c r="AD439" s="931"/>
      <c r="AE439" s="155">
        <f t="shared" si="39"/>
        <v>0</v>
      </c>
      <c r="AF439" s="953"/>
      <c r="AG439" s="946"/>
      <c r="AH439" s="946"/>
      <c r="AI439" s="946"/>
      <c r="AJ439" s="954"/>
      <c r="AK439" s="953"/>
      <c r="AL439" s="955"/>
      <c r="AM439" s="953"/>
      <c r="AN439" s="922">
        <f t="shared" si="43"/>
        <v>0</v>
      </c>
      <c r="AO439" s="956"/>
      <c r="AP439" s="924" t="str">
        <f t="shared" si="40"/>
        <v>0</v>
      </c>
      <c r="AQ439" s="925" t="str">
        <f t="shared" si="44"/>
        <v>0</v>
      </c>
      <c r="AR439" s="957"/>
      <c r="AS439" s="927">
        <f t="shared" si="41"/>
        <v>0</v>
      </c>
      <c r="AT439" s="928">
        <f t="shared" si="41"/>
        <v>0</v>
      </c>
      <c r="AU439" s="953"/>
      <c r="AV439" s="946"/>
      <c r="AW439" s="946"/>
      <c r="AX439" s="946"/>
      <c r="AY439" s="946"/>
      <c r="AZ439" s="955"/>
      <c r="BA439" s="958"/>
      <c r="BB439" s="959"/>
      <c r="BC439" s="959"/>
      <c r="BD439" s="959"/>
      <c r="BE439" s="959"/>
      <c r="BF439" s="960"/>
    </row>
    <row r="440" spans="2:58" ht="14.65" customHeight="1">
      <c r="B440" s="911">
        <v>438</v>
      </c>
      <c r="C440" s="912" t="s">
        <v>65</v>
      </c>
      <c r="D440" s="913"/>
      <c r="E440" s="931" t="s">
        <v>150</v>
      </c>
      <c r="F440" s="912" t="str">
        <f t="shared" si="42"/>
        <v>6340</v>
      </c>
      <c r="G440" s="946" t="s">
        <v>151</v>
      </c>
      <c r="H440" s="946"/>
      <c r="I440" s="946"/>
      <c r="J440" s="946"/>
      <c r="K440" s="906" t="s">
        <v>889</v>
      </c>
      <c r="L440" s="931">
        <v>1504</v>
      </c>
      <c r="M440" s="931"/>
      <c r="N440" s="931" t="s">
        <v>307</v>
      </c>
      <c r="O440" s="931">
        <v>63</v>
      </c>
      <c r="P440" s="947" t="s">
        <v>166</v>
      </c>
      <c r="Q440" s="931" t="s">
        <v>308</v>
      </c>
      <c r="R440" s="948" t="s">
        <v>155</v>
      </c>
      <c r="S440" s="931" t="s">
        <v>71</v>
      </c>
      <c r="T440" s="906" t="s">
        <v>883</v>
      </c>
      <c r="U440" s="906" t="s">
        <v>890</v>
      </c>
      <c r="V440" s="946"/>
      <c r="W440" s="946">
        <v>11</v>
      </c>
      <c r="X440" s="946"/>
      <c r="Y440" s="946"/>
      <c r="Z440" s="946"/>
      <c r="AA440" s="946"/>
      <c r="AB440" s="946"/>
      <c r="AC440" s="931"/>
      <c r="AD440" s="931"/>
      <c r="AE440" s="155">
        <f t="shared" si="39"/>
        <v>0</v>
      </c>
      <c r="AF440" s="953"/>
      <c r="AG440" s="946"/>
      <c r="AH440" s="946"/>
      <c r="AI440" s="946"/>
      <c r="AJ440" s="954"/>
      <c r="AK440" s="953"/>
      <c r="AL440" s="955"/>
      <c r="AM440" s="953"/>
      <c r="AN440" s="922">
        <f t="shared" si="43"/>
        <v>0</v>
      </c>
      <c r="AO440" s="956"/>
      <c r="AP440" s="924" t="str">
        <f t="shared" si="40"/>
        <v>0</v>
      </c>
      <c r="AQ440" s="925" t="str">
        <f t="shared" si="44"/>
        <v>0</v>
      </c>
      <c r="AR440" s="957"/>
      <c r="AS440" s="927">
        <f t="shared" si="41"/>
        <v>0</v>
      </c>
      <c r="AT440" s="928">
        <f t="shared" si="41"/>
        <v>0</v>
      </c>
      <c r="AU440" s="953"/>
      <c r="AV440" s="946"/>
      <c r="AW440" s="946"/>
      <c r="AX440" s="946"/>
      <c r="AY440" s="946"/>
      <c r="AZ440" s="955"/>
      <c r="BA440" s="958"/>
      <c r="BB440" s="959"/>
      <c r="BC440" s="959"/>
      <c r="BD440" s="959"/>
      <c r="BE440" s="959"/>
      <c r="BF440" s="960"/>
    </row>
    <row r="441" spans="2:58" ht="14.65" customHeight="1">
      <c r="B441" s="911">
        <v>439</v>
      </c>
      <c r="C441" s="931" t="s">
        <v>65</v>
      </c>
      <c r="D441" s="913"/>
      <c r="E441" s="931" t="s">
        <v>150</v>
      </c>
      <c r="F441" s="912" t="str">
        <f t="shared" si="42"/>
        <v>6340</v>
      </c>
      <c r="G441" s="946" t="s">
        <v>151</v>
      </c>
      <c r="H441" s="946"/>
      <c r="I441" s="946"/>
      <c r="J441" s="946"/>
      <c r="K441" s="906" t="s">
        <v>891</v>
      </c>
      <c r="L441" s="931">
        <v>1505</v>
      </c>
      <c r="M441" s="931"/>
      <c r="N441" s="931" t="s">
        <v>153</v>
      </c>
      <c r="O441" s="931">
        <v>200</v>
      </c>
      <c r="P441" s="947" t="s">
        <v>174</v>
      </c>
      <c r="Q441" s="931" t="s">
        <v>175</v>
      </c>
      <c r="R441" s="948" t="s">
        <v>155</v>
      </c>
      <c r="S441" s="931" t="s">
        <v>71</v>
      </c>
      <c r="T441" s="906" t="s">
        <v>892</v>
      </c>
      <c r="U441" s="906" t="s">
        <v>176</v>
      </c>
      <c r="V441" s="946"/>
      <c r="W441" s="946">
        <v>208</v>
      </c>
      <c r="X441" s="946"/>
      <c r="Y441" s="946"/>
      <c r="Z441" s="946"/>
      <c r="AA441" s="946"/>
      <c r="AB441" s="946"/>
      <c r="AC441" s="931"/>
      <c r="AD441" s="931"/>
      <c r="AE441" s="155">
        <f t="shared" si="39"/>
        <v>0</v>
      </c>
      <c r="AF441" s="953"/>
      <c r="AG441" s="946"/>
      <c r="AH441" s="946"/>
      <c r="AI441" s="946"/>
      <c r="AJ441" s="954"/>
      <c r="AK441" s="953"/>
      <c r="AL441" s="955"/>
      <c r="AM441" s="953"/>
      <c r="AN441" s="922">
        <f t="shared" si="43"/>
        <v>0</v>
      </c>
      <c r="AO441" s="956"/>
      <c r="AP441" s="924" t="str">
        <f t="shared" si="40"/>
        <v>0</v>
      </c>
      <c r="AQ441" s="925" t="str">
        <f t="shared" si="44"/>
        <v>0</v>
      </c>
      <c r="AR441" s="957"/>
      <c r="AS441" s="927">
        <f t="shared" si="41"/>
        <v>0</v>
      </c>
      <c r="AT441" s="928">
        <f t="shared" si="41"/>
        <v>0</v>
      </c>
      <c r="AU441" s="953"/>
      <c r="AV441" s="946"/>
      <c r="AW441" s="946"/>
      <c r="AX441" s="946"/>
      <c r="AY441" s="946"/>
      <c r="AZ441" s="955"/>
      <c r="BA441" s="958"/>
      <c r="BB441" s="959"/>
      <c r="BC441" s="959"/>
      <c r="BD441" s="959"/>
      <c r="BE441" s="959"/>
      <c r="BF441" s="960"/>
    </row>
    <row r="442" spans="2:58" ht="14.65" customHeight="1">
      <c r="B442" s="911">
        <v>440</v>
      </c>
      <c r="C442" s="931" t="s">
        <v>65</v>
      </c>
      <c r="D442" s="913"/>
      <c r="E442" s="931" t="s">
        <v>150</v>
      </c>
      <c r="F442" s="912" t="str">
        <f t="shared" si="42"/>
        <v>6340</v>
      </c>
      <c r="G442" s="946" t="s">
        <v>151</v>
      </c>
      <c r="H442" s="946"/>
      <c r="I442" s="946"/>
      <c r="J442" s="946"/>
      <c r="K442" s="906" t="s">
        <v>893</v>
      </c>
      <c r="L442" s="931">
        <v>1506</v>
      </c>
      <c r="M442" s="931"/>
      <c r="N442" s="931" t="s">
        <v>153</v>
      </c>
      <c r="O442" s="931">
        <v>200</v>
      </c>
      <c r="P442" s="947" t="s">
        <v>174</v>
      </c>
      <c r="Q442" s="931" t="s">
        <v>175</v>
      </c>
      <c r="R442" s="948" t="s">
        <v>155</v>
      </c>
      <c r="S442" s="931" t="s">
        <v>71</v>
      </c>
      <c r="T442" s="906" t="s">
        <v>894</v>
      </c>
      <c r="U442" s="906" t="s">
        <v>176</v>
      </c>
      <c r="V442" s="946"/>
      <c r="W442" s="946">
        <v>208</v>
      </c>
      <c r="X442" s="946"/>
      <c r="Y442" s="946"/>
      <c r="Z442" s="946"/>
      <c r="AA442" s="946"/>
      <c r="AB442" s="946"/>
      <c r="AC442" s="931"/>
      <c r="AD442" s="931"/>
      <c r="AE442" s="155">
        <f t="shared" si="39"/>
        <v>0</v>
      </c>
      <c r="AF442" s="953"/>
      <c r="AG442" s="946"/>
      <c r="AH442" s="946"/>
      <c r="AI442" s="946"/>
      <c r="AJ442" s="954"/>
      <c r="AK442" s="953"/>
      <c r="AL442" s="955"/>
      <c r="AM442" s="953"/>
      <c r="AN442" s="922">
        <f t="shared" si="43"/>
        <v>0</v>
      </c>
      <c r="AO442" s="956"/>
      <c r="AP442" s="924" t="str">
        <f t="shared" si="40"/>
        <v>0</v>
      </c>
      <c r="AQ442" s="925" t="str">
        <f t="shared" si="44"/>
        <v>0</v>
      </c>
      <c r="AR442" s="957"/>
      <c r="AS442" s="927">
        <f t="shared" si="41"/>
        <v>0</v>
      </c>
      <c r="AT442" s="928">
        <f t="shared" si="41"/>
        <v>0</v>
      </c>
      <c r="AU442" s="953"/>
      <c r="AV442" s="946"/>
      <c r="AW442" s="946"/>
      <c r="AX442" s="946"/>
      <c r="AY442" s="946"/>
      <c r="AZ442" s="955"/>
      <c r="BA442" s="958"/>
      <c r="BB442" s="959"/>
      <c r="BC442" s="959"/>
      <c r="BD442" s="959"/>
      <c r="BE442" s="959"/>
      <c r="BF442" s="960"/>
    </row>
    <row r="443" spans="2:58" ht="14.65" customHeight="1">
      <c r="B443" s="911">
        <v>441</v>
      </c>
      <c r="C443" s="912" t="s">
        <v>65</v>
      </c>
      <c r="D443" s="913"/>
      <c r="E443" s="931" t="s">
        <v>150</v>
      </c>
      <c r="F443" s="912" t="str">
        <f t="shared" si="42"/>
        <v>6340</v>
      </c>
      <c r="G443" s="946" t="s">
        <v>151</v>
      </c>
      <c r="H443" s="946"/>
      <c r="I443" s="946"/>
      <c r="J443" s="946"/>
      <c r="K443" s="906" t="s">
        <v>895</v>
      </c>
      <c r="L443" s="931">
        <v>1507</v>
      </c>
      <c r="M443" s="931"/>
      <c r="N443" s="931" t="s">
        <v>153</v>
      </c>
      <c r="O443" s="931">
        <v>200</v>
      </c>
      <c r="P443" s="947" t="s">
        <v>174</v>
      </c>
      <c r="Q443" s="931" t="s">
        <v>175</v>
      </c>
      <c r="R443" s="948" t="s">
        <v>155</v>
      </c>
      <c r="S443" s="931" t="s">
        <v>71</v>
      </c>
      <c r="T443" s="906" t="s">
        <v>881</v>
      </c>
      <c r="U443" s="906" t="s">
        <v>176</v>
      </c>
      <c r="V443" s="946"/>
      <c r="W443" s="946">
        <v>208</v>
      </c>
      <c r="X443" s="946"/>
      <c r="Y443" s="946"/>
      <c r="Z443" s="946"/>
      <c r="AA443" s="946"/>
      <c r="AB443" s="946"/>
      <c r="AC443" s="931"/>
      <c r="AD443" s="931"/>
      <c r="AE443" s="155">
        <f t="shared" si="39"/>
        <v>0</v>
      </c>
      <c r="AF443" s="953"/>
      <c r="AG443" s="946"/>
      <c r="AH443" s="946"/>
      <c r="AI443" s="946"/>
      <c r="AJ443" s="954"/>
      <c r="AK443" s="953"/>
      <c r="AL443" s="955"/>
      <c r="AM443" s="953"/>
      <c r="AN443" s="922">
        <f t="shared" si="43"/>
        <v>0</v>
      </c>
      <c r="AO443" s="956"/>
      <c r="AP443" s="924" t="str">
        <f t="shared" si="40"/>
        <v>0</v>
      </c>
      <c r="AQ443" s="925" t="str">
        <f t="shared" si="44"/>
        <v>0</v>
      </c>
      <c r="AR443" s="957"/>
      <c r="AS443" s="927">
        <f t="shared" si="41"/>
        <v>0</v>
      </c>
      <c r="AT443" s="928">
        <f t="shared" si="41"/>
        <v>0</v>
      </c>
      <c r="AU443" s="953"/>
      <c r="AV443" s="946"/>
      <c r="AW443" s="946"/>
      <c r="AX443" s="946"/>
      <c r="AY443" s="946"/>
      <c r="AZ443" s="955"/>
      <c r="BA443" s="958"/>
      <c r="BB443" s="959"/>
      <c r="BC443" s="959"/>
      <c r="BD443" s="959"/>
      <c r="BE443" s="959"/>
      <c r="BF443" s="960"/>
    </row>
    <row r="444" spans="2:58" ht="14.65" customHeight="1">
      <c r="B444" s="911">
        <v>442</v>
      </c>
      <c r="C444" s="931" t="s">
        <v>65</v>
      </c>
      <c r="D444" s="913"/>
      <c r="E444" s="931" t="s">
        <v>150</v>
      </c>
      <c r="F444" s="912" t="str">
        <f t="shared" si="42"/>
        <v>6340</v>
      </c>
      <c r="G444" s="946" t="s">
        <v>151</v>
      </c>
      <c r="H444" s="946"/>
      <c r="I444" s="946"/>
      <c r="J444" s="946"/>
      <c r="K444" s="906" t="s">
        <v>896</v>
      </c>
      <c r="L444" s="931">
        <v>1508</v>
      </c>
      <c r="M444" s="931"/>
      <c r="N444" s="931" t="s">
        <v>897</v>
      </c>
      <c r="O444" s="931">
        <v>40</v>
      </c>
      <c r="P444" s="947" t="s">
        <v>174</v>
      </c>
      <c r="Q444" s="931" t="s">
        <v>308</v>
      </c>
      <c r="R444" s="948" t="s">
        <v>155</v>
      </c>
      <c r="S444" s="931" t="s">
        <v>71</v>
      </c>
      <c r="T444" s="906" t="s">
        <v>898</v>
      </c>
      <c r="U444" s="906" t="s">
        <v>176</v>
      </c>
      <c r="V444" s="946"/>
      <c r="W444" s="946">
        <v>208</v>
      </c>
      <c r="X444" s="946"/>
      <c r="Y444" s="946"/>
      <c r="Z444" s="946"/>
      <c r="AA444" s="946"/>
      <c r="AB444" s="946"/>
      <c r="AC444" s="931"/>
      <c r="AD444" s="931"/>
      <c r="AE444" s="155">
        <f t="shared" si="39"/>
        <v>0</v>
      </c>
      <c r="AF444" s="953"/>
      <c r="AG444" s="946"/>
      <c r="AH444" s="946"/>
      <c r="AI444" s="946"/>
      <c r="AJ444" s="954"/>
      <c r="AK444" s="953"/>
      <c r="AL444" s="955"/>
      <c r="AM444" s="953"/>
      <c r="AN444" s="922">
        <f t="shared" si="43"/>
        <v>0</v>
      </c>
      <c r="AO444" s="956"/>
      <c r="AP444" s="924" t="str">
        <f t="shared" si="40"/>
        <v>0</v>
      </c>
      <c r="AQ444" s="925" t="str">
        <f t="shared" si="44"/>
        <v>0</v>
      </c>
      <c r="AR444" s="957"/>
      <c r="AS444" s="927">
        <f t="shared" si="41"/>
        <v>0</v>
      </c>
      <c r="AT444" s="928">
        <f t="shared" si="41"/>
        <v>0</v>
      </c>
      <c r="AU444" s="953"/>
      <c r="AV444" s="946"/>
      <c r="AW444" s="946"/>
      <c r="AX444" s="946"/>
      <c r="AY444" s="946"/>
      <c r="AZ444" s="955"/>
      <c r="BA444" s="958"/>
      <c r="BB444" s="959"/>
      <c r="BC444" s="959"/>
      <c r="BD444" s="959"/>
      <c r="BE444" s="959"/>
      <c r="BF444" s="960"/>
    </row>
    <row r="445" spans="2:58" ht="14.65" customHeight="1">
      <c r="B445" s="911">
        <v>443</v>
      </c>
      <c r="C445" s="931" t="s">
        <v>65</v>
      </c>
      <c r="D445" s="913"/>
      <c r="E445" s="931" t="s">
        <v>150</v>
      </c>
      <c r="F445" s="912" t="str">
        <f t="shared" si="42"/>
        <v>6340</v>
      </c>
      <c r="G445" s="946" t="s">
        <v>151</v>
      </c>
      <c r="H445" s="946"/>
      <c r="I445" s="946"/>
      <c r="J445" s="946"/>
      <c r="K445" s="906" t="s">
        <v>899</v>
      </c>
      <c r="L445" s="931">
        <v>1509</v>
      </c>
      <c r="M445" s="931"/>
      <c r="N445" s="931" t="s">
        <v>153</v>
      </c>
      <c r="O445" s="931">
        <v>200</v>
      </c>
      <c r="P445" s="947" t="s">
        <v>174</v>
      </c>
      <c r="Q445" s="931" t="s">
        <v>175</v>
      </c>
      <c r="R445" s="948" t="s">
        <v>155</v>
      </c>
      <c r="S445" s="931" t="s">
        <v>71</v>
      </c>
      <c r="T445" s="906" t="s">
        <v>900</v>
      </c>
      <c r="U445" s="906" t="s">
        <v>901</v>
      </c>
      <c r="V445" s="946"/>
      <c r="W445" s="946">
        <v>208</v>
      </c>
      <c r="X445" s="946"/>
      <c r="Y445" s="946"/>
      <c r="Z445" s="946"/>
      <c r="AA445" s="946"/>
      <c r="AB445" s="946"/>
      <c r="AC445" s="931"/>
      <c r="AD445" s="931"/>
      <c r="AE445" s="155">
        <f t="shared" si="39"/>
        <v>0</v>
      </c>
      <c r="AF445" s="953"/>
      <c r="AG445" s="946"/>
      <c r="AH445" s="946"/>
      <c r="AI445" s="946"/>
      <c r="AJ445" s="954"/>
      <c r="AK445" s="953"/>
      <c r="AL445" s="955"/>
      <c r="AM445" s="953"/>
      <c r="AN445" s="922">
        <f t="shared" si="43"/>
        <v>0</v>
      </c>
      <c r="AO445" s="956"/>
      <c r="AP445" s="924" t="str">
        <f t="shared" si="40"/>
        <v>0</v>
      </c>
      <c r="AQ445" s="925" t="str">
        <f t="shared" si="44"/>
        <v>0</v>
      </c>
      <c r="AR445" s="957"/>
      <c r="AS445" s="927">
        <f t="shared" si="41"/>
        <v>0</v>
      </c>
      <c r="AT445" s="928">
        <f t="shared" si="41"/>
        <v>0</v>
      </c>
      <c r="AU445" s="953"/>
      <c r="AV445" s="946"/>
      <c r="AW445" s="946"/>
      <c r="AX445" s="946"/>
      <c r="AY445" s="946"/>
      <c r="AZ445" s="955"/>
      <c r="BA445" s="958"/>
      <c r="BB445" s="959"/>
      <c r="BC445" s="959"/>
      <c r="BD445" s="959"/>
      <c r="BE445" s="959"/>
      <c r="BF445" s="960"/>
    </row>
    <row r="446" spans="2:58" ht="14.65" customHeight="1">
      <c r="B446" s="911">
        <v>444</v>
      </c>
      <c r="C446" s="912" t="s">
        <v>65</v>
      </c>
      <c r="D446" s="913"/>
      <c r="E446" s="931" t="s">
        <v>150</v>
      </c>
      <c r="F446" s="912" t="str">
        <f t="shared" si="42"/>
        <v>6340</v>
      </c>
      <c r="G446" s="946" t="s">
        <v>151</v>
      </c>
      <c r="H446" s="946"/>
      <c r="I446" s="946"/>
      <c r="J446" s="946"/>
      <c r="K446" s="906" t="s">
        <v>902</v>
      </c>
      <c r="L446" s="931">
        <v>1510</v>
      </c>
      <c r="M446" s="931"/>
      <c r="N446" s="931" t="s">
        <v>153</v>
      </c>
      <c r="O446" s="931">
        <v>200</v>
      </c>
      <c r="P446" s="947" t="s">
        <v>174</v>
      </c>
      <c r="Q446" s="931" t="s">
        <v>175</v>
      </c>
      <c r="R446" s="948" t="s">
        <v>155</v>
      </c>
      <c r="S446" s="931" t="s">
        <v>71</v>
      </c>
      <c r="T446" s="906" t="s">
        <v>886</v>
      </c>
      <c r="U446" s="906" t="s">
        <v>901</v>
      </c>
      <c r="V446" s="946"/>
      <c r="W446" s="946">
        <v>208</v>
      </c>
      <c r="X446" s="946"/>
      <c r="Y446" s="946"/>
      <c r="Z446" s="946"/>
      <c r="AA446" s="946"/>
      <c r="AB446" s="946"/>
      <c r="AC446" s="931"/>
      <c r="AD446" s="931"/>
      <c r="AE446" s="155">
        <f t="shared" si="39"/>
        <v>0</v>
      </c>
      <c r="AF446" s="953"/>
      <c r="AG446" s="946"/>
      <c r="AH446" s="946"/>
      <c r="AI446" s="946"/>
      <c r="AJ446" s="954"/>
      <c r="AK446" s="953"/>
      <c r="AL446" s="955"/>
      <c r="AM446" s="953"/>
      <c r="AN446" s="922">
        <f t="shared" si="43"/>
        <v>0</v>
      </c>
      <c r="AO446" s="956"/>
      <c r="AP446" s="924" t="str">
        <f t="shared" si="40"/>
        <v>0</v>
      </c>
      <c r="AQ446" s="925" t="str">
        <f t="shared" si="44"/>
        <v>0</v>
      </c>
      <c r="AR446" s="957"/>
      <c r="AS446" s="927">
        <f t="shared" si="41"/>
        <v>0</v>
      </c>
      <c r="AT446" s="928">
        <f t="shared" si="41"/>
        <v>0</v>
      </c>
      <c r="AU446" s="953"/>
      <c r="AV446" s="946"/>
      <c r="AW446" s="946"/>
      <c r="AX446" s="946"/>
      <c r="AY446" s="946"/>
      <c r="AZ446" s="955"/>
      <c r="BA446" s="958"/>
      <c r="BB446" s="959"/>
      <c r="BC446" s="959"/>
      <c r="BD446" s="959"/>
      <c r="BE446" s="959"/>
      <c r="BF446" s="960"/>
    </row>
    <row r="447" spans="2:58" ht="14.65" customHeight="1">
      <c r="B447" s="911">
        <v>445</v>
      </c>
      <c r="C447" s="931" t="s">
        <v>65</v>
      </c>
      <c r="D447" s="913"/>
      <c r="E447" s="931" t="s">
        <v>150</v>
      </c>
      <c r="F447" s="912" t="str">
        <f t="shared" si="42"/>
        <v>6340</v>
      </c>
      <c r="G447" s="946" t="s">
        <v>151</v>
      </c>
      <c r="H447" s="946"/>
      <c r="I447" s="946"/>
      <c r="J447" s="946"/>
      <c r="K447" s="906" t="s">
        <v>903</v>
      </c>
      <c r="L447" s="931">
        <v>1511</v>
      </c>
      <c r="M447" s="931"/>
      <c r="N447" s="931" t="s">
        <v>153</v>
      </c>
      <c r="O447" s="931">
        <v>200</v>
      </c>
      <c r="P447" s="947" t="s">
        <v>174</v>
      </c>
      <c r="Q447" s="931" t="s">
        <v>175</v>
      </c>
      <c r="R447" s="948" t="s">
        <v>155</v>
      </c>
      <c r="S447" s="931" t="s">
        <v>71</v>
      </c>
      <c r="T447" s="906" t="s">
        <v>888</v>
      </c>
      <c r="U447" s="906" t="s">
        <v>901</v>
      </c>
      <c r="V447" s="946"/>
      <c r="W447" s="946">
        <v>208</v>
      </c>
      <c r="X447" s="946"/>
      <c r="Y447" s="946"/>
      <c r="Z447" s="946"/>
      <c r="AA447" s="946"/>
      <c r="AB447" s="946"/>
      <c r="AC447" s="931"/>
      <c r="AD447" s="931"/>
      <c r="AE447" s="155">
        <f t="shared" si="39"/>
        <v>0</v>
      </c>
      <c r="AF447" s="953"/>
      <c r="AG447" s="946"/>
      <c r="AH447" s="946"/>
      <c r="AI447" s="946"/>
      <c r="AJ447" s="954"/>
      <c r="AK447" s="953"/>
      <c r="AL447" s="955"/>
      <c r="AM447" s="953"/>
      <c r="AN447" s="922">
        <f t="shared" si="43"/>
        <v>0</v>
      </c>
      <c r="AO447" s="956"/>
      <c r="AP447" s="924" t="str">
        <f t="shared" si="40"/>
        <v>0</v>
      </c>
      <c r="AQ447" s="925" t="str">
        <f t="shared" si="44"/>
        <v>0</v>
      </c>
      <c r="AR447" s="957"/>
      <c r="AS447" s="927">
        <f t="shared" si="41"/>
        <v>0</v>
      </c>
      <c r="AT447" s="928">
        <f t="shared" si="41"/>
        <v>0</v>
      </c>
      <c r="AU447" s="953"/>
      <c r="AV447" s="946"/>
      <c r="AW447" s="946"/>
      <c r="AX447" s="946"/>
      <c r="AY447" s="946"/>
      <c r="AZ447" s="955"/>
      <c r="BA447" s="958"/>
      <c r="BB447" s="959"/>
      <c r="BC447" s="959"/>
      <c r="BD447" s="959"/>
      <c r="BE447" s="959"/>
      <c r="BF447" s="960"/>
    </row>
    <row r="448" spans="2:58" ht="14.65" customHeight="1">
      <c r="B448" s="911">
        <v>446</v>
      </c>
      <c r="C448" s="931" t="s">
        <v>65</v>
      </c>
      <c r="D448" s="913"/>
      <c r="E448" s="931" t="s">
        <v>150</v>
      </c>
      <c r="F448" s="912" t="str">
        <f t="shared" si="42"/>
        <v>6340</v>
      </c>
      <c r="G448" s="946" t="s">
        <v>151</v>
      </c>
      <c r="H448" s="946"/>
      <c r="I448" s="946" t="s">
        <v>904</v>
      </c>
      <c r="J448" s="946">
        <v>1</v>
      </c>
      <c r="K448" s="906" t="s">
        <v>905</v>
      </c>
      <c r="L448" s="931">
        <v>1512</v>
      </c>
      <c r="M448" s="931">
        <v>1</v>
      </c>
      <c r="N448" s="931" t="s">
        <v>153</v>
      </c>
      <c r="O448" s="931">
        <v>200</v>
      </c>
      <c r="P448" s="947" t="s">
        <v>174</v>
      </c>
      <c r="Q448" s="931" t="s">
        <v>175</v>
      </c>
      <c r="R448" s="948" t="s">
        <v>155</v>
      </c>
      <c r="S448" s="931" t="s">
        <v>168</v>
      </c>
      <c r="T448" s="906" t="s">
        <v>886</v>
      </c>
      <c r="U448" s="906" t="s">
        <v>347</v>
      </c>
      <c r="V448" s="946"/>
      <c r="W448" s="946">
        <v>208</v>
      </c>
      <c r="X448" s="946"/>
      <c r="Y448" s="946"/>
      <c r="Z448" s="946"/>
      <c r="AA448" s="946"/>
      <c r="AB448" s="946"/>
      <c r="AC448" s="931" t="s">
        <v>171</v>
      </c>
      <c r="AD448" s="931">
        <v>14755</v>
      </c>
      <c r="AE448" s="155">
        <f t="shared" si="39"/>
        <v>14.755000000000001</v>
      </c>
      <c r="AF448" s="953"/>
      <c r="AG448" s="946"/>
      <c r="AH448" s="946"/>
      <c r="AI448" s="946"/>
      <c r="AJ448" s="954"/>
      <c r="AK448" s="953"/>
      <c r="AL448" s="955"/>
      <c r="AM448" s="953"/>
      <c r="AN448" s="922">
        <f t="shared" si="43"/>
        <v>0</v>
      </c>
      <c r="AO448" s="956"/>
      <c r="AP448" s="924" t="str">
        <f t="shared" si="40"/>
        <v>0</v>
      </c>
      <c r="AQ448" s="925" t="str">
        <f t="shared" si="44"/>
        <v>0</v>
      </c>
      <c r="AR448" s="957"/>
      <c r="AS448" s="927">
        <f t="shared" si="41"/>
        <v>0</v>
      </c>
      <c r="AT448" s="928">
        <f t="shared" si="41"/>
        <v>0</v>
      </c>
      <c r="AU448" s="953"/>
      <c r="AV448" s="946"/>
      <c r="AW448" s="946"/>
      <c r="AX448" s="946"/>
      <c r="AY448" s="946"/>
      <c r="AZ448" s="955"/>
      <c r="BA448" s="958"/>
      <c r="BB448" s="959"/>
      <c r="BC448" s="959"/>
      <c r="BD448" s="959"/>
      <c r="BE448" s="959"/>
      <c r="BF448" s="960"/>
    </row>
    <row r="449" spans="2:58" ht="14.65" customHeight="1">
      <c r="B449" s="911">
        <v>447</v>
      </c>
      <c r="C449" s="931" t="s">
        <v>65</v>
      </c>
      <c r="D449" s="913"/>
      <c r="E449" s="931" t="s">
        <v>150</v>
      </c>
      <c r="F449" s="912" t="str">
        <f t="shared" si="42"/>
        <v>6340</v>
      </c>
      <c r="G449" s="946" t="s">
        <v>151</v>
      </c>
      <c r="H449" s="946"/>
      <c r="I449" s="946" t="s">
        <v>904</v>
      </c>
      <c r="J449" s="946">
        <v>1</v>
      </c>
      <c r="K449" s="906" t="s">
        <v>905</v>
      </c>
      <c r="L449" s="931">
        <v>1512</v>
      </c>
      <c r="M449" s="931">
        <v>2</v>
      </c>
      <c r="N449" s="931" t="s">
        <v>153</v>
      </c>
      <c r="O449" s="931">
        <v>200</v>
      </c>
      <c r="P449" s="947" t="s">
        <v>174</v>
      </c>
      <c r="Q449" s="931" t="s">
        <v>175</v>
      </c>
      <c r="R449" s="948" t="s">
        <v>155</v>
      </c>
      <c r="S449" s="931" t="s">
        <v>168</v>
      </c>
      <c r="T449" s="906"/>
      <c r="U449" s="906"/>
      <c r="V449" s="946"/>
      <c r="W449" s="946"/>
      <c r="X449" s="946"/>
      <c r="Y449" s="946"/>
      <c r="Z449" s="946"/>
      <c r="AA449" s="946"/>
      <c r="AB449" s="946"/>
      <c r="AC449" s="931"/>
      <c r="AD449" s="931">
        <v>14597</v>
      </c>
      <c r="AE449" s="155">
        <f t="shared" si="39"/>
        <v>14.597</v>
      </c>
      <c r="AF449" s="953"/>
      <c r="AG449" s="946"/>
      <c r="AH449" s="946"/>
      <c r="AI449" s="946"/>
      <c r="AJ449" s="954"/>
      <c r="AK449" s="953"/>
      <c r="AL449" s="955"/>
      <c r="AM449" s="953"/>
      <c r="AN449" s="922">
        <f t="shared" si="43"/>
        <v>0</v>
      </c>
      <c r="AO449" s="956"/>
      <c r="AP449" s="924" t="str">
        <f t="shared" si="40"/>
        <v>0</v>
      </c>
      <c r="AQ449" s="925" t="str">
        <f t="shared" si="44"/>
        <v>0</v>
      </c>
      <c r="AR449" s="957"/>
      <c r="AS449" s="927">
        <f t="shared" si="41"/>
        <v>0</v>
      </c>
      <c r="AT449" s="928">
        <f t="shared" si="41"/>
        <v>0</v>
      </c>
      <c r="AU449" s="953"/>
      <c r="AV449" s="946"/>
      <c r="AW449" s="946"/>
      <c r="AX449" s="946"/>
      <c r="AY449" s="946"/>
      <c r="AZ449" s="955"/>
      <c r="BA449" s="958"/>
      <c r="BB449" s="959"/>
      <c r="BC449" s="959"/>
      <c r="BD449" s="959"/>
      <c r="BE449" s="959"/>
      <c r="BF449" s="960"/>
    </row>
    <row r="450" spans="2:58" ht="14.65" customHeight="1">
      <c r="B450" s="911">
        <v>448</v>
      </c>
      <c r="C450" s="912" t="s">
        <v>65</v>
      </c>
      <c r="D450" s="913"/>
      <c r="E450" s="931" t="s">
        <v>150</v>
      </c>
      <c r="F450" s="912" t="str">
        <f t="shared" si="42"/>
        <v>6340</v>
      </c>
      <c r="G450" s="946" t="s">
        <v>151</v>
      </c>
      <c r="H450" s="946"/>
      <c r="I450" s="946" t="s">
        <v>906</v>
      </c>
      <c r="J450" s="946">
        <v>1</v>
      </c>
      <c r="K450" s="906" t="s">
        <v>907</v>
      </c>
      <c r="L450" s="931">
        <v>1513</v>
      </c>
      <c r="M450" s="931">
        <v>1</v>
      </c>
      <c r="N450" s="931" t="s">
        <v>153</v>
      </c>
      <c r="O450" s="931">
        <v>200</v>
      </c>
      <c r="P450" s="947" t="s">
        <v>174</v>
      </c>
      <c r="Q450" s="931" t="s">
        <v>175</v>
      </c>
      <c r="R450" s="948" t="s">
        <v>155</v>
      </c>
      <c r="S450" s="931" t="s">
        <v>168</v>
      </c>
      <c r="T450" s="906" t="s">
        <v>888</v>
      </c>
      <c r="U450" s="906" t="s">
        <v>208</v>
      </c>
      <c r="V450" s="946"/>
      <c r="W450" s="946">
        <v>208</v>
      </c>
      <c r="X450" s="946"/>
      <c r="Y450" s="946"/>
      <c r="Z450" s="946"/>
      <c r="AA450" s="946"/>
      <c r="AB450" s="946"/>
      <c r="AC450" s="931" t="s">
        <v>171</v>
      </c>
      <c r="AD450" s="931">
        <v>14424</v>
      </c>
      <c r="AE450" s="155">
        <f t="shared" si="39"/>
        <v>14.423999999999999</v>
      </c>
      <c r="AF450" s="953"/>
      <c r="AG450" s="946"/>
      <c r="AH450" s="946"/>
      <c r="AI450" s="946"/>
      <c r="AJ450" s="954"/>
      <c r="AK450" s="953"/>
      <c r="AL450" s="955"/>
      <c r="AM450" s="953"/>
      <c r="AN450" s="922">
        <f t="shared" si="43"/>
        <v>0</v>
      </c>
      <c r="AO450" s="956"/>
      <c r="AP450" s="924" t="str">
        <f t="shared" si="40"/>
        <v>0</v>
      </c>
      <c r="AQ450" s="925" t="str">
        <f t="shared" si="44"/>
        <v>0</v>
      </c>
      <c r="AR450" s="957"/>
      <c r="AS450" s="927">
        <f t="shared" si="41"/>
        <v>0</v>
      </c>
      <c r="AT450" s="928">
        <f t="shared" si="41"/>
        <v>0</v>
      </c>
      <c r="AU450" s="953"/>
      <c r="AV450" s="946"/>
      <c r="AW450" s="946"/>
      <c r="AX450" s="946"/>
      <c r="AY450" s="946"/>
      <c r="AZ450" s="955"/>
      <c r="BA450" s="958"/>
      <c r="BB450" s="959"/>
      <c r="BC450" s="959"/>
      <c r="BD450" s="959"/>
      <c r="BE450" s="959"/>
      <c r="BF450" s="960"/>
    </row>
    <row r="451" spans="2:58" ht="14.65" customHeight="1">
      <c r="B451" s="911">
        <v>449</v>
      </c>
      <c r="C451" s="931" t="s">
        <v>65</v>
      </c>
      <c r="D451" s="913"/>
      <c r="E451" s="931" t="s">
        <v>150</v>
      </c>
      <c r="F451" s="912" t="str">
        <f t="shared" si="42"/>
        <v>6340</v>
      </c>
      <c r="G451" s="946" t="s">
        <v>151</v>
      </c>
      <c r="H451" s="946"/>
      <c r="I451" s="946" t="s">
        <v>906</v>
      </c>
      <c r="J451" s="946">
        <v>1</v>
      </c>
      <c r="K451" s="906" t="s">
        <v>907</v>
      </c>
      <c r="L451" s="931">
        <v>1513</v>
      </c>
      <c r="M451" s="931">
        <v>2</v>
      </c>
      <c r="N451" s="931" t="s">
        <v>153</v>
      </c>
      <c r="O451" s="931">
        <v>200</v>
      </c>
      <c r="P451" s="947" t="s">
        <v>174</v>
      </c>
      <c r="Q451" s="931" t="s">
        <v>175</v>
      </c>
      <c r="R451" s="948" t="s">
        <v>155</v>
      </c>
      <c r="S451" s="931" t="s">
        <v>168</v>
      </c>
      <c r="T451" s="906" t="s">
        <v>888</v>
      </c>
      <c r="U451" s="906" t="s">
        <v>208</v>
      </c>
      <c r="V451" s="946"/>
      <c r="W451" s="946">
        <v>208</v>
      </c>
      <c r="X451" s="946"/>
      <c r="Y451" s="946"/>
      <c r="Z451" s="946"/>
      <c r="AA451" s="946"/>
      <c r="AB451" s="946"/>
      <c r="AC451" s="931" t="s">
        <v>171</v>
      </c>
      <c r="AD451" s="931">
        <v>14233</v>
      </c>
      <c r="AE451" s="155">
        <f t="shared" si="39"/>
        <v>14.233000000000001</v>
      </c>
      <c r="AF451" s="953"/>
      <c r="AG451" s="946"/>
      <c r="AH451" s="946"/>
      <c r="AI451" s="946"/>
      <c r="AJ451" s="954"/>
      <c r="AK451" s="953"/>
      <c r="AL451" s="955"/>
      <c r="AM451" s="953"/>
      <c r="AN451" s="922">
        <f t="shared" si="43"/>
        <v>0</v>
      </c>
      <c r="AO451" s="956"/>
      <c r="AP451" s="924" t="str">
        <f t="shared" si="40"/>
        <v>0</v>
      </c>
      <c r="AQ451" s="925" t="str">
        <f t="shared" si="44"/>
        <v>0</v>
      </c>
      <c r="AR451" s="957"/>
      <c r="AS451" s="927">
        <f t="shared" si="41"/>
        <v>0</v>
      </c>
      <c r="AT451" s="928">
        <f t="shared" si="41"/>
        <v>0</v>
      </c>
      <c r="AU451" s="953"/>
      <c r="AV451" s="946"/>
      <c r="AW451" s="946"/>
      <c r="AX451" s="946"/>
      <c r="AY451" s="946"/>
      <c r="AZ451" s="955"/>
      <c r="BA451" s="958"/>
      <c r="BB451" s="959"/>
      <c r="BC451" s="959"/>
      <c r="BD451" s="959"/>
      <c r="BE451" s="959"/>
      <c r="BF451" s="960"/>
    </row>
    <row r="452" spans="2:58" ht="14.65" customHeight="1">
      <c r="B452" s="911">
        <v>450</v>
      </c>
      <c r="C452" s="931" t="s">
        <v>65</v>
      </c>
      <c r="D452" s="913"/>
      <c r="E452" s="931" t="s">
        <v>150</v>
      </c>
      <c r="F452" s="912" t="str">
        <f t="shared" si="42"/>
        <v>6340</v>
      </c>
      <c r="G452" s="946" t="s">
        <v>151</v>
      </c>
      <c r="H452" s="946"/>
      <c r="I452" s="946"/>
      <c r="J452" s="946"/>
      <c r="K452" s="906" t="s">
        <v>908</v>
      </c>
      <c r="L452" s="931">
        <v>1514</v>
      </c>
      <c r="M452" s="931"/>
      <c r="N452" s="931" t="s">
        <v>165</v>
      </c>
      <c r="O452" s="931">
        <v>250</v>
      </c>
      <c r="P452" s="947" t="s">
        <v>174</v>
      </c>
      <c r="Q452" s="931" t="s">
        <v>175</v>
      </c>
      <c r="R452" s="948" t="s">
        <v>155</v>
      </c>
      <c r="S452" s="931" t="s">
        <v>71</v>
      </c>
      <c r="T452" s="906" t="s">
        <v>900</v>
      </c>
      <c r="U452" s="906" t="s">
        <v>909</v>
      </c>
      <c r="V452" s="946"/>
      <c r="W452" s="946">
        <v>208</v>
      </c>
      <c r="X452" s="946"/>
      <c r="Y452" s="946"/>
      <c r="Z452" s="946"/>
      <c r="AA452" s="946"/>
      <c r="AB452" s="946"/>
      <c r="AC452" s="931"/>
      <c r="AD452" s="931"/>
      <c r="AE452" s="155">
        <f t="shared" si="39"/>
        <v>0</v>
      </c>
      <c r="AF452" s="953"/>
      <c r="AG452" s="946"/>
      <c r="AH452" s="946"/>
      <c r="AI452" s="946"/>
      <c r="AJ452" s="954"/>
      <c r="AK452" s="953"/>
      <c r="AL452" s="955"/>
      <c r="AM452" s="953"/>
      <c r="AN452" s="922">
        <f t="shared" si="43"/>
        <v>0</v>
      </c>
      <c r="AO452" s="956"/>
      <c r="AP452" s="924" t="str">
        <f t="shared" si="40"/>
        <v>0</v>
      </c>
      <c r="AQ452" s="925" t="str">
        <f t="shared" si="44"/>
        <v>0</v>
      </c>
      <c r="AR452" s="957"/>
      <c r="AS452" s="927">
        <f t="shared" si="41"/>
        <v>0</v>
      </c>
      <c r="AT452" s="928">
        <f t="shared" si="41"/>
        <v>0</v>
      </c>
      <c r="AU452" s="953"/>
      <c r="AV452" s="946"/>
      <c r="AW452" s="946"/>
      <c r="AX452" s="946"/>
      <c r="AY452" s="946"/>
      <c r="AZ452" s="955"/>
      <c r="BA452" s="958"/>
      <c r="BB452" s="959"/>
      <c r="BC452" s="959"/>
      <c r="BD452" s="959"/>
      <c r="BE452" s="959"/>
      <c r="BF452" s="960"/>
    </row>
    <row r="453" spans="2:58" ht="14.65" customHeight="1">
      <c r="B453" s="911">
        <v>451</v>
      </c>
      <c r="C453" s="912" t="s">
        <v>65</v>
      </c>
      <c r="D453" s="913"/>
      <c r="E453" s="931" t="s">
        <v>150</v>
      </c>
      <c r="F453" s="912" t="str">
        <f t="shared" si="42"/>
        <v>6340</v>
      </c>
      <c r="G453" s="946" t="s">
        <v>151</v>
      </c>
      <c r="H453" s="946"/>
      <c r="I453" s="946" t="s">
        <v>910</v>
      </c>
      <c r="J453" s="946">
        <v>1</v>
      </c>
      <c r="K453" s="906" t="s">
        <v>911</v>
      </c>
      <c r="L453" s="931">
        <v>1515</v>
      </c>
      <c r="M453" s="931">
        <v>1</v>
      </c>
      <c r="N453" s="931" t="s">
        <v>153</v>
      </c>
      <c r="O453" s="931">
        <v>200</v>
      </c>
      <c r="P453" s="947" t="s">
        <v>174</v>
      </c>
      <c r="Q453" s="931" t="s">
        <v>175</v>
      </c>
      <c r="R453" s="948" t="s">
        <v>155</v>
      </c>
      <c r="S453" s="931" t="s">
        <v>168</v>
      </c>
      <c r="T453" s="906" t="s">
        <v>912</v>
      </c>
      <c r="U453" s="906" t="s">
        <v>208</v>
      </c>
      <c r="V453" s="946"/>
      <c r="W453" s="946">
        <v>208</v>
      </c>
      <c r="X453" s="946"/>
      <c r="Y453" s="946"/>
      <c r="Z453" s="946"/>
      <c r="AA453" s="946"/>
      <c r="AB453" s="946"/>
      <c r="AC453" s="931" t="s">
        <v>171</v>
      </c>
      <c r="AD453" s="931">
        <v>16583</v>
      </c>
      <c r="AE453" s="155">
        <f t="shared" si="39"/>
        <v>16.582999999999998</v>
      </c>
      <c r="AF453" s="953"/>
      <c r="AG453" s="946"/>
      <c r="AH453" s="946"/>
      <c r="AI453" s="946"/>
      <c r="AJ453" s="954"/>
      <c r="AK453" s="953"/>
      <c r="AL453" s="955"/>
      <c r="AM453" s="953"/>
      <c r="AN453" s="922">
        <f t="shared" si="43"/>
        <v>0</v>
      </c>
      <c r="AO453" s="956"/>
      <c r="AP453" s="924" t="str">
        <f t="shared" si="40"/>
        <v>0</v>
      </c>
      <c r="AQ453" s="925" t="str">
        <f t="shared" si="44"/>
        <v>0</v>
      </c>
      <c r="AR453" s="957"/>
      <c r="AS453" s="927">
        <f t="shared" si="41"/>
        <v>0</v>
      </c>
      <c r="AT453" s="928">
        <f t="shared" si="41"/>
        <v>0</v>
      </c>
      <c r="AU453" s="953"/>
      <c r="AV453" s="946"/>
      <c r="AW453" s="946"/>
      <c r="AX453" s="946"/>
      <c r="AY453" s="946"/>
      <c r="AZ453" s="955"/>
      <c r="BA453" s="958"/>
      <c r="BB453" s="959"/>
      <c r="BC453" s="959"/>
      <c r="BD453" s="959"/>
      <c r="BE453" s="959"/>
      <c r="BF453" s="960"/>
    </row>
    <row r="454" spans="2:58" ht="14.65" customHeight="1">
      <c r="B454" s="911">
        <v>452</v>
      </c>
      <c r="C454" s="931" t="s">
        <v>65</v>
      </c>
      <c r="D454" s="913"/>
      <c r="E454" s="931" t="s">
        <v>150</v>
      </c>
      <c r="F454" s="912" t="str">
        <f t="shared" si="42"/>
        <v>6340</v>
      </c>
      <c r="G454" s="946" t="s">
        <v>151</v>
      </c>
      <c r="H454" s="946"/>
      <c r="I454" s="946" t="s">
        <v>910</v>
      </c>
      <c r="J454" s="946">
        <v>1</v>
      </c>
      <c r="K454" s="906" t="s">
        <v>911</v>
      </c>
      <c r="L454" s="931">
        <v>1515</v>
      </c>
      <c r="M454" s="931">
        <v>2</v>
      </c>
      <c r="N454" s="931" t="s">
        <v>153</v>
      </c>
      <c r="O454" s="931">
        <v>200</v>
      </c>
      <c r="P454" s="947" t="s">
        <v>174</v>
      </c>
      <c r="Q454" s="931" t="s">
        <v>175</v>
      </c>
      <c r="R454" s="948" t="s">
        <v>155</v>
      </c>
      <c r="S454" s="931" t="s">
        <v>168</v>
      </c>
      <c r="T454" s="906"/>
      <c r="U454" s="906"/>
      <c r="V454" s="946"/>
      <c r="W454" s="946"/>
      <c r="X454" s="946"/>
      <c r="Y454" s="946"/>
      <c r="Z454" s="946"/>
      <c r="AA454" s="946"/>
      <c r="AB454" s="946"/>
      <c r="AC454" s="931"/>
      <c r="AD454" s="931">
        <v>14997</v>
      </c>
      <c r="AE454" s="155">
        <f t="shared" si="39"/>
        <v>14.997</v>
      </c>
      <c r="AF454" s="953"/>
      <c r="AG454" s="946"/>
      <c r="AH454" s="946"/>
      <c r="AI454" s="946"/>
      <c r="AJ454" s="954"/>
      <c r="AK454" s="953"/>
      <c r="AL454" s="955"/>
      <c r="AM454" s="953"/>
      <c r="AN454" s="922">
        <f t="shared" si="43"/>
        <v>0</v>
      </c>
      <c r="AO454" s="956"/>
      <c r="AP454" s="924" t="str">
        <f t="shared" si="40"/>
        <v>0</v>
      </c>
      <c r="AQ454" s="925" t="str">
        <f t="shared" si="44"/>
        <v>0</v>
      </c>
      <c r="AR454" s="957"/>
      <c r="AS454" s="927">
        <f t="shared" si="41"/>
        <v>0</v>
      </c>
      <c r="AT454" s="928">
        <f t="shared" si="41"/>
        <v>0</v>
      </c>
      <c r="AU454" s="953"/>
      <c r="AV454" s="946"/>
      <c r="AW454" s="946"/>
      <c r="AX454" s="946"/>
      <c r="AY454" s="946"/>
      <c r="AZ454" s="955"/>
      <c r="BA454" s="958"/>
      <c r="BB454" s="959"/>
      <c r="BC454" s="959"/>
      <c r="BD454" s="959"/>
      <c r="BE454" s="959"/>
      <c r="BF454" s="960"/>
    </row>
    <row r="455" spans="2:58" ht="14.65" customHeight="1">
      <c r="B455" s="911">
        <v>453</v>
      </c>
      <c r="C455" s="931" t="s">
        <v>65</v>
      </c>
      <c r="D455" s="913"/>
      <c r="E455" s="931" t="s">
        <v>150</v>
      </c>
      <c r="F455" s="912" t="str">
        <f t="shared" si="42"/>
        <v>6340</v>
      </c>
      <c r="G455" s="946" t="s">
        <v>151</v>
      </c>
      <c r="H455" s="946"/>
      <c r="I455" s="946" t="s">
        <v>913</v>
      </c>
      <c r="J455" s="946">
        <v>1</v>
      </c>
      <c r="K455" s="906" t="s">
        <v>914</v>
      </c>
      <c r="L455" s="931">
        <v>1516</v>
      </c>
      <c r="M455" s="931">
        <v>1</v>
      </c>
      <c r="N455" s="931" t="s">
        <v>153</v>
      </c>
      <c r="O455" s="931">
        <v>200</v>
      </c>
      <c r="P455" s="947" t="s">
        <v>174</v>
      </c>
      <c r="Q455" s="931" t="s">
        <v>175</v>
      </c>
      <c r="R455" s="948" t="s">
        <v>155</v>
      </c>
      <c r="S455" s="931" t="s">
        <v>71</v>
      </c>
      <c r="T455" s="906" t="s">
        <v>901</v>
      </c>
      <c r="U455" s="906" t="s">
        <v>915</v>
      </c>
      <c r="V455" s="946"/>
      <c r="W455" s="946">
        <v>208</v>
      </c>
      <c r="X455" s="946"/>
      <c r="Y455" s="946"/>
      <c r="Z455" s="946"/>
      <c r="AA455" s="946"/>
      <c r="AB455" s="946"/>
      <c r="AC455" s="931" t="s">
        <v>171</v>
      </c>
      <c r="AD455" s="931">
        <v>3627</v>
      </c>
      <c r="AE455" s="155">
        <f t="shared" ref="AE455:AE477" si="45">AD455/1000</f>
        <v>3.6269999999999998</v>
      </c>
      <c r="AF455" s="953"/>
      <c r="AG455" s="946"/>
      <c r="AH455" s="946"/>
      <c r="AI455" s="946"/>
      <c r="AJ455" s="954"/>
      <c r="AK455" s="953"/>
      <c r="AL455" s="955"/>
      <c r="AM455" s="953"/>
      <c r="AN455" s="922">
        <f t="shared" si="43"/>
        <v>0</v>
      </c>
      <c r="AO455" s="956"/>
      <c r="AP455" s="924" t="str">
        <f t="shared" ref="AP455:AP477" si="46">+CONCATENATE(AF455*$AF$4+AG455*$AG$4+AH455*$AH$4+AI455*$AI$4)</f>
        <v>0</v>
      </c>
      <c r="AQ455" s="925" t="str">
        <f t="shared" si="44"/>
        <v>0</v>
      </c>
      <c r="AR455" s="957"/>
      <c r="AS455" s="927">
        <f t="shared" ref="AS455:AT477" si="47">AH455</f>
        <v>0</v>
      </c>
      <c r="AT455" s="928">
        <f t="shared" si="47"/>
        <v>0</v>
      </c>
      <c r="AU455" s="953"/>
      <c r="AV455" s="946"/>
      <c r="AW455" s="946"/>
      <c r="AX455" s="946"/>
      <c r="AY455" s="946"/>
      <c r="AZ455" s="955"/>
      <c r="BA455" s="958"/>
      <c r="BB455" s="959"/>
      <c r="BC455" s="959"/>
      <c r="BD455" s="959"/>
      <c r="BE455" s="959"/>
      <c r="BF455" s="960"/>
    </row>
    <row r="456" spans="2:58" ht="14.65" customHeight="1">
      <c r="B456" s="911">
        <v>454</v>
      </c>
      <c r="C456" s="931" t="s">
        <v>65</v>
      </c>
      <c r="D456" s="913"/>
      <c r="E456" s="931" t="s">
        <v>150</v>
      </c>
      <c r="F456" s="912" t="str">
        <f t="shared" si="42"/>
        <v>6340</v>
      </c>
      <c r="G456" s="946" t="s">
        <v>151</v>
      </c>
      <c r="H456" s="946"/>
      <c r="I456" s="946" t="s">
        <v>916</v>
      </c>
      <c r="J456" s="946">
        <v>0</v>
      </c>
      <c r="K456" s="906" t="s">
        <v>917</v>
      </c>
      <c r="L456" s="931">
        <v>1517</v>
      </c>
      <c r="M456" s="931">
        <v>1</v>
      </c>
      <c r="N456" s="931" t="s">
        <v>195</v>
      </c>
      <c r="O456" s="931">
        <v>90</v>
      </c>
      <c r="P456" s="947" t="s">
        <v>174</v>
      </c>
      <c r="Q456" s="931" t="s">
        <v>175</v>
      </c>
      <c r="R456" s="948" t="s">
        <v>155</v>
      </c>
      <c r="S456" s="931" t="s">
        <v>71</v>
      </c>
      <c r="T456" s="906" t="s">
        <v>176</v>
      </c>
      <c r="U456" s="906" t="s">
        <v>918</v>
      </c>
      <c r="V456" s="946"/>
      <c r="W456" s="946">
        <v>208</v>
      </c>
      <c r="X456" s="946"/>
      <c r="Y456" s="946"/>
      <c r="Z456" s="946"/>
      <c r="AA456" s="946"/>
      <c r="AB456" s="946"/>
      <c r="AC456" s="931" t="s">
        <v>171</v>
      </c>
      <c r="AD456" s="931">
        <v>7514</v>
      </c>
      <c r="AE456" s="155">
        <f t="shared" si="45"/>
        <v>7.5140000000000002</v>
      </c>
      <c r="AF456" s="953"/>
      <c r="AG456" s="946"/>
      <c r="AH456" s="946"/>
      <c r="AI456" s="946"/>
      <c r="AJ456" s="954"/>
      <c r="AK456" s="953"/>
      <c r="AL456" s="955"/>
      <c r="AM456" s="953"/>
      <c r="AN456" s="922">
        <f t="shared" si="43"/>
        <v>0</v>
      </c>
      <c r="AO456" s="956"/>
      <c r="AP456" s="924" t="str">
        <f t="shared" si="46"/>
        <v>0</v>
      </c>
      <c r="AQ456" s="925" t="str">
        <f t="shared" si="44"/>
        <v>0</v>
      </c>
      <c r="AR456" s="957"/>
      <c r="AS456" s="927">
        <f t="shared" si="47"/>
        <v>0</v>
      </c>
      <c r="AT456" s="928">
        <f t="shared" si="47"/>
        <v>0</v>
      </c>
      <c r="AU456" s="953"/>
      <c r="AV456" s="946"/>
      <c r="AW456" s="946"/>
      <c r="AX456" s="946"/>
      <c r="AY456" s="946"/>
      <c r="AZ456" s="955"/>
      <c r="BA456" s="958"/>
      <c r="BB456" s="959"/>
      <c r="BC456" s="959"/>
      <c r="BD456" s="959"/>
      <c r="BE456" s="959"/>
      <c r="BF456" s="960"/>
    </row>
    <row r="457" spans="2:58" ht="14.65" customHeight="1">
      <c r="B457" s="911">
        <v>455</v>
      </c>
      <c r="C457" s="912" t="s">
        <v>65</v>
      </c>
      <c r="D457" s="913"/>
      <c r="E457" s="931" t="s">
        <v>150</v>
      </c>
      <c r="F457" s="912" t="str">
        <f t="shared" si="42"/>
        <v>6340</v>
      </c>
      <c r="G457" s="946" t="s">
        <v>151</v>
      </c>
      <c r="H457" s="946"/>
      <c r="I457" s="946" t="s">
        <v>916</v>
      </c>
      <c r="J457" s="946">
        <v>0</v>
      </c>
      <c r="K457" s="906" t="s">
        <v>917</v>
      </c>
      <c r="L457" s="931">
        <v>1517</v>
      </c>
      <c r="M457" s="931">
        <v>2</v>
      </c>
      <c r="N457" s="931" t="s">
        <v>195</v>
      </c>
      <c r="O457" s="931">
        <v>90</v>
      </c>
      <c r="P457" s="947" t="s">
        <v>174</v>
      </c>
      <c r="Q457" s="931" t="s">
        <v>175</v>
      </c>
      <c r="R457" s="948" t="s">
        <v>155</v>
      </c>
      <c r="S457" s="931" t="s">
        <v>71</v>
      </c>
      <c r="T457" s="906"/>
      <c r="U457" s="906"/>
      <c r="V457" s="946"/>
      <c r="W457" s="946"/>
      <c r="X457" s="946"/>
      <c r="Y457" s="946"/>
      <c r="Z457" s="946"/>
      <c r="AA457" s="946"/>
      <c r="AB457" s="946"/>
      <c r="AC457" s="931"/>
      <c r="AD457" s="931">
        <v>1775</v>
      </c>
      <c r="AE457" s="155">
        <f t="shared" si="45"/>
        <v>1.7749999999999999</v>
      </c>
      <c r="AF457" s="953"/>
      <c r="AG457" s="946"/>
      <c r="AH457" s="946"/>
      <c r="AI457" s="946"/>
      <c r="AJ457" s="954"/>
      <c r="AK457" s="953"/>
      <c r="AL457" s="955"/>
      <c r="AM457" s="953"/>
      <c r="AN457" s="922">
        <f t="shared" si="43"/>
        <v>0</v>
      </c>
      <c r="AO457" s="956"/>
      <c r="AP457" s="924" t="str">
        <f t="shared" si="46"/>
        <v>0</v>
      </c>
      <c r="AQ457" s="925" t="str">
        <f t="shared" si="44"/>
        <v>0</v>
      </c>
      <c r="AR457" s="957"/>
      <c r="AS457" s="927">
        <f t="shared" si="47"/>
        <v>0</v>
      </c>
      <c r="AT457" s="928">
        <f t="shared" si="47"/>
        <v>0</v>
      </c>
      <c r="AU457" s="953"/>
      <c r="AV457" s="946"/>
      <c r="AW457" s="946"/>
      <c r="AX457" s="946"/>
      <c r="AY457" s="946"/>
      <c r="AZ457" s="955"/>
      <c r="BA457" s="958"/>
      <c r="BB457" s="959"/>
      <c r="BC457" s="959"/>
      <c r="BD457" s="959"/>
      <c r="BE457" s="959"/>
      <c r="BF457" s="960"/>
    </row>
    <row r="458" spans="2:58" ht="14.65" customHeight="1">
      <c r="B458" s="911">
        <v>456</v>
      </c>
      <c r="C458" s="931" t="s">
        <v>65</v>
      </c>
      <c r="D458" s="913"/>
      <c r="E458" s="931" t="s">
        <v>150</v>
      </c>
      <c r="F458" s="912" t="str">
        <f t="shared" si="42"/>
        <v>6340</v>
      </c>
      <c r="G458" s="946" t="s">
        <v>151</v>
      </c>
      <c r="H458" s="946"/>
      <c r="I458" s="946"/>
      <c r="J458" s="946"/>
      <c r="K458" s="906" t="s">
        <v>919</v>
      </c>
      <c r="L458" s="931">
        <v>1518</v>
      </c>
      <c r="M458" s="931"/>
      <c r="N458" s="931" t="s">
        <v>307</v>
      </c>
      <c r="O458" s="931">
        <v>63</v>
      </c>
      <c r="P458" s="947" t="s">
        <v>174</v>
      </c>
      <c r="Q458" s="931" t="s">
        <v>308</v>
      </c>
      <c r="R458" s="948" t="s">
        <v>155</v>
      </c>
      <c r="S458" s="931" t="s">
        <v>71</v>
      </c>
      <c r="T458" s="906" t="s">
        <v>920</v>
      </c>
      <c r="U458" s="906" t="s">
        <v>921</v>
      </c>
      <c r="V458" s="946"/>
      <c r="W458" s="946">
        <v>208</v>
      </c>
      <c r="X458" s="946"/>
      <c r="Y458" s="946"/>
      <c r="Z458" s="946"/>
      <c r="AA458" s="946"/>
      <c r="AB458" s="946"/>
      <c r="AC458" s="931"/>
      <c r="AD458" s="931"/>
      <c r="AE458" s="155">
        <f t="shared" si="45"/>
        <v>0</v>
      </c>
      <c r="AF458" s="953"/>
      <c r="AG458" s="946"/>
      <c r="AH458" s="946"/>
      <c r="AI458" s="946"/>
      <c r="AJ458" s="954"/>
      <c r="AK458" s="953"/>
      <c r="AL458" s="955"/>
      <c r="AM458" s="953"/>
      <c r="AN458" s="922">
        <f t="shared" si="43"/>
        <v>0</v>
      </c>
      <c r="AO458" s="956"/>
      <c r="AP458" s="924" t="str">
        <f t="shared" si="46"/>
        <v>0</v>
      </c>
      <c r="AQ458" s="925" t="str">
        <f t="shared" si="44"/>
        <v>0</v>
      </c>
      <c r="AR458" s="957"/>
      <c r="AS458" s="927">
        <f t="shared" si="47"/>
        <v>0</v>
      </c>
      <c r="AT458" s="928">
        <f t="shared" si="47"/>
        <v>0</v>
      </c>
      <c r="AU458" s="953"/>
      <c r="AV458" s="946"/>
      <c r="AW458" s="946"/>
      <c r="AX458" s="946"/>
      <c r="AY458" s="946"/>
      <c r="AZ458" s="955"/>
      <c r="BA458" s="958"/>
      <c r="BB458" s="959"/>
      <c r="BC458" s="959"/>
      <c r="BD458" s="959"/>
      <c r="BE458" s="959"/>
      <c r="BF458" s="960"/>
    </row>
    <row r="459" spans="2:58" ht="14.65" customHeight="1">
      <c r="B459" s="911">
        <v>457</v>
      </c>
      <c r="C459" s="912" t="s">
        <v>65</v>
      </c>
      <c r="D459" s="913"/>
      <c r="E459" s="931" t="s">
        <v>150</v>
      </c>
      <c r="F459" s="912" t="str">
        <f t="shared" si="42"/>
        <v>6340</v>
      </c>
      <c r="G459" s="946" t="s">
        <v>151</v>
      </c>
      <c r="H459" s="946"/>
      <c r="I459" s="946" t="s">
        <v>922</v>
      </c>
      <c r="J459" s="946"/>
      <c r="K459" s="906" t="s">
        <v>923</v>
      </c>
      <c r="L459" s="931">
        <v>1519</v>
      </c>
      <c r="M459" s="931">
        <v>1</v>
      </c>
      <c r="N459" s="931" t="s">
        <v>195</v>
      </c>
      <c r="O459" s="931">
        <v>90</v>
      </c>
      <c r="P459" s="947" t="s">
        <v>166</v>
      </c>
      <c r="Q459" s="931" t="s">
        <v>167</v>
      </c>
      <c r="R459" s="948" t="s">
        <v>155</v>
      </c>
      <c r="S459" s="931" t="s">
        <v>168</v>
      </c>
      <c r="T459" s="906" t="s">
        <v>347</v>
      </c>
      <c r="U459" s="906" t="s">
        <v>924</v>
      </c>
      <c r="V459" s="946"/>
      <c r="W459" s="946">
        <v>11</v>
      </c>
      <c r="X459" s="946"/>
      <c r="Y459" s="946"/>
      <c r="Z459" s="946"/>
      <c r="AA459" s="946"/>
      <c r="AB459" s="946"/>
      <c r="AC459" s="931"/>
      <c r="AD459" s="931">
        <v>2467</v>
      </c>
      <c r="AE459" s="155">
        <f t="shared" si="45"/>
        <v>2.4670000000000001</v>
      </c>
      <c r="AF459" s="953"/>
      <c r="AG459" s="946"/>
      <c r="AH459" s="946"/>
      <c r="AI459" s="946"/>
      <c r="AJ459" s="954"/>
      <c r="AK459" s="953"/>
      <c r="AL459" s="955"/>
      <c r="AM459" s="953"/>
      <c r="AN459" s="922">
        <f t="shared" si="43"/>
        <v>0</v>
      </c>
      <c r="AO459" s="956"/>
      <c r="AP459" s="924" t="str">
        <f t="shared" si="46"/>
        <v>0</v>
      </c>
      <c r="AQ459" s="925" t="str">
        <f t="shared" si="44"/>
        <v>0</v>
      </c>
      <c r="AR459" s="957"/>
      <c r="AS459" s="927">
        <f t="shared" si="47"/>
        <v>0</v>
      </c>
      <c r="AT459" s="928">
        <f t="shared" si="47"/>
        <v>0</v>
      </c>
      <c r="AU459" s="953"/>
      <c r="AV459" s="946"/>
      <c r="AW459" s="946"/>
      <c r="AX459" s="946"/>
      <c r="AY459" s="946"/>
      <c r="AZ459" s="955"/>
      <c r="BA459" s="958"/>
      <c r="BB459" s="959"/>
      <c r="BC459" s="959"/>
      <c r="BD459" s="959"/>
      <c r="BE459" s="959"/>
      <c r="BF459" s="960"/>
    </row>
    <row r="460" spans="2:58" ht="14.65" customHeight="1">
      <c r="B460" s="911">
        <v>458</v>
      </c>
      <c r="C460" s="931" t="s">
        <v>65</v>
      </c>
      <c r="D460" s="913"/>
      <c r="E460" s="931" t="s">
        <v>150</v>
      </c>
      <c r="F460" s="912" t="str">
        <f t="shared" si="42"/>
        <v>6340</v>
      </c>
      <c r="G460" s="946" t="s">
        <v>151</v>
      </c>
      <c r="H460" s="946"/>
      <c r="I460" s="946"/>
      <c r="J460" s="946"/>
      <c r="K460" s="906" t="s">
        <v>925</v>
      </c>
      <c r="L460" s="931">
        <v>1520</v>
      </c>
      <c r="M460" s="931"/>
      <c r="N460" s="931" t="s">
        <v>307</v>
      </c>
      <c r="O460" s="931">
        <v>63</v>
      </c>
      <c r="P460" s="947" t="s">
        <v>174</v>
      </c>
      <c r="Q460" s="931" t="s">
        <v>308</v>
      </c>
      <c r="R460" s="948" t="s">
        <v>155</v>
      </c>
      <c r="S460" s="931" t="s">
        <v>71</v>
      </c>
      <c r="T460" s="906" t="s">
        <v>918</v>
      </c>
      <c r="U460" s="906" t="s">
        <v>926</v>
      </c>
      <c r="V460" s="946"/>
      <c r="W460" s="946">
        <v>30</v>
      </c>
      <c r="X460" s="946"/>
      <c r="Y460" s="946"/>
      <c r="Z460" s="946"/>
      <c r="AA460" s="946"/>
      <c r="AB460" s="946"/>
      <c r="AC460" s="931"/>
      <c r="AD460" s="931"/>
      <c r="AE460" s="155">
        <f t="shared" si="45"/>
        <v>0</v>
      </c>
      <c r="AF460" s="953"/>
      <c r="AG460" s="946"/>
      <c r="AH460" s="946"/>
      <c r="AI460" s="946"/>
      <c r="AJ460" s="954"/>
      <c r="AK460" s="953"/>
      <c r="AL460" s="955"/>
      <c r="AM460" s="953"/>
      <c r="AN460" s="922">
        <f t="shared" si="43"/>
        <v>0</v>
      </c>
      <c r="AO460" s="956"/>
      <c r="AP460" s="924" t="str">
        <f t="shared" si="46"/>
        <v>0</v>
      </c>
      <c r="AQ460" s="925" t="str">
        <f t="shared" si="44"/>
        <v>0</v>
      </c>
      <c r="AR460" s="957"/>
      <c r="AS460" s="927">
        <f t="shared" si="47"/>
        <v>0</v>
      </c>
      <c r="AT460" s="928">
        <f t="shared" si="47"/>
        <v>0</v>
      </c>
      <c r="AU460" s="953"/>
      <c r="AV460" s="946"/>
      <c r="AW460" s="946"/>
      <c r="AX460" s="946"/>
      <c r="AY460" s="946"/>
      <c r="AZ460" s="955"/>
      <c r="BA460" s="958"/>
      <c r="BB460" s="959"/>
      <c r="BC460" s="959"/>
      <c r="BD460" s="959"/>
      <c r="BE460" s="959"/>
      <c r="BF460" s="960"/>
    </row>
    <row r="461" spans="2:58" ht="14.65" customHeight="1">
      <c r="B461" s="911">
        <v>459</v>
      </c>
      <c r="C461" s="931" t="s">
        <v>65</v>
      </c>
      <c r="D461" s="913"/>
      <c r="E461" s="931" t="s">
        <v>150</v>
      </c>
      <c r="F461" s="912" t="str">
        <f t="shared" si="42"/>
        <v>6340</v>
      </c>
      <c r="G461" s="946" t="s">
        <v>151</v>
      </c>
      <c r="H461" s="946"/>
      <c r="I461" s="946" t="s">
        <v>927</v>
      </c>
      <c r="J461" s="946"/>
      <c r="K461" s="906" t="s">
        <v>928</v>
      </c>
      <c r="L461" s="931">
        <v>1170</v>
      </c>
      <c r="M461" s="931">
        <v>1</v>
      </c>
      <c r="N461" s="931" t="s">
        <v>103</v>
      </c>
      <c r="O461" s="931">
        <v>110</v>
      </c>
      <c r="P461" s="947" t="s">
        <v>179</v>
      </c>
      <c r="Q461" s="931" t="s">
        <v>180</v>
      </c>
      <c r="R461" s="948" t="s">
        <v>155</v>
      </c>
      <c r="S461" s="931" t="s">
        <v>71</v>
      </c>
      <c r="T461" s="906" t="s">
        <v>929</v>
      </c>
      <c r="U461" s="906" t="s">
        <v>930</v>
      </c>
      <c r="V461" s="946"/>
      <c r="W461" s="946">
        <v>51</v>
      </c>
      <c r="X461" s="946"/>
      <c r="Y461" s="946"/>
      <c r="Z461" s="946"/>
      <c r="AA461" s="946"/>
      <c r="AB461" s="946"/>
      <c r="AC461" s="931"/>
      <c r="AD461" s="931">
        <v>1406</v>
      </c>
      <c r="AE461" s="155">
        <f t="shared" si="45"/>
        <v>1.4059999999999999</v>
      </c>
      <c r="AF461" s="953"/>
      <c r="AG461" s="946"/>
      <c r="AH461" s="946"/>
      <c r="AI461" s="946"/>
      <c r="AJ461" s="954"/>
      <c r="AK461" s="953"/>
      <c r="AL461" s="955"/>
      <c r="AM461" s="953"/>
      <c r="AN461" s="922">
        <f t="shared" si="43"/>
        <v>0</v>
      </c>
      <c r="AO461" s="956"/>
      <c r="AP461" s="924" t="str">
        <f t="shared" si="46"/>
        <v>0</v>
      </c>
      <c r="AQ461" s="925" t="str">
        <f t="shared" si="44"/>
        <v>0</v>
      </c>
      <c r="AR461" s="957"/>
      <c r="AS461" s="927">
        <f t="shared" si="47"/>
        <v>0</v>
      </c>
      <c r="AT461" s="928">
        <f t="shared" si="47"/>
        <v>0</v>
      </c>
      <c r="AU461" s="953"/>
      <c r="AV461" s="946"/>
      <c r="AW461" s="946"/>
      <c r="AX461" s="946"/>
      <c r="AY461" s="946"/>
      <c r="AZ461" s="955"/>
      <c r="BA461" s="958"/>
      <c r="BB461" s="959"/>
      <c r="BC461" s="959"/>
      <c r="BD461" s="959"/>
      <c r="BE461" s="959"/>
      <c r="BF461" s="960"/>
    </row>
    <row r="462" spans="2:58" ht="14.65" customHeight="1">
      <c r="B462" s="911">
        <v>460</v>
      </c>
      <c r="C462" s="912" t="s">
        <v>65</v>
      </c>
      <c r="D462" s="913"/>
      <c r="E462" s="931" t="s">
        <v>150</v>
      </c>
      <c r="F462" s="912" t="str">
        <f t="shared" si="42"/>
        <v>6340</v>
      </c>
      <c r="G462" s="946" t="s">
        <v>151</v>
      </c>
      <c r="H462" s="946"/>
      <c r="I462" s="946" t="s">
        <v>931</v>
      </c>
      <c r="J462" s="946"/>
      <c r="K462" s="906" t="s">
        <v>928</v>
      </c>
      <c r="L462" s="931">
        <v>1170</v>
      </c>
      <c r="M462" s="931">
        <v>1</v>
      </c>
      <c r="N462" s="931" t="s">
        <v>103</v>
      </c>
      <c r="O462" s="931">
        <v>110</v>
      </c>
      <c r="P462" s="947" t="s">
        <v>179</v>
      </c>
      <c r="Q462" s="931" t="s">
        <v>180</v>
      </c>
      <c r="R462" s="948" t="s">
        <v>155</v>
      </c>
      <c r="S462" s="931" t="s">
        <v>71</v>
      </c>
      <c r="T462" s="906" t="s">
        <v>929</v>
      </c>
      <c r="U462" s="906" t="s">
        <v>930</v>
      </c>
      <c r="V462" s="946"/>
      <c r="W462" s="946">
        <v>51</v>
      </c>
      <c r="X462" s="946"/>
      <c r="Y462" s="946"/>
      <c r="Z462" s="946"/>
      <c r="AA462" s="946"/>
      <c r="AB462" s="946"/>
      <c r="AC462" s="931"/>
      <c r="AD462" s="931">
        <v>1736</v>
      </c>
      <c r="AE462" s="155">
        <f t="shared" si="45"/>
        <v>1.736</v>
      </c>
      <c r="AF462" s="953"/>
      <c r="AG462" s="946"/>
      <c r="AH462" s="946"/>
      <c r="AI462" s="946"/>
      <c r="AJ462" s="954"/>
      <c r="AK462" s="953"/>
      <c r="AL462" s="955"/>
      <c r="AM462" s="953"/>
      <c r="AN462" s="922">
        <f t="shared" si="43"/>
        <v>0</v>
      </c>
      <c r="AO462" s="956"/>
      <c r="AP462" s="924" t="str">
        <f t="shared" si="46"/>
        <v>0</v>
      </c>
      <c r="AQ462" s="925" t="str">
        <f t="shared" si="44"/>
        <v>0</v>
      </c>
      <c r="AR462" s="957"/>
      <c r="AS462" s="927">
        <f t="shared" si="47"/>
        <v>0</v>
      </c>
      <c r="AT462" s="928">
        <f t="shared" si="47"/>
        <v>0</v>
      </c>
      <c r="AU462" s="953"/>
      <c r="AV462" s="946"/>
      <c r="AW462" s="946"/>
      <c r="AX462" s="946"/>
      <c r="AY462" s="946"/>
      <c r="AZ462" s="955"/>
      <c r="BA462" s="958"/>
      <c r="BB462" s="959"/>
      <c r="BC462" s="959"/>
      <c r="BD462" s="959"/>
      <c r="BE462" s="959"/>
      <c r="BF462" s="960"/>
    </row>
    <row r="463" spans="2:58" ht="14.65" customHeight="1">
      <c r="B463" s="911">
        <v>461</v>
      </c>
      <c r="C463" s="931" t="s">
        <v>65</v>
      </c>
      <c r="D463" s="913"/>
      <c r="E463" s="931" t="s">
        <v>150</v>
      </c>
      <c r="F463" s="912" t="str">
        <f t="shared" si="42"/>
        <v>6340</v>
      </c>
      <c r="G463" s="946" t="s">
        <v>151</v>
      </c>
      <c r="H463" s="946"/>
      <c r="I463" s="946" t="s">
        <v>932</v>
      </c>
      <c r="J463" s="946"/>
      <c r="K463" s="906" t="s">
        <v>933</v>
      </c>
      <c r="L463" s="931">
        <v>1171</v>
      </c>
      <c r="M463" s="931">
        <v>1</v>
      </c>
      <c r="N463" s="931" t="s">
        <v>195</v>
      </c>
      <c r="O463" s="931">
        <v>90</v>
      </c>
      <c r="P463" s="947" t="s">
        <v>174</v>
      </c>
      <c r="Q463" s="931" t="s">
        <v>175</v>
      </c>
      <c r="R463" s="948" t="s">
        <v>155</v>
      </c>
      <c r="S463" s="931" t="s">
        <v>71</v>
      </c>
      <c r="T463" s="906" t="s">
        <v>934</v>
      </c>
      <c r="U463" s="906" t="s">
        <v>935</v>
      </c>
      <c r="V463" s="946"/>
      <c r="W463" s="946">
        <v>51</v>
      </c>
      <c r="X463" s="946"/>
      <c r="Y463" s="946"/>
      <c r="Z463" s="946"/>
      <c r="AA463" s="946"/>
      <c r="AB463" s="946"/>
      <c r="AC463" s="931"/>
      <c r="AD463" s="931">
        <v>3938</v>
      </c>
      <c r="AE463" s="155">
        <f t="shared" si="45"/>
        <v>3.9380000000000002</v>
      </c>
      <c r="AF463" s="953"/>
      <c r="AG463" s="946"/>
      <c r="AH463" s="946"/>
      <c r="AI463" s="946"/>
      <c r="AJ463" s="954"/>
      <c r="AK463" s="953"/>
      <c r="AL463" s="955"/>
      <c r="AM463" s="953"/>
      <c r="AN463" s="922">
        <f t="shared" si="43"/>
        <v>0</v>
      </c>
      <c r="AO463" s="956"/>
      <c r="AP463" s="924" t="str">
        <f t="shared" si="46"/>
        <v>0</v>
      </c>
      <c r="AQ463" s="925" t="str">
        <f t="shared" si="44"/>
        <v>0</v>
      </c>
      <c r="AR463" s="957"/>
      <c r="AS463" s="927">
        <f t="shared" si="47"/>
        <v>0</v>
      </c>
      <c r="AT463" s="928">
        <f t="shared" si="47"/>
        <v>0</v>
      </c>
      <c r="AU463" s="953"/>
      <c r="AV463" s="946"/>
      <c r="AW463" s="946"/>
      <c r="AX463" s="946"/>
      <c r="AY463" s="946"/>
      <c r="AZ463" s="955"/>
      <c r="BA463" s="958"/>
      <c r="BB463" s="959"/>
      <c r="BC463" s="959"/>
      <c r="BD463" s="959"/>
      <c r="BE463" s="959"/>
      <c r="BF463" s="960"/>
    </row>
    <row r="464" spans="2:58" ht="14.65" customHeight="1">
      <c r="B464" s="911">
        <v>462</v>
      </c>
      <c r="C464" s="931" t="s">
        <v>65</v>
      </c>
      <c r="D464" s="913"/>
      <c r="E464" s="931" t="s">
        <v>150</v>
      </c>
      <c r="F464" s="912" t="str">
        <f t="shared" si="42"/>
        <v>6340</v>
      </c>
      <c r="G464" s="946" t="s">
        <v>151</v>
      </c>
      <c r="H464" s="946"/>
      <c r="I464" s="946" t="s">
        <v>936</v>
      </c>
      <c r="J464" s="946"/>
      <c r="K464" s="906" t="s">
        <v>933</v>
      </c>
      <c r="L464" s="931">
        <v>1171</v>
      </c>
      <c r="M464" s="931">
        <v>1</v>
      </c>
      <c r="N464" s="931" t="s">
        <v>195</v>
      </c>
      <c r="O464" s="931">
        <v>90</v>
      </c>
      <c r="P464" s="947" t="s">
        <v>174</v>
      </c>
      <c r="Q464" s="931" t="s">
        <v>175</v>
      </c>
      <c r="R464" s="948" t="s">
        <v>155</v>
      </c>
      <c r="S464" s="931" t="s">
        <v>71</v>
      </c>
      <c r="T464" s="906" t="s">
        <v>934</v>
      </c>
      <c r="U464" s="906" t="s">
        <v>935</v>
      </c>
      <c r="V464" s="946"/>
      <c r="W464" s="946">
        <v>51</v>
      </c>
      <c r="X464" s="946"/>
      <c r="Y464" s="946"/>
      <c r="Z464" s="946"/>
      <c r="AA464" s="946"/>
      <c r="AB464" s="946"/>
      <c r="AC464" s="931"/>
      <c r="AD464" s="931">
        <v>16785</v>
      </c>
      <c r="AE464" s="155">
        <f t="shared" si="45"/>
        <v>16.785</v>
      </c>
      <c r="AF464" s="953"/>
      <c r="AG464" s="946"/>
      <c r="AH464" s="946"/>
      <c r="AI464" s="946"/>
      <c r="AJ464" s="954"/>
      <c r="AK464" s="953"/>
      <c r="AL464" s="955"/>
      <c r="AM464" s="953"/>
      <c r="AN464" s="922">
        <f t="shared" si="43"/>
        <v>0</v>
      </c>
      <c r="AO464" s="956"/>
      <c r="AP464" s="924" t="str">
        <f t="shared" si="46"/>
        <v>0</v>
      </c>
      <c r="AQ464" s="925" t="str">
        <f t="shared" si="44"/>
        <v>0</v>
      </c>
      <c r="AR464" s="957"/>
      <c r="AS464" s="927">
        <f t="shared" si="47"/>
        <v>0</v>
      </c>
      <c r="AT464" s="928">
        <f t="shared" si="47"/>
        <v>0</v>
      </c>
      <c r="AU464" s="953"/>
      <c r="AV464" s="946"/>
      <c r="AW464" s="946"/>
      <c r="AX464" s="946"/>
      <c r="AY464" s="946"/>
      <c r="AZ464" s="955"/>
      <c r="BA464" s="958"/>
      <c r="BB464" s="959"/>
      <c r="BC464" s="959"/>
      <c r="BD464" s="959"/>
      <c r="BE464" s="959"/>
      <c r="BF464" s="960"/>
    </row>
    <row r="465" spans="2:58" ht="14.65" customHeight="1">
      <c r="B465" s="911">
        <v>463</v>
      </c>
      <c r="C465" s="912" t="s">
        <v>65</v>
      </c>
      <c r="D465" s="913"/>
      <c r="E465" s="931" t="s">
        <v>150</v>
      </c>
      <c r="F465" s="912" t="str">
        <f t="shared" si="42"/>
        <v>6340</v>
      </c>
      <c r="G465" s="946" t="s">
        <v>151</v>
      </c>
      <c r="H465" s="946"/>
      <c r="I465" s="946" t="s">
        <v>937</v>
      </c>
      <c r="J465" s="946"/>
      <c r="K465" s="906" t="s">
        <v>938</v>
      </c>
      <c r="L465" s="931">
        <v>1172</v>
      </c>
      <c r="M465" s="931">
        <v>1</v>
      </c>
      <c r="N465" s="931" t="s">
        <v>195</v>
      </c>
      <c r="O465" s="931">
        <v>90</v>
      </c>
      <c r="P465" s="947" t="s">
        <v>174</v>
      </c>
      <c r="Q465" s="931" t="s">
        <v>175</v>
      </c>
      <c r="R465" s="948" t="s">
        <v>155</v>
      </c>
      <c r="S465" s="931" t="s">
        <v>71</v>
      </c>
      <c r="T465" s="906" t="s">
        <v>939</v>
      </c>
      <c r="U465" s="906" t="s">
        <v>935</v>
      </c>
      <c r="V465" s="946"/>
      <c r="W465" s="946">
        <v>51</v>
      </c>
      <c r="X465" s="946"/>
      <c r="Y465" s="946"/>
      <c r="Z465" s="946"/>
      <c r="AA465" s="946"/>
      <c r="AB465" s="946"/>
      <c r="AC465" s="931"/>
      <c r="AD465" s="931">
        <v>9100</v>
      </c>
      <c r="AE465" s="155">
        <f t="shared" si="45"/>
        <v>9.1</v>
      </c>
      <c r="AF465" s="953"/>
      <c r="AG465" s="946"/>
      <c r="AH465" s="946"/>
      <c r="AI465" s="946"/>
      <c r="AJ465" s="954"/>
      <c r="AK465" s="953"/>
      <c r="AL465" s="955"/>
      <c r="AM465" s="953"/>
      <c r="AN465" s="922">
        <f t="shared" si="43"/>
        <v>0</v>
      </c>
      <c r="AO465" s="956"/>
      <c r="AP465" s="924" t="str">
        <f t="shared" si="46"/>
        <v>0</v>
      </c>
      <c r="AQ465" s="925" t="str">
        <f t="shared" si="44"/>
        <v>0</v>
      </c>
      <c r="AR465" s="957"/>
      <c r="AS465" s="927">
        <f t="shared" si="47"/>
        <v>0</v>
      </c>
      <c r="AT465" s="928">
        <f t="shared" si="47"/>
        <v>0</v>
      </c>
      <c r="AU465" s="953"/>
      <c r="AV465" s="946"/>
      <c r="AW465" s="946"/>
      <c r="AX465" s="946"/>
      <c r="AY465" s="946"/>
      <c r="AZ465" s="955"/>
      <c r="BA465" s="958"/>
      <c r="BB465" s="959"/>
      <c r="BC465" s="959"/>
      <c r="BD465" s="959"/>
      <c r="BE465" s="959"/>
      <c r="BF465" s="960"/>
    </row>
    <row r="466" spans="2:58" ht="14.65" customHeight="1">
      <c r="B466" s="911">
        <v>464</v>
      </c>
      <c r="C466" s="931" t="s">
        <v>65</v>
      </c>
      <c r="D466" s="913"/>
      <c r="E466" s="931" t="s">
        <v>150</v>
      </c>
      <c r="F466" s="912" t="str">
        <f t="shared" si="42"/>
        <v>6340</v>
      </c>
      <c r="G466" s="946" t="s">
        <v>151</v>
      </c>
      <c r="H466" s="946"/>
      <c r="I466" s="946" t="s">
        <v>940</v>
      </c>
      <c r="J466" s="946"/>
      <c r="K466" s="906" t="s">
        <v>938</v>
      </c>
      <c r="L466" s="931">
        <v>1172</v>
      </c>
      <c r="M466" s="931">
        <v>1</v>
      </c>
      <c r="N466" s="931" t="s">
        <v>195</v>
      </c>
      <c r="O466" s="931">
        <v>90</v>
      </c>
      <c r="P466" s="947" t="s">
        <v>174</v>
      </c>
      <c r="Q466" s="931" t="s">
        <v>175</v>
      </c>
      <c r="R466" s="948" t="s">
        <v>155</v>
      </c>
      <c r="S466" s="931" t="s">
        <v>71</v>
      </c>
      <c r="T466" s="906" t="s">
        <v>939</v>
      </c>
      <c r="U466" s="906" t="s">
        <v>935</v>
      </c>
      <c r="V466" s="946"/>
      <c r="W466" s="946">
        <v>51</v>
      </c>
      <c r="X466" s="946"/>
      <c r="Y466" s="946"/>
      <c r="Z466" s="946"/>
      <c r="AA466" s="946"/>
      <c r="AB466" s="946"/>
      <c r="AC466" s="931"/>
      <c r="AD466" s="931">
        <v>7100</v>
      </c>
      <c r="AE466" s="155">
        <f t="shared" si="45"/>
        <v>7.1</v>
      </c>
      <c r="AF466" s="953"/>
      <c r="AG466" s="946"/>
      <c r="AH466" s="946"/>
      <c r="AI466" s="946"/>
      <c r="AJ466" s="954"/>
      <c r="AK466" s="953"/>
      <c r="AL466" s="955"/>
      <c r="AM466" s="953"/>
      <c r="AN466" s="922">
        <f t="shared" si="43"/>
        <v>0</v>
      </c>
      <c r="AO466" s="956"/>
      <c r="AP466" s="924" t="str">
        <f t="shared" si="46"/>
        <v>0</v>
      </c>
      <c r="AQ466" s="925" t="str">
        <f t="shared" si="44"/>
        <v>0</v>
      </c>
      <c r="AR466" s="957"/>
      <c r="AS466" s="927">
        <f t="shared" si="47"/>
        <v>0</v>
      </c>
      <c r="AT466" s="928">
        <f t="shared" si="47"/>
        <v>0</v>
      </c>
      <c r="AU466" s="953"/>
      <c r="AV466" s="946"/>
      <c r="AW466" s="946"/>
      <c r="AX466" s="946"/>
      <c r="AY466" s="946"/>
      <c r="AZ466" s="955"/>
      <c r="BA466" s="958"/>
      <c r="BB466" s="959"/>
      <c r="BC466" s="959"/>
      <c r="BD466" s="959"/>
      <c r="BE466" s="959"/>
      <c r="BF466" s="960"/>
    </row>
    <row r="467" spans="2:58" ht="14.65" customHeight="1">
      <c r="B467" s="911">
        <v>465</v>
      </c>
      <c r="C467" s="931" t="s">
        <v>65</v>
      </c>
      <c r="D467" s="913"/>
      <c r="E467" s="931" t="s">
        <v>150</v>
      </c>
      <c r="F467" s="912" t="str">
        <f t="shared" si="42"/>
        <v>6340</v>
      </c>
      <c r="G467" s="946" t="s">
        <v>151</v>
      </c>
      <c r="H467" s="946"/>
      <c r="I467" s="946" t="s">
        <v>941</v>
      </c>
      <c r="J467" s="946"/>
      <c r="K467" s="906" t="s">
        <v>938</v>
      </c>
      <c r="L467" s="931">
        <v>1172</v>
      </c>
      <c r="M467" s="931">
        <v>1</v>
      </c>
      <c r="N467" s="931" t="s">
        <v>195</v>
      </c>
      <c r="O467" s="931">
        <v>90</v>
      </c>
      <c r="P467" s="947" t="s">
        <v>174</v>
      </c>
      <c r="Q467" s="931" t="s">
        <v>175</v>
      </c>
      <c r="R467" s="948" t="s">
        <v>155</v>
      </c>
      <c r="S467" s="931" t="s">
        <v>71</v>
      </c>
      <c r="T467" s="906" t="s">
        <v>939</v>
      </c>
      <c r="U467" s="906" t="s">
        <v>935</v>
      </c>
      <c r="V467" s="946"/>
      <c r="W467" s="946">
        <v>51</v>
      </c>
      <c r="X467" s="946"/>
      <c r="Y467" s="946"/>
      <c r="Z467" s="946"/>
      <c r="AA467" s="946"/>
      <c r="AB467" s="946"/>
      <c r="AC467" s="931"/>
      <c r="AD467" s="931">
        <v>4963</v>
      </c>
      <c r="AE467" s="155">
        <f t="shared" si="45"/>
        <v>4.9630000000000001</v>
      </c>
      <c r="AF467" s="953"/>
      <c r="AG467" s="946"/>
      <c r="AH467" s="946"/>
      <c r="AI467" s="946"/>
      <c r="AJ467" s="954"/>
      <c r="AK467" s="953"/>
      <c r="AL467" s="955"/>
      <c r="AM467" s="953"/>
      <c r="AN467" s="922">
        <f t="shared" si="43"/>
        <v>0</v>
      </c>
      <c r="AO467" s="956"/>
      <c r="AP467" s="924" t="str">
        <f t="shared" si="46"/>
        <v>0</v>
      </c>
      <c r="AQ467" s="925" t="str">
        <f t="shared" si="44"/>
        <v>0</v>
      </c>
      <c r="AR467" s="957"/>
      <c r="AS467" s="927">
        <f t="shared" si="47"/>
        <v>0</v>
      </c>
      <c r="AT467" s="928">
        <f t="shared" si="47"/>
        <v>0</v>
      </c>
      <c r="AU467" s="953"/>
      <c r="AV467" s="946"/>
      <c r="AW467" s="946"/>
      <c r="AX467" s="946"/>
      <c r="AY467" s="946"/>
      <c r="AZ467" s="955"/>
      <c r="BA467" s="958"/>
      <c r="BB467" s="959"/>
      <c r="BC467" s="959"/>
      <c r="BD467" s="959"/>
      <c r="BE467" s="959"/>
      <c r="BF467" s="960"/>
    </row>
    <row r="468" spans="2:58" ht="14.65" customHeight="1">
      <c r="B468" s="911">
        <v>466</v>
      </c>
      <c r="C468" s="912" t="s">
        <v>65</v>
      </c>
      <c r="D468" s="913"/>
      <c r="E468" s="931" t="s">
        <v>150</v>
      </c>
      <c r="F468" s="912" t="str">
        <f t="shared" si="42"/>
        <v>6340</v>
      </c>
      <c r="G468" s="946" t="s">
        <v>151</v>
      </c>
      <c r="H468" s="946"/>
      <c r="I468" s="946" t="s">
        <v>942</v>
      </c>
      <c r="J468" s="946"/>
      <c r="K468" s="906" t="s">
        <v>938</v>
      </c>
      <c r="L468" s="931">
        <v>1172</v>
      </c>
      <c r="M468" s="931">
        <v>1</v>
      </c>
      <c r="N468" s="931" t="s">
        <v>195</v>
      </c>
      <c r="O468" s="931">
        <v>90</v>
      </c>
      <c r="P468" s="947" t="s">
        <v>174</v>
      </c>
      <c r="Q468" s="931" t="s">
        <v>175</v>
      </c>
      <c r="R468" s="948" t="s">
        <v>155</v>
      </c>
      <c r="S468" s="931" t="s">
        <v>71</v>
      </c>
      <c r="T468" s="906" t="s">
        <v>939</v>
      </c>
      <c r="U468" s="906" t="s">
        <v>935</v>
      </c>
      <c r="V468" s="946"/>
      <c r="W468" s="946">
        <v>51</v>
      </c>
      <c r="X468" s="946"/>
      <c r="Y468" s="946"/>
      <c r="Z468" s="946"/>
      <c r="AA468" s="946"/>
      <c r="AB468" s="946"/>
      <c r="AC468" s="931"/>
      <c r="AD468" s="931">
        <v>9925</v>
      </c>
      <c r="AE468" s="155">
        <f t="shared" si="45"/>
        <v>9.9250000000000007</v>
      </c>
      <c r="AF468" s="953"/>
      <c r="AG468" s="946"/>
      <c r="AH468" s="946"/>
      <c r="AI468" s="946"/>
      <c r="AJ468" s="954"/>
      <c r="AK468" s="953"/>
      <c r="AL468" s="955"/>
      <c r="AM468" s="953"/>
      <c r="AN468" s="922">
        <f t="shared" si="43"/>
        <v>0</v>
      </c>
      <c r="AO468" s="956"/>
      <c r="AP468" s="924" t="str">
        <f t="shared" si="46"/>
        <v>0</v>
      </c>
      <c r="AQ468" s="925" t="str">
        <f t="shared" si="44"/>
        <v>0</v>
      </c>
      <c r="AR468" s="957"/>
      <c r="AS468" s="927">
        <f t="shared" si="47"/>
        <v>0</v>
      </c>
      <c r="AT468" s="928">
        <f t="shared" si="47"/>
        <v>0</v>
      </c>
      <c r="AU468" s="953"/>
      <c r="AV468" s="946"/>
      <c r="AW468" s="946"/>
      <c r="AX468" s="946"/>
      <c r="AY468" s="946"/>
      <c r="AZ468" s="955"/>
      <c r="BA468" s="958"/>
      <c r="BB468" s="959"/>
      <c r="BC468" s="959"/>
      <c r="BD468" s="959"/>
      <c r="BE468" s="959"/>
      <c r="BF468" s="960"/>
    </row>
    <row r="469" spans="2:58" ht="14.65" customHeight="1">
      <c r="B469" s="911">
        <v>467</v>
      </c>
      <c r="C469" s="931" t="s">
        <v>65</v>
      </c>
      <c r="D469" s="913"/>
      <c r="E469" s="931" t="s">
        <v>150</v>
      </c>
      <c r="F469" s="912" t="str">
        <f t="shared" ref="F469:F477" si="48">LEFT(K469,4)</f>
        <v>6340</v>
      </c>
      <c r="G469" s="946" t="s">
        <v>151</v>
      </c>
      <c r="H469" s="946"/>
      <c r="I469" s="946" t="s">
        <v>943</v>
      </c>
      <c r="J469" s="946"/>
      <c r="K469" s="906" t="s">
        <v>938</v>
      </c>
      <c r="L469" s="931">
        <v>1172</v>
      </c>
      <c r="M469" s="931">
        <v>1</v>
      </c>
      <c r="N469" s="931" t="s">
        <v>195</v>
      </c>
      <c r="O469" s="931">
        <v>90</v>
      </c>
      <c r="P469" s="947" t="s">
        <v>174</v>
      </c>
      <c r="Q469" s="931" t="s">
        <v>175</v>
      </c>
      <c r="R469" s="948" t="s">
        <v>155</v>
      </c>
      <c r="S469" s="931" t="s">
        <v>71</v>
      </c>
      <c r="T469" s="906" t="s">
        <v>939</v>
      </c>
      <c r="U469" s="906" t="s">
        <v>935</v>
      </c>
      <c r="V469" s="946"/>
      <c r="W469" s="946">
        <v>51</v>
      </c>
      <c r="X469" s="946"/>
      <c r="Y469" s="946"/>
      <c r="Z469" s="946"/>
      <c r="AA469" s="946"/>
      <c r="AB469" s="946"/>
      <c r="AC469" s="931"/>
      <c r="AD469" s="931">
        <v>9608</v>
      </c>
      <c r="AE469" s="155">
        <f t="shared" si="45"/>
        <v>9.6080000000000005</v>
      </c>
      <c r="AF469" s="953"/>
      <c r="AG469" s="946"/>
      <c r="AH469" s="946"/>
      <c r="AI469" s="946"/>
      <c r="AJ469" s="954"/>
      <c r="AK469" s="953"/>
      <c r="AL469" s="955"/>
      <c r="AM469" s="953"/>
      <c r="AN469" s="922">
        <f t="shared" si="43"/>
        <v>0</v>
      </c>
      <c r="AO469" s="956"/>
      <c r="AP469" s="924" t="str">
        <f t="shared" si="46"/>
        <v>0</v>
      </c>
      <c r="AQ469" s="925" t="str">
        <f t="shared" si="44"/>
        <v>0</v>
      </c>
      <c r="AR469" s="957"/>
      <c r="AS469" s="927">
        <f t="shared" si="47"/>
        <v>0</v>
      </c>
      <c r="AT469" s="928">
        <f t="shared" si="47"/>
        <v>0</v>
      </c>
      <c r="AU469" s="953"/>
      <c r="AV469" s="946"/>
      <c r="AW469" s="946"/>
      <c r="AX469" s="946"/>
      <c r="AY469" s="946"/>
      <c r="AZ469" s="955"/>
      <c r="BA469" s="958"/>
      <c r="BB469" s="959"/>
      <c r="BC469" s="959"/>
      <c r="BD469" s="959"/>
      <c r="BE469" s="959"/>
      <c r="BF469" s="960"/>
    </row>
    <row r="470" spans="2:58" ht="14.65" customHeight="1">
      <c r="B470" s="911">
        <v>468</v>
      </c>
      <c r="C470" s="931" t="s">
        <v>65</v>
      </c>
      <c r="D470" s="913"/>
      <c r="E470" s="931" t="s">
        <v>150</v>
      </c>
      <c r="F470" s="912" t="str">
        <f t="shared" si="48"/>
        <v>6340</v>
      </c>
      <c r="G470" s="946" t="s">
        <v>151</v>
      </c>
      <c r="H470" s="946"/>
      <c r="I470" s="946" t="s">
        <v>944</v>
      </c>
      <c r="J470" s="946"/>
      <c r="K470" s="906" t="s">
        <v>945</v>
      </c>
      <c r="L470" s="931">
        <v>1175</v>
      </c>
      <c r="M470" s="931">
        <v>1</v>
      </c>
      <c r="N470" s="931" t="s">
        <v>195</v>
      </c>
      <c r="O470" s="931">
        <v>90</v>
      </c>
      <c r="P470" s="947" t="s">
        <v>174</v>
      </c>
      <c r="Q470" s="931" t="s">
        <v>175</v>
      </c>
      <c r="R470" s="948" t="s">
        <v>155</v>
      </c>
      <c r="S470" s="931" t="s">
        <v>71</v>
      </c>
      <c r="T470" s="906" t="s">
        <v>934</v>
      </c>
      <c r="U470" s="906" t="s">
        <v>935</v>
      </c>
      <c r="V470" s="946"/>
      <c r="W470" s="946">
        <v>51</v>
      </c>
      <c r="X470" s="946"/>
      <c r="Y470" s="946"/>
      <c r="Z470" s="946"/>
      <c r="AA470" s="946"/>
      <c r="AB470" s="946"/>
      <c r="AC470" s="931"/>
      <c r="AD470" s="931">
        <v>3738</v>
      </c>
      <c r="AE470" s="155">
        <f t="shared" si="45"/>
        <v>3.738</v>
      </c>
      <c r="AF470" s="953"/>
      <c r="AG470" s="946"/>
      <c r="AH470" s="946"/>
      <c r="AI470" s="946"/>
      <c r="AJ470" s="954"/>
      <c r="AK470" s="953"/>
      <c r="AL470" s="955"/>
      <c r="AM470" s="953"/>
      <c r="AN470" s="922">
        <f t="shared" si="43"/>
        <v>0</v>
      </c>
      <c r="AO470" s="956"/>
      <c r="AP470" s="924" t="str">
        <f t="shared" si="46"/>
        <v>0</v>
      </c>
      <c r="AQ470" s="925" t="str">
        <f t="shared" si="44"/>
        <v>0</v>
      </c>
      <c r="AR470" s="957"/>
      <c r="AS470" s="927">
        <f t="shared" si="47"/>
        <v>0</v>
      </c>
      <c r="AT470" s="928">
        <f t="shared" si="47"/>
        <v>0</v>
      </c>
      <c r="AU470" s="953"/>
      <c r="AV470" s="946"/>
      <c r="AW470" s="946"/>
      <c r="AX470" s="946"/>
      <c r="AY470" s="946"/>
      <c r="AZ470" s="955"/>
      <c r="BA470" s="958"/>
      <c r="BB470" s="959"/>
      <c r="BC470" s="959"/>
      <c r="BD470" s="959"/>
      <c r="BE470" s="959"/>
      <c r="BF470" s="960"/>
    </row>
    <row r="471" spans="2:58" ht="14.65" customHeight="1">
      <c r="B471" s="911">
        <v>469</v>
      </c>
      <c r="C471" s="912" t="s">
        <v>65</v>
      </c>
      <c r="D471" s="913"/>
      <c r="E471" s="931" t="s">
        <v>150</v>
      </c>
      <c r="F471" s="912" t="str">
        <f t="shared" si="48"/>
        <v>6340</v>
      </c>
      <c r="G471" s="946" t="s">
        <v>151</v>
      </c>
      <c r="H471" s="946"/>
      <c r="I471" s="946" t="s">
        <v>946</v>
      </c>
      <c r="J471" s="946"/>
      <c r="K471" s="906" t="s">
        <v>945</v>
      </c>
      <c r="L471" s="931">
        <v>1175</v>
      </c>
      <c r="M471" s="931">
        <v>1</v>
      </c>
      <c r="N471" s="931" t="s">
        <v>195</v>
      </c>
      <c r="O471" s="931">
        <v>90</v>
      </c>
      <c r="P471" s="947" t="s">
        <v>174</v>
      </c>
      <c r="Q471" s="931" t="s">
        <v>175</v>
      </c>
      <c r="R471" s="948" t="s">
        <v>155</v>
      </c>
      <c r="S471" s="931" t="s">
        <v>71</v>
      </c>
      <c r="T471" s="906" t="s">
        <v>934</v>
      </c>
      <c r="U471" s="906" t="s">
        <v>935</v>
      </c>
      <c r="V471" s="946"/>
      <c r="W471" s="946">
        <v>51</v>
      </c>
      <c r="X471" s="946"/>
      <c r="Y471" s="946"/>
      <c r="Z471" s="946"/>
      <c r="AA471" s="946"/>
      <c r="AB471" s="946"/>
      <c r="AC471" s="931"/>
      <c r="AD471" s="931">
        <v>16938</v>
      </c>
      <c r="AE471" s="155">
        <f t="shared" si="45"/>
        <v>16.937999999999999</v>
      </c>
      <c r="AF471" s="953"/>
      <c r="AG471" s="946"/>
      <c r="AH471" s="946"/>
      <c r="AI471" s="946"/>
      <c r="AJ471" s="954"/>
      <c r="AK471" s="953"/>
      <c r="AL471" s="955"/>
      <c r="AM471" s="953"/>
      <c r="AN471" s="922">
        <f t="shared" si="43"/>
        <v>0</v>
      </c>
      <c r="AO471" s="956"/>
      <c r="AP471" s="924" t="str">
        <f t="shared" si="46"/>
        <v>0</v>
      </c>
      <c r="AQ471" s="925" t="str">
        <f t="shared" si="44"/>
        <v>0</v>
      </c>
      <c r="AR471" s="957"/>
      <c r="AS471" s="927">
        <f t="shared" si="47"/>
        <v>0</v>
      </c>
      <c r="AT471" s="928">
        <f t="shared" si="47"/>
        <v>0</v>
      </c>
      <c r="AU471" s="953"/>
      <c r="AV471" s="946"/>
      <c r="AW471" s="946"/>
      <c r="AX471" s="946"/>
      <c r="AY471" s="946"/>
      <c r="AZ471" s="955"/>
      <c r="BA471" s="958"/>
      <c r="BB471" s="959"/>
      <c r="BC471" s="959"/>
      <c r="BD471" s="959"/>
      <c r="BE471" s="959"/>
      <c r="BF471" s="960"/>
    </row>
    <row r="472" spans="2:58" ht="14.65" customHeight="1">
      <c r="B472" s="911">
        <v>470</v>
      </c>
      <c r="C472" s="931" t="s">
        <v>65</v>
      </c>
      <c r="D472" s="913"/>
      <c r="E472" s="931" t="s">
        <v>150</v>
      </c>
      <c r="F472" s="912" t="str">
        <f t="shared" si="48"/>
        <v>6340</v>
      </c>
      <c r="G472" s="946" t="s">
        <v>151</v>
      </c>
      <c r="H472" s="946"/>
      <c r="I472" s="946" t="s">
        <v>947</v>
      </c>
      <c r="J472" s="946"/>
      <c r="K472" s="906" t="s">
        <v>948</v>
      </c>
      <c r="L472" s="931">
        <v>1176</v>
      </c>
      <c r="M472" s="931">
        <v>1</v>
      </c>
      <c r="N472" s="931" t="s">
        <v>195</v>
      </c>
      <c r="O472" s="931">
        <v>90</v>
      </c>
      <c r="P472" s="947" t="s">
        <v>174</v>
      </c>
      <c r="Q472" s="931" t="s">
        <v>175</v>
      </c>
      <c r="R472" s="948" t="s">
        <v>155</v>
      </c>
      <c r="S472" s="931" t="s">
        <v>71</v>
      </c>
      <c r="T472" s="906" t="s">
        <v>949</v>
      </c>
      <c r="U472" s="906" t="s">
        <v>935</v>
      </c>
      <c r="V472" s="946"/>
      <c r="W472" s="946">
        <v>51</v>
      </c>
      <c r="X472" s="946"/>
      <c r="Y472" s="946"/>
      <c r="Z472" s="946"/>
      <c r="AA472" s="946"/>
      <c r="AB472" s="946"/>
      <c r="AC472" s="931"/>
      <c r="AD472" s="931">
        <v>8439</v>
      </c>
      <c r="AE472" s="155">
        <f t="shared" si="45"/>
        <v>8.4390000000000001</v>
      </c>
      <c r="AF472" s="953"/>
      <c r="AG472" s="946"/>
      <c r="AH472" s="946"/>
      <c r="AI472" s="946"/>
      <c r="AJ472" s="954"/>
      <c r="AK472" s="953"/>
      <c r="AL472" s="955"/>
      <c r="AM472" s="953"/>
      <c r="AN472" s="922">
        <f t="shared" si="43"/>
        <v>0</v>
      </c>
      <c r="AO472" s="956"/>
      <c r="AP472" s="924" t="str">
        <f t="shared" si="46"/>
        <v>0</v>
      </c>
      <c r="AQ472" s="925" t="str">
        <f t="shared" si="44"/>
        <v>0</v>
      </c>
      <c r="AR472" s="957"/>
      <c r="AS472" s="927">
        <f t="shared" si="47"/>
        <v>0</v>
      </c>
      <c r="AT472" s="928">
        <f t="shared" si="47"/>
        <v>0</v>
      </c>
      <c r="AU472" s="953"/>
      <c r="AV472" s="946"/>
      <c r="AW472" s="946"/>
      <c r="AX472" s="946"/>
      <c r="AY472" s="946"/>
      <c r="AZ472" s="955"/>
      <c r="BA472" s="958"/>
      <c r="BB472" s="959"/>
      <c r="BC472" s="959"/>
      <c r="BD472" s="959"/>
      <c r="BE472" s="959"/>
      <c r="BF472" s="960"/>
    </row>
    <row r="473" spans="2:58" ht="14.65" customHeight="1">
      <c r="B473" s="911">
        <v>471</v>
      </c>
      <c r="C473" s="931" t="s">
        <v>65</v>
      </c>
      <c r="D473" s="913"/>
      <c r="E473" s="931" t="s">
        <v>150</v>
      </c>
      <c r="F473" s="912" t="str">
        <f t="shared" si="48"/>
        <v>6340</v>
      </c>
      <c r="G473" s="946" t="s">
        <v>151</v>
      </c>
      <c r="H473" s="946"/>
      <c r="I473" s="946" t="s">
        <v>950</v>
      </c>
      <c r="J473" s="946"/>
      <c r="K473" s="906" t="s">
        <v>948</v>
      </c>
      <c r="L473" s="931">
        <v>1176</v>
      </c>
      <c r="M473" s="931">
        <v>1</v>
      </c>
      <c r="N473" s="931" t="s">
        <v>195</v>
      </c>
      <c r="O473" s="931">
        <v>90</v>
      </c>
      <c r="P473" s="947" t="s">
        <v>174</v>
      </c>
      <c r="Q473" s="931" t="s">
        <v>175</v>
      </c>
      <c r="R473" s="948" t="s">
        <v>155</v>
      </c>
      <c r="S473" s="931" t="s">
        <v>71</v>
      </c>
      <c r="T473" s="906" t="s">
        <v>949</v>
      </c>
      <c r="U473" s="906" t="s">
        <v>935</v>
      </c>
      <c r="V473" s="946"/>
      <c r="W473" s="946">
        <v>51</v>
      </c>
      <c r="X473" s="946"/>
      <c r="Y473" s="946"/>
      <c r="Z473" s="946"/>
      <c r="AA473" s="946"/>
      <c r="AB473" s="946"/>
      <c r="AC473" s="931"/>
      <c r="AD473" s="931">
        <v>7642</v>
      </c>
      <c r="AE473" s="155">
        <f t="shared" si="45"/>
        <v>7.6420000000000003</v>
      </c>
      <c r="AF473" s="953"/>
      <c r="AG473" s="946"/>
      <c r="AH473" s="946"/>
      <c r="AI473" s="946"/>
      <c r="AJ473" s="954"/>
      <c r="AK473" s="953"/>
      <c r="AL473" s="955"/>
      <c r="AM473" s="953"/>
      <c r="AN473" s="922">
        <f t="shared" si="43"/>
        <v>0</v>
      </c>
      <c r="AO473" s="956"/>
      <c r="AP473" s="924" t="str">
        <f t="shared" si="46"/>
        <v>0</v>
      </c>
      <c r="AQ473" s="925" t="str">
        <f t="shared" si="44"/>
        <v>0</v>
      </c>
      <c r="AR473" s="957"/>
      <c r="AS473" s="927">
        <f t="shared" si="47"/>
        <v>0</v>
      </c>
      <c r="AT473" s="928">
        <f t="shared" si="47"/>
        <v>0</v>
      </c>
      <c r="AU473" s="953"/>
      <c r="AV473" s="946"/>
      <c r="AW473" s="946"/>
      <c r="AX473" s="946"/>
      <c r="AY473" s="946"/>
      <c r="AZ473" s="955"/>
      <c r="BA473" s="958"/>
      <c r="BB473" s="959"/>
      <c r="BC473" s="959"/>
      <c r="BD473" s="959"/>
      <c r="BE473" s="959"/>
      <c r="BF473" s="960"/>
    </row>
    <row r="474" spans="2:58" ht="14.65" customHeight="1">
      <c r="B474" s="911">
        <v>472</v>
      </c>
      <c r="C474" s="912" t="s">
        <v>65</v>
      </c>
      <c r="D474" s="913"/>
      <c r="E474" s="931" t="s">
        <v>150</v>
      </c>
      <c r="F474" s="912" t="str">
        <f t="shared" si="48"/>
        <v>6340</v>
      </c>
      <c r="G474" s="946" t="s">
        <v>151</v>
      </c>
      <c r="H474" s="946"/>
      <c r="I474" s="946" t="s">
        <v>951</v>
      </c>
      <c r="J474" s="946"/>
      <c r="K474" s="906" t="s">
        <v>948</v>
      </c>
      <c r="L474" s="931">
        <v>1176</v>
      </c>
      <c r="M474" s="931">
        <v>1</v>
      </c>
      <c r="N474" s="931" t="s">
        <v>195</v>
      </c>
      <c r="O474" s="931">
        <v>90</v>
      </c>
      <c r="P474" s="947" t="s">
        <v>174</v>
      </c>
      <c r="Q474" s="931" t="s">
        <v>175</v>
      </c>
      <c r="R474" s="948" t="s">
        <v>155</v>
      </c>
      <c r="S474" s="931" t="s">
        <v>71</v>
      </c>
      <c r="T474" s="906" t="s">
        <v>949</v>
      </c>
      <c r="U474" s="906" t="s">
        <v>935</v>
      </c>
      <c r="V474" s="946"/>
      <c r="W474" s="946">
        <v>51</v>
      </c>
      <c r="X474" s="946"/>
      <c r="Y474" s="946"/>
      <c r="Z474" s="946"/>
      <c r="AA474" s="946"/>
      <c r="AB474" s="946"/>
      <c r="AC474" s="931"/>
      <c r="AD474" s="931">
        <v>4698</v>
      </c>
      <c r="AE474" s="155">
        <f t="shared" si="45"/>
        <v>4.6980000000000004</v>
      </c>
      <c r="AF474" s="953"/>
      <c r="AG474" s="946"/>
      <c r="AH474" s="946"/>
      <c r="AI474" s="946"/>
      <c r="AJ474" s="954"/>
      <c r="AK474" s="953"/>
      <c r="AL474" s="955"/>
      <c r="AM474" s="953"/>
      <c r="AN474" s="922">
        <f t="shared" si="43"/>
        <v>0</v>
      </c>
      <c r="AO474" s="956"/>
      <c r="AP474" s="924" t="str">
        <f t="shared" si="46"/>
        <v>0</v>
      </c>
      <c r="AQ474" s="925" t="str">
        <f t="shared" si="44"/>
        <v>0</v>
      </c>
      <c r="AR474" s="957"/>
      <c r="AS474" s="927">
        <f t="shared" si="47"/>
        <v>0</v>
      </c>
      <c r="AT474" s="928">
        <f t="shared" si="47"/>
        <v>0</v>
      </c>
      <c r="AU474" s="953"/>
      <c r="AV474" s="946"/>
      <c r="AW474" s="946"/>
      <c r="AX474" s="946"/>
      <c r="AY474" s="946"/>
      <c r="AZ474" s="955"/>
      <c r="BA474" s="958"/>
      <c r="BB474" s="959"/>
      <c r="BC474" s="959"/>
      <c r="BD474" s="959"/>
      <c r="BE474" s="959"/>
      <c r="BF474" s="960"/>
    </row>
    <row r="475" spans="2:58" ht="14.65" customHeight="1">
      <c r="B475" s="911">
        <v>473</v>
      </c>
      <c r="C475" s="931" t="s">
        <v>65</v>
      </c>
      <c r="D475" s="913"/>
      <c r="E475" s="931" t="s">
        <v>150</v>
      </c>
      <c r="F475" s="912" t="str">
        <f t="shared" si="48"/>
        <v>6340</v>
      </c>
      <c r="G475" s="946" t="s">
        <v>151</v>
      </c>
      <c r="H475" s="946"/>
      <c r="I475" s="946" t="s">
        <v>952</v>
      </c>
      <c r="J475" s="946"/>
      <c r="K475" s="906" t="s">
        <v>948</v>
      </c>
      <c r="L475" s="931">
        <v>1176</v>
      </c>
      <c r="M475" s="931">
        <v>1</v>
      </c>
      <c r="N475" s="931" t="s">
        <v>195</v>
      </c>
      <c r="O475" s="931">
        <v>90</v>
      </c>
      <c r="P475" s="947" t="s">
        <v>174</v>
      </c>
      <c r="Q475" s="931" t="s">
        <v>175</v>
      </c>
      <c r="R475" s="948" t="s">
        <v>155</v>
      </c>
      <c r="S475" s="931" t="s">
        <v>71</v>
      </c>
      <c r="T475" s="906" t="s">
        <v>949</v>
      </c>
      <c r="U475" s="906" t="s">
        <v>935</v>
      </c>
      <c r="V475" s="946"/>
      <c r="W475" s="946">
        <v>51</v>
      </c>
      <c r="X475" s="946"/>
      <c r="Y475" s="946"/>
      <c r="Z475" s="946"/>
      <c r="AA475" s="946"/>
      <c r="AB475" s="946"/>
      <c r="AC475" s="931"/>
      <c r="AD475" s="931">
        <v>9908</v>
      </c>
      <c r="AE475" s="155">
        <f t="shared" si="45"/>
        <v>9.9079999999999995</v>
      </c>
      <c r="AF475" s="953"/>
      <c r="AG475" s="946"/>
      <c r="AH475" s="946"/>
      <c r="AI475" s="946"/>
      <c r="AJ475" s="954"/>
      <c r="AK475" s="953"/>
      <c r="AL475" s="955"/>
      <c r="AM475" s="953"/>
      <c r="AN475" s="922">
        <f t="shared" si="43"/>
        <v>0</v>
      </c>
      <c r="AO475" s="956"/>
      <c r="AP475" s="924" t="str">
        <f t="shared" si="46"/>
        <v>0</v>
      </c>
      <c r="AQ475" s="925" t="str">
        <f t="shared" si="44"/>
        <v>0</v>
      </c>
      <c r="AR475" s="957"/>
      <c r="AS475" s="927">
        <f t="shared" si="47"/>
        <v>0</v>
      </c>
      <c r="AT475" s="928">
        <f t="shared" si="47"/>
        <v>0</v>
      </c>
      <c r="AU475" s="953"/>
      <c r="AV475" s="946"/>
      <c r="AW475" s="946"/>
      <c r="AX475" s="946"/>
      <c r="AY475" s="946"/>
      <c r="AZ475" s="955"/>
      <c r="BA475" s="958"/>
      <c r="BB475" s="959"/>
      <c r="BC475" s="959"/>
      <c r="BD475" s="959"/>
      <c r="BE475" s="959"/>
      <c r="BF475" s="960"/>
    </row>
    <row r="476" spans="2:58" ht="14.65" customHeight="1">
      <c r="B476" s="911">
        <v>474</v>
      </c>
      <c r="C476" s="931" t="s">
        <v>65</v>
      </c>
      <c r="D476" s="913"/>
      <c r="E476" s="931" t="s">
        <v>150</v>
      </c>
      <c r="F476" s="912" t="str">
        <f t="shared" si="48"/>
        <v>6340</v>
      </c>
      <c r="G476" s="946" t="s">
        <v>151</v>
      </c>
      <c r="H476" s="946"/>
      <c r="I476" s="946" t="s">
        <v>953</v>
      </c>
      <c r="J476" s="946"/>
      <c r="K476" s="906" t="s">
        <v>948</v>
      </c>
      <c r="L476" s="931">
        <v>1176</v>
      </c>
      <c r="M476" s="931">
        <v>1</v>
      </c>
      <c r="N476" s="931" t="s">
        <v>195</v>
      </c>
      <c r="O476" s="931">
        <v>90</v>
      </c>
      <c r="P476" s="947" t="s">
        <v>174</v>
      </c>
      <c r="Q476" s="931" t="s">
        <v>175</v>
      </c>
      <c r="R476" s="948" t="s">
        <v>155</v>
      </c>
      <c r="S476" s="931" t="s">
        <v>71</v>
      </c>
      <c r="T476" s="906" t="s">
        <v>949</v>
      </c>
      <c r="U476" s="906" t="s">
        <v>935</v>
      </c>
      <c r="V476" s="946"/>
      <c r="W476" s="946">
        <v>51</v>
      </c>
      <c r="X476" s="946"/>
      <c r="Y476" s="946"/>
      <c r="Z476" s="946"/>
      <c r="AA476" s="946"/>
      <c r="AB476" s="946"/>
      <c r="AC476" s="931"/>
      <c r="AD476" s="931">
        <v>9626</v>
      </c>
      <c r="AE476" s="155">
        <f t="shared" si="45"/>
        <v>9.6259999999999994</v>
      </c>
      <c r="AF476" s="953"/>
      <c r="AG476" s="946"/>
      <c r="AH476" s="946"/>
      <c r="AI476" s="946"/>
      <c r="AJ476" s="954"/>
      <c r="AK476" s="953"/>
      <c r="AL476" s="955"/>
      <c r="AM476" s="953"/>
      <c r="AN476" s="922">
        <f t="shared" si="43"/>
        <v>0</v>
      </c>
      <c r="AO476" s="956"/>
      <c r="AP476" s="924" t="str">
        <f t="shared" si="46"/>
        <v>0</v>
      </c>
      <c r="AQ476" s="925" t="str">
        <f t="shared" si="44"/>
        <v>0</v>
      </c>
      <c r="AR476" s="957"/>
      <c r="AS476" s="927">
        <f t="shared" si="47"/>
        <v>0</v>
      </c>
      <c r="AT476" s="928">
        <f t="shared" si="47"/>
        <v>0</v>
      </c>
      <c r="AU476" s="953"/>
      <c r="AV476" s="946"/>
      <c r="AW476" s="946"/>
      <c r="AX476" s="946"/>
      <c r="AY476" s="946"/>
      <c r="AZ476" s="955"/>
      <c r="BA476" s="958"/>
      <c r="BB476" s="959"/>
      <c r="BC476" s="959"/>
      <c r="BD476" s="959"/>
      <c r="BE476" s="959"/>
      <c r="BF476" s="960"/>
    </row>
    <row r="477" spans="2:58" ht="14.65" customHeight="1">
      <c r="B477" s="911">
        <v>475</v>
      </c>
      <c r="C477" s="931" t="s">
        <v>65</v>
      </c>
      <c r="D477" s="913"/>
      <c r="E477" s="912" t="s">
        <v>2</v>
      </c>
      <c r="F477" s="931" t="str">
        <f t="shared" si="48"/>
        <v>3632</v>
      </c>
      <c r="G477" s="946"/>
      <c r="H477" s="946"/>
      <c r="I477" s="946"/>
      <c r="J477" s="946"/>
      <c r="K477" s="906" t="s">
        <v>954</v>
      </c>
      <c r="L477" s="931">
        <v>1</v>
      </c>
      <c r="M477" s="931">
        <v>1</v>
      </c>
      <c r="N477" s="931" t="s">
        <v>111</v>
      </c>
      <c r="O477" s="931">
        <v>900</v>
      </c>
      <c r="P477" s="947"/>
      <c r="Q477" s="931"/>
      <c r="R477" s="961"/>
      <c r="S477" s="931"/>
      <c r="T477" s="906"/>
      <c r="U477" s="906"/>
      <c r="V477" s="946"/>
      <c r="W477" s="946"/>
      <c r="X477" s="946"/>
      <c r="Y477" s="946"/>
      <c r="Z477" s="946"/>
      <c r="AA477" s="946"/>
      <c r="AB477" s="946"/>
      <c r="AC477" s="931"/>
      <c r="AD477" s="931">
        <v>144000</v>
      </c>
      <c r="AE477" s="155">
        <f t="shared" si="45"/>
        <v>144</v>
      </c>
      <c r="AF477" s="953"/>
      <c r="AG477" s="946"/>
      <c r="AH477" s="946"/>
      <c r="AI477" s="946"/>
      <c r="AJ477" s="954"/>
      <c r="AK477" s="953"/>
      <c r="AL477" s="955"/>
      <c r="AM477" s="953"/>
      <c r="AN477" s="922">
        <f t="shared" si="43"/>
        <v>0</v>
      </c>
      <c r="AO477" s="956"/>
      <c r="AP477" s="924" t="str">
        <f t="shared" si="46"/>
        <v>0</v>
      </c>
      <c r="AQ477" s="925" t="str">
        <f t="shared" si="44"/>
        <v>0</v>
      </c>
      <c r="AR477" s="957"/>
      <c r="AS477" s="927">
        <f t="shared" si="47"/>
        <v>0</v>
      </c>
      <c r="AT477" s="928">
        <f t="shared" si="47"/>
        <v>0</v>
      </c>
      <c r="AU477" s="953"/>
      <c r="AV477" s="946"/>
      <c r="AW477" s="946"/>
      <c r="AX477" s="946"/>
      <c r="AY477" s="946"/>
      <c r="AZ477" s="955"/>
      <c r="BA477" s="958"/>
      <c r="BB477" s="959"/>
      <c r="BC477" s="959"/>
      <c r="BD477" s="959"/>
      <c r="BE477" s="959"/>
      <c r="BF477" s="960"/>
    </row>
    <row r="478" spans="2:58" ht="14.45">
      <c r="B478" s="946"/>
      <c r="C478" s="931"/>
      <c r="D478" s="913"/>
      <c r="E478" s="931"/>
      <c r="F478" s="931"/>
      <c r="G478" s="946"/>
      <c r="H478" s="946"/>
      <c r="I478" s="946"/>
      <c r="J478" s="946"/>
      <c r="K478" s="906"/>
      <c r="L478" s="931"/>
      <c r="M478" s="931"/>
      <c r="N478" s="931"/>
      <c r="O478" s="931"/>
      <c r="P478" s="947"/>
      <c r="Q478" s="931"/>
      <c r="R478" s="961"/>
      <c r="S478" s="931"/>
      <c r="T478" s="906"/>
      <c r="U478" s="906"/>
      <c r="V478" s="946"/>
      <c r="W478" s="946"/>
      <c r="X478" s="946"/>
      <c r="Y478" s="946"/>
      <c r="Z478" s="946"/>
      <c r="AA478" s="946"/>
      <c r="AB478" s="946"/>
      <c r="AC478" s="931"/>
      <c r="AD478" s="931"/>
      <c r="AE478" s="156"/>
      <c r="AF478" s="953"/>
      <c r="AG478" s="946"/>
      <c r="AH478" s="946"/>
      <c r="AI478" s="946"/>
      <c r="AJ478" s="954"/>
      <c r="AK478" s="953"/>
      <c r="AL478" s="955"/>
      <c r="AM478" s="953"/>
      <c r="AN478" s="922"/>
      <c r="AO478" s="956"/>
      <c r="AP478" s="955"/>
      <c r="AQ478" s="962"/>
      <c r="AR478" s="957"/>
      <c r="AS478" s="953"/>
      <c r="AT478" s="946"/>
      <c r="AU478" s="953"/>
      <c r="AV478" s="946"/>
      <c r="AW478" s="946"/>
      <c r="AX478" s="946"/>
      <c r="AY478" s="946"/>
      <c r="AZ478" s="955"/>
      <c r="BA478" s="958"/>
      <c r="BB478" s="959"/>
      <c r="BC478" s="959"/>
      <c r="BD478" s="959"/>
      <c r="BE478" s="959"/>
      <c r="BF478" s="960"/>
    </row>
    <row r="479" spans="2:58" ht="14.45">
      <c r="B479" s="946"/>
      <c r="C479" s="931"/>
      <c r="D479" s="913"/>
      <c r="E479" s="931"/>
      <c r="F479" s="931"/>
      <c r="G479" s="946"/>
      <c r="H479" s="946"/>
      <c r="I479" s="946"/>
      <c r="J479" s="946"/>
      <c r="K479" s="906"/>
      <c r="L479" s="931"/>
      <c r="M479" s="931"/>
      <c r="N479" s="931"/>
      <c r="O479" s="931"/>
      <c r="P479" s="947"/>
      <c r="Q479" s="931"/>
      <c r="R479" s="961"/>
      <c r="S479" s="931"/>
      <c r="T479" s="906"/>
      <c r="U479" s="906"/>
      <c r="V479" s="946"/>
      <c r="W479" s="946"/>
      <c r="X479" s="946"/>
      <c r="Y479" s="946"/>
      <c r="Z479" s="946"/>
      <c r="AA479" s="946"/>
      <c r="AB479" s="946"/>
      <c r="AC479" s="931"/>
      <c r="AD479" s="931"/>
      <c r="AE479" s="156"/>
      <c r="AF479" s="953"/>
      <c r="AG479" s="946"/>
      <c r="AH479" s="946"/>
      <c r="AI479" s="946"/>
      <c r="AJ479" s="954"/>
      <c r="AK479" s="953"/>
      <c r="AL479" s="955"/>
      <c r="AM479" s="953"/>
      <c r="AN479" s="922"/>
      <c r="AO479" s="956"/>
      <c r="AP479" s="955"/>
      <c r="AQ479" s="962"/>
      <c r="AR479" s="957"/>
      <c r="AS479" s="953"/>
      <c r="AT479" s="946"/>
      <c r="AU479" s="953"/>
      <c r="AV479" s="946"/>
      <c r="AW479" s="946"/>
      <c r="AX479" s="946"/>
      <c r="AY479" s="946"/>
      <c r="AZ479" s="955"/>
      <c r="BA479" s="958"/>
      <c r="BB479" s="959"/>
      <c r="BC479" s="959"/>
      <c r="BD479" s="959"/>
      <c r="BE479" s="959"/>
      <c r="BF479" s="960"/>
    </row>
    <row r="480" spans="2:58" ht="14.45">
      <c r="B480" s="946"/>
      <c r="C480" s="931"/>
      <c r="D480" s="913"/>
      <c r="E480" s="931"/>
      <c r="F480" s="931"/>
      <c r="G480" s="946"/>
      <c r="H480" s="946"/>
      <c r="I480" s="946"/>
      <c r="J480" s="946"/>
      <c r="K480" s="906"/>
      <c r="L480" s="931"/>
      <c r="M480" s="931"/>
      <c r="N480" s="931"/>
      <c r="O480" s="931"/>
      <c r="P480" s="947"/>
      <c r="Q480" s="931"/>
      <c r="R480" s="961"/>
      <c r="S480" s="931"/>
      <c r="T480" s="906"/>
      <c r="U480" s="906"/>
      <c r="V480" s="946"/>
      <c r="W480" s="946"/>
      <c r="X480" s="946"/>
      <c r="Y480" s="946"/>
      <c r="Z480" s="946"/>
      <c r="AA480" s="946"/>
      <c r="AB480" s="946"/>
      <c r="AC480" s="931"/>
      <c r="AD480" s="931"/>
      <c r="AE480" s="156"/>
      <c r="AF480" s="953"/>
      <c r="AG480" s="946"/>
      <c r="AH480" s="946"/>
      <c r="AI480" s="946"/>
      <c r="AJ480" s="954"/>
      <c r="AK480" s="953"/>
      <c r="AL480" s="955"/>
      <c r="AM480" s="953"/>
      <c r="AN480" s="922"/>
      <c r="AO480" s="956"/>
      <c r="AP480" s="955"/>
      <c r="AQ480" s="962"/>
      <c r="AR480" s="957"/>
      <c r="AS480" s="953"/>
      <c r="AT480" s="946"/>
      <c r="AU480" s="953"/>
      <c r="AV480" s="946"/>
      <c r="AW480" s="946"/>
      <c r="AX480" s="946"/>
      <c r="AY480" s="946"/>
      <c r="AZ480" s="955"/>
      <c r="BA480" s="958"/>
      <c r="BB480" s="959"/>
      <c r="BC480" s="959"/>
      <c r="BD480" s="959"/>
      <c r="BE480" s="959"/>
      <c r="BF480" s="960"/>
    </row>
    <row r="481" spans="2:58" ht="14.45">
      <c r="B481" s="946"/>
      <c r="C481" s="931"/>
      <c r="D481" s="913"/>
      <c r="E481" s="931"/>
      <c r="F481" s="931"/>
      <c r="G481" s="946"/>
      <c r="H481" s="946"/>
      <c r="I481" s="946"/>
      <c r="J481" s="946"/>
      <c r="K481" s="906"/>
      <c r="L481" s="931"/>
      <c r="M481" s="931"/>
      <c r="N481" s="931"/>
      <c r="O481" s="931"/>
      <c r="P481" s="947"/>
      <c r="Q481" s="931"/>
      <c r="R481" s="961"/>
      <c r="S481" s="931"/>
      <c r="T481" s="906"/>
      <c r="U481" s="906"/>
      <c r="V481" s="946"/>
      <c r="W481" s="946"/>
      <c r="X481" s="946"/>
      <c r="Y481" s="946"/>
      <c r="Z481" s="946"/>
      <c r="AA481" s="946"/>
      <c r="AB481" s="946"/>
      <c r="AC481" s="931"/>
      <c r="AD481" s="931"/>
      <c r="AE481" s="156"/>
      <c r="AF481" s="953"/>
      <c r="AG481" s="946"/>
      <c r="AH481" s="946"/>
      <c r="AI481" s="946"/>
      <c r="AJ481" s="954"/>
      <c r="AK481" s="953"/>
      <c r="AL481" s="955"/>
      <c r="AM481" s="953"/>
      <c r="AN481" s="922"/>
      <c r="AO481" s="956"/>
      <c r="AP481" s="955"/>
      <c r="AQ481" s="962"/>
      <c r="AR481" s="957"/>
      <c r="AS481" s="953"/>
      <c r="AT481" s="946"/>
      <c r="AU481" s="953"/>
      <c r="AV481" s="946"/>
      <c r="AW481" s="946"/>
      <c r="AX481" s="946"/>
      <c r="AY481" s="946"/>
      <c r="AZ481" s="955"/>
      <c r="BA481" s="958"/>
      <c r="BB481" s="959"/>
      <c r="BC481" s="959"/>
      <c r="BD481" s="959"/>
      <c r="BE481" s="959"/>
      <c r="BF481" s="960"/>
    </row>
    <row r="482" spans="2:58" ht="14.45">
      <c r="B482" s="946"/>
      <c r="C482" s="931"/>
      <c r="D482" s="913"/>
      <c r="E482" s="931"/>
      <c r="F482" s="931"/>
      <c r="G482" s="946"/>
      <c r="H482" s="946"/>
      <c r="I482" s="946"/>
      <c r="J482" s="946"/>
      <c r="K482" s="906"/>
      <c r="L482" s="931"/>
      <c r="M482" s="931"/>
      <c r="N482" s="931"/>
      <c r="O482" s="931"/>
      <c r="P482" s="947"/>
      <c r="Q482" s="931"/>
      <c r="R482" s="961"/>
      <c r="S482" s="931"/>
      <c r="T482" s="906"/>
      <c r="U482" s="906"/>
      <c r="V482" s="946"/>
      <c r="W482" s="946"/>
      <c r="X482" s="946"/>
      <c r="Y482" s="946"/>
      <c r="Z482" s="946"/>
      <c r="AA482" s="946"/>
      <c r="AB482" s="946"/>
      <c r="AC482" s="931"/>
      <c r="AD482" s="931"/>
      <c r="AE482" s="156"/>
      <c r="AF482" s="953"/>
      <c r="AG482" s="946"/>
      <c r="AH482" s="946"/>
      <c r="AI482" s="946"/>
      <c r="AJ482" s="954"/>
      <c r="AK482" s="953"/>
      <c r="AL482" s="955"/>
      <c r="AM482" s="953"/>
      <c r="AN482" s="922"/>
      <c r="AO482" s="956"/>
      <c r="AP482" s="955"/>
      <c r="AQ482" s="962"/>
      <c r="AR482" s="957"/>
      <c r="AS482" s="953"/>
      <c r="AT482" s="946"/>
      <c r="AU482" s="953"/>
      <c r="AV482" s="946"/>
      <c r="AW482" s="946"/>
      <c r="AX482" s="946"/>
      <c r="AY482" s="946"/>
      <c r="AZ482" s="955"/>
      <c r="BA482" s="958"/>
      <c r="BB482" s="959"/>
      <c r="BC482" s="959"/>
      <c r="BD482" s="959"/>
      <c r="BE482" s="959"/>
      <c r="BF482" s="960"/>
    </row>
    <row r="483" spans="2:58" ht="14.45">
      <c r="B483" s="946"/>
      <c r="C483" s="931"/>
      <c r="D483" s="913"/>
      <c r="E483" s="931"/>
      <c r="F483" s="931"/>
      <c r="G483" s="946"/>
      <c r="H483" s="946"/>
      <c r="I483" s="946"/>
      <c r="J483" s="946"/>
      <c r="K483" s="906"/>
      <c r="L483" s="931"/>
      <c r="M483" s="931"/>
      <c r="N483" s="931"/>
      <c r="O483" s="931"/>
      <c r="P483" s="947"/>
      <c r="Q483" s="931"/>
      <c r="R483" s="961"/>
      <c r="S483" s="931"/>
      <c r="T483" s="906"/>
      <c r="U483" s="906"/>
      <c r="V483" s="946"/>
      <c r="W483" s="946"/>
      <c r="X483" s="946"/>
      <c r="Y483" s="946"/>
      <c r="Z483" s="946"/>
      <c r="AA483" s="946"/>
      <c r="AB483" s="946"/>
      <c r="AC483" s="931"/>
      <c r="AD483" s="931"/>
      <c r="AE483" s="156"/>
      <c r="AF483" s="953"/>
      <c r="AG483" s="946"/>
      <c r="AH483" s="946"/>
      <c r="AI483" s="946"/>
      <c r="AJ483" s="954"/>
      <c r="AK483" s="953"/>
      <c r="AL483" s="955"/>
      <c r="AM483" s="953"/>
      <c r="AN483" s="922"/>
      <c r="AO483" s="956"/>
      <c r="AP483" s="955"/>
      <c r="AQ483" s="962"/>
      <c r="AR483" s="957"/>
      <c r="AS483" s="953"/>
      <c r="AT483" s="946"/>
      <c r="AU483" s="953"/>
      <c r="AV483" s="946"/>
      <c r="AW483" s="946"/>
      <c r="AX483" s="946"/>
      <c r="AY483" s="946"/>
      <c r="AZ483" s="955"/>
      <c r="BA483" s="958"/>
      <c r="BB483" s="959"/>
      <c r="BC483" s="959"/>
      <c r="BD483" s="959"/>
      <c r="BE483" s="959"/>
      <c r="BF483" s="960"/>
    </row>
    <row r="484" spans="2:58" ht="14.45">
      <c r="B484" s="946"/>
      <c r="C484" s="931"/>
      <c r="D484" s="913"/>
      <c r="E484" s="931"/>
      <c r="F484" s="931"/>
      <c r="G484" s="946"/>
      <c r="H484" s="946"/>
      <c r="I484" s="946"/>
      <c r="J484" s="946"/>
      <c r="K484" s="906"/>
      <c r="L484" s="931"/>
      <c r="M484" s="931"/>
      <c r="N484" s="931"/>
      <c r="O484" s="931"/>
      <c r="P484" s="947"/>
      <c r="Q484" s="931"/>
      <c r="R484" s="961"/>
      <c r="S484" s="931"/>
      <c r="T484" s="906"/>
      <c r="U484" s="906"/>
      <c r="V484" s="946"/>
      <c r="W484" s="946"/>
      <c r="X484" s="946"/>
      <c r="Y484" s="946"/>
      <c r="Z484" s="946"/>
      <c r="AA484" s="946"/>
      <c r="AB484" s="946"/>
      <c r="AC484" s="931"/>
      <c r="AD484" s="931"/>
      <c r="AE484" s="156"/>
      <c r="AF484" s="953"/>
      <c r="AG484" s="946"/>
      <c r="AH484" s="946"/>
      <c r="AI484" s="946"/>
      <c r="AJ484" s="954"/>
      <c r="AK484" s="953"/>
      <c r="AL484" s="955"/>
      <c r="AM484" s="953"/>
      <c r="AN484" s="922"/>
      <c r="AO484" s="956"/>
      <c r="AP484" s="955"/>
      <c r="AQ484" s="962"/>
      <c r="AR484" s="957"/>
      <c r="AS484" s="953"/>
      <c r="AT484" s="946"/>
      <c r="AU484" s="953"/>
      <c r="AV484" s="946"/>
      <c r="AW484" s="946"/>
      <c r="AX484" s="946"/>
      <c r="AY484" s="946"/>
      <c r="AZ484" s="955"/>
      <c r="BA484" s="958"/>
      <c r="BB484" s="959"/>
      <c r="BC484" s="959"/>
      <c r="BD484" s="959"/>
      <c r="BE484" s="959"/>
      <c r="BF484" s="960"/>
    </row>
    <row r="485" spans="2:58">
      <c r="B485" s="905"/>
      <c r="C485" s="905"/>
      <c r="D485" s="905"/>
      <c r="E485" s="905"/>
      <c r="F485" s="905"/>
      <c r="G485" s="905"/>
      <c r="H485" s="905"/>
      <c r="I485" s="905"/>
      <c r="J485" s="905"/>
      <c r="K485" s="905"/>
      <c r="L485" s="905"/>
      <c r="M485" s="905"/>
      <c r="N485" s="905"/>
      <c r="O485" s="905"/>
      <c r="P485" s="905"/>
      <c r="Q485" s="905"/>
      <c r="R485" s="905"/>
      <c r="S485" s="905"/>
      <c r="T485" s="905"/>
      <c r="U485" s="905"/>
      <c r="V485" s="905"/>
      <c r="W485" s="905"/>
      <c r="X485" s="905"/>
      <c r="Y485" s="905"/>
      <c r="Z485" s="905"/>
      <c r="AA485" s="905"/>
      <c r="AB485" s="905"/>
      <c r="AC485" s="905"/>
      <c r="AD485" s="905"/>
      <c r="AE485" s="905"/>
      <c r="AF485" s="905"/>
      <c r="AG485" s="905"/>
      <c r="AH485" s="905"/>
      <c r="AI485" s="905"/>
      <c r="AJ485" s="905"/>
      <c r="AK485" s="905"/>
      <c r="AL485" s="905"/>
      <c r="AM485" s="905"/>
      <c r="AN485" s="905"/>
      <c r="AO485" s="905"/>
      <c r="AP485" s="905"/>
      <c r="AQ485" s="909"/>
      <c r="AR485" s="909"/>
      <c r="AS485" s="905"/>
      <c r="AT485" s="905"/>
      <c r="AU485" s="905"/>
      <c r="AV485" s="905"/>
      <c r="AW485" s="905"/>
      <c r="AX485" s="905"/>
      <c r="AY485" s="905"/>
      <c r="AZ485" s="905"/>
      <c r="BA485" s="909"/>
      <c r="BB485" s="909"/>
      <c r="BC485" s="909"/>
      <c r="BD485" s="909"/>
      <c r="BE485" s="909"/>
      <c r="BF485" s="909"/>
    </row>
    <row r="486" spans="2:58">
      <c r="B486" s="905"/>
      <c r="C486" s="905"/>
      <c r="D486" s="905"/>
      <c r="E486" s="905"/>
      <c r="F486" s="905"/>
      <c r="G486" s="905"/>
      <c r="H486" s="905"/>
      <c r="I486" s="905"/>
      <c r="J486" s="905"/>
      <c r="K486" s="905"/>
      <c r="L486" s="905"/>
      <c r="M486" s="905"/>
      <c r="N486" s="905"/>
      <c r="O486" s="905"/>
      <c r="P486" s="905"/>
      <c r="Q486" s="905"/>
      <c r="R486" s="905"/>
      <c r="S486" s="905"/>
      <c r="T486" s="905"/>
      <c r="U486" s="905"/>
      <c r="V486" s="905"/>
      <c r="W486" s="905"/>
      <c r="X486" s="905"/>
      <c r="Y486" s="905"/>
      <c r="Z486" s="905"/>
      <c r="AA486" s="905"/>
      <c r="AB486" s="905"/>
      <c r="AC486" s="905"/>
      <c r="AD486" s="905"/>
      <c r="AE486" s="905"/>
      <c r="AF486" s="905"/>
      <c r="AG486" s="905"/>
      <c r="AH486" s="905"/>
      <c r="AI486" s="905"/>
      <c r="AJ486" s="905"/>
      <c r="AK486" s="905"/>
      <c r="AL486" s="905"/>
      <c r="AM486" s="905"/>
      <c r="AN486" s="905"/>
      <c r="AO486" s="905"/>
      <c r="AP486" s="905"/>
      <c r="AQ486" s="909"/>
      <c r="AR486" s="909"/>
      <c r="AS486" s="905"/>
      <c r="AT486" s="905"/>
      <c r="AU486" s="905"/>
      <c r="AV486" s="905"/>
      <c r="AW486" s="905"/>
      <c r="AX486" s="905"/>
      <c r="AY486" s="905"/>
      <c r="AZ486" s="905"/>
      <c r="BA486" s="909"/>
      <c r="BB486" s="909"/>
      <c r="BC486" s="909"/>
      <c r="BD486" s="909"/>
      <c r="BE486" s="909"/>
      <c r="BF486" s="909"/>
    </row>
    <row r="487" spans="2:58">
      <c r="B487" s="905"/>
      <c r="C487" s="905"/>
      <c r="D487" s="905"/>
      <c r="E487" s="905"/>
      <c r="F487" s="905"/>
      <c r="G487" s="905"/>
      <c r="H487" s="905"/>
      <c r="I487" s="905"/>
      <c r="J487" s="905"/>
      <c r="K487" s="905"/>
      <c r="L487" s="905"/>
      <c r="M487" s="905"/>
      <c r="N487" s="905"/>
      <c r="O487" s="905"/>
      <c r="P487" s="905"/>
      <c r="Q487" s="905"/>
      <c r="R487" s="905"/>
      <c r="S487" s="905"/>
      <c r="T487" s="905"/>
      <c r="U487" s="905"/>
      <c r="V487" s="905"/>
      <c r="W487" s="905"/>
      <c r="X487" s="905"/>
      <c r="Y487" s="905"/>
      <c r="Z487" s="905"/>
      <c r="AA487" s="905"/>
      <c r="AB487" s="905"/>
      <c r="AC487" s="905"/>
      <c r="AD487" s="905"/>
      <c r="AE487" s="905"/>
      <c r="AF487" s="905"/>
      <c r="AG487" s="905"/>
      <c r="AH487" s="905"/>
      <c r="AI487" s="905"/>
      <c r="AJ487" s="905"/>
      <c r="AK487" s="905"/>
      <c r="AL487" s="905"/>
      <c r="AM487" s="905"/>
      <c r="AN487" s="905"/>
      <c r="AO487" s="905"/>
      <c r="AP487" s="905"/>
      <c r="AQ487" s="909"/>
      <c r="AR487" s="909"/>
      <c r="AS487" s="905"/>
      <c r="AT487" s="905"/>
      <c r="AU487" s="905"/>
      <c r="AV487" s="905"/>
      <c r="AW487" s="905"/>
      <c r="AX487" s="905"/>
      <c r="AY487" s="905"/>
      <c r="AZ487" s="905"/>
      <c r="BA487" s="909"/>
      <c r="BB487" s="909"/>
      <c r="BC487" s="909"/>
      <c r="BD487" s="909"/>
      <c r="BE487" s="909"/>
      <c r="BF487" s="909"/>
    </row>
    <row r="488" spans="2:58">
      <c r="B488" s="905"/>
      <c r="C488" s="905"/>
      <c r="D488" s="905"/>
      <c r="E488" s="905"/>
      <c r="F488" s="905"/>
      <c r="G488" s="905"/>
      <c r="H488" s="905"/>
      <c r="I488" s="905"/>
      <c r="J488" s="905"/>
      <c r="K488" s="905"/>
      <c r="L488" s="905"/>
      <c r="M488" s="905"/>
      <c r="N488" s="905"/>
      <c r="O488" s="905"/>
      <c r="P488" s="905"/>
      <c r="Q488" s="905"/>
      <c r="R488" s="905"/>
      <c r="S488" s="905"/>
      <c r="T488" s="905"/>
      <c r="U488" s="905"/>
      <c r="V488" s="905"/>
      <c r="W488" s="905"/>
      <c r="X488" s="905"/>
      <c r="Y488" s="905"/>
      <c r="Z488" s="905"/>
      <c r="AA488" s="905"/>
      <c r="AB488" s="905"/>
      <c r="AC488" s="905"/>
      <c r="AD488" s="905"/>
      <c r="AE488" s="905"/>
      <c r="AF488" s="905"/>
      <c r="AG488" s="905"/>
      <c r="AH488" s="905"/>
      <c r="AI488" s="905"/>
      <c r="AJ488" s="905"/>
      <c r="AK488" s="905"/>
      <c r="AL488" s="905"/>
      <c r="AM488" s="905"/>
      <c r="AN488" s="905"/>
      <c r="AO488" s="905"/>
      <c r="AP488" s="905"/>
      <c r="AQ488" s="909"/>
      <c r="AR488" s="909"/>
      <c r="AS488" s="905"/>
      <c r="AT488" s="905"/>
      <c r="AU488" s="905"/>
      <c r="AV488" s="905"/>
      <c r="AW488" s="905"/>
      <c r="AX488" s="905"/>
      <c r="AY488" s="905"/>
      <c r="AZ488" s="905"/>
      <c r="BA488" s="909"/>
      <c r="BB488" s="909"/>
      <c r="BC488" s="909"/>
      <c r="BD488" s="909"/>
      <c r="BE488" s="909"/>
      <c r="BF488" s="909"/>
    </row>
    <row r="489" spans="2:58">
      <c r="B489" s="905"/>
      <c r="C489" s="905"/>
      <c r="D489" s="905"/>
      <c r="E489" s="905"/>
      <c r="F489" s="905"/>
      <c r="G489" s="905"/>
      <c r="H489" s="905"/>
      <c r="I489" s="905"/>
      <c r="J489" s="905"/>
      <c r="K489" s="905"/>
      <c r="L489" s="905"/>
      <c r="M489" s="905"/>
      <c r="N489" s="905"/>
      <c r="O489" s="905"/>
      <c r="P489" s="905"/>
      <c r="Q489" s="905"/>
      <c r="R489" s="905"/>
      <c r="S489" s="905"/>
      <c r="T489" s="905"/>
      <c r="U489" s="905"/>
      <c r="V489" s="905"/>
      <c r="W489" s="905"/>
      <c r="X489" s="905"/>
      <c r="Y489" s="905"/>
      <c r="Z489" s="905"/>
      <c r="AA489" s="905"/>
      <c r="AB489" s="905"/>
      <c r="AC489" s="905"/>
      <c r="AD489" s="905"/>
      <c r="AE489" s="905"/>
      <c r="AF489" s="905"/>
      <c r="AG489" s="905"/>
      <c r="AH489" s="905"/>
      <c r="AI489" s="905"/>
      <c r="AJ489" s="905"/>
      <c r="AK489" s="905"/>
      <c r="AL489" s="905"/>
      <c r="AM489" s="905"/>
      <c r="AN489" s="905"/>
      <c r="AO489" s="905"/>
      <c r="AP489" s="905"/>
      <c r="AQ489" s="909"/>
      <c r="AR489" s="909"/>
      <c r="AS489" s="905"/>
      <c r="AT489" s="905"/>
      <c r="AU489" s="905"/>
      <c r="AV489" s="905"/>
      <c r="AW489" s="905"/>
      <c r="AX489" s="905"/>
      <c r="AY489" s="905"/>
      <c r="AZ489" s="905"/>
      <c r="BA489" s="909"/>
      <c r="BB489" s="909"/>
      <c r="BC489" s="909"/>
      <c r="BD489" s="909"/>
      <c r="BE489" s="909"/>
      <c r="BF489" s="909"/>
    </row>
    <row r="490" spans="2:58">
      <c r="B490" s="905"/>
      <c r="C490" s="905"/>
      <c r="D490" s="905"/>
      <c r="E490" s="905"/>
      <c r="F490" s="905"/>
      <c r="G490" s="905"/>
      <c r="H490" s="905"/>
      <c r="I490" s="905"/>
      <c r="J490" s="905"/>
      <c r="K490" s="905"/>
      <c r="L490" s="905"/>
      <c r="M490" s="905"/>
      <c r="N490" s="905"/>
      <c r="O490" s="905"/>
      <c r="P490" s="905"/>
      <c r="Q490" s="905"/>
      <c r="R490" s="905"/>
      <c r="S490" s="905"/>
      <c r="T490" s="905"/>
      <c r="U490" s="905"/>
      <c r="V490" s="905"/>
      <c r="W490" s="905"/>
      <c r="X490" s="905"/>
      <c r="Y490" s="905"/>
      <c r="Z490" s="905"/>
      <c r="AA490" s="905"/>
      <c r="AB490" s="905"/>
      <c r="AC490" s="905"/>
      <c r="AD490" s="905"/>
      <c r="AE490" s="905"/>
      <c r="AF490" s="905"/>
      <c r="AG490" s="905"/>
      <c r="AH490" s="905"/>
      <c r="AI490" s="905"/>
      <c r="AJ490" s="905"/>
      <c r="AK490" s="905"/>
      <c r="AL490" s="905"/>
      <c r="AM490" s="905"/>
      <c r="AN490" s="905"/>
      <c r="AO490" s="905"/>
      <c r="AP490" s="905"/>
      <c r="AQ490" s="909"/>
      <c r="AR490" s="909"/>
      <c r="AS490" s="905"/>
      <c r="AT490" s="905"/>
      <c r="AU490" s="905"/>
      <c r="AV490" s="905"/>
      <c r="AW490" s="905"/>
      <c r="AX490" s="905"/>
      <c r="AY490" s="905"/>
      <c r="AZ490" s="905"/>
      <c r="BA490" s="909"/>
      <c r="BB490" s="909"/>
      <c r="BC490" s="909"/>
      <c r="BD490" s="909"/>
      <c r="BE490" s="909"/>
      <c r="BF490" s="909"/>
    </row>
    <row r="491" spans="2:58">
      <c r="B491" s="905"/>
      <c r="C491" s="905"/>
      <c r="D491" s="905"/>
      <c r="E491" s="905"/>
      <c r="F491" s="905"/>
      <c r="G491" s="905"/>
      <c r="H491" s="905"/>
      <c r="I491" s="905"/>
      <c r="J491" s="905"/>
      <c r="K491" s="905"/>
      <c r="L491" s="905"/>
      <c r="M491" s="905"/>
      <c r="N491" s="905"/>
      <c r="O491" s="905"/>
      <c r="P491" s="905"/>
      <c r="Q491" s="905"/>
      <c r="R491" s="905"/>
      <c r="S491" s="905"/>
      <c r="T491" s="905"/>
      <c r="U491" s="905"/>
      <c r="V491" s="905"/>
      <c r="W491" s="905"/>
      <c r="X491" s="905"/>
      <c r="Y491" s="905"/>
      <c r="Z491" s="905"/>
      <c r="AA491" s="905"/>
      <c r="AB491" s="905"/>
      <c r="AC491" s="905"/>
      <c r="AD491" s="905"/>
      <c r="AE491" s="905"/>
      <c r="AF491" s="905"/>
      <c r="AG491" s="905"/>
      <c r="AH491" s="905"/>
      <c r="AI491" s="905"/>
      <c r="AJ491" s="905"/>
      <c r="AK491" s="905"/>
      <c r="AL491" s="905"/>
      <c r="AM491" s="905"/>
      <c r="AN491" s="905"/>
      <c r="AO491" s="905"/>
      <c r="AP491" s="905"/>
      <c r="AQ491" s="909"/>
      <c r="AR491" s="909"/>
      <c r="AS491" s="905"/>
      <c r="AT491" s="905"/>
      <c r="AU491" s="905"/>
      <c r="AV491" s="905"/>
      <c r="AW491" s="905"/>
      <c r="AX491" s="905"/>
      <c r="AY491" s="905"/>
      <c r="AZ491" s="905"/>
      <c r="BA491" s="909"/>
      <c r="BB491" s="909"/>
      <c r="BC491" s="909"/>
      <c r="BD491" s="909"/>
      <c r="BE491" s="909"/>
      <c r="BF491" s="909"/>
    </row>
    <row r="492" spans="2:58">
      <c r="B492" s="905"/>
      <c r="C492" s="905"/>
      <c r="D492" s="905"/>
      <c r="E492" s="905"/>
      <c r="F492" s="905"/>
      <c r="G492" s="905"/>
      <c r="H492" s="905"/>
      <c r="I492" s="905"/>
      <c r="J492" s="905"/>
      <c r="K492" s="905"/>
      <c r="L492" s="905"/>
      <c r="M492" s="905"/>
      <c r="N492" s="905"/>
      <c r="O492" s="905"/>
      <c r="P492" s="905"/>
      <c r="Q492" s="905"/>
      <c r="R492" s="905"/>
      <c r="S492" s="905"/>
      <c r="T492" s="905"/>
      <c r="U492" s="905"/>
      <c r="V492" s="905"/>
      <c r="W492" s="905"/>
      <c r="X492" s="905"/>
      <c r="Y492" s="905"/>
      <c r="Z492" s="905"/>
      <c r="AA492" s="905"/>
      <c r="AB492" s="905"/>
      <c r="AC492" s="905"/>
      <c r="AD492" s="905"/>
      <c r="AE492" s="905"/>
      <c r="AF492" s="905"/>
      <c r="AG492" s="905"/>
      <c r="AH492" s="905"/>
      <c r="AI492" s="905"/>
      <c r="AJ492" s="905"/>
      <c r="AK492" s="905"/>
      <c r="AL492" s="905"/>
      <c r="AM492" s="905"/>
      <c r="AN492" s="905"/>
      <c r="AO492" s="905"/>
      <c r="AP492" s="905"/>
      <c r="AQ492" s="909"/>
      <c r="AR492" s="909"/>
      <c r="AS492" s="905"/>
      <c r="AT492" s="905"/>
      <c r="AU492" s="905"/>
      <c r="AV492" s="905"/>
      <c r="AW492" s="905"/>
      <c r="AX492" s="905"/>
      <c r="AY492" s="905"/>
      <c r="AZ492" s="905"/>
      <c r="BA492" s="909"/>
      <c r="BB492" s="909"/>
      <c r="BC492" s="909"/>
      <c r="BD492" s="909"/>
      <c r="BE492" s="909"/>
      <c r="BF492" s="909"/>
    </row>
    <row r="493" spans="2:58">
      <c r="B493" s="905"/>
      <c r="C493" s="905"/>
      <c r="D493" s="905"/>
      <c r="E493" s="905"/>
      <c r="F493" s="905"/>
      <c r="G493" s="905"/>
      <c r="H493" s="905"/>
      <c r="I493" s="905"/>
      <c r="J493" s="905"/>
      <c r="K493" s="905"/>
      <c r="L493" s="905"/>
      <c r="M493" s="905"/>
      <c r="N493" s="905"/>
      <c r="O493" s="905"/>
      <c r="P493" s="905"/>
      <c r="Q493" s="905"/>
      <c r="R493" s="905"/>
      <c r="S493" s="905"/>
      <c r="T493" s="905"/>
      <c r="U493" s="905"/>
      <c r="V493" s="905"/>
      <c r="W493" s="905"/>
      <c r="X493" s="905"/>
      <c r="Y493" s="905"/>
      <c r="Z493" s="905"/>
      <c r="AA493" s="905"/>
      <c r="AB493" s="905"/>
      <c r="AC493" s="905"/>
      <c r="AD493" s="905"/>
      <c r="AE493" s="905"/>
      <c r="AF493" s="905"/>
      <c r="AG493" s="905"/>
      <c r="AH493" s="905"/>
      <c r="AI493" s="905"/>
      <c r="AJ493" s="905"/>
      <c r="AK493" s="905"/>
      <c r="AL493" s="905"/>
      <c r="AM493" s="905"/>
      <c r="AN493" s="905"/>
      <c r="AO493" s="905"/>
      <c r="AP493" s="905"/>
      <c r="AQ493" s="909"/>
      <c r="AR493" s="909"/>
      <c r="AS493" s="905"/>
      <c r="AT493" s="905"/>
      <c r="AU493" s="905"/>
      <c r="AV493" s="905"/>
      <c r="AW493" s="905"/>
      <c r="AX493" s="905"/>
      <c r="AY493" s="905"/>
      <c r="AZ493" s="905"/>
      <c r="BA493" s="909"/>
      <c r="BB493" s="909"/>
      <c r="BC493" s="909"/>
      <c r="BD493" s="909"/>
      <c r="BE493" s="909"/>
      <c r="BF493" s="909"/>
    </row>
    <row r="494" spans="2:58">
      <c r="B494" s="905"/>
      <c r="C494" s="905"/>
      <c r="D494" s="905"/>
      <c r="E494" s="905"/>
      <c r="F494" s="905"/>
      <c r="G494" s="905"/>
      <c r="H494" s="905"/>
      <c r="I494" s="905"/>
      <c r="J494" s="905"/>
      <c r="K494" s="905"/>
      <c r="L494" s="905"/>
      <c r="M494" s="905"/>
      <c r="N494" s="905"/>
      <c r="O494" s="905"/>
      <c r="P494" s="905"/>
      <c r="Q494" s="905"/>
      <c r="R494" s="905"/>
      <c r="S494" s="905"/>
      <c r="T494" s="905"/>
      <c r="U494" s="905"/>
      <c r="V494" s="905"/>
      <c r="W494" s="905"/>
      <c r="X494" s="905"/>
      <c r="Y494" s="905"/>
      <c r="Z494" s="905"/>
      <c r="AA494" s="905"/>
      <c r="AB494" s="905"/>
      <c r="AC494" s="905"/>
      <c r="AD494" s="905"/>
      <c r="AE494" s="905"/>
      <c r="AF494" s="905"/>
      <c r="AG494" s="905"/>
      <c r="AH494" s="905"/>
      <c r="AI494" s="905"/>
      <c r="AJ494" s="905"/>
      <c r="AK494" s="905"/>
      <c r="AL494" s="905"/>
      <c r="AM494" s="905"/>
      <c r="AN494" s="905"/>
      <c r="AO494" s="905"/>
      <c r="AP494" s="905"/>
      <c r="AQ494" s="909"/>
      <c r="AR494" s="909"/>
      <c r="AS494" s="905"/>
      <c r="AT494" s="905"/>
      <c r="AU494" s="905"/>
      <c r="AV494" s="905"/>
      <c r="AW494" s="905"/>
      <c r="AX494" s="905"/>
      <c r="AY494" s="905"/>
      <c r="AZ494" s="905"/>
      <c r="BA494" s="909"/>
      <c r="BB494" s="909"/>
      <c r="BC494" s="909"/>
      <c r="BD494" s="909"/>
      <c r="BE494" s="909"/>
      <c r="BF494" s="909"/>
    </row>
    <row r="495" spans="2:58">
      <c r="B495" s="905"/>
      <c r="C495" s="905"/>
      <c r="D495" s="905"/>
      <c r="E495" s="905"/>
      <c r="F495" s="905"/>
      <c r="G495" s="905"/>
      <c r="H495" s="905"/>
      <c r="I495" s="905"/>
      <c r="J495" s="905"/>
      <c r="K495" s="905"/>
      <c r="L495" s="905"/>
      <c r="M495" s="905"/>
      <c r="N495" s="905"/>
      <c r="O495" s="905"/>
      <c r="P495" s="905"/>
      <c r="Q495" s="905"/>
      <c r="R495" s="905"/>
      <c r="S495" s="905"/>
      <c r="T495" s="905"/>
      <c r="U495" s="905"/>
      <c r="V495" s="905"/>
      <c r="W495" s="905"/>
      <c r="X495" s="905"/>
      <c r="Y495" s="905"/>
      <c r="Z495" s="905"/>
      <c r="AA495" s="905"/>
      <c r="AB495" s="905"/>
      <c r="AC495" s="905"/>
      <c r="AD495" s="905"/>
      <c r="AE495" s="905"/>
      <c r="AF495" s="905"/>
      <c r="AG495" s="905"/>
      <c r="AH495" s="905"/>
      <c r="AI495" s="905"/>
      <c r="AJ495" s="905"/>
      <c r="AK495" s="905"/>
      <c r="AL495" s="905"/>
      <c r="AM495" s="905"/>
      <c r="AN495" s="905"/>
      <c r="AO495" s="905"/>
      <c r="AP495" s="905"/>
      <c r="AQ495" s="909"/>
      <c r="AR495" s="909"/>
      <c r="AS495" s="905"/>
      <c r="AT495" s="905"/>
      <c r="AU495" s="905"/>
      <c r="AV495" s="905"/>
      <c r="AW495" s="905"/>
      <c r="AX495" s="905"/>
      <c r="AY495" s="905"/>
      <c r="AZ495" s="905"/>
      <c r="BA495" s="909"/>
      <c r="BB495" s="909"/>
      <c r="BC495" s="909"/>
      <c r="BD495" s="909"/>
      <c r="BE495" s="909"/>
      <c r="BF495" s="909"/>
    </row>
    <row r="496" spans="2:58">
      <c r="B496" s="905"/>
      <c r="C496" s="905"/>
      <c r="D496" s="905"/>
      <c r="E496" s="905"/>
      <c r="F496" s="905"/>
      <c r="G496" s="905"/>
      <c r="H496" s="905"/>
      <c r="I496" s="905"/>
      <c r="J496" s="905"/>
      <c r="K496" s="905"/>
      <c r="L496" s="905"/>
      <c r="M496" s="905"/>
      <c r="N496" s="905"/>
      <c r="O496" s="905"/>
      <c r="P496" s="905"/>
      <c r="Q496" s="905"/>
      <c r="R496" s="905"/>
      <c r="S496" s="905"/>
      <c r="T496" s="905"/>
      <c r="U496" s="905"/>
      <c r="V496" s="905"/>
      <c r="W496" s="905"/>
      <c r="X496" s="905"/>
      <c r="Y496" s="905"/>
      <c r="Z496" s="905"/>
      <c r="AA496" s="905"/>
      <c r="AB496" s="905"/>
      <c r="AC496" s="905"/>
      <c r="AD496" s="905"/>
      <c r="AE496" s="905"/>
      <c r="AF496" s="905"/>
      <c r="AG496" s="905"/>
      <c r="AH496" s="905"/>
      <c r="AI496" s="905"/>
      <c r="AJ496" s="905"/>
      <c r="AK496" s="905"/>
      <c r="AL496" s="905"/>
      <c r="AM496" s="905"/>
      <c r="AN496" s="905"/>
      <c r="AO496" s="905"/>
      <c r="AP496" s="905"/>
      <c r="AQ496" s="909"/>
      <c r="AR496" s="909"/>
      <c r="AS496" s="905"/>
      <c r="AT496" s="905"/>
      <c r="AU496" s="905"/>
      <c r="AV496" s="905"/>
      <c r="AW496" s="905"/>
      <c r="AX496" s="905"/>
      <c r="AY496" s="905"/>
      <c r="AZ496" s="905"/>
      <c r="BA496" s="909"/>
      <c r="BB496" s="909"/>
      <c r="BC496" s="909"/>
      <c r="BD496" s="909"/>
      <c r="BE496" s="909"/>
      <c r="BF496" s="909"/>
    </row>
  </sheetData>
  <autoFilter ref="B5:AE477" xr:uid="{00000000-0009-0000-0000-000000000000}"/>
  <mergeCells count="11">
    <mergeCell ref="BA4:BF4"/>
    <mergeCell ref="AK2:AP2"/>
    <mergeCell ref="AU2:AZ2"/>
    <mergeCell ref="AF3:AI3"/>
    <mergeCell ref="AK3:AL3"/>
    <mergeCell ref="AM3:AN3"/>
    <mergeCell ref="AO3:AP3"/>
    <mergeCell ref="AS3:AT3"/>
    <mergeCell ref="AU3:AV3"/>
    <mergeCell ref="AW3:AX3"/>
    <mergeCell ref="AY3:AZ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743"/>
  </sheetPr>
  <dimension ref="B1:Z624"/>
  <sheetViews>
    <sheetView zoomScale="70" zoomScaleNormal="70" workbookViewId="0">
      <pane ySplit="24" topLeftCell="A601" activePane="bottomLeft" state="frozen"/>
      <selection pane="bottomLeft" activeCell="O35" sqref="O35"/>
    </sheetView>
  </sheetViews>
  <sheetFormatPr defaultColWidth="11.42578125" defaultRowHeight="14.45"/>
  <cols>
    <col min="1" max="1" width="3.28515625" customWidth="1"/>
    <col min="2" max="2" width="9.28515625" customWidth="1"/>
    <col min="3" max="3" width="13.7109375" bestFit="1" customWidth="1"/>
    <col min="4" max="4" width="18.28515625" customWidth="1"/>
    <col min="5" max="5" width="12.7109375" style="62" bestFit="1" customWidth="1"/>
    <col min="6" max="6" width="12" customWidth="1"/>
    <col min="7" max="7" width="13.5703125" customWidth="1"/>
    <col min="8" max="8" width="17.28515625" style="61" bestFit="1" customWidth="1"/>
    <col min="9" max="9" width="14.5703125" bestFit="1" customWidth="1"/>
    <col min="10" max="10" width="34.42578125" bestFit="1" customWidth="1"/>
    <col min="11" max="11" width="33" bestFit="1" customWidth="1"/>
    <col min="12" max="12" width="60.28515625" bestFit="1" customWidth="1"/>
    <col min="13" max="13" width="15.28515625" bestFit="1" customWidth="1"/>
    <col min="15" max="15" width="14.7109375" bestFit="1" customWidth="1"/>
    <col min="16" max="16" width="13.42578125" bestFit="1" customWidth="1"/>
    <col min="17" max="17" width="18.7109375" bestFit="1" customWidth="1"/>
    <col min="18" max="18" width="7.42578125" bestFit="1" customWidth="1"/>
    <col min="19" max="19" width="7.28515625" bestFit="1" customWidth="1"/>
    <col min="20" max="20" width="6.7109375" bestFit="1" customWidth="1"/>
    <col min="21" max="21" width="7.28515625" bestFit="1" customWidth="1"/>
    <col min="22" max="22" width="7.42578125" bestFit="1" customWidth="1"/>
    <col min="23" max="24" width="7.28515625" bestFit="1" customWidth="1"/>
    <col min="25" max="25" width="7.28515625" customWidth="1"/>
    <col min="26" max="26" width="9.28515625" bestFit="1" customWidth="1"/>
    <col min="27" max="33" width="7.42578125" bestFit="1" customWidth="1"/>
    <col min="34" max="34" width="7.28515625" bestFit="1" customWidth="1"/>
    <col min="35" max="41" width="7.42578125" bestFit="1" customWidth="1"/>
    <col min="42" max="42" width="6.7109375" bestFit="1" customWidth="1"/>
    <col min="43" max="43" width="7.28515625" bestFit="1" customWidth="1"/>
    <col min="44" max="44" width="6.7109375" bestFit="1" customWidth="1"/>
    <col min="45" max="45" width="7.42578125" bestFit="1" customWidth="1"/>
    <col min="46" max="47" width="12.28515625" bestFit="1" customWidth="1"/>
  </cols>
  <sheetData>
    <row r="1" spans="2:16" ht="15" thickBot="1"/>
    <row r="2" spans="2:16">
      <c r="C2" s="773" t="s">
        <v>955</v>
      </c>
      <c r="D2" s="774"/>
      <c r="E2" s="774"/>
      <c r="F2" s="774"/>
      <c r="G2" s="774"/>
      <c r="H2" s="774"/>
      <c r="I2" s="774"/>
      <c r="J2" s="774"/>
      <c r="K2" s="774"/>
      <c r="L2" s="775"/>
      <c r="O2" s="141" t="s">
        <v>956</v>
      </c>
      <c r="P2" s="142" t="s">
        <v>957</v>
      </c>
    </row>
    <row r="3" spans="2:16" ht="15" thickBot="1">
      <c r="C3" s="776"/>
      <c r="D3" s="777"/>
      <c r="E3" s="777"/>
      <c r="F3" s="777"/>
      <c r="G3" s="777"/>
      <c r="H3" s="777"/>
      <c r="I3" s="777"/>
      <c r="J3" s="777"/>
      <c r="K3" s="777"/>
      <c r="L3" s="778"/>
      <c r="O3" s="40">
        <v>0.75</v>
      </c>
      <c r="P3" s="40">
        <v>2</v>
      </c>
    </row>
    <row r="4" spans="2:16" ht="15" thickBot="1">
      <c r="O4" s="40">
        <v>1</v>
      </c>
      <c r="P4" s="40">
        <v>506</v>
      </c>
    </row>
    <row r="5" spans="2:16" ht="15" thickBot="1">
      <c r="B5" s="779" t="s">
        <v>958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1"/>
      <c r="O5" s="40">
        <v>1.25</v>
      </c>
      <c r="P5" s="40">
        <v>3</v>
      </c>
    </row>
    <row r="6" spans="2:16" ht="27" thickBot="1">
      <c r="B6" s="66" t="s">
        <v>959</v>
      </c>
      <c r="C6" s="66" t="s">
        <v>960</v>
      </c>
      <c r="D6" s="66" t="s">
        <v>961</v>
      </c>
      <c r="E6" s="66" t="s">
        <v>962</v>
      </c>
      <c r="F6" s="66" t="s">
        <v>963</v>
      </c>
      <c r="G6" s="78" t="s">
        <v>964</v>
      </c>
      <c r="H6" s="78" t="s">
        <v>965</v>
      </c>
      <c r="I6" s="78" t="s">
        <v>966</v>
      </c>
      <c r="J6" s="78" t="s">
        <v>967</v>
      </c>
      <c r="K6" s="78" t="s">
        <v>26</v>
      </c>
      <c r="L6" s="78" t="s">
        <v>45</v>
      </c>
      <c r="M6" s="78" t="s">
        <v>968</v>
      </c>
      <c r="O6" s="40">
        <v>1.5</v>
      </c>
      <c r="P6" s="40">
        <v>204</v>
      </c>
    </row>
    <row r="7" spans="2:16">
      <c r="B7" s="56">
        <v>1</v>
      </c>
      <c r="C7" s="88" t="s">
        <v>969</v>
      </c>
      <c r="D7" s="41" t="s">
        <v>970</v>
      </c>
      <c r="E7" s="88">
        <v>30</v>
      </c>
      <c r="F7" s="88">
        <v>1</v>
      </c>
      <c r="G7" s="88" t="s">
        <v>971</v>
      </c>
      <c r="H7" s="114">
        <v>870</v>
      </c>
      <c r="I7" s="114">
        <f>H7*F7</f>
        <v>870</v>
      </c>
      <c r="J7" s="88" t="s">
        <v>972</v>
      </c>
      <c r="K7" s="120">
        <v>3</v>
      </c>
      <c r="L7" s="54" t="s">
        <v>973</v>
      </c>
      <c r="M7" s="54"/>
      <c r="O7" s="40">
        <v>2</v>
      </c>
      <c r="P7" s="40">
        <v>292</v>
      </c>
    </row>
    <row r="8" spans="2:16">
      <c r="B8" s="41">
        <v>2</v>
      </c>
      <c r="C8" s="89" t="s">
        <v>974</v>
      </c>
      <c r="D8" s="41" t="s">
        <v>975</v>
      </c>
      <c r="E8" s="89">
        <v>12</v>
      </c>
      <c r="F8" s="89">
        <v>4</v>
      </c>
      <c r="G8" s="89" t="s">
        <v>971</v>
      </c>
      <c r="H8" s="115">
        <v>189</v>
      </c>
      <c r="I8" s="114">
        <f t="shared" ref="I8:I19" si="0">H8*F8</f>
        <v>756</v>
      </c>
      <c r="J8" s="88" t="s">
        <v>976</v>
      </c>
      <c r="K8" s="121">
        <v>3</v>
      </c>
      <c r="L8" s="54" t="s">
        <v>973</v>
      </c>
      <c r="M8" s="51"/>
      <c r="O8" s="40">
        <v>3</v>
      </c>
      <c r="P8" s="40">
        <v>828</v>
      </c>
    </row>
    <row r="9" spans="2:16">
      <c r="B9" s="41">
        <v>3</v>
      </c>
      <c r="C9" s="89" t="s">
        <v>977</v>
      </c>
      <c r="D9" s="41" t="s">
        <v>978</v>
      </c>
      <c r="E9" s="89">
        <v>28</v>
      </c>
      <c r="F9" s="89">
        <v>1</v>
      </c>
      <c r="G9" s="89" t="s">
        <v>971</v>
      </c>
      <c r="H9" s="115">
        <v>661</v>
      </c>
      <c r="I9" s="114">
        <f t="shared" si="0"/>
        <v>661</v>
      </c>
      <c r="J9" s="88" t="s">
        <v>976</v>
      </c>
      <c r="K9" s="121">
        <v>3</v>
      </c>
      <c r="L9" s="54" t="s">
        <v>973</v>
      </c>
      <c r="M9" s="51"/>
      <c r="O9" s="40">
        <v>4</v>
      </c>
      <c r="P9" s="40">
        <v>75</v>
      </c>
    </row>
    <row r="10" spans="2:16">
      <c r="B10" s="41">
        <v>4</v>
      </c>
      <c r="C10" s="89" t="s">
        <v>979</v>
      </c>
      <c r="D10" s="41" t="s">
        <v>980</v>
      </c>
      <c r="E10" s="89">
        <v>24</v>
      </c>
      <c r="F10" s="89">
        <v>1</v>
      </c>
      <c r="G10" s="89" t="s">
        <v>971</v>
      </c>
      <c r="H10" s="115">
        <v>417</v>
      </c>
      <c r="I10" s="114">
        <f t="shared" si="0"/>
        <v>417</v>
      </c>
      <c r="J10" s="88" t="s">
        <v>981</v>
      </c>
      <c r="K10" s="121">
        <v>2</v>
      </c>
      <c r="L10" s="54" t="s">
        <v>973</v>
      </c>
      <c r="M10" s="51"/>
      <c r="O10" s="40">
        <v>6</v>
      </c>
      <c r="P10" s="40">
        <v>29</v>
      </c>
    </row>
    <row r="11" spans="2:16">
      <c r="B11" s="41">
        <v>5</v>
      </c>
      <c r="C11" s="89" t="s">
        <v>982</v>
      </c>
      <c r="D11" s="41" t="s">
        <v>983</v>
      </c>
      <c r="E11" s="89">
        <v>26</v>
      </c>
      <c r="F11" s="89">
        <v>1</v>
      </c>
      <c r="G11" s="89" t="s">
        <v>971</v>
      </c>
      <c r="H11" s="115">
        <v>413</v>
      </c>
      <c r="I11" s="114">
        <f t="shared" si="0"/>
        <v>413</v>
      </c>
      <c r="J11" s="88" t="s">
        <v>981</v>
      </c>
      <c r="K11" s="121">
        <v>2</v>
      </c>
      <c r="L11" s="54" t="s">
        <v>973</v>
      </c>
      <c r="M11" s="51"/>
      <c r="O11" s="40">
        <v>8</v>
      </c>
      <c r="P11" s="40">
        <v>39</v>
      </c>
    </row>
    <row r="12" spans="2:16">
      <c r="B12" s="41">
        <v>6</v>
      </c>
      <c r="C12" s="89" t="s">
        <v>984</v>
      </c>
      <c r="D12" s="41" t="s">
        <v>985</v>
      </c>
      <c r="E12" s="89">
        <v>16</v>
      </c>
      <c r="F12" s="89">
        <v>9</v>
      </c>
      <c r="G12" s="89" t="s">
        <v>971</v>
      </c>
      <c r="H12" s="115">
        <v>48</v>
      </c>
      <c r="I12" s="114">
        <f t="shared" si="0"/>
        <v>432</v>
      </c>
      <c r="J12" s="88" t="s">
        <v>972</v>
      </c>
      <c r="K12" s="121">
        <v>3</v>
      </c>
      <c r="L12" s="54" t="s">
        <v>973</v>
      </c>
      <c r="M12" s="51"/>
      <c r="O12" s="40">
        <v>10</v>
      </c>
      <c r="P12" s="40">
        <v>31</v>
      </c>
    </row>
    <row r="13" spans="2:16">
      <c r="B13" s="41">
        <v>7</v>
      </c>
      <c r="C13" s="89" t="s">
        <v>984</v>
      </c>
      <c r="D13" s="41" t="s">
        <v>986</v>
      </c>
      <c r="E13" s="89">
        <v>24</v>
      </c>
      <c r="F13" s="89">
        <v>3</v>
      </c>
      <c r="G13" s="89" t="s">
        <v>971</v>
      </c>
      <c r="H13" s="115">
        <v>137</v>
      </c>
      <c r="I13" s="114">
        <f t="shared" si="0"/>
        <v>411</v>
      </c>
      <c r="J13" s="88" t="s">
        <v>972</v>
      </c>
      <c r="K13" s="121">
        <v>3</v>
      </c>
      <c r="L13" s="54" t="s">
        <v>973</v>
      </c>
      <c r="M13" s="51"/>
      <c r="O13" s="40">
        <v>12</v>
      </c>
      <c r="P13" s="40">
        <v>306</v>
      </c>
    </row>
    <row r="14" spans="2:16">
      <c r="B14" s="41">
        <v>8</v>
      </c>
      <c r="C14" s="89" t="s">
        <v>984</v>
      </c>
      <c r="D14" s="41" t="s">
        <v>987</v>
      </c>
      <c r="E14" s="89">
        <v>30</v>
      </c>
      <c r="F14" s="89">
        <v>4</v>
      </c>
      <c r="G14" s="89" t="s">
        <v>971</v>
      </c>
      <c r="H14" s="115">
        <v>227</v>
      </c>
      <c r="I14" s="114">
        <f t="shared" si="0"/>
        <v>908</v>
      </c>
      <c r="J14" s="88" t="s">
        <v>972</v>
      </c>
      <c r="K14" s="121">
        <v>3</v>
      </c>
      <c r="L14" s="54" t="s">
        <v>973</v>
      </c>
      <c r="M14" s="51"/>
      <c r="O14" s="40">
        <v>14</v>
      </c>
      <c r="P14" s="40">
        <v>75</v>
      </c>
    </row>
    <row r="15" spans="2:16">
      <c r="B15" s="41">
        <v>9</v>
      </c>
      <c r="C15" s="89" t="s">
        <v>984</v>
      </c>
      <c r="D15" s="41" t="s">
        <v>988</v>
      </c>
      <c r="E15" s="89">
        <v>36</v>
      </c>
      <c r="F15" s="89">
        <v>1</v>
      </c>
      <c r="G15" s="89" t="s">
        <v>971</v>
      </c>
      <c r="H15" s="115">
        <v>170</v>
      </c>
      <c r="I15" s="114">
        <f t="shared" si="0"/>
        <v>170</v>
      </c>
      <c r="J15" s="88" t="s">
        <v>972</v>
      </c>
      <c r="K15" s="121">
        <v>3</v>
      </c>
      <c r="L15" s="54" t="s">
        <v>973</v>
      </c>
      <c r="M15" s="51"/>
      <c r="O15" s="143" t="s">
        <v>989</v>
      </c>
      <c r="P15" s="143">
        <v>2390</v>
      </c>
    </row>
    <row r="16" spans="2:16">
      <c r="B16" s="41">
        <v>10</v>
      </c>
      <c r="C16" s="89" t="s">
        <v>990</v>
      </c>
      <c r="D16" s="41" t="s">
        <v>991</v>
      </c>
      <c r="E16" s="89">
        <v>16</v>
      </c>
      <c r="F16" s="89">
        <v>3</v>
      </c>
      <c r="G16" s="89" t="s">
        <v>971</v>
      </c>
      <c r="H16" s="115">
        <v>112</v>
      </c>
      <c r="I16" s="114">
        <f t="shared" si="0"/>
        <v>336</v>
      </c>
      <c r="J16" s="88" t="s">
        <v>972</v>
      </c>
      <c r="K16" s="121">
        <v>3</v>
      </c>
      <c r="L16" s="54" t="s">
        <v>973</v>
      </c>
      <c r="M16" s="51"/>
    </row>
    <row r="17" spans="2:20">
      <c r="B17" s="41">
        <v>11</v>
      </c>
      <c r="C17" s="89" t="s">
        <v>990</v>
      </c>
      <c r="D17" s="41" t="s">
        <v>992</v>
      </c>
      <c r="E17" s="89">
        <v>24</v>
      </c>
      <c r="F17" s="89">
        <v>2</v>
      </c>
      <c r="G17" s="89" t="s">
        <v>971</v>
      </c>
      <c r="H17" s="115">
        <v>225</v>
      </c>
      <c r="I17" s="114">
        <f t="shared" si="0"/>
        <v>450</v>
      </c>
      <c r="J17" s="88" t="s">
        <v>972</v>
      </c>
      <c r="K17" s="121">
        <v>3</v>
      </c>
      <c r="L17" s="54" t="s">
        <v>973</v>
      </c>
      <c r="M17" s="51"/>
    </row>
    <row r="18" spans="2:20">
      <c r="B18" s="41">
        <v>12</v>
      </c>
      <c r="C18" s="89" t="s">
        <v>990</v>
      </c>
      <c r="D18" s="41" t="s">
        <v>993</v>
      </c>
      <c r="E18" s="89">
        <v>28</v>
      </c>
      <c r="F18" s="89">
        <v>9</v>
      </c>
      <c r="G18" s="89" t="s">
        <v>971</v>
      </c>
      <c r="H18" s="116">
        <v>238</v>
      </c>
      <c r="I18" s="114">
        <f t="shared" si="0"/>
        <v>2142</v>
      </c>
      <c r="J18" s="89" t="s">
        <v>972</v>
      </c>
      <c r="K18" s="121">
        <v>3</v>
      </c>
      <c r="L18" s="54" t="s">
        <v>973</v>
      </c>
      <c r="M18" s="51"/>
    </row>
    <row r="19" spans="2:20">
      <c r="B19" s="41">
        <v>13</v>
      </c>
      <c r="C19" s="62" t="s">
        <v>990</v>
      </c>
      <c r="D19" s="41" t="s">
        <v>994</v>
      </c>
      <c r="E19" s="41">
        <v>36</v>
      </c>
      <c r="F19" s="41">
        <v>15</v>
      </c>
      <c r="G19" s="89" t="s">
        <v>971</v>
      </c>
      <c r="H19" s="116">
        <v>451</v>
      </c>
      <c r="I19" s="114">
        <f t="shared" si="0"/>
        <v>6765</v>
      </c>
      <c r="J19" s="89" t="s">
        <v>972</v>
      </c>
      <c r="K19" s="50">
        <v>3</v>
      </c>
      <c r="L19" s="54" t="s">
        <v>973</v>
      </c>
      <c r="M19" s="51"/>
    </row>
    <row r="20" spans="2:20" ht="12" customHeight="1" thickBot="1">
      <c r="B20" s="41"/>
      <c r="C20" s="41"/>
      <c r="D20" s="86"/>
      <c r="E20" s="86"/>
      <c r="F20" s="87"/>
      <c r="G20" s="87"/>
      <c r="H20" s="87"/>
      <c r="I20" s="113"/>
      <c r="J20" s="86"/>
      <c r="K20" s="122"/>
      <c r="L20" s="51"/>
      <c r="M20" s="51"/>
    </row>
    <row r="21" spans="2:20" ht="15" thickBot="1">
      <c r="D21" s="23"/>
      <c r="E21" s="25" t="s">
        <v>995</v>
      </c>
      <c r="F21" s="25">
        <f>+SUM(F7:F20)</f>
        <v>54</v>
      </c>
      <c r="G21" s="117" t="s">
        <v>94</v>
      </c>
      <c r="H21" s="118" t="s">
        <v>94</v>
      </c>
      <c r="I21" s="119">
        <f>SUM(I7:I20)</f>
        <v>14731</v>
      </c>
      <c r="J21" s="23"/>
      <c r="K21" s="23"/>
      <c r="L21" s="23"/>
      <c r="M21" s="23"/>
    </row>
    <row r="22" spans="2:20" ht="15" thickBot="1">
      <c r="J22" s="905"/>
      <c r="K22" s="905"/>
      <c r="L22" s="905"/>
      <c r="M22" s="905"/>
      <c r="N22" s="905"/>
      <c r="O22" s="905"/>
      <c r="P22" s="1"/>
      <c r="Q22" s="905"/>
      <c r="R22" s="905"/>
      <c r="S22" s="905"/>
      <c r="T22" s="905"/>
    </row>
    <row r="23" spans="2:20" ht="15" thickBot="1">
      <c r="B23" s="779" t="s">
        <v>996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1"/>
      <c r="N23" s="21"/>
      <c r="Q23" s="21"/>
      <c r="R23" s="21"/>
      <c r="S23" s="21"/>
      <c r="T23" s="21"/>
    </row>
    <row r="24" spans="2:20" ht="27" thickBot="1">
      <c r="B24" s="66" t="s">
        <v>959</v>
      </c>
      <c r="C24" s="66" t="s">
        <v>960</v>
      </c>
      <c r="D24" s="66" t="s">
        <v>961</v>
      </c>
      <c r="E24" s="66" t="s">
        <v>997</v>
      </c>
      <c r="F24" s="66" t="s">
        <v>963</v>
      </c>
      <c r="G24" s="78" t="s">
        <v>964</v>
      </c>
      <c r="H24" s="78" t="s">
        <v>965</v>
      </c>
      <c r="I24" s="78" t="s">
        <v>966</v>
      </c>
      <c r="J24" s="78" t="s">
        <v>998</v>
      </c>
      <c r="K24" s="78" t="s">
        <v>999</v>
      </c>
      <c r="L24" s="78" t="s">
        <v>1000</v>
      </c>
      <c r="M24" s="78" t="s">
        <v>968</v>
      </c>
      <c r="N24" s="21"/>
      <c r="O24" s="21"/>
      <c r="Q24" s="21"/>
      <c r="R24" s="21"/>
      <c r="S24" s="21"/>
      <c r="T24" s="21"/>
    </row>
    <row r="25" spans="2:20">
      <c r="B25" s="56">
        <v>1</v>
      </c>
      <c r="C25" s="56" t="s">
        <v>1001</v>
      </c>
      <c r="D25" s="53" t="s">
        <v>1002</v>
      </c>
      <c r="E25" s="83">
        <v>1.5</v>
      </c>
      <c r="F25" s="56">
        <v>2</v>
      </c>
      <c r="G25" s="56" t="s">
        <v>971</v>
      </c>
      <c r="H25" s="53">
        <v>0.1</v>
      </c>
      <c r="I25" s="56">
        <f>F25*H25</f>
        <v>0.2</v>
      </c>
      <c r="J25" s="123" t="s">
        <v>1003</v>
      </c>
      <c r="K25" s="56" t="s">
        <v>1004</v>
      </c>
      <c r="L25" s="56" t="s">
        <v>1005</v>
      </c>
      <c r="M25" s="81"/>
      <c r="N25" s="21"/>
    </row>
    <row r="26" spans="2:20">
      <c r="B26" s="41">
        <v>2</v>
      </c>
      <c r="C26" s="41" t="s">
        <v>1001</v>
      </c>
      <c r="D26" s="53" t="s">
        <v>1002</v>
      </c>
      <c r="E26" s="83">
        <v>1.5</v>
      </c>
      <c r="F26" s="56">
        <v>3</v>
      </c>
      <c r="G26" s="56" t="s">
        <v>971</v>
      </c>
      <c r="H26" s="53">
        <v>0.1</v>
      </c>
      <c r="I26" s="56">
        <f t="shared" ref="I26:I89" si="1">F26*H26</f>
        <v>0.30000000000000004</v>
      </c>
      <c r="J26" s="123" t="s">
        <v>1006</v>
      </c>
      <c r="K26" s="56" t="s">
        <v>1004</v>
      </c>
      <c r="L26" s="56" t="s">
        <v>1005</v>
      </c>
      <c r="M26" s="80"/>
      <c r="N26" s="21"/>
    </row>
    <row r="27" spans="2:20">
      <c r="B27" s="41">
        <v>3</v>
      </c>
      <c r="C27" s="41" t="s">
        <v>1007</v>
      </c>
      <c r="D27" s="53" t="s">
        <v>1008</v>
      </c>
      <c r="E27" s="83">
        <v>1.5</v>
      </c>
      <c r="F27" s="56">
        <v>3</v>
      </c>
      <c r="G27" s="56" t="s">
        <v>971</v>
      </c>
      <c r="H27" s="53">
        <v>2</v>
      </c>
      <c r="I27" s="56">
        <f t="shared" si="1"/>
        <v>6</v>
      </c>
      <c r="J27" s="123" t="s">
        <v>1006</v>
      </c>
      <c r="K27" s="56" t="s">
        <v>1004</v>
      </c>
      <c r="L27" s="56" t="s">
        <v>1005</v>
      </c>
      <c r="M27" s="80"/>
      <c r="N27" s="21"/>
    </row>
    <row r="28" spans="2:20">
      <c r="B28" s="41">
        <v>4</v>
      </c>
      <c r="C28" s="41" t="s">
        <v>1001</v>
      </c>
      <c r="D28" s="53" t="s">
        <v>1002</v>
      </c>
      <c r="E28" s="83">
        <v>1.5</v>
      </c>
      <c r="F28" s="56">
        <v>2</v>
      </c>
      <c r="G28" s="56" t="s">
        <v>971</v>
      </c>
      <c r="H28" s="53">
        <v>0.1</v>
      </c>
      <c r="I28" s="56">
        <f t="shared" si="1"/>
        <v>0.2</v>
      </c>
      <c r="J28" s="123" t="s">
        <v>1009</v>
      </c>
      <c r="K28" s="56" t="s">
        <v>1004</v>
      </c>
      <c r="L28" s="56" t="s">
        <v>1005</v>
      </c>
      <c r="M28" s="80"/>
      <c r="N28" s="22"/>
    </row>
    <row r="29" spans="2:20">
      <c r="B29" s="41">
        <v>5</v>
      </c>
      <c r="C29" s="41" t="s">
        <v>1001</v>
      </c>
      <c r="D29" s="53" t="s">
        <v>1002</v>
      </c>
      <c r="E29" s="83">
        <v>1.5</v>
      </c>
      <c r="F29" s="56">
        <v>2</v>
      </c>
      <c r="G29" s="56" t="s">
        <v>971</v>
      </c>
      <c r="H29" s="53">
        <v>0.1</v>
      </c>
      <c r="I29" s="56">
        <f t="shared" si="1"/>
        <v>0.2</v>
      </c>
      <c r="J29" s="123" t="s">
        <v>1010</v>
      </c>
      <c r="K29" s="56" t="s">
        <v>1004</v>
      </c>
      <c r="L29" s="56" t="s">
        <v>1005</v>
      </c>
      <c r="M29" s="80"/>
      <c r="N29" s="22"/>
    </row>
    <row r="30" spans="2:20">
      <c r="B30" s="41">
        <v>6</v>
      </c>
      <c r="C30" s="41" t="s">
        <v>1007</v>
      </c>
      <c r="D30" s="53" t="s">
        <v>1008</v>
      </c>
      <c r="E30" s="83">
        <v>1.5</v>
      </c>
      <c r="F30" s="56">
        <v>2</v>
      </c>
      <c r="G30" s="56" t="s">
        <v>971</v>
      </c>
      <c r="H30" s="53">
        <v>2</v>
      </c>
      <c r="I30" s="56">
        <f t="shared" si="1"/>
        <v>4</v>
      </c>
      <c r="J30" s="123" t="s">
        <v>1010</v>
      </c>
      <c r="K30" s="56" t="s">
        <v>1004</v>
      </c>
      <c r="L30" s="56" t="s">
        <v>1005</v>
      </c>
      <c r="M30" s="80"/>
      <c r="N30" s="22"/>
    </row>
    <row r="31" spans="2:20">
      <c r="B31" s="41">
        <v>7</v>
      </c>
      <c r="C31" s="41" t="s">
        <v>1001</v>
      </c>
      <c r="D31" s="53" t="s">
        <v>1002</v>
      </c>
      <c r="E31" s="83">
        <v>1.5</v>
      </c>
      <c r="F31" s="56">
        <v>3</v>
      </c>
      <c r="G31" s="56" t="s">
        <v>971</v>
      </c>
      <c r="H31" s="53">
        <v>0.1</v>
      </c>
      <c r="I31" s="56">
        <f t="shared" si="1"/>
        <v>0.30000000000000004</v>
      </c>
      <c r="J31" s="123" t="s">
        <v>1011</v>
      </c>
      <c r="K31" s="56" t="s">
        <v>1004</v>
      </c>
      <c r="L31" s="56" t="s">
        <v>1005</v>
      </c>
      <c r="M31" s="80"/>
      <c r="N31" s="22"/>
    </row>
    <row r="32" spans="2:20">
      <c r="B32" s="41">
        <v>8</v>
      </c>
      <c r="C32" s="41" t="s">
        <v>1007</v>
      </c>
      <c r="D32" s="53" t="s">
        <v>1008</v>
      </c>
      <c r="E32" s="83">
        <v>1.5</v>
      </c>
      <c r="F32" s="56">
        <v>3</v>
      </c>
      <c r="G32" s="56" t="s">
        <v>971</v>
      </c>
      <c r="H32" s="53">
        <v>2</v>
      </c>
      <c r="I32" s="56">
        <f t="shared" si="1"/>
        <v>6</v>
      </c>
      <c r="J32" s="123" t="s">
        <v>1011</v>
      </c>
      <c r="K32" s="56" t="s">
        <v>1004</v>
      </c>
      <c r="L32" s="56" t="s">
        <v>1005</v>
      </c>
      <c r="M32" s="80"/>
      <c r="N32" s="22"/>
    </row>
    <row r="33" spans="2:14">
      <c r="B33" s="41">
        <v>9</v>
      </c>
      <c r="C33" s="41" t="s">
        <v>1001</v>
      </c>
      <c r="D33" s="53" t="s">
        <v>1002</v>
      </c>
      <c r="E33" s="83">
        <v>1.5</v>
      </c>
      <c r="F33" s="56">
        <v>3</v>
      </c>
      <c r="G33" s="56" t="s">
        <v>971</v>
      </c>
      <c r="H33" s="53">
        <v>0.1</v>
      </c>
      <c r="I33" s="56">
        <f t="shared" si="1"/>
        <v>0.30000000000000004</v>
      </c>
      <c r="J33" s="123" t="s">
        <v>1012</v>
      </c>
      <c r="K33" s="56" t="s">
        <v>1004</v>
      </c>
      <c r="L33" s="56" t="s">
        <v>1005</v>
      </c>
      <c r="M33" s="80"/>
      <c r="N33" s="22"/>
    </row>
    <row r="34" spans="2:14">
      <c r="B34" s="41">
        <v>10</v>
      </c>
      <c r="C34" s="41" t="s">
        <v>1007</v>
      </c>
      <c r="D34" s="53" t="s">
        <v>1008</v>
      </c>
      <c r="E34" s="83">
        <v>1.5</v>
      </c>
      <c r="F34" s="56">
        <v>3</v>
      </c>
      <c r="G34" s="56" t="s">
        <v>971</v>
      </c>
      <c r="H34" s="53">
        <v>2</v>
      </c>
      <c r="I34" s="56">
        <f t="shared" si="1"/>
        <v>6</v>
      </c>
      <c r="J34" s="123" t="s">
        <v>1012</v>
      </c>
      <c r="K34" s="56" t="s">
        <v>1004</v>
      </c>
      <c r="L34" s="56" t="s">
        <v>1005</v>
      </c>
      <c r="M34" s="80"/>
      <c r="N34" s="22"/>
    </row>
    <row r="35" spans="2:14">
      <c r="B35" s="41">
        <v>11</v>
      </c>
      <c r="C35" s="41" t="s">
        <v>1001</v>
      </c>
      <c r="D35" s="53" t="s">
        <v>1013</v>
      </c>
      <c r="E35" s="56">
        <v>3</v>
      </c>
      <c r="F35" s="56">
        <v>1</v>
      </c>
      <c r="G35" s="56" t="s">
        <v>971</v>
      </c>
      <c r="H35" s="53">
        <v>0.4</v>
      </c>
      <c r="I35" s="56">
        <f t="shared" si="1"/>
        <v>0.4</v>
      </c>
      <c r="J35" s="123" t="s">
        <v>1012</v>
      </c>
      <c r="K35" s="56" t="s">
        <v>1004</v>
      </c>
      <c r="L35" s="56" t="s">
        <v>1005</v>
      </c>
      <c r="M35" s="80"/>
      <c r="N35" s="22"/>
    </row>
    <row r="36" spans="2:14">
      <c r="B36" s="41">
        <v>12</v>
      </c>
      <c r="C36" s="41" t="s">
        <v>1014</v>
      </c>
      <c r="D36" s="53" t="s">
        <v>1015</v>
      </c>
      <c r="E36" s="56">
        <v>3</v>
      </c>
      <c r="F36" s="56">
        <v>1</v>
      </c>
      <c r="G36" s="56" t="s">
        <v>971</v>
      </c>
      <c r="H36" s="53">
        <v>5.6</v>
      </c>
      <c r="I36" s="56">
        <f t="shared" si="1"/>
        <v>5.6</v>
      </c>
      <c r="J36" s="123" t="s">
        <v>1012</v>
      </c>
      <c r="K36" s="56" t="s">
        <v>1004</v>
      </c>
      <c r="L36" s="56" t="s">
        <v>1005</v>
      </c>
      <c r="M36" s="80"/>
      <c r="N36" s="21"/>
    </row>
    <row r="37" spans="2:14">
      <c r="B37" s="41">
        <v>13</v>
      </c>
      <c r="C37" s="41" t="s">
        <v>1001</v>
      </c>
      <c r="D37" s="53" t="s">
        <v>1002</v>
      </c>
      <c r="E37" s="83">
        <v>1.5</v>
      </c>
      <c r="F37" s="56">
        <v>2</v>
      </c>
      <c r="G37" s="56" t="s">
        <v>971</v>
      </c>
      <c r="H37" s="53">
        <v>0.1</v>
      </c>
      <c r="I37" s="56">
        <f t="shared" si="1"/>
        <v>0.2</v>
      </c>
      <c r="J37" s="123" t="s">
        <v>1016</v>
      </c>
      <c r="K37" s="56" t="s">
        <v>1004</v>
      </c>
      <c r="L37" s="56" t="s">
        <v>1005</v>
      </c>
      <c r="M37" s="80"/>
      <c r="N37" s="21"/>
    </row>
    <row r="38" spans="2:14">
      <c r="B38" s="41">
        <v>14</v>
      </c>
      <c r="C38" s="41" t="s">
        <v>1007</v>
      </c>
      <c r="D38" s="53" t="s">
        <v>1008</v>
      </c>
      <c r="E38" s="83">
        <v>1.5</v>
      </c>
      <c r="F38" s="56">
        <v>2</v>
      </c>
      <c r="G38" s="56" t="s">
        <v>971</v>
      </c>
      <c r="H38" s="53">
        <v>2</v>
      </c>
      <c r="I38" s="56">
        <f t="shared" si="1"/>
        <v>4</v>
      </c>
      <c r="J38" s="123" t="s">
        <v>1016</v>
      </c>
      <c r="K38" s="56" t="s">
        <v>1004</v>
      </c>
      <c r="L38" s="56" t="s">
        <v>1005</v>
      </c>
      <c r="M38" s="80"/>
      <c r="N38" s="21"/>
    </row>
    <row r="39" spans="2:14">
      <c r="B39" s="41">
        <v>15</v>
      </c>
      <c r="C39" s="41" t="s">
        <v>1001</v>
      </c>
      <c r="D39" s="53" t="s">
        <v>1002</v>
      </c>
      <c r="E39" s="83">
        <v>1.5</v>
      </c>
      <c r="F39" s="56">
        <v>2</v>
      </c>
      <c r="G39" s="56" t="s">
        <v>971</v>
      </c>
      <c r="H39" s="53">
        <v>0.1</v>
      </c>
      <c r="I39" s="56">
        <f t="shared" si="1"/>
        <v>0.2</v>
      </c>
      <c r="J39" s="123" t="s">
        <v>1017</v>
      </c>
      <c r="K39" s="56" t="s">
        <v>1004</v>
      </c>
      <c r="L39" s="56" t="s">
        <v>1005</v>
      </c>
      <c r="M39" s="80"/>
      <c r="N39" s="21"/>
    </row>
    <row r="40" spans="2:14">
      <c r="B40" s="41">
        <v>16</v>
      </c>
      <c r="C40" s="41" t="s">
        <v>1007</v>
      </c>
      <c r="D40" s="53" t="s">
        <v>1008</v>
      </c>
      <c r="E40" s="83">
        <v>1.5</v>
      </c>
      <c r="F40" s="56">
        <v>2</v>
      </c>
      <c r="G40" s="56" t="s">
        <v>971</v>
      </c>
      <c r="H40" s="53">
        <v>2</v>
      </c>
      <c r="I40" s="56">
        <f t="shared" si="1"/>
        <v>4</v>
      </c>
      <c r="J40" s="123" t="s">
        <v>1017</v>
      </c>
      <c r="K40" s="56" t="s">
        <v>1004</v>
      </c>
      <c r="L40" s="56" t="s">
        <v>1005</v>
      </c>
      <c r="M40" s="80"/>
      <c r="N40" s="21"/>
    </row>
    <row r="41" spans="2:14">
      <c r="B41" s="41">
        <v>17</v>
      </c>
      <c r="C41" s="41" t="s">
        <v>1001</v>
      </c>
      <c r="D41" s="53" t="s">
        <v>1018</v>
      </c>
      <c r="E41" s="56">
        <v>1</v>
      </c>
      <c r="F41" s="56">
        <v>2</v>
      </c>
      <c r="G41" s="56" t="s">
        <v>971</v>
      </c>
      <c r="H41" s="53">
        <v>0.1</v>
      </c>
      <c r="I41" s="56">
        <f t="shared" si="1"/>
        <v>0.2</v>
      </c>
      <c r="J41" s="123" t="s">
        <v>1019</v>
      </c>
      <c r="K41" s="56" t="s">
        <v>1004</v>
      </c>
      <c r="L41" s="56" t="s">
        <v>1005</v>
      </c>
      <c r="M41" s="80"/>
      <c r="N41" s="21"/>
    </row>
    <row r="42" spans="2:14">
      <c r="B42" s="41">
        <v>18</v>
      </c>
      <c r="C42" s="41" t="s">
        <v>1020</v>
      </c>
      <c r="D42" s="53" t="s">
        <v>1021</v>
      </c>
      <c r="E42" s="56">
        <v>1</v>
      </c>
      <c r="F42" s="56">
        <v>2</v>
      </c>
      <c r="G42" s="56" t="s">
        <v>971</v>
      </c>
      <c r="H42" s="53">
        <v>2.9</v>
      </c>
      <c r="I42" s="56">
        <f t="shared" si="1"/>
        <v>5.8</v>
      </c>
      <c r="J42" s="123" t="s">
        <v>1019</v>
      </c>
      <c r="K42" s="56" t="s">
        <v>1004</v>
      </c>
      <c r="L42" s="56" t="s">
        <v>1005</v>
      </c>
      <c r="M42" s="80"/>
      <c r="N42" s="21"/>
    </row>
    <row r="43" spans="2:14">
      <c r="B43" s="41">
        <v>19</v>
      </c>
      <c r="C43" s="41" t="s">
        <v>1001</v>
      </c>
      <c r="D43" s="53" t="s">
        <v>1002</v>
      </c>
      <c r="E43" s="83">
        <v>1.5</v>
      </c>
      <c r="F43" s="56">
        <v>13</v>
      </c>
      <c r="G43" s="56" t="s">
        <v>971</v>
      </c>
      <c r="H43" s="53">
        <v>0.1</v>
      </c>
      <c r="I43" s="56">
        <f t="shared" si="1"/>
        <v>1.3</v>
      </c>
      <c r="J43" s="123" t="s">
        <v>1019</v>
      </c>
      <c r="K43" s="56" t="s">
        <v>1004</v>
      </c>
      <c r="L43" s="56" t="s">
        <v>1005</v>
      </c>
      <c r="M43" s="80"/>
      <c r="N43" s="21"/>
    </row>
    <row r="44" spans="2:14">
      <c r="B44" s="41">
        <v>20</v>
      </c>
      <c r="C44" s="41" t="s">
        <v>1022</v>
      </c>
      <c r="D44" s="53" t="s">
        <v>1023</v>
      </c>
      <c r="E44" s="83">
        <v>1.5</v>
      </c>
      <c r="F44" s="56">
        <v>6</v>
      </c>
      <c r="G44" s="56" t="s">
        <v>971</v>
      </c>
      <c r="H44" s="53">
        <v>2.1</v>
      </c>
      <c r="I44" s="56">
        <f t="shared" si="1"/>
        <v>12.600000000000001</v>
      </c>
      <c r="J44" s="123" t="s">
        <v>1019</v>
      </c>
      <c r="K44" s="56" t="s">
        <v>1004</v>
      </c>
      <c r="L44" s="56" t="s">
        <v>1005</v>
      </c>
      <c r="M44" s="80"/>
      <c r="N44" s="21"/>
    </row>
    <row r="45" spans="2:14">
      <c r="B45" s="41">
        <v>21</v>
      </c>
      <c r="C45" s="41" t="s">
        <v>1024</v>
      </c>
      <c r="D45" s="53" t="s">
        <v>1025</v>
      </c>
      <c r="E45" s="83">
        <v>1.5</v>
      </c>
      <c r="F45" s="56">
        <v>2</v>
      </c>
      <c r="G45" s="56" t="s">
        <v>971</v>
      </c>
      <c r="H45" s="53">
        <v>6</v>
      </c>
      <c r="I45" s="56">
        <f t="shared" si="1"/>
        <v>12</v>
      </c>
      <c r="J45" s="123" t="s">
        <v>1019</v>
      </c>
      <c r="K45" s="56" t="s">
        <v>1004</v>
      </c>
      <c r="L45" s="56" t="s">
        <v>1005</v>
      </c>
      <c r="M45" s="80"/>
      <c r="N45" s="21"/>
    </row>
    <row r="46" spans="2:14">
      <c r="B46" s="41">
        <v>22</v>
      </c>
      <c r="C46" s="41" t="s">
        <v>1001</v>
      </c>
      <c r="D46" s="53" t="s">
        <v>1002</v>
      </c>
      <c r="E46" s="83">
        <v>1.5</v>
      </c>
      <c r="F46" s="56">
        <v>2</v>
      </c>
      <c r="G46" s="56" t="s">
        <v>971</v>
      </c>
      <c r="H46" s="53">
        <v>0.1</v>
      </c>
      <c r="I46" s="56">
        <f t="shared" si="1"/>
        <v>0.2</v>
      </c>
      <c r="J46" s="123" t="s">
        <v>1026</v>
      </c>
      <c r="K46" s="56" t="s">
        <v>1004</v>
      </c>
      <c r="L46" s="56" t="s">
        <v>1005</v>
      </c>
      <c r="M46" s="80"/>
      <c r="N46" s="21"/>
    </row>
    <row r="47" spans="2:14">
      <c r="B47" s="41">
        <v>23</v>
      </c>
      <c r="C47" s="41" t="s">
        <v>1007</v>
      </c>
      <c r="D47" s="53" t="s">
        <v>1008</v>
      </c>
      <c r="E47" s="83">
        <v>1.5</v>
      </c>
      <c r="F47" s="56">
        <v>2</v>
      </c>
      <c r="G47" s="56" t="s">
        <v>971</v>
      </c>
      <c r="H47" s="53">
        <v>2</v>
      </c>
      <c r="I47" s="56">
        <f t="shared" si="1"/>
        <v>4</v>
      </c>
      <c r="J47" s="123" t="s">
        <v>1026</v>
      </c>
      <c r="K47" s="56" t="s">
        <v>1004</v>
      </c>
      <c r="L47" s="56" t="s">
        <v>1005</v>
      </c>
      <c r="M47" s="80"/>
      <c r="N47" s="21"/>
    </row>
    <row r="48" spans="2:14">
      <c r="B48" s="41">
        <v>24</v>
      </c>
      <c r="C48" s="41" t="s">
        <v>1001</v>
      </c>
      <c r="D48" s="53" t="s">
        <v>1002</v>
      </c>
      <c r="E48" s="83">
        <v>1.5</v>
      </c>
      <c r="F48" s="56">
        <v>1</v>
      </c>
      <c r="G48" s="56" t="s">
        <v>971</v>
      </c>
      <c r="H48" s="53">
        <v>0.1</v>
      </c>
      <c r="I48" s="56">
        <f t="shared" si="1"/>
        <v>0.1</v>
      </c>
      <c r="J48" s="123" t="s">
        <v>1027</v>
      </c>
      <c r="K48" s="56" t="s">
        <v>1004</v>
      </c>
      <c r="L48" s="56" t="s">
        <v>1005</v>
      </c>
      <c r="M48" s="80"/>
      <c r="N48" s="21"/>
    </row>
    <row r="49" spans="2:14">
      <c r="B49" s="41">
        <v>25</v>
      </c>
      <c r="C49" s="41" t="s">
        <v>1001</v>
      </c>
      <c r="D49" s="53" t="s">
        <v>1002</v>
      </c>
      <c r="E49" s="83">
        <v>1.5</v>
      </c>
      <c r="F49" s="56">
        <v>2</v>
      </c>
      <c r="G49" s="56" t="s">
        <v>971</v>
      </c>
      <c r="H49" s="53">
        <v>0.1</v>
      </c>
      <c r="I49" s="56">
        <f t="shared" si="1"/>
        <v>0.2</v>
      </c>
      <c r="J49" s="123" t="s">
        <v>1028</v>
      </c>
      <c r="K49" s="56" t="s">
        <v>1004</v>
      </c>
      <c r="L49" s="56" t="s">
        <v>1005</v>
      </c>
      <c r="M49" s="80"/>
      <c r="N49" s="21"/>
    </row>
    <row r="50" spans="2:14">
      <c r="B50" s="41">
        <v>26</v>
      </c>
      <c r="C50" s="41" t="s">
        <v>1007</v>
      </c>
      <c r="D50" s="53" t="s">
        <v>1008</v>
      </c>
      <c r="E50" s="83">
        <v>1.5</v>
      </c>
      <c r="F50" s="56">
        <v>2</v>
      </c>
      <c r="G50" s="56" t="s">
        <v>971</v>
      </c>
      <c r="H50" s="53">
        <v>2</v>
      </c>
      <c r="I50" s="56">
        <f t="shared" si="1"/>
        <v>4</v>
      </c>
      <c r="J50" s="123" t="s">
        <v>1028</v>
      </c>
      <c r="K50" s="56" t="s">
        <v>1004</v>
      </c>
      <c r="L50" s="56" t="s">
        <v>1005</v>
      </c>
      <c r="M50" s="80"/>
    </row>
    <row r="51" spans="2:14">
      <c r="B51" s="41">
        <v>27</v>
      </c>
      <c r="C51" s="41" t="s">
        <v>1001</v>
      </c>
      <c r="D51" s="53" t="s">
        <v>1002</v>
      </c>
      <c r="E51" s="83">
        <v>1.5</v>
      </c>
      <c r="F51" s="56">
        <v>2</v>
      </c>
      <c r="G51" s="56" t="s">
        <v>971</v>
      </c>
      <c r="H51" s="53">
        <v>0.1</v>
      </c>
      <c r="I51" s="56">
        <f t="shared" si="1"/>
        <v>0.2</v>
      </c>
      <c r="J51" s="123" t="s">
        <v>1029</v>
      </c>
      <c r="K51" s="56" t="s">
        <v>1004</v>
      </c>
      <c r="L51" s="56" t="s">
        <v>1005</v>
      </c>
      <c r="M51" s="80"/>
    </row>
    <row r="52" spans="2:14">
      <c r="B52" s="41">
        <v>28</v>
      </c>
      <c r="C52" s="41" t="s">
        <v>1007</v>
      </c>
      <c r="D52" s="53" t="s">
        <v>1008</v>
      </c>
      <c r="E52" s="83">
        <v>1.5</v>
      </c>
      <c r="F52" s="56">
        <v>2</v>
      </c>
      <c r="G52" s="56" t="s">
        <v>971</v>
      </c>
      <c r="H52" s="53">
        <v>2</v>
      </c>
      <c r="I52" s="56">
        <f t="shared" si="1"/>
        <v>4</v>
      </c>
      <c r="J52" s="123" t="s">
        <v>1029</v>
      </c>
      <c r="K52" s="56" t="s">
        <v>1004</v>
      </c>
      <c r="L52" s="56" t="s">
        <v>1005</v>
      </c>
      <c r="M52" s="80"/>
    </row>
    <row r="53" spans="2:14">
      <c r="B53" s="41">
        <v>29</v>
      </c>
      <c r="C53" s="41" t="s">
        <v>1001</v>
      </c>
      <c r="D53" s="53" t="s">
        <v>1002</v>
      </c>
      <c r="E53" s="83">
        <v>1.5</v>
      </c>
      <c r="F53" s="56">
        <v>2</v>
      </c>
      <c r="G53" s="56" t="s">
        <v>971</v>
      </c>
      <c r="H53" s="53">
        <v>0.1</v>
      </c>
      <c r="I53" s="56">
        <f t="shared" si="1"/>
        <v>0.2</v>
      </c>
      <c r="J53" s="123" t="s">
        <v>1030</v>
      </c>
      <c r="K53" s="56" t="s">
        <v>1004</v>
      </c>
      <c r="L53" s="56" t="s">
        <v>1005</v>
      </c>
      <c r="M53" s="80"/>
    </row>
    <row r="54" spans="2:14">
      <c r="B54" s="41">
        <v>30</v>
      </c>
      <c r="C54" s="41" t="s">
        <v>1007</v>
      </c>
      <c r="D54" s="53" t="s">
        <v>1008</v>
      </c>
      <c r="E54" s="83">
        <v>1.5</v>
      </c>
      <c r="F54" s="56">
        <v>2</v>
      </c>
      <c r="G54" s="56" t="s">
        <v>971</v>
      </c>
      <c r="H54" s="53">
        <v>2</v>
      </c>
      <c r="I54" s="56">
        <f t="shared" si="1"/>
        <v>4</v>
      </c>
      <c r="J54" s="123" t="s">
        <v>1030</v>
      </c>
      <c r="K54" s="56" t="s">
        <v>1004</v>
      </c>
      <c r="L54" s="56" t="s">
        <v>1005</v>
      </c>
      <c r="M54" s="80"/>
    </row>
    <row r="55" spans="2:14">
      <c r="B55" s="41">
        <v>31</v>
      </c>
      <c r="C55" s="41" t="s">
        <v>1001</v>
      </c>
      <c r="D55" s="53" t="s">
        <v>1002</v>
      </c>
      <c r="E55" s="83">
        <v>1.5</v>
      </c>
      <c r="F55" s="56">
        <v>2</v>
      </c>
      <c r="G55" s="56" t="s">
        <v>971</v>
      </c>
      <c r="H55" s="53">
        <v>0.1</v>
      </c>
      <c r="I55" s="56">
        <f t="shared" si="1"/>
        <v>0.2</v>
      </c>
      <c r="J55" s="123" t="s">
        <v>1031</v>
      </c>
      <c r="K55" s="56" t="s">
        <v>1004</v>
      </c>
      <c r="L55" s="56" t="s">
        <v>1005</v>
      </c>
      <c r="M55" s="80"/>
    </row>
    <row r="56" spans="2:14">
      <c r="B56" s="41">
        <v>32</v>
      </c>
      <c r="C56" s="41" t="s">
        <v>1007</v>
      </c>
      <c r="D56" s="53" t="s">
        <v>1008</v>
      </c>
      <c r="E56" s="83">
        <v>1.5</v>
      </c>
      <c r="F56" s="56">
        <v>2</v>
      </c>
      <c r="G56" s="56" t="s">
        <v>971</v>
      </c>
      <c r="H56" s="53">
        <v>2</v>
      </c>
      <c r="I56" s="56">
        <f t="shared" si="1"/>
        <v>4</v>
      </c>
      <c r="J56" s="123" t="s">
        <v>1031</v>
      </c>
      <c r="K56" s="56" t="s">
        <v>1004</v>
      </c>
      <c r="L56" s="56" t="s">
        <v>1005</v>
      </c>
      <c r="M56" s="80"/>
    </row>
    <row r="57" spans="2:14">
      <c r="B57" s="41">
        <v>33</v>
      </c>
      <c r="C57" s="41" t="s">
        <v>1032</v>
      </c>
      <c r="D57" s="53" t="s">
        <v>1033</v>
      </c>
      <c r="E57" s="56">
        <v>1</v>
      </c>
      <c r="F57" s="56">
        <v>6</v>
      </c>
      <c r="G57" s="56" t="s">
        <v>971</v>
      </c>
      <c r="H57" s="53">
        <v>6</v>
      </c>
      <c r="I57" s="56">
        <f t="shared" si="1"/>
        <v>36</v>
      </c>
      <c r="J57" s="123" t="s">
        <v>1034</v>
      </c>
      <c r="K57" s="56" t="s">
        <v>1004</v>
      </c>
      <c r="L57" s="56" t="s">
        <v>1005</v>
      </c>
      <c r="M57" s="80"/>
    </row>
    <row r="58" spans="2:14">
      <c r="B58" s="41">
        <v>34</v>
      </c>
      <c r="C58" s="41" t="s">
        <v>1001</v>
      </c>
      <c r="D58" s="53" t="s">
        <v>1002</v>
      </c>
      <c r="E58" s="83">
        <v>1.5</v>
      </c>
      <c r="F58" s="56">
        <v>6</v>
      </c>
      <c r="G58" s="56" t="s">
        <v>971</v>
      </c>
      <c r="H58" s="53">
        <v>0.1</v>
      </c>
      <c r="I58" s="56">
        <f t="shared" si="1"/>
        <v>0.60000000000000009</v>
      </c>
      <c r="J58" s="123" t="s">
        <v>1034</v>
      </c>
      <c r="K58" s="56" t="s">
        <v>1004</v>
      </c>
      <c r="L58" s="56" t="s">
        <v>1005</v>
      </c>
      <c r="M58" s="80"/>
    </row>
    <row r="59" spans="2:14">
      <c r="B59" s="41">
        <v>35</v>
      </c>
      <c r="C59" s="41" t="s">
        <v>1032</v>
      </c>
      <c r="D59" s="53" t="s">
        <v>1033</v>
      </c>
      <c r="E59" s="56">
        <v>1</v>
      </c>
      <c r="F59" s="56">
        <v>2</v>
      </c>
      <c r="G59" s="56" t="s">
        <v>971</v>
      </c>
      <c r="H59" s="53">
        <v>6</v>
      </c>
      <c r="I59" s="56">
        <f t="shared" si="1"/>
        <v>12</v>
      </c>
      <c r="J59" s="123" t="s">
        <v>1035</v>
      </c>
      <c r="K59" s="56" t="s">
        <v>1004</v>
      </c>
      <c r="L59" s="56" t="s">
        <v>1005</v>
      </c>
      <c r="M59" s="80"/>
    </row>
    <row r="60" spans="2:14">
      <c r="B60" s="41">
        <v>36</v>
      </c>
      <c r="C60" s="41" t="s">
        <v>1001</v>
      </c>
      <c r="D60" s="53" t="s">
        <v>1002</v>
      </c>
      <c r="E60" s="83">
        <v>1.5</v>
      </c>
      <c r="F60" s="56">
        <v>9</v>
      </c>
      <c r="G60" s="56" t="s">
        <v>971</v>
      </c>
      <c r="H60" s="53">
        <v>0.1</v>
      </c>
      <c r="I60" s="56">
        <f t="shared" si="1"/>
        <v>0.9</v>
      </c>
      <c r="J60" s="123" t="s">
        <v>1035</v>
      </c>
      <c r="K60" s="56" t="s">
        <v>1004</v>
      </c>
      <c r="L60" s="56" t="s">
        <v>1005</v>
      </c>
      <c r="M60" s="80"/>
    </row>
    <row r="61" spans="2:14">
      <c r="B61" s="41">
        <v>37</v>
      </c>
      <c r="C61" s="41" t="s">
        <v>1032</v>
      </c>
      <c r="D61" s="40" t="s">
        <v>1033</v>
      </c>
      <c r="E61" s="84">
        <v>1.5</v>
      </c>
      <c r="F61" s="41">
        <v>7</v>
      </c>
      <c r="G61" s="56" t="s">
        <v>971</v>
      </c>
      <c r="H61" s="53">
        <v>6</v>
      </c>
      <c r="I61" s="56">
        <f t="shared" si="1"/>
        <v>42</v>
      </c>
      <c r="J61" s="85" t="s">
        <v>1035</v>
      </c>
      <c r="K61" s="51" t="s">
        <v>1004</v>
      </c>
      <c r="L61" s="51" t="s">
        <v>1005</v>
      </c>
      <c r="M61" s="80"/>
    </row>
    <row r="62" spans="2:14">
      <c r="B62" s="41">
        <v>38</v>
      </c>
      <c r="C62" s="41" t="s">
        <v>1001</v>
      </c>
      <c r="D62" s="40" t="s">
        <v>1002</v>
      </c>
      <c r="E62" s="84">
        <v>1.5</v>
      </c>
      <c r="F62" s="41">
        <v>2</v>
      </c>
      <c r="G62" s="56" t="s">
        <v>971</v>
      </c>
      <c r="H62" s="53">
        <v>0.1</v>
      </c>
      <c r="I62" s="56">
        <f t="shared" si="1"/>
        <v>0.2</v>
      </c>
      <c r="J62" s="85" t="s">
        <v>1036</v>
      </c>
      <c r="K62" s="51" t="s">
        <v>1004</v>
      </c>
      <c r="L62" s="51" t="s">
        <v>1005</v>
      </c>
      <c r="M62" s="80"/>
    </row>
    <row r="63" spans="2:14">
      <c r="B63" s="41">
        <v>39</v>
      </c>
      <c r="C63" s="41" t="s">
        <v>1007</v>
      </c>
      <c r="D63" s="40" t="s">
        <v>1008</v>
      </c>
      <c r="E63" s="84">
        <v>1.5</v>
      </c>
      <c r="F63" s="41">
        <v>2</v>
      </c>
      <c r="G63" s="56" t="s">
        <v>971</v>
      </c>
      <c r="H63" s="53">
        <v>2</v>
      </c>
      <c r="I63" s="56">
        <f t="shared" si="1"/>
        <v>4</v>
      </c>
      <c r="J63" s="85" t="s">
        <v>1036</v>
      </c>
      <c r="K63" s="51" t="s">
        <v>1004</v>
      </c>
      <c r="L63" s="51" t="s">
        <v>1005</v>
      </c>
      <c r="M63" s="80"/>
    </row>
    <row r="64" spans="2:14">
      <c r="B64" s="41">
        <v>40</v>
      </c>
      <c r="C64" s="41" t="s">
        <v>1001</v>
      </c>
      <c r="D64" s="40" t="s">
        <v>1002</v>
      </c>
      <c r="E64" s="84">
        <v>1.5</v>
      </c>
      <c r="F64" s="41">
        <v>2</v>
      </c>
      <c r="G64" s="56" t="s">
        <v>971</v>
      </c>
      <c r="H64" s="53">
        <v>0.1</v>
      </c>
      <c r="I64" s="56">
        <f t="shared" si="1"/>
        <v>0.2</v>
      </c>
      <c r="J64" s="85" t="s">
        <v>1037</v>
      </c>
      <c r="K64" s="51" t="s">
        <v>1004</v>
      </c>
      <c r="L64" s="51" t="s">
        <v>1005</v>
      </c>
      <c r="M64" s="80"/>
    </row>
    <row r="65" spans="2:13">
      <c r="B65" s="41">
        <v>41</v>
      </c>
      <c r="C65" s="41" t="s">
        <v>1007</v>
      </c>
      <c r="D65" s="40" t="s">
        <v>1008</v>
      </c>
      <c r="E65" s="84">
        <v>1.5</v>
      </c>
      <c r="F65" s="41">
        <v>2</v>
      </c>
      <c r="G65" s="56" t="s">
        <v>971</v>
      </c>
      <c r="H65" s="53">
        <v>2</v>
      </c>
      <c r="I65" s="56">
        <f t="shared" si="1"/>
        <v>4</v>
      </c>
      <c r="J65" s="85" t="s">
        <v>1037</v>
      </c>
      <c r="K65" s="51" t="s">
        <v>1004</v>
      </c>
      <c r="L65" s="51" t="s">
        <v>1005</v>
      </c>
      <c r="M65" s="80"/>
    </row>
    <row r="66" spans="2:13">
      <c r="B66" s="41">
        <v>42</v>
      </c>
      <c r="C66" s="41" t="s">
        <v>1001</v>
      </c>
      <c r="D66" s="40" t="s">
        <v>1002</v>
      </c>
      <c r="E66" s="84">
        <v>1.5</v>
      </c>
      <c r="F66" s="41">
        <v>2</v>
      </c>
      <c r="G66" s="56" t="s">
        <v>971</v>
      </c>
      <c r="H66" s="53">
        <v>0.1</v>
      </c>
      <c r="I66" s="56">
        <f t="shared" si="1"/>
        <v>0.2</v>
      </c>
      <c r="J66" s="85" t="s">
        <v>1038</v>
      </c>
      <c r="K66" s="51" t="s">
        <v>1004</v>
      </c>
      <c r="L66" s="51" t="s">
        <v>1005</v>
      </c>
      <c r="M66" s="80"/>
    </row>
    <row r="67" spans="2:13">
      <c r="B67" s="41">
        <v>43</v>
      </c>
      <c r="C67" s="41" t="s">
        <v>1022</v>
      </c>
      <c r="D67" s="40" t="s">
        <v>1023</v>
      </c>
      <c r="E67" s="84">
        <v>1.5</v>
      </c>
      <c r="F67" s="41">
        <v>2</v>
      </c>
      <c r="G67" s="56" t="s">
        <v>971</v>
      </c>
      <c r="H67" s="53">
        <v>2.1</v>
      </c>
      <c r="I67" s="56">
        <f t="shared" si="1"/>
        <v>4.2</v>
      </c>
      <c r="J67" s="85" t="s">
        <v>1038</v>
      </c>
      <c r="K67" s="51" t="s">
        <v>1004</v>
      </c>
      <c r="L67" s="51" t="s">
        <v>1005</v>
      </c>
      <c r="M67" s="80"/>
    </row>
    <row r="68" spans="2:13">
      <c r="B68" s="41">
        <v>44</v>
      </c>
      <c r="C68" s="41" t="s">
        <v>1001</v>
      </c>
      <c r="D68" s="40" t="s">
        <v>1002</v>
      </c>
      <c r="E68" s="84">
        <v>1.5</v>
      </c>
      <c r="F68" s="41">
        <v>3</v>
      </c>
      <c r="G68" s="56" t="s">
        <v>971</v>
      </c>
      <c r="H68" s="53">
        <v>0.1</v>
      </c>
      <c r="I68" s="56">
        <f t="shared" si="1"/>
        <v>0.30000000000000004</v>
      </c>
      <c r="J68" s="85" t="s">
        <v>1039</v>
      </c>
      <c r="K68" s="51" t="s">
        <v>1004</v>
      </c>
      <c r="L68" s="51" t="s">
        <v>1005</v>
      </c>
      <c r="M68" s="80"/>
    </row>
    <row r="69" spans="2:13">
      <c r="B69" s="41">
        <v>45</v>
      </c>
      <c r="C69" s="41" t="s">
        <v>1007</v>
      </c>
      <c r="D69" s="40" t="s">
        <v>1008</v>
      </c>
      <c r="E69" s="84">
        <v>1.5</v>
      </c>
      <c r="F69" s="41">
        <v>3</v>
      </c>
      <c r="G69" s="56" t="s">
        <v>971</v>
      </c>
      <c r="H69" s="53">
        <v>2</v>
      </c>
      <c r="I69" s="56">
        <f t="shared" si="1"/>
        <v>6</v>
      </c>
      <c r="J69" s="85" t="s">
        <v>1039</v>
      </c>
      <c r="K69" s="51" t="s">
        <v>1004</v>
      </c>
      <c r="L69" s="51" t="s">
        <v>1005</v>
      </c>
      <c r="M69" s="80"/>
    </row>
    <row r="70" spans="2:13">
      <c r="B70" s="41">
        <v>46</v>
      </c>
      <c r="C70" s="41" t="s">
        <v>1001</v>
      </c>
      <c r="D70" s="40" t="s">
        <v>1002</v>
      </c>
      <c r="E70" s="84">
        <v>1.5</v>
      </c>
      <c r="F70" s="41">
        <v>6</v>
      </c>
      <c r="G70" s="56" t="s">
        <v>971</v>
      </c>
      <c r="H70" s="53">
        <v>0.1</v>
      </c>
      <c r="I70" s="56">
        <f t="shared" si="1"/>
        <v>0.60000000000000009</v>
      </c>
      <c r="J70" s="85" t="s">
        <v>1040</v>
      </c>
      <c r="K70" s="51" t="s">
        <v>1004</v>
      </c>
      <c r="L70" s="51" t="s">
        <v>1005</v>
      </c>
      <c r="M70" s="80"/>
    </row>
    <row r="71" spans="2:13">
      <c r="B71" s="41">
        <v>47</v>
      </c>
      <c r="C71" s="41" t="s">
        <v>1032</v>
      </c>
      <c r="D71" s="40" t="s">
        <v>1033</v>
      </c>
      <c r="E71" s="84">
        <v>1.5</v>
      </c>
      <c r="F71" s="41">
        <v>6</v>
      </c>
      <c r="G71" s="56" t="s">
        <v>971</v>
      </c>
      <c r="H71" s="53">
        <v>6</v>
      </c>
      <c r="I71" s="56">
        <f t="shared" si="1"/>
        <v>36</v>
      </c>
      <c r="J71" s="85" t="s">
        <v>1040</v>
      </c>
      <c r="K71" s="51" t="s">
        <v>1004</v>
      </c>
      <c r="L71" s="51" t="s">
        <v>1005</v>
      </c>
      <c r="M71" s="80"/>
    </row>
    <row r="72" spans="2:13">
      <c r="B72" s="41">
        <v>48</v>
      </c>
      <c r="C72" s="41" t="s">
        <v>1001</v>
      </c>
      <c r="D72" s="40" t="s">
        <v>1002</v>
      </c>
      <c r="E72" s="84">
        <v>1.5</v>
      </c>
      <c r="F72" s="41">
        <v>7</v>
      </c>
      <c r="G72" s="56" t="s">
        <v>971</v>
      </c>
      <c r="H72" s="53">
        <v>0.1</v>
      </c>
      <c r="I72" s="56">
        <f t="shared" si="1"/>
        <v>0.70000000000000007</v>
      </c>
      <c r="J72" s="85" t="s">
        <v>1041</v>
      </c>
      <c r="K72" s="51" t="s">
        <v>1004</v>
      </c>
      <c r="L72" s="51" t="s">
        <v>1005</v>
      </c>
      <c r="M72" s="80"/>
    </row>
    <row r="73" spans="2:13">
      <c r="B73" s="41">
        <v>49</v>
      </c>
      <c r="C73" s="41" t="s">
        <v>1001</v>
      </c>
      <c r="D73" s="40" t="s">
        <v>1002</v>
      </c>
      <c r="E73" s="84">
        <v>1.5</v>
      </c>
      <c r="F73" s="41">
        <v>8</v>
      </c>
      <c r="G73" s="56" t="s">
        <v>971</v>
      </c>
      <c r="H73" s="53">
        <v>0.1</v>
      </c>
      <c r="I73" s="56">
        <f t="shared" si="1"/>
        <v>0.8</v>
      </c>
      <c r="J73" s="85" t="s">
        <v>1042</v>
      </c>
      <c r="K73" s="51" t="s">
        <v>1004</v>
      </c>
      <c r="L73" s="51" t="s">
        <v>1005</v>
      </c>
      <c r="M73" s="80"/>
    </row>
    <row r="74" spans="2:13">
      <c r="B74" s="41">
        <v>50</v>
      </c>
      <c r="C74" s="41" t="s">
        <v>1022</v>
      </c>
      <c r="D74" s="40" t="s">
        <v>1023</v>
      </c>
      <c r="E74" s="84">
        <v>1.5</v>
      </c>
      <c r="F74" s="41">
        <v>6</v>
      </c>
      <c r="G74" s="56" t="s">
        <v>971</v>
      </c>
      <c r="H74" s="53">
        <v>2.1</v>
      </c>
      <c r="I74" s="56">
        <f t="shared" si="1"/>
        <v>12.600000000000001</v>
      </c>
      <c r="J74" s="85" t="s">
        <v>1042</v>
      </c>
      <c r="K74" s="51" t="s">
        <v>1004</v>
      </c>
      <c r="L74" s="51" t="s">
        <v>1005</v>
      </c>
      <c r="M74" s="80"/>
    </row>
    <row r="75" spans="2:13">
      <c r="B75" s="41">
        <v>51</v>
      </c>
      <c r="C75" s="41" t="s">
        <v>1001</v>
      </c>
      <c r="D75" s="40" t="s">
        <v>1002</v>
      </c>
      <c r="E75" s="84">
        <v>1.5</v>
      </c>
      <c r="F75" s="41">
        <v>2</v>
      </c>
      <c r="G75" s="56" t="s">
        <v>971</v>
      </c>
      <c r="H75" s="53">
        <v>0.1</v>
      </c>
      <c r="I75" s="56">
        <f t="shared" si="1"/>
        <v>0.2</v>
      </c>
      <c r="J75" s="85" t="s">
        <v>1042</v>
      </c>
      <c r="K75" s="51" t="s">
        <v>1004</v>
      </c>
      <c r="L75" s="51" t="s">
        <v>1005</v>
      </c>
      <c r="M75" s="80"/>
    </row>
    <row r="76" spans="2:13">
      <c r="B76" s="41">
        <v>52</v>
      </c>
      <c r="C76" s="41" t="s">
        <v>1001</v>
      </c>
      <c r="D76" s="40" t="s">
        <v>1002</v>
      </c>
      <c r="E76" s="84">
        <v>1.5</v>
      </c>
      <c r="F76" s="41">
        <v>9</v>
      </c>
      <c r="G76" s="56" t="s">
        <v>971</v>
      </c>
      <c r="H76" s="53">
        <v>0.1</v>
      </c>
      <c r="I76" s="56">
        <f t="shared" si="1"/>
        <v>0.9</v>
      </c>
      <c r="J76" s="85" t="s">
        <v>1043</v>
      </c>
      <c r="K76" s="51" t="s">
        <v>1004</v>
      </c>
      <c r="L76" s="51" t="s">
        <v>1005</v>
      </c>
      <c r="M76" s="80"/>
    </row>
    <row r="77" spans="2:13">
      <c r="B77" s="41">
        <v>53</v>
      </c>
      <c r="C77" s="41" t="s">
        <v>1032</v>
      </c>
      <c r="D77" s="40" t="s">
        <v>1033</v>
      </c>
      <c r="E77" s="84">
        <v>1.5</v>
      </c>
      <c r="F77" s="41">
        <v>9</v>
      </c>
      <c r="G77" s="56" t="s">
        <v>971</v>
      </c>
      <c r="H77" s="53">
        <v>6</v>
      </c>
      <c r="I77" s="56">
        <f t="shared" si="1"/>
        <v>54</v>
      </c>
      <c r="J77" s="85" t="s">
        <v>1043</v>
      </c>
      <c r="K77" s="51" t="s">
        <v>1004</v>
      </c>
      <c r="L77" s="51" t="s">
        <v>1005</v>
      </c>
      <c r="M77" s="80"/>
    </row>
    <row r="78" spans="2:13">
      <c r="B78" s="41">
        <v>54</v>
      </c>
      <c r="C78" s="41" t="s">
        <v>1044</v>
      </c>
      <c r="D78" s="40" t="s">
        <v>1045</v>
      </c>
      <c r="E78" s="84">
        <v>0.75</v>
      </c>
      <c r="F78" s="41">
        <v>2</v>
      </c>
      <c r="G78" s="56" t="s">
        <v>971</v>
      </c>
      <c r="H78" s="53">
        <v>0.6</v>
      </c>
      <c r="I78" s="56">
        <f t="shared" si="1"/>
        <v>1.2</v>
      </c>
      <c r="J78" s="85" t="s">
        <v>1046</v>
      </c>
      <c r="K78" s="51" t="s">
        <v>1004</v>
      </c>
      <c r="L78" s="51" t="s">
        <v>1005</v>
      </c>
      <c r="M78" s="80"/>
    </row>
    <row r="79" spans="2:13">
      <c r="B79" s="41">
        <v>55</v>
      </c>
      <c r="C79" s="41" t="s">
        <v>1001</v>
      </c>
      <c r="D79" s="40" t="s">
        <v>1002</v>
      </c>
      <c r="E79" s="84">
        <v>1.5</v>
      </c>
      <c r="F79" s="41">
        <v>4</v>
      </c>
      <c r="G79" s="56" t="s">
        <v>971</v>
      </c>
      <c r="H79" s="53">
        <v>0.1</v>
      </c>
      <c r="I79" s="56">
        <f t="shared" si="1"/>
        <v>0.4</v>
      </c>
      <c r="J79" s="85" t="s">
        <v>1046</v>
      </c>
      <c r="K79" s="51" t="s">
        <v>1004</v>
      </c>
      <c r="L79" s="51" t="s">
        <v>1005</v>
      </c>
      <c r="M79" s="80"/>
    </row>
    <row r="80" spans="2:13">
      <c r="B80" s="41">
        <v>56</v>
      </c>
      <c r="C80" s="41" t="s">
        <v>1047</v>
      </c>
      <c r="D80" s="40" t="s">
        <v>1048</v>
      </c>
      <c r="E80" s="84">
        <v>1.25</v>
      </c>
      <c r="F80" s="41">
        <v>2</v>
      </c>
      <c r="G80" s="56" t="s">
        <v>971</v>
      </c>
      <c r="H80" s="53">
        <v>0.1</v>
      </c>
      <c r="I80" s="56">
        <f t="shared" si="1"/>
        <v>0.2</v>
      </c>
      <c r="J80" s="85" t="s">
        <v>1046</v>
      </c>
      <c r="K80" s="51" t="s">
        <v>1004</v>
      </c>
      <c r="L80" s="51" t="s">
        <v>1005</v>
      </c>
      <c r="M80" s="80"/>
    </row>
    <row r="81" spans="2:13">
      <c r="B81" s="41">
        <v>57</v>
      </c>
      <c r="C81" s="41" t="s">
        <v>1001</v>
      </c>
      <c r="D81" s="40" t="s">
        <v>1002</v>
      </c>
      <c r="E81" s="84">
        <v>1.5</v>
      </c>
      <c r="F81" s="41">
        <v>2</v>
      </c>
      <c r="G81" s="56" t="s">
        <v>971</v>
      </c>
      <c r="H81" s="53">
        <v>0.1</v>
      </c>
      <c r="I81" s="56">
        <f t="shared" si="1"/>
        <v>0.2</v>
      </c>
      <c r="J81" s="85" t="s">
        <v>1049</v>
      </c>
      <c r="K81" s="51" t="s">
        <v>1004</v>
      </c>
      <c r="L81" s="51" t="s">
        <v>1005</v>
      </c>
      <c r="M81" s="80"/>
    </row>
    <row r="82" spans="2:13">
      <c r="B82" s="41">
        <v>58</v>
      </c>
      <c r="C82" s="41" t="s">
        <v>1001</v>
      </c>
      <c r="D82" s="40" t="s">
        <v>1002</v>
      </c>
      <c r="E82" s="84">
        <v>1.5</v>
      </c>
      <c r="F82" s="41">
        <v>2</v>
      </c>
      <c r="G82" s="56" t="s">
        <v>971</v>
      </c>
      <c r="H82" s="53">
        <v>0.1</v>
      </c>
      <c r="I82" s="56">
        <f t="shared" si="1"/>
        <v>0.2</v>
      </c>
      <c r="J82" s="85" t="s">
        <v>1049</v>
      </c>
      <c r="K82" s="51" t="s">
        <v>1004</v>
      </c>
      <c r="L82" s="51" t="s">
        <v>1005</v>
      </c>
      <c r="M82" s="80"/>
    </row>
    <row r="83" spans="2:13">
      <c r="B83" s="41">
        <v>59</v>
      </c>
      <c r="C83" s="41" t="s">
        <v>1032</v>
      </c>
      <c r="D83" s="40" t="s">
        <v>1033</v>
      </c>
      <c r="E83" s="41">
        <v>2</v>
      </c>
      <c r="F83" s="41">
        <v>2</v>
      </c>
      <c r="G83" s="56" t="s">
        <v>971</v>
      </c>
      <c r="H83" s="53">
        <v>6</v>
      </c>
      <c r="I83" s="56">
        <f t="shared" si="1"/>
        <v>12</v>
      </c>
      <c r="J83" s="85" t="s">
        <v>1049</v>
      </c>
      <c r="K83" s="51" t="s">
        <v>1004</v>
      </c>
      <c r="L83" s="51" t="s">
        <v>1005</v>
      </c>
      <c r="M83" s="80"/>
    </row>
    <row r="84" spans="2:13">
      <c r="B84" s="41">
        <v>60</v>
      </c>
      <c r="C84" s="41" t="s">
        <v>1001</v>
      </c>
      <c r="D84" s="40" t="s">
        <v>1002</v>
      </c>
      <c r="E84" s="84">
        <v>1.5</v>
      </c>
      <c r="F84" s="41">
        <v>1</v>
      </c>
      <c r="G84" s="56" t="s">
        <v>971</v>
      </c>
      <c r="H84" s="53">
        <v>0.1</v>
      </c>
      <c r="I84" s="56">
        <f t="shared" si="1"/>
        <v>0.1</v>
      </c>
      <c r="J84" s="85" t="s">
        <v>1050</v>
      </c>
      <c r="K84" s="51" t="s">
        <v>1004</v>
      </c>
      <c r="L84" s="51" t="s">
        <v>1005</v>
      </c>
      <c r="M84" s="80"/>
    </row>
    <row r="85" spans="2:13">
      <c r="B85" s="41">
        <v>61</v>
      </c>
      <c r="C85" s="41" t="s">
        <v>1032</v>
      </c>
      <c r="D85" s="40" t="s">
        <v>1051</v>
      </c>
      <c r="E85" s="84">
        <v>1.5</v>
      </c>
      <c r="F85" s="41">
        <v>1</v>
      </c>
      <c r="G85" s="56" t="s">
        <v>971</v>
      </c>
      <c r="H85" s="53">
        <v>37</v>
      </c>
      <c r="I85" s="56">
        <f t="shared" si="1"/>
        <v>37</v>
      </c>
      <c r="J85" s="85" t="s">
        <v>1050</v>
      </c>
      <c r="K85" s="51" t="s">
        <v>1004</v>
      </c>
      <c r="L85" s="51" t="s">
        <v>1005</v>
      </c>
      <c r="M85" s="80"/>
    </row>
    <row r="86" spans="2:13">
      <c r="B86" s="41">
        <v>62</v>
      </c>
      <c r="C86" s="41" t="s">
        <v>1001</v>
      </c>
      <c r="D86" s="40" t="s">
        <v>1002</v>
      </c>
      <c r="E86" s="84">
        <v>1.5</v>
      </c>
      <c r="F86" s="41">
        <v>1</v>
      </c>
      <c r="G86" s="56" t="s">
        <v>971</v>
      </c>
      <c r="H86" s="53">
        <v>0.1</v>
      </c>
      <c r="I86" s="56">
        <f t="shared" si="1"/>
        <v>0.1</v>
      </c>
      <c r="J86" s="85" t="s">
        <v>1052</v>
      </c>
      <c r="K86" s="51" t="s">
        <v>1004</v>
      </c>
      <c r="L86" s="51" t="s">
        <v>1005</v>
      </c>
      <c r="M86" s="80"/>
    </row>
    <row r="87" spans="2:13">
      <c r="B87" s="41">
        <v>63</v>
      </c>
      <c r="C87" s="41" t="s">
        <v>1001</v>
      </c>
      <c r="D87" s="40" t="s">
        <v>1002</v>
      </c>
      <c r="E87" s="84">
        <v>1.5</v>
      </c>
      <c r="F87" s="41">
        <v>1</v>
      </c>
      <c r="G87" s="56" t="s">
        <v>971</v>
      </c>
      <c r="H87" s="53">
        <v>0.1</v>
      </c>
      <c r="I87" s="56">
        <f t="shared" si="1"/>
        <v>0.1</v>
      </c>
      <c r="J87" s="85" t="s">
        <v>1053</v>
      </c>
      <c r="K87" s="51" t="s">
        <v>1004</v>
      </c>
      <c r="L87" s="51" t="s">
        <v>1005</v>
      </c>
      <c r="M87" s="80"/>
    </row>
    <row r="88" spans="2:13">
      <c r="B88" s="41">
        <v>64</v>
      </c>
      <c r="C88" s="41" t="s">
        <v>1001</v>
      </c>
      <c r="D88" s="40" t="s">
        <v>1002</v>
      </c>
      <c r="E88" s="84">
        <v>1.5</v>
      </c>
      <c r="F88" s="41">
        <v>2</v>
      </c>
      <c r="G88" s="56" t="s">
        <v>971</v>
      </c>
      <c r="H88" s="53">
        <v>0.1</v>
      </c>
      <c r="I88" s="56">
        <f t="shared" si="1"/>
        <v>0.2</v>
      </c>
      <c r="J88" s="85" t="s">
        <v>1054</v>
      </c>
      <c r="K88" s="51" t="s">
        <v>1004</v>
      </c>
      <c r="L88" s="51" t="s">
        <v>1005</v>
      </c>
      <c r="M88" s="80"/>
    </row>
    <row r="89" spans="2:13">
      <c r="B89" s="41">
        <v>65</v>
      </c>
      <c r="C89" s="41" t="s">
        <v>1007</v>
      </c>
      <c r="D89" s="40" t="s">
        <v>1008</v>
      </c>
      <c r="E89" s="84">
        <v>1.5</v>
      </c>
      <c r="F89" s="41">
        <v>2</v>
      </c>
      <c r="G89" s="56" t="s">
        <v>971</v>
      </c>
      <c r="H89" s="53">
        <v>2</v>
      </c>
      <c r="I89" s="56">
        <f t="shared" si="1"/>
        <v>4</v>
      </c>
      <c r="J89" s="85" t="s">
        <v>1054</v>
      </c>
      <c r="K89" s="51" t="s">
        <v>1004</v>
      </c>
      <c r="L89" s="51" t="s">
        <v>1005</v>
      </c>
      <c r="M89" s="80"/>
    </row>
    <row r="90" spans="2:13">
      <c r="B90" s="41">
        <v>66</v>
      </c>
      <c r="C90" s="41" t="s">
        <v>1001</v>
      </c>
      <c r="D90" s="40" t="s">
        <v>1018</v>
      </c>
      <c r="E90" s="41">
        <v>1</v>
      </c>
      <c r="F90" s="41">
        <v>14</v>
      </c>
      <c r="G90" s="56" t="s">
        <v>971</v>
      </c>
      <c r="H90" s="53">
        <v>0.1</v>
      </c>
      <c r="I90" s="56">
        <f t="shared" ref="I90:I153" si="2">F90*H90</f>
        <v>1.4000000000000001</v>
      </c>
      <c r="J90" s="85" t="s">
        <v>1055</v>
      </c>
      <c r="K90" s="51" t="s">
        <v>1004</v>
      </c>
      <c r="L90" s="51" t="s">
        <v>1005</v>
      </c>
      <c r="M90" s="80"/>
    </row>
    <row r="91" spans="2:13">
      <c r="B91" s="41">
        <v>67</v>
      </c>
      <c r="C91" s="41" t="s">
        <v>1001</v>
      </c>
      <c r="D91" s="40" t="s">
        <v>1018</v>
      </c>
      <c r="E91" s="41">
        <v>1</v>
      </c>
      <c r="F91" s="41">
        <v>10</v>
      </c>
      <c r="G91" s="56" t="s">
        <v>971</v>
      </c>
      <c r="H91" s="53">
        <v>0.1</v>
      </c>
      <c r="I91" s="56">
        <f t="shared" si="2"/>
        <v>1</v>
      </c>
      <c r="J91" s="85" t="s">
        <v>1056</v>
      </c>
      <c r="K91" s="51" t="s">
        <v>1004</v>
      </c>
      <c r="L91" s="51" t="s">
        <v>1005</v>
      </c>
      <c r="M91" s="80"/>
    </row>
    <row r="92" spans="2:13">
      <c r="B92" s="41">
        <v>68</v>
      </c>
      <c r="C92" s="41" t="s">
        <v>1047</v>
      </c>
      <c r="D92" s="40" t="s">
        <v>1057</v>
      </c>
      <c r="E92" s="41">
        <v>1</v>
      </c>
      <c r="F92" s="41">
        <v>1</v>
      </c>
      <c r="G92" s="56" t="s">
        <v>971</v>
      </c>
      <c r="H92" s="53">
        <v>0.1</v>
      </c>
      <c r="I92" s="56">
        <f t="shared" si="2"/>
        <v>0.1</v>
      </c>
      <c r="J92" s="85" t="s">
        <v>1056</v>
      </c>
      <c r="K92" s="51" t="s">
        <v>1004</v>
      </c>
      <c r="L92" s="51" t="s">
        <v>1005</v>
      </c>
      <c r="M92" s="80"/>
    </row>
    <row r="93" spans="2:13">
      <c r="B93" s="41">
        <v>69</v>
      </c>
      <c r="C93" s="41" t="s">
        <v>1020</v>
      </c>
      <c r="D93" s="40" t="s">
        <v>1021</v>
      </c>
      <c r="E93" s="41">
        <v>1</v>
      </c>
      <c r="F93" s="41">
        <v>3</v>
      </c>
      <c r="G93" s="56" t="s">
        <v>971</v>
      </c>
      <c r="H93" s="53">
        <v>2.9</v>
      </c>
      <c r="I93" s="56">
        <f t="shared" si="2"/>
        <v>8.6999999999999993</v>
      </c>
      <c r="J93" s="85" t="s">
        <v>1056</v>
      </c>
      <c r="K93" s="51" t="s">
        <v>1004</v>
      </c>
      <c r="L93" s="51" t="s">
        <v>1005</v>
      </c>
      <c r="M93" s="80"/>
    </row>
    <row r="94" spans="2:13">
      <c r="B94" s="41">
        <v>70</v>
      </c>
      <c r="C94" s="41" t="s">
        <v>1022</v>
      </c>
      <c r="D94" s="40" t="s">
        <v>1023</v>
      </c>
      <c r="E94" s="41">
        <v>1</v>
      </c>
      <c r="F94" s="41">
        <v>2</v>
      </c>
      <c r="G94" s="56" t="s">
        <v>971</v>
      </c>
      <c r="H94" s="53">
        <v>2.1</v>
      </c>
      <c r="I94" s="56">
        <f t="shared" si="2"/>
        <v>4.2</v>
      </c>
      <c r="J94" s="85" t="s">
        <v>1056</v>
      </c>
      <c r="K94" s="51" t="s">
        <v>1004</v>
      </c>
      <c r="L94" s="51" t="s">
        <v>1005</v>
      </c>
      <c r="M94" s="80"/>
    </row>
    <row r="95" spans="2:13">
      <c r="B95" s="41">
        <v>71</v>
      </c>
      <c r="C95" s="41" t="s">
        <v>1058</v>
      </c>
      <c r="D95" s="40" t="s">
        <v>1059</v>
      </c>
      <c r="E95" s="41">
        <v>1</v>
      </c>
      <c r="F95" s="41">
        <v>2</v>
      </c>
      <c r="G95" s="56" t="s">
        <v>971</v>
      </c>
      <c r="H95" s="53">
        <v>2</v>
      </c>
      <c r="I95" s="56">
        <f t="shared" si="2"/>
        <v>4</v>
      </c>
      <c r="J95" s="85" t="s">
        <v>1056</v>
      </c>
      <c r="K95" s="51" t="s">
        <v>1004</v>
      </c>
      <c r="L95" s="51" t="s">
        <v>1005</v>
      </c>
      <c r="M95" s="80"/>
    </row>
    <row r="96" spans="2:13">
      <c r="B96" s="41">
        <v>72</v>
      </c>
      <c r="C96" s="41" t="s">
        <v>1044</v>
      </c>
      <c r="D96" s="40" t="s">
        <v>1060</v>
      </c>
      <c r="E96" s="41">
        <v>1</v>
      </c>
      <c r="F96" s="41">
        <v>1</v>
      </c>
      <c r="G96" s="56" t="s">
        <v>971</v>
      </c>
      <c r="H96" s="53">
        <v>2.9</v>
      </c>
      <c r="I96" s="56">
        <f t="shared" si="2"/>
        <v>2.9</v>
      </c>
      <c r="J96" s="85" t="s">
        <v>1056</v>
      </c>
      <c r="K96" s="51" t="s">
        <v>1004</v>
      </c>
      <c r="L96" s="51" t="s">
        <v>1005</v>
      </c>
      <c r="M96" s="80"/>
    </row>
    <row r="97" spans="2:13">
      <c r="B97" s="41">
        <v>73</v>
      </c>
      <c r="C97" s="41" t="s">
        <v>1022</v>
      </c>
      <c r="D97" s="40" t="s">
        <v>1023</v>
      </c>
      <c r="E97" s="41">
        <v>2</v>
      </c>
      <c r="F97" s="41">
        <v>1</v>
      </c>
      <c r="G97" s="56" t="s">
        <v>971</v>
      </c>
      <c r="H97" s="53">
        <v>2.1</v>
      </c>
      <c r="I97" s="56">
        <f t="shared" si="2"/>
        <v>2.1</v>
      </c>
      <c r="J97" s="85" t="s">
        <v>1056</v>
      </c>
      <c r="K97" s="51" t="s">
        <v>1004</v>
      </c>
      <c r="L97" s="51" t="s">
        <v>1005</v>
      </c>
      <c r="M97" s="80"/>
    </row>
    <row r="98" spans="2:13">
      <c r="B98" s="41">
        <v>74</v>
      </c>
      <c r="C98" s="41" t="s">
        <v>1047</v>
      </c>
      <c r="D98" s="40" t="s">
        <v>1057</v>
      </c>
      <c r="E98" s="41">
        <v>1</v>
      </c>
      <c r="F98" s="41">
        <v>2</v>
      </c>
      <c r="G98" s="56" t="s">
        <v>971</v>
      </c>
      <c r="H98" s="53">
        <v>0.1</v>
      </c>
      <c r="I98" s="56">
        <f t="shared" si="2"/>
        <v>0.2</v>
      </c>
      <c r="J98" s="85" t="s">
        <v>1061</v>
      </c>
      <c r="K98" s="51" t="s">
        <v>1004</v>
      </c>
      <c r="L98" s="51" t="s">
        <v>1005</v>
      </c>
      <c r="M98" s="80"/>
    </row>
    <row r="99" spans="2:13">
      <c r="B99" s="41">
        <v>75</v>
      </c>
      <c r="C99" s="41" t="s">
        <v>1044</v>
      </c>
      <c r="D99" s="40" t="s">
        <v>1062</v>
      </c>
      <c r="E99" s="41">
        <v>1</v>
      </c>
      <c r="F99" s="41">
        <v>1</v>
      </c>
      <c r="G99" s="56" t="s">
        <v>971</v>
      </c>
      <c r="H99" s="53">
        <v>7.3</v>
      </c>
      <c r="I99" s="56">
        <f t="shared" si="2"/>
        <v>7.3</v>
      </c>
      <c r="J99" s="85" t="s">
        <v>1061</v>
      </c>
      <c r="K99" s="51" t="s">
        <v>1004</v>
      </c>
      <c r="L99" s="51" t="s">
        <v>1005</v>
      </c>
      <c r="M99" s="80"/>
    </row>
    <row r="100" spans="2:13">
      <c r="B100" s="41">
        <v>76</v>
      </c>
      <c r="C100" s="41" t="s">
        <v>1001</v>
      </c>
      <c r="D100" s="40" t="s">
        <v>1018</v>
      </c>
      <c r="E100" s="41">
        <v>1</v>
      </c>
      <c r="F100" s="41">
        <v>13</v>
      </c>
      <c r="G100" s="56" t="s">
        <v>971</v>
      </c>
      <c r="H100" s="53">
        <v>0.1</v>
      </c>
      <c r="I100" s="56">
        <f t="shared" si="2"/>
        <v>1.3</v>
      </c>
      <c r="J100" s="85" t="s">
        <v>1063</v>
      </c>
      <c r="K100" s="51" t="s">
        <v>1004</v>
      </c>
      <c r="L100" s="51" t="s">
        <v>1005</v>
      </c>
      <c r="M100" s="80"/>
    </row>
    <row r="101" spans="2:13">
      <c r="B101" s="41">
        <v>77</v>
      </c>
      <c r="C101" s="41" t="s">
        <v>1047</v>
      </c>
      <c r="D101" s="40" t="s">
        <v>1057</v>
      </c>
      <c r="E101" s="41">
        <v>1</v>
      </c>
      <c r="F101" s="41">
        <v>3</v>
      </c>
      <c r="G101" s="56" t="s">
        <v>971</v>
      </c>
      <c r="H101" s="53">
        <v>0.1</v>
      </c>
      <c r="I101" s="56">
        <f t="shared" si="2"/>
        <v>0.30000000000000004</v>
      </c>
      <c r="J101" s="85" t="s">
        <v>1063</v>
      </c>
      <c r="K101" s="51" t="s">
        <v>1004</v>
      </c>
      <c r="L101" s="51" t="s">
        <v>1005</v>
      </c>
      <c r="M101" s="80"/>
    </row>
    <row r="102" spans="2:13">
      <c r="B102" s="41">
        <v>78</v>
      </c>
      <c r="C102" s="41" t="s">
        <v>1044</v>
      </c>
      <c r="D102" s="40" t="s">
        <v>1045</v>
      </c>
      <c r="E102" s="41">
        <v>1</v>
      </c>
      <c r="F102" s="41">
        <v>2</v>
      </c>
      <c r="G102" s="56" t="s">
        <v>971</v>
      </c>
      <c r="H102" s="53">
        <v>0.6</v>
      </c>
      <c r="I102" s="56">
        <f t="shared" si="2"/>
        <v>1.2</v>
      </c>
      <c r="J102" s="85" t="s">
        <v>1063</v>
      </c>
      <c r="K102" s="51" t="s">
        <v>1004</v>
      </c>
      <c r="L102" s="51" t="s">
        <v>1005</v>
      </c>
      <c r="M102" s="80"/>
    </row>
    <row r="103" spans="2:13">
      <c r="B103" s="41">
        <v>79</v>
      </c>
      <c r="C103" s="41" t="s">
        <v>1044</v>
      </c>
      <c r="D103" s="40" t="s">
        <v>1060</v>
      </c>
      <c r="E103" s="41">
        <v>1</v>
      </c>
      <c r="F103" s="41">
        <v>1</v>
      </c>
      <c r="G103" s="56" t="s">
        <v>971</v>
      </c>
      <c r="H103" s="53">
        <v>2.9</v>
      </c>
      <c r="I103" s="56">
        <f t="shared" si="2"/>
        <v>2.9</v>
      </c>
      <c r="J103" s="85" t="s">
        <v>1063</v>
      </c>
      <c r="K103" s="51" t="s">
        <v>1004</v>
      </c>
      <c r="L103" s="51" t="s">
        <v>1005</v>
      </c>
      <c r="M103" s="80"/>
    </row>
    <row r="104" spans="2:13">
      <c r="B104" s="41">
        <v>80</v>
      </c>
      <c r="C104" s="41" t="s">
        <v>1001</v>
      </c>
      <c r="D104" s="40" t="s">
        <v>1018</v>
      </c>
      <c r="E104" s="41">
        <v>1</v>
      </c>
      <c r="F104" s="41">
        <v>14</v>
      </c>
      <c r="G104" s="56" t="s">
        <v>971</v>
      </c>
      <c r="H104" s="53">
        <v>0.1</v>
      </c>
      <c r="I104" s="56">
        <f t="shared" si="2"/>
        <v>1.4000000000000001</v>
      </c>
      <c r="J104" s="85" t="s">
        <v>1064</v>
      </c>
      <c r="K104" s="51" t="s">
        <v>1004</v>
      </c>
      <c r="L104" s="51" t="s">
        <v>1005</v>
      </c>
      <c r="M104" s="80"/>
    </row>
    <row r="105" spans="2:13">
      <c r="B105" s="41">
        <v>81</v>
      </c>
      <c r="C105" s="41" t="s">
        <v>1020</v>
      </c>
      <c r="D105" s="40" t="s">
        <v>1021</v>
      </c>
      <c r="E105" s="41">
        <v>1</v>
      </c>
      <c r="F105" s="41">
        <v>4</v>
      </c>
      <c r="G105" s="56" t="s">
        <v>971</v>
      </c>
      <c r="H105" s="53">
        <v>2.9</v>
      </c>
      <c r="I105" s="56">
        <f t="shared" si="2"/>
        <v>11.6</v>
      </c>
      <c r="J105" s="85" t="s">
        <v>1064</v>
      </c>
      <c r="K105" s="51" t="s">
        <v>1004</v>
      </c>
      <c r="L105" s="51" t="s">
        <v>1005</v>
      </c>
      <c r="M105" s="80"/>
    </row>
    <row r="106" spans="2:13">
      <c r="B106" s="41">
        <v>82</v>
      </c>
      <c r="C106" s="41" t="s">
        <v>1001</v>
      </c>
      <c r="D106" s="40" t="s">
        <v>1018</v>
      </c>
      <c r="E106" s="41">
        <v>1</v>
      </c>
      <c r="F106" s="41">
        <v>25</v>
      </c>
      <c r="G106" s="56" t="s">
        <v>971</v>
      </c>
      <c r="H106" s="53">
        <v>0.1</v>
      </c>
      <c r="I106" s="56">
        <f t="shared" si="2"/>
        <v>2.5</v>
      </c>
      <c r="J106" s="85" t="s">
        <v>1065</v>
      </c>
      <c r="K106" s="51" t="s">
        <v>1004</v>
      </c>
      <c r="L106" s="51" t="s">
        <v>1005</v>
      </c>
      <c r="M106" s="80"/>
    </row>
    <row r="107" spans="2:13">
      <c r="B107" s="41">
        <v>83</v>
      </c>
      <c r="C107" s="41" t="s">
        <v>1020</v>
      </c>
      <c r="D107" s="40" t="s">
        <v>1021</v>
      </c>
      <c r="E107" s="41">
        <v>1</v>
      </c>
      <c r="F107" s="41">
        <v>6</v>
      </c>
      <c r="G107" s="56" t="s">
        <v>971</v>
      </c>
      <c r="H107" s="53">
        <v>2.9</v>
      </c>
      <c r="I107" s="56">
        <f t="shared" si="2"/>
        <v>17.399999999999999</v>
      </c>
      <c r="J107" s="85" t="s">
        <v>1065</v>
      </c>
      <c r="K107" s="51" t="s">
        <v>1004</v>
      </c>
      <c r="L107" s="51" t="s">
        <v>1005</v>
      </c>
      <c r="M107" s="80"/>
    </row>
    <row r="108" spans="2:13">
      <c r="B108" s="41">
        <v>84</v>
      </c>
      <c r="C108" s="41" t="s">
        <v>1058</v>
      </c>
      <c r="D108" s="40" t="s">
        <v>1059</v>
      </c>
      <c r="E108" s="41">
        <v>1</v>
      </c>
      <c r="F108" s="41">
        <v>19</v>
      </c>
      <c r="G108" s="56" t="s">
        <v>971</v>
      </c>
      <c r="H108" s="53">
        <v>2</v>
      </c>
      <c r="I108" s="56">
        <f t="shared" si="2"/>
        <v>38</v>
      </c>
      <c r="J108" s="85" t="s">
        <v>1065</v>
      </c>
      <c r="K108" s="51" t="s">
        <v>1004</v>
      </c>
      <c r="L108" s="51" t="s">
        <v>1005</v>
      </c>
      <c r="M108" s="80"/>
    </row>
    <row r="109" spans="2:13">
      <c r="B109" s="41">
        <v>85</v>
      </c>
      <c r="C109" s="41" t="s">
        <v>1001</v>
      </c>
      <c r="D109" s="40" t="s">
        <v>1018</v>
      </c>
      <c r="E109" s="41">
        <v>1</v>
      </c>
      <c r="F109" s="41">
        <v>15</v>
      </c>
      <c r="G109" s="56" t="s">
        <v>971</v>
      </c>
      <c r="H109" s="53">
        <v>0.1</v>
      </c>
      <c r="I109" s="56">
        <f t="shared" si="2"/>
        <v>1.5</v>
      </c>
      <c r="J109" s="85" t="s">
        <v>1066</v>
      </c>
      <c r="K109" s="51" t="s">
        <v>1004</v>
      </c>
      <c r="L109" s="51" t="s">
        <v>1005</v>
      </c>
      <c r="M109" s="80"/>
    </row>
    <row r="110" spans="2:13">
      <c r="B110" s="41">
        <v>86</v>
      </c>
      <c r="C110" s="41" t="s">
        <v>1020</v>
      </c>
      <c r="D110" s="40" t="s">
        <v>1021</v>
      </c>
      <c r="E110" s="41">
        <v>1</v>
      </c>
      <c r="F110" s="41">
        <v>1</v>
      </c>
      <c r="G110" s="56" t="s">
        <v>971</v>
      </c>
      <c r="H110" s="53">
        <v>2.9</v>
      </c>
      <c r="I110" s="56">
        <f t="shared" si="2"/>
        <v>2.9</v>
      </c>
      <c r="J110" s="85" t="s">
        <v>1066</v>
      </c>
      <c r="K110" s="51" t="s">
        <v>1004</v>
      </c>
      <c r="L110" s="51" t="s">
        <v>1005</v>
      </c>
      <c r="M110" s="80"/>
    </row>
    <row r="111" spans="2:13">
      <c r="B111" s="41">
        <v>87</v>
      </c>
      <c r="C111" s="41" t="s">
        <v>1047</v>
      </c>
      <c r="D111" s="40" t="s">
        <v>1057</v>
      </c>
      <c r="E111" s="41">
        <v>1</v>
      </c>
      <c r="F111" s="41">
        <v>2</v>
      </c>
      <c r="G111" s="56" t="s">
        <v>971</v>
      </c>
      <c r="H111" s="53">
        <v>0.1</v>
      </c>
      <c r="I111" s="56">
        <f t="shared" si="2"/>
        <v>0.2</v>
      </c>
      <c r="J111" s="85" t="s">
        <v>1067</v>
      </c>
      <c r="K111" s="51" t="s">
        <v>1004</v>
      </c>
      <c r="L111" s="51" t="s">
        <v>1005</v>
      </c>
      <c r="M111" s="80"/>
    </row>
    <row r="112" spans="2:13">
      <c r="B112" s="41">
        <v>88</v>
      </c>
      <c r="C112" s="41" t="s">
        <v>1044</v>
      </c>
      <c r="D112" s="40" t="s">
        <v>1062</v>
      </c>
      <c r="E112" s="41">
        <v>1</v>
      </c>
      <c r="F112" s="41">
        <v>2</v>
      </c>
      <c r="G112" s="56" t="s">
        <v>971</v>
      </c>
      <c r="H112" s="53">
        <v>7.3</v>
      </c>
      <c r="I112" s="56">
        <f t="shared" si="2"/>
        <v>14.6</v>
      </c>
      <c r="J112" s="85" t="s">
        <v>1067</v>
      </c>
      <c r="K112" s="51" t="s">
        <v>1004</v>
      </c>
      <c r="L112" s="51" t="s">
        <v>1005</v>
      </c>
      <c r="M112" s="80"/>
    </row>
    <row r="113" spans="2:13">
      <c r="B113" s="41">
        <v>89</v>
      </c>
      <c r="C113" s="41" t="s">
        <v>1001</v>
      </c>
      <c r="D113" s="40" t="s">
        <v>1018</v>
      </c>
      <c r="E113" s="41">
        <v>1</v>
      </c>
      <c r="F113" s="41">
        <v>9</v>
      </c>
      <c r="G113" s="56" t="s">
        <v>971</v>
      </c>
      <c r="H113" s="53">
        <v>0.1</v>
      </c>
      <c r="I113" s="56">
        <f t="shared" si="2"/>
        <v>0.9</v>
      </c>
      <c r="J113" s="85" t="s">
        <v>1068</v>
      </c>
      <c r="K113" s="51" t="s">
        <v>1004</v>
      </c>
      <c r="L113" s="51" t="s">
        <v>1005</v>
      </c>
      <c r="M113" s="80"/>
    </row>
    <row r="114" spans="2:13">
      <c r="B114" s="41">
        <v>90</v>
      </c>
      <c r="C114" s="41" t="s">
        <v>1032</v>
      </c>
      <c r="D114" s="40" t="s">
        <v>1033</v>
      </c>
      <c r="E114" s="41">
        <v>1</v>
      </c>
      <c r="F114" s="41">
        <v>9</v>
      </c>
      <c r="G114" s="56" t="s">
        <v>971</v>
      </c>
      <c r="H114" s="53">
        <v>6</v>
      </c>
      <c r="I114" s="56">
        <f t="shared" si="2"/>
        <v>54</v>
      </c>
      <c r="J114" s="85" t="s">
        <v>1068</v>
      </c>
      <c r="K114" s="51" t="s">
        <v>1004</v>
      </c>
      <c r="L114" s="51" t="s">
        <v>1005</v>
      </c>
      <c r="M114" s="80"/>
    </row>
    <row r="115" spans="2:13">
      <c r="B115" s="41">
        <v>91</v>
      </c>
      <c r="C115" s="41" t="s">
        <v>1001</v>
      </c>
      <c r="D115" s="40" t="s">
        <v>1018</v>
      </c>
      <c r="E115" s="41">
        <v>1</v>
      </c>
      <c r="F115" s="41">
        <v>6</v>
      </c>
      <c r="G115" s="56" t="s">
        <v>971</v>
      </c>
      <c r="H115" s="53">
        <v>0.1</v>
      </c>
      <c r="I115" s="56">
        <f t="shared" si="2"/>
        <v>0.60000000000000009</v>
      </c>
      <c r="J115" s="85" t="s">
        <v>1069</v>
      </c>
      <c r="K115" s="51" t="s">
        <v>1004</v>
      </c>
      <c r="L115" s="51" t="s">
        <v>1005</v>
      </c>
      <c r="M115" s="80"/>
    </row>
    <row r="116" spans="2:13">
      <c r="B116" s="41">
        <v>92</v>
      </c>
      <c r="C116" s="41" t="s">
        <v>1001</v>
      </c>
      <c r="D116" s="40" t="s">
        <v>1018</v>
      </c>
      <c r="E116" s="41">
        <v>1</v>
      </c>
      <c r="F116" s="41">
        <v>13</v>
      </c>
      <c r="G116" s="56" t="s">
        <v>971</v>
      </c>
      <c r="H116" s="53">
        <v>0.1</v>
      </c>
      <c r="I116" s="56">
        <f t="shared" si="2"/>
        <v>1.3</v>
      </c>
      <c r="J116" s="85" t="s">
        <v>1070</v>
      </c>
      <c r="K116" s="51" t="s">
        <v>1004</v>
      </c>
      <c r="L116" s="51" t="s">
        <v>1005</v>
      </c>
      <c r="M116" s="80"/>
    </row>
    <row r="117" spans="2:13">
      <c r="B117" s="41">
        <v>93</v>
      </c>
      <c r="C117" s="41" t="s">
        <v>1032</v>
      </c>
      <c r="D117" s="40" t="s">
        <v>1033</v>
      </c>
      <c r="E117" s="41">
        <v>1</v>
      </c>
      <c r="F117" s="41">
        <v>9</v>
      </c>
      <c r="G117" s="56" t="s">
        <v>971</v>
      </c>
      <c r="H117" s="53">
        <v>6</v>
      </c>
      <c r="I117" s="56">
        <f t="shared" si="2"/>
        <v>54</v>
      </c>
      <c r="J117" s="85" t="s">
        <v>1070</v>
      </c>
      <c r="K117" s="51" t="s">
        <v>1004</v>
      </c>
      <c r="L117" s="51" t="s">
        <v>1005</v>
      </c>
      <c r="M117" s="80"/>
    </row>
    <row r="118" spans="2:13">
      <c r="B118" s="41">
        <v>94</v>
      </c>
      <c r="C118" s="41" t="s">
        <v>1032</v>
      </c>
      <c r="D118" s="40" t="s">
        <v>1033</v>
      </c>
      <c r="E118" s="84">
        <v>1.5</v>
      </c>
      <c r="F118" s="41">
        <v>4</v>
      </c>
      <c r="G118" s="56" t="s">
        <v>971</v>
      </c>
      <c r="H118" s="53">
        <v>6</v>
      </c>
      <c r="I118" s="56">
        <f t="shared" si="2"/>
        <v>24</v>
      </c>
      <c r="J118" s="85" t="s">
        <v>1070</v>
      </c>
      <c r="K118" s="51" t="s">
        <v>1004</v>
      </c>
      <c r="L118" s="51" t="s">
        <v>1005</v>
      </c>
      <c r="M118" s="80"/>
    </row>
    <row r="119" spans="2:13">
      <c r="B119" s="41">
        <v>95</v>
      </c>
      <c r="C119" s="41" t="s">
        <v>1001</v>
      </c>
      <c r="D119" s="40" t="s">
        <v>1018</v>
      </c>
      <c r="E119" s="41">
        <v>1</v>
      </c>
      <c r="F119" s="41">
        <v>9</v>
      </c>
      <c r="G119" s="56" t="s">
        <v>971</v>
      </c>
      <c r="H119" s="53">
        <v>0.1</v>
      </c>
      <c r="I119" s="56">
        <f t="shared" si="2"/>
        <v>0.9</v>
      </c>
      <c r="J119" s="85" t="s">
        <v>1071</v>
      </c>
      <c r="K119" s="51" t="s">
        <v>1004</v>
      </c>
      <c r="L119" s="51" t="s">
        <v>1005</v>
      </c>
      <c r="M119" s="80"/>
    </row>
    <row r="120" spans="2:13">
      <c r="B120" s="41">
        <v>96</v>
      </c>
      <c r="C120" s="41" t="s">
        <v>1001</v>
      </c>
      <c r="D120" s="40" t="s">
        <v>1018</v>
      </c>
      <c r="E120" s="41">
        <v>1</v>
      </c>
      <c r="F120" s="41">
        <v>3</v>
      </c>
      <c r="G120" s="56" t="s">
        <v>971</v>
      </c>
      <c r="H120" s="53">
        <v>0.1</v>
      </c>
      <c r="I120" s="56">
        <f t="shared" si="2"/>
        <v>0.30000000000000004</v>
      </c>
      <c r="J120" s="85" t="s">
        <v>1072</v>
      </c>
      <c r="K120" s="51" t="s">
        <v>1004</v>
      </c>
      <c r="L120" s="51" t="s">
        <v>1005</v>
      </c>
      <c r="M120" s="80"/>
    </row>
    <row r="121" spans="2:13">
      <c r="B121" s="41">
        <v>97</v>
      </c>
      <c r="C121" s="41" t="s">
        <v>1001</v>
      </c>
      <c r="D121" s="40" t="s">
        <v>1018</v>
      </c>
      <c r="E121" s="41">
        <v>1</v>
      </c>
      <c r="F121" s="41">
        <v>6</v>
      </c>
      <c r="G121" s="56" t="s">
        <v>971</v>
      </c>
      <c r="H121" s="53">
        <v>0.1</v>
      </c>
      <c r="I121" s="56">
        <f t="shared" si="2"/>
        <v>0.60000000000000009</v>
      </c>
      <c r="J121" s="85" t="s">
        <v>1073</v>
      </c>
      <c r="K121" s="51" t="s">
        <v>1004</v>
      </c>
      <c r="L121" s="51" t="s">
        <v>1005</v>
      </c>
      <c r="M121" s="80"/>
    </row>
    <row r="122" spans="2:13">
      <c r="B122" s="41">
        <v>98</v>
      </c>
      <c r="C122" s="41" t="s">
        <v>1001</v>
      </c>
      <c r="D122" s="40" t="s">
        <v>1018</v>
      </c>
      <c r="E122" s="41">
        <v>1</v>
      </c>
      <c r="F122" s="41">
        <v>5</v>
      </c>
      <c r="G122" s="56" t="s">
        <v>971</v>
      </c>
      <c r="H122" s="53">
        <v>0.1</v>
      </c>
      <c r="I122" s="56">
        <f t="shared" si="2"/>
        <v>0.5</v>
      </c>
      <c r="J122" s="85" t="s">
        <v>1074</v>
      </c>
      <c r="K122" s="51" t="s">
        <v>1004</v>
      </c>
      <c r="L122" s="51" t="s">
        <v>1005</v>
      </c>
      <c r="M122" s="80"/>
    </row>
    <row r="123" spans="2:13">
      <c r="B123" s="41">
        <v>99</v>
      </c>
      <c r="C123" s="41" t="s">
        <v>1058</v>
      </c>
      <c r="D123" s="40" t="s">
        <v>1059</v>
      </c>
      <c r="E123" s="41">
        <v>1</v>
      </c>
      <c r="F123" s="41">
        <v>3</v>
      </c>
      <c r="G123" s="56" t="s">
        <v>971</v>
      </c>
      <c r="H123" s="53">
        <v>2</v>
      </c>
      <c r="I123" s="56">
        <f t="shared" si="2"/>
        <v>6</v>
      </c>
      <c r="J123" s="85" t="s">
        <v>1074</v>
      </c>
      <c r="K123" s="51" t="s">
        <v>1004</v>
      </c>
      <c r="L123" s="51" t="s">
        <v>1005</v>
      </c>
      <c r="M123" s="80"/>
    </row>
    <row r="124" spans="2:13">
      <c r="B124" s="41">
        <v>100</v>
      </c>
      <c r="C124" s="41" t="s">
        <v>1047</v>
      </c>
      <c r="D124" s="40" t="s">
        <v>1057</v>
      </c>
      <c r="E124" s="41">
        <v>1</v>
      </c>
      <c r="F124" s="41">
        <v>1</v>
      </c>
      <c r="G124" s="56" t="s">
        <v>971</v>
      </c>
      <c r="H124" s="53">
        <v>0.1</v>
      </c>
      <c r="I124" s="56">
        <f t="shared" si="2"/>
        <v>0.1</v>
      </c>
      <c r="J124" s="85" t="s">
        <v>1075</v>
      </c>
      <c r="K124" s="51" t="s">
        <v>1004</v>
      </c>
      <c r="L124" s="51" t="s">
        <v>1005</v>
      </c>
      <c r="M124" s="80"/>
    </row>
    <row r="125" spans="2:13">
      <c r="B125" s="41">
        <v>101</v>
      </c>
      <c r="C125" s="41" t="s">
        <v>1044</v>
      </c>
      <c r="D125" s="40" t="s">
        <v>1062</v>
      </c>
      <c r="E125" s="41">
        <v>1</v>
      </c>
      <c r="F125" s="41">
        <v>1</v>
      </c>
      <c r="G125" s="56" t="s">
        <v>971</v>
      </c>
      <c r="H125" s="53">
        <v>7.3</v>
      </c>
      <c r="I125" s="56">
        <f t="shared" si="2"/>
        <v>7.3</v>
      </c>
      <c r="J125" s="85" t="s">
        <v>1075</v>
      </c>
      <c r="K125" s="51" t="s">
        <v>1004</v>
      </c>
      <c r="L125" s="51" t="s">
        <v>1005</v>
      </c>
      <c r="M125" s="80"/>
    </row>
    <row r="126" spans="2:13">
      <c r="B126" s="41">
        <v>102</v>
      </c>
      <c r="C126" s="41" t="s">
        <v>1001</v>
      </c>
      <c r="D126" s="40" t="s">
        <v>1018</v>
      </c>
      <c r="E126" s="41">
        <v>1</v>
      </c>
      <c r="F126" s="41">
        <v>17</v>
      </c>
      <c r="G126" s="56" t="s">
        <v>971</v>
      </c>
      <c r="H126" s="53">
        <v>0.1</v>
      </c>
      <c r="I126" s="56">
        <f t="shared" si="2"/>
        <v>1.7000000000000002</v>
      </c>
      <c r="J126" s="85" t="s">
        <v>1076</v>
      </c>
      <c r="K126" s="51" t="s">
        <v>1004</v>
      </c>
      <c r="L126" s="51" t="s">
        <v>1005</v>
      </c>
      <c r="M126" s="80"/>
    </row>
    <row r="127" spans="2:13">
      <c r="B127" s="41">
        <v>103</v>
      </c>
      <c r="C127" s="41" t="s">
        <v>1047</v>
      </c>
      <c r="D127" s="40" t="s">
        <v>1057</v>
      </c>
      <c r="E127" s="41">
        <v>1</v>
      </c>
      <c r="F127" s="41">
        <v>1</v>
      </c>
      <c r="G127" s="56" t="s">
        <v>971</v>
      </c>
      <c r="H127" s="53">
        <v>0.1</v>
      </c>
      <c r="I127" s="56">
        <f t="shared" si="2"/>
        <v>0.1</v>
      </c>
      <c r="J127" s="85" t="s">
        <v>1077</v>
      </c>
      <c r="K127" s="51" t="s">
        <v>1004</v>
      </c>
      <c r="L127" s="51" t="s">
        <v>1005</v>
      </c>
      <c r="M127" s="80"/>
    </row>
    <row r="128" spans="2:13">
      <c r="B128" s="41">
        <v>104</v>
      </c>
      <c r="C128" s="41" t="s">
        <v>1044</v>
      </c>
      <c r="D128" s="40" t="s">
        <v>1062</v>
      </c>
      <c r="E128" s="41">
        <v>1</v>
      </c>
      <c r="F128" s="41">
        <v>1</v>
      </c>
      <c r="G128" s="56" t="s">
        <v>971</v>
      </c>
      <c r="H128" s="53">
        <v>7.3</v>
      </c>
      <c r="I128" s="56">
        <f t="shared" si="2"/>
        <v>7.3</v>
      </c>
      <c r="J128" s="85" t="s">
        <v>1077</v>
      </c>
      <c r="K128" s="51" t="s">
        <v>1004</v>
      </c>
      <c r="L128" s="51" t="s">
        <v>1005</v>
      </c>
      <c r="M128" s="80"/>
    </row>
    <row r="129" spans="2:15">
      <c r="B129" s="41">
        <v>105</v>
      </c>
      <c r="C129" s="41" t="s">
        <v>1001</v>
      </c>
      <c r="D129" s="40" t="s">
        <v>1018</v>
      </c>
      <c r="E129" s="41">
        <v>1</v>
      </c>
      <c r="F129" s="41">
        <v>16</v>
      </c>
      <c r="G129" s="56" t="s">
        <v>971</v>
      </c>
      <c r="H129" s="53">
        <v>0.1</v>
      </c>
      <c r="I129" s="56">
        <f t="shared" si="2"/>
        <v>1.6</v>
      </c>
      <c r="J129" s="85" t="s">
        <v>1078</v>
      </c>
      <c r="K129" s="51" t="s">
        <v>1004</v>
      </c>
      <c r="L129" s="51" t="s">
        <v>1005</v>
      </c>
      <c r="M129" s="80"/>
    </row>
    <row r="130" spans="2:15">
      <c r="B130" s="41">
        <v>106</v>
      </c>
      <c r="C130" s="41" t="s">
        <v>1001</v>
      </c>
      <c r="D130" s="40" t="s">
        <v>1018</v>
      </c>
      <c r="E130" s="41">
        <v>1</v>
      </c>
      <c r="F130" s="41">
        <v>10</v>
      </c>
      <c r="G130" s="56" t="s">
        <v>971</v>
      </c>
      <c r="H130" s="53">
        <v>0.1</v>
      </c>
      <c r="I130" s="56">
        <f t="shared" si="2"/>
        <v>1</v>
      </c>
      <c r="J130" s="85" t="s">
        <v>1079</v>
      </c>
      <c r="K130" s="51" t="s">
        <v>1004</v>
      </c>
      <c r="L130" s="51" t="s">
        <v>1005</v>
      </c>
      <c r="M130" s="80"/>
    </row>
    <row r="131" spans="2:15">
      <c r="B131" s="41">
        <v>107</v>
      </c>
      <c r="C131" s="41" t="s">
        <v>1032</v>
      </c>
      <c r="D131" s="40" t="s">
        <v>1033</v>
      </c>
      <c r="E131" s="41">
        <v>1</v>
      </c>
      <c r="F131" s="41">
        <v>10</v>
      </c>
      <c r="G131" s="56" t="s">
        <v>971</v>
      </c>
      <c r="H131" s="53">
        <v>6</v>
      </c>
      <c r="I131" s="56">
        <f t="shared" si="2"/>
        <v>60</v>
      </c>
      <c r="J131" s="85" t="s">
        <v>1079</v>
      </c>
      <c r="K131" s="51" t="s">
        <v>1004</v>
      </c>
      <c r="L131" s="51" t="s">
        <v>1005</v>
      </c>
      <c r="M131" s="80"/>
    </row>
    <row r="132" spans="2:15">
      <c r="B132" s="41">
        <v>108</v>
      </c>
      <c r="C132" s="41" t="s">
        <v>1001</v>
      </c>
      <c r="D132" s="40" t="s">
        <v>1018</v>
      </c>
      <c r="E132" s="41">
        <v>1</v>
      </c>
      <c r="F132" s="41">
        <v>22</v>
      </c>
      <c r="G132" s="56" t="s">
        <v>971</v>
      </c>
      <c r="H132" s="53">
        <v>0.1</v>
      </c>
      <c r="I132" s="56">
        <f t="shared" si="2"/>
        <v>2.2000000000000002</v>
      </c>
      <c r="J132" s="85" t="s">
        <v>1080</v>
      </c>
      <c r="K132" s="51" t="s">
        <v>1004</v>
      </c>
      <c r="L132" s="51" t="s">
        <v>1005</v>
      </c>
      <c r="M132" s="80"/>
    </row>
    <row r="133" spans="2:15">
      <c r="B133" s="41">
        <v>109</v>
      </c>
      <c r="C133" s="41" t="s">
        <v>1001</v>
      </c>
      <c r="D133" s="40" t="s">
        <v>1018</v>
      </c>
      <c r="E133" s="41">
        <v>1</v>
      </c>
      <c r="F133" s="41">
        <v>30</v>
      </c>
      <c r="G133" s="56" t="s">
        <v>971</v>
      </c>
      <c r="H133" s="53">
        <v>0.1</v>
      </c>
      <c r="I133" s="56">
        <f t="shared" si="2"/>
        <v>3</v>
      </c>
      <c r="J133" s="85" t="s">
        <v>1081</v>
      </c>
      <c r="K133" s="51" t="s">
        <v>1004</v>
      </c>
      <c r="L133" s="51" t="s">
        <v>1005</v>
      </c>
      <c r="M133" s="80"/>
    </row>
    <row r="134" spans="2:15">
      <c r="B134" s="41">
        <v>110</v>
      </c>
      <c r="C134" s="41" t="s">
        <v>1020</v>
      </c>
      <c r="D134" s="40" t="s">
        <v>1021</v>
      </c>
      <c r="E134" s="41">
        <v>1</v>
      </c>
      <c r="F134" s="41">
        <v>5</v>
      </c>
      <c r="G134" s="56" t="s">
        <v>971</v>
      </c>
      <c r="H134" s="53">
        <v>2.9</v>
      </c>
      <c r="I134" s="56">
        <f t="shared" si="2"/>
        <v>14.5</v>
      </c>
      <c r="J134" s="85" t="s">
        <v>1081</v>
      </c>
      <c r="K134" s="51" t="s">
        <v>1004</v>
      </c>
      <c r="L134" s="51" t="s">
        <v>1005</v>
      </c>
      <c r="M134" s="80"/>
    </row>
    <row r="135" spans="2:15">
      <c r="B135" s="41">
        <v>111</v>
      </c>
      <c r="C135" s="41" t="s">
        <v>1022</v>
      </c>
      <c r="D135" s="40" t="s">
        <v>1023</v>
      </c>
      <c r="E135" s="41">
        <v>1</v>
      </c>
      <c r="F135" s="41">
        <v>4</v>
      </c>
      <c r="G135" s="56" t="s">
        <v>971</v>
      </c>
      <c r="H135" s="53">
        <v>2.1</v>
      </c>
      <c r="I135" s="56">
        <f t="shared" si="2"/>
        <v>8.4</v>
      </c>
      <c r="J135" s="85" t="s">
        <v>1081</v>
      </c>
      <c r="K135" s="51" t="s">
        <v>1004</v>
      </c>
      <c r="L135" s="51" t="s">
        <v>1005</v>
      </c>
      <c r="M135" s="80"/>
    </row>
    <row r="136" spans="2:15">
      <c r="B136" s="41">
        <v>112</v>
      </c>
      <c r="C136" s="41" t="s">
        <v>1058</v>
      </c>
      <c r="D136" s="40" t="s">
        <v>1059</v>
      </c>
      <c r="E136" s="41">
        <v>1</v>
      </c>
      <c r="F136" s="41">
        <v>21</v>
      </c>
      <c r="G136" s="56" t="s">
        <v>971</v>
      </c>
      <c r="H136" s="53">
        <v>2</v>
      </c>
      <c r="I136" s="56">
        <f t="shared" si="2"/>
        <v>42</v>
      </c>
      <c r="J136" s="85" t="s">
        <v>1081</v>
      </c>
      <c r="K136" s="51" t="s">
        <v>1004</v>
      </c>
      <c r="L136" s="51" t="s">
        <v>1005</v>
      </c>
      <c r="M136" s="80"/>
    </row>
    <row r="137" spans="2:15">
      <c r="B137" s="41">
        <v>113</v>
      </c>
      <c r="C137" s="41" t="s">
        <v>1001</v>
      </c>
      <c r="D137" s="40" t="s">
        <v>1018</v>
      </c>
      <c r="E137" s="41">
        <v>1</v>
      </c>
      <c r="F137" s="41">
        <v>13</v>
      </c>
      <c r="G137" s="56" t="s">
        <v>971</v>
      </c>
      <c r="H137" s="53">
        <v>0.1</v>
      </c>
      <c r="I137" s="56">
        <f t="shared" si="2"/>
        <v>1.3</v>
      </c>
      <c r="J137" s="85" t="s">
        <v>1082</v>
      </c>
      <c r="K137" s="51" t="s">
        <v>1004</v>
      </c>
      <c r="L137" s="51" t="s">
        <v>1005</v>
      </c>
      <c r="M137" s="80"/>
    </row>
    <row r="138" spans="2:15">
      <c r="B138" s="41">
        <v>114</v>
      </c>
      <c r="C138" s="41" t="s">
        <v>1020</v>
      </c>
      <c r="D138" s="40" t="s">
        <v>1021</v>
      </c>
      <c r="E138" s="41">
        <v>1</v>
      </c>
      <c r="F138" s="41">
        <v>3</v>
      </c>
      <c r="G138" s="56" t="s">
        <v>971</v>
      </c>
      <c r="H138" s="53">
        <v>2.9</v>
      </c>
      <c r="I138" s="56">
        <f t="shared" si="2"/>
        <v>8.6999999999999993</v>
      </c>
      <c r="J138" s="85" t="s">
        <v>1082</v>
      </c>
      <c r="K138" s="51" t="s">
        <v>1004</v>
      </c>
      <c r="L138" s="51" t="s">
        <v>1005</v>
      </c>
      <c r="M138" s="80"/>
    </row>
    <row r="139" spans="2:15">
      <c r="B139" s="41">
        <v>115</v>
      </c>
      <c r="C139" s="41" t="s">
        <v>1032</v>
      </c>
      <c r="D139" s="40" t="s">
        <v>1033</v>
      </c>
      <c r="E139" s="41">
        <v>1</v>
      </c>
      <c r="F139" s="41">
        <v>9</v>
      </c>
      <c r="G139" s="56" t="s">
        <v>971</v>
      </c>
      <c r="H139" s="53">
        <v>6</v>
      </c>
      <c r="I139" s="56">
        <f t="shared" si="2"/>
        <v>54</v>
      </c>
      <c r="J139" s="85" t="s">
        <v>1082</v>
      </c>
      <c r="K139" s="51" t="s">
        <v>1004</v>
      </c>
      <c r="L139" s="51" t="s">
        <v>1005</v>
      </c>
      <c r="M139" s="80"/>
    </row>
    <row r="140" spans="2:15">
      <c r="B140" s="41">
        <v>116</v>
      </c>
      <c r="C140" s="41" t="s">
        <v>1032</v>
      </c>
      <c r="D140" s="40" t="s">
        <v>1033</v>
      </c>
      <c r="E140" s="84">
        <v>1.5</v>
      </c>
      <c r="F140" s="41">
        <v>1</v>
      </c>
      <c r="G140" s="56" t="s">
        <v>971</v>
      </c>
      <c r="H140" s="53">
        <v>6</v>
      </c>
      <c r="I140" s="56">
        <f t="shared" si="2"/>
        <v>6</v>
      </c>
      <c r="J140" s="85" t="s">
        <v>1082</v>
      </c>
      <c r="K140" s="51" t="s">
        <v>1004</v>
      </c>
      <c r="L140" s="51" t="s">
        <v>1005</v>
      </c>
      <c r="M140" s="80"/>
    </row>
    <row r="141" spans="2:15">
      <c r="B141" s="41">
        <v>117</v>
      </c>
      <c r="C141" s="41" t="s">
        <v>1047</v>
      </c>
      <c r="D141" s="40" t="s">
        <v>1057</v>
      </c>
      <c r="E141" s="41">
        <v>1</v>
      </c>
      <c r="F141" s="41">
        <v>1</v>
      </c>
      <c r="G141" s="56" t="s">
        <v>971</v>
      </c>
      <c r="H141" s="53">
        <v>0.1</v>
      </c>
      <c r="I141" s="56">
        <f t="shared" si="2"/>
        <v>0.1</v>
      </c>
      <c r="J141" s="85" t="s">
        <v>1083</v>
      </c>
      <c r="K141" s="51" t="s">
        <v>1004</v>
      </c>
      <c r="L141" s="51" t="s">
        <v>1005</v>
      </c>
      <c r="M141" s="80"/>
    </row>
    <row r="142" spans="2:15">
      <c r="B142" s="41">
        <v>118</v>
      </c>
      <c r="C142" s="41" t="s">
        <v>1044</v>
      </c>
      <c r="D142" s="40" t="s">
        <v>1060</v>
      </c>
      <c r="E142" s="41">
        <v>1</v>
      </c>
      <c r="F142" s="41">
        <v>1</v>
      </c>
      <c r="G142" s="56" t="s">
        <v>971</v>
      </c>
      <c r="H142" s="53">
        <v>2.9</v>
      </c>
      <c r="I142" s="56">
        <f t="shared" si="2"/>
        <v>2.9</v>
      </c>
      <c r="J142" s="85" t="s">
        <v>1083</v>
      </c>
      <c r="K142" s="51" t="s">
        <v>1004</v>
      </c>
      <c r="L142" s="51" t="s">
        <v>1005</v>
      </c>
      <c r="M142" s="80"/>
      <c r="O142" s="62"/>
    </row>
    <row r="143" spans="2:15">
      <c r="B143" s="41">
        <v>119</v>
      </c>
      <c r="C143" s="41" t="s">
        <v>1047</v>
      </c>
      <c r="D143" s="40" t="s">
        <v>1057</v>
      </c>
      <c r="E143" s="41">
        <v>1</v>
      </c>
      <c r="F143" s="41">
        <v>11</v>
      </c>
      <c r="G143" s="56" t="s">
        <v>971</v>
      </c>
      <c r="H143" s="53">
        <v>0.1</v>
      </c>
      <c r="I143" s="56">
        <f t="shared" si="2"/>
        <v>1.1000000000000001</v>
      </c>
      <c r="J143" s="85" t="s">
        <v>1083</v>
      </c>
      <c r="K143" s="51" t="s">
        <v>1004</v>
      </c>
      <c r="L143" s="51" t="s">
        <v>1005</v>
      </c>
      <c r="M143" s="80"/>
      <c r="O143" s="62"/>
    </row>
    <row r="144" spans="2:15">
      <c r="B144" s="41">
        <v>120</v>
      </c>
      <c r="C144" s="41" t="s">
        <v>1044</v>
      </c>
      <c r="D144" s="40" t="s">
        <v>1045</v>
      </c>
      <c r="E144" s="41">
        <v>1</v>
      </c>
      <c r="F144" s="41">
        <v>2</v>
      </c>
      <c r="G144" s="56" t="s">
        <v>971</v>
      </c>
      <c r="H144" s="53">
        <v>0.6</v>
      </c>
      <c r="I144" s="56">
        <f t="shared" si="2"/>
        <v>1.2</v>
      </c>
      <c r="J144" s="85" t="s">
        <v>1083</v>
      </c>
      <c r="K144" s="51" t="s">
        <v>1004</v>
      </c>
      <c r="L144" s="51" t="s">
        <v>1005</v>
      </c>
      <c r="M144" s="80"/>
      <c r="O144" s="62"/>
    </row>
    <row r="145" spans="2:15">
      <c r="B145" s="41">
        <v>121</v>
      </c>
      <c r="C145" s="41" t="s">
        <v>1044</v>
      </c>
      <c r="D145" s="40" t="s">
        <v>1060</v>
      </c>
      <c r="E145" s="41">
        <v>1</v>
      </c>
      <c r="F145" s="41">
        <v>5</v>
      </c>
      <c r="G145" s="56" t="s">
        <v>971</v>
      </c>
      <c r="H145" s="53">
        <v>2.9</v>
      </c>
      <c r="I145" s="56">
        <f t="shared" si="2"/>
        <v>14.5</v>
      </c>
      <c r="J145" s="85" t="s">
        <v>1083</v>
      </c>
      <c r="K145" s="51" t="s">
        <v>1004</v>
      </c>
      <c r="L145" s="51" t="s">
        <v>1005</v>
      </c>
      <c r="M145" s="80"/>
      <c r="O145" s="62"/>
    </row>
    <row r="146" spans="2:15">
      <c r="B146" s="41">
        <v>122</v>
      </c>
      <c r="C146" s="41" t="s">
        <v>1044</v>
      </c>
      <c r="D146" s="40" t="s">
        <v>1084</v>
      </c>
      <c r="E146" s="41">
        <v>1</v>
      </c>
      <c r="F146" s="41">
        <v>4</v>
      </c>
      <c r="G146" s="56" t="s">
        <v>971</v>
      </c>
      <c r="H146" s="53">
        <v>11.1</v>
      </c>
      <c r="I146" s="56">
        <f t="shared" si="2"/>
        <v>44.4</v>
      </c>
      <c r="J146" s="85" t="s">
        <v>1083</v>
      </c>
      <c r="K146" s="51" t="s">
        <v>1004</v>
      </c>
      <c r="L146" s="51" t="s">
        <v>1005</v>
      </c>
      <c r="M146" s="80"/>
      <c r="O146" s="62"/>
    </row>
    <row r="147" spans="2:15">
      <c r="B147" s="41">
        <v>123</v>
      </c>
      <c r="C147" s="41" t="s">
        <v>1085</v>
      </c>
      <c r="D147" s="40" t="s">
        <v>1086</v>
      </c>
      <c r="E147" s="41">
        <v>10</v>
      </c>
      <c r="F147" s="41">
        <v>2</v>
      </c>
      <c r="G147" s="56" t="s">
        <v>971</v>
      </c>
      <c r="H147" s="53">
        <v>1.4</v>
      </c>
      <c r="I147" s="56">
        <f t="shared" si="2"/>
        <v>2.8</v>
      </c>
      <c r="J147" s="85" t="s">
        <v>164</v>
      </c>
      <c r="K147" s="51" t="s">
        <v>1004</v>
      </c>
      <c r="L147" s="51" t="s">
        <v>1005</v>
      </c>
      <c r="M147" s="80"/>
      <c r="O147" s="62"/>
    </row>
    <row r="148" spans="2:15">
      <c r="B148" s="41">
        <v>124</v>
      </c>
      <c r="C148" s="41" t="s">
        <v>1032</v>
      </c>
      <c r="D148" s="40" t="s">
        <v>1087</v>
      </c>
      <c r="E148" s="41">
        <v>10</v>
      </c>
      <c r="F148" s="41">
        <v>1</v>
      </c>
      <c r="G148" s="56" t="s">
        <v>971</v>
      </c>
      <c r="H148" s="53">
        <v>8</v>
      </c>
      <c r="I148" s="56">
        <f t="shared" si="2"/>
        <v>8</v>
      </c>
      <c r="J148" s="85" t="s">
        <v>164</v>
      </c>
      <c r="K148" s="51" t="s">
        <v>1004</v>
      </c>
      <c r="L148" s="51" t="s">
        <v>1005</v>
      </c>
      <c r="M148" s="80"/>
      <c r="O148" s="62"/>
    </row>
    <row r="149" spans="2:15">
      <c r="B149" s="41">
        <v>125</v>
      </c>
      <c r="C149" s="41" t="s">
        <v>1024</v>
      </c>
      <c r="D149" s="40" t="s">
        <v>1088</v>
      </c>
      <c r="E149" s="41">
        <v>10</v>
      </c>
      <c r="F149" s="41">
        <v>1</v>
      </c>
      <c r="G149" s="56" t="s">
        <v>971</v>
      </c>
      <c r="H149" s="53">
        <v>8</v>
      </c>
      <c r="I149" s="56">
        <f t="shared" si="2"/>
        <v>8</v>
      </c>
      <c r="J149" s="85" t="s">
        <v>164</v>
      </c>
      <c r="K149" s="51" t="s">
        <v>1004</v>
      </c>
      <c r="L149" s="51" t="s">
        <v>1005</v>
      </c>
      <c r="M149" s="80"/>
      <c r="O149" s="62"/>
    </row>
    <row r="150" spans="2:15">
      <c r="B150" s="41">
        <v>126</v>
      </c>
      <c r="C150" s="41" t="s">
        <v>1089</v>
      </c>
      <c r="D150" s="40" t="s">
        <v>1090</v>
      </c>
      <c r="E150" s="41">
        <v>10</v>
      </c>
      <c r="F150" s="41">
        <v>2</v>
      </c>
      <c r="G150" s="56" t="s">
        <v>971</v>
      </c>
      <c r="H150" s="53">
        <v>3.1</v>
      </c>
      <c r="I150" s="56">
        <f t="shared" si="2"/>
        <v>6.2</v>
      </c>
      <c r="J150" s="85" t="s">
        <v>164</v>
      </c>
      <c r="K150" s="51" t="s">
        <v>1004</v>
      </c>
      <c r="L150" s="51" t="s">
        <v>1005</v>
      </c>
      <c r="M150" s="80"/>
      <c r="O150" s="62"/>
    </row>
    <row r="151" spans="2:15">
      <c r="B151" s="41">
        <v>127</v>
      </c>
      <c r="C151" s="41" t="s">
        <v>1001</v>
      </c>
      <c r="D151" s="40" t="s">
        <v>1091</v>
      </c>
      <c r="E151" s="41">
        <v>10</v>
      </c>
      <c r="F151" s="41">
        <v>3</v>
      </c>
      <c r="G151" s="56" t="s">
        <v>971</v>
      </c>
      <c r="H151" s="53">
        <v>2.2000000000000002</v>
      </c>
      <c r="I151" s="56">
        <f t="shared" si="2"/>
        <v>6.6000000000000005</v>
      </c>
      <c r="J151" s="85" t="s">
        <v>879</v>
      </c>
      <c r="K151" s="51" t="s">
        <v>1004</v>
      </c>
      <c r="L151" s="51" t="s">
        <v>1005</v>
      </c>
      <c r="M151" s="80"/>
      <c r="O151" s="62"/>
    </row>
    <row r="152" spans="2:15">
      <c r="B152" s="41">
        <v>128</v>
      </c>
      <c r="C152" s="41" t="s">
        <v>1032</v>
      </c>
      <c r="D152" s="40" t="s">
        <v>1033</v>
      </c>
      <c r="E152" s="41">
        <v>10</v>
      </c>
      <c r="F152" s="41">
        <v>3</v>
      </c>
      <c r="G152" s="56" t="s">
        <v>971</v>
      </c>
      <c r="H152" s="53">
        <v>6</v>
      </c>
      <c r="I152" s="56">
        <f t="shared" si="2"/>
        <v>18</v>
      </c>
      <c r="J152" s="85" t="s">
        <v>879</v>
      </c>
      <c r="K152" s="51" t="s">
        <v>1004</v>
      </c>
      <c r="L152" s="51" t="s">
        <v>1005</v>
      </c>
      <c r="M152" s="80"/>
      <c r="O152" s="62"/>
    </row>
    <row r="153" spans="2:15">
      <c r="B153" s="41">
        <v>129</v>
      </c>
      <c r="C153" s="41" t="s">
        <v>1001</v>
      </c>
      <c r="D153" s="40" t="s">
        <v>1091</v>
      </c>
      <c r="E153" s="41">
        <v>10</v>
      </c>
      <c r="F153" s="41">
        <v>1</v>
      </c>
      <c r="G153" s="56" t="s">
        <v>971</v>
      </c>
      <c r="H153" s="53">
        <v>2.2000000000000002</v>
      </c>
      <c r="I153" s="56">
        <f t="shared" si="2"/>
        <v>2.2000000000000002</v>
      </c>
      <c r="J153" s="85" t="s">
        <v>882</v>
      </c>
      <c r="K153" s="51" t="s">
        <v>1004</v>
      </c>
      <c r="L153" s="51" t="s">
        <v>1005</v>
      </c>
      <c r="M153" s="80"/>
      <c r="O153" s="62"/>
    </row>
    <row r="154" spans="2:15">
      <c r="B154" s="41">
        <v>130</v>
      </c>
      <c r="C154" s="41" t="s">
        <v>1032</v>
      </c>
      <c r="D154" s="40" t="s">
        <v>1033</v>
      </c>
      <c r="E154" s="41">
        <v>10</v>
      </c>
      <c r="F154" s="41">
        <v>1</v>
      </c>
      <c r="G154" s="56" t="s">
        <v>971</v>
      </c>
      <c r="H154" s="53">
        <v>6</v>
      </c>
      <c r="I154" s="56">
        <f t="shared" ref="I154:I217" si="3">F154*H154</f>
        <v>6</v>
      </c>
      <c r="J154" s="85" t="s">
        <v>882</v>
      </c>
      <c r="K154" s="51" t="s">
        <v>1004</v>
      </c>
      <c r="L154" s="51" t="s">
        <v>1005</v>
      </c>
      <c r="M154" s="80"/>
      <c r="O154" s="62"/>
    </row>
    <row r="155" spans="2:15">
      <c r="B155" s="41">
        <v>131</v>
      </c>
      <c r="C155" s="41" t="s">
        <v>1001</v>
      </c>
      <c r="D155" s="40" t="s">
        <v>1091</v>
      </c>
      <c r="E155" s="41">
        <v>10</v>
      </c>
      <c r="F155" s="41">
        <v>1</v>
      </c>
      <c r="G155" s="56" t="s">
        <v>971</v>
      </c>
      <c r="H155" s="53">
        <v>2.2000000000000002</v>
      </c>
      <c r="I155" s="56">
        <f t="shared" si="3"/>
        <v>2.2000000000000002</v>
      </c>
      <c r="J155" s="85" t="s">
        <v>885</v>
      </c>
      <c r="K155" s="51" t="s">
        <v>1004</v>
      </c>
      <c r="L155" s="51" t="s">
        <v>1005</v>
      </c>
      <c r="M155" s="80"/>
      <c r="O155" s="62"/>
    </row>
    <row r="156" spans="2:15">
      <c r="B156" s="41">
        <v>132</v>
      </c>
      <c r="C156" s="41" t="s">
        <v>1032</v>
      </c>
      <c r="D156" s="40" t="s">
        <v>1033</v>
      </c>
      <c r="E156" s="41">
        <v>10</v>
      </c>
      <c r="F156" s="41">
        <v>1</v>
      </c>
      <c r="G156" s="56" t="s">
        <v>971</v>
      </c>
      <c r="H156" s="53">
        <v>6</v>
      </c>
      <c r="I156" s="56">
        <f t="shared" si="3"/>
        <v>6</v>
      </c>
      <c r="J156" s="85" t="s">
        <v>885</v>
      </c>
      <c r="K156" s="51" t="s">
        <v>1004</v>
      </c>
      <c r="L156" s="51" t="s">
        <v>1005</v>
      </c>
      <c r="M156" s="80"/>
      <c r="O156" s="62"/>
    </row>
    <row r="157" spans="2:15">
      <c r="B157" s="41">
        <v>133</v>
      </c>
      <c r="C157" s="41" t="s">
        <v>1001</v>
      </c>
      <c r="D157" s="40" t="s">
        <v>1091</v>
      </c>
      <c r="E157" s="41">
        <v>10</v>
      </c>
      <c r="F157" s="41">
        <v>1</v>
      </c>
      <c r="G157" s="56" t="s">
        <v>971</v>
      </c>
      <c r="H157" s="53">
        <v>2.2000000000000002</v>
      </c>
      <c r="I157" s="56">
        <f t="shared" si="3"/>
        <v>2.2000000000000002</v>
      </c>
      <c r="J157" s="85" t="s">
        <v>887</v>
      </c>
      <c r="K157" s="51" t="s">
        <v>1004</v>
      </c>
      <c r="L157" s="51" t="s">
        <v>1005</v>
      </c>
      <c r="M157" s="80"/>
      <c r="O157" s="62"/>
    </row>
    <row r="158" spans="2:15">
      <c r="B158" s="41">
        <v>134</v>
      </c>
      <c r="C158" s="41" t="s">
        <v>1032</v>
      </c>
      <c r="D158" s="40" t="s">
        <v>1033</v>
      </c>
      <c r="E158" s="41">
        <v>10</v>
      </c>
      <c r="F158" s="41">
        <v>1</v>
      </c>
      <c r="G158" s="56" t="s">
        <v>971</v>
      </c>
      <c r="H158" s="53">
        <v>6</v>
      </c>
      <c r="I158" s="56">
        <f t="shared" si="3"/>
        <v>6</v>
      </c>
      <c r="J158" s="85" t="s">
        <v>887</v>
      </c>
      <c r="K158" s="51" t="s">
        <v>1004</v>
      </c>
      <c r="L158" s="51" t="s">
        <v>1005</v>
      </c>
      <c r="M158" s="80"/>
      <c r="O158" s="62"/>
    </row>
    <row r="159" spans="2:15">
      <c r="B159" s="41">
        <v>135</v>
      </c>
      <c r="C159" s="41" t="s">
        <v>1001</v>
      </c>
      <c r="D159" s="40" t="s">
        <v>1091</v>
      </c>
      <c r="E159" s="41">
        <v>10</v>
      </c>
      <c r="F159" s="41">
        <v>4</v>
      </c>
      <c r="G159" s="56" t="s">
        <v>971</v>
      </c>
      <c r="H159" s="53">
        <v>2.2000000000000002</v>
      </c>
      <c r="I159" s="56">
        <f t="shared" si="3"/>
        <v>8.8000000000000007</v>
      </c>
      <c r="J159" s="85" t="s">
        <v>908</v>
      </c>
      <c r="K159" s="51" t="s">
        <v>1004</v>
      </c>
      <c r="L159" s="51" t="s">
        <v>1005</v>
      </c>
      <c r="M159" s="80"/>
      <c r="O159" s="62"/>
    </row>
    <row r="160" spans="2:15">
      <c r="B160" s="41">
        <v>136</v>
      </c>
      <c r="C160" s="41" t="s">
        <v>1001</v>
      </c>
      <c r="D160" s="40" t="s">
        <v>1091</v>
      </c>
      <c r="E160" s="41">
        <v>10</v>
      </c>
      <c r="F160" s="41">
        <v>3</v>
      </c>
      <c r="G160" s="56" t="s">
        <v>971</v>
      </c>
      <c r="H160" s="53">
        <v>2.2000000000000002</v>
      </c>
      <c r="I160" s="56">
        <f t="shared" si="3"/>
        <v>6.6000000000000005</v>
      </c>
      <c r="J160" s="85" t="s">
        <v>1092</v>
      </c>
      <c r="K160" s="51" t="s">
        <v>1004</v>
      </c>
      <c r="L160" s="51" t="s">
        <v>1005</v>
      </c>
      <c r="M160" s="80"/>
      <c r="O160" s="62"/>
    </row>
    <row r="161" spans="2:26">
      <c r="B161" s="41">
        <v>137</v>
      </c>
      <c r="C161" s="41" t="s">
        <v>1085</v>
      </c>
      <c r="D161" s="40" t="s">
        <v>1086</v>
      </c>
      <c r="E161" s="41">
        <v>10</v>
      </c>
      <c r="F161" s="41">
        <v>3</v>
      </c>
      <c r="G161" s="56" t="s">
        <v>971</v>
      </c>
      <c r="H161" s="53">
        <v>1.4</v>
      </c>
      <c r="I161" s="56">
        <f t="shared" si="3"/>
        <v>4.1999999999999993</v>
      </c>
      <c r="J161" s="85" t="s">
        <v>1092</v>
      </c>
      <c r="K161" s="51" t="s">
        <v>1004</v>
      </c>
      <c r="L161" s="51" t="s">
        <v>1005</v>
      </c>
      <c r="M161" s="80"/>
      <c r="O161" s="62"/>
    </row>
    <row r="162" spans="2:26">
      <c r="B162" s="41">
        <v>138</v>
      </c>
      <c r="C162" s="41" t="s">
        <v>1089</v>
      </c>
      <c r="D162" s="40" t="s">
        <v>1090</v>
      </c>
      <c r="E162" s="41">
        <v>10</v>
      </c>
      <c r="F162" s="41">
        <v>3</v>
      </c>
      <c r="G162" s="56" t="s">
        <v>971</v>
      </c>
      <c r="H162" s="53">
        <v>3.1</v>
      </c>
      <c r="I162" s="56">
        <f t="shared" si="3"/>
        <v>9.3000000000000007</v>
      </c>
      <c r="J162" s="85" t="s">
        <v>1092</v>
      </c>
      <c r="K162" s="51" t="s">
        <v>1004</v>
      </c>
      <c r="L162" s="51" t="s">
        <v>1005</v>
      </c>
      <c r="M162" s="80"/>
      <c r="O162" s="62"/>
    </row>
    <row r="163" spans="2:26">
      <c r="B163" s="41">
        <v>139</v>
      </c>
      <c r="C163" s="41" t="s">
        <v>1020</v>
      </c>
      <c r="D163" s="40" t="s">
        <v>1093</v>
      </c>
      <c r="E163" s="41">
        <v>12</v>
      </c>
      <c r="F163" s="41">
        <v>3</v>
      </c>
      <c r="G163" s="56" t="s">
        <v>971</v>
      </c>
      <c r="H163" s="53">
        <v>17</v>
      </c>
      <c r="I163" s="56">
        <f t="shared" si="3"/>
        <v>51</v>
      </c>
      <c r="J163" s="85" t="s">
        <v>1092</v>
      </c>
      <c r="K163" s="51" t="s">
        <v>1004</v>
      </c>
      <c r="L163" s="51" t="s">
        <v>1005</v>
      </c>
      <c r="M163" s="80"/>
      <c r="O163" s="62"/>
    </row>
    <row r="164" spans="2:26">
      <c r="B164" s="41">
        <v>140</v>
      </c>
      <c r="C164" s="41" t="s">
        <v>1094</v>
      </c>
      <c r="D164" s="40" t="s">
        <v>1095</v>
      </c>
      <c r="E164" s="41">
        <v>12</v>
      </c>
      <c r="F164" s="41">
        <v>1</v>
      </c>
      <c r="G164" s="56" t="s">
        <v>971</v>
      </c>
      <c r="H164" s="53">
        <v>8.1999999999999993</v>
      </c>
      <c r="I164" s="56">
        <f t="shared" si="3"/>
        <v>8.1999999999999993</v>
      </c>
      <c r="J164" s="85" t="s">
        <v>187</v>
      </c>
      <c r="K164" s="51" t="s">
        <v>1004</v>
      </c>
      <c r="L164" s="51" t="s">
        <v>1005</v>
      </c>
      <c r="M164" s="80"/>
      <c r="O164" s="62"/>
    </row>
    <row r="165" spans="2:26">
      <c r="B165" s="41">
        <v>141</v>
      </c>
      <c r="C165" s="41" t="s">
        <v>1096</v>
      </c>
      <c r="D165" s="40" t="s">
        <v>1097</v>
      </c>
      <c r="E165" s="41">
        <v>12</v>
      </c>
      <c r="F165" s="41">
        <v>2</v>
      </c>
      <c r="G165" s="56" t="s">
        <v>971</v>
      </c>
      <c r="H165" s="53">
        <v>205</v>
      </c>
      <c r="I165" s="56">
        <f t="shared" si="3"/>
        <v>410</v>
      </c>
      <c r="J165" s="85" t="s">
        <v>187</v>
      </c>
      <c r="K165" s="51" t="s">
        <v>1004</v>
      </c>
      <c r="L165" s="51" t="s">
        <v>1005</v>
      </c>
      <c r="M165" s="80"/>
      <c r="O165" s="62"/>
    </row>
    <row r="166" spans="2:26">
      <c r="B166" s="41">
        <v>142</v>
      </c>
      <c r="C166" s="41" t="s">
        <v>1098</v>
      </c>
      <c r="D166" s="40" t="s">
        <v>1099</v>
      </c>
      <c r="E166" s="41">
        <v>12</v>
      </c>
      <c r="F166" s="41">
        <v>2</v>
      </c>
      <c r="G166" s="56" t="s">
        <v>971</v>
      </c>
      <c r="H166" s="53">
        <v>41</v>
      </c>
      <c r="I166" s="56">
        <f t="shared" si="3"/>
        <v>82</v>
      </c>
      <c r="J166" s="85" t="s">
        <v>187</v>
      </c>
      <c r="K166" s="51" t="s">
        <v>1004</v>
      </c>
      <c r="L166" s="51" t="s">
        <v>1005</v>
      </c>
      <c r="M166" s="80"/>
      <c r="O166" s="62"/>
    </row>
    <row r="167" spans="2:26">
      <c r="B167" s="41">
        <v>143</v>
      </c>
      <c r="C167" s="41" t="s">
        <v>1085</v>
      </c>
      <c r="D167" s="40" t="s">
        <v>1100</v>
      </c>
      <c r="E167" s="41">
        <v>12</v>
      </c>
      <c r="F167" s="41">
        <v>9</v>
      </c>
      <c r="G167" s="56" t="s">
        <v>971</v>
      </c>
      <c r="H167" s="53">
        <v>6.3</v>
      </c>
      <c r="I167" s="56">
        <f t="shared" si="3"/>
        <v>56.699999999999996</v>
      </c>
      <c r="J167" s="85" t="s">
        <v>187</v>
      </c>
      <c r="K167" s="51" t="s">
        <v>1004</v>
      </c>
      <c r="L167" s="51" t="s">
        <v>1005</v>
      </c>
      <c r="M167" s="80"/>
      <c r="O167" s="62"/>
    </row>
    <row r="168" spans="2:26">
      <c r="B168" s="41">
        <v>144</v>
      </c>
      <c r="C168" s="41" t="s">
        <v>1101</v>
      </c>
      <c r="D168" s="40" t="s">
        <v>1102</v>
      </c>
      <c r="E168" s="41">
        <v>12</v>
      </c>
      <c r="F168" s="41">
        <v>2</v>
      </c>
      <c r="G168" s="56" t="s">
        <v>971</v>
      </c>
      <c r="H168" s="53">
        <v>15.7</v>
      </c>
      <c r="I168" s="56">
        <f t="shared" si="3"/>
        <v>31.4</v>
      </c>
      <c r="J168" s="85" t="s">
        <v>187</v>
      </c>
      <c r="K168" s="51" t="s">
        <v>1004</v>
      </c>
      <c r="L168" s="51" t="s">
        <v>1005</v>
      </c>
      <c r="M168" s="80"/>
      <c r="O168" s="62"/>
      <c r="V168" s="166"/>
      <c r="W168" s="167" t="s">
        <v>195</v>
      </c>
      <c r="X168" s="167" t="s">
        <v>114</v>
      </c>
      <c r="Y168" s="167" t="s">
        <v>131</v>
      </c>
      <c r="Z168" s="63" t="s">
        <v>1103</v>
      </c>
    </row>
    <row r="169" spans="2:26">
      <c r="B169" s="41">
        <v>145</v>
      </c>
      <c r="C169" s="41" t="s">
        <v>1104</v>
      </c>
      <c r="D169" s="40" t="s">
        <v>1105</v>
      </c>
      <c r="E169" s="41">
        <v>12</v>
      </c>
      <c r="F169" s="41">
        <v>9</v>
      </c>
      <c r="G169" s="56" t="s">
        <v>971</v>
      </c>
      <c r="H169" s="53">
        <v>17</v>
      </c>
      <c r="I169" s="56">
        <f t="shared" si="3"/>
        <v>153</v>
      </c>
      <c r="J169" s="85" t="s">
        <v>187</v>
      </c>
      <c r="K169" s="51" t="s">
        <v>1004</v>
      </c>
      <c r="L169" s="51" t="s">
        <v>1005</v>
      </c>
      <c r="M169" s="80"/>
      <c r="O169" s="62"/>
      <c r="V169" s="63" t="s">
        <v>1106</v>
      </c>
      <c r="W169" s="63" t="s">
        <v>94</v>
      </c>
      <c r="X169" s="63">
        <v>64</v>
      </c>
      <c r="Y169" s="63">
        <v>20</v>
      </c>
      <c r="Z169" s="168">
        <f>+X169+Y169</f>
        <v>84</v>
      </c>
    </row>
    <row r="170" spans="2:26">
      <c r="B170" s="41">
        <v>146</v>
      </c>
      <c r="C170" s="41" t="s">
        <v>1107</v>
      </c>
      <c r="D170" s="40" t="s">
        <v>1108</v>
      </c>
      <c r="E170" s="41">
        <v>12</v>
      </c>
      <c r="F170" s="41">
        <v>5</v>
      </c>
      <c r="G170" s="56" t="s">
        <v>971</v>
      </c>
      <c r="H170" s="53">
        <v>20</v>
      </c>
      <c r="I170" s="56">
        <f t="shared" si="3"/>
        <v>100</v>
      </c>
      <c r="J170" s="85" t="s">
        <v>187</v>
      </c>
      <c r="K170" s="51" t="s">
        <v>1004</v>
      </c>
      <c r="L170" s="51" t="s">
        <v>1005</v>
      </c>
      <c r="M170" s="80"/>
      <c r="O170" s="62"/>
      <c r="V170" s="63" t="s">
        <v>1109</v>
      </c>
      <c r="W170" s="63">
        <v>132</v>
      </c>
      <c r="X170" s="63" t="s">
        <v>94</v>
      </c>
      <c r="Y170" s="63" t="s">
        <v>94</v>
      </c>
      <c r="Z170" s="168">
        <v>132</v>
      </c>
    </row>
    <row r="171" spans="2:26">
      <c r="B171" s="41">
        <v>147</v>
      </c>
      <c r="C171" s="41" t="s">
        <v>1110</v>
      </c>
      <c r="D171" s="40" t="s">
        <v>1111</v>
      </c>
      <c r="E171" s="41">
        <v>12</v>
      </c>
      <c r="F171" s="41">
        <v>9</v>
      </c>
      <c r="G171" s="56" t="s">
        <v>971</v>
      </c>
      <c r="H171" s="53">
        <v>8.4</v>
      </c>
      <c r="I171" s="56">
        <f t="shared" si="3"/>
        <v>75.600000000000009</v>
      </c>
      <c r="J171" s="85" t="s">
        <v>187</v>
      </c>
      <c r="K171" s="51" t="s">
        <v>1004</v>
      </c>
      <c r="L171" s="51" t="s">
        <v>1005</v>
      </c>
      <c r="M171" s="80"/>
      <c r="O171" s="62"/>
    </row>
    <row r="172" spans="2:26">
      <c r="B172" s="41">
        <v>148</v>
      </c>
      <c r="C172" s="41" t="s">
        <v>1096</v>
      </c>
      <c r="D172" s="40" t="s">
        <v>1097</v>
      </c>
      <c r="E172" s="41">
        <v>12</v>
      </c>
      <c r="F172" s="41">
        <v>2</v>
      </c>
      <c r="G172" s="56" t="s">
        <v>971</v>
      </c>
      <c r="H172" s="53">
        <v>205</v>
      </c>
      <c r="I172" s="56">
        <f t="shared" si="3"/>
        <v>410</v>
      </c>
      <c r="J172" s="85" t="s">
        <v>232</v>
      </c>
      <c r="K172" s="51" t="s">
        <v>1004</v>
      </c>
      <c r="L172" s="51" t="s">
        <v>1005</v>
      </c>
      <c r="M172" s="80"/>
      <c r="O172" s="62"/>
    </row>
    <row r="173" spans="2:26">
      <c r="B173" s="41">
        <v>149</v>
      </c>
      <c r="C173" s="41" t="s">
        <v>1098</v>
      </c>
      <c r="D173" s="40" t="s">
        <v>1099</v>
      </c>
      <c r="E173" s="41">
        <v>12</v>
      </c>
      <c r="F173" s="41">
        <v>2</v>
      </c>
      <c r="G173" s="56" t="s">
        <v>971</v>
      </c>
      <c r="H173" s="53">
        <v>41</v>
      </c>
      <c r="I173" s="56">
        <f t="shared" si="3"/>
        <v>82</v>
      </c>
      <c r="J173" s="85" t="s">
        <v>232</v>
      </c>
      <c r="K173" s="51" t="s">
        <v>1004</v>
      </c>
      <c r="L173" s="51" t="s">
        <v>1005</v>
      </c>
      <c r="M173" s="80"/>
      <c r="O173" s="62"/>
    </row>
    <row r="174" spans="2:26">
      <c r="B174" s="41">
        <v>150</v>
      </c>
      <c r="C174" s="41" t="s">
        <v>1085</v>
      </c>
      <c r="D174" s="40" t="s">
        <v>1100</v>
      </c>
      <c r="E174" s="41">
        <v>12</v>
      </c>
      <c r="F174" s="41">
        <v>8</v>
      </c>
      <c r="G174" s="56" t="s">
        <v>971</v>
      </c>
      <c r="H174" s="53">
        <v>6.3</v>
      </c>
      <c r="I174" s="56">
        <f t="shared" si="3"/>
        <v>50.4</v>
      </c>
      <c r="J174" s="85" t="s">
        <v>232</v>
      </c>
      <c r="K174" s="51" t="s">
        <v>1004</v>
      </c>
      <c r="L174" s="51" t="s">
        <v>1005</v>
      </c>
      <c r="M174" s="80"/>
      <c r="O174" s="62"/>
    </row>
    <row r="175" spans="2:26">
      <c r="B175" s="41">
        <v>151</v>
      </c>
      <c r="C175" s="41" t="s">
        <v>1101</v>
      </c>
      <c r="D175" s="40" t="s">
        <v>1102</v>
      </c>
      <c r="E175" s="41">
        <v>12</v>
      </c>
      <c r="F175" s="41">
        <v>3</v>
      </c>
      <c r="G175" s="56" t="s">
        <v>971</v>
      </c>
      <c r="H175" s="53">
        <v>15.7</v>
      </c>
      <c r="I175" s="56">
        <f t="shared" si="3"/>
        <v>47.099999999999994</v>
      </c>
      <c r="J175" s="85" t="s">
        <v>232</v>
      </c>
      <c r="K175" s="51" t="s">
        <v>1004</v>
      </c>
      <c r="L175" s="51" t="s">
        <v>1005</v>
      </c>
      <c r="M175" s="80"/>
      <c r="O175" s="62"/>
    </row>
    <row r="176" spans="2:26">
      <c r="B176" s="41">
        <v>152</v>
      </c>
      <c r="C176" s="41" t="s">
        <v>1104</v>
      </c>
      <c r="D176" s="40" t="s">
        <v>1112</v>
      </c>
      <c r="E176" s="41">
        <v>12</v>
      </c>
      <c r="F176" s="41">
        <v>5</v>
      </c>
      <c r="G176" s="56" t="s">
        <v>971</v>
      </c>
      <c r="H176" s="53">
        <v>20.3</v>
      </c>
      <c r="I176" s="56">
        <f t="shared" si="3"/>
        <v>101.5</v>
      </c>
      <c r="J176" s="85" t="s">
        <v>232</v>
      </c>
      <c r="K176" s="51" t="s">
        <v>1004</v>
      </c>
      <c r="L176" s="51" t="s">
        <v>1005</v>
      </c>
      <c r="M176" s="80"/>
      <c r="O176" s="62"/>
    </row>
    <row r="177" spans="2:15">
      <c r="B177" s="41">
        <v>153</v>
      </c>
      <c r="C177" s="41" t="s">
        <v>1113</v>
      </c>
      <c r="D177" s="40" t="s">
        <v>1114</v>
      </c>
      <c r="E177" s="41">
        <v>12</v>
      </c>
      <c r="F177" s="41">
        <v>11</v>
      </c>
      <c r="G177" s="56" t="s">
        <v>971</v>
      </c>
      <c r="H177" s="53">
        <v>22</v>
      </c>
      <c r="I177" s="56">
        <f t="shared" si="3"/>
        <v>242</v>
      </c>
      <c r="J177" s="85" t="s">
        <v>232</v>
      </c>
      <c r="K177" s="51" t="s">
        <v>1004</v>
      </c>
      <c r="L177" s="51" t="s">
        <v>1005</v>
      </c>
      <c r="M177" s="80"/>
      <c r="O177" s="62"/>
    </row>
    <row r="178" spans="2:15">
      <c r="B178" s="41">
        <v>154</v>
      </c>
      <c r="C178" s="41" t="s">
        <v>1107</v>
      </c>
      <c r="D178" s="40" t="s">
        <v>1108</v>
      </c>
      <c r="E178" s="41">
        <v>12</v>
      </c>
      <c r="F178" s="41">
        <v>12</v>
      </c>
      <c r="G178" s="56" t="s">
        <v>971</v>
      </c>
      <c r="H178" s="53">
        <v>20</v>
      </c>
      <c r="I178" s="56">
        <f t="shared" si="3"/>
        <v>240</v>
      </c>
      <c r="J178" s="85" t="s">
        <v>232</v>
      </c>
      <c r="K178" s="51" t="s">
        <v>1004</v>
      </c>
      <c r="L178" s="51" t="s">
        <v>1005</v>
      </c>
      <c r="M178" s="80"/>
      <c r="O178" s="62"/>
    </row>
    <row r="179" spans="2:15">
      <c r="B179" s="41">
        <v>155</v>
      </c>
      <c r="C179" s="41" t="s">
        <v>1110</v>
      </c>
      <c r="D179" s="40" t="s">
        <v>1111</v>
      </c>
      <c r="E179" s="41">
        <v>12</v>
      </c>
      <c r="F179" s="41">
        <v>8</v>
      </c>
      <c r="G179" s="56" t="s">
        <v>971</v>
      </c>
      <c r="H179" s="53">
        <v>8.4</v>
      </c>
      <c r="I179" s="56">
        <f t="shared" si="3"/>
        <v>67.2</v>
      </c>
      <c r="J179" s="85" t="s">
        <v>232</v>
      </c>
      <c r="K179" s="51" t="s">
        <v>1004</v>
      </c>
      <c r="L179" s="51" t="s">
        <v>1005</v>
      </c>
      <c r="M179" s="80"/>
      <c r="O179" s="62"/>
    </row>
    <row r="180" spans="2:15">
      <c r="B180" s="41">
        <v>156</v>
      </c>
      <c r="C180" s="41" t="s">
        <v>1096</v>
      </c>
      <c r="D180" s="40" t="s">
        <v>1097</v>
      </c>
      <c r="E180" s="41">
        <v>12</v>
      </c>
      <c r="F180" s="41">
        <v>2</v>
      </c>
      <c r="G180" s="56" t="s">
        <v>971</v>
      </c>
      <c r="H180" s="53">
        <v>205</v>
      </c>
      <c r="I180" s="56">
        <f t="shared" si="3"/>
        <v>410</v>
      </c>
      <c r="J180" s="85" t="s">
        <v>239</v>
      </c>
      <c r="K180" s="51" t="s">
        <v>1004</v>
      </c>
      <c r="L180" s="51" t="s">
        <v>1005</v>
      </c>
      <c r="M180" s="80"/>
      <c r="O180" s="62"/>
    </row>
    <row r="181" spans="2:15">
      <c r="B181" s="41">
        <v>157</v>
      </c>
      <c r="C181" s="41" t="s">
        <v>1098</v>
      </c>
      <c r="D181" s="40" t="s">
        <v>1099</v>
      </c>
      <c r="E181" s="41">
        <v>12</v>
      </c>
      <c r="F181" s="41">
        <v>2</v>
      </c>
      <c r="G181" s="56" t="s">
        <v>971</v>
      </c>
      <c r="H181" s="53">
        <v>41</v>
      </c>
      <c r="I181" s="56">
        <f t="shared" si="3"/>
        <v>82</v>
      </c>
      <c r="J181" s="85" t="s">
        <v>239</v>
      </c>
      <c r="K181" s="51" t="s">
        <v>1004</v>
      </c>
      <c r="L181" s="51" t="s">
        <v>1005</v>
      </c>
      <c r="M181" s="80"/>
      <c r="O181" s="62"/>
    </row>
    <row r="182" spans="2:15">
      <c r="B182" s="41">
        <v>158</v>
      </c>
      <c r="C182" s="41" t="s">
        <v>1085</v>
      </c>
      <c r="D182" s="40" t="s">
        <v>1100</v>
      </c>
      <c r="E182" s="41">
        <v>12</v>
      </c>
      <c r="F182" s="41">
        <v>8</v>
      </c>
      <c r="G182" s="56" t="s">
        <v>971</v>
      </c>
      <c r="H182" s="53">
        <v>6.3</v>
      </c>
      <c r="I182" s="56">
        <f t="shared" si="3"/>
        <v>50.4</v>
      </c>
      <c r="J182" s="85" t="s">
        <v>239</v>
      </c>
      <c r="K182" s="51" t="s">
        <v>1004</v>
      </c>
      <c r="L182" s="51" t="s">
        <v>1005</v>
      </c>
      <c r="M182" s="80"/>
      <c r="O182" s="62"/>
    </row>
    <row r="183" spans="2:15">
      <c r="B183" s="41">
        <v>159</v>
      </c>
      <c r="C183" s="41" t="s">
        <v>1101</v>
      </c>
      <c r="D183" s="40" t="s">
        <v>1102</v>
      </c>
      <c r="E183" s="41">
        <v>12</v>
      </c>
      <c r="F183" s="41">
        <v>2</v>
      </c>
      <c r="G183" s="56" t="s">
        <v>971</v>
      </c>
      <c r="H183" s="53">
        <v>15.7</v>
      </c>
      <c r="I183" s="56">
        <f t="shared" si="3"/>
        <v>31.4</v>
      </c>
      <c r="J183" s="85" t="s">
        <v>239</v>
      </c>
      <c r="K183" s="51" t="s">
        <v>1004</v>
      </c>
      <c r="L183" s="51" t="s">
        <v>1005</v>
      </c>
      <c r="M183" s="80"/>
      <c r="O183" s="62"/>
    </row>
    <row r="184" spans="2:15">
      <c r="B184" s="41">
        <v>160</v>
      </c>
      <c r="C184" s="41" t="s">
        <v>1113</v>
      </c>
      <c r="D184" s="40" t="s">
        <v>1114</v>
      </c>
      <c r="E184" s="41">
        <v>12</v>
      </c>
      <c r="F184" s="41">
        <v>7</v>
      </c>
      <c r="G184" s="56" t="s">
        <v>971</v>
      </c>
      <c r="H184" s="53">
        <v>22</v>
      </c>
      <c r="I184" s="56">
        <f t="shared" si="3"/>
        <v>154</v>
      </c>
      <c r="J184" s="85" t="s">
        <v>239</v>
      </c>
      <c r="K184" s="51" t="s">
        <v>1004</v>
      </c>
      <c r="L184" s="51" t="s">
        <v>1005</v>
      </c>
      <c r="M184" s="80"/>
      <c r="O184" s="62"/>
    </row>
    <row r="185" spans="2:15">
      <c r="B185" s="41">
        <v>161</v>
      </c>
      <c r="C185" s="41" t="s">
        <v>1107</v>
      </c>
      <c r="D185" s="40" t="s">
        <v>1108</v>
      </c>
      <c r="E185" s="41">
        <v>12</v>
      </c>
      <c r="F185" s="41">
        <v>3</v>
      </c>
      <c r="G185" s="56" t="s">
        <v>971</v>
      </c>
      <c r="H185" s="53">
        <v>20</v>
      </c>
      <c r="I185" s="56">
        <f t="shared" si="3"/>
        <v>60</v>
      </c>
      <c r="J185" s="85" t="s">
        <v>239</v>
      </c>
      <c r="K185" s="51" t="s">
        <v>1004</v>
      </c>
      <c r="L185" s="51" t="s">
        <v>1005</v>
      </c>
      <c r="M185" s="80"/>
      <c r="O185" s="62"/>
    </row>
    <row r="186" spans="2:15">
      <c r="B186" s="41">
        <v>162</v>
      </c>
      <c r="C186" s="41" t="s">
        <v>1110</v>
      </c>
      <c r="D186" s="40" t="s">
        <v>1111</v>
      </c>
      <c r="E186" s="41">
        <v>12</v>
      </c>
      <c r="F186" s="41">
        <v>8</v>
      </c>
      <c r="G186" s="56" t="s">
        <v>971</v>
      </c>
      <c r="H186" s="53">
        <v>8.4</v>
      </c>
      <c r="I186" s="56">
        <f t="shared" si="3"/>
        <v>67.2</v>
      </c>
      <c r="J186" s="85" t="s">
        <v>239</v>
      </c>
      <c r="K186" s="51" t="s">
        <v>1004</v>
      </c>
      <c r="L186" s="51" t="s">
        <v>1005</v>
      </c>
      <c r="M186" s="80"/>
      <c r="O186" s="62"/>
    </row>
    <row r="187" spans="2:15">
      <c r="B187" s="41">
        <v>163</v>
      </c>
      <c r="C187" s="41" t="s">
        <v>1096</v>
      </c>
      <c r="D187" s="40" t="s">
        <v>1097</v>
      </c>
      <c r="E187" s="41">
        <v>12</v>
      </c>
      <c r="F187" s="41">
        <v>2</v>
      </c>
      <c r="G187" s="56" t="s">
        <v>971</v>
      </c>
      <c r="H187" s="53">
        <v>205</v>
      </c>
      <c r="I187" s="56">
        <f t="shared" si="3"/>
        <v>410</v>
      </c>
      <c r="J187" s="85" t="s">
        <v>259</v>
      </c>
      <c r="K187" s="51" t="s">
        <v>1004</v>
      </c>
      <c r="L187" s="51" t="s">
        <v>1005</v>
      </c>
      <c r="M187" s="80"/>
      <c r="O187" s="62"/>
    </row>
    <row r="188" spans="2:15">
      <c r="B188" s="41">
        <v>164</v>
      </c>
      <c r="C188" s="41" t="s">
        <v>1098</v>
      </c>
      <c r="D188" s="40" t="s">
        <v>1099</v>
      </c>
      <c r="E188" s="41">
        <v>12</v>
      </c>
      <c r="F188" s="41">
        <v>2</v>
      </c>
      <c r="G188" s="56" t="s">
        <v>971</v>
      </c>
      <c r="H188" s="53">
        <v>41</v>
      </c>
      <c r="I188" s="56">
        <f t="shared" si="3"/>
        <v>82</v>
      </c>
      <c r="J188" s="85" t="s">
        <v>259</v>
      </c>
      <c r="K188" s="51" t="s">
        <v>1004</v>
      </c>
      <c r="L188" s="51" t="s">
        <v>1005</v>
      </c>
      <c r="M188" s="80"/>
      <c r="O188" s="62"/>
    </row>
    <row r="189" spans="2:15">
      <c r="B189" s="41">
        <v>165</v>
      </c>
      <c r="C189" s="41" t="s">
        <v>1085</v>
      </c>
      <c r="D189" s="40" t="s">
        <v>1100</v>
      </c>
      <c r="E189" s="41">
        <v>12</v>
      </c>
      <c r="F189" s="41">
        <v>8</v>
      </c>
      <c r="G189" s="56" t="s">
        <v>971</v>
      </c>
      <c r="H189" s="53">
        <v>6.3</v>
      </c>
      <c r="I189" s="56">
        <f t="shared" si="3"/>
        <v>50.4</v>
      </c>
      <c r="J189" s="85" t="s">
        <v>259</v>
      </c>
      <c r="K189" s="51" t="s">
        <v>1004</v>
      </c>
      <c r="L189" s="51" t="s">
        <v>1005</v>
      </c>
      <c r="M189" s="80"/>
      <c r="O189" s="62"/>
    </row>
    <row r="190" spans="2:15">
      <c r="B190" s="41">
        <v>166</v>
      </c>
      <c r="C190" s="41" t="s">
        <v>1101</v>
      </c>
      <c r="D190" s="40" t="s">
        <v>1102</v>
      </c>
      <c r="E190" s="41">
        <v>12</v>
      </c>
      <c r="F190" s="41">
        <v>2</v>
      </c>
      <c r="G190" s="56" t="s">
        <v>971</v>
      </c>
      <c r="H190" s="53">
        <v>15.7</v>
      </c>
      <c r="I190" s="56">
        <f t="shared" si="3"/>
        <v>31.4</v>
      </c>
      <c r="J190" s="85" t="s">
        <v>259</v>
      </c>
      <c r="K190" s="51" t="s">
        <v>1004</v>
      </c>
      <c r="L190" s="51" t="s">
        <v>1005</v>
      </c>
      <c r="M190" s="80"/>
      <c r="O190" s="62"/>
    </row>
    <row r="191" spans="2:15">
      <c r="B191" s="41">
        <v>167</v>
      </c>
      <c r="C191" s="41" t="s">
        <v>1113</v>
      </c>
      <c r="D191" s="40" t="s">
        <v>1114</v>
      </c>
      <c r="E191" s="41">
        <v>12</v>
      </c>
      <c r="F191" s="41">
        <v>7</v>
      </c>
      <c r="G191" s="56" t="s">
        <v>971</v>
      </c>
      <c r="H191" s="53">
        <v>22</v>
      </c>
      <c r="I191" s="56">
        <f t="shared" si="3"/>
        <v>154</v>
      </c>
      <c r="J191" s="85" t="s">
        <v>259</v>
      </c>
      <c r="K191" s="51" t="s">
        <v>1004</v>
      </c>
      <c r="L191" s="51" t="s">
        <v>1005</v>
      </c>
      <c r="M191" s="80"/>
      <c r="O191" s="62"/>
    </row>
    <row r="192" spans="2:15">
      <c r="B192" s="41">
        <v>168</v>
      </c>
      <c r="C192" s="41" t="s">
        <v>1107</v>
      </c>
      <c r="D192" s="40" t="s">
        <v>1108</v>
      </c>
      <c r="E192" s="41">
        <v>12</v>
      </c>
      <c r="F192" s="41">
        <v>3</v>
      </c>
      <c r="G192" s="56" t="s">
        <v>971</v>
      </c>
      <c r="H192" s="53">
        <v>20</v>
      </c>
      <c r="I192" s="56">
        <f t="shared" si="3"/>
        <v>60</v>
      </c>
      <c r="J192" s="85" t="s">
        <v>259</v>
      </c>
      <c r="K192" s="51" t="s">
        <v>1004</v>
      </c>
      <c r="L192" s="51" t="s">
        <v>1005</v>
      </c>
      <c r="M192" s="80"/>
      <c r="O192" s="62"/>
    </row>
    <row r="193" spans="2:15">
      <c r="B193" s="41">
        <v>169</v>
      </c>
      <c r="C193" s="41" t="s">
        <v>1110</v>
      </c>
      <c r="D193" s="40" t="s">
        <v>1111</v>
      </c>
      <c r="E193" s="41">
        <v>12</v>
      </c>
      <c r="F193" s="41">
        <v>8</v>
      </c>
      <c r="G193" s="56" t="s">
        <v>971</v>
      </c>
      <c r="H193" s="53">
        <v>8.4</v>
      </c>
      <c r="I193" s="56">
        <f t="shared" si="3"/>
        <v>67.2</v>
      </c>
      <c r="J193" s="85" t="s">
        <v>259</v>
      </c>
      <c r="K193" s="51" t="s">
        <v>1004</v>
      </c>
      <c r="L193" s="51" t="s">
        <v>1005</v>
      </c>
      <c r="M193" s="80"/>
      <c r="O193" s="62"/>
    </row>
    <row r="194" spans="2:15">
      <c r="B194" s="41">
        <v>170</v>
      </c>
      <c r="C194" s="41" t="s">
        <v>1096</v>
      </c>
      <c r="D194" s="40" t="s">
        <v>1097</v>
      </c>
      <c r="E194" s="41">
        <v>12</v>
      </c>
      <c r="F194" s="41">
        <v>2</v>
      </c>
      <c r="G194" s="56" t="s">
        <v>971</v>
      </c>
      <c r="H194" s="53">
        <v>205</v>
      </c>
      <c r="I194" s="56">
        <f t="shared" si="3"/>
        <v>410</v>
      </c>
      <c r="J194" s="85" t="s">
        <v>264</v>
      </c>
      <c r="K194" s="51" t="s">
        <v>1004</v>
      </c>
      <c r="L194" s="51" t="s">
        <v>1005</v>
      </c>
      <c r="M194" s="80"/>
      <c r="O194" s="62"/>
    </row>
    <row r="195" spans="2:15">
      <c r="B195" s="41">
        <v>171</v>
      </c>
      <c r="C195" s="41" t="s">
        <v>1098</v>
      </c>
      <c r="D195" s="40" t="s">
        <v>1099</v>
      </c>
      <c r="E195" s="41">
        <v>12</v>
      </c>
      <c r="F195" s="41">
        <v>2</v>
      </c>
      <c r="G195" s="56" t="s">
        <v>971</v>
      </c>
      <c r="H195" s="53">
        <v>41</v>
      </c>
      <c r="I195" s="56">
        <f t="shared" si="3"/>
        <v>82</v>
      </c>
      <c r="J195" s="85" t="s">
        <v>264</v>
      </c>
      <c r="K195" s="51" t="s">
        <v>1004</v>
      </c>
      <c r="L195" s="51" t="s">
        <v>1005</v>
      </c>
      <c r="M195" s="80"/>
      <c r="O195" s="62"/>
    </row>
    <row r="196" spans="2:15">
      <c r="B196" s="41">
        <v>172</v>
      </c>
      <c r="C196" s="41" t="s">
        <v>1085</v>
      </c>
      <c r="D196" s="40" t="s">
        <v>1100</v>
      </c>
      <c r="E196" s="41">
        <v>12</v>
      </c>
      <c r="F196" s="41">
        <v>8</v>
      </c>
      <c r="G196" s="56" t="s">
        <v>971</v>
      </c>
      <c r="H196" s="53">
        <v>6.3</v>
      </c>
      <c r="I196" s="56">
        <f t="shared" si="3"/>
        <v>50.4</v>
      </c>
      <c r="J196" s="85" t="s">
        <v>264</v>
      </c>
      <c r="K196" s="51" t="s">
        <v>1004</v>
      </c>
      <c r="L196" s="51" t="s">
        <v>1005</v>
      </c>
      <c r="M196" s="80"/>
      <c r="O196" s="62"/>
    </row>
    <row r="197" spans="2:15">
      <c r="B197" s="41">
        <v>173</v>
      </c>
      <c r="C197" s="41" t="s">
        <v>1101</v>
      </c>
      <c r="D197" s="40" t="s">
        <v>1102</v>
      </c>
      <c r="E197" s="41">
        <v>12</v>
      </c>
      <c r="F197" s="41">
        <v>2</v>
      </c>
      <c r="G197" s="56" t="s">
        <v>971</v>
      </c>
      <c r="H197" s="53">
        <v>15.7</v>
      </c>
      <c r="I197" s="56">
        <f t="shared" si="3"/>
        <v>31.4</v>
      </c>
      <c r="J197" s="85" t="s">
        <v>264</v>
      </c>
      <c r="K197" s="51" t="s">
        <v>1004</v>
      </c>
      <c r="L197" s="51" t="s">
        <v>1005</v>
      </c>
      <c r="M197" s="80"/>
      <c r="O197" s="62"/>
    </row>
    <row r="198" spans="2:15">
      <c r="B198" s="41">
        <v>174</v>
      </c>
      <c r="C198" s="41" t="s">
        <v>1113</v>
      </c>
      <c r="D198" s="40" t="s">
        <v>1114</v>
      </c>
      <c r="E198" s="41">
        <v>12</v>
      </c>
      <c r="F198" s="41">
        <v>7</v>
      </c>
      <c r="G198" s="56" t="s">
        <v>971</v>
      </c>
      <c r="H198" s="53">
        <v>22</v>
      </c>
      <c r="I198" s="56">
        <f t="shared" si="3"/>
        <v>154</v>
      </c>
      <c r="J198" s="85" t="s">
        <v>264</v>
      </c>
      <c r="K198" s="51" t="s">
        <v>1004</v>
      </c>
      <c r="L198" s="51" t="s">
        <v>1005</v>
      </c>
      <c r="M198" s="80"/>
      <c r="O198" s="62"/>
    </row>
    <row r="199" spans="2:15">
      <c r="B199" s="41">
        <v>175</v>
      </c>
      <c r="C199" s="41" t="s">
        <v>1107</v>
      </c>
      <c r="D199" s="40" t="s">
        <v>1108</v>
      </c>
      <c r="E199" s="41">
        <v>12</v>
      </c>
      <c r="F199" s="41">
        <v>3</v>
      </c>
      <c r="G199" s="56" t="s">
        <v>971</v>
      </c>
      <c r="H199" s="53">
        <v>20</v>
      </c>
      <c r="I199" s="56">
        <f t="shared" si="3"/>
        <v>60</v>
      </c>
      <c r="J199" s="85" t="s">
        <v>264</v>
      </c>
      <c r="K199" s="51" t="s">
        <v>1004</v>
      </c>
      <c r="L199" s="51" t="s">
        <v>1005</v>
      </c>
      <c r="M199" s="80"/>
      <c r="O199" s="62"/>
    </row>
    <row r="200" spans="2:15">
      <c r="B200" s="41">
        <v>176</v>
      </c>
      <c r="C200" s="41" t="s">
        <v>1110</v>
      </c>
      <c r="D200" s="40" t="s">
        <v>1111</v>
      </c>
      <c r="E200" s="41">
        <v>12</v>
      </c>
      <c r="F200" s="41">
        <v>8</v>
      </c>
      <c r="G200" s="56" t="s">
        <v>971</v>
      </c>
      <c r="H200" s="53">
        <v>8.4</v>
      </c>
      <c r="I200" s="56">
        <f t="shared" si="3"/>
        <v>67.2</v>
      </c>
      <c r="J200" s="85" t="s">
        <v>264</v>
      </c>
      <c r="K200" s="51" t="s">
        <v>1004</v>
      </c>
      <c r="L200" s="51" t="s">
        <v>1005</v>
      </c>
      <c r="M200" s="80"/>
      <c r="O200" s="62"/>
    </row>
    <row r="201" spans="2:15">
      <c r="B201" s="41">
        <v>177</v>
      </c>
      <c r="C201" s="41" t="s">
        <v>1096</v>
      </c>
      <c r="D201" s="40" t="s">
        <v>1097</v>
      </c>
      <c r="E201" s="41">
        <v>12</v>
      </c>
      <c r="F201" s="41">
        <v>2</v>
      </c>
      <c r="G201" s="56" t="s">
        <v>971</v>
      </c>
      <c r="H201" s="53">
        <v>205</v>
      </c>
      <c r="I201" s="56">
        <f t="shared" si="3"/>
        <v>410</v>
      </c>
      <c r="J201" s="85" t="s">
        <v>271</v>
      </c>
      <c r="K201" s="51" t="s">
        <v>1004</v>
      </c>
      <c r="L201" s="51" t="s">
        <v>1005</v>
      </c>
      <c r="M201" s="80"/>
      <c r="O201" s="62"/>
    </row>
    <row r="202" spans="2:15">
      <c r="B202" s="41">
        <v>178</v>
      </c>
      <c r="C202" s="41" t="s">
        <v>1098</v>
      </c>
      <c r="D202" s="40" t="s">
        <v>1099</v>
      </c>
      <c r="E202" s="41">
        <v>12</v>
      </c>
      <c r="F202" s="41">
        <v>2</v>
      </c>
      <c r="G202" s="56" t="s">
        <v>971</v>
      </c>
      <c r="H202" s="53">
        <v>41</v>
      </c>
      <c r="I202" s="56">
        <f t="shared" si="3"/>
        <v>82</v>
      </c>
      <c r="J202" s="85" t="s">
        <v>271</v>
      </c>
      <c r="K202" s="51" t="s">
        <v>1004</v>
      </c>
      <c r="L202" s="51" t="s">
        <v>1005</v>
      </c>
      <c r="M202" s="80"/>
      <c r="O202" s="62"/>
    </row>
    <row r="203" spans="2:15">
      <c r="B203" s="41">
        <v>179</v>
      </c>
      <c r="C203" s="41" t="s">
        <v>1085</v>
      </c>
      <c r="D203" s="40" t="s">
        <v>1100</v>
      </c>
      <c r="E203" s="41">
        <v>12</v>
      </c>
      <c r="F203" s="41">
        <v>8</v>
      </c>
      <c r="G203" s="56" t="s">
        <v>971</v>
      </c>
      <c r="H203" s="53">
        <v>6.3</v>
      </c>
      <c r="I203" s="56">
        <f t="shared" si="3"/>
        <v>50.4</v>
      </c>
      <c r="J203" s="85" t="s">
        <v>271</v>
      </c>
      <c r="K203" s="51" t="s">
        <v>1004</v>
      </c>
      <c r="L203" s="51" t="s">
        <v>1005</v>
      </c>
      <c r="M203" s="80"/>
      <c r="O203" s="62"/>
    </row>
    <row r="204" spans="2:15">
      <c r="B204" s="41">
        <v>180</v>
      </c>
      <c r="C204" s="41" t="s">
        <v>1101</v>
      </c>
      <c r="D204" s="40" t="s">
        <v>1102</v>
      </c>
      <c r="E204" s="41">
        <v>12</v>
      </c>
      <c r="F204" s="41">
        <v>2</v>
      </c>
      <c r="G204" s="56" t="s">
        <v>971</v>
      </c>
      <c r="H204" s="53">
        <v>15.7</v>
      </c>
      <c r="I204" s="56">
        <f t="shared" si="3"/>
        <v>31.4</v>
      </c>
      <c r="J204" s="85" t="s">
        <v>271</v>
      </c>
      <c r="K204" s="51" t="s">
        <v>1004</v>
      </c>
      <c r="L204" s="51" t="s">
        <v>1005</v>
      </c>
      <c r="M204" s="80"/>
      <c r="O204" s="62"/>
    </row>
    <row r="205" spans="2:15">
      <c r="B205" s="41">
        <v>181</v>
      </c>
      <c r="C205" s="41" t="s">
        <v>1113</v>
      </c>
      <c r="D205" s="40" t="s">
        <v>1114</v>
      </c>
      <c r="E205" s="41">
        <v>12</v>
      </c>
      <c r="F205" s="41">
        <v>7</v>
      </c>
      <c r="G205" s="56" t="s">
        <v>971</v>
      </c>
      <c r="H205" s="53">
        <v>22</v>
      </c>
      <c r="I205" s="56">
        <f t="shared" si="3"/>
        <v>154</v>
      </c>
      <c r="J205" s="85" t="s">
        <v>271</v>
      </c>
      <c r="K205" s="51" t="s">
        <v>1004</v>
      </c>
      <c r="L205" s="51" t="s">
        <v>1005</v>
      </c>
      <c r="M205" s="80"/>
      <c r="O205" s="62"/>
    </row>
    <row r="206" spans="2:15">
      <c r="B206" s="41">
        <v>182</v>
      </c>
      <c r="C206" s="41" t="s">
        <v>1107</v>
      </c>
      <c r="D206" s="40" t="s">
        <v>1108</v>
      </c>
      <c r="E206" s="41">
        <v>12</v>
      </c>
      <c r="F206" s="41">
        <v>3</v>
      </c>
      <c r="G206" s="56" t="s">
        <v>971</v>
      </c>
      <c r="H206" s="53">
        <v>20</v>
      </c>
      <c r="I206" s="56">
        <f t="shared" si="3"/>
        <v>60</v>
      </c>
      <c r="J206" s="85" t="s">
        <v>271</v>
      </c>
      <c r="K206" s="51" t="s">
        <v>1004</v>
      </c>
      <c r="L206" s="51" t="s">
        <v>1005</v>
      </c>
      <c r="M206" s="80"/>
      <c r="O206" s="62"/>
    </row>
    <row r="207" spans="2:15">
      <c r="B207" s="41">
        <v>183</v>
      </c>
      <c r="C207" s="41" t="s">
        <v>1110</v>
      </c>
      <c r="D207" s="40" t="s">
        <v>1111</v>
      </c>
      <c r="E207" s="41">
        <v>12</v>
      </c>
      <c r="F207" s="41">
        <v>8</v>
      </c>
      <c r="G207" s="56" t="s">
        <v>971</v>
      </c>
      <c r="H207" s="53">
        <v>8.4</v>
      </c>
      <c r="I207" s="56">
        <f t="shared" si="3"/>
        <v>67.2</v>
      </c>
      <c r="J207" s="85" t="s">
        <v>271</v>
      </c>
      <c r="K207" s="51" t="s">
        <v>1004</v>
      </c>
      <c r="L207" s="51" t="s">
        <v>1005</v>
      </c>
      <c r="M207" s="80"/>
      <c r="O207" s="62"/>
    </row>
    <row r="208" spans="2:15">
      <c r="B208" s="41">
        <v>184</v>
      </c>
      <c r="C208" s="41" t="s">
        <v>1096</v>
      </c>
      <c r="D208" s="40" t="s">
        <v>1097</v>
      </c>
      <c r="E208" s="41">
        <v>12</v>
      </c>
      <c r="F208" s="41">
        <v>2</v>
      </c>
      <c r="G208" s="56" t="s">
        <v>971</v>
      </c>
      <c r="H208" s="53">
        <v>205</v>
      </c>
      <c r="I208" s="56">
        <f t="shared" si="3"/>
        <v>410</v>
      </c>
      <c r="J208" s="85" t="s">
        <v>289</v>
      </c>
      <c r="K208" s="51" t="s">
        <v>1004</v>
      </c>
      <c r="L208" s="51" t="s">
        <v>1005</v>
      </c>
      <c r="M208" s="80"/>
      <c r="O208" s="62"/>
    </row>
    <row r="209" spans="2:15">
      <c r="B209" s="41">
        <v>185</v>
      </c>
      <c r="C209" s="41" t="s">
        <v>1098</v>
      </c>
      <c r="D209" s="40" t="s">
        <v>1099</v>
      </c>
      <c r="E209" s="41">
        <v>12</v>
      </c>
      <c r="F209" s="41">
        <v>2</v>
      </c>
      <c r="G209" s="56" t="s">
        <v>971</v>
      </c>
      <c r="H209" s="53">
        <v>41</v>
      </c>
      <c r="I209" s="56">
        <f t="shared" si="3"/>
        <v>82</v>
      </c>
      <c r="J209" s="85" t="s">
        <v>289</v>
      </c>
      <c r="K209" s="51" t="s">
        <v>1004</v>
      </c>
      <c r="L209" s="51" t="s">
        <v>1005</v>
      </c>
      <c r="M209" s="80"/>
      <c r="O209" s="62"/>
    </row>
    <row r="210" spans="2:15">
      <c r="B210" s="41">
        <v>186</v>
      </c>
      <c r="C210" s="41" t="s">
        <v>1085</v>
      </c>
      <c r="D210" s="40" t="s">
        <v>1100</v>
      </c>
      <c r="E210" s="41">
        <v>12</v>
      </c>
      <c r="F210" s="41">
        <v>8</v>
      </c>
      <c r="G210" s="56" t="s">
        <v>971</v>
      </c>
      <c r="H210" s="53">
        <v>6.3</v>
      </c>
      <c r="I210" s="56">
        <f t="shared" si="3"/>
        <v>50.4</v>
      </c>
      <c r="J210" s="85" t="s">
        <v>289</v>
      </c>
      <c r="K210" s="51" t="s">
        <v>1004</v>
      </c>
      <c r="L210" s="51" t="s">
        <v>1005</v>
      </c>
      <c r="M210" s="80"/>
      <c r="O210" s="62"/>
    </row>
    <row r="211" spans="2:15">
      <c r="B211" s="41">
        <v>187</v>
      </c>
      <c r="C211" s="41" t="s">
        <v>1101</v>
      </c>
      <c r="D211" s="40" t="s">
        <v>1102</v>
      </c>
      <c r="E211" s="41">
        <v>12</v>
      </c>
      <c r="F211" s="41">
        <v>2</v>
      </c>
      <c r="G211" s="56" t="s">
        <v>971</v>
      </c>
      <c r="H211" s="53">
        <v>15.7</v>
      </c>
      <c r="I211" s="56">
        <f t="shared" si="3"/>
        <v>31.4</v>
      </c>
      <c r="J211" s="85" t="s">
        <v>289</v>
      </c>
      <c r="K211" s="51" t="s">
        <v>1004</v>
      </c>
      <c r="L211" s="51" t="s">
        <v>1005</v>
      </c>
      <c r="M211" s="80"/>
      <c r="O211" s="62"/>
    </row>
    <row r="212" spans="2:15">
      <c r="B212" s="41">
        <v>188</v>
      </c>
      <c r="C212" s="41" t="s">
        <v>1113</v>
      </c>
      <c r="D212" s="40" t="s">
        <v>1114</v>
      </c>
      <c r="E212" s="41">
        <v>12</v>
      </c>
      <c r="F212" s="41">
        <v>7</v>
      </c>
      <c r="G212" s="56" t="s">
        <v>971</v>
      </c>
      <c r="H212" s="53">
        <v>22</v>
      </c>
      <c r="I212" s="56">
        <f t="shared" si="3"/>
        <v>154</v>
      </c>
      <c r="J212" s="85" t="s">
        <v>289</v>
      </c>
      <c r="K212" s="51" t="s">
        <v>1004</v>
      </c>
      <c r="L212" s="51" t="s">
        <v>1005</v>
      </c>
      <c r="M212" s="80"/>
      <c r="O212" s="62"/>
    </row>
    <row r="213" spans="2:15">
      <c r="B213" s="41">
        <v>189</v>
      </c>
      <c r="C213" s="41" t="s">
        <v>1107</v>
      </c>
      <c r="D213" s="40" t="s">
        <v>1108</v>
      </c>
      <c r="E213" s="41">
        <v>12</v>
      </c>
      <c r="F213" s="41">
        <v>3</v>
      </c>
      <c r="G213" s="56" t="s">
        <v>971</v>
      </c>
      <c r="H213" s="53">
        <v>20</v>
      </c>
      <c r="I213" s="56">
        <f t="shared" si="3"/>
        <v>60</v>
      </c>
      <c r="J213" s="85" t="s">
        <v>289</v>
      </c>
      <c r="K213" s="51" t="s">
        <v>1004</v>
      </c>
      <c r="L213" s="51" t="s">
        <v>1005</v>
      </c>
      <c r="M213" s="80"/>
      <c r="O213" s="62"/>
    </row>
    <row r="214" spans="2:15">
      <c r="B214" s="41">
        <v>190</v>
      </c>
      <c r="C214" s="41" t="s">
        <v>1110</v>
      </c>
      <c r="D214" s="40" t="s">
        <v>1111</v>
      </c>
      <c r="E214" s="41">
        <v>12</v>
      </c>
      <c r="F214" s="41">
        <v>8</v>
      </c>
      <c r="G214" s="56" t="s">
        <v>971</v>
      </c>
      <c r="H214" s="53">
        <v>8.4</v>
      </c>
      <c r="I214" s="56">
        <f t="shared" si="3"/>
        <v>67.2</v>
      </c>
      <c r="J214" s="85" t="s">
        <v>289</v>
      </c>
      <c r="K214" s="51" t="s">
        <v>1004</v>
      </c>
      <c r="L214" s="51" t="s">
        <v>1005</v>
      </c>
      <c r="M214" s="80"/>
      <c r="O214" s="62"/>
    </row>
    <row r="215" spans="2:15">
      <c r="B215" s="41">
        <v>191</v>
      </c>
      <c r="C215" s="41" t="s">
        <v>1096</v>
      </c>
      <c r="D215" s="40" t="s">
        <v>1097</v>
      </c>
      <c r="E215" s="41">
        <v>12</v>
      </c>
      <c r="F215" s="41">
        <v>1</v>
      </c>
      <c r="G215" s="56" t="s">
        <v>971</v>
      </c>
      <c r="H215" s="53">
        <v>205</v>
      </c>
      <c r="I215" s="56">
        <f t="shared" si="3"/>
        <v>205</v>
      </c>
      <c r="J215" s="85" t="s">
        <v>302</v>
      </c>
      <c r="K215" s="51" t="s">
        <v>1004</v>
      </c>
      <c r="L215" s="51" t="s">
        <v>1005</v>
      </c>
      <c r="M215" s="80"/>
      <c r="O215" s="62"/>
    </row>
    <row r="216" spans="2:15">
      <c r="B216" s="41">
        <v>192</v>
      </c>
      <c r="C216" s="41" t="s">
        <v>1098</v>
      </c>
      <c r="D216" s="40" t="s">
        <v>1099</v>
      </c>
      <c r="E216" s="41">
        <v>12</v>
      </c>
      <c r="F216" s="41">
        <v>2</v>
      </c>
      <c r="G216" s="56" t="s">
        <v>971</v>
      </c>
      <c r="H216" s="53">
        <v>41</v>
      </c>
      <c r="I216" s="56">
        <f t="shared" si="3"/>
        <v>82</v>
      </c>
      <c r="J216" s="85" t="s">
        <v>302</v>
      </c>
      <c r="K216" s="51" t="s">
        <v>1004</v>
      </c>
      <c r="L216" s="51" t="s">
        <v>1005</v>
      </c>
      <c r="M216" s="80"/>
      <c r="O216" s="62"/>
    </row>
    <row r="217" spans="2:15">
      <c r="B217" s="41">
        <v>193</v>
      </c>
      <c r="C217" s="41" t="s">
        <v>1085</v>
      </c>
      <c r="D217" s="40" t="s">
        <v>1100</v>
      </c>
      <c r="E217" s="41">
        <v>12</v>
      </c>
      <c r="F217" s="41">
        <v>8</v>
      </c>
      <c r="G217" s="56" t="s">
        <v>971</v>
      </c>
      <c r="H217" s="53">
        <v>6.3</v>
      </c>
      <c r="I217" s="56">
        <f t="shared" si="3"/>
        <v>50.4</v>
      </c>
      <c r="J217" s="85" t="s">
        <v>302</v>
      </c>
      <c r="K217" s="51" t="s">
        <v>1004</v>
      </c>
      <c r="L217" s="51" t="s">
        <v>1005</v>
      </c>
      <c r="M217" s="80"/>
      <c r="O217" s="62"/>
    </row>
    <row r="218" spans="2:15">
      <c r="B218" s="41">
        <v>194</v>
      </c>
      <c r="C218" s="41" t="s">
        <v>1101</v>
      </c>
      <c r="D218" s="40" t="s">
        <v>1102</v>
      </c>
      <c r="E218" s="41">
        <v>12</v>
      </c>
      <c r="F218" s="41">
        <v>3</v>
      </c>
      <c r="G218" s="56" t="s">
        <v>971</v>
      </c>
      <c r="H218" s="53">
        <v>15.7</v>
      </c>
      <c r="I218" s="56">
        <f t="shared" ref="I218:I281" si="4">F218*H218</f>
        <v>47.099999999999994</v>
      </c>
      <c r="J218" s="85" t="s">
        <v>302</v>
      </c>
      <c r="K218" s="51" t="s">
        <v>1004</v>
      </c>
      <c r="L218" s="51" t="s">
        <v>1005</v>
      </c>
      <c r="M218" s="80"/>
      <c r="O218" s="62"/>
    </row>
    <row r="219" spans="2:15">
      <c r="B219" s="41">
        <v>195</v>
      </c>
      <c r="C219" s="41" t="s">
        <v>1113</v>
      </c>
      <c r="D219" s="40" t="s">
        <v>1114</v>
      </c>
      <c r="E219" s="41">
        <v>12</v>
      </c>
      <c r="F219" s="41">
        <v>17</v>
      </c>
      <c r="G219" s="56" t="s">
        <v>971</v>
      </c>
      <c r="H219" s="53">
        <v>22</v>
      </c>
      <c r="I219" s="56">
        <f t="shared" si="4"/>
        <v>374</v>
      </c>
      <c r="J219" s="85" t="s">
        <v>302</v>
      </c>
      <c r="K219" s="51" t="s">
        <v>1004</v>
      </c>
      <c r="L219" s="51" t="s">
        <v>1005</v>
      </c>
      <c r="M219" s="80"/>
      <c r="O219" s="62"/>
    </row>
    <row r="220" spans="2:15">
      <c r="B220" s="41">
        <v>196</v>
      </c>
      <c r="C220" s="41" t="s">
        <v>1113</v>
      </c>
      <c r="D220" s="40" t="s">
        <v>1115</v>
      </c>
      <c r="E220" s="41">
        <v>12</v>
      </c>
      <c r="F220" s="41">
        <v>1</v>
      </c>
      <c r="G220" s="56" t="s">
        <v>971</v>
      </c>
      <c r="H220" s="53">
        <v>22</v>
      </c>
      <c r="I220" s="56">
        <f t="shared" si="4"/>
        <v>22</v>
      </c>
      <c r="J220" s="85" t="s">
        <v>302</v>
      </c>
      <c r="K220" s="51" t="s">
        <v>1004</v>
      </c>
      <c r="L220" s="51" t="s">
        <v>1005</v>
      </c>
      <c r="M220" s="80"/>
      <c r="O220" s="62"/>
    </row>
    <row r="221" spans="2:15">
      <c r="B221" s="41">
        <v>197</v>
      </c>
      <c r="C221" s="41" t="s">
        <v>1107</v>
      </c>
      <c r="D221" s="40" t="s">
        <v>1108</v>
      </c>
      <c r="E221" s="41">
        <v>12</v>
      </c>
      <c r="F221" s="41">
        <v>13</v>
      </c>
      <c r="G221" s="56" t="s">
        <v>971</v>
      </c>
      <c r="H221" s="53">
        <v>20</v>
      </c>
      <c r="I221" s="56">
        <f t="shared" si="4"/>
        <v>260</v>
      </c>
      <c r="J221" s="85" t="s">
        <v>302</v>
      </c>
      <c r="K221" s="51" t="s">
        <v>1004</v>
      </c>
      <c r="L221" s="51" t="s">
        <v>1005</v>
      </c>
      <c r="M221" s="80"/>
      <c r="O221" s="62"/>
    </row>
    <row r="222" spans="2:15">
      <c r="B222" s="41">
        <v>198</v>
      </c>
      <c r="C222" s="41" t="s">
        <v>1110</v>
      </c>
      <c r="D222" s="40" t="s">
        <v>1111</v>
      </c>
      <c r="E222" s="41">
        <v>12</v>
      </c>
      <c r="F222" s="41">
        <v>8</v>
      </c>
      <c r="G222" s="56" t="s">
        <v>971</v>
      </c>
      <c r="H222" s="53">
        <v>8.4</v>
      </c>
      <c r="I222" s="56">
        <f t="shared" si="4"/>
        <v>67.2</v>
      </c>
      <c r="J222" s="85" t="s">
        <v>302</v>
      </c>
      <c r="K222" s="51" t="s">
        <v>1004</v>
      </c>
      <c r="L222" s="51" t="s">
        <v>1005</v>
      </c>
      <c r="M222" s="80"/>
      <c r="O222" s="62"/>
    </row>
    <row r="223" spans="2:15">
      <c r="B223" s="41">
        <v>199</v>
      </c>
      <c r="C223" s="41" t="s">
        <v>1096</v>
      </c>
      <c r="D223" s="40" t="s">
        <v>1097</v>
      </c>
      <c r="E223" s="41">
        <v>14</v>
      </c>
      <c r="F223" s="41">
        <v>1</v>
      </c>
      <c r="G223" s="56" t="s">
        <v>971</v>
      </c>
      <c r="H223" s="53">
        <v>205</v>
      </c>
      <c r="I223" s="56">
        <f t="shared" si="4"/>
        <v>205</v>
      </c>
      <c r="J223" s="85" t="s">
        <v>1116</v>
      </c>
      <c r="K223" s="51" t="s">
        <v>1004</v>
      </c>
      <c r="L223" s="51" t="s">
        <v>1005</v>
      </c>
      <c r="M223" s="80"/>
      <c r="O223" s="62"/>
    </row>
    <row r="224" spans="2:15">
      <c r="B224" s="41">
        <v>200</v>
      </c>
      <c r="C224" s="41" t="s">
        <v>1098</v>
      </c>
      <c r="D224" s="40" t="s">
        <v>1099</v>
      </c>
      <c r="E224" s="41">
        <v>14</v>
      </c>
      <c r="F224" s="41">
        <v>2</v>
      </c>
      <c r="G224" s="56" t="s">
        <v>971</v>
      </c>
      <c r="H224" s="53">
        <v>41</v>
      </c>
      <c r="I224" s="56">
        <f t="shared" si="4"/>
        <v>82</v>
      </c>
      <c r="J224" s="85" t="s">
        <v>1116</v>
      </c>
      <c r="K224" s="51" t="s">
        <v>1004</v>
      </c>
      <c r="L224" s="51" t="s">
        <v>1005</v>
      </c>
      <c r="M224" s="80"/>
      <c r="O224" s="62"/>
    </row>
    <row r="225" spans="2:15">
      <c r="B225" s="41">
        <v>201</v>
      </c>
      <c r="C225" s="41" t="s">
        <v>1085</v>
      </c>
      <c r="D225" s="40" t="s">
        <v>1117</v>
      </c>
      <c r="E225" s="41">
        <v>14</v>
      </c>
      <c r="F225" s="41">
        <v>7</v>
      </c>
      <c r="G225" s="56" t="s">
        <v>971</v>
      </c>
      <c r="H225" s="53">
        <v>6.3</v>
      </c>
      <c r="I225" s="56">
        <f t="shared" si="4"/>
        <v>44.1</v>
      </c>
      <c r="J225" s="85" t="s">
        <v>1116</v>
      </c>
      <c r="K225" s="51" t="s">
        <v>1004</v>
      </c>
      <c r="L225" s="51" t="s">
        <v>1005</v>
      </c>
      <c r="M225" s="80"/>
      <c r="O225" s="62"/>
    </row>
    <row r="226" spans="2:15">
      <c r="B226" s="41">
        <v>202</v>
      </c>
      <c r="C226" s="41" t="s">
        <v>1113</v>
      </c>
      <c r="D226" s="40" t="s">
        <v>1115</v>
      </c>
      <c r="E226" s="41">
        <v>14</v>
      </c>
      <c r="F226" s="41">
        <v>13</v>
      </c>
      <c r="G226" s="56" t="s">
        <v>971</v>
      </c>
      <c r="H226" s="53">
        <v>22</v>
      </c>
      <c r="I226" s="56">
        <f t="shared" si="4"/>
        <v>286</v>
      </c>
      <c r="J226" s="85" t="s">
        <v>1116</v>
      </c>
      <c r="K226" s="51" t="s">
        <v>1004</v>
      </c>
      <c r="L226" s="51" t="s">
        <v>1005</v>
      </c>
      <c r="M226" s="80"/>
      <c r="O226" s="62"/>
    </row>
    <row r="227" spans="2:15">
      <c r="B227" s="41">
        <v>203</v>
      </c>
      <c r="C227" s="41" t="s">
        <v>1107</v>
      </c>
      <c r="D227" s="40" t="s">
        <v>1118</v>
      </c>
      <c r="E227" s="41">
        <v>14</v>
      </c>
      <c r="F227" s="41">
        <v>13</v>
      </c>
      <c r="G227" s="56" t="s">
        <v>971</v>
      </c>
      <c r="H227" s="53">
        <v>24</v>
      </c>
      <c r="I227" s="56">
        <f t="shared" si="4"/>
        <v>312</v>
      </c>
      <c r="J227" s="85" t="s">
        <v>1116</v>
      </c>
      <c r="K227" s="51" t="s">
        <v>1004</v>
      </c>
      <c r="L227" s="51" t="s">
        <v>1005</v>
      </c>
      <c r="M227" s="80"/>
      <c r="O227" s="62"/>
    </row>
    <row r="228" spans="2:15">
      <c r="B228" s="41">
        <v>204</v>
      </c>
      <c r="C228" s="41" t="s">
        <v>1110</v>
      </c>
      <c r="D228" s="40" t="s">
        <v>1119</v>
      </c>
      <c r="E228" s="41">
        <v>14</v>
      </c>
      <c r="F228" s="41">
        <v>7</v>
      </c>
      <c r="G228" s="56" t="s">
        <v>971</v>
      </c>
      <c r="H228" s="53">
        <v>8.4</v>
      </c>
      <c r="I228" s="56">
        <f t="shared" si="4"/>
        <v>58.800000000000004</v>
      </c>
      <c r="J228" s="85" t="s">
        <v>1116</v>
      </c>
      <c r="K228" s="51" t="s">
        <v>1004</v>
      </c>
      <c r="L228" s="51" t="s">
        <v>1005</v>
      </c>
      <c r="M228" s="80"/>
      <c r="O228" s="62"/>
    </row>
    <row r="229" spans="2:15">
      <c r="B229" s="41">
        <v>205</v>
      </c>
      <c r="C229" s="41" t="s">
        <v>1096</v>
      </c>
      <c r="D229" s="40" t="s">
        <v>1097</v>
      </c>
      <c r="E229" s="41">
        <v>14</v>
      </c>
      <c r="F229" s="41">
        <v>2</v>
      </c>
      <c r="G229" s="56" t="s">
        <v>971</v>
      </c>
      <c r="H229" s="53">
        <v>205</v>
      </c>
      <c r="I229" s="56">
        <f t="shared" si="4"/>
        <v>410</v>
      </c>
      <c r="J229" s="85" t="s">
        <v>1120</v>
      </c>
      <c r="K229" s="51" t="s">
        <v>1004</v>
      </c>
      <c r="L229" s="51" t="s">
        <v>1005</v>
      </c>
      <c r="M229" s="80"/>
      <c r="O229" s="62"/>
    </row>
    <row r="230" spans="2:15">
      <c r="B230" s="41">
        <v>206</v>
      </c>
      <c r="C230" s="41" t="s">
        <v>1098</v>
      </c>
      <c r="D230" s="40" t="s">
        <v>1099</v>
      </c>
      <c r="E230" s="41">
        <v>14</v>
      </c>
      <c r="F230" s="41">
        <v>2</v>
      </c>
      <c r="G230" s="56" t="s">
        <v>971</v>
      </c>
      <c r="H230" s="53">
        <v>41</v>
      </c>
      <c r="I230" s="56">
        <f t="shared" si="4"/>
        <v>82</v>
      </c>
      <c r="J230" s="85" t="s">
        <v>1120</v>
      </c>
      <c r="K230" s="51" t="s">
        <v>1004</v>
      </c>
      <c r="L230" s="51" t="s">
        <v>1005</v>
      </c>
      <c r="M230" s="80"/>
      <c r="O230" s="62"/>
    </row>
    <row r="231" spans="2:15">
      <c r="B231" s="41">
        <v>207</v>
      </c>
      <c r="C231" s="41" t="s">
        <v>1085</v>
      </c>
      <c r="D231" s="40" t="s">
        <v>1117</v>
      </c>
      <c r="E231" s="41">
        <v>14</v>
      </c>
      <c r="F231" s="41">
        <v>8</v>
      </c>
      <c r="G231" s="56" t="s">
        <v>971</v>
      </c>
      <c r="H231" s="53">
        <v>6.3</v>
      </c>
      <c r="I231" s="56">
        <f t="shared" si="4"/>
        <v>50.4</v>
      </c>
      <c r="J231" s="85" t="s">
        <v>1120</v>
      </c>
      <c r="K231" s="51" t="s">
        <v>1004</v>
      </c>
      <c r="L231" s="51" t="s">
        <v>1005</v>
      </c>
      <c r="M231" s="80"/>
      <c r="O231" s="62"/>
    </row>
    <row r="232" spans="2:15">
      <c r="B232" s="41">
        <v>208</v>
      </c>
      <c r="C232" s="41" t="s">
        <v>1113</v>
      </c>
      <c r="D232" s="40" t="s">
        <v>1115</v>
      </c>
      <c r="E232" s="41">
        <v>14</v>
      </c>
      <c r="F232" s="41">
        <v>7</v>
      </c>
      <c r="G232" s="56" t="s">
        <v>971</v>
      </c>
      <c r="H232" s="53">
        <v>22</v>
      </c>
      <c r="I232" s="56">
        <f t="shared" si="4"/>
        <v>154</v>
      </c>
      <c r="J232" s="85" t="s">
        <v>1120</v>
      </c>
      <c r="K232" s="51" t="s">
        <v>1004</v>
      </c>
      <c r="L232" s="51" t="s">
        <v>1005</v>
      </c>
      <c r="M232" s="80"/>
      <c r="O232" s="62"/>
    </row>
    <row r="233" spans="2:15">
      <c r="B233" s="41">
        <v>209</v>
      </c>
      <c r="C233" s="41" t="s">
        <v>1107</v>
      </c>
      <c r="D233" s="40" t="s">
        <v>1118</v>
      </c>
      <c r="E233" s="41">
        <v>14</v>
      </c>
      <c r="F233" s="41">
        <v>5</v>
      </c>
      <c r="G233" s="56" t="s">
        <v>971</v>
      </c>
      <c r="H233" s="53">
        <v>24</v>
      </c>
      <c r="I233" s="56">
        <f t="shared" si="4"/>
        <v>120</v>
      </c>
      <c r="J233" s="85" t="s">
        <v>1120</v>
      </c>
      <c r="K233" s="51" t="s">
        <v>1004</v>
      </c>
      <c r="L233" s="51" t="s">
        <v>1005</v>
      </c>
      <c r="M233" s="80"/>
      <c r="O233" s="62"/>
    </row>
    <row r="234" spans="2:15">
      <c r="B234" s="41">
        <v>210</v>
      </c>
      <c r="C234" s="41" t="s">
        <v>1110</v>
      </c>
      <c r="D234" s="40" t="s">
        <v>1119</v>
      </c>
      <c r="E234" s="41">
        <v>14</v>
      </c>
      <c r="F234" s="41">
        <v>8</v>
      </c>
      <c r="G234" s="56" t="s">
        <v>971</v>
      </c>
      <c r="H234" s="53">
        <v>8.4</v>
      </c>
      <c r="I234" s="56">
        <f t="shared" si="4"/>
        <v>67.2</v>
      </c>
      <c r="J234" s="85" t="s">
        <v>1120</v>
      </c>
      <c r="K234" s="51" t="s">
        <v>1004</v>
      </c>
      <c r="L234" s="51" t="s">
        <v>1005</v>
      </c>
      <c r="M234" s="80"/>
      <c r="O234" s="62"/>
    </row>
    <row r="235" spans="2:15">
      <c r="B235" s="41">
        <v>211</v>
      </c>
      <c r="C235" s="41" t="s">
        <v>1001</v>
      </c>
      <c r="D235" s="40" t="s">
        <v>1121</v>
      </c>
      <c r="E235" s="41">
        <v>2</v>
      </c>
      <c r="F235" s="41">
        <v>2</v>
      </c>
      <c r="G235" s="56" t="s">
        <v>971</v>
      </c>
      <c r="H235" s="53">
        <v>0.2</v>
      </c>
      <c r="I235" s="56">
        <f t="shared" si="4"/>
        <v>0.4</v>
      </c>
      <c r="J235" s="85" t="s">
        <v>1122</v>
      </c>
      <c r="K235" s="51" t="s">
        <v>1004</v>
      </c>
      <c r="L235" s="51" t="s">
        <v>1005</v>
      </c>
      <c r="M235" s="80"/>
      <c r="O235" s="62"/>
    </row>
    <row r="236" spans="2:15">
      <c r="B236" s="41">
        <v>212</v>
      </c>
      <c r="C236" s="41" t="s">
        <v>1089</v>
      </c>
      <c r="D236" s="40" t="s">
        <v>1123</v>
      </c>
      <c r="E236" s="41">
        <v>2</v>
      </c>
      <c r="F236" s="41">
        <v>1</v>
      </c>
      <c r="G236" s="56" t="s">
        <v>971</v>
      </c>
      <c r="H236" s="53">
        <v>3.1</v>
      </c>
      <c r="I236" s="56">
        <f t="shared" si="4"/>
        <v>3.1</v>
      </c>
      <c r="J236" s="85" t="s">
        <v>1124</v>
      </c>
      <c r="K236" s="51" t="s">
        <v>1004</v>
      </c>
      <c r="L236" s="51" t="s">
        <v>1005</v>
      </c>
      <c r="M236" s="80"/>
      <c r="O236" s="62"/>
    </row>
    <row r="237" spans="2:15">
      <c r="B237" s="41">
        <v>213</v>
      </c>
      <c r="C237" s="41" t="s">
        <v>1085</v>
      </c>
      <c r="D237" s="40" t="s">
        <v>1125</v>
      </c>
      <c r="E237" s="41">
        <v>2</v>
      </c>
      <c r="F237" s="41">
        <v>2</v>
      </c>
      <c r="G237" s="56" t="s">
        <v>971</v>
      </c>
      <c r="H237" s="53">
        <v>1.4</v>
      </c>
      <c r="I237" s="56">
        <f t="shared" si="4"/>
        <v>2.8</v>
      </c>
      <c r="J237" s="85" t="s">
        <v>1124</v>
      </c>
      <c r="K237" s="51" t="s">
        <v>1004</v>
      </c>
      <c r="L237" s="51" t="s">
        <v>1005</v>
      </c>
      <c r="M237" s="80"/>
      <c r="O237" s="62"/>
    </row>
    <row r="238" spans="2:15">
      <c r="B238" s="41">
        <v>214</v>
      </c>
      <c r="C238" s="41" t="s">
        <v>1089</v>
      </c>
      <c r="D238" s="40" t="s">
        <v>1123</v>
      </c>
      <c r="E238" s="41">
        <v>2</v>
      </c>
      <c r="F238" s="41">
        <v>1</v>
      </c>
      <c r="G238" s="56" t="s">
        <v>971</v>
      </c>
      <c r="H238" s="53">
        <v>3.1</v>
      </c>
      <c r="I238" s="56">
        <f t="shared" si="4"/>
        <v>3.1</v>
      </c>
      <c r="J238" s="85" t="s">
        <v>1124</v>
      </c>
      <c r="K238" s="51" t="s">
        <v>1004</v>
      </c>
      <c r="L238" s="51" t="s">
        <v>1005</v>
      </c>
      <c r="M238" s="80"/>
      <c r="O238" s="62"/>
    </row>
    <row r="239" spans="2:15">
      <c r="B239" s="41">
        <v>215</v>
      </c>
      <c r="C239" s="41" t="s">
        <v>1001</v>
      </c>
      <c r="D239" s="40" t="s">
        <v>1121</v>
      </c>
      <c r="E239" s="41">
        <v>2</v>
      </c>
      <c r="F239" s="41">
        <v>2</v>
      </c>
      <c r="G239" s="56" t="s">
        <v>971</v>
      </c>
      <c r="H239" s="53">
        <v>0.2</v>
      </c>
      <c r="I239" s="56">
        <f t="shared" si="4"/>
        <v>0.4</v>
      </c>
      <c r="J239" s="85" t="s">
        <v>889</v>
      </c>
      <c r="K239" s="51" t="s">
        <v>1004</v>
      </c>
      <c r="L239" s="51" t="s">
        <v>1005</v>
      </c>
      <c r="M239" s="80"/>
      <c r="O239" s="62"/>
    </row>
    <row r="240" spans="2:15">
      <c r="B240" s="41">
        <v>216</v>
      </c>
      <c r="C240" s="41" t="s">
        <v>1032</v>
      </c>
      <c r="D240" s="40" t="s">
        <v>1033</v>
      </c>
      <c r="E240" s="41">
        <v>2</v>
      </c>
      <c r="F240" s="41">
        <v>2</v>
      </c>
      <c r="G240" s="56" t="s">
        <v>971</v>
      </c>
      <c r="H240" s="53">
        <v>6</v>
      </c>
      <c r="I240" s="56">
        <f t="shared" si="4"/>
        <v>12</v>
      </c>
      <c r="J240" s="85" t="s">
        <v>889</v>
      </c>
      <c r="K240" s="51" t="s">
        <v>1004</v>
      </c>
      <c r="L240" s="51" t="s">
        <v>1005</v>
      </c>
      <c r="M240" s="80"/>
      <c r="O240" s="62"/>
    </row>
    <row r="241" spans="2:15">
      <c r="B241" s="41">
        <v>217</v>
      </c>
      <c r="C241" s="41" t="s">
        <v>1044</v>
      </c>
      <c r="D241" s="40" t="s">
        <v>1062</v>
      </c>
      <c r="E241" s="41">
        <v>1</v>
      </c>
      <c r="F241" s="41">
        <v>1</v>
      </c>
      <c r="G241" s="56" t="s">
        <v>971</v>
      </c>
      <c r="H241" s="53">
        <v>7.3</v>
      </c>
      <c r="I241" s="56">
        <f t="shared" si="4"/>
        <v>7.3</v>
      </c>
      <c r="J241" s="85" t="s">
        <v>1126</v>
      </c>
      <c r="K241" s="51" t="s">
        <v>1004</v>
      </c>
      <c r="L241" s="51" t="s">
        <v>1005</v>
      </c>
      <c r="M241" s="80"/>
      <c r="O241" s="62"/>
    </row>
    <row r="242" spans="2:15">
      <c r="B242" s="41">
        <v>218</v>
      </c>
      <c r="C242" s="41" t="s">
        <v>1001</v>
      </c>
      <c r="D242" s="40" t="s">
        <v>1121</v>
      </c>
      <c r="E242" s="41">
        <v>2</v>
      </c>
      <c r="F242" s="41">
        <v>2</v>
      </c>
      <c r="G242" s="56" t="s">
        <v>971</v>
      </c>
      <c r="H242" s="53">
        <v>0.2</v>
      </c>
      <c r="I242" s="56">
        <f t="shared" si="4"/>
        <v>0.4</v>
      </c>
      <c r="J242" s="85" t="s">
        <v>1126</v>
      </c>
      <c r="K242" s="51" t="s">
        <v>1004</v>
      </c>
      <c r="L242" s="51" t="s">
        <v>1005</v>
      </c>
      <c r="M242" s="80"/>
      <c r="O242" s="62"/>
    </row>
    <row r="243" spans="2:15">
      <c r="B243" s="41">
        <v>219</v>
      </c>
      <c r="C243" s="41" t="s">
        <v>1047</v>
      </c>
      <c r="D243" s="40" t="s">
        <v>1127</v>
      </c>
      <c r="E243" s="41">
        <v>2</v>
      </c>
      <c r="F243" s="41">
        <v>3</v>
      </c>
      <c r="G243" s="56" t="s">
        <v>971</v>
      </c>
      <c r="H243" s="53">
        <v>0.1</v>
      </c>
      <c r="I243" s="56">
        <f t="shared" si="4"/>
        <v>0.30000000000000004</v>
      </c>
      <c r="J243" s="85" t="s">
        <v>1126</v>
      </c>
      <c r="K243" s="51" t="s">
        <v>1004</v>
      </c>
      <c r="L243" s="51" t="s">
        <v>1005</v>
      </c>
      <c r="M243" s="80"/>
      <c r="O243" s="62"/>
    </row>
    <row r="244" spans="2:15">
      <c r="B244" s="41">
        <v>220</v>
      </c>
      <c r="C244" s="41" t="s">
        <v>1001</v>
      </c>
      <c r="D244" s="40" t="s">
        <v>1018</v>
      </c>
      <c r="E244" s="41">
        <v>2</v>
      </c>
      <c r="F244" s="41">
        <v>2</v>
      </c>
      <c r="G244" s="56" t="s">
        <v>971</v>
      </c>
      <c r="H244" s="53">
        <v>0.1</v>
      </c>
      <c r="I244" s="56">
        <f t="shared" si="4"/>
        <v>0.2</v>
      </c>
      <c r="J244" s="85" t="s">
        <v>306</v>
      </c>
      <c r="K244" s="51" t="s">
        <v>1004</v>
      </c>
      <c r="L244" s="51" t="s">
        <v>1005</v>
      </c>
      <c r="M244" s="80"/>
      <c r="O244" s="62"/>
    </row>
    <row r="245" spans="2:15">
      <c r="B245" s="41">
        <v>221</v>
      </c>
      <c r="C245" s="41" t="s">
        <v>1001</v>
      </c>
      <c r="D245" s="40" t="s">
        <v>1121</v>
      </c>
      <c r="E245" s="41">
        <v>2</v>
      </c>
      <c r="F245" s="41">
        <v>9</v>
      </c>
      <c r="G245" s="56" t="s">
        <v>971</v>
      </c>
      <c r="H245" s="53">
        <v>0.2</v>
      </c>
      <c r="I245" s="56">
        <f t="shared" si="4"/>
        <v>1.8</v>
      </c>
      <c r="J245" s="85" t="s">
        <v>306</v>
      </c>
      <c r="K245" s="51" t="s">
        <v>1004</v>
      </c>
      <c r="L245" s="51" t="s">
        <v>1005</v>
      </c>
      <c r="M245" s="80"/>
      <c r="O245" s="62"/>
    </row>
    <row r="246" spans="2:15">
      <c r="B246" s="41">
        <v>222</v>
      </c>
      <c r="C246" s="41" t="s">
        <v>1047</v>
      </c>
      <c r="D246" s="40" t="s">
        <v>1127</v>
      </c>
      <c r="E246" s="41">
        <v>2</v>
      </c>
      <c r="F246" s="41">
        <v>2</v>
      </c>
      <c r="G246" s="56" t="s">
        <v>971</v>
      </c>
      <c r="H246" s="53">
        <v>0.1</v>
      </c>
      <c r="I246" s="56">
        <f t="shared" si="4"/>
        <v>0.2</v>
      </c>
      <c r="J246" s="85" t="s">
        <v>306</v>
      </c>
      <c r="K246" s="51" t="s">
        <v>1004</v>
      </c>
      <c r="L246" s="51" t="s">
        <v>1005</v>
      </c>
      <c r="M246" s="80"/>
      <c r="O246" s="62"/>
    </row>
    <row r="247" spans="2:15">
      <c r="B247" s="41">
        <v>223</v>
      </c>
      <c r="C247" s="41" t="s">
        <v>1020</v>
      </c>
      <c r="D247" s="40" t="s">
        <v>1021</v>
      </c>
      <c r="E247" s="41">
        <v>2</v>
      </c>
      <c r="F247" s="41">
        <v>2</v>
      </c>
      <c r="G247" s="56" t="s">
        <v>971</v>
      </c>
      <c r="H247" s="53">
        <v>2.9</v>
      </c>
      <c r="I247" s="56">
        <f t="shared" si="4"/>
        <v>5.8</v>
      </c>
      <c r="J247" s="85" t="s">
        <v>306</v>
      </c>
      <c r="K247" s="51" t="s">
        <v>1004</v>
      </c>
      <c r="L247" s="51" t="s">
        <v>1005</v>
      </c>
      <c r="M247" s="80"/>
      <c r="O247" s="62"/>
    </row>
    <row r="248" spans="2:15">
      <c r="B248" s="41">
        <v>224</v>
      </c>
      <c r="C248" s="41" t="s">
        <v>1022</v>
      </c>
      <c r="D248" s="40" t="s">
        <v>1023</v>
      </c>
      <c r="E248" s="41">
        <v>2</v>
      </c>
      <c r="F248" s="41">
        <v>6</v>
      </c>
      <c r="G248" s="56" t="s">
        <v>971</v>
      </c>
      <c r="H248" s="53">
        <v>2.1</v>
      </c>
      <c r="I248" s="56">
        <f t="shared" si="4"/>
        <v>12.600000000000001</v>
      </c>
      <c r="J248" s="85" t="s">
        <v>306</v>
      </c>
      <c r="K248" s="51" t="s">
        <v>1004</v>
      </c>
      <c r="L248" s="51" t="s">
        <v>1005</v>
      </c>
      <c r="M248" s="80"/>
      <c r="O248" s="62"/>
    </row>
    <row r="249" spans="2:15">
      <c r="B249" s="41">
        <v>225</v>
      </c>
      <c r="C249" s="41" t="s">
        <v>1044</v>
      </c>
      <c r="D249" s="40" t="s">
        <v>1060</v>
      </c>
      <c r="E249" s="41">
        <v>2</v>
      </c>
      <c r="F249" s="41">
        <v>2</v>
      </c>
      <c r="G249" s="56" t="s">
        <v>971</v>
      </c>
      <c r="H249" s="53">
        <v>2.9</v>
      </c>
      <c r="I249" s="56">
        <f t="shared" si="4"/>
        <v>5.8</v>
      </c>
      <c r="J249" s="85" t="s">
        <v>306</v>
      </c>
      <c r="K249" s="51" t="s">
        <v>1004</v>
      </c>
      <c r="L249" s="51" t="s">
        <v>1005</v>
      </c>
      <c r="M249" s="80"/>
      <c r="O249" s="62"/>
    </row>
    <row r="250" spans="2:15">
      <c r="B250" s="41">
        <v>226</v>
      </c>
      <c r="C250" s="41" t="s">
        <v>1001</v>
      </c>
      <c r="D250" s="40" t="s">
        <v>1121</v>
      </c>
      <c r="E250" s="41">
        <v>2</v>
      </c>
      <c r="F250" s="41">
        <v>8</v>
      </c>
      <c r="G250" s="56" t="s">
        <v>971</v>
      </c>
      <c r="H250" s="53">
        <v>0.2</v>
      </c>
      <c r="I250" s="56">
        <f t="shared" si="4"/>
        <v>1.6</v>
      </c>
      <c r="J250" s="85" t="s">
        <v>311</v>
      </c>
      <c r="K250" s="51" t="s">
        <v>1004</v>
      </c>
      <c r="L250" s="51" t="s">
        <v>1005</v>
      </c>
      <c r="M250" s="80"/>
      <c r="O250" s="62"/>
    </row>
    <row r="251" spans="2:15">
      <c r="B251" s="41">
        <v>227</v>
      </c>
      <c r="C251" s="41" t="s">
        <v>1020</v>
      </c>
      <c r="D251" s="40" t="s">
        <v>1128</v>
      </c>
      <c r="E251" s="41">
        <v>2</v>
      </c>
      <c r="F251" s="41">
        <v>1</v>
      </c>
      <c r="G251" s="56" t="s">
        <v>971</v>
      </c>
      <c r="H251" s="53">
        <v>12.3</v>
      </c>
      <c r="I251" s="56">
        <f t="shared" si="4"/>
        <v>12.3</v>
      </c>
      <c r="J251" s="85" t="s">
        <v>311</v>
      </c>
      <c r="K251" s="51" t="s">
        <v>1004</v>
      </c>
      <c r="L251" s="51" t="s">
        <v>1005</v>
      </c>
      <c r="M251" s="80"/>
      <c r="O251" s="62"/>
    </row>
    <row r="252" spans="2:15">
      <c r="B252" s="41">
        <v>228</v>
      </c>
      <c r="C252" s="41" t="s">
        <v>1022</v>
      </c>
      <c r="D252" s="40" t="s">
        <v>1023</v>
      </c>
      <c r="E252" s="41">
        <v>2</v>
      </c>
      <c r="F252" s="41">
        <v>7</v>
      </c>
      <c r="G252" s="56" t="s">
        <v>971</v>
      </c>
      <c r="H252" s="53">
        <v>2.1</v>
      </c>
      <c r="I252" s="56">
        <f t="shared" si="4"/>
        <v>14.700000000000001</v>
      </c>
      <c r="J252" s="85" t="s">
        <v>311</v>
      </c>
      <c r="K252" s="51" t="s">
        <v>1004</v>
      </c>
      <c r="L252" s="51" t="s">
        <v>1005</v>
      </c>
      <c r="M252" s="80"/>
      <c r="O252" s="62"/>
    </row>
    <row r="253" spans="2:15">
      <c r="B253" s="41">
        <v>229</v>
      </c>
      <c r="C253" s="41" t="s">
        <v>1001</v>
      </c>
      <c r="D253" s="40" t="s">
        <v>1121</v>
      </c>
      <c r="E253" s="41">
        <v>2</v>
      </c>
      <c r="F253" s="41">
        <v>2</v>
      </c>
      <c r="G253" s="56" t="s">
        <v>971</v>
      </c>
      <c r="H253" s="53">
        <v>0.2</v>
      </c>
      <c r="I253" s="56">
        <f t="shared" si="4"/>
        <v>0.4</v>
      </c>
      <c r="J253" s="85" t="s">
        <v>1129</v>
      </c>
      <c r="K253" s="51" t="s">
        <v>1004</v>
      </c>
      <c r="L253" s="51" t="s">
        <v>1005</v>
      </c>
      <c r="M253" s="80"/>
      <c r="O253" s="62"/>
    </row>
    <row r="254" spans="2:15">
      <c r="B254" s="41">
        <v>230</v>
      </c>
      <c r="C254" s="41" t="s">
        <v>1047</v>
      </c>
      <c r="D254" s="40" t="s">
        <v>1127</v>
      </c>
      <c r="E254" s="41">
        <v>2</v>
      </c>
      <c r="F254" s="41">
        <v>6</v>
      </c>
      <c r="G254" s="56" t="s">
        <v>971</v>
      </c>
      <c r="H254" s="53">
        <v>0.1</v>
      </c>
      <c r="I254" s="56">
        <f t="shared" si="4"/>
        <v>0.60000000000000009</v>
      </c>
      <c r="J254" s="85" t="s">
        <v>1129</v>
      </c>
      <c r="K254" s="51" t="s">
        <v>1004</v>
      </c>
      <c r="L254" s="51" t="s">
        <v>1005</v>
      </c>
      <c r="M254" s="80"/>
      <c r="O254" s="62"/>
    </row>
    <row r="255" spans="2:15">
      <c r="B255" s="41">
        <v>231</v>
      </c>
      <c r="C255" s="41" t="s">
        <v>1022</v>
      </c>
      <c r="D255" s="40" t="s">
        <v>1023</v>
      </c>
      <c r="E255" s="41">
        <v>2</v>
      </c>
      <c r="F255" s="41">
        <v>2</v>
      </c>
      <c r="G255" s="56" t="s">
        <v>971</v>
      </c>
      <c r="H255" s="53">
        <v>2.1</v>
      </c>
      <c r="I255" s="56">
        <f t="shared" si="4"/>
        <v>4.2</v>
      </c>
      <c r="J255" s="85" t="s">
        <v>1129</v>
      </c>
      <c r="K255" s="51" t="s">
        <v>1004</v>
      </c>
      <c r="L255" s="51" t="s">
        <v>1005</v>
      </c>
      <c r="M255" s="80"/>
      <c r="O255" s="62"/>
    </row>
    <row r="256" spans="2:15">
      <c r="B256" s="41">
        <v>232</v>
      </c>
      <c r="C256" s="41" t="s">
        <v>1001</v>
      </c>
      <c r="D256" s="40" t="s">
        <v>1121</v>
      </c>
      <c r="E256" s="41">
        <v>2</v>
      </c>
      <c r="F256" s="41">
        <v>7</v>
      </c>
      <c r="G256" s="56" t="s">
        <v>971</v>
      </c>
      <c r="H256" s="53">
        <v>0.2</v>
      </c>
      <c r="I256" s="56">
        <f t="shared" si="4"/>
        <v>1.4000000000000001</v>
      </c>
      <c r="J256" s="85" t="s">
        <v>1130</v>
      </c>
      <c r="K256" s="51" t="s">
        <v>1004</v>
      </c>
      <c r="L256" s="51" t="s">
        <v>1005</v>
      </c>
      <c r="M256" s="80"/>
      <c r="O256" s="62"/>
    </row>
    <row r="257" spans="2:15">
      <c r="B257" s="41">
        <v>233</v>
      </c>
      <c r="C257" s="41" t="s">
        <v>1022</v>
      </c>
      <c r="D257" s="40" t="s">
        <v>1023</v>
      </c>
      <c r="E257" s="41">
        <v>2</v>
      </c>
      <c r="F257" s="41">
        <v>5</v>
      </c>
      <c r="G257" s="56" t="s">
        <v>971</v>
      </c>
      <c r="H257" s="53">
        <v>2.1</v>
      </c>
      <c r="I257" s="56">
        <f t="shared" si="4"/>
        <v>10.5</v>
      </c>
      <c r="J257" s="85" t="s">
        <v>1130</v>
      </c>
      <c r="K257" s="51" t="s">
        <v>1004</v>
      </c>
      <c r="L257" s="51" t="s">
        <v>1005</v>
      </c>
      <c r="M257" s="80"/>
      <c r="O257" s="62"/>
    </row>
    <row r="258" spans="2:15">
      <c r="B258" s="41">
        <v>234</v>
      </c>
      <c r="C258" s="41" t="s">
        <v>1058</v>
      </c>
      <c r="D258" s="40" t="s">
        <v>1131</v>
      </c>
      <c r="E258" s="41">
        <v>2</v>
      </c>
      <c r="F258" s="41">
        <v>2</v>
      </c>
      <c r="G258" s="56" t="s">
        <v>971</v>
      </c>
      <c r="H258" s="53">
        <v>6.3</v>
      </c>
      <c r="I258" s="56">
        <f t="shared" si="4"/>
        <v>12.6</v>
      </c>
      <c r="J258" s="85" t="s">
        <v>1130</v>
      </c>
      <c r="K258" s="51" t="s">
        <v>1004</v>
      </c>
      <c r="L258" s="51" t="s">
        <v>1005</v>
      </c>
      <c r="M258" s="80"/>
      <c r="O258" s="62"/>
    </row>
    <row r="259" spans="2:15">
      <c r="B259" s="41">
        <v>235</v>
      </c>
      <c r="C259" s="41" t="s">
        <v>1001</v>
      </c>
      <c r="D259" s="40" t="s">
        <v>1121</v>
      </c>
      <c r="E259" s="41">
        <v>2</v>
      </c>
      <c r="F259" s="41">
        <v>8</v>
      </c>
      <c r="G259" s="56" t="s">
        <v>971</v>
      </c>
      <c r="H259" s="53">
        <v>0.2</v>
      </c>
      <c r="I259" s="56">
        <f t="shared" si="4"/>
        <v>1.6</v>
      </c>
      <c r="J259" s="85" t="s">
        <v>1132</v>
      </c>
      <c r="K259" s="51" t="s">
        <v>1004</v>
      </c>
      <c r="L259" s="51" t="s">
        <v>1005</v>
      </c>
      <c r="M259" s="80"/>
      <c r="O259" s="62"/>
    </row>
    <row r="260" spans="2:15">
      <c r="B260" s="41">
        <v>236</v>
      </c>
      <c r="C260" s="41" t="s">
        <v>1047</v>
      </c>
      <c r="D260" s="40" t="s">
        <v>1127</v>
      </c>
      <c r="E260" s="41">
        <v>2</v>
      </c>
      <c r="F260" s="41">
        <v>2</v>
      </c>
      <c r="G260" s="56" t="s">
        <v>971</v>
      </c>
      <c r="H260" s="53">
        <v>0.1</v>
      </c>
      <c r="I260" s="56">
        <f t="shared" si="4"/>
        <v>0.2</v>
      </c>
      <c r="J260" s="85" t="s">
        <v>1132</v>
      </c>
      <c r="K260" s="51" t="s">
        <v>1004</v>
      </c>
      <c r="L260" s="51" t="s">
        <v>1005</v>
      </c>
      <c r="M260" s="80"/>
      <c r="O260" s="62"/>
    </row>
    <row r="261" spans="2:15">
      <c r="B261" s="41">
        <v>237</v>
      </c>
      <c r="C261" s="41" t="s">
        <v>1022</v>
      </c>
      <c r="D261" s="40" t="s">
        <v>1023</v>
      </c>
      <c r="E261" s="41">
        <v>2</v>
      </c>
      <c r="F261" s="41">
        <v>5</v>
      </c>
      <c r="G261" s="56" t="s">
        <v>971</v>
      </c>
      <c r="H261" s="53">
        <v>2.1</v>
      </c>
      <c r="I261" s="56">
        <f t="shared" si="4"/>
        <v>10.5</v>
      </c>
      <c r="J261" s="85" t="s">
        <v>1132</v>
      </c>
      <c r="K261" s="51" t="s">
        <v>1004</v>
      </c>
      <c r="L261" s="51" t="s">
        <v>1005</v>
      </c>
      <c r="M261" s="80"/>
      <c r="O261" s="62"/>
    </row>
    <row r="262" spans="2:15">
      <c r="B262" s="41">
        <v>238</v>
      </c>
      <c r="C262" s="41" t="s">
        <v>1044</v>
      </c>
      <c r="D262" s="40" t="s">
        <v>1060</v>
      </c>
      <c r="E262" s="41">
        <v>2</v>
      </c>
      <c r="F262" s="41">
        <v>1</v>
      </c>
      <c r="G262" s="56" t="s">
        <v>971</v>
      </c>
      <c r="H262" s="53">
        <v>2.9</v>
      </c>
      <c r="I262" s="56">
        <f t="shared" si="4"/>
        <v>2.9</v>
      </c>
      <c r="J262" s="85" t="s">
        <v>1132</v>
      </c>
      <c r="K262" s="51" t="s">
        <v>1004</v>
      </c>
      <c r="L262" s="51" t="s">
        <v>1005</v>
      </c>
      <c r="M262" s="80"/>
      <c r="O262" s="62"/>
    </row>
    <row r="263" spans="2:15">
      <c r="B263" s="41">
        <v>239</v>
      </c>
      <c r="C263" s="41" t="s">
        <v>1044</v>
      </c>
      <c r="D263" s="40" t="s">
        <v>1062</v>
      </c>
      <c r="E263" s="41">
        <v>2</v>
      </c>
      <c r="F263" s="41">
        <v>1</v>
      </c>
      <c r="G263" s="56" t="s">
        <v>971</v>
      </c>
      <c r="H263" s="53">
        <v>7.3</v>
      </c>
      <c r="I263" s="56">
        <f t="shared" si="4"/>
        <v>7.3</v>
      </c>
      <c r="J263" s="85" t="s">
        <v>1132</v>
      </c>
      <c r="K263" s="51" t="s">
        <v>1004</v>
      </c>
      <c r="L263" s="51" t="s">
        <v>1005</v>
      </c>
      <c r="M263" s="80"/>
      <c r="O263" s="62"/>
    </row>
    <row r="264" spans="2:15">
      <c r="B264" s="41">
        <v>240</v>
      </c>
      <c r="C264" s="41" t="s">
        <v>1001</v>
      </c>
      <c r="D264" s="40" t="s">
        <v>1121</v>
      </c>
      <c r="E264" s="41">
        <v>2</v>
      </c>
      <c r="F264" s="41">
        <v>8</v>
      </c>
      <c r="G264" s="56" t="s">
        <v>971</v>
      </c>
      <c r="H264" s="53">
        <v>0.2</v>
      </c>
      <c r="I264" s="56">
        <f t="shared" si="4"/>
        <v>1.6</v>
      </c>
      <c r="J264" s="85" t="s">
        <v>1133</v>
      </c>
      <c r="K264" s="51" t="s">
        <v>1004</v>
      </c>
      <c r="L264" s="51" t="s">
        <v>1005</v>
      </c>
      <c r="M264" s="80"/>
      <c r="O264" s="62"/>
    </row>
    <row r="265" spans="2:15">
      <c r="B265" s="41">
        <v>241</v>
      </c>
      <c r="C265" s="41" t="s">
        <v>1022</v>
      </c>
      <c r="D265" s="40" t="s">
        <v>1023</v>
      </c>
      <c r="E265" s="41">
        <v>2</v>
      </c>
      <c r="F265" s="41">
        <v>6</v>
      </c>
      <c r="G265" s="56" t="s">
        <v>971</v>
      </c>
      <c r="H265" s="53">
        <v>2.1</v>
      </c>
      <c r="I265" s="56">
        <f t="shared" si="4"/>
        <v>12.600000000000001</v>
      </c>
      <c r="J265" s="85" t="s">
        <v>1133</v>
      </c>
      <c r="K265" s="51" t="s">
        <v>1004</v>
      </c>
      <c r="L265" s="51" t="s">
        <v>1005</v>
      </c>
      <c r="M265" s="80"/>
      <c r="O265" s="62"/>
    </row>
    <row r="266" spans="2:15">
      <c r="B266" s="41">
        <v>242</v>
      </c>
      <c r="C266" s="41" t="s">
        <v>1058</v>
      </c>
      <c r="D266" s="40" t="s">
        <v>1131</v>
      </c>
      <c r="E266" s="41">
        <v>2</v>
      </c>
      <c r="F266" s="41">
        <v>2</v>
      </c>
      <c r="G266" s="56" t="s">
        <v>971</v>
      </c>
      <c r="H266" s="53">
        <v>6.3</v>
      </c>
      <c r="I266" s="56">
        <f t="shared" si="4"/>
        <v>12.6</v>
      </c>
      <c r="J266" s="85" t="s">
        <v>1133</v>
      </c>
      <c r="K266" s="51" t="s">
        <v>1004</v>
      </c>
      <c r="L266" s="51" t="s">
        <v>1005</v>
      </c>
      <c r="M266" s="80"/>
      <c r="O266" s="62"/>
    </row>
    <row r="267" spans="2:15">
      <c r="B267" s="41">
        <v>243</v>
      </c>
      <c r="C267" s="41" t="s">
        <v>1001</v>
      </c>
      <c r="D267" s="40" t="s">
        <v>1121</v>
      </c>
      <c r="E267" s="41">
        <v>2</v>
      </c>
      <c r="F267" s="41">
        <v>9</v>
      </c>
      <c r="G267" s="56" t="s">
        <v>971</v>
      </c>
      <c r="H267" s="53">
        <v>0.2</v>
      </c>
      <c r="I267" s="56">
        <f t="shared" si="4"/>
        <v>1.8</v>
      </c>
      <c r="J267" s="85" t="s">
        <v>1134</v>
      </c>
      <c r="K267" s="51" t="s">
        <v>1004</v>
      </c>
      <c r="L267" s="51" t="s">
        <v>1005</v>
      </c>
      <c r="M267" s="80"/>
      <c r="O267" s="62"/>
    </row>
    <row r="268" spans="2:15">
      <c r="B268" s="41">
        <v>244</v>
      </c>
      <c r="C268" s="41" t="s">
        <v>1047</v>
      </c>
      <c r="D268" s="40" t="s">
        <v>1127</v>
      </c>
      <c r="E268" s="41">
        <v>2</v>
      </c>
      <c r="F268" s="41">
        <v>3</v>
      </c>
      <c r="G268" s="56" t="s">
        <v>971</v>
      </c>
      <c r="H268" s="53">
        <v>0.1</v>
      </c>
      <c r="I268" s="56">
        <f t="shared" si="4"/>
        <v>0.30000000000000004</v>
      </c>
      <c r="J268" s="85" t="s">
        <v>1134</v>
      </c>
      <c r="K268" s="51" t="s">
        <v>1004</v>
      </c>
      <c r="L268" s="51" t="s">
        <v>1005</v>
      </c>
      <c r="M268" s="80"/>
      <c r="O268" s="62"/>
    </row>
    <row r="269" spans="2:15">
      <c r="B269" s="41">
        <v>245</v>
      </c>
      <c r="C269" s="41" t="s">
        <v>1020</v>
      </c>
      <c r="D269" s="40" t="s">
        <v>1135</v>
      </c>
      <c r="E269" s="41">
        <v>2</v>
      </c>
      <c r="F269" s="41">
        <v>2</v>
      </c>
      <c r="G269" s="56" t="s">
        <v>971</v>
      </c>
      <c r="H269" s="53">
        <v>7</v>
      </c>
      <c r="I269" s="56">
        <f t="shared" si="4"/>
        <v>14</v>
      </c>
      <c r="J269" s="85" t="s">
        <v>1134</v>
      </c>
      <c r="K269" s="51" t="s">
        <v>1004</v>
      </c>
      <c r="L269" s="51" t="s">
        <v>1005</v>
      </c>
      <c r="M269" s="80"/>
      <c r="O269" s="62"/>
    </row>
    <row r="270" spans="2:15">
      <c r="B270" s="41">
        <v>246</v>
      </c>
      <c r="C270" s="41" t="s">
        <v>1022</v>
      </c>
      <c r="D270" s="40" t="s">
        <v>1023</v>
      </c>
      <c r="E270" s="41">
        <v>2</v>
      </c>
      <c r="F270" s="41">
        <v>7</v>
      </c>
      <c r="G270" s="56" t="s">
        <v>971</v>
      </c>
      <c r="H270" s="53">
        <v>2.1</v>
      </c>
      <c r="I270" s="56">
        <f t="shared" si="4"/>
        <v>14.700000000000001</v>
      </c>
      <c r="J270" s="85" t="s">
        <v>1134</v>
      </c>
      <c r="K270" s="51" t="s">
        <v>1004</v>
      </c>
      <c r="L270" s="51" t="s">
        <v>1005</v>
      </c>
      <c r="M270" s="80"/>
      <c r="O270" s="62"/>
    </row>
    <row r="271" spans="2:15">
      <c r="B271" s="41">
        <v>247</v>
      </c>
      <c r="C271" s="41" t="s">
        <v>1044</v>
      </c>
      <c r="D271" s="40" t="s">
        <v>1060</v>
      </c>
      <c r="E271" s="41">
        <v>2</v>
      </c>
      <c r="F271" s="41">
        <v>3</v>
      </c>
      <c r="G271" s="56" t="s">
        <v>971</v>
      </c>
      <c r="H271" s="53">
        <v>2.9</v>
      </c>
      <c r="I271" s="56">
        <f t="shared" si="4"/>
        <v>8.6999999999999993</v>
      </c>
      <c r="J271" s="85" t="s">
        <v>1134</v>
      </c>
      <c r="K271" s="51" t="s">
        <v>1004</v>
      </c>
      <c r="L271" s="51" t="s">
        <v>1005</v>
      </c>
      <c r="M271" s="80"/>
      <c r="O271" s="62"/>
    </row>
    <row r="272" spans="2:15">
      <c r="B272" s="41">
        <v>248</v>
      </c>
      <c r="C272" s="41" t="s">
        <v>1001</v>
      </c>
      <c r="D272" s="40" t="s">
        <v>1018</v>
      </c>
      <c r="E272" s="41">
        <v>1</v>
      </c>
      <c r="F272" s="41">
        <v>12</v>
      </c>
      <c r="G272" s="56" t="s">
        <v>971</v>
      </c>
      <c r="H272" s="53">
        <v>0.1</v>
      </c>
      <c r="I272" s="56">
        <f t="shared" si="4"/>
        <v>1.2000000000000002</v>
      </c>
      <c r="J272" s="85" t="s">
        <v>495</v>
      </c>
      <c r="K272" s="51" t="s">
        <v>1004</v>
      </c>
      <c r="L272" s="51" t="s">
        <v>1005</v>
      </c>
      <c r="M272" s="80"/>
      <c r="O272" s="62"/>
    </row>
    <row r="273" spans="2:15">
      <c r="B273" s="41">
        <v>249</v>
      </c>
      <c r="C273" s="41" t="s">
        <v>1001</v>
      </c>
      <c r="D273" s="40" t="s">
        <v>1121</v>
      </c>
      <c r="E273" s="41">
        <v>1</v>
      </c>
      <c r="F273" s="41">
        <v>4</v>
      </c>
      <c r="G273" s="56" t="s">
        <v>971</v>
      </c>
      <c r="H273" s="53">
        <v>0.2</v>
      </c>
      <c r="I273" s="56">
        <f t="shared" si="4"/>
        <v>0.8</v>
      </c>
      <c r="J273" s="85" t="s">
        <v>495</v>
      </c>
      <c r="K273" s="51" t="s">
        <v>1004</v>
      </c>
      <c r="L273" s="51" t="s">
        <v>1005</v>
      </c>
      <c r="M273" s="80"/>
      <c r="O273" s="62"/>
    </row>
    <row r="274" spans="2:15">
      <c r="B274" s="41">
        <v>250</v>
      </c>
      <c r="C274" s="41" t="s">
        <v>1022</v>
      </c>
      <c r="D274" s="40" t="s">
        <v>1023</v>
      </c>
      <c r="E274" s="41">
        <v>1</v>
      </c>
      <c r="F274" s="41">
        <v>2</v>
      </c>
      <c r="G274" s="56" t="s">
        <v>971</v>
      </c>
      <c r="H274" s="53">
        <v>2.1</v>
      </c>
      <c r="I274" s="56">
        <f t="shared" si="4"/>
        <v>4.2</v>
      </c>
      <c r="J274" s="85" t="s">
        <v>495</v>
      </c>
      <c r="K274" s="51" t="s">
        <v>1004</v>
      </c>
      <c r="L274" s="51" t="s">
        <v>1005</v>
      </c>
      <c r="M274" s="80"/>
      <c r="O274" s="62"/>
    </row>
    <row r="275" spans="2:15">
      <c r="B275" s="41">
        <v>251</v>
      </c>
      <c r="C275" s="41" t="s">
        <v>1058</v>
      </c>
      <c r="D275" s="40" t="s">
        <v>1059</v>
      </c>
      <c r="E275" s="41">
        <v>1</v>
      </c>
      <c r="F275" s="41">
        <v>10</v>
      </c>
      <c r="G275" s="56" t="s">
        <v>971</v>
      </c>
      <c r="H275" s="53">
        <v>2</v>
      </c>
      <c r="I275" s="56">
        <f t="shared" si="4"/>
        <v>20</v>
      </c>
      <c r="J275" s="85" t="s">
        <v>495</v>
      </c>
      <c r="K275" s="51" t="s">
        <v>1004</v>
      </c>
      <c r="L275" s="51" t="s">
        <v>1005</v>
      </c>
      <c r="M275" s="80"/>
      <c r="O275" s="62"/>
    </row>
    <row r="276" spans="2:15">
      <c r="B276" s="41">
        <v>252</v>
      </c>
      <c r="C276" s="41" t="s">
        <v>1098</v>
      </c>
      <c r="D276" s="40" t="s">
        <v>1136</v>
      </c>
      <c r="E276" s="41">
        <v>1</v>
      </c>
      <c r="F276" s="41">
        <v>2</v>
      </c>
      <c r="G276" s="56" t="s">
        <v>971</v>
      </c>
      <c r="H276" s="53">
        <v>41</v>
      </c>
      <c r="I276" s="56">
        <f t="shared" si="4"/>
        <v>82</v>
      </c>
      <c r="J276" s="85" t="s">
        <v>495</v>
      </c>
      <c r="K276" s="51" t="s">
        <v>1004</v>
      </c>
      <c r="L276" s="51" t="s">
        <v>1005</v>
      </c>
      <c r="M276" s="80"/>
      <c r="O276" s="62"/>
    </row>
    <row r="277" spans="2:15">
      <c r="B277" s="41">
        <v>253</v>
      </c>
      <c r="C277" s="41" t="s">
        <v>1001</v>
      </c>
      <c r="D277" s="40" t="s">
        <v>1121</v>
      </c>
      <c r="E277" s="41">
        <v>2</v>
      </c>
      <c r="F277" s="41">
        <v>15</v>
      </c>
      <c r="G277" s="56" t="s">
        <v>971</v>
      </c>
      <c r="H277" s="53">
        <v>0.2</v>
      </c>
      <c r="I277" s="56">
        <f t="shared" si="4"/>
        <v>3</v>
      </c>
      <c r="J277" s="85" t="s">
        <v>495</v>
      </c>
      <c r="K277" s="51" t="s">
        <v>1004</v>
      </c>
      <c r="L277" s="51" t="s">
        <v>1005</v>
      </c>
      <c r="M277" s="80"/>
      <c r="O277" s="62"/>
    </row>
    <row r="278" spans="2:15">
      <c r="B278" s="41">
        <v>254</v>
      </c>
      <c r="C278" s="41" t="s">
        <v>1104</v>
      </c>
      <c r="D278" s="40" t="s">
        <v>1137</v>
      </c>
      <c r="E278" s="41">
        <v>2</v>
      </c>
      <c r="F278" s="41">
        <v>4</v>
      </c>
      <c r="G278" s="56" t="s">
        <v>971</v>
      </c>
      <c r="H278" s="53">
        <v>7</v>
      </c>
      <c r="I278" s="56">
        <f t="shared" si="4"/>
        <v>28</v>
      </c>
      <c r="J278" s="85" t="s">
        <v>495</v>
      </c>
      <c r="K278" s="51" t="s">
        <v>1004</v>
      </c>
      <c r="L278" s="51" t="s">
        <v>1005</v>
      </c>
      <c r="M278" s="80"/>
      <c r="O278" s="62"/>
    </row>
    <row r="279" spans="2:15">
      <c r="B279" s="41">
        <v>255</v>
      </c>
      <c r="C279" s="41" t="s">
        <v>1020</v>
      </c>
      <c r="D279" s="40" t="s">
        <v>1135</v>
      </c>
      <c r="E279" s="41">
        <v>2</v>
      </c>
      <c r="F279" s="41">
        <v>3</v>
      </c>
      <c r="G279" s="56" t="s">
        <v>971</v>
      </c>
      <c r="H279" s="53">
        <v>7</v>
      </c>
      <c r="I279" s="56">
        <f t="shared" si="4"/>
        <v>21</v>
      </c>
      <c r="J279" s="85" t="s">
        <v>495</v>
      </c>
      <c r="K279" s="51" t="s">
        <v>1004</v>
      </c>
      <c r="L279" s="51" t="s">
        <v>1005</v>
      </c>
      <c r="M279" s="80"/>
      <c r="O279" s="62"/>
    </row>
    <row r="280" spans="2:15">
      <c r="B280" s="41">
        <v>256</v>
      </c>
      <c r="C280" s="41" t="s">
        <v>1001</v>
      </c>
      <c r="D280" s="40" t="s">
        <v>1121</v>
      </c>
      <c r="E280" s="41">
        <v>2</v>
      </c>
      <c r="F280" s="41">
        <v>6</v>
      </c>
      <c r="G280" s="56" t="s">
        <v>971</v>
      </c>
      <c r="H280" s="53">
        <v>0.2</v>
      </c>
      <c r="I280" s="56">
        <f t="shared" si="4"/>
        <v>1.2000000000000002</v>
      </c>
      <c r="J280" s="85" t="s">
        <v>514</v>
      </c>
      <c r="K280" s="51" t="s">
        <v>1004</v>
      </c>
      <c r="L280" s="51" t="s">
        <v>1005</v>
      </c>
      <c r="M280" s="80"/>
      <c r="O280" s="62"/>
    </row>
    <row r="281" spans="2:15">
      <c r="B281" s="41">
        <v>257</v>
      </c>
      <c r="C281" s="41" t="s">
        <v>1104</v>
      </c>
      <c r="D281" s="40" t="s">
        <v>1138</v>
      </c>
      <c r="E281" s="41">
        <v>2</v>
      </c>
      <c r="F281" s="41">
        <v>6</v>
      </c>
      <c r="G281" s="56" t="s">
        <v>971</v>
      </c>
      <c r="H281" s="53">
        <v>9</v>
      </c>
      <c r="I281" s="56">
        <f t="shared" si="4"/>
        <v>54</v>
      </c>
      <c r="J281" s="85" t="s">
        <v>514</v>
      </c>
      <c r="K281" s="51" t="s">
        <v>1004</v>
      </c>
      <c r="L281" s="51" t="s">
        <v>1005</v>
      </c>
      <c r="M281" s="80"/>
      <c r="O281" s="62"/>
    </row>
    <row r="282" spans="2:15">
      <c r="B282" s="41">
        <v>258</v>
      </c>
      <c r="C282" s="41" t="s">
        <v>1001</v>
      </c>
      <c r="D282" s="40" t="s">
        <v>1121</v>
      </c>
      <c r="E282" s="41">
        <v>2</v>
      </c>
      <c r="F282" s="41">
        <v>6</v>
      </c>
      <c r="G282" s="56" t="s">
        <v>971</v>
      </c>
      <c r="H282" s="53">
        <v>0.2</v>
      </c>
      <c r="I282" s="56">
        <f t="shared" ref="I282:I345" si="5">F282*H282</f>
        <v>1.2000000000000002</v>
      </c>
      <c r="J282" s="85" t="s">
        <v>1139</v>
      </c>
      <c r="K282" s="51" t="s">
        <v>1004</v>
      </c>
      <c r="L282" s="51" t="s">
        <v>1005</v>
      </c>
      <c r="M282" s="80"/>
      <c r="O282" s="62"/>
    </row>
    <row r="283" spans="2:15">
      <c r="B283" s="41">
        <v>259</v>
      </c>
      <c r="C283" s="41" t="s">
        <v>1104</v>
      </c>
      <c r="D283" s="40" t="s">
        <v>1138</v>
      </c>
      <c r="E283" s="41">
        <v>2</v>
      </c>
      <c r="F283" s="41">
        <v>6</v>
      </c>
      <c r="G283" s="56" t="s">
        <v>971</v>
      </c>
      <c r="H283" s="53">
        <v>9</v>
      </c>
      <c r="I283" s="56">
        <f t="shared" si="5"/>
        <v>54</v>
      </c>
      <c r="J283" s="85" t="s">
        <v>1139</v>
      </c>
      <c r="K283" s="51" t="s">
        <v>1004</v>
      </c>
      <c r="L283" s="51" t="s">
        <v>1005</v>
      </c>
      <c r="M283" s="80"/>
      <c r="O283" s="62"/>
    </row>
    <row r="284" spans="2:15">
      <c r="B284" s="41">
        <v>260</v>
      </c>
      <c r="C284" s="41" t="s">
        <v>1001</v>
      </c>
      <c r="D284" s="40" t="s">
        <v>1018</v>
      </c>
      <c r="E284" s="41">
        <v>1</v>
      </c>
      <c r="F284" s="41">
        <v>8</v>
      </c>
      <c r="G284" s="56" t="s">
        <v>971</v>
      </c>
      <c r="H284" s="53">
        <v>0.1</v>
      </c>
      <c r="I284" s="56">
        <f t="shared" si="5"/>
        <v>0.8</v>
      </c>
      <c r="J284" s="85" t="s">
        <v>525</v>
      </c>
      <c r="K284" s="51" t="s">
        <v>1004</v>
      </c>
      <c r="L284" s="51" t="s">
        <v>1005</v>
      </c>
      <c r="M284" s="80"/>
      <c r="O284" s="62"/>
    </row>
    <row r="285" spans="2:15">
      <c r="B285" s="41">
        <v>261</v>
      </c>
      <c r="C285" s="41" t="s">
        <v>1001</v>
      </c>
      <c r="D285" s="40" t="s">
        <v>1121</v>
      </c>
      <c r="E285" s="41">
        <v>1</v>
      </c>
      <c r="F285" s="41">
        <v>4</v>
      </c>
      <c r="G285" s="56" t="s">
        <v>971</v>
      </c>
      <c r="H285" s="53">
        <v>0.2</v>
      </c>
      <c r="I285" s="56">
        <f t="shared" si="5"/>
        <v>0.8</v>
      </c>
      <c r="J285" s="85" t="s">
        <v>525</v>
      </c>
      <c r="K285" s="51" t="s">
        <v>1004</v>
      </c>
      <c r="L285" s="51" t="s">
        <v>1005</v>
      </c>
      <c r="M285" s="80"/>
      <c r="O285" s="62"/>
    </row>
    <row r="286" spans="2:15">
      <c r="B286" s="41">
        <v>262</v>
      </c>
      <c r="C286" s="41" t="s">
        <v>1022</v>
      </c>
      <c r="D286" s="40" t="s">
        <v>1023</v>
      </c>
      <c r="E286" s="41">
        <v>1</v>
      </c>
      <c r="F286" s="41">
        <v>2</v>
      </c>
      <c r="G286" s="56" t="s">
        <v>971</v>
      </c>
      <c r="H286" s="53">
        <v>2.1</v>
      </c>
      <c r="I286" s="56">
        <f t="shared" si="5"/>
        <v>4.2</v>
      </c>
      <c r="J286" s="85" t="s">
        <v>525</v>
      </c>
      <c r="K286" s="51" t="s">
        <v>1004</v>
      </c>
      <c r="L286" s="51" t="s">
        <v>1005</v>
      </c>
      <c r="M286" s="80"/>
      <c r="O286" s="62"/>
    </row>
    <row r="287" spans="2:15">
      <c r="B287" s="41">
        <v>263</v>
      </c>
      <c r="C287" s="41" t="s">
        <v>1058</v>
      </c>
      <c r="D287" s="40" t="s">
        <v>1059</v>
      </c>
      <c r="E287" s="41">
        <v>1</v>
      </c>
      <c r="F287" s="41">
        <v>8</v>
      </c>
      <c r="G287" s="56" t="s">
        <v>971</v>
      </c>
      <c r="H287" s="53">
        <v>2</v>
      </c>
      <c r="I287" s="56">
        <f t="shared" si="5"/>
        <v>16</v>
      </c>
      <c r="J287" s="85" t="s">
        <v>525</v>
      </c>
      <c r="K287" s="51" t="s">
        <v>1004</v>
      </c>
      <c r="L287" s="51" t="s">
        <v>1005</v>
      </c>
      <c r="M287" s="80"/>
      <c r="O287" s="62"/>
    </row>
    <row r="288" spans="2:15">
      <c r="B288" s="41">
        <v>264</v>
      </c>
      <c r="C288" s="41" t="s">
        <v>1098</v>
      </c>
      <c r="D288" s="40" t="s">
        <v>1136</v>
      </c>
      <c r="E288" s="41">
        <v>1</v>
      </c>
      <c r="F288" s="41">
        <v>2</v>
      </c>
      <c r="G288" s="56" t="s">
        <v>971</v>
      </c>
      <c r="H288" s="53">
        <v>41</v>
      </c>
      <c r="I288" s="56">
        <f t="shared" si="5"/>
        <v>82</v>
      </c>
      <c r="J288" s="85" t="s">
        <v>525</v>
      </c>
      <c r="K288" s="51" t="s">
        <v>1004</v>
      </c>
      <c r="L288" s="51" t="s">
        <v>1005</v>
      </c>
      <c r="M288" s="80"/>
      <c r="O288" s="62"/>
    </row>
    <row r="289" spans="2:15">
      <c r="B289" s="41">
        <v>265</v>
      </c>
      <c r="C289" s="41" t="s">
        <v>1001</v>
      </c>
      <c r="D289" s="40" t="s">
        <v>1121</v>
      </c>
      <c r="E289" s="41">
        <v>2</v>
      </c>
      <c r="F289" s="41">
        <v>13</v>
      </c>
      <c r="G289" s="56" t="s">
        <v>971</v>
      </c>
      <c r="H289" s="53">
        <v>0.2</v>
      </c>
      <c r="I289" s="56">
        <f t="shared" si="5"/>
        <v>2.6</v>
      </c>
      <c r="J289" s="85" t="s">
        <v>525</v>
      </c>
      <c r="K289" s="51" t="s">
        <v>1004</v>
      </c>
      <c r="L289" s="51" t="s">
        <v>1005</v>
      </c>
      <c r="M289" s="80"/>
      <c r="O289" s="62"/>
    </row>
    <row r="290" spans="2:15">
      <c r="B290" s="41">
        <v>266</v>
      </c>
      <c r="C290" s="41" t="s">
        <v>1104</v>
      </c>
      <c r="D290" s="40" t="s">
        <v>1140</v>
      </c>
      <c r="E290" s="41">
        <v>2</v>
      </c>
      <c r="F290" s="41">
        <v>4</v>
      </c>
      <c r="G290" s="56" t="s">
        <v>971</v>
      </c>
      <c r="H290" s="53">
        <v>12.3</v>
      </c>
      <c r="I290" s="56">
        <f t="shared" si="5"/>
        <v>49.2</v>
      </c>
      <c r="J290" s="85" t="s">
        <v>525</v>
      </c>
      <c r="K290" s="51" t="s">
        <v>1004</v>
      </c>
      <c r="L290" s="51" t="s">
        <v>1005</v>
      </c>
      <c r="M290" s="80"/>
      <c r="O290" s="62"/>
    </row>
    <row r="291" spans="2:15">
      <c r="B291" s="41">
        <v>267</v>
      </c>
      <c r="C291" s="41" t="s">
        <v>1020</v>
      </c>
      <c r="D291" s="40" t="s">
        <v>1135</v>
      </c>
      <c r="E291" s="41">
        <v>2</v>
      </c>
      <c r="F291" s="41">
        <v>3</v>
      </c>
      <c r="G291" s="56" t="s">
        <v>971</v>
      </c>
      <c r="H291" s="53">
        <v>7</v>
      </c>
      <c r="I291" s="56">
        <f t="shared" si="5"/>
        <v>21</v>
      </c>
      <c r="J291" s="85" t="s">
        <v>525</v>
      </c>
      <c r="K291" s="51" t="s">
        <v>1004</v>
      </c>
      <c r="L291" s="51" t="s">
        <v>1005</v>
      </c>
      <c r="M291" s="80"/>
      <c r="O291" s="62"/>
    </row>
    <row r="292" spans="2:15">
      <c r="B292" s="41">
        <v>268</v>
      </c>
      <c r="C292" s="41" t="s">
        <v>1001</v>
      </c>
      <c r="D292" s="40" t="s">
        <v>1121</v>
      </c>
      <c r="E292" s="41">
        <v>2</v>
      </c>
      <c r="F292" s="41">
        <v>7</v>
      </c>
      <c r="G292" s="56" t="s">
        <v>971</v>
      </c>
      <c r="H292" s="53">
        <v>0.2</v>
      </c>
      <c r="I292" s="56">
        <f t="shared" si="5"/>
        <v>1.4000000000000001</v>
      </c>
      <c r="J292" s="85" t="s">
        <v>527</v>
      </c>
      <c r="K292" s="51" t="s">
        <v>1004</v>
      </c>
      <c r="L292" s="51" t="s">
        <v>1005</v>
      </c>
      <c r="M292" s="80"/>
      <c r="O292" s="62"/>
    </row>
    <row r="293" spans="2:15">
      <c r="B293" s="41">
        <v>269</v>
      </c>
      <c r="C293" s="41" t="s">
        <v>1104</v>
      </c>
      <c r="D293" s="40" t="s">
        <v>1137</v>
      </c>
      <c r="E293" s="41">
        <v>2</v>
      </c>
      <c r="F293" s="41">
        <v>7</v>
      </c>
      <c r="G293" s="56" t="s">
        <v>971</v>
      </c>
      <c r="H293" s="53">
        <v>7</v>
      </c>
      <c r="I293" s="56">
        <f t="shared" si="5"/>
        <v>49</v>
      </c>
      <c r="J293" s="85" t="s">
        <v>527</v>
      </c>
      <c r="K293" s="51" t="s">
        <v>1004</v>
      </c>
      <c r="L293" s="51" t="s">
        <v>1005</v>
      </c>
      <c r="M293" s="80"/>
      <c r="O293" s="62"/>
    </row>
    <row r="294" spans="2:15">
      <c r="B294" s="41">
        <v>270</v>
      </c>
      <c r="C294" s="41" t="s">
        <v>1001</v>
      </c>
      <c r="D294" s="40" t="s">
        <v>1121</v>
      </c>
      <c r="E294" s="41">
        <v>2</v>
      </c>
      <c r="F294" s="41">
        <v>5</v>
      </c>
      <c r="G294" s="56" t="s">
        <v>971</v>
      </c>
      <c r="H294" s="53">
        <v>0.2</v>
      </c>
      <c r="I294" s="56">
        <f t="shared" si="5"/>
        <v>1</v>
      </c>
      <c r="J294" s="85" t="s">
        <v>1141</v>
      </c>
      <c r="K294" s="51" t="s">
        <v>1004</v>
      </c>
      <c r="L294" s="51" t="s">
        <v>1005</v>
      </c>
      <c r="M294" s="80"/>
      <c r="O294" s="62"/>
    </row>
    <row r="295" spans="2:15">
      <c r="B295" s="41">
        <v>271</v>
      </c>
      <c r="C295" s="41" t="s">
        <v>1104</v>
      </c>
      <c r="D295" s="40" t="s">
        <v>1137</v>
      </c>
      <c r="E295" s="41">
        <v>2</v>
      </c>
      <c r="F295" s="41">
        <v>5</v>
      </c>
      <c r="G295" s="56" t="s">
        <v>971</v>
      </c>
      <c r="H295" s="53">
        <v>7</v>
      </c>
      <c r="I295" s="56">
        <f t="shared" si="5"/>
        <v>35</v>
      </c>
      <c r="J295" s="85" t="s">
        <v>1141</v>
      </c>
      <c r="K295" s="51" t="s">
        <v>1004</v>
      </c>
      <c r="L295" s="51" t="s">
        <v>1005</v>
      </c>
      <c r="M295" s="80"/>
      <c r="O295" s="62"/>
    </row>
    <row r="296" spans="2:15">
      <c r="B296" s="41">
        <v>272</v>
      </c>
      <c r="C296" s="41" t="s">
        <v>1001</v>
      </c>
      <c r="D296" s="40" t="s">
        <v>1121</v>
      </c>
      <c r="E296" s="41">
        <v>2</v>
      </c>
      <c r="F296" s="41">
        <v>10</v>
      </c>
      <c r="G296" s="56" t="s">
        <v>971</v>
      </c>
      <c r="H296" s="53">
        <v>0.2</v>
      </c>
      <c r="I296" s="56">
        <f t="shared" si="5"/>
        <v>2</v>
      </c>
      <c r="J296" s="85" t="s">
        <v>550</v>
      </c>
      <c r="K296" s="51" t="s">
        <v>1004</v>
      </c>
      <c r="L296" s="51" t="s">
        <v>1005</v>
      </c>
      <c r="M296" s="80"/>
      <c r="O296" s="62"/>
    </row>
    <row r="297" spans="2:15">
      <c r="B297" s="41">
        <v>273</v>
      </c>
      <c r="C297" s="41" t="s">
        <v>1104</v>
      </c>
      <c r="D297" s="40" t="s">
        <v>1137</v>
      </c>
      <c r="E297" s="41">
        <v>2</v>
      </c>
      <c r="F297" s="41">
        <v>6</v>
      </c>
      <c r="G297" s="56" t="s">
        <v>971</v>
      </c>
      <c r="H297" s="53">
        <v>7</v>
      </c>
      <c r="I297" s="56">
        <f t="shared" si="5"/>
        <v>42</v>
      </c>
      <c r="J297" s="85" t="s">
        <v>550</v>
      </c>
      <c r="K297" s="51" t="s">
        <v>1004</v>
      </c>
      <c r="L297" s="51" t="s">
        <v>1005</v>
      </c>
      <c r="M297" s="80"/>
      <c r="O297" s="62"/>
    </row>
    <row r="298" spans="2:15">
      <c r="B298" s="41">
        <v>274</v>
      </c>
      <c r="C298" s="41" t="s">
        <v>1104</v>
      </c>
      <c r="D298" s="40" t="s">
        <v>1140</v>
      </c>
      <c r="E298" s="41">
        <v>2</v>
      </c>
      <c r="F298" s="41">
        <v>2</v>
      </c>
      <c r="G298" s="56" t="s">
        <v>971</v>
      </c>
      <c r="H298" s="53">
        <v>12.3</v>
      </c>
      <c r="I298" s="56">
        <f t="shared" si="5"/>
        <v>24.6</v>
      </c>
      <c r="J298" s="85" t="s">
        <v>550</v>
      </c>
      <c r="K298" s="51" t="s">
        <v>1004</v>
      </c>
      <c r="L298" s="51" t="s">
        <v>1005</v>
      </c>
      <c r="M298" s="80"/>
      <c r="O298" s="62"/>
    </row>
    <row r="299" spans="2:15">
      <c r="B299" s="41">
        <v>275</v>
      </c>
      <c r="C299" s="41" t="s">
        <v>1020</v>
      </c>
      <c r="D299" s="40" t="s">
        <v>1135</v>
      </c>
      <c r="E299" s="41">
        <v>2</v>
      </c>
      <c r="F299" s="41">
        <v>2</v>
      </c>
      <c r="G299" s="56" t="s">
        <v>971</v>
      </c>
      <c r="H299" s="53">
        <v>7</v>
      </c>
      <c r="I299" s="56">
        <f t="shared" si="5"/>
        <v>14</v>
      </c>
      <c r="J299" s="85" t="s">
        <v>550</v>
      </c>
      <c r="K299" s="51" t="s">
        <v>1004</v>
      </c>
      <c r="L299" s="51" t="s">
        <v>1005</v>
      </c>
      <c r="M299" s="80"/>
      <c r="O299" s="62"/>
    </row>
    <row r="300" spans="2:15">
      <c r="B300" s="41">
        <v>276</v>
      </c>
      <c r="C300" s="41" t="s">
        <v>1001</v>
      </c>
      <c r="D300" s="40" t="s">
        <v>1121</v>
      </c>
      <c r="E300" s="41">
        <v>2</v>
      </c>
      <c r="F300" s="41">
        <v>5</v>
      </c>
      <c r="G300" s="56" t="s">
        <v>971</v>
      </c>
      <c r="H300" s="53">
        <v>0.2</v>
      </c>
      <c r="I300" s="56">
        <f t="shared" si="5"/>
        <v>1</v>
      </c>
      <c r="J300" s="85" t="s">
        <v>553</v>
      </c>
      <c r="K300" s="51" t="s">
        <v>1004</v>
      </c>
      <c r="L300" s="51" t="s">
        <v>1005</v>
      </c>
      <c r="M300" s="80"/>
      <c r="O300" s="62"/>
    </row>
    <row r="301" spans="2:15">
      <c r="B301" s="41">
        <v>277</v>
      </c>
      <c r="C301" s="41" t="s">
        <v>1104</v>
      </c>
      <c r="D301" s="40" t="s">
        <v>1142</v>
      </c>
      <c r="E301" s="41">
        <v>2</v>
      </c>
      <c r="F301" s="41">
        <v>1</v>
      </c>
      <c r="G301" s="56" t="s">
        <v>971</v>
      </c>
      <c r="H301" s="53">
        <v>2.9</v>
      </c>
      <c r="I301" s="56">
        <f t="shared" si="5"/>
        <v>2.9</v>
      </c>
      <c r="J301" s="85" t="s">
        <v>553</v>
      </c>
      <c r="K301" s="51" t="s">
        <v>1004</v>
      </c>
      <c r="L301" s="51" t="s">
        <v>1005</v>
      </c>
      <c r="M301" s="80"/>
      <c r="O301" s="62"/>
    </row>
    <row r="302" spans="2:15">
      <c r="B302" s="41">
        <v>278</v>
      </c>
      <c r="C302" s="41" t="s">
        <v>1104</v>
      </c>
      <c r="D302" s="40" t="s">
        <v>1137</v>
      </c>
      <c r="E302" s="41">
        <v>2</v>
      </c>
      <c r="F302" s="41">
        <v>4</v>
      </c>
      <c r="G302" s="56" t="s">
        <v>971</v>
      </c>
      <c r="H302" s="53">
        <v>7</v>
      </c>
      <c r="I302" s="56">
        <f t="shared" si="5"/>
        <v>28</v>
      </c>
      <c r="J302" s="85" t="s">
        <v>553</v>
      </c>
      <c r="K302" s="51" t="s">
        <v>1004</v>
      </c>
      <c r="L302" s="51" t="s">
        <v>1005</v>
      </c>
      <c r="M302" s="80"/>
      <c r="O302" s="62"/>
    </row>
    <row r="303" spans="2:15">
      <c r="B303" s="41">
        <v>279</v>
      </c>
      <c r="C303" s="41" t="s">
        <v>1001</v>
      </c>
      <c r="D303" s="40" t="s">
        <v>1121</v>
      </c>
      <c r="E303" s="41">
        <v>2</v>
      </c>
      <c r="F303" s="41">
        <v>5</v>
      </c>
      <c r="G303" s="56" t="s">
        <v>971</v>
      </c>
      <c r="H303" s="53">
        <v>0.2</v>
      </c>
      <c r="I303" s="56">
        <f t="shared" si="5"/>
        <v>1</v>
      </c>
      <c r="J303" s="85" t="s">
        <v>1143</v>
      </c>
      <c r="K303" s="51" t="s">
        <v>1004</v>
      </c>
      <c r="L303" s="51" t="s">
        <v>1005</v>
      </c>
      <c r="M303" s="80"/>
      <c r="O303" s="62"/>
    </row>
    <row r="304" spans="2:15">
      <c r="B304" s="41">
        <v>280</v>
      </c>
      <c r="C304" s="41" t="s">
        <v>1104</v>
      </c>
      <c r="D304" s="40" t="s">
        <v>1137</v>
      </c>
      <c r="E304" s="41">
        <v>2</v>
      </c>
      <c r="F304" s="41">
        <v>5</v>
      </c>
      <c r="G304" s="56" t="s">
        <v>971</v>
      </c>
      <c r="H304" s="53">
        <v>7</v>
      </c>
      <c r="I304" s="56">
        <f t="shared" si="5"/>
        <v>35</v>
      </c>
      <c r="J304" s="85" t="s">
        <v>1143</v>
      </c>
      <c r="K304" s="51" t="s">
        <v>1004</v>
      </c>
      <c r="L304" s="51" t="s">
        <v>1005</v>
      </c>
      <c r="M304" s="80"/>
      <c r="O304" s="62"/>
    </row>
    <row r="305" spans="2:15">
      <c r="B305" s="41">
        <v>281</v>
      </c>
      <c r="C305" s="41" t="s">
        <v>1047</v>
      </c>
      <c r="D305" s="40" t="s">
        <v>1057</v>
      </c>
      <c r="E305" s="41">
        <v>1</v>
      </c>
      <c r="F305" s="41">
        <v>1</v>
      </c>
      <c r="G305" s="56" t="s">
        <v>971</v>
      </c>
      <c r="H305" s="53">
        <v>0.1</v>
      </c>
      <c r="I305" s="56">
        <f t="shared" si="5"/>
        <v>0.1</v>
      </c>
      <c r="J305" s="85" t="s">
        <v>919</v>
      </c>
      <c r="K305" s="51" t="s">
        <v>1004</v>
      </c>
      <c r="L305" s="51" t="s">
        <v>1005</v>
      </c>
      <c r="M305" s="80"/>
      <c r="O305" s="62"/>
    </row>
    <row r="306" spans="2:15">
      <c r="B306" s="41">
        <v>282</v>
      </c>
      <c r="C306" s="41" t="s">
        <v>1044</v>
      </c>
      <c r="D306" s="40" t="s">
        <v>1060</v>
      </c>
      <c r="E306" s="84">
        <v>1.25</v>
      </c>
      <c r="F306" s="41">
        <v>1</v>
      </c>
      <c r="G306" s="56" t="s">
        <v>971</v>
      </c>
      <c r="H306" s="53">
        <v>2.9</v>
      </c>
      <c r="I306" s="56">
        <f t="shared" si="5"/>
        <v>2.9</v>
      </c>
      <c r="J306" s="85" t="s">
        <v>919</v>
      </c>
      <c r="K306" s="51" t="s">
        <v>1004</v>
      </c>
      <c r="L306" s="51" t="s">
        <v>1005</v>
      </c>
      <c r="M306" s="80"/>
      <c r="O306" s="62"/>
    </row>
    <row r="307" spans="2:15">
      <c r="B307" s="41">
        <v>283</v>
      </c>
      <c r="C307" s="41" t="s">
        <v>1001</v>
      </c>
      <c r="D307" s="40" t="s">
        <v>1121</v>
      </c>
      <c r="E307" s="41">
        <v>2</v>
      </c>
      <c r="F307" s="41">
        <v>1</v>
      </c>
      <c r="G307" s="56" t="s">
        <v>971</v>
      </c>
      <c r="H307" s="53">
        <v>0.2</v>
      </c>
      <c r="I307" s="56">
        <f t="shared" si="5"/>
        <v>0.2</v>
      </c>
      <c r="J307" s="85" t="s">
        <v>919</v>
      </c>
      <c r="K307" s="51" t="s">
        <v>1004</v>
      </c>
      <c r="L307" s="51" t="s">
        <v>1005</v>
      </c>
      <c r="M307" s="80"/>
      <c r="O307" s="62"/>
    </row>
    <row r="308" spans="2:15">
      <c r="B308" s="41">
        <v>284</v>
      </c>
      <c r="C308" s="41" t="s">
        <v>1001</v>
      </c>
      <c r="D308" s="40" t="s">
        <v>1121</v>
      </c>
      <c r="E308" s="41">
        <v>2</v>
      </c>
      <c r="F308" s="41">
        <v>6</v>
      </c>
      <c r="G308" s="56" t="s">
        <v>971</v>
      </c>
      <c r="H308" s="53">
        <v>0.2</v>
      </c>
      <c r="I308" s="56">
        <f t="shared" si="5"/>
        <v>1.2000000000000002</v>
      </c>
      <c r="J308" s="85" t="s">
        <v>919</v>
      </c>
      <c r="K308" s="51" t="s">
        <v>1004</v>
      </c>
      <c r="L308" s="51" t="s">
        <v>1005</v>
      </c>
      <c r="M308" s="80"/>
      <c r="O308" s="62"/>
    </row>
    <row r="309" spans="2:15">
      <c r="B309" s="41">
        <v>285</v>
      </c>
      <c r="C309" s="41" t="s">
        <v>1047</v>
      </c>
      <c r="D309" s="40" t="s">
        <v>1057</v>
      </c>
      <c r="E309" s="41">
        <v>2</v>
      </c>
      <c r="F309" s="41">
        <v>1</v>
      </c>
      <c r="G309" s="56" t="s">
        <v>971</v>
      </c>
      <c r="H309" s="53">
        <v>0.1</v>
      </c>
      <c r="I309" s="56">
        <f t="shared" si="5"/>
        <v>0.1</v>
      </c>
      <c r="J309" s="85" t="s">
        <v>919</v>
      </c>
      <c r="K309" s="51" t="s">
        <v>1004</v>
      </c>
      <c r="L309" s="51" t="s">
        <v>1005</v>
      </c>
      <c r="M309" s="80"/>
      <c r="O309" s="62"/>
    </row>
    <row r="310" spans="2:15">
      <c r="B310" s="41">
        <v>286</v>
      </c>
      <c r="C310" s="41" t="s">
        <v>1020</v>
      </c>
      <c r="D310" s="40" t="s">
        <v>1021</v>
      </c>
      <c r="E310" s="41">
        <v>2</v>
      </c>
      <c r="F310" s="41">
        <v>7</v>
      </c>
      <c r="G310" s="56" t="s">
        <v>971</v>
      </c>
      <c r="H310" s="53">
        <v>2.9</v>
      </c>
      <c r="I310" s="56">
        <f t="shared" si="5"/>
        <v>20.3</v>
      </c>
      <c r="J310" s="85" t="s">
        <v>919</v>
      </c>
      <c r="K310" s="51" t="s">
        <v>1004</v>
      </c>
      <c r="L310" s="51" t="s">
        <v>1005</v>
      </c>
      <c r="M310" s="80"/>
      <c r="O310" s="62"/>
    </row>
    <row r="311" spans="2:15">
      <c r="B311" s="41">
        <v>287</v>
      </c>
      <c r="C311" s="41" t="s">
        <v>1044</v>
      </c>
      <c r="D311" s="40" t="s">
        <v>1060</v>
      </c>
      <c r="E311" s="41">
        <v>2</v>
      </c>
      <c r="F311" s="41">
        <v>1</v>
      </c>
      <c r="G311" s="56" t="s">
        <v>971</v>
      </c>
      <c r="H311" s="53">
        <v>2.9</v>
      </c>
      <c r="I311" s="56">
        <f t="shared" si="5"/>
        <v>2.9</v>
      </c>
      <c r="J311" s="85" t="s">
        <v>919</v>
      </c>
      <c r="K311" s="51" t="s">
        <v>1004</v>
      </c>
      <c r="L311" s="51" t="s">
        <v>1005</v>
      </c>
      <c r="M311" s="80"/>
      <c r="O311" s="62"/>
    </row>
    <row r="312" spans="2:15">
      <c r="B312" s="41">
        <v>288</v>
      </c>
      <c r="C312" s="41" t="s">
        <v>1001</v>
      </c>
      <c r="D312" s="40" t="s">
        <v>1121</v>
      </c>
      <c r="E312" s="41">
        <v>2</v>
      </c>
      <c r="F312" s="41">
        <v>4</v>
      </c>
      <c r="G312" s="56" t="s">
        <v>971</v>
      </c>
      <c r="H312" s="53">
        <v>0.2</v>
      </c>
      <c r="I312" s="56">
        <f t="shared" si="5"/>
        <v>0.8</v>
      </c>
      <c r="J312" s="85" t="s">
        <v>925</v>
      </c>
      <c r="K312" s="51" t="s">
        <v>1004</v>
      </c>
      <c r="L312" s="51" t="s">
        <v>1005</v>
      </c>
      <c r="M312" s="80"/>
      <c r="O312" s="62"/>
    </row>
    <row r="313" spans="2:15">
      <c r="B313" s="41">
        <v>289</v>
      </c>
      <c r="C313" s="41" t="s">
        <v>1022</v>
      </c>
      <c r="D313" s="40" t="s">
        <v>1144</v>
      </c>
      <c r="E313" s="41">
        <v>2</v>
      </c>
      <c r="F313" s="41">
        <v>4</v>
      </c>
      <c r="G313" s="56" t="s">
        <v>971</v>
      </c>
      <c r="H313" s="53">
        <v>5</v>
      </c>
      <c r="I313" s="56">
        <f t="shared" si="5"/>
        <v>20</v>
      </c>
      <c r="J313" s="85" t="s">
        <v>925</v>
      </c>
      <c r="K313" s="51" t="s">
        <v>1004</v>
      </c>
      <c r="L313" s="51" t="s">
        <v>1005</v>
      </c>
      <c r="M313" s="80"/>
      <c r="O313" s="62"/>
    </row>
    <row r="314" spans="2:15">
      <c r="B314" s="41">
        <v>290</v>
      </c>
      <c r="C314" s="41" t="s">
        <v>1032</v>
      </c>
      <c r="D314" s="40" t="s">
        <v>1033</v>
      </c>
      <c r="E314" s="41">
        <v>8</v>
      </c>
      <c r="F314" s="41">
        <v>3</v>
      </c>
      <c r="G314" s="56" t="s">
        <v>971</v>
      </c>
      <c r="H314" s="53">
        <v>6</v>
      </c>
      <c r="I314" s="56">
        <f t="shared" si="5"/>
        <v>18</v>
      </c>
      <c r="J314" s="85" t="s">
        <v>152</v>
      </c>
      <c r="K314" s="51" t="s">
        <v>1004</v>
      </c>
      <c r="L314" s="51" t="s">
        <v>1005</v>
      </c>
      <c r="M314" s="80"/>
      <c r="O314" s="62"/>
    </row>
    <row r="315" spans="2:15">
      <c r="B315" s="41">
        <v>291</v>
      </c>
      <c r="C315" s="41" t="s">
        <v>1001</v>
      </c>
      <c r="D315" s="40" t="s">
        <v>1145</v>
      </c>
      <c r="E315" s="41">
        <v>8</v>
      </c>
      <c r="F315" s="41">
        <v>2</v>
      </c>
      <c r="G315" s="56" t="s">
        <v>971</v>
      </c>
      <c r="H315" s="53">
        <v>1</v>
      </c>
      <c r="I315" s="56">
        <f t="shared" si="5"/>
        <v>2</v>
      </c>
      <c r="J315" s="85" t="s">
        <v>152</v>
      </c>
      <c r="K315" s="51" t="s">
        <v>1004</v>
      </c>
      <c r="L315" s="51" t="s">
        <v>1005</v>
      </c>
      <c r="M315" s="80"/>
      <c r="O315" s="62"/>
    </row>
    <row r="316" spans="2:15">
      <c r="B316" s="41">
        <v>292</v>
      </c>
      <c r="C316" s="41" t="s">
        <v>1001</v>
      </c>
      <c r="D316" s="40" t="s">
        <v>1013</v>
      </c>
      <c r="E316" s="41">
        <v>3</v>
      </c>
      <c r="F316" s="41">
        <v>2</v>
      </c>
      <c r="G316" s="56" t="s">
        <v>971</v>
      </c>
      <c r="H316" s="53">
        <v>0.4</v>
      </c>
      <c r="I316" s="56">
        <f t="shared" si="5"/>
        <v>0.8</v>
      </c>
      <c r="J316" s="85" t="s">
        <v>923</v>
      </c>
      <c r="K316" s="51" t="s">
        <v>1004</v>
      </c>
      <c r="L316" s="51" t="s">
        <v>1005</v>
      </c>
      <c r="M316" s="80"/>
      <c r="O316" s="62"/>
    </row>
    <row r="317" spans="2:15">
      <c r="B317" s="41">
        <v>293</v>
      </c>
      <c r="C317" s="41" t="s">
        <v>1024</v>
      </c>
      <c r="D317" s="40" t="s">
        <v>1088</v>
      </c>
      <c r="E317" s="41">
        <v>3</v>
      </c>
      <c r="F317" s="41">
        <v>1</v>
      </c>
      <c r="G317" s="56" t="s">
        <v>971</v>
      </c>
      <c r="H317" s="53">
        <v>8</v>
      </c>
      <c r="I317" s="56">
        <f t="shared" si="5"/>
        <v>8</v>
      </c>
      <c r="J317" s="85" t="s">
        <v>923</v>
      </c>
      <c r="K317" s="51" t="s">
        <v>1004</v>
      </c>
      <c r="L317" s="51" t="s">
        <v>1005</v>
      </c>
      <c r="M317" s="80"/>
      <c r="O317" s="62"/>
    </row>
    <row r="318" spans="2:15">
      <c r="B318" s="41">
        <v>294</v>
      </c>
      <c r="C318" s="41" t="s">
        <v>1085</v>
      </c>
      <c r="D318" s="40" t="s">
        <v>1146</v>
      </c>
      <c r="E318" s="41">
        <v>3</v>
      </c>
      <c r="F318" s="41">
        <v>1</v>
      </c>
      <c r="G318" s="56" t="s">
        <v>971</v>
      </c>
      <c r="H318" s="53">
        <v>1.4</v>
      </c>
      <c r="I318" s="56">
        <f t="shared" si="5"/>
        <v>1.4</v>
      </c>
      <c r="J318" s="85" t="s">
        <v>199</v>
      </c>
      <c r="K318" s="51" t="s">
        <v>1004</v>
      </c>
      <c r="L318" s="51" t="s">
        <v>1005</v>
      </c>
      <c r="M318" s="80"/>
      <c r="O318" s="62"/>
    </row>
    <row r="319" spans="2:15">
      <c r="B319" s="41">
        <v>295</v>
      </c>
      <c r="C319" s="41" t="s">
        <v>1032</v>
      </c>
      <c r="D319" s="40" t="s">
        <v>1051</v>
      </c>
      <c r="E319" s="41">
        <v>3</v>
      </c>
      <c r="F319" s="41">
        <v>1</v>
      </c>
      <c r="G319" s="56" t="s">
        <v>971</v>
      </c>
      <c r="H319" s="53">
        <v>37</v>
      </c>
      <c r="I319" s="56">
        <f t="shared" si="5"/>
        <v>37</v>
      </c>
      <c r="J319" s="85" t="s">
        <v>199</v>
      </c>
      <c r="K319" s="51" t="s">
        <v>1004</v>
      </c>
      <c r="L319" s="51" t="s">
        <v>1005</v>
      </c>
      <c r="M319" s="80"/>
      <c r="O319" s="62"/>
    </row>
    <row r="320" spans="2:15">
      <c r="B320" s="41">
        <v>296</v>
      </c>
      <c r="C320" s="41" t="s">
        <v>1089</v>
      </c>
      <c r="D320" s="40" t="s">
        <v>1147</v>
      </c>
      <c r="E320" s="41">
        <v>3</v>
      </c>
      <c r="F320" s="41">
        <v>1</v>
      </c>
      <c r="G320" s="56" t="s">
        <v>971</v>
      </c>
      <c r="H320" s="53">
        <v>3.1</v>
      </c>
      <c r="I320" s="56">
        <f t="shared" si="5"/>
        <v>3.1</v>
      </c>
      <c r="J320" s="85" t="s">
        <v>199</v>
      </c>
      <c r="K320" s="51" t="s">
        <v>1004</v>
      </c>
      <c r="L320" s="51" t="s">
        <v>1005</v>
      </c>
      <c r="M320" s="80"/>
      <c r="O320" s="62"/>
    </row>
    <row r="321" spans="2:15">
      <c r="B321" s="41">
        <v>297</v>
      </c>
      <c r="C321" s="41" t="s">
        <v>1001</v>
      </c>
      <c r="D321" s="40" t="s">
        <v>1018</v>
      </c>
      <c r="E321" s="41">
        <v>3</v>
      </c>
      <c r="F321" s="41">
        <v>4</v>
      </c>
      <c r="G321" s="56" t="s">
        <v>971</v>
      </c>
      <c r="H321" s="53">
        <v>0.1</v>
      </c>
      <c r="I321" s="56">
        <f t="shared" si="5"/>
        <v>0.4</v>
      </c>
      <c r="J321" s="85" t="s">
        <v>194</v>
      </c>
      <c r="K321" s="51" t="s">
        <v>1004</v>
      </c>
      <c r="L321" s="51" t="s">
        <v>1005</v>
      </c>
      <c r="M321" s="80"/>
      <c r="O321" s="62"/>
    </row>
    <row r="322" spans="2:15">
      <c r="B322" s="41">
        <v>298</v>
      </c>
      <c r="C322" s="41" t="s">
        <v>1001</v>
      </c>
      <c r="D322" s="40" t="s">
        <v>1121</v>
      </c>
      <c r="E322" s="41">
        <v>3</v>
      </c>
      <c r="F322" s="41">
        <v>1</v>
      </c>
      <c r="G322" s="56" t="s">
        <v>971</v>
      </c>
      <c r="H322" s="53">
        <v>0.2</v>
      </c>
      <c r="I322" s="56">
        <f t="shared" si="5"/>
        <v>0.2</v>
      </c>
      <c r="J322" s="85" t="s">
        <v>194</v>
      </c>
      <c r="K322" s="51" t="s">
        <v>1004</v>
      </c>
      <c r="L322" s="51" t="s">
        <v>1005</v>
      </c>
      <c r="M322" s="80"/>
      <c r="O322" s="62"/>
    </row>
    <row r="323" spans="2:15">
      <c r="B323" s="41">
        <v>299</v>
      </c>
      <c r="C323" s="41" t="s">
        <v>1001</v>
      </c>
      <c r="D323" s="40" t="s">
        <v>1013</v>
      </c>
      <c r="E323" s="41">
        <v>3</v>
      </c>
      <c r="F323" s="41">
        <v>3</v>
      </c>
      <c r="G323" s="56" t="s">
        <v>971</v>
      </c>
      <c r="H323" s="53">
        <v>0.4</v>
      </c>
      <c r="I323" s="56">
        <f t="shared" si="5"/>
        <v>1.2000000000000002</v>
      </c>
      <c r="J323" s="85" t="s">
        <v>194</v>
      </c>
      <c r="K323" s="51" t="s">
        <v>1004</v>
      </c>
      <c r="L323" s="51" t="s">
        <v>1005</v>
      </c>
      <c r="M323" s="80"/>
      <c r="O323" s="62"/>
    </row>
    <row r="324" spans="2:15">
      <c r="B324" s="41">
        <v>300</v>
      </c>
      <c r="C324" s="41" t="s">
        <v>1020</v>
      </c>
      <c r="D324" s="40" t="s">
        <v>1128</v>
      </c>
      <c r="E324" s="41">
        <v>3</v>
      </c>
      <c r="F324" s="41">
        <v>2</v>
      </c>
      <c r="G324" s="56" t="s">
        <v>971</v>
      </c>
      <c r="H324" s="53">
        <v>12.3</v>
      </c>
      <c r="I324" s="56">
        <f t="shared" si="5"/>
        <v>24.6</v>
      </c>
      <c r="J324" s="85" t="s">
        <v>194</v>
      </c>
      <c r="K324" s="51" t="s">
        <v>1004</v>
      </c>
      <c r="L324" s="51" t="s">
        <v>1005</v>
      </c>
      <c r="M324" s="80"/>
      <c r="O324" s="62"/>
    </row>
    <row r="325" spans="2:15">
      <c r="B325" s="41">
        <v>301</v>
      </c>
      <c r="C325" s="41" t="s">
        <v>1148</v>
      </c>
      <c r="D325" s="40" t="s">
        <v>1149</v>
      </c>
      <c r="E325" s="41">
        <v>3</v>
      </c>
      <c r="F325" s="41">
        <v>2</v>
      </c>
      <c r="G325" s="56" t="s">
        <v>971</v>
      </c>
      <c r="H325" s="53">
        <v>87</v>
      </c>
      <c r="I325" s="56">
        <f t="shared" si="5"/>
        <v>174</v>
      </c>
      <c r="J325" s="85" t="s">
        <v>194</v>
      </c>
      <c r="K325" s="51" t="s">
        <v>1004</v>
      </c>
      <c r="L325" s="51" t="s">
        <v>1005</v>
      </c>
      <c r="M325" s="80"/>
      <c r="O325" s="62"/>
    </row>
    <row r="326" spans="2:15">
      <c r="B326" s="41">
        <v>302</v>
      </c>
      <c r="C326" s="41" t="s">
        <v>1085</v>
      </c>
      <c r="D326" s="40" t="s">
        <v>1146</v>
      </c>
      <c r="E326" s="41">
        <v>3</v>
      </c>
      <c r="F326" s="41">
        <v>1</v>
      </c>
      <c r="G326" s="56" t="s">
        <v>971</v>
      </c>
      <c r="H326" s="53">
        <v>1.4</v>
      </c>
      <c r="I326" s="56">
        <f t="shared" si="5"/>
        <v>1.4</v>
      </c>
      <c r="J326" s="85" t="s">
        <v>215</v>
      </c>
      <c r="K326" s="51" t="s">
        <v>1004</v>
      </c>
      <c r="L326" s="51" t="s">
        <v>1005</v>
      </c>
      <c r="M326" s="80"/>
      <c r="O326" s="62"/>
    </row>
    <row r="327" spans="2:15">
      <c r="B327" s="41">
        <v>303</v>
      </c>
      <c r="C327" s="41" t="s">
        <v>1032</v>
      </c>
      <c r="D327" s="40" t="s">
        <v>1051</v>
      </c>
      <c r="E327" s="41">
        <v>3</v>
      </c>
      <c r="F327" s="41">
        <v>1</v>
      </c>
      <c r="G327" s="56" t="s">
        <v>971</v>
      </c>
      <c r="H327" s="53">
        <v>37</v>
      </c>
      <c r="I327" s="56">
        <f t="shared" si="5"/>
        <v>37</v>
      </c>
      <c r="J327" s="85" t="s">
        <v>215</v>
      </c>
      <c r="K327" s="51" t="s">
        <v>1004</v>
      </c>
      <c r="L327" s="51" t="s">
        <v>1005</v>
      </c>
      <c r="M327" s="80"/>
      <c r="O327" s="62"/>
    </row>
    <row r="328" spans="2:15">
      <c r="B328" s="41">
        <v>304</v>
      </c>
      <c r="C328" s="41" t="s">
        <v>1089</v>
      </c>
      <c r="D328" s="40" t="s">
        <v>1147</v>
      </c>
      <c r="E328" s="41">
        <v>3</v>
      </c>
      <c r="F328" s="41">
        <v>1</v>
      </c>
      <c r="G328" s="56" t="s">
        <v>971</v>
      </c>
      <c r="H328" s="53">
        <v>3.1</v>
      </c>
      <c r="I328" s="56">
        <f t="shared" si="5"/>
        <v>3.1</v>
      </c>
      <c r="J328" s="85" t="s">
        <v>215</v>
      </c>
      <c r="K328" s="51" t="s">
        <v>1004</v>
      </c>
      <c r="L328" s="51" t="s">
        <v>1005</v>
      </c>
      <c r="M328" s="80"/>
      <c r="O328" s="62"/>
    </row>
    <row r="329" spans="2:15">
      <c r="B329" s="41">
        <v>305</v>
      </c>
      <c r="C329" s="41" t="s">
        <v>1098</v>
      </c>
      <c r="D329" s="40" t="s">
        <v>1099</v>
      </c>
      <c r="E329" s="41">
        <v>3</v>
      </c>
      <c r="F329" s="41">
        <v>1</v>
      </c>
      <c r="G329" s="56" t="s">
        <v>971</v>
      </c>
      <c r="H329" s="53">
        <v>41</v>
      </c>
      <c r="I329" s="56">
        <f t="shared" si="5"/>
        <v>41</v>
      </c>
      <c r="J329" s="85" t="s">
        <v>212</v>
      </c>
      <c r="K329" s="51" t="s">
        <v>1004</v>
      </c>
      <c r="L329" s="51" t="s">
        <v>1005</v>
      </c>
      <c r="M329" s="80"/>
      <c r="O329" s="62"/>
    </row>
    <row r="330" spans="2:15">
      <c r="B330" s="41">
        <v>306</v>
      </c>
      <c r="C330" s="41" t="s">
        <v>1001</v>
      </c>
      <c r="D330" s="40" t="s">
        <v>1018</v>
      </c>
      <c r="E330" s="41">
        <v>3</v>
      </c>
      <c r="F330" s="41">
        <v>4</v>
      </c>
      <c r="G330" s="56" t="s">
        <v>971</v>
      </c>
      <c r="H330" s="53">
        <v>0.1</v>
      </c>
      <c r="I330" s="56">
        <f t="shared" si="5"/>
        <v>0.4</v>
      </c>
      <c r="J330" s="85" t="s">
        <v>212</v>
      </c>
      <c r="K330" s="51" t="s">
        <v>1004</v>
      </c>
      <c r="L330" s="51" t="s">
        <v>1005</v>
      </c>
      <c r="M330" s="80"/>
      <c r="O330" s="62"/>
    </row>
    <row r="331" spans="2:15">
      <c r="B331" s="41">
        <v>307</v>
      </c>
      <c r="C331" s="41" t="s">
        <v>1001</v>
      </c>
      <c r="D331" s="40" t="s">
        <v>1013</v>
      </c>
      <c r="E331" s="41">
        <v>3</v>
      </c>
      <c r="F331" s="41">
        <v>5</v>
      </c>
      <c r="G331" s="56" t="s">
        <v>971</v>
      </c>
      <c r="H331" s="53">
        <v>0.4</v>
      </c>
      <c r="I331" s="56">
        <f t="shared" si="5"/>
        <v>2</v>
      </c>
      <c r="J331" s="85" t="s">
        <v>212</v>
      </c>
      <c r="K331" s="51" t="s">
        <v>1004</v>
      </c>
      <c r="L331" s="51" t="s">
        <v>1005</v>
      </c>
      <c r="M331" s="80"/>
      <c r="O331" s="62"/>
    </row>
    <row r="332" spans="2:15">
      <c r="B332" s="41">
        <v>308</v>
      </c>
      <c r="C332" s="41" t="s">
        <v>1020</v>
      </c>
      <c r="D332" s="40" t="s">
        <v>1150</v>
      </c>
      <c r="E332" s="41">
        <v>3</v>
      </c>
      <c r="F332" s="41">
        <v>1</v>
      </c>
      <c r="G332" s="56" t="s">
        <v>971</v>
      </c>
      <c r="H332" s="53">
        <v>15.8</v>
      </c>
      <c r="I332" s="56">
        <f t="shared" si="5"/>
        <v>15.8</v>
      </c>
      <c r="J332" s="85" t="s">
        <v>212</v>
      </c>
      <c r="K332" s="51" t="s">
        <v>1004</v>
      </c>
      <c r="L332" s="51" t="s">
        <v>1005</v>
      </c>
      <c r="M332" s="80"/>
      <c r="O332" s="62"/>
    </row>
    <row r="333" spans="2:15">
      <c r="B333" s="41">
        <v>309</v>
      </c>
      <c r="C333" s="41" t="s">
        <v>1085</v>
      </c>
      <c r="D333" s="40" t="s">
        <v>1146</v>
      </c>
      <c r="E333" s="41">
        <v>3</v>
      </c>
      <c r="F333" s="41">
        <v>1</v>
      </c>
      <c r="G333" s="56" t="s">
        <v>971</v>
      </c>
      <c r="H333" s="53">
        <v>1.4</v>
      </c>
      <c r="I333" s="56">
        <f t="shared" si="5"/>
        <v>1.4</v>
      </c>
      <c r="J333" s="85" t="s">
        <v>222</v>
      </c>
      <c r="K333" s="51" t="s">
        <v>1004</v>
      </c>
      <c r="L333" s="51" t="s">
        <v>1005</v>
      </c>
      <c r="M333" s="80"/>
      <c r="O333" s="62"/>
    </row>
    <row r="334" spans="2:15">
      <c r="B334" s="41">
        <v>310</v>
      </c>
      <c r="C334" s="41" t="s">
        <v>1089</v>
      </c>
      <c r="D334" s="40" t="s">
        <v>1147</v>
      </c>
      <c r="E334" s="41">
        <v>3</v>
      </c>
      <c r="F334" s="41">
        <v>1</v>
      </c>
      <c r="G334" s="56" t="s">
        <v>971</v>
      </c>
      <c r="H334" s="53">
        <v>3.1</v>
      </c>
      <c r="I334" s="56">
        <f t="shared" si="5"/>
        <v>3.1</v>
      </c>
      <c r="J334" s="85" t="s">
        <v>222</v>
      </c>
      <c r="K334" s="51" t="s">
        <v>1004</v>
      </c>
      <c r="L334" s="51" t="s">
        <v>1005</v>
      </c>
      <c r="M334" s="80"/>
      <c r="O334" s="62"/>
    </row>
    <row r="335" spans="2:15">
      <c r="B335" s="41">
        <v>311</v>
      </c>
      <c r="C335" s="41" t="s">
        <v>1001</v>
      </c>
      <c r="D335" s="40" t="s">
        <v>1018</v>
      </c>
      <c r="E335" s="41">
        <v>3</v>
      </c>
      <c r="F335" s="41">
        <v>1</v>
      </c>
      <c r="G335" s="56" t="s">
        <v>971</v>
      </c>
      <c r="H335" s="53">
        <v>0.1</v>
      </c>
      <c r="I335" s="56">
        <f t="shared" si="5"/>
        <v>0.1</v>
      </c>
      <c r="J335" s="85" t="s">
        <v>217</v>
      </c>
      <c r="K335" s="51" t="s">
        <v>1004</v>
      </c>
      <c r="L335" s="51" t="s">
        <v>1005</v>
      </c>
      <c r="M335" s="80"/>
      <c r="O335" s="62"/>
    </row>
    <row r="336" spans="2:15">
      <c r="B336" s="41">
        <v>312</v>
      </c>
      <c r="C336" s="41" t="s">
        <v>1001</v>
      </c>
      <c r="D336" s="40" t="s">
        <v>1013</v>
      </c>
      <c r="E336" s="41">
        <v>3</v>
      </c>
      <c r="F336" s="41">
        <v>8</v>
      </c>
      <c r="G336" s="56" t="s">
        <v>971</v>
      </c>
      <c r="H336" s="53">
        <v>0.4</v>
      </c>
      <c r="I336" s="56">
        <f t="shared" si="5"/>
        <v>3.2</v>
      </c>
      <c r="J336" s="85" t="s">
        <v>217</v>
      </c>
      <c r="K336" s="51" t="s">
        <v>1004</v>
      </c>
      <c r="L336" s="51" t="s">
        <v>1005</v>
      </c>
      <c r="M336" s="80"/>
      <c r="O336" s="62"/>
    </row>
    <row r="337" spans="2:15">
      <c r="B337" s="41">
        <v>313</v>
      </c>
      <c r="C337" s="41" t="s">
        <v>1020</v>
      </c>
      <c r="D337" s="40" t="s">
        <v>1151</v>
      </c>
      <c r="E337" s="41">
        <v>3</v>
      </c>
      <c r="F337" s="41">
        <v>1</v>
      </c>
      <c r="G337" s="56" t="s">
        <v>971</v>
      </c>
      <c r="H337" s="53">
        <v>19</v>
      </c>
      <c r="I337" s="56">
        <f t="shared" si="5"/>
        <v>19</v>
      </c>
      <c r="J337" s="85" t="s">
        <v>217</v>
      </c>
      <c r="K337" s="51" t="s">
        <v>1004</v>
      </c>
      <c r="L337" s="51" t="s">
        <v>1005</v>
      </c>
      <c r="M337" s="80"/>
      <c r="O337" s="62"/>
    </row>
    <row r="338" spans="2:15">
      <c r="B338" s="41">
        <v>314</v>
      </c>
      <c r="C338" s="41" t="s">
        <v>1152</v>
      </c>
      <c r="D338" s="40" t="s">
        <v>1153</v>
      </c>
      <c r="E338" s="41">
        <v>3</v>
      </c>
      <c r="F338" s="41">
        <v>6</v>
      </c>
      <c r="G338" s="56" t="s">
        <v>971</v>
      </c>
      <c r="H338" s="53">
        <v>87</v>
      </c>
      <c r="I338" s="56">
        <f t="shared" si="5"/>
        <v>522</v>
      </c>
      <c r="J338" s="85" t="s">
        <v>217</v>
      </c>
      <c r="K338" s="51" t="s">
        <v>1004</v>
      </c>
      <c r="L338" s="51" t="s">
        <v>1005</v>
      </c>
      <c r="M338" s="80"/>
      <c r="O338" s="62"/>
    </row>
    <row r="339" spans="2:15">
      <c r="B339" s="41">
        <v>315</v>
      </c>
      <c r="C339" s="41" t="s">
        <v>1085</v>
      </c>
      <c r="D339" s="40" t="s">
        <v>1146</v>
      </c>
      <c r="E339" s="41">
        <v>3</v>
      </c>
      <c r="F339" s="41">
        <v>1</v>
      </c>
      <c r="G339" s="56" t="s">
        <v>971</v>
      </c>
      <c r="H339" s="53">
        <v>1.4</v>
      </c>
      <c r="I339" s="56">
        <f t="shared" si="5"/>
        <v>1.4</v>
      </c>
      <c r="J339" s="85" t="s">
        <v>227</v>
      </c>
      <c r="K339" s="51" t="s">
        <v>1004</v>
      </c>
      <c r="L339" s="51" t="s">
        <v>1005</v>
      </c>
      <c r="M339" s="80"/>
      <c r="O339" s="62"/>
    </row>
    <row r="340" spans="2:15">
      <c r="B340" s="41">
        <v>316</v>
      </c>
      <c r="C340" s="41" t="s">
        <v>1089</v>
      </c>
      <c r="D340" s="40" t="s">
        <v>1147</v>
      </c>
      <c r="E340" s="41">
        <v>3</v>
      </c>
      <c r="F340" s="41">
        <v>1</v>
      </c>
      <c r="G340" s="56" t="s">
        <v>971</v>
      </c>
      <c r="H340" s="53">
        <v>3.1</v>
      </c>
      <c r="I340" s="56">
        <f t="shared" si="5"/>
        <v>3.1</v>
      </c>
      <c r="J340" s="85" t="s">
        <v>227</v>
      </c>
      <c r="K340" s="51" t="s">
        <v>1004</v>
      </c>
      <c r="L340" s="51" t="s">
        <v>1005</v>
      </c>
      <c r="M340" s="80"/>
      <c r="O340" s="62"/>
    </row>
    <row r="341" spans="2:15">
      <c r="B341" s="41">
        <v>317</v>
      </c>
      <c r="C341" s="41" t="s">
        <v>1047</v>
      </c>
      <c r="D341" s="40" t="s">
        <v>1127</v>
      </c>
      <c r="E341" s="41">
        <v>3</v>
      </c>
      <c r="F341" s="41">
        <v>1</v>
      </c>
      <c r="G341" s="56" t="s">
        <v>971</v>
      </c>
      <c r="H341" s="53">
        <v>0.1</v>
      </c>
      <c r="I341" s="56">
        <f t="shared" si="5"/>
        <v>0.1</v>
      </c>
      <c r="J341" s="85" t="s">
        <v>224</v>
      </c>
      <c r="K341" s="51" t="s">
        <v>1004</v>
      </c>
      <c r="L341" s="51" t="s">
        <v>1005</v>
      </c>
      <c r="M341" s="80"/>
      <c r="O341" s="62"/>
    </row>
    <row r="342" spans="2:15">
      <c r="B342" s="41">
        <v>318</v>
      </c>
      <c r="C342" s="41" t="s">
        <v>1001</v>
      </c>
      <c r="D342" s="40" t="s">
        <v>1013</v>
      </c>
      <c r="E342" s="41">
        <v>3</v>
      </c>
      <c r="F342" s="41">
        <v>4</v>
      </c>
      <c r="G342" s="56" t="s">
        <v>971</v>
      </c>
      <c r="H342" s="53">
        <v>0.4</v>
      </c>
      <c r="I342" s="56">
        <f t="shared" si="5"/>
        <v>1.6</v>
      </c>
      <c r="J342" s="85" t="s">
        <v>224</v>
      </c>
      <c r="K342" s="51" t="s">
        <v>1004</v>
      </c>
      <c r="L342" s="51" t="s">
        <v>1005</v>
      </c>
      <c r="M342" s="80"/>
      <c r="O342" s="62"/>
    </row>
    <row r="343" spans="2:15">
      <c r="B343" s="41">
        <v>319</v>
      </c>
      <c r="C343" s="41" t="s">
        <v>1154</v>
      </c>
      <c r="D343" s="40" t="s">
        <v>1155</v>
      </c>
      <c r="E343" s="41">
        <v>3</v>
      </c>
      <c r="F343" s="41">
        <v>1</v>
      </c>
      <c r="G343" s="56" t="s">
        <v>971</v>
      </c>
      <c r="H343" s="53">
        <v>13.5</v>
      </c>
      <c r="I343" s="56">
        <f t="shared" si="5"/>
        <v>13.5</v>
      </c>
      <c r="J343" s="85" t="s">
        <v>224</v>
      </c>
      <c r="K343" s="51" t="s">
        <v>1004</v>
      </c>
      <c r="L343" s="51" t="s">
        <v>1005</v>
      </c>
      <c r="M343" s="80"/>
      <c r="O343" s="62"/>
    </row>
    <row r="344" spans="2:15">
      <c r="B344" s="41">
        <v>320</v>
      </c>
      <c r="C344" s="41" t="s">
        <v>1085</v>
      </c>
      <c r="D344" s="40" t="s">
        <v>1146</v>
      </c>
      <c r="E344" s="41">
        <v>3</v>
      </c>
      <c r="F344" s="41">
        <v>2</v>
      </c>
      <c r="G344" s="56" t="s">
        <v>971</v>
      </c>
      <c r="H344" s="53">
        <v>1.4</v>
      </c>
      <c r="I344" s="56">
        <f t="shared" si="5"/>
        <v>2.8</v>
      </c>
      <c r="J344" s="85" t="s">
        <v>241</v>
      </c>
      <c r="K344" s="51" t="s">
        <v>1004</v>
      </c>
      <c r="L344" s="51" t="s">
        <v>1005</v>
      </c>
      <c r="M344" s="80"/>
      <c r="O344" s="62"/>
    </row>
    <row r="345" spans="2:15">
      <c r="B345" s="41">
        <v>321</v>
      </c>
      <c r="C345" s="41" t="s">
        <v>1032</v>
      </c>
      <c r="D345" s="40" t="s">
        <v>1156</v>
      </c>
      <c r="E345" s="41">
        <v>3</v>
      </c>
      <c r="F345" s="41">
        <v>2</v>
      </c>
      <c r="G345" s="56" t="s">
        <v>971</v>
      </c>
      <c r="H345" s="53">
        <v>29</v>
      </c>
      <c r="I345" s="56">
        <f t="shared" si="5"/>
        <v>58</v>
      </c>
      <c r="J345" s="85" t="s">
        <v>241</v>
      </c>
      <c r="K345" s="51" t="s">
        <v>1004</v>
      </c>
      <c r="L345" s="51" t="s">
        <v>1005</v>
      </c>
      <c r="M345" s="80"/>
      <c r="O345" s="62"/>
    </row>
    <row r="346" spans="2:15">
      <c r="B346" s="41">
        <v>322</v>
      </c>
      <c r="C346" s="41" t="s">
        <v>1089</v>
      </c>
      <c r="D346" s="40" t="s">
        <v>1147</v>
      </c>
      <c r="E346" s="41">
        <v>3</v>
      </c>
      <c r="F346" s="41">
        <v>2</v>
      </c>
      <c r="G346" s="56" t="s">
        <v>971</v>
      </c>
      <c r="H346" s="53">
        <v>3.1</v>
      </c>
      <c r="I346" s="56">
        <f t="shared" ref="I346:I409" si="6">F346*H346</f>
        <v>6.2</v>
      </c>
      <c r="J346" s="85" t="s">
        <v>241</v>
      </c>
      <c r="K346" s="51" t="s">
        <v>1004</v>
      </c>
      <c r="L346" s="51" t="s">
        <v>1005</v>
      </c>
      <c r="M346" s="80"/>
      <c r="O346" s="62"/>
    </row>
    <row r="347" spans="2:15">
      <c r="B347" s="41">
        <v>323</v>
      </c>
      <c r="C347" s="41" t="s">
        <v>1032</v>
      </c>
      <c r="D347" s="40" t="s">
        <v>1156</v>
      </c>
      <c r="E347" s="41">
        <v>3</v>
      </c>
      <c r="F347" s="41">
        <v>2</v>
      </c>
      <c r="G347" s="56" t="s">
        <v>971</v>
      </c>
      <c r="H347" s="53">
        <v>29</v>
      </c>
      <c r="I347" s="56">
        <f t="shared" si="6"/>
        <v>58</v>
      </c>
      <c r="J347" s="85" t="s">
        <v>250</v>
      </c>
      <c r="K347" s="51" t="s">
        <v>1004</v>
      </c>
      <c r="L347" s="51" t="s">
        <v>1005</v>
      </c>
      <c r="M347" s="80"/>
      <c r="O347" s="62"/>
    </row>
    <row r="348" spans="2:15">
      <c r="B348" s="41">
        <v>324</v>
      </c>
      <c r="C348" s="41" t="s">
        <v>1089</v>
      </c>
      <c r="D348" s="40" t="s">
        <v>1147</v>
      </c>
      <c r="E348" s="41">
        <v>3</v>
      </c>
      <c r="F348" s="41">
        <v>1</v>
      </c>
      <c r="G348" s="56" t="s">
        <v>971</v>
      </c>
      <c r="H348" s="53">
        <v>3.1</v>
      </c>
      <c r="I348" s="56">
        <f t="shared" si="6"/>
        <v>3.1</v>
      </c>
      <c r="J348" s="85" t="s">
        <v>250</v>
      </c>
      <c r="K348" s="51" t="s">
        <v>1004</v>
      </c>
      <c r="L348" s="51" t="s">
        <v>1005</v>
      </c>
      <c r="M348" s="80"/>
      <c r="O348" s="62"/>
    </row>
    <row r="349" spans="2:15">
      <c r="B349" s="41">
        <v>325</v>
      </c>
      <c r="C349" s="41" t="s">
        <v>1001</v>
      </c>
      <c r="D349" s="40" t="s">
        <v>1013</v>
      </c>
      <c r="E349" s="41">
        <v>3</v>
      </c>
      <c r="F349" s="41">
        <v>11</v>
      </c>
      <c r="G349" s="56" t="s">
        <v>971</v>
      </c>
      <c r="H349" s="53">
        <v>0.4</v>
      </c>
      <c r="I349" s="56">
        <f t="shared" si="6"/>
        <v>4.4000000000000004</v>
      </c>
      <c r="J349" s="85" t="s">
        <v>246</v>
      </c>
      <c r="K349" s="51" t="s">
        <v>1004</v>
      </c>
      <c r="L349" s="51" t="s">
        <v>1005</v>
      </c>
      <c r="M349" s="80"/>
      <c r="O349" s="62"/>
    </row>
    <row r="350" spans="2:15">
      <c r="B350" s="41">
        <v>326</v>
      </c>
      <c r="C350" s="41" t="s">
        <v>1094</v>
      </c>
      <c r="D350" s="40" t="s">
        <v>1157</v>
      </c>
      <c r="E350" s="41">
        <v>3</v>
      </c>
      <c r="F350" s="41">
        <v>8</v>
      </c>
      <c r="G350" s="56" t="s">
        <v>971</v>
      </c>
      <c r="H350" s="53">
        <v>5</v>
      </c>
      <c r="I350" s="56">
        <f t="shared" si="6"/>
        <v>40</v>
      </c>
      <c r="J350" s="85" t="s">
        <v>246</v>
      </c>
      <c r="K350" s="51" t="s">
        <v>1004</v>
      </c>
      <c r="L350" s="51" t="s">
        <v>1005</v>
      </c>
      <c r="M350" s="80"/>
      <c r="O350" s="62"/>
    </row>
    <row r="351" spans="2:15">
      <c r="B351" s="41">
        <v>327</v>
      </c>
      <c r="C351" s="41" t="s">
        <v>1014</v>
      </c>
      <c r="D351" s="40" t="s">
        <v>1015</v>
      </c>
      <c r="E351" s="41">
        <v>3</v>
      </c>
      <c r="F351" s="41">
        <v>2</v>
      </c>
      <c r="G351" s="56" t="s">
        <v>971</v>
      </c>
      <c r="H351" s="53">
        <v>5.6</v>
      </c>
      <c r="I351" s="56">
        <f t="shared" si="6"/>
        <v>11.2</v>
      </c>
      <c r="J351" s="85" t="s">
        <v>246</v>
      </c>
      <c r="K351" s="51" t="s">
        <v>1004</v>
      </c>
      <c r="L351" s="51" t="s">
        <v>1005</v>
      </c>
      <c r="M351" s="80"/>
      <c r="O351" s="62"/>
    </row>
    <row r="352" spans="2:15">
      <c r="B352" s="41">
        <v>328</v>
      </c>
      <c r="C352" s="41" t="s">
        <v>1085</v>
      </c>
      <c r="D352" s="40" t="s">
        <v>1146</v>
      </c>
      <c r="E352" s="41">
        <v>3</v>
      </c>
      <c r="F352" s="41">
        <v>1</v>
      </c>
      <c r="G352" s="56" t="s">
        <v>971</v>
      </c>
      <c r="H352" s="53">
        <v>1.4</v>
      </c>
      <c r="I352" s="56">
        <f t="shared" si="6"/>
        <v>1.4</v>
      </c>
      <c r="J352" s="85" t="s">
        <v>257</v>
      </c>
      <c r="K352" s="51" t="s">
        <v>1004</v>
      </c>
      <c r="L352" s="51" t="s">
        <v>1005</v>
      </c>
      <c r="M352" s="80"/>
      <c r="O352" s="62"/>
    </row>
    <row r="353" spans="2:15">
      <c r="B353" s="41">
        <v>329</v>
      </c>
      <c r="C353" s="41" t="s">
        <v>1089</v>
      </c>
      <c r="D353" s="40" t="s">
        <v>1147</v>
      </c>
      <c r="E353" s="41">
        <v>3</v>
      </c>
      <c r="F353" s="41">
        <v>1</v>
      </c>
      <c r="G353" s="56" t="s">
        <v>971</v>
      </c>
      <c r="H353" s="53">
        <v>3.1</v>
      </c>
      <c r="I353" s="56">
        <f t="shared" si="6"/>
        <v>3.1</v>
      </c>
      <c r="J353" s="85" t="s">
        <v>257</v>
      </c>
      <c r="K353" s="51" t="s">
        <v>1004</v>
      </c>
      <c r="L353" s="51" t="s">
        <v>1005</v>
      </c>
      <c r="M353" s="80"/>
      <c r="O353" s="62"/>
    </row>
    <row r="354" spans="2:15">
      <c r="B354" s="41">
        <v>330</v>
      </c>
      <c r="C354" s="41" t="s">
        <v>1001</v>
      </c>
      <c r="D354" s="40" t="s">
        <v>1013</v>
      </c>
      <c r="E354" s="41">
        <v>3</v>
      </c>
      <c r="F354" s="41">
        <v>9</v>
      </c>
      <c r="G354" s="56" t="s">
        <v>971</v>
      </c>
      <c r="H354" s="53">
        <v>0.4</v>
      </c>
      <c r="I354" s="56">
        <f t="shared" si="6"/>
        <v>3.6</v>
      </c>
      <c r="J354" s="85" t="s">
        <v>254</v>
      </c>
      <c r="K354" s="51" t="s">
        <v>1004</v>
      </c>
      <c r="L354" s="51" t="s">
        <v>1005</v>
      </c>
      <c r="M354" s="80"/>
      <c r="O354" s="62"/>
    </row>
    <row r="355" spans="2:15">
      <c r="B355" s="41">
        <v>331</v>
      </c>
      <c r="C355" s="41" t="s">
        <v>1094</v>
      </c>
      <c r="D355" s="40" t="s">
        <v>1157</v>
      </c>
      <c r="E355" s="41">
        <v>3</v>
      </c>
      <c r="F355" s="41">
        <v>7</v>
      </c>
      <c r="G355" s="56" t="s">
        <v>971</v>
      </c>
      <c r="H355" s="53">
        <v>5</v>
      </c>
      <c r="I355" s="56">
        <f t="shared" si="6"/>
        <v>35</v>
      </c>
      <c r="J355" s="85" t="s">
        <v>254</v>
      </c>
      <c r="K355" s="51" t="s">
        <v>1004</v>
      </c>
      <c r="L355" s="51" t="s">
        <v>1005</v>
      </c>
      <c r="M355" s="80"/>
      <c r="O355" s="62"/>
    </row>
    <row r="356" spans="2:15">
      <c r="B356" s="41">
        <v>332</v>
      </c>
      <c r="C356" s="41" t="s">
        <v>1014</v>
      </c>
      <c r="D356" s="40" t="s">
        <v>1015</v>
      </c>
      <c r="E356" s="41">
        <v>3</v>
      </c>
      <c r="F356" s="41">
        <v>2</v>
      </c>
      <c r="G356" s="56" t="s">
        <v>971</v>
      </c>
      <c r="H356" s="53">
        <v>5.6</v>
      </c>
      <c r="I356" s="56">
        <f t="shared" si="6"/>
        <v>11.2</v>
      </c>
      <c r="J356" s="85" t="s">
        <v>254</v>
      </c>
      <c r="K356" s="51" t="s">
        <v>1004</v>
      </c>
      <c r="L356" s="51" t="s">
        <v>1005</v>
      </c>
      <c r="M356" s="80"/>
      <c r="O356" s="62"/>
    </row>
    <row r="357" spans="2:15">
      <c r="B357" s="41">
        <v>333</v>
      </c>
      <c r="C357" s="41" t="s">
        <v>1085</v>
      </c>
      <c r="D357" s="40" t="s">
        <v>1146</v>
      </c>
      <c r="E357" s="41">
        <v>3</v>
      </c>
      <c r="F357" s="41">
        <v>1</v>
      </c>
      <c r="G357" s="56" t="s">
        <v>971</v>
      </c>
      <c r="H357" s="53">
        <v>1.4</v>
      </c>
      <c r="I357" s="56">
        <f t="shared" si="6"/>
        <v>1.4</v>
      </c>
      <c r="J357" s="85" t="s">
        <v>278</v>
      </c>
      <c r="K357" s="51" t="s">
        <v>1004</v>
      </c>
      <c r="L357" s="51" t="s">
        <v>1005</v>
      </c>
      <c r="M357" s="80"/>
      <c r="O357" s="62"/>
    </row>
    <row r="358" spans="2:15">
      <c r="B358" s="41">
        <v>334</v>
      </c>
      <c r="C358" s="41" t="s">
        <v>1032</v>
      </c>
      <c r="D358" s="40" t="s">
        <v>1051</v>
      </c>
      <c r="E358" s="41">
        <v>3</v>
      </c>
      <c r="F358" s="41">
        <v>1</v>
      </c>
      <c r="G358" s="56" t="s">
        <v>971</v>
      </c>
      <c r="H358" s="53">
        <v>37</v>
      </c>
      <c r="I358" s="56">
        <f t="shared" si="6"/>
        <v>37</v>
      </c>
      <c r="J358" s="85" t="s">
        <v>278</v>
      </c>
      <c r="K358" s="51" t="s">
        <v>1004</v>
      </c>
      <c r="L358" s="51" t="s">
        <v>1005</v>
      </c>
      <c r="M358" s="80"/>
      <c r="O358" s="62"/>
    </row>
    <row r="359" spans="2:15">
      <c r="B359" s="41">
        <v>335</v>
      </c>
      <c r="C359" s="41" t="s">
        <v>1089</v>
      </c>
      <c r="D359" s="40" t="s">
        <v>1147</v>
      </c>
      <c r="E359" s="41">
        <v>3</v>
      </c>
      <c r="F359" s="41">
        <v>1</v>
      </c>
      <c r="G359" s="56" t="s">
        <v>971</v>
      </c>
      <c r="H359" s="53">
        <v>3.1</v>
      </c>
      <c r="I359" s="56">
        <f t="shared" si="6"/>
        <v>3.1</v>
      </c>
      <c r="J359" s="85" t="s">
        <v>278</v>
      </c>
      <c r="K359" s="51" t="s">
        <v>1004</v>
      </c>
      <c r="L359" s="51" t="s">
        <v>1005</v>
      </c>
      <c r="M359" s="80"/>
      <c r="O359" s="62"/>
    </row>
    <row r="360" spans="2:15">
      <c r="B360" s="41">
        <v>336</v>
      </c>
      <c r="C360" s="41" t="s">
        <v>1001</v>
      </c>
      <c r="D360" s="40" t="s">
        <v>1013</v>
      </c>
      <c r="E360" s="41">
        <v>3</v>
      </c>
      <c r="F360" s="41">
        <v>15</v>
      </c>
      <c r="G360" s="56" t="s">
        <v>971</v>
      </c>
      <c r="H360" s="53">
        <v>0.4</v>
      </c>
      <c r="I360" s="56">
        <f t="shared" si="6"/>
        <v>6</v>
      </c>
      <c r="J360" s="85" t="s">
        <v>274</v>
      </c>
      <c r="K360" s="51" t="s">
        <v>1004</v>
      </c>
      <c r="L360" s="51" t="s">
        <v>1005</v>
      </c>
      <c r="M360" s="80"/>
      <c r="O360" s="62"/>
    </row>
    <row r="361" spans="2:15">
      <c r="B361" s="41">
        <v>337</v>
      </c>
      <c r="C361" s="41" t="s">
        <v>1094</v>
      </c>
      <c r="D361" s="40" t="s">
        <v>1157</v>
      </c>
      <c r="E361" s="41">
        <v>3</v>
      </c>
      <c r="F361" s="41">
        <v>8</v>
      </c>
      <c r="G361" s="56" t="s">
        <v>971</v>
      </c>
      <c r="H361" s="53">
        <v>5</v>
      </c>
      <c r="I361" s="56">
        <f t="shared" si="6"/>
        <v>40</v>
      </c>
      <c r="J361" s="85" t="s">
        <v>274</v>
      </c>
      <c r="K361" s="51" t="s">
        <v>1004</v>
      </c>
      <c r="L361" s="51" t="s">
        <v>1005</v>
      </c>
      <c r="M361" s="80"/>
      <c r="O361" s="62"/>
    </row>
    <row r="362" spans="2:15">
      <c r="B362" s="41">
        <v>338</v>
      </c>
      <c r="C362" s="41" t="s">
        <v>1158</v>
      </c>
      <c r="D362" s="40" t="s">
        <v>1159</v>
      </c>
      <c r="E362" s="41">
        <v>3</v>
      </c>
      <c r="F362" s="41">
        <v>5</v>
      </c>
      <c r="G362" s="56" t="s">
        <v>971</v>
      </c>
      <c r="H362" s="53">
        <v>4.8</v>
      </c>
      <c r="I362" s="56">
        <f t="shared" si="6"/>
        <v>24</v>
      </c>
      <c r="J362" s="85" t="s">
        <v>274</v>
      </c>
      <c r="K362" s="51" t="s">
        <v>1004</v>
      </c>
      <c r="L362" s="51" t="s">
        <v>1005</v>
      </c>
      <c r="M362" s="80"/>
      <c r="O362" s="62"/>
    </row>
    <row r="363" spans="2:15">
      <c r="B363" s="41">
        <v>339</v>
      </c>
      <c r="C363" s="41" t="s">
        <v>1014</v>
      </c>
      <c r="D363" s="40" t="s">
        <v>1015</v>
      </c>
      <c r="E363" s="41">
        <v>3</v>
      </c>
      <c r="F363" s="41">
        <v>2</v>
      </c>
      <c r="G363" s="56" t="s">
        <v>971</v>
      </c>
      <c r="H363" s="53">
        <v>5.6</v>
      </c>
      <c r="I363" s="56">
        <f t="shared" si="6"/>
        <v>11.2</v>
      </c>
      <c r="J363" s="85" t="s">
        <v>274</v>
      </c>
      <c r="K363" s="51" t="s">
        <v>1004</v>
      </c>
      <c r="L363" s="51" t="s">
        <v>1005</v>
      </c>
      <c r="M363" s="80"/>
      <c r="O363" s="62"/>
    </row>
    <row r="364" spans="2:15">
      <c r="B364" s="41">
        <v>340</v>
      </c>
      <c r="C364" s="41" t="s">
        <v>1085</v>
      </c>
      <c r="D364" s="40" t="s">
        <v>1146</v>
      </c>
      <c r="E364" s="41">
        <v>3</v>
      </c>
      <c r="F364" s="41">
        <v>1</v>
      </c>
      <c r="G364" s="56" t="s">
        <v>971</v>
      </c>
      <c r="H364" s="53">
        <v>1.4</v>
      </c>
      <c r="I364" s="56">
        <f t="shared" si="6"/>
        <v>1.4</v>
      </c>
      <c r="J364" s="85" t="s">
        <v>1160</v>
      </c>
      <c r="K364" s="51" t="s">
        <v>1004</v>
      </c>
      <c r="L364" s="51" t="s">
        <v>1005</v>
      </c>
      <c r="M364" s="80"/>
      <c r="O364" s="62"/>
    </row>
    <row r="365" spans="2:15">
      <c r="B365" s="41">
        <v>341</v>
      </c>
      <c r="C365" s="41" t="s">
        <v>1089</v>
      </c>
      <c r="D365" s="40" t="s">
        <v>1147</v>
      </c>
      <c r="E365" s="41">
        <v>3</v>
      </c>
      <c r="F365" s="41">
        <v>1</v>
      </c>
      <c r="G365" s="56" t="s">
        <v>971</v>
      </c>
      <c r="H365" s="53">
        <v>3.1</v>
      </c>
      <c r="I365" s="56">
        <f t="shared" si="6"/>
        <v>3.1</v>
      </c>
      <c r="J365" s="85" t="s">
        <v>1160</v>
      </c>
      <c r="K365" s="51" t="s">
        <v>1004</v>
      </c>
      <c r="L365" s="51" t="s">
        <v>1005</v>
      </c>
      <c r="M365" s="80"/>
      <c r="O365" s="62"/>
    </row>
    <row r="366" spans="2:15">
      <c r="B366" s="41">
        <v>342</v>
      </c>
      <c r="C366" s="41" t="s">
        <v>1001</v>
      </c>
      <c r="D366" s="40" t="s">
        <v>1013</v>
      </c>
      <c r="E366" s="41">
        <v>3</v>
      </c>
      <c r="F366" s="41">
        <v>13</v>
      </c>
      <c r="G366" s="56" t="s">
        <v>971</v>
      </c>
      <c r="H366" s="53">
        <v>0.4</v>
      </c>
      <c r="I366" s="56">
        <f t="shared" si="6"/>
        <v>5.2</v>
      </c>
      <c r="J366" s="85" t="s">
        <v>284</v>
      </c>
      <c r="K366" s="51" t="s">
        <v>1004</v>
      </c>
      <c r="L366" s="51" t="s">
        <v>1005</v>
      </c>
      <c r="M366" s="80"/>
      <c r="O366" s="62"/>
    </row>
    <row r="367" spans="2:15">
      <c r="B367" s="41">
        <v>343</v>
      </c>
      <c r="C367" s="41" t="s">
        <v>1158</v>
      </c>
      <c r="D367" s="40" t="s">
        <v>1159</v>
      </c>
      <c r="E367" s="41">
        <v>3</v>
      </c>
      <c r="F367" s="41">
        <v>12</v>
      </c>
      <c r="G367" s="56" t="s">
        <v>971</v>
      </c>
      <c r="H367" s="53">
        <v>4.8</v>
      </c>
      <c r="I367" s="56">
        <f t="shared" si="6"/>
        <v>57.599999999999994</v>
      </c>
      <c r="J367" s="85" t="s">
        <v>284</v>
      </c>
      <c r="K367" s="51" t="s">
        <v>1004</v>
      </c>
      <c r="L367" s="51" t="s">
        <v>1005</v>
      </c>
      <c r="M367" s="80"/>
      <c r="O367" s="62"/>
    </row>
    <row r="368" spans="2:15">
      <c r="B368" s="41">
        <v>344</v>
      </c>
      <c r="C368" s="41" t="s">
        <v>1014</v>
      </c>
      <c r="D368" s="40" t="s">
        <v>1015</v>
      </c>
      <c r="E368" s="41">
        <v>3</v>
      </c>
      <c r="F368" s="41">
        <v>1</v>
      </c>
      <c r="G368" s="56" t="s">
        <v>971</v>
      </c>
      <c r="H368" s="53">
        <v>5.6</v>
      </c>
      <c r="I368" s="56">
        <f t="shared" si="6"/>
        <v>5.6</v>
      </c>
      <c r="J368" s="85" t="s">
        <v>284</v>
      </c>
      <c r="K368" s="51" t="s">
        <v>1004</v>
      </c>
      <c r="L368" s="51" t="s">
        <v>1005</v>
      </c>
      <c r="M368" s="80"/>
      <c r="O368" s="62"/>
    </row>
    <row r="369" spans="2:15">
      <c r="B369" s="41">
        <v>345</v>
      </c>
      <c r="C369" s="41" t="s">
        <v>1085</v>
      </c>
      <c r="D369" s="40" t="s">
        <v>1146</v>
      </c>
      <c r="E369" s="41">
        <v>3</v>
      </c>
      <c r="F369" s="41">
        <v>1</v>
      </c>
      <c r="G369" s="56" t="s">
        <v>971</v>
      </c>
      <c r="H369" s="53">
        <v>1.4</v>
      </c>
      <c r="I369" s="56">
        <f t="shared" si="6"/>
        <v>1.4</v>
      </c>
      <c r="J369" s="85" t="s">
        <v>1161</v>
      </c>
      <c r="K369" s="51" t="s">
        <v>1004</v>
      </c>
      <c r="L369" s="51" t="s">
        <v>1005</v>
      </c>
      <c r="M369" s="80"/>
      <c r="O369" s="62"/>
    </row>
    <row r="370" spans="2:15">
      <c r="B370" s="41">
        <v>346</v>
      </c>
      <c r="C370" s="41" t="s">
        <v>1032</v>
      </c>
      <c r="D370" s="40" t="s">
        <v>1051</v>
      </c>
      <c r="E370" s="41">
        <v>3</v>
      </c>
      <c r="F370" s="41">
        <v>1</v>
      </c>
      <c r="G370" s="56" t="s">
        <v>971</v>
      </c>
      <c r="H370" s="53">
        <v>37</v>
      </c>
      <c r="I370" s="56">
        <f t="shared" si="6"/>
        <v>37</v>
      </c>
      <c r="J370" s="85" t="s">
        <v>1161</v>
      </c>
      <c r="K370" s="51" t="s">
        <v>1004</v>
      </c>
      <c r="L370" s="51" t="s">
        <v>1005</v>
      </c>
      <c r="M370" s="80"/>
      <c r="O370" s="62"/>
    </row>
    <row r="371" spans="2:15">
      <c r="B371" s="41">
        <v>347</v>
      </c>
      <c r="C371" s="41" t="s">
        <v>1089</v>
      </c>
      <c r="D371" s="40" t="s">
        <v>1147</v>
      </c>
      <c r="E371" s="41">
        <v>3</v>
      </c>
      <c r="F371" s="41">
        <v>1</v>
      </c>
      <c r="G371" s="56" t="s">
        <v>971</v>
      </c>
      <c r="H371" s="53">
        <v>3.1</v>
      </c>
      <c r="I371" s="56">
        <f t="shared" si="6"/>
        <v>3.1</v>
      </c>
      <c r="J371" s="85" t="s">
        <v>1161</v>
      </c>
      <c r="K371" s="51" t="s">
        <v>1004</v>
      </c>
      <c r="L371" s="51" t="s">
        <v>1005</v>
      </c>
      <c r="M371" s="80"/>
      <c r="O371" s="62"/>
    </row>
    <row r="372" spans="2:15">
      <c r="B372" s="41">
        <v>348</v>
      </c>
      <c r="C372" s="41" t="s">
        <v>1001</v>
      </c>
      <c r="D372" s="40" t="s">
        <v>1013</v>
      </c>
      <c r="E372" s="41">
        <v>3</v>
      </c>
      <c r="F372" s="41">
        <v>12</v>
      </c>
      <c r="G372" s="56" t="s">
        <v>971</v>
      </c>
      <c r="H372" s="53">
        <v>0.4</v>
      </c>
      <c r="I372" s="56">
        <f t="shared" si="6"/>
        <v>4.8000000000000007</v>
      </c>
      <c r="J372" s="85" t="s">
        <v>296</v>
      </c>
      <c r="K372" s="51" t="s">
        <v>1004</v>
      </c>
      <c r="L372" s="51" t="s">
        <v>1005</v>
      </c>
      <c r="M372" s="80"/>
      <c r="O372" s="62"/>
    </row>
    <row r="373" spans="2:15">
      <c r="B373" s="41">
        <v>349</v>
      </c>
      <c r="C373" s="41" t="s">
        <v>1158</v>
      </c>
      <c r="D373" s="40" t="s">
        <v>1159</v>
      </c>
      <c r="E373" s="41">
        <v>3</v>
      </c>
      <c r="F373" s="41">
        <v>11</v>
      </c>
      <c r="G373" s="56" t="s">
        <v>971</v>
      </c>
      <c r="H373" s="53">
        <v>4.8</v>
      </c>
      <c r="I373" s="56">
        <f t="shared" si="6"/>
        <v>52.8</v>
      </c>
      <c r="J373" s="85" t="s">
        <v>296</v>
      </c>
      <c r="K373" s="51" t="s">
        <v>1004</v>
      </c>
      <c r="L373" s="51" t="s">
        <v>1005</v>
      </c>
      <c r="M373" s="80"/>
      <c r="O373" s="62"/>
    </row>
    <row r="374" spans="2:15">
      <c r="B374" s="41">
        <v>350</v>
      </c>
      <c r="C374" s="41" t="s">
        <v>1014</v>
      </c>
      <c r="D374" s="40" t="s">
        <v>1015</v>
      </c>
      <c r="E374" s="41">
        <v>3</v>
      </c>
      <c r="F374" s="41">
        <v>1</v>
      </c>
      <c r="G374" s="56" t="s">
        <v>971</v>
      </c>
      <c r="H374" s="53">
        <v>5.6</v>
      </c>
      <c r="I374" s="56">
        <f t="shared" si="6"/>
        <v>5.6</v>
      </c>
      <c r="J374" s="85" t="s">
        <v>296</v>
      </c>
      <c r="K374" s="51" t="s">
        <v>1004</v>
      </c>
      <c r="L374" s="51" t="s">
        <v>1005</v>
      </c>
      <c r="M374" s="80"/>
      <c r="O374" s="62"/>
    </row>
    <row r="375" spans="2:15">
      <c r="B375" s="41">
        <v>351</v>
      </c>
      <c r="C375" s="41" t="s">
        <v>1085</v>
      </c>
      <c r="D375" s="40" t="s">
        <v>1146</v>
      </c>
      <c r="E375" s="41">
        <v>3</v>
      </c>
      <c r="F375" s="41">
        <v>2</v>
      </c>
      <c r="G375" s="56" t="s">
        <v>971</v>
      </c>
      <c r="H375" s="53">
        <v>1.4</v>
      </c>
      <c r="I375" s="56">
        <f t="shared" si="6"/>
        <v>2.8</v>
      </c>
      <c r="J375" s="85" t="s">
        <v>1162</v>
      </c>
      <c r="K375" s="51" t="s">
        <v>1004</v>
      </c>
      <c r="L375" s="51" t="s">
        <v>1005</v>
      </c>
      <c r="M375" s="80"/>
      <c r="O375" s="62"/>
    </row>
    <row r="376" spans="2:15">
      <c r="B376" s="41">
        <v>352</v>
      </c>
      <c r="C376" s="41" t="s">
        <v>1032</v>
      </c>
      <c r="D376" s="40" t="s">
        <v>1156</v>
      </c>
      <c r="E376" s="41">
        <v>3</v>
      </c>
      <c r="F376" s="41">
        <v>2</v>
      </c>
      <c r="G376" s="56" t="s">
        <v>971</v>
      </c>
      <c r="H376" s="53">
        <v>29</v>
      </c>
      <c r="I376" s="56">
        <f t="shared" si="6"/>
        <v>58</v>
      </c>
      <c r="J376" s="85" t="s">
        <v>1162</v>
      </c>
      <c r="K376" s="51" t="s">
        <v>1004</v>
      </c>
      <c r="L376" s="51" t="s">
        <v>1005</v>
      </c>
      <c r="M376" s="80"/>
      <c r="O376" s="62"/>
    </row>
    <row r="377" spans="2:15">
      <c r="B377" s="41">
        <v>353</v>
      </c>
      <c r="C377" s="41" t="s">
        <v>1089</v>
      </c>
      <c r="D377" s="40" t="s">
        <v>1147</v>
      </c>
      <c r="E377" s="41">
        <v>3</v>
      </c>
      <c r="F377" s="41">
        <v>2</v>
      </c>
      <c r="G377" s="56" t="s">
        <v>971</v>
      </c>
      <c r="H377" s="53">
        <v>3.1</v>
      </c>
      <c r="I377" s="56">
        <f t="shared" si="6"/>
        <v>6.2</v>
      </c>
      <c r="J377" s="85" t="s">
        <v>1162</v>
      </c>
      <c r="K377" s="51" t="s">
        <v>1004</v>
      </c>
      <c r="L377" s="51" t="s">
        <v>1005</v>
      </c>
      <c r="M377" s="80"/>
      <c r="O377" s="62"/>
    </row>
    <row r="378" spans="2:15">
      <c r="B378" s="41">
        <v>354</v>
      </c>
      <c r="C378" s="41" t="s">
        <v>1085</v>
      </c>
      <c r="D378" s="40" t="s">
        <v>1146</v>
      </c>
      <c r="E378" s="41">
        <v>3</v>
      </c>
      <c r="F378" s="41">
        <v>1</v>
      </c>
      <c r="G378" s="56" t="s">
        <v>971</v>
      </c>
      <c r="H378" s="53">
        <v>1.4</v>
      </c>
      <c r="I378" s="56">
        <f t="shared" si="6"/>
        <v>1.4</v>
      </c>
      <c r="J378" s="85" t="s">
        <v>1163</v>
      </c>
      <c r="K378" s="51" t="s">
        <v>1004</v>
      </c>
      <c r="L378" s="51" t="s">
        <v>1005</v>
      </c>
      <c r="M378" s="80"/>
      <c r="O378" s="62"/>
    </row>
    <row r="379" spans="2:15">
      <c r="B379" s="41">
        <v>355</v>
      </c>
      <c r="C379" s="41" t="s">
        <v>1032</v>
      </c>
      <c r="D379" s="40" t="s">
        <v>1156</v>
      </c>
      <c r="E379" s="41">
        <v>3</v>
      </c>
      <c r="F379" s="41">
        <v>1</v>
      </c>
      <c r="G379" s="56" t="s">
        <v>971</v>
      </c>
      <c r="H379" s="53">
        <v>29</v>
      </c>
      <c r="I379" s="56">
        <f t="shared" si="6"/>
        <v>29</v>
      </c>
      <c r="J379" s="85" t="s">
        <v>1163</v>
      </c>
      <c r="K379" s="51" t="s">
        <v>1004</v>
      </c>
      <c r="L379" s="51" t="s">
        <v>1005</v>
      </c>
      <c r="M379" s="80"/>
      <c r="O379" s="62"/>
    </row>
    <row r="380" spans="2:15">
      <c r="B380" s="41">
        <v>356</v>
      </c>
      <c r="C380" s="41" t="s">
        <v>1089</v>
      </c>
      <c r="D380" s="40" t="s">
        <v>1147</v>
      </c>
      <c r="E380" s="41">
        <v>3</v>
      </c>
      <c r="F380" s="41">
        <v>1</v>
      </c>
      <c r="G380" s="56" t="s">
        <v>971</v>
      </c>
      <c r="H380" s="53">
        <v>3.1</v>
      </c>
      <c r="I380" s="56">
        <f t="shared" si="6"/>
        <v>3.1</v>
      </c>
      <c r="J380" s="85" t="s">
        <v>1163</v>
      </c>
      <c r="K380" s="51" t="s">
        <v>1004</v>
      </c>
      <c r="L380" s="51" t="s">
        <v>1005</v>
      </c>
      <c r="M380" s="80"/>
      <c r="O380" s="62"/>
    </row>
    <row r="381" spans="2:15">
      <c r="B381" s="41">
        <v>357</v>
      </c>
      <c r="C381" s="41" t="s">
        <v>1001</v>
      </c>
      <c r="D381" s="40" t="s">
        <v>1013</v>
      </c>
      <c r="E381" s="41">
        <v>3</v>
      </c>
      <c r="F381" s="41">
        <v>12</v>
      </c>
      <c r="G381" s="56" t="s">
        <v>971</v>
      </c>
      <c r="H381" s="53">
        <v>0.4</v>
      </c>
      <c r="I381" s="56">
        <f t="shared" si="6"/>
        <v>4.8000000000000007</v>
      </c>
      <c r="J381" s="85" t="s">
        <v>317</v>
      </c>
      <c r="K381" s="51" t="s">
        <v>1004</v>
      </c>
      <c r="L381" s="51" t="s">
        <v>1005</v>
      </c>
      <c r="M381" s="80"/>
      <c r="O381" s="62"/>
    </row>
    <row r="382" spans="2:15">
      <c r="B382" s="41">
        <v>358</v>
      </c>
      <c r="C382" s="41" t="s">
        <v>1158</v>
      </c>
      <c r="D382" s="40" t="s">
        <v>1159</v>
      </c>
      <c r="E382" s="41">
        <v>3</v>
      </c>
      <c r="F382" s="41">
        <v>10</v>
      </c>
      <c r="G382" s="56" t="s">
        <v>971</v>
      </c>
      <c r="H382" s="53">
        <v>4.8</v>
      </c>
      <c r="I382" s="56">
        <f t="shared" si="6"/>
        <v>48</v>
      </c>
      <c r="J382" s="85" t="s">
        <v>317</v>
      </c>
      <c r="K382" s="51" t="s">
        <v>1004</v>
      </c>
      <c r="L382" s="51" t="s">
        <v>1005</v>
      </c>
      <c r="M382" s="80"/>
      <c r="O382" s="62"/>
    </row>
    <row r="383" spans="2:15">
      <c r="B383" s="41">
        <v>359</v>
      </c>
      <c r="C383" s="41" t="s">
        <v>1014</v>
      </c>
      <c r="D383" s="40" t="s">
        <v>1015</v>
      </c>
      <c r="E383" s="41">
        <v>3</v>
      </c>
      <c r="F383" s="41">
        <v>2</v>
      </c>
      <c r="G383" s="56" t="s">
        <v>971</v>
      </c>
      <c r="H383" s="53">
        <v>5.6</v>
      </c>
      <c r="I383" s="56">
        <f t="shared" si="6"/>
        <v>11.2</v>
      </c>
      <c r="J383" s="85" t="s">
        <v>317</v>
      </c>
      <c r="K383" s="51" t="s">
        <v>1004</v>
      </c>
      <c r="L383" s="51" t="s">
        <v>1005</v>
      </c>
      <c r="M383" s="80"/>
      <c r="O383" s="62"/>
    </row>
    <row r="384" spans="2:15">
      <c r="B384" s="41">
        <v>360</v>
      </c>
      <c r="C384" s="41" t="s">
        <v>1085</v>
      </c>
      <c r="D384" s="40" t="s">
        <v>1146</v>
      </c>
      <c r="E384" s="41">
        <v>3</v>
      </c>
      <c r="F384" s="41">
        <v>2</v>
      </c>
      <c r="G384" s="56" t="s">
        <v>971</v>
      </c>
      <c r="H384" s="53">
        <v>1.4</v>
      </c>
      <c r="I384" s="56">
        <f t="shared" si="6"/>
        <v>2.8</v>
      </c>
      <c r="J384" s="85" t="s">
        <v>1164</v>
      </c>
      <c r="K384" s="51" t="s">
        <v>1004</v>
      </c>
      <c r="L384" s="51" t="s">
        <v>1005</v>
      </c>
      <c r="M384" s="80"/>
      <c r="O384" s="62"/>
    </row>
    <row r="385" spans="2:15">
      <c r="B385" s="41">
        <v>361</v>
      </c>
      <c r="C385" s="41" t="s">
        <v>1032</v>
      </c>
      <c r="D385" s="40" t="s">
        <v>1156</v>
      </c>
      <c r="E385" s="41">
        <v>3</v>
      </c>
      <c r="F385" s="41">
        <v>2</v>
      </c>
      <c r="G385" s="56" t="s">
        <v>971</v>
      </c>
      <c r="H385" s="53">
        <v>29</v>
      </c>
      <c r="I385" s="56">
        <f t="shared" si="6"/>
        <v>58</v>
      </c>
      <c r="J385" s="85" t="s">
        <v>1164</v>
      </c>
      <c r="K385" s="51" t="s">
        <v>1004</v>
      </c>
      <c r="L385" s="51" t="s">
        <v>1005</v>
      </c>
      <c r="M385" s="80"/>
      <c r="O385" s="62"/>
    </row>
    <row r="386" spans="2:15">
      <c r="B386" s="41">
        <v>362</v>
      </c>
      <c r="C386" s="41" t="s">
        <v>1089</v>
      </c>
      <c r="D386" s="40" t="s">
        <v>1147</v>
      </c>
      <c r="E386" s="41">
        <v>3</v>
      </c>
      <c r="F386" s="41">
        <v>2</v>
      </c>
      <c r="G386" s="56" t="s">
        <v>971</v>
      </c>
      <c r="H386" s="53">
        <v>3.1</v>
      </c>
      <c r="I386" s="56">
        <f t="shared" si="6"/>
        <v>6.2</v>
      </c>
      <c r="J386" s="85" t="s">
        <v>1164</v>
      </c>
      <c r="K386" s="51" t="s">
        <v>1004</v>
      </c>
      <c r="L386" s="51" t="s">
        <v>1005</v>
      </c>
      <c r="M386" s="80"/>
      <c r="O386" s="62"/>
    </row>
    <row r="387" spans="2:15">
      <c r="B387" s="41">
        <v>363</v>
      </c>
      <c r="C387" s="41" t="s">
        <v>1085</v>
      </c>
      <c r="D387" s="40" t="s">
        <v>1146</v>
      </c>
      <c r="E387" s="41">
        <v>3</v>
      </c>
      <c r="F387" s="41">
        <v>1</v>
      </c>
      <c r="G387" s="56" t="s">
        <v>971</v>
      </c>
      <c r="H387" s="53">
        <v>1.4</v>
      </c>
      <c r="I387" s="56">
        <f t="shared" si="6"/>
        <v>1.4</v>
      </c>
      <c r="J387" s="85" t="s">
        <v>1165</v>
      </c>
      <c r="K387" s="51" t="s">
        <v>1004</v>
      </c>
      <c r="L387" s="51" t="s">
        <v>1005</v>
      </c>
      <c r="M387" s="80"/>
      <c r="O387" s="62"/>
    </row>
    <row r="388" spans="2:15">
      <c r="B388" s="41">
        <v>364</v>
      </c>
      <c r="C388" s="41" t="s">
        <v>1032</v>
      </c>
      <c r="D388" s="40" t="s">
        <v>1156</v>
      </c>
      <c r="E388" s="41">
        <v>3</v>
      </c>
      <c r="F388" s="41">
        <v>1</v>
      </c>
      <c r="G388" s="56" t="s">
        <v>971</v>
      </c>
      <c r="H388" s="53">
        <v>29</v>
      </c>
      <c r="I388" s="56">
        <f t="shared" si="6"/>
        <v>29</v>
      </c>
      <c r="J388" s="85" t="s">
        <v>1165</v>
      </c>
      <c r="K388" s="51" t="s">
        <v>1004</v>
      </c>
      <c r="L388" s="51" t="s">
        <v>1005</v>
      </c>
      <c r="M388" s="80"/>
      <c r="O388" s="62"/>
    </row>
    <row r="389" spans="2:15">
      <c r="B389" s="41">
        <v>365</v>
      </c>
      <c r="C389" s="41" t="s">
        <v>1089</v>
      </c>
      <c r="D389" s="40" t="s">
        <v>1147</v>
      </c>
      <c r="E389" s="41">
        <v>3</v>
      </c>
      <c r="F389" s="41">
        <v>1</v>
      </c>
      <c r="G389" s="56" t="s">
        <v>971</v>
      </c>
      <c r="H389" s="53">
        <v>3.1</v>
      </c>
      <c r="I389" s="56">
        <f t="shared" si="6"/>
        <v>3.1</v>
      </c>
      <c r="J389" s="85" t="s">
        <v>1165</v>
      </c>
      <c r="K389" s="51" t="s">
        <v>1004</v>
      </c>
      <c r="L389" s="51" t="s">
        <v>1005</v>
      </c>
      <c r="M389" s="80"/>
      <c r="O389" s="62"/>
    </row>
    <row r="390" spans="2:15">
      <c r="B390" s="41">
        <v>366</v>
      </c>
      <c r="C390" s="41" t="s">
        <v>1001</v>
      </c>
      <c r="D390" s="40" t="s">
        <v>1013</v>
      </c>
      <c r="E390" s="41">
        <v>3</v>
      </c>
      <c r="F390" s="41">
        <v>12</v>
      </c>
      <c r="G390" s="56" t="s">
        <v>971</v>
      </c>
      <c r="H390" s="53">
        <v>0.4</v>
      </c>
      <c r="I390" s="56">
        <f t="shared" si="6"/>
        <v>4.8000000000000007</v>
      </c>
      <c r="J390" s="85" t="s">
        <v>325</v>
      </c>
      <c r="K390" s="51" t="s">
        <v>1004</v>
      </c>
      <c r="L390" s="51" t="s">
        <v>1005</v>
      </c>
      <c r="M390" s="80"/>
      <c r="O390" s="62"/>
    </row>
    <row r="391" spans="2:15">
      <c r="B391" s="41">
        <v>367</v>
      </c>
      <c r="C391" s="41" t="s">
        <v>1158</v>
      </c>
      <c r="D391" s="40" t="s">
        <v>1159</v>
      </c>
      <c r="E391" s="41">
        <v>3</v>
      </c>
      <c r="F391" s="41">
        <v>10</v>
      </c>
      <c r="G391" s="56" t="s">
        <v>971</v>
      </c>
      <c r="H391" s="53">
        <v>4.8</v>
      </c>
      <c r="I391" s="56">
        <f t="shared" si="6"/>
        <v>48</v>
      </c>
      <c r="J391" s="85" t="s">
        <v>325</v>
      </c>
      <c r="K391" s="51" t="s">
        <v>1004</v>
      </c>
      <c r="L391" s="51" t="s">
        <v>1005</v>
      </c>
      <c r="M391" s="80"/>
      <c r="O391" s="62"/>
    </row>
    <row r="392" spans="2:15">
      <c r="B392" s="41">
        <v>368</v>
      </c>
      <c r="C392" s="41" t="s">
        <v>1014</v>
      </c>
      <c r="D392" s="40" t="s">
        <v>1015</v>
      </c>
      <c r="E392" s="41">
        <v>3</v>
      </c>
      <c r="F392" s="41">
        <v>2</v>
      </c>
      <c r="G392" s="56" t="s">
        <v>971</v>
      </c>
      <c r="H392" s="53">
        <v>5.6</v>
      </c>
      <c r="I392" s="56">
        <f t="shared" si="6"/>
        <v>11.2</v>
      </c>
      <c r="J392" s="85" t="s">
        <v>325</v>
      </c>
      <c r="K392" s="51" t="s">
        <v>1004</v>
      </c>
      <c r="L392" s="51" t="s">
        <v>1005</v>
      </c>
      <c r="M392" s="80"/>
      <c r="O392" s="62"/>
    </row>
    <row r="393" spans="2:15">
      <c r="B393" s="41">
        <v>369</v>
      </c>
      <c r="C393" s="41" t="s">
        <v>1001</v>
      </c>
      <c r="D393" s="40" t="s">
        <v>1018</v>
      </c>
      <c r="E393" s="41">
        <v>3</v>
      </c>
      <c r="F393" s="41">
        <v>1</v>
      </c>
      <c r="G393" s="56" t="s">
        <v>971</v>
      </c>
      <c r="H393" s="53">
        <v>0.1</v>
      </c>
      <c r="I393" s="56">
        <f t="shared" si="6"/>
        <v>0.1</v>
      </c>
      <c r="J393" s="85" t="s">
        <v>329</v>
      </c>
      <c r="K393" s="51" t="s">
        <v>1004</v>
      </c>
      <c r="L393" s="51" t="s">
        <v>1005</v>
      </c>
      <c r="M393" s="80"/>
      <c r="O393" s="62"/>
    </row>
    <row r="394" spans="2:15">
      <c r="B394" s="41">
        <v>370</v>
      </c>
      <c r="C394" s="41" t="s">
        <v>1001</v>
      </c>
      <c r="D394" s="40" t="s">
        <v>1013</v>
      </c>
      <c r="E394" s="41">
        <v>3</v>
      </c>
      <c r="F394" s="41">
        <v>4</v>
      </c>
      <c r="G394" s="56" t="s">
        <v>971</v>
      </c>
      <c r="H394" s="53">
        <v>0.4</v>
      </c>
      <c r="I394" s="56">
        <f t="shared" si="6"/>
        <v>1.6</v>
      </c>
      <c r="J394" s="85" t="s">
        <v>329</v>
      </c>
      <c r="K394" s="51" t="s">
        <v>1004</v>
      </c>
      <c r="L394" s="51" t="s">
        <v>1005</v>
      </c>
      <c r="M394" s="80"/>
      <c r="O394" s="62"/>
    </row>
    <row r="395" spans="2:15">
      <c r="B395" s="41">
        <v>371</v>
      </c>
      <c r="C395" s="41" t="s">
        <v>1152</v>
      </c>
      <c r="D395" s="40" t="s">
        <v>1153</v>
      </c>
      <c r="E395" s="41">
        <v>3</v>
      </c>
      <c r="F395" s="41">
        <v>2</v>
      </c>
      <c r="G395" s="56" t="s">
        <v>971</v>
      </c>
      <c r="H395" s="53">
        <v>87</v>
      </c>
      <c r="I395" s="56">
        <f t="shared" si="6"/>
        <v>174</v>
      </c>
      <c r="J395" s="85" t="s">
        <v>329</v>
      </c>
      <c r="K395" s="51" t="s">
        <v>1004</v>
      </c>
      <c r="L395" s="51" t="s">
        <v>1005</v>
      </c>
      <c r="M395" s="80"/>
      <c r="O395" s="62"/>
    </row>
    <row r="396" spans="2:15">
      <c r="B396" s="41">
        <v>372</v>
      </c>
      <c r="C396" s="41" t="s">
        <v>1085</v>
      </c>
      <c r="D396" s="40" t="s">
        <v>1146</v>
      </c>
      <c r="E396" s="41">
        <v>3</v>
      </c>
      <c r="F396" s="41">
        <v>2</v>
      </c>
      <c r="G396" s="56" t="s">
        <v>971</v>
      </c>
      <c r="H396" s="53">
        <v>1.4</v>
      </c>
      <c r="I396" s="56">
        <f t="shared" si="6"/>
        <v>2.8</v>
      </c>
      <c r="J396" s="85" t="s">
        <v>1166</v>
      </c>
      <c r="K396" s="51" t="s">
        <v>1004</v>
      </c>
      <c r="L396" s="51" t="s">
        <v>1005</v>
      </c>
      <c r="M396" s="80"/>
      <c r="O396" s="62"/>
    </row>
    <row r="397" spans="2:15">
      <c r="B397" s="41">
        <v>373</v>
      </c>
      <c r="C397" s="41" t="s">
        <v>1032</v>
      </c>
      <c r="D397" s="40" t="s">
        <v>1156</v>
      </c>
      <c r="E397" s="41">
        <v>3</v>
      </c>
      <c r="F397" s="41">
        <v>2</v>
      </c>
      <c r="G397" s="56" t="s">
        <v>971</v>
      </c>
      <c r="H397" s="53">
        <v>29</v>
      </c>
      <c r="I397" s="56">
        <f t="shared" si="6"/>
        <v>58</v>
      </c>
      <c r="J397" s="85" t="s">
        <v>1166</v>
      </c>
      <c r="K397" s="51" t="s">
        <v>1004</v>
      </c>
      <c r="L397" s="51" t="s">
        <v>1005</v>
      </c>
      <c r="M397" s="80"/>
      <c r="O397" s="62"/>
    </row>
    <row r="398" spans="2:15">
      <c r="B398" s="41">
        <v>374</v>
      </c>
      <c r="C398" s="41" t="s">
        <v>1089</v>
      </c>
      <c r="D398" s="40" t="s">
        <v>1147</v>
      </c>
      <c r="E398" s="41">
        <v>3</v>
      </c>
      <c r="F398" s="41">
        <v>2</v>
      </c>
      <c r="G398" s="56" t="s">
        <v>971</v>
      </c>
      <c r="H398" s="53">
        <v>3.1</v>
      </c>
      <c r="I398" s="56">
        <f t="shared" si="6"/>
        <v>6.2</v>
      </c>
      <c r="J398" s="85" t="s">
        <v>1166</v>
      </c>
      <c r="K398" s="51" t="s">
        <v>1004</v>
      </c>
      <c r="L398" s="51" t="s">
        <v>1005</v>
      </c>
      <c r="M398" s="80"/>
      <c r="O398" s="62"/>
    </row>
    <row r="399" spans="2:15">
      <c r="B399" s="41">
        <v>375</v>
      </c>
      <c r="C399" s="41" t="s">
        <v>1085</v>
      </c>
      <c r="D399" s="40" t="s">
        <v>1146</v>
      </c>
      <c r="E399" s="41">
        <v>3</v>
      </c>
      <c r="F399" s="41">
        <v>1</v>
      </c>
      <c r="G399" s="56" t="s">
        <v>971</v>
      </c>
      <c r="H399" s="53">
        <v>1.4</v>
      </c>
      <c r="I399" s="56">
        <f t="shared" si="6"/>
        <v>1.4</v>
      </c>
      <c r="J399" s="85" t="s">
        <v>335</v>
      </c>
      <c r="K399" s="51" t="s">
        <v>1004</v>
      </c>
      <c r="L399" s="51" t="s">
        <v>1005</v>
      </c>
      <c r="M399" s="80"/>
      <c r="O399" s="62"/>
    </row>
    <row r="400" spans="2:15">
      <c r="B400" s="41">
        <v>376</v>
      </c>
      <c r="C400" s="41" t="s">
        <v>1032</v>
      </c>
      <c r="D400" s="40" t="s">
        <v>1156</v>
      </c>
      <c r="E400" s="41">
        <v>3</v>
      </c>
      <c r="F400" s="41">
        <v>1</v>
      </c>
      <c r="G400" s="56" t="s">
        <v>971</v>
      </c>
      <c r="H400" s="53">
        <v>29</v>
      </c>
      <c r="I400" s="56">
        <f t="shared" si="6"/>
        <v>29</v>
      </c>
      <c r="J400" s="85" t="s">
        <v>335</v>
      </c>
      <c r="K400" s="51" t="s">
        <v>1004</v>
      </c>
      <c r="L400" s="51" t="s">
        <v>1005</v>
      </c>
      <c r="M400" s="80"/>
      <c r="O400" s="62"/>
    </row>
    <row r="401" spans="2:15">
      <c r="B401" s="41">
        <v>377</v>
      </c>
      <c r="C401" s="41" t="s">
        <v>1089</v>
      </c>
      <c r="D401" s="40" t="s">
        <v>1147</v>
      </c>
      <c r="E401" s="41">
        <v>3</v>
      </c>
      <c r="F401" s="41">
        <v>1</v>
      </c>
      <c r="G401" s="56" t="s">
        <v>971</v>
      </c>
      <c r="H401" s="53">
        <v>3.1</v>
      </c>
      <c r="I401" s="56">
        <f t="shared" si="6"/>
        <v>3.1</v>
      </c>
      <c r="J401" s="85" t="s">
        <v>335</v>
      </c>
      <c r="K401" s="51" t="s">
        <v>1004</v>
      </c>
      <c r="L401" s="51" t="s">
        <v>1005</v>
      </c>
      <c r="M401" s="80"/>
      <c r="O401" s="62"/>
    </row>
    <row r="402" spans="2:15">
      <c r="B402" s="41">
        <v>378</v>
      </c>
      <c r="C402" s="41" t="s">
        <v>1001</v>
      </c>
      <c r="D402" s="40" t="s">
        <v>1013</v>
      </c>
      <c r="E402" s="41">
        <v>3</v>
      </c>
      <c r="F402" s="41">
        <v>12</v>
      </c>
      <c r="G402" s="56" t="s">
        <v>971</v>
      </c>
      <c r="H402" s="53">
        <v>0.4</v>
      </c>
      <c r="I402" s="56">
        <f t="shared" si="6"/>
        <v>4.8000000000000007</v>
      </c>
      <c r="J402" s="85" t="s">
        <v>337</v>
      </c>
      <c r="K402" s="51" t="s">
        <v>1004</v>
      </c>
      <c r="L402" s="51" t="s">
        <v>1005</v>
      </c>
      <c r="M402" s="80"/>
      <c r="O402" s="62"/>
    </row>
    <row r="403" spans="2:15">
      <c r="B403" s="41">
        <v>379</v>
      </c>
      <c r="C403" s="41" t="s">
        <v>1158</v>
      </c>
      <c r="D403" s="40" t="s">
        <v>1159</v>
      </c>
      <c r="E403" s="41">
        <v>3</v>
      </c>
      <c r="F403" s="41">
        <v>10</v>
      </c>
      <c r="G403" s="56" t="s">
        <v>971</v>
      </c>
      <c r="H403" s="53">
        <v>4.8</v>
      </c>
      <c r="I403" s="56">
        <f t="shared" si="6"/>
        <v>48</v>
      </c>
      <c r="J403" s="85" t="s">
        <v>337</v>
      </c>
      <c r="K403" s="51" t="s">
        <v>1004</v>
      </c>
      <c r="L403" s="51" t="s">
        <v>1005</v>
      </c>
      <c r="M403" s="80"/>
      <c r="O403" s="62"/>
    </row>
    <row r="404" spans="2:15">
      <c r="B404" s="41">
        <v>380</v>
      </c>
      <c r="C404" s="41" t="s">
        <v>1014</v>
      </c>
      <c r="D404" s="40" t="s">
        <v>1015</v>
      </c>
      <c r="E404" s="41">
        <v>3</v>
      </c>
      <c r="F404" s="41">
        <v>2</v>
      </c>
      <c r="G404" s="56" t="s">
        <v>971</v>
      </c>
      <c r="H404" s="53">
        <v>5.6</v>
      </c>
      <c r="I404" s="56">
        <f t="shared" si="6"/>
        <v>11.2</v>
      </c>
      <c r="J404" s="85" t="s">
        <v>337</v>
      </c>
      <c r="K404" s="51" t="s">
        <v>1004</v>
      </c>
      <c r="L404" s="51" t="s">
        <v>1005</v>
      </c>
      <c r="M404" s="80"/>
      <c r="O404" s="62"/>
    </row>
    <row r="405" spans="2:15">
      <c r="B405" s="41">
        <v>381</v>
      </c>
      <c r="C405" s="41" t="s">
        <v>1098</v>
      </c>
      <c r="D405" s="40" t="s">
        <v>1136</v>
      </c>
      <c r="E405" s="84">
        <v>1.5</v>
      </c>
      <c r="F405" s="41">
        <v>1</v>
      </c>
      <c r="G405" s="56" t="s">
        <v>971</v>
      </c>
      <c r="H405" s="53">
        <v>41</v>
      </c>
      <c r="I405" s="56">
        <f t="shared" si="6"/>
        <v>41</v>
      </c>
      <c r="J405" s="85" t="s">
        <v>341</v>
      </c>
      <c r="K405" s="51" t="s">
        <v>1004</v>
      </c>
      <c r="L405" s="51" t="s">
        <v>1005</v>
      </c>
      <c r="M405" s="80"/>
      <c r="O405" s="62"/>
    </row>
    <row r="406" spans="2:15">
      <c r="B406" s="41">
        <v>382</v>
      </c>
      <c r="C406" s="41" t="s">
        <v>1001</v>
      </c>
      <c r="D406" s="40" t="s">
        <v>1018</v>
      </c>
      <c r="E406" s="41">
        <v>3</v>
      </c>
      <c r="F406" s="41">
        <v>1</v>
      </c>
      <c r="G406" s="56" t="s">
        <v>971</v>
      </c>
      <c r="H406" s="53">
        <v>0.1</v>
      </c>
      <c r="I406" s="56">
        <f t="shared" si="6"/>
        <v>0.1</v>
      </c>
      <c r="J406" s="85" t="s">
        <v>341</v>
      </c>
      <c r="K406" s="51" t="s">
        <v>1004</v>
      </c>
      <c r="L406" s="51" t="s">
        <v>1005</v>
      </c>
      <c r="M406" s="80"/>
      <c r="O406" s="62"/>
    </row>
    <row r="407" spans="2:15">
      <c r="B407" s="41">
        <v>383</v>
      </c>
      <c r="C407" s="41" t="s">
        <v>1001</v>
      </c>
      <c r="D407" s="40" t="s">
        <v>1013</v>
      </c>
      <c r="E407" s="41">
        <v>3</v>
      </c>
      <c r="F407" s="41">
        <v>4</v>
      </c>
      <c r="G407" s="56" t="s">
        <v>971</v>
      </c>
      <c r="H407" s="53">
        <v>0.4</v>
      </c>
      <c r="I407" s="56">
        <f t="shared" si="6"/>
        <v>1.6</v>
      </c>
      <c r="J407" s="85" t="s">
        <v>341</v>
      </c>
      <c r="K407" s="51" t="s">
        <v>1004</v>
      </c>
      <c r="L407" s="51" t="s">
        <v>1005</v>
      </c>
      <c r="M407" s="80"/>
      <c r="O407" s="62"/>
    </row>
    <row r="408" spans="2:15">
      <c r="B408" s="41">
        <v>384</v>
      </c>
      <c r="C408" s="41" t="s">
        <v>1152</v>
      </c>
      <c r="D408" s="40" t="s">
        <v>1153</v>
      </c>
      <c r="E408" s="41">
        <v>3</v>
      </c>
      <c r="F408" s="41">
        <v>3</v>
      </c>
      <c r="G408" s="56" t="s">
        <v>971</v>
      </c>
      <c r="H408" s="53">
        <v>87</v>
      </c>
      <c r="I408" s="56">
        <f t="shared" si="6"/>
        <v>261</v>
      </c>
      <c r="J408" s="85" t="s">
        <v>341</v>
      </c>
      <c r="K408" s="51" t="s">
        <v>1004</v>
      </c>
      <c r="L408" s="51" t="s">
        <v>1005</v>
      </c>
      <c r="M408" s="80"/>
      <c r="O408" s="62"/>
    </row>
    <row r="409" spans="2:15">
      <c r="B409" s="41">
        <v>385</v>
      </c>
      <c r="C409" s="41" t="s">
        <v>1098</v>
      </c>
      <c r="D409" s="40" t="s">
        <v>1099</v>
      </c>
      <c r="E409" s="41">
        <v>3</v>
      </c>
      <c r="F409" s="41">
        <v>1</v>
      </c>
      <c r="G409" s="56" t="s">
        <v>971</v>
      </c>
      <c r="H409" s="53">
        <v>41</v>
      </c>
      <c r="I409" s="56">
        <f t="shared" si="6"/>
        <v>41</v>
      </c>
      <c r="J409" s="85" t="s">
        <v>349</v>
      </c>
      <c r="K409" s="51" t="s">
        <v>1004</v>
      </c>
      <c r="L409" s="51" t="s">
        <v>1005</v>
      </c>
      <c r="M409" s="80"/>
      <c r="O409" s="62"/>
    </row>
    <row r="410" spans="2:15">
      <c r="B410" s="41">
        <v>386</v>
      </c>
      <c r="C410" s="41" t="s">
        <v>1001</v>
      </c>
      <c r="D410" s="40" t="s">
        <v>1013</v>
      </c>
      <c r="E410" s="41">
        <v>3</v>
      </c>
      <c r="F410" s="41">
        <v>3</v>
      </c>
      <c r="G410" s="56" t="s">
        <v>971</v>
      </c>
      <c r="H410" s="53">
        <v>0.4</v>
      </c>
      <c r="I410" s="56">
        <f t="shared" ref="I410:I473" si="7">F410*H410</f>
        <v>1.2000000000000002</v>
      </c>
      <c r="J410" s="85" t="s">
        <v>349</v>
      </c>
      <c r="K410" s="51" t="s">
        <v>1004</v>
      </c>
      <c r="L410" s="51" t="s">
        <v>1005</v>
      </c>
      <c r="M410" s="80"/>
      <c r="O410" s="62"/>
    </row>
    <row r="411" spans="2:15">
      <c r="B411" s="41">
        <v>387</v>
      </c>
      <c r="C411" s="41" t="s">
        <v>1022</v>
      </c>
      <c r="D411" s="40" t="s">
        <v>1023</v>
      </c>
      <c r="E411" s="41">
        <v>3</v>
      </c>
      <c r="F411" s="41">
        <v>1</v>
      </c>
      <c r="G411" s="56" t="s">
        <v>971</v>
      </c>
      <c r="H411" s="53">
        <v>2.1</v>
      </c>
      <c r="I411" s="56">
        <f t="shared" si="7"/>
        <v>2.1</v>
      </c>
      <c r="J411" s="85" t="s">
        <v>349</v>
      </c>
      <c r="K411" s="51" t="s">
        <v>1004</v>
      </c>
      <c r="L411" s="51" t="s">
        <v>1005</v>
      </c>
      <c r="M411" s="80"/>
      <c r="O411" s="62"/>
    </row>
    <row r="412" spans="2:15">
      <c r="B412" s="41">
        <v>388</v>
      </c>
      <c r="C412" s="41" t="s">
        <v>1154</v>
      </c>
      <c r="D412" s="40" t="s">
        <v>1155</v>
      </c>
      <c r="E412" s="41">
        <v>3</v>
      </c>
      <c r="F412" s="41">
        <v>1</v>
      </c>
      <c r="G412" s="56" t="s">
        <v>971</v>
      </c>
      <c r="H412" s="53">
        <v>13.5</v>
      </c>
      <c r="I412" s="56">
        <f t="shared" si="7"/>
        <v>13.5</v>
      </c>
      <c r="J412" s="85" t="s">
        <v>349</v>
      </c>
      <c r="K412" s="51" t="s">
        <v>1004</v>
      </c>
      <c r="L412" s="51" t="s">
        <v>1005</v>
      </c>
      <c r="M412" s="80"/>
      <c r="O412" s="62"/>
    </row>
    <row r="413" spans="2:15">
      <c r="B413" s="41">
        <v>389</v>
      </c>
      <c r="C413" s="41" t="s">
        <v>1085</v>
      </c>
      <c r="D413" s="40" t="s">
        <v>1146</v>
      </c>
      <c r="E413" s="41">
        <v>3</v>
      </c>
      <c r="F413" s="41">
        <v>2</v>
      </c>
      <c r="G413" s="56" t="s">
        <v>971</v>
      </c>
      <c r="H413" s="53">
        <v>1.4</v>
      </c>
      <c r="I413" s="56">
        <f t="shared" si="7"/>
        <v>2.8</v>
      </c>
      <c r="J413" s="85" t="s">
        <v>1167</v>
      </c>
      <c r="K413" s="51" t="s">
        <v>1004</v>
      </c>
      <c r="L413" s="51" t="s">
        <v>1005</v>
      </c>
      <c r="M413" s="80"/>
      <c r="O413" s="62"/>
    </row>
    <row r="414" spans="2:15">
      <c r="B414" s="41">
        <v>390</v>
      </c>
      <c r="C414" s="41" t="s">
        <v>1032</v>
      </c>
      <c r="D414" s="40" t="s">
        <v>1156</v>
      </c>
      <c r="E414" s="41">
        <v>3</v>
      </c>
      <c r="F414" s="41">
        <v>2</v>
      </c>
      <c r="G414" s="56" t="s">
        <v>971</v>
      </c>
      <c r="H414" s="53">
        <v>29</v>
      </c>
      <c r="I414" s="56">
        <f t="shared" si="7"/>
        <v>58</v>
      </c>
      <c r="J414" s="85" t="s">
        <v>1167</v>
      </c>
      <c r="K414" s="51" t="s">
        <v>1004</v>
      </c>
      <c r="L414" s="51" t="s">
        <v>1005</v>
      </c>
      <c r="M414" s="80"/>
      <c r="O414" s="62"/>
    </row>
    <row r="415" spans="2:15">
      <c r="B415" s="41">
        <v>391</v>
      </c>
      <c r="C415" s="41" t="s">
        <v>1089</v>
      </c>
      <c r="D415" s="40" t="s">
        <v>1147</v>
      </c>
      <c r="E415" s="41">
        <v>3</v>
      </c>
      <c r="F415" s="41">
        <v>2</v>
      </c>
      <c r="G415" s="56" t="s">
        <v>971</v>
      </c>
      <c r="H415" s="53">
        <v>3.1</v>
      </c>
      <c r="I415" s="56">
        <f t="shared" si="7"/>
        <v>6.2</v>
      </c>
      <c r="J415" s="85" t="s">
        <v>1167</v>
      </c>
      <c r="K415" s="51" t="s">
        <v>1004</v>
      </c>
      <c r="L415" s="51" t="s">
        <v>1005</v>
      </c>
      <c r="M415" s="80"/>
      <c r="O415" s="62"/>
    </row>
    <row r="416" spans="2:15">
      <c r="B416" s="41">
        <v>392</v>
      </c>
      <c r="C416" s="41" t="s">
        <v>1085</v>
      </c>
      <c r="D416" s="40" t="s">
        <v>1146</v>
      </c>
      <c r="E416" s="41">
        <v>3</v>
      </c>
      <c r="F416" s="41">
        <v>1</v>
      </c>
      <c r="G416" s="56" t="s">
        <v>971</v>
      </c>
      <c r="H416" s="53">
        <v>1.4</v>
      </c>
      <c r="I416" s="56">
        <f t="shared" si="7"/>
        <v>1.4</v>
      </c>
      <c r="J416" s="85" t="s">
        <v>1168</v>
      </c>
      <c r="K416" s="51" t="s">
        <v>1004</v>
      </c>
      <c r="L416" s="51" t="s">
        <v>1005</v>
      </c>
      <c r="M416" s="80"/>
      <c r="O416" s="62"/>
    </row>
    <row r="417" spans="2:15">
      <c r="B417" s="41">
        <v>393</v>
      </c>
      <c r="C417" s="41" t="s">
        <v>1032</v>
      </c>
      <c r="D417" s="40" t="s">
        <v>1156</v>
      </c>
      <c r="E417" s="41">
        <v>3</v>
      </c>
      <c r="F417" s="41">
        <v>1</v>
      </c>
      <c r="G417" s="56" t="s">
        <v>971</v>
      </c>
      <c r="H417" s="53">
        <v>29</v>
      </c>
      <c r="I417" s="56">
        <f t="shared" si="7"/>
        <v>29</v>
      </c>
      <c r="J417" s="85" t="s">
        <v>1168</v>
      </c>
      <c r="K417" s="51" t="s">
        <v>1004</v>
      </c>
      <c r="L417" s="51" t="s">
        <v>1005</v>
      </c>
      <c r="M417" s="80"/>
      <c r="O417" s="62"/>
    </row>
    <row r="418" spans="2:15">
      <c r="B418" s="41">
        <v>394</v>
      </c>
      <c r="C418" s="41" t="s">
        <v>1089</v>
      </c>
      <c r="D418" s="40" t="s">
        <v>1147</v>
      </c>
      <c r="E418" s="41">
        <v>3</v>
      </c>
      <c r="F418" s="41">
        <v>1</v>
      </c>
      <c r="G418" s="56" t="s">
        <v>971</v>
      </c>
      <c r="H418" s="53">
        <v>3.1</v>
      </c>
      <c r="I418" s="56">
        <f t="shared" si="7"/>
        <v>3.1</v>
      </c>
      <c r="J418" s="85" t="s">
        <v>1168</v>
      </c>
      <c r="K418" s="51" t="s">
        <v>1004</v>
      </c>
      <c r="L418" s="51" t="s">
        <v>1005</v>
      </c>
      <c r="M418" s="80"/>
      <c r="O418" s="62"/>
    </row>
    <row r="419" spans="2:15">
      <c r="B419" s="41">
        <v>395</v>
      </c>
      <c r="C419" s="41" t="s">
        <v>1001</v>
      </c>
      <c r="D419" s="40" t="s">
        <v>1013</v>
      </c>
      <c r="E419" s="41">
        <v>3</v>
      </c>
      <c r="F419" s="41">
        <v>12</v>
      </c>
      <c r="G419" s="56" t="s">
        <v>971</v>
      </c>
      <c r="H419" s="53">
        <v>0.4</v>
      </c>
      <c r="I419" s="56">
        <f t="shared" si="7"/>
        <v>4.8000000000000007</v>
      </c>
      <c r="J419" s="85" t="s">
        <v>357</v>
      </c>
      <c r="K419" s="51" t="s">
        <v>1004</v>
      </c>
      <c r="L419" s="51" t="s">
        <v>1005</v>
      </c>
      <c r="M419" s="80"/>
      <c r="O419" s="62"/>
    </row>
    <row r="420" spans="2:15">
      <c r="B420" s="41">
        <v>396</v>
      </c>
      <c r="C420" s="41" t="s">
        <v>1158</v>
      </c>
      <c r="D420" s="40" t="s">
        <v>1159</v>
      </c>
      <c r="E420" s="41">
        <v>3</v>
      </c>
      <c r="F420" s="41">
        <v>10</v>
      </c>
      <c r="G420" s="56" t="s">
        <v>971</v>
      </c>
      <c r="H420" s="53">
        <v>4.8</v>
      </c>
      <c r="I420" s="56">
        <f t="shared" si="7"/>
        <v>48</v>
      </c>
      <c r="J420" s="85" t="s">
        <v>357</v>
      </c>
      <c r="K420" s="51" t="s">
        <v>1004</v>
      </c>
      <c r="L420" s="51" t="s">
        <v>1005</v>
      </c>
      <c r="M420" s="80"/>
      <c r="O420" s="62"/>
    </row>
    <row r="421" spans="2:15">
      <c r="B421" s="41">
        <v>397</v>
      </c>
      <c r="C421" s="41" t="s">
        <v>1014</v>
      </c>
      <c r="D421" s="40" t="s">
        <v>1015</v>
      </c>
      <c r="E421" s="41">
        <v>3</v>
      </c>
      <c r="F421" s="41">
        <v>2</v>
      </c>
      <c r="G421" s="56" t="s">
        <v>971</v>
      </c>
      <c r="H421" s="53">
        <v>5.6</v>
      </c>
      <c r="I421" s="56">
        <f t="shared" si="7"/>
        <v>11.2</v>
      </c>
      <c r="J421" s="85" t="s">
        <v>357</v>
      </c>
      <c r="K421" s="51" t="s">
        <v>1004</v>
      </c>
      <c r="L421" s="51" t="s">
        <v>1005</v>
      </c>
      <c r="M421" s="80"/>
      <c r="O421" s="62"/>
    </row>
    <row r="422" spans="2:15">
      <c r="B422" s="41">
        <v>398</v>
      </c>
      <c r="C422" s="41" t="s">
        <v>1085</v>
      </c>
      <c r="D422" s="40" t="s">
        <v>1146</v>
      </c>
      <c r="E422" s="41">
        <v>3</v>
      </c>
      <c r="F422" s="41">
        <v>2</v>
      </c>
      <c r="G422" s="56" t="s">
        <v>971</v>
      </c>
      <c r="H422" s="53">
        <v>1.4</v>
      </c>
      <c r="I422" s="56">
        <f t="shared" si="7"/>
        <v>2.8</v>
      </c>
      <c r="J422" s="85" t="s">
        <v>1169</v>
      </c>
      <c r="K422" s="51" t="s">
        <v>1004</v>
      </c>
      <c r="L422" s="51" t="s">
        <v>1005</v>
      </c>
      <c r="M422" s="80"/>
      <c r="O422" s="62"/>
    </row>
    <row r="423" spans="2:15">
      <c r="B423" s="41">
        <v>399</v>
      </c>
      <c r="C423" s="41" t="s">
        <v>1032</v>
      </c>
      <c r="D423" s="40" t="s">
        <v>1156</v>
      </c>
      <c r="E423" s="41">
        <v>3</v>
      </c>
      <c r="F423" s="41">
        <v>2</v>
      </c>
      <c r="G423" s="56" t="s">
        <v>971</v>
      </c>
      <c r="H423" s="53">
        <v>29</v>
      </c>
      <c r="I423" s="56">
        <f t="shared" si="7"/>
        <v>58</v>
      </c>
      <c r="J423" s="85" t="s">
        <v>1169</v>
      </c>
      <c r="K423" s="51" t="s">
        <v>1004</v>
      </c>
      <c r="L423" s="51" t="s">
        <v>1005</v>
      </c>
      <c r="M423" s="80"/>
      <c r="O423" s="62"/>
    </row>
    <row r="424" spans="2:15">
      <c r="B424" s="41">
        <v>400</v>
      </c>
      <c r="C424" s="41" t="s">
        <v>1089</v>
      </c>
      <c r="D424" s="40" t="s">
        <v>1147</v>
      </c>
      <c r="E424" s="41">
        <v>3</v>
      </c>
      <c r="F424" s="41">
        <v>2</v>
      </c>
      <c r="G424" s="56" t="s">
        <v>971</v>
      </c>
      <c r="H424" s="53">
        <v>3.1</v>
      </c>
      <c r="I424" s="56">
        <f t="shared" si="7"/>
        <v>6.2</v>
      </c>
      <c r="J424" s="85" t="s">
        <v>1169</v>
      </c>
      <c r="K424" s="51" t="s">
        <v>1004</v>
      </c>
      <c r="L424" s="51" t="s">
        <v>1005</v>
      </c>
      <c r="M424" s="80"/>
      <c r="O424" s="62"/>
    </row>
    <row r="425" spans="2:15">
      <c r="B425" s="41">
        <v>401</v>
      </c>
      <c r="C425" s="41" t="s">
        <v>1085</v>
      </c>
      <c r="D425" s="40" t="s">
        <v>1146</v>
      </c>
      <c r="E425" s="41">
        <v>3</v>
      </c>
      <c r="F425" s="41">
        <v>1</v>
      </c>
      <c r="G425" s="56" t="s">
        <v>971</v>
      </c>
      <c r="H425" s="53">
        <v>1.4</v>
      </c>
      <c r="I425" s="56">
        <f t="shared" si="7"/>
        <v>1.4</v>
      </c>
      <c r="J425" s="85" t="s">
        <v>1170</v>
      </c>
      <c r="K425" s="51" t="s">
        <v>1004</v>
      </c>
      <c r="L425" s="51" t="s">
        <v>1005</v>
      </c>
      <c r="M425" s="80"/>
      <c r="O425" s="62"/>
    </row>
    <row r="426" spans="2:15">
      <c r="B426" s="41">
        <v>402</v>
      </c>
      <c r="C426" s="41" t="s">
        <v>1032</v>
      </c>
      <c r="D426" s="40" t="s">
        <v>1156</v>
      </c>
      <c r="E426" s="41">
        <v>3</v>
      </c>
      <c r="F426" s="41">
        <v>1</v>
      </c>
      <c r="G426" s="56" t="s">
        <v>971</v>
      </c>
      <c r="H426" s="53">
        <v>29</v>
      </c>
      <c r="I426" s="56">
        <f t="shared" si="7"/>
        <v>29</v>
      </c>
      <c r="J426" s="85" t="s">
        <v>1170</v>
      </c>
      <c r="K426" s="51" t="s">
        <v>1004</v>
      </c>
      <c r="L426" s="51" t="s">
        <v>1005</v>
      </c>
      <c r="M426" s="80"/>
      <c r="O426" s="62"/>
    </row>
    <row r="427" spans="2:15">
      <c r="B427" s="41">
        <v>403</v>
      </c>
      <c r="C427" s="41" t="s">
        <v>1089</v>
      </c>
      <c r="D427" s="40" t="s">
        <v>1147</v>
      </c>
      <c r="E427" s="41">
        <v>3</v>
      </c>
      <c r="F427" s="41">
        <v>1</v>
      </c>
      <c r="G427" s="56" t="s">
        <v>971</v>
      </c>
      <c r="H427" s="53">
        <v>3.1</v>
      </c>
      <c r="I427" s="56">
        <f t="shared" si="7"/>
        <v>3.1</v>
      </c>
      <c r="J427" s="85" t="s">
        <v>1170</v>
      </c>
      <c r="K427" s="51" t="s">
        <v>1004</v>
      </c>
      <c r="L427" s="51" t="s">
        <v>1005</v>
      </c>
      <c r="M427" s="80"/>
      <c r="O427" s="62"/>
    </row>
    <row r="428" spans="2:15">
      <c r="B428" s="41">
        <v>404</v>
      </c>
      <c r="C428" s="41" t="s">
        <v>1001</v>
      </c>
      <c r="D428" s="40" t="s">
        <v>1013</v>
      </c>
      <c r="E428" s="41">
        <v>3</v>
      </c>
      <c r="F428" s="41">
        <v>14</v>
      </c>
      <c r="G428" s="56" t="s">
        <v>971</v>
      </c>
      <c r="H428" s="53">
        <v>0.4</v>
      </c>
      <c r="I428" s="56">
        <f t="shared" si="7"/>
        <v>5.6000000000000005</v>
      </c>
      <c r="J428" s="85" t="s">
        <v>365</v>
      </c>
      <c r="K428" s="51" t="s">
        <v>1004</v>
      </c>
      <c r="L428" s="51" t="s">
        <v>1005</v>
      </c>
      <c r="M428" s="80"/>
      <c r="O428" s="62"/>
    </row>
    <row r="429" spans="2:15">
      <c r="B429" s="41">
        <v>405</v>
      </c>
      <c r="C429" s="41" t="s">
        <v>1158</v>
      </c>
      <c r="D429" s="40" t="s">
        <v>1159</v>
      </c>
      <c r="E429" s="41">
        <v>3</v>
      </c>
      <c r="F429" s="41">
        <v>12</v>
      </c>
      <c r="G429" s="56" t="s">
        <v>971</v>
      </c>
      <c r="H429" s="53">
        <v>4.8</v>
      </c>
      <c r="I429" s="56">
        <f t="shared" si="7"/>
        <v>57.599999999999994</v>
      </c>
      <c r="J429" s="85" t="s">
        <v>365</v>
      </c>
      <c r="K429" s="51" t="s">
        <v>1004</v>
      </c>
      <c r="L429" s="51" t="s">
        <v>1005</v>
      </c>
      <c r="M429" s="80"/>
      <c r="O429" s="62"/>
    </row>
    <row r="430" spans="2:15">
      <c r="B430" s="41">
        <v>406</v>
      </c>
      <c r="C430" s="41" t="s">
        <v>1014</v>
      </c>
      <c r="D430" s="40" t="s">
        <v>1015</v>
      </c>
      <c r="E430" s="41">
        <v>3</v>
      </c>
      <c r="F430" s="41">
        <v>2</v>
      </c>
      <c r="G430" s="56" t="s">
        <v>971</v>
      </c>
      <c r="H430" s="53">
        <v>5.6</v>
      </c>
      <c r="I430" s="56">
        <f t="shared" si="7"/>
        <v>11.2</v>
      </c>
      <c r="J430" s="85" t="s">
        <v>365</v>
      </c>
      <c r="K430" s="51" t="s">
        <v>1004</v>
      </c>
      <c r="L430" s="51" t="s">
        <v>1005</v>
      </c>
      <c r="M430" s="80"/>
      <c r="O430" s="62"/>
    </row>
    <row r="431" spans="2:15">
      <c r="B431" s="41">
        <v>407</v>
      </c>
      <c r="C431" s="41" t="s">
        <v>1085</v>
      </c>
      <c r="D431" s="40" t="s">
        <v>1146</v>
      </c>
      <c r="E431" s="41">
        <v>3</v>
      </c>
      <c r="F431" s="41">
        <v>2</v>
      </c>
      <c r="G431" s="56" t="s">
        <v>971</v>
      </c>
      <c r="H431" s="53">
        <v>1.4</v>
      </c>
      <c r="I431" s="56">
        <f t="shared" si="7"/>
        <v>2.8</v>
      </c>
      <c r="J431" s="85" t="s">
        <v>1171</v>
      </c>
      <c r="K431" s="51" t="s">
        <v>1004</v>
      </c>
      <c r="L431" s="51" t="s">
        <v>1005</v>
      </c>
      <c r="M431" s="80"/>
      <c r="O431" s="62"/>
    </row>
    <row r="432" spans="2:15">
      <c r="B432" s="41">
        <v>408</v>
      </c>
      <c r="C432" s="41" t="s">
        <v>1032</v>
      </c>
      <c r="D432" s="40" t="s">
        <v>1156</v>
      </c>
      <c r="E432" s="41">
        <v>3</v>
      </c>
      <c r="F432" s="41">
        <v>2</v>
      </c>
      <c r="G432" s="56" t="s">
        <v>971</v>
      </c>
      <c r="H432" s="53">
        <v>29</v>
      </c>
      <c r="I432" s="56">
        <f t="shared" si="7"/>
        <v>58</v>
      </c>
      <c r="J432" s="85" t="s">
        <v>1171</v>
      </c>
      <c r="K432" s="51" t="s">
        <v>1004</v>
      </c>
      <c r="L432" s="51" t="s">
        <v>1005</v>
      </c>
      <c r="M432" s="80"/>
      <c r="O432" s="62"/>
    </row>
    <row r="433" spans="2:15">
      <c r="B433" s="41">
        <v>409</v>
      </c>
      <c r="C433" s="41" t="s">
        <v>1089</v>
      </c>
      <c r="D433" s="40" t="s">
        <v>1147</v>
      </c>
      <c r="E433" s="41">
        <v>3</v>
      </c>
      <c r="F433" s="41">
        <v>2</v>
      </c>
      <c r="G433" s="56" t="s">
        <v>971</v>
      </c>
      <c r="H433" s="53">
        <v>3.1</v>
      </c>
      <c r="I433" s="56">
        <f t="shared" si="7"/>
        <v>6.2</v>
      </c>
      <c r="J433" s="85" t="s">
        <v>1171</v>
      </c>
      <c r="K433" s="51" t="s">
        <v>1004</v>
      </c>
      <c r="L433" s="51" t="s">
        <v>1005</v>
      </c>
      <c r="M433" s="80"/>
      <c r="O433" s="62"/>
    </row>
    <row r="434" spans="2:15">
      <c r="B434" s="41">
        <v>410</v>
      </c>
      <c r="C434" s="41" t="s">
        <v>1085</v>
      </c>
      <c r="D434" s="40" t="s">
        <v>1146</v>
      </c>
      <c r="E434" s="41">
        <v>3</v>
      </c>
      <c r="F434" s="41">
        <v>1</v>
      </c>
      <c r="G434" s="56" t="s">
        <v>971</v>
      </c>
      <c r="H434" s="53">
        <v>1.4</v>
      </c>
      <c r="I434" s="56">
        <f t="shared" si="7"/>
        <v>1.4</v>
      </c>
      <c r="J434" s="85" t="s">
        <v>1172</v>
      </c>
      <c r="K434" s="51" t="s">
        <v>1004</v>
      </c>
      <c r="L434" s="51" t="s">
        <v>1005</v>
      </c>
      <c r="M434" s="80"/>
      <c r="O434" s="62"/>
    </row>
    <row r="435" spans="2:15">
      <c r="B435" s="41">
        <v>411</v>
      </c>
      <c r="C435" s="41" t="s">
        <v>1032</v>
      </c>
      <c r="D435" s="40" t="s">
        <v>1156</v>
      </c>
      <c r="E435" s="41">
        <v>3</v>
      </c>
      <c r="F435" s="41">
        <v>1</v>
      </c>
      <c r="G435" s="56" t="s">
        <v>971</v>
      </c>
      <c r="H435" s="53">
        <v>29</v>
      </c>
      <c r="I435" s="56">
        <f t="shared" si="7"/>
        <v>29</v>
      </c>
      <c r="J435" s="85" t="s">
        <v>1172</v>
      </c>
      <c r="K435" s="51" t="s">
        <v>1004</v>
      </c>
      <c r="L435" s="51" t="s">
        <v>1005</v>
      </c>
      <c r="M435" s="80"/>
      <c r="O435" s="62"/>
    </row>
    <row r="436" spans="2:15">
      <c r="B436" s="41">
        <v>412</v>
      </c>
      <c r="C436" s="41" t="s">
        <v>1089</v>
      </c>
      <c r="D436" s="40" t="s">
        <v>1147</v>
      </c>
      <c r="E436" s="41">
        <v>3</v>
      </c>
      <c r="F436" s="41">
        <v>1</v>
      </c>
      <c r="G436" s="56" t="s">
        <v>971</v>
      </c>
      <c r="H436" s="53">
        <v>3.1</v>
      </c>
      <c r="I436" s="56">
        <f t="shared" si="7"/>
        <v>3.1</v>
      </c>
      <c r="J436" s="85" t="s">
        <v>1172</v>
      </c>
      <c r="K436" s="51" t="s">
        <v>1004</v>
      </c>
      <c r="L436" s="51" t="s">
        <v>1005</v>
      </c>
      <c r="M436" s="80"/>
      <c r="O436" s="62"/>
    </row>
    <row r="437" spans="2:15">
      <c r="B437" s="41">
        <v>413</v>
      </c>
      <c r="C437" s="41" t="s">
        <v>1001</v>
      </c>
      <c r="D437" s="40" t="s">
        <v>1013</v>
      </c>
      <c r="E437" s="41">
        <v>3</v>
      </c>
      <c r="F437" s="41">
        <v>15</v>
      </c>
      <c r="G437" s="56" t="s">
        <v>971</v>
      </c>
      <c r="H437" s="53">
        <v>0.4</v>
      </c>
      <c r="I437" s="56">
        <f t="shared" si="7"/>
        <v>6</v>
      </c>
      <c r="J437" s="85" t="s">
        <v>373</v>
      </c>
      <c r="K437" s="51" t="s">
        <v>1004</v>
      </c>
      <c r="L437" s="51" t="s">
        <v>1005</v>
      </c>
      <c r="M437" s="80"/>
      <c r="O437" s="62"/>
    </row>
    <row r="438" spans="2:15">
      <c r="B438" s="41">
        <v>414</v>
      </c>
      <c r="C438" s="41" t="s">
        <v>1158</v>
      </c>
      <c r="D438" s="40" t="s">
        <v>1159</v>
      </c>
      <c r="E438" s="41">
        <v>3</v>
      </c>
      <c r="F438" s="41">
        <v>13</v>
      </c>
      <c r="G438" s="56" t="s">
        <v>971</v>
      </c>
      <c r="H438" s="53">
        <v>4.8</v>
      </c>
      <c r="I438" s="56">
        <f t="shared" si="7"/>
        <v>62.4</v>
      </c>
      <c r="J438" s="85" t="s">
        <v>373</v>
      </c>
      <c r="K438" s="51" t="s">
        <v>1004</v>
      </c>
      <c r="L438" s="51" t="s">
        <v>1005</v>
      </c>
      <c r="M438" s="80"/>
      <c r="O438" s="62"/>
    </row>
    <row r="439" spans="2:15">
      <c r="B439" s="41">
        <v>415</v>
      </c>
      <c r="C439" s="41" t="s">
        <v>1014</v>
      </c>
      <c r="D439" s="40" t="s">
        <v>1015</v>
      </c>
      <c r="E439" s="41">
        <v>3</v>
      </c>
      <c r="F439" s="41">
        <v>2</v>
      </c>
      <c r="G439" s="56" t="s">
        <v>971</v>
      </c>
      <c r="H439" s="53">
        <v>5.6</v>
      </c>
      <c r="I439" s="56">
        <f t="shared" si="7"/>
        <v>11.2</v>
      </c>
      <c r="J439" s="85" t="s">
        <v>373</v>
      </c>
      <c r="K439" s="51" t="s">
        <v>1004</v>
      </c>
      <c r="L439" s="51" t="s">
        <v>1005</v>
      </c>
      <c r="M439" s="80"/>
      <c r="O439" s="62"/>
    </row>
    <row r="440" spans="2:15">
      <c r="B440" s="41">
        <v>416</v>
      </c>
      <c r="C440" s="41" t="s">
        <v>1085</v>
      </c>
      <c r="D440" s="40" t="s">
        <v>1146</v>
      </c>
      <c r="E440" s="41">
        <v>3</v>
      </c>
      <c r="F440" s="41">
        <v>1</v>
      </c>
      <c r="G440" s="56" t="s">
        <v>971</v>
      </c>
      <c r="H440" s="53">
        <v>1.4</v>
      </c>
      <c r="I440" s="56">
        <f t="shared" si="7"/>
        <v>1.4</v>
      </c>
      <c r="J440" s="85" t="s">
        <v>381</v>
      </c>
      <c r="K440" s="51" t="s">
        <v>1004</v>
      </c>
      <c r="L440" s="51" t="s">
        <v>1005</v>
      </c>
      <c r="M440" s="80"/>
      <c r="O440" s="62"/>
    </row>
    <row r="441" spans="2:15">
      <c r="B441" s="41">
        <v>417</v>
      </c>
      <c r="C441" s="41" t="s">
        <v>1032</v>
      </c>
      <c r="D441" s="40" t="s">
        <v>1051</v>
      </c>
      <c r="E441" s="41">
        <v>3</v>
      </c>
      <c r="F441" s="41">
        <v>1</v>
      </c>
      <c r="G441" s="56" t="s">
        <v>971</v>
      </c>
      <c r="H441" s="53">
        <v>37</v>
      </c>
      <c r="I441" s="56">
        <f t="shared" si="7"/>
        <v>37</v>
      </c>
      <c r="J441" s="85" t="s">
        <v>381</v>
      </c>
      <c r="K441" s="51" t="s">
        <v>1004</v>
      </c>
      <c r="L441" s="51" t="s">
        <v>1005</v>
      </c>
      <c r="M441" s="80"/>
      <c r="O441" s="62"/>
    </row>
    <row r="442" spans="2:15">
      <c r="B442" s="41">
        <v>418</v>
      </c>
      <c r="C442" s="41" t="s">
        <v>1089</v>
      </c>
      <c r="D442" s="40" t="s">
        <v>1147</v>
      </c>
      <c r="E442" s="41">
        <v>3</v>
      </c>
      <c r="F442" s="41">
        <v>1</v>
      </c>
      <c r="G442" s="56" t="s">
        <v>971</v>
      </c>
      <c r="H442" s="53">
        <v>3.1</v>
      </c>
      <c r="I442" s="56">
        <f t="shared" si="7"/>
        <v>3.1</v>
      </c>
      <c r="J442" s="85" t="s">
        <v>381</v>
      </c>
      <c r="K442" s="51" t="s">
        <v>1004</v>
      </c>
      <c r="L442" s="51" t="s">
        <v>1005</v>
      </c>
      <c r="M442" s="80"/>
      <c r="O442" s="62"/>
    </row>
    <row r="443" spans="2:15">
      <c r="B443" s="41">
        <v>419</v>
      </c>
      <c r="C443" s="41" t="s">
        <v>1001</v>
      </c>
      <c r="D443" s="40" t="s">
        <v>1013</v>
      </c>
      <c r="E443" s="41">
        <v>3</v>
      </c>
      <c r="F443" s="41">
        <v>5</v>
      </c>
      <c r="G443" s="56" t="s">
        <v>971</v>
      </c>
      <c r="H443" s="53">
        <v>0.4</v>
      </c>
      <c r="I443" s="56">
        <f t="shared" si="7"/>
        <v>2</v>
      </c>
      <c r="J443" s="85" t="s">
        <v>378</v>
      </c>
      <c r="K443" s="51" t="s">
        <v>1004</v>
      </c>
      <c r="L443" s="51" t="s">
        <v>1005</v>
      </c>
      <c r="M443" s="80"/>
      <c r="O443" s="62"/>
    </row>
    <row r="444" spans="2:15">
      <c r="B444" s="41">
        <v>420</v>
      </c>
      <c r="C444" s="41" t="s">
        <v>1085</v>
      </c>
      <c r="D444" s="40" t="s">
        <v>1146</v>
      </c>
      <c r="E444" s="41">
        <v>3</v>
      </c>
      <c r="F444" s="41">
        <v>1</v>
      </c>
      <c r="G444" s="56" t="s">
        <v>971</v>
      </c>
      <c r="H444" s="53">
        <v>1.4</v>
      </c>
      <c r="I444" s="56">
        <f t="shared" si="7"/>
        <v>1.4</v>
      </c>
      <c r="J444" s="85" t="s">
        <v>386</v>
      </c>
      <c r="K444" s="51" t="s">
        <v>1004</v>
      </c>
      <c r="L444" s="51" t="s">
        <v>1005</v>
      </c>
      <c r="M444" s="80"/>
      <c r="O444" s="62"/>
    </row>
    <row r="445" spans="2:15">
      <c r="B445" s="41">
        <v>421</v>
      </c>
      <c r="C445" s="41" t="s">
        <v>1089</v>
      </c>
      <c r="D445" s="40" t="s">
        <v>1147</v>
      </c>
      <c r="E445" s="41">
        <v>3</v>
      </c>
      <c r="F445" s="41">
        <v>1</v>
      </c>
      <c r="G445" s="56" t="s">
        <v>971</v>
      </c>
      <c r="H445" s="53">
        <v>3.1</v>
      </c>
      <c r="I445" s="56">
        <f t="shared" si="7"/>
        <v>3.1</v>
      </c>
      <c r="J445" s="85" t="s">
        <v>386</v>
      </c>
      <c r="K445" s="51" t="s">
        <v>1004</v>
      </c>
      <c r="L445" s="51" t="s">
        <v>1005</v>
      </c>
      <c r="M445" s="80"/>
      <c r="O445" s="62"/>
    </row>
    <row r="446" spans="2:15">
      <c r="B446" s="41">
        <v>422</v>
      </c>
      <c r="C446" s="41" t="s">
        <v>1001</v>
      </c>
      <c r="D446" s="40" t="s">
        <v>1013</v>
      </c>
      <c r="E446" s="41">
        <v>3</v>
      </c>
      <c r="F446" s="41">
        <v>6</v>
      </c>
      <c r="G446" s="56" t="s">
        <v>971</v>
      </c>
      <c r="H446" s="53">
        <v>0.4</v>
      </c>
      <c r="I446" s="56">
        <f t="shared" si="7"/>
        <v>2.4000000000000004</v>
      </c>
      <c r="J446" s="85" t="s">
        <v>383</v>
      </c>
      <c r="K446" s="51" t="s">
        <v>1004</v>
      </c>
      <c r="L446" s="51" t="s">
        <v>1005</v>
      </c>
      <c r="M446" s="80"/>
      <c r="O446" s="62"/>
    </row>
    <row r="447" spans="2:15">
      <c r="B447" s="41">
        <v>423</v>
      </c>
      <c r="C447" s="41" t="s">
        <v>1001</v>
      </c>
      <c r="D447" s="40" t="s">
        <v>1013</v>
      </c>
      <c r="E447" s="41">
        <v>3</v>
      </c>
      <c r="F447" s="41">
        <v>7</v>
      </c>
      <c r="G447" s="56" t="s">
        <v>971</v>
      </c>
      <c r="H447" s="53">
        <v>0.4</v>
      </c>
      <c r="I447" s="56">
        <f t="shared" si="7"/>
        <v>2.8000000000000003</v>
      </c>
      <c r="J447" s="85" t="s">
        <v>388</v>
      </c>
      <c r="K447" s="51" t="s">
        <v>1004</v>
      </c>
      <c r="L447" s="51" t="s">
        <v>1005</v>
      </c>
      <c r="M447" s="80"/>
      <c r="O447" s="62"/>
    </row>
    <row r="448" spans="2:15">
      <c r="B448" s="41">
        <v>424</v>
      </c>
      <c r="C448" s="41" t="s">
        <v>1032</v>
      </c>
      <c r="D448" s="40" t="s">
        <v>1156</v>
      </c>
      <c r="E448" s="41">
        <v>3</v>
      </c>
      <c r="F448" s="41">
        <v>5</v>
      </c>
      <c r="G448" s="56" t="s">
        <v>971</v>
      </c>
      <c r="H448" s="53">
        <v>29</v>
      </c>
      <c r="I448" s="56">
        <f t="shared" si="7"/>
        <v>145</v>
      </c>
      <c r="J448" s="85" t="s">
        <v>388</v>
      </c>
      <c r="K448" s="51" t="s">
        <v>1004</v>
      </c>
      <c r="L448" s="51" t="s">
        <v>1005</v>
      </c>
      <c r="M448" s="80"/>
      <c r="O448" s="62"/>
    </row>
    <row r="449" spans="2:15">
      <c r="B449" s="41">
        <v>425</v>
      </c>
      <c r="C449" s="41" t="s">
        <v>1085</v>
      </c>
      <c r="D449" s="40" t="s">
        <v>1146</v>
      </c>
      <c r="E449" s="41">
        <v>3</v>
      </c>
      <c r="F449" s="41">
        <v>2</v>
      </c>
      <c r="G449" s="56" t="s">
        <v>971</v>
      </c>
      <c r="H449" s="53">
        <v>1.4</v>
      </c>
      <c r="I449" s="56">
        <f t="shared" si="7"/>
        <v>2.8</v>
      </c>
      <c r="J449" s="85" t="s">
        <v>1173</v>
      </c>
      <c r="K449" s="51" t="s">
        <v>1004</v>
      </c>
      <c r="L449" s="51" t="s">
        <v>1005</v>
      </c>
      <c r="M449" s="80"/>
      <c r="O449" s="62"/>
    </row>
    <row r="450" spans="2:15">
      <c r="B450" s="41">
        <v>426</v>
      </c>
      <c r="C450" s="41" t="s">
        <v>1032</v>
      </c>
      <c r="D450" s="40" t="s">
        <v>1156</v>
      </c>
      <c r="E450" s="41">
        <v>3</v>
      </c>
      <c r="F450" s="41">
        <v>2</v>
      </c>
      <c r="G450" s="56" t="s">
        <v>971</v>
      </c>
      <c r="H450" s="53">
        <v>29</v>
      </c>
      <c r="I450" s="56">
        <f t="shared" si="7"/>
        <v>58</v>
      </c>
      <c r="J450" s="85" t="s">
        <v>1173</v>
      </c>
      <c r="K450" s="51" t="s">
        <v>1004</v>
      </c>
      <c r="L450" s="51" t="s">
        <v>1005</v>
      </c>
      <c r="M450" s="80"/>
      <c r="O450" s="62"/>
    </row>
    <row r="451" spans="2:15">
      <c r="B451" s="41">
        <v>427</v>
      </c>
      <c r="C451" s="41" t="s">
        <v>1089</v>
      </c>
      <c r="D451" s="40" t="s">
        <v>1147</v>
      </c>
      <c r="E451" s="41">
        <v>3</v>
      </c>
      <c r="F451" s="41">
        <v>2</v>
      </c>
      <c r="G451" s="56" t="s">
        <v>971</v>
      </c>
      <c r="H451" s="53">
        <v>3.1</v>
      </c>
      <c r="I451" s="56">
        <f t="shared" si="7"/>
        <v>6.2</v>
      </c>
      <c r="J451" s="85" t="s">
        <v>1173</v>
      </c>
      <c r="K451" s="51" t="s">
        <v>1004</v>
      </c>
      <c r="L451" s="51" t="s">
        <v>1005</v>
      </c>
      <c r="M451" s="80"/>
      <c r="O451" s="62"/>
    </row>
    <row r="452" spans="2:15">
      <c r="B452" s="41">
        <v>428</v>
      </c>
      <c r="C452" s="41" t="s">
        <v>1085</v>
      </c>
      <c r="D452" s="40" t="s">
        <v>1146</v>
      </c>
      <c r="E452" s="41">
        <v>3</v>
      </c>
      <c r="F452" s="41">
        <v>1</v>
      </c>
      <c r="G452" s="56" t="s">
        <v>971</v>
      </c>
      <c r="H452" s="53">
        <v>1.4</v>
      </c>
      <c r="I452" s="56">
        <f t="shared" si="7"/>
        <v>1.4</v>
      </c>
      <c r="J452" s="85" t="s">
        <v>399</v>
      </c>
      <c r="K452" s="51" t="s">
        <v>1004</v>
      </c>
      <c r="L452" s="51" t="s">
        <v>1005</v>
      </c>
      <c r="M452" s="80"/>
      <c r="O452" s="62"/>
    </row>
    <row r="453" spans="2:15">
      <c r="B453" s="41">
        <v>429</v>
      </c>
      <c r="C453" s="41" t="s">
        <v>1032</v>
      </c>
      <c r="D453" s="40" t="s">
        <v>1156</v>
      </c>
      <c r="E453" s="41">
        <v>3</v>
      </c>
      <c r="F453" s="41">
        <v>1</v>
      </c>
      <c r="G453" s="56" t="s">
        <v>971</v>
      </c>
      <c r="H453" s="53">
        <v>29</v>
      </c>
      <c r="I453" s="56">
        <f t="shared" si="7"/>
        <v>29</v>
      </c>
      <c r="J453" s="85" t="s">
        <v>399</v>
      </c>
      <c r="K453" s="51" t="s">
        <v>1004</v>
      </c>
      <c r="L453" s="51" t="s">
        <v>1005</v>
      </c>
      <c r="M453" s="80"/>
      <c r="O453" s="62"/>
    </row>
    <row r="454" spans="2:15">
      <c r="B454" s="41">
        <v>430</v>
      </c>
      <c r="C454" s="41" t="s">
        <v>1089</v>
      </c>
      <c r="D454" s="40" t="s">
        <v>1147</v>
      </c>
      <c r="E454" s="41">
        <v>3</v>
      </c>
      <c r="F454" s="41">
        <v>1</v>
      </c>
      <c r="G454" s="56" t="s">
        <v>971</v>
      </c>
      <c r="H454" s="53">
        <v>3.1</v>
      </c>
      <c r="I454" s="56">
        <f t="shared" si="7"/>
        <v>3.1</v>
      </c>
      <c r="J454" s="85" t="s">
        <v>399</v>
      </c>
      <c r="K454" s="51" t="s">
        <v>1004</v>
      </c>
      <c r="L454" s="51" t="s">
        <v>1005</v>
      </c>
      <c r="M454" s="80"/>
      <c r="O454" s="62"/>
    </row>
    <row r="455" spans="2:15">
      <c r="B455" s="41">
        <v>431</v>
      </c>
      <c r="C455" s="41" t="s">
        <v>1001</v>
      </c>
      <c r="D455" s="40" t="s">
        <v>1013</v>
      </c>
      <c r="E455" s="41">
        <v>3</v>
      </c>
      <c r="F455" s="41">
        <v>3</v>
      </c>
      <c r="G455" s="56" t="s">
        <v>971</v>
      </c>
      <c r="H455" s="53">
        <v>0.4</v>
      </c>
      <c r="I455" s="56">
        <f t="shared" si="7"/>
        <v>1.2000000000000002</v>
      </c>
      <c r="J455" s="85" t="s">
        <v>396</v>
      </c>
      <c r="K455" s="51" t="s">
        <v>1004</v>
      </c>
      <c r="L455" s="51" t="s">
        <v>1005</v>
      </c>
      <c r="M455" s="80"/>
      <c r="O455" s="62"/>
    </row>
    <row r="456" spans="2:15">
      <c r="B456" s="41">
        <v>432</v>
      </c>
      <c r="C456" s="41" t="s">
        <v>1085</v>
      </c>
      <c r="D456" s="40" t="s">
        <v>1146</v>
      </c>
      <c r="E456" s="41">
        <v>3</v>
      </c>
      <c r="F456" s="41">
        <v>2</v>
      </c>
      <c r="G456" s="56" t="s">
        <v>971</v>
      </c>
      <c r="H456" s="53">
        <v>1.4</v>
      </c>
      <c r="I456" s="56">
        <f t="shared" si="7"/>
        <v>2.8</v>
      </c>
      <c r="J456" s="85" t="s">
        <v>1174</v>
      </c>
      <c r="K456" s="51" t="s">
        <v>1004</v>
      </c>
      <c r="L456" s="51" t="s">
        <v>1005</v>
      </c>
      <c r="M456" s="80"/>
      <c r="O456" s="62"/>
    </row>
    <row r="457" spans="2:15">
      <c r="B457" s="41">
        <v>433</v>
      </c>
      <c r="C457" s="41" t="s">
        <v>1032</v>
      </c>
      <c r="D457" s="40" t="s">
        <v>1156</v>
      </c>
      <c r="E457" s="41">
        <v>3</v>
      </c>
      <c r="F457" s="41">
        <v>2</v>
      </c>
      <c r="G457" s="56" t="s">
        <v>971</v>
      </c>
      <c r="H457" s="53">
        <v>29</v>
      </c>
      <c r="I457" s="56">
        <f t="shared" si="7"/>
        <v>58</v>
      </c>
      <c r="J457" s="85" t="s">
        <v>1174</v>
      </c>
      <c r="K457" s="51" t="s">
        <v>1004</v>
      </c>
      <c r="L457" s="51" t="s">
        <v>1005</v>
      </c>
      <c r="M457" s="80"/>
      <c r="O457" s="62"/>
    </row>
    <row r="458" spans="2:15">
      <c r="B458" s="41">
        <v>434</v>
      </c>
      <c r="C458" s="41" t="s">
        <v>1089</v>
      </c>
      <c r="D458" s="40" t="s">
        <v>1147</v>
      </c>
      <c r="E458" s="41">
        <v>3</v>
      </c>
      <c r="F458" s="41">
        <v>2</v>
      </c>
      <c r="G458" s="56" t="s">
        <v>971</v>
      </c>
      <c r="H458" s="53">
        <v>3.1</v>
      </c>
      <c r="I458" s="56">
        <f t="shared" si="7"/>
        <v>6.2</v>
      </c>
      <c r="J458" s="85" t="s">
        <v>1174</v>
      </c>
      <c r="K458" s="51" t="s">
        <v>1004</v>
      </c>
      <c r="L458" s="51" t="s">
        <v>1005</v>
      </c>
      <c r="M458" s="80"/>
      <c r="O458" s="62"/>
    </row>
    <row r="459" spans="2:15">
      <c r="B459" s="41">
        <v>435</v>
      </c>
      <c r="C459" s="41" t="s">
        <v>1032</v>
      </c>
      <c r="D459" s="40" t="s">
        <v>1156</v>
      </c>
      <c r="E459" s="41">
        <v>3</v>
      </c>
      <c r="F459" s="41">
        <v>1</v>
      </c>
      <c r="G459" s="56" t="s">
        <v>971</v>
      </c>
      <c r="H459" s="53">
        <v>29</v>
      </c>
      <c r="I459" s="56">
        <f t="shared" si="7"/>
        <v>29</v>
      </c>
      <c r="J459" s="85" t="s">
        <v>422</v>
      </c>
      <c r="K459" s="51" t="s">
        <v>1004</v>
      </c>
      <c r="L459" s="51" t="s">
        <v>1005</v>
      </c>
      <c r="M459" s="80"/>
      <c r="O459" s="62"/>
    </row>
    <row r="460" spans="2:15">
      <c r="B460" s="41">
        <v>436</v>
      </c>
      <c r="C460" s="41" t="s">
        <v>1085</v>
      </c>
      <c r="D460" s="40" t="s">
        <v>1146</v>
      </c>
      <c r="E460" s="41">
        <v>3</v>
      </c>
      <c r="F460" s="41">
        <v>1</v>
      </c>
      <c r="G460" s="56" t="s">
        <v>971</v>
      </c>
      <c r="H460" s="53">
        <v>1.4</v>
      </c>
      <c r="I460" s="56">
        <f t="shared" si="7"/>
        <v>1.4</v>
      </c>
      <c r="J460" s="85" t="s">
        <v>422</v>
      </c>
      <c r="K460" s="51" t="s">
        <v>1004</v>
      </c>
      <c r="L460" s="51" t="s">
        <v>1005</v>
      </c>
      <c r="M460" s="80"/>
      <c r="O460" s="62"/>
    </row>
    <row r="461" spans="2:15">
      <c r="B461" s="41">
        <v>437</v>
      </c>
      <c r="C461" s="41" t="s">
        <v>1089</v>
      </c>
      <c r="D461" s="40" t="s">
        <v>1147</v>
      </c>
      <c r="E461" s="41">
        <v>3</v>
      </c>
      <c r="F461" s="41">
        <v>1</v>
      </c>
      <c r="G461" s="56" t="s">
        <v>971</v>
      </c>
      <c r="H461" s="53">
        <v>3.1</v>
      </c>
      <c r="I461" s="56">
        <f t="shared" si="7"/>
        <v>3.1</v>
      </c>
      <c r="J461" s="85" t="s">
        <v>422</v>
      </c>
      <c r="K461" s="51" t="s">
        <v>1004</v>
      </c>
      <c r="L461" s="51" t="s">
        <v>1005</v>
      </c>
      <c r="M461" s="80"/>
      <c r="O461" s="62"/>
    </row>
    <row r="462" spans="2:15">
      <c r="B462" s="41">
        <v>438</v>
      </c>
      <c r="C462" s="41" t="s">
        <v>1001</v>
      </c>
      <c r="D462" s="40" t="s">
        <v>1013</v>
      </c>
      <c r="E462" s="41">
        <v>3</v>
      </c>
      <c r="F462" s="41">
        <v>16</v>
      </c>
      <c r="G462" s="56" t="s">
        <v>971</v>
      </c>
      <c r="H462" s="53">
        <v>0.4</v>
      </c>
      <c r="I462" s="56">
        <f t="shared" si="7"/>
        <v>6.4</v>
      </c>
      <c r="J462" s="85" t="s">
        <v>419</v>
      </c>
      <c r="K462" s="51" t="s">
        <v>1004</v>
      </c>
      <c r="L462" s="51" t="s">
        <v>1005</v>
      </c>
      <c r="M462" s="80"/>
      <c r="O462" s="62"/>
    </row>
    <row r="463" spans="2:15">
      <c r="B463" s="41">
        <v>439</v>
      </c>
      <c r="C463" s="41" t="s">
        <v>1158</v>
      </c>
      <c r="D463" s="40" t="s">
        <v>1159</v>
      </c>
      <c r="E463" s="41">
        <v>3</v>
      </c>
      <c r="F463" s="41">
        <v>14</v>
      </c>
      <c r="G463" s="56" t="s">
        <v>971</v>
      </c>
      <c r="H463" s="53">
        <v>4.8</v>
      </c>
      <c r="I463" s="56">
        <f t="shared" si="7"/>
        <v>67.2</v>
      </c>
      <c r="J463" s="85" t="s">
        <v>419</v>
      </c>
      <c r="K463" s="51" t="s">
        <v>1004</v>
      </c>
      <c r="L463" s="51" t="s">
        <v>1005</v>
      </c>
      <c r="M463" s="80"/>
      <c r="O463" s="62"/>
    </row>
    <row r="464" spans="2:15">
      <c r="B464" s="41">
        <v>440</v>
      </c>
      <c r="C464" s="41" t="s">
        <v>1014</v>
      </c>
      <c r="D464" s="40" t="s">
        <v>1015</v>
      </c>
      <c r="E464" s="41">
        <v>3</v>
      </c>
      <c r="F464" s="41">
        <v>2</v>
      </c>
      <c r="G464" s="56" t="s">
        <v>971</v>
      </c>
      <c r="H464" s="53">
        <v>5.6</v>
      </c>
      <c r="I464" s="56">
        <f t="shared" si="7"/>
        <v>11.2</v>
      </c>
      <c r="J464" s="85" t="s">
        <v>419</v>
      </c>
      <c r="K464" s="51" t="s">
        <v>1004</v>
      </c>
      <c r="L464" s="51" t="s">
        <v>1005</v>
      </c>
      <c r="M464" s="80"/>
      <c r="O464" s="62"/>
    </row>
    <row r="465" spans="2:15">
      <c r="B465" s="41">
        <v>441</v>
      </c>
      <c r="C465" s="41" t="s">
        <v>1085</v>
      </c>
      <c r="D465" s="40" t="s">
        <v>1146</v>
      </c>
      <c r="E465" s="41">
        <v>3</v>
      </c>
      <c r="F465" s="41">
        <v>2</v>
      </c>
      <c r="G465" s="56" t="s">
        <v>971</v>
      </c>
      <c r="H465" s="53">
        <v>1.4</v>
      </c>
      <c r="I465" s="56">
        <f t="shared" si="7"/>
        <v>2.8</v>
      </c>
      <c r="J465" s="85" t="s">
        <v>1175</v>
      </c>
      <c r="K465" s="51" t="s">
        <v>1004</v>
      </c>
      <c r="L465" s="51" t="s">
        <v>1005</v>
      </c>
      <c r="M465" s="80"/>
      <c r="O465" s="62"/>
    </row>
    <row r="466" spans="2:15">
      <c r="B466" s="41">
        <v>442</v>
      </c>
      <c r="C466" s="41" t="s">
        <v>1032</v>
      </c>
      <c r="D466" s="40" t="s">
        <v>1156</v>
      </c>
      <c r="E466" s="41">
        <v>3</v>
      </c>
      <c r="F466" s="41">
        <v>2</v>
      </c>
      <c r="G466" s="56" t="s">
        <v>971</v>
      </c>
      <c r="H466" s="53">
        <v>29</v>
      </c>
      <c r="I466" s="56">
        <f t="shared" si="7"/>
        <v>58</v>
      </c>
      <c r="J466" s="85" t="s">
        <v>1175</v>
      </c>
      <c r="K466" s="51" t="s">
        <v>1004</v>
      </c>
      <c r="L466" s="51" t="s">
        <v>1005</v>
      </c>
      <c r="M466" s="80"/>
      <c r="O466" s="62"/>
    </row>
    <row r="467" spans="2:15">
      <c r="B467" s="41">
        <v>443</v>
      </c>
      <c r="C467" s="41" t="s">
        <v>1089</v>
      </c>
      <c r="D467" s="40" t="s">
        <v>1147</v>
      </c>
      <c r="E467" s="41">
        <v>3</v>
      </c>
      <c r="F467" s="41">
        <v>2</v>
      </c>
      <c r="G467" s="56" t="s">
        <v>971</v>
      </c>
      <c r="H467" s="53">
        <v>3.1</v>
      </c>
      <c r="I467" s="56">
        <f t="shared" si="7"/>
        <v>6.2</v>
      </c>
      <c r="J467" s="85" t="s">
        <v>1175</v>
      </c>
      <c r="K467" s="51" t="s">
        <v>1004</v>
      </c>
      <c r="L467" s="51" t="s">
        <v>1005</v>
      </c>
      <c r="M467" s="80"/>
      <c r="O467" s="62"/>
    </row>
    <row r="468" spans="2:15">
      <c r="B468" s="41">
        <v>444</v>
      </c>
      <c r="C468" s="41" t="s">
        <v>1085</v>
      </c>
      <c r="D468" s="40" t="s">
        <v>1146</v>
      </c>
      <c r="E468" s="41">
        <v>3</v>
      </c>
      <c r="F468" s="41">
        <v>1</v>
      </c>
      <c r="G468" s="56" t="s">
        <v>971</v>
      </c>
      <c r="H468" s="53">
        <v>1.4</v>
      </c>
      <c r="I468" s="56">
        <f t="shared" si="7"/>
        <v>1.4</v>
      </c>
      <c r="J468" s="85" t="s">
        <v>431</v>
      </c>
      <c r="K468" s="51" t="s">
        <v>1004</v>
      </c>
      <c r="L468" s="51" t="s">
        <v>1005</v>
      </c>
      <c r="M468" s="80"/>
      <c r="O468" s="62"/>
    </row>
    <row r="469" spans="2:15">
      <c r="B469" s="41">
        <v>445</v>
      </c>
      <c r="C469" s="41" t="s">
        <v>1032</v>
      </c>
      <c r="D469" s="40" t="s">
        <v>1156</v>
      </c>
      <c r="E469" s="41">
        <v>3</v>
      </c>
      <c r="F469" s="41">
        <v>1</v>
      </c>
      <c r="G469" s="56" t="s">
        <v>971</v>
      </c>
      <c r="H469" s="53">
        <v>29</v>
      </c>
      <c r="I469" s="56">
        <f t="shared" si="7"/>
        <v>29</v>
      </c>
      <c r="J469" s="85" t="s">
        <v>431</v>
      </c>
      <c r="K469" s="51" t="s">
        <v>1004</v>
      </c>
      <c r="L469" s="51" t="s">
        <v>1005</v>
      </c>
      <c r="M469" s="80"/>
      <c r="O469" s="62"/>
    </row>
    <row r="470" spans="2:15">
      <c r="B470" s="41">
        <v>446</v>
      </c>
      <c r="C470" s="41" t="s">
        <v>1089</v>
      </c>
      <c r="D470" s="40" t="s">
        <v>1147</v>
      </c>
      <c r="E470" s="41">
        <v>3</v>
      </c>
      <c r="F470" s="41">
        <v>1</v>
      </c>
      <c r="G470" s="56" t="s">
        <v>971</v>
      </c>
      <c r="H470" s="53">
        <v>3.1</v>
      </c>
      <c r="I470" s="56">
        <f t="shared" si="7"/>
        <v>3.1</v>
      </c>
      <c r="J470" s="85" t="s">
        <v>431</v>
      </c>
      <c r="K470" s="51" t="s">
        <v>1004</v>
      </c>
      <c r="L470" s="51" t="s">
        <v>1005</v>
      </c>
      <c r="M470" s="80"/>
      <c r="O470" s="62"/>
    </row>
    <row r="471" spans="2:15">
      <c r="B471" s="41">
        <v>447</v>
      </c>
      <c r="C471" s="41" t="s">
        <v>1001</v>
      </c>
      <c r="D471" s="40" t="s">
        <v>1013</v>
      </c>
      <c r="E471" s="41">
        <v>3</v>
      </c>
      <c r="F471" s="41">
        <v>15</v>
      </c>
      <c r="G471" s="56" t="s">
        <v>971</v>
      </c>
      <c r="H471" s="53">
        <v>0.4</v>
      </c>
      <c r="I471" s="56">
        <f t="shared" si="7"/>
        <v>6</v>
      </c>
      <c r="J471" s="85" t="s">
        <v>426</v>
      </c>
      <c r="K471" s="51" t="s">
        <v>1004</v>
      </c>
      <c r="L471" s="51" t="s">
        <v>1005</v>
      </c>
      <c r="M471" s="80"/>
      <c r="O471" s="62"/>
    </row>
    <row r="472" spans="2:15">
      <c r="B472" s="41">
        <v>448</v>
      </c>
      <c r="C472" s="41" t="s">
        <v>1158</v>
      </c>
      <c r="D472" s="40" t="s">
        <v>1159</v>
      </c>
      <c r="E472" s="41">
        <v>3</v>
      </c>
      <c r="F472" s="41">
        <v>13</v>
      </c>
      <c r="G472" s="56" t="s">
        <v>971</v>
      </c>
      <c r="H472" s="53">
        <v>4.8</v>
      </c>
      <c r="I472" s="56">
        <f t="shared" si="7"/>
        <v>62.4</v>
      </c>
      <c r="J472" s="85" t="s">
        <v>426</v>
      </c>
      <c r="K472" s="51" t="s">
        <v>1004</v>
      </c>
      <c r="L472" s="51" t="s">
        <v>1005</v>
      </c>
      <c r="M472" s="80"/>
      <c r="O472" s="62"/>
    </row>
    <row r="473" spans="2:15">
      <c r="B473" s="41">
        <v>449</v>
      </c>
      <c r="C473" s="41" t="s">
        <v>1014</v>
      </c>
      <c r="D473" s="40" t="s">
        <v>1015</v>
      </c>
      <c r="E473" s="41">
        <v>3</v>
      </c>
      <c r="F473" s="41">
        <v>1</v>
      </c>
      <c r="G473" s="56" t="s">
        <v>971</v>
      </c>
      <c r="H473" s="53">
        <v>5.6</v>
      </c>
      <c r="I473" s="56">
        <f t="shared" si="7"/>
        <v>5.6</v>
      </c>
      <c r="J473" s="85" t="s">
        <v>426</v>
      </c>
      <c r="K473" s="51" t="s">
        <v>1004</v>
      </c>
      <c r="L473" s="51" t="s">
        <v>1005</v>
      </c>
      <c r="M473" s="80"/>
      <c r="O473" s="62"/>
    </row>
    <row r="474" spans="2:15">
      <c r="B474" s="41">
        <v>450</v>
      </c>
      <c r="C474" s="41" t="s">
        <v>1085</v>
      </c>
      <c r="D474" s="40" t="s">
        <v>1146</v>
      </c>
      <c r="E474" s="41">
        <v>3</v>
      </c>
      <c r="F474" s="41">
        <v>2</v>
      </c>
      <c r="G474" s="56" t="s">
        <v>971</v>
      </c>
      <c r="H474" s="53">
        <v>1.4</v>
      </c>
      <c r="I474" s="56">
        <f t="shared" ref="I474:I537" si="8">F474*H474</f>
        <v>2.8</v>
      </c>
      <c r="J474" s="85" t="s">
        <v>1176</v>
      </c>
      <c r="K474" s="51" t="s">
        <v>1004</v>
      </c>
      <c r="L474" s="51" t="s">
        <v>1005</v>
      </c>
      <c r="M474" s="80"/>
      <c r="O474" s="62"/>
    </row>
    <row r="475" spans="2:15">
      <c r="B475" s="41">
        <v>451</v>
      </c>
      <c r="C475" s="41" t="s">
        <v>1032</v>
      </c>
      <c r="D475" s="40" t="s">
        <v>1156</v>
      </c>
      <c r="E475" s="41">
        <v>3</v>
      </c>
      <c r="F475" s="41">
        <v>2</v>
      </c>
      <c r="G475" s="56" t="s">
        <v>971</v>
      </c>
      <c r="H475" s="53">
        <v>29</v>
      </c>
      <c r="I475" s="56">
        <f t="shared" si="8"/>
        <v>58</v>
      </c>
      <c r="J475" s="85" t="s">
        <v>1176</v>
      </c>
      <c r="K475" s="51" t="s">
        <v>1004</v>
      </c>
      <c r="L475" s="51" t="s">
        <v>1005</v>
      </c>
      <c r="M475" s="80"/>
      <c r="O475" s="62"/>
    </row>
    <row r="476" spans="2:15">
      <c r="B476" s="41">
        <v>452</v>
      </c>
      <c r="C476" s="41" t="s">
        <v>1089</v>
      </c>
      <c r="D476" s="40" t="s">
        <v>1147</v>
      </c>
      <c r="E476" s="41">
        <v>3</v>
      </c>
      <c r="F476" s="41">
        <v>2</v>
      </c>
      <c r="G476" s="56" t="s">
        <v>971</v>
      </c>
      <c r="H476" s="53">
        <v>3.1</v>
      </c>
      <c r="I476" s="56">
        <f t="shared" si="8"/>
        <v>6.2</v>
      </c>
      <c r="J476" s="85" t="s">
        <v>1176</v>
      </c>
      <c r="K476" s="51" t="s">
        <v>1004</v>
      </c>
      <c r="L476" s="51" t="s">
        <v>1005</v>
      </c>
      <c r="M476" s="80"/>
      <c r="O476" s="62"/>
    </row>
    <row r="477" spans="2:15">
      <c r="B477" s="41">
        <v>453</v>
      </c>
      <c r="C477" s="41" t="s">
        <v>1032</v>
      </c>
      <c r="D477" s="40" t="s">
        <v>1156</v>
      </c>
      <c r="E477" s="41">
        <v>3</v>
      </c>
      <c r="F477" s="41">
        <v>1</v>
      </c>
      <c r="G477" s="56" t="s">
        <v>971</v>
      </c>
      <c r="H477" s="53">
        <v>29</v>
      </c>
      <c r="I477" s="56">
        <f t="shared" si="8"/>
        <v>29</v>
      </c>
      <c r="J477" s="85" t="s">
        <v>440</v>
      </c>
      <c r="K477" s="51" t="s">
        <v>1004</v>
      </c>
      <c r="L477" s="51" t="s">
        <v>1005</v>
      </c>
      <c r="M477" s="80"/>
      <c r="O477" s="62"/>
    </row>
    <row r="478" spans="2:15">
      <c r="B478" s="41">
        <v>454</v>
      </c>
      <c r="C478" s="41" t="s">
        <v>1085</v>
      </c>
      <c r="D478" s="40" t="s">
        <v>1146</v>
      </c>
      <c r="E478" s="41">
        <v>3</v>
      </c>
      <c r="F478" s="41">
        <v>1</v>
      </c>
      <c r="G478" s="56" t="s">
        <v>971</v>
      </c>
      <c r="H478" s="53">
        <v>1.4</v>
      </c>
      <c r="I478" s="56">
        <f t="shared" si="8"/>
        <v>1.4</v>
      </c>
      <c r="J478" s="85" t="s">
        <v>440</v>
      </c>
      <c r="K478" s="51" t="s">
        <v>1004</v>
      </c>
      <c r="L478" s="51" t="s">
        <v>1005</v>
      </c>
      <c r="M478" s="80"/>
      <c r="O478" s="62"/>
    </row>
    <row r="479" spans="2:15">
      <c r="B479" s="41">
        <v>455</v>
      </c>
      <c r="C479" s="41" t="s">
        <v>1089</v>
      </c>
      <c r="D479" s="40" t="s">
        <v>1147</v>
      </c>
      <c r="E479" s="41">
        <v>3</v>
      </c>
      <c r="F479" s="41">
        <v>1</v>
      </c>
      <c r="G479" s="56" t="s">
        <v>971</v>
      </c>
      <c r="H479" s="53">
        <v>3.1</v>
      </c>
      <c r="I479" s="56">
        <f t="shared" si="8"/>
        <v>3.1</v>
      </c>
      <c r="J479" s="85" t="s">
        <v>440</v>
      </c>
      <c r="K479" s="51" t="s">
        <v>1004</v>
      </c>
      <c r="L479" s="51" t="s">
        <v>1005</v>
      </c>
      <c r="M479" s="80"/>
      <c r="O479" s="62"/>
    </row>
    <row r="480" spans="2:15">
      <c r="B480" s="41">
        <v>456</v>
      </c>
      <c r="C480" s="41" t="s">
        <v>1001</v>
      </c>
      <c r="D480" s="40" t="s">
        <v>1013</v>
      </c>
      <c r="E480" s="41">
        <v>3</v>
      </c>
      <c r="F480" s="41">
        <v>15</v>
      </c>
      <c r="G480" s="56" t="s">
        <v>971</v>
      </c>
      <c r="H480" s="53">
        <v>0.4</v>
      </c>
      <c r="I480" s="56">
        <f t="shared" si="8"/>
        <v>6</v>
      </c>
      <c r="J480" s="85" t="s">
        <v>435</v>
      </c>
      <c r="K480" s="51" t="s">
        <v>1004</v>
      </c>
      <c r="L480" s="51" t="s">
        <v>1005</v>
      </c>
      <c r="M480" s="80"/>
      <c r="O480" s="62"/>
    </row>
    <row r="481" spans="2:15">
      <c r="B481" s="41">
        <v>457</v>
      </c>
      <c r="C481" s="41" t="s">
        <v>1158</v>
      </c>
      <c r="D481" s="40" t="s">
        <v>1159</v>
      </c>
      <c r="E481" s="41">
        <v>3</v>
      </c>
      <c r="F481" s="41">
        <v>12</v>
      </c>
      <c r="G481" s="56" t="s">
        <v>971</v>
      </c>
      <c r="H481" s="53">
        <v>4.8</v>
      </c>
      <c r="I481" s="56">
        <f t="shared" si="8"/>
        <v>57.599999999999994</v>
      </c>
      <c r="J481" s="85" t="s">
        <v>435</v>
      </c>
      <c r="K481" s="51" t="s">
        <v>1004</v>
      </c>
      <c r="L481" s="51" t="s">
        <v>1005</v>
      </c>
      <c r="M481" s="80"/>
      <c r="O481" s="62"/>
    </row>
    <row r="482" spans="2:15">
      <c r="B482" s="41">
        <v>458</v>
      </c>
      <c r="C482" s="41" t="s">
        <v>1014</v>
      </c>
      <c r="D482" s="40" t="s">
        <v>1015</v>
      </c>
      <c r="E482" s="41">
        <v>3</v>
      </c>
      <c r="F482" s="41">
        <v>2</v>
      </c>
      <c r="G482" s="56" t="s">
        <v>971</v>
      </c>
      <c r="H482" s="53">
        <v>5.6</v>
      </c>
      <c r="I482" s="56">
        <f t="shared" si="8"/>
        <v>11.2</v>
      </c>
      <c r="J482" s="85" t="s">
        <v>435</v>
      </c>
      <c r="K482" s="51" t="s">
        <v>1004</v>
      </c>
      <c r="L482" s="51" t="s">
        <v>1005</v>
      </c>
      <c r="M482" s="80"/>
      <c r="O482" s="62"/>
    </row>
    <row r="483" spans="2:15">
      <c r="B483" s="41">
        <v>459</v>
      </c>
      <c r="C483" s="41" t="s">
        <v>1085</v>
      </c>
      <c r="D483" s="40" t="s">
        <v>1146</v>
      </c>
      <c r="E483" s="41">
        <v>3</v>
      </c>
      <c r="F483" s="41">
        <v>1</v>
      </c>
      <c r="G483" s="56" t="s">
        <v>971</v>
      </c>
      <c r="H483" s="53">
        <v>1.4</v>
      </c>
      <c r="I483" s="56">
        <f t="shared" si="8"/>
        <v>1.4</v>
      </c>
      <c r="J483" s="85" t="s">
        <v>1177</v>
      </c>
      <c r="K483" s="51" t="s">
        <v>1004</v>
      </c>
      <c r="L483" s="51" t="s">
        <v>1005</v>
      </c>
      <c r="M483" s="80"/>
      <c r="O483" s="62"/>
    </row>
    <row r="484" spans="2:15">
      <c r="B484" s="41">
        <v>460</v>
      </c>
      <c r="C484" s="41" t="s">
        <v>1089</v>
      </c>
      <c r="D484" s="40" t="s">
        <v>1147</v>
      </c>
      <c r="E484" s="41">
        <v>3</v>
      </c>
      <c r="F484" s="41">
        <v>1</v>
      </c>
      <c r="G484" s="56" t="s">
        <v>971</v>
      </c>
      <c r="H484" s="53">
        <v>3.1</v>
      </c>
      <c r="I484" s="56">
        <f t="shared" si="8"/>
        <v>3.1</v>
      </c>
      <c r="J484" s="85" t="s">
        <v>1177</v>
      </c>
      <c r="K484" s="51" t="s">
        <v>1004</v>
      </c>
      <c r="L484" s="51" t="s">
        <v>1005</v>
      </c>
      <c r="M484" s="80"/>
      <c r="O484" s="62"/>
    </row>
    <row r="485" spans="2:15">
      <c r="B485" s="41">
        <v>461</v>
      </c>
      <c r="C485" s="41" t="s">
        <v>1001</v>
      </c>
      <c r="D485" s="40" t="s">
        <v>1013</v>
      </c>
      <c r="E485" s="41">
        <v>3</v>
      </c>
      <c r="F485" s="41">
        <v>5</v>
      </c>
      <c r="G485" s="56" t="s">
        <v>971</v>
      </c>
      <c r="H485" s="53">
        <v>0.4</v>
      </c>
      <c r="I485" s="56">
        <f t="shared" si="8"/>
        <v>2</v>
      </c>
      <c r="J485" s="85" t="s">
        <v>446</v>
      </c>
      <c r="K485" s="51" t="s">
        <v>1004</v>
      </c>
      <c r="L485" s="51" t="s">
        <v>1005</v>
      </c>
      <c r="M485" s="80"/>
      <c r="O485" s="62"/>
    </row>
    <row r="486" spans="2:15">
      <c r="B486" s="41">
        <v>462</v>
      </c>
      <c r="C486" s="41" t="s">
        <v>1178</v>
      </c>
      <c r="D486" s="40" t="s">
        <v>1179</v>
      </c>
      <c r="E486" s="41">
        <v>3</v>
      </c>
      <c r="F486" s="41">
        <v>3</v>
      </c>
      <c r="G486" s="56" t="s">
        <v>971</v>
      </c>
      <c r="H486" s="53">
        <v>12.8</v>
      </c>
      <c r="I486" s="56">
        <f t="shared" si="8"/>
        <v>38.400000000000006</v>
      </c>
      <c r="J486" s="85" t="s">
        <v>446</v>
      </c>
      <c r="K486" s="51" t="s">
        <v>1004</v>
      </c>
      <c r="L486" s="51" t="s">
        <v>1005</v>
      </c>
      <c r="M486" s="80"/>
      <c r="O486" s="62"/>
    </row>
    <row r="487" spans="2:15">
      <c r="B487" s="41">
        <v>463</v>
      </c>
      <c r="C487" s="41" t="s">
        <v>1032</v>
      </c>
      <c r="D487" s="40" t="s">
        <v>1051</v>
      </c>
      <c r="E487" s="41">
        <v>3</v>
      </c>
      <c r="F487" s="41">
        <v>1</v>
      </c>
      <c r="G487" s="56" t="s">
        <v>971</v>
      </c>
      <c r="H487" s="53">
        <v>37</v>
      </c>
      <c r="I487" s="56">
        <f t="shared" si="8"/>
        <v>37</v>
      </c>
      <c r="J487" s="85" t="s">
        <v>1180</v>
      </c>
      <c r="K487" s="51" t="s">
        <v>1004</v>
      </c>
      <c r="L487" s="51" t="s">
        <v>1005</v>
      </c>
      <c r="M487" s="80"/>
      <c r="O487" s="62"/>
    </row>
    <row r="488" spans="2:15">
      <c r="B488" s="41">
        <v>464</v>
      </c>
      <c r="C488" s="41" t="s">
        <v>1085</v>
      </c>
      <c r="D488" s="40" t="s">
        <v>1146</v>
      </c>
      <c r="E488" s="41">
        <v>3</v>
      </c>
      <c r="F488" s="41">
        <v>1</v>
      </c>
      <c r="G488" s="56" t="s">
        <v>971</v>
      </c>
      <c r="H488" s="53">
        <v>1.4</v>
      </c>
      <c r="I488" s="56">
        <f t="shared" si="8"/>
        <v>1.4</v>
      </c>
      <c r="J488" s="85" t="s">
        <v>1180</v>
      </c>
      <c r="K488" s="51" t="s">
        <v>1004</v>
      </c>
      <c r="L488" s="51" t="s">
        <v>1005</v>
      </c>
      <c r="M488" s="80"/>
      <c r="O488" s="62"/>
    </row>
    <row r="489" spans="2:15">
      <c r="B489" s="41">
        <v>465</v>
      </c>
      <c r="C489" s="41" t="s">
        <v>1089</v>
      </c>
      <c r="D489" s="40" t="s">
        <v>1147</v>
      </c>
      <c r="E489" s="41">
        <v>3</v>
      </c>
      <c r="F489" s="41">
        <v>1</v>
      </c>
      <c r="G489" s="56" t="s">
        <v>971</v>
      </c>
      <c r="H489" s="53">
        <v>3.1</v>
      </c>
      <c r="I489" s="56">
        <f t="shared" si="8"/>
        <v>3.1</v>
      </c>
      <c r="J489" s="85" t="s">
        <v>1180</v>
      </c>
      <c r="K489" s="51" t="s">
        <v>1004</v>
      </c>
      <c r="L489" s="51" t="s">
        <v>1005</v>
      </c>
      <c r="M489" s="80"/>
      <c r="O489" s="62"/>
    </row>
    <row r="490" spans="2:15">
      <c r="B490" s="41">
        <v>466</v>
      </c>
      <c r="C490" s="41" t="s">
        <v>1098</v>
      </c>
      <c r="D490" s="40" t="s">
        <v>1099</v>
      </c>
      <c r="E490" s="41">
        <v>3</v>
      </c>
      <c r="F490" s="41">
        <v>1</v>
      </c>
      <c r="G490" s="56" t="s">
        <v>971</v>
      </c>
      <c r="H490" s="53">
        <v>41</v>
      </c>
      <c r="I490" s="56">
        <f t="shared" si="8"/>
        <v>41</v>
      </c>
      <c r="J490" s="85" t="s">
        <v>452</v>
      </c>
      <c r="K490" s="51" t="s">
        <v>1004</v>
      </c>
      <c r="L490" s="51" t="s">
        <v>1005</v>
      </c>
      <c r="M490" s="80"/>
      <c r="O490" s="62"/>
    </row>
    <row r="491" spans="2:15">
      <c r="B491" s="41">
        <v>467</v>
      </c>
      <c r="C491" s="41" t="s">
        <v>1001</v>
      </c>
      <c r="D491" s="40" t="s">
        <v>1013</v>
      </c>
      <c r="E491" s="41">
        <v>3</v>
      </c>
      <c r="F491" s="41">
        <v>5</v>
      </c>
      <c r="G491" s="56" t="s">
        <v>971</v>
      </c>
      <c r="H491" s="53">
        <v>0.4</v>
      </c>
      <c r="I491" s="56">
        <f t="shared" si="8"/>
        <v>2</v>
      </c>
      <c r="J491" s="85" t="s">
        <v>452</v>
      </c>
      <c r="K491" s="51" t="s">
        <v>1004</v>
      </c>
      <c r="L491" s="51" t="s">
        <v>1005</v>
      </c>
      <c r="M491" s="80"/>
      <c r="O491" s="62"/>
    </row>
    <row r="492" spans="2:15">
      <c r="B492" s="41">
        <v>468</v>
      </c>
      <c r="C492" s="41" t="s">
        <v>1178</v>
      </c>
      <c r="D492" s="40" t="s">
        <v>1181</v>
      </c>
      <c r="E492" s="41">
        <v>3</v>
      </c>
      <c r="F492" s="41">
        <v>1</v>
      </c>
      <c r="G492" s="56" t="s">
        <v>971</v>
      </c>
      <c r="H492" s="53">
        <v>21.3</v>
      </c>
      <c r="I492" s="56">
        <f t="shared" si="8"/>
        <v>21.3</v>
      </c>
      <c r="J492" s="85" t="s">
        <v>452</v>
      </c>
      <c r="K492" s="51" t="s">
        <v>1004</v>
      </c>
      <c r="L492" s="51" t="s">
        <v>1005</v>
      </c>
      <c r="M492" s="80"/>
      <c r="O492" s="62"/>
    </row>
    <row r="493" spans="2:15">
      <c r="B493" s="41">
        <v>469</v>
      </c>
      <c r="C493" s="41" t="s">
        <v>1032</v>
      </c>
      <c r="D493" s="40" t="s">
        <v>1051</v>
      </c>
      <c r="E493" s="41">
        <v>3</v>
      </c>
      <c r="F493" s="41">
        <v>1</v>
      </c>
      <c r="G493" s="56" t="s">
        <v>971</v>
      </c>
      <c r="H493" s="53">
        <v>37</v>
      </c>
      <c r="I493" s="56">
        <f t="shared" si="8"/>
        <v>37</v>
      </c>
      <c r="J493" s="85" t="s">
        <v>456</v>
      </c>
      <c r="K493" s="51" t="s">
        <v>1004</v>
      </c>
      <c r="L493" s="51" t="s">
        <v>1005</v>
      </c>
      <c r="M493" s="80"/>
      <c r="O493" s="62"/>
    </row>
    <row r="494" spans="2:15">
      <c r="B494" s="41">
        <v>470</v>
      </c>
      <c r="C494" s="41" t="s">
        <v>1085</v>
      </c>
      <c r="D494" s="40" t="s">
        <v>1146</v>
      </c>
      <c r="E494" s="41">
        <v>3</v>
      </c>
      <c r="F494" s="41">
        <v>1</v>
      </c>
      <c r="G494" s="56" t="s">
        <v>971</v>
      </c>
      <c r="H494" s="53">
        <v>1.4</v>
      </c>
      <c r="I494" s="56">
        <f t="shared" si="8"/>
        <v>1.4</v>
      </c>
      <c r="J494" s="85" t="s">
        <v>456</v>
      </c>
      <c r="K494" s="51" t="s">
        <v>1004</v>
      </c>
      <c r="L494" s="51" t="s">
        <v>1005</v>
      </c>
      <c r="M494" s="80"/>
      <c r="O494" s="62"/>
    </row>
    <row r="495" spans="2:15">
      <c r="B495" s="41">
        <v>471</v>
      </c>
      <c r="C495" s="41" t="s">
        <v>1089</v>
      </c>
      <c r="D495" s="40" t="s">
        <v>1147</v>
      </c>
      <c r="E495" s="41">
        <v>3</v>
      </c>
      <c r="F495" s="41">
        <v>1</v>
      </c>
      <c r="G495" s="56" t="s">
        <v>971</v>
      </c>
      <c r="H495" s="53">
        <v>3.1</v>
      </c>
      <c r="I495" s="56">
        <f t="shared" si="8"/>
        <v>3.1</v>
      </c>
      <c r="J495" s="85" t="s">
        <v>456</v>
      </c>
      <c r="K495" s="51" t="s">
        <v>1004</v>
      </c>
      <c r="L495" s="51" t="s">
        <v>1005</v>
      </c>
      <c r="M495" s="80"/>
      <c r="O495" s="62"/>
    </row>
    <row r="496" spans="2:15">
      <c r="B496" s="41">
        <v>472</v>
      </c>
      <c r="C496" s="41" t="s">
        <v>1001</v>
      </c>
      <c r="D496" s="40" t="s">
        <v>1013</v>
      </c>
      <c r="E496" s="41">
        <v>3</v>
      </c>
      <c r="F496" s="41">
        <v>14</v>
      </c>
      <c r="G496" s="56" t="s">
        <v>971</v>
      </c>
      <c r="H496" s="53">
        <v>0.4</v>
      </c>
      <c r="I496" s="56">
        <f t="shared" si="8"/>
        <v>5.6000000000000005</v>
      </c>
      <c r="J496" s="85" t="s">
        <v>458</v>
      </c>
      <c r="K496" s="51" t="s">
        <v>1004</v>
      </c>
      <c r="L496" s="51" t="s">
        <v>1005</v>
      </c>
      <c r="M496" s="80"/>
      <c r="O496" s="62"/>
    </row>
    <row r="497" spans="2:15">
      <c r="B497" s="41">
        <v>473</v>
      </c>
      <c r="C497" s="41" t="s">
        <v>1022</v>
      </c>
      <c r="D497" s="40" t="s">
        <v>1182</v>
      </c>
      <c r="E497" s="41">
        <v>3</v>
      </c>
      <c r="F497" s="41">
        <v>2</v>
      </c>
      <c r="G497" s="56" t="s">
        <v>971</v>
      </c>
      <c r="H497" s="53">
        <v>8.1999999999999993</v>
      </c>
      <c r="I497" s="56">
        <f t="shared" si="8"/>
        <v>16.399999999999999</v>
      </c>
      <c r="J497" s="85" t="s">
        <v>458</v>
      </c>
      <c r="K497" s="51" t="s">
        <v>1004</v>
      </c>
      <c r="L497" s="51" t="s">
        <v>1005</v>
      </c>
      <c r="M497" s="80"/>
      <c r="O497" s="62"/>
    </row>
    <row r="498" spans="2:15">
      <c r="B498" s="41">
        <v>474</v>
      </c>
      <c r="C498" s="41" t="s">
        <v>1085</v>
      </c>
      <c r="D498" s="40" t="s">
        <v>1146</v>
      </c>
      <c r="E498" s="41">
        <v>3</v>
      </c>
      <c r="F498" s="41">
        <v>1</v>
      </c>
      <c r="G498" s="56" t="s">
        <v>971</v>
      </c>
      <c r="H498" s="53">
        <v>1.4</v>
      </c>
      <c r="I498" s="56">
        <f t="shared" si="8"/>
        <v>1.4</v>
      </c>
      <c r="J498" s="85" t="s">
        <v>1183</v>
      </c>
      <c r="K498" s="51" t="s">
        <v>1004</v>
      </c>
      <c r="L498" s="51" t="s">
        <v>1005</v>
      </c>
      <c r="M498" s="80"/>
      <c r="O498" s="62"/>
    </row>
    <row r="499" spans="2:15">
      <c r="B499" s="41">
        <v>475</v>
      </c>
      <c r="C499" s="41" t="s">
        <v>1089</v>
      </c>
      <c r="D499" s="40" t="s">
        <v>1147</v>
      </c>
      <c r="E499" s="41">
        <v>3</v>
      </c>
      <c r="F499" s="41">
        <v>1</v>
      </c>
      <c r="G499" s="56" t="s">
        <v>971</v>
      </c>
      <c r="H499" s="53">
        <v>3.1</v>
      </c>
      <c r="I499" s="56">
        <f t="shared" si="8"/>
        <v>3.1</v>
      </c>
      <c r="J499" s="85" t="s">
        <v>1183</v>
      </c>
      <c r="K499" s="51" t="s">
        <v>1004</v>
      </c>
      <c r="L499" s="51" t="s">
        <v>1005</v>
      </c>
      <c r="M499" s="80"/>
      <c r="O499" s="62"/>
    </row>
    <row r="500" spans="2:15">
      <c r="B500" s="41">
        <v>476</v>
      </c>
      <c r="C500" s="41" t="s">
        <v>1001</v>
      </c>
      <c r="D500" s="40" t="s">
        <v>1013</v>
      </c>
      <c r="E500" s="41">
        <v>3</v>
      </c>
      <c r="F500" s="41">
        <v>4</v>
      </c>
      <c r="G500" s="56" t="s">
        <v>971</v>
      </c>
      <c r="H500" s="53">
        <v>0.4</v>
      </c>
      <c r="I500" s="56">
        <f t="shared" si="8"/>
        <v>1.6</v>
      </c>
      <c r="J500" s="85" t="s">
        <v>465</v>
      </c>
      <c r="K500" s="51" t="s">
        <v>1004</v>
      </c>
      <c r="L500" s="51" t="s">
        <v>1005</v>
      </c>
      <c r="M500" s="80"/>
      <c r="O500" s="62"/>
    </row>
    <row r="501" spans="2:15">
      <c r="B501" s="41">
        <v>477</v>
      </c>
      <c r="C501" s="41" t="s">
        <v>1020</v>
      </c>
      <c r="D501" s="40" t="s">
        <v>1135</v>
      </c>
      <c r="E501" s="41">
        <v>3</v>
      </c>
      <c r="F501" s="41">
        <v>2</v>
      </c>
      <c r="G501" s="56" t="s">
        <v>971</v>
      </c>
      <c r="H501" s="53">
        <v>7</v>
      </c>
      <c r="I501" s="56">
        <f t="shared" si="8"/>
        <v>14</v>
      </c>
      <c r="J501" s="85" t="s">
        <v>473</v>
      </c>
      <c r="K501" s="51" t="s">
        <v>1004</v>
      </c>
      <c r="L501" s="51" t="s">
        <v>1005</v>
      </c>
      <c r="M501" s="80"/>
      <c r="O501" s="62"/>
    </row>
    <row r="502" spans="2:15">
      <c r="B502" s="41">
        <v>478</v>
      </c>
      <c r="C502" s="41" t="s">
        <v>1001</v>
      </c>
      <c r="D502" s="40" t="s">
        <v>1002</v>
      </c>
      <c r="E502" s="84">
        <v>1.5</v>
      </c>
      <c r="F502" s="41">
        <v>2</v>
      </c>
      <c r="G502" s="56" t="s">
        <v>971</v>
      </c>
      <c r="H502" s="53">
        <v>0.1</v>
      </c>
      <c r="I502" s="56">
        <f t="shared" si="8"/>
        <v>0.2</v>
      </c>
      <c r="J502" s="85" t="s">
        <v>478</v>
      </c>
      <c r="K502" s="51" t="s">
        <v>1004</v>
      </c>
      <c r="L502" s="51" t="s">
        <v>1005</v>
      </c>
      <c r="M502" s="80"/>
      <c r="O502" s="62"/>
    </row>
    <row r="503" spans="2:15">
      <c r="B503" s="41">
        <v>479</v>
      </c>
      <c r="C503" s="41" t="s">
        <v>1104</v>
      </c>
      <c r="D503" s="40" t="s">
        <v>1142</v>
      </c>
      <c r="E503" s="84">
        <v>1.5</v>
      </c>
      <c r="F503" s="41">
        <v>2</v>
      </c>
      <c r="G503" s="56" t="s">
        <v>971</v>
      </c>
      <c r="H503" s="53">
        <v>2.9</v>
      </c>
      <c r="I503" s="56">
        <f t="shared" si="8"/>
        <v>5.8</v>
      </c>
      <c r="J503" s="85" t="s">
        <v>478</v>
      </c>
      <c r="K503" s="51" t="s">
        <v>1004</v>
      </c>
      <c r="L503" s="51" t="s">
        <v>1005</v>
      </c>
      <c r="M503" s="80"/>
      <c r="O503" s="62"/>
    </row>
    <row r="504" spans="2:15">
      <c r="B504" s="41">
        <v>480</v>
      </c>
      <c r="C504" s="41" t="s">
        <v>1085</v>
      </c>
      <c r="D504" s="40" t="s">
        <v>1146</v>
      </c>
      <c r="E504" s="41">
        <v>3</v>
      </c>
      <c r="F504" s="41">
        <v>2</v>
      </c>
      <c r="G504" s="56" t="s">
        <v>971</v>
      </c>
      <c r="H504" s="53">
        <v>1.4</v>
      </c>
      <c r="I504" s="56">
        <f t="shared" si="8"/>
        <v>2.8</v>
      </c>
      <c r="J504" s="85" t="s">
        <v>478</v>
      </c>
      <c r="K504" s="51" t="s">
        <v>1004</v>
      </c>
      <c r="L504" s="51" t="s">
        <v>1005</v>
      </c>
      <c r="M504" s="80"/>
      <c r="O504" s="62"/>
    </row>
    <row r="505" spans="2:15">
      <c r="B505" s="41">
        <v>481</v>
      </c>
      <c r="C505" s="41" t="s">
        <v>1032</v>
      </c>
      <c r="D505" s="40" t="s">
        <v>1156</v>
      </c>
      <c r="E505" s="41">
        <v>3</v>
      </c>
      <c r="F505" s="41">
        <v>2</v>
      </c>
      <c r="G505" s="56" t="s">
        <v>971</v>
      </c>
      <c r="H505" s="53">
        <v>29</v>
      </c>
      <c r="I505" s="56">
        <f t="shared" si="8"/>
        <v>58</v>
      </c>
      <c r="J505" s="85" t="s">
        <v>478</v>
      </c>
      <c r="K505" s="51" t="s">
        <v>1004</v>
      </c>
      <c r="L505" s="51" t="s">
        <v>1005</v>
      </c>
      <c r="M505" s="80"/>
      <c r="O505" s="62"/>
    </row>
    <row r="506" spans="2:15">
      <c r="B506" s="41">
        <v>482</v>
      </c>
      <c r="C506" s="41" t="s">
        <v>1089</v>
      </c>
      <c r="D506" s="40" t="s">
        <v>1147</v>
      </c>
      <c r="E506" s="41">
        <v>3</v>
      </c>
      <c r="F506" s="41">
        <v>2</v>
      </c>
      <c r="G506" s="56" t="s">
        <v>971</v>
      </c>
      <c r="H506" s="53">
        <v>3.1</v>
      </c>
      <c r="I506" s="56">
        <f t="shared" si="8"/>
        <v>6.2</v>
      </c>
      <c r="J506" s="85" t="s">
        <v>478</v>
      </c>
      <c r="K506" s="51" t="s">
        <v>1004</v>
      </c>
      <c r="L506" s="51" t="s">
        <v>1005</v>
      </c>
      <c r="M506" s="80"/>
      <c r="O506" s="62"/>
    </row>
    <row r="507" spans="2:15">
      <c r="B507" s="41">
        <v>483</v>
      </c>
      <c r="C507" s="41" t="s">
        <v>1001</v>
      </c>
      <c r="D507" s="40" t="s">
        <v>1002</v>
      </c>
      <c r="E507" s="84">
        <v>1.5</v>
      </c>
      <c r="F507" s="41">
        <v>2</v>
      </c>
      <c r="G507" s="56" t="s">
        <v>971</v>
      </c>
      <c r="H507" s="53">
        <v>0.1</v>
      </c>
      <c r="I507" s="56">
        <f t="shared" si="8"/>
        <v>0.2</v>
      </c>
      <c r="J507" s="85" t="s">
        <v>1184</v>
      </c>
      <c r="K507" s="51" t="s">
        <v>1004</v>
      </c>
      <c r="L507" s="51" t="s">
        <v>1005</v>
      </c>
      <c r="M507" s="80"/>
      <c r="O507" s="62"/>
    </row>
    <row r="508" spans="2:15">
      <c r="B508" s="41">
        <v>484</v>
      </c>
      <c r="C508" s="41" t="s">
        <v>1104</v>
      </c>
      <c r="D508" s="40" t="s">
        <v>1142</v>
      </c>
      <c r="E508" s="84">
        <v>1.5</v>
      </c>
      <c r="F508" s="41">
        <v>2</v>
      </c>
      <c r="G508" s="56" t="s">
        <v>971</v>
      </c>
      <c r="H508" s="53">
        <v>2.9</v>
      </c>
      <c r="I508" s="56">
        <f t="shared" si="8"/>
        <v>5.8</v>
      </c>
      <c r="J508" s="85" t="s">
        <v>1184</v>
      </c>
      <c r="K508" s="51" t="s">
        <v>1004</v>
      </c>
      <c r="L508" s="51" t="s">
        <v>1005</v>
      </c>
      <c r="M508" s="80"/>
      <c r="O508" s="62"/>
    </row>
    <row r="509" spans="2:15">
      <c r="B509" s="41">
        <v>485</v>
      </c>
      <c r="C509" s="41" t="s">
        <v>1085</v>
      </c>
      <c r="D509" s="40" t="s">
        <v>1146</v>
      </c>
      <c r="E509" s="41">
        <v>3</v>
      </c>
      <c r="F509" s="41">
        <v>2</v>
      </c>
      <c r="G509" s="56" t="s">
        <v>971</v>
      </c>
      <c r="H509" s="53">
        <v>1.4</v>
      </c>
      <c r="I509" s="56">
        <f t="shared" si="8"/>
        <v>2.8</v>
      </c>
      <c r="J509" s="85" t="s">
        <v>1184</v>
      </c>
      <c r="K509" s="51" t="s">
        <v>1004</v>
      </c>
      <c r="L509" s="51" t="s">
        <v>1005</v>
      </c>
      <c r="M509" s="80"/>
      <c r="O509" s="62"/>
    </row>
    <row r="510" spans="2:15">
      <c r="B510" s="41">
        <v>486</v>
      </c>
      <c r="C510" s="41" t="s">
        <v>1032</v>
      </c>
      <c r="D510" s="40" t="s">
        <v>1156</v>
      </c>
      <c r="E510" s="41">
        <v>3</v>
      </c>
      <c r="F510" s="41">
        <v>2</v>
      </c>
      <c r="G510" s="56" t="s">
        <v>971</v>
      </c>
      <c r="H510" s="53">
        <v>29</v>
      </c>
      <c r="I510" s="56">
        <f t="shared" si="8"/>
        <v>58</v>
      </c>
      <c r="J510" s="85" t="s">
        <v>1184</v>
      </c>
      <c r="K510" s="51" t="s">
        <v>1004</v>
      </c>
      <c r="L510" s="51" t="s">
        <v>1005</v>
      </c>
      <c r="M510" s="80"/>
      <c r="O510" s="62"/>
    </row>
    <row r="511" spans="2:15">
      <c r="B511" s="41">
        <v>487</v>
      </c>
      <c r="C511" s="41" t="s">
        <v>1089</v>
      </c>
      <c r="D511" s="40" t="s">
        <v>1147</v>
      </c>
      <c r="E511" s="41">
        <v>3</v>
      </c>
      <c r="F511" s="41">
        <v>2</v>
      </c>
      <c r="G511" s="56" t="s">
        <v>971</v>
      </c>
      <c r="H511" s="53">
        <v>3.1</v>
      </c>
      <c r="I511" s="56">
        <f t="shared" si="8"/>
        <v>6.2</v>
      </c>
      <c r="J511" s="85" t="s">
        <v>1184</v>
      </c>
      <c r="K511" s="51" t="s">
        <v>1004</v>
      </c>
      <c r="L511" s="51" t="s">
        <v>1005</v>
      </c>
      <c r="M511" s="80"/>
      <c r="O511" s="62"/>
    </row>
    <row r="512" spans="2:15">
      <c r="B512" s="41">
        <v>488</v>
      </c>
      <c r="C512" s="41" t="s">
        <v>1085</v>
      </c>
      <c r="D512" s="40" t="s">
        <v>1146</v>
      </c>
      <c r="E512" s="41">
        <v>3</v>
      </c>
      <c r="F512" s="41">
        <v>1</v>
      </c>
      <c r="G512" s="56" t="s">
        <v>971</v>
      </c>
      <c r="H512" s="53">
        <v>1.4</v>
      </c>
      <c r="I512" s="56">
        <f t="shared" si="8"/>
        <v>1.4</v>
      </c>
      <c r="J512" s="85" t="s">
        <v>508</v>
      </c>
      <c r="K512" s="51" t="s">
        <v>1004</v>
      </c>
      <c r="L512" s="51" t="s">
        <v>1005</v>
      </c>
      <c r="M512" s="80"/>
      <c r="O512" s="62"/>
    </row>
    <row r="513" spans="2:15">
      <c r="B513" s="41">
        <v>489</v>
      </c>
      <c r="C513" s="41" t="s">
        <v>1032</v>
      </c>
      <c r="D513" s="40" t="s">
        <v>1051</v>
      </c>
      <c r="E513" s="41">
        <v>3</v>
      </c>
      <c r="F513" s="41">
        <v>1</v>
      </c>
      <c r="G513" s="56" t="s">
        <v>971</v>
      </c>
      <c r="H513" s="53">
        <v>37</v>
      </c>
      <c r="I513" s="56">
        <f t="shared" si="8"/>
        <v>37</v>
      </c>
      <c r="J513" s="85" t="s">
        <v>508</v>
      </c>
      <c r="K513" s="51" t="s">
        <v>1004</v>
      </c>
      <c r="L513" s="51" t="s">
        <v>1005</v>
      </c>
      <c r="M513" s="80"/>
      <c r="O513" s="62"/>
    </row>
    <row r="514" spans="2:15">
      <c r="B514" s="41">
        <v>490</v>
      </c>
      <c r="C514" s="41" t="s">
        <v>1089</v>
      </c>
      <c r="D514" s="40" t="s">
        <v>1147</v>
      </c>
      <c r="E514" s="41">
        <v>3</v>
      </c>
      <c r="F514" s="41">
        <v>1</v>
      </c>
      <c r="G514" s="56" t="s">
        <v>971</v>
      </c>
      <c r="H514" s="53">
        <v>3.1</v>
      </c>
      <c r="I514" s="56">
        <f t="shared" si="8"/>
        <v>3.1</v>
      </c>
      <c r="J514" s="85" t="s">
        <v>508</v>
      </c>
      <c r="K514" s="51" t="s">
        <v>1004</v>
      </c>
      <c r="L514" s="51" t="s">
        <v>1005</v>
      </c>
      <c r="M514" s="80"/>
      <c r="O514" s="62"/>
    </row>
    <row r="515" spans="2:15">
      <c r="B515" s="41">
        <v>491</v>
      </c>
      <c r="C515" s="41" t="s">
        <v>1032</v>
      </c>
      <c r="D515" s="40" t="s">
        <v>1033</v>
      </c>
      <c r="E515" s="41">
        <v>1</v>
      </c>
      <c r="F515" s="41">
        <v>4</v>
      </c>
      <c r="G515" s="56" t="s">
        <v>971</v>
      </c>
      <c r="H515" s="53">
        <v>6</v>
      </c>
      <c r="I515" s="56">
        <f t="shared" si="8"/>
        <v>24</v>
      </c>
      <c r="J515" s="85" t="s">
        <v>504</v>
      </c>
      <c r="K515" s="51" t="s">
        <v>1004</v>
      </c>
      <c r="L515" s="51" t="s">
        <v>1005</v>
      </c>
      <c r="M515" s="80"/>
      <c r="O515" s="62"/>
    </row>
    <row r="516" spans="2:15">
      <c r="B516" s="41">
        <v>492</v>
      </c>
      <c r="C516" s="41" t="s">
        <v>1001</v>
      </c>
      <c r="D516" s="40" t="s">
        <v>1013</v>
      </c>
      <c r="E516" s="41">
        <v>3</v>
      </c>
      <c r="F516" s="41">
        <v>7</v>
      </c>
      <c r="G516" s="56" t="s">
        <v>971</v>
      </c>
      <c r="H516" s="53">
        <v>0.4</v>
      </c>
      <c r="I516" s="56">
        <f t="shared" si="8"/>
        <v>2.8000000000000003</v>
      </c>
      <c r="J516" s="85" t="s">
        <v>504</v>
      </c>
      <c r="K516" s="51" t="s">
        <v>1004</v>
      </c>
      <c r="L516" s="51" t="s">
        <v>1005</v>
      </c>
      <c r="M516" s="80"/>
      <c r="O516" s="62"/>
    </row>
    <row r="517" spans="2:15">
      <c r="B517" s="41">
        <v>493</v>
      </c>
      <c r="C517" s="41" t="s">
        <v>1085</v>
      </c>
      <c r="D517" s="40" t="s">
        <v>1146</v>
      </c>
      <c r="E517" s="41">
        <v>3</v>
      </c>
      <c r="F517" s="41">
        <v>1</v>
      </c>
      <c r="G517" s="56" t="s">
        <v>971</v>
      </c>
      <c r="H517" s="53">
        <v>1.4</v>
      </c>
      <c r="I517" s="56">
        <f t="shared" si="8"/>
        <v>1.4</v>
      </c>
      <c r="J517" s="85" t="s">
        <v>513</v>
      </c>
      <c r="K517" s="51" t="s">
        <v>1004</v>
      </c>
      <c r="L517" s="51" t="s">
        <v>1005</v>
      </c>
      <c r="M517" s="80"/>
      <c r="O517" s="62"/>
    </row>
    <row r="518" spans="2:15">
      <c r="B518" s="41">
        <v>494</v>
      </c>
      <c r="C518" s="41" t="s">
        <v>1089</v>
      </c>
      <c r="D518" s="40" t="s">
        <v>1147</v>
      </c>
      <c r="E518" s="41">
        <v>3</v>
      </c>
      <c r="F518" s="41">
        <v>1</v>
      </c>
      <c r="G518" s="56" t="s">
        <v>971</v>
      </c>
      <c r="H518" s="53">
        <v>3.1</v>
      </c>
      <c r="I518" s="56">
        <f t="shared" si="8"/>
        <v>3.1</v>
      </c>
      <c r="J518" s="85" t="s">
        <v>513</v>
      </c>
      <c r="K518" s="51" t="s">
        <v>1004</v>
      </c>
      <c r="L518" s="51" t="s">
        <v>1005</v>
      </c>
      <c r="M518" s="80"/>
      <c r="O518" s="62"/>
    </row>
    <row r="519" spans="2:15">
      <c r="B519" s="41">
        <v>495</v>
      </c>
      <c r="C519" s="41" t="s">
        <v>1001</v>
      </c>
      <c r="D519" s="40" t="s">
        <v>1013</v>
      </c>
      <c r="E519" s="41">
        <v>3</v>
      </c>
      <c r="F519" s="41">
        <v>7</v>
      </c>
      <c r="G519" s="56" t="s">
        <v>971</v>
      </c>
      <c r="H519" s="53">
        <v>0.4</v>
      </c>
      <c r="I519" s="56">
        <f t="shared" si="8"/>
        <v>2.8000000000000003</v>
      </c>
      <c r="J519" s="85" t="s">
        <v>510</v>
      </c>
      <c r="K519" s="51" t="s">
        <v>1004</v>
      </c>
      <c r="L519" s="51" t="s">
        <v>1005</v>
      </c>
      <c r="M519" s="80"/>
      <c r="O519" s="62"/>
    </row>
    <row r="520" spans="2:15">
      <c r="B520" s="41">
        <v>496</v>
      </c>
      <c r="C520" s="41" t="s">
        <v>1001</v>
      </c>
      <c r="D520" s="40" t="s">
        <v>1121</v>
      </c>
      <c r="E520" s="41">
        <v>3</v>
      </c>
      <c r="F520" s="41">
        <v>1</v>
      </c>
      <c r="G520" s="56" t="s">
        <v>971</v>
      </c>
      <c r="H520" s="53">
        <v>0.2</v>
      </c>
      <c r="I520" s="56">
        <f t="shared" si="8"/>
        <v>0.2</v>
      </c>
      <c r="J520" s="85" t="s">
        <v>521</v>
      </c>
      <c r="K520" s="51" t="s">
        <v>1004</v>
      </c>
      <c r="L520" s="51" t="s">
        <v>1005</v>
      </c>
      <c r="M520" s="80"/>
      <c r="O520" s="62"/>
    </row>
    <row r="521" spans="2:15">
      <c r="B521" s="41">
        <v>497</v>
      </c>
      <c r="C521" s="41" t="s">
        <v>1104</v>
      </c>
      <c r="D521" s="40" t="s">
        <v>1142</v>
      </c>
      <c r="E521" s="41">
        <v>3</v>
      </c>
      <c r="F521" s="41">
        <v>1</v>
      </c>
      <c r="G521" s="56" t="s">
        <v>971</v>
      </c>
      <c r="H521" s="53">
        <v>2.9</v>
      </c>
      <c r="I521" s="56">
        <f t="shared" si="8"/>
        <v>2.9</v>
      </c>
      <c r="J521" s="85" t="s">
        <v>521</v>
      </c>
      <c r="K521" s="51" t="s">
        <v>1004</v>
      </c>
      <c r="L521" s="51" t="s">
        <v>1005</v>
      </c>
      <c r="M521" s="80"/>
      <c r="O521" s="62"/>
    </row>
    <row r="522" spans="2:15">
      <c r="B522" s="41">
        <v>498</v>
      </c>
      <c r="C522" s="41" t="s">
        <v>1001</v>
      </c>
      <c r="D522" s="40" t="s">
        <v>1013</v>
      </c>
      <c r="E522" s="41">
        <v>3</v>
      </c>
      <c r="F522" s="41">
        <v>5</v>
      </c>
      <c r="G522" s="56" t="s">
        <v>971</v>
      </c>
      <c r="H522" s="53">
        <v>0.4</v>
      </c>
      <c r="I522" s="56">
        <f t="shared" si="8"/>
        <v>2</v>
      </c>
      <c r="J522" s="85" t="s">
        <v>524</v>
      </c>
      <c r="K522" s="51" t="s">
        <v>1004</v>
      </c>
      <c r="L522" s="51" t="s">
        <v>1005</v>
      </c>
      <c r="M522" s="80"/>
      <c r="O522" s="62"/>
    </row>
    <row r="523" spans="2:15">
      <c r="B523" s="41">
        <v>499</v>
      </c>
      <c r="C523" s="41" t="s">
        <v>1104</v>
      </c>
      <c r="D523" s="40" t="s">
        <v>1140</v>
      </c>
      <c r="E523" s="41">
        <v>3</v>
      </c>
      <c r="F523" s="41">
        <v>1</v>
      </c>
      <c r="G523" s="56" t="s">
        <v>971</v>
      </c>
      <c r="H523" s="53">
        <v>12.3</v>
      </c>
      <c r="I523" s="56">
        <f t="shared" si="8"/>
        <v>12.3</v>
      </c>
      <c r="J523" s="85" t="s">
        <v>524</v>
      </c>
      <c r="K523" s="51" t="s">
        <v>1004</v>
      </c>
      <c r="L523" s="51" t="s">
        <v>1005</v>
      </c>
      <c r="M523" s="80"/>
      <c r="O523" s="62"/>
    </row>
    <row r="524" spans="2:15">
      <c r="B524" s="41">
        <v>500</v>
      </c>
      <c r="C524" s="41" t="s">
        <v>1185</v>
      </c>
      <c r="D524" s="40" t="s">
        <v>1186</v>
      </c>
      <c r="E524" s="41">
        <v>3</v>
      </c>
      <c r="F524" s="41">
        <v>2</v>
      </c>
      <c r="G524" s="56" t="s">
        <v>971</v>
      </c>
      <c r="H524" s="53">
        <v>10.8</v>
      </c>
      <c r="I524" s="56">
        <f t="shared" si="8"/>
        <v>21.6</v>
      </c>
      <c r="J524" s="85" t="s">
        <v>524</v>
      </c>
      <c r="K524" s="51" t="s">
        <v>1004</v>
      </c>
      <c r="L524" s="51" t="s">
        <v>1005</v>
      </c>
      <c r="M524" s="80"/>
      <c r="O524" s="62"/>
    </row>
    <row r="525" spans="2:15">
      <c r="B525" s="41">
        <v>501</v>
      </c>
      <c r="C525" s="41" t="s">
        <v>1001</v>
      </c>
      <c r="D525" s="40" t="s">
        <v>1013</v>
      </c>
      <c r="E525" s="41">
        <v>3</v>
      </c>
      <c r="F525" s="41">
        <v>8</v>
      </c>
      <c r="G525" s="56" t="s">
        <v>971</v>
      </c>
      <c r="H525" s="53">
        <v>0.4</v>
      </c>
      <c r="I525" s="56">
        <f t="shared" si="8"/>
        <v>3.2</v>
      </c>
      <c r="J525" s="85" t="s">
        <v>529</v>
      </c>
      <c r="K525" s="51" t="s">
        <v>1004</v>
      </c>
      <c r="L525" s="51" t="s">
        <v>1005</v>
      </c>
      <c r="M525" s="80"/>
      <c r="O525" s="62"/>
    </row>
    <row r="526" spans="2:15">
      <c r="B526" s="41">
        <v>502</v>
      </c>
      <c r="C526" s="41" t="s">
        <v>1104</v>
      </c>
      <c r="D526" s="40" t="s">
        <v>1140</v>
      </c>
      <c r="E526" s="41">
        <v>3</v>
      </c>
      <c r="F526" s="41">
        <v>1</v>
      </c>
      <c r="G526" s="56" t="s">
        <v>971</v>
      </c>
      <c r="H526" s="53">
        <v>12.3</v>
      </c>
      <c r="I526" s="56">
        <f t="shared" si="8"/>
        <v>12.3</v>
      </c>
      <c r="J526" s="85" t="s">
        <v>529</v>
      </c>
      <c r="K526" s="51" t="s">
        <v>1004</v>
      </c>
      <c r="L526" s="51" t="s">
        <v>1005</v>
      </c>
      <c r="M526" s="80"/>
      <c r="O526" s="62"/>
    </row>
    <row r="527" spans="2:15">
      <c r="B527" s="41">
        <v>503</v>
      </c>
      <c r="C527" s="41" t="s">
        <v>1185</v>
      </c>
      <c r="D527" s="40" t="s">
        <v>1186</v>
      </c>
      <c r="E527" s="41">
        <v>3</v>
      </c>
      <c r="F527" s="41">
        <v>2</v>
      </c>
      <c r="G527" s="56" t="s">
        <v>971</v>
      </c>
      <c r="H527" s="53">
        <v>10.8</v>
      </c>
      <c r="I527" s="56">
        <f t="shared" si="8"/>
        <v>21.6</v>
      </c>
      <c r="J527" s="85" t="s">
        <v>529</v>
      </c>
      <c r="K527" s="51" t="s">
        <v>1004</v>
      </c>
      <c r="L527" s="51" t="s">
        <v>1005</v>
      </c>
      <c r="M527" s="80"/>
      <c r="O527" s="62"/>
    </row>
    <row r="528" spans="2:15">
      <c r="B528" s="41">
        <v>504</v>
      </c>
      <c r="C528" s="41" t="s">
        <v>1001</v>
      </c>
      <c r="D528" s="40" t="s">
        <v>1013</v>
      </c>
      <c r="E528" s="41">
        <v>3</v>
      </c>
      <c r="F528" s="41">
        <v>1</v>
      </c>
      <c r="G528" s="56" t="s">
        <v>971</v>
      </c>
      <c r="H528" s="53">
        <v>0.4</v>
      </c>
      <c r="I528" s="56">
        <f t="shared" si="8"/>
        <v>0.4</v>
      </c>
      <c r="J528" s="85" t="s">
        <v>531</v>
      </c>
      <c r="K528" s="51" t="s">
        <v>1004</v>
      </c>
      <c r="L528" s="51" t="s">
        <v>1005</v>
      </c>
      <c r="M528" s="80"/>
      <c r="O528" s="62"/>
    </row>
    <row r="529" spans="2:15">
      <c r="B529" s="41">
        <v>505</v>
      </c>
      <c r="C529" s="41" t="s">
        <v>1104</v>
      </c>
      <c r="D529" s="40" t="s">
        <v>1137</v>
      </c>
      <c r="E529" s="41">
        <v>3</v>
      </c>
      <c r="F529" s="41">
        <v>1</v>
      </c>
      <c r="G529" s="56" t="s">
        <v>971</v>
      </c>
      <c r="H529" s="53">
        <v>7</v>
      </c>
      <c r="I529" s="56">
        <f t="shared" si="8"/>
        <v>7</v>
      </c>
      <c r="J529" s="85" t="s">
        <v>531</v>
      </c>
      <c r="K529" s="51" t="s">
        <v>1004</v>
      </c>
      <c r="L529" s="51" t="s">
        <v>1005</v>
      </c>
      <c r="M529" s="80"/>
      <c r="O529" s="62"/>
    </row>
    <row r="530" spans="2:15">
      <c r="B530" s="41">
        <v>506</v>
      </c>
      <c r="C530" s="41" t="s">
        <v>1001</v>
      </c>
      <c r="D530" s="40" t="s">
        <v>1013</v>
      </c>
      <c r="E530" s="41">
        <v>3</v>
      </c>
      <c r="F530" s="41">
        <v>11</v>
      </c>
      <c r="G530" s="56" t="s">
        <v>971</v>
      </c>
      <c r="H530" s="53">
        <v>0.4</v>
      </c>
      <c r="I530" s="56">
        <f t="shared" si="8"/>
        <v>4.4000000000000004</v>
      </c>
      <c r="J530" s="85" t="s">
        <v>533</v>
      </c>
      <c r="K530" s="51" t="s">
        <v>1004</v>
      </c>
      <c r="L530" s="51" t="s">
        <v>1005</v>
      </c>
      <c r="M530" s="80"/>
      <c r="O530" s="62"/>
    </row>
    <row r="531" spans="2:15">
      <c r="B531" s="41">
        <v>507</v>
      </c>
      <c r="C531" s="41" t="s">
        <v>1001</v>
      </c>
      <c r="D531" s="40" t="s">
        <v>1013</v>
      </c>
      <c r="E531" s="41">
        <v>3</v>
      </c>
      <c r="F531" s="41">
        <v>11</v>
      </c>
      <c r="G531" s="56" t="s">
        <v>971</v>
      </c>
      <c r="H531" s="53">
        <v>0.4</v>
      </c>
      <c r="I531" s="56">
        <f t="shared" si="8"/>
        <v>4.4000000000000004</v>
      </c>
      <c r="J531" s="85" t="s">
        <v>537</v>
      </c>
      <c r="K531" s="51" t="s">
        <v>1004</v>
      </c>
      <c r="L531" s="51" t="s">
        <v>1005</v>
      </c>
      <c r="M531" s="80"/>
      <c r="O531" s="62"/>
    </row>
    <row r="532" spans="2:15">
      <c r="B532" s="41">
        <v>508</v>
      </c>
      <c r="C532" s="41" t="s">
        <v>1058</v>
      </c>
      <c r="D532" s="40" t="s">
        <v>1187</v>
      </c>
      <c r="E532" s="41">
        <v>3</v>
      </c>
      <c r="F532" s="41">
        <v>11</v>
      </c>
      <c r="G532" s="56" t="s">
        <v>971</v>
      </c>
      <c r="H532" s="53">
        <v>13.5</v>
      </c>
      <c r="I532" s="56">
        <f t="shared" si="8"/>
        <v>148.5</v>
      </c>
      <c r="J532" s="85" t="s">
        <v>537</v>
      </c>
      <c r="K532" s="51" t="s">
        <v>1004</v>
      </c>
      <c r="L532" s="51" t="s">
        <v>1005</v>
      </c>
      <c r="M532" s="80"/>
      <c r="O532" s="62"/>
    </row>
    <row r="533" spans="2:15">
      <c r="B533" s="41">
        <v>509</v>
      </c>
      <c r="C533" s="41" t="s">
        <v>1032</v>
      </c>
      <c r="D533" s="40" t="s">
        <v>1033</v>
      </c>
      <c r="E533" s="41">
        <v>1</v>
      </c>
      <c r="F533" s="41">
        <v>1</v>
      </c>
      <c r="G533" s="56" t="s">
        <v>971</v>
      </c>
      <c r="H533" s="53">
        <v>6</v>
      </c>
      <c r="I533" s="56">
        <f t="shared" si="8"/>
        <v>6</v>
      </c>
      <c r="J533" s="85" t="s">
        <v>540</v>
      </c>
      <c r="K533" s="51" t="s">
        <v>1004</v>
      </c>
      <c r="L533" s="51" t="s">
        <v>1005</v>
      </c>
      <c r="M533" s="80"/>
      <c r="O533" s="62"/>
    </row>
    <row r="534" spans="2:15">
      <c r="B534" s="41">
        <v>510</v>
      </c>
      <c r="C534" s="41" t="s">
        <v>1001</v>
      </c>
      <c r="D534" s="40" t="s">
        <v>1013</v>
      </c>
      <c r="E534" s="41">
        <v>3</v>
      </c>
      <c r="F534" s="41">
        <v>5</v>
      </c>
      <c r="G534" s="56" t="s">
        <v>971</v>
      </c>
      <c r="H534" s="53">
        <v>0.4</v>
      </c>
      <c r="I534" s="56">
        <f t="shared" si="8"/>
        <v>2</v>
      </c>
      <c r="J534" s="85" t="s">
        <v>540</v>
      </c>
      <c r="K534" s="51" t="s">
        <v>1004</v>
      </c>
      <c r="L534" s="51" t="s">
        <v>1005</v>
      </c>
      <c r="M534" s="80"/>
      <c r="O534" s="62"/>
    </row>
    <row r="535" spans="2:15">
      <c r="B535" s="41">
        <v>511</v>
      </c>
      <c r="C535" s="41" t="s">
        <v>1032</v>
      </c>
      <c r="D535" s="40" t="s">
        <v>1156</v>
      </c>
      <c r="E535" s="41">
        <v>3</v>
      </c>
      <c r="F535" s="41">
        <v>3</v>
      </c>
      <c r="G535" s="56" t="s">
        <v>971</v>
      </c>
      <c r="H535" s="53">
        <v>29</v>
      </c>
      <c r="I535" s="56">
        <f t="shared" si="8"/>
        <v>87</v>
      </c>
      <c r="J535" s="85" t="s">
        <v>540</v>
      </c>
      <c r="K535" s="51" t="s">
        <v>1004</v>
      </c>
      <c r="L535" s="51" t="s">
        <v>1005</v>
      </c>
      <c r="M535" s="80"/>
      <c r="O535" s="62"/>
    </row>
    <row r="536" spans="2:15">
      <c r="B536" s="41">
        <v>512</v>
      </c>
      <c r="C536" s="41" t="s">
        <v>1001</v>
      </c>
      <c r="D536" s="40" t="s">
        <v>1013</v>
      </c>
      <c r="E536" s="41">
        <v>3</v>
      </c>
      <c r="F536" s="41">
        <v>4</v>
      </c>
      <c r="G536" s="56" t="s">
        <v>971</v>
      </c>
      <c r="H536" s="53">
        <v>0.4</v>
      </c>
      <c r="I536" s="56">
        <f t="shared" si="8"/>
        <v>1.6</v>
      </c>
      <c r="J536" s="85" t="s">
        <v>543</v>
      </c>
      <c r="K536" s="51" t="s">
        <v>1004</v>
      </c>
      <c r="L536" s="51" t="s">
        <v>1005</v>
      </c>
      <c r="M536" s="80"/>
      <c r="O536" s="62"/>
    </row>
    <row r="537" spans="2:15">
      <c r="B537" s="41">
        <v>513</v>
      </c>
      <c r="C537" s="41" t="s">
        <v>1047</v>
      </c>
      <c r="D537" s="40" t="s">
        <v>1188</v>
      </c>
      <c r="E537" s="41">
        <v>3</v>
      </c>
      <c r="F537" s="41">
        <v>2</v>
      </c>
      <c r="G537" s="56" t="s">
        <v>971</v>
      </c>
      <c r="H537" s="53">
        <v>0.1</v>
      </c>
      <c r="I537" s="56">
        <f t="shared" si="8"/>
        <v>0.2</v>
      </c>
      <c r="J537" s="85" t="s">
        <v>543</v>
      </c>
      <c r="K537" s="51" t="s">
        <v>1004</v>
      </c>
      <c r="L537" s="51" t="s">
        <v>1005</v>
      </c>
      <c r="M537" s="80"/>
      <c r="O537" s="62"/>
    </row>
    <row r="538" spans="2:15">
      <c r="B538" s="41">
        <v>514</v>
      </c>
      <c r="C538" s="41" t="s">
        <v>1020</v>
      </c>
      <c r="D538" s="40" t="s">
        <v>1021</v>
      </c>
      <c r="E538" s="41">
        <v>3</v>
      </c>
      <c r="F538" s="41">
        <v>2</v>
      </c>
      <c r="G538" s="56" t="s">
        <v>971</v>
      </c>
      <c r="H538" s="53">
        <v>2.9</v>
      </c>
      <c r="I538" s="56">
        <f t="shared" ref="I538:I601" si="9">F538*H538</f>
        <v>5.8</v>
      </c>
      <c r="J538" s="85" t="s">
        <v>543</v>
      </c>
      <c r="K538" s="51" t="s">
        <v>1004</v>
      </c>
      <c r="L538" s="51" t="s">
        <v>1005</v>
      </c>
      <c r="M538" s="80"/>
      <c r="O538" s="62"/>
    </row>
    <row r="539" spans="2:15">
      <c r="B539" s="41">
        <v>515</v>
      </c>
      <c r="C539" s="41" t="s">
        <v>1044</v>
      </c>
      <c r="D539" s="40" t="s">
        <v>1045</v>
      </c>
      <c r="E539" s="41">
        <v>3</v>
      </c>
      <c r="F539" s="41">
        <v>2</v>
      </c>
      <c r="G539" s="56" t="s">
        <v>971</v>
      </c>
      <c r="H539" s="53">
        <v>0.6</v>
      </c>
      <c r="I539" s="56">
        <f t="shared" si="9"/>
        <v>1.2</v>
      </c>
      <c r="J539" s="85" t="s">
        <v>543</v>
      </c>
      <c r="K539" s="51" t="s">
        <v>1004</v>
      </c>
      <c r="L539" s="51" t="s">
        <v>1005</v>
      </c>
      <c r="M539" s="80"/>
      <c r="O539" s="62"/>
    </row>
    <row r="540" spans="2:15">
      <c r="B540" s="41">
        <v>516</v>
      </c>
      <c r="C540" s="41" t="s">
        <v>1001</v>
      </c>
      <c r="D540" s="40" t="s">
        <v>1013</v>
      </c>
      <c r="E540" s="41">
        <v>3</v>
      </c>
      <c r="F540" s="41">
        <v>1</v>
      </c>
      <c r="G540" s="56" t="s">
        <v>971</v>
      </c>
      <c r="H540" s="53">
        <v>0.4</v>
      </c>
      <c r="I540" s="56">
        <f t="shared" si="9"/>
        <v>0.4</v>
      </c>
      <c r="J540" s="85" t="s">
        <v>555</v>
      </c>
      <c r="K540" s="51" t="s">
        <v>1004</v>
      </c>
      <c r="L540" s="51" t="s">
        <v>1005</v>
      </c>
      <c r="M540" s="80"/>
      <c r="O540" s="62"/>
    </row>
    <row r="541" spans="2:15">
      <c r="B541" s="41">
        <v>517</v>
      </c>
      <c r="C541" s="41" t="s">
        <v>1104</v>
      </c>
      <c r="D541" s="40" t="s">
        <v>1137</v>
      </c>
      <c r="E541" s="41">
        <v>3</v>
      </c>
      <c r="F541" s="41">
        <v>1</v>
      </c>
      <c r="G541" s="56" t="s">
        <v>971</v>
      </c>
      <c r="H541" s="53">
        <v>7</v>
      </c>
      <c r="I541" s="56">
        <f t="shared" si="9"/>
        <v>7</v>
      </c>
      <c r="J541" s="85" t="s">
        <v>555</v>
      </c>
      <c r="K541" s="51" t="s">
        <v>1004</v>
      </c>
      <c r="L541" s="51" t="s">
        <v>1005</v>
      </c>
      <c r="M541" s="80"/>
      <c r="O541" s="62"/>
    </row>
    <row r="542" spans="2:15">
      <c r="B542" s="41">
        <v>518</v>
      </c>
      <c r="C542" s="41" t="s">
        <v>1020</v>
      </c>
      <c r="D542" s="40" t="s">
        <v>1189</v>
      </c>
      <c r="E542" s="41">
        <v>3</v>
      </c>
      <c r="F542" s="41">
        <v>2</v>
      </c>
      <c r="G542" s="56" t="s">
        <v>971</v>
      </c>
      <c r="H542" s="53">
        <v>9</v>
      </c>
      <c r="I542" s="56">
        <f t="shared" si="9"/>
        <v>18</v>
      </c>
      <c r="J542" s="85" t="s">
        <v>917</v>
      </c>
      <c r="K542" s="51" t="s">
        <v>1004</v>
      </c>
      <c r="L542" s="51" t="s">
        <v>1005</v>
      </c>
      <c r="M542" s="80"/>
      <c r="O542" s="62"/>
    </row>
    <row r="543" spans="2:15">
      <c r="B543" s="41">
        <v>519</v>
      </c>
      <c r="C543" s="41" t="s">
        <v>1001</v>
      </c>
      <c r="D543" s="40" t="s">
        <v>1013</v>
      </c>
      <c r="E543" s="41">
        <v>80</v>
      </c>
      <c r="F543" s="41">
        <v>4</v>
      </c>
      <c r="G543" s="56" t="s">
        <v>971</v>
      </c>
      <c r="H543" s="53">
        <v>0.4</v>
      </c>
      <c r="I543" s="56">
        <f t="shared" si="9"/>
        <v>1.6</v>
      </c>
      <c r="J543" s="85" t="s">
        <v>917</v>
      </c>
      <c r="K543" s="51" t="s">
        <v>1004</v>
      </c>
      <c r="L543" s="51" t="s">
        <v>1005</v>
      </c>
      <c r="M543" s="80"/>
      <c r="O543" s="62"/>
    </row>
    <row r="544" spans="2:15">
      <c r="B544" s="41">
        <v>520</v>
      </c>
      <c r="C544" s="41" t="s">
        <v>1085</v>
      </c>
      <c r="D544" s="40" t="s">
        <v>1190</v>
      </c>
      <c r="E544" s="41">
        <v>4</v>
      </c>
      <c r="F544" s="41">
        <v>3</v>
      </c>
      <c r="G544" s="56" t="s">
        <v>971</v>
      </c>
      <c r="H544" s="53">
        <v>1.4</v>
      </c>
      <c r="I544" s="56">
        <f t="shared" si="9"/>
        <v>4.1999999999999993</v>
      </c>
      <c r="J544" s="85" t="s">
        <v>1191</v>
      </c>
      <c r="K544" s="51" t="s">
        <v>1004</v>
      </c>
      <c r="L544" s="51" t="s">
        <v>1005</v>
      </c>
      <c r="M544" s="80"/>
      <c r="O544" s="62"/>
    </row>
    <row r="545" spans="2:15">
      <c r="B545" s="41">
        <v>521</v>
      </c>
      <c r="C545" s="41" t="s">
        <v>1032</v>
      </c>
      <c r="D545" s="40" t="s">
        <v>1156</v>
      </c>
      <c r="E545" s="41">
        <v>4</v>
      </c>
      <c r="F545" s="41">
        <v>3</v>
      </c>
      <c r="G545" s="56" t="s">
        <v>971</v>
      </c>
      <c r="H545" s="53">
        <v>29</v>
      </c>
      <c r="I545" s="56">
        <f t="shared" si="9"/>
        <v>87</v>
      </c>
      <c r="J545" s="85" t="s">
        <v>1191</v>
      </c>
      <c r="K545" s="51" t="s">
        <v>1004</v>
      </c>
      <c r="L545" s="51" t="s">
        <v>1005</v>
      </c>
      <c r="M545" s="80"/>
      <c r="O545" s="62"/>
    </row>
    <row r="546" spans="2:15">
      <c r="B546" s="41">
        <v>522</v>
      </c>
      <c r="C546" s="41" t="s">
        <v>1089</v>
      </c>
      <c r="D546" s="40" t="s">
        <v>1192</v>
      </c>
      <c r="E546" s="41">
        <v>4</v>
      </c>
      <c r="F546" s="41">
        <v>3</v>
      </c>
      <c r="G546" s="56" t="s">
        <v>971</v>
      </c>
      <c r="H546" s="53">
        <v>3.1</v>
      </c>
      <c r="I546" s="56">
        <f t="shared" si="9"/>
        <v>9.3000000000000007</v>
      </c>
      <c r="J546" s="85" t="s">
        <v>1191</v>
      </c>
      <c r="K546" s="51" t="s">
        <v>1004</v>
      </c>
      <c r="L546" s="51" t="s">
        <v>1005</v>
      </c>
      <c r="M546" s="80"/>
      <c r="O546" s="62"/>
    </row>
    <row r="547" spans="2:15">
      <c r="B547" s="41">
        <v>523</v>
      </c>
      <c r="C547" s="41" t="s">
        <v>1085</v>
      </c>
      <c r="D547" s="40" t="s">
        <v>1190</v>
      </c>
      <c r="E547" s="41">
        <v>4</v>
      </c>
      <c r="F547" s="41">
        <v>3</v>
      </c>
      <c r="G547" s="56" t="s">
        <v>971</v>
      </c>
      <c r="H547" s="53">
        <v>1.4</v>
      </c>
      <c r="I547" s="56">
        <f t="shared" si="9"/>
        <v>4.1999999999999993</v>
      </c>
      <c r="J547" s="85" t="s">
        <v>1193</v>
      </c>
      <c r="K547" s="51" t="s">
        <v>1004</v>
      </c>
      <c r="L547" s="51" t="s">
        <v>1005</v>
      </c>
      <c r="M547" s="80"/>
      <c r="O547" s="62"/>
    </row>
    <row r="548" spans="2:15">
      <c r="B548" s="41">
        <v>524</v>
      </c>
      <c r="C548" s="41" t="s">
        <v>1032</v>
      </c>
      <c r="D548" s="40" t="s">
        <v>1156</v>
      </c>
      <c r="E548" s="41">
        <v>4</v>
      </c>
      <c r="F548" s="41">
        <v>3</v>
      </c>
      <c r="G548" s="56" t="s">
        <v>971</v>
      </c>
      <c r="H548" s="53">
        <v>29</v>
      </c>
      <c r="I548" s="56">
        <f t="shared" si="9"/>
        <v>87</v>
      </c>
      <c r="J548" s="85" t="s">
        <v>1193</v>
      </c>
      <c r="K548" s="51" t="s">
        <v>1004</v>
      </c>
      <c r="L548" s="51" t="s">
        <v>1005</v>
      </c>
      <c r="M548" s="80"/>
      <c r="O548" s="62"/>
    </row>
    <row r="549" spans="2:15">
      <c r="B549" s="41">
        <v>525</v>
      </c>
      <c r="C549" s="41" t="s">
        <v>1089</v>
      </c>
      <c r="D549" s="40" t="s">
        <v>1192</v>
      </c>
      <c r="E549" s="41">
        <v>4</v>
      </c>
      <c r="F549" s="41">
        <v>3</v>
      </c>
      <c r="G549" s="56" t="s">
        <v>971</v>
      </c>
      <c r="H549" s="53">
        <v>3.1</v>
      </c>
      <c r="I549" s="56">
        <f t="shared" si="9"/>
        <v>9.3000000000000007</v>
      </c>
      <c r="J549" s="85" t="s">
        <v>1193</v>
      </c>
      <c r="K549" s="51" t="s">
        <v>1004</v>
      </c>
      <c r="L549" s="51" t="s">
        <v>1005</v>
      </c>
      <c r="M549" s="80"/>
      <c r="O549" s="62"/>
    </row>
    <row r="550" spans="2:15">
      <c r="B550" s="41">
        <v>526</v>
      </c>
      <c r="C550" s="41" t="s">
        <v>1085</v>
      </c>
      <c r="D550" s="40" t="s">
        <v>1146</v>
      </c>
      <c r="E550" s="41">
        <v>4</v>
      </c>
      <c r="F550" s="41">
        <v>1</v>
      </c>
      <c r="G550" s="56" t="s">
        <v>971</v>
      </c>
      <c r="H550" s="53">
        <v>1.4</v>
      </c>
      <c r="I550" s="56">
        <f t="shared" si="9"/>
        <v>1.4</v>
      </c>
      <c r="J550" s="85" t="s">
        <v>1194</v>
      </c>
      <c r="K550" s="51" t="s">
        <v>1004</v>
      </c>
      <c r="L550" s="51" t="s">
        <v>1005</v>
      </c>
      <c r="M550" s="80"/>
      <c r="O550" s="62"/>
    </row>
    <row r="551" spans="2:15">
      <c r="B551" s="41">
        <v>527</v>
      </c>
      <c r="C551" s="41" t="s">
        <v>1085</v>
      </c>
      <c r="D551" s="40" t="s">
        <v>1190</v>
      </c>
      <c r="E551" s="41">
        <v>4</v>
      </c>
      <c r="F551" s="41">
        <v>2</v>
      </c>
      <c r="G551" s="56" t="s">
        <v>971</v>
      </c>
      <c r="H551" s="53">
        <v>1.4</v>
      </c>
      <c r="I551" s="56">
        <f t="shared" si="9"/>
        <v>2.8</v>
      </c>
      <c r="J551" s="85" t="s">
        <v>1194</v>
      </c>
      <c r="K551" s="51" t="s">
        <v>1004</v>
      </c>
      <c r="L551" s="51" t="s">
        <v>1005</v>
      </c>
      <c r="M551" s="80"/>
      <c r="O551" s="62"/>
    </row>
    <row r="552" spans="2:15">
      <c r="B552" s="41">
        <v>528</v>
      </c>
      <c r="C552" s="41" t="s">
        <v>1032</v>
      </c>
      <c r="D552" s="40" t="s">
        <v>1156</v>
      </c>
      <c r="E552" s="41">
        <v>4</v>
      </c>
      <c r="F552" s="41">
        <v>3</v>
      </c>
      <c r="G552" s="56" t="s">
        <v>971</v>
      </c>
      <c r="H552" s="53">
        <v>29</v>
      </c>
      <c r="I552" s="56">
        <f t="shared" si="9"/>
        <v>87</v>
      </c>
      <c r="J552" s="85" t="s">
        <v>1194</v>
      </c>
      <c r="K552" s="51" t="s">
        <v>1004</v>
      </c>
      <c r="L552" s="51" t="s">
        <v>1005</v>
      </c>
      <c r="M552" s="80"/>
      <c r="O552" s="62"/>
    </row>
    <row r="553" spans="2:15">
      <c r="B553" s="41">
        <v>529</v>
      </c>
      <c r="C553" s="41" t="s">
        <v>1089</v>
      </c>
      <c r="D553" s="40" t="s">
        <v>1192</v>
      </c>
      <c r="E553" s="41">
        <v>4</v>
      </c>
      <c r="F553" s="41">
        <v>3</v>
      </c>
      <c r="G553" s="56" t="s">
        <v>971</v>
      </c>
      <c r="H553" s="53">
        <v>3.1</v>
      </c>
      <c r="I553" s="56">
        <f t="shared" si="9"/>
        <v>9.3000000000000007</v>
      </c>
      <c r="J553" s="85" t="s">
        <v>1194</v>
      </c>
      <c r="K553" s="51" t="s">
        <v>1004</v>
      </c>
      <c r="L553" s="51" t="s">
        <v>1005</v>
      </c>
      <c r="M553" s="80"/>
      <c r="O553" s="62"/>
    </row>
    <row r="554" spans="2:15">
      <c r="B554" s="41">
        <v>530</v>
      </c>
      <c r="C554" s="41" t="s">
        <v>1085</v>
      </c>
      <c r="D554" s="40" t="s">
        <v>1190</v>
      </c>
      <c r="E554" s="41">
        <v>4</v>
      </c>
      <c r="F554" s="41">
        <v>3</v>
      </c>
      <c r="G554" s="56" t="s">
        <v>971</v>
      </c>
      <c r="H554" s="53">
        <v>1.4</v>
      </c>
      <c r="I554" s="56">
        <f t="shared" si="9"/>
        <v>4.1999999999999993</v>
      </c>
      <c r="J554" s="85" t="s">
        <v>1195</v>
      </c>
      <c r="K554" s="51" t="s">
        <v>1004</v>
      </c>
      <c r="L554" s="51" t="s">
        <v>1005</v>
      </c>
      <c r="M554" s="80"/>
      <c r="O554" s="62"/>
    </row>
    <row r="555" spans="2:15">
      <c r="B555" s="41">
        <v>531</v>
      </c>
      <c r="C555" s="41" t="s">
        <v>1032</v>
      </c>
      <c r="D555" s="40" t="s">
        <v>1156</v>
      </c>
      <c r="E555" s="41">
        <v>4</v>
      </c>
      <c r="F555" s="41">
        <v>3</v>
      </c>
      <c r="G555" s="56" t="s">
        <v>971</v>
      </c>
      <c r="H555" s="53">
        <v>29</v>
      </c>
      <c r="I555" s="56">
        <f t="shared" si="9"/>
        <v>87</v>
      </c>
      <c r="J555" s="85" t="s">
        <v>1195</v>
      </c>
      <c r="K555" s="51" t="s">
        <v>1004</v>
      </c>
      <c r="L555" s="51" t="s">
        <v>1005</v>
      </c>
      <c r="M555" s="80"/>
      <c r="O555" s="62"/>
    </row>
    <row r="556" spans="2:15">
      <c r="B556" s="41">
        <v>532</v>
      </c>
      <c r="C556" s="41" t="s">
        <v>1089</v>
      </c>
      <c r="D556" s="40" t="s">
        <v>1192</v>
      </c>
      <c r="E556" s="41">
        <v>4</v>
      </c>
      <c r="F556" s="41">
        <v>3</v>
      </c>
      <c r="G556" s="56" t="s">
        <v>971</v>
      </c>
      <c r="H556" s="53">
        <v>3.1</v>
      </c>
      <c r="I556" s="56">
        <f t="shared" si="9"/>
        <v>9.3000000000000007</v>
      </c>
      <c r="J556" s="85" t="s">
        <v>1195</v>
      </c>
      <c r="K556" s="51" t="s">
        <v>1004</v>
      </c>
      <c r="L556" s="51" t="s">
        <v>1005</v>
      </c>
      <c r="M556" s="80"/>
      <c r="O556" s="62"/>
    </row>
    <row r="557" spans="2:15">
      <c r="B557" s="41">
        <v>533</v>
      </c>
      <c r="C557" s="41" t="s">
        <v>1089</v>
      </c>
      <c r="D557" s="40" t="s">
        <v>1192</v>
      </c>
      <c r="E557" s="41">
        <v>4</v>
      </c>
      <c r="F557" s="41">
        <v>2</v>
      </c>
      <c r="G557" s="56" t="s">
        <v>971</v>
      </c>
      <c r="H557" s="53">
        <v>3.1</v>
      </c>
      <c r="I557" s="56">
        <f t="shared" si="9"/>
        <v>6.2</v>
      </c>
      <c r="J557" s="85" t="s">
        <v>1196</v>
      </c>
      <c r="K557" s="51" t="s">
        <v>1004</v>
      </c>
      <c r="L557" s="51" t="s">
        <v>1005</v>
      </c>
      <c r="M557" s="80"/>
      <c r="O557" s="62"/>
    </row>
    <row r="558" spans="2:15">
      <c r="B558" s="41">
        <v>534</v>
      </c>
      <c r="C558" s="41" t="s">
        <v>1085</v>
      </c>
      <c r="D558" s="40" t="s">
        <v>1190</v>
      </c>
      <c r="E558" s="41">
        <v>4</v>
      </c>
      <c r="F558" s="41">
        <v>3</v>
      </c>
      <c r="G558" s="56" t="s">
        <v>971</v>
      </c>
      <c r="H558" s="53">
        <v>1.4</v>
      </c>
      <c r="I558" s="56">
        <f t="shared" si="9"/>
        <v>4.1999999999999993</v>
      </c>
      <c r="J558" s="85" t="s">
        <v>1196</v>
      </c>
      <c r="K558" s="51" t="s">
        <v>1004</v>
      </c>
      <c r="L558" s="51" t="s">
        <v>1005</v>
      </c>
      <c r="M558" s="80"/>
      <c r="O558" s="62"/>
    </row>
    <row r="559" spans="2:15">
      <c r="B559" s="41">
        <v>535</v>
      </c>
      <c r="C559" s="41" t="s">
        <v>1032</v>
      </c>
      <c r="D559" s="40" t="s">
        <v>1156</v>
      </c>
      <c r="E559" s="41">
        <v>4</v>
      </c>
      <c r="F559" s="41">
        <v>3</v>
      </c>
      <c r="G559" s="56" t="s">
        <v>971</v>
      </c>
      <c r="H559" s="53">
        <v>29</v>
      </c>
      <c r="I559" s="56">
        <f t="shared" si="9"/>
        <v>87</v>
      </c>
      <c r="J559" s="85" t="s">
        <v>1196</v>
      </c>
      <c r="K559" s="51" t="s">
        <v>1004</v>
      </c>
      <c r="L559" s="51" t="s">
        <v>1005</v>
      </c>
      <c r="M559" s="80"/>
      <c r="O559" s="62"/>
    </row>
    <row r="560" spans="2:15">
      <c r="B560" s="41">
        <v>536</v>
      </c>
      <c r="C560" s="41" t="s">
        <v>1089</v>
      </c>
      <c r="D560" s="40" t="s">
        <v>1192</v>
      </c>
      <c r="E560" s="41">
        <v>4</v>
      </c>
      <c r="F560" s="41">
        <v>1</v>
      </c>
      <c r="G560" s="56" t="s">
        <v>971</v>
      </c>
      <c r="H560" s="53">
        <v>3.1</v>
      </c>
      <c r="I560" s="56">
        <f t="shared" si="9"/>
        <v>3.1</v>
      </c>
      <c r="J560" s="85" t="s">
        <v>1196</v>
      </c>
      <c r="K560" s="51" t="s">
        <v>1004</v>
      </c>
      <c r="L560" s="51" t="s">
        <v>1005</v>
      </c>
      <c r="M560" s="80"/>
      <c r="O560" s="62"/>
    </row>
    <row r="561" spans="2:15">
      <c r="B561" s="41">
        <v>537</v>
      </c>
      <c r="C561" s="41" t="s">
        <v>1089</v>
      </c>
      <c r="D561" s="40" t="s">
        <v>1147</v>
      </c>
      <c r="E561" s="41">
        <v>3</v>
      </c>
      <c r="F561" s="41">
        <v>2</v>
      </c>
      <c r="G561" s="56" t="s">
        <v>971</v>
      </c>
      <c r="H561" s="53">
        <v>3.1</v>
      </c>
      <c r="I561" s="56">
        <f t="shared" si="9"/>
        <v>6.2</v>
      </c>
      <c r="J561" s="85" t="s">
        <v>1197</v>
      </c>
      <c r="K561" s="51" t="s">
        <v>1004</v>
      </c>
      <c r="L561" s="51" t="s">
        <v>1005</v>
      </c>
      <c r="M561" s="80"/>
      <c r="O561" s="62"/>
    </row>
    <row r="562" spans="2:15">
      <c r="B562" s="41">
        <v>538</v>
      </c>
      <c r="C562" s="41" t="s">
        <v>1085</v>
      </c>
      <c r="D562" s="40" t="s">
        <v>1190</v>
      </c>
      <c r="E562" s="41">
        <v>4</v>
      </c>
      <c r="F562" s="41">
        <v>3</v>
      </c>
      <c r="G562" s="56" t="s">
        <v>971</v>
      </c>
      <c r="H562" s="53">
        <v>1.4</v>
      </c>
      <c r="I562" s="56">
        <f t="shared" si="9"/>
        <v>4.1999999999999993</v>
      </c>
      <c r="J562" s="85" t="s">
        <v>1197</v>
      </c>
      <c r="K562" s="51" t="s">
        <v>1004</v>
      </c>
      <c r="L562" s="51" t="s">
        <v>1005</v>
      </c>
      <c r="M562" s="80"/>
      <c r="O562" s="62"/>
    </row>
    <row r="563" spans="2:15">
      <c r="B563" s="41">
        <v>539</v>
      </c>
      <c r="C563" s="41" t="s">
        <v>1032</v>
      </c>
      <c r="D563" s="40" t="s">
        <v>1156</v>
      </c>
      <c r="E563" s="41">
        <v>4</v>
      </c>
      <c r="F563" s="41">
        <v>3</v>
      </c>
      <c r="G563" s="56" t="s">
        <v>971</v>
      </c>
      <c r="H563" s="53">
        <v>29</v>
      </c>
      <c r="I563" s="56">
        <f t="shared" si="9"/>
        <v>87</v>
      </c>
      <c r="J563" s="85" t="s">
        <v>1197</v>
      </c>
      <c r="K563" s="51" t="s">
        <v>1004</v>
      </c>
      <c r="L563" s="51" t="s">
        <v>1005</v>
      </c>
      <c r="M563" s="80"/>
      <c r="O563" s="62"/>
    </row>
    <row r="564" spans="2:15">
      <c r="B564" s="41">
        <v>540</v>
      </c>
      <c r="C564" s="41" t="s">
        <v>1089</v>
      </c>
      <c r="D564" s="40" t="s">
        <v>1192</v>
      </c>
      <c r="E564" s="41">
        <v>4</v>
      </c>
      <c r="F564" s="41">
        <v>3</v>
      </c>
      <c r="G564" s="56" t="s">
        <v>971</v>
      </c>
      <c r="H564" s="53">
        <v>3.1</v>
      </c>
      <c r="I564" s="56">
        <f t="shared" si="9"/>
        <v>9.3000000000000007</v>
      </c>
      <c r="J564" s="85" t="s">
        <v>1198</v>
      </c>
      <c r="K564" s="51" t="s">
        <v>1004</v>
      </c>
      <c r="L564" s="51" t="s">
        <v>1005</v>
      </c>
      <c r="M564" s="80"/>
      <c r="O564" s="62"/>
    </row>
    <row r="565" spans="2:15">
      <c r="B565" s="41">
        <v>541</v>
      </c>
      <c r="C565" s="41" t="s">
        <v>1085</v>
      </c>
      <c r="D565" s="40" t="s">
        <v>1190</v>
      </c>
      <c r="E565" s="41">
        <v>4</v>
      </c>
      <c r="F565" s="41">
        <v>3</v>
      </c>
      <c r="G565" s="56" t="s">
        <v>971</v>
      </c>
      <c r="H565" s="53">
        <v>1.4</v>
      </c>
      <c r="I565" s="56">
        <f t="shared" si="9"/>
        <v>4.1999999999999993</v>
      </c>
      <c r="J565" s="85" t="s">
        <v>1198</v>
      </c>
      <c r="K565" s="51" t="s">
        <v>1004</v>
      </c>
      <c r="L565" s="51" t="s">
        <v>1005</v>
      </c>
      <c r="M565" s="80"/>
      <c r="O565" s="62"/>
    </row>
    <row r="566" spans="2:15">
      <c r="B566" s="41">
        <v>542</v>
      </c>
      <c r="C566" s="41" t="s">
        <v>1032</v>
      </c>
      <c r="D566" s="40" t="s">
        <v>1156</v>
      </c>
      <c r="E566" s="41">
        <v>4</v>
      </c>
      <c r="F566" s="41">
        <v>3</v>
      </c>
      <c r="G566" s="56" t="s">
        <v>971</v>
      </c>
      <c r="H566" s="53">
        <v>29</v>
      </c>
      <c r="I566" s="56">
        <f t="shared" si="9"/>
        <v>87</v>
      </c>
      <c r="J566" s="85" t="s">
        <v>1198</v>
      </c>
      <c r="K566" s="51" t="s">
        <v>1004</v>
      </c>
      <c r="L566" s="51" t="s">
        <v>1005</v>
      </c>
      <c r="M566" s="80"/>
      <c r="O566" s="62"/>
    </row>
    <row r="567" spans="2:15">
      <c r="B567" s="41">
        <v>543</v>
      </c>
      <c r="C567" s="41" t="s">
        <v>1085</v>
      </c>
      <c r="D567" s="40" t="s">
        <v>1190</v>
      </c>
      <c r="E567" s="41">
        <v>4</v>
      </c>
      <c r="F567" s="41">
        <v>3</v>
      </c>
      <c r="G567" s="56" t="s">
        <v>971</v>
      </c>
      <c r="H567" s="53">
        <v>1.4</v>
      </c>
      <c r="I567" s="56">
        <f t="shared" si="9"/>
        <v>4.1999999999999993</v>
      </c>
      <c r="J567" s="85" t="s">
        <v>190</v>
      </c>
      <c r="K567" s="51" t="s">
        <v>1004</v>
      </c>
      <c r="L567" s="51" t="s">
        <v>1005</v>
      </c>
      <c r="M567" s="80"/>
      <c r="O567" s="62"/>
    </row>
    <row r="568" spans="2:15">
      <c r="B568" s="41">
        <v>544</v>
      </c>
      <c r="C568" s="41" t="s">
        <v>1032</v>
      </c>
      <c r="D568" s="40" t="s">
        <v>1156</v>
      </c>
      <c r="E568" s="41">
        <v>4</v>
      </c>
      <c r="F568" s="41">
        <v>3</v>
      </c>
      <c r="G568" s="56" t="s">
        <v>971</v>
      </c>
      <c r="H568" s="53">
        <v>29</v>
      </c>
      <c r="I568" s="56">
        <f t="shared" si="9"/>
        <v>87</v>
      </c>
      <c r="J568" s="85" t="s">
        <v>190</v>
      </c>
      <c r="K568" s="51" t="s">
        <v>1004</v>
      </c>
      <c r="L568" s="51" t="s">
        <v>1005</v>
      </c>
      <c r="M568" s="80"/>
      <c r="O568" s="62"/>
    </row>
    <row r="569" spans="2:15">
      <c r="B569" s="41">
        <v>545</v>
      </c>
      <c r="C569" s="41" t="s">
        <v>1089</v>
      </c>
      <c r="D569" s="40" t="s">
        <v>1192</v>
      </c>
      <c r="E569" s="41">
        <v>4</v>
      </c>
      <c r="F569" s="41">
        <v>3</v>
      </c>
      <c r="G569" s="56" t="s">
        <v>971</v>
      </c>
      <c r="H569" s="53">
        <v>3.1</v>
      </c>
      <c r="I569" s="56">
        <f t="shared" si="9"/>
        <v>9.3000000000000007</v>
      </c>
      <c r="J569" s="85" t="s">
        <v>190</v>
      </c>
      <c r="K569" s="51" t="s">
        <v>1004</v>
      </c>
      <c r="L569" s="51" t="s">
        <v>1005</v>
      </c>
      <c r="M569" s="80"/>
      <c r="O569" s="62"/>
    </row>
    <row r="570" spans="2:15">
      <c r="B570" s="41">
        <v>546</v>
      </c>
      <c r="C570" s="41" t="s">
        <v>1001</v>
      </c>
      <c r="D570" s="40" t="s">
        <v>1013</v>
      </c>
      <c r="E570" s="41">
        <v>3</v>
      </c>
      <c r="F570" s="41">
        <v>10</v>
      </c>
      <c r="G570" s="56" t="s">
        <v>971</v>
      </c>
      <c r="H570" s="53">
        <v>0.4</v>
      </c>
      <c r="I570" s="56">
        <f t="shared" si="9"/>
        <v>4</v>
      </c>
      <c r="J570" s="85" t="s">
        <v>375</v>
      </c>
      <c r="K570" s="51" t="s">
        <v>1004</v>
      </c>
      <c r="L570" s="51" t="s">
        <v>1005</v>
      </c>
      <c r="M570" s="80"/>
      <c r="O570" s="62"/>
    </row>
    <row r="571" spans="2:15">
      <c r="B571" s="41">
        <v>547</v>
      </c>
      <c r="C571" s="41" t="s">
        <v>1199</v>
      </c>
      <c r="D571" s="40" t="s">
        <v>1200</v>
      </c>
      <c r="E571" s="41">
        <v>6</v>
      </c>
      <c r="F571" s="41">
        <v>3</v>
      </c>
      <c r="G571" s="56" t="s">
        <v>971</v>
      </c>
      <c r="H571" s="53">
        <v>10</v>
      </c>
      <c r="I571" s="56">
        <f t="shared" si="9"/>
        <v>30</v>
      </c>
      <c r="J571" s="85" t="s">
        <v>205</v>
      </c>
      <c r="K571" s="51" t="s">
        <v>1004</v>
      </c>
      <c r="L571" s="51" t="s">
        <v>1005</v>
      </c>
      <c r="M571" s="80"/>
      <c r="O571" s="62"/>
    </row>
    <row r="572" spans="2:15">
      <c r="B572" s="41">
        <v>548</v>
      </c>
      <c r="C572" s="41" t="s">
        <v>1085</v>
      </c>
      <c r="D572" s="40" t="s">
        <v>1201</v>
      </c>
      <c r="E572" s="41">
        <v>6</v>
      </c>
      <c r="F572" s="41">
        <v>3</v>
      </c>
      <c r="G572" s="56" t="s">
        <v>971</v>
      </c>
      <c r="H572" s="53">
        <v>1.4</v>
      </c>
      <c r="I572" s="56">
        <f t="shared" si="9"/>
        <v>4.1999999999999993</v>
      </c>
      <c r="J572" s="85" t="s">
        <v>205</v>
      </c>
      <c r="K572" s="51" t="s">
        <v>1004</v>
      </c>
      <c r="L572" s="51" t="s">
        <v>1005</v>
      </c>
      <c r="M572" s="80"/>
      <c r="O572" s="62"/>
    </row>
    <row r="573" spans="2:15">
      <c r="B573" s="41">
        <v>549</v>
      </c>
      <c r="C573" s="41" t="s">
        <v>1089</v>
      </c>
      <c r="D573" s="40" t="s">
        <v>1202</v>
      </c>
      <c r="E573" s="41">
        <v>6</v>
      </c>
      <c r="F573" s="41">
        <v>3</v>
      </c>
      <c r="G573" s="56" t="s">
        <v>971</v>
      </c>
      <c r="H573" s="53">
        <v>3.1</v>
      </c>
      <c r="I573" s="56">
        <f t="shared" si="9"/>
        <v>9.3000000000000007</v>
      </c>
      <c r="J573" s="85" t="s">
        <v>205</v>
      </c>
      <c r="K573" s="51" t="s">
        <v>1004</v>
      </c>
      <c r="L573" s="51" t="s">
        <v>1005</v>
      </c>
      <c r="M573" s="80"/>
      <c r="O573" s="62"/>
    </row>
    <row r="574" spans="2:15">
      <c r="B574" s="41">
        <v>550</v>
      </c>
      <c r="C574" s="41" t="s">
        <v>1085</v>
      </c>
      <c r="D574" s="40" t="s">
        <v>1201</v>
      </c>
      <c r="E574" s="41">
        <v>6</v>
      </c>
      <c r="F574" s="41">
        <v>2</v>
      </c>
      <c r="G574" s="56" t="s">
        <v>971</v>
      </c>
      <c r="H574" s="53">
        <v>1.4</v>
      </c>
      <c r="I574" s="56">
        <f t="shared" si="9"/>
        <v>2.8</v>
      </c>
      <c r="J574" s="85" t="s">
        <v>345</v>
      </c>
      <c r="K574" s="51" t="s">
        <v>1004</v>
      </c>
      <c r="L574" s="51" t="s">
        <v>1005</v>
      </c>
      <c r="M574" s="80"/>
      <c r="O574" s="62"/>
    </row>
    <row r="575" spans="2:15">
      <c r="B575" s="41">
        <v>551</v>
      </c>
      <c r="C575" s="41" t="s">
        <v>1089</v>
      </c>
      <c r="D575" s="40" t="s">
        <v>1202</v>
      </c>
      <c r="E575" s="41">
        <v>6</v>
      </c>
      <c r="F575" s="41">
        <v>2</v>
      </c>
      <c r="G575" s="56" t="s">
        <v>971</v>
      </c>
      <c r="H575" s="53">
        <v>3.1</v>
      </c>
      <c r="I575" s="56">
        <f t="shared" si="9"/>
        <v>6.2</v>
      </c>
      <c r="J575" s="85" t="s">
        <v>345</v>
      </c>
      <c r="K575" s="51" t="s">
        <v>1004</v>
      </c>
      <c r="L575" s="51" t="s">
        <v>1005</v>
      </c>
      <c r="M575" s="80"/>
      <c r="O575" s="62"/>
    </row>
    <row r="576" spans="2:15">
      <c r="B576" s="41">
        <v>552</v>
      </c>
      <c r="C576" s="41" t="s">
        <v>1203</v>
      </c>
      <c r="D576" s="40" t="s">
        <v>1204</v>
      </c>
      <c r="E576" s="41">
        <v>6</v>
      </c>
      <c r="F576" s="41">
        <v>1</v>
      </c>
      <c r="G576" s="56" t="s">
        <v>971</v>
      </c>
      <c r="H576" s="53">
        <v>6.8</v>
      </c>
      <c r="I576" s="56">
        <f t="shared" si="9"/>
        <v>6.8</v>
      </c>
      <c r="J576" s="85" t="s">
        <v>891</v>
      </c>
      <c r="K576" s="51" t="s">
        <v>1004</v>
      </c>
      <c r="L576" s="51" t="s">
        <v>1005</v>
      </c>
      <c r="M576" s="80"/>
      <c r="O576" s="62"/>
    </row>
    <row r="577" spans="2:15">
      <c r="B577" s="41">
        <v>553</v>
      </c>
      <c r="C577" s="41" t="s">
        <v>1203</v>
      </c>
      <c r="D577" s="40" t="s">
        <v>1204</v>
      </c>
      <c r="E577" s="41">
        <v>6</v>
      </c>
      <c r="F577" s="41">
        <v>1</v>
      </c>
      <c r="G577" s="56" t="s">
        <v>971</v>
      </c>
      <c r="H577" s="53">
        <v>6.8</v>
      </c>
      <c r="I577" s="56">
        <f t="shared" si="9"/>
        <v>6.8</v>
      </c>
      <c r="J577" s="85" t="s">
        <v>893</v>
      </c>
      <c r="K577" s="51" t="s">
        <v>1004</v>
      </c>
      <c r="L577" s="51" t="s">
        <v>1005</v>
      </c>
      <c r="M577" s="80"/>
      <c r="O577" s="62"/>
    </row>
    <row r="578" spans="2:15">
      <c r="B578" s="41">
        <v>554</v>
      </c>
      <c r="C578" s="41" t="s">
        <v>1203</v>
      </c>
      <c r="D578" s="40" t="s">
        <v>1204</v>
      </c>
      <c r="E578" s="41">
        <v>6</v>
      </c>
      <c r="F578" s="41">
        <v>1</v>
      </c>
      <c r="G578" s="56" t="s">
        <v>971</v>
      </c>
      <c r="H578" s="53">
        <v>6.8</v>
      </c>
      <c r="I578" s="56">
        <f t="shared" si="9"/>
        <v>6.8</v>
      </c>
      <c r="J578" s="85" t="s">
        <v>895</v>
      </c>
      <c r="K578" s="51" t="s">
        <v>1004</v>
      </c>
      <c r="L578" s="51" t="s">
        <v>1005</v>
      </c>
      <c r="M578" s="80"/>
      <c r="O578" s="62"/>
    </row>
    <row r="579" spans="2:15">
      <c r="B579" s="41">
        <v>555</v>
      </c>
      <c r="C579" s="41" t="s">
        <v>1085</v>
      </c>
      <c r="D579" s="40" t="s">
        <v>1205</v>
      </c>
      <c r="E579" s="41">
        <v>6</v>
      </c>
      <c r="F579" s="41">
        <v>3</v>
      </c>
      <c r="G579" s="56" t="s">
        <v>971</v>
      </c>
      <c r="H579" s="53">
        <v>1.4</v>
      </c>
      <c r="I579" s="56">
        <f t="shared" si="9"/>
        <v>4.1999999999999993</v>
      </c>
      <c r="J579" s="85" t="s">
        <v>905</v>
      </c>
      <c r="K579" s="51" t="s">
        <v>1004</v>
      </c>
      <c r="L579" s="51" t="s">
        <v>1005</v>
      </c>
      <c r="M579" s="80"/>
      <c r="O579" s="62"/>
    </row>
    <row r="580" spans="2:15">
      <c r="B580" s="41">
        <v>556</v>
      </c>
      <c r="C580" s="41" t="s">
        <v>1199</v>
      </c>
      <c r="D580" s="40" t="s">
        <v>1200</v>
      </c>
      <c r="E580" s="41">
        <v>8</v>
      </c>
      <c r="F580" s="41">
        <v>3</v>
      </c>
      <c r="G580" s="56" t="s">
        <v>971</v>
      </c>
      <c r="H580" s="53">
        <v>10</v>
      </c>
      <c r="I580" s="56">
        <f t="shared" si="9"/>
        <v>30</v>
      </c>
      <c r="J580" s="85" t="s">
        <v>905</v>
      </c>
      <c r="K580" s="51" t="s">
        <v>1004</v>
      </c>
      <c r="L580" s="51" t="s">
        <v>1005</v>
      </c>
      <c r="M580" s="80"/>
      <c r="O580" s="62"/>
    </row>
    <row r="581" spans="2:15">
      <c r="B581" s="41">
        <v>557</v>
      </c>
      <c r="C581" s="41" t="s">
        <v>1206</v>
      </c>
      <c r="D581" s="40" t="s">
        <v>1207</v>
      </c>
      <c r="E581" s="41">
        <v>8</v>
      </c>
      <c r="F581" s="41">
        <v>3</v>
      </c>
      <c r="G581" s="56" t="s">
        <v>971</v>
      </c>
      <c r="H581" s="53">
        <v>96</v>
      </c>
      <c r="I581" s="56">
        <f t="shared" si="9"/>
        <v>288</v>
      </c>
      <c r="J581" s="85" t="s">
        <v>905</v>
      </c>
      <c r="K581" s="51" t="s">
        <v>1004</v>
      </c>
      <c r="L581" s="51" t="s">
        <v>1005</v>
      </c>
      <c r="M581" s="80"/>
      <c r="O581" s="62"/>
    </row>
    <row r="582" spans="2:15">
      <c r="B582" s="41">
        <v>558</v>
      </c>
      <c r="C582" s="41" t="s">
        <v>1089</v>
      </c>
      <c r="D582" s="40" t="s">
        <v>1208</v>
      </c>
      <c r="E582" s="41">
        <v>8</v>
      </c>
      <c r="F582" s="41">
        <v>3</v>
      </c>
      <c r="G582" s="56" t="s">
        <v>971</v>
      </c>
      <c r="H582" s="53">
        <v>3.1</v>
      </c>
      <c r="I582" s="56">
        <f t="shared" si="9"/>
        <v>9.3000000000000007</v>
      </c>
      <c r="J582" s="85" t="s">
        <v>905</v>
      </c>
      <c r="K582" s="51" t="s">
        <v>1004</v>
      </c>
      <c r="L582" s="51" t="s">
        <v>1005</v>
      </c>
      <c r="M582" s="80"/>
      <c r="O582" s="62"/>
    </row>
    <row r="583" spans="2:15">
      <c r="B583" s="41">
        <v>559</v>
      </c>
      <c r="C583" s="41" t="s">
        <v>1001</v>
      </c>
      <c r="D583" s="40" t="s">
        <v>1209</v>
      </c>
      <c r="E583" s="41">
        <v>6</v>
      </c>
      <c r="F583" s="41">
        <v>1</v>
      </c>
      <c r="G583" s="56" t="s">
        <v>971</v>
      </c>
      <c r="H583" s="53">
        <v>0.9</v>
      </c>
      <c r="I583" s="56">
        <f t="shared" si="9"/>
        <v>0.9</v>
      </c>
      <c r="J583" s="85" t="s">
        <v>1210</v>
      </c>
      <c r="K583" s="51" t="s">
        <v>1004</v>
      </c>
      <c r="L583" s="51" t="s">
        <v>1005</v>
      </c>
      <c r="M583" s="80"/>
      <c r="O583" s="62"/>
    </row>
    <row r="584" spans="2:15">
      <c r="B584" s="41">
        <v>560</v>
      </c>
      <c r="C584" s="41" t="s">
        <v>1032</v>
      </c>
      <c r="D584" s="40" t="s">
        <v>1051</v>
      </c>
      <c r="E584" s="41">
        <v>6</v>
      </c>
      <c r="F584" s="41">
        <v>1</v>
      </c>
      <c r="G584" s="56" t="s">
        <v>971</v>
      </c>
      <c r="H584" s="53">
        <v>37</v>
      </c>
      <c r="I584" s="56">
        <f t="shared" si="9"/>
        <v>37</v>
      </c>
      <c r="J584" s="85" t="s">
        <v>1210</v>
      </c>
      <c r="K584" s="51" t="s">
        <v>1004</v>
      </c>
      <c r="L584" s="51" t="s">
        <v>1005</v>
      </c>
      <c r="M584" s="80"/>
      <c r="O584" s="62"/>
    </row>
    <row r="585" spans="2:15">
      <c r="B585" s="41">
        <v>561</v>
      </c>
      <c r="C585" s="41" t="s">
        <v>1001</v>
      </c>
      <c r="D585" s="40" t="s">
        <v>1145</v>
      </c>
      <c r="E585" s="41">
        <v>8</v>
      </c>
      <c r="F585" s="41">
        <v>3</v>
      </c>
      <c r="G585" s="56" t="s">
        <v>971</v>
      </c>
      <c r="H585" s="53">
        <v>1</v>
      </c>
      <c r="I585" s="56">
        <f t="shared" si="9"/>
        <v>3</v>
      </c>
      <c r="J585" s="85" t="s">
        <v>1210</v>
      </c>
      <c r="K585" s="51" t="s">
        <v>1004</v>
      </c>
      <c r="L585" s="51" t="s">
        <v>1005</v>
      </c>
      <c r="M585" s="80"/>
      <c r="O585" s="62"/>
    </row>
    <row r="586" spans="2:15">
      <c r="B586" s="41">
        <v>562</v>
      </c>
      <c r="C586" s="41" t="s">
        <v>1085</v>
      </c>
      <c r="D586" s="40" t="s">
        <v>1205</v>
      </c>
      <c r="E586" s="41">
        <v>6</v>
      </c>
      <c r="F586" s="41">
        <v>3</v>
      </c>
      <c r="G586" s="56" t="s">
        <v>971</v>
      </c>
      <c r="H586" s="53">
        <v>1.4</v>
      </c>
      <c r="I586" s="56">
        <f t="shared" si="9"/>
        <v>4.1999999999999993</v>
      </c>
      <c r="J586" s="85" t="s">
        <v>907</v>
      </c>
      <c r="K586" s="51" t="s">
        <v>1004</v>
      </c>
      <c r="L586" s="51" t="s">
        <v>1005</v>
      </c>
      <c r="M586" s="80"/>
      <c r="O586" s="62"/>
    </row>
    <row r="587" spans="2:15">
      <c r="B587" s="41">
        <v>563</v>
      </c>
      <c r="C587" s="41" t="s">
        <v>1199</v>
      </c>
      <c r="D587" s="40" t="s">
        <v>1200</v>
      </c>
      <c r="E587" s="41">
        <v>8</v>
      </c>
      <c r="F587" s="41">
        <v>3</v>
      </c>
      <c r="G587" s="56" t="s">
        <v>971</v>
      </c>
      <c r="H587" s="53">
        <v>10</v>
      </c>
      <c r="I587" s="56">
        <f t="shared" si="9"/>
        <v>30</v>
      </c>
      <c r="J587" s="85" t="s">
        <v>907</v>
      </c>
      <c r="K587" s="51" t="s">
        <v>1004</v>
      </c>
      <c r="L587" s="51" t="s">
        <v>1005</v>
      </c>
      <c r="M587" s="80"/>
      <c r="O587" s="62"/>
    </row>
    <row r="588" spans="2:15">
      <c r="B588" s="41">
        <v>564</v>
      </c>
      <c r="C588" s="41" t="s">
        <v>1089</v>
      </c>
      <c r="D588" s="40" t="s">
        <v>1208</v>
      </c>
      <c r="E588" s="41">
        <v>8</v>
      </c>
      <c r="F588" s="41">
        <v>3</v>
      </c>
      <c r="G588" s="56" t="s">
        <v>971</v>
      </c>
      <c r="H588" s="53">
        <v>3.1</v>
      </c>
      <c r="I588" s="56">
        <f t="shared" si="9"/>
        <v>9.3000000000000007</v>
      </c>
      <c r="J588" s="85" t="s">
        <v>907</v>
      </c>
      <c r="K588" s="51" t="s">
        <v>1004</v>
      </c>
      <c r="L588" s="51" t="s">
        <v>1005</v>
      </c>
      <c r="M588" s="80"/>
      <c r="O588" s="62"/>
    </row>
    <row r="589" spans="2:15">
      <c r="B589" s="41">
        <v>565</v>
      </c>
      <c r="C589" s="41" t="s">
        <v>1001</v>
      </c>
      <c r="D589" s="40" t="s">
        <v>1209</v>
      </c>
      <c r="E589" s="41">
        <v>6</v>
      </c>
      <c r="F589" s="41">
        <v>1</v>
      </c>
      <c r="G589" s="56" t="s">
        <v>971</v>
      </c>
      <c r="H589" s="53">
        <v>0.9</v>
      </c>
      <c r="I589" s="56">
        <f t="shared" si="9"/>
        <v>0.9</v>
      </c>
      <c r="J589" s="85" t="s">
        <v>1211</v>
      </c>
      <c r="K589" s="51" t="s">
        <v>1004</v>
      </c>
      <c r="L589" s="51" t="s">
        <v>1005</v>
      </c>
      <c r="M589" s="80"/>
      <c r="O589" s="62"/>
    </row>
    <row r="590" spans="2:15">
      <c r="B590" s="41">
        <v>566</v>
      </c>
      <c r="C590" s="41" t="s">
        <v>1032</v>
      </c>
      <c r="D590" s="40" t="s">
        <v>1051</v>
      </c>
      <c r="E590" s="41">
        <v>6</v>
      </c>
      <c r="F590" s="41">
        <v>1</v>
      </c>
      <c r="G590" s="56" t="s">
        <v>971</v>
      </c>
      <c r="H590" s="53">
        <v>37</v>
      </c>
      <c r="I590" s="56">
        <f t="shared" si="9"/>
        <v>37</v>
      </c>
      <c r="J590" s="85" t="s">
        <v>1211</v>
      </c>
      <c r="K590" s="51" t="s">
        <v>1004</v>
      </c>
      <c r="L590" s="51" t="s">
        <v>1005</v>
      </c>
      <c r="M590" s="80"/>
      <c r="O590" s="62"/>
    </row>
    <row r="591" spans="2:15">
      <c r="B591" s="41">
        <v>567</v>
      </c>
      <c r="C591" s="41" t="s">
        <v>1001</v>
      </c>
      <c r="D591" s="40" t="s">
        <v>1145</v>
      </c>
      <c r="E591" s="41">
        <v>8</v>
      </c>
      <c r="F591" s="41">
        <v>2</v>
      </c>
      <c r="G591" s="56" t="s">
        <v>971</v>
      </c>
      <c r="H591" s="53">
        <v>1</v>
      </c>
      <c r="I591" s="56">
        <f t="shared" si="9"/>
        <v>2</v>
      </c>
      <c r="J591" s="85" t="s">
        <v>1211</v>
      </c>
      <c r="K591" s="51" t="s">
        <v>1004</v>
      </c>
      <c r="L591" s="51" t="s">
        <v>1005</v>
      </c>
      <c r="M591" s="80"/>
      <c r="O591" s="62"/>
    </row>
    <row r="592" spans="2:15">
      <c r="B592" s="41">
        <v>568</v>
      </c>
      <c r="C592" s="41" t="s">
        <v>1085</v>
      </c>
      <c r="D592" s="40" t="s">
        <v>1205</v>
      </c>
      <c r="E592" s="41">
        <v>6</v>
      </c>
      <c r="F592" s="41">
        <v>3</v>
      </c>
      <c r="G592" s="56" t="s">
        <v>971</v>
      </c>
      <c r="H592" s="53">
        <v>1.4</v>
      </c>
      <c r="I592" s="56">
        <f t="shared" si="9"/>
        <v>4.1999999999999993</v>
      </c>
      <c r="J592" s="85" t="s">
        <v>911</v>
      </c>
      <c r="K592" s="51" t="s">
        <v>1004</v>
      </c>
      <c r="L592" s="51" t="s">
        <v>1005</v>
      </c>
      <c r="M592" s="80"/>
      <c r="O592" s="62"/>
    </row>
    <row r="593" spans="2:15">
      <c r="B593" s="41">
        <v>569</v>
      </c>
      <c r="C593" s="41" t="s">
        <v>1199</v>
      </c>
      <c r="D593" s="40" t="s">
        <v>1200</v>
      </c>
      <c r="E593" s="41">
        <v>8</v>
      </c>
      <c r="F593" s="41">
        <v>3</v>
      </c>
      <c r="G593" s="56" t="s">
        <v>971</v>
      </c>
      <c r="H593" s="53">
        <v>10</v>
      </c>
      <c r="I593" s="56">
        <f t="shared" si="9"/>
        <v>30</v>
      </c>
      <c r="J593" s="85" t="s">
        <v>911</v>
      </c>
      <c r="K593" s="51" t="s">
        <v>1004</v>
      </c>
      <c r="L593" s="51" t="s">
        <v>1005</v>
      </c>
      <c r="M593" s="80"/>
      <c r="O593" s="62"/>
    </row>
    <row r="594" spans="2:15">
      <c r="B594" s="41">
        <v>570</v>
      </c>
      <c r="C594" s="41" t="s">
        <v>1089</v>
      </c>
      <c r="D594" s="40" t="s">
        <v>1208</v>
      </c>
      <c r="E594" s="41">
        <v>8</v>
      </c>
      <c r="F594" s="41">
        <v>3</v>
      </c>
      <c r="G594" s="56" t="s">
        <v>971</v>
      </c>
      <c r="H594" s="53">
        <v>3.1</v>
      </c>
      <c r="I594" s="56">
        <f t="shared" si="9"/>
        <v>9.3000000000000007</v>
      </c>
      <c r="J594" s="85" t="s">
        <v>911</v>
      </c>
      <c r="K594" s="51" t="s">
        <v>1004</v>
      </c>
      <c r="L594" s="51" t="s">
        <v>1005</v>
      </c>
      <c r="M594" s="80"/>
      <c r="O594" s="62"/>
    </row>
    <row r="595" spans="2:15">
      <c r="B595" s="41">
        <v>571</v>
      </c>
      <c r="C595" s="41" t="s">
        <v>1001</v>
      </c>
      <c r="D595" s="40" t="s">
        <v>1145</v>
      </c>
      <c r="E595" s="41">
        <v>8</v>
      </c>
      <c r="F595" s="41">
        <v>4</v>
      </c>
      <c r="G595" s="56" t="s">
        <v>971</v>
      </c>
      <c r="H595" s="53">
        <v>1</v>
      </c>
      <c r="I595" s="56">
        <f t="shared" si="9"/>
        <v>4</v>
      </c>
      <c r="J595" s="85" t="s">
        <v>1212</v>
      </c>
      <c r="K595" s="51" t="s">
        <v>1004</v>
      </c>
      <c r="L595" s="51" t="s">
        <v>1005</v>
      </c>
      <c r="M595" s="80"/>
      <c r="O595" s="62"/>
    </row>
    <row r="596" spans="2:15">
      <c r="B596" s="41">
        <v>572</v>
      </c>
      <c r="C596" s="41" t="s">
        <v>1001</v>
      </c>
      <c r="D596" s="40" t="s">
        <v>1145</v>
      </c>
      <c r="E596" s="41">
        <v>8</v>
      </c>
      <c r="F596" s="41">
        <v>1</v>
      </c>
      <c r="G596" s="56" t="s">
        <v>971</v>
      </c>
      <c r="H596" s="53">
        <v>1</v>
      </c>
      <c r="I596" s="56">
        <f t="shared" si="9"/>
        <v>1</v>
      </c>
      <c r="J596" s="85" t="s">
        <v>1213</v>
      </c>
      <c r="K596" s="51" t="s">
        <v>1004</v>
      </c>
      <c r="L596" s="51" t="s">
        <v>1005</v>
      </c>
      <c r="M596" s="80"/>
      <c r="O596" s="62"/>
    </row>
    <row r="597" spans="2:15">
      <c r="B597" s="41">
        <v>573</v>
      </c>
      <c r="C597" s="41" t="s">
        <v>1199</v>
      </c>
      <c r="D597" s="40" t="s">
        <v>1200</v>
      </c>
      <c r="E597" s="41">
        <v>8</v>
      </c>
      <c r="F597" s="41">
        <v>3</v>
      </c>
      <c r="G597" s="56" t="s">
        <v>971</v>
      </c>
      <c r="H597" s="53">
        <v>10</v>
      </c>
      <c r="I597" s="56">
        <f t="shared" si="9"/>
        <v>30</v>
      </c>
      <c r="J597" s="85" t="s">
        <v>1214</v>
      </c>
      <c r="K597" s="51" t="s">
        <v>1004</v>
      </c>
      <c r="L597" s="51" t="s">
        <v>1005</v>
      </c>
      <c r="M597" s="80"/>
      <c r="O597" s="62"/>
    </row>
    <row r="598" spans="2:15">
      <c r="B598" s="41">
        <v>574</v>
      </c>
      <c r="C598" s="41" t="s">
        <v>1148</v>
      </c>
      <c r="D598" s="40" t="s">
        <v>1149</v>
      </c>
      <c r="E598" s="41">
        <v>3</v>
      </c>
      <c r="F598" s="41">
        <v>4</v>
      </c>
      <c r="G598" s="56" t="s">
        <v>971</v>
      </c>
      <c r="H598" s="53">
        <v>87</v>
      </c>
      <c r="I598" s="56">
        <f t="shared" si="9"/>
        <v>348</v>
      </c>
      <c r="J598" s="85" t="s">
        <v>1215</v>
      </c>
      <c r="K598" s="51" t="s">
        <v>1004</v>
      </c>
      <c r="L598" s="51" t="s">
        <v>1005</v>
      </c>
      <c r="M598" s="80"/>
      <c r="O598" s="62"/>
    </row>
    <row r="599" spans="2:15">
      <c r="B599" s="41">
        <v>575</v>
      </c>
      <c r="C599" s="41" t="s">
        <v>1148</v>
      </c>
      <c r="D599" s="40" t="s">
        <v>1149</v>
      </c>
      <c r="E599" s="41">
        <v>3</v>
      </c>
      <c r="F599" s="41">
        <v>1</v>
      </c>
      <c r="G599" s="56" t="s">
        <v>971</v>
      </c>
      <c r="H599" s="53">
        <v>87</v>
      </c>
      <c r="I599" s="56">
        <f t="shared" si="9"/>
        <v>87</v>
      </c>
      <c r="J599" s="85" t="s">
        <v>1216</v>
      </c>
      <c r="K599" s="51" t="s">
        <v>1004</v>
      </c>
      <c r="L599" s="51" t="s">
        <v>1005</v>
      </c>
      <c r="M599" s="80"/>
      <c r="O599" s="62"/>
    </row>
    <row r="600" spans="2:15">
      <c r="B600" s="41">
        <v>576</v>
      </c>
      <c r="C600" s="41" t="s">
        <v>1217</v>
      </c>
      <c r="D600" s="40" t="s">
        <v>1218</v>
      </c>
      <c r="E600" s="41">
        <v>3</v>
      </c>
      <c r="F600" s="41">
        <v>3</v>
      </c>
      <c r="G600" s="56" t="s">
        <v>971</v>
      </c>
      <c r="H600" s="53">
        <v>2</v>
      </c>
      <c r="I600" s="56">
        <f t="shared" si="9"/>
        <v>6</v>
      </c>
      <c r="J600" s="85" t="s">
        <v>1219</v>
      </c>
      <c r="K600" s="51" t="s">
        <v>1004</v>
      </c>
      <c r="L600" s="51" t="s">
        <v>1005</v>
      </c>
      <c r="M600" s="80"/>
      <c r="O600" s="62"/>
    </row>
    <row r="601" spans="2:15">
      <c r="B601" s="41">
        <v>577</v>
      </c>
      <c r="C601" s="41" t="s">
        <v>1148</v>
      </c>
      <c r="D601" s="40" t="s">
        <v>1149</v>
      </c>
      <c r="E601" s="41">
        <v>3</v>
      </c>
      <c r="F601" s="41">
        <v>4</v>
      </c>
      <c r="G601" s="56" t="s">
        <v>971</v>
      </c>
      <c r="H601" s="53">
        <v>87</v>
      </c>
      <c r="I601" s="56">
        <f t="shared" si="9"/>
        <v>348</v>
      </c>
      <c r="J601" s="85" t="s">
        <v>1219</v>
      </c>
      <c r="K601" s="51" t="s">
        <v>1004</v>
      </c>
      <c r="L601" s="51" t="s">
        <v>1005</v>
      </c>
      <c r="M601" s="80"/>
      <c r="O601" s="62"/>
    </row>
    <row r="602" spans="2:15">
      <c r="B602" s="41">
        <v>578</v>
      </c>
      <c r="C602" s="41" t="s">
        <v>1148</v>
      </c>
      <c r="D602" s="40" t="s">
        <v>1149</v>
      </c>
      <c r="E602" s="41">
        <v>3</v>
      </c>
      <c r="F602" s="41">
        <v>1</v>
      </c>
      <c r="G602" s="56" t="s">
        <v>971</v>
      </c>
      <c r="H602" s="53">
        <v>87</v>
      </c>
      <c r="I602" s="56">
        <f t="shared" ref="I602:I623" si="10">F602*H602</f>
        <v>87</v>
      </c>
      <c r="J602" s="85" t="s">
        <v>1220</v>
      </c>
      <c r="K602" s="51" t="s">
        <v>1004</v>
      </c>
      <c r="L602" s="51" t="s">
        <v>1005</v>
      </c>
      <c r="M602" s="80"/>
      <c r="O602" s="62"/>
    </row>
    <row r="603" spans="2:15">
      <c r="B603" s="41">
        <v>579</v>
      </c>
      <c r="C603" s="41" t="s">
        <v>1085</v>
      </c>
      <c r="D603" s="40" t="s">
        <v>1190</v>
      </c>
      <c r="E603" s="41">
        <v>4</v>
      </c>
      <c r="F603" s="41">
        <v>3</v>
      </c>
      <c r="G603" s="56" t="s">
        <v>971</v>
      </c>
      <c r="H603" s="53">
        <v>1.41</v>
      </c>
      <c r="I603" s="56">
        <f t="shared" si="10"/>
        <v>4.2299999999999995</v>
      </c>
      <c r="J603" s="85" t="s">
        <v>928</v>
      </c>
      <c r="K603" s="51" t="s">
        <v>1004</v>
      </c>
      <c r="L603" s="51" t="s">
        <v>1005</v>
      </c>
      <c r="M603" s="80"/>
      <c r="O603" s="62"/>
    </row>
    <row r="604" spans="2:15">
      <c r="B604" s="41">
        <v>580</v>
      </c>
      <c r="C604" s="41" t="s">
        <v>1089</v>
      </c>
      <c r="D604" s="40" t="s">
        <v>1192</v>
      </c>
      <c r="E604" s="41">
        <v>4</v>
      </c>
      <c r="F604" s="41">
        <v>3</v>
      </c>
      <c r="G604" s="56" t="s">
        <v>971</v>
      </c>
      <c r="H604" s="53">
        <v>3.1</v>
      </c>
      <c r="I604" s="56">
        <f t="shared" si="10"/>
        <v>9.3000000000000007</v>
      </c>
      <c r="J604" s="85" t="s">
        <v>928</v>
      </c>
      <c r="K604" s="51" t="s">
        <v>1004</v>
      </c>
      <c r="L604" s="51" t="s">
        <v>1005</v>
      </c>
      <c r="M604" s="80"/>
      <c r="O604" s="62"/>
    </row>
    <row r="605" spans="2:15">
      <c r="B605" s="41">
        <v>581</v>
      </c>
      <c r="C605" s="41" t="s">
        <v>1001</v>
      </c>
      <c r="D605" s="40" t="s">
        <v>1002</v>
      </c>
      <c r="E605" s="84">
        <v>1.5</v>
      </c>
      <c r="F605" s="41">
        <v>1</v>
      </c>
      <c r="G605" s="56" t="s">
        <v>971</v>
      </c>
      <c r="H605" s="53">
        <v>0.1</v>
      </c>
      <c r="I605" s="56">
        <f t="shared" si="10"/>
        <v>0.1</v>
      </c>
      <c r="J605" s="85" t="s">
        <v>928</v>
      </c>
      <c r="K605" s="51" t="s">
        <v>1004</v>
      </c>
      <c r="L605" s="51" t="s">
        <v>1005</v>
      </c>
      <c r="M605" s="80"/>
      <c r="O605" s="62"/>
    </row>
    <row r="606" spans="2:15">
      <c r="B606" s="41">
        <v>582</v>
      </c>
      <c r="C606" s="41" t="s">
        <v>1007</v>
      </c>
      <c r="D606" s="40" t="s">
        <v>1008</v>
      </c>
      <c r="E606" s="84">
        <v>1.5</v>
      </c>
      <c r="F606" s="41">
        <v>1</v>
      </c>
      <c r="G606" s="56" t="s">
        <v>971</v>
      </c>
      <c r="H606" s="53">
        <v>2</v>
      </c>
      <c r="I606" s="56">
        <f t="shared" si="10"/>
        <v>2</v>
      </c>
      <c r="J606" s="85" t="s">
        <v>928</v>
      </c>
      <c r="K606" s="51" t="s">
        <v>1004</v>
      </c>
      <c r="L606" s="51" t="s">
        <v>1005</v>
      </c>
      <c r="M606" s="80"/>
      <c r="O606" s="62"/>
    </row>
    <row r="607" spans="2:15">
      <c r="B607" s="41">
        <v>583</v>
      </c>
      <c r="C607" s="41" t="s">
        <v>1001</v>
      </c>
      <c r="D607" s="40" t="s">
        <v>1013</v>
      </c>
      <c r="E607" s="41">
        <v>3</v>
      </c>
      <c r="F607" s="41">
        <v>5</v>
      </c>
      <c r="G607" s="56" t="s">
        <v>971</v>
      </c>
      <c r="H607" s="53">
        <v>0.4</v>
      </c>
      <c r="I607" s="56">
        <f t="shared" si="10"/>
        <v>2</v>
      </c>
      <c r="J607" s="85" t="s">
        <v>933</v>
      </c>
      <c r="K607" s="51" t="s">
        <v>1004</v>
      </c>
      <c r="L607" s="51" t="s">
        <v>1005</v>
      </c>
      <c r="M607" s="80"/>
      <c r="O607" s="62"/>
    </row>
    <row r="608" spans="2:15">
      <c r="B608" s="41">
        <v>584</v>
      </c>
      <c r="C608" s="41" t="s">
        <v>1085</v>
      </c>
      <c r="D608" s="40" t="s">
        <v>1146</v>
      </c>
      <c r="E608" s="41">
        <v>3</v>
      </c>
      <c r="F608" s="41">
        <v>1</v>
      </c>
      <c r="G608" s="56" t="s">
        <v>971</v>
      </c>
      <c r="H608" s="53">
        <v>1.41</v>
      </c>
      <c r="I608" s="56">
        <f t="shared" si="10"/>
        <v>1.41</v>
      </c>
      <c r="J608" s="85" t="s">
        <v>933</v>
      </c>
      <c r="K608" s="51" t="s">
        <v>1004</v>
      </c>
      <c r="L608" s="51" t="s">
        <v>1005</v>
      </c>
      <c r="M608" s="80"/>
      <c r="O608" s="62"/>
    </row>
    <row r="609" spans="2:15">
      <c r="B609" s="41">
        <v>585</v>
      </c>
      <c r="C609" s="41" t="s">
        <v>1022</v>
      </c>
      <c r="D609" s="40" t="s">
        <v>1182</v>
      </c>
      <c r="E609" s="41">
        <v>3</v>
      </c>
      <c r="F609" s="41">
        <v>4</v>
      </c>
      <c r="G609" s="56" t="s">
        <v>971</v>
      </c>
      <c r="H609" s="53">
        <v>8.1</v>
      </c>
      <c r="I609" s="56">
        <f t="shared" si="10"/>
        <v>32.4</v>
      </c>
      <c r="J609" s="85" t="s">
        <v>933</v>
      </c>
      <c r="K609" s="51" t="s">
        <v>1004</v>
      </c>
      <c r="L609" s="51" t="s">
        <v>1005</v>
      </c>
      <c r="M609" s="80"/>
      <c r="O609" s="62"/>
    </row>
    <row r="610" spans="2:15">
      <c r="B610" s="41">
        <v>586</v>
      </c>
      <c r="C610" s="41" t="s">
        <v>1098</v>
      </c>
      <c r="D610" s="40" t="s">
        <v>1136</v>
      </c>
      <c r="E610" s="41">
        <v>3</v>
      </c>
      <c r="F610" s="41">
        <v>1</v>
      </c>
      <c r="G610" s="56" t="s">
        <v>971</v>
      </c>
      <c r="H610" s="53">
        <v>41</v>
      </c>
      <c r="I610" s="56">
        <f t="shared" si="10"/>
        <v>41</v>
      </c>
      <c r="J610" s="85" t="s">
        <v>933</v>
      </c>
      <c r="K610" s="51" t="s">
        <v>1004</v>
      </c>
      <c r="L610" s="51" t="s">
        <v>1005</v>
      </c>
      <c r="M610" s="80"/>
      <c r="O610" s="62"/>
    </row>
    <row r="611" spans="2:15">
      <c r="B611" s="41">
        <v>587</v>
      </c>
      <c r="C611" s="41" t="s">
        <v>1089</v>
      </c>
      <c r="D611" s="40" t="s">
        <v>1147</v>
      </c>
      <c r="E611" s="41">
        <v>3</v>
      </c>
      <c r="F611" s="41">
        <v>1</v>
      </c>
      <c r="G611" s="56" t="s">
        <v>971</v>
      </c>
      <c r="H611" s="53">
        <v>3.1</v>
      </c>
      <c r="I611" s="56">
        <f t="shared" si="10"/>
        <v>3.1</v>
      </c>
      <c r="J611" s="85" t="s">
        <v>933</v>
      </c>
      <c r="K611" s="51" t="s">
        <v>1004</v>
      </c>
      <c r="L611" s="51" t="s">
        <v>1005</v>
      </c>
      <c r="M611" s="80"/>
      <c r="O611" s="62"/>
    </row>
    <row r="612" spans="2:15">
      <c r="B612" s="41">
        <v>588</v>
      </c>
      <c r="C612" s="41" t="s">
        <v>1001</v>
      </c>
      <c r="D612" s="40" t="s">
        <v>1002</v>
      </c>
      <c r="E612" s="84">
        <v>1.5</v>
      </c>
      <c r="F612" s="41">
        <v>1</v>
      </c>
      <c r="G612" s="56" t="s">
        <v>971</v>
      </c>
      <c r="H612" s="53">
        <v>0.1</v>
      </c>
      <c r="I612" s="56">
        <f t="shared" si="10"/>
        <v>0.1</v>
      </c>
      <c r="J612" s="85" t="s">
        <v>933</v>
      </c>
      <c r="K612" s="51" t="s">
        <v>1004</v>
      </c>
      <c r="L612" s="51" t="s">
        <v>1005</v>
      </c>
      <c r="M612" s="80"/>
      <c r="O612" s="62"/>
    </row>
    <row r="613" spans="2:15">
      <c r="B613" s="41">
        <v>589</v>
      </c>
      <c r="C613" s="41" t="s">
        <v>1007</v>
      </c>
      <c r="D613" s="40" t="s">
        <v>1008</v>
      </c>
      <c r="E613" s="84">
        <v>1.5</v>
      </c>
      <c r="F613" s="41">
        <v>1</v>
      </c>
      <c r="G613" s="56" t="s">
        <v>971</v>
      </c>
      <c r="H613" s="53">
        <v>2</v>
      </c>
      <c r="I613" s="56">
        <f t="shared" si="10"/>
        <v>2</v>
      </c>
      <c r="J613" s="85" t="s">
        <v>933</v>
      </c>
      <c r="K613" s="51" t="s">
        <v>1004</v>
      </c>
      <c r="L613" s="51" t="s">
        <v>1005</v>
      </c>
      <c r="M613" s="80"/>
      <c r="O613" s="62"/>
    </row>
    <row r="614" spans="2:15">
      <c r="B614" s="41">
        <v>590</v>
      </c>
      <c r="C614" s="41" t="s">
        <v>1001</v>
      </c>
      <c r="D614" s="40" t="s">
        <v>1013</v>
      </c>
      <c r="E614" s="41">
        <v>3</v>
      </c>
      <c r="F614" s="41">
        <v>17</v>
      </c>
      <c r="G614" s="56" t="s">
        <v>971</v>
      </c>
      <c r="H614" s="53">
        <v>0.4</v>
      </c>
      <c r="I614" s="56">
        <f t="shared" si="10"/>
        <v>6.8000000000000007</v>
      </c>
      <c r="J614" s="85" t="s">
        <v>938</v>
      </c>
      <c r="K614" s="51" t="s">
        <v>1004</v>
      </c>
      <c r="L614" s="51" t="s">
        <v>1005</v>
      </c>
      <c r="M614" s="80"/>
      <c r="O614" s="62"/>
    </row>
    <row r="615" spans="2:15">
      <c r="B615" s="41">
        <v>591</v>
      </c>
      <c r="C615" s="41" t="s">
        <v>1001</v>
      </c>
      <c r="D615" s="40" t="s">
        <v>1018</v>
      </c>
      <c r="E615" s="41">
        <v>1</v>
      </c>
      <c r="F615" s="41">
        <v>10</v>
      </c>
      <c r="G615" s="56" t="s">
        <v>971</v>
      </c>
      <c r="H615" s="53">
        <v>0.1</v>
      </c>
      <c r="I615" s="56">
        <f t="shared" si="10"/>
        <v>1</v>
      </c>
      <c r="J615" s="85" t="s">
        <v>938</v>
      </c>
      <c r="K615" s="51" t="s">
        <v>1004</v>
      </c>
      <c r="L615" s="51" t="s">
        <v>1005</v>
      </c>
      <c r="M615" s="80"/>
      <c r="O615" s="62"/>
    </row>
    <row r="616" spans="2:15">
      <c r="B616" s="41">
        <v>592</v>
      </c>
      <c r="C616" s="41" t="s">
        <v>1001</v>
      </c>
      <c r="D616" s="40" t="s">
        <v>1013</v>
      </c>
      <c r="E616" s="41">
        <v>3</v>
      </c>
      <c r="F616" s="41">
        <v>5</v>
      </c>
      <c r="G616" s="56" t="s">
        <v>971</v>
      </c>
      <c r="H616" s="53">
        <v>0.4</v>
      </c>
      <c r="I616" s="56">
        <f t="shared" si="10"/>
        <v>2</v>
      </c>
      <c r="J616" s="85" t="s">
        <v>945</v>
      </c>
      <c r="K616" s="51" t="s">
        <v>1004</v>
      </c>
      <c r="L616" s="51" t="s">
        <v>1005</v>
      </c>
      <c r="M616" s="80"/>
      <c r="O616" s="62"/>
    </row>
    <row r="617" spans="2:15">
      <c r="B617" s="41">
        <v>593</v>
      </c>
      <c r="C617" s="41" t="s">
        <v>1085</v>
      </c>
      <c r="D617" s="40" t="s">
        <v>1146</v>
      </c>
      <c r="E617" s="41">
        <v>3</v>
      </c>
      <c r="F617" s="41">
        <v>1</v>
      </c>
      <c r="G617" s="56" t="s">
        <v>971</v>
      </c>
      <c r="H617" s="53">
        <v>1.41</v>
      </c>
      <c r="I617" s="56">
        <f t="shared" si="10"/>
        <v>1.41</v>
      </c>
      <c r="J617" s="85" t="s">
        <v>945</v>
      </c>
      <c r="K617" s="51" t="s">
        <v>1004</v>
      </c>
      <c r="L617" s="51" t="s">
        <v>1005</v>
      </c>
      <c r="M617" s="80"/>
      <c r="O617" s="62"/>
    </row>
    <row r="618" spans="2:15">
      <c r="B618" s="41">
        <v>594</v>
      </c>
      <c r="C618" s="41" t="s">
        <v>1032</v>
      </c>
      <c r="D618" s="40" t="s">
        <v>1051</v>
      </c>
      <c r="E618" s="41">
        <v>3</v>
      </c>
      <c r="F618" s="41">
        <v>1</v>
      </c>
      <c r="G618" s="56" t="s">
        <v>971</v>
      </c>
      <c r="H618" s="53">
        <v>37</v>
      </c>
      <c r="I618" s="56">
        <f t="shared" si="10"/>
        <v>37</v>
      </c>
      <c r="J618" s="85" t="s">
        <v>945</v>
      </c>
      <c r="K618" s="51" t="s">
        <v>1004</v>
      </c>
      <c r="L618" s="51" t="s">
        <v>1005</v>
      </c>
      <c r="M618" s="80"/>
      <c r="O618" s="62"/>
    </row>
    <row r="619" spans="2:15">
      <c r="B619" s="41">
        <v>595</v>
      </c>
      <c r="C619" s="41" t="s">
        <v>1089</v>
      </c>
      <c r="D619" s="40" t="s">
        <v>1147</v>
      </c>
      <c r="E619" s="41">
        <v>3</v>
      </c>
      <c r="F619" s="41">
        <v>1</v>
      </c>
      <c r="G619" s="56" t="s">
        <v>971</v>
      </c>
      <c r="H619" s="53">
        <v>3.1</v>
      </c>
      <c r="I619" s="56">
        <f t="shared" si="10"/>
        <v>3.1</v>
      </c>
      <c r="J619" s="85" t="s">
        <v>945</v>
      </c>
      <c r="K619" s="51" t="s">
        <v>1004</v>
      </c>
      <c r="L619" s="51" t="s">
        <v>1005</v>
      </c>
      <c r="M619" s="80"/>
      <c r="O619" s="62"/>
    </row>
    <row r="620" spans="2:15">
      <c r="B620" s="41">
        <v>596</v>
      </c>
      <c r="C620" s="41" t="s">
        <v>1001</v>
      </c>
      <c r="D620" s="40" t="s">
        <v>1013</v>
      </c>
      <c r="E620" s="41">
        <v>3</v>
      </c>
      <c r="F620" s="41">
        <v>17</v>
      </c>
      <c r="G620" s="56" t="s">
        <v>971</v>
      </c>
      <c r="H620" s="53">
        <v>0.4</v>
      </c>
      <c r="I620" s="56">
        <f t="shared" si="10"/>
        <v>6.8000000000000007</v>
      </c>
      <c r="J620" s="85" t="s">
        <v>948</v>
      </c>
      <c r="K620" s="51" t="s">
        <v>1004</v>
      </c>
      <c r="L620" s="51" t="s">
        <v>1005</v>
      </c>
      <c r="M620" s="80"/>
      <c r="O620" s="62"/>
    </row>
    <row r="621" spans="2:15">
      <c r="B621" s="41">
        <v>597</v>
      </c>
      <c r="C621" s="41" t="s">
        <v>1020</v>
      </c>
      <c r="D621" s="40" t="s">
        <v>1093</v>
      </c>
      <c r="E621" s="41">
        <v>3</v>
      </c>
      <c r="F621" s="41">
        <v>5</v>
      </c>
      <c r="G621" s="56" t="s">
        <v>971</v>
      </c>
      <c r="H621" s="53">
        <v>17</v>
      </c>
      <c r="I621" s="56">
        <f t="shared" si="10"/>
        <v>85</v>
      </c>
      <c r="J621" s="85" t="s">
        <v>948</v>
      </c>
      <c r="K621" s="51" t="s">
        <v>1004</v>
      </c>
      <c r="L621" s="51" t="s">
        <v>1005</v>
      </c>
      <c r="M621" s="80"/>
      <c r="O621" s="62"/>
    </row>
    <row r="622" spans="2:15">
      <c r="B622" s="41">
        <v>598</v>
      </c>
      <c r="C622" s="41" t="s">
        <v>1001</v>
      </c>
      <c r="D622" s="40" t="s">
        <v>1018</v>
      </c>
      <c r="E622" s="41">
        <v>1</v>
      </c>
      <c r="F622" s="41">
        <v>20</v>
      </c>
      <c r="G622" s="56" t="s">
        <v>971</v>
      </c>
      <c r="H622" s="53">
        <v>0.1</v>
      </c>
      <c r="I622" s="56">
        <f t="shared" si="10"/>
        <v>2</v>
      </c>
      <c r="J622" s="85" t="s">
        <v>948</v>
      </c>
      <c r="K622" s="51" t="s">
        <v>1004</v>
      </c>
      <c r="L622" s="51" t="s">
        <v>1005</v>
      </c>
      <c r="M622" s="80"/>
      <c r="O622" s="62"/>
    </row>
    <row r="623" spans="2:15" ht="15" thickBot="1">
      <c r="B623" s="41">
        <v>599</v>
      </c>
      <c r="C623" s="41" t="s">
        <v>1001</v>
      </c>
      <c r="D623" s="40" t="s">
        <v>1002</v>
      </c>
      <c r="E623" s="84">
        <v>1.5</v>
      </c>
      <c r="F623" s="41">
        <v>1</v>
      </c>
      <c r="G623" s="56" t="s">
        <v>971</v>
      </c>
      <c r="H623" s="53">
        <v>0.1</v>
      </c>
      <c r="I623" s="56">
        <f t="shared" si="10"/>
        <v>0.1</v>
      </c>
      <c r="J623" s="85" t="s">
        <v>928</v>
      </c>
      <c r="K623" s="51" t="s">
        <v>1004</v>
      </c>
      <c r="L623" s="51" t="s">
        <v>1005</v>
      </c>
      <c r="M623" s="80"/>
      <c r="O623" s="62"/>
    </row>
    <row r="624" spans="2:15" ht="15" thickBot="1">
      <c r="E624" s="25" t="s">
        <v>995</v>
      </c>
      <c r="F624" s="24">
        <f>+SUM(F25:F623)</f>
        <v>2390</v>
      </c>
      <c r="G624" s="24" t="s">
        <v>94</v>
      </c>
      <c r="H624" s="25" t="s">
        <v>94</v>
      </c>
      <c r="I624" s="82">
        <f>SUM(I25:I623)</f>
        <v>18640.349999999999</v>
      </c>
    </row>
  </sheetData>
  <autoFilter ref="B24:M624" xr:uid="{00000000-0009-0000-0000-000001000000}"/>
  <mergeCells count="3">
    <mergeCell ref="C2:L3"/>
    <mergeCell ref="B5:M5"/>
    <mergeCell ref="B23:M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B1:AG613"/>
  <sheetViews>
    <sheetView topLeftCell="A50" zoomScale="70" zoomScaleNormal="70" workbookViewId="0">
      <selection activeCell="H29" sqref="H29"/>
    </sheetView>
  </sheetViews>
  <sheetFormatPr defaultColWidth="11.42578125" defaultRowHeight="14.45"/>
  <cols>
    <col min="1" max="1" width="2.7109375" customWidth="1"/>
    <col min="2" max="2" width="9.7109375" bestFit="1" customWidth="1"/>
    <col min="3" max="3" width="9" bestFit="1" customWidth="1"/>
    <col min="4" max="4" width="15.42578125" bestFit="1" customWidth="1"/>
    <col min="5" max="5" width="17.7109375" bestFit="1" customWidth="1"/>
    <col min="6" max="6" width="16.7109375" style="62" bestFit="1" customWidth="1"/>
    <col min="7" max="7" width="28.28515625" style="72" bestFit="1" customWidth="1"/>
    <col min="8" max="8" width="192.7109375" bestFit="1" customWidth="1"/>
    <col min="9" max="9" width="23.28515625" bestFit="1" customWidth="1"/>
    <col min="10" max="10" width="15.7109375" customWidth="1"/>
    <col min="11" max="11" width="12" bestFit="1" customWidth="1"/>
    <col min="12" max="12" width="21.5703125" bestFit="1" customWidth="1"/>
    <col min="13" max="13" width="26.5703125" bestFit="1" customWidth="1"/>
    <col min="14" max="14" width="34.28515625" bestFit="1" customWidth="1"/>
    <col min="16" max="16" width="23.28515625" customWidth="1"/>
    <col min="18" max="18" width="27.28515625" bestFit="1" customWidth="1"/>
    <col min="19" max="19" width="23" bestFit="1" customWidth="1"/>
    <col min="20" max="21" width="6.7109375" bestFit="1" customWidth="1"/>
    <col min="22" max="23" width="4.28515625" bestFit="1" customWidth="1"/>
    <col min="24" max="25" width="6.7109375" bestFit="1" customWidth="1"/>
    <col min="26" max="26" width="3.28515625" bestFit="1" customWidth="1"/>
    <col min="27" max="27" width="12.28515625" bestFit="1" customWidth="1"/>
    <col min="28" max="30" width="3.28515625" bestFit="1" customWidth="1"/>
    <col min="31" max="31" width="4.42578125" bestFit="1" customWidth="1"/>
    <col min="32" max="32" width="4.5703125" bestFit="1" customWidth="1"/>
    <col min="33" max="34" width="12.28515625" bestFit="1" customWidth="1"/>
  </cols>
  <sheetData>
    <row r="1" spans="2:27" ht="15" thickBot="1"/>
    <row r="2" spans="2:27" ht="14.65" customHeight="1">
      <c r="B2" s="782" t="s">
        <v>1221</v>
      </c>
      <c r="C2" s="783"/>
      <c r="D2" s="783"/>
      <c r="E2" s="783"/>
      <c r="F2" s="783"/>
      <c r="G2" s="783"/>
      <c r="H2" s="784"/>
    </row>
    <row r="3" spans="2:27" ht="15" customHeight="1" thickBot="1">
      <c r="B3" s="785"/>
      <c r="C3" s="786"/>
      <c r="D3" s="786"/>
      <c r="E3" s="786"/>
      <c r="F3" s="786"/>
      <c r="G3" s="786"/>
      <c r="H3" s="787"/>
    </row>
    <row r="4" spans="2:27" ht="35.65" customHeight="1" thickBot="1">
      <c r="B4" s="135" t="s">
        <v>20</v>
      </c>
      <c r="C4" s="135" t="s">
        <v>1222</v>
      </c>
      <c r="D4" s="135" t="s">
        <v>1223</v>
      </c>
      <c r="E4" s="135" t="s">
        <v>29</v>
      </c>
      <c r="F4" s="135" t="s">
        <v>1224</v>
      </c>
      <c r="G4" s="161" t="s">
        <v>1225</v>
      </c>
      <c r="H4" s="135" t="s">
        <v>1226</v>
      </c>
      <c r="I4" s="136" t="s">
        <v>35</v>
      </c>
      <c r="J4" s="137" t="s">
        <v>1227</v>
      </c>
      <c r="K4" s="137" t="s">
        <v>1228</v>
      </c>
      <c r="L4" s="136" t="s">
        <v>1229</v>
      </c>
      <c r="M4" s="136" t="s">
        <v>1230</v>
      </c>
      <c r="N4" s="136" t="s">
        <v>25</v>
      </c>
      <c r="O4" s="136" t="s">
        <v>26</v>
      </c>
      <c r="P4" s="136" t="s">
        <v>45</v>
      </c>
      <c r="S4" s="788" t="s">
        <v>1231</v>
      </c>
      <c r="T4" s="789"/>
    </row>
    <row r="5" spans="2:27">
      <c r="B5" s="56">
        <v>1</v>
      </c>
      <c r="C5" s="41" t="s">
        <v>103</v>
      </c>
      <c r="D5" s="41" t="s">
        <v>1232</v>
      </c>
      <c r="E5" s="41">
        <v>901</v>
      </c>
      <c r="F5" s="41" t="s">
        <v>1233</v>
      </c>
      <c r="G5" s="85" t="s">
        <v>1234</v>
      </c>
      <c r="H5" s="85" t="s">
        <v>1235</v>
      </c>
      <c r="I5" s="41" t="s">
        <v>1236</v>
      </c>
      <c r="J5" s="41" t="s">
        <v>1237</v>
      </c>
      <c r="K5" s="41">
        <v>5.1020000000000003</v>
      </c>
      <c r="L5" s="41" t="s">
        <v>1238</v>
      </c>
      <c r="M5" s="41" t="s">
        <v>67</v>
      </c>
      <c r="N5" s="41" t="s">
        <v>66</v>
      </c>
      <c r="O5" s="41">
        <v>0</v>
      </c>
      <c r="P5" s="41"/>
      <c r="R5" s="51" t="s">
        <v>1239</v>
      </c>
      <c r="S5" s="51" t="s">
        <v>1240</v>
      </c>
    </row>
    <row r="6" spans="2:27">
      <c r="B6" s="41">
        <v>2</v>
      </c>
      <c r="C6" s="41" t="s">
        <v>103</v>
      </c>
      <c r="D6" s="41" t="s">
        <v>1241</v>
      </c>
      <c r="E6" s="41">
        <v>901</v>
      </c>
      <c r="F6" s="41" t="s">
        <v>1242</v>
      </c>
      <c r="G6" s="85" t="s">
        <v>1243</v>
      </c>
      <c r="H6" s="85" t="s">
        <v>1244</v>
      </c>
      <c r="I6" s="41" t="s">
        <v>1236</v>
      </c>
      <c r="J6" s="41" t="s">
        <v>1237</v>
      </c>
      <c r="K6" s="41">
        <v>5.1020000000000003</v>
      </c>
      <c r="L6" s="41" t="s">
        <v>1245</v>
      </c>
      <c r="M6" s="41" t="s">
        <v>67</v>
      </c>
      <c r="N6" s="41" t="s">
        <v>66</v>
      </c>
      <c r="O6" s="41">
        <v>0</v>
      </c>
      <c r="P6" s="41"/>
      <c r="R6" s="51" t="s">
        <v>1246</v>
      </c>
      <c r="S6" s="41" t="s">
        <v>114</v>
      </c>
      <c r="T6" s="41" t="s">
        <v>68</v>
      </c>
      <c r="U6" s="41" t="s">
        <v>307</v>
      </c>
      <c r="V6" s="41" t="s">
        <v>93</v>
      </c>
      <c r="W6" s="41" t="s">
        <v>111</v>
      </c>
      <c r="X6" s="41" t="s">
        <v>103</v>
      </c>
      <c r="Y6" s="41" t="s">
        <v>206</v>
      </c>
      <c r="Z6" s="41" t="s">
        <v>153</v>
      </c>
      <c r="AA6" s="41" t="s">
        <v>989</v>
      </c>
    </row>
    <row r="7" spans="2:27">
      <c r="B7" s="41">
        <v>3</v>
      </c>
      <c r="C7" s="41" t="s">
        <v>307</v>
      </c>
      <c r="D7" s="41" t="s">
        <v>1232</v>
      </c>
      <c r="E7" s="41" t="s">
        <v>1247</v>
      </c>
      <c r="F7" s="41" t="s">
        <v>1248</v>
      </c>
      <c r="G7" s="85" t="s">
        <v>1234</v>
      </c>
      <c r="H7" s="85" t="s">
        <v>1249</v>
      </c>
      <c r="I7" s="41" t="s">
        <v>1236</v>
      </c>
      <c r="J7" s="41" t="s">
        <v>1237</v>
      </c>
      <c r="K7" s="41">
        <v>5.1020000000000003</v>
      </c>
      <c r="L7" s="41" t="s">
        <v>1238</v>
      </c>
      <c r="M7" s="41" t="s">
        <v>67</v>
      </c>
      <c r="N7" s="41" t="s">
        <v>66</v>
      </c>
      <c r="O7" s="41">
        <v>0</v>
      </c>
      <c r="P7" s="41"/>
      <c r="R7" s="85" t="s">
        <v>1234</v>
      </c>
      <c r="S7" s="41"/>
      <c r="T7" s="41"/>
      <c r="U7" s="41">
        <v>24</v>
      </c>
      <c r="V7" s="41"/>
      <c r="W7" s="41"/>
      <c r="X7" s="41">
        <v>5</v>
      </c>
      <c r="Y7" s="41">
        <v>4</v>
      </c>
      <c r="Z7" s="41">
        <v>3</v>
      </c>
      <c r="AA7" s="41">
        <v>36</v>
      </c>
    </row>
    <row r="8" spans="2:27">
      <c r="B8" s="41">
        <v>4</v>
      </c>
      <c r="C8" s="41" t="s">
        <v>307</v>
      </c>
      <c r="D8" s="41" t="s">
        <v>1232</v>
      </c>
      <c r="E8" s="41" t="s">
        <v>1250</v>
      </c>
      <c r="F8" s="41" t="s">
        <v>1251</v>
      </c>
      <c r="G8" s="85" t="s">
        <v>1234</v>
      </c>
      <c r="H8" s="85" t="s">
        <v>1235</v>
      </c>
      <c r="I8" s="41" t="s">
        <v>1236</v>
      </c>
      <c r="J8" s="41" t="s">
        <v>1237</v>
      </c>
      <c r="K8" s="41">
        <v>5.1020000000000003</v>
      </c>
      <c r="L8" s="41" t="s">
        <v>1238</v>
      </c>
      <c r="M8" s="41" t="s">
        <v>67</v>
      </c>
      <c r="N8" s="41" t="s">
        <v>66</v>
      </c>
      <c r="O8" s="41">
        <v>0</v>
      </c>
      <c r="P8" s="41"/>
      <c r="R8" s="85" t="s">
        <v>1252</v>
      </c>
      <c r="S8" s="41"/>
      <c r="T8" s="41">
        <v>4</v>
      </c>
      <c r="U8" s="41"/>
      <c r="V8" s="41"/>
      <c r="W8" s="41"/>
      <c r="X8" s="41"/>
      <c r="Y8" s="41"/>
      <c r="Z8" s="41"/>
      <c r="AA8" s="41">
        <v>4</v>
      </c>
    </row>
    <row r="9" spans="2:27">
      <c r="B9" s="41">
        <v>5</v>
      </c>
      <c r="C9" s="41" t="s">
        <v>307</v>
      </c>
      <c r="D9" s="41" t="s">
        <v>1232</v>
      </c>
      <c r="E9" s="41">
        <v>903</v>
      </c>
      <c r="F9" s="41" t="s">
        <v>1253</v>
      </c>
      <c r="G9" s="85" t="s">
        <v>1234</v>
      </c>
      <c r="H9" s="85" t="s">
        <v>1249</v>
      </c>
      <c r="I9" s="41" t="s">
        <v>1236</v>
      </c>
      <c r="J9" s="41" t="s">
        <v>1237</v>
      </c>
      <c r="K9" s="41">
        <v>5.1020000000000003</v>
      </c>
      <c r="L9" s="41" t="s">
        <v>1238</v>
      </c>
      <c r="M9" s="41" t="s">
        <v>67</v>
      </c>
      <c r="N9" s="41" t="s">
        <v>66</v>
      </c>
      <c r="O9" s="41">
        <v>0</v>
      </c>
      <c r="P9" s="41"/>
      <c r="R9" s="85" t="s">
        <v>1243</v>
      </c>
      <c r="S9" s="41"/>
      <c r="T9" s="41"/>
      <c r="U9" s="41"/>
      <c r="V9" s="41"/>
      <c r="W9" s="41"/>
      <c r="X9" s="41">
        <v>5</v>
      </c>
      <c r="Y9" s="41">
        <v>4</v>
      </c>
      <c r="Z9" s="41">
        <v>3</v>
      </c>
      <c r="AA9" s="41">
        <v>12</v>
      </c>
    </row>
    <row r="10" spans="2:27">
      <c r="B10" s="41">
        <v>6</v>
      </c>
      <c r="C10" s="41" t="s">
        <v>307</v>
      </c>
      <c r="D10" s="41" t="s">
        <v>1232</v>
      </c>
      <c r="E10" s="41">
        <v>904</v>
      </c>
      <c r="F10" s="41" t="s">
        <v>1254</v>
      </c>
      <c r="G10" s="85" t="s">
        <v>1234</v>
      </c>
      <c r="H10" s="85" t="s">
        <v>1255</v>
      </c>
      <c r="I10" s="41" t="s">
        <v>1236</v>
      </c>
      <c r="J10" s="41" t="s">
        <v>1237</v>
      </c>
      <c r="K10" s="41">
        <v>5.1020000000000003</v>
      </c>
      <c r="L10" s="41" t="s">
        <v>1238</v>
      </c>
      <c r="M10" s="41" t="s">
        <v>67</v>
      </c>
      <c r="N10" s="41" t="s">
        <v>66</v>
      </c>
      <c r="O10" s="41">
        <v>0</v>
      </c>
      <c r="P10" s="41"/>
      <c r="R10" s="85" t="s">
        <v>1256</v>
      </c>
      <c r="S10" s="41">
        <v>9</v>
      </c>
      <c r="T10" s="41">
        <v>5</v>
      </c>
      <c r="U10" s="41"/>
      <c r="V10" s="41">
        <v>1</v>
      </c>
      <c r="W10" s="41">
        <v>1</v>
      </c>
      <c r="X10" s="41"/>
      <c r="Y10" s="41"/>
      <c r="Z10" s="41"/>
      <c r="AA10" s="41">
        <v>16</v>
      </c>
    </row>
    <row r="11" spans="2:27">
      <c r="B11" s="41">
        <v>7</v>
      </c>
      <c r="C11" s="41" t="s">
        <v>68</v>
      </c>
      <c r="D11" s="41" t="s">
        <v>1257</v>
      </c>
      <c r="E11" s="41">
        <v>901</v>
      </c>
      <c r="F11" s="41" t="s">
        <v>1258</v>
      </c>
      <c r="G11" s="85" t="s">
        <v>1252</v>
      </c>
      <c r="H11" s="85" t="s">
        <v>1259</v>
      </c>
      <c r="I11" s="41" t="s">
        <v>1236</v>
      </c>
      <c r="J11" s="41" t="s">
        <v>1237</v>
      </c>
      <c r="K11" s="41">
        <v>5.1020000000000003</v>
      </c>
      <c r="L11" s="41" t="s">
        <v>1245</v>
      </c>
      <c r="M11" s="41" t="s">
        <v>67</v>
      </c>
      <c r="N11" s="41" t="s">
        <v>66</v>
      </c>
      <c r="O11" s="41">
        <v>0</v>
      </c>
      <c r="P11" s="41"/>
      <c r="R11" s="85" t="s">
        <v>989</v>
      </c>
      <c r="S11" s="51">
        <v>9</v>
      </c>
      <c r="T11" s="51">
        <v>9</v>
      </c>
      <c r="U11" s="51">
        <v>24</v>
      </c>
      <c r="V11" s="51">
        <v>1</v>
      </c>
      <c r="W11" s="51">
        <v>1</v>
      </c>
      <c r="X11" s="51">
        <v>10</v>
      </c>
      <c r="Y11" s="51">
        <v>8</v>
      </c>
      <c r="Z11" s="51">
        <v>6</v>
      </c>
      <c r="AA11" s="51">
        <v>68</v>
      </c>
    </row>
    <row r="12" spans="2:27">
      <c r="B12" s="41">
        <v>8</v>
      </c>
      <c r="C12" s="41" t="s">
        <v>307</v>
      </c>
      <c r="D12" s="41" t="s">
        <v>1232</v>
      </c>
      <c r="E12" s="41">
        <v>925</v>
      </c>
      <c r="F12" s="41" t="s">
        <v>1260</v>
      </c>
      <c r="G12" s="85" t="s">
        <v>1234</v>
      </c>
      <c r="H12" s="85" t="s">
        <v>1235</v>
      </c>
      <c r="I12" s="41" t="s">
        <v>1236</v>
      </c>
      <c r="J12" s="41" t="s">
        <v>1237</v>
      </c>
      <c r="K12" s="41">
        <v>5.1020000000000003</v>
      </c>
      <c r="L12" s="41" t="s">
        <v>1238</v>
      </c>
      <c r="M12" s="41" t="s">
        <v>67</v>
      </c>
      <c r="N12" s="41" t="s">
        <v>66</v>
      </c>
      <c r="O12" s="41">
        <v>0</v>
      </c>
      <c r="P12" s="41"/>
    </row>
    <row r="13" spans="2:27">
      <c r="B13" s="41">
        <v>9</v>
      </c>
      <c r="C13" s="41" t="s">
        <v>68</v>
      </c>
      <c r="D13" s="41" t="s">
        <v>1261</v>
      </c>
      <c r="E13" s="41">
        <v>901</v>
      </c>
      <c r="F13" s="41" t="s">
        <v>1262</v>
      </c>
      <c r="G13" s="85" t="s">
        <v>1256</v>
      </c>
      <c r="H13" s="85" t="s">
        <v>1263</v>
      </c>
      <c r="I13" s="41" t="s">
        <v>1236</v>
      </c>
      <c r="J13" s="41" t="s">
        <v>1237</v>
      </c>
      <c r="K13" s="41">
        <v>5.1020000000000003</v>
      </c>
      <c r="L13" s="41" t="s">
        <v>1264</v>
      </c>
      <c r="M13" s="41" t="s">
        <v>67</v>
      </c>
      <c r="N13" s="41" t="s">
        <v>66</v>
      </c>
      <c r="O13" s="41">
        <v>0</v>
      </c>
      <c r="P13" s="41"/>
    </row>
    <row r="14" spans="2:27">
      <c r="B14" s="41">
        <v>10</v>
      </c>
      <c r="C14" s="41" t="s">
        <v>103</v>
      </c>
      <c r="D14" s="41" t="s">
        <v>1232</v>
      </c>
      <c r="E14" s="41">
        <v>902</v>
      </c>
      <c r="F14" s="41" t="s">
        <v>1265</v>
      </c>
      <c r="G14" s="85" t="s">
        <v>1234</v>
      </c>
      <c r="H14" s="85" t="s">
        <v>1249</v>
      </c>
      <c r="I14" s="41" t="s">
        <v>1236</v>
      </c>
      <c r="J14" s="41" t="s">
        <v>1237</v>
      </c>
      <c r="K14" s="41">
        <v>5.1020000000000003</v>
      </c>
      <c r="L14" s="41" t="s">
        <v>1238</v>
      </c>
      <c r="M14" s="41" t="s">
        <v>76</v>
      </c>
      <c r="N14" s="41" t="s">
        <v>66</v>
      </c>
      <c r="O14" s="41">
        <v>0</v>
      </c>
      <c r="P14" s="41"/>
    </row>
    <row r="15" spans="2:27">
      <c r="B15" s="41">
        <v>11</v>
      </c>
      <c r="C15" s="41" t="s">
        <v>103</v>
      </c>
      <c r="D15" s="41" t="s">
        <v>1241</v>
      </c>
      <c r="E15" s="41">
        <v>902</v>
      </c>
      <c r="F15" s="41" t="s">
        <v>1266</v>
      </c>
      <c r="G15" s="85" t="s">
        <v>1243</v>
      </c>
      <c r="H15" s="85" t="s">
        <v>1267</v>
      </c>
      <c r="I15" s="41" t="s">
        <v>1236</v>
      </c>
      <c r="J15" s="41" t="s">
        <v>1237</v>
      </c>
      <c r="K15" s="41">
        <v>5.1020000000000003</v>
      </c>
      <c r="L15" s="41" t="s">
        <v>1245</v>
      </c>
      <c r="M15" s="41" t="s">
        <v>76</v>
      </c>
      <c r="N15" s="41" t="s">
        <v>66</v>
      </c>
      <c r="O15" s="41">
        <v>0</v>
      </c>
      <c r="P15" s="41"/>
    </row>
    <row r="16" spans="2:27">
      <c r="B16" s="41">
        <v>12</v>
      </c>
      <c r="C16" s="41" t="s">
        <v>307</v>
      </c>
      <c r="D16" s="41" t="s">
        <v>1232</v>
      </c>
      <c r="E16" s="41" t="s">
        <v>1268</v>
      </c>
      <c r="F16" s="41" t="s">
        <v>1269</v>
      </c>
      <c r="G16" s="85" t="s">
        <v>1234</v>
      </c>
      <c r="H16" s="85" t="s">
        <v>1235</v>
      </c>
      <c r="I16" s="41" t="s">
        <v>1236</v>
      </c>
      <c r="J16" s="41" t="s">
        <v>1237</v>
      </c>
      <c r="K16" s="41">
        <v>5.1020000000000003</v>
      </c>
      <c r="L16" s="41" t="s">
        <v>1238</v>
      </c>
      <c r="M16" s="41" t="s">
        <v>76</v>
      </c>
      <c r="N16" s="41" t="s">
        <v>66</v>
      </c>
      <c r="O16" s="41">
        <v>0</v>
      </c>
      <c r="P16" s="41"/>
    </row>
    <row r="17" spans="2:16">
      <c r="B17" s="41">
        <v>13</v>
      </c>
      <c r="C17" s="41" t="s">
        <v>307</v>
      </c>
      <c r="D17" s="41" t="s">
        <v>1232</v>
      </c>
      <c r="E17" s="41" t="s">
        <v>1270</v>
      </c>
      <c r="F17" s="41" t="s">
        <v>1271</v>
      </c>
      <c r="G17" s="85" t="s">
        <v>1234</v>
      </c>
      <c r="H17" s="85" t="s">
        <v>1249</v>
      </c>
      <c r="I17" s="41" t="s">
        <v>1236</v>
      </c>
      <c r="J17" s="41" t="s">
        <v>1237</v>
      </c>
      <c r="K17" s="41">
        <v>5.1020000000000003</v>
      </c>
      <c r="L17" s="41" t="s">
        <v>1238</v>
      </c>
      <c r="M17" s="41" t="s">
        <v>76</v>
      </c>
      <c r="N17" s="41" t="s">
        <v>66</v>
      </c>
      <c r="O17" s="41">
        <v>0</v>
      </c>
      <c r="P17" s="41"/>
    </row>
    <row r="18" spans="2:16">
      <c r="B18" s="41">
        <v>14</v>
      </c>
      <c r="C18" s="41" t="s">
        <v>307</v>
      </c>
      <c r="D18" s="41" t="s">
        <v>1232</v>
      </c>
      <c r="E18" s="41">
        <v>907</v>
      </c>
      <c r="F18" s="41" t="s">
        <v>1272</v>
      </c>
      <c r="G18" s="85" t="s">
        <v>1234</v>
      </c>
      <c r="H18" s="85" t="s">
        <v>1249</v>
      </c>
      <c r="I18" s="41" t="s">
        <v>1236</v>
      </c>
      <c r="J18" s="41" t="s">
        <v>1237</v>
      </c>
      <c r="K18" s="41">
        <v>5.1020000000000003</v>
      </c>
      <c r="L18" s="41" t="s">
        <v>1238</v>
      </c>
      <c r="M18" s="41" t="s">
        <v>76</v>
      </c>
      <c r="N18" s="41" t="s">
        <v>66</v>
      </c>
      <c r="O18" s="41">
        <v>0</v>
      </c>
      <c r="P18" s="41"/>
    </row>
    <row r="19" spans="2:16">
      <c r="B19" s="41">
        <v>15</v>
      </c>
      <c r="C19" s="41" t="s">
        <v>307</v>
      </c>
      <c r="D19" s="41" t="s">
        <v>1232</v>
      </c>
      <c r="E19" s="41">
        <v>908</v>
      </c>
      <c r="F19" s="41" t="s">
        <v>1273</v>
      </c>
      <c r="G19" s="85" t="s">
        <v>1234</v>
      </c>
      <c r="H19" s="85" t="s">
        <v>1249</v>
      </c>
      <c r="I19" s="41" t="s">
        <v>1236</v>
      </c>
      <c r="J19" s="41" t="s">
        <v>1237</v>
      </c>
      <c r="K19" s="41">
        <v>5.1020000000000003</v>
      </c>
      <c r="L19" s="41" t="s">
        <v>1238</v>
      </c>
      <c r="M19" s="41" t="s">
        <v>76</v>
      </c>
      <c r="N19" s="41" t="s">
        <v>66</v>
      </c>
      <c r="O19" s="41">
        <v>0</v>
      </c>
      <c r="P19" s="41"/>
    </row>
    <row r="20" spans="2:16">
      <c r="B20" s="41">
        <v>16</v>
      </c>
      <c r="C20" s="41" t="s">
        <v>68</v>
      </c>
      <c r="D20" s="41" t="s">
        <v>1257</v>
      </c>
      <c r="E20" s="41">
        <v>902</v>
      </c>
      <c r="F20" s="41" t="s">
        <v>1274</v>
      </c>
      <c r="G20" s="85" t="s">
        <v>1252</v>
      </c>
      <c r="H20" s="85" t="s">
        <v>1259</v>
      </c>
      <c r="I20" s="41" t="s">
        <v>1236</v>
      </c>
      <c r="J20" s="41" t="s">
        <v>1237</v>
      </c>
      <c r="K20" s="41">
        <v>5.1020000000000003</v>
      </c>
      <c r="L20" s="41" t="s">
        <v>1245</v>
      </c>
      <c r="M20" s="41" t="s">
        <v>76</v>
      </c>
      <c r="N20" s="41" t="s">
        <v>66</v>
      </c>
      <c r="O20" s="41">
        <v>0</v>
      </c>
      <c r="P20" s="41"/>
    </row>
    <row r="21" spans="2:16">
      <c r="B21" s="41">
        <v>17</v>
      </c>
      <c r="C21" s="41" t="s">
        <v>307</v>
      </c>
      <c r="D21" s="41" t="s">
        <v>1232</v>
      </c>
      <c r="E21" s="41">
        <v>926</v>
      </c>
      <c r="F21" s="41" t="s">
        <v>1275</v>
      </c>
      <c r="G21" s="85" t="s">
        <v>1234</v>
      </c>
      <c r="H21" s="85" t="s">
        <v>1235</v>
      </c>
      <c r="I21" s="41" t="s">
        <v>1236</v>
      </c>
      <c r="J21" s="41" t="s">
        <v>1237</v>
      </c>
      <c r="K21" s="41">
        <v>5.1020000000000003</v>
      </c>
      <c r="L21" s="41" t="s">
        <v>1238</v>
      </c>
      <c r="M21" s="41" t="s">
        <v>76</v>
      </c>
      <c r="N21" s="41" t="s">
        <v>66</v>
      </c>
      <c r="O21" s="41">
        <v>0</v>
      </c>
      <c r="P21" s="41"/>
    </row>
    <row r="22" spans="2:16">
      <c r="B22" s="41">
        <v>18</v>
      </c>
      <c r="C22" s="41" t="s">
        <v>68</v>
      </c>
      <c r="D22" s="41" t="s">
        <v>1261</v>
      </c>
      <c r="E22" s="41">
        <v>902</v>
      </c>
      <c r="F22" s="41" t="s">
        <v>1276</v>
      </c>
      <c r="G22" s="85" t="s">
        <v>1256</v>
      </c>
      <c r="H22" s="85" t="s">
        <v>1277</v>
      </c>
      <c r="I22" s="41" t="s">
        <v>1236</v>
      </c>
      <c r="J22" s="41" t="s">
        <v>1237</v>
      </c>
      <c r="K22" s="41">
        <v>5.1020000000000003</v>
      </c>
      <c r="L22" s="41" t="s">
        <v>1264</v>
      </c>
      <c r="M22" s="41" t="s">
        <v>76</v>
      </c>
      <c r="N22" s="41" t="s">
        <v>66</v>
      </c>
      <c r="O22" s="41">
        <v>0</v>
      </c>
      <c r="P22" s="41"/>
    </row>
    <row r="23" spans="2:16">
      <c r="B23" s="41">
        <v>19</v>
      </c>
      <c r="C23" s="41" t="s">
        <v>103</v>
      </c>
      <c r="D23" s="41" t="s">
        <v>1232</v>
      </c>
      <c r="E23" s="41">
        <v>903</v>
      </c>
      <c r="F23" s="41" t="s">
        <v>1278</v>
      </c>
      <c r="G23" s="85" t="s">
        <v>1234</v>
      </c>
      <c r="H23" s="85" t="s">
        <v>1249</v>
      </c>
      <c r="I23" s="41" t="s">
        <v>1236</v>
      </c>
      <c r="J23" s="41" t="s">
        <v>1237</v>
      </c>
      <c r="K23" s="41">
        <v>5.1020000000000003</v>
      </c>
      <c r="L23" s="41" t="s">
        <v>1238</v>
      </c>
      <c r="M23" s="41" t="s">
        <v>78</v>
      </c>
      <c r="N23" s="41" t="s">
        <v>66</v>
      </c>
      <c r="O23" s="41">
        <v>0</v>
      </c>
      <c r="P23" s="41"/>
    </row>
    <row r="24" spans="2:16">
      <c r="B24" s="41">
        <v>20</v>
      </c>
      <c r="C24" s="41" t="s">
        <v>103</v>
      </c>
      <c r="D24" s="41" t="s">
        <v>1241</v>
      </c>
      <c r="E24" s="41">
        <v>903</v>
      </c>
      <c r="F24" s="41" t="s">
        <v>1279</v>
      </c>
      <c r="G24" s="85" t="s">
        <v>1243</v>
      </c>
      <c r="H24" s="85" t="s">
        <v>1267</v>
      </c>
      <c r="I24" s="41" t="s">
        <v>1236</v>
      </c>
      <c r="J24" s="41" t="s">
        <v>1237</v>
      </c>
      <c r="K24" s="41">
        <v>5.1020000000000003</v>
      </c>
      <c r="L24" s="41" t="s">
        <v>1245</v>
      </c>
      <c r="M24" s="41" t="s">
        <v>78</v>
      </c>
      <c r="N24" s="41" t="s">
        <v>66</v>
      </c>
      <c r="O24" s="41">
        <v>0</v>
      </c>
      <c r="P24" s="41"/>
    </row>
    <row r="25" spans="2:16">
      <c r="B25" s="41">
        <v>21</v>
      </c>
      <c r="C25" s="41" t="s">
        <v>307</v>
      </c>
      <c r="D25" s="41" t="s">
        <v>1232</v>
      </c>
      <c r="E25" s="41" t="s">
        <v>1280</v>
      </c>
      <c r="F25" s="41" t="s">
        <v>1281</v>
      </c>
      <c r="G25" s="85" t="s">
        <v>1234</v>
      </c>
      <c r="H25" s="85" t="s">
        <v>1249</v>
      </c>
      <c r="I25" s="41" t="s">
        <v>1236</v>
      </c>
      <c r="J25" s="41" t="s">
        <v>1237</v>
      </c>
      <c r="K25" s="41">
        <v>5.1020000000000003</v>
      </c>
      <c r="L25" s="41" t="s">
        <v>1238</v>
      </c>
      <c r="M25" s="41" t="s">
        <v>78</v>
      </c>
      <c r="N25" s="41" t="s">
        <v>66</v>
      </c>
      <c r="O25" s="41">
        <v>0</v>
      </c>
      <c r="P25" s="41"/>
    </row>
    <row r="26" spans="2:16">
      <c r="B26" s="41">
        <v>22</v>
      </c>
      <c r="C26" s="41" t="s">
        <v>307</v>
      </c>
      <c r="D26" s="41" t="s">
        <v>1232</v>
      </c>
      <c r="E26" s="41" t="s">
        <v>1282</v>
      </c>
      <c r="F26" s="41" t="s">
        <v>1283</v>
      </c>
      <c r="G26" s="85" t="s">
        <v>1234</v>
      </c>
      <c r="H26" s="85" t="s">
        <v>1235</v>
      </c>
      <c r="I26" s="41" t="s">
        <v>1236</v>
      </c>
      <c r="J26" s="41" t="s">
        <v>1237</v>
      </c>
      <c r="K26" s="41">
        <v>5.1020000000000003</v>
      </c>
      <c r="L26" s="41" t="s">
        <v>1238</v>
      </c>
      <c r="M26" s="41" t="s">
        <v>78</v>
      </c>
      <c r="N26" s="41" t="s">
        <v>66</v>
      </c>
      <c r="O26" s="41">
        <v>0</v>
      </c>
      <c r="P26" s="41"/>
    </row>
    <row r="27" spans="2:16">
      <c r="B27" s="41">
        <v>23</v>
      </c>
      <c r="C27" s="41" t="s">
        <v>307</v>
      </c>
      <c r="D27" s="41" t="s">
        <v>1232</v>
      </c>
      <c r="E27" s="41">
        <v>911</v>
      </c>
      <c r="F27" s="41" t="s">
        <v>1284</v>
      </c>
      <c r="G27" s="85" t="s">
        <v>1234</v>
      </c>
      <c r="H27" s="85" t="s">
        <v>1255</v>
      </c>
      <c r="I27" s="41" t="s">
        <v>1236</v>
      </c>
      <c r="J27" s="41" t="s">
        <v>1237</v>
      </c>
      <c r="K27" s="41">
        <v>5.1020000000000003</v>
      </c>
      <c r="L27" s="41" t="s">
        <v>1238</v>
      </c>
      <c r="M27" s="41" t="s">
        <v>78</v>
      </c>
      <c r="N27" s="41" t="s">
        <v>66</v>
      </c>
      <c r="O27" s="41">
        <v>0</v>
      </c>
      <c r="P27" s="41"/>
    </row>
    <row r="28" spans="2:16">
      <c r="B28" s="41">
        <v>24</v>
      </c>
      <c r="C28" s="41" t="s">
        <v>307</v>
      </c>
      <c r="D28" s="41" t="s">
        <v>1232</v>
      </c>
      <c r="E28" s="41">
        <v>912</v>
      </c>
      <c r="F28" s="41" t="s">
        <v>1285</v>
      </c>
      <c r="G28" s="85" t="s">
        <v>1234</v>
      </c>
      <c r="H28" s="85" t="s">
        <v>1249</v>
      </c>
      <c r="I28" s="41" t="s">
        <v>1236</v>
      </c>
      <c r="J28" s="41" t="s">
        <v>1237</v>
      </c>
      <c r="K28" s="41">
        <v>5.1020000000000003</v>
      </c>
      <c r="L28" s="41" t="s">
        <v>1238</v>
      </c>
      <c r="M28" s="41" t="s">
        <v>78</v>
      </c>
      <c r="N28" s="41" t="s">
        <v>66</v>
      </c>
      <c r="O28" s="41">
        <v>0</v>
      </c>
      <c r="P28" s="41"/>
    </row>
    <row r="29" spans="2:16">
      <c r="B29" s="41">
        <v>25</v>
      </c>
      <c r="C29" s="41" t="s">
        <v>68</v>
      </c>
      <c r="D29" s="41" t="s">
        <v>1257</v>
      </c>
      <c r="E29" s="41">
        <v>903</v>
      </c>
      <c r="F29" s="41" t="s">
        <v>1286</v>
      </c>
      <c r="G29" s="85" t="s">
        <v>1252</v>
      </c>
      <c r="H29" s="85" t="s">
        <v>1259</v>
      </c>
      <c r="I29" s="41" t="s">
        <v>1236</v>
      </c>
      <c r="J29" s="41" t="s">
        <v>1237</v>
      </c>
      <c r="K29" s="41">
        <v>5.1020000000000003</v>
      </c>
      <c r="L29" s="41" t="s">
        <v>1245</v>
      </c>
      <c r="M29" s="41" t="s">
        <v>78</v>
      </c>
      <c r="N29" s="41" t="s">
        <v>66</v>
      </c>
      <c r="O29" s="41">
        <v>0</v>
      </c>
      <c r="P29" s="41"/>
    </row>
    <row r="30" spans="2:16">
      <c r="B30" s="41">
        <v>26</v>
      </c>
      <c r="C30" s="41" t="s">
        <v>307</v>
      </c>
      <c r="D30" s="41" t="s">
        <v>1232</v>
      </c>
      <c r="E30" s="41">
        <v>927</v>
      </c>
      <c r="F30" s="41" t="s">
        <v>1287</v>
      </c>
      <c r="G30" s="85" t="s">
        <v>1234</v>
      </c>
      <c r="H30" s="85" t="s">
        <v>1235</v>
      </c>
      <c r="I30" s="41" t="s">
        <v>1236</v>
      </c>
      <c r="J30" s="41" t="s">
        <v>1237</v>
      </c>
      <c r="K30" s="41">
        <v>5.1020000000000003</v>
      </c>
      <c r="L30" s="41" t="s">
        <v>1238</v>
      </c>
      <c r="M30" s="41" t="s">
        <v>78</v>
      </c>
      <c r="N30" s="41" t="s">
        <v>66</v>
      </c>
      <c r="O30" s="41">
        <v>0</v>
      </c>
      <c r="P30" s="41"/>
    </row>
    <row r="31" spans="2:16">
      <c r="B31" s="41">
        <v>27</v>
      </c>
      <c r="C31" s="41" t="s">
        <v>68</v>
      </c>
      <c r="D31" s="41" t="s">
        <v>1261</v>
      </c>
      <c r="E31" s="41">
        <v>903</v>
      </c>
      <c r="F31" s="41" t="s">
        <v>1288</v>
      </c>
      <c r="G31" s="85" t="s">
        <v>1256</v>
      </c>
      <c r="H31" s="85" t="s">
        <v>1263</v>
      </c>
      <c r="I31" s="41" t="s">
        <v>1236</v>
      </c>
      <c r="J31" s="41" t="s">
        <v>1237</v>
      </c>
      <c r="K31" s="41">
        <v>5.1020000000000003</v>
      </c>
      <c r="L31" s="41" t="s">
        <v>1264</v>
      </c>
      <c r="M31" s="41" t="s">
        <v>78</v>
      </c>
      <c r="N31" s="41" t="s">
        <v>66</v>
      </c>
      <c r="O31" s="41">
        <v>0</v>
      </c>
      <c r="P31" s="41"/>
    </row>
    <row r="32" spans="2:16">
      <c r="B32" s="41">
        <v>28</v>
      </c>
      <c r="C32" s="41" t="s">
        <v>103</v>
      </c>
      <c r="D32" s="41" t="s">
        <v>1232</v>
      </c>
      <c r="E32" s="41">
        <v>904</v>
      </c>
      <c r="F32" s="41" t="s">
        <v>1289</v>
      </c>
      <c r="G32" s="85" t="s">
        <v>1234</v>
      </c>
      <c r="H32" s="85" t="s">
        <v>1235</v>
      </c>
      <c r="I32" s="41" t="s">
        <v>1236</v>
      </c>
      <c r="J32" s="41" t="s">
        <v>1237</v>
      </c>
      <c r="K32" s="41">
        <v>5.1020000000000003</v>
      </c>
      <c r="L32" s="41" t="s">
        <v>1238</v>
      </c>
      <c r="M32" s="41" t="s">
        <v>80</v>
      </c>
      <c r="N32" s="41" t="s">
        <v>66</v>
      </c>
      <c r="O32" s="41">
        <v>0</v>
      </c>
      <c r="P32" s="41"/>
    </row>
    <row r="33" spans="2:16">
      <c r="B33" s="41">
        <v>29</v>
      </c>
      <c r="C33" s="41" t="s">
        <v>103</v>
      </c>
      <c r="D33" s="41" t="s">
        <v>1241</v>
      </c>
      <c r="E33" s="41">
        <v>904</v>
      </c>
      <c r="F33" s="41" t="s">
        <v>1290</v>
      </c>
      <c r="G33" s="85" t="s">
        <v>1243</v>
      </c>
      <c r="H33" s="85" t="s">
        <v>1267</v>
      </c>
      <c r="I33" s="41" t="s">
        <v>1236</v>
      </c>
      <c r="J33" s="41" t="s">
        <v>1237</v>
      </c>
      <c r="K33" s="41">
        <v>5.1020000000000003</v>
      </c>
      <c r="L33" s="41" t="s">
        <v>1245</v>
      </c>
      <c r="M33" s="41" t="s">
        <v>80</v>
      </c>
      <c r="N33" s="41" t="s">
        <v>66</v>
      </c>
      <c r="O33" s="41">
        <v>0</v>
      </c>
      <c r="P33" s="41"/>
    </row>
    <row r="34" spans="2:16">
      <c r="B34" s="41">
        <v>30</v>
      </c>
      <c r="C34" s="41" t="s">
        <v>307</v>
      </c>
      <c r="D34" s="41" t="s">
        <v>1232</v>
      </c>
      <c r="E34" s="41" t="s">
        <v>1291</v>
      </c>
      <c r="F34" s="41" t="s">
        <v>1292</v>
      </c>
      <c r="G34" s="85" t="s">
        <v>1234</v>
      </c>
      <c r="H34" s="85" t="s">
        <v>1255</v>
      </c>
      <c r="I34" s="41" t="s">
        <v>1236</v>
      </c>
      <c r="J34" s="41" t="s">
        <v>1237</v>
      </c>
      <c r="K34" s="41">
        <v>5.1020000000000003</v>
      </c>
      <c r="L34" s="41" t="s">
        <v>1238</v>
      </c>
      <c r="M34" s="41" t="s">
        <v>80</v>
      </c>
      <c r="N34" s="41" t="s">
        <v>66</v>
      </c>
      <c r="O34" s="41">
        <v>0</v>
      </c>
      <c r="P34" s="41"/>
    </row>
    <row r="35" spans="2:16">
      <c r="B35" s="41">
        <v>31</v>
      </c>
      <c r="C35" s="41" t="s">
        <v>307</v>
      </c>
      <c r="D35" s="41" t="s">
        <v>1232</v>
      </c>
      <c r="E35" s="41" t="s">
        <v>1293</v>
      </c>
      <c r="F35" s="41" t="s">
        <v>1294</v>
      </c>
      <c r="G35" s="85" t="s">
        <v>1234</v>
      </c>
      <c r="H35" s="85" t="s">
        <v>1235</v>
      </c>
      <c r="I35" s="41" t="s">
        <v>1236</v>
      </c>
      <c r="J35" s="41" t="s">
        <v>1237</v>
      </c>
      <c r="K35" s="41">
        <v>5.1020000000000003</v>
      </c>
      <c r="L35" s="41" t="s">
        <v>1238</v>
      </c>
      <c r="M35" s="41" t="s">
        <v>80</v>
      </c>
      <c r="N35" s="41" t="s">
        <v>66</v>
      </c>
      <c r="O35" s="41">
        <v>0</v>
      </c>
      <c r="P35" s="41"/>
    </row>
    <row r="36" spans="2:16">
      <c r="B36" s="41">
        <v>32</v>
      </c>
      <c r="C36" s="41" t="s">
        <v>307</v>
      </c>
      <c r="D36" s="41" t="s">
        <v>1232</v>
      </c>
      <c r="E36" s="41">
        <v>915</v>
      </c>
      <c r="F36" s="41" t="s">
        <v>1295</v>
      </c>
      <c r="G36" s="85" t="s">
        <v>1234</v>
      </c>
      <c r="H36" s="85" t="s">
        <v>1249</v>
      </c>
      <c r="I36" s="41" t="s">
        <v>1236</v>
      </c>
      <c r="J36" s="41" t="s">
        <v>1237</v>
      </c>
      <c r="K36" s="41">
        <v>5.1020000000000003</v>
      </c>
      <c r="L36" s="41" t="s">
        <v>1238</v>
      </c>
      <c r="M36" s="41" t="s">
        <v>80</v>
      </c>
      <c r="N36" s="41" t="s">
        <v>66</v>
      </c>
      <c r="O36" s="41">
        <v>0</v>
      </c>
      <c r="P36" s="41"/>
    </row>
    <row r="37" spans="2:16">
      <c r="B37" s="41">
        <v>33</v>
      </c>
      <c r="C37" s="41" t="s">
        <v>307</v>
      </c>
      <c r="D37" s="41" t="s">
        <v>1232</v>
      </c>
      <c r="E37" s="41">
        <v>916</v>
      </c>
      <c r="F37" s="41" t="s">
        <v>1296</v>
      </c>
      <c r="G37" s="85" t="s">
        <v>1234</v>
      </c>
      <c r="H37" s="85" t="s">
        <v>1249</v>
      </c>
      <c r="I37" s="41" t="s">
        <v>1236</v>
      </c>
      <c r="J37" s="41" t="s">
        <v>1237</v>
      </c>
      <c r="K37" s="41">
        <v>5.1020000000000003</v>
      </c>
      <c r="L37" s="41" t="s">
        <v>1238</v>
      </c>
      <c r="M37" s="41" t="s">
        <v>80</v>
      </c>
      <c r="N37" s="41" t="s">
        <v>66</v>
      </c>
      <c r="O37" s="41">
        <v>0</v>
      </c>
      <c r="P37" s="41"/>
    </row>
    <row r="38" spans="2:16">
      <c r="B38" s="41">
        <v>34</v>
      </c>
      <c r="C38" s="41" t="s">
        <v>68</v>
      </c>
      <c r="D38" s="41" t="s">
        <v>1257</v>
      </c>
      <c r="E38" s="41">
        <v>904</v>
      </c>
      <c r="F38" s="41" t="s">
        <v>1297</v>
      </c>
      <c r="G38" s="85" t="s">
        <v>1252</v>
      </c>
      <c r="H38" s="85" t="s">
        <v>1259</v>
      </c>
      <c r="I38" s="41" t="s">
        <v>1236</v>
      </c>
      <c r="J38" s="41" t="s">
        <v>1237</v>
      </c>
      <c r="K38" s="41">
        <v>5.1020000000000003</v>
      </c>
      <c r="L38" s="41" t="s">
        <v>1245</v>
      </c>
      <c r="M38" s="41" t="s">
        <v>80</v>
      </c>
      <c r="N38" s="41" t="s">
        <v>66</v>
      </c>
      <c r="O38" s="41">
        <v>0</v>
      </c>
      <c r="P38" s="41"/>
    </row>
    <row r="39" spans="2:16">
      <c r="B39" s="41">
        <v>35</v>
      </c>
      <c r="C39" s="41" t="s">
        <v>307</v>
      </c>
      <c r="D39" s="41" t="s">
        <v>1232</v>
      </c>
      <c r="E39" s="41">
        <v>928</v>
      </c>
      <c r="F39" s="41" t="s">
        <v>1298</v>
      </c>
      <c r="G39" s="85" t="s">
        <v>1234</v>
      </c>
      <c r="H39" s="85" t="s">
        <v>1235</v>
      </c>
      <c r="I39" s="41" t="s">
        <v>1236</v>
      </c>
      <c r="J39" s="41" t="s">
        <v>1237</v>
      </c>
      <c r="K39" s="41">
        <v>5.1020000000000003</v>
      </c>
      <c r="L39" s="41" t="s">
        <v>1238</v>
      </c>
      <c r="M39" s="41" t="s">
        <v>80</v>
      </c>
      <c r="N39" s="41" t="s">
        <v>66</v>
      </c>
      <c r="O39" s="41">
        <v>0</v>
      </c>
      <c r="P39" s="41"/>
    </row>
    <row r="40" spans="2:16">
      <c r="B40" s="41">
        <v>36</v>
      </c>
      <c r="C40" s="41" t="s">
        <v>68</v>
      </c>
      <c r="D40" s="41" t="s">
        <v>1261</v>
      </c>
      <c r="E40" s="41">
        <v>904</v>
      </c>
      <c r="F40" s="41" t="s">
        <v>1299</v>
      </c>
      <c r="G40" s="85" t="s">
        <v>1256</v>
      </c>
      <c r="H40" s="85" t="s">
        <v>1277</v>
      </c>
      <c r="I40" s="41" t="s">
        <v>1236</v>
      </c>
      <c r="J40" s="41" t="s">
        <v>1237</v>
      </c>
      <c r="K40" s="41">
        <v>5.1020000000000003</v>
      </c>
      <c r="L40" s="41" t="s">
        <v>1264</v>
      </c>
      <c r="M40" s="41" t="s">
        <v>80</v>
      </c>
      <c r="N40" s="41" t="s">
        <v>66</v>
      </c>
      <c r="O40" s="41">
        <v>0</v>
      </c>
      <c r="P40" s="41"/>
    </row>
    <row r="41" spans="2:16">
      <c r="B41" s="41">
        <v>37</v>
      </c>
      <c r="C41" s="41" t="s">
        <v>68</v>
      </c>
      <c r="D41" s="41" t="s">
        <v>1261</v>
      </c>
      <c r="E41" s="41">
        <v>901</v>
      </c>
      <c r="F41" s="41" t="s">
        <v>1262</v>
      </c>
      <c r="G41" s="85" t="s">
        <v>1256</v>
      </c>
      <c r="H41" s="85" t="s">
        <v>1300</v>
      </c>
      <c r="I41" s="41" t="s">
        <v>1236</v>
      </c>
      <c r="J41" s="41" t="s">
        <v>1301</v>
      </c>
      <c r="K41" s="41">
        <v>1.9990000000000001</v>
      </c>
      <c r="L41" s="41" t="s">
        <v>1264</v>
      </c>
      <c r="M41" s="41" t="s">
        <v>1302</v>
      </c>
      <c r="N41" s="41" t="s">
        <v>66</v>
      </c>
      <c r="O41" s="41">
        <v>0</v>
      </c>
      <c r="P41" s="41"/>
    </row>
    <row r="42" spans="2:16">
      <c r="B42" s="41">
        <v>38</v>
      </c>
      <c r="C42" s="41" t="s">
        <v>307</v>
      </c>
      <c r="D42" s="41" t="s">
        <v>1232</v>
      </c>
      <c r="E42" s="41">
        <v>929</v>
      </c>
      <c r="F42" s="41" t="s">
        <v>1303</v>
      </c>
      <c r="G42" s="85" t="s">
        <v>1234</v>
      </c>
      <c r="H42" s="85" t="s">
        <v>1249</v>
      </c>
      <c r="I42" s="41" t="s">
        <v>1236</v>
      </c>
      <c r="J42" s="41" t="s">
        <v>1237</v>
      </c>
      <c r="K42" s="41">
        <v>5.1020000000000003</v>
      </c>
      <c r="L42" s="41" t="s">
        <v>1238</v>
      </c>
      <c r="M42" s="41" t="s">
        <v>73</v>
      </c>
      <c r="N42" s="41" t="s">
        <v>66</v>
      </c>
      <c r="O42" s="41">
        <v>0</v>
      </c>
      <c r="P42" s="41"/>
    </row>
    <row r="43" spans="2:16">
      <c r="B43" s="41">
        <v>39</v>
      </c>
      <c r="C43" s="41" t="s">
        <v>307</v>
      </c>
      <c r="D43" s="41" t="s">
        <v>1232</v>
      </c>
      <c r="E43" s="41">
        <v>930</v>
      </c>
      <c r="F43" s="41" t="s">
        <v>1304</v>
      </c>
      <c r="G43" s="85" t="s">
        <v>1234</v>
      </c>
      <c r="H43" s="85" t="s">
        <v>1249</v>
      </c>
      <c r="I43" s="41" t="s">
        <v>1236</v>
      </c>
      <c r="J43" s="41" t="s">
        <v>1237</v>
      </c>
      <c r="K43" s="41">
        <v>5.1020000000000003</v>
      </c>
      <c r="L43" s="41" t="s">
        <v>1238</v>
      </c>
      <c r="M43" s="41" t="s">
        <v>73</v>
      </c>
      <c r="N43" s="41" t="s">
        <v>66</v>
      </c>
      <c r="O43" s="41">
        <v>0</v>
      </c>
      <c r="P43" s="41"/>
    </row>
    <row r="44" spans="2:16">
      <c r="B44" s="41">
        <v>40</v>
      </c>
      <c r="C44" s="41" t="s">
        <v>93</v>
      </c>
      <c r="D44" s="41" t="s">
        <v>1261</v>
      </c>
      <c r="E44" s="41">
        <v>903</v>
      </c>
      <c r="F44" s="41" t="s">
        <v>1305</v>
      </c>
      <c r="G44" s="85" t="s">
        <v>1256</v>
      </c>
      <c r="H44" s="85" t="s">
        <v>1306</v>
      </c>
      <c r="I44" s="41" t="s">
        <v>1236</v>
      </c>
      <c r="J44" s="41" t="s">
        <v>1301</v>
      </c>
      <c r="K44" s="41">
        <v>1.9990000000000001</v>
      </c>
      <c r="L44" s="41" t="s">
        <v>1264</v>
      </c>
      <c r="M44" s="41" t="s">
        <v>97</v>
      </c>
      <c r="N44" s="41" t="s">
        <v>66</v>
      </c>
      <c r="O44" s="41">
        <v>0</v>
      </c>
      <c r="P44" s="41"/>
    </row>
    <row r="45" spans="2:16">
      <c r="B45" s="41">
        <v>41</v>
      </c>
      <c r="C45" s="41" t="s">
        <v>111</v>
      </c>
      <c r="D45" s="41" t="s">
        <v>1261</v>
      </c>
      <c r="E45" s="41">
        <v>901</v>
      </c>
      <c r="F45" s="41" t="s">
        <v>1307</v>
      </c>
      <c r="G45" s="85" t="s">
        <v>1256</v>
      </c>
      <c r="H45" s="85" t="s">
        <v>1308</v>
      </c>
      <c r="I45" s="41" t="s">
        <v>1236</v>
      </c>
      <c r="J45" s="41" t="s">
        <v>1301</v>
      </c>
      <c r="K45" s="41">
        <v>1.5860000000000001</v>
      </c>
      <c r="L45" s="41" t="s">
        <v>1264</v>
      </c>
      <c r="M45" s="41" t="s">
        <v>110</v>
      </c>
      <c r="N45" s="41" t="s">
        <v>66</v>
      </c>
      <c r="O45" s="41">
        <v>0</v>
      </c>
      <c r="P45" s="41"/>
    </row>
    <row r="46" spans="2:16">
      <c r="B46" s="41">
        <v>42</v>
      </c>
      <c r="C46" s="41" t="s">
        <v>153</v>
      </c>
      <c r="D46" s="41" t="s">
        <v>1232</v>
      </c>
      <c r="E46" s="41">
        <v>51</v>
      </c>
      <c r="F46" s="41" t="s">
        <v>1309</v>
      </c>
      <c r="G46" s="85" t="s">
        <v>1234</v>
      </c>
      <c r="H46" s="85" t="s">
        <v>1310</v>
      </c>
      <c r="I46" s="41" t="s">
        <v>1236</v>
      </c>
      <c r="J46" s="41" t="s">
        <v>1301</v>
      </c>
      <c r="K46" s="41">
        <v>1.9650000000000001</v>
      </c>
      <c r="L46" s="41" t="s">
        <v>1238</v>
      </c>
      <c r="M46" s="41" t="s">
        <v>110</v>
      </c>
      <c r="N46" s="41" t="s">
        <v>66</v>
      </c>
      <c r="O46" s="41">
        <v>0</v>
      </c>
      <c r="P46" s="41"/>
    </row>
    <row r="47" spans="2:16">
      <c r="B47" s="41">
        <v>43</v>
      </c>
      <c r="C47" s="41" t="s">
        <v>153</v>
      </c>
      <c r="D47" s="41" t="s">
        <v>1241</v>
      </c>
      <c r="E47" s="41">
        <v>51</v>
      </c>
      <c r="F47" s="41" t="s">
        <v>1311</v>
      </c>
      <c r="G47" s="85" t="s">
        <v>1243</v>
      </c>
      <c r="H47" s="85" t="s">
        <v>1312</v>
      </c>
      <c r="I47" s="41" t="s">
        <v>1236</v>
      </c>
      <c r="J47" s="41" t="s">
        <v>1301</v>
      </c>
      <c r="K47" s="41">
        <v>1.9650000000000001</v>
      </c>
      <c r="L47" s="41" t="s">
        <v>1245</v>
      </c>
      <c r="M47" s="41" t="s">
        <v>110</v>
      </c>
      <c r="N47" s="41" t="s">
        <v>66</v>
      </c>
      <c r="O47" s="41">
        <v>0</v>
      </c>
      <c r="P47" s="41"/>
    </row>
    <row r="48" spans="2:16">
      <c r="B48" s="41">
        <v>44</v>
      </c>
      <c r="C48" s="41" t="s">
        <v>153</v>
      </c>
      <c r="D48" s="41" t="s">
        <v>1232</v>
      </c>
      <c r="E48" s="41">
        <v>52</v>
      </c>
      <c r="F48" s="41" t="s">
        <v>1313</v>
      </c>
      <c r="G48" s="85" t="s">
        <v>1234</v>
      </c>
      <c r="H48" s="85" t="s">
        <v>1310</v>
      </c>
      <c r="I48" s="41" t="s">
        <v>1236</v>
      </c>
      <c r="J48" s="41" t="s">
        <v>1301</v>
      </c>
      <c r="K48" s="41">
        <v>1.9650000000000001</v>
      </c>
      <c r="L48" s="41" t="s">
        <v>1238</v>
      </c>
      <c r="M48" s="41" t="s">
        <v>110</v>
      </c>
      <c r="N48" s="41" t="s">
        <v>66</v>
      </c>
      <c r="O48" s="41">
        <v>0</v>
      </c>
      <c r="P48" s="41"/>
    </row>
    <row r="49" spans="2:16">
      <c r="B49" s="41">
        <v>45</v>
      </c>
      <c r="C49" s="41" t="s">
        <v>153</v>
      </c>
      <c r="D49" s="41" t="s">
        <v>1241</v>
      </c>
      <c r="E49" s="41">
        <v>52</v>
      </c>
      <c r="F49" s="41" t="s">
        <v>1314</v>
      </c>
      <c r="G49" s="85" t="s">
        <v>1243</v>
      </c>
      <c r="H49" s="85" t="s">
        <v>1312</v>
      </c>
      <c r="I49" s="41" t="s">
        <v>1236</v>
      </c>
      <c r="J49" s="41" t="s">
        <v>1301</v>
      </c>
      <c r="K49" s="41">
        <v>1.9650000000000001</v>
      </c>
      <c r="L49" s="41" t="s">
        <v>1245</v>
      </c>
      <c r="M49" s="41" t="s">
        <v>110</v>
      </c>
      <c r="N49" s="41" t="s">
        <v>66</v>
      </c>
      <c r="O49" s="41">
        <v>0</v>
      </c>
      <c r="P49" s="41"/>
    </row>
    <row r="50" spans="2:16">
      <c r="B50" s="41">
        <v>46</v>
      </c>
      <c r="C50" s="41" t="s">
        <v>206</v>
      </c>
      <c r="D50" s="41" t="s">
        <v>1232</v>
      </c>
      <c r="E50" s="41">
        <v>53</v>
      </c>
      <c r="F50" s="41" t="s">
        <v>1315</v>
      </c>
      <c r="G50" s="85" t="s">
        <v>1234</v>
      </c>
      <c r="H50" s="85" t="s">
        <v>1316</v>
      </c>
      <c r="I50" s="41" t="s">
        <v>1236</v>
      </c>
      <c r="J50" s="41" t="s">
        <v>1301</v>
      </c>
      <c r="K50" s="41">
        <v>1.9650000000000001</v>
      </c>
      <c r="L50" s="41" t="s">
        <v>1238</v>
      </c>
      <c r="M50" s="41" t="s">
        <v>110</v>
      </c>
      <c r="N50" s="41" t="s">
        <v>66</v>
      </c>
      <c r="O50" s="41">
        <v>0</v>
      </c>
      <c r="P50" s="41"/>
    </row>
    <row r="51" spans="2:16">
      <c r="B51" s="41">
        <v>47</v>
      </c>
      <c r="C51" s="41" t="s">
        <v>206</v>
      </c>
      <c r="D51" s="41" t="s">
        <v>1241</v>
      </c>
      <c r="E51" s="41">
        <v>53</v>
      </c>
      <c r="F51" s="41" t="s">
        <v>1317</v>
      </c>
      <c r="G51" s="85" t="s">
        <v>1243</v>
      </c>
      <c r="H51" s="85" t="s">
        <v>1312</v>
      </c>
      <c r="I51" s="41" t="s">
        <v>1236</v>
      </c>
      <c r="J51" s="41" t="s">
        <v>1301</v>
      </c>
      <c r="K51" s="41">
        <v>1.9650000000000001</v>
      </c>
      <c r="L51" s="41" t="s">
        <v>1245</v>
      </c>
      <c r="M51" s="41" t="s">
        <v>110</v>
      </c>
      <c r="N51" s="41" t="s">
        <v>66</v>
      </c>
      <c r="O51" s="41">
        <v>0</v>
      </c>
      <c r="P51" s="41"/>
    </row>
    <row r="52" spans="2:16">
      <c r="B52" s="41">
        <v>48</v>
      </c>
      <c r="C52" s="41" t="s">
        <v>206</v>
      </c>
      <c r="D52" s="41" t="s">
        <v>1232</v>
      </c>
      <c r="E52" s="41">
        <v>54</v>
      </c>
      <c r="F52" s="41" t="s">
        <v>1318</v>
      </c>
      <c r="G52" s="85" t="s">
        <v>1234</v>
      </c>
      <c r="H52" s="85" t="s">
        <v>1316</v>
      </c>
      <c r="I52" s="41" t="s">
        <v>1236</v>
      </c>
      <c r="J52" s="41" t="s">
        <v>1301</v>
      </c>
      <c r="K52" s="41">
        <v>1.9650000000000001</v>
      </c>
      <c r="L52" s="41" t="s">
        <v>1238</v>
      </c>
      <c r="M52" s="41" t="s">
        <v>110</v>
      </c>
      <c r="N52" s="41" t="s">
        <v>66</v>
      </c>
      <c r="O52" s="41">
        <v>0</v>
      </c>
      <c r="P52" s="41"/>
    </row>
    <row r="53" spans="2:16">
      <c r="B53" s="41">
        <v>49</v>
      </c>
      <c r="C53" s="41" t="s">
        <v>206</v>
      </c>
      <c r="D53" s="41" t="s">
        <v>1241</v>
      </c>
      <c r="E53" s="41">
        <v>54</v>
      </c>
      <c r="F53" s="41" t="s">
        <v>1319</v>
      </c>
      <c r="G53" s="85" t="s">
        <v>1243</v>
      </c>
      <c r="H53" s="85" t="s">
        <v>1320</v>
      </c>
      <c r="I53" s="41" t="s">
        <v>1236</v>
      </c>
      <c r="J53" s="41" t="s">
        <v>1301</v>
      </c>
      <c r="K53" s="41">
        <v>1.9650000000000001</v>
      </c>
      <c r="L53" s="41" t="s">
        <v>1245</v>
      </c>
      <c r="M53" s="41" t="s">
        <v>110</v>
      </c>
      <c r="N53" s="41" t="s">
        <v>66</v>
      </c>
      <c r="O53" s="41">
        <v>0</v>
      </c>
      <c r="P53" s="41"/>
    </row>
    <row r="54" spans="2:16">
      <c r="B54" s="41">
        <v>50</v>
      </c>
      <c r="C54" s="41" t="s">
        <v>206</v>
      </c>
      <c r="D54" s="41" t="s">
        <v>1232</v>
      </c>
      <c r="E54" s="41">
        <v>55</v>
      </c>
      <c r="F54" s="41" t="s">
        <v>1321</v>
      </c>
      <c r="G54" s="85" t="s">
        <v>1234</v>
      </c>
      <c r="H54" s="85" t="s">
        <v>1310</v>
      </c>
      <c r="I54" s="41" t="s">
        <v>1236</v>
      </c>
      <c r="J54" s="41" t="s">
        <v>1301</v>
      </c>
      <c r="K54" s="41">
        <v>1.9650000000000001</v>
      </c>
      <c r="L54" s="41" t="s">
        <v>1238</v>
      </c>
      <c r="M54" s="41" t="s">
        <v>110</v>
      </c>
      <c r="N54" s="41" t="s">
        <v>66</v>
      </c>
      <c r="O54" s="41">
        <v>0</v>
      </c>
      <c r="P54" s="41"/>
    </row>
    <row r="55" spans="2:16">
      <c r="B55" s="41">
        <v>51</v>
      </c>
      <c r="C55" s="41" t="s">
        <v>206</v>
      </c>
      <c r="D55" s="41" t="s">
        <v>1241</v>
      </c>
      <c r="E55" s="41">
        <v>55</v>
      </c>
      <c r="F55" s="41" t="s">
        <v>1322</v>
      </c>
      <c r="G55" s="85" t="s">
        <v>1243</v>
      </c>
      <c r="H55" s="85" t="s">
        <v>1320</v>
      </c>
      <c r="I55" s="41" t="s">
        <v>1236</v>
      </c>
      <c r="J55" s="41" t="s">
        <v>1301</v>
      </c>
      <c r="K55" s="41">
        <v>1.9650000000000001</v>
      </c>
      <c r="L55" s="41" t="s">
        <v>1245</v>
      </c>
      <c r="M55" s="41" t="s">
        <v>110</v>
      </c>
      <c r="N55" s="41" t="s">
        <v>66</v>
      </c>
      <c r="O55" s="41">
        <v>0</v>
      </c>
      <c r="P55" s="41"/>
    </row>
    <row r="56" spans="2:16">
      <c r="B56" s="41">
        <v>52</v>
      </c>
      <c r="C56" s="41" t="s">
        <v>206</v>
      </c>
      <c r="D56" s="41" t="s">
        <v>1232</v>
      </c>
      <c r="E56" s="41">
        <v>56</v>
      </c>
      <c r="F56" s="41" t="s">
        <v>1323</v>
      </c>
      <c r="G56" s="85" t="s">
        <v>1234</v>
      </c>
      <c r="H56" s="85" t="s">
        <v>1310</v>
      </c>
      <c r="I56" s="41" t="s">
        <v>1236</v>
      </c>
      <c r="J56" s="41" t="s">
        <v>1301</v>
      </c>
      <c r="K56" s="41">
        <v>1.9650000000000001</v>
      </c>
      <c r="L56" s="41" t="s">
        <v>1238</v>
      </c>
      <c r="M56" s="41" t="s">
        <v>110</v>
      </c>
      <c r="N56" s="41" t="s">
        <v>66</v>
      </c>
      <c r="O56" s="41">
        <v>0</v>
      </c>
      <c r="P56" s="41"/>
    </row>
    <row r="57" spans="2:16">
      <c r="B57" s="41">
        <v>53</v>
      </c>
      <c r="C57" s="41" t="s">
        <v>206</v>
      </c>
      <c r="D57" s="41" t="s">
        <v>1241</v>
      </c>
      <c r="E57" s="41">
        <v>56</v>
      </c>
      <c r="F57" s="41" t="s">
        <v>1324</v>
      </c>
      <c r="G57" s="85" t="s">
        <v>1243</v>
      </c>
      <c r="H57" s="85" t="s">
        <v>1325</v>
      </c>
      <c r="I57" s="41" t="s">
        <v>1236</v>
      </c>
      <c r="J57" s="41" t="s">
        <v>1301</v>
      </c>
      <c r="K57" s="41">
        <v>1.9650000000000001</v>
      </c>
      <c r="L57" s="41" t="s">
        <v>1245</v>
      </c>
      <c r="M57" s="41" t="s">
        <v>110</v>
      </c>
      <c r="N57" s="41" t="s">
        <v>66</v>
      </c>
      <c r="O57" s="41">
        <v>0</v>
      </c>
      <c r="P57" s="41"/>
    </row>
    <row r="58" spans="2:16">
      <c r="B58" s="41">
        <v>54</v>
      </c>
      <c r="C58" s="41" t="s">
        <v>307</v>
      </c>
      <c r="D58" s="41" t="s">
        <v>1232</v>
      </c>
      <c r="E58" s="41">
        <v>60</v>
      </c>
      <c r="F58" s="41" t="s">
        <v>1326</v>
      </c>
      <c r="G58" s="85" t="s">
        <v>1234</v>
      </c>
      <c r="H58" s="85" t="s">
        <v>1316</v>
      </c>
      <c r="I58" s="41" t="s">
        <v>1236</v>
      </c>
      <c r="J58" s="41" t="s">
        <v>1301</v>
      </c>
      <c r="K58" s="41">
        <v>1.9650000000000001</v>
      </c>
      <c r="L58" s="41" t="s">
        <v>1238</v>
      </c>
      <c r="M58" s="41" t="s">
        <v>110</v>
      </c>
      <c r="N58" s="41" t="s">
        <v>66</v>
      </c>
      <c r="O58" s="41">
        <v>0</v>
      </c>
      <c r="P58" s="41"/>
    </row>
    <row r="59" spans="2:16">
      <c r="B59" s="41">
        <v>55</v>
      </c>
      <c r="C59" s="41" t="s">
        <v>307</v>
      </c>
      <c r="D59" s="41" t="s">
        <v>1232</v>
      </c>
      <c r="E59" s="41">
        <v>61</v>
      </c>
      <c r="F59" s="41" t="s">
        <v>1327</v>
      </c>
      <c r="G59" s="85" t="s">
        <v>1234</v>
      </c>
      <c r="H59" s="85" t="s">
        <v>1310</v>
      </c>
      <c r="I59" s="41" t="s">
        <v>1236</v>
      </c>
      <c r="J59" s="41" t="s">
        <v>1301</v>
      </c>
      <c r="K59" s="41">
        <v>1.9650000000000001</v>
      </c>
      <c r="L59" s="41" t="s">
        <v>1238</v>
      </c>
      <c r="M59" s="41" t="s">
        <v>110</v>
      </c>
      <c r="N59" s="41" t="s">
        <v>66</v>
      </c>
      <c r="O59" s="41">
        <v>0</v>
      </c>
      <c r="P59" s="41"/>
    </row>
    <row r="60" spans="2:16">
      <c r="B60" s="41">
        <v>56</v>
      </c>
      <c r="C60" s="41" t="s">
        <v>153</v>
      </c>
      <c r="D60" s="41" t="s">
        <v>1232</v>
      </c>
      <c r="E60" s="41">
        <v>57</v>
      </c>
      <c r="F60" s="41" t="s">
        <v>1328</v>
      </c>
      <c r="G60" s="85" t="s">
        <v>1234</v>
      </c>
      <c r="H60" s="85" t="s">
        <v>1310</v>
      </c>
      <c r="I60" s="41" t="s">
        <v>1236</v>
      </c>
      <c r="J60" s="41" t="s">
        <v>1301</v>
      </c>
      <c r="K60" s="41">
        <v>1.9650000000000001</v>
      </c>
      <c r="L60" s="41" t="s">
        <v>1238</v>
      </c>
      <c r="M60" s="41" t="s">
        <v>110</v>
      </c>
      <c r="N60" s="41" t="s">
        <v>66</v>
      </c>
      <c r="O60" s="41">
        <v>0</v>
      </c>
      <c r="P60" s="41"/>
    </row>
    <row r="61" spans="2:16">
      <c r="B61" s="41">
        <v>57</v>
      </c>
      <c r="C61" s="41" t="s">
        <v>153</v>
      </c>
      <c r="D61" s="41" t="s">
        <v>1241</v>
      </c>
      <c r="E61" s="41">
        <v>57</v>
      </c>
      <c r="F61" s="41" t="s">
        <v>1329</v>
      </c>
      <c r="G61" s="85" t="s">
        <v>1243</v>
      </c>
      <c r="H61" s="85" t="s">
        <v>1320</v>
      </c>
      <c r="I61" s="41" t="s">
        <v>1236</v>
      </c>
      <c r="J61" s="41" t="s">
        <v>1301</v>
      </c>
      <c r="K61" s="41">
        <v>1.9650000000000001</v>
      </c>
      <c r="L61" s="41" t="s">
        <v>1245</v>
      </c>
      <c r="M61" s="41" t="s">
        <v>110</v>
      </c>
      <c r="N61" s="41" t="s">
        <v>66</v>
      </c>
      <c r="O61" s="41">
        <v>0</v>
      </c>
      <c r="P61" s="41"/>
    </row>
    <row r="62" spans="2:16">
      <c r="B62" s="41">
        <v>58</v>
      </c>
      <c r="C62" s="41" t="s">
        <v>103</v>
      </c>
      <c r="D62" s="41" t="s">
        <v>1232</v>
      </c>
      <c r="E62" s="41">
        <v>58</v>
      </c>
      <c r="F62" s="41" t="s">
        <v>1330</v>
      </c>
      <c r="G62" s="85" t="s">
        <v>1234</v>
      </c>
      <c r="H62" s="85" t="s">
        <v>1316</v>
      </c>
      <c r="I62" s="41" t="s">
        <v>1236</v>
      </c>
      <c r="J62" s="41" t="s">
        <v>1301</v>
      </c>
      <c r="K62" s="41">
        <v>1.9650000000000001</v>
      </c>
      <c r="L62" s="41" t="s">
        <v>1238</v>
      </c>
      <c r="M62" s="41" t="s">
        <v>110</v>
      </c>
      <c r="N62" s="41" t="s">
        <v>66</v>
      </c>
      <c r="O62" s="41">
        <v>0</v>
      </c>
      <c r="P62" s="41"/>
    </row>
    <row r="63" spans="2:16">
      <c r="B63" s="41">
        <v>59</v>
      </c>
      <c r="C63" s="41" t="s">
        <v>103</v>
      </c>
      <c r="D63" s="41" t="s">
        <v>1241</v>
      </c>
      <c r="E63" s="41">
        <v>58</v>
      </c>
      <c r="F63" s="41" t="s">
        <v>1331</v>
      </c>
      <c r="G63" s="85" t="s">
        <v>1243</v>
      </c>
      <c r="H63" s="85" t="s">
        <v>1320</v>
      </c>
      <c r="I63" s="41" t="s">
        <v>1236</v>
      </c>
      <c r="J63" s="41" t="s">
        <v>1301</v>
      </c>
      <c r="K63" s="41">
        <v>1.9650000000000001</v>
      </c>
      <c r="L63" s="41" t="s">
        <v>1245</v>
      </c>
      <c r="M63" s="41" t="s">
        <v>110</v>
      </c>
      <c r="N63" s="41" t="s">
        <v>66</v>
      </c>
      <c r="O63" s="41">
        <v>0</v>
      </c>
      <c r="P63" s="41"/>
    </row>
    <row r="64" spans="2:16">
      <c r="B64" s="41">
        <v>60</v>
      </c>
      <c r="C64" s="41" t="s">
        <v>114</v>
      </c>
      <c r="D64" s="41" t="s">
        <v>1261</v>
      </c>
      <c r="E64" s="41">
        <v>913</v>
      </c>
      <c r="F64" s="41" t="s">
        <v>1332</v>
      </c>
      <c r="G64" s="85" t="s">
        <v>1256</v>
      </c>
      <c r="H64" s="85" t="s">
        <v>1300</v>
      </c>
      <c r="I64" s="41" t="s">
        <v>1236</v>
      </c>
      <c r="J64" s="41" t="s">
        <v>1301</v>
      </c>
      <c r="K64" s="41">
        <v>1.5860000000000001</v>
      </c>
      <c r="L64" s="41" t="s">
        <v>1264</v>
      </c>
      <c r="M64" s="41" t="s">
        <v>113</v>
      </c>
      <c r="N64" s="41" t="s">
        <v>66</v>
      </c>
      <c r="O64" s="41">
        <v>0</v>
      </c>
      <c r="P64" s="41"/>
    </row>
    <row r="65" spans="2:33">
      <c r="B65" s="41">
        <v>61</v>
      </c>
      <c r="C65" s="41" t="s">
        <v>114</v>
      </c>
      <c r="D65" s="41" t="s">
        <v>1261</v>
      </c>
      <c r="E65" s="41">
        <v>901</v>
      </c>
      <c r="F65" s="41" t="s">
        <v>1333</v>
      </c>
      <c r="G65" s="85" t="s">
        <v>1256</v>
      </c>
      <c r="H65" s="85" t="s">
        <v>1300</v>
      </c>
      <c r="I65" s="41" t="s">
        <v>1236</v>
      </c>
      <c r="J65" s="41" t="s">
        <v>1301</v>
      </c>
      <c r="K65" s="41">
        <v>1.5860000000000001</v>
      </c>
      <c r="L65" s="41" t="s">
        <v>1264</v>
      </c>
      <c r="M65" s="41" t="s">
        <v>117</v>
      </c>
      <c r="N65" s="41" t="s">
        <v>66</v>
      </c>
      <c r="O65" s="41">
        <v>0</v>
      </c>
      <c r="P65" s="41"/>
    </row>
    <row r="66" spans="2:33">
      <c r="B66" s="41">
        <v>62</v>
      </c>
      <c r="C66" s="41" t="s">
        <v>114</v>
      </c>
      <c r="D66" s="41" t="s">
        <v>1261</v>
      </c>
      <c r="E66" s="41">
        <v>902</v>
      </c>
      <c r="F66" s="41" t="s">
        <v>1334</v>
      </c>
      <c r="G66" s="85" t="s">
        <v>1256</v>
      </c>
      <c r="H66" s="85" t="s">
        <v>1300</v>
      </c>
      <c r="I66" s="41" t="s">
        <v>1236</v>
      </c>
      <c r="J66" s="41" t="s">
        <v>1301</v>
      </c>
      <c r="K66" s="41">
        <v>1.5860000000000001</v>
      </c>
      <c r="L66" s="41" t="s">
        <v>1264</v>
      </c>
      <c r="M66" s="41" t="s">
        <v>119</v>
      </c>
      <c r="N66" s="41" t="s">
        <v>66</v>
      </c>
      <c r="O66" s="41">
        <v>0</v>
      </c>
      <c r="P66" s="41"/>
    </row>
    <row r="67" spans="2:33">
      <c r="B67" s="41">
        <v>63</v>
      </c>
      <c r="C67" s="41" t="s">
        <v>114</v>
      </c>
      <c r="D67" s="41" t="s">
        <v>1261</v>
      </c>
      <c r="E67" s="41">
        <v>903</v>
      </c>
      <c r="F67" s="41" t="s">
        <v>1335</v>
      </c>
      <c r="G67" s="85" t="s">
        <v>1256</v>
      </c>
      <c r="H67" s="85" t="s">
        <v>1306</v>
      </c>
      <c r="I67" s="41" t="s">
        <v>1236</v>
      </c>
      <c r="J67" s="41" t="s">
        <v>1301</v>
      </c>
      <c r="K67" s="41">
        <v>1.5860000000000001</v>
      </c>
      <c r="L67" s="41" t="s">
        <v>1264</v>
      </c>
      <c r="M67" s="41" t="s">
        <v>120</v>
      </c>
      <c r="N67" s="41" t="s">
        <v>66</v>
      </c>
      <c r="O67" s="41">
        <v>0</v>
      </c>
      <c r="P67" s="41"/>
    </row>
    <row r="68" spans="2:33">
      <c r="B68" s="41">
        <v>64</v>
      </c>
      <c r="C68" s="41" t="s">
        <v>114</v>
      </c>
      <c r="D68" s="41" t="s">
        <v>1261</v>
      </c>
      <c r="E68" s="41">
        <v>904</v>
      </c>
      <c r="F68" s="41" t="s">
        <v>1336</v>
      </c>
      <c r="G68" s="85" t="s">
        <v>1256</v>
      </c>
      <c r="H68" s="85" t="s">
        <v>1306</v>
      </c>
      <c r="I68" s="41" t="s">
        <v>1236</v>
      </c>
      <c r="J68" s="41" t="s">
        <v>1301</v>
      </c>
      <c r="K68" s="41">
        <v>1.5860000000000001</v>
      </c>
      <c r="L68" s="41" t="s">
        <v>1264</v>
      </c>
      <c r="M68" s="41" t="s">
        <v>121</v>
      </c>
      <c r="N68" s="41" t="s">
        <v>66</v>
      </c>
      <c r="O68" s="41">
        <v>0</v>
      </c>
      <c r="P68" s="41"/>
    </row>
    <row r="69" spans="2:33">
      <c r="B69" s="41">
        <v>65</v>
      </c>
      <c r="C69" s="41" t="s">
        <v>114</v>
      </c>
      <c r="D69" s="41" t="s">
        <v>1261</v>
      </c>
      <c r="E69" s="41">
        <v>905</v>
      </c>
      <c r="F69" s="41" t="s">
        <v>1337</v>
      </c>
      <c r="G69" s="85" t="s">
        <v>1256</v>
      </c>
      <c r="H69" s="85" t="s">
        <v>1300</v>
      </c>
      <c r="I69" s="41" t="s">
        <v>1236</v>
      </c>
      <c r="J69" s="41" t="s">
        <v>1301</v>
      </c>
      <c r="K69" s="41">
        <v>1.5860000000000001</v>
      </c>
      <c r="L69" s="41" t="s">
        <v>1264</v>
      </c>
      <c r="M69" s="41" t="s">
        <v>123</v>
      </c>
      <c r="N69" s="41" t="s">
        <v>66</v>
      </c>
      <c r="O69" s="41">
        <v>0</v>
      </c>
      <c r="P69" s="41"/>
    </row>
    <row r="70" spans="2:33">
      <c r="B70" s="41">
        <v>66</v>
      </c>
      <c r="C70" s="41" t="s">
        <v>114</v>
      </c>
      <c r="D70" s="41" t="s">
        <v>1261</v>
      </c>
      <c r="E70" s="41">
        <v>906</v>
      </c>
      <c r="F70" s="41" t="s">
        <v>1338</v>
      </c>
      <c r="G70" s="85" t="s">
        <v>1256</v>
      </c>
      <c r="H70" s="85" t="s">
        <v>1300</v>
      </c>
      <c r="I70" s="41" t="s">
        <v>1236</v>
      </c>
      <c r="J70" s="41" t="s">
        <v>1301</v>
      </c>
      <c r="K70" s="41">
        <v>1.5860000000000001</v>
      </c>
      <c r="L70" s="41" t="s">
        <v>1264</v>
      </c>
      <c r="M70" s="41" t="s">
        <v>124</v>
      </c>
      <c r="N70" s="41" t="s">
        <v>66</v>
      </c>
      <c r="O70" s="41">
        <v>0</v>
      </c>
      <c r="P70" s="41"/>
    </row>
    <row r="71" spans="2:33">
      <c r="B71" s="41">
        <v>67</v>
      </c>
      <c r="C71" s="41" t="s">
        <v>114</v>
      </c>
      <c r="D71" s="41" t="s">
        <v>1261</v>
      </c>
      <c r="E71" s="41">
        <v>907</v>
      </c>
      <c r="F71" s="41" t="s">
        <v>1339</v>
      </c>
      <c r="G71" s="85" t="s">
        <v>1256</v>
      </c>
      <c r="H71" s="85" t="s">
        <v>1300</v>
      </c>
      <c r="I71" s="41" t="s">
        <v>1236</v>
      </c>
      <c r="J71" s="41" t="s">
        <v>1301</v>
      </c>
      <c r="K71" s="41">
        <v>1.5860000000000001</v>
      </c>
      <c r="L71" s="41" t="s">
        <v>1264</v>
      </c>
      <c r="M71" s="41" t="s">
        <v>125</v>
      </c>
      <c r="N71" s="41" t="s">
        <v>66</v>
      </c>
      <c r="O71" s="41">
        <v>0</v>
      </c>
      <c r="P71" s="41"/>
    </row>
    <row r="72" spans="2:33">
      <c r="B72" s="41">
        <v>68</v>
      </c>
      <c r="C72" s="41" t="s">
        <v>114</v>
      </c>
      <c r="D72" s="41" t="s">
        <v>1261</v>
      </c>
      <c r="E72" s="41">
        <v>908</v>
      </c>
      <c r="F72" s="41" t="s">
        <v>1340</v>
      </c>
      <c r="G72" s="85" t="s">
        <v>1256</v>
      </c>
      <c r="H72" s="85" t="s">
        <v>1300</v>
      </c>
      <c r="I72" s="41" t="s">
        <v>1236</v>
      </c>
      <c r="J72" s="41" t="s">
        <v>1301</v>
      </c>
      <c r="K72" s="41">
        <v>1.5860000000000001</v>
      </c>
      <c r="L72" s="41" t="s">
        <v>1264</v>
      </c>
      <c r="M72" s="41" t="s">
        <v>128</v>
      </c>
      <c r="N72" s="41" t="s">
        <v>1341</v>
      </c>
      <c r="O72" s="41">
        <v>0</v>
      </c>
      <c r="P72" s="41"/>
    </row>
    <row r="73" spans="2:33" ht="15" thickBot="1"/>
    <row r="74" spans="2:33" ht="14.65" customHeight="1" thickBot="1">
      <c r="B74" s="782" t="s">
        <v>1342</v>
      </c>
      <c r="C74" s="783"/>
      <c r="D74" s="783"/>
      <c r="E74" s="783"/>
      <c r="F74" s="783"/>
      <c r="G74" s="783"/>
      <c r="H74" s="784"/>
    </row>
    <row r="75" spans="2:33" ht="21.6" thickBot="1">
      <c r="B75" s="785"/>
      <c r="C75" s="786"/>
      <c r="D75" s="786"/>
      <c r="E75" s="786"/>
      <c r="F75" s="786"/>
      <c r="G75" s="786"/>
      <c r="H75" s="787"/>
      <c r="S75" s="788" t="s">
        <v>1343</v>
      </c>
      <c r="T75" s="789"/>
    </row>
    <row r="76" spans="2:33" ht="28.9">
      <c r="B76" s="127" t="s">
        <v>1344</v>
      </c>
      <c r="C76" s="138" t="s">
        <v>1222</v>
      </c>
      <c r="D76" s="127" t="s">
        <v>1223</v>
      </c>
      <c r="E76" s="127" t="s">
        <v>29</v>
      </c>
      <c r="F76" s="127" t="s">
        <v>1224</v>
      </c>
      <c r="G76" s="157" t="s">
        <v>1225</v>
      </c>
      <c r="H76" s="127" t="s">
        <v>1226</v>
      </c>
      <c r="I76" s="124" t="s">
        <v>35</v>
      </c>
      <c r="J76" s="126" t="s">
        <v>1227</v>
      </c>
      <c r="K76" s="125" t="s">
        <v>1228</v>
      </c>
      <c r="L76" s="124" t="s">
        <v>1229</v>
      </c>
      <c r="M76" s="124" t="s">
        <v>1230</v>
      </c>
      <c r="N76" s="124" t="s">
        <v>25</v>
      </c>
      <c r="O76" s="124" t="s">
        <v>26</v>
      </c>
      <c r="P76" s="124" t="s">
        <v>45</v>
      </c>
      <c r="R76" s="51" t="s">
        <v>1239</v>
      </c>
      <c r="S76" s="51" t="s">
        <v>1240</v>
      </c>
    </row>
    <row r="77" spans="2:33">
      <c r="B77" s="41">
        <v>1</v>
      </c>
      <c r="C77" s="40" t="s">
        <v>153</v>
      </c>
      <c r="D77" s="40" t="s">
        <v>1345</v>
      </c>
      <c r="E77" s="41">
        <v>901</v>
      </c>
      <c r="F77" s="41" t="s">
        <v>1346</v>
      </c>
      <c r="G77" s="85" t="s">
        <v>1347</v>
      </c>
      <c r="H77" s="51"/>
      <c r="I77" s="51" t="s">
        <v>1348</v>
      </c>
      <c r="J77" s="51"/>
      <c r="K77" s="51"/>
      <c r="L77" s="51" t="s">
        <v>1349</v>
      </c>
      <c r="M77" s="51" t="s">
        <v>152</v>
      </c>
      <c r="N77" s="51" t="s">
        <v>151</v>
      </c>
      <c r="O77" s="51"/>
      <c r="P77" s="51"/>
      <c r="R77" s="51" t="s">
        <v>1246</v>
      </c>
      <c r="S77" s="51" t="s">
        <v>1350</v>
      </c>
      <c r="T77" s="51" t="s">
        <v>1351</v>
      </c>
      <c r="U77" s="51" t="s">
        <v>165</v>
      </c>
      <c r="V77" s="51" t="s">
        <v>131</v>
      </c>
      <c r="W77" s="51" t="s">
        <v>307</v>
      </c>
      <c r="X77" s="51" t="s">
        <v>1352</v>
      </c>
      <c r="Y77" s="51" t="s">
        <v>195</v>
      </c>
      <c r="Z77" s="51" t="s">
        <v>1353</v>
      </c>
      <c r="AA77" s="51" t="s">
        <v>103</v>
      </c>
      <c r="AB77" s="51" t="s">
        <v>1354</v>
      </c>
      <c r="AC77" s="51" t="s">
        <v>206</v>
      </c>
      <c r="AD77" s="51" t="s">
        <v>153</v>
      </c>
      <c r="AE77" s="51" t="s">
        <v>1355</v>
      </c>
      <c r="AF77" s="51" t="s">
        <v>1356</v>
      </c>
      <c r="AG77" s="51" t="s">
        <v>989</v>
      </c>
    </row>
    <row r="78" spans="2:33">
      <c r="B78" s="41">
        <v>2</v>
      </c>
      <c r="C78" s="40" t="s">
        <v>1351</v>
      </c>
      <c r="D78" s="40" t="s">
        <v>1232</v>
      </c>
      <c r="E78" s="41">
        <v>911</v>
      </c>
      <c r="F78" s="41" t="s">
        <v>1357</v>
      </c>
      <c r="G78" s="85" t="s">
        <v>1234</v>
      </c>
      <c r="H78" s="51"/>
      <c r="I78" s="51" t="s">
        <v>1348</v>
      </c>
      <c r="J78" s="51"/>
      <c r="K78" s="51"/>
      <c r="L78" s="51" t="s">
        <v>1349</v>
      </c>
      <c r="M78" s="51" t="s">
        <v>152</v>
      </c>
      <c r="N78" s="51" t="s">
        <v>151</v>
      </c>
      <c r="O78" s="51"/>
      <c r="P78" s="51"/>
      <c r="R78" s="90" t="s">
        <v>1358</v>
      </c>
      <c r="S78" s="40"/>
      <c r="T78" s="40"/>
      <c r="U78" s="40"/>
      <c r="V78" s="40"/>
      <c r="W78" s="40"/>
      <c r="X78" s="40">
        <v>6</v>
      </c>
      <c r="Y78" s="40"/>
      <c r="Z78" s="40"/>
      <c r="AA78" s="40"/>
      <c r="AB78" s="40"/>
      <c r="AC78" s="40"/>
      <c r="AD78" s="40"/>
      <c r="AE78" s="40"/>
      <c r="AF78" s="40"/>
      <c r="AG78" s="40">
        <v>6</v>
      </c>
    </row>
    <row r="79" spans="2:33">
      <c r="B79" s="41">
        <v>3</v>
      </c>
      <c r="C79" s="40" t="s">
        <v>1351</v>
      </c>
      <c r="D79" s="40" t="s">
        <v>1232</v>
      </c>
      <c r="E79" s="41">
        <v>912</v>
      </c>
      <c r="F79" s="41" t="s">
        <v>1359</v>
      </c>
      <c r="G79" s="85" t="s">
        <v>1234</v>
      </c>
      <c r="H79" s="51"/>
      <c r="I79" s="51" t="s">
        <v>1348</v>
      </c>
      <c r="J79" s="51"/>
      <c r="K79" s="51"/>
      <c r="L79" s="51" t="s">
        <v>1349</v>
      </c>
      <c r="M79" s="51" t="s">
        <v>152</v>
      </c>
      <c r="N79" s="51" t="s">
        <v>151</v>
      </c>
      <c r="O79" s="51"/>
      <c r="P79" s="51"/>
      <c r="R79" s="90" t="s">
        <v>1360</v>
      </c>
      <c r="S79" s="40"/>
      <c r="T79" s="40"/>
      <c r="U79" s="40"/>
      <c r="V79" s="40"/>
      <c r="W79" s="40"/>
      <c r="X79" s="40"/>
      <c r="Y79" s="40"/>
      <c r="Z79" s="40">
        <v>2</v>
      </c>
      <c r="AA79" s="40"/>
      <c r="AB79" s="40"/>
      <c r="AC79" s="40">
        <v>2</v>
      </c>
      <c r="AD79" s="40"/>
      <c r="AE79" s="40"/>
      <c r="AF79" s="40"/>
      <c r="AG79" s="40">
        <v>4</v>
      </c>
    </row>
    <row r="80" spans="2:33">
      <c r="B80" s="41">
        <v>4</v>
      </c>
      <c r="C80" s="40" t="s">
        <v>1350</v>
      </c>
      <c r="D80" s="40" t="s">
        <v>1232</v>
      </c>
      <c r="E80" s="41">
        <v>909</v>
      </c>
      <c r="F80" s="41" t="s">
        <v>1361</v>
      </c>
      <c r="G80" s="85" t="s">
        <v>1234</v>
      </c>
      <c r="H80" s="51"/>
      <c r="I80" s="51" t="s">
        <v>1348</v>
      </c>
      <c r="J80" s="51"/>
      <c r="K80" s="51"/>
      <c r="L80" s="51" t="s">
        <v>1349</v>
      </c>
      <c r="M80" s="51" t="s">
        <v>158</v>
      </c>
      <c r="N80" s="51" t="s">
        <v>151</v>
      </c>
      <c r="O80" s="51"/>
      <c r="P80" s="51"/>
      <c r="R80" s="90" t="s">
        <v>1234</v>
      </c>
      <c r="S80" s="40">
        <v>111</v>
      </c>
      <c r="T80" s="40">
        <v>114</v>
      </c>
      <c r="U80" s="40"/>
      <c r="V80" s="40"/>
      <c r="W80" s="40">
        <v>2</v>
      </c>
      <c r="X80" s="40"/>
      <c r="Y80" s="40"/>
      <c r="Z80" s="40"/>
      <c r="AA80" s="40"/>
      <c r="AB80" s="40"/>
      <c r="AC80" s="40"/>
      <c r="AD80" s="40">
        <v>3</v>
      </c>
      <c r="AE80" s="40"/>
      <c r="AF80" s="40"/>
      <c r="AG80" s="40">
        <v>230</v>
      </c>
    </row>
    <row r="81" spans="2:33">
      <c r="B81" s="41">
        <v>5</v>
      </c>
      <c r="C81" s="40" t="s">
        <v>307</v>
      </c>
      <c r="D81" s="40" t="s">
        <v>1232</v>
      </c>
      <c r="E81" s="41">
        <v>910</v>
      </c>
      <c r="F81" s="41" t="s">
        <v>1362</v>
      </c>
      <c r="G81" s="85" t="s">
        <v>1234</v>
      </c>
      <c r="H81" s="51"/>
      <c r="I81" s="51" t="s">
        <v>1348</v>
      </c>
      <c r="J81" s="51"/>
      <c r="K81" s="51"/>
      <c r="L81" s="51" t="s">
        <v>1349</v>
      </c>
      <c r="M81" s="51" t="s">
        <v>158</v>
      </c>
      <c r="N81" s="51" t="s">
        <v>151</v>
      </c>
      <c r="O81" s="51"/>
      <c r="P81" s="51"/>
      <c r="R81" s="90" t="s">
        <v>1347</v>
      </c>
      <c r="S81" s="40"/>
      <c r="T81" s="40"/>
      <c r="U81" s="40">
        <v>5</v>
      </c>
      <c r="V81" s="40"/>
      <c r="W81" s="40">
        <v>1</v>
      </c>
      <c r="X81" s="40"/>
      <c r="Y81" s="40">
        <v>3</v>
      </c>
      <c r="Z81" s="40"/>
      <c r="AA81" s="40"/>
      <c r="AB81" s="40"/>
      <c r="AC81" s="40">
        <v>3</v>
      </c>
      <c r="AD81" s="40">
        <v>1</v>
      </c>
      <c r="AE81" s="40"/>
      <c r="AF81" s="40"/>
      <c r="AG81" s="40">
        <v>13</v>
      </c>
    </row>
    <row r="82" spans="2:33">
      <c r="B82" s="41">
        <v>6</v>
      </c>
      <c r="C82" s="40" t="s">
        <v>153</v>
      </c>
      <c r="D82" s="40" t="s">
        <v>1261</v>
      </c>
      <c r="E82" s="41">
        <v>908</v>
      </c>
      <c r="F82" s="41" t="s">
        <v>1363</v>
      </c>
      <c r="G82" s="85" t="s">
        <v>1364</v>
      </c>
      <c r="H82" s="51"/>
      <c r="I82" s="51" t="s">
        <v>1348</v>
      </c>
      <c r="J82" s="51"/>
      <c r="K82" s="51"/>
      <c r="L82" s="51" t="s">
        <v>1349</v>
      </c>
      <c r="M82" s="51" t="s">
        <v>158</v>
      </c>
      <c r="N82" s="51" t="s">
        <v>151</v>
      </c>
      <c r="O82" s="51"/>
      <c r="P82" s="51"/>
      <c r="R82" s="90" t="s">
        <v>1365</v>
      </c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>
        <v>1</v>
      </c>
      <c r="AD82" s="40"/>
      <c r="AE82" s="40"/>
      <c r="AF82" s="40"/>
      <c r="AG82" s="40">
        <v>1</v>
      </c>
    </row>
    <row r="83" spans="2:33">
      <c r="B83" s="41">
        <v>7</v>
      </c>
      <c r="C83" s="40" t="s">
        <v>206</v>
      </c>
      <c r="D83" s="40" t="s">
        <v>1366</v>
      </c>
      <c r="E83" s="41">
        <v>1</v>
      </c>
      <c r="F83" s="41" t="s">
        <v>1367</v>
      </c>
      <c r="G83" s="85" t="s">
        <v>1365</v>
      </c>
      <c r="H83" s="51"/>
      <c r="I83" s="51" t="s">
        <v>1348</v>
      </c>
      <c r="J83" s="51"/>
      <c r="K83" s="51"/>
      <c r="L83" s="51" t="s">
        <v>1368</v>
      </c>
      <c r="M83" s="51" t="s">
        <v>1369</v>
      </c>
      <c r="N83" s="51" t="s">
        <v>151</v>
      </c>
      <c r="O83" s="51"/>
      <c r="P83" s="51"/>
      <c r="R83" s="90" t="s">
        <v>1364</v>
      </c>
      <c r="S83" s="40"/>
      <c r="T83" s="40">
        <v>1</v>
      </c>
      <c r="U83" s="40"/>
      <c r="V83" s="40"/>
      <c r="W83" s="40"/>
      <c r="X83" s="40">
        <v>110</v>
      </c>
      <c r="Y83" s="40">
        <v>18</v>
      </c>
      <c r="Z83" s="40"/>
      <c r="AA83" s="40">
        <v>6</v>
      </c>
      <c r="AB83" s="40">
        <v>1</v>
      </c>
      <c r="AC83" s="40"/>
      <c r="AD83" s="40">
        <v>10</v>
      </c>
      <c r="AE83" s="40"/>
      <c r="AF83" s="40"/>
      <c r="AG83" s="40">
        <v>146</v>
      </c>
    </row>
    <row r="84" spans="2:33">
      <c r="B84" s="41">
        <v>8</v>
      </c>
      <c r="C84" s="40" t="s">
        <v>165</v>
      </c>
      <c r="D84" s="40" t="s">
        <v>1345</v>
      </c>
      <c r="E84" s="41">
        <v>902</v>
      </c>
      <c r="F84" s="41" t="s">
        <v>1370</v>
      </c>
      <c r="G84" s="85" t="s">
        <v>1347</v>
      </c>
      <c r="H84" s="51"/>
      <c r="I84" s="51" t="s">
        <v>1348</v>
      </c>
      <c r="J84" s="51"/>
      <c r="K84" s="51"/>
      <c r="L84" s="51" t="s">
        <v>1349</v>
      </c>
      <c r="M84" s="51" t="s">
        <v>1371</v>
      </c>
      <c r="N84" s="51" t="s">
        <v>151</v>
      </c>
      <c r="O84" s="51"/>
      <c r="P84" s="51"/>
      <c r="R84" s="90" t="s">
        <v>1372</v>
      </c>
      <c r="S84" s="40"/>
      <c r="T84" s="40"/>
      <c r="U84" s="40"/>
      <c r="V84" s="40">
        <v>2</v>
      </c>
      <c r="W84" s="40"/>
      <c r="X84" s="40"/>
      <c r="Y84" s="40"/>
      <c r="Z84" s="40"/>
      <c r="AA84" s="40"/>
      <c r="AB84" s="40"/>
      <c r="AC84" s="40">
        <v>51</v>
      </c>
      <c r="AD84" s="40"/>
      <c r="AE84" s="40"/>
      <c r="AF84" s="40"/>
      <c r="AG84" s="40">
        <v>53</v>
      </c>
    </row>
    <row r="85" spans="2:33">
      <c r="B85" s="41">
        <v>9</v>
      </c>
      <c r="C85" s="40" t="s">
        <v>165</v>
      </c>
      <c r="D85" s="40" t="s">
        <v>1345</v>
      </c>
      <c r="E85" s="41">
        <v>1501</v>
      </c>
      <c r="F85" s="41" t="s">
        <v>1373</v>
      </c>
      <c r="G85" s="85" t="s">
        <v>1347</v>
      </c>
      <c r="H85" s="51"/>
      <c r="I85" s="51" t="s">
        <v>1348</v>
      </c>
      <c r="J85" s="51"/>
      <c r="K85" s="51"/>
      <c r="L85" s="51" t="s">
        <v>1349</v>
      </c>
      <c r="M85" s="51" t="s">
        <v>882</v>
      </c>
      <c r="N85" s="51" t="s">
        <v>151</v>
      </c>
      <c r="O85" s="51"/>
      <c r="P85" s="51"/>
      <c r="R85" s="90" t="s">
        <v>1374</v>
      </c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>
        <v>4</v>
      </c>
      <c r="AE85" s="40"/>
      <c r="AF85" s="40"/>
      <c r="AG85" s="40">
        <v>4</v>
      </c>
    </row>
    <row r="86" spans="2:33">
      <c r="B86" s="41">
        <v>10</v>
      </c>
      <c r="C86" s="40" t="s">
        <v>1351</v>
      </c>
      <c r="D86" s="40" t="s">
        <v>1232</v>
      </c>
      <c r="E86" s="41">
        <v>1501</v>
      </c>
      <c r="F86" s="41" t="s">
        <v>1375</v>
      </c>
      <c r="G86" s="85" t="s">
        <v>1234</v>
      </c>
      <c r="H86" s="51"/>
      <c r="I86" s="51" t="s">
        <v>1348</v>
      </c>
      <c r="J86" s="51"/>
      <c r="K86" s="51"/>
      <c r="L86" s="51" t="s">
        <v>1349</v>
      </c>
      <c r="M86" s="51" t="s">
        <v>882</v>
      </c>
      <c r="N86" s="51" t="s">
        <v>151</v>
      </c>
      <c r="O86" s="51"/>
      <c r="P86" s="51"/>
      <c r="R86" s="90" t="s">
        <v>1243</v>
      </c>
      <c r="S86" s="40"/>
      <c r="T86" s="40">
        <v>26</v>
      </c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>
        <v>26</v>
      </c>
    </row>
    <row r="87" spans="2:33">
      <c r="B87" s="41">
        <v>11</v>
      </c>
      <c r="C87" s="40" t="s">
        <v>1351</v>
      </c>
      <c r="D87" s="40" t="s">
        <v>1232</v>
      </c>
      <c r="E87" s="41">
        <v>1505</v>
      </c>
      <c r="F87" s="41" t="s">
        <v>1376</v>
      </c>
      <c r="G87" s="85" t="s">
        <v>1234</v>
      </c>
      <c r="H87" s="51"/>
      <c r="I87" s="51" t="s">
        <v>1348</v>
      </c>
      <c r="J87" s="51"/>
      <c r="K87" s="51"/>
      <c r="L87" s="51" t="s">
        <v>1349</v>
      </c>
      <c r="M87" s="51" t="s">
        <v>891</v>
      </c>
      <c r="N87" s="51" t="s">
        <v>151</v>
      </c>
      <c r="O87" s="51"/>
      <c r="P87" s="51"/>
      <c r="R87" s="90" t="s">
        <v>1377</v>
      </c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>
        <v>29</v>
      </c>
      <c r="AF87" s="40">
        <v>1</v>
      </c>
      <c r="AG87" s="40">
        <v>30</v>
      </c>
    </row>
    <row r="88" spans="2:33">
      <c r="B88" s="41">
        <v>12</v>
      </c>
      <c r="C88" s="40" t="s">
        <v>153</v>
      </c>
      <c r="D88" s="40" t="s">
        <v>1257</v>
      </c>
      <c r="E88" s="41">
        <v>1501</v>
      </c>
      <c r="F88" s="41" t="s">
        <v>1378</v>
      </c>
      <c r="G88" s="85" t="s">
        <v>1374</v>
      </c>
      <c r="H88" s="51"/>
      <c r="I88" s="51" t="s">
        <v>1348</v>
      </c>
      <c r="J88" s="51"/>
      <c r="K88" s="51"/>
      <c r="L88" s="51" t="s">
        <v>1349</v>
      </c>
      <c r="M88" s="51" t="s">
        <v>891</v>
      </c>
      <c r="N88" s="51" t="s">
        <v>151</v>
      </c>
      <c r="O88" s="51"/>
      <c r="P88" s="51"/>
      <c r="R88" s="90" t="s">
        <v>1379</v>
      </c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>
        <v>24</v>
      </c>
      <c r="AG88" s="40">
        <v>24</v>
      </c>
    </row>
    <row r="89" spans="2:33">
      <c r="B89" s="41">
        <v>13</v>
      </c>
      <c r="C89" s="40" t="s">
        <v>153</v>
      </c>
      <c r="D89" s="40" t="s">
        <v>1261</v>
      </c>
      <c r="E89" s="41">
        <v>1501</v>
      </c>
      <c r="F89" s="41" t="s">
        <v>1380</v>
      </c>
      <c r="G89" s="85" t="s">
        <v>1364</v>
      </c>
      <c r="H89" s="51"/>
      <c r="I89" s="51" t="s">
        <v>1348</v>
      </c>
      <c r="J89" s="51"/>
      <c r="K89" s="51"/>
      <c r="L89" s="51" t="s">
        <v>1349</v>
      </c>
      <c r="M89" s="51" t="s">
        <v>891</v>
      </c>
      <c r="N89" s="51" t="s">
        <v>151</v>
      </c>
      <c r="O89" s="51"/>
      <c r="P89" s="51"/>
      <c r="R89" s="72" t="s">
        <v>989</v>
      </c>
      <c r="S89">
        <v>111</v>
      </c>
      <c r="T89">
        <v>141</v>
      </c>
      <c r="U89">
        <v>5</v>
      </c>
      <c r="V89">
        <v>2</v>
      </c>
      <c r="W89">
        <v>3</v>
      </c>
      <c r="X89">
        <v>116</v>
      </c>
      <c r="Y89">
        <v>21</v>
      </c>
      <c r="Z89">
        <v>2</v>
      </c>
      <c r="AA89">
        <v>6</v>
      </c>
      <c r="AB89">
        <v>1</v>
      </c>
      <c r="AC89">
        <v>57</v>
      </c>
      <c r="AD89">
        <v>18</v>
      </c>
      <c r="AE89">
        <v>29</v>
      </c>
      <c r="AF89">
        <v>25</v>
      </c>
      <c r="AG89">
        <v>537</v>
      </c>
    </row>
    <row r="90" spans="2:33">
      <c r="B90" s="41">
        <v>14</v>
      </c>
      <c r="C90" s="40" t="s">
        <v>153</v>
      </c>
      <c r="D90" s="40" t="s">
        <v>1261</v>
      </c>
      <c r="E90" s="41">
        <v>1505</v>
      </c>
      <c r="F90" s="41" t="s">
        <v>1381</v>
      </c>
      <c r="G90" s="85" t="s">
        <v>1364</v>
      </c>
      <c r="H90" s="51"/>
      <c r="I90" s="51" t="s">
        <v>1348</v>
      </c>
      <c r="J90" s="51"/>
      <c r="K90" s="51"/>
      <c r="L90" s="51" t="s">
        <v>1349</v>
      </c>
      <c r="M90" s="51" t="s">
        <v>899</v>
      </c>
      <c r="N90" s="51" t="s">
        <v>151</v>
      </c>
      <c r="O90" s="51"/>
      <c r="P90" s="51"/>
    </row>
    <row r="91" spans="2:33">
      <c r="B91" s="41">
        <v>15</v>
      </c>
      <c r="C91" s="40" t="s">
        <v>1353</v>
      </c>
      <c r="D91" s="40" t="s">
        <v>1382</v>
      </c>
      <c r="E91" s="41">
        <v>1501</v>
      </c>
      <c r="F91" s="41" t="s">
        <v>1383</v>
      </c>
      <c r="G91" s="85" t="s">
        <v>1360</v>
      </c>
      <c r="H91" s="51"/>
      <c r="I91" s="51" t="s">
        <v>1348</v>
      </c>
      <c r="J91" s="51"/>
      <c r="K91" s="51"/>
      <c r="L91" s="51" t="s">
        <v>1349</v>
      </c>
      <c r="M91" s="51" t="s">
        <v>891</v>
      </c>
      <c r="N91" s="51" t="s">
        <v>151</v>
      </c>
      <c r="O91" s="51"/>
      <c r="P91" s="51"/>
    </row>
    <row r="92" spans="2:33">
      <c r="B92" s="41">
        <v>16</v>
      </c>
      <c r="C92" s="40" t="s">
        <v>165</v>
      </c>
      <c r="D92" s="40" t="s">
        <v>1345</v>
      </c>
      <c r="E92" s="41">
        <v>1502</v>
      </c>
      <c r="F92" s="41" t="s">
        <v>1384</v>
      </c>
      <c r="G92" s="85" t="s">
        <v>1347</v>
      </c>
      <c r="H92" s="51"/>
      <c r="I92" s="51" t="s">
        <v>1348</v>
      </c>
      <c r="J92" s="51"/>
      <c r="K92" s="51"/>
      <c r="L92" s="51" t="s">
        <v>1349</v>
      </c>
      <c r="M92" s="51" t="s">
        <v>885</v>
      </c>
      <c r="N92" s="51" t="s">
        <v>151</v>
      </c>
      <c r="O92" s="51"/>
      <c r="P92" s="51"/>
    </row>
    <row r="93" spans="2:33">
      <c r="B93" s="41">
        <v>17</v>
      </c>
      <c r="C93" s="40" t="s">
        <v>1351</v>
      </c>
      <c r="D93" s="40" t="s">
        <v>1232</v>
      </c>
      <c r="E93" s="41">
        <v>1502</v>
      </c>
      <c r="F93" s="41" t="s">
        <v>1385</v>
      </c>
      <c r="G93" s="85" t="s">
        <v>1234</v>
      </c>
      <c r="H93" s="51"/>
      <c r="I93" s="51" t="s">
        <v>1348</v>
      </c>
      <c r="J93" s="51"/>
      <c r="K93" s="51"/>
      <c r="L93" s="51" t="s">
        <v>1349</v>
      </c>
      <c r="M93" s="51" t="s">
        <v>885</v>
      </c>
      <c r="N93" s="51" t="s">
        <v>151</v>
      </c>
      <c r="O93" s="51"/>
      <c r="P93" s="51"/>
    </row>
    <row r="94" spans="2:33">
      <c r="B94" s="41">
        <v>18</v>
      </c>
      <c r="C94" s="40" t="s">
        <v>1351</v>
      </c>
      <c r="D94" s="40" t="s">
        <v>1232</v>
      </c>
      <c r="E94" s="41">
        <v>1506</v>
      </c>
      <c r="F94" s="41" t="s">
        <v>1386</v>
      </c>
      <c r="G94" s="85" t="s">
        <v>1234</v>
      </c>
      <c r="H94" s="51"/>
      <c r="I94" s="51" t="s">
        <v>1348</v>
      </c>
      <c r="J94" s="51"/>
      <c r="K94" s="51"/>
      <c r="L94" s="51" t="s">
        <v>1349</v>
      </c>
      <c r="M94" s="51" t="s">
        <v>893</v>
      </c>
      <c r="N94" s="51" t="s">
        <v>151</v>
      </c>
      <c r="O94" s="51"/>
      <c r="P94" s="51"/>
    </row>
    <row r="95" spans="2:33">
      <c r="B95" s="41">
        <v>19</v>
      </c>
      <c r="C95" s="40" t="s">
        <v>153</v>
      </c>
      <c r="D95" s="40" t="s">
        <v>1257</v>
      </c>
      <c r="E95" s="41">
        <v>1502</v>
      </c>
      <c r="F95" s="41" t="s">
        <v>1387</v>
      </c>
      <c r="G95" s="85" t="s">
        <v>1374</v>
      </c>
      <c r="H95" s="51"/>
      <c r="I95" s="51" t="s">
        <v>1348</v>
      </c>
      <c r="J95" s="51"/>
      <c r="K95" s="51"/>
      <c r="L95" s="51" t="s">
        <v>1349</v>
      </c>
      <c r="M95" s="51" t="s">
        <v>893</v>
      </c>
      <c r="N95" s="51" t="s">
        <v>151</v>
      </c>
      <c r="O95" s="51"/>
      <c r="P95" s="51"/>
    </row>
    <row r="96" spans="2:33">
      <c r="B96" s="41">
        <v>20</v>
      </c>
      <c r="C96" s="40" t="s">
        <v>153</v>
      </c>
      <c r="D96" s="40" t="s">
        <v>1261</v>
      </c>
      <c r="E96" s="41">
        <v>1502</v>
      </c>
      <c r="F96" s="41" t="s">
        <v>1388</v>
      </c>
      <c r="G96" s="85" t="s">
        <v>1364</v>
      </c>
      <c r="H96" s="51"/>
      <c r="I96" s="51" t="s">
        <v>1348</v>
      </c>
      <c r="J96" s="51"/>
      <c r="K96" s="51"/>
      <c r="L96" s="51" t="s">
        <v>1349</v>
      </c>
      <c r="M96" s="51" t="s">
        <v>893</v>
      </c>
      <c r="N96" s="51" t="s">
        <v>151</v>
      </c>
      <c r="O96" s="51"/>
      <c r="P96" s="51"/>
    </row>
    <row r="97" spans="2:16">
      <c r="B97" s="41">
        <v>21</v>
      </c>
      <c r="C97" s="40" t="s">
        <v>153</v>
      </c>
      <c r="D97" s="40" t="s">
        <v>1261</v>
      </c>
      <c r="E97" s="41">
        <v>1506</v>
      </c>
      <c r="F97" s="41" t="s">
        <v>1389</v>
      </c>
      <c r="G97" s="85" t="s">
        <v>1364</v>
      </c>
      <c r="H97" s="51"/>
      <c r="I97" s="51" t="s">
        <v>1348</v>
      </c>
      <c r="J97" s="51"/>
      <c r="K97" s="51"/>
      <c r="L97" s="51" t="s">
        <v>1349</v>
      </c>
      <c r="M97" s="51" t="s">
        <v>902</v>
      </c>
      <c r="N97" s="51" t="s">
        <v>151</v>
      </c>
      <c r="O97" s="51"/>
      <c r="P97" s="51"/>
    </row>
    <row r="98" spans="2:16">
      <c r="B98" s="41">
        <v>22</v>
      </c>
      <c r="C98" s="40" t="s">
        <v>206</v>
      </c>
      <c r="D98" s="40" t="s">
        <v>1382</v>
      </c>
      <c r="E98" s="41">
        <v>1502</v>
      </c>
      <c r="F98" s="41" t="s">
        <v>1390</v>
      </c>
      <c r="G98" s="85" t="s">
        <v>1360</v>
      </c>
      <c r="H98" s="51"/>
      <c r="I98" s="51" t="s">
        <v>1348</v>
      </c>
      <c r="J98" s="51"/>
      <c r="K98" s="51"/>
      <c r="L98" s="51" t="s">
        <v>1349</v>
      </c>
      <c r="M98" s="51" t="s">
        <v>1210</v>
      </c>
      <c r="N98" s="51" t="s">
        <v>151</v>
      </c>
      <c r="O98" s="51"/>
      <c r="P98" s="51"/>
    </row>
    <row r="99" spans="2:16">
      <c r="B99" s="41">
        <v>23</v>
      </c>
      <c r="C99" s="40" t="s">
        <v>165</v>
      </c>
      <c r="D99" s="40" t="s">
        <v>1345</v>
      </c>
      <c r="E99" s="41">
        <v>1504</v>
      </c>
      <c r="F99" s="41" t="s">
        <v>1391</v>
      </c>
      <c r="G99" s="85" t="s">
        <v>1347</v>
      </c>
      <c r="H99" s="51"/>
      <c r="I99" s="51" t="s">
        <v>1348</v>
      </c>
      <c r="J99" s="51"/>
      <c r="K99" s="51"/>
      <c r="L99" s="51" t="s">
        <v>1349</v>
      </c>
      <c r="M99" s="51" t="s">
        <v>889</v>
      </c>
      <c r="N99" s="51" t="s">
        <v>151</v>
      </c>
      <c r="O99" s="51"/>
      <c r="P99" s="51"/>
    </row>
    <row r="100" spans="2:16">
      <c r="B100" s="41">
        <v>24</v>
      </c>
      <c r="C100" s="40" t="s">
        <v>1351</v>
      </c>
      <c r="D100" s="40" t="s">
        <v>1232</v>
      </c>
      <c r="E100" s="41">
        <v>1504</v>
      </c>
      <c r="F100" s="41" t="s">
        <v>1392</v>
      </c>
      <c r="G100" s="85" t="s">
        <v>1234</v>
      </c>
      <c r="H100" s="51"/>
      <c r="I100" s="51" t="s">
        <v>1348</v>
      </c>
      <c r="J100" s="51"/>
      <c r="K100" s="51"/>
      <c r="L100" s="51" t="s">
        <v>1349</v>
      </c>
      <c r="M100" s="51" t="s">
        <v>889</v>
      </c>
      <c r="N100" s="51" t="s">
        <v>151</v>
      </c>
      <c r="O100" s="51"/>
      <c r="P100" s="51"/>
    </row>
    <row r="101" spans="2:16">
      <c r="B101" s="41">
        <v>25</v>
      </c>
      <c r="C101" s="40" t="s">
        <v>1351</v>
      </c>
      <c r="D101" s="40" t="s">
        <v>1232</v>
      </c>
      <c r="E101" s="41">
        <v>1508</v>
      </c>
      <c r="F101" s="41" t="s">
        <v>1393</v>
      </c>
      <c r="G101" s="85" t="s">
        <v>1234</v>
      </c>
      <c r="H101" s="51"/>
      <c r="I101" s="51" t="s">
        <v>1348</v>
      </c>
      <c r="J101" s="51"/>
      <c r="K101" s="51"/>
      <c r="L101" s="51" t="s">
        <v>1349</v>
      </c>
      <c r="M101" s="51" t="s">
        <v>1394</v>
      </c>
      <c r="N101" s="51" t="s">
        <v>151</v>
      </c>
      <c r="O101" s="51"/>
      <c r="P101" s="51"/>
    </row>
    <row r="102" spans="2:16">
      <c r="B102" s="41">
        <v>26</v>
      </c>
      <c r="C102" s="40" t="s">
        <v>153</v>
      </c>
      <c r="D102" s="40" t="s">
        <v>1257</v>
      </c>
      <c r="E102" s="41">
        <v>1504</v>
      </c>
      <c r="F102" s="41" t="s">
        <v>1395</v>
      </c>
      <c r="G102" s="85" t="s">
        <v>1374</v>
      </c>
      <c r="H102" s="51"/>
      <c r="I102" s="51" t="s">
        <v>1348</v>
      </c>
      <c r="J102" s="51"/>
      <c r="K102" s="51"/>
      <c r="L102" s="51" t="s">
        <v>1349</v>
      </c>
      <c r="M102" s="51" t="s">
        <v>1394</v>
      </c>
      <c r="N102" s="51" t="s">
        <v>151</v>
      </c>
      <c r="O102" s="51"/>
      <c r="P102" s="51"/>
    </row>
    <row r="103" spans="2:16">
      <c r="B103" s="41">
        <v>27</v>
      </c>
      <c r="C103" s="40" t="s">
        <v>1351</v>
      </c>
      <c r="D103" s="40" t="s">
        <v>1261</v>
      </c>
      <c r="E103" s="41">
        <v>1504</v>
      </c>
      <c r="F103" s="41" t="s">
        <v>1396</v>
      </c>
      <c r="G103" s="85" t="s">
        <v>1364</v>
      </c>
      <c r="H103" s="51"/>
      <c r="I103" s="51" t="s">
        <v>1348</v>
      </c>
      <c r="J103" s="51"/>
      <c r="K103" s="51"/>
      <c r="L103" s="51" t="s">
        <v>1349</v>
      </c>
      <c r="M103" s="51" t="s">
        <v>1394</v>
      </c>
      <c r="N103" s="51" t="s">
        <v>151</v>
      </c>
      <c r="O103" s="51"/>
      <c r="P103" s="51"/>
    </row>
    <row r="104" spans="2:16">
      <c r="B104" s="41">
        <v>28</v>
      </c>
      <c r="C104" s="40" t="s">
        <v>1353</v>
      </c>
      <c r="D104" s="40" t="s">
        <v>1382</v>
      </c>
      <c r="E104" s="41">
        <v>1504</v>
      </c>
      <c r="F104" s="41" t="s">
        <v>1397</v>
      </c>
      <c r="G104" s="85" t="s">
        <v>1360</v>
      </c>
      <c r="H104" s="51"/>
      <c r="I104" s="51" t="s">
        <v>1348</v>
      </c>
      <c r="J104" s="51"/>
      <c r="K104" s="51"/>
      <c r="L104" s="51" t="s">
        <v>1349</v>
      </c>
      <c r="M104" s="51" t="s">
        <v>1394</v>
      </c>
      <c r="N104" s="51" t="s">
        <v>151</v>
      </c>
      <c r="O104" s="51"/>
      <c r="P104" s="51"/>
    </row>
    <row r="105" spans="2:16">
      <c r="B105" s="41">
        <v>29</v>
      </c>
      <c r="C105" s="40" t="s">
        <v>165</v>
      </c>
      <c r="D105" s="40" t="s">
        <v>1345</v>
      </c>
      <c r="E105" s="41">
        <v>1503</v>
      </c>
      <c r="F105" s="41" t="s">
        <v>1398</v>
      </c>
      <c r="G105" s="85" t="s">
        <v>1347</v>
      </c>
      <c r="H105" s="51"/>
      <c r="I105" s="51" t="s">
        <v>1348</v>
      </c>
      <c r="J105" s="51"/>
      <c r="K105" s="51"/>
      <c r="L105" s="51" t="s">
        <v>1349</v>
      </c>
      <c r="M105" s="51" t="s">
        <v>887</v>
      </c>
      <c r="N105" s="51" t="s">
        <v>151</v>
      </c>
      <c r="O105" s="51"/>
      <c r="P105" s="51"/>
    </row>
    <row r="106" spans="2:16">
      <c r="B106" s="41">
        <v>30</v>
      </c>
      <c r="C106" s="40" t="s">
        <v>1351</v>
      </c>
      <c r="D106" s="40" t="s">
        <v>1232</v>
      </c>
      <c r="E106" s="41">
        <v>1503</v>
      </c>
      <c r="F106" s="41" t="s">
        <v>1399</v>
      </c>
      <c r="G106" s="85" t="s">
        <v>1234</v>
      </c>
      <c r="H106" s="51"/>
      <c r="I106" s="51" t="s">
        <v>1348</v>
      </c>
      <c r="J106" s="51"/>
      <c r="K106" s="51"/>
      <c r="L106" s="51" t="s">
        <v>1349</v>
      </c>
      <c r="M106" s="51" t="s">
        <v>887</v>
      </c>
      <c r="N106" s="51" t="s">
        <v>151</v>
      </c>
      <c r="O106" s="51"/>
      <c r="P106" s="51"/>
    </row>
    <row r="107" spans="2:16">
      <c r="B107" s="41">
        <v>31</v>
      </c>
      <c r="C107" s="40" t="s">
        <v>1351</v>
      </c>
      <c r="D107" s="40" t="s">
        <v>1232</v>
      </c>
      <c r="E107" s="41">
        <v>1507</v>
      </c>
      <c r="F107" s="41" t="s">
        <v>1400</v>
      </c>
      <c r="G107" s="85" t="s">
        <v>1234</v>
      </c>
      <c r="H107" s="51"/>
      <c r="I107" s="51" t="s">
        <v>1348</v>
      </c>
      <c r="J107" s="51"/>
      <c r="K107" s="51"/>
      <c r="L107" s="51" t="s">
        <v>1349</v>
      </c>
      <c r="M107" s="51" t="s">
        <v>1401</v>
      </c>
      <c r="N107" s="51" t="s">
        <v>151</v>
      </c>
      <c r="O107" s="51"/>
      <c r="P107" s="51"/>
    </row>
    <row r="108" spans="2:16">
      <c r="B108" s="41">
        <v>32</v>
      </c>
      <c r="C108" s="40" t="s">
        <v>153</v>
      </c>
      <c r="D108" s="40" t="s">
        <v>1257</v>
      </c>
      <c r="E108" s="41">
        <v>1503</v>
      </c>
      <c r="F108" s="41" t="s">
        <v>1402</v>
      </c>
      <c r="G108" s="85" t="s">
        <v>1374</v>
      </c>
      <c r="H108" s="51"/>
      <c r="I108" s="51" t="s">
        <v>1348</v>
      </c>
      <c r="J108" s="51"/>
      <c r="K108" s="51"/>
      <c r="L108" s="51" t="s">
        <v>1349</v>
      </c>
      <c r="M108" s="51" t="s">
        <v>1401</v>
      </c>
      <c r="N108" s="51" t="s">
        <v>151</v>
      </c>
      <c r="O108" s="51"/>
      <c r="P108" s="51"/>
    </row>
    <row r="109" spans="2:16">
      <c r="B109" s="41">
        <v>33</v>
      </c>
      <c r="C109" s="40" t="s">
        <v>153</v>
      </c>
      <c r="D109" s="40" t="s">
        <v>1261</v>
      </c>
      <c r="E109" s="41">
        <v>1503</v>
      </c>
      <c r="F109" s="41" t="s">
        <v>1403</v>
      </c>
      <c r="G109" s="85" t="s">
        <v>1364</v>
      </c>
      <c r="H109" s="51"/>
      <c r="I109" s="51" t="s">
        <v>1348</v>
      </c>
      <c r="J109" s="51"/>
      <c r="K109" s="51"/>
      <c r="L109" s="51" t="s">
        <v>1349</v>
      </c>
      <c r="M109" s="51" t="s">
        <v>1401</v>
      </c>
      <c r="N109" s="51" t="s">
        <v>151</v>
      </c>
      <c r="O109" s="51"/>
      <c r="P109" s="51"/>
    </row>
    <row r="110" spans="2:16">
      <c r="B110" s="41">
        <v>34</v>
      </c>
      <c r="C110" s="40" t="s">
        <v>153</v>
      </c>
      <c r="D110" s="40" t="s">
        <v>1261</v>
      </c>
      <c r="E110" s="41">
        <v>1507</v>
      </c>
      <c r="F110" s="41" t="s">
        <v>1404</v>
      </c>
      <c r="G110" s="85" t="s">
        <v>1364</v>
      </c>
      <c r="H110" s="51"/>
      <c r="I110" s="51" t="s">
        <v>1348</v>
      </c>
      <c r="J110" s="51"/>
      <c r="K110" s="51"/>
      <c r="L110" s="51" t="s">
        <v>1349</v>
      </c>
      <c r="M110" s="51" t="s">
        <v>1405</v>
      </c>
      <c r="N110" s="51" t="s">
        <v>151</v>
      </c>
      <c r="O110" s="51"/>
      <c r="P110" s="51"/>
    </row>
    <row r="111" spans="2:16">
      <c r="B111" s="41">
        <v>35</v>
      </c>
      <c r="C111" s="40" t="s">
        <v>206</v>
      </c>
      <c r="D111" s="40" t="s">
        <v>1382</v>
      </c>
      <c r="E111" s="41">
        <v>1503</v>
      </c>
      <c r="F111" s="41" t="s">
        <v>1406</v>
      </c>
      <c r="G111" s="85" t="s">
        <v>1360</v>
      </c>
      <c r="H111" s="51"/>
      <c r="I111" s="51" t="s">
        <v>1348</v>
      </c>
      <c r="J111" s="51"/>
      <c r="K111" s="51"/>
      <c r="L111" s="51" t="s">
        <v>1349</v>
      </c>
      <c r="M111" s="51" t="s">
        <v>1211</v>
      </c>
      <c r="N111" s="51" t="s">
        <v>151</v>
      </c>
      <c r="O111" s="51"/>
      <c r="P111" s="51"/>
    </row>
    <row r="112" spans="2:16">
      <c r="B112" s="41">
        <v>36</v>
      </c>
      <c r="C112" s="40" t="s">
        <v>1351</v>
      </c>
      <c r="D112" s="40" t="s">
        <v>1232</v>
      </c>
      <c r="E112" s="41">
        <v>3785</v>
      </c>
      <c r="F112" s="41" t="s">
        <v>1407</v>
      </c>
      <c r="G112" s="85" t="s">
        <v>1234</v>
      </c>
      <c r="H112" s="51"/>
      <c r="I112" s="51" t="s">
        <v>1348</v>
      </c>
      <c r="J112" s="51"/>
      <c r="K112" s="51"/>
      <c r="L112" s="51" t="s">
        <v>1349</v>
      </c>
      <c r="M112" s="51" t="s">
        <v>1210</v>
      </c>
      <c r="N112" s="51" t="s">
        <v>151</v>
      </c>
      <c r="O112" s="51"/>
      <c r="P112" s="51"/>
    </row>
    <row r="113" spans="2:16">
      <c r="B113" s="41">
        <v>37</v>
      </c>
      <c r="C113" s="40" t="s">
        <v>1351</v>
      </c>
      <c r="D113" s="40" t="s">
        <v>1232</v>
      </c>
      <c r="E113" s="41">
        <v>1515</v>
      </c>
      <c r="F113" s="41" t="s">
        <v>1408</v>
      </c>
      <c r="G113" s="85" t="s">
        <v>1234</v>
      </c>
      <c r="H113" s="51"/>
      <c r="I113" s="51" t="s">
        <v>1348</v>
      </c>
      <c r="J113" s="51"/>
      <c r="K113" s="51"/>
      <c r="L113" s="51" t="s">
        <v>1349</v>
      </c>
      <c r="M113" s="51" t="s">
        <v>1211</v>
      </c>
      <c r="N113" s="51" t="s">
        <v>151</v>
      </c>
      <c r="O113" s="51"/>
      <c r="P113" s="51"/>
    </row>
    <row r="114" spans="2:16">
      <c r="B114" s="41">
        <v>38</v>
      </c>
      <c r="C114" s="40" t="s">
        <v>307</v>
      </c>
      <c r="D114" s="40" t="s">
        <v>1345</v>
      </c>
      <c r="E114" s="41">
        <v>1500</v>
      </c>
      <c r="F114" s="41" t="s">
        <v>1409</v>
      </c>
      <c r="G114" s="85" t="s">
        <v>1347</v>
      </c>
      <c r="H114" s="51"/>
      <c r="I114" s="51" t="s">
        <v>1348</v>
      </c>
      <c r="J114" s="51"/>
      <c r="K114" s="51"/>
      <c r="L114" s="51" t="s">
        <v>1349</v>
      </c>
      <c r="M114" s="51" t="s">
        <v>889</v>
      </c>
      <c r="N114" s="51" t="s">
        <v>151</v>
      </c>
      <c r="O114" s="51"/>
      <c r="P114" s="51"/>
    </row>
    <row r="115" spans="2:16">
      <c r="B115" s="41">
        <v>39</v>
      </c>
      <c r="C115" s="40" t="s">
        <v>153</v>
      </c>
      <c r="D115" s="40" t="s">
        <v>1261</v>
      </c>
      <c r="E115" s="41">
        <v>1508</v>
      </c>
      <c r="F115" s="41" t="s">
        <v>1410</v>
      </c>
      <c r="G115" s="85" t="s">
        <v>1364</v>
      </c>
      <c r="H115" s="51"/>
      <c r="I115" s="51" t="s">
        <v>1348</v>
      </c>
      <c r="J115" s="51"/>
      <c r="K115" s="51"/>
      <c r="L115" s="51" t="s">
        <v>1349</v>
      </c>
      <c r="M115" s="51" t="s">
        <v>1212</v>
      </c>
      <c r="N115" s="51" t="s">
        <v>151</v>
      </c>
      <c r="O115" s="51"/>
      <c r="P115" s="51"/>
    </row>
    <row r="116" spans="2:16">
      <c r="B116" s="41">
        <v>40</v>
      </c>
      <c r="C116" s="40" t="s">
        <v>153</v>
      </c>
      <c r="D116" s="40" t="s">
        <v>1261</v>
      </c>
      <c r="E116" s="41">
        <v>1509</v>
      </c>
      <c r="F116" s="41" t="s">
        <v>1411</v>
      </c>
      <c r="G116" s="85" t="s">
        <v>1364</v>
      </c>
      <c r="H116" s="51"/>
      <c r="I116" s="51" t="s">
        <v>1348</v>
      </c>
      <c r="J116" s="51"/>
      <c r="K116" s="51"/>
      <c r="L116" s="51" t="s">
        <v>1349</v>
      </c>
      <c r="M116" s="51" t="s">
        <v>1212</v>
      </c>
      <c r="N116" s="51" t="s">
        <v>151</v>
      </c>
      <c r="O116" s="51"/>
      <c r="P116" s="51"/>
    </row>
    <row r="117" spans="2:16">
      <c r="B117" s="41">
        <v>41</v>
      </c>
      <c r="C117" s="40" t="s">
        <v>1351</v>
      </c>
      <c r="D117" s="40" t="s">
        <v>1232</v>
      </c>
      <c r="E117" s="41">
        <v>1509</v>
      </c>
      <c r="F117" s="41" t="s">
        <v>1412</v>
      </c>
      <c r="G117" s="85" t="s">
        <v>1234</v>
      </c>
      <c r="H117" s="51"/>
      <c r="I117" s="51" t="s">
        <v>1348</v>
      </c>
      <c r="J117" s="51"/>
      <c r="K117" s="51"/>
      <c r="L117" s="51" t="s">
        <v>1349</v>
      </c>
      <c r="M117" s="51" t="s">
        <v>1212</v>
      </c>
      <c r="N117" s="51" t="s">
        <v>151</v>
      </c>
      <c r="O117" s="51"/>
      <c r="P117" s="51"/>
    </row>
    <row r="118" spans="2:16">
      <c r="B118" s="41">
        <v>42</v>
      </c>
      <c r="C118" s="40" t="s">
        <v>1351</v>
      </c>
      <c r="D118" s="40" t="s">
        <v>1232</v>
      </c>
      <c r="E118" s="41">
        <v>1514</v>
      </c>
      <c r="F118" s="41" t="s">
        <v>1413</v>
      </c>
      <c r="G118" s="85" t="s">
        <v>1234</v>
      </c>
      <c r="H118" s="51"/>
      <c r="I118" s="51" t="s">
        <v>1348</v>
      </c>
      <c r="J118" s="51"/>
      <c r="K118" s="51"/>
      <c r="L118" s="51" t="s">
        <v>1349</v>
      </c>
      <c r="M118" s="51" t="s">
        <v>1210</v>
      </c>
      <c r="N118" s="51" t="s">
        <v>151</v>
      </c>
      <c r="O118" s="51"/>
      <c r="P118" s="51"/>
    </row>
    <row r="119" spans="2:16">
      <c r="B119" s="41">
        <v>43</v>
      </c>
      <c r="C119" s="40" t="s">
        <v>1351</v>
      </c>
      <c r="D119" s="40" t="s">
        <v>1232</v>
      </c>
      <c r="E119" s="41">
        <v>1516</v>
      </c>
      <c r="F119" s="41" t="s">
        <v>1414</v>
      </c>
      <c r="G119" s="85" t="s">
        <v>1234</v>
      </c>
      <c r="H119" s="51"/>
      <c r="I119" s="51" t="s">
        <v>1348</v>
      </c>
      <c r="J119" s="51"/>
      <c r="K119" s="51"/>
      <c r="L119" s="51" t="s">
        <v>1349</v>
      </c>
      <c r="M119" s="51" t="s">
        <v>1212</v>
      </c>
      <c r="N119" s="51" t="s">
        <v>151</v>
      </c>
      <c r="O119" s="51"/>
      <c r="P119" s="51"/>
    </row>
    <row r="120" spans="2:16">
      <c r="B120" s="41">
        <v>44</v>
      </c>
      <c r="C120" s="40" t="s">
        <v>1351</v>
      </c>
      <c r="D120" s="40" t="s">
        <v>1232</v>
      </c>
      <c r="E120" s="41">
        <v>3786</v>
      </c>
      <c r="F120" s="41" t="s">
        <v>1415</v>
      </c>
      <c r="G120" s="85" t="s">
        <v>1234</v>
      </c>
      <c r="H120" s="51"/>
      <c r="I120" s="51" t="s">
        <v>1348</v>
      </c>
      <c r="J120" s="51"/>
      <c r="K120" s="51"/>
      <c r="L120" s="51" t="s">
        <v>1349</v>
      </c>
      <c r="M120" s="51" t="s">
        <v>1211</v>
      </c>
      <c r="N120" s="51" t="s">
        <v>151</v>
      </c>
      <c r="O120" s="51"/>
      <c r="P120" s="51"/>
    </row>
    <row r="121" spans="2:16">
      <c r="B121" s="41">
        <v>45</v>
      </c>
      <c r="C121" s="40" t="s">
        <v>195</v>
      </c>
      <c r="D121" s="40" t="s">
        <v>1345</v>
      </c>
      <c r="E121" s="41">
        <v>1523</v>
      </c>
      <c r="F121" s="41" t="s">
        <v>1416</v>
      </c>
      <c r="G121" s="85" t="s">
        <v>1347</v>
      </c>
      <c r="H121" s="51"/>
      <c r="I121" s="51" t="s">
        <v>1348</v>
      </c>
      <c r="J121" s="51"/>
      <c r="K121" s="51"/>
      <c r="L121" s="51" t="s">
        <v>1349</v>
      </c>
      <c r="M121" s="51" t="s">
        <v>1417</v>
      </c>
      <c r="N121" s="51" t="s">
        <v>151</v>
      </c>
      <c r="O121" s="51"/>
      <c r="P121" s="51"/>
    </row>
    <row r="122" spans="2:16">
      <c r="B122" s="41">
        <v>46</v>
      </c>
      <c r="C122" s="40" t="s">
        <v>195</v>
      </c>
      <c r="D122" s="40" t="s">
        <v>1345</v>
      </c>
      <c r="E122" s="41">
        <v>1524</v>
      </c>
      <c r="F122" s="41" t="s">
        <v>1418</v>
      </c>
      <c r="G122" s="85" t="s">
        <v>1347</v>
      </c>
      <c r="H122" s="51"/>
      <c r="I122" s="51" t="s">
        <v>1348</v>
      </c>
      <c r="J122" s="51"/>
      <c r="K122" s="51"/>
      <c r="L122" s="51" t="s">
        <v>1349</v>
      </c>
      <c r="M122" s="51" t="s">
        <v>1417</v>
      </c>
      <c r="N122" s="51" t="s">
        <v>151</v>
      </c>
      <c r="O122" s="51"/>
      <c r="P122" s="51"/>
    </row>
    <row r="123" spans="2:16">
      <c r="B123" s="41">
        <v>47</v>
      </c>
      <c r="C123" s="40" t="s">
        <v>195</v>
      </c>
      <c r="D123" s="40" t="s">
        <v>1345</v>
      </c>
      <c r="E123" s="41">
        <v>1525</v>
      </c>
      <c r="F123" s="41" t="s">
        <v>1419</v>
      </c>
      <c r="G123" s="85" t="s">
        <v>1347</v>
      </c>
      <c r="H123" s="51"/>
      <c r="I123" s="51" t="s">
        <v>1348</v>
      </c>
      <c r="J123" s="51"/>
      <c r="K123" s="51"/>
      <c r="L123" s="51" t="s">
        <v>1349</v>
      </c>
      <c r="M123" s="51" t="s">
        <v>1417</v>
      </c>
      <c r="N123" s="51" t="s">
        <v>151</v>
      </c>
      <c r="O123" s="51"/>
      <c r="P123" s="51"/>
    </row>
    <row r="124" spans="2:16">
      <c r="B124" s="41">
        <v>48</v>
      </c>
      <c r="C124" s="40" t="s">
        <v>195</v>
      </c>
      <c r="D124" s="40" t="s">
        <v>1261</v>
      </c>
      <c r="E124" s="41">
        <v>912</v>
      </c>
      <c r="F124" s="41" t="s">
        <v>1420</v>
      </c>
      <c r="G124" s="85" t="s">
        <v>1364</v>
      </c>
      <c r="H124" s="51"/>
      <c r="I124" s="51" t="s">
        <v>1348</v>
      </c>
      <c r="J124" s="51"/>
      <c r="K124" s="51"/>
      <c r="L124" s="51" t="s">
        <v>1349</v>
      </c>
      <c r="M124" s="51" t="s">
        <v>917</v>
      </c>
      <c r="N124" s="51" t="s">
        <v>151</v>
      </c>
      <c r="O124" s="51"/>
      <c r="P124" s="51"/>
    </row>
    <row r="125" spans="2:16">
      <c r="B125" s="41">
        <v>49</v>
      </c>
      <c r="C125" s="40" t="s">
        <v>1351</v>
      </c>
      <c r="D125" s="40" t="s">
        <v>1241</v>
      </c>
      <c r="E125" s="41">
        <v>1500</v>
      </c>
      <c r="F125" s="41" t="s">
        <v>1421</v>
      </c>
      <c r="G125" s="85" t="s">
        <v>1243</v>
      </c>
      <c r="H125" s="51"/>
      <c r="I125" s="51" t="s">
        <v>1348</v>
      </c>
      <c r="J125" s="51"/>
      <c r="K125" s="51"/>
      <c r="L125" s="51" t="s">
        <v>1349</v>
      </c>
      <c r="M125" s="51" t="s">
        <v>917</v>
      </c>
      <c r="N125" s="51" t="s">
        <v>151</v>
      </c>
      <c r="O125" s="51"/>
      <c r="P125" s="51"/>
    </row>
    <row r="126" spans="2:16">
      <c r="B126" s="41">
        <v>50</v>
      </c>
      <c r="C126" s="40" t="s">
        <v>1351</v>
      </c>
      <c r="D126" s="40" t="s">
        <v>1232</v>
      </c>
      <c r="E126" s="41">
        <v>1510</v>
      </c>
      <c r="F126" s="41" t="s">
        <v>1422</v>
      </c>
      <c r="G126" s="85" t="s">
        <v>1234</v>
      </c>
      <c r="H126" s="51"/>
      <c r="I126" s="51" t="s">
        <v>1348</v>
      </c>
      <c r="J126" s="51"/>
      <c r="K126" s="51"/>
      <c r="L126" s="51" t="s">
        <v>1349</v>
      </c>
      <c r="M126" s="51" t="s">
        <v>917</v>
      </c>
      <c r="N126" s="51" t="s">
        <v>151</v>
      </c>
      <c r="O126" s="51"/>
      <c r="P126" s="51"/>
    </row>
    <row r="127" spans="2:16">
      <c r="B127" s="41">
        <v>51</v>
      </c>
      <c r="C127" s="40" t="s">
        <v>1351</v>
      </c>
      <c r="D127" s="40" t="s">
        <v>1232</v>
      </c>
      <c r="E127" s="41">
        <v>1511</v>
      </c>
      <c r="F127" s="41" t="s">
        <v>1423</v>
      </c>
      <c r="G127" s="85" t="s">
        <v>1234</v>
      </c>
      <c r="H127" s="51"/>
      <c r="I127" s="51" t="s">
        <v>1348</v>
      </c>
      <c r="J127" s="51"/>
      <c r="K127" s="51"/>
      <c r="L127" s="51" t="s">
        <v>1349</v>
      </c>
      <c r="M127" s="51" t="s">
        <v>917</v>
      </c>
      <c r="N127" s="51" t="s">
        <v>151</v>
      </c>
      <c r="O127" s="51"/>
      <c r="P127" s="51"/>
    </row>
    <row r="128" spans="2:16">
      <c r="B128" s="41">
        <v>52</v>
      </c>
      <c r="C128" s="40" t="s">
        <v>1351</v>
      </c>
      <c r="D128" s="40" t="s">
        <v>1232</v>
      </c>
      <c r="E128" s="41">
        <v>1513</v>
      </c>
      <c r="F128" s="41" t="s">
        <v>1424</v>
      </c>
      <c r="G128" s="85" t="s">
        <v>1234</v>
      </c>
      <c r="H128" s="51"/>
      <c r="I128" s="51" t="s">
        <v>1348</v>
      </c>
      <c r="J128" s="51"/>
      <c r="K128" s="51"/>
      <c r="L128" s="51" t="s">
        <v>1349</v>
      </c>
      <c r="M128" s="51" t="s">
        <v>919</v>
      </c>
      <c r="N128" s="51" t="s">
        <v>151</v>
      </c>
      <c r="O128" s="51"/>
      <c r="P128" s="51"/>
    </row>
    <row r="129" spans="2:16">
      <c r="B129" s="41">
        <v>53</v>
      </c>
      <c r="C129" s="40" t="s">
        <v>1352</v>
      </c>
      <c r="D129" s="40" t="s">
        <v>1425</v>
      </c>
      <c r="E129" s="41">
        <v>1517</v>
      </c>
      <c r="F129" s="41" t="s">
        <v>1426</v>
      </c>
      <c r="G129" s="85" t="s">
        <v>1358</v>
      </c>
      <c r="H129" s="51"/>
      <c r="I129" s="51" t="s">
        <v>1348</v>
      </c>
      <c r="J129" s="51"/>
      <c r="K129" s="51"/>
      <c r="L129" s="51" t="s">
        <v>1349</v>
      </c>
      <c r="M129" s="51" t="s">
        <v>1213</v>
      </c>
      <c r="N129" s="51" t="s">
        <v>151</v>
      </c>
      <c r="O129" s="51"/>
      <c r="P129" s="51"/>
    </row>
    <row r="130" spans="2:16">
      <c r="B130" s="41">
        <v>54</v>
      </c>
      <c r="C130" s="40" t="s">
        <v>1352</v>
      </c>
      <c r="D130" s="40" t="s">
        <v>1425</v>
      </c>
      <c r="E130" s="41">
        <v>1518</v>
      </c>
      <c r="F130" s="41" t="s">
        <v>1427</v>
      </c>
      <c r="G130" s="85" t="s">
        <v>1358</v>
      </c>
      <c r="H130" s="51"/>
      <c r="I130" s="51" t="s">
        <v>1348</v>
      </c>
      <c r="J130" s="51"/>
      <c r="K130" s="51"/>
      <c r="L130" s="51" t="s">
        <v>1349</v>
      </c>
      <c r="M130" s="51" t="s">
        <v>1213</v>
      </c>
      <c r="N130" s="51" t="s">
        <v>151</v>
      </c>
      <c r="O130" s="51"/>
      <c r="P130" s="51"/>
    </row>
    <row r="131" spans="2:16">
      <c r="B131" s="41">
        <v>55</v>
      </c>
      <c r="C131" s="40" t="s">
        <v>1352</v>
      </c>
      <c r="D131" s="40" t="s">
        <v>1425</v>
      </c>
      <c r="E131" s="41">
        <v>1519</v>
      </c>
      <c r="F131" s="41" t="s">
        <v>1428</v>
      </c>
      <c r="G131" s="85" t="s">
        <v>1358</v>
      </c>
      <c r="H131" s="51"/>
      <c r="I131" s="51" t="s">
        <v>1348</v>
      </c>
      <c r="J131" s="51"/>
      <c r="K131" s="51"/>
      <c r="L131" s="51" t="s">
        <v>1349</v>
      </c>
      <c r="M131" s="51" t="s">
        <v>1213</v>
      </c>
      <c r="N131" s="51" t="s">
        <v>151</v>
      </c>
      <c r="O131" s="51"/>
      <c r="P131" s="51"/>
    </row>
    <row r="132" spans="2:16">
      <c r="B132" s="41">
        <v>56</v>
      </c>
      <c r="C132" s="40" t="s">
        <v>1352</v>
      </c>
      <c r="D132" s="40" t="s">
        <v>1425</v>
      </c>
      <c r="E132" s="41">
        <v>1520</v>
      </c>
      <c r="F132" s="41" t="s">
        <v>1429</v>
      </c>
      <c r="G132" s="85" t="s">
        <v>1358</v>
      </c>
      <c r="H132" s="51"/>
      <c r="I132" s="51" t="s">
        <v>1348</v>
      </c>
      <c r="J132" s="51"/>
      <c r="K132" s="51"/>
      <c r="L132" s="51" t="s">
        <v>1349</v>
      </c>
      <c r="M132" s="51" t="s">
        <v>1213</v>
      </c>
      <c r="N132" s="51" t="s">
        <v>151</v>
      </c>
      <c r="O132" s="51"/>
      <c r="P132" s="51"/>
    </row>
    <row r="133" spans="2:16">
      <c r="B133" s="41">
        <v>57</v>
      </c>
      <c r="C133" s="40" t="s">
        <v>1352</v>
      </c>
      <c r="D133" s="40" t="s">
        <v>1425</v>
      </c>
      <c r="E133" s="41">
        <v>1521</v>
      </c>
      <c r="F133" s="41" t="s">
        <v>1430</v>
      </c>
      <c r="G133" s="85" t="s">
        <v>1358</v>
      </c>
      <c r="H133" s="51"/>
      <c r="I133" s="51" t="s">
        <v>1348</v>
      </c>
      <c r="J133" s="51"/>
      <c r="K133" s="51"/>
      <c r="L133" s="51" t="s">
        <v>1349</v>
      </c>
      <c r="M133" s="51" t="s">
        <v>1213</v>
      </c>
      <c r="N133" s="51" t="s">
        <v>151</v>
      </c>
      <c r="O133" s="51"/>
      <c r="P133" s="51"/>
    </row>
    <row r="134" spans="2:16">
      <c r="B134" s="41">
        <v>58</v>
      </c>
      <c r="C134" s="40" t="s">
        <v>1352</v>
      </c>
      <c r="D134" s="40" t="s">
        <v>1425</v>
      </c>
      <c r="E134" s="41">
        <v>1522</v>
      </c>
      <c r="F134" s="41" t="s">
        <v>1431</v>
      </c>
      <c r="G134" s="85" t="s">
        <v>1358</v>
      </c>
      <c r="H134" s="51"/>
      <c r="I134" s="51" t="s">
        <v>1348</v>
      </c>
      <c r="J134" s="51"/>
      <c r="K134" s="51"/>
      <c r="L134" s="51" t="s">
        <v>1349</v>
      </c>
      <c r="M134" s="51" t="s">
        <v>1213</v>
      </c>
      <c r="N134" s="51" t="s">
        <v>151</v>
      </c>
      <c r="O134" s="51"/>
      <c r="P134" s="51"/>
    </row>
    <row r="135" spans="2:16">
      <c r="B135" s="41">
        <v>59</v>
      </c>
      <c r="C135" s="40" t="s">
        <v>153</v>
      </c>
      <c r="D135" s="40" t="s">
        <v>1261</v>
      </c>
      <c r="E135" s="41">
        <v>1509</v>
      </c>
      <c r="F135" s="41" t="s">
        <v>1411</v>
      </c>
      <c r="G135" s="85" t="s">
        <v>1364</v>
      </c>
      <c r="H135" s="51"/>
      <c r="I135" s="51" t="s">
        <v>1348</v>
      </c>
      <c r="J135" s="51"/>
      <c r="K135" s="51"/>
      <c r="L135" s="51" t="s">
        <v>1349</v>
      </c>
      <c r="M135" s="51" t="s">
        <v>1213</v>
      </c>
      <c r="N135" s="51" t="s">
        <v>151</v>
      </c>
      <c r="O135" s="51"/>
      <c r="P135" s="51"/>
    </row>
    <row r="136" spans="2:16">
      <c r="B136" s="41">
        <v>60</v>
      </c>
      <c r="C136" s="40" t="s">
        <v>131</v>
      </c>
      <c r="D136" s="40" t="s">
        <v>1432</v>
      </c>
      <c r="E136" s="41">
        <v>901</v>
      </c>
      <c r="F136" s="41" t="s">
        <v>1433</v>
      </c>
      <c r="G136" s="85" t="s">
        <v>1372</v>
      </c>
      <c r="H136" s="51"/>
      <c r="I136" s="51" t="s">
        <v>1348</v>
      </c>
      <c r="J136" s="51"/>
      <c r="K136" s="51"/>
      <c r="L136" s="51" t="s">
        <v>1349</v>
      </c>
      <c r="M136" s="51" t="s">
        <v>178</v>
      </c>
      <c r="N136" s="51" t="s">
        <v>183</v>
      </c>
      <c r="O136" s="51"/>
      <c r="P136" s="51"/>
    </row>
    <row r="137" spans="2:16">
      <c r="B137" s="41">
        <v>61</v>
      </c>
      <c r="C137" s="40" t="s">
        <v>1351</v>
      </c>
      <c r="D137" s="40" t="s">
        <v>1232</v>
      </c>
      <c r="E137" s="41">
        <v>901</v>
      </c>
      <c r="F137" s="41" t="s">
        <v>1434</v>
      </c>
      <c r="G137" s="85" t="s">
        <v>1234</v>
      </c>
      <c r="H137" s="51"/>
      <c r="I137" s="51" t="s">
        <v>1348</v>
      </c>
      <c r="J137" s="51"/>
      <c r="K137" s="51"/>
      <c r="L137" s="51" t="s">
        <v>1349</v>
      </c>
      <c r="M137" s="51" t="s">
        <v>1435</v>
      </c>
      <c r="N137" s="51" t="s">
        <v>183</v>
      </c>
      <c r="O137" s="51"/>
      <c r="P137" s="51"/>
    </row>
    <row r="138" spans="2:16">
      <c r="B138" s="41">
        <v>62</v>
      </c>
      <c r="C138" s="40" t="s">
        <v>103</v>
      </c>
      <c r="D138" s="40" t="s">
        <v>1261</v>
      </c>
      <c r="E138" s="41">
        <v>907</v>
      </c>
      <c r="F138" s="41" t="s">
        <v>1436</v>
      </c>
      <c r="G138" s="85" t="s">
        <v>1364</v>
      </c>
      <c r="H138" s="51"/>
      <c r="I138" s="51" t="s">
        <v>1348</v>
      </c>
      <c r="J138" s="51"/>
      <c r="K138" s="51"/>
      <c r="L138" s="51" t="s">
        <v>1349</v>
      </c>
      <c r="M138" s="51" t="s">
        <v>500</v>
      </c>
      <c r="N138" s="51" t="s">
        <v>189</v>
      </c>
      <c r="O138" s="51"/>
      <c r="P138" s="51"/>
    </row>
    <row r="139" spans="2:16">
      <c r="B139" s="41">
        <v>63</v>
      </c>
      <c r="C139" s="40" t="s">
        <v>1351</v>
      </c>
      <c r="D139" s="40" t="s">
        <v>1241</v>
      </c>
      <c r="E139" s="41">
        <v>1035</v>
      </c>
      <c r="F139" s="41" t="s">
        <v>1437</v>
      </c>
      <c r="G139" s="85" t="s">
        <v>1243</v>
      </c>
      <c r="H139" s="51"/>
      <c r="I139" s="51" t="s">
        <v>1348</v>
      </c>
      <c r="J139" s="51"/>
      <c r="K139" s="51"/>
      <c r="L139" s="51" t="s">
        <v>1438</v>
      </c>
      <c r="M139" s="51" t="s">
        <v>500</v>
      </c>
      <c r="N139" s="51" t="s">
        <v>189</v>
      </c>
      <c r="O139" s="51"/>
      <c r="P139" s="51"/>
    </row>
    <row r="140" spans="2:16">
      <c r="B140" s="41">
        <v>64</v>
      </c>
      <c r="C140" s="40" t="s">
        <v>1351</v>
      </c>
      <c r="D140" s="40" t="s">
        <v>1232</v>
      </c>
      <c r="E140" s="41">
        <v>1070</v>
      </c>
      <c r="F140" s="41" t="s">
        <v>1439</v>
      </c>
      <c r="G140" s="85" t="s">
        <v>1234</v>
      </c>
      <c r="H140" s="51"/>
      <c r="I140" s="51" t="s">
        <v>1348</v>
      </c>
      <c r="J140" s="51"/>
      <c r="K140" s="51"/>
      <c r="L140" s="51" t="s">
        <v>1349</v>
      </c>
      <c r="M140" s="51" t="s">
        <v>500</v>
      </c>
      <c r="N140" s="51" t="s">
        <v>189</v>
      </c>
      <c r="O140" s="51"/>
      <c r="P140" s="51"/>
    </row>
    <row r="141" spans="2:16">
      <c r="B141" s="41">
        <v>65</v>
      </c>
      <c r="C141" s="40" t="s">
        <v>1351</v>
      </c>
      <c r="D141" s="40" t="s">
        <v>1232</v>
      </c>
      <c r="E141" s="41">
        <v>1071</v>
      </c>
      <c r="F141" s="41" t="s">
        <v>1440</v>
      </c>
      <c r="G141" s="85" t="s">
        <v>1234</v>
      </c>
      <c r="H141" s="51"/>
      <c r="I141" s="51" t="s">
        <v>1348</v>
      </c>
      <c r="J141" s="51"/>
      <c r="K141" s="51"/>
      <c r="L141" s="51" t="s">
        <v>1349</v>
      </c>
      <c r="M141" s="51" t="s">
        <v>500</v>
      </c>
      <c r="N141" s="51" t="s">
        <v>189</v>
      </c>
      <c r="O141" s="51"/>
      <c r="P141" s="51"/>
    </row>
    <row r="142" spans="2:16">
      <c r="B142" s="41">
        <v>66</v>
      </c>
      <c r="C142" s="40" t="s">
        <v>1351</v>
      </c>
      <c r="D142" s="40" t="s">
        <v>1232</v>
      </c>
      <c r="E142" s="41">
        <v>1073</v>
      </c>
      <c r="F142" s="41" t="s">
        <v>1441</v>
      </c>
      <c r="G142" s="85" t="s">
        <v>1234</v>
      </c>
      <c r="H142" s="51"/>
      <c r="I142" s="51" t="s">
        <v>1348</v>
      </c>
      <c r="J142" s="51"/>
      <c r="K142" s="51"/>
      <c r="L142" s="51" t="s">
        <v>1349</v>
      </c>
      <c r="M142" s="51" t="s">
        <v>504</v>
      </c>
      <c r="N142" s="51" t="s">
        <v>189</v>
      </c>
      <c r="O142" s="51"/>
      <c r="P142" s="51"/>
    </row>
    <row r="143" spans="2:16">
      <c r="B143" s="41">
        <v>67</v>
      </c>
      <c r="C143" s="40" t="s">
        <v>1351</v>
      </c>
      <c r="D143" s="40" t="s">
        <v>1232</v>
      </c>
      <c r="E143" s="41">
        <v>1075</v>
      </c>
      <c r="F143" s="41" t="s">
        <v>1442</v>
      </c>
      <c r="G143" s="85" t="s">
        <v>1234</v>
      </c>
      <c r="H143" s="51"/>
      <c r="I143" s="51" t="s">
        <v>1348</v>
      </c>
      <c r="J143" s="51"/>
      <c r="K143" s="51"/>
      <c r="L143" s="51" t="s">
        <v>1349</v>
      </c>
      <c r="M143" s="51" t="s">
        <v>1443</v>
      </c>
      <c r="N143" s="51" t="s">
        <v>189</v>
      </c>
      <c r="O143" s="51"/>
      <c r="P143" s="51"/>
    </row>
    <row r="144" spans="2:16">
      <c r="B144" s="41">
        <v>68</v>
      </c>
      <c r="C144" s="40" t="s">
        <v>1356</v>
      </c>
      <c r="D144" s="40" t="s">
        <v>1356</v>
      </c>
      <c r="E144" s="40">
        <v>20610</v>
      </c>
      <c r="F144" s="41" t="s">
        <v>1444</v>
      </c>
      <c r="G144" s="85" t="s">
        <v>1379</v>
      </c>
      <c r="H144" s="51"/>
      <c r="I144" s="51" t="s">
        <v>1348</v>
      </c>
      <c r="J144" s="51"/>
      <c r="K144" s="51"/>
      <c r="L144" s="51" t="s">
        <v>1349</v>
      </c>
      <c r="M144" s="51" t="s">
        <v>500</v>
      </c>
      <c r="N144" s="51" t="s">
        <v>189</v>
      </c>
      <c r="O144" s="51"/>
      <c r="P144" s="51"/>
    </row>
    <row r="145" spans="2:16">
      <c r="B145" s="41">
        <v>69</v>
      </c>
      <c r="C145" s="40" t="s">
        <v>1356</v>
      </c>
      <c r="D145" s="40" t="s">
        <v>1356</v>
      </c>
      <c r="E145" s="40">
        <v>20600</v>
      </c>
      <c r="F145" s="41" t="s">
        <v>1445</v>
      </c>
      <c r="G145" s="85" t="s">
        <v>1379</v>
      </c>
      <c r="H145" s="51"/>
      <c r="I145" s="51" t="s">
        <v>1348</v>
      </c>
      <c r="J145" s="51"/>
      <c r="K145" s="51"/>
      <c r="L145" s="51" t="s">
        <v>1446</v>
      </c>
      <c r="M145" s="51" t="s">
        <v>1447</v>
      </c>
      <c r="N145" s="51" t="s">
        <v>151</v>
      </c>
      <c r="O145" s="51"/>
      <c r="P145" s="51"/>
    </row>
    <row r="146" spans="2:16">
      <c r="B146" s="41">
        <v>70</v>
      </c>
      <c r="C146" s="40" t="s">
        <v>1355</v>
      </c>
      <c r="D146" s="40" t="s">
        <v>1355</v>
      </c>
      <c r="E146" s="40" t="s">
        <v>1448</v>
      </c>
      <c r="F146" s="41" t="s">
        <v>1449</v>
      </c>
      <c r="G146" s="85" t="s">
        <v>1377</v>
      </c>
      <c r="H146" s="51"/>
      <c r="I146" s="51" t="s">
        <v>1348</v>
      </c>
      <c r="J146" s="51"/>
      <c r="K146" s="51"/>
      <c r="L146" s="51" t="s">
        <v>1446</v>
      </c>
      <c r="M146" s="51" t="s">
        <v>504</v>
      </c>
      <c r="N146" s="51" t="s">
        <v>189</v>
      </c>
      <c r="O146" s="51"/>
      <c r="P146" s="51"/>
    </row>
    <row r="147" spans="2:16">
      <c r="B147" s="41">
        <v>71</v>
      </c>
      <c r="C147" s="40" t="s">
        <v>1355</v>
      </c>
      <c r="D147" s="40" t="s">
        <v>1355</v>
      </c>
      <c r="E147" s="40" t="s">
        <v>1450</v>
      </c>
      <c r="F147" s="41" t="s">
        <v>1451</v>
      </c>
      <c r="G147" s="85" t="s">
        <v>1377</v>
      </c>
      <c r="H147" s="51"/>
      <c r="I147" s="51" t="s">
        <v>1348</v>
      </c>
      <c r="J147" s="51"/>
      <c r="K147" s="51"/>
      <c r="L147" s="51" t="s">
        <v>1446</v>
      </c>
      <c r="M147" s="51" t="s">
        <v>1452</v>
      </c>
      <c r="N147" s="51" t="s">
        <v>189</v>
      </c>
      <c r="O147" s="51"/>
      <c r="P147" s="51"/>
    </row>
    <row r="148" spans="2:16">
      <c r="B148" s="41">
        <v>72</v>
      </c>
      <c r="C148" s="40" t="s">
        <v>103</v>
      </c>
      <c r="D148" s="40" t="s">
        <v>1261</v>
      </c>
      <c r="E148" s="41">
        <v>920</v>
      </c>
      <c r="F148" s="41" t="s">
        <v>1453</v>
      </c>
      <c r="G148" s="85" t="s">
        <v>1364</v>
      </c>
      <c r="H148" s="51"/>
      <c r="I148" s="51" t="s">
        <v>1348</v>
      </c>
      <c r="J148" s="51"/>
      <c r="K148" s="51"/>
      <c r="L148" s="51" t="s">
        <v>1349</v>
      </c>
      <c r="M148" s="51" t="s">
        <v>1454</v>
      </c>
      <c r="N148" s="51" t="s">
        <v>189</v>
      </c>
      <c r="O148" s="51"/>
      <c r="P148" s="51"/>
    </row>
    <row r="149" spans="2:16">
      <c r="B149" s="41">
        <v>73</v>
      </c>
      <c r="C149" s="40" t="s">
        <v>1356</v>
      </c>
      <c r="D149" s="40">
        <v>20605</v>
      </c>
      <c r="E149" s="51"/>
      <c r="F149" s="41" t="s">
        <v>1455</v>
      </c>
      <c r="G149" s="85" t="s">
        <v>1379</v>
      </c>
      <c r="H149" s="51"/>
      <c r="I149" s="51" t="s">
        <v>1348</v>
      </c>
      <c r="J149" s="51"/>
      <c r="K149" s="51"/>
      <c r="L149" s="51" t="s">
        <v>1446</v>
      </c>
      <c r="M149" s="51" t="s">
        <v>1454</v>
      </c>
      <c r="N149" s="51" t="s">
        <v>189</v>
      </c>
      <c r="O149" s="51"/>
      <c r="P149" s="51"/>
    </row>
    <row r="150" spans="2:16">
      <c r="B150" s="41">
        <v>74</v>
      </c>
      <c r="C150" s="40" t="s">
        <v>1355</v>
      </c>
      <c r="D150" s="40">
        <v>920605</v>
      </c>
      <c r="E150" s="51"/>
      <c r="F150" s="41" t="s">
        <v>1456</v>
      </c>
      <c r="G150" s="85" t="s">
        <v>1377</v>
      </c>
      <c r="H150" s="51"/>
      <c r="I150" s="51" t="s">
        <v>1348</v>
      </c>
      <c r="J150" s="51"/>
      <c r="K150" s="51"/>
      <c r="L150" s="51" t="s">
        <v>1446</v>
      </c>
      <c r="M150" s="51" t="s">
        <v>1457</v>
      </c>
      <c r="N150" s="51" t="s">
        <v>189</v>
      </c>
      <c r="O150" s="51"/>
      <c r="P150" s="51"/>
    </row>
    <row r="151" spans="2:16">
      <c r="B151" s="41">
        <v>75</v>
      </c>
      <c r="C151" s="40" t="s">
        <v>103</v>
      </c>
      <c r="D151" s="40" t="s">
        <v>1261</v>
      </c>
      <c r="E151" s="51"/>
      <c r="F151" s="41" t="s">
        <v>1458</v>
      </c>
      <c r="G151" s="85" t="s">
        <v>1364</v>
      </c>
      <c r="H151" s="51"/>
      <c r="I151" s="51" t="s">
        <v>1348</v>
      </c>
      <c r="J151" s="51"/>
      <c r="K151" s="51"/>
      <c r="L151" s="51" t="s">
        <v>1349</v>
      </c>
      <c r="M151" s="51" t="s">
        <v>1459</v>
      </c>
      <c r="N151" s="51" t="s">
        <v>189</v>
      </c>
      <c r="O151" s="51"/>
      <c r="P151" s="51"/>
    </row>
    <row r="152" spans="2:16">
      <c r="B152" s="41">
        <v>76</v>
      </c>
      <c r="C152" s="40" t="s">
        <v>1356</v>
      </c>
      <c r="D152" s="40">
        <v>20614</v>
      </c>
      <c r="E152" s="51"/>
      <c r="F152" s="41" t="s">
        <v>1460</v>
      </c>
      <c r="G152" s="85" t="s">
        <v>1379</v>
      </c>
      <c r="H152" s="51"/>
      <c r="I152" s="51" t="s">
        <v>1348</v>
      </c>
      <c r="J152" s="51"/>
      <c r="K152" s="51"/>
      <c r="L152" s="51" t="s">
        <v>1446</v>
      </c>
      <c r="M152" s="51" t="s">
        <v>1459</v>
      </c>
      <c r="N152" s="51" t="s">
        <v>189</v>
      </c>
      <c r="O152" s="51"/>
      <c r="P152" s="51"/>
    </row>
    <row r="153" spans="2:16">
      <c r="B153" s="41">
        <v>77</v>
      </c>
      <c r="C153" s="40" t="s">
        <v>1351</v>
      </c>
      <c r="D153" s="40" t="s">
        <v>1241</v>
      </c>
      <c r="E153" s="51"/>
      <c r="F153" s="41" t="s">
        <v>1461</v>
      </c>
      <c r="G153" s="85" t="s">
        <v>1243</v>
      </c>
      <c r="H153" s="51"/>
      <c r="I153" s="51" t="s">
        <v>1348</v>
      </c>
      <c r="J153" s="51"/>
      <c r="K153" s="51"/>
      <c r="L153" s="51" t="s">
        <v>1438</v>
      </c>
      <c r="M153" s="51" t="s">
        <v>1459</v>
      </c>
      <c r="N153" s="51" t="s">
        <v>189</v>
      </c>
      <c r="O153" s="51"/>
      <c r="P153" s="51"/>
    </row>
    <row r="154" spans="2:16">
      <c r="B154" s="41">
        <v>78</v>
      </c>
      <c r="C154" s="40" t="s">
        <v>1351</v>
      </c>
      <c r="D154" s="40" t="s">
        <v>1241</v>
      </c>
      <c r="E154" s="51"/>
      <c r="F154" s="41" t="s">
        <v>1462</v>
      </c>
      <c r="G154" s="85" t="s">
        <v>1234</v>
      </c>
      <c r="H154" s="51"/>
      <c r="I154" s="51" t="s">
        <v>1348</v>
      </c>
      <c r="J154" s="51"/>
      <c r="K154" s="51"/>
      <c r="L154" s="51" t="s">
        <v>1349</v>
      </c>
      <c r="M154" s="51" t="s">
        <v>1459</v>
      </c>
      <c r="N154" s="51" t="s">
        <v>189</v>
      </c>
      <c r="O154" s="51"/>
      <c r="P154" s="51"/>
    </row>
    <row r="155" spans="2:16">
      <c r="B155" s="41">
        <v>79</v>
      </c>
      <c r="C155" s="40" t="s">
        <v>1351</v>
      </c>
      <c r="D155" s="40" t="s">
        <v>1241</v>
      </c>
      <c r="E155" s="51"/>
      <c r="F155" s="41" t="s">
        <v>1463</v>
      </c>
      <c r="G155" s="85" t="s">
        <v>1234</v>
      </c>
      <c r="H155" s="51"/>
      <c r="I155" s="51" t="s">
        <v>1348</v>
      </c>
      <c r="J155" s="51"/>
      <c r="K155" s="51"/>
      <c r="L155" s="51" t="s">
        <v>1349</v>
      </c>
      <c r="M155" s="51" t="s">
        <v>1459</v>
      </c>
      <c r="N155" s="51" t="s">
        <v>189</v>
      </c>
      <c r="O155" s="51"/>
      <c r="P155" s="51"/>
    </row>
    <row r="156" spans="2:16">
      <c r="B156" s="41">
        <v>80</v>
      </c>
      <c r="C156" s="40" t="s">
        <v>1351</v>
      </c>
      <c r="D156" s="40" t="s">
        <v>1241</v>
      </c>
      <c r="E156" s="51"/>
      <c r="F156" s="41" t="s">
        <v>1464</v>
      </c>
      <c r="G156" s="85" t="s">
        <v>1234</v>
      </c>
      <c r="H156" s="51"/>
      <c r="I156" s="51" t="s">
        <v>1348</v>
      </c>
      <c r="J156" s="51"/>
      <c r="K156" s="51"/>
      <c r="L156" s="51" t="s">
        <v>1349</v>
      </c>
      <c r="M156" s="51" t="s">
        <v>1465</v>
      </c>
      <c r="N156" s="51" t="s">
        <v>189</v>
      </c>
      <c r="O156" s="51"/>
      <c r="P156" s="51"/>
    </row>
    <row r="157" spans="2:16">
      <c r="B157" s="41">
        <v>81</v>
      </c>
      <c r="C157" s="40" t="s">
        <v>1351</v>
      </c>
      <c r="D157" s="40" t="s">
        <v>1241</v>
      </c>
      <c r="E157" s="51"/>
      <c r="F157" s="41" t="s">
        <v>1466</v>
      </c>
      <c r="G157" s="85" t="s">
        <v>1234</v>
      </c>
      <c r="H157" s="51"/>
      <c r="I157" s="51" t="s">
        <v>1348</v>
      </c>
      <c r="J157" s="51"/>
      <c r="K157" s="51"/>
      <c r="L157" s="51" t="s">
        <v>1349</v>
      </c>
      <c r="M157" s="51" t="s">
        <v>1467</v>
      </c>
      <c r="N157" s="51" t="s">
        <v>189</v>
      </c>
      <c r="O157" s="51"/>
      <c r="P157" s="51"/>
    </row>
    <row r="158" spans="2:16">
      <c r="B158" s="41">
        <v>82</v>
      </c>
      <c r="C158" s="40" t="s">
        <v>1356</v>
      </c>
      <c r="D158" s="40">
        <v>20606</v>
      </c>
      <c r="E158" s="51"/>
      <c r="F158" s="41" t="s">
        <v>1468</v>
      </c>
      <c r="G158" s="85" t="s">
        <v>1379</v>
      </c>
      <c r="H158" s="51"/>
      <c r="I158" s="51" t="s">
        <v>1348</v>
      </c>
      <c r="J158" s="51"/>
      <c r="K158" s="51"/>
      <c r="L158" s="51" t="s">
        <v>1446</v>
      </c>
      <c r="M158" s="51" t="s">
        <v>453</v>
      </c>
      <c r="N158" s="51" t="s">
        <v>403</v>
      </c>
      <c r="O158" s="51"/>
      <c r="P158" s="51"/>
    </row>
    <row r="159" spans="2:16">
      <c r="B159" s="41">
        <v>83</v>
      </c>
      <c r="C159" s="40" t="s">
        <v>1355</v>
      </c>
      <c r="D159" s="40" t="s">
        <v>1469</v>
      </c>
      <c r="E159" s="51"/>
      <c r="F159" s="41" t="s">
        <v>1470</v>
      </c>
      <c r="G159" s="85" t="s">
        <v>1377</v>
      </c>
      <c r="H159" s="51"/>
      <c r="I159" s="51" t="s">
        <v>1348</v>
      </c>
      <c r="J159" s="51"/>
      <c r="K159" s="51"/>
      <c r="L159" s="51" t="s">
        <v>1446</v>
      </c>
      <c r="M159" s="51" t="s">
        <v>1215</v>
      </c>
      <c r="N159" s="51" t="s">
        <v>189</v>
      </c>
      <c r="O159" s="51"/>
      <c r="P159" s="51"/>
    </row>
    <row r="160" spans="2:16">
      <c r="B160" s="41">
        <v>84</v>
      </c>
      <c r="C160" s="40" t="s">
        <v>1355</v>
      </c>
      <c r="D160" s="40" t="s">
        <v>1471</v>
      </c>
      <c r="E160" s="51"/>
      <c r="F160" s="41" t="s">
        <v>1472</v>
      </c>
      <c r="G160" s="85" t="s">
        <v>1377</v>
      </c>
      <c r="H160" s="51"/>
      <c r="I160" s="51" t="s">
        <v>1348</v>
      </c>
      <c r="J160" s="51"/>
      <c r="K160" s="51"/>
      <c r="L160" s="51" t="s">
        <v>1446</v>
      </c>
      <c r="M160" s="51" t="s">
        <v>1216</v>
      </c>
      <c r="N160" s="51" t="s">
        <v>189</v>
      </c>
      <c r="O160" s="51"/>
      <c r="P160" s="51"/>
    </row>
    <row r="161" spans="2:16">
      <c r="B161" s="41">
        <v>85</v>
      </c>
      <c r="C161" s="40" t="s">
        <v>1355</v>
      </c>
      <c r="D161" s="40">
        <v>920607</v>
      </c>
      <c r="E161" s="51"/>
      <c r="F161" s="41" t="s">
        <v>1473</v>
      </c>
      <c r="G161" s="85" t="s">
        <v>1377</v>
      </c>
      <c r="H161" s="51"/>
      <c r="I161" s="51" t="s">
        <v>1348</v>
      </c>
      <c r="J161" s="51"/>
      <c r="K161" s="51"/>
      <c r="L161" s="51" t="s">
        <v>1446</v>
      </c>
      <c r="M161" s="51" t="s">
        <v>1474</v>
      </c>
      <c r="N161" s="51" t="s">
        <v>189</v>
      </c>
      <c r="O161" s="51"/>
      <c r="P161" s="51"/>
    </row>
    <row r="162" spans="2:16">
      <c r="B162" s="41">
        <v>86</v>
      </c>
      <c r="C162" s="40" t="s">
        <v>1351</v>
      </c>
      <c r="D162" s="40" t="s">
        <v>1232</v>
      </c>
      <c r="E162" s="51"/>
      <c r="F162" s="41" t="s">
        <v>1475</v>
      </c>
      <c r="G162" s="85" t="s">
        <v>1234</v>
      </c>
      <c r="H162" s="51"/>
      <c r="I162" s="51" t="s">
        <v>1348</v>
      </c>
      <c r="J162" s="51"/>
      <c r="K162" s="51"/>
      <c r="L162" s="51" t="s">
        <v>1349</v>
      </c>
      <c r="M162" s="51" t="s">
        <v>1129</v>
      </c>
      <c r="N162" s="51" t="s">
        <v>189</v>
      </c>
      <c r="O162" s="51"/>
      <c r="P162" s="51"/>
    </row>
    <row r="163" spans="2:16">
      <c r="B163" s="41">
        <v>87</v>
      </c>
      <c r="C163" s="40" t="s">
        <v>195</v>
      </c>
      <c r="D163" s="40" t="s">
        <v>1261</v>
      </c>
      <c r="E163" s="51"/>
      <c r="F163" s="41" t="s">
        <v>1476</v>
      </c>
      <c r="G163" s="85" t="s">
        <v>1364</v>
      </c>
      <c r="H163" s="51"/>
      <c r="I163" s="51" t="s">
        <v>1348</v>
      </c>
      <c r="J163" s="51"/>
      <c r="K163" s="51"/>
      <c r="L163" s="51" t="s">
        <v>1349</v>
      </c>
      <c r="M163" s="51" t="s">
        <v>241</v>
      </c>
      <c r="N163" s="51" t="s">
        <v>189</v>
      </c>
      <c r="O163" s="51"/>
      <c r="P163" s="51"/>
    </row>
    <row r="164" spans="2:16">
      <c r="B164" s="41">
        <v>88</v>
      </c>
      <c r="C164" s="40" t="s">
        <v>1356</v>
      </c>
      <c r="D164" s="40">
        <v>20608</v>
      </c>
      <c r="E164" s="51"/>
      <c r="F164" s="41" t="s">
        <v>1477</v>
      </c>
      <c r="G164" s="85" t="s">
        <v>1379</v>
      </c>
      <c r="H164" s="51"/>
      <c r="I164" s="51" t="s">
        <v>1348</v>
      </c>
      <c r="J164" s="51"/>
      <c r="K164" s="51"/>
      <c r="L164" s="51" t="s">
        <v>1446</v>
      </c>
      <c r="M164" s="51" t="s">
        <v>241</v>
      </c>
      <c r="N164" s="51" t="s">
        <v>189</v>
      </c>
      <c r="O164" s="51"/>
      <c r="P164" s="51"/>
    </row>
    <row r="165" spans="2:16">
      <c r="B165" s="41">
        <v>89</v>
      </c>
      <c r="C165" s="40" t="s">
        <v>1351</v>
      </c>
      <c r="D165" s="40" t="s">
        <v>1241</v>
      </c>
      <c r="E165" s="51"/>
      <c r="F165" s="41" t="s">
        <v>1478</v>
      </c>
      <c r="G165" s="85" t="s">
        <v>1243</v>
      </c>
      <c r="H165" s="51"/>
      <c r="I165" s="51" t="s">
        <v>1348</v>
      </c>
      <c r="J165" s="51"/>
      <c r="K165" s="51"/>
      <c r="L165" s="51" t="s">
        <v>1438</v>
      </c>
      <c r="M165" s="51" t="s">
        <v>241</v>
      </c>
      <c r="N165" s="51" t="s">
        <v>189</v>
      </c>
      <c r="O165" s="51"/>
      <c r="P165" s="51"/>
    </row>
    <row r="166" spans="2:16">
      <c r="B166" s="41">
        <v>90</v>
      </c>
      <c r="C166" s="40" t="s">
        <v>1351</v>
      </c>
      <c r="D166" s="40" t="s">
        <v>1232</v>
      </c>
      <c r="E166" s="51"/>
      <c r="F166" s="41" t="s">
        <v>1479</v>
      </c>
      <c r="G166" s="85" t="s">
        <v>1234</v>
      </c>
      <c r="H166" s="51"/>
      <c r="I166" s="51" t="s">
        <v>1348</v>
      </c>
      <c r="J166" s="51"/>
      <c r="K166" s="51"/>
      <c r="L166" s="51" t="s">
        <v>1349</v>
      </c>
      <c r="M166" s="51" t="s">
        <v>241</v>
      </c>
      <c r="N166" s="51" t="s">
        <v>189</v>
      </c>
      <c r="O166" s="51"/>
      <c r="P166" s="51"/>
    </row>
    <row r="167" spans="2:16">
      <c r="B167" s="41">
        <v>91</v>
      </c>
      <c r="C167" s="40" t="s">
        <v>1351</v>
      </c>
      <c r="D167" s="40" t="s">
        <v>1232</v>
      </c>
      <c r="E167" s="51"/>
      <c r="F167" s="41" t="s">
        <v>1480</v>
      </c>
      <c r="G167" s="85" t="s">
        <v>1234</v>
      </c>
      <c r="H167" s="51"/>
      <c r="I167" s="51" t="s">
        <v>1348</v>
      </c>
      <c r="J167" s="51"/>
      <c r="K167" s="51"/>
      <c r="L167" s="51" t="s">
        <v>1349</v>
      </c>
      <c r="M167" s="51" t="s">
        <v>241</v>
      </c>
      <c r="N167" s="51" t="s">
        <v>189</v>
      </c>
      <c r="O167" s="51"/>
      <c r="P167" s="51"/>
    </row>
    <row r="168" spans="2:16">
      <c r="B168" s="41">
        <v>92</v>
      </c>
      <c r="C168" s="40" t="s">
        <v>1351</v>
      </c>
      <c r="D168" s="40" t="s">
        <v>1232</v>
      </c>
      <c r="E168" s="51"/>
      <c r="F168" s="41" t="s">
        <v>1481</v>
      </c>
      <c r="G168" s="85" t="s">
        <v>1234</v>
      </c>
      <c r="H168" s="51"/>
      <c r="I168" s="51" t="s">
        <v>1348</v>
      </c>
      <c r="J168" s="51"/>
      <c r="K168" s="51"/>
      <c r="L168" s="51" t="s">
        <v>1349</v>
      </c>
      <c r="M168" s="51" t="s">
        <v>246</v>
      </c>
      <c r="N168" s="51" t="s">
        <v>189</v>
      </c>
      <c r="O168" s="51"/>
      <c r="P168" s="51"/>
    </row>
    <row r="169" spans="2:16">
      <c r="B169" s="41">
        <v>93</v>
      </c>
      <c r="C169" s="40" t="s">
        <v>1355</v>
      </c>
      <c r="D169" s="40">
        <v>920951</v>
      </c>
      <c r="E169" s="51"/>
      <c r="F169" s="41" t="s">
        <v>1482</v>
      </c>
      <c r="G169" s="85" t="s">
        <v>1377</v>
      </c>
      <c r="H169" s="51"/>
      <c r="I169" s="51" t="s">
        <v>1348</v>
      </c>
      <c r="J169" s="51"/>
      <c r="K169" s="51"/>
      <c r="L169" s="51" t="s">
        <v>1438</v>
      </c>
      <c r="M169" s="51" t="s">
        <v>1483</v>
      </c>
      <c r="N169" s="51" t="s">
        <v>189</v>
      </c>
      <c r="O169" s="51"/>
      <c r="P169" s="51"/>
    </row>
    <row r="170" spans="2:16">
      <c r="B170" s="41">
        <v>94</v>
      </c>
      <c r="C170" s="40" t="s">
        <v>195</v>
      </c>
      <c r="D170" s="40" t="s">
        <v>1261</v>
      </c>
      <c r="E170" s="51"/>
      <c r="F170" s="41" t="s">
        <v>1484</v>
      </c>
      <c r="G170" s="85" t="s">
        <v>1364</v>
      </c>
      <c r="H170" s="51"/>
      <c r="I170" s="51" t="s">
        <v>1348</v>
      </c>
      <c r="J170" s="51"/>
      <c r="K170" s="51"/>
      <c r="L170" s="51" t="s">
        <v>1349</v>
      </c>
      <c r="M170" s="51" t="s">
        <v>251</v>
      </c>
      <c r="N170" s="51" t="s">
        <v>189</v>
      </c>
      <c r="O170" s="51"/>
      <c r="P170" s="51"/>
    </row>
    <row r="171" spans="2:16">
      <c r="B171" s="41">
        <v>95</v>
      </c>
      <c r="C171" s="40" t="s">
        <v>1356</v>
      </c>
      <c r="D171" s="40">
        <v>20609</v>
      </c>
      <c r="E171" s="51"/>
      <c r="F171" s="41" t="s">
        <v>1485</v>
      </c>
      <c r="G171" s="85" t="s">
        <v>1379</v>
      </c>
      <c r="H171" s="51"/>
      <c r="I171" s="51" t="s">
        <v>1348</v>
      </c>
      <c r="J171" s="51"/>
      <c r="K171" s="51"/>
      <c r="L171" s="51" t="s">
        <v>1446</v>
      </c>
      <c r="M171" s="51" t="s">
        <v>251</v>
      </c>
      <c r="N171" s="51" t="s">
        <v>189</v>
      </c>
      <c r="O171" s="51"/>
      <c r="P171" s="51"/>
    </row>
    <row r="172" spans="2:16">
      <c r="B172" s="41">
        <v>96</v>
      </c>
      <c r="C172" s="40" t="s">
        <v>1351</v>
      </c>
      <c r="D172" s="40" t="s">
        <v>1241</v>
      </c>
      <c r="E172" s="51"/>
      <c r="F172" s="41" t="s">
        <v>1486</v>
      </c>
      <c r="G172" s="85" t="s">
        <v>1243</v>
      </c>
      <c r="H172" s="51"/>
      <c r="I172" s="51" t="s">
        <v>1348</v>
      </c>
      <c r="J172" s="51"/>
      <c r="K172" s="51"/>
      <c r="L172" s="51" t="s">
        <v>1438</v>
      </c>
      <c r="M172" s="51" t="s">
        <v>251</v>
      </c>
      <c r="N172" s="51" t="s">
        <v>189</v>
      </c>
      <c r="O172" s="51"/>
      <c r="P172" s="51"/>
    </row>
    <row r="173" spans="2:16">
      <c r="B173" s="41">
        <v>97</v>
      </c>
      <c r="C173" s="40" t="s">
        <v>1351</v>
      </c>
      <c r="D173" s="40" t="s">
        <v>1232</v>
      </c>
      <c r="E173" s="51"/>
      <c r="F173" s="41" t="s">
        <v>1487</v>
      </c>
      <c r="G173" s="85" t="s">
        <v>1234</v>
      </c>
      <c r="H173" s="51"/>
      <c r="I173" s="51" t="s">
        <v>1348</v>
      </c>
      <c r="J173" s="51"/>
      <c r="K173" s="51"/>
      <c r="L173" s="51" t="s">
        <v>1349</v>
      </c>
      <c r="M173" s="51" t="s">
        <v>251</v>
      </c>
      <c r="N173" s="51" t="s">
        <v>189</v>
      </c>
      <c r="O173" s="51"/>
      <c r="P173" s="51"/>
    </row>
    <row r="174" spans="2:16">
      <c r="B174" s="41">
        <v>98</v>
      </c>
      <c r="C174" s="40" t="s">
        <v>1351</v>
      </c>
      <c r="D174" s="40" t="s">
        <v>1232</v>
      </c>
      <c r="E174" s="51"/>
      <c r="F174" s="41" t="s">
        <v>1488</v>
      </c>
      <c r="G174" s="85" t="s">
        <v>1234</v>
      </c>
      <c r="H174" s="51"/>
      <c r="I174" s="51" t="s">
        <v>1348</v>
      </c>
      <c r="J174" s="51"/>
      <c r="K174" s="51"/>
      <c r="L174" s="51" t="s">
        <v>1349</v>
      </c>
      <c r="M174" s="51" t="s">
        <v>251</v>
      </c>
      <c r="N174" s="51" t="s">
        <v>189</v>
      </c>
      <c r="O174" s="51"/>
      <c r="P174" s="51"/>
    </row>
    <row r="175" spans="2:16">
      <c r="B175" s="41">
        <v>99</v>
      </c>
      <c r="C175" s="40" t="s">
        <v>1351</v>
      </c>
      <c r="D175" s="40" t="s">
        <v>1232</v>
      </c>
      <c r="E175" s="51"/>
      <c r="F175" s="41" t="s">
        <v>1489</v>
      </c>
      <c r="G175" s="85" t="s">
        <v>1234</v>
      </c>
      <c r="H175" s="51"/>
      <c r="I175" s="51" t="s">
        <v>1348</v>
      </c>
      <c r="J175" s="51"/>
      <c r="K175" s="51"/>
      <c r="L175" s="51" t="s">
        <v>1349</v>
      </c>
      <c r="M175" s="51" t="s">
        <v>254</v>
      </c>
      <c r="N175" s="51" t="s">
        <v>189</v>
      </c>
      <c r="O175" s="51"/>
      <c r="P175" s="51"/>
    </row>
    <row r="176" spans="2:16">
      <c r="B176" s="41">
        <v>100</v>
      </c>
      <c r="C176" s="40" t="s">
        <v>1356</v>
      </c>
      <c r="D176" s="40">
        <v>920954</v>
      </c>
      <c r="E176" s="51"/>
      <c r="F176" s="41" t="s">
        <v>1490</v>
      </c>
      <c r="G176" s="85" t="s">
        <v>1377</v>
      </c>
      <c r="H176" s="51"/>
      <c r="I176" s="51" t="s">
        <v>1348</v>
      </c>
      <c r="J176" s="51"/>
      <c r="K176" s="51"/>
      <c r="L176" s="51" t="s">
        <v>1438</v>
      </c>
      <c r="M176" s="51" t="s">
        <v>1491</v>
      </c>
      <c r="N176" s="51" t="s">
        <v>189</v>
      </c>
      <c r="O176" s="51"/>
      <c r="P176" s="51"/>
    </row>
    <row r="177" spans="2:16">
      <c r="B177" s="41">
        <v>101</v>
      </c>
      <c r="C177" s="40" t="s">
        <v>195</v>
      </c>
      <c r="D177" s="40" t="s">
        <v>1261</v>
      </c>
      <c r="E177" s="51"/>
      <c r="F177" s="41" t="s">
        <v>1492</v>
      </c>
      <c r="G177" s="85" t="s">
        <v>1364</v>
      </c>
      <c r="H177" s="51"/>
      <c r="I177" s="51" t="s">
        <v>1348</v>
      </c>
      <c r="J177" s="51"/>
      <c r="K177" s="51"/>
      <c r="L177" s="51" t="s">
        <v>1349</v>
      </c>
      <c r="M177" s="51" t="s">
        <v>268</v>
      </c>
      <c r="N177" s="51" t="s">
        <v>189</v>
      </c>
      <c r="O177" s="51"/>
      <c r="P177" s="51"/>
    </row>
    <row r="178" spans="2:16">
      <c r="B178" s="41">
        <v>102</v>
      </c>
      <c r="C178" s="40" t="s">
        <v>1356</v>
      </c>
      <c r="D178" s="40">
        <v>20611</v>
      </c>
      <c r="E178" s="51"/>
      <c r="F178" s="41" t="s">
        <v>1493</v>
      </c>
      <c r="G178" s="85" t="s">
        <v>1379</v>
      </c>
      <c r="H178" s="51"/>
      <c r="I178" s="51" t="s">
        <v>1348</v>
      </c>
      <c r="J178" s="51"/>
      <c r="K178" s="51"/>
      <c r="L178" s="51" t="s">
        <v>1446</v>
      </c>
      <c r="M178" s="51" t="s">
        <v>268</v>
      </c>
      <c r="N178" s="51" t="s">
        <v>189</v>
      </c>
      <c r="O178" s="51"/>
      <c r="P178" s="51"/>
    </row>
    <row r="179" spans="2:16">
      <c r="B179" s="41">
        <v>103</v>
      </c>
      <c r="C179" s="40" t="s">
        <v>1351</v>
      </c>
      <c r="D179" s="40" t="s">
        <v>1241</v>
      </c>
      <c r="E179" s="51"/>
      <c r="F179" s="41" t="s">
        <v>1494</v>
      </c>
      <c r="G179" s="85" t="s">
        <v>1243</v>
      </c>
      <c r="H179" s="51"/>
      <c r="I179" s="51" t="s">
        <v>1348</v>
      </c>
      <c r="J179" s="51"/>
      <c r="K179" s="51"/>
      <c r="L179" s="51" t="s">
        <v>1438</v>
      </c>
      <c r="M179" s="51" t="s">
        <v>268</v>
      </c>
      <c r="N179" s="51" t="s">
        <v>189</v>
      </c>
      <c r="O179" s="51"/>
      <c r="P179" s="51"/>
    </row>
    <row r="180" spans="2:16">
      <c r="B180" s="41">
        <v>104</v>
      </c>
      <c r="C180" s="40" t="s">
        <v>1351</v>
      </c>
      <c r="D180" s="40" t="s">
        <v>1232</v>
      </c>
      <c r="E180" s="51"/>
      <c r="F180" s="41" t="s">
        <v>1495</v>
      </c>
      <c r="G180" s="85" t="s">
        <v>1234</v>
      </c>
      <c r="H180" s="51"/>
      <c r="I180" s="51" t="s">
        <v>1348</v>
      </c>
      <c r="J180" s="51"/>
      <c r="K180" s="51"/>
      <c r="L180" s="51" t="s">
        <v>1349</v>
      </c>
      <c r="M180" s="51" t="s">
        <v>268</v>
      </c>
      <c r="N180" s="51" t="s">
        <v>189</v>
      </c>
      <c r="O180" s="51"/>
      <c r="P180" s="51"/>
    </row>
    <row r="181" spans="2:16">
      <c r="B181" s="41">
        <v>105</v>
      </c>
      <c r="C181" s="40" t="s">
        <v>1351</v>
      </c>
      <c r="D181" s="40" t="s">
        <v>1232</v>
      </c>
      <c r="E181" s="51"/>
      <c r="F181" s="41" t="s">
        <v>1496</v>
      </c>
      <c r="G181" s="85" t="s">
        <v>1234</v>
      </c>
      <c r="H181" s="51"/>
      <c r="I181" s="51" t="s">
        <v>1348</v>
      </c>
      <c r="J181" s="51"/>
      <c r="K181" s="51"/>
      <c r="L181" s="51" t="s">
        <v>1349</v>
      </c>
      <c r="M181" s="51" t="s">
        <v>268</v>
      </c>
      <c r="N181" s="51" t="s">
        <v>189</v>
      </c>
      <c r="O181" s="51"/>
      <c r="P181" s="51"/>
    </row>
    <row r="182" spans="2:16">
      <c r="B182" s="41">
        <v>106</v>
      </c>
      <c r="C182" s="40" t="s">
        <v>1351</v>
      </c>
      <c r="D182" s="40" t="s">
        <v>1232</v>
      </c>
      <c r="E182" s="51"/>
      <c r="F182" s="41" t="s">
        <v>1497</v>
      </c>
      <c r="G182" s="85" t="s">
        <v>1234</v>
      </c>
      <c r="H182" s="51"/>
      <c r="I182" s="51" t="s">
        <v>1348</v>
      </c>
      <c r="J182" s="51"/>
      <c r="K182" s="51"/>
      <c r="L182" s="51" t="s">
        <v>1349</v>
      </c>
      <c r="M182" s="51" t="s">
        <v>274</v>
      </c>
      <c r="N182" s="51" t="s">
        <v>189</v>
      </c>
      <c r="O182" s="51"/>
      <c r="P182" s="51"/>
    </row>
    <row r="183" spans="2:16">
      <c r="B183" s="41">
        <v>107</v>
      </c>
      <c r="C183" s="40" t="s">
        <v>1355</v>
      </c>
      <c r="D183" s="40">
        <v>920956</v>
      </c>
      <c r="E183" s="51"/>
      <c r="F183" s="41" t="s">
        <v>1498</v>
      </c>
      <c r="G183" s="85" t="s">
        <v>1377</v>
      </c>
      <c r="H183" s="51"/>
      <c r="I183" s="51" t="s">
        <v>1348</v>
      </c>
      <c r="J183" s="51"/>
      <c r="K183" s="51"/>
      <c r="L183" s="51" t="s">
        <v>1438</v>
      </c>
      <c r="M183" s="51" t="s">
        <v>1499</v>
      </c>
      <c r="N183" s="51" t="s">
        <v>189</v>
      </c>
      <c r="O183" s="51"/>
      <c r="P183" s="51"/>
    </row>
    <row r="184" spans="2:16">
      <c r="B184" s="41">
        <v>108</v>
      </c>
      <c r="C184" s="40" t="s">
        <v>195</v>
      </c>
      <c r="D184" s="40" t="s">
        <v>1261</v>
      </c>
      <c r="E184" s="51"/>
      <c r="F184" s="41" t="s">
        <v>1500</v>
      </c>
      <c r="G184" s="85" t="s">
        <v>1364</v>
      </c>
      <c r="H184" s="51"/>
      <c r="I184" s="51" t="s">
        <v>1348</v>
      </c>
      <c r="J184" s="51"/>
      <c r="K184" s="51"/>
      <c r="L184" s="51" t="s">
        <v>1349</v>
      </c>
      <c r="M184" s="51" t="s">
        <v>1501</v>
      </c>
      <c r="N184" s="51" t="s">
        <v>189</v>
      </c>
      <c r="O184" s="51"/>
      <c r="P184" s="51"/>
    </row>
    <row r="185" spans="2:16">
      <c r="B185" s="41">
        <v>109</v>
      </c>
      <c r="C185" s="40" t="s">
        <v>1356</v>
      </c>
      <c r="D185" s="40">
        <v>20612</v>
      </c>
      <c r="E185" s="51"/>
      <c r="F185" s="41" t="s">
        <v>1502</v>
      </c>
      <c r="G185" s="85" t="s">
        <v>1379</v>
      </c>
      <c r="H185" s="51"/>
      <c r="I185" s="51" t="s">
        <v>1348</v>
      </c>
      <c r="J185" s="51"/>
      <c r="K185" s="51"/>
      <c r="L185" s="51" t="s">
        <v>1446</v>
      </c>
      <c r="M185" s="51" t="s">
        <v>1501</v>
      </c>
      <c r="N185" s="51" t="s">
        <v>189</v>
      </c>
      <c r="O185" s="51"/>
      <c r="P185" s="51"/>
    </row>
    <row r="186" spans="2:16">
      <c r="B186" s="41">
        <v>110</v>
      </c>
      <c r="C186" s="40" t="s">
        <v>1351</v>
      </c>
      <c r="D186" s="40" t="s">
        <v>1241</v>
      </c>
      <c r="E186" s="51"/>
      <c r="F186" s="41" t="s">
        <v>1503</v>
      </c>
      <c r="G186" s="85" t="s">
        <v>1243</v>
      </c>
      <c r="H186" s="51"/>
      <c r="I186" s="51" t="s">
        <v>1348</v>
      </c>
      <c r="J186" s="51"/>
      <c r="K186" s="51"/>
      <c r="L186" s="51" t="s">
        <v>1438</v>
      </c>
      <c r="M186" s="51" t="s">
        <v>1501</v>
      </c>
      <c r="N186" s="51" t="s">
        <v>189</v>
      </c>
      <c r="O186" s="51"/>
      <c r="P186" s="51"/>
    </row>
    <row r="187" spans="2:16">
      <c r="B187" s="41">
        <v>111</v>
      </c>
      <c r="C187" s="40" t="s">
        <v>1351</v>
      </c>
      <c r="D187" s="40" t="s">
        <v>1232</v>
      </c>
      <c r="E187" s="51"/>
      <c r="F187" s="41" t="s">
        <v>1504</v>
      </c>
      <c r="G187" s="85" t="s">
        <v>1234</v>
      </c>
      <c r="H187" s="51"/>
      <c r="I187" s="51" t="s">
        <v>1348</v>
      </c>
      <c r="J187" s="51"/>
      <c r="K187" s="51"/>
      <c r="L187" s="51" t="s">
        <v>1349</v>
      </c>
      <c r="M187" s="51" t="s">
        <v>1501</v>
      </c>
      <c r="N187" s="51" t="s">
        <v>189</v>
      </c>
      <c r="O187" s="51"/>
      <c r="P187" s="51"/>
    </row>
    <row r="188" spans="2:16">
      <c r="B188" s="41">
        <v>112</v>
      </c>
      <c r="C188" s="40" t="s">
        <v>1351</v>
      </c>
      <c r="D188" s="40" t="s">
        <v>1232</v>
      </c>
      <c r="E188" s="51"/>
      <c r="F188" s="41" t="s">
        <v>1505</v>
      </c>
      <c r="G188" s="85" t="s">
        <v>1234</v>
      </c>
      <c r="H188" s="51"/>
      <c r="I188" s="51" t="s">
        <v>1348</v>
      </c>
      <c r="J188" s="51"/>
      <c r="K188" s="51"/>
      <c r="L188" s="51" t="s">
        <v>1349</v>
      </c>
      <c r="M188" s="51" t="s">
        <v>1501</v>
      </c>
      <c r="N188" s="51" t="s">
        <v>189</v>
      </c>
      <c r="O188" s="51"/>
      <c r="P188" s="51"/>
    </row>
    <row r="189" spans="2:16">
      <c r="B189" s="41">
        <v>113</v>
      </c>
      <c r="C189" s="40" t="s">
        <v>1351</v>
      </c>
      <c r="D189" s="40" t="s">
        <v>1232</v>
      </c>
      <c r="E189" s="51"/>
      <c r="F189" s="41" t="s">
        <v>1506</v>
      </c>
      <c r="G189" s="85" t="s">
        <v>1234</v>
      </c>
      <c r="H189" s="51"/>
      <c r="I189" s="51" t="s">
        <v>1348</v>
      </c>
      <c r="J189" s="51"/>
      <c r="K189" s="51"/>
      <c r="L189" s="51" t="s">
        <v>1349</v>
      </c>
      <c r="M189" s="51" t="s">
        <v>284</v>
      </c>
      <c r="N189" s="51" t="s">
        <v>189</v>
      </c>
      <c r="O189" s="51"/>
      <c r="P189" s="51"/>
    </row>
    <row r="190" spans="2:16">
      <c r="B190" s="41">
        <v>114</v>
      </c>
      <c r="C190" s="40" t="s">
        <v>1355</v>
      </c>
      <c r="D190" s="40">
        <v>920959</v>
      </c>
      <c r="E190" s="51"/>
      <c r="F190" s="41" t="s">
        <v>1507</v>
      </c>
      <c r="G190" s="85" t="s">
        <v>1377</v>
      </c>
      <c r="H190" s="51"/>
      <c r="I190" s="51" t="s">
        <v>1348</v>
      </c>
      <c r="J190" s="51"/>
      <c r="K190" s="51"/>
      <c r="L190" s="51" t="s">
        <v>1438</v>
      </c>
      <c r="M190" s="51" t="s">
        <v>1508</v>
      </c>
      <c r="N190" s="51" t="s">
        <v>189</v>
      </c>
      <c r="O190" s="51"/>
      <c r="P190" s="51"/>
    </row>
    <row r="191" spans="2:16">
      <c r="B191" s="41">
        <v>115</v>
      </c>
      <c r="C191" s="40" t="s">
        <v>195</v>
      </c>
      <c r="D191" s="40" t="s">
        <v>1261</v>
      </c>
      <c r="E191" s="51"/>
      <c r="F191" s="41" t="s">
        <v>1509</v>
      </c>
      <c r="G191" s="85" t="s">
        <v>1364</v>
      </c>
      <c r="H191" s="51"/>
      <c r="I191" s="51" t="s">
        <v>1348</v>
      </c>
      <c r="J191" s="51"/>
      <c r="K191" s="51"/>
      <c r="L191" s="51" t="s">
        <v>1349</v>
      </c>
      <c r="M191" s="51" t="s">
        <v>291</v>
      </c>
      <c r="N191" s="51" t="s">
        <v>189</v>
      </c>
      <c r="O191" s="51"/>
      <c r="P191" s="51"/>
    </row>
    <row r="192" spans="2:16">
      <c r="B192" s="41">
        <v>116</v>
      </c>
      <c r="C192" s="40" t="s">
        <v>1356</v>
      </c>
      <c r="D192" s="40">
        <v>20613</v>
      </c>
      <c r="E192" s="51"/>
      <c r="F192" s="41" t="s">
        <v>1510</v>
      </c>
      <c r="G192" s="85" t="s">
        <v>1379</v>
      </c>
      <c r="H192" s="51"/>
      <c r="I192" s="51" t="s">
        <v>1348</v>
      </c>
      <c r="J192" s="51"/>
      <c r="K192" s="51"/>
      <c r="L192" s="51" t="s">
        <v>1446</v>
      </c>
      <c r="M192" s="51" t="s">
        <v>291</v>
      </c>
      <c r="N192" s="51" t="s">
        <v>189</v>
      </c>
      <c r="O192" s="51"/>
      <c r="P192" s="51"/>
    </row>
    <row r="193" spans="2:16">
      <c r="B193" s="41">
        <v>117</v>
      </c>
      <c r="C193" s="40" t="s">
        <v>1351</v>
      </c>
      <c r="D193" s="40" t="s">
        <v>1241</v>
      </c>
      <c r="E193" s="51"/>
      <c r="F193" s="41" t="s">
        <v>1511</v>
      </c>
      <c r="G193" s="85" t="s">
        <v>1243</v>
      </c>
      <c r="H193" s="51"/>
      <c r="I193" s="51" t="s">
        <v>1348</v>
      </c>
      <c r="J193" s="51"/>
      <c r="K193" s="51"/>
      <c r="L193" s="51" t="s">
        <v>1438</v>
      </c>
      <c r="M193" s="51" t="s">
        <v>291</v>
      </c>
      <c r="N193" s="51" t="s">
        <v>189</v>
      </c>
      <c r="O193" s="51"/>
      <c r="P193" s="51"/>
    </row>
    <row r="194" spans="2:16">
      <c r="B194" s="41">
        <v>118</v>
      </c>
      <c r="C194" s="40" t="s">
        <v>1351</v>
      </c>
      <c r="D194" s="40" t="s">
        <v>1232</v>
      </c>
      <c r="E194" s="51"/>
      <c r="F194" s="41" t="s">
        <v>1512</v>
      </c>
      <c r="G194" s="85" t="s">
        <v>1234</v>
      </c>
      <c r="H194" s="51"/>
      <c r="I194" s="51" t="s">
        <v>1348</v>
      </c>
      <c r="J194" s="51"/>
      <c r="K194" s="51"/>
      <c r="L194" s="51" t="s">
        <v>1349</v>
      </c>
      <c r="M194" s="51" t="s">
        <v>291</v>
      </c>
      <c r="N194" s="51" t="s">
        <v>189</v>
      </c>
      <c r="O194" s="51"/>
      <c r="P194" s="51"/>
    </row>
    <row r="195" spans="2:16">
      <c r="B195" s="41">
        <v>119</v>
      </c>
      <c r="C195" s="40" t="s">
        <v>1351</v>
      </c>
      <c r="D195" s="40" t="s">
        <v>1232</v>
      </c>
      <c r="E195" s="51"/>
      <c r="F195" s="41" t="s">
        <v>1513</v>
      </c>
      <c r="G195" s="85" t="s">
        <v>1234</v>
      </c>
      <c r="H195" s="51"/>
      <c r="I195" s="51" t="s">
        <v>1348</v>
      </c>
      <c r="J195" s="51"/>
      <c r="K195" s="51"/>
      <c r="L195" s="51" t="s">
        <v>1349</v>
      </c>
      <c r="M195" s="51" t="s">
        <v>291</v>
      </c>
      <c r="N195" s="51" t="s">
        <v>189</v>
      </c>
      <c r="O195" s="51"/>
      <c r="P195" s="51"/>
    </row>
    <row r="196" spans="2:16">
      <c r="B196" s="41">
        <v>120</v>
      </c>
      <c r="C196" s="40" t="s">
        <v>1351</v>
      </c>
      <c r="D196" s="40" t="s">
        <v>1232</v>
      </c>
      <c r="E196" s="51"/>
      <c r="F196" s="41" t="s">
        <v>1514</v>
      </c>
      <c r="G196" s="85" t="s">
        <v>1234</v>
      </c>
      <c r="H196" s="51"/>
      <c r="I196" s="51" t="s">
        <v>1348</v>
      </c>
      <c r="J196" s="51"/>
      <c r="K196" s="51"/>
      <c r="L196" s="51" t="s">
        <v>1349</v>
      </c>
      <c r="M196" s="51" t="s">
        <v>296</v>
      </c>
      <c r="N196" s="51" t="s">
        <v>189</v>
      </c>
      <c r="O196" s="51"/>
      <c r="P196" s="51"/>
    </row>
    <row r="197" spans="2:16">
      <c r="B197" s="41">
        <v>121</v>
      </c>
      <c r="C197" s="40" t="s">
        <v>1355</v>
      </c>
      <c r="D197" s="40">
        <v>920961</v>
      </c>
      <c r="E197" s="51"/>
      <c r="F197" s="41" t="s">
        <v>1515</v>
      </c>
      <c r="G197" s="85" t="s">
        <v>1377</v>
      </c>
      <c r="H197" s="51"/>
      <c r="I197" s="51" t="s">
        <v>1348</v>
      </c>
      <c r="J197" s="51"/>
      <c r="K197" s="51"/>
      <c r="L197" s="51" t="s">
        <v>1438</v>
      </c>
      <c r="M197" s="51" t="s">
        <v>1516</v>
      </c>
      <c r="N197" s="51" t="s">
        <v>189</v>
      </c>
      <c r="O197" s="51"/>
      <c r="P197" s="51"/>
    </row>
    <row r="198" spans="2:16">
      <c r="B198" s="41">
        <v>122</v>
      </c>
      <c r="C198" s="40" t="s">
        <v>1355</v>
      </c>
      <c r="D198" s="40">
        <v>920964</v>
      </c>
      <c r="E198" s="51"/>
      <c r="F198" s="41" t="s">
        <v>1517</v>
      </c>
      <c r="G198" s="85" t="s">
        <v>1377</v>
      </c>
      <c r="H198" s="51"/>
      <c r="I198" s="51" t="s">
        <v>1348</v>
      </c>
      <c r="J198" s="51"/>
      <c r="K198" s="51"/>
      <c r="L198" s="51" t="s">
        <v>1438</v>
      </c>
      <c r="M198" s="51" t="s">
        <v>1518</v>
      </c>
      <c r="N198" s="51" t="s">
        <v>237</v>
      </c>
      <c r="O198" s="51"/>
      <c r="P198" s="51"/>
    </row>
    <row r="199" spans="2:16">
      <c r="B199" s="41">
        <v>123</v>
      </c>
      <c r="C199" s="40" t="s">
        <v>195</v>
      </c>
      <c r="D199" s="40" t="s">
        <v>1261</v>
      </c>
      <c r="E199" s="51"/>
      <c r="F199" s="41" t="s">
        <v>1519</v>
      </c>
      <c r="G199" s="85" t="s">
        <v>1364</v>
      </c>
      <c r="H199" s="51"/>
      <c r="I199" s="51" t="s">
        <v>1348</v>
      </c>
      <c r="J199" s="51"/>
      <c r="K199" s="51"/>
      <c r="L199" s="51" t="s">
        <v>1349</v>
      </c>
      <c r="M199" s="51" t="s">
        <v>312</v>
      </c>
      <c r="N199" s="51" t="s">
        <v>237</v>
      </c>
      <c r="O199" s="51"/>
      <c r="P199" s="51"/>
    </row>
    <row r="200" spans="2:16">
      <c r="B200" s="41">
        <v>124</v>
      </c>
      <c r="C200" s="40" t="s">
        <v>1356</v>
      </c>
      <c r="D200" s="40">
        <v>20615</v>
      </c>
      <c r="E200" s="51"/>
      <c r="F200" s="41" t="s">
        <v>1520</v>
      </c>
      <c r="G200" s="85" t="s">
        <v>1379</v>
      </c>
      <c r="H200" s="51"/>
      <c r="I200" s="51" t="s">
        <v>1348</v>
      </c>
      <c r="J200" s="51"/>
      <c r="K200" s="51"/>
      <c r="L200" s="51" t="s">
        <v>1446</v>
      </c>
      <c r="M200" s="51" t="s">
        <v>312</v>
      </c>
      <c r="N200" s="51" t="s">
        <v>237</v>
      </c>
      <c r="O200" s="51"/>
      <c r="P200" s="51"/>
    </row>
    <row r="201" spans="2:16">
      <c r="B201" s="41">
        <v>125</v>
      </c>
      <c r="C201" s="40" t="s">
        <v>1351</v>
      </c>
      <c r="D201" s="40" t="s">
        <v>1241</v>
      </c>
      <c r="E201" s="51"/>
      <c r="F201" s="41" t="s">
        <v>1521</v>
      </c>
      <c r="G201" s="85" t="s">
        <v>1243</v>
      </c>
      <c r="H201" s="51"/>
      <c r="I201" s="51" t="s">
        <v>1348</v>
      </c>
      <c r="J201" s="51"/>
      <c r="K201" s="51"/>
      <c r="L201" s="51" t="s">
        <v>1438</v>
      </c>
      <c r="M201" s="51" t="s">
        <v>312</v>
      </c>
      <c r="N201" s="51" t="s">
        <v>237</v>
      </c>
      <c r="O201" s="51"/>
      <c r="P201" s="51"/>
    </row>
    <row r="202" spans="2:16">
      <c r="B202" s="41">
        <v>126</v>
      </c>
      <c r="C202" s="40" t="s">
        <v>1351</v>
      </c>
      <c r="D202" s="40" t="s">
        <v>1232</v>
      </c>
      <c r="E202" s="51"/>
      <c r="F202" s="41" t="s">
        <v>1522</v>
      </c>
      <c r="G202" s="85" t="s">
        <v>1234</v>
      </c>
      <c r="H202" s="51"/>
      <c r="I202" s="51" t="s">
        <v>1348</v>
      </c>
      <c r="J202" s="51"/>
      <c r="K202" s="51"/>
      <c r="L202" s="51" t="s">
        <v>1349</v>
      </c>
      <c r="M202" s="51" t="s">
        <v>312</v>
      </c>
      <c r="N202" s="51" t="s">
        <v>237</v>
      </c>
      <c r="O202" s="51"/>
      <c r="P202" s="51"/>
    </row>
    <row r="203" spans="2:16">
      <c r="B203" s="41">
        <v>127</v>
      </c>
      <c r="C203" s="40" t="s">
        <v>1351</v>
      </c>
      <c r="D203" s="40" t="s">
        <v>1232</v>
      </c>
      <c r="E203" s="51"/>
      <c r="F203" s="41" t="s">
        <v>1523</v>
      </c>
      <c r="G203" s="85" t="s">
        <v>1234</v>
      </c>
      <c r="H203" s="51"/>
      <c r="I203" s="51" t="s">
        <v>1348</v>
      </c>
      <c r="J203" s="51"/>
      <c r="K203" s="51"/>
      <c r="L203" s="51" t="s">
        <v>1349</v>
      </c>
      <c r="M203" s="51" t="s">
        <v>312</v>
      </c>
      <c r="N203" s="51" t="s">
        <v>237</v>
      </c>
      <c r="O203" s="51"/>
      <c r="P203" s="51"/>
    </row>
    <row r="204" spans="2:16">
      <c r="B204" s="41">
        <v>128</v>
      </c>
      <c r="C204" s="40" t="s">
        <v>1351</v>
      </c>
      <c r="D204" s="40" t="s">
        <v>1232</v>
      </c>
      <c r="E204" s="51"/>
      <c r="F204" s="41" t="s">
        <v>1524</v>
      </c>
      <c r="G204" s="85" t="s">
        <v>1234</v>
      </c>
      <c r="H204" s="51"/>
      <c r="I204" s="51" t="s">
        <v>1348</v>
      </c>
      <c r="J204" s="51"/>
      <c r="K204" s="51"/>
      <c r="L204" s="51" t="s">
        <v>1349</v>
      </c>
      <c r="M204" s="51" t="s">
        <v>317</v>
      </c>
      <c r="N204" s="51" t="s">
        <v>237</v>
      </c>
      <c r="O204" s="51"/>
      <c r="P204" s="51"/>
    </row>
    <row r="205" spans="2:16">
      <c r="B205" s="41">
        <v>129</v>
      </c>
      <c r="C205" s="40" t="s">
        <v>195</v>
      </c>
      <c r="D205" s="40" t="s">
        <v>1261</v>
      </c>
      <c r="E205" s="51"/>
      <c r="F205" s="41" t="s">
        <v>1525</v>
      </c>
      <c r="G205" s="85" t="s">
        <v>1364</v>
      </c>
      <c r="H205" s="51"/>
      <c r="I205" s="51" t="s">
        <v>1348</v>
      </c>
      <c r="J205" s="51"/>
      <c r="K205" s="51"/>
      <c r="L205" s="51" t="s">
        <v>1349</v>
      </c>
      <c r="M205" s="51" t="s">
        <v>320</v>
      </c>
      <c r="N205" s="51" t="s">
        <v>237</v>
      </c>
      <c r="O205" s="51"/>
      <c r="P205" s="51"/>
    </row>
    <row r="206" spans="2:16">
      <c r="B206" s="41">
        <v>130</v>
      </c>
      <c r="C206" s="40" t="s">
        <v>1356</v>
      </c>
      <c r="D206" s="40">
        <v>20616</v>
      </c>
      <c r="E206" s="51"/>
      <c r="F206" s="41" t="s">
        <v>1526</v>
      </c>
      <c r="G206" s="85" t="s">
        <v>1379</v>
      </c>
      <c r="H206" s="51"/>
      <c r="I206" s="51" t="s">
        <v>1348</v>
      </c>
      <c r="J206" s="51"/>
      <c r="K206" s="51"/>
      <c r="L206" s="51" t="s">
        <v>1446</v>
      </c>
      <c r="M206" s="51" t="s">
        <v>320</v>
      </c>
      <c r="N206" s="51" t="s">
        <v>237</v>
      </c>
      <c r="O206" s="51"/>
      <c r="P206" s="51"/>
    </row>
    <row r="207" spans="2:16">
      <c r="B207" s="41">
        <v>131</v>
      </c>
      <c r="C207" s="40" t="s">
        <v>1351</v>
      </c>
      <c r="D207" s="40" t="s">
        <v>1241</v>
      </c>
      <c r="E207" s="51"/>
      <c r="F207" s="41" t="s">
        <v>1527</v>
      </c>
      <c r="G207" s="85" t="s">
        <v>1243</v>
      </c>
      <c r="H207" s="51"/>
      <c r="I207" s="51" t="s">
        <v>1348</v>
      </c>
      <c r="J207" s="51"/>
      <c r="K207" s="51"/>
      <c r="L207" s="51" t="s">
        <v>1438</v>
      </c>
      <c r="M207" s="51" t="s">
        <v>320</v>
      </c>
      <c r="N207" s="51" t="s">
        <v>237</v>
      </c>
      <c r="O207" s="51"/>
      <c r="P207" s="51"/>
    </row>
    <row r="208" spans="2:16">
      <c r="B208" s="41">
        <v>132</v>
      </c>
      <c r="C208" s="40" t="s">
        <v>1351</v>
      </c>
      <c r="D208" s="40" t="s">
        <v>1232</v>
      </c>
      <c r="E208" s="51"/>
      <c r="F208" s="41" t="s">
        <v>1528</v>
      </c>
      <c r="G208" s="85" t="s">
        <v>1234</v>
      </c>
      <c r="H208" s="51"/>
      <c r="I208" s="51" t="s">
        <v>1348</v>
      </c>
      <c r="J208" s="51"/>
      <c r="K208" s="51"/>
      <c r="L208" s="51" t="s">
        <v>1349</v>
      </c>
      <c r="M208" s="51" t="s">
        <v>320</v>
      </c>
      <c r="N208" s="51" t="s">
        <v>237</v>
      </c>
      <c r="O208" s="51"/>
      <c r="P208" s="51"/>
    </row>
    <row r="209" spans="2:16">
      <c r="B209" s="41">
        <v>133</v>
      </c>
      <c r="C209" s="40" t="s">
        <v>1351</v>
      </c>
      <c r="D209" s="40" t="s">
        <v>1232</v>
      </c>
      <c r="E209" s="51"/>
      <c r="F209" s="41" t="s">
        <v>1529</v>
      </c>
      <c r="G209" s="85" t="s">
        <v>1234</v>
      </c>
      <c r="H209" s="51"/>
      <c r="I209" s="51" t="s">
        <v>1348</v>
      </c>
      <c r="J209" s="51"/>
      <c r="K209" s="51"/>
      <c r="L209" s="51" t="s">
        <v>1349</v>
      </c>
      <c r="M209" s="51" t="s">
        <v>320</v>
      </c>
      <c r="N209" s="51" t="s">
        <v>237</v>
      </c>
      <c r="O209" s="51"/>
      <c r="P209" s="51"/>
    </row>
    <row r="210" spans="2:16">
      <c r="B210" s="41">
        <v>134</v>
      </c>
      <c r="C210" s="40" t="s">
        <v>1355</v>
      </c>
      <c r="D210" s="40">
        <v>920967</v>
      </c>
      <c r="E210" s="51"/>
      <c r="F210" s="41" t="s">
        <v>1530</v>
      </c>
      <c r="G210" s="85" t="s">
        <v>1377</v>
      </c>
      <c r="H210" s="51"/>
      <c r="I210" s="51" t="s">
        <v>1348</v>
      </c>
      <c r="J210" s="51"/>
      <c r="K210" s="51"/>
      <c r="L210" s="51" t="s">
        <v>1438</v>
      </c>
      <c r="M210" s="51" t="s">
        <v>1531</v>
      </c>
      <c r="N210" s="51" t="s">
        <v>237</v>
      </c>
      <c r="O210" s="51"/>
      <c r="P210" s="51"/>
    </row>
    <row r="211" spans="2:16">
      <c r="B211" s="41">
        <v>135</v>
      </c>
      <c r="C211" s="40" t="s">
        <v>1351</v>
      </c>
      <c r="D211" s="40" t="s">
        <v>1232</v>
      </c>
      <c r="E211" s="51"/>
      <c r="F211" s="41" t="s">
        <v>1532</v>
      </c>
      <c r="G211" s="85" t="s">
        <v>1234</v>
      </c>
      <c r="H211" s="51"/>
      <c r="I211" s="51" t="s">
        <v>1348</v>
      </c>
      <c r="J211" s="51"/>
      <c r="K211" s="51"/>
      <c r="L211" s="51" t="s">
        <v>1349</v>
      </c>
      <c r="M211" s="51" t="s">
        <v>325</v>
      </c>
      <c r="N211" s="51" t="s">
        <v>237</v>
      </c>
      <c r="O211" s="51"/>
      <c r="P211" s="51"/>
    </row>
    <row r="212" spans="2:16">
      <c r="B212" s="41">
        <v>136</v>
      </c>
      <c r="C212" s="40" t="s">
        <v>195</v>
      </c>
      <c r="D212" s="40" t="s">
        <v>1261</v>
      </c>
      <c r="E212" s="51"/>
      <c r="F212" s="41" t="s">
        <v>1533</v>
      </c>
      <c r="G212" s="85" t="s">
        <v>1364</v>
      </c>
      <c r="H212" s="51"/>
      <c r="I212" s="51" t="s">
        <v>1348</v>
      </c>
      <c r="J212" s="51"/>
      <c r="K212" s="51"/>
      <c r="L212" s="51" t="s">
        <v>1349</v>
      </c>
      <c r="M212" s="51" t="s">
        <v>332</v>
      </c>
      <c r="N212" s="51" t="s">
        <v>237</v>
      </c>
      <c r="O212" s="51"/>
      <c r="P212" s="51"/>
    </row>
    <row r="213" spans="2:16">
      <c r="B213" s="41">
        <v>137</v>
      </c>
      <c r="C213" s="40" t="s">
        <v>1356</v>
      </c>
      <c r="D213" s="40">
        <v>20617</v>
      </c>
      <c r="E213" s="51"/>
      <c r="F213" s="41" t="s">
        <v>1534</v>
      </c>
      <c r="G213" s="85" t="s">
        <v>1379</v>
      </c>
      <c r="H213" s="51"/>
      <c r="I213" s="51" t="s">
        <v>1348</v>
      </c>
      <c r="J213" s="51"/>
      <c r="K213" s="51"/>
      <c r="L213" s="51" t="s">
        <v>1446</v>
      </c>
      <c r="M213" s="51" t="s">
        <v>332</v>
      </c>
      <c r="N213" s="51" t="s">
        <v>237</v>
      </c>
      <c r="O213" s="51"/>
      <c r="P213" s="51"/>
    </row>
    <row r="214" spans="2:16">
      <c r="B214" s="41">
        <v>138</v>
      </c>
      <c r="C214" s="40" t="s">
        <v>1351</v>
      </c>
      <c r="D214" s="40" t="s">
        <v>1241</v>
      </c>
      <c r="E214" s="51"/>
      <c r="F214" s="41" t="s">
        <v>1535</v>
      </c>
      <c r="G214" s="85" t="s">
        <v>1243</v>
      </c>
      <c r="H214" s="51"/>
      <c r="I214" s="51" t="s">
        <v>1348</v>
      </c>
      <c r="J214" s="51"/>
      <c r="K214" s="51"/>
      <c r="L214" s="51" t="s">
        <v>1438</v>
      </c>
      <c r="M214" s="51" t="s">
        <v>332</v>
      </c>
      <c r="N214" s="51" t="s">
        <v>237</v>
      </c>
      <c r="O214" s="51"/>
      <c r="P214" s="51"/>
    </row>
    <row r="215" spans="2:16">
      <c r="B215" s="41">
        <v>139</v>
      </c>
      <c r="C215" s="40" t="s">
        <v>1351</v>
      </c>
      <c r="D215" s="40" t="s">
        <v>1232</v>
      </c>
      <c r="E215" s="51"/>
      <c r="F215" s="41" t="s">
        <v>1536</v>
      </c>
      <c r="G215" s="85" t="s">
        <v>1234</v>
      </c>
      <c r="H215" s="51"/>
      <c r="I215" s="51" t="s">
        <v>1348</v>
      </c>
      <c r="J215" s="51"/>
      <c r="K215" s="51"/>
      <c r="L215" s="51" t="s">
        <v>1349</v>
      </c>
      <c r="M215" s="51" t="s">
        <v>332</v>
      </c>
      <c r="N215" s="51" t="s">
        <v>237</v>
      </c>
      <c r="O215" s="51"/>
      <c r="P215" s="51"/>
    </row>
    <row r="216" spans="2:16">
      <c r="B216" s="41">
        <v>140</v>
      </c>
      <c r="C216" s="40" t="s">
        <v>1351</v>
      </c>
      <c r="D216" s="40" t="s">
        <v>1232</v>
      </c>
      <c r="E216" s="51"/>
      <c r="F216" s="41" t="s">
        <v>1537</v>
      </c>
      <c r="G216" s="85" t="s">
        <v>1234</v>
      </c>
      <c r="H216" s="51"/>
      <c r="I216" s="51" t="s">
        <v>1348</v>
      </c>
      <c r="J216" s="51"/>
      <c r="K216" s="51"/>
      <c r="L216" s="51" t="s">
        <v>1349</v>
      </c>
      <c r="M216" s="51" t="s">
        <v>332</v>
      </c>
      <c r="N216" s="51" t="s">
        <v>237</v>
      </c>
      <c r="O216" s="51"/>
      <c r="P216" s="51"/>
    </row>
    <row r="217" spans="2:16">
      <c r="B217" s="41">
        <v>141</v>
      </c>
      <c r="C217" s="40" t="s">
        <v>1355</v>
      </c>
      <c r="D217" s="40">
        <v>920969</v>
      </c>
      <c r="E217" s="51"/>
      <c r="F217" s="41" t="s">
        <v>1538</v>
      </c>
      <c r="G217" s="85" t="s">
        <v>1377</v>
      </c>
      <c r="H217" s="51"/>
      <c r="I217" s="51" t="s">
        <v>1348</v>
      </c>
      <c r="J217" s="51"/>
      <c r="K217" s="51"/>
      <c r="L217" s="51" t="s">
        <v>1438</v>
      </c>
      <c r="M217" s="51" t="s">
        <v>1539</v>
      </c>
      <c r="N217" s="51" t="s">
        <v>237</v>
      </c>
      <c r="O217" s="51"/>
      <c r="P217" s="51"/>
    </row>
    <row r="218" spans="2:16">
      <c r="B218" s="41">
        <v>142</v>
      </c>
      <c r="C218" s="40" t="s">
        <v>1351</v>
      </c>
      <c r="D218" s="40" t="s">
        <v>1232</v>
      </c>
      <c r="E218" s="51"/>
      <c r="F218" s="41" t="s">
        <v>1540</v>
      </c>
      <c r="G218" s="85" t="s">
        <v>1234</v>
      </c>
      <c r="H218" s="51"/>
      <c r="I218" s="51" t="s">
        <v>1348</v>
      </c>
      <c r="J218" s="51"/>
      <c r="K218" s="51"/>
      <c r="L218" s="51" t="s">
        <v>1349</v>
      </c>
      <c r="M218" s="51" t="s">
        <v>1539</v>
      </c>
      <c r="N218" s="51" t="s">
        <v>237</v>
      </c>
      <c r="O218" s="51"/>
      <c r="P218" s="51"/>
    </row>
    <row r="219" spans="2:16">
      <c r="B219" s="41">
        <v>143</v>
      </c>
      <c r="C219" s="40" t="s">
        <v>195</v>
      </c>
      <c r="D219" s="40" t="s">
        <v>1261</v>
      </c>
      <c r="E219" s="51"/>
      <c r="F219" s="41" t="s">
        <v>1541</v>
      </c>
      <c r="G219" s="85" t="s">
        <v>1364</v>
      </c>
      <c r="H219" s="51"/>
      <c r="I219" s="51" t="s">
        <v>1348</v>
      </c>
      <c r="J219" s="51"/>
      <c r="K219" s="51"/>
      <c r="L219" s="51" t="s">
        <v>1349</v>
      </c>
      <c r="M219" s="51" t="s">
        <v>1542</v>
      </c>
      <c r="N219" s="51" t="s">
        <v>237</v>
      </c>
      <c r="O219" s="51"/>
      <c r="P219" s="51"/>
    </row>
    <row r="220" spans="2:16">
      <c r="B220" s="41">
        <v>144</v>
      </c>
      <c r="C220" s="40" t="s">
        <v>1356</v>
      </c>
      <c r="D220" s="40">
        <v>20619</v>
      </c>
      <c r="E220" s="51"/>
      <c r="F220" s="41" t="s">
        <v>1543</v>
      </c>
      <c r="G220" s="85" t="s">
        <v>1379</v>
      </c>
      <c r="H220" s="51"/>
      <c r="I220" s="51" t="s">
        <v>1348</v>
      </c>
      <c r="J220" s="51"/>
      <c r="K220" s="51"/>
      <c r="L220" s="51" t="s">
        <v>1446</v>
      </c>
      <c r="M220" s="51" t="s">
        <v>1542</v>
      </c>
      <c r="N220" s="51" t="s">
        <v>237</v>
      </c>
      <c r="O220" s="51"/>
      <c r="P220" s="51"/>
    </row>
    <row r="221" spans="2:16">
      <c r="B221" s="41">
        <v>145</v>
      </c>
      <c r="C221" s="40" t="s">
        <v>1351</v>
      </c>
      <c r="D221" s="40" t="s">
        <v>1241</v>
      </c>
      <c r="E221" s="51"/>
      <c r="F221" s="41" t="s">
        <v>1544</v>
      </c>
      <c r="G221" s="85" t="s">
        <v>1243</v>
      </c>
      <c r="H221" s="51"/>
      <c r="I221" s="51" t="s">
        <v>1348</v>
      </c>
      <c r="J221" s="51"/>
      <c r="K221" s="51"/>
      <c r="L221" s="51" t="s">
        <v>1438</v>
      </c>
      <c r="M221" s="51" t="s">
        <v>1542</v>
      </c>
      <c r="N221" s="51" t="s">
        <v>237</v>
      </c>
      <c r="O221" s="51"/>
      <c r="P221" s="51"/>
    </row>
    <row r="222" spans="2:16">
      <c r="B222" s="41">
        <v>146</v>
      </c>
      <c r="C222" s="40" t="s">
        <v>1351</v>
      </c>
      <c r="D222" s="40" t="s">
        <v>1232</v>
      </c>
      <c r="E222" s="51"/>
      <c r="F222" s="41" t="s">
        <v>1545</v>
      </c>
      <c r="G222" s="85" t="s">
        <v>1234</v>
      </c>
      <c r="H222" s="51"/>
      <c r="I222" s="51" t="s">
        <v>1348</v>
      </c>
      <c r="J222" s="51"/>
      <c r="K222" s="51"/>
      <c r="L222" s="51" t="s">
        <v>1349</v>
      </c>
      <c r="M222" s="51" t="s">
        <v>1542</v>
      </c>
      <c r="N222" s="51" t="s">
        <v>237</v>
      </c>
      <c r="O222" s="51"/>
      <c r="P222" s="51"/>
    </row>
    <row r="223" spans="2:16">
      <c r="B223" s="41">
        <v>147</v>
      </c>
      <c r="C223" s="40" t="s">
        <v>1351</v>
      </c>
      <c r="D223" s="40" t="s">
        <v>1232</v>
      </c>
      <c r="E223" s="51"/>
      <c r="F223" s="41" t="s">
        <v>1546</v>
      </c>
      <c r="G223" s="85" t="s">
        <v>1234</v>
      </c>
      <c r="H223" s="51"/>
      <c r="I223" s="51" t="s">
        <v>1348</v>
      </c>
      <c r="J223" s="51"/>
      <c r="K223" s="51"/>
      <c r="L223" s="51" t="s">
        <v>1349</v>
      </c>
      <c r="M223" s="51" t="s">
        <v>1542</v>
      </c>
      <c r="N223" s="51" t="s">
        <v>237</v>
      </c>
      <c r="O223" s="51"/>
      <c r="P223" s="51"/>
    </row>
    <row r="224" spans="2:16">
      <c r="B224" s="41">
        <v>148</v>
      </c>
      <c r="C224" s="40" t="s">
        <v>1355</v>
      </c>
      <c r="D224" s="40">
        <v>920973</v>
      </c>
      <c r="E224" s="51"/>
      <c r="F224" s="41" t="s">
        <v>1547</v>
      </c>
      <c r="G224" s="85" t="s">
        <v>1377</v>
      </c>
      <c r="H224" s="51"/>
      <c r="I224" s="51" t="s">
        <v>1348</v>
      </c>
      <c r="J224" s="51"/>
      <c r="K224" s="51"/>
      <c r="L224" s="51" t="s">
        <v>1438</v>
      </c>
      <c r="M224" s="51" t="s">
        <v>1548</v>
      </c>
      <c r="N224" s="51" t="s">
        <v>237</v>
      </c>
      <c r="O224" s="51"/>
      <c r="P224" s="51"/>
    </row>
    <row r="225" spans="2:16">
      <c r="B225" s="41">
        <v>149</v>
      </c>
      <c r="C225" s="40" t="s">
        <v>1351</v>
      </c>
      <c r="D225" s="40" t="s">
        <v>1232</v>
      </c>
      <c r="E225" s="51"/>
      <c r="F225" s="41" t="s">
        <v>1549</v>
      </c>
      <c r="G225" s="85" t="s">
        <v>1234</v>
      </c>
      <c r="H225" s="51"/>
      <c r="I225" s="51" t="s">
        <v>1348</v>
      </c>
      <c r="J225" s="51"/>
      <c r="K225" s="51"/>
      <c r="L225" s="51" t="s">
        <v>1438</v>
      </c>
      <c r="M225" s="51" t="s">
        <v>1548</v>
      </c>
      <c r="N225" s="51" t="s">
        <v>237</v>
      </c>
      <c r="O225" s="51"/>
      <c r="P225" s="51"/>
    </row>
    <row r="226" spans="2:16">
      <c r="B226" s="41">
        <v>150</v>
      </c>
      <c r="C226" s="40" t="s">
        <v>195</v>
      </c>
      <c r="D226" s="40" t="s">
        <v>1261</v>
      </c>
      <c r="E226" s="51"/>
      <c r="F226" s="41" t="s">
        <v>1550</v>
      </c>
      <c r="G226" s="85" t="s">
        <v>1364</v>
      </c>
      <c r="H226" s="51"/>
      <c r="I226" s="51" t="s">
        <v>1348</v>
      </c>
      <c r="J226" s="51"/>
      <c r="K226" s="51"/>
      <c r="L226" s="51" t="s">
        <v>1349</v>
      </c>
      <c r="M226" s="51" t="s">
        <v>360</v>
      </c>
      <c r="N226" s="51" t="s">
        <v>237</v>
      </c>
      <c r="O226" s="51"/>
      <c r="P226" s="51"/>
    </row>
    <row r="227" spans="2:16">
      <c r="B227" s="41">
        <v>151</v>
      </c>
      <c r="C227" s="40" t="s">
        <v>1356</v>
      </c>
      <c r="D227" s="40">
        <v>20620</v>
      </c>
      <c r="E227" s="51"/>
      <c r="F227" s="41" t="s">
        <v>1551</v>
      </c>
      <c r="G227" s="85" t="s">
        <v>1379</v>
      </c>
      <c r="H227" s="51"/>
      <c r="I227" s="51" t="s">
        <v>1348</v>
      </c>
      <c r="J227" s="51"/>
      <c r="K227" s="51"/>
      <c r="L227" s="51" t="s">
        <v>1446</v>
      </c>
      <c r="M227" s="51" t="s">
        <v>360</v>
      </c>
      <c r="N227" s="51" t="s">
        <v>237</v>
      </c>
      <c r="O227" s="51"/>
      <c r="P227" s="51"/>
    </row>
    <row r="228" spans="2:16">
      <c r="B228" s="41">
        <v>152</v>
      </c>
      <c r="C228" s="40" t="s">
        <v>1351</v>
      </c>
      <c r="D228" s="40" t="s">
        <v>1241</v>
      </c>
      <c r="E228" s="51"/>
      <c r="F228" s="41" t="s">
        <v>1552</v>
      </c>
      <c r="G228" s="85" t="s">
        <v>1243</v>
      </c>
      <c r="H228" s="51"/>
      <c r="I228" s="51" t="s">
        <v>1348</v>
      </c>
      <c r="J228" s="51"/>
      <c r="K228" s="51"/>
      <c r="L228" s="51" t="s">
        <v>1438</v>
      </c>
      <c r="M228" s="51" t="s">
        <v>360</v>
      </c>
      <c r="N228" s="51" t="s">
        <v>237</v>
      </c>
      <c r="O228" s="51"/>
      <c r="P228" s="51"/>
    </row>
    <row r="229" spans="2:16">
      <c r="B229" s="41">
        <v>153</v>
      </c>
      <c r="C229" s="40" t="s">
        <v>1351</v>
      </c>
      <c r="D229" s="40" t="s">
        <v>1232</v>
      </c>
      <c r="E229" s="51"/>
      <c r="F229" s="41" t="s">
        <v>1553</v>
      </c>
      <c r="G229" s="85" t="s">
        <v>1234</v>
      </c>
      <c r="H229" s="51"/>
      <c r="I229" s="51" t="s">
        <v>1348</v>
      </c>
      <c r="J229" s="51"/>
      <c r="K229" s="51"/>
      <c r="L229" s="51" t="s">
        <v>1349</v>
      </c>
      <c r="M229" s="51" t="s">
        <v>360</v>
      </c>
      <c r="N229" s="51" t="s">
        <v>237</v>
      </c>
      <c r="O229" s="51"/>
      <c r="P229" s="51"/>
    </row>
    <row r="230" spans="2:16">
      <c r="B230" s="41">
        <v>154</v>
      </c>
      <c r="C230" s="40" t="s">
        <v>1351</v>
      </c>
      <c r="D230" s="40" t="s">
        <v>1232</v>
      </c>
      <c r="E230" s="51"/>
      <c r="F230" s="41" t="s">
        <v>1554</v>
      </c>
      <c r="G230" s="85" t="s">
        <v>1234</v>
      </c>
      <c r="H230" s="51"/>
      <c r="I230" s="51" t="s">
        <v>1348</v>
      </c>
      <c r="J230" s="51"/>
      <c r="K230" s="51"/>
      <c r="L230" s="51" t="s">
        <v>1349</v>
      </c>
      <c r="M230" s="51" t="s">
        <v>360</v>
      </c>
      <c r="N230" s="51" t="s">
        <v>237</v>
      </c>
      <c r="O230" s="51"/>
      <c r="P230" s="51"/>
    </row>
    <row r="231" spans="2:16">
      <c r="B231" s="41">
        <v>155</v>
      </c>
      <c r="C231" s="40" t="s">
        <v>1355</v>
      </c>
      <c r="D231" s="40">
        <v>920975</v>
      </c>
      <c r="E231" s="51"/>
      <c r="F231" s="41" t="s">
        <v>1555</v>
      </c>
      <c r="G231" s="85" t="s">
        <v>1377</v>
      </c>
      <c r="H231" s="51"/>
      <c r="I231" s="51" t="s">
        <v>1348</v>
      </c>
      <c r="J231" s="51"/>
      <c r="K231" s="51"/>
      <c r="L231" s="51" t="s">
        <v>1438</v>
      </c>
      <c r="M231" s="51" t="s">
        <v>1556</v>
      </c>
      <c r="N231" s="51" t="s">
        <v>237</v>
      </c>
      <c r="O231" s="51"/>
      <c r="P231" s="51"/>
    </row>
    <row r="232" spans="2:16">
      <c r="B232" s="41">
        <v>156</v>
      </c>
      <c r="C232" s="40" t="s">
        <v>1351</v>
      </c>
      <c r="D232" s="40" t="s">
        <v>1232</v>
      </c>
      <c r="E232" s="51"/>
      <c r="F232" s="41" t="s">
        <v>1557</v>
      </c>
      <c r="G232" s="85" t="s">
        <v>1234</v>
      </c>
      <c r="H232" s="51"/>
      <c r="I232" s="51" t="s">
        <v>1348</v>
      </c>
      <c r="J232" s="51"/>
      <c r="K232" s="51"/>
      <c r="L232" s="51" t="s">
        <v>1349</v>
      </c>
      <c r="M232" s="51" t="s">
        <v>1556</v>
      </c>
      <c r="N232" s="51" t="s">
        <v>237</v>
      </c>
      <c r="O232" s="51"/>
      <c r="P232" s="51"/>
    </row>
    <row r="233" spans="2:16">
      <c r="B233" s="41">
        <v>157</v>
      </c>
      <c r="C233" s="40" t="s">
        <v>195</v>
      </c>
      <c r="D233" s="40" t="s">
        <v>1261</v>
      </c>
      <c r="E233" s="51"/>
      <c r="F233" s="41" t="s">
        <v>1558</v>
      </c>
      <c r="G233" s="85" t="s">
        <v>1364</v>
      </c>
      <c r="H233" s="51"/>
      <c r="I233" s="51" t="s">
        <v>1348</v>
      </c>
      <c r="J233" s="51"/>
      <c r="K233" s="51"/>
      <c r="L233" s="51" t="s">
        <v>1349</v>
      </c>
      <c r="M233" s="51" t="s">
        <v>368</v>
      </c>
      <c r="N233" s="51" t="s">
        <v>237</v>
      </c>
      <c r="O233" s="51"/>
      <c r="P233" s="51"/>
    </row>
    <row r="234" spans="2:16">
      <c r="B234" s="41">
        <v>158</v>
      </c>
      <c r="C234" s="40" t="s">
        <v>1356</v>
      </c>
      <c r="D234" s="40">
        <v>20622</v>
      </c>
      <c r="E234" s="51"/>
      <c r="F234" s="41" t="s">
        <v>1559</v>
      </c>
      <c r="G234" s="85" t="s">
        <v>1379</v>
      </c>
      <c r="H234" s="51"/>
      <c r="I234" s="51" t="s">
        <v>1348</v>
      </c>
      <c r="J234" s="51"/>
      <c r="K234" s="51"/>
      <c r="L234" s="51" t="s">
        <v>1446</v>
      </c>
      <c r="M234" s="51" t="s">
        <v>368</v>
      </c>
      <c r="N234" s="51" t="s">
        <v>237</v>
      </c>
      <c r="O234" s="51"/>
      <c r="P234" s="51"/>
    </row>
    <row r="235" spans="2:16">
      <c r="B235" s="41">
        <v>159</v>
      </c>
      <c r="C235" s="40" t="s">
        <v>1351</v>
      </c>
      <c r="D235" s="40" t="s">
        <v>1241</v>
      </c>
      <c r="E235" s="51"/>
      <c r="F235" s="41" t="s">
        <v>1560</v>
      </c>
      <c r="G235" s="85" t="s">
        <v>1243</v>
      </c>
      <c r="H235" s="51"/>
      <c r="I235" s="51" t="s">
        <v>1348</v>
      </c>
      <c r="J235" s="51"/>
      <c r="K235" s="51"/>
      <c r="L235" s="51" t="s">
        <v>1438</v>
      </c>
      <c r="M235" s="51" t="s">
        <v>368</v>
      </c>
      <c r="N235" s="51" t="s">
        <v>237</v>
      </c>
      <c r="O235" s="51"/>
      <c r="P235" s="51"/>
    </row>
    <row r="236" spans="2:16">
      <c r="B236" s="41">
        <v>160</v>
      </c>
      <c r="C236" s="40" t="s">
        <v>1351</v>
      </c>
      <c r="D236" s="40" t="s">
        <v>1232</v>
      </c>
      <c r="E236" s="51"/>
      <c r="F236" s="41" t="s">
        <v>1561</v>
      </c>
      <c r="G236" s="85" t="s">
        <v>1234</v>
      </c>
      <c r="H236" s="51"/>
      <c r="I236" s="51" t="s">
        <v>1348</v>
      </c>
      <c r="J236" s="51"/>
      <c r="K236" s="51"/>
      <c r="L236" s="51" t="s">
        <v>1349</v>
      </c>
      <c r="M236" s="51" t="s">
        <v>368</v>
      </c>
      <c r="N236" s="51" t="s">
        <v>237</v>
      </c>
      <c r="O236" s="51"/>
      <c r="P236" s="51"/>
    </row>
    <row r="237" spans="2:16">
      <c r="B237" s="41">
        <v>161</v>
      </c>
      <c r="C237" s="40" t="s">
        <v>1351</v>
      </c>
      <c r="D237" s="40" t="s">
        <v>1232</v>
      </c>
      <c r="E237" s="51"/>
      <c r="F237" s="41" t="s">
        <v>1562</v>
      </c>
      <c r="G237" s="85" t="s">
        <v>1234</v>
      </c>
      <c r="H237" s="51"/>
      <c r="I237" s="51" t="s">
        <v>1348</v>
      </c>
      <c r="J237" s="51"/>
      <c r="K237" s="51"/>
      <c r="L237" s="51" t="s">
        <v>1349</v>
      </c>
      <c r="M237" s="51" t="s">
        <v>368</v>
      </c>
      <c r="N237" s="51" t="s">
        <v>237</v>
      </c>
      <c r="O237" s="51"/>
      <c r="P237" s="51"/>
    </row>
    <row r="238" spans="2:16">
      <c r="B238" s="41">
        <v>162</v>
      </c>
      <c r="C238" s="40" t="s">
        <v>1355</v>
      </c>
      <c r="D238" s="40">
        <v>920979</v>
      </c>
      <c r="E238" s="51"/>
      <c r="F238" s="41" t="s">
        <v>1563</v>
      </c>
      <c r="G238" s="85" t="s">
        <v>1377</v>
      </c>
      <c r="H238" s="51"/>
      <c r="I238" s="51" t="s">
        <v>1348</v>
      </c>
      <c r="J238" s="51"/>
      <c r="K238" s="51"/>
      <c r="L238" s="51" t="s">
        <v>1438</v>
      </c>
      <c r="M238" s="51" t="s">
        <v>1564</v>
      </c>
      <c r="N238" s="51" t="s">
        <v>237</v>
      </c>
      <c r="O238" s="51"/>
      <c r="P238" s="51"/>
    </row>
    <row r="239" spans="2:16">
      <c r="B239" s="41">
        <v>163</v>
      </c>
      <c r="C239" s="40" t="s">
        <v>1351</v>
      </c>
      <c r="D239" s="40" t="s">
        <v>1232</v>
      </c>
      <c r="E239" s="51"/>
      <c r="F239" s="41" t="s">
        <v>1565</v>
      </c>
      <c r="G239" s="85" t="s">
        <v>1234</v>
      </c>
      <c r="H239" s="51"/>
      <c r="I239" s="51" t="s">
        <v>1348</v>
      </c>
      <c r="J239" s="51"/>
      <c r="K239" s="51"/>
      <c r="L239" s="51" t="s">
        <v>1349</v>
      </c>
      <c r="M239" s="51" t="s">
        <v>1564</v>
      </c>
      <c r="N239" s="51" t="s">
        <v>237</v>
      </c>
      <c r="O239" s="51"/>
      <c r="P239" s="51"/>
    </row>
    <row r="240" spans="2:16">
      <c r="B240" s="41">
        <v>164</v>
      </c>
      <c r="C240" s="40" t="s">
        <v>103</v>
      </c>
      <c r="D240" s="40" t="s">
        <v>1261</v>
      </c>
      <c r="E240" s="51"/>
      <c r="F240" s="41" t="s">
        <v>1566</v>
      </c>
      <c r="G240" s="85" t="s">
        <v>1364</v>
      </c>
      <c r="H240" s="51"/>
      <c r="I240" s="51" t="s">
        <v>1348</v>
      </c>
      <c r="J240" s="51"/>
      <c r="K240" s="51"/>
      <c r="L240" s="51" t="s">
        <v>1349</v>
      </c>
      <c r="M240" s="51" t="s">
        <v>375</v>
      </c>
      <c r="N240" s="51" t="s">
        <v>237</v>
      </c>
      <c r="O240" s="51"/>
      <c r="P240" s="51"/>
    </row>
    <row r="241" spans="2:16">
      <c r="B241" s="41">
        <v>165</v>
      </c>
      <c r="C241" s="40" t="s">
        <v>1356</v>
      </c>
      <c r="D241" s="40">
        <v>20623</v>
      </c>
      <c r="E241" s="51"/>
      <c r="F241" s="41" t="s">
        <v>1567</v>
      </c>
      <c r="G241" s="85" t="s">
        <v>1379</v>
      </c>
      <c r="H241" s="51"/>
      <c r="I241" s="51" t="s">
        <v>1348</v>
      </c>
      <c r="J241" s="51"/>
      <c r="K241" s="51"/>
      <c r="L241" s="51" t="s">
        <v>1446</v>
      </c>
      <c r="M241" s="51" t="s">
        <v>375</v>
      </c>
      <c r="N241" s="51" t="s">
        <v>237</v>
      </c>
      <c r="O241" s="51"/>
      <c r="P241" s="51"/>
    </row>
    <row r="242" spans="2:16">
      <c r="B242" s="41">
        <v>166</v>
      </c>
      <c r="C242" s="40" t="s">
        <v>1351</v>
      </c>
      <c r="D242" s="40" t="s">
        <v>1241</v>
      </c>
      <c r="E242" s="51"/>
      <c r="F242" s="41" t="s">
        <v>1568</v>
      </c>
      <c r="G242" s="85" t="s">
        <v>1243</v>
      </c>
      <c r="H242" s="51"/>
      <c r="I242" s="51" t="s">
        <v>1348</v>
      </c>
      <c r="J242" s="51"/>
      <c r="K242" s="51"/>
      <c r="L242" s="51" t="s">
        <v>1438</v>
      </c>
      <c r="M242" s="51" t="s">
        <v>375</v>
      </c>
      <c r="N242" s="51" t="s">
        <v>237</v>
      </c>
      <c r="O242" s="51"/>
      <c r="P242" s="51"/>
    </row>
    <row r="243" spans="2:16">
      <c r="B243" s="41">
        <v>167</v>
      </c>
      <c r="C243" s="40" t="s">
        <v>1351</v>
      </c>
      <c r="D243" s="40" t="s">
        <v>1232</v>
      </c>
      <c r="E243" s="51"/>
      <c r="F243" s="41" t="s">
        <v>1569</v>
      </c>
      <c r="G243" s="85" t="s">
        <v>1234</v>
      </c>
      <c r="H243" s="51"/>
      <c r="I243" s="51" t="s">
        <v>1348</v>
      </c>
      <c r="J243" s="51"/>
      <c r="K243" s="51"/>
      <c r="L243" s="51" t="s">
        <v>1349</v>
      </c>
      <c r="M243" s="51" t="s">
        <v>375</v>
      </c>
      <c r="N243" s="51" t="s">
        <v>237</v>
      </c>
      <c r="O243" s="51"/>
      <c r="P243" s="51"/>
    </row>
    <row r="244" spans="2:16">
      <c r="B244" s="41">
        <v>168</v>
      </c>
      <c r="C244" s="40" t="s">
        <v>1351</v>
      </c>
      <c r="D244" s="40" t="s">
        <v>1232</v>
      </c>
      <c r="E244" s="51"/>
      <c r="F244" s="41" t="s">
        <v>1570</v>
      </c>
      <c r="G244" s="85" t="s">
        <v>1234</v>
      </c>
      <c r="H244" s="51"/>
      <c r="I244" s="51" t="s">
        <v>1348</v>
      </c>
      <c r="J244" s="51"/>
      <c r="K244" s="51"/>
      <c r="L244" s="51" t="s">
        <v>1349</v>
      </c>
      <c r="M244" s="51" t="s">
        <v>375</v>
      </c>
      <c r="N244" s="51" t="s">
        <v>237</v>
      </c>
      <c r="O244" s="51"/>
      <c r="P244" s="51"/>
    </row>
    <row r="245" spans="2:16">
      <c r="B245" s="41">
        <v>169</v>
      </c>
      <c r="C245" s="40" t="s">
        <v>1355</v>
      </c>
      <c r="D245" s="40" t="s">
        <v>1469</v>
      </c>
      <c r="E245" s="51"/>
      <c r="F245" s="41" t="s">
        <v>1470</v>
      </c>
      <c r="G245" s="85" t="s">
        <v>1377</v>
      </c>
      <c r="H245" s="51"/>
      <c r="I245" s="51" t="s">
        <v>1348</v>
      </c>
      <c r="J245" s="51"/>
      <c r="K245" s="51"/>
      <c r="L245" s="51" t="s">
        <v>1446</v>
      </c>
      <c r="M245" s="51" t="s">
        <v>1571</v>
      </c>
      <c r="N245" s="51" t="s">
        <v>237</v>
      </c>
      <c r="O245" s="51"/>
      <c r="P245" s="51"/>
    </row>
    <row r="246" spans="2:16">
      <c r="B246" s="41">
        <v>170</v>
      </c>
      <c r="C246" s="40" t="s">
        <v>1351</v>
      </c>
      <c r="D246" s="40" t="s">
        <v>1232</v>
      </c>
      <c r="E246" s="51"/>
      <c r="F246" s="41" t="s">
        <v>1572</v>
      </c>
      <c r="G246" s="85" t="s">
        <v>1234</v>
      </c>
      <c r="H246" s="51"/>
      <c r="I246" s="51" t="s">
        <v>1348</v>
      </c>
      <c r="J246" s="51"/>
      <c r="K246" s="51"/>
      <c r="L246" s="51" t="s">
        <v>1349</v>
      </c>
      <c r="M246" s="51" t="s">
        <v>1571</v>
      </c>
      <c r="N246" s="51" t="s">
        <v>237</v>
      </c>
      <c r="O246" s="51"/>
      <c r="P246" s="51"/>
    </row>
    <row r="247" spans="2:16">
      <c r="B247" s="41">
        <v>171</v>
      </c>
      <c r="C247" s="40" t="s">
        <v>1355</v>
      </c>
      <c r="D247" s="40" t="s">
        <v>1573</v>
      </c>
      <c r="E247" s="51"/>
      <c r="F247" s="41" t="s">
        <v>1574</v>
      </c>
      <c r="G247" s="85" t="s">
        <v>1377</v>
      </c>
      <c r="H247" s="51"/>
      <c r="I247" s="51" t="s">
        <v>1348</v>
      </c>
      <c r="J247" s="51"/>
      <c r="K247" s="51"/>
      <c r="L247" s="51" t="s">
        <v>1446</v>
      </c>
      <c r="M247" s="51" t="s">
        <v>1575</v>
      </c>
      <c r="N247" s="51" t="s">
        <v>237</v>
      </c>
      <c r="O247" s="51"/>
      <c r="P247" s="51"/>
    </row>
    <row r="248" spans="2:16">
      <c r="B248" s="41">
        <v>172</v>
      </c>
      <c r="C248" s="40" t="s">
        <v>1351</v>
      </c>
      <c r="D248" s="40" t="s">
        <v>1232</v>
      </c>
      <c r="E248" s="51"/>
      <c r="F248" s="41" t="s">
        <v>1576</v>
      </c>
      <c r="G248" s="85" t="s">
        <v>1234</v>
      </c>
      <c r="H248" s="51"/>
      <c r="I248" s="51" t="s">
        <v>1348</v>
      </c>
      <c r="J248" s="51"/>
      <c r="K248" s="51"/>
      <c r="L248" s="51" t="s">
        <v>1349</v>
      </c>
      <c r="M248" s="51" t="s">
        <v>1575</v>
      </c>
      <c r="N248" s="51" t="s">
        <v>237</v>
      </c>
      <c r="O248" s="51"/>
      <c r="P248" s="51"/>
    </row>
    <row r="249" spans="2:16">
      <c r="B249" s="41">
        <v>173</v>
      </c>
      <c r="C249" s="40" t="s">
        <v>195</v>
      </c>
      <c r="D249" s="40" t="s">
        <v>1261</v>
      </c>
      <c r="E249" s="51"/>
      <c r="F249" s="41" t="s">
        <v>1577</v>
      </c>
      <c r="G249" s="85" t="s">
        <v>1364</v>
      </c>
      <c r="H249" s="51"/>
      <c r="I249" s="51" t="s">
        <v>1348</v>
      </c>
      <c r="J249" s="51"/>
      <c r="K249" s="51"/>
      <c r="L249" s="51" t="s">
        <v>1349</v>
      </c>
      <c r="M249" s="51" t="s">
        <v>393</v>
      </c>
      <c r="N249" s="51" t="s">
        <v>237</v>
      </c>
      <c r="O249" s="51"/>
      <c r="P249" s="51"/>
    </row>
    <row r="250" spans="2:16">
      <c r="B250" s="41">
        <v>174</v>
      </c>
      <c r="C250" s="40" t="s">
        <v>1356</v>
      </c>
      <c r="D250" s="40">
        <v>20624</v>
      </c>
      <c r="E250" s="51"/>
      <c r="F250" s="41" t="s">
        <v>1578</v>
      </c>
      <c r="G250" s="85" t="s">
        <v>1379</v>
      </c>
      <c r="H250" s="51"/>
      <c r="I250" s="51" t="s">
        <v>1348</v>
      </c>
      <c r="J250" s="51"/>
      <c r="K250" s="51"/>
      <c r="L250" s="51" t="s">
        <v>1446</v>
      </c>
      <c r="M250" s="51" t="s">
        <v>393</v>
      </c>
      <c r="N250" s="51" t="s">
        <v>237</v>
      </c>
      <c r="O250" s="51"/>
      <c r="P250" s="51"/>
    </row>
    <row r="251" spans="2:16">
      <c r="B251" s="41">
        <v>175</v>
      </c>
      <c r="C251" s="40" t="s">
        <v>1351</v>
      </c>
      <c r="D251" s="40" t="s">
        <v>1241</v>
      </c>
      <c r="E251" s="51"/>
      <c r="F251" s="41" t="s">
        <v>1579</v>
      </c>
      <c r="G251" s="85" t="s">
        <v>1243</v>
      </c>
      <c r="H251" s="51"/>
      <c r="I251" s="51" t="s">
        <v>1348</v>
      </c>
      <c r="J251" s="51"/>
      <c r="K251" s="51"/>
      <c r="L251" s="51" t="s">
        <v>1438</v>
      </c>
      <c r="M251" s="51" t="s">
        <v>393</v>
      </c>
      <c r="N251" s="51" t="s">
        <v>237</v>
      </c>
      <c r="O251" s="51"/>
      <c r="P251" s="51"/>
    </row>
    <row r="252" spans="2:16">
      <c r="B252" s="41">
        <v>176</v>
      </c>
      <c r="C252" s="40" t="s">
        <v>1351</v>
      </c>
      <c r="D252" s="40" t="s">
        <v>1232</v>
      </c>
      <c r="E252" s="51"/>
      <c r="F252" s="41" t="s">
        <v>1580</v>
      </c>
      <c r="G252" s="85" t="s">
        <v>1234</v>
      </c>
      <c r="H252" s="51"/>
      <c r="I252" s="51" t="s">
        <v>1348</v>
      </c>
      <c r="J252" s="51"/>
      <c r="K252" s="51"/>
      <c r="L252" s="51" t="s">
        <v>1349</v>
      </c>
      <c r="M252" s="51" t="s">
        <v>393</v>
      </c>
      <c r="N252" s="51" t="s">
        <v>237</v>
      </c>
      <c r="O252" s="51"/>
      <c r="P252" s="51"/>
    </row>
    <row r="253" spans="2:16">
      <c r="B253" s="41">
        <v>177</v>
      </c>
      <c r="C253" s="40" t="s">
        <v>1351</v>
      </c>
      <c r="D253" s="40" t="s">
        <v>1232</v>
      </c>
      <c r="E253" s="51"/>
      <c r="F253" s="41" t="s">
        <v>1581</v>
      </c>
      <c r="G253" s="85" t="s">
        <v>1234</v>
      </c>
      <c r="H253" s="51"/>
      <c r="I253" s="51" t="s">
        <v>1348</v>
      </c>
      <c r="J253" s="51"/>
      <c r="K253" s="51"/>
      <c r="L253" s="51" t="s">
        <v>1349</v>
      </c>
      <c r="M253" s="51" t="s">
        <v>393</v>
      </c>
      <c r="N253" s="51" t="s">
        <v>237</v>
      </c>
      <c r="O253" s="51"/>
      <c r="P253" s="51"/>
    </row>
    <row r="254" spans="2:16">
      <c r="B254" s="41">
        <v>178</v>
      </c>
      <c r="C254" s="40" t="s">
        <v>1355</v>
      </c>
      <c r="D254" s="40">
        <v>920624</v>
      </c>
      <c r="E254" s="51"/>
      <c r="F254" s="41" t="s">
        <v>1582</v>
      </c>
      <c r="G254" s="85" t="s">
        <v>1377</v>
      </c>
      <c r="H254" s="51"/>
      <c r="I254" s="51" t="s">
        <v>1348</v>
      </c>
      <c r="J254" s="51"/>
      <c r="K254" s="51"/>
      <c r="L254" s="51" t="s">
        <v>1446</v>
      </c>
      <c r="M254" s="51" t="s">
        <v>1583</v>
      </c>
      <c r="N254" s="51" t="s">
        <v>237</v>
      </c>
      <c r="O254" s="51"/>
      <c r="P254" s="51"/>
    </row>
    <row r="255" spans="2:16">
      <c r="B255" s="41">
        <v>179</v>
      </c>
      <c r="C255" s="40" t="s">
        <v>1351</v>
      </c>
      <c r="D255" s="40" t="s">
        <v>1232</v>
      </c>
      <c r="E255" s="51"/>
      <c r="F255" s="41" t="s">
        <v>1584</v>
      </c>
      <c r="G255" s="85" t="s">
        <v>1234</v>
      </c>
      <c r="H255" s="51"/>
      <c r="I255" s="51" t="s">
        <v>1348</v>
      </c>
      <c r="J255" s="51"/>
      <c r="K255" s="51"/>
      <c r="L255" s="51" t="s">
        <v>1349</v>
      </c>
      <c r="M255" s="51" t="s">
        <v>1583</v>
      </c>
      <c r="N255" s="51" t="s">
        <v>237</v>
      </c>
      <c r="O255" s="51"/>
      <c r="P255" s="51"/>
    </row>
    <row r="256" spans="2:16">
      <c r="B256" s="41">
        <v>180</v>
      </c>
      <c r="C256" s="40" t="s">
        <v>1356</v>
      </c>
      <c r="D256" s="40">
        <v>20602</v>
      </c>
      <c r="E256" s="51"/>
      <c r="F256" s="41" t="s">
        <v>1585</v>
      </c>
      <c r="G256" s="85" t="s">
        <v>1379</v>
      </c>
      <c r="H256" s="51"/>
      <c r="I256" s="51" t="s">
        <v>1348</v>
      </c>
      <c r="J256" s="51"/>
      <c r="K256" s="51"/>
      <c r="L256" s="51" t="s">
        <v>1446</v>
      </c>
      <c r="M256" s="51" t="s">
        <v>1586</v>
      </c>
      <c r="N256" s="51" t="s">
        <v>151</v>
      </c>
      <c r="O256" s="51"/>
      <c r="P256" s="51"/>
    </row>
    <row r="257" spans="2:16">
      <c r="B257" s="41">
        <v>181</v>
      </c>
      <c r="C257" s="40" t="s">
        <v>1355</v>
      </c>
      <c r="D257" s="40">
        <v>920902</v>
      </c>
      <c r="E257" s="51"/>
      <c r="F257" s="41" t="s">
        <v>1587</v>
      </c>
      <c r="G257" s="85" t="s">
        <v>1377</v>
      </c>
      <c r="H257" s="51"/>
      <c r="I257" s="51" t="s">
        <v>1348</v>
      </c>
      <c r="J257" s="51"/>
      <c r="K257" s="51"/>
      <c r="L257" s="51" t="s">
        <v>1438</v>
      </c>
      <c r="M257" s="51" t="s">
        <v>1586</v>
      </c>
      <c r="N257" s="51" t="s">
        <v>151</v>
      </c>
      <c r="O257" s="51"/>
      <c r="P257" s="51"/>
    </row>
    <row r="258" spans="2:16">
      <c r="B258" s="41">
        <v>182</v>
      </c>
      <c r="C258" s="40" t="s">
        <v>195</v>
      </c>
      <c r="D258" s="40" t="s">
        <v>1261</v>
      </c>
      <c r="E258" s="51"/>
      <c r="F258" s="41" t="s">
        <v>1588</v>
      </c>
      <c r="G258" s="85" t="s">
        <v>1364</v>
      </c>
      <c r="H258" s="51"/>
      <c r="I258" s="51" t="s">
        <v>1348</v>
      </c>
      <c r="J258" s="51"/>
      <c r="K258" s="51"/>
      <c r="L258" s="51" t="s">
        <v>1349</v>
      </c>
      <c r="M258" s="51" t="s">
        <v>1589</v>
      </c>
      <c r="N258" s="51" t="s">
        <v>183</v>
      </c>
      <c r="O258" s="51"/>
      <c r="P258" s="51"/>
    </row>
    <row r="259" spans="2:16">
      <c r="B259" s="41">
        <v>183</v>
      </c>
      <c r="C259" s="40" t="s">
        <v>1356</v>
      </c>
      <c r="D259" s="40">
        <v>20603</v>
      </c>
      <c r="E259" s="51"/>
      <c r="F259" s="41" t="s">
        <v>1590</v>
      </c>
      <c r="G259" s="85" t="s">
        <v>1379</v>
      </c>
      <c r="H259" s="51"/>
      <c r="I259" s="51" t="s">
        <v>1348</v>
      </c>
      <c r="J259" s="51"/>
      <c r="K259" s="51"/>
      <c r="L259" s="51" t="s">
        <v>1446</v>
      </c>
      <c r="M259" s="51" t="s">
        <v>1589</v>
      </c>
      <c r="N259" s="51" t="s">
        <v>183</v>
      </c>
      <c r="O259" s="51"/>
      <c r="P259" s="51"/>
    </row>
    <row r="260" spans="2:16">
      <c r="B260" s="41">
        <v>184</v>
      </c>
      <c r="C260" s="40" t="s">
        <v>1351</v>
      </c>
      <c r="D260" s="40" t="s">
        <v>1241</v>
      </c>
      <c r="E260" s="51"/>
      <c r="F260" s="41" t="s">
        <v>1591</v>
      </c>
      <c r="G260" s="85" t="s">
        <v>1243</v>
      </c>
      <c r="H260" s="51"/>
      <c r="I260" s="51" t="s">
        <v>1348</v>
      </c>
      <c r="J260" s="51"/>
      <c r="K260" s="51"/>
      <c r="L260" s="51" t="s">
        <v>1349</v>
      </c>
      <c r="M260" s="51" t="s">
        <v>1589</v>
      </c>
      <c r="N260" s="51" t="s">
        <v>183</v>
      </c>
      <c r="O260" s="51"/>
      <c r="P260" s="51"/>
    </row>
    <row r="261" spans="2:16">
      <c r="B261" s="41">
        <v>185</v>
      </c>
      <c r="C261" s="40" t="s">
        <v>1351</v>
      </c>
      <c r="D261" s="40" t="s">
        <v>1232</v>
      </c>
      <c r="E261" s="51"/>
      <c r="F261" s="41" t="s">
        <v>1592</v>
      </c>
      <c r="G261" s="85" t="s">
        <v>1234</v>
      </c>
      <c r="H261" s="51"/>
      <c r="I261" s="51" t="s">
        <v>1348</v>
      </c>
      <c r="J261" s="51"/>
      <c r="K261" s="51"/>
      <c r="L261" s="51" t="s">
        <v>1349</v>
      </c>
      <c r="M261" s="51" t="s">
        <v>1589</v>
      </c>
      <c r="N261" s="51" t="s">
        <v>183</v>
      </c>
      <c r="O261" s="51"/>
      <c r="P261" s="51"/>
    </row>
    <row r="262" spans="2:16">
      <c r="B262" s="41">
        <v>186</v>
      </c>
      <c r="C262" s="40" t="s">
        <v>1351</v>
      </c>
      <c r="D262" s="40" t="s">
        <v>1232</v>
      </c>
      <c r="E262" s="51"/>
      <c r="F262" s="41" t="s">
        <v>1593</v>
      </c>
      <c r="G262" s="85" t="s">
        <v>1234</v>
      </c>
      <c r="H262" s="51"/>
      <c r="I262" s="51" t="s">
        <v>1348</v>
      </c>
      <c r="J262" s="51"/>
      <c r="K262" s="51"/>
      <c r="L262" s="51" t="s">
        <v>1349</v>
      </c>
      <c r="M262" s="51" t="s">
        <v>1589</v>
      </c>
      <c r="N262" s="51" t="s">
        <v>183</v>
      </c>
      <c r="O262" s="51"/>
      <c r="P262" s="51"/>
    </row>
    <row r="263" spans="2:16">
      <c r="B263" s="41">
        <v>187</v>
      </c>
      <c r="C263" s="40" t="s">
        <v>1351</v>
      </c>
      <c r="D263" s="40" t="s">
        <v>1232</v>
      </c>
      <c r="E263" s="51"/>
      <c r="F263" s="41" t="s">
        <v>1594</v>
      </c>
      <c r="G263" s="85" t="s">
        <v>1234</v>
      </c>
      <c r="H263" s="51"/>
      <c r="I263" s="51" t="s">
        <v>1348</v>
      </c>
      <c r="J263" s="51"/>
      <c r="K263" s="51"/>
      <c r="L263" s="51" t="s">
        <v>1349</v>
      </c>
      <c r="M263" s="51" t="s">
        <v>1589</v>
      </c>
      <c r="N263" s="51" t="s">
        <v>183</v>
      </c>
      <c r="O263" s="51"/>
      <c r="P263" s="51"/>
    </row>
    <row r="264" spans="2:16">
      <c r="B264" s="41">
        <v>188</v>
      </c>
      <c r="C264" s="40" t="s">
        <v>1355</v>
      </c>
      <c r="D264" s="40">
        <v>920905</v>
      </c>
      <c r="E264" s="51"/>
      <c r="F264" s="41" t="s">
        <v>1595</v>
      </c>
      <c r="G264" s="85" t="s">
        <v>1377</v>
      </c>
      <c r="H264" s="51"/>
      <c r="I264" s="51" t="s">
        <v>1348</v>
      </c>
      <c r="J264" s="51"/>
      <c r="K264" s="51"/>
      <c r="L264" s="51" t="s">
        <v>1438</v>
      </c>
      <c r="M264" s="51" t="s">
        <v>1596</v>
      </c>
      <c r="N264" s="51" t="s">
        <v>183</v>
      </c>
      <c r="O264" s="51"/>
      <c r="P264" s="51"/>
    </row>
    <row r="265" spans="2:16">
      <c r="B265" s="41">
        <v>189</v>
      </c>
      <c r="C265" s="40" t="s">
        <v>195</v>
      </c>
      <c r="D265" s="40" t="s">
        <v>1261</v>
      </c>
      <c r="E265" s="51"/>
      <c r="F265" s="41" t="s">
        <v>1597</v>
      </c>
      <c r="G265" s="85" t="s">
        <v>1364</v>
      </c>
      <c r="H265" s="51"/>
      <c r="I265" s="51" t="s">
        <v>1348</v>
      </c>
      <c r="J265" s="51"/>
      <c r="K265" s="51"/>
      <c r="L265" s="51" t="s">
        <v>1349</v>
      </c>
      <c r="M265" s="51" t="s">
        <v>432</v>
      </c>
      <c r="N265" s="51" t="s">
        <v>183</v>
      </c>
      <c r="O265" s="51"/>
      <c r="P265" s="51"/>
    </row>
    <row r="266" spans="2:16">
      <c r="B266" s="41">
        <v>190</v>
      </c>
      <c r="C266" s="40" t="s">
        <v>1356</v>
      </c>
      <c r="D266" s="40">
        <v>20604</v>
      </c>
      <c r="E266" s="51"/>
      <c r="F266" s="41" t="s">
        <v>1598</v>
      </c>
      <c r="G266" s="85" t="s">
        <v>1379</v>
      </c>
      <c r="H266" s="51"/>
      <c r="I266" s="51" t="s">
        <v>1348</v>
      </c>
      <c r="J266" s="51"/>
      <c r="K266" s="51"/>
      <c r="L266" s="51" t="s">
        <v>1446</v>
      </c>
      <c r="M266" s="51" t="s">
        <v>432</v>
      </c>
      <c r="N266" s="51" t="s">
        <v>183</v>
      </c>
      <c r="O266" s="51"/>
      <c r="P266" s="51"/>
    </row>
    <row r="267" spans="2:16">
      <c r="B267" s="41">
        <v>191</v>
      </c>
      <c r="C267" s="40" t="s">
        <v>1351</v>
      </c>
      <c r="D267" s="40" t="s">
        <v>1241</v>
      </c>
      <c r="E267" s="51"/>
      <c r="F267" s="41" t="s">
        <v>1599</v>
      </c>
      <c r="G267" s="85" t="s">
        <v>1243</v>
      </c>
      <c r="H267" s="51"/>
      <c r="I267" s="51" t="s">
        <v>1348</v>
      </c>
      <c r="J267" s="51"/>
      <c r="K267" s="51"/>
      <c r="L267" s="51" t="s">
        <v>1438</v>
      </c>
      <c r="M267" s="51" t="s">
        <v>432</v>
      </c>
      <c r="N267" s="51" t="s">
        <v>183</v>
      </c>
      <c r="O267" s="51"/>
      <c r="P267" s="51"/>
    </row>
    <row r="268" spans="2:16">
      <c r="B268" s="41">
        <v>192</v>
      </c>
      <c r="C268" s="40" t="s">
        <v>1351</v>
      </c>
      <c r="D268" s="40" t="s">
        <v>1232</v>
      </c>
      <c r="E268" s="51"/>
      <c r="F268" s="41" t="s">
        <v>1600</v>
      </c>
      <c r="G268" s="85" t="s">
        <v>1234</v>
      </c>
      <c r="H268" s="51"/>
      <c r="I268" s="51" t="s">
        <v>1348</v>
      </c>
      <c r="J268" s="51"/>
      <c r="K268" s="51"/>
      <c r="L268" s="51" t="s">
        <v>1349</v>
      </c>
      <c r="M268" s="51" t="s">
        <v>432</v>
      </c>
      <c r="N268" s="51" t="s">
        <v>183</v>
      </c>
      <c r="O268" s="51"/>
      <c r="P268" s="51"/>
    </row>
    <row r="269" spans="2:16">
      <c r="B269" s="41">
        <v>193</v>
      </c>
      <c r="C269" s="40" t="s">
        <v>1351</v>
      </c>
      <c r="D269" s="40" t="s">
        <v>1232</v>
      </c>
      <c r="E269" s="51"/>
      <c r="F269" s="41" t="s">
        <v>1601</v>
      </c>
      <c r="G269" s="85" t="s">
        <v>1234</v>
      </c>
      <c r="H269" s="51"/>
      <c r="I269" s="51" t="s">
        <v>1348</v>
      </c>
      <c r="J269" s="51"/>
      <c r="K269" s="51"/>
      <c r="L269" s="51" t="s">
        <v>1349</v>
      </c>
      <c r="M269" s="51" t="s">
        <v>432</v>
      </c>
      <c r="N269" s="51" t="s">
        <v>183</v>
      </c>
      <c r="O269" s="51"/>
      <c r="P269" s="51"/>
    </row>
    <row r="270" spans="2:16">
      <c r="B270" s="41">
        <v>194</v>
      </c>
      <c r="C270" s="40" t="s">
        <v>1351</v>
      </c>
      <c r="D270" s="40" t="s">
        <v>1232</v>
      </c>
      <c r="E270" s="51"/>
      <c r="F270" s="41" t="s">
        <v>1602</v>
      </c>
      <c r="G270" s="85" t="s">
        <v>1234</v>
      </c>
      <c r="H270" s="51"/>
      <c r="I270" s="51" t="s">
        <v>1348</v>
      </c>
      <c r="J270" s="51"/>
      <c r="K270" s="51"/>
      <c r="L270" s="51" t="s">
        <v>1349</v>
      </c>
      <c r="M270" s="51" t="s">
        <v>435</v>
      </c>
      <c r="N270" s="51" t="s">
        <v>183</v>
      </c>
      <c r="O270" s="51"/>
      <c r="P270" s="51"/>
    </row>
    <row r="271" spans="2:16">
      <c r="B271" s="41">
        <v>195</v>
      </c>
      <c r="C271" s="40" t="s">
        <v>1355</v>
      </c>
      <c r="D271" s="40">
        <v>920906</v>
      </c>
      <c r="E271" s="51"/>
      <c r="F271" s="41" t="s">
        <v>1603</v>
      </c>
      <c r="G271" s="85" t="s">
        <v>1377</v>
      </c>
      <c r="H271" s="51"/>
      <c r="I271" s="51" t="s">
        <v>1348</v>
      </c>
      <c r="J271" s="51"/>
      <c r="K271" s="51"/>
      <c r="L271" s="51" t="s">
        <v>1438</v>
      </c>
      <c r="M271" s="51" t="s">
        <v>435</v>
      </c>
      <c r="N271" s="51" t="s">
        <v>151</v>
      </c>
      <c r="O271" s="51"/>
      <c r="P271" s="51"/>
    </row>
    <row r="272" spans="2:16">
      <c r="B272" s="41">
        <v>196</v>
      </c>
      <c r="C272" s="40" t="s">
        <v>103</v>
      </c>
      <c r="D272" s="40" t="s">
        <v>1261</v>
      </c>
      <c r="E272" s="51"/>
      <c r="F272" s="41" t="s">
        <v>1604</v>
      </c>
      <c r="G272" s="85" t="s">
        <v>1364</v>
      </c>
      <c r="H272" s="51"/>
      <c r="I272" s="51" t="s">
        <v>1348</v>
      </c>
      <c r="J272" s="51"/>
      <c r="K272" s="51"/>
      <c r="L272" s="51" t="s">
        <v>1349</v>
      </c>
      <c r="M272" s="51" t="s">
        <v>1605</v>
      </c>
      <c r="N272" s="51" t="s">
        <v>403</v>
      </c>
      <c r="O272" s="51"/>
      <c r="P272" s="51"/>
    </row>
    <row r="273" spans="2:16">
      <c r="B273" s="41">
        <v>197</v>
      </c>
      <c r="C273" s="40" t="s">
        <v>1355</v>
      </c>
      <c r="D273" s="40" t="s">
        <v>1606</v>
      </c>
      <c r="E273" s="51"/>
      <c r="F273" s="41" t="s">
        <v>1607</v>
      </c>
      <c r="G273" s="85" t="s">
        <v>1377</v>
      </c>
      <c r="H273" s="51"/>
      <c r="I273" s="51" t="s">
        <v>1348</v>
      </c>
      <c r="J273" s="51"/>
      <c r="K273" s="51"/>
      <c r="L273" s="51" t="s">
        <v>1446</v>
      </c>
      <c r="M273" s="51" t="s">
        <v>1608</v>
      </c>
      <c r="N273" s="51" t="s">
        <v>403</v>
      </c>
      <c r="O273" s="51"/>
      <c r="P273" s="51"/>
    </row>
    <row r="274" spans="2:16">
      <c r="B274" s="41">
        <v>198</v>
      </c>
      <c r="C274" s="40" t="s">
        <v>1355</v>
      </c>
      <c r="D274" s="40" t="s">
        <v>1609</v>
      </c>
      <c r="E274" s="51"/>
      <c r="F274" s="41" t="s">
        <v>1610</v>
      </c>
      <c r="G274" s="85" t="s">
        <v>1377</v>
      </c>
      <c r="H274" s="51"/>
      <c r="I274" s="51" t="s">
        <v>1348</v>
      </c>
      <c r="J274" s="51"/>
      <c r="K274" s="51"/>
      <c r="L274" s="51" t="s">
        <v>1446</v>
      </c>
      <c r="M274" s="51" t="s">
        <v>1611</v>
      </c>
      <c r="N274" s="51" t="s">
        <v>403</v>
      </c>
      <c r="O274" s="51"/>
      <c r="P274" s="51"/>
    </row>
    <row r="275" spans="2:16">
      <c r="B275" s="41">
        <v>199</v>
      </c>
      <c r="C275" s="40" t="s">
        <v>1351</v>
      </c>
      <c r="D275" s="40" t="s">
        <v>1241</v>
      </c>
      <c r="E275" s="51"/>
      <c r="F275" s="41" t="s">
        <v>1612</v>
      </c>
      <c r="G275" s="85" t="s">
        <v>1243</v>
      </c>
      <c r="H275" s="51"/>
      <c r="I275" s="51" t="s">
        <v>1348</v>
      </c>
      <c r="J275" s="51"/>
      <c r="K275" s="51"/>
      <c r="L275" s="51" t="s">
        <v>1438</v>
      </c>
      <c r="M275" s="51" t="s">
        <v>1605</v>
      </c>
      <c r="N275" s="51" t="s">
        <v>403</v>
      </c>
      <c r="O275" s="51"/>
      <c r="P275" s="51"/>
    </row>
    <row r="276" spans="2:16">
      <c r="B276" s="41">
        <v>200</v>
      </c>
      <c r="C276" s="40" t="s">
        <v>1351</v>
      </c>
      <c r="D276" s="40" t="s">
        <v>1232</v>
      </c>
      <c r="E276" s="51"/>
      <c r="F276" s="41" t="s">
        <v>1613</v>
      </c>
      <c r="G276" s="85" t="s">
        <v>1234</v>
      </c>
      <c r="H276" s="51"/>
      <c r="I276" s="51" t="s">
        <v>1348</v>
      </c>
      <c r="J276" s="51"/>
      <c r="K276" s="51"/>
      <c r="L276" s="51" t="s">
        <v>1349</v>
      </c>
      <c r="M276" s="51" t="s">
        <v>1605</v>
      </c>
      <c r="N276" s="51" t="s">
        <v>403</v>
      </c>
      <c r="O276" s="51"/>
      <c r="P276" s="51"/>
    </row>
    <row r="277" spans="2:16">
      <c r="B277" s="41">
        <v>201</v>
      </c>
      <c r="C277" s="40" t="s">
        <v>1351</v>
      </c>
      <c r="D277" s="40" t="s">
        <v>1232</v>
      </c>
      <c r="E277" s="51"/>
      <c r="F277" s="41" t="s">
        <v>1614</v>
      </c>
      <c r="G277" s="85" t="s">
        <v>1234</v>
      </c>
      <c r="H277" s="51"/>
      <c r="I277" s="51" t="s">
        <v>1348</v>
      </c>
      <c r="J277" s="51"/>
      <c r="K277" s="51"/>
      <c r="L277" s="51" t="s">
        <v>1349</v>
      </c>
      <c r="M277" s="51" t="s">
        <v>1605</v>
      </c>
      <c r="N277" s="51" t="s">
        <v>403</v>
      </c>
      <c r="O277" s="51"/>
      <c r="P277" s="51"/>
    </row>
    <row r="278" spans="2:16">
      <c r="B278" s="41">
        <v>202</v>
      </c>
      <c r="C278" s="40" t="s">
        <v>1351</v>
      </c>
      <c r="D278" s="40" t="s">
        <v>1232</v>
      </c>
      <c r="E278" s="51"/>
      <c r="F278" s="41" t="s">
        <v>1615</v>
      </c>
      <c r="G278" s="85" t="s">
        <v>1234</v>
      </c>
      <c r="H278" s="51"/>
      <c r="I278" s="51" t="s">
        <v>1348</v>
      </c>
      <c r="J278" s="51"/>
      <c r="K278" s="51"/>
      <c r="L278" s="51" t="s">
        <v>1349</v>
      </c>
      <c r="M278" s="51" t="s">
        <v>1608</v>
      </c>
      <c r="N278" s="51" t="s">
        <v>403</v>
      </c>
      <c r="O278" s="51"/>
      <c r="P278" s="51"/>
    </row>
    <row r="279" spans="2:16">
      <c r="B279" s="41">
        <v>203</v>
      </c>
      <c r="C279" s="40" t="s">
        <v>1351</v>
      </c>
      <c r="D279" s="40" t="s">
        <v>1232</v>
      </c>
      <c r="E279" s="51"/>
      <c r="F279" s="41" t="s">
        <v>1616</v>
      </c>
      <c r="G279" s="85" t="s">
        <v>1234</v>
      </c>
      <c r="H279" s="51"/>
      <c r="I279" s="51" t="s">
        <v>1348</v>
      </c>
      <c r="J279" s="51"/>
      <c r="K279" s="51"/>
      <c r="L279" s="51" t="s">
        <v>1349</v>
      </c>
      <c r="M279" s="51" t="s">
        <v>1611</v>
      </c>
      <c r="N279" s="51" t="s">
        <v>403</v>
      </c>
      <c r="O279" s="51"/>
      <c r="P279" s="51"/>
    </row>
    <row r="280" spans="2:16">
      <c r="B280" s="41">
        <v>204</v>
      </c>
      <c r="C280" s="40" t="s">
        <v>103</v>
      </c>
      <c r="D280" s="40" t="s">
        <v>1261</v>
      </c>
      <c r="E280" s="51"/>
      <c r="F280" s="41" t="s">
        <v>1617</v>
      </c>
      <c r="G280" s="85" t="s">
        <v>1364</v>
      </c>
      <c r="H280" s="51"/>
      <c r="I280" s="51" t="s">
        <v>1348</v>
      </c>
      <c r="J280" s="51"/>
      <c r="K280" s="51"/>
      <c r="L280" s="51" t="s">
        <v>1349</v>
      </c>
      <c r="M280" s="51" t="s">
        <v>453</v>
      </c>
      <c r="N280" s="51" t="s">
        <v>403</v>
      </c>
      <c r="O280" s="51"/>
      <c r="P280" s="51"/>
    </row>
    <row r="281" spans="2:16">
      <c r="B281" s="41">
        <v>205</v>
      </c>
      <c r="C281" s="40" t="s">
        <v>1351</v>
      </c>
      <c r="D281" s="40" t="s">
        <v>1241</v>
      </c>
      <c r="E281" s="51"/>
      <c r="F281" s="41" t="s">
        <v>1618</v>
      </c>
      <c r="G281" s="85" t="s">
        <v>1243</v>
      </c>
      <c r="H281" s="51"/>
      <c r="I281" s="51" t="s">
        <v>1348</v>
      </c>
      <c r="J281" s="51"/>
      <c r="K281" s="51"/>
      <c r="L281" s="51" t="s">
        <v>1438</v>
      </c>
      <c r="M281" s="51" t="s">
        <v>453</v>
      </c>
      <c r="N281" s="51" t="s">
        <v>403</v>
      </c>
      <c r="O281" s="51"/>
      <c r="P281" s="51"/>
    </row>
    <row r="282" spans="2:16">
      <c r="B282" s="41">
        <v>206</v>
      </c>
      <c r="C282" s="40" t="s">
        <v>1351</v>
      </c>
      <c r="D282" s="40" t="s">
        <v>1232</v>
      </c>
      <c r="E282" s="51"/>
      <c r="F282" s="41" t="s">
        <v>1619</v>
      </c>
      <c r="G282" s="85" t="s">
        <v>1234</v>
      </c>
      <c r="H282" s="51"/>
      <c r="I282" s="51" t="s">
        <v>1348</v>
      </c>
      <c r="J282" s="51"/>
      <c r="K282" s="51"/>
      <c r="L282" s="51" t="s">
        <v>1349</v>
      </c>
      <c r="M282" s="51" t="s">
        <v>453</v>
      </c>
      <c r="N282" s="51" t="s">
        <v>403</v>
      </c>
      <c r="O282" s="51"/>
      <c r="P282" s="51"/>
    </row>
    <row r="283" spans="2:16">
      <c r="B283" s="41">
        <v>207</v>
      </c>
      <c r="C283" s="40" t="s">
        <v>1351</v>
      </c>
      <c r="D283" s="40" t="s">
        <v>1232</v>
      </c>
      <c r="E283" s="51"/>
      <c r="F283" s="41" t="s">
        <v>1620</v>
      </c>
      <c r="G283" s="85" t="s">
        <v>1234</v>
      </c>
      <c r="H283" s="51"/>
      <c r="I283" s="51" t="s">
        <v>1348</v>
      </c>
      <c r="J283" s="51"/>
      <c r="K283" s="51"/>
      <c r="L283" s="51" t="s">
        <v>1349</v>
      </c>
      <c r="M283" s="51" t="s">
        <v>453</v>
      </c>
      <c r="N283" s="51" t="s">
        <v>403</v>
      </c>
      <c r="O283" s="51"/>
      <c r="P283" s="51"/>
    </row>
    <row r="284" spans="2:16">
      <c r="B284" s="41">
        <v>208</v>
      </c>
      <c r="C284" s="40" t="s">
        <v>1351</v>
      </c>
      <c r="D284" s="40" t="s">
        <v>1232</v>
      </c>
      <c r="E284" s="51"/>
      <c r="F284" s="41" t="s">
        <v>1621</v>
      </c>
      <c r="G284" s="85" t="s">
        <v>1234</v>
      </c>
      <c r="H284" s="51"/>
      <c r="I284" s="51" t="s">
        <v>1348</v>
      </c>
      <c r="J284" s="51"/>
      <c r="K284" s="51"/>
      <c r="L284" s="51" t="s">
        <v>1349</v>
      </c>
      <c r="M284" s="51" t="s">
        <v>1622</v>
      </c>
      <c r="N284" s="51" t="s">
        <v>403</v>
      </c>
      <c r="O284" s="51"/>
      <c r="P284" s="51"/>
    </row>
    <row r="285" spans="2:16">
      <c r="B285" s="41">
        <v>209</v>
      </c>
      <c r="C285" s="40" t="s">
        <v>1351</v>
      </c>
      <c r="D285" s="40" t="s">
        <v>1232</v>
      </c>
      <c r="E285" s="51"/>
      <c r="F285" s="41" t="s">
        <v>1623</v>
      </c>
      <c r="G285" s="85" t="s">
        <v>1234</v>
      </c>
      <c r="H285" s="51"/>
      <c r="I285" s="51" t="s">
        <v>1348</v>
      </c>
      <c r="J285" s="51"/>
      <c r="K285" s="51"/>
      <c r="L285" s="51" t="s">
        <v>1349</v>
      </c>
      <c r="M285" s="51" t="s">
        <v>1624</v>
      </c>
      <c r="N285" s="51" t="s">
        <v>403</v>
      </c>
      <c r="O285" s="51"/>
      <c r="P285" s="51"/>
    </row>
    <row r="286" spans="2:16">
      <c r="B286" s="41">
        <v>210</v>
      </c>
      <c r="C286" s="40" t="s">
        <v>1355</v>
      </c>
      <c r="D286" s="40" t="s">
        <v>1625</v>
      </c>
      <c r="E286" s="51"/>
      <c r="F286" s="41" t="s">
        <v>1626</v>
      </c>
      <c r="G286" s="85" t="s">
        <v>1377</v>
      </c>
      <c r="H286" s="51"/>
      <c r="I286" s="51" t="s">
        <v>1348</v>
      </c>
      <c r="J286" s="51"/>
      <c r="K286" s="51"/>
      <c r="L286" s="51" t="s">
        <v>1446</v>
      </c>
      <c r="M286" s="51" t="s">
        <v>1624</v>
      </c>
      <c r="N286" s="51" t="s">
        <v>183</v>
      </c>
      <c r="O286" s="51"/>
      <c r="P286" s="51"/>
    </row>
    <row r="287" spans="2:16">
      <c r="B287" s="41">
        <v>211</v>
      </c>
      <c r="C287" s="40" t="s">
        <v>1355</v>
      </c>
      <c r="D287" s="40" t="s">
        <v>1627</v>
      </c>
      <c r="E287" s="51"/>
      <c r="F287" s="41" t="s">
        <v>1628</v>
      </c>
      <c r="G287" s="85" t="s">
        <v>1377</v>
      </c>
      <c r="H287" s="51"/>
      <c r="I287" s="51" t="s">
        <v>1348</v>
      </c>
      <c r="J287" s="51"/>
      <c r="K287" s="51"/>
      <c r="L287" s="51" t="s">
        <v>1446</v>
      </c>
      <c r="M287" s="51" t="s">
        <v>1622</v>
      </c>
      <c r="N287" s="51" t="s">
        <v>183</v>
      </c>
      <c r="O287" s="51"/>
      <c r="P287" s="51"/>
    </row>
    <row r="288" spans="2:16">
      <c r="B288" s="41">
        <v>212</v>
      </c>
      <c r="C288" s="40" t="s">
        <v>1356</v>
      </c>
      <c r="D288" s="40" t="s">
        <v>1629</v>
      </c>
      <c r="E288" s="51"/>
      <c r="F288" s="41" t="s">
        <v>1630</v>
      </c>
      <c r="G288" s="85" t="s">
        <v>1379</v>
      </c>
      <c r="H288" s="51"/>
      <c r="I288" s="51" t="s">
        <v>1348</v>
      </c>
      <c r="J288" s="51"/>
      <c r="K288" s="51"/>
      <c r="L288" s="51" t="s">
        <v>1446</v>
      </c>
      <c r="M288" s="51" t="s">
        <v>917</v>
      </c>
      <c r="N288" s="51" t="s">
        <v>151</v>
      </c>
      <c r="O288" s="51"/>
      <c r="P288" s="51"/>
    </row>
    <row r="289" spans="2:16">
      <c r="B289" s="41">
        <v>213</v>
      </c>
      <c r="C289" s="40" t="s">
        <v>1355</v>
      </c>
      <c r="D289" s="40" t="s">
        <v>1631</v>
      </c>
      <c r="E289" s="51"/>
      <c r="F289" s="41" t="s">
        <v>1632</v>
      </c>
      <c r="G289" s="85" t="s">
        <v>1377</v>
      </c>
      <c r="H289" s="51"/>
      <c r="I289" s="51" t="s">
        <v>1348</v>
      </c>
      <c r="J289" s="51"/>
      <c r="K289" s="51"/>
      <c r="L289" s="51" t="s">
        <v>1446</v>
      </c>
      <c r="M289" s="51" t="s">
        <v>917</v>
      </c>
      <c r="N289" s="51" t="s">
        <v>151</v>
      </c>
      <c r="O289" s="51"/>
      <c r="P289" s="51"/>
    </row>
    <row r="290" spans="2:16">
      <c r="B290" s="41">
        <v>214</v>
      </c>
      <c r="C290" s="40" t="s">
        <v>206</v>
      </c>
      <c r="D290" s="40" t="s">
        <v>1432</v>
      </c>
      <c r="E290" s="51"/>
      <c r="F290" s="41" t="s">
        <v>1633</v>
      </c>
      <c r="G290" s="85" t="s">
        <v>1347</v>
      </c>
      <c r="H290" s="51"/>
      <c r="I290" s="51" t="s">
        <v>1348</v>
      </c>
      <c r="J290" s="51"/>
      <c r="K290" s="51"/>
      <c r="L290" s="51" t="s">
        <v>1349</v>
      </c>
      <c r="M290" s="51" t="s">
        <v>1634</v>
      </c>
      <c r="N290" s="51" t="s">
        <v>183</v>
      </c>
      <c r="O290" s="51"/>
      <c r="P290" s="51"/>
    </row>
    <row r="291" spans="2:16">
      <c r="B291" s="41">
        <v>215</v>
      </c>
      <c r="C291" s="40" t="s">
        <v>195</v>
      </c>
      <c r="D291" s="40" t="s">
        <v>1261</v>
      </c>
      <c r="E291" s="51"/>
      <c r="F291" s="41" t="s">
        <v>1635</v>
      </c>
      <c r="G291" s="85" t="s">
        <v>1364</v>
      </c>
      <c r="H291" s="51"/>
      <c r="I291" s="51" t="s">
        <v>1348</v>
      </c>
      <c r="J291" s="51"/>
      <c r="K291" s="51"/>
      <c r="L291" s="51" t="s">
        <v>1349</v>
      </c>
      <c r="M291" s="51" t="s">
        <v>1636</v>
      </c>
      <c r="N291" s="51" t="s">
        <v>183</v>
      </c>
      <c r="O291" s="51"/>
      <c r="P291" s="51"/>
    </row>
    <row r="292" spans="2:16">
      <c r="B292" s="41">
        <v>216</v>
      </c>
      <c r="C292" s="40" t="s">
        <v>1356</v>
      </c>
      <c r="D292" s="40" t="s">
        <v>1637</v>
      </c>
      <c r="E292" s="51"/>
      <c r="F292" s="41" t="s">
        <v>1638</v>
      </c>
      <c r="G292" s="85" t="s">
        <v>1379</v>
      </c>
      <c r="H292" s="51"/>
      <c r="I292" s="51" t="s">
        <v>1348</v>
      </c>
      <c r="J292" s="51"/>
      <c r="K292" s="51"/>
      <c r="L292" s="51" t="s">
        <v>1446</v>
      </c>
      <c r="M292" s="51" t="s">
        <v>1636</v>
      </c>
      <c r="N292" s="51" t="s">
        <v>183</v>
      </c>
      <c r="O292" s="51"/>
      <c r="P292" s="51"/>
    </row>
    <row r="293" spans="2:16">
      <c r="B293" s="41">
        <v>217</v>
      </c>
      <c r="C293" s="40" t="s">
        <v>1355</v>
      </c>
      <c r="D293" s="40" t="s">
        <v>1639</v>
      </c>
      <c r="E293" s="51"/>
      <c r="F293" s="41" t="s">
        <v>1640</v>
      </c>
      <c r="G293" s="85" t="s">
        <v>1377</v>
      </c>
      <c r="H293" s="51"/>
      <c r="I293" s="51" t="s">
        <v>1348</v>
      </c>
      <c r="J293" s="51"/>
      <c r="K293" s="51"/>
      <c r="L293" s="51" t="s">
        <v>1446</v>
      </c>
      <c r="M293" s="51" t="s">
        <v>1636</v>
      </c>
      <c r="N293" s="51" t="s">
        <v>183</v>
      </c>
      <c r="O293" s="51"/>
      <c r="P293" s="51"/>
    </row>
    <row r="294" spans="2:16">
      <c r="B294" s="41">
        <v>218</v>
      </c>
      <c r="C294" s="40" t="s">
        <v>1351</v>
      </c>
      <c r="D294" s="40" t="s">
        <v>1241</v>
      </c>
      <c r="E294" s="51"/>
      <c r="F294" s="41" t="s">
        <v>1641</v>
      </c>
      <c r="G294" s="85" t="s">
        <v>1243</v>
      </c>
      <c r="H294" s="51"/>
      <c r="I294" s="51" t="s">
        <v>1348</v>
      </c>
      <c r="J294" s="51"/>
      <c r="K294" s="51"/>
      <c r="L294" s="51" t="s">
        <v>1438</v>
      </c>
      <c r="M294" s="51" t="s">
        <v>1636</v>
      </c>
      <c r="N294" s="51" t="s">
        <v>183</v>
      </c>
      <c r="O294" s="51"/>
      <c r="P294" s="51"/>
    </row>
    <row r="295" spans="2:16">
      <c r="B295" s="41">
        <v>219</v>
      </c>
      <c r="C295" s="40" t="s">
        <v>1351</v>
      </c>
      <c r="D295" s="40" t="s">
        <v>1232</v>
      </c>
      <c r="E295" s="51"/>
      <c r="F295" s="41" t="s">
        <v>1642</v>
      </c>
      <c r="G295" s="85" t="s">
        <v>1234</v>
      </c>
      <c r="H295" s="51"/>
      <c r="I295" s="51" t="s">
        <v>1348</v>
      </c>
      <c r="J295" s="51"/>
      <c r="K295" s="51"/>
      <c r="L295" s="51" t="s">
        <v>1349</v>
      </c>
      <c r="M295" s="51" t="s">
        <v>1636</v>
      </c>
      <c r="N295" s="51" t="s">
        <v>183</v>
      </c>
      <c r="O295" s="51"/>
      <c r="P295" s="51"/>
    </row>
    <row r="296" spans="2:16">
      <c r="B296" s="41">
        <v>220</v>
      </c>
      <c r="C296" s="40" t="s">
        <v>1351</v>
      </c>
      <c r="D296" s="40" t="s">
        <v>1232</v>
      </c>
      <c r="E296" s="51"/>
      <c r="F296" s="41" t="s">
        <v>1643</v>
      </c>
      <c r="G296" s="85" t="s">
        <v>1234</v>
      </c>
      <c r="H296" s="51"/>
      <c r="I296" s="51" t="s">
        <v>1348</v>
      </c>
      <c r="J296" s="51"/>
      <c r="K296" s="51"/>
      <c r="L296" s="51" t="s">
        <v>1349</v>
      </c>
      <c r="M296" s="51" t="s">
        <v>1636</v>
      </c>
      <c r="N296" s="51" t="s">
        <v>183</v>
      </c>
      <c r="O296" s="51"/>
      <c r="P296" s="51"/>
    </row>
    <row r="297" spans="2:16">
      <c r="B297" s="41">
        <v>221</v>
      </c>
      <c r="C297" s="40" t="s">
        <v>1351</v>
      </c>
      <c r="D297" s="40" t="s">
        <v>1232</v>
      </c>
      <c r="E297" s="51"/>
      <c r="F297" s="41" t="s">
        <v>1644</v>
      </c>
      <c r="G297" s="85" t="s">
        <v>1234</v>
      </c>
      <c r="H297" s="51"/>
      <c r="I297" s="51" t="s">
        <v>1348</v>
      </c>
      <c r="J297" s="51"/>
      <c r="K297" s="51"/>
      <c r="L297" s="51" t="s">
        <v>1349</v>
      </c>
      <c r="M297" s="51" t="s">
        <v>1645</v>
      </c>
      <c r="N297" s="51" t="s">
        <v>183</v>
      </c>
      <c r="O297" s="51"/>
      <c r="P297" s="51"/>
    </row>
    <row r="298" spans="2:16">
      <c r="B298" s="41">
        <v>222</v>
      </c>
      <c r="C298" s="40" t="s">
        <v>206</v>
      </c>
      <c r="D298" s="40" t="s">
        <v>1432</v>
      </c>
      <c r="E298" s="51"/>
      <c r="F298" s="41" t="s">
        <v>1646</v>
      </c>
      <c r="G298" s="85" t="s">
        <v>1372</v>
      </c>
      <c r="H298" s="51"/>
      <c r="I298" s="51" t="s">
        <v>1348</v>
      </c>
      <c r="J298" s="51"/>
      <c r="K298" s="51"/>
      <c r="L298" s="51" t="s">
        <v>1349</v>
      </c>
      <c r="M298" s="51" t="s">
        <v>1647</v>
      </c>
      <c r="N298" s="51" t="s">
        <v>403</v>
      </c>
      <c r="O298" s="51"/>
      <c r="P298" s="51"/>
    </row>
    <row r="299" spans="2:16">
      <c r="B299" s="41">
        <v>223</v>
      </c>
      <c r="C299" s="40" t="s">
        <v>1351</v>
      </c>
      <c r="D299" s="40" t="s">
        <v>1241</v>
      </c>
      <c r="E299" s="51"/>
      <c r="F299" s="41" t="s">
        <v>1648</v>
      </c>
      <c r="G299" s="85" t="s">
        <v>1243</v>
      </c>
      <c r="H299" s="51"/>
      <c r="I299" s="51" t="s">
        <v>1348</v>
      </c>
      <c r="J299" s="51"/>
      <c r="K299" s="51"/>
      <c r="L299" s="51" t="s">
        <v>1349</v>
      </c>
      <c r="M299" s="51" t="s">
        <v>1647</v>
      </c>
      <c r="N299" s="51" t="s">
        <v>403</v>
      </c>
      <c r="O299" s="51"/>
      <c r="P299" s="51"/>
    </row>
    <row r="300" spans="2:16">
      <c r="B300" s="41">
        <v>224</v>
      </c>
      <c r="C300" s="40" t="s">
        <v>1351</v>
      </c>
      <c r="D300" s="40" t="s">
        <v>1232</v>
      </c>
      <c r="E300" s="51"/>
      <c r="F300" s="41" t="s">
        <v>1649</v>
      </c>
      <c r="G300" s="85" t="s">
        <v>1234</v>
      </c>
      <c r="H300" s="51"/>
      <c r="I300" s="51" t="s">
        <v>1348</v>
      </c>
      <c r="J300" s="51"/>
      <c r="K300" s="51"/>
      <c r="L300" s="51" t="s">
        <v>1349</v>
      </c>
      <c r="M300" s="51" t="s">
        <v>1647</v>
      </c>
      <c r="N300" s="51" t="s">
        <v>403</v>
      </c>
      <c r="O300" s="51"/>
      <c r="P300" s="51"/>
    </row>
    <row r="301" spans="2:16">
      <c r="B301" s="41">
        <v>225</v>
      </c>
      <c r="C301" s="40" t="s">
        <v>1351</v>
      </c>
      <c r="D301" s="40" t="s">
        <v>1232</v>
      </c>
      <c r="E301" s="51"/>
      <c r="F301" s="41" t="s">
        <v>1650</v>
      </c>
      <c r="G301" s="85" t="s">
        <v>1234</v>
      </c>
      <c r="H301" s="51"/>
      <c r="I301" s="51" t="s">
        <v>1348</v>
      </c>
      <c r="J301" s="51"/>
      <c r="K301" s="51"/>
      <c r="L301" s="51" t="s">
        <v>1349</v>
      </c>
      <c r="M301" s="51" t="s">
        <v>1647</v>
      </c>
      <c r="N301" s="51" t="s">
        <v>403</v>
      </c>
      <c r="O301" s="51"/>
      <c r="P301" s="51"/>
    </row>
    <row r="302" spans="2:16">
      <c r="B302" s="41">
        <v>226</v>
      </c>
      <c r="C302" s="40" t="s">
        <v>1351</v>
      </c>
      <c r="D302" s="40" t="s">
        <v>1232</v>
      </c>
      <c r="E302" s="51"/>
      <c r="F302" s="41" t="s">
        <v>1651</v>
      </c>
      <c r="G302" s="85" t="s">
        <v>1234</v>
      </c>
      <c r="H302" s="51"/>
      <c r="I302" s="51" t="s">
        <v>1348</v>
      </c>
      <c r="J302" s="51"/>
      <c r="K302" s="51"/>
      <c r="L302" s="51" t="s">
        <v>1349</v>
      </c>
      <c r="M302" s="51" t="s">
        <v>527</v>
      </c>
      <c r="N302" s="51" t="s">
        <v>403</v>
      </c>
      <c r="O302" s="51"/>
      <c r="P302" s="51"/>
    </row>
    <row r="303" spans="2:16">
      <c r="B303" s="41">
        <v>227</v>
      </c>
      <c r="C303" s="40" t="s">
        <v>195</v>
      </c>
      <c r="D303" s="40" t="s">
        <v>1261</v>
      </c>
      <c r="E303" s="51"/>
      <c r="F303" s="41" t="s">
        <v>1652</v>
      </c>
      <c r="G303" s="85" t="s">
        <v>1364</v>
      </c>
      <c r="H303" s="51"/>
      <c r="I303" s="51" t="s">
        <v>1348</v>
      </c>
      <c r="J303" s="51"/>
      <c r="K303" s="51"/>
      <c r="L303" s="51" t="s">
        <v>1349</v>
      </c>
      <c r="M303" s="51" t="s">
        <v>1653</v>
      </c>
      <c r="N303" s="51" t="s">
        <v>403</v>
      </c>
      <c r="O303" s="51"/>
      <c r="P303" s="51"/>
    </row>
    <row r="304" spans="2:16">
      <c r="B304" s="41">
        <v>228</v>
      </c>
      <c r="C304" s="40" t="s">
        <v>1355</v>
      </c>
      <c r="D304" s="40" t="s">
        <v>1639</v>
      </c>
      <c r="E304" s="51"/>
      <c r="F304" s="41" t="s">
        <v>1640</v>
      </c>
      <c r="G304" s="85" t="s">
        <v>1377</v>
      </c>
      <c r="H304" s="51"/>
      <c r="I304" s="51" t="s">
        <v>1348</v>
      </c>
      <c r="J304" s="51"/>
      <c r="K304" s="51"/>
      <c r="L304" s="51" t="s">
        <v>1446</v>
      </c>
      <c r="M304" s="51" t="s">
        <v>1654</v>
      </c>
      <c r="N304" s="51" t="s">
        <v>403</v>
      </c>
      <c r="O304" s="51"/>
      <c r="P304" s="51"/>
    </row>
    <row r="305" spans="2:16">
      <c r="B305" s="41">
        <v>229</v>
      </c>
      <c r="C305" s="40" t="s">
        <v>206</v>
      </c>
      <c r="D305" s="40" t="s">
        <v>1345</v>
      </c>
      <c r="E305" s="51"/>
      <c r="F305" s="41" t="s">
        <v>1655</v>
      </c>
      <c r="G305" s="85" t="s">
        <v>1347</v>
      </c>
      <c r="H305" s="51"/>
      <c r="I305" s="51" t="s">
        <v>1348</v>
      </c>
      <c r="J305" s="51"/>
      <c r="K305" s="51"/>
      <c r="L305" s="51" t="s">
        <v>1349</v>
      </c>
      <c r="M305" s="51" t="s">
        <v>491</v>
      </c>
      <c r="N305" s="51" t="s">
        <v>183</v>
      </c>
      <c r="O305" s="51"/>
      <c r="P305" s="51"/>
    </row>
    <row r="306" spans="2:16">
      <c r="B306" s="41">
        <v>230</v>
      </c>
      <c r="C306" s="40" t="s">
        <v>195</v>
      </c>
      <c r="D306" s="40" t="s">
        <v>1261</v>
      </c>
      <c r="E306" s="51"/>
      <c r="F306" s="41" t="s">
        <v>1656</v>
      </c>
      <c r="G306" s="85" t="s">
        <v>1364</v>
      </c>
      <c r="H306" s="51"/>
      <c r="I306" s="51" t="s">
        <v>1348</v>
      </c>
      <c r="J306" s="51"/>
      <c r="K306" s="51"/>
      <c r="L306" s="51" t="s">
        <v>1349</v>
      </c>
      <c r="M306" s="51" t="s">
        <v>417</v>
      </c>
      <c r="N306" s="51" t="s">
        <v>183</v>
      </c>
      <c r="O306" s="51"/>
      <c r="P306" s="51"/>
    </row>
    <row r="307" spans="2:16">
      <c r="B307" s="41">
        <v>231</v>
      </c>
      <c r="C307" s="40" t="s">
        <v>206</v>
      </c>
      <c r="D307" s="40" t="s">
        <v>1432</v>
      </c>
      <c r="E307" s="51"/>
      <c r="F307" s="41" t="s">
        <v>1657</v>
      </c>
      <c r="G307" s="85" t="s">
        <v>1372</v>
      </c>
      <c r="H307" s="51"/>
      <c r="I307" s="51" t="s">
        <v>1348</v>
      </c>
      <c r="J307" s="51"/>
      <c r="K307" s="51"/>
      <c r="L307" s="51" t="s">
        <v>1349</v>
      </c>
      <c r="M307" s="51" t="s">
        <v>1658</v>
      </c>
      <c r="N307" s="51" t="s">
        <v>183</v>
      </c>
      <c r="O307" s="51"/>
      <c r="P307" s="51"/>
    </row>
    <row r="308" spans="2:16">
      <c r="B308" s="41">
        <v>232</v>
      </c>
      <c r="C308" s="40" t="s">
        <v>1356</v>
      </c>
      <c r="D308" s="40">
        <v>23016</v>
      </c>
      <c r="E308" s="51"/>
      <c r="F308" s="41" t="s">
        <v>1659</v>
      </c>
      <c r="G308" s="85" t="s">
        <v>1379</v>
      </c>
      <c r="H308" s="51"/>
      <c r="I308" s="51" t="s">
        <v>1348</v>
      </c>
      <c r="J308" s="51"/>
      <c r="K308" s="51"/>
      <c r="L308" s="51" t="s">
        <v>1446</v>
      </c>
      <c r="M308" s="51" t="s">
        <v>1653</v>
      </c>
      <c r="N308" s="51" t="s">
        <v>403</v>
      </c>
      <c r="O308" s="51"/>
      <c r="P308" s="51"/>
    </row>
    <row r="309" spans="2:16">
      <c r="B309" s="41">
        <v>233</v>
      </c>
      <c r="C309" s="40" t="s">
        <v>131</v>
      </c>
      <c r="D309" s="40" t="s">
        <v>1432</v>
      </c>
      <c r="E309" s="51"/>
      <c r="F309" s="41" t="s">
        <v>1660</v>
      </c>
      <c r="G309" s="85" t="s">
        <v>1372</v>
      </c>
      <c r="H309" s="51"/>
      <c r="I309" s="51" t="s">
        <v>1348</v>
      </c>
      <c r="J309" s="51"/>
      <c r="K309" s="51"/>
      <c r="L309" s="51" t="s">
        <v>1349</v>
      </c>
      <c r="M309" s="51" t="s">
        <v>400</v>
      </c>
      <c r="N309" s="51" t="s">
        <v>183</v>
      </c>
      <c r="O309" s="51"/>
      <c r="P309" s="51"/>
    </row>
    <row r="310" spans="2:16">
      <c r="B310" s="41">
        <v>234</v>
      </c>
      <c r="C310" s="40" t="s">
        <v>1351</v>
      </c>
      <c r="D310" s="40" t="s">
        <v>1232</v>
      </c>
      <c r="E310" s="51"/>
      <c r="F310" s="41" t="s">
        <v>1661</v>
      </c>
      <c r="G310" s="85" t="s">
        <v>1234</v>
      </c>
      <c r="H310" s="51"/>
      <c r="I310" s="51" t="s">
        <v>1348</v>
      </c>
      <c r="J310" s="51"/>
      <c r="K310" s="51"/>
      <c r="L310" s="51" t="s">
        <v>1349</v>
      </c>
      <c r="M310" s="51" t="s">
        <v>400</v>
      </c>
      <c r="N310" s="51" t="s">
        <v>183</v>
      </c>
      <c r="O310" s="51"/>
      <c r="P310" s="51"/>
    </row>
    <row r="311" spans="2:16">
      <c r="B311" s="41">
        <v>235</v>
      </c>
      <c r="C311" s="40" t="s">
        <v>206</v>
      </c>
      <c r="D311" s="40" t="s">
        <v>1432</v>
      </c>
      <c r="E311" s="51"/>
      <c r="F311" s="41" t="s">
        <v>1662</v>
      </c>
      <c r="G311" s="85" t="s">
        <v>1372</v>
      </c>
      <c r="H311" s="51"/>
      <c r="I311" s="51" t="s">
        <v>1348</v>
      </c>
      <c r="J311" s="51"/>
      <c r="K311" s="51"/>
      <c r="L311" s="51" t="s">
        <v>1349</v>
      </c>
      <c r="M311" s="51" t="s">
        <v>824</v>
      </c>
      <c r="N311" s="51" t="s">
        <v>183</v>
      </c>
      <c r="O311" s="51"/>
      <c r="P311" s="51"/>
    </row>
    <row r="312" spans="2:16">
      <c r="B312" s="41">
        <v>236</v>
      </c>
      <c r="C312" s="40" t="s">
        <v>206</v>
      </c>
      <c r="D312" s="40" t="s">
        <v>1432</v>
      </c>
      <c r="E312" s="51"/>
      <c r="F312" s="41" t="s">
        <v>1663</v>
      </c>
      <c r="G312" s="85" t="s">
        <v>1372</v>
      </c>
      <c r="H312" s="51"/>
      <c r="I312" s="51" t="s">
        <v>1348</v>
      </c>
      <c r="J312" s="51"/>
      <c r="K312" s="51"/>
      <c r="L312" s="51" t="s">
        <v>1349</v>
      </c>
      <c r="M312" s="51" t="s">
        <v>824</v>
      </c>
      <c r="N312" s="51" t="s">
        <v>183</v>
      </c>
      <c r="O312" s="51"/>
      <c r="P312" s="51"/>
    </row>
    <row r="313" spans="2:16">
      <c r="B313" s="41">
        <v>237</v>
      </c>
      <c r="C313" s="40" t="s">
        <v>1352</v>
      </c>
      <c r="D313" s="40" t="s">
        <v>1261</v>
      </c>
      <c r="E313" s="51"/>
      <c r="F313" s="41" t="s">
        <v>1664</v>
      </c>
      <c r="G313" s="85" t="s">
        <v>1364</v>
      </c>
      <c r="H313" s="51"/>
      <c r="I313" s="51" t="s">
        <v>1348</v>
      </c>
      <c r="J313" s="51"/>
      <c r="K313" s="51"/>
      <c r="L313" s="51" t="s">
        <v>1349</v>
      </c>
      <c r="M313" s="51" t="s">
        <v>1665</v>
      </c>
      <c r="N313" s="51" t="s">
        <v>183</v>
      </c>
      <c r="O313" s="51"/>
      <c r="P313" s="51"/>
    </row>
    <row r="314" spans="2:16">
      <c r="B314" s="41">
        <v>238</v>
      </c>
      <c r="C314" s="40" t="s">
        <v>1352</v>
      </c>
      <c r="D314" s="40" t="s">
        <v>1261</v>
      </c>
      <c r="E314" s="51"/>
      <c r="F314" s="41" t="s">
        <v>1666</v>
      </c>
      <c r="G314" s="85" t="s">
        <v>1364</v>
      </c>
      <c r="H314" s="51"/>
      <c r="I314" s="51" t="s">
        <v>1348</v>
      </c>
      <c r="J314" s="51"/>
      <c r="K314" s="51"/>
      <c r="L314" s="51" t="s">
        <v>1349</v>
      </c>
      <c r="M314" s="51" t="s">
        <v>1667</v>
      </c>
      <c r="N314" s="51" t="s">
        <v>183</v>
      </c>
      <c r="O314" s="51"/>
      <c r="P314" s="51"/>
    </row>
    <row r="315" spans="2:16">
      <c r="B315" s="41">
        <v>239</v>
      </c>
      <c r="C315" s="40" t="s">
        <v>1352</v>
      </c>
      <c r="D315" s="40" t="s">
        <v>1261</v>
      </c>
      <c r="E315" s="51"/>
      <c r="F315" s="41" t="s">
        <v>1668</v>
      </c>
      <c r="G315" s="85" t="s">
        <v>1364</v>
      </c>
      <c r="H315" s="51"/>
      <c r="I315" s="51" t="s">
        <v>1348</v>
      </c>
      <c r="J315" s="51"/>
      <c r="K315" s="51"/>
      <c r="L315" s="51" t="s">
        <v>1349</v>
      </c>
      <c r="M315" s="51" t="s">
        <v>673</v>
      </c>
      <c r="N315" s="51" t="s">
        <v>183</v>
      </c>
      <c r="O315" s="51"/>
      <c r="P315" s="51"/>
    </row>
    <row r="316" spans="2:16">
      <c r="B316" s="41">
        <v>240</v>
      </c>
      <c r="C316" s="40" t="s">
        <v>1350</v>
      </c>
      <c r="D316" s="40" t="s">
        <v>1232</v>
      </c>
      <c r="E316" s="51"/>
      <c r="F316" s="41" t="s">
        <v>1669</v>
      </c>
      <c r="G316" s="85" t="s">
        <v>1234</v>
      </c>
      <c r="H316" s="51"/>
      <c r="I316" s="51" t="s">
        <v>1348</v>
      </c>
      <c r="J316" s="51"/>
      <c r="K316" s="51"/>
      <c r="L316" s="51" t="s">
        <v>1349</v>
      </c>
      <c r="M316" s="51" t="s">
        <v>1665</v>
      </c>
      <c r="N316" s="51" t="s">
        <v>183</v>
      </c>
      <c r="O316" s="51"/>
      <c r="P316" s="51"/>
    </row>
    <row r="317" spans="2:16">
      <c r="B317" s="41">
        <v>241</v>
      </c>
      <c r="C317" s="40" t="s">
        <v>1350</v>
      </c>
      <c r="D317" s="40" t="s">
        <v>1232</v>
      </c>
      <c r="E317" s="51"/>
      <c r="F317" s="41" t="s">
        <v>1670</v>
      </c>
      <c r="G317" s="85" t="s">
        <v>1234</v>
      </c>
      <c r="H317" s="51"/>
      <c r="I317" s="51" t="s">
        <v>1348</v>
      </c>
      <c r="J317" s="51"/>
      <c r="K317" s="51"/>
      <c r="L317" s="51" t="s">
        <v>1349</v>
      </c>
      <c r="M317" s="51" t="s">
        <v>1667</v>
      </c>
      <c r="N317" s="51" t="s">
        <v>183</v>
      </c>
      <c r="O317" s="51"/>
      <c r="P317" s="51"/>
    </row>
    <row r="318" spans="2:16">
      <c r="B318" s="41">
        <v>242</v>
      </c>
      <c r="C318" s="40" t="s">
        <v>1350</v>
      </c>
      <c r="D318" s="40" t="s">
        <v>1232</v>
      </c>
      <c r="E318" s="51"/>
      <c r="F318" s="41" t="s">
        <v>1671</v>
      </c>
      <c r="G318" s="85" t="s">
        <v>1234</v>
      </c>
      <c r="H318" s="51"/>
      <c r="I318" s="51" t="s">
        <v>1348</v>
      </c>
      <c r="J318" s="51"/>
      <c r="K318" s="51"/>
      <c r="L318" s="51" t="s">
        <v>1349</v>
      </c>
      <c r="M318" s="51" t="s">
        <v>673</v>
      </c>
      <c r="N318" s="51" t="s">
        <v>183</v>
      </c>
      <c r="O318" s="51"/>
      <c r="P318" s="51"/>
    </row>
    <row r="319" spans="2:16">
      <c r="B319" s="41">
        <v>243</v>
      </c>
      <c r="C319" s="40" t="s">
        <v>1351</v>
      </c>
      <c r="D319" s="40" t="s">
        <v>1241</v>
      </c>
      <c r="E319" s="51"/>
      <c r="F319" s="41" t="s">
        <v>1672</v>
      </c>
      <c r="G319" s="85" t="s">
        <v>1243</v>
      </c>
      <c r="H319" s="51"/>
      <c r="I319" s="51" t="s">
        <v>1348</v>
      </c>
      <c r="J319" s="51"/>
      <c r="K319" s="51"/>
      <c r="L319" s="51" t="s">
        <v>1349</v>
      </c>
      <c r="M319" s="51" t="s">
        <v>1673</v>
      </c>
      <c r="N319" s="51" t="s">
        <v>183</v>
      </c>
      <c r="O319" s="51"/>
      <c r="P319" s="51"/>
    </row>
    <row r="320" spans="2:16">
      <c r="B320" s="41">
        <v>244</v>
      </c>
      <c r="C320" s="40" t="s">
        <v>1351</v>
      </c>
      <c r="D320" s="40" t="s">
        <v>1232</v>
      </c>
      <c r="E320" s="51"/>
      <c r="F320" s="41" t="s">
        <v>1674</v>
      </c>
      <c r="G320" s="85" t="s">
        <v>1234</v>
      </c>
      <c r="H320" s="51"/>
      <c r="I320" s="51" t="s">
        <v>1348</v>
      </c>
      <c r="J320" s="51"/>
      <c r="K320" s="51"/>
      <c r="L320" s="51" t="s">
        <v>1349</v>
      </c>
      <c r="M320" s="51" t="s">
        <v>1673</v>
      </c>
      <c r="N320" s="51" t="s">
        <v>183</v>
      </c>
      <c r="O320" s="51"/>
      <c r="P320" s="51"/>
    </row>
    <row r="321" spans="2:16">
      <c r="B321" s="41">
        <v>245</v>
      </c>
      <c r="C321" s="40" t="s">
        <v>1351</v>
      </c>
      <c r="D321" s="40" t="s">
        <v>1232</v>
      </c>
      <c r="E321" s="51"/>
      <c r="F321" s="41" t="s">
        <v>1675</v>
      </c>
      <c r="G321" s="85" t="s">
        <v>1234</v>
      </c>
      <c r="H321" s="51"/>
      <c r="I321" s="51" t="s">
        <v>1348</v>
      </c>
      <c r="J321" s="51"/>
      <c r="K321" s="51"/>
      <c r="L321" s="51" t="s">
        <v>1349</v>
      </c>
      <c r="M321" s="51" t="s">
        <v>1673</v>
      </c>
      <c r="N321" s="51" t="s">
        <v>183</v>
      </c>
      <c r="O321" s="51"/>
      <c r="P321" s="51"/>
    </row>
    <row r="322" spans="2:16">
      <c r="B322" s="41">
        <v>246</v>
      </c>
      <c r="C322" s="40" t="s">
        <v>1351</v>
      </c>
      <c r="D322" s="40" t="s">
        <v>1232</v>
      </c>
      <c r="E322" s="51"/>
      <c r="F322" s="41" t="s">
        <v>1676</v>
      </c>
      <c r="G322" s="85" t="s">
        <v>1234</v>
      </c>
      <c r="H322" s="51"/>
      <c r="I322" s="51" t="s">
        <v>1348</v>
      </c>
      <c r="J322" s="51"/>
      <c r="K322" s="51"/>
      <c r="L322" s="51" t="s">
        <v>1349</v>
      </c>
      <c r="M322" s="51" t="s">
        <v>419</v>
      </c>
      <c r="N322" s="51" t="s">
        <v>183</v>
      </c>
      <c r="O322" s="51"/>
      <c r="P322" s="51"/>
    </row>
    <row r="323" spans="2:16">
      <c r="B323" s="41">
        <v>247</v>
      </c>
      <c r="C323" s="40" t="s">
        <v>1352</v>
      </c>
      <c r="D323" s="40" t="s">
        <v>1261</v>
      </c>
      <c r="E323" s="51"/>
      <c r="F323" s="41" t="s">
        <v>1664</v>
      </c>
      <c r="G323" s="85" t="s">
        <v>1364</v>
      </c>
      <c r="H323" s="51"/>
      <c r="I323" s="51" t="s">
        <v>1348</v>
      </c>
      <c r="J323" s="51"/>
      <c r="K323" s="51"/>
      <c r="L323" s="51" t="s">
        <v>1349</v>
      </c>
      <c r="M323" s="51" t="s">
        <v>675</v>
      </c>
      <c r="N323" s="51" t="s">
        <v>183</v>
      </c>
      <c r="O323" s="51"/>
      <c r="P323" s="51"/>
    </row>
    <row r="324" spans="2:16">
      <c r="B324" s="41">
        <v>248</v>
      </c>
      <c r="C324" s="40" t="s">
        <v>1350</v>
      </c>
      <c r="D324" s="40" t="s">
        <v>1232</v>
      </c>
      <c r="E324" s="51"/>
      <c r="F324" s="41" t="s">
        <v>1677</v>
      </c>
      <c r="G324" s="85" t="s">
        <v>1234</v>
      </c>
      <c r="H324" s="51"/>
      <c r="I324" s="51" t="s">
        <v>1348</v>
      </c>
      <c r="J324" s="51"/>
      <c r="K324" s="51"/>
      <c r="L324" s="51" t="s">
        <v>1349</v>
      </c>
      <c r="M324" s="51" t="s">
        <v>675</v>
      </c>
      <c r="N324" s="51" t="s">
        <v>183</v>
      </c>
      <c r="O324" s="51"/>
      <c r="P324" s="51"/>
    </row>
    <row r="325" spans="2:16">
      <c r="B325" s="41">
        <v>249</v>
      </c>
      <c r="C325" s="40" t="s">
        <v>1352</v>
      </c>
      <c r="D325" s="40" t="s">
        <v>1261</v>
      </c>
      <c r="E325" s="51"/>
      <c r="F325" s="41" t="s">
        <v>1678</v>
      </c>
      <c r="G325" s="85" t="s">
        <v>1364</v>
      </c>
      <c r="H325" s="51"/>
      <c r="I325" s="51" t="s">
        <v>1348</v>
      </c>
      <c r="J325" s="51"/>
      <c r="K325" s="51"/>
      <c r="L325" s="51" t="s">
        <v>1349</v>
      </c>
      <c r="M325" s="51" t="s">
        <v>1679</v>
      </c>
      <c r="N325" s="51" t="s">
        <v>183</v>
      </c>
      <c r="O325" s="51"/>
      <c r="P325" s="51"/>
    </row>
    <row r="326" spans="2:16">
      <c r="B326" s="41">
        <v>250</v>
      </c>
      <c r="C326" s="40" t="s">
        <v>1350</v>
      </c>
      <c r="D326" s="40" t="s">
        <v>1232</v>
      </c>
      <c r="E326" s="51"/>
      <c r="F326" s="41" t="s">
        <v>1680</v>
      </c>
      <c r="G326" s="85" t="s">
        <v>1234</v>
      </c>
      <c r="H326" s="51"/>
      <c r="I326" s="51" t="s">
        <v>1348</v>
      </c>
      <c r="J326" s="51"/>
      <c r="K326" s="51"/>
      <c r="L326" s="51" t="s">
        <v>1349</v>
      </c>
      <c r="M326" s="51" t="s">
        <v>1679</v>
      </c>
      <c r="N326" s="51" t="s">
        <v>183</v>
      </c>
      <c r="O326" s="51"/>
      <c r="P326" s="51"/>
    </row>
    <row r="327" spans="2:16">
      <c r="B327" s="41">
        <v>251</v>
      </c>
      <c r="C327" s="40" t="s">
        <v>1352</v>
      </c>
      <c r="D327" s="40" t="s">
        <v>1261</v>
      </c>
      <c r="E327" s="51"/>
      <c r="F327" s="41" t="s">
        <v>1681</v>
      </c>
      <c r="G327" s="85" t="s">
        <v>1364</v>
      </c>
      <c r="H327" s="51"/>
      <c r="I327" s="51" t="s">
        <v>1348</v>
      </c>
      <c r="J327" s="51"/>
      <c r="K327" s="51"/>
      <c r="L327" s="51" t="s">
        <v>1349</v>
      </c>
      <c r="M327" s="51" t="s">
        <v>1682</v>
      </c>
      <c r="N327" s="51" t="s">
        <v>183</v>
      </c>
      <c r="O327" s="51"/>
      <c r="P327" s="51"/>
    </row>
    <row r="328" spans="2:16">
      <c r="B328" s="41">
        <v>252</v>
      </c>
      <c r="C328" s="40" t="s">
        <v>1350</v>
      </c>
      <c r="D328" s="40" t="s">
        <v>1232</v>
      </c>
      <c r="E328" s="51"/>
      <c r="F328" s="41" t="s">
        <v>1683</v>
      </c>
      <c r="G328" s="85" t="s">
        <v>1234</v>
      </c>
      <c r="H328" s="51"/>
      <c r="I328" s="51" t="s">
        <v>1348</v>
      </c>
      <c r="J328" s="51"/>
      <c r="K328" s="51"/>
      <c r="L328" s="51" t="s">
        <v>1349</v>
      </c>
      <c r="M328" s="51" t="s">
        <v>1682</v>
      </c>
      <c r="N328" s="51" t="s">
        <v>183</v>
      </c>
      <c r="O328" s="51"/>
      <c r="P328" s="51"/>
    </row>
    <row r="329" spans="2:16">
      <c r="B329" s="41">
        <v>253</v>
      </c>
      <c r="C329" s="40" t="s">
        <v>1352</v>
      </c>
      <c r="D329" s="40" t="s">
        <v>1261</v>
      </c>
      <c r="E329" s="51"/>
      <c r="F329" s="41" t="s">
        <v>1684</v>
      </c>
      <c r="G329" s="85" t="s">
        <v>1364</v>
      </c>
      <c r="H329" s="51"/>
      <c r="I329" s="51" t="s">
        <v>1348</v>
      </c>
      <c r="J329" s="51"/>
      <c r="K329" s="51"/>
      <c r="L329" s="51" t="s">
        <v>1349</v>
      </c>
      <c r="M329" s="51" t="s">
        <v>1685</v>
      </c>
      <c r="N329" s="51" t="s">
        <v>183</v>
      </c>
      <c r="O329" s="51"/>
      <c r="P329" s="51"/>
    </row>
    <row r="330" spans="2:16">
      <c r="B330" s="41">
        <v>254</v>
      </c>
      <c r="C330" s="40" t="s">
        <v>1350</v>
      </c>
      <c r="D330" s="40" t="s">
        <v>1232</v>
      </c>
      <c r="E330" s="51"/>
      <c r="F330" s="41" t="s">
        <v>1686</v>
      </c>
      <c r="G330" s="85" t="s">
        <v>1234</v>
      </c>
      <c r="H330" s="51"/>
      <c r="I330" s="51" t="s">
        <v>1348</v>
      </c>
      <c r="J330" s="51"/>
      <c r="K330" s="51"/>
      <c r="L330" s="51" t="s">
        <v>1349</v>
      </c>
      <c r="M330" s="51" t="s">
        <v>1685</v>
      </c>
      <c r="N330" s="51" t="s">
        <v>183</v>
      </c>
      <c r="O330" s="51"/>
      <c r="P330" s="51"/>
    </row>
    <row r="331" spans="2:16">
      <c r="B331" s="41">
        <v>255</v>
      </c>
      <c r="C331" s="40" t="s">
        <v>1352</v>
      </c>
      <c r="D331" s="40" t="s">
        <v>1261</v>
      </c>
      <c r="E331" s="51"/>
      <c r="F331" s="41" t="s">
        <v>1687</v>
      </c>
      <c r="G331" s="85" t="s">
        <v>1364</v>
      </c>
      <c r="H331" s="51"/>
      <c r="I331" s="51" t="s">
        <v>1348</v>
      </c>
      <c r="J331" s="51"/>
      <c r="K331" s="51"/>
      <c r="L331" s="51" t="s">
        <v>1349</v>
      </c>
      <c r="M331" s="51" t="s">
        <v>1688</v>
      </c>
      <c r="N331" s="51" t="s">
        <v>183</v>
      </c>
      <c r="O331" s="51"/>
      <c r="P331" s="51"/>
    </row>
    <row r="332" spans="2:16">
      <c r="B332" s="41">
        <v>256</v>
      </c>
      <c r="C332" s="40" t="s">
        <v>1350</v>
      </c>
      <c r="D332" s="40" t="s">
        <v>1232</v>
      </c>
      <c r="E332" s="51"/>
      <c r="F332" s="41" t="s">
        <v>1689</v>
      </c>
      <c r="G332" s="85" t="s">
        <v>1234</v>
      </c>
      <c r="H332" s="51"/>
      <c r="I332" s="51" t="s">
        <v>1348</v>
      </c>
      <c r="J332" s="51"/>
      <c r="K332" s="51"/>
      <c r="L332" s="51" t="s">
        <v>1349</v>
      </c>
      <c r="M332" s="51" t="s">
        <v>1688</v>
      </c>
      <c r="N332" s="51" t="s">
        <v>183</v>
      </c>
      <c r="O332" s="51"/>
      <c r="P332" s="51"/>
    </row>
    <row r="333" spans="2:16">
      <c r="B333" s="41">
        <v>257</v>
      </c>
      <c r="C333" s="40" t="s">
        <v>1352</v>
      </c>
      <c r="D333" s="40" t="s">
        <v>1261</v>
      </c>
      <c r="E333" s="51"/>
      <c r="F333" s="41" t="s">
        <v>1690</v>
      </c>
      <c r="G333" s="85" t="s">
        <v>1364</v>
      </c>
      <c r="H333" s="51"/>
      <c r="I333" s="51" t="s">
        <v>1348</v>
      </c>
      <c r="J333" s="51"/>
      <c r="K333" s="51"/>
      <c r="L333" s="51" t="s">
        <v>1349</v>
      </c>
      <c r="M333" s="51" t="s">
        <v>1691</v>
      </c>
      <c r="N333" s="51" t="s">
        <v>183</v>
      </c>
      <c r="O333" s="51"/>
      <c r="P333" s="51"/>
    </row>
    <row r="334" spans="2:16">
      <c r="B334" s="41">
        <v>258</v>
      </c>
      <c r="C334" s="40" t="s">
        <v>1350</v>
      </c>
      <c r="D334" s="40" t="s">
        <v>1232</v>
      </c>
      <c r="E334" s="51"/>
      <c r="F334" s="41" t="s">
        <v>1692</v>
      </c>
      <c r="G334" s="85" t="s">
        <v>1234</v>
      </c>
      <c r="H334" s="51"/>
      <c r="I334" s="51" t="s">
        <v>1348</v>
      </c>
      <c r="J334" s="51"/>
      <c r="K334" s="51"/>
      <c r="L334" s="51" t="s">
        <v>1349</v>
      </c>
      <c r="M334" s="51" t="s">
        <v>1691</v>
      </c>
      <c r="N334" s="51" t="s">
        <v>183</v>
      </c>
      <c r="O334" s="51"/>
      <c r="P334" s="51"/>
    </row>
    <row r="335" spans="2:16">
      <c r="B335" s="41">
        <v>259</v>
      </c>
      <c r="C335" s="40" t="s">
        <v>1352</v>
      </c>
      <c r="D335" s="40" t="s">
        <v>1261</v>
      </c>
      <c r="E335" s="51"/>
      <c r="F335" s="41" t="s">
        <v>1693</v>
      </c>
      <c r="G335" s="85" t="s">
        <v>1364</v>
      </c>
      <c r="H335" s="51"/>
      <c r="I335" s="51" t="s">
        <v>1348</v>
      </c>
      <c r="J335" s="51"/>
      <c r="K335" s="51"/>
      <c r="L335" s="51" t="s">
        <v>1349</v>
      </c>
      <c r="M335" s="51" t="s">
        <v>1694</v>
      </c>
      <c r="N335" s="51" t="s">
        <v>183</v>
      </c>
      <c r="O335" s="51"/>
      <c r="P335" s="51"/>
    </row>
    <row r="336" spans="2:16">
      <c r="B336" s="41">
        <v>260</v>
      </c>
      <c r="C336" s="40" t="s">
        <v>1350</v>
      </c>
      <c r="D336" s="40" t="s">
        <v>1232</v>
      </c>
      <c r="E336" s="51"/>
      <c r="F336" s="41" t="s">
        <v>1695</v>
      </c>
      <c r="G336" s="85" t="s">
        <v>1234</v>
      </c>
      <c r="H336" s="51"/>
      <c r="I336" s="51" t="s">
        <v>1348</v>
      </c>
      <c r="J336" s="51"/>
      <c r="K336" s="51"/>
      <c r="L336" s="51" t="s">
        <v>1349</v>
      </c>
      <c r="M336" s="51" t="s">
        <v>1694</v>
      </c>
      <c r="N336" s="51" t="s">
        <v>183</v>
      </c>
      <c r="O336" s="51"/>
      <c r="P336" s="51"/>
    </row>
    <row r="337" spans="2:16">
      <c r="B337" s="41">
        <v>261</v>
      </c>
      <c r="C337" s="40" t="s">
        <v>1352</v>
      </c>
      <c r="D337" s="40" t="s">
        <v>1261</v>
      </c>
      <c r="E337" s="51"/>
      <c r="F337" s="41" t="s">
        <v>1696</v>
      </c>
      <c r="G337" s="85" t="s">
        <v>1364</v>
      </c>
      <c r="H337" s="51"/>
      <c r="I337" s="51" t="s">
        <v>1348</v>
      </c>
      <c r="J337" s="51"/>
      <c r="K337" s="51"/>
      <c r="L337" s="51" t="s">
        <v>1349</v>
      </c>
      <c r="M337" s="51" t="s">
        <v>1697</v>
      </c>
      <c r="N337" s="51" t="s">
        <v>183</v>
      </c>
      <c r="O337" s="51"/>
      <c r="P337" s="51"/>
    </row>
    <row r="338" spans="2:16">
      <c r="B338" s="41">
        <v>262</v>
      </c>
      <c r="C338" s="40" t="s">
        <v>1350</v>
      </c>
      <c r="D338" s="40" t="s">
        <v>1232</v>
      </c>
      <c r="E338" s="51"/>
      <c r="F338" s="41" t="s">
        <v>1698</v>
      </c>
      <c r="G338" s="85" t="s">
        <v>1234</v>
      </c>
      <c r="H338" s="51"/>
      <c r="I338" s="51" t="s">
        <v>1348</v>
      </c>
      <c r="J338" s="51"/>
      <c r="K338" s="51"/>
      <c r="L338" s="51" t="s">
        <v>1349</v>
      </c>
      <c r="M338" s="51" t="s">
        <v>1697</v>
      </c>
      <c r="N338" s="51" t="s">
        <v>183</v>
      </c>
      <c r="O338" s="51"/>
      <c r="P338" s="51"/>
    </row>
    <row r="339" spans="2:16">
      <c r="B339" s="41">
        <v>263</v>
      </c>
      <c r="C339" s="40" t="s">
        <v>1352</v>
      </c>
      <c r="D339" s="40" t="s">
        <v>1261</v>
      </c>
      <c r="E339" s="51"/>
      <c r="F339" s="41" t="s">
        <v>1699</v>
      </c>
      <c r="G339" s="85" t="s">
        <v>1364</v>
      </c>
      <c r="H339" s="51"/>
      <c r="I339" s="51" t="s">
        <v>1348</v>
      </c>
      <c r="J339" s="51"/>
      <c r="K339" s="51"/>
      <c r="L339" s="51" t="s">
        <v>1349</v>
      </c>
      <c r="M339" s="51" t="s">
        <v>1700</v>
      </c>
      <c r="N339" s="51" t="s">
        <v>183</v>
      </c>
      <c r="O339" s="51"/>
      <c r="P339" s="51"/>
    </row>
    <row r="340" spans="2:16">
      <c r="B340" s="41">
        <v>264</v>
      </c>
      <c r="C340" s="40" t="s">
        <v>1350</v>
      </c>
      <c r="D340" s="40" t="s">
        <v>1232</v>
      </c>
      <c r="E340" s="51"/>
      <c r="F340" s="41" t="s">
        <v>1701</v>
      </c>
      <c r="G340" s="85" t="s">
        <v>1234</v>
      </c>
      <c r="H340" s="51"/>
      <c r="I340" s="51" t="s">
        <v>1348</v>
      </c>
      <c r="J340" s="51"/>
      <c r="K340" s="51"/>
      <c r="L340" s="51" t="s">
        <v>1349</v>
      </c>
      <c r="M340" s="51" t="s">
        <v>1700</v>
      </c>
      <c r="N340" s="51" t="s">
        <v>183</v>
      </c>
      <c r="O340" s="51"/>
      <c r="P340" s="51"/>
    </row>
    <row r="341" spans="2:16">
      <c r="B341" s="41">
        <v>265</v>
      </c>
      <c r="C341" s="40" t="s">
        <v>1352</v>
      </c>
      <c r="D341" s="40" t="s">
        <v>1261</v>
      </c>
      <c r="E341" s="51"/>
      <c r="F341" s="41" t="s">
        <v>1702</v>
      </c>
      <c r="G341" s="85" t="s">
        <v>1364</v>
      </c>
      <c r="H341" s="51"/>
      <c r="I341" s="51" t="s">
        <v>1348</v>
      </c>
      <c r="J341" s="51"/>
      <c r="K341" s="51"/>
      <c r="L341" s="51" t="s">
        <v>1349</v>
      </c>
      <c r="M341" s="51" t="s">
        <v>1703</v>
      </c>
      <c r="N341" s="51" t="s">
        <v>183</v>
      </c>
      <c r="O341" s="51"/>
      <c r="P341" s="51"/>
    </row>
    <row r="342" spans="2:16">
      <c r="B342" s="41">
        <v>266</v>
      </c>
      <c r="C342" s="40" t="s">
        <v>1350</v>
      </c>
      <c r="D342" s="40" t="s">
        <v>1232</v>
      </c>
      <c r="E342" s="51"/>
      <c r="F342" s="41" t="s">
        <v>1704</v>
      </c>
      <c r="G342" s="85" t="s">
        <v>1234</v>
      </c>
      <c r="H342" s="51"/>
      <c r="I342" s="51" t="s">
        <v>1348</v>
      </c>
      <c r="J342" s="51"/>
      <c r="K342" s="51"/>
      <c r="L342" s="51" t="s">
        <v>1349</v>
      </c>
      <c r="M342" s="51" t="s">
        <v>1703</v>
      </c>
      <c r="N342" s="51" t="s">
        <v>183</v>
      </c>
      <c r="O342" s="51"/>
      <c r="P342" s="51"/>
    </row>
    <row r="343" spans="2:16">
      <c r="B343" s="41">
        <v>267</v>
      </c>
      <c r="C343" s="40" t="s">
        <v>1352</v>
      </c>
      <c r="D343" s="40" t="s">
        <v>1261</v>
      </c>
      <c r="E343" s="51"/>
      <c r="F343" s="41" t="s">
        <v>1705</v>
      </c>
      <c r="G343" s="85" t="s">
        <v>1364</v>
      </c>
      <c r="H343" s="51"/>
      <c r="I343" s="51" t="s">
        <v>1348</v>
      </c>
      <c r="J343" s="51"/>
      <c r="K343" s="51"/>
      <c r="L343" s="51" t="s">
        <v>1349</v>
      </c>
      <c r="M343" s="51" t="s">
        <v>1706</v>
      </c>
      <c r="N343" s="51" t="s">
        <v>183</v>
      </c>
      <c r="O343" s="51"/>
      <c r="P343" s="51"/>
    </row>
    <row r="344" spans="2:16">
      <c r="B344" s="41">
        <v>268</v>
      </c>
      <c r="C344" s="40" t="s">
        <v>1350</v>
      </c>
      <c r="D344" s="40" t="s">
        <v>1232</v>
      </c>
      <c r="E344" s="51"/>
      <c r="F344" s="41" t="s">
        <v>1707</v>
      </c>
      <c r="G344" s="85" t="s">
        <v>1234</v>
      </c>
      <c r="H344" s="51"/>
      <c r="I344" s="51" t="s">
        <v>1348</v>
      </c>
      <c r="J344" s="51"/>
      <c r="K344" s="51"/>
      <c r="L344" s="51" t="s">
        <v>1349</v>
      </c>
      <c r="M344" s="51" t="s">
        <v>1706</v>
      </c>
      <c r="N344" s="51" t="s">
        <v>183</v>
      </c>
      <c r="O344" s="51"/>
      <c r="P344" s="51"/>
    </row>
    <row r="345" spans="2:16">
      <c r="B345" s="41">
        <v>269</v>
      </c>
      <c r="C345" s="40" t="s">
        <v>1352</v>
      </c>
      <c r="D345" s="40" t="s">
        <v>1261</v>
      </c>
      <c r="E345" s="51"/>
      <c r="F345" s="41" t="s">
        <v>1708</v>
      </c>
      <c r="G345" s="85" t="s">
        <v>1364</v>
      </c>
      <c r="H345" s="51"/>
      <c r="I345" s="51" t="s">
        <v>1348</v>
      </c>
      <c r="J345" s="51"/>
      <c r="K345" s="51"/>
      <c r="L345" s="51" t="s">
        <v>1349</v>
      </c>
      <c r="M345" s="51" t="s">
        <v>1709</v>
      </c>
      <c r="N345" s="51" t="s">
        <v>183</v>
      </c>
      <c r="O345" s="51"/>
      <c r="P345" s="51"/>
    </row>
    <row r="346" spans="2:16">
      <c r="B346" s="41">
        <v>270</v>
      </c>
      <c r="C346" s="40" t="s">
        <v>1350</v>
      </c>
      <c r="D346" s="40" t="s">
        <v>1232</v>
      </c>
      <c r="E346" s="51"/>
      <c r="F346" s="41" t="s">
        <v>1710</v>
      </c>
      <c r="G346" s="85" t="s">
        <v>1234</v>
      </c>
      <c r="H346" s="51"/>
      <c r="I346" s="51" t="s">
        <v>1348</v>
      </c>
      <c r="J346" s="51"/>
      <c r="K346" s="51"/>
      <c r="L346" s="51" t="s">
        <v>1349</v>
      </c>
      <c r="M346" s="51" t="s">
        <v>1709</v>
      </c>
      <c r="N346" s="51" t="s">
        <v>183</v>
      </c>
      <c r="O346" s="51"/>
      <c r="P346" s="51"/>
    </row>
    <row r="347" spans="2:16">
      <c r="B347" s="41">
        <v>271</v>
      </c>
      <c r="C347" s="40" t="s">
        <v>1352</v>
      </c>
      <c r="D347" s="40" t="s">
        <v>1261</v>
      </c>
      <c r="E347" s="51"/>
      <c r="F347" s="41" t="s">
        <v>1711</v>
      </c>
      <c r="G347" s="85" t="s">
        <v>1364</v>
      </c>
      <c r="H347" s="51"/>
      <c r="I347" s="51" t="s">
        <v>1348</v>
      </c>
      <c r="J347" s="51"/>
      <c r="K347" s="51"/>
      <c r="L347" s="51" t="s">
        <v>1349</v>
      </c>
      <c r="M347" s="51" t="s">
        <v>1712</v>
      </c>
      <c r="N347" s="51" t="s">
        <v>183</v>
      </c>
      <c r="O347" s="51"/>
      <c r="P347" s="51"/>
    </row>
    <row r="348" spans="2:16">
      <c r="B348" s="41">
        <v>272</v>
      </c>
      <c r="C348" s="40" t="s">
        <v>1350</v>
      </c>
      <c r="D348" s="40" t="s">
        <v>1232</v>
      </c>
      <c r="E348" s="51"/>
      <c r="F348" s="41" t="s">
        <v>1713</v>
      </c>
      <c r="G348" s="85" t="s">
        <v>1234</v>
      </c>
      <c r="H348" s="51"/>
      <c r="I348" s="51" t="s">
        <v>1348</v>
      </c>
      <c r="J348" s="51"/>
      <c r="K348" s="51"/>
      <c r="L348" s="51" t="s">
        <v>1349</v>
      </c>
      <c r="M348" s="51" t="s">
        <v>1712</v>
      </c>
      <c r="N348" s="51" t="s">
        <v>183</v>
      </c>
      <c r="O348" s="51"/>
      <c r="P348" s="51"/>
    </row>
    <row r="349" spans="2:16">
      <c r="B349" s="41">
        <v>273</v>
      </c>
      <c r="C349" s="40" t="s">
        <v>1352</v>
      </c>
      <c r="D349" s="40" t="s">
        <v>1261</v>
      </c>
      <c r="E349" s="51"/>
      <c r="F349" s="41" t="s">
        <v>1714</v>
      </c>
      <c r="G349" s="85" t="s">
        <v>1364</v>
      </c>
      <c r="H349" s="51"/>
      <c r="I349" s="51" t="s">
        <v>1348</v>
      </c>
      <c r="J349" s="51"/>
      <c r="K349" s="51"/>
      <c r="L349" s="51" t="s">
        <v>1349</v>
      </c>
      <c r="M349" s="51" t="s">
        <v>1715</v>
      </c>
      <c r="N349" s="51" t="s">
        <v>183</v>
      </c>
      <c r="O349" s="51"/>
      <c r="P349" s="51"/>
    </row>
    <row r="350" spans="2:16">
      <c r="B350" s="41">
        <v>274</v>
      </c>
      <c r="C350" s="40" t="s">
        <v>1350</v>
      </c>
      <c r="D350" s="40" t="s">
        <v>1232</v>
      </c>
      <c r="E350" s="51"/>
      <c r="F350" s="41" t="s">
        <v>1716</v>
      </c>
      <c r="G350" s="85" t="s">
        <v>1234</v>
      </c>
      <c r="H350" s="51"/>
      <c r="I350" s="51" t="s">
        <v>1348</v>
      </c>
      <c r="J350" s="51"/>
      <c r="K350" s="51"/>
      <c r="L350" s="51" t="s">
        <v>1349</v>
      </c>
      <c r="M350" s="51" t="s">
        <v>1715</v>
      </c>
      <c r="N350" s="51" t="s">
        <v>183</v>
      </c>
      <c r="O350" s="51"/>
      <c r="P350" s="51"/>
    </row>
    <row r="351" spans="2:16">
      <c r="B351" s="41">
        <v>275</v>
      </c>
      <c r="C351" s="40" t="s">
        <v>1352</v>
      </c>
      <c r="D351" s="40" t="s">
        <v>1261</v>
      </c>
      <c r="E351" s="51"/>
      <c r="F351" s="41" t="s">
        <v>1717</v>
      </c>
      <c r="G351" s="85" t="s">
        <v>1364</v>
      </c>
      <c r="H351" s="51"/>
      <c r="I351" s="51" t="s">
        <v>1348</v>
      </c>
      <c r="J351" s="51"/>
      <c r="K351" s="51"/>
      <c r="L351" s="51" t="s">
        <v>1349</v>
      </c>
      <c r="M351" s="51" t="s">
        <v>1718</v>
      </c>
      <c r="N351" s="51" t="s">
        <v>183</v>
      </c>
      <c r="O351" s="51"/>
      <c r="P351" s="51"/>
    </row>
    <row r="352" spans="2:16">
      <c r="B352" s="41">
        <v>276</v>
      </c>
      <c r="C352" s="40" t="s">
        <v>1350</v>
      </c>
      <c r="D352" s="40" t="s">
        <v>1232</v>
      </c>
      <c r="E352" s="51"/>
      <c r="F352" s="41" t="s">
        <v>1719</v>
      </c>
      <c r="G352" s="85" t="s">
        <v>1234</v>
      </c>
      <c r="H352" s="51"/>
      <c r="I352" s="51" t="s">
        <v>1348</v>
      </c>
      <c r="J352" s="51"/>
      <c r="K352" s="51"/>
      <c r="L352" s="51" t="s">
        <v>1349</v>
      </c>
      <c r="M352" s="51" t="s">
        <v>1718</v>
      </c>
      <c r="N352" s="51" t="s">
        <v>183</v>
      </c>
      <c r="O352" s="51"/>
      <c r="P352" s="51"/>
    </row>
    <row r="353" spans="2:16">
      <c r="B353" s="41">
        <v>277</v>
      </c>
      <c r="C353" s="40" t="s">
        <v>1352</v>
      </c>
      <c r="D353" s="40" t="s">
        <v>1261</v>
      </c>
      <c r="E353" s="51"/>
      <c r="F353" s="41" t="s">
        <v>1720</v>
      </c>
      <c r="G353" s="85" t="s">
        <v>1364</v>
      </c>
      <c r="H353" s="51"/>
      <c r="I353" s="51" t="s">
        <v>1348</v>
      </c>
      <c r="J353" s="51"/>
      <c r="K353" s="51"/>
      <c r="L353" s="51" t="s">
        <v>1349</v>
      </c>
      <c r="M353" s="51" t="s">
        <v>1721</v>
      </c>
      <c r="N353" s="51" t="s">
        <v>183</v>
      </c>
      <c r="O353" s="51"/>
      <c r="P353" s="51"/>
    </row>
    <row r="354" spans="2:16">
      <c r="B354" s="41">
        <v>278</v>
      </c>
      <c r="C354" s="40" t="s">
        <v>1350</v>
      </c>
      <c r="D354" s="40" t="s">
        <v>1232</v>
      </c>
      <c r="E354" s="51"/>
      <c r="F354" s="41" t="s">
        <v>1722</v>
      </c>
      <c r="G354" s="85" t="s">
        <v>1234</v>
      </c>
      <c r="H354" s="51"/>
      <c r="I354" s="51" t="s">
        <v>1348</v>
      </c>
      <c r="J354" s="51"/>
      <c r="K354" s="51"/>
      <c r="L354" s="51" t="s">
        <v>1349</v>
      </c>
      <c r="M354" s="51" t="s">
        <v>1721</v>
      </c>
      <c r="N354" s="51" t="s">
        <v>183</v>
      </c>
      <c r="O354" s="51"/>
      <c r="P354" s="51"/>
    </row>
    <row r="355" spans="2:16">
      <c r="B355" s="41">
        <v>279</v>
      </c>
      <c r="C355" s="40" t="s">
        <v>1352</v>
      </c>
      <c r="D355" s="40" t="s">
        <v>1261</v>
      </c>
      <c r="E355" s="51"/>
      <c r="F355" s="41" t="s">
        <v>1723</v>
      </c>
      <c r="G355" s="85" t="s">
        <v>1364</v>
      </c>
      <c r="H355" s="51"/>
      <c r="I355" s="51" t="s">
        <v>1348</v>
      </c>
      <c r="J355" s="51"/>
      <c r="K355" s="51"/>
      <c r="L355" s="51" t="s">
        <v>1349</v>
      </c>
      <c r="M355" s="51" t="s">
        <v>1724</v>
      </c>
      <c r="N355" s="51" t="s">
        <v>183</v>
      </c>
      <c r="O355" s="51"/>
      <c r="P355" s="51"/>
    </row>
    <row r="356" spans="2:16">
      <c r="B356" s="41">
        <v>280</v>
      </c>
      <c r="C356" s="40" t="s">
        <v>1350</v>
      </c>
      <c r="D356" s="40" t="s">
        <v>1232</v>
      </c>
      <c r="E356" s="51"/>
      <c r="F356" s="41" t="s">
        <v>1725</v>
      </c>
      <c r="G356" s="85" t="s">
        <v>1234</v>
      </c>
      <c r="H356" s="51"/>
      <c r="I356" s="51" t="s">
        <v>1348</v>
      </c>
      <c r="J356" s="51"/>
      <c r="K356" s="51"/>
      <c r="L356" s="51" t="s">
        <v>1349</v>
      </c>
      <c r="M356" s="51" t="s">
        <v>1724</v>
      </c>
      <c r="N356" s="51" t="s">
        <v>183</v>
      </c>
      <c r="O356" s="51"/>
      <c r="P356" s="51"/>
    </row>
    <row r="357" spans="2:16">
      <c r="B357" s="41">
        <v>281</v>
      </c>
      <c r="C357" s="40" t="s">
        <v>1352</v>
      </c>
      <c r="D357" s="40" t="s">
        <v>1261</v>
      </c>
      <c r="E357" s="51"/>
      <c r="F357" s="41" t="s">
        <v>1726</v>
      </c>
      <c r="G357" s="85" t="s">
        <v>1364</v>
      </c>
      <c r="H357" s="51"/>
      <c r="I357" s="51" t="s">
        <v>1348</v>
      </c>
      <c r="J357" s="51"/>
      <c r="K357" s="51"/>
      <c r="L357" s="51" t="s">
        <v>1349</v>
      </c>
      <c r="M357" s="51" t="s">
        <v>1727</v>
      </c>
      <c r="N357" s="51" t="s">
        <v>183</v>
      </c>
      <c r="O357" s="51"/>
      <c r="P357" s="51"/>
    </row>
    <row r="358" spans="2:16">
      <c r="B358" s="41">
        <v>282</v>
      </c>
      <c r="C358" s="40" t="s">
        <v>1350</v>
      </c>
      <c r="D358" s="40" t="s">
        <v>1232</v>
      </c>
      <c r="E358" s="51"/>
      <c r="F358" s="41" t="s">
        <v>1728</v>
      </c>
      <c r="G358" s="85" t="s">
        <v>1234</v>
      </c>
      <c r="H358" s="51"/>
      <c r="I358" s="51" t="s">
        <v>1348</v>
      </c>
      <c r="J358" s="51"/>
      <c r="K358" s="51"/>
      <c r="L358" s="51" t="s">
        <v>1349</v>
      </c>
      <c r="M358" s="51" t="s">
        <v>1727</v>
      </c>
      <c r="N358" s="51" t="s">
        <v>183</v>
      </c>
      <c r="O358" s="51"/>
      <c r="P358" s="51"/>
    </row>
    <row r="359" spans="2:16">
      <c r="B359" s="41">
        <v>283</v>
      </c>
      <c r="C359" s="40" t="s">
        <v>206</v>
      </c>
      <c r="D359" s="40" t="s">
        <v>1432</v>
      </c>
      <c r="E359" s="51"/>
      <c r="F359" s="41" t="s">
        <v>1729</v>
      </c>
      <c r="G359" s="85" t="s">
        <v>1372</v>
      </c>
      <c r="H359" s="51"/>
      <c r="I359" s="51" t="s">
        <v>1348</v>
      </c>
      <c r="J359" s="51"/>
      <c r="K359" s="51"/>
      <c r="L359" s="51" t="s">
        <v>1349</v>
      </c>
      <c r="M359" s="51" t="s">
        <v>828</v>
      </c>
      <c r="N359" s="51" t="s">
        <v>183</v>
      </c>
      <c r="O359" s="51"/>
      <c r="P359" s="51"/>
    </row>
    <row r="360" spans="2:16">
      <c r="B360" s="41">
        <v>284</v>
      </c>
      <c r="C360" s="40" t="s">
        <v>206</v>
      </c>
      <c r="D360" s="40" t="s">
        <v>1432</v>
      </c>
      <c r="E360" s="51"/>
      <c r="F360" s="41" t="s">
        <v>1730</v>
      </c>
      <c r="G360" s="85" t="s">
        <v>1372</v>
      </c>
      <c r="H360" s="51"/>
      <c r="I360" s="51" t="s">
        <v>1348</v>
      </c>
      <c r="J360" s="51"/>
      <c r="K360" s="51"/>
      <c r="L360" s="51" t="s">
        <v>1349</v>
      </c>
      <c r="M360" s="51" t="s">
        <v>830</v>
      </c>
      <c r="N360" s="51" t="s">
        <v>183</v>
      </c>
      <c r="O360" s="51"/>
      <c r="P360" s="51"/>
    </row>
    <row r="361" spans="2:16">
      <c r="B361" s="41">
        <v>285</v>
      </c>
      <c r="C361" s="40" t="s">
        <v>206</v>
      </c>
      <c r="D361" s="40" t="s">
        <v>1432</v>
      </c>
      <c r="E361" s="51"/>
      <c r="F361" s="41" t="s">
        <v>1731</v>
      </c>
      <c r="G361" s="85" t="s">
        <v>1372</v>
      </c>
      <c r="H361" s="51"/>
      <c r="I361" s="51" t="s">
        <v>1348</v>
      </c>
      <c r="J361" s="51"/>
      <c r="K361" s="51"/>
      <c r="L361" s="51" t="s">
        <v>1349</v>
      </c>
      <c r="M361" s="51" t="s">
        <v>832</v>
      </c>
      <c r="N361" s="51" t="s">
        <v>183</v>
      </c>
      <c r="O361" s="51"/>
      <c r="P361" s="51"/>
    </row>
    <row r="362" spans="2:16">
      <c r="B362" s="41">
        <v>286</v>
      </c>
      <c r="C362" s="40" t="s">
        <v>206</v>
      </c>
      <c r="D362" s="40" t="s">
        <v>1432</v>
      </c>
      <c r="E362" s="51"/>
      <c r="F362" s="41" t="s">
        <v>1732</v>
      </c>
      <c r="G362" s="85" t="s">
        <v>1372</v>
      </c>
      <c r="H362" s="51"/>
      <c r="I362" s="51" t="s">
        <v>1348</v>
      </c>
      <c r="J362" s="51"/>
      <c r="K362" s="51"/>
      <c r="L362" s="51" t="s">
        <v>1349</v>
      </c>
      <c r="M362" s="51" t="s">
        <v>834</v>
      </c>
      <c r="N362" s="51" t="s">
        <v>183</v>
      </c>
      <c r="O362" s="51"/>
      <c r="P362" s="51"/>
    </row>
    <row r="363" spans="2:16">
      <c r="B363" s="41">
        <v>287</v>
      </c>
      <c r="C363" s="40" t="s">
        <v>206</v>
      </c>
      <c r="D363" s="40" t="s">
        <v>1432</v>
      </c>
      <c r="E363" s="51"/>
      <c r="F363" s="41" t="s">
        <v>1733</v>
      </c>
      <c r="G363" s="85" t="s">
        <v>1372</v>
      </c>
      <c r="H363" s="51"/>
      <c r="I363" s="51" t="s">
        <v>1348</v>
      </c>
      <c r="J363" s="51"/>
      <c r="K363" s="51"/>
      <c r="L363" s="51" t="s">
        <v>1349</v>
      </c>
      <c r="M363" s="51" t="s">
        <v>836</v>
      </c>
      <c r="N363" s="51" t="s">
        <v>183</v>
      </c>
      <c r="O363" s="51"/>
      <c r="P363" s="51"/>
    </row>
    <row r="364" spans="2:16">
      <c r="B364" s="41">
        <v>288</v>
      </c>
      <c r="C364" s="40" t="s">
        <v>206</v>
      </c>
      <c r="D364" s="40" t="s">
        <v>1432</v>
      </c>
      <c r="E364" s="51"/>
      <c r="F364" s="41" t="s">
        <v>1734</v>
      </c>
      <c r="G364" s="85" t="s">
        <v>1372</v>
      </c>
      <c r="H364" s="51"/>
      <c r="I364" s="51" t="s">
        <v>1348</v>
      </c>
      <c r="J364" s="51"/>
      <c r="K364" s="51"/>
      <c r="L364" s="51" t="s">
        <v>1349</v>
      </c>
      <c r="M364" s="51" t="s">
        <v>838</v>
      </c>
      <c r="N364" s="51" t="s">
        <v>183</v>
      </c>
      <c r="O364" s="51"/>
      <c r="P364" s="51"/>
    </row>
    <row r="365" spans="2:16">
      <c r="B365" s="41">
        <v>289</v>
      </c>
      <c r="C365" s="40" t="s">
        <v>206</v>
      </c>
      <c r="D365" s="40" t="s">
        <v>1432</v>
      </c>
      <c r="E365" s="51"/>
      <c r="F365" s="41" t="s">
        <v>1735</v>
      </c>
      <c r="G365" s="85" t="s">
        <v>1372</v>
      </c>
      <c r="H365" s="51"/>
      <c r="I365" s="51" t="s">
        <v>1348</v>
      </c>
      <c r="J365" s="51"/>
      <c r="K365" s="51"/>
      <c r="L365" s="51" t="s">
        <v>1349</v>
      </c>
      <c r="M365" s="51" t="s">
        <v>840</v>
      </c>
      <c r="N365" s="51" t="s">
        <v>183</v>
      </c>
      <c r="O365" s="51"/>
      <c r="P365" s="51"/>
    </row>
    <row r="366" spans="2:16">
      <c r="B366" s="41">
        <v>290</v>
      </c>
      <c r="C366" s="40" t="s">
        <v>206</v>
      </c>
      <c r="D366" s="40" t="s">
        <v>1432</v>
      </c>
      <c r="E366" s="51"/>
      <c r="F366" s="41" t="s">
        <v>1736</v>
      </c>
      <c r="G366" s="85" t="s">
        <v>1372</v>
      </c>
      <c r="H366" s="51"/>
      <c r="I366" s="51" t="s">
        <v>1348</v>
      </c>
      <c r="J366" s="51"/>
      <c r="K366" s="51"/>
      <c r="L366" s="51" t="s">
        <v>1349</v>
      </c>
      <c r="M366" s="51" t="s">
        <v>842</v>
      </c>
      <c r="N366" s="51" t="s">
        <v>183</v>
      </c>
      <c r="O366" s="51"/>
      <c r="P366" s="51"/>
    </row>
    <row r="367" spans="2:16">
      <c r="B367" s="41">
        <v>291</v>
      </c>
      <c r="C367" s="40" t="s">
        <v>1352</v>
      </c>
      <c r="D367" s="40" t="s">
        <v>1261</v>
      </c>
      <c r="E367" s="51"/>
      <c r="F367" s="41" t="s">
        <v>1737</v>
      </c>
      <c r="G367" s="85" t="s">
        <v>1364</v>
      </c>
      <c r="H367" s="51"/>
      <c r="I367" s="51" t="s">
        <v>1348</v>
      </c>
      <c r="J367" s="51"/>
      <c r="K367" s="51"/>
      <c r="L367" s="51" t="s">
        <v>1349</v>
      </c>
      <c r="M367" s="51" t="s">
        <v>1738</v>
      </c>
      <c r="N367" s="51" t="s">
        <v>403</v>
      </c>
      <c r="O367" s="51"/>
      <c r="P367" s="51"/>
    </row>
    <row r="368" spans="2:16">
      <c r="B368" s="41">
        <v>292</v>
      </c>
      <c r="C368" s="40" t="s">
        <v>1350</v>
      </c>
      <c r="D368" s="40" t="s">
        <v>1232</v>
      </c>
      <c r="E368" s="51"/>
      <c r="F368" s="41" t="s">
        <v>1739</v>
      </c>
      <c r="G368" s="85" t="s">
        <v>1234</v>
      </c>
      <c r="H368" s="51"/>
      <c r="I368" s="51" t="s">
        <v>1348</v>
      </c>
      <c r="J368" s="51"/>
      <c r="K368" s="51"/>
      <c r="L368" s="51" t="s">
        <v>1349</v>
      </c>
      <c r="M368" s="51" t="s">
        <v>1738</v>
      </c>
      <c r="N368" s="51" t="s">
        <v>403</v>
      </c>
      <c r="O368" s="51"/>
      <c r="P368" s="51"/>
    </row>
    <row r="369" spans="2:16">
      <c r="B369" s="41">
        <v>293</v>
      </c>
      <c r="C369" s="40" t="s">
        <v>1352</v>
      </c>
      <c r="D369" s="40" t="s">
        <v>1261</v>
      </c>
      <c r="E369" s="51"/>
      <c r="F369" s="41" t="s">
        <v>1740</v>
      </c>
      <c r="G369" s="85" t="s">
        <v>1364</v>
      </c>
      <c r="H369" s="51"/>
      <c r="I369" s="51" t="s">
        <v>1348</v>
      </c>
      <c r="J369" s="51"/>
      <c r="K369" s="51"/>
      <c r="L369" s="51" t="s">
        <v>1349</v>
      </c>
      <c r="M369" s="51" t="s">
        <v>1741</v>
      </c>
      <c r="N369" s="51" t="s">
        <v>403</v>
      </c>
      <c r="O369" s="51"/>
      <c r="P369" s="51"/>
    </row>
    <row r="370" spans="2:16">
      <c r="B370" s="41">
        <v>294</v>
      </c>
      <c r="C370" s="40" t="s">
        <v>1350</v>
      </c>
      <c r="D370" s="40" t="s">
        <v>1232</v>
      </c>
      <c r="E370" s="51"/>
      <c r="F370" s="41" t="s">
        <v>1742</v>
      </c>
      <c r="G370" s="85" t="s">
        <v>1234</v>
      </c>
      <c r="H370" s="51"/>
      <c r="I370" s="51" t="s">
        <v>1348</v>
      </c>
      <c r="J370" s="51"/>
      <c r="K370" s="51"/>
      <c r="L370" s="51" t="s">
        <v>1349</v>
      </c>
      <c r="M370" s="51" t="s">
        <v>1741</v>
      </c>
      <c r="N370" s="51" t="s">
        <v>403</v>
      </c>
      <c r="O370" s="51"/>
      <c r="P370" s="51"/>
    </row>
    <row r="371" spans="2:16">
      <c r="B371" s="41">
        <v>295</v>
      </c>
      <c r="C371" s="40" t="s">
        <v>1352</v>
      </c>
      <c r="D371" s="40" t="s">
        <v>1261</v>
      </c>
      <c r="E371" s="51"/>
      <c r="F371" s="41" t="s">
        <v>1743</v>
      </c>
      <c r="G371" s="85" t="s">
        <v>1364</v>
      </c>
      <c r="H371" s="51"/>
      <c r="I371" s="51" t="s">
        <v>1348</v>
      </c>
      <c r="J371" s="51"/>
      <c r="K371" s="51"/>
      <c r="L371" s="51" t="s">
        <v>1349</v>
      </c>
      <c r="M371" s="51" t="s">
        <v>1744</v>
      </c>
      <c r="N371" s="51" t="s">
        <v>403</v>
      </c>
      <c r="O371" s="51"/>
      <c r="P371" s="51"/>
    </row>
    <row r="372" spans="2:16">
      <c r="B372" s="41">
        <v>296</v>
      </c>
      <c r="C372" s="40" t="s">
        <v>1350</v>
      </c>
      <c r="D372" s="40" t="s">
        <v>1232</v>
      </c>
      <c r="E372" s="51"/>
      <c r="F372" s="41" t="s">
        <v>1745</v>
      </c>
      <c r="G372" s="85" t="s">
        <v>1234</v>
      </c>
      <c r="H372" s="51"/>
      <c r="I372" s="51" t="s">
        <v>1348</v>
      </c>
      <c r="J372" s="51"/>
      <c r="K372" s="51"/>
      <c r="L372" s="51" t="s">
        <v>1349</v>
      </c>
      <c r="M372" s="51" t="s">
        <v>1744</v>
      </c>
      <c r="N372" s="51" t="s">
        <v>403</v>
      </c>
      <c r="O372" s="51"/>
      <c r="P372" s="51"/>
    </row>
    <row r="373" spans="2:16">
      <c r="B373" s="41">
        <v>297</v>
      </c>
      <c r="C373" s="40" t="s">
        <v>1352</v>
      </c>
      <c r="D373" s="40" t="s">
        <v>1261</v>
      </c>
      <c r="E373" s="51"/>
      <c r="F373" s="41" t="s">
        <v>1746</v>
      </c>
      <c r="G373" s="85" t="s">
        <v>1364</v>
      </c>
      <c r="H373" s="51"/>
      <c r="I373" s="51" t="s">
        <v>1348</v>
      </c>
      <c r="J373" s="51"/>
      <c r="K373" s="51"/>
      <c r="L373" s="51" t="s">
        <v>1349</v>
      </c>
      <c r="M373" s="51" t="s">
        <v>1747</v>
      </c>
      <c r="N373" s="51" t="s">
        <v>403</v>
      </c>
      <c r="O373" s="51"/>
      <c r="P373" s="51"/>
    </row>
    <row r="374" spans="2:16">
      <c r="B374" s="41">
        <v>298</v>
      </c>
      <c r="C374" s="40" t="s">
        <v>1350</v>
      </c>
      <c r="D374" s="40" t="s">
        <v>1232</v>
      </c>
      <c r="E374" s="51"/>
      <c r="F374" s="41" t="s">
        <v>1748</v>
      </c>
      <c r="G374" s="85" t="s">
        <v>1234</v>
      </c>
      <c r="H374" s="51"/>
      <c r="I374" s="51" t="s">
        <v>1348</v>
      </c>
      <c r="J374" s="51"/>
      <c r="K374" s="51"/>
      <c r="L374" s="51" t="s">
        <v>1349</v>
      </c>
      <c r="M374" s="51" t="s">
        <v>1747</v>
      </c>
      <c r="N374" s="51" t="s">
        <v>403</v>
      </c>
      <c r="O374" s="51"/>
      <c r="P374" s="51"/>
    </row>
    <row r="375" spans="2:16">
      <c r="B375" s="41">
        <v>299</v>
      </c>
      <c r="C375" s="40" t="s">
        <v>1352</v>
      </c>
      <c r="D375" s="40" t="s">
        <v>1261</v>
      </c>
      <c r="E375" s="51"/>
      <c r="F375" s="41" t="s">
        <v>1749</v>
      </c>
      <c r="G375" s="85" t="s">
        <v>1364</v>
      </c>
      <c r="H375" s="51"/>
      <c r="I375" s="51" t="s">
        <v>1348</v>
      </c>
      <c r="J375" s="51"/>
      <c r="K375" s="51"/>
      <c r="L375" s="51" t="s">
        <v>1349</v>
      </c>
      <c r="M375" s="51" t="s">
        <v>1750</v>
      </c>
      <c r="N375" s="51" t="s">
        <v>403</v>
      </c>
      <c r="O375" s="51"/>
      <c r="P375" s="51"/>
    </row>
    <row r="376" spans="2:16">
      <c r="B376" s="41">
        <v>300</v>
      </c>
      <c r="C376" s="40" t="s">
        <v>1350</v>
      </c>
      <c r="D376" s="40" t="s">
        <v>1232</v>
      </c>
      <c r="E376" s="51"/>
      <c r="F376" s="41" t="s">
        <v>1751</v>
      </c>
      <c r="G376" s="85" t="s">
        <v>1234</v>
      </c>
      <c r="H376" s="51"/>
      <c r="I376" s="51" t="s">
        <v>1348</v>
      </c>
      <c r="J376" s="51"/>
      <c r="K376" s="51"/>
      <c r="L376" s="51" t="s">
        <v>1349</v>
      </c>
      <c r="M376" s="51" t="s">
        <v>1750</v>
      </c>
      <c r="N376" s="51" t="s">
        <v>403</v>
      </c>
      <c r="O376" s="51"/>
      <c r="P376" s="51"/>
    </row>
    <row r="377" spans="2:16">
      <c r="B377" s="41">
        <v>301</v>
      </c>
      <c r="C377" s="40" t="s">
        <v>1352</v>
      </c>
      <c r="D377" s="40" t="s">
        <v>1261</v>
      </c>
      <c r="E377" s="51"/>
      <c r="F377" s="41" t="s">
        <v>1752</v>
      </c>
      <c r="G377" s="85" t="s">
        <v>1364</v>
      </c>
      <c r="H377" s="51"/>
      <c r="I377" s="51" t="s">
        <v>1348</v>
      </c>
      <c r="J377" s="51"/>
      <c r="K377" s="51"/>
      <c r="L377" s="51" t="s">
        <v>1349</v>
      </c>
      <c r="M377" s="51" t="s">
        <v>1753</v>
      </c>
      <c r="N377" s="51" t="s">
        <v>403</v>
      </c>
      <c r="O377" s="51"/>
      <c r="P377" s="51"/>
    </row>
    <row r="378" spans="2:16">
      <c r="B378" s="41">
        <v>302</v>
      </c>
      <c r="C378" s="40" t="s">
        <v>1350</v>
      </c>
      <c r="D378" s="40" t="s">
        <v>1232</v>
      </c>
      <c r="E378" s="51"/>
      <c r="F378" s="41" t="s">
        <v>1754</v>
      </c>
      <c r="G378" s="85" t="s">
        <v>1234</v>
      </c>
      <c r="H378" s="51"/>
      <c r="I378" s="51" t="s">
        <v>1348</v>
      </c>
      <c r="J378" s="51"/>
      <c r="K378" s="51"/>
      <c r="L378" s="51" t="s">
        <v>1349</v>
      </c>
      <c r="M378" s="51" t="s">
        <v>1753</v>
      </c>
      <c r="N378" s="51" t="s">
        <v>403</v>
      </c>
      <c r="O378" s="51"/>
      <c r="P378" s="51"/>
    </row>
    <row r="379" spans="2:16">
      <c r="B379" s="41">
        <v>303</v>
      </c>
      <c r="C379" s="40" t="s">
        <v>1352</v>
      </c>
      <c r="D379" s="40" t="s">
        <v>1261</v>
      </c>
      <c r="E379" s="51"/>
      <c r="F379" s="41" t="s">
        <v>1755</v>
      </c>
      <c r="G379" s="85" t="s">
        <v>1364</v>
      </c>
      <c r="H379" s="51"/>
      <c r="I379" s="51" t="s">
        <v>1348</v>
      </c>
      <c r="J379" s="51"/>
      <c r="K379" s="51"/>
      <c r="L379" s="51" t="s">
        <v>1349</v>
      </c>
      <c r="M379" s="51" t="s">
        <v>1756</v>
      </c>
      <c r="N379" s="51" t="s">
        <v>403</v>
      </c>
      <c r="O379" s="51"/>
      <c r="P379" s="51"/>
    </row>
    <row r="380" spans="2:16">
      <c r="B380" s="41">
        <v>304</v>
      </c>
      <c r="C380" s="40" t="s">
        <v>1350</v>
      </c>
      <c r="D380" s="40" t="s">
        <v>1232</v>
      </c>
      <c r="E380" s="51"/>
      <c r="F380" s="41" t="s">
        <v>1757</v>
      </c>
      <c r="G380" s="85" t="s">
        <v>1234</v>
      </c>
      <c r="H380" s="51"/>
      <c r="I380" s="51" t="s">
        <v>1348</v>
      </c>
      <c r="J380" s="51"/>
      <c r="K380" s="51"/>
      <c r="L380" s="51" t="s">
        <v>1349</v>
      </c>
      <c r="M380" s="51" t="s">
        <v>1756</v>
      </c>
      <c r="N380" s="51" t="s">
        <v>403</v>
      </c>
      <c r="O380" s="51"/>
      <c r="P380" s="51"/>
    </row>
    <row r="381" spans="2:16">
      <c r="B381" s="41">
        <v>305</v>
      </c>
      <c r="C381" s="40" t="s">
        <v>1352</v>
      </c>
      <c r="D381" s="40" t="s">
        <v>1261</v>
      </c>
      <c r="E381" s="51"/>
      <c r="F381" s="41" t="s">
        <v>1758</v>
      </c>
      <c r="G381" s="85" t="s">
        <v>1364</v>
      </c>
      <c r="H381" s="51"/>
      <c r="I381" s="51" t="s">
        <v>1348</v>
      </c>
      <c r="J381" s="51"/>
      <c r="K381" s="51"/>
      <c r="L381" s="51" t="s">
        <v>1349</v>
      </c>
      <c r="M381" s="51" t="s">
        <v>1759</v>
      </c>
      <c r="N381" s="51" t="s">
        <v>403</v>
      </c>
      <c r="O381" s="51"/>
      <c r="P381" s="51"/>
    </row>
    <row r="382" spans="2:16">
      <c r="B382" s="41">
        <v>306</v>
      </c>
      <c r="C382" s="40" t="s">
        <v>1350</v>
      </c>
      <c r="D382" s="40" t="s">
        <v>1232</v>
      </c>
      <c r="E382" s="51"/>
      <c r="F382" s="41" t="s">
        <v>1760</v>
      </c>
      <c r="G382" s="85" t="s">
        <v>1234</v>
      </c>
      <c r="H382" s="51"/>
      <c r="I382" s="51" t="s">
        <v>1348</v>
      </c>
      <c r="J382" s="51"/>
      <c r="K382" s="51"/>
      <c r="L382" s="51" t="s">
        <v>1349</v>
      </c>
      <c r="M382" s="51" t="s">
        <v>1759</v>
      </c>
      <c r="N382" s="51" t="s">
        <v>403</v>
      </c>
      <c r="O382" s="51"/>
      <c r="P382" s="51"/>
    </row>
    <row r="383" spans="2:16">
      <c r="B383" s="41">
        <v>307</v>
      </c>
      <c r="C383" s="40" t="s">
        <v>1352</v>
      </c>
      <c r="D383" s="40" t="s">
        <v>1261</v>
      </c>
      <c r="E383" s="51"/>
      <c r="F383" s="41" t="s">
        <v>1761</v>
      </c>
      <c r="G383" s="85" t="s">
        <v>1364</v>
      </c>
      <c r="H383" s="51"/>
      <c r="I383" s="51" t="s">
        <v>1348</v>
      </c>
      <c r="J383" s="51"/>
      <c r="K383" s="51"/>
      <c r="L383" s="51" t="s">
        <v>1349</v>
      </c>
      <c r="M383" s="51" t="s">
        <v>1762</v>
      </c>
      <c r="N383" s="51" t="s">
        <v>403</v>
      </c>
      <c r="O383" s="51"/>
      <c r="P383" s="51"/>
    </row>
    <row r="384" spans="2:16">
      <c r="B384" s="41">
        <v>308</v>
      </c>
      <c r="C384" s="40" t="s">
        <v>1350</v>
      </c>
      <c r="D384" s="40" t="s">
        <v>1232</v>
      </c>
      <c r="E384" s="51"/>
      <c r="F384" s="41" t="s">
        <v>1763</v>
      </c>
      <c r="G384" s="85" t="s">
        <v>1234</v>
      </c>
      <c r="H384" s="51"/>
      <c r="I384" s="51" t="s">
        <v>1348</v>
      </c>
      <c r="J384" s="51"/>
      <c r="K384" s="51"/>
      <c r="L384" s="51" t="s">
        <v>1349</v>
      </c>
      <c r="M384" s="51" t="s">
        <v>1762</v>
      </c>
      <c r="N384" s="51" t="s">
        <v>403</v>
      </c>
      <c r="O384" s="51"/>
      <c r="P384" s="51"/>
    </row>
    <row r="385" spans="2:16">
      <c r="B385" s="41">
        <v>309</v>
      </c>
      <c r="C385" s="40" t="s">
        <v>1352</v>
      </c>
      <c r="D385" s="40" t="s">
        <v>1261</v>
      </c>
      <c r="E385" s="51"/>
      <c r="F385" s="41" t="s">
        <v>1764</v>
      </c>
      <c r="G385" s="85" t="s">
        <v>1364</v>
      </c>
      <c r="H385" s="51"/>
      <c r="I385" s="51" t="s">
        <v>1348</v>
      </c>
      <c r="J385" s="51"/>
      <c r="K385" s="51"/>
      <c r="L385" s="51" t="s">
        <v>1349</v>
      </c>
      <c r="M385" s="51" t="s">
        <v>1765</v>
      </c>
      <c r="N385" s="51" t="s">
        <v>403</v>
      </c>
      <c r="O385" s="51"/>
      <c r="P385" s="51"/>
    </row>
    <row r="386" spans="2:16">
      <c r="B386" s="41">
        <v>310</v>
      </c>
      <c r="C386" s="40" t="s">
        <v>1350</v>
      </c>
      <c r="D386" s="40" t="s">
        <v>1232</v>
      </c>
      <c r="E386" s="51"/>
      <c r="F386" s="41" t="s">
        <v>1766</v>
      </c>
      <c r="G386" s="85" t="s">
        <v>1234</v>
      </c>
      <c r="H386" s="51"/>
      <c r="I386" s="51" t="s">
        <v>1348</v>
      </c>
      <c r="J386" s="51"/>
      <c r="K386" s="51"/>
      <c r="L386" s="51" t="s">
        <v>1349</v>
      </c>
      <c r="M386" s="51" t="s">
        <v>1765</v>
      </c>
      <c r="N386" s="51" t="s">
        <v>403</v>
      </c>
      <c r="O386" s="51"/>
      <c r="P386" s="51"/>
    </row>
    <row r="387" spans="2:16">
      <c r="B387" s="41">
        <v>311</v>
      </c>
      <c r="C387" s="40" t="s">
        <v>1352</v>
      </c>
      <c r="D387" s="40" t="s">
        <v>1261</v>
      </c>
      <c r="E387" s="51"/>
      <c r="F387" s="41" t="s">
        <v>1767</v>
      </c>
      <c r="G387" s="85" t="s">
        <v>1364</v>
      </c>
      <c r="H387" s="51"/>
      <c r="I387" s="51" t="s">
        <v>1348</v>
      </c>
      <c r="J387" s="51"/>
      <c r="K387" s="51"/>
      <c r="L387" s="51" t="s">
        <v>1349</v>
      </c>
      <c r="M387" s="51" t="s">
        <v>1768</v>
      </c>
      <c r="N387" s="51" t="s">
        <v>403</v>
      </c>
      <c r="O387" s="51"/>
      <c r="P387" s="51"/>
    </row>
    <row r="388" spans="2:16">
      <c r="B388" s="41">
        <v>312</v>
      </c>
      <c r="C388" s="40" t="s">
        <v>1350</v>
      </c>
      <c r="D388" s="40" t="s">
        <v>1232</v>
      </c>
      <c r="E388" s="51"/>
      <c r="F388" s="41" t="s">
        <v>1769</v>
      </c>
      <c r="G388" s="85" t="s">
        <v>1234</v>
      </c>
      <c r="H388" s="51"/>
      <c r="I388" s="51" t="s">
        <v>1348</v>
      </c>
      <c r="J388" s="51"/>
      <c r="K388" s="51"/>
      <c r="L388" s="51" t="s">
        <v>1349</v>
      </c>
      <c r="M388" s="51" t="s">
        <v>1768</v>
      </c>
      <c r="N388" s="51" t="s">
        <v>403</v>
      </c>
      <c r="O388" s="51"/>
      <c r="P388" s="51"/>
    </row>
    <row r="389" spans="2:16">
      <c r="B389" s="41">
        <v>313</v>
      </c>
      <c r="C389" s="40" t="s">
        <v>1352</v>
      </c>
      <c r="D389" s="40" t="s">
        <v>1261</v>
      </c>
      <c r="E389" s="51"/>
      <c r="F389" s="41" t="s">
        <v>1770</v>
      </c>
      <c r="G389" s="85" t="s">
        <v>1364</v>
      </c>
      <c r="H389" s="51"/>
      <c r="I389" s="51" t="s">
        <v>1348</v>
      </c>
      <c r="J389" s="51"/>
      <c r="K389" s="51"/>
      <c r="L389" s="51" t="s">
        <v>1349</v>
      </c>
      <c r="M389" s="51" t="s">
        <v>1771</v>
      </c>
      <c r="N389" s="51" t="s">
        <v>403</v>
      </c>
      <c r="O389" s="51"/>
      <c r="P389" s="51"/>
    </row>
    <row r="390" spans="2:16">
      <c r="B390" s="41">
        <v>314</v>
      </c>
      <c r="C390" s="40" t="s">
        <v>1350</v>
      </c>
      <c r="D390" s="40" t="s">
        <v>1232</v>
      </c>
      <c r="E390" s="51"/>
      <c r="F390" s="41" t="s">
        <v>1772</v>
      </c>
      <c r="G390" s="85" t="s">
        <v>1234</v>
      </c>
      <c r="H390" s="51"/>
      <c r="I390" s="51" t="s">
        <v>1348</v>
      </c>
      <c r="J390" s="51"/>
      <c r="K390" s="51"/>
      <c r="L390" s="51" t="s">
        <v>1349</v>
      </c>
      <c r="M390" s="51" t="s">
        <v>1771</v>
      </c>
      <c r="N390" s="51" t="s">
        <v>403</v>
      </c>
      <c r="O390" s="51"/>
      <c r="P390" s="51"/>
    </row>
    <row r="391" spans="2:16">
      <c r="B391" s="41">
        <v>315</v>
      </c>
      <c r="C391" s="40" t="s">
        <v>1352</v>
      </c>
      <c r="D391" s="40" t="s">
        <v>1261</v>
      </c>
      <c r="E391" s="51"/>
      <c r="F391" s="41" t="s">
        <v>1773</v>
      </c>
      <c r="G391" s="85" t="s">
        <v>1364</v>
      </c>
      <c r="H391" s="51"/>
      <c r="I391" s="51" t="s">
        <v>1348</v>
      </c>
      <c r="J391" s="51"/>
      <c r="K391" s="51"/>
      <c r="L391" s="51" t="s">
        <v>1349</v>
      </c>
      <c r="M391" s="51" t="s">
        <v>1774</v>
      </c>
      <c r="N391" s="51" t="s">
        <v>403</v>
      </c>
      <c r="O391" s="51"/>
      <c r="P391" s="51"/>
    </row>
    <row r="392" spans="2:16">
      <c r="B392" s="41">
        <v>316</v>
      </c>
      <c r="C392" s="40" t="s">
        <v>1350</v>
      </c>
      <c r="D392" s="40" t="s">
        <v>1232</v>
      </c>
      <c r="E392" s="51"/>
      <c r="F392" s="41" t="s">
        <v>1775</v>
      </c>
      <c r="G392" s="85" t="s">
        <v>1234</v>
      </c>
      <c r="H392" s="51"/>
      <c r="I392" s="51" t="s">
        <v>1348</v>
      </c>
      <c r="J392" s="51"/>
      <c r="K392" s="51"/>
      <c r="L392" s="51" t="s">
        <v>1349</v>
      </c>
      <c r="M392" s="51" t="s">
        <v>1774</v>
      </c>
      <c r="N392" s="51" t="s">
        <v>403</v>
      </c>
      <c r="O392" s="51"/>
      <c r="P392" s="51"/>
    </row>
    <row r="393" spans="2:16">
      <c r="B393" s="41">
        <v>317</v>
      </c>
      <c r="C393" s="40" t="s">
        <v>1352</v>
      </c>
      <c r="D393" s="40" t="s">
        <v>1261</v>
      </c>
      <c r="E393" s="51"/>
      <c r="F393" s="41" t="s">
        <v>1776</v>
      </c>
      <c r="G393" s="85" t="s">
        <v>1364</v>
      </c>
      <c r="H393" s="51"/>
      <c r="I393" s="51" t="s">
        <v>1348</v>
      </c>
      <c r="J393" s="51"/>
      <c r="K393" s="51"/>
      <c r="L393" s="51" t="s">
        <v>1349</v>
      </c>
      <c r="M393" s="51" t="s">
        <v>1777</v>
      </c>
      <c r="N393" s="51" t="s">
        <v>403</v>
      </c>
      <c r="O393" s="51"/>
      <c r="P393" s="51"/>
    </row>
    <row r="394" spans="2:16">
      <c r="B394" s="41">
        <v>318</v>
      </c>
      <c r="C394" s="40" t="s">
        <v>1350</v>
      </c>
      <c r="D394" s="40" t="s">
        <v>1232</v>
      </c>
      <c r="E394" s="51"/>
      <c r="F394" s="41" t="s">
        <v>1778</v>
      </c>
      <c r="G394" s="85" t="s">
        <v>1234</v>
      </c>
      <c r="H394" s="51"/>
      <c r="I394" s="51" t="s">
        <v>1348</v>
      </c>
      <c r="J394" s="51"/>
      <c r="K394" s="51"/>
      <c r="L394" s="51" t="s">
        <v>1349</v>
      </c>
      <c r="M394" s="51" t="s">
        <v>1777</v>
      </c>
      <c r="N394" s="51" t="s">
        <v>403</v>
      </c>
      <c r="O394" s="51"/>
      <c r="P394" s="51"/>
    </row>
    <row r="395" spans="2:16">
      <c r="B395" s="41">
        <v>319</v>
      </c>
      <c r="C395" s="40" t="s">
        <v>1352</v>
      </c>
      <c r="D395" s="40" t="s">
        <v>1261</v>
      </c>
      <c r="E395" s="51"/>
      <c r="F395" s="41" t="s">
        <v>1779</v>
      </c>
      <c r="G395" s="85" t="s">
        <v>1364</v>
      </c>
      <c r="H395" s="51"/>
      <c r="I395" s="51" t="s">
        <v>1348</v>
      </c>
      <c r="J395" s="51"/>
      <c r="K395" s="51"/>
      <c r="L395" s="51" t="s">
        <v>1349</v>
      </c>
      <c r="M395" s="51" t="s">
        <v>1780</v>
      </c>
      <c r="N395" s="51" t="s">
        <v>403</v>
      </c>
      <c r="O395" s="51"/>
      <c r="P395" s="51"/>
    </row>
    <row r="396" spans="2:16">
      <c r="B396" s="41">
        <v>320</v>
      </c>
      <c r="C396" s="40" t="s">
        <v>1350</v>
      </c>
      <c r="D396" s="40" t="s">
        <v>1232</v>
      </c>
      <c r="E396" s="51"/>
      <c r="F396" s="41" t="s">
        <v>1781</v>
      </c>
      <c r="G396" s="85" t="s">
        <v>1234</v>
      </c>
      <c r="H396" s="51"/>
      <c r="I396" s="51" t="s">
        <v>1348</v>
      </c>
      <c r="J396" s="51"/>
      <c r="K396" s="51"/>
      <c r="L396" s="51" t="s">
        <v>1349</v>
      </c>
      <c r="M396" s="51" t="s">
        <v>1780</v>
      </c>
      <c r="N396" s="51" t="s">
        <v>403</v>
      </c>
      <c r="O396" s="51"/>
      <c r="P396" s="51"/>
    </row>
    <row r="397" spans="2:16">
      <c r="B397" s="41">
        <v>321</v>
      </c>
      <c r="C397" s="40" t="s">
        <v>1352</v>
      </c>
      <c r="D397" s="40" t="s">
        <v>1261</v>
      </c>
      <c r="E397" s="51"/>
      <c r="F397" s="41" t="s">
        <v>1782</v>
      </c>
      <c r="G397" s="85" t="s">
        <v>1364</v>
      </c>
      <c r="H397" s="51"/>
      <c r="I397" s="51" t="s">
        <v>1348</v>
      </c>
      <c r="J397" s="51"/>
      <c r="K397" s="51"/>
      <c r="L397" s="51" t="s">
        <v>1349</v>
      </c>
      <c r="M397" s="51" t="s">
        <v>1783</v>
      </c>
      <c r="N397" s="51" t="s">
        <v>403</v>
      </c>
      <c r="O397" s="51"/>
      <c r="P397" s="51"/>
    </row>
    <row r="398" spans="2:16">
      <c r="B398" s="41">
        <v>322</v>
      </c>
      <c r="C398" s="40" t="s">
        <v>1350</v>
      </c>
      <c r="D398" s="40" t="s">
        <v>1232</v>
      </c>
      <c r="E398" s="51"/>
      <c r="F398" s="41" t="s">
        <v>1784</v>
      </c>
      <c r="G398" s="85" t="s">
        <v>1234</v>
      </c>
      <c r="H398" s="51"/>
      <c r="I398" s="51" t="s">
        <v>1348</v>
      </c>
      <c r="J398" s="51"/>
      <c r="K398" s="51"/>
      <c r="L398" s="51" t="s">
        <v>1349</v>
      </c>
      <c r="M398" s="51" t="s">
        <v>1783</v>
      </c>
      <c r="N398" s="51" t="s">
        <v>403</v>
      </c>
      <c r="O398" s="51"/>
      <c r="P398" s="51"/>
    </row>
    <row r="399" spans="2:16">
      <c r="B399" s="41">
        <v>323</v>
      </c>
      <c r="C399" s="40" t="s">
        <v>206</v>
      </c>
      <c r="D399" s="40" t="s">
        <v>1432</v>
      </c>
      <c r="E399" s="51"/>
      <c r="F399" s="41" t="s">
        <v>1785</v>
      </c>
      <c r="G399" s="85" t="s">
        <v>1372</v>
      </c>
      <c r="H399" s="51"/>
      <c r="I399" s="51" t="s">
        <v>1348</v>
      </c>
      <c r="J399" s="51"/>
      <c r="K399" s="51"/>
      <c r="L399" s="51" t="s">
        <v>1349</v>
      </c>
      <c r="M399" s="51" t="s">
        <v>844</v>
      </c>
      <c r="N399" s="51" t="s">
        <v>403</v>
      </c>
      <c r="O399" s="51"/>
      <c r="P399" s="51"/>
    </row>
    <row r="400" spans="2:16">
      <c r="B400" s="41">
        <v>324</v>
      </c>
      <c r="C400" s="40" t="s">
        <v>206</v>
      </c>
      <c r="D400" s="40" t="s">
        <v>1432</v>
      </c>
      <c r="E400" s="51"/>
      <c r="F400" s="41" t="s">
        <v>1786</v>
      </c>
      <c r="G400" s="85" t="s">
        <v>1372</v>
      </c>
      <c r="H400" s="51"/>
      <c r="I400" s="51" t="s">
        <v>1348</v>
      </c>
      <c r="J400" s="51"/>
      <c r="K400" s="51"/>
      <c r="L400" s="51" t="s">
        <v>1349</v>
      </c>
      <c r="M400" s="51" t="s">
        <v>846</v>
      </c>
      <c r="N400" s="51" t="s">
        <v>403</v>
      </c>
      <c r="O400" s="51"/>
      <c r="P400" s="51"/>
    </row>
    <row r="401" spans="2:16">
      <c r="B401" s="41">
        <v>325</v>
      </c>
      <c r="C401" s="40" t="s">
        <v>206</v>
      </c>
      <c r="D401" s="40" t="s">
        <v>1432</v>
      </c>
      <c r="E401" s="51"/>
      <c r="F401" s="41" t="s">
        <v>1787</v>
      </c>
      <c r="G401" s="85" t="s">
        <v>1372</v>
      </c>
      <c r="H401" s="51"/>
      <c r="I401" s="51" t="s">
        <v>1348</v>
      </c>
      <c r="J401" s="51"/>
      <c r="K401" s="51"/>
      <c r="L401" s="51" t="s">
        <v>1349</v>
      </c>
      <c r="M401" s="51" t="s">
        <v>848</v>
      </c>
      <c r="N401" s="51" t="s">
        <v>403</v>
      </c>
      <c r="O401" s="51"/>
      <c r="P401" s="51"/>
    </row>
    <row r="402" spans="2:16">
      <c r="B402" s="41">
        <v>326</v>
      </c>
      <c r="C402" s="40" t="s">
        <v>206</v>
      </c>
      <c r="D402" s="40" t="s">
        <v>1432</v>
      </c>
      <c r="E402" s="51"/>
      <c r="F402" s="41" t="s">
        <v>1788</v>
      </c>
      <c r="G402" s="85" t="s">
        <v>1372</v>
      </c>
      <c r="H402" s="51"/>
      <c r="I402" s="51" t="s">
        <v>1348</v>
      </c>
      <c r="J402" s="51"/>
      <c r="K402" s="51"/>
      <c r="L402" s="51" t="s">
        <v>1349</v>
      </c>
      <c r="M402" s="51" t="s">
        <v>850</v>
      </c>
      <c r="N402" s="51" t="s">
        <v>403</v>
      </c>
      <c r="O402" s="51"/>
      <c r="P402" s="51"/>
    </row>
    <row r="403" spans="2:16">
      <c r="B403" s="41">
        <v>327</v>
      </c>
      <c r="C403" s="40" t="s">
        <v>206</v>
      </c>
      <c r="D403" s="40" t="s">
        <v>1432</v>
      </c>
      <c r="E403" s="51"/>
      <c r="F403" s="41" t="s">
        <v>1789</v>
      </c>
      <c r="G403" s="85" t="s">
        <v>1372</v>
      </c>
      <c r="H403" s="51"/>
      <c r="I403" s="51" t="s">
        <v>1348</v>
      </c>
      <c r="J403" s="51"/>
      <c r="K403" s="51"/>
      <c r="L403" s="51" t="s">
        <v>1349</v>
      </c>
      <c r="M403" s="51" t="s">
        <v>852</v>
      </c>
      <c r="N403" s="51" t="s">
        <v>403</v>
      </c>
      <c r="O403" s="51"/>
      <c r="P403" s="51"/>
    </row>
    <row r="404" spans="2:16">
      <c r="B404" s="41">
        <v>328</v>
      </c>
      <c r="C404" s="40" t="s">
        <v>206</v>
      </c>
      <c r="D404" s="40" t="s">
        <v>1432</v>
      </c>
      <c r="E404" s="51"/>
      <c r="F404" s="41" t="s">
        <v>1790</v>
      </c>
      <c r="G404" s="85" t="s">
        <v>1372</v>
      </c>
      <c r="H404" s="51"/>
      <c r="I404" s="51" t="s">
        <v>1348</v>
      </c>
      <c r="J404" s="51"/>
      <c r="K404" s="51"/>
      <c r="L404" s="51" t="s">
        <v>1349</v>
      </c>
      <c r="M404" s="51" t="s">
        <v>854</v>
      </c>
      <c r="N404" s="51" t="s">
        <v>403</v>
      </c>
      <c r="O404" s="51"/>
      <c r="P404" s="51"/>
    </row>
    <row r="405" spans="2:16">
      <c r="B405" s="41">
        <v>329</v>
      </c>
      <c r="C405" s="40" t="s">
        <v>206</v>
      </c>
      <c r="D405" s="40" t="s">
        <v>1432</v>
      </c>
      <c r="E405" s="51"/>
      <c r="F405" s="41" t="s">
        <v>1791</v>
      </c>
      <c r="G405" s="85" t="s">
        <v>1372</v>
      </c>
      <c r="H405" s="51"/>
      <c r="I405" s="51" t="s">
        <v>1348</v>
      </c>
      <c r="J405" s="51"/>
      <c r="K405" s="51"/>
      <c r="L405" s="51" t="s">
        <v>1349</v>
      </c>
      <c r="M405" s="51" t="s">
        <v>856</v>
      </c>
      <c r="N405" s="51" t="s">
        <v>403</v>
      </c>
      <c r="O405" s="51"/>
      <c r="P405" s="51"/>
    </row>
    <row r="406" spans="2:16">
      <c r="B406" s="41">
        <v>330</v>
      </c>
      <c r="C406" s="40" t="s">
        <v>206</v>
      </c>
      <c r="D406" s="40" t="s">
        <v>1432</v>
      </c>
      <c r="E406" s="51"/>
      <c r="F406" s="41" t="s">
        <v>1792</v>
      </c>
      <c r="G406" s="85" t="s">
        <v>1372</v>
      </c>
      <c r="H406" s="51"/>
      <c r="I406" s="51" t="s">
        <v>1348</v>
      </c>
      <c r="J406" s="51"/>
      <c r="K406" s="51"/>
      <c r="L406" s="51" t="s">
        <v>1349</v>
      </c>
      <c r="M406" s="51" t="s">
        <v>858</v>
      </c>
      <c r="N406" s="51" t="s">
        <v>403</v>
      </c>
      <c r="O406" s="51"/>
      <c r="P406" s="51"/>
    </row>
    <row r="407" spans="2:16">
      <c r="B407" s="41">
        <v>331</v>
      </c>
      <c r="C407" s="40" t="s">
        <v>1352</v>
      </c>
      <c r="D407" s="40" t="s">
        <v>1261</v>
      </c>
      <c r="E407" s="51"/>
      <c r="F407" s="41" t="s">
        <v>1793</v>
      </c>
      <c r="G407" s="85" t="s">
        <v>1364</v>
      </c>
      <c r="H407" s="51"/>
      <c r="I407" s="51" t="s">
        <v>1348</v>
      </c>
      <c r="J407" s="51"/>
      <c r="K407" s="51"/>
      <c r="L407" s="51" t="s">
        <v>1349</v>
      </c>
      <c r="M407" s="51" t="s">
        <v>1794</v>
      </c>
      <c r="N407" s="51" t="s">
        <v>403</v>
      </c>
      <c r="O407" s="51"/>
      <c r="P407" s="51"/>
    </row>
    <row r="408" spans="2:16">
      <c r="B408" s="41">
        <v>332</v>
      </c>
      <c r="C408" s="40" t="s">
        <v>1350</v>
      </c>
      <c r="D408" s="40" t="s">
        <v>1232</v>
      </c>
      <c r="E408" s="51"/>
      <c r="F408" s="41" t="s">
        <v>1795</v>
      </c>
      <c r="G408" s="85" t="s">
        <v>1234</v>
      </c>
      <c r="H408" s="51"/>
      <c r="I408" s="51" t="s">
        <v>1348</v>
      </c>
      <c r="J408" s="51"/>
      <c r="K408" s="51"/>
      <c r="L408" s="51" t="s">
        <v>1349</v>
      </c>
      <c r="M408" s="51" t="s">
        <v>1794</v>
      </c>
      <c r="N408" s="51" t="s">
        <v>403</v>
      </c>
      <c r="O408" s="51"/>
      <c r="P408" s="51"/>
    </row>
    <row r="409" spans="2:16">
      <c r="B409" s="41">
        <v>333</v>
      </c>
      <c r="C409" s="40" t="s">
        <v>1352</v>
      </c>
      <c r="D409" s="40" t="s">
        <v>1261</v>
      </c>
      <c r="E409" s="51"/>
      <c r="F409" s="41" t="s">
        <v>1796</v>
      </c>
      <c r="G409" s="85" t="s">
        <v>1364</v>
      </c>
      <c r="H409" s="51"/>
      <c r="I409" s="51" t="s">
        <v>1348</v>
      </c>
      <c r="J409" s="51"/>
      <c r="K409" s="51"/>
      <c r="L409" s="51" t="s">
        <v>1349</v>
      </c>
      <c r="M409" s="51" t="s">
        <v>1797</v>
      </c>
      <c r="N409" s="51" t="s">
        <v>403</v>
      </c>
      <c r="O409" s="51"/>
      <c r="P409" s="51"/>
    </row>
    <row r="410" spans="2:16">
      <c r="B410" s="41">
        <v>334</v>
      </c>
      <c r="C410" s="40" t="s">
        <v>1350</v>
      </c>
      <c r="D410" s="40" t="s">
        <v>1232</v>
      </c>
      <c r="E410" s="51"/>
      <c r="F410" s="41" t="s">
        <v>1798</v>
      </c>
      <c r="G410" s="85" t="s">
        <v>1234</v>
      </c>
      <c r="H410" s="51"/>
      <c r="I410" s="51" t="s">
        <v>1348</v>
      </c>
      <c r="J410" s="51"/>
      <c r="K410" s="51"/>
      <c r="L410" s="51" t="s">
        <v>1349</v>
      </c>
      <c r="M410" s="51" t="s">
        <v>1797</v>
      </c>
      <c r="N410" s="51" t="s">
        <v>403</v>
      </c>
      <c r="O410" s="51"/>
      <c r="P410" s="51"/>
    </row>
    <row r="411" spans="2:16">
      <c r="B411" s="41">
        <v>335</v>
      </c>
      <c r="C411" s="40" t="s">
        <v>1352</v>
      </c>
      <c r="D411" s="40" t="s">
        <v>1261</v>
      </c>
      <c r="E411" s="51"/>
      <c r="F411" s="41" t="s">
        <v>1799</v>
      </c>
      <c r="G411" s="85" t="s">
        <v>1364</v>
      </c>
      <c r="H411" s="51"/>
      <c r="I411" s="51" t="s">
        <v>1348</v>
      </c>
      <c r="J411" s="51"/>
      <c r="K411" s="51"/>
      <c r="L411" s="51" t="s">
        <v>1349</v>
      </c>
      <c r="M411" s="51" t="s">
        <v>1800</v>
      </c>
      <c r="N411" s="51" t="s">
        <v>403</v>
      </c>
      <c r="O411" s="51"/>
      <c r="P411" s="51"/>
    </row>
    <row r="412" spans="2:16">
      <c r="B412" s="41">
        <v>336</v>
      </c>
      <c r="C412" s="40" t="s">
        <v>1350</v>
      </c>
      <c r="D412" s="40" t="s">
        <v>1232</v>
      </c>
      <c r="E412" s="51"/>
      <c r="F412" s="41" t="s">
        <v>1801</v>
      </c>
      <c r="G412" s="85" t="s">
        <v>1234</v>
      </c>
      <c r="H412" s="51"/>
      <c r="I412" s="51" t="s">
        <v>1348</v>
      </c>
      <c r="J412" s="51"/>
      <c r="K412" s="51"/>
      <c r="L412" s="51" t="s">
        <v>1349</v>
      </c>
      <c r="M412" s="51" t="s">
        <v>1800</v>
      </c>
      <c r="N412" s="51" t="s">
        <v>403</v>
      </c>
      <c r="O412" s="51"/>
      <c r="P412" s="51"/>
    </row>
    <row r="413" spans="2:16">
      <c r="B413" s="41">
        <v>337</v>
      </c>
      <c r="C413" s="40" t="s">
        <v>1352</v>
      </c>
      <c r="D413" s="40" t="s">
        <v>1261</v>
      </c>
      <c r="E413" s="51"/>
      <c r="F413" s="41" t="s">
        <v>1802</v>
      </c>
      <c r="G413" s="85" t="s">
        <v>1364</v>
      </c>
      <c r="H413" s="51"/>
      <c r="I413" s="51" t="s">
        <v>1348</v>
      </c>
      <c r="J413" s="51"/>
      <c r="K413" s="51"/>
      <c r="L413" s="51" t="s">
        <v>1349</v>
      </c>
      <c r="M413" s="51" t="s">
        <v>1803</v>
      </c>
      <c r="N413" s="51" t="s">
        <v>403</v>
      </c>
      <c r="O413" s="51"/>
      <c r="P413" s="51"/>
    </row>
    <row r="414" spans="2:16">
      <c r="B414" s="41">
        <v>338</v>
      </c>
      <c r="C414" s="40" t="s">
        <v>1350</v>
      </c>
      <c r="D414" s="40" t="s">
        <v>1232</v>
      </c>
      <c r="E414" s="51"/>
      <c r="F414" s="41" t="s">
        <v>1804</v>
      </c>
      <c r="G414" s="85" t="s">
        <v>1234</v>
      </c>
      <c r="H414" s="51"/>
      <c r="I414" s="51" t="s">
        <v>1348</v>
      </c>
      <c r="J414" s="51"/>
      <c r="K414" s="51"/>
      <c r="L414" s="51" t="s">
        <v>1349</v>
      </c>
      <c r="M414" s="51" t="s">
        <v>1803</v>
      </c>
      <c r="N414" s="51" t="s">
        <v>403</v>
      </c>
      <c r="O414" s="51"/>
      <c r="P414" s="51"/>
    </row>
    <row r="415" spans="2:16">
      <c r="B415" s="41">
        <v>339</v>
      </c>
      <c r="C415" s="40" t="s">
        <v>1352</v>
      </c>
      <c r="D415" s="40" t="s">
        <v>1261</v>
      </c>
      <c r="E415" s="51"/>
      <c r="F415" s="41" t="s">
        <v>1805</v>
      </c>
      <c r="G415" s="85" t="s">
        <v>1364</v>
      </c>
      <c r="H415" s="51"/>
      <c r="I415" s="51" t="s">
        <v>1348</v>
      </c>
      <c r="J415" s="51"/>
      <c r="K415" s="51"/>
      <c r="L415" s="51" t="s">
        <v>1349</v>
      </c>
      <c r="M415" s="51" t="s">
        <v>1806</v>
      </c>
      <c r="N415" s="51" t="s">
        <v>403</v>
      </c>
      <c r="O415" s="51"/>
      <c r="P415" s="51"/>
    </row>
    <row r="416" spans="2:16">
      <c r="B416" s="41">
        <v>340</v>
      </c>
      <c r="C416" s="40" t="s">
        <v>1350</v>
      </c>
      <c r="D416" s="40" t="s">
        <v>1232</v>
      </c>
      <c r="E416" s="51"/>
      <c r="F416" s="41" t="s">
        <v>1807</v>
      </c>
      <c r="G416" s="85" t="s">
        <v>1234</v>
      </c>
      <c r="H416" s="51"/>
      <c r="I416" s="51" t="s">
        <v>1348</v>
      </c>
      <c r="J416" s="51"/>
      <c r="K416" s="51"/>
      <c r="L416" s="51" t="s">
        <v>1349</v>
      </c>
      <c r="M416" s="51" t="s">
        <v>1806</v>
      </c>
      <c r="N416" s="51" t="s">
        <v>403</v>
      </c>
      <c r="O416" s="51"/>
      <c r="P416" s="51"/>
    </row>
    <row r="417" spans="2:16">
      <c r="B417" s="41">
        <v>341</v>
      </c>
      <c r="C417" s="40" t="s">
        <v>1352</v>
      </c>
      <c r="D417" s="40" t="s">
        <v>1261</v>
      </c>
      <c r="E417" s="51"/>
      <c r="F417" s="41" t="s">
        <v>1808</v>
      </c>
      <c r="G417" s="85" t="s">
        <v>1364</v>
      </c>
      <c r="H417" s="51"/>
      <c r="I417" s="51" t="s">
        <v>1348</v>
      </c>
      <c r="J417" s="51"/>
      <c r="K417" s="51"/>
      <c r="L417" s="51" t="s">
        <v>1349</v>
      </c>
      <c r="M417" s="51" t="s">
        <v>1809</v>
      </c>
      <c r="N417" s="51" t="s">
        <v>403</v>
      </c>
      <c r="O417" s="51"/>
      <c r="P417" s="51"/>
    </row>
    <row r="418" spans="2:16">
      <c r="B418" s="41">
        <v>342</v>
      </c>
      <c r="C418" s="40" t="s">
        <v>1350</v>
      </c>
      <c r="D418" s="40" t="s">
        <v>1232</v>
      </c>
      <c r="E418" s="51"/>
      <c r="F418" s="41" t="s">
        <v>1810</v>
      </c>
      <c r="G418" s="85" t="s">
        <v>1234</v>
      </c>
      <c r="H418" s="51"/>
      <c r="I418" s="51" t="s">
        <v>1348</v>
      </c>
      <c r="J418" s="51"/>
      <c r="K418" s="51"/>
      <c r="L418" s="51" t="s">
        <v>1349</v>
      </c>
      <c r="M418" s="51" t="s">
        <v>1809</v>
      </c>
      <c r="N418" s="51" t="s">
        <v>403</v>
      </c>
      <c r="O418" s="51"/>
      <c r="P418" s="51"/>
    </row>
    <row r="419" spans="2:16">
      <c r="B419" s="41">
        <v>343</v>
      </c>
      <c r="C419" s="40" t="s">
        <v>1352</v>
      </c>
      <c r="D419" s="40" t="s">
        <v>1261</v>
      </c>
      <c r="E419" s="51"/>
      <c r="F419" s="41" t="s">
        <v>1811</v>
      </c>
      <c r="G419" s="85" t="s">
        <v>1364</v>
      </c>
      <c r="H419" s="51"/>
      <c r="I419" s="51" t="s">
        <v>1348</v>
      </c>
      <c r="J419" s="51"/>
      <c r="K419" s="51"/>
      <c r="L419" s="51" t="s">
        <v>1349</v>
      </c>
      <c r="M419" s="51" t="s">
        <v>1812</v>
      </c>
      <c r="N419" s="51" t="s">
        <v>403</v>
      </c>
      <c r="O419" s="51"/>
      <c r="P419" s="51"/>
    </row>
    <row r="420" spans="2:16">
      <c r="B420" s="41">
        <v>344</v>
      </c>
      <c r="C420" s="40" t="s">
        <v>1350</v>
      </c>
      <c r="D420" s="40" t="s">
        <v>1232</v>
      </c>
      <c r="E420" s="51"/>
      <c r="F420" s="41" t="s">
        <v>1813</v>
      </c>
      <c r="G420" s="85" t="s">
        <v>1234</v>
      </c>
      <c r="H420" s="51"/>
      <c r="I420" s="51" t="s">
        <v>1348</v>
      </c>
      <c r="J420" s="51"/>
      <c r="K420" s="51"/>
      <c r="L420" s="51" t="s">
        <v>1349</v>
      </c>
      <c r="M420" s="51" t="s">
        <v>1812</v>
      </c>
      <c r="N420" s="51" t="s">
        <v>403</v>
      </c>
      <c r="O420" s="51"/>
      <c r="P420" s="51"/>
    </row>
    <row r="421" spans="2:16">
      <c r="B421" s="41">
        <v>345</v>
      </c>
      <c r="C421" s="40" t="s">
        <v>1352</v>
      </c>
      <c r="D421" s="40" t="s">
        <v>1261</v>
      </c>
      <c r="E421" s="51"/>
      <c r="F421" s="41" t="s">
        <v>1814</v>
      </c>
      <c r="G421" s="85" t="s">
        <v>1364</v>
      </c>
      <c r="H421" s="51"/>
      <c r="I421" s="51" t="s">
        <v>1348</v>
      </c>
      <c r="J421" s="51"/>
      <c r="K421" s="51"/>
      <c r="L421" s="51" t="s">
        <v>1349</v>
      </c>
      <c r="M421" s="51" t="s">
        <v>1815</v>
      </c>
      <c r="N421" s="51" t="s">
        <v>403</v>
      </c>
      <c r="O421" s="51"/>
      <c r="P421" s="51"/>
    </row>
    <row r="422" spans="2:16">
      <c r="B422" s="41">
        <v>346</v>
      </c>
      <c r="C422" s="40" t="s">
        <v>1350</v>
      </c>
      <c r="D422" s="40" t="s">
        <v>1232</v>
      </c>
      <c r="E422" s="51"/>
      <c r="F422" s="41" t="s">
        <v>1816</v>
      </c>
      <c r="G422" s="85" t="s">
        <v>1234</v>
      </c>
      <c r="H422" s="51"/>
      <c r="I422" s="51" t="s">
        <v>1348</v>
      </c>
      <c r="J422" s="51"/>
      <c r="K422" s="51"/>
      <c r="L422" s="51" t="s">
        <v>1349</v>
      </c>
      <c r="M422" s="51" t="s">
        <v>1815</v>
      </c>
      <c r="N422" s="51" t="s">
        <v>403</v>
      </c>
      <c r="O422" s="51"/>
      <c r="P422" s="51"/>
    </row>
    <row r="423" spans="2:16">
      <c r="B423" s="41">
        <v>347</v>
      </c>
      <c r="C423" s="40" t="s">
        <v>1352</v>
      </c>
      <c r="D423" s="40" t="s">
        <v>1261</v>
      </c>
      <c r="E423" s="51"/>
      <c r="F423" s="41" t="s">
        <v>1817</v>
      </c>
      <c r="G423" s="85" t="s">
        <v>1364</v>
      </c>
      <c r="H423" s="51"/>
      <c r="I423" s="51" t="s">
        <v>1348</v>
      </c>
      <c r="J423" s="51"/>
      <c r="K423" s="51"/>
      <c r="L423" s="51" t="s">
        <v>1349</v>
      </c>
      <c r="M423" s="51" t="s">
        <v>1818</v>
      </c>
      <c r="N423" s="51" t="s">
        <v>403</v>
      </c>
      <c r="O423" s="51"/>
      <c r="P423" s="51"/>
    </row>
    <row r="424" spans="2:16">
      <c r="B424" s="41">
        <v>348</v>
      </c>
      <c r="C424" s="40" t="s">
        <v>1350</v>
      </c>
      <c r="D424" s="40" t="s">
        <v>1232</v>
      </c>
      <c r="E424" s="51"/>
      <c r="F424" s="41" t="s">
        <v>1819</v>
      </c>
      <c r="G424" s="85" t="s">
        <v>1234</v>
      </c>
      <c r="H424" s="51"/>
      <c r="I424" s="51" t="s">
        <v>1348</v>
      </c>
      <c r="J424" s="51"/>
      <c r="K424" s="51"/>
      <c r="L424" s="51" t="s">
        <v>1349</v>
      </c>
      <c r="M424" s="51" t="s">
        <v>1818</v>
      </c>
      <c r="N424" s="51" t="s">
        <v>403</v>
      </c>
      <c r="O424" s="51"/>
      <c r="P424" s="51"/>
    </row>
    <row r="425" spans="2:16">
      <c r="B425" s="41">
        <v>349</v>
      </c>
      <c r="C425" s="40" t="s">
        <v>1352</v>
      </c>
      <c r="D425" s="40" t="s">
        <v>1261</v>
      </c>
      <c r="E425" s="51"/>
      <c r="F425" s="41" t="s">
        <v>1820</v>
      </c>
      <c r="G425" s="85" t="s">
        <v>1364</v>
      </c>
      <c r="H425" s="51"/>
      <c r="I425" s="51" t="s">
        <v>1348</v>
      </c>
      <c r="J425" s="51"/>
      <c r="K425" s="51"/>
      <c r="L425" s="51" t="s">
        <v>1349</v>
      </c>
      <c r="M425" s="51" t="s">
        <v>1821</v>
      </c>
      <c r="N425" s="51" t="s">
        <v>403</v>
      </c>
      <c r="O425" s="51"/>
      <c r="P425" s="51"/>
    </row>
    <row r="426" spans="2:16">
      <c r="B426" s="41">
        <v>350</v>
      </c>
      <c r="C426" s="40" t="s">
        <v>1350</v>
      </c>
      <c r="D426" s="40" t="s">
        <v>1232</v>
      </c>
      <c r="E426" s="51"/>
      <c r="F426" s="41" t="s">
        <v>1822</v>
      </c>
      <c r="G426" s="85" t="s">
        <v>1234</v>
      </c>
      <c r="H426" s="51"/>
      <c r="I426" s="51" t="s">
        <v>1348</v>
      </c>
      <c r="J426" s="51"/>
      <c r="K426" s="51"/>
      <c r="L426" s="51" t="s">
        <v>1349</v>
      </c>
      <c r="M426" s="51" t="s">
        <v>1821</v>
      </c>
      <c r="N426" s="51" t="s">
        <v>403</v>
      </c>
      <c r="O426" s="51"/>
      <c r="P426" s="51"/>
    </row>
    <row r="427" spans="2:16">
      <c r="B427" s="41">
        <v>351</v>
      </c>
      <c r="C427" s="40" t="s">
        <v>1352</v>
      </c>
      <c r="D427" s="40" t="s">
        <v>1261</v>
      </c>
      <c r="E427" s="51"/>
      <c r="F427" s="41" t="s">
        <v>1823</v>
      </c>
      <c r="G427" s="85" t="s">
        <v>1364</v>
      </c>
      <c r="H427" s="51"/>
      <c r="I427" s="51" t="s">
        <v>1348</v>
      </c>
      <c r="J427" s="51"/>
      <c r="K427" s="51"/>
      <c r="L427" s="51" t="s">
        <v>1349</v>
      </c>
      <c r="M427" s="51" t="s">
        <v>1824</v>
      </c>
      <c r="N427" s="51" t="s">
        <v>403</v>
      </c>
      <c r="O427" s="51"/>
      <c r="P427" s="51"/>
    </row>
    <row r="428" spans="2:16">
      <c r="B428" s="41">
        <v>352</v>
      </c>
      <c r="C428" s="40" t="s">
        <v>1350</v>
      </c>
      <c r="D428" s="40" t="s">
        <v>1232</v>
      </c>
      <c r="E428" s="51"/>
      <c r="F428" s="41" t="s">
        <v>1825</v>
      </c>
      <c r="G428" s="85" t="s">
        <v>1234</v>
      </c>
      <c r="H428" s="51"/>
      <c r="I428" s="51" t="s">
        <v>1348</v>
      </c>
      <c r="J428" s="51"/>
      <c r="K428" s="51"/>
      <c r="L428" s="51" t="s">
        <v>1349</v>
      </c>
      <c r="M428" s="51" t="s">
        <v>1824</v>
      </c>
      <c r="N428" s="51" t="s">
        <v>403</v>
      </c>
      <c r="O428" s="51"/>
      <c r="P428" s="51"/>
    </row>
    <row r="429" spans="2:16">
      <c r="B429" s="41">
        <v>353</v>
      </c>
      <c r="C429" s="40" t="s">
        <v>1352</v>
      </c>
      <c r="D429" s="40" t="s">
        <v>1261</v>
      </c>
      <c r="E429" s="51"/>
      <c r="F429" s="41" t="s">
        <v>1826</v>
      </c>
      <c r="G429" s="85" t="s">
        <v>1364</v>
      </c>
      <c r="H429" s="51"/>
      <c r="I429" s="51" t="s">
        <v>1348</v>
      </c>
      <c r="J429" s="51"/>
      <c r="K429" s="51"/>
      <c r="L429" s="51" t="s">
        <v>1349</v>
      </c>
      <c r="M429" s="51" t="s">
        <v>1827</v>
      </c>
      <c r="N429" s="51" t="s">
        <v>403</v>
      </c>
      <c r="O429" s="51"/>
      <c r="P429" s="51"/>
    </row>
    <row r="430" spans="2:16">
      <c r="B430" s="41">
        <v>354</v>
      </c>
      <c r="C430" s="40" t="s">
        <v>1350</v>
      </c>
      <c r="D430" s="40" t="s">
        <v>1232</v>
      </c>
      <c r="E430" s="51"/>
      <c r="F430" s="41" t="s">
        <v>1828</v>
      </c>
      <c r="G430" s="85" t="s">
        <v>1234</v>
      </c>
      <c r="H430" s="51"/>
      <c r="I430" s="51" t="s">
        <v>1348</v>
      </c>
      <c r="J430" s="51"/>
      <c r="K430" s="51"/>
      <c r="L430" s="51" t="s">
        <v>1349</v>
      </c>
      <c r="M430" s="51" t="s">
        <v>1827</v>
      </c>
      <c r="N430" s="51" t="s">
        <v>403</v>
      </c>
      <c r="O430" s="51"/>
      <c r="P430" s="51"/>
    </row>
    <row r="431" spans="2:16">
      <c r="B431" s="41">
        <v>355</v>
      </c>
      <c r="C431" s="40" t="s">
        <v>1352</v>
      </c>
      <c r="D431" s="40" t="s">
        <v>1261</v>
      </c>
      <c r="E431" s="51"/>
      <c r="F431" s="41" t="s">
        <v>1829</v>
      </c>
      <c r="G431" s="85" t="s">
        <v>1364</v>
      </c>
      <c r="H431" s="51"/>
      <c r="I431" s="51" t="s">
        <v>1348</v>
      </c>
      <c r="J431" s="51"/>
      <c r="K431" s="51"/>
      <c r="L431" s="51" t="s">
        <v>1349</v>
      </c>
      <c r="M431" s="51" t="s">
        <v>1830</v>
      </c>
      <c r="N431" s="51" t="s">
        <v>403</v>
      </c>
      <c r="O431" s="51"/>
      <c r="P431" s="51"/>
    </row>
    <row r="432" spans="2:16">
      <c r="B432" s="41">
        <v>356</v>
      </c>
      <c r="C432" s="40" t="s">
        <v>1350</v>
      </c>
      <c r="D432" s="40" t="s">
        <v>1232</v>
      </c>
      <c r="E432" s="51"/>
      <c r="F432" s="41" t="s">
        <v>1831</v>
      </c>
      <c r="G432" s="85" t="s">
        <v>1234</v>
      </c>
      <c r="H432" s="51"/>
      <c r="I432" s="51" t="s">
        <v>1348</v>
      </c>
      <c r="J432" s="51"/>
      <c r="K432" s="51"/>
      <c r="L432" s="51" t="s">
        <v>1349</v>
      </c>
      <c r="M432" s="51" t="s">
        <v>1830</v>
      </c>
      <c r="N432" s="51" t="s">
        <v>403</v>
      </c>
      <c r="O432" s="51"/>
      <c r="P432" s="51"/>
    </row>
    <row r="433" spans="2:16">
      <c r="B433" s="41">
        <v>357</v>
      </c>
      <c r="C433" s="40" t="s">
        <v>1352</v>
      </c>
      <c r="D433" s="40" t="s">
        <v>1261</v>
      </c>
      <c r="E433" s="51"/>
      <c r="F433" s="41" t="s">
        <v>1832</v>
      </c>
      <c r="G433" s="85" t="s">
        <v>1364</v>
      </c>
      <c r="H433" s="51"/>
      <c r="I433" s="51" t="s">
        <v>1348</v>
      </c>
      <c r="J433" s="51"/>
      <c r="K433" s="51"/>
      <c r="L433" s="51" t="s">
        <v>1349</v>
      </c>
      <c r="M433" s="51" t="s">
        <v>1833</v>
      </c>
      <c r="N433" s="51" t="s">
        <v>403</v>
      </c>
      <c r="O433" s="51"/>
      <c r="P433" s="51"/>
    </row>
    <row r="434" spans="2:16">
      <c r="B434" s="41">
        <v>358</v>
      </c>
      <c r="C434" s="40" t="s">
        <v>1350</v>
      </c>
      <c r="D434" s="40" t="s">
        <v>1232</v>
      </c>
      <c r="E434" s="51"/>
      <c r="F434" s="41" t="s">
        <v>1834</v>
      </c>
      <c r="G434" s="85" t="s">
        <v>1234</v>
      </c>
      <c r="H434" s="51"/>
      <c r="I434" s="51" t="s">
        <v>1348</v>
      </c>
      <c r="J434" s="51"/>
      <c r="K434" s="51"/>
      <c r="L434" s="51" t="s">
        <v>1349</v>
      </c>
      <c r="M434" s="51" t="s">
        <v>1833</v>
      </c>
      <c r="N434" s="51" t="s">
        <v>403</v>
      </c>
      <c r="O434" s="51"/>
      <c r="P434" s="51"/>
    </row>
    <row r="435" spans="2:16">
      <c r="B435" s="41">
        <v>359</v>
      </c>
      <c r="C435" s="40" t="s">
        <v>206</v>
      </c>
      <c r="D435" s="40" t="s">
        <v>1432</v>
      </c>
      <c r="E435" s="51"/>
      <c r="F435" s="41" t="s">
        <v>1835</v>
      </c>
      <c r="G435" s="85" t="s">
        <v>1372</v>
      </c>
      <c r="H435" s="51"/>
      <c r="I435" s="51" t="s">
        <v>1348</v>
      </c>
      <c r="J435" s="51"/>
      <c r="K435" s="51"/>
      <c r="L435" s="51" t="s">
        <v>1349</v>
      </c>
      <c r="M435" s="51" t="s">
        <v>860</v>
      </c>
      <c r="N435" s="51" t="s">
        <v>403</v>
      </c>
      <c r="O435" s="51"/>
      <c r="P435" s="51"/>
    </row>
    <row r="436" spans="2:16">
      <c r="B436" s="41">
        <v>360</v>
      </c>
      <c r="C436" s="40" t="s">
        <v>206</v>
      </c>
      <c r="D436" s="40" t="s">
        <v>1432</v>
      </c>
      <c r="E436" s="51"/>
      <c r="F436" s="41" t="s">
        <v>1836</v>
      </c>
      <c r="G436" s="85" t="s">
        <v>1372</v>
      </c>
      <c r="H436" s="51"/>
      <c r="I436" s="51" t="s">
        <v>1348</v>
      </c>
      <c r="J436" s="51"/>
      <c r="K436" s="51"/>
      <c r="L436" s="51" t="s">
        <v>1349</v>
      </c>
      <c r="M436" s="51" t="s">
        <v>862</v>
      </c>
      <c r="N436" s="51" t="s">
        <v>403</v>
      </c>
      <c r="O436" s="51"/>
      <c r="P436" s="51"/>
    </row>
    <row r="437" spans="2:16">
      <c r="B437" s="41">
        <v>361</v>
      </c>
      <c r="C437" s="40" t="s">
        <v>206</v>
      </c>
      <c r="D437" s="40" t="s">
        <v>1432</v>
      </c>
      <c r="E437" s="51"/>
      <c r="F437" s="41" t="s">
        <v>1837</v>
      </c>
      <c r="G437" s="85" t="s">
        <v>1372</v>
      </c>
      <c r="H437" s="51"/>
      <c r="I437" s="51" t="s">
        <v>1348</v>
      </c>
      <c r="J437" s="51"/>
      <c r="K437" s="51"/>
      <c r="L437" s="51" t="s">
        <v>1349</v>
      </c>
      <c r="M437" s="51" t="s">
        <v>864</v>
      </c>
      <c r="N437" s="51" t="s">
        <v>403</v>
      </c>
      <c r="O437" s="51"/>
      <c r="P437" s="51"/>
    </row>
    <row r="438" spans="2:16">
      <c r="B438" s="41">
        <v>362</v>
      </c>
      <c r="C438" s="40" t="s">
        <v>206</v>
      </c>
      <c r="D438" s="40" t="s">
        <v>1432</v>
      </c>
      <c r="E438" s="51"/>
      <c r="F438" s="41" t="s">
        <v>1838</v>
      </c>
      <c r="G438" s="85" t="s">
        <v>1372</v>
      </c>
      <c r="H438" s="51"/>
      <c r="I438" s="51" t="s">
        <v>1348</v>
      </c>
      <c r="J438" s="51"/>
      <c r="K438" s="51"/>
      <c r="L438" s="51" t="s">
        <v>1349</v>
      </c>
      <c r="M438" s="51" t="s">
        <v>866</v>
      </c>
      <c r="N438" s="51" t="s">
        <v>403</v>
      </c>
      <c r="O438" s="51"/>
      <c r="P438" s="51"/>
    </row>
    <row r="439" spans="2:16">
      <c r="B439" s="41">
        <v>363</v>
      </c>
      <c r="C439" s="40" t="s">
        <v>206</v>
      </c>
      <c r="D439" s="40" t="s">
        <v>1432</v>
      </c>
      <c r="E439" s="51"/>
      <c r="F439" s="41" t="s">
        <v>1839</v>
      </c>
      <c r="G439" s="85" t="s">
        <v>1372</v>
      </c>
      <c r="H439" s="51"/>
      <c r="I439" s="51" t="s">
        <v>1348</v>
      </c>
      <c r="J439" s="51"/>
      <c r="K439" s="51"/>
      <c r="L439" s="51" t="s">
        <v>1349</v>
      </c>
      <c r="M439" s="51" t="s">
        <v>868</v>
      </c>
      <c r="N439" s="51" t="s">
        <v>403</v>
      </c>
      <c r="O439" s="51"/>
      <c r="P439" s="51"/>
    </row>
    <row r="440" spans="2:16">
      <c r="B440" s="41">
        <v>364</v>
      </c>
      <c r="C440" s="40" t="s">
        <v>206</v>
      </c>
      <c r="D440" s="40" t="s">
        <v>1432</v>
      </c>
      <c r="E440" s="51"/>
      <c r="F440" s="41" t="s">
        <v>1840</v>
      </c>
      <c r="G440" s="85" t="s">
        <v>1372</v>
      </c>
      <c r="H440" s="51"/>
      <c r="I440" s="51" t="s">
        <v>1348</v>
      </c>
      <c r="J440" s="51"/>
      <c r="K440" s="51"/>
      <c r="L440" s="51" t="s">
        <v>1349</v>
      </c>
      <c r="M440" s="51" t="s">
        <v>870</v>
      </c>
      <c r="N440" s="51" t="s">
        <v>403</v>
      </c>
      <c r="O440" s="51"/>
      <c r="P440" s="51"/>
    </row>
    <row r="441" spans="2:16">
      <c r="B441" s="41">
        <v>365</v>
      </c>
      <c r="C441" s="40" t="s">
        <v>206</v>
      </c>
      <c r="D441" s="40" t="s">
        <v>1432</v>
      </c>
      <c r="E441" s="51"/>
      <c r="F441" s="41" t="s">
        <v>1841</v>
      </c>
      <c r="G441" s="85" t="s">
        <v>1372</v>
      </c>
      <c r="H441" s="51"/>
      <c r="I441" s="51" t="s">
        <v>1348</v>
      </c>
      <c r="J441" s="51"/>
      <c r="K441" s="51"/>
      <c r="L441" s="51" t="s">
        <v>1349</v>
      </c>
      <c r="M441" s="51" t="s">
        <v>872</v>
      </c>
      <c r="N441" s="51" t="s">
        <v>403</v>
      </c>
      <c r="O441" s="51"/>
      <c r="P441" s="51"/>
    </row>
    <row r="442" spans="2:16">
      <c r="B442" s="41">
        <v>366</v>
      </c>
      <c r="C442" s="40" t="s">
        <v>1352</v>
      </c>
      <c r="D442" s="40" t="s">
        <v>1261</v>
      </c>
      <c r="E442" s="51"/>
      <c r="F442" s="41" t="s">
        <v>1842</v>
      </c>
      <c r="G442" s="85" t="s">
        <v>1364</v>
      </c>
      <c r="H442" s="51"/>
      <c r="I442" s="51" t="s">
        <v>1348</v>
      </c>
      <c r="J442" s="51"/>
      <c r="K442" s="51"/>
      <c r="L442" s="51" t="s">
        <v>1349</v>
      </c>
      <c r="M442" s="51" t="s">
        <v>1843</v>
      </c>
      <c r="N442" s="51" t="s">
        <v>403</v>
      </c>
      <c r="O442" s="51"/>
      <c r="P442" s="51"/>
    </row>
    <row r="443" spans="2:16">
      <c r="B443" s="41">
        <v>367</v>
      </c>
      <c r="C443" s="40" t="s">
        <v>1350</v>
      </c>
      <c r="D443" s="40" t="s">
        <v>1232</v>
      </c>
      <c r="E443" s="51"/>
      <c r="F443" s="41" t="s">
        <v>1844</v>
      </c>
      <c r="G443" s="85" t="s">
        <v>1234</v>
      </c>
      <c r="H443" s="51"/>
      <c r="I443" s="51" t="s">
        <v>1348</v>
      </c>
      <c r="J443" s="51"/>
      <c r="K443" s="51"/>
      <c r="L443" s="51" t="s">
        <v>1349</v>
      </c>
      <c r="M443" s="51" t="s">
        <v>1843</v>
      </c>
      <c r="N443" s="51" t="s">
        <v>403</v>
      </c>
      <c r="O443" s="51"/>
      <c r="P443" s="51"/>
    </row>
    <row r="444" spans="2:16">
      <c r="B444" s="41">
        <v>368</v>
      </c>
      <c r="C444" s="40" t="s">
        <v>1352</v>
      </c>
      <c r="D444" s="40" t="s">
        <v>1261</v>
      </c>
      <c r="E444" s="51"/>
      <c r="F444" s="41" t="s">
        <v>1845</v>
      </c>
      <c r="G444" s="85" t="s">
        <v>1364</v>
      </c>
      <c r="H444" s="51"/>
      <c r="I444" s="51" t="s">
        <v>1348</v>
      </c>
      <c r="J444" s="51"/>
      <c r="K444" s="51"/>
      <c r="L444" s="51" t="s">
        <v>1349</v>
      </c>
      <c r="M444" s="51" t="s">
        <v>1846</v>
      </c>
      <c r="N444" s="51" t="s">
        <v>403</v>
      </c>
      <c r="O444" s="51"/>
      <c r="P444" s="51"/>
    </row>
    <row r="445" spans="2:16">
      <c r="B445" s="41">
        <v>369</v>
      </c>
      <c r="C445" s="40" t="s">
        <v>1350</v>
      </c>
      <c r="D445" s="40" t="s">
        <v>1232</v>
      </c>
      <c r="E445" s="51"/>
      <c r="F445" s="41" t="s">
        <v>1847</v>
      </c>
      <c r="G445" s="85" t="s">
        <v>1234</v>
      </c>
      <c r="H445" s="51"/>
      <c r="I445" s="51" t="s">
        <v>1348</v>
      </c>
      <c r="J445" s="51"/>
      <c r="K445" s="51"/>
      <c r="L445" s="51" t="s">
        <v>1349</v>
      </c>
      <c r="M445" s="51" t="s">
        <v>1846</v>
      </c>
      <c r="N445" s="51" t="s">
        <v>403</v>
      </c>
      <c r="O445" s="51"/>
      <c r="P445" s="51"/>
    </row>
    <row r="446" spans="2:16">
      <c r="B446" s="41">
        <v>370</v>
      </c>
      <c r="C446" s="40" t="s">
        <v>1352</v>
      </c>
      <c r="D446" s="40" t="s">
        <v>1261</v>
      </c>
      <c r="E446" s="51"/>
      <c r="F446" s="41" t="s">
        <v>1848</v>
      </c>
      <c r="G446" s="85" t="s">
        <v>1364</v>
      </c>
      <c r="H446" s="51"/>
      <c r="I446" s="51" t="s">
        <v>1348</v>
      </c>
      <c r="J446" s="51"/>
      <c r="K446" s="51"/>
      <c r="L446" s="51" t="s">
        <v>1349</v>
      </c>
      <c r="M446" s="51" t="s">
        <v>1849</v>
      </c>
      <c r="N446" s="51" t="s">
        <v>403</v>
      </c>
      <c r="O446" s="51"/>
      <c r="P446" s="51"/>
    </row>
    <row r="447" spans="2:16">
      <c r="B447" s="41">
        <v>371</v>
      </c>
      <c r="C447" s="40" t="s">
        <v>1350</v>
      </c>
      <c r="D447" s="40" t="s">
        <v>1232</v>
      </c>
      <c r="E447" s="51"/>
      <c r="F447" s="41" t="s">
        <v>1850</v>
      </c>
      <c r="G447" s="85" t="s">
        <v>1234</v>
      </c>
      <c r="H447" s="51"/>
      <c r="I447" s="51" t="s">
        <v>1348</v>
      </c>
      <c r="J447" s="51"/>
      <c r="K447" s="51"/>
      <c r="L447" s="51" t="s">
        <v>1349</v>
      </c>
      <c r="M447" s="51" t="s">
        <v>1849</v>
      </c>
      <c r="N447" s="51" t="s">
        <v>403</v>
      </c>
      <c r="O447" s="51"/>
      <c r="P447" s="51"/>
    </row>
    <row r="448" spans="2:16">
      <c r="B448" s="41">
        <v>372</v>
      </c>
      <c r="C448" s="40" t="s">
        <v>206</v>
      </c>
      <c r="D448" s="40" t="s">
        <v>1432</v>
      </c>
      <c r="E448" s="51"/>
      <c r="F448" s="41" t="s">
        <v>1851</v>
      </c>
      <c r="G448" s="85" t="s">
        <v>1372</v>
      </c>
      <c r="H448" s="51"/>
      <c r="I448" s="51" t="s">
        <v>1348</v>
      </c>
      <c r="J448" s="51"/>
      <c r="K448" s="51"/>
      <c r="L448" s="51" t="s">
        <v>1349</v>
      </c>
      <c r="M448" s="51" t="s">
        <v>874</v>
      </c>
      <c r="N448" s="51" t="s">
        <v>403</v>
      </c>
      <c r="O448" s="51"/>
      <c r="P448" s="51"/>
    </row>
    <row r="449" spans="2:16">
      <c r="B449" s="41">
        <v>373</v>
      </c>
      <c r="C449" s="40" t="s">
        <v>1352</v>
      </c>
      <c r="D449" s="40" t="s">
        <v>1261</v>
      </c>
      <c r="E449" s="51"/>
      <c r="F449" s="41" t="s">
        <v>1852</v>
      </c>
      <c r="G449" s="85" t="s">
        <v>1364</v>
      </c>
      <c r="H449" s="51"/>
      <c r="I449" s="51" t="s">
        <v>1348</v>
      </c>
      <c r="J449" s="51"/>
      <c r="K449" s="51"/>
      <c r="L449" s="51" t="s">
        <v>1349</v>
      </c>
      <c r="M449" s="51" t="s">
        <v>1853</v>
      </c>
      <c r="N449" s="51" t="s">
        <v>189</v>
      </c>
      <c r="O449" s="51"/>
      <c r="P449" s="51"/>
    </row>
    <row r="450" spans="2:16">
      <c r="B450" s="41">
        <v>374</v>
      </c>
      <c r="C450" s="40" t="s">
        <v>1350</v>
      </c>
      <c r="D450" s="40" t="s">
        <v>1232</v>
      </c>
      <c r="E450" s="51"/>
      <c r="F450" s="41" t="s">
        <v>1854</v>
      </c>
      <c r="G450" s="85" t="s">
        <v>1234</v>
      </c>
      <c r="H450" s="51"/>
      <c r="I450" s="51" t="s">
        <v>1348</v>
      </c>
      <c r="J450" s="51"/>
      <c r="K450" s="51"/>
      <c r="L450" s="51" t="s">
        <v>1349</v>
      </c>
      <c r="M450" s="51" t="s">
        <v>1853</v>
      </c>
      <c r="N450" s="51" t="s">
        <v>189</v>
      </c>
      <c r="O450" s="51"/>
      <c r="P450" s="51"/>
    </row>
    <row r="451" spans="2:16">
      <c r="B451" s="41">
        <v>375</v>
      </c>
      <c r="C451" s="40" t="s">
        <v>1352</v>
      </c>
      <c r="D451" s="40" t="s">
        <v>1261</v>
      </c>
      <c r="E451" s="51"/>
      <c r="F451" s="41" t="s">
        <v>1855</v>
      </c>
      <c r="G451" s="85" t="s">
        <v>1364</v>
      </c>
      <c r="H451" s="51"/>
      <c r="I451" s="51" t="s">
        <v>1348</v>
      </c>
      <c r="J451" s="51"/>
      <c r="K451" s="51"/>
      <c r="L451" s="51" t="s">
        <v>1349</v>
      </c>
      <c r="M451" s="51" t="s">
        <v>1856</v>
      </c>
      <c r="N451" s="51" t="s">
        <v>189</v>
      </c>
      <c r="O451" s="51"/>
      <c r="P451" s="51"/>
    </row>
    <row r="452" spans="2:16">
      <c r="B452" s="41">
        <v>376</v>
      </c>
      <c r="C452" s="40" t="s">
        <v>1350</v>
      </c>
      <c r="D452" s="40" t="s">
        <v>1232</v>
      </c>
      <c r="E452" s="51"/>
      <c r="F452" s="41" t="s">
        <v>1857</v>
      </c>
      <c r="G452" s="85" t="s">
        <v>1234</v>
      </c>
      <c r="H452" s="51"/>
      <c r="I452" s="51" t="s">
        <v>1348</v>
      </c>
      <c r="J452" s="51"/>
      <c r="K452" s="51"/>
      <c r="L452" s="51" t="s">
        <v>1349</v>
      </c>
      <c r="M452" s="51" t="s">
        <v>1856</v>
      </c>
      <c r="N452" s="51" t="s">
        <v>189</v>
      </c>
      <c r="O452" s="51"/>
      <c r="P452" s="51"/>
    </row>
    <row r="453" spans="2:16">
      <c r="B453" s="41">
        <v>377</v>
      </c>
      <c r="C453" s="40" t="s">
        <v>1352</v>
      </c>
      <c r="D453" s="40" t="s">
        <v>1261</v>
      </c>
      <c r="E453" s="51"/>
      <c r="F453" s="41" t="s">
        <v>1858</v>
      </c>
      <c r="G453" s="85" t="s">
        <v>1364</v>
      </c>
      <c r="H453" s="51"/>
      <c r="I453" s="51" t="s">
        <v>1348</v>
      </c>
      <c r="J453" s="51"/>
      <c r="K453" s="51"/>
      <c r="L453" s="51" t="s">
        <v>1349</v>
      </c>
      <c r="M453" s="51" t="s">
        <v>1859</v>
      </c>
      <c r="N453" s="51" t="s">
        <v>189</v>
      </c>
      <c r="O453" s="51"/>
      <c r="P453" s="51"/>
    </row>
    <row r="454" spans="2:16">
      <c r="B454" s="41">
        <v>378</v>
      </c>
      <c r="C454" s="40" t="s">
        <v>1350</v>
      </c>
      <c r="D454" s="40" t="s">
        <v>1232</v>
      </c>
      <c r="E454" s="51"/>
      <c r="F454" s="41" t="s">
        <v>1860</v>
      </c>
      <c r="G454" s="85" t="s">
        <v>1234</v>
      </c>
      <c r="H454" s="51"/>
      <c r="I454" s="51" t="s">
        <v>1348</v>
      </c>
      <c r="J454" s="51"/>
      <c r="K454" s="51"/>
      <c r="L454" s="51" t="s">
        <v>1349</v>
      </c>
      <c r="M454" s="51" t="s">
        <v>1859</v>
      </c>
      <c r="N454" s="51" t="s">
        <v>189</v>
      </c>
      <c r="O454" s="51"/>
      <c r="P454" s="51"/>
    </row>
    <row r="455" spans="2:16">
      <c r="B455" s="41">
        <v>379</v>
      </c>
      <c r="C455" s="40" t="s">
        <v>1352</v>
      </c>
      <c r="D455" s="40" t="s">
        <v>1261</v>
      </c>
      <c r="E455" s="51"/>
      <c r="F455" s="41" t="s">
        <v>1861</v>
      </c>
      <c r="G455" s="85" t="s">
        <v>1364</v>
      </c>
      <c r="H455" s="51"/>
      <c r="I455" s="51" t="s">
        <v>1348</v>
      </c>
      <c r="J455" s="51"/>
      <c r="K455" s="51"/>
      <c r="L455" s="51" t="s">
        <v>1349</v>
      </c>
      <c r="M455" s="51" t="s">
        <v>1862</v>
      </c>
      <c r="N455" s="51" t="s">
        <v>189</v>
      </c>
      <c r="O455" s="51"/>
      <c r="P455" s="51"/>
    </row>
    <row r="456" spans="2:16">
      <c r="B456" s="41">
        <v>380</v>
      </c>
      <c r="C456" s="40" t="s">
        <v>1350</v>
      </c>
      <c r="D456" s="40" t="s">
        <v>1232</v>
      </c>
      <c r="E456" s="51"/>
      <c r="F456" s="41" t="s">
        <v>1863</v>
      </c>
      <c r="G456" s="85" t="s">
        <v>1234</v>
      </c>
      <c r="H456" s="51"/>
      <c r="I456" s="51" t="s">
        <v>1348</v>
      </c>
      <c r="J456" s="51"/>
      <c r="K456" s="51"/>
      <c r="L456" s="51" t="s">
        <v>1349</v>
      </c>
      <c r="M456" s="51" t="s">
        <v>1862</v>
      </c>
      <c r="N456" s="51" t="s">
        <v>189</v>
      </c>
      <c r="O456" s="51"/>
      <c r="P456" s="51"/>
    </row>
    <row r="457" spans="2:16">
      <c r="B457" s="41">
        <v>381</v>
      </c>
      <c r="C457" s="40" t="s">
        <v>1352</v>
      </c>
      <c r="D457" s="40" t="s">
        <v>1261</v>
      </c>
      <c r="E457" s="51"/>
      <c r="F457" s="41" t="s">
        <v>1864</v>
      </c>
      <c r="G457" s="85" t="s">
        <v>1364</v>
      </c>
      <c r="H457" s="51"/>
      <c r="I457" s="51" t="s">
        <v>1348</v>
      </c>
      <c r="J457" s="51"/>
      <c r="K457" s="51"/>
      <c r="L457" s="51" t="s">
        <v>1349</v>
      </c>
      <c r="M457" s="51" t="s">
        <v>1865</v>
      </c>
      <c r="N457" s="51" t="s">
        <v>189</v>
      </c>
      <c r="O457" s="51"/>
      <c r="P457" s="51"/>
    </row>
    <row r="458" spans="2:16">
      <c r="B458" s="41">
        <v>382</v>
      </c>
      <c r="C458" s="40" t="s">
        <v>1350</v>
      </c>
      <c r="D458" s="40" t="s">
        <v>1232</v>
      </c>
      <c r="E458" s="51"/>
      <c r="F458" s="41" t="s">
        <v>1866</v>
      </c>
      <c r="G458" s="85" t="s">
        <v>1234</v>
      </c>
      <c r="H458" s="51"/>
      <c r="I458" s="51" t="s">
        <v>1348</v>
      </c>
      <c r="J458" s="51"/>
      <c r="K458" s="51"/>
      <c r="L458" s="51" t="s">
        <v>1349</v>
      </c>
      <c r="M458" s="51" t="s">
        <v>1865</v>
      </c>
      <c r="N458" s="51" t="s">
        <v>189</v>
      </c>
      <c r="O458" s="51"/>
      <c r="P458" s="51"/>
    </row>
    <row r="459" spans="2:16">
      <c r="B459" s="41">
        <v>383</v>
      </c>
      <c r="C459" s="40" t="s">
        <v>1352</v>
      </c>
      <c r="D459" s="40" t="s">
        <v>1261</v>
      </c>
      <c r="E459" s="51"/>
      <c r="F459" s="41" t="s">
        <v>1867</v>
      </c>
      <c r="G459" s="85" t="s">
        <v>1364</v>
      </c>
      <c r="H459" s="51"/>
      <c r="I459" s="51" t="s">
        <v>1348</v>
      </c>
      <c r="J459" s="51"/>
      <c r="K459" s="51"/>
      <c r="L459" s="51" t="s">
        <v>1349</v>
      </c>
      <c r="M459" s="51" t="s">
        <v>1868</v>
      </c>
      <c r="N459" s="51" t="s">
        <v>189</v>
      </c>
      <c r="O459" s="51"/>
      <c r="P459" s="51"/>
    </row>
    <row r="460" spans="2:16">
      <c r="B460" s="41">
        <v>384</v>
      </c>
      <c r="C460" s="40" t="s">
        <v>1350</v>
      </c>
      <c r="D460" s="40" t="s">
        <v>1232</v>
      </c>
      <c r="E460" s="51"/>
      <c r="F460" s="41" t="s">
        <v>1869</v>
      </c>
      <c r="G460" s="85" t="s">
        <v>1234</v>
      </c>
      <c r="H460" s="51"/>
      <c r="I460" s="51" t="s">
        <v>1348</v>
      </c>
      <c r="J460" s="51"/>
      <c r="K460" s="51"/>
      <c r="L460" s="51" t="s">
        <v>1349</v>
      </c>
      <c r="M460" s="51" t="s">
        <v>1868</v>
      </c>
      <c r="N460" s="51" t="s">
        <v>189</v>
      </c>
      <c r="O460" s="51"/>
      <c r="P460" s="51"/>
    </row>
    <row r="461" spans="2:16">
      <c r="B461" s="41">
        <v>385</v>
      </c>
      <c r="C461" s="40" t="s">
        <v>1352</v>
      </c>
      <c r="D461" s="40" t="s">
        <v>1261</v>
      </c>
      <c r="E461" s="51"/>
      <c r="F461" s="41" t="s">
        <v>1870</v>
      </c>
      <c r="G461" s="85" t="s">
        <v>1364</v>
      </c>
      <c r="H461" s="51"/>
      <c r="I461" s="51" t="s">
        <v>1348</v>
      </c>
      <c r="J461" s="51"/>
      <c r="K461" s="51"/>
      <c r="L461" s="51" t="s">
        <v>1349</v>
      </c>
      <c r="M461" s="51" t="s">
        <v>1871</v>
      </c>
      <c r="N461" s="51" t="s">
        <v>189</v>
      </c>
      <c r="O461" s="51"/>
      <c r="P461" s="51"/>
    </row>
    <row r="462" spans="2:16">
      <c r="B462" s="41">
        <v>386</v>
      </c>
      <c r="C462" s="40" t="s">
        <v>1350</v>
      </c>
      <c r="D462" s="40" t="s">
        <v>1232</v>
      </c>
      <c r="E462" s="51"/>
      <c r="F462" s="41" t="s">
        <v>1872</v>
      </c>
      <c r="G462" s="85" t="s">
        <v>1234</v>
      </c>
      <c r="H462" s="51"/>
      <c r="I462" s="51" t="s">
        <v>1348</v>
      </c>
      <c r="J462" s="51"/>
      <c r="K462" s="51"/>
      <c r="L462" s="51" t="s">
        <v>1349</v>
      </c>
      <c r="M462" s="51" t="s">
        <v>1871</v>
      </c>
      <c r="N462" s="51" t="s">
        <v>189</v>
      </c>
      <c r="O462" s="51"/>
      <c r="P462" s="51"/>
    </row>
    <row r="463" spans="2:16">
      <c r="B463" s="41">
        <v>387</v>
      </c>
      <c r="C463" s="40" t="s">
        <v>1352</v>
      </c>
      <c r="D463" s="40" t="s">
        <v>1261</v>
      </c>
      <c r="E463" s="51"/>
      <c r="F463" s="41" t="s">
        <v>1873</v>
      </c>
      <c r="G463" s="85" t="s">
        <v>1364</v>
      </c>
      <c r="H463" s="51"/>
      <c r="I463" s="51" t="s">
        <v>1348</v>
      </c>
      <c r="J463" s="51"/>
      <c r="K463" s="51"/>
      <c r="L463" s="51" t="s">
        <v>1349</v>
      </c>
      <c r="M463" s="51" t="s">
        <v>1874</v>
      </c>
      <c r="N463" s="51" t="s">
        <v>189</v>
      </c>
      <c r="O463" s="51"/>
      <c r="P463" s="51"/>
    </row>
    <row r="464" spans="2:16">
      <c r="B464" s="41">
        <v>388</v>
      </c>
      <c r="C464" s="40" t="s">
        <v>1350</v>
      </c>
      <c r="D464" s="40" t="s">
        <v>1232</v>
      </c>
      <c r="E464" s="51"/>
      <c r="F464" s="41" t="s">
        <v>1875</v>
      </c>
      <c r="G464" s="85" t="s">
        <v>1234</v>
      </c>
      <c r="H464" s="51"/>
      <c r="I464" s="51" t="s">
        <v>1348</v>
      </c>
      <c r="J464" s="51"/>
      <c r="K464" s="51"/>
      <c r="L464" s="51" t="s">
        <v>1349</v>
      </c>
      <c r="M464" s="51" t="s">
        <v>1874</v>
      </c>
      <c r="N464" s="51" t="s">
        <v>189</v>
      </c>
      <c r="O464" s="51"/>
      <c r="P464" s="51"/>
    </row>
    <row r="465" spans="2:16">
      <c r="B465" s="41">
        <v>389</v>
      </c>
      <c r="C465" s="40" t="s">
        <v>206</v>
      </c>
      <c r="D465" s="40" t="s">
        <v>1432</v>
      </c>
      <c r="E465" s="51"/>
      <c r="F465" s="41" t="s">
        <v>1876</v>
      </c>
      <c r="G465" s="85" t="s">
        <v>1372</v>
      </c>
      <c r="H465" s="51"/>
      <c r="I465" s="51" t="s">
        <v>1348</v>
      </c>
      <c r="J465" s="51"/>
      <c r="K465" s="51"/>
      <c r="L465" s="51" t="s">
        <v>1349</v>
      </c>
      <c r="M465" s="51" t="s">
        <v>816</v>
      </c>
      <c r="N465" s="51" t="s">
        <v>189</v>
      </c>
      <c r="O465" s="51"/>
      <c r="P465" s="51"/>
    </row>
    <row r="466" spans="2:16">
      <c r="B466" s="41">
        <v>390</v>
      </c>
      <c r="C466" s="40" t="s">
        <v>206</v>
      </c>
      <c r="D466" s="40" t="s">
        <v>1432</v>
      </c>
      <c r="E466" s="51"/>
      <c r="F466" s="41" t="s">
        <v>1877</v>
      </c>
      <c r="G466" s="85" t="s">
        <v>1372</v>
      </c>
      <c r="H466" s="51"/>
      <c r="I466" s="51" t="s">
        <v>1348</v>
      </c>
      <c r="J466" s="51"/>
      <c r="K466" s="51"/>
      <c r="L466" s="51" t="s">
        <v>1349</v>
      </c>
      <c r="M466" s="51" t="s">
        <v>818</v>
      </c>
      <c r="N466" s="51" t="s">
        <v>189</v>
      </c>
      <c r="O466" s="51"/>
      <c r="P466" s="51"/>
    </row>
    <row r="467" spans="2:16">
      <c r="B467" s="41">
        <v>391</v>
      </c>
      <c r="C467" s="40" t="s">
        <v>206</v>
      </c>
      <c r="D467" s="40" t="s">
        <v>1432</v>
      </c>
      <c r="E467" s="51"/>
      <c r="F467" s="41" t="s">
        <v>1878</v>
      </c>
      <c r="G467" s="85" t="s">
        <v>1372</v>
      </c>
      <c r="H467" s="51"/>
      <c r="I467" s="51" t="s">
        <v>1348</v>
      </c>
      <c r="J467" s="51"/>
      <c r="K467" s="51"/>
      <c r="L467" s="51" t="s">
        <v>1349</v>
      </c>
      <c r="M467" s="51" t="s">
        <v>820</v>
      </c>
      <c r="N467" s="51" t="s">
        <v>189</v>
      </c>
      <c r="O467" s="51"/>
      <c r="P467" s="51"/>
    </row>
    <row r="468" spans="2:16">
      <c r="B468" s="41">
        <v>392</v>
      </c>
      <c r="C468" s="40" t="s">
        <v>206</v>
      </c>
      <c r="D468" s="40" t="s">
        <v>1432</v>
      </c>
      <c r="E468" s="51"/>
      <c r="F468" s="41" t="s">
        <v>1879</v>
      </c>
      <c r="G468" s="85" t="s">
        <v>1372</v>
      </c>
      <c r="H468" s="51"/>
      <c r="I468" s="51" t="s">
        <v>1348</v>
      </c>
      <c r="J468" s="51"/>
      <c r="K468" s="51"/>
      <c r="L468" s="51" t="s">
        <v>1349</v>
      </c>
      <c r="M468" s="51" t="s">
        <v>822</v>
      </c>
      <c r="N468" s="51" t="s">
        <v>189</v>
      </c>
      <c r="O468" s="51"/>
      <c r="P468" s="51"/>
    </row>
    <row r="469" spans="2:16">
      <c r="B469" s="41">
        <v>393</v>
      </c>
      <c r="C469" s="40" t="s">
        <v>206</v>
      </c>
      <c r="D469" s="40" t="s">
        <v>1432</v>
      </c>
      <c r="E469" s="51"/>
      <c r="F469" s="41" t="s">
        <v>1880</v>
      </c>
      <c r="G469" s="85" t="s">
        <v>1372</v>
      </c>
      <c r="H469" s="51"/>
      <c r="I469" s="51" t="s">
        <v>1348</v>
      </c>
      <c r="J469" s="51"/>
      <c r="K469" s="51"/>
      <c r="L469" s="51" t="s">
        <v>1349</v>
      </c>
      <c r="M469" s="51" t="s">
        <v>814</v>
      </c>
      <c r="N469" s="51" t="s">
        <v>189</v>
      </c>
      <c r="O469" s="51"/>
      <c r="P469" s="51"/>
    </row>
    <row r="470" spans="2:16">
      <c r="B470" s="41">
        <v>394</v>
      </c>
      <c r="C470" s="40" t="s">
        <v>1352</v>
      </c>
      <c r="D470" s="40" t="s">
        <v>1261</v>
      </c>
      <c r="E470" s="51"/>
      <c r="F470" s="41" t="s">
        <v>1881</v>
      </c>
      <c r="G470" s="85" t="s">
        <v>1364</v>
      </c>
      <c r="H470" s="51"/>
      <c r="I470" s="51" t="s">
        <v>1348</v>
      </c>
      <c r="J470" s="51"/>
      <c r="K470" s="51"/>
      <c r="L470" s="51" t="s">
        <v>1349</v>
      </c>
      <c r="M470" s="51" t="s">
        <v>648</v>
      </c>
      <c r="N470" s="51" t="s">
        <v>189</v>
      </c>
      <c r="O470" s="51"/>
      <c r="P470" s="51"/>
    </row>
    <row r="471" spans="2:16">
      <c r="B471" s="41">
        <v>395</v>
      </c>
      <c r="C471" s="40" t="s">
        <v>1350</v>
      </c>
      <c r="D471" s="40" t="s">
        <v>1232</v>
      </c>
      <c r="E471" s="51"/>
      <c r="F471" s="41" t="s">
        <v>1882</v>
      </c>
      <c r="G471" s="85" t="s">
        <v>1234</v>
      </c>
      <c r="H471" s="51"/>
      <c r="I471" s="51" t="s">
        <v>1348</v>
      </c>
      <c r="J471" s="51"/>
      <c r="K471" s="51"/>
      <c r="L471" s="51" t="s">
        <v>1349</v>
      </c>
      <c r="M471" s="51" t="s">
        <v>648</v>
      </c>
      <c r="N471" s="51" t="s">
        <v>189</v>
      </c>
      <c r="O471" s="51"/>
      <c r="P471" s="51"/>
    </row>
    <row r="472" spans="2:16">
      <c r="B472" s="41">
        <v>396</v>
      </c>
      <c r="C472" s="40" t="s">
        <v>1352</v>
      </c>
      <c r="D472" s="40" t="s">
        <v>1261</v>
      </c>
      <c r="E472" s="51"/>
      <c r="F472" s="41" t="s">
        <v>1883</v>
      </c>
      <c r="G472" s="85" t="s">
        <v>1364</v>
      </c>
      <c r="H472" s="51"/>
      <c r="I472" s="51" t="s">
        <v>1348</v>
      </c>
      <c r="J472" s="51"/>
      <c r="K472" s="51"/>
      <c r="L472" s="51" t="s">
        <v>1349</v>
      </c>
      <c r="M472" s="51" t="s">
        <v>650</v>
      </c>
      <c r="N472" s="51" t="s">
        <v>189</v>
      </c>
      <c r="O472" s="51"/>
      <c r="P472" s="51"/>
    </row>
    <row r="473" spans="2:16">
      <c r="B473" s="41">
        <v>397</v>
      </c>
      <c r="C473" s="40" t="s">
        <v>1350</v>
      </c>
      <c r="D473" s="40" t="s">
        <v>1232</v>
      </c>
      <c r="E473" s="51"/>
      <c r="F473" s="41" t="s">
        <v>1884</v>
      </c>
      <c r="G473" s="85" t="s">
        <v>1234</v>
      </c>
      <c r="H473" s="51"/>
      <c r="I473" s="51" t="s">
        <v>1348</v>
      </c>
      <c r="J473" s="51"/>
      <c r="K473" s="51"/>
      <c r="L473" s="51" t="s">
        <v>1349</v>
      </c>
      <c r="M473" s="51" t="s">
        <v>650</v>
      </c>
      <c r="N473" s="51" t="s">
        <v>189</v>
      </c>
      <c r="O473" s="51"/>
      <c r="P473" s="51"/>
    </row>
    <row r="474" spans="2:16">
      <c r="B474" s="41">
        <v>398</v>
      </c>
      <c r="C474" s="40" t="s">
        <v>1352</v>
      </c>
      <c r="D474" s="40" t="s">
        <v>1261</v>
      </c>
      <c r="E474" s="51"/>
      <c r="F474" s="41" t="s">
        <v>1885</v>
      </c>
      <c r="G474" s="85" t="s">
        <v>1364</v>
      </c>
      <c r="H474" s="51"/>
      <c r="I474" s="51" t="s">
        <v>1348</v>
      </c>
      <c r="J474" s="51"/>
      <c r="K474" s="51"/>
      <c r="L474" s="51" t="s">
        <v>1349</v>
      </c>
      <c r="M474" s="51" t="s">
        <v>640</v>
      </c>
      <c r="N474" s="51" t="s">
        <v>189</v>
      </c>
      <c r="O474" s="51"/>
      <c r="P474" s="51"/>
    </row>
    <row r="475" spans="2:16">
      <c r="B475" s="41">
        <v>399</v>
      </c>
      <c r="C475" s="40" t="s">
        <v>1350</v>
      </c>
      <c r="D475" s="40" t="s">
        <v>1232</v>
      </c>
      <c r="E475" s="51"/>
      <c r="F475" s="41" t="s">
        <v>1886</v>
      </c>
      <c r="G475" s="85" t="s">
        <v>1234</v>
      </c>
      <c r="H475" s="51"/>
      <c r="I475" s="51" t="s">
        <v>1348</v>
      </c>
      <c r="J475" s="51"/>
      <c r="K475" s="51"/>
      <c r="L475" s="51" t="s">
        <v>1349</v>
      </c>
      <c r="M475" s="51" t="s">
        <v>640</v>
      </c>
      <c r="N475" s="51" t="s">
        <v>189</v>
      </c>
      <c r="O475" s="51"/>
      <c r="P475" s="51"/>
    </row>
    <row r="476" spans="2:16">
      <c r="B476" s="41">
        <v>400</v>
      </c>
      <c r="C476" s="40" t="s">
        <v>1352</v>
      </c>
      <c r="D476" s="40" t="s">
        <v>1261</v>
      </c>
      <c r="E476" s="51"/>
      <c r="F476" s="41" t="s">
        <v>1887</v>
      </c>
      <c r="G476" s="85" t="s">
        <v>1364</v>
      </c>
      <c r="H476" s="51"/>
      <c r="I476" s="51" t="s">
        <v>1348</v>
      </c>
      <c r="J476" s="51"/>
      <c r="K476" s="51"/>
      <c r="L476" s="51" t="s">
        <v>1349</v>
      </c>
      <c r="M476" s="51" t="s">
        <v>642</v>
      </c>
      <c r="N476" s="51" t="s">
        <v>189</v>
      </c>
      <c r="O476" s="51"/>
      <c r="P476" s="51"/>
    </row>
    <row r="477" spans="2:16">
      <c r="B477" s="41">
        <v>401</v>
      </c>
      <c r="C477" s="40" t="s">
        <v>1350</v>
      </c>
      <c r="D477" s="40" t="s">
        <v>1232</v>
      </c>
      <c r="E477" s="51"/>
      <c r="F477" s="41" t="s">
        <v>1888</v>
      </c>
      <c r="G477" s="85" t="s">
        <v>1234</v>
      </c>
      <c r="H477" s="51"/>
      <c r="I477" s="51" t="s">
        <v>1348</v>
      </c>
      <c r="J477" s="51"/>
      <c r="K477" s="51"/>
      <c r="L477" s="51" t="s">
        <v>1349</v>
      </c>
      <c r="M477" s="51" t="s">
        <v>642</v>
      </c>
      <c r="N477" s="51" t="s">
        <v>189</v>
      </c>
      <c r="O477" s="51"/>
      <c r="P477" s="51"/>
    </row>
    <row r="478" spans="2:16">
      <c r="B478" s="41">
        <v>402</v>
      </c>
      <c r="C478" s="40" t="s">
        <v>1352</v>
      </c>
      <c r="D478" s="40" t="s">
        <v>1261</v>
      </c>
      <c r="E478" s="51"/>
      <c r="F478" s="41" t="s">
        <v>1889</v>
      </c>
      <c r="G478" s="85" t="s">
        <v>1364</v>
      </c>
      <c r="H478" s="51"/>
      <c r="I478" s="51" t="s">
        <v>1348</v>
      </c>
      <c r="J478" s="51"/>
      <c r="K478" s="51"/>
      <c r="L478" s="51" t="s">
        <v>1349</v>
      </c>
      <c r="M478" s="51" t="s">
        <v>644</v>
      </c>
      <c r="N478" s="51" t="s">
        <v>189</v>
      </c>
      <c r="O478" s="51"/>
      <c r="P478" s="51"/>
    </row>
    <row r="479" spans="2:16">
      <c r="B479" s="41">
        <v>403</v>
      </c>
      <c r="C479" s="40" t="s">
        <v>1350</v>
      </c>
      <c r="D479" s="40" t="s">
        <v>1232</v>
      </c>
      <c r="E479" s="51"/>
      <c r="F479" s="41" t="s">
        <v>1890</v>
      </c>
      <c r="G479" s="85" t="s">
        <v>1234</v>
      </c>
      <c r="H479" s="51"/>
      <c r="I479" s="51" t="s">
        <v>1348</v>
      </c>
      <c r="J479" s="51"/>
      <c r="K479" s="51"/>
      <c r="L479" s="51" t="s">
        <v>1349</v>
      </c>
      <c r="M479" s="51" t="s">
        <v>644</v>
      </c>
      <c r="N479" s="51" t="s">
        <v>189</v>
      </c>
      <c r="O479" s="51"/>
      <c r="P479" s="51"/>
    </row>
    <row r="480" spans="2:16">
      <c r="B480" s="41">
        <v>404</v>
      </c>
      <c r="C480" s="40" t="s">
        <v>1352</v>
      </c>
      <c r="D480" s="40" t="s">
        <v>1261</v>
      </c>
      <c r="E480" s="51"/>
      <c r="F480" s="41" t="s">
        <v>1891</v>
      </c>
      <c r="G480" s="85" t="s">
        <v>1364</v>
      </c>
      <c r="H480" s="51"/>
      <c r="I480" s="51" t="s">
        <v>1348</v>
      </c>
      <c r="J480" s="51"/>
      <c r="K480" s="51"/>
      <c r="L480" s="51" t="s">
        <v>1349</v>
      </c>
      <c r="M480" s="51" t="s">
        <v>646</v>
      </c>
      <c r="N480" s="51" t="s">
        <v>189</v>
      </c>
      <c r="O480" s="51"/>
      <c r="P480" s="51"/>
    </row>
    <row r="481" spans="2:16">
      <c r="B481" s="41">
        <v>405</v>
      </c>
      <c r="C481" s="40" t="s">
        <v>1350</v>
      </c>
      <c r="D481" s="40" t="s">
        <v>1232</v>
      </c>
      <c r="E481" s="51"/>
      <c r="F481" s="41" t="s">
        <v>1892</v>
      </c>
      <c r="G481" s="85" t="s">
        <v>1234</v>
      </c>
      <c r="H481" s="51"/>
      <c r="I481" s="51" t="s">
        <v>1348</v>
      </c>
      <c r="J481" s="51"/>
      <c r="K481" s="51"/>
      <c r="L481" s="51" t="s">
        <v>1349</v>
      </c>
      <c r="M481" s="51" t="s">
        <v>646</v>
      </c>
      <c r="N481" s="51" t="s">
        <v>189</v>
      </c>
      <c r="O481" s="51"/>
      <c r="P481" s="51"/>
    </row>
    <row r="482" spans="2:16">
      <c r="B482" s="41">
        <v>406</v>
      </c>
      <c r="C482" s="40" t="s">
        <v>206</v>
      </c>
      <c r="D482" s="40" t="s">
        <v>1432</v>
      </c>
      <c r="E482" s="51"/>
      <c r="F482" s="41" t="s">
        <v>1893</v>
      </c>
      <c r="G482" s="85" t="s">
        <v>1372</v>
      </c>
      <c r="H482" s="51"/>
      <c r="I482" s="51" t="s">
        <v>1348</v>
      </c>
      <c r="J482" s="51"/>
      <c r="K482" s="51"/>
      <c r="L482" s="51" t="s">
        <v>1349</v>
      </c>
      <c r="M482" s="51" t="s">
        <v>810</v>
      </c>
      <c r="N482" s="51" t="s">
        <v>189</v>
      </c>
      <c r="O482" s="51"/>
      <c r="P482" s="51"/>
    </row>
    <row r="483" spans="2:16">
      <c r="B483" s="41">
        <v>407</v>
      </c>
      <c r="C483" s="40" t="s">
        <v>206</v>
      </c>
      <c r="D483" s="40" t="s">
        <v>1432</v>
      </c>
      <c r="E483" s="51"/>
      <c r="F483" s="41" t="s">
        <v>1894</v>
      </c>
      <c r="G483" s="85" t="s">
        <v>1372</v>
      </c>
      <c r="H483" s="51"/>
      <c r="I483" s="51" t="s">
        <v>1348</v>
      </c>
      <c r="J483" s="51"/>
      <c r="K483" s="51"/>
      <c r="L483" s="51" t="s">
        <v>1349</v>
      </c>
      <c r="M483" s="51" t="s">
        <v>812</v>
      </c>
      <c r="N483" s="51" t="s">
        <v>189</v>
      </c>
      <c r="O483" s="51"/>
      <c r="P483" s="51"/>
    </row>
    <row r="484" spans="2:16">
      <c r="B484" s="41">
        <v>408</v>
      </c>
      <c r="C484" s="40" t="s">
        <v>1352</v>
      </c>
      <c r="D484" s="40" t="s">
        <v>1261</v>
      </c>
      <c r="E484" s="51"/>
      <c r="F484" s="41" t="s">
        <v>1895</v>
      </c>
      <c r="G484" s="85" t="s">
        <v>1364</v>
      </c>
      <c r="H484" s="51"/>
      <c r="I484" s="51" t="s">
        <v>1348</v>
      </c>
      <c r="J484" s="51"/>
      <c r="K484" s="51"/>
      <c r="L484" s="51" t="s">
        <v>1349</v>
      </c>
      <c r="M484" s="51" t="s">
        <v>638</v>
      </c>
      <c r="N484" s="51" t="s">
        <v>189</v>
      </c>
      <c r="O484" s="51"/>
      <c r="P484" s="51"/>
    </row>
    <row r="485" spans="2:16">
      <c r="B485" s="41">
        <v>409</v>
      </c>
      <c r="C485" s="40" t="s">
        <v>1350</v>
      </c>
      <c r="D485" s="40" t="s">
        <v>1232</v>
      </c>
      <c r="E485" s="51"/>
      <c r="F485" s="41" t="s">
        <v>1896</v>
      </c>
      <c r="G485" s="85" t="s">
        <v>1234</v>
      </c>
      <c r="H485" s="51"/>
      <c r="I485" s="51" t="s">
        <v>1348</v>
      </c>
      <c r="J485" s="51"/>
      <c r="K485" s="51"/>
      <c r="L485" s="51" t="s">
        <v>1349</v>
      </c>
      <c r="M485" s="51" t="s">
        <v>638</v>
      </c>
      <c r="N485" s="51" t="s">
        <v>189</v>
      </c>
      <c r="O485" s="51"/>
      <c r="P485" s="51"/>
    </row>
    <row r="486" spans="2:16">
      <c r="B486" s="41">
        <v>410</v>
      </c>
      <c r="C486" s="40" t="s">
        <v>1352</v>
      </c>
      <c r="D486" s="40" t="s">
        <v>1261</v>
      </c>
      <c r="E486" s="51"/>
      <c r="F486" s="41" t="s">
        <v>1897</v>
      </c>
      <c r="G486" s="85" t="s">
        <v>1364</v>
      </c>
      <c r="H486" s="51"/>
      <c r="I486" s="51" t="s">
        <v>1348</v>
      </c>
      <c r="J486" s="51"/>
      <c r="K486" s="51"/>
      <c r="L486" s="51" t="s">
        <v>1349</v>
      </c>
      <c r="M486" s="51" t="s">
        <v>636</v>
      </c>
      <c r="N486" s="51" t="s">
        <v>189</v>
      </c>
      <c r="O486" s="51"/>
      <c r="P486" s="51"/>
    </row>
    <row r="487" spans="2:16">
      <c r="B487" s="41">
        <v>411</v>
      </c>
      <c r="C487" s="40" t="s">
        <v>1350</v>
      </c>
      <c r="D487" s="40" t="s">
        <v>1232</v>
      </c>
      <c r="E487" s="51"/>
      <c r="F487" s="41" t="s">
        <v>1898</v>
      </c>
      <c r="G487" s="85" t="s">
        <v>1234</v>
      </c>
      <c r="H487" s="51"/>
      <c r="I487" s="51" t="s">
        <v>1348</v>
      </c>
      <c r="J487" s="51"/>
      <c r="K487" s="51"/>
      <c r="L487" s="51" t="s">
        <v>1349</v>
      </c>
      <c r="M487" s="51" t="s">
        <v>636</v>
      </c>
      <c r="N487" s="51" t="s">
        <v>189</v>
      </c>
      <c r="O487" s="51"/>
      <c r="P487" s="51"/>
    </row>
    <row r="488" spans="2:16">
      <c r="B488" s="41">
        <v>412</v>
      </c>
      <c r="C488" s="40" t="s">
        <v>1352</v>
      </c>
      <c r="D488" s="40" t="s">
        <v>1261</v>
      </c>
      <c r="E488" s="51"/>
      <c r="F488" s="41" t="s">
        <v>1899</v>
      </c>
      <c r="G488" s="85" t="s">
        <v>1364</v>
      </c>
      <c r="H488" s="51"/>
      <c r="I488" s="51" t="s">
        <v>1348</v>
      </c>
      <c r="J488" s="51"/>
      <c r="K488" s="51"/>
      <c r="L488" s="51" t="s">
        <v>1349</v>
      </c>
      <c r="M488" s="51" t="s">
        <v>634</v>
      </c>
      <c r="N488" s="51" t="s">
        <v>189</v>
      </c>
      <c r="O488" s="51"/>
      <c r="P488" s="51"/>
    </row>
    <row r="489" spans="2:16">
      <c r="B489" s="41">
        <v>413</v>
      </c>
      <c r="C489" s="40" t="s">
        <v>1350</v>
      </c>
      <c r="D489" s="40" t="s">
        <v>1232</v>
      </c>
      <c r="E489" s="51"/>
      <c r="F489" s="41" t="s">
        <v>1900</v>
      </c>
      <c r="G489" s="85" t="s">
        <v>1234</v>
      </c>
      <c r="H489" s="51"/>
      <c r="I489" s="51" t="s">
        <v>1348</v>
      </c>
      <c r="J489" s="51"/>
      <c r="K489" s="51"/>
      <c r="L489" s="51" t="s">
        <v>1349</v>
      </c>
      <c r="M489" s="51" t="s">
        <v>634</v>
      </c>
      <c r="N489" s="51" t="s">
        <v>189</v>
      </c>
      <c r="O489" s="51"/>
      <c r="P489" s="51"/>
    </row>
    <row r="490" spans="2:16">
      <c r="B490" s="41">
        <v>414</v>
      </c>
      <c r="C490" s="40" t="s">
        <v>1352</v>
      </c>
      <c r="D490" s="40" t="s">
        <v>1261</v>
      </c>
      <c r="E490" s="51"/>
      <c r="F490" s="41" t="s">
        <v>1901</v>
      </c>
      <c r="G490" s="85" t="s">
        <v>1364</v>
      </c>
      <c r="H490" s="51"/>
      <c r="I490" s="51" t="s">
        <v>1348</v>
      </c>
      <c r="J490" s="51"/>
      <c r="K490" s="51"/>
      <c r="L490" s="51" t="s">
        <v>1349</v>
      </c>
      <c r="M490" s="51" t="s">
        <v>632</v>
      </c>
      <c r="N490" s="51" t="s">
        <v>189</v>
      </c>
      <c r="O490" s="51"/>
      <c r="P490" s="51"/>
    </row>
    <row r="491" spans="2:16">
      <c r="B491" s="41">
        <v>415</v>
      </c>
      <c r="C491" s="40" t="s">
        <v>1350</v>
      </c>
      <c r="D491" s="40" t="s">
        <v>1232</v>
      </c>
      <c r="E491" s="51"/>
      <c r="F491" s="41" t="s">
        <v>1902</v>
      </c>
      <c r="G491" s="85" t="s">
        <v>1234</v>
      </c>
      <c r="H491" s="51"/>
      <c r="I491" s="51" t="s">
        <v>1348</v>
      </c>
      <c r="J491" s="51"/>
      <c r="K491" s="51"/>
      <c r="L491" s="51" t="s">
        <v>1349</v>
      </c>
      <c r="M491" s="51" t="s">
        <v>632</v>
      </c>
      <c r="N491" s="51" t="s">
        <v>189</v>
      </c>
      <c r="O491" s="51"/>
      <c r="P491" s="51"/>
    </row>
    <row r="492" spans="2:16">
      <c r="B492" s="41">
        <v>416</v>
      </c>
      <c r="C492" s="40" t="s">
        <v>1352</v>
      </c>
      <c r="D492" s="40" t="s">
        <v>1261</v>
      </c>
      <c r="E492" s="51"/>
      <c r="F492" s="41" t="s">
        <v>1903</v>
      </c>
      <c r="G492" s="85" t="s">
        <v>1364</v>
      </c>
      <c r="H492" s="51"/>
      <c r="I492" s="51" t="s">
        <v>1348</v>
      </c>
      <c r="J492" s="51"/>
      <c r="K492" s="51"/>
      <c r="L492" s="51" t="s">
        <v>1349</v>
      </c>
      <c r="M492" s="51" t="s">
        <v>630</v>
      </c>
      <c r="N492" s="51" t="s">
        <v>189</v>
      </c>
      <c r="O492" s="51"/>
      <c r="P492" s="51"/>
    </row>
    <row r="493" spans="2:16">
      <c r="B493" s="41">
        <v>417</v>
      </c>
      <c r="C493" s="40" t="s">
        <v>1350</v>
      </c>
      <c r="D493" s="40" t="s">
        <v>1232</v>
      </c>
      <c r="E493" s="51"/>
      <c r="F493" s="41" t="s">
        <v>1904</v>
      </c>
      <c r="G493" s="85" t="s">
        <v>1234</v>
      </c>
      <c r="H493" s="51"/>
      <c r="I493" s="51" t="s">
        <v>1348</v>
      </c>
      <c r="J493" s="51"/>
      <c r="K493" s="51"/>
      <c r="L493" s="51" t="s">
        <v>1349</v>
      </c>
      <c r="M493" s="51" t="s">
        <v>630</v>
      </c>
      <c r="N493" s="51" t="s">
        <v>189</v>
      </c>
      <c r="O493" s="51"/>
      <c r="P493" s="51"/>
    </row>
    <row r="494" spans="2:16">
      <c r="B494" s="41">
        <v>418</v>
      </c>
      <c r="C494" s="40" t="s">
        <v>1352</v>
      </c>
      <c r="D494" s="40" t="s">
        <v>1261</v>
      </c>
      <c r="E494" s="51"/>
      <c r="F494" s="41" t="s">
        <v>1905</v>
      </c>
      <c r="G494" s="85" t="s">
        <v>1364</v>
      </c>
      <c r="H494" s="51"/>
      <c r="I494" s="51" t="s">
        <v>1348</v>
      </c>
      <c r="J494" s="51"/>
      <c r="K494" s="51"/>
      <c r="L494" s="51" t="s">
        <v>1349</v>
      </c>
      <c r="M494" s="51" t="s">
        <v>556</v>
      </c>
      <c r="N494" s="51" t="s">
        <v>237</v>
      </c>
      <c r="O494" s="51"/>
      <c r="P494" s="51"/>
    </row>
    <row r="495" spans="2:16">
      <c r="B495" s="41">
        <v>419</v>
      </c>
      <c r="C495" s="40" t="s">
        <v>1350</v>
      </c>
      <c r="D495" s="40" t="s">
        <v>1232</v>
      </c>
      <c r="E495" s="51"/>
      <c r="F495" s="41" t="s">
        <v>1906</v>
      </c>
      <c r="G495" s="85" t="s">
        <v>1234</v>
      </c>
      <c r="H495" s="51"/>
      <c r="I495" s="51" t="s">
        <v>1348</v>
      </c>
      <c r="J495" s="51"/>
      <c r="K495" s="51"/>
      <c r="L495" s="51" t="s">
        <v>1349</v>
      </c>
      <c r="M495" s="51" t="s">
        <v>556</v>
      </c>
      <c r="N495" s="51" t="s">
        <v>237</v>
      </c>
      <c r="O495" s="51"/>
      <c r="P495" s="51"/>
    </row>
    <row r="496" spans="2:16">
      <c r="B496" s="41">
        <v>420</v>
      </c>
      <c r="C496" s="40" t="s">
        <v>1352</v>
      </c>
      <c r="D496" s="40" t="s">
        <v>1261</v>
      </c>
      <c r="E496" s="51"/>
      <c r="F496" s="41" t="s">
        <v>1907</v>
      </c>
      <c r="G496" s="85" t="s">
        <v>1364</v>
      </c>
      <c r="H496" s="51"/>
      <c r="I496" s="51" t="s">
        <v>1348</v>
      </c>
      <c r="J496" s="51"/>
      <c r="K496" s="51"/>
      <c r="L496" s="51" t="s">
        <v>1349</v>
      </c>
      <c r="M496" s="51" t="s">
        <v>558</v>
      </c>
      <c r="N496" s="51" t="s">
        <v>237</v>
      </c>
      <c r="O496" s="51"/>
      <c r="P496" s="51"/>
    </row>
    <row r="497" spans="2:16">
      <c r="B497" s="41">
        <v>421</v>
      </c>
      <c r="C497" s="40" t="s">
        <v>1350</v>
      </c>
      <c r="D497" s="40" t="s">
        <v>1232</v>
      </c>
      <c r="E497" s="51"/>
      <c r="F497" s="41" t="s">
        <v>1908</v>
      </c>
      <c r="G497" s="85" t="s">
        <v>1234</v>
      </c>
      <c r="H497" s="51"/>
      <c r="I497" s="51" t="s">
        <v>1348</v>
      </c>
      <c r="J497" s="51"/>
      <c r="K497" s="51"/>
      <c r="L497" s="51" t="s">
        <v>1349</v>
      </c>
      <c r="M497" s="51" t="s">
        <v>558</v>
      </c>
      <c r="N497" s="51" t="s">
        <v>237</v>
      </c>
      <c r="O497" s="51"/>
      <c r="P497" s="51"/>
    </row>
    <row r="498" spans="2:16">
      <c r="B498" s="41">
        <v>422</v>
      </c>
      <c r="C498" s="40" t="s">
        <v>1352</v>
      </c>
      <c r="D498" s="40" t="s">
        <v>1261</v>
      </c>
      <c r="E498" s="51"/>
      <c r="F498" s="41" t="s">
        <v>1909</v>
      </c>
      <c r="G498" s="85" t="s">
        <v>1364</v>
      </c>
      <c r="H498" s="51"/>
      <c r="I498" s="51" t="s">
        <v>1348</v>
      </c>
      <c r="J498" s="51"/>
      <c r="K498" s="51"/>
      <c r="L498" s="51" t="s">
        <v>1349</v>
      </c>
      <c r="M498" s="51" t="s">
        <v>560</v>
      </c>
      <c r="N498" s="51" t="s">
        <v>237</v>
      </c>
      <c r="O498" s="51"/>
      <c r="P498" s="51"/>
    </row>
    <row r="499" spans="2:16">
      <c r="B499" s="41">
        <v>423</v>
      </c>
      <c r="C499" s="40" t="s">
        <v>1350</v>
      </c>
      <c r="D499" s="40" t="s">
        <v>1232</v>
      </c>
      <c r="E499" s="51"/>
      <c r="F499" s="41" t="s">
        <v>1910</v>
      </c>
      <c r="G499" s="85" t="s">
        <v>1234</v>
      </c>
      <c r="H499" s="51"/>
      <c r="I499" s="51" t="s">
        <v>1348</v>
      </c>
      <c r="J499" s="51"/>
      <c r="K499" s="51"/>
      <c r="L499" s="51" t="s">
        <v>1349</v>
      </c>
      <c r="M499" s="51" t="s">
        <v>560</v>
      </c>
      <c r="N499" s="51" t="s">
        <v>237</v>
      </c>
      <c r="O499" s="51"/>
      <c r="P499" s="51"/>
    </row>
    <row r="500" spans="2:16">
      <c r="B500" s="41">
        <v>424</v>
      </c>
      <c r="C500" s="40" t="s">
        <v>1352</v>
      </c>
      <c r="D500" s="40" t="s">
        <v>1261</v>
      </c>
      <c r="E500" s="51"/>
      <c r="F500" s="41" t="s">
        <v>1911</v>
      </c>
      <c r="G500" s="85" t="s">
        <v>1364</v>
      </c>
      <c r="H500" s="51"/>
      <c r="I500" s="51" t="s">
        <v>1348</v>
      </c>
      <c r="J500" s="51"/>
      <c r="K500" s="51"/>
      <c r="L500" s="51" t="s">
        <v>1349</v>
      </c>
      <c r="M500" s="51" t="s">
        <v>562</v>
      </c>
      <c r="N500" s="51" t="s">
        <v>237</v>
      </c>
      <c r="O500" s="51"/>
      <c r="P500" s="51"/>
    </row>
    <row r="501" spans="2:16">
      <c r="B501" s="41">
        <v>425</v>
      </c>
      <c r="C501" s="40" t="s">
        <v>1350</v>
      </c>
      <c r="D501" s="40" t="s">
        <v>1232</v>
      </c>
      <c r="E501" s="51"/>
      <c r="F501" s="41" t="s">
        <v>1912</v>
      </c>
      <c r="G501" s="85" t="s">
        <v>1234</v>
      </c>
      <c r="H501" s="51"/>
      <c r="I501" s="51" t="s">
        <v>1348</v>
      </c>
      <c r="J501" s="51"/>
      <c r="K501" s="51"/>
      <c r="L501" s="51" t="s">
        <v>1349</v>
      </c>
      <c r="M501" s="51" t="s">
        <v>562</v>
      </c>
      <c r="N501" s="51" t="s">
        <v>237</v>
      </c>
      <c r="O501" s="51"/>
      <c r="P501" s="51"/>
    </row>
    <row r="502" spans="2:16">
      <c r="B502" s="41">
        <v>426</v>
      </c>
      <c r="C502" s="40" t="s">
        <v>1352</v>
      </c>
      <c r="D502" s="40" t="s">
        <v>1261</v>
      </c>
      <c r="E502" s="51"/>
      <c r="F502" s="41" t="s">
        <v>1913</v>
      </c>
      <c r="G502" s="85" t="s">
        <v>1364</v>
      </c>
      <c r="H502" s="51"/>
      <c r="I502" s="51" t="s">
        <v>1348</v>
      </c>
      <c r="J502" s="51"/>
      <c r="K502" s="51"/>
      <c r="L502" s="51" t="s">
        <v>1349</v>
      </c>
      <c r="M502" s="51" t="s">
        <v>564</v>
      </c>
      <c r="N502" s="51" t="s">
        <v>237</v>
      </c>
      <c r="O502" s="51"/>
      <c r="P502" s="51"/>
    </row>
    <row r="503" spans="2:16">
      <c r="B503" s="41">
        <v>427</v>
      </c>
      <c r="C503" s="40" t="s">
        <v>1350</v>
      </c>
      <c r="D503" s="40" t="s">
        <v>1232</v>
      </c>
      <c r="E503" s="51"/>
      <c r="F503" s="41" t="s">
        <v>1914</v>
      </c>
      <c r="G503" s="85" t="s">
        <v>1234</v>
      </c>
      <c r="H503" s="51"/>
      <c r="I503" s="51" t="s">
        <v>1348</v>
      </c>
      <c r="J503" s="51"/>
      <c r="K503" s="51"/>
      <c r="L503" s="51" t="s">
        <v>1349</v>
      </c>
      <c r="M503" s="51" t="s">
        <v>564</v>
      </c>
      <c r="N503" s="51" t="s">
        <v>237</v>
      </c>
      <c r="O503" s="51"/>
      <c r="P503" s="51"/>
    </row>
    <row r="504" spans="2:16">
      <c r="B504" s="41">
        <v>428</v>
      </c>
      <c r="C504" s="40" t="s">
        <v>1352</v>
      </c>
      <c r="D504" s="40" t="s">
        <v>1261</v>
      </c>
      <c r="E504" s="51"/>
      <c r="F504" s="41" t="s">
        <v>1915</v>
      </c>
      <c r="G504" s="85" t="s">
        <v>1364</v>
      </c>
      <c r="H504" s="51"/>
      <c r="I504" s="51" t="s">
        <v>1348</v>
      </c>
      <c r="J504" s="51"/>
      <c r="K504" s="51"/>
      <c r="L504" s="51" t="s">
        <v>1349</v>
      </c>
      <c r="M504" s="51" t="s">
        <v>566</v>
      </c>
      <c r="N504" s="51" t="s">
        <v>237</v>
      </c>
      <c r="O504" s="51"/>
      <c r="P504" s="51"/>
    </row>
    <row r="505" spans="2:16">
      <c r="B505" s="41">
        <v>429</v>
      </c>
      <c r="C505" s="40" t="s">
        <v>1350</v>
      </c>
      <c r="D505" s="40" t="s">
        <v>1232</v>
      </c>
      <c r="E505" s="51"/>
      <c r="F505" s="41" t="s">
        <v>1916</v>
      </c>
      <c r="G505" s="85" t="s">
        <v>1234</v>
      </c>
      <c r="H505" s="51"/>
      <c r="I505" s="51" t="s">
        <v>1348</v>
      </c>
      <c r="J505" s="51"/>
      <c r="K505" s="51"/>
      <c r="L505" s="51" t="s">
        <v>1349</v>
      </c>
      <c r="M505" s="51" t="s">
        <v>566</v>
      </c>
      <c r="N505" s="51" t="s">
        <v>237</v>
      </c>
      <c r="O505" s="51"/>
      <c r="P505" s="51"/>
    </row>
    <row r="506" spans="2:16">
      <c r="B506" s="41">
        <v>430</v>
      </c>
      <c r="C506" s="40" t="s">
        <v>1352</v>
      </c>
      <c r="D506" s="40" t="s">
        <v>1261</v>
      </c>
      <c r="E506" s="51"/>
      <c r="F506" s="41" t="s">
        <v>1917</v>
      </c>
      <c r="G506" s="85" t="s">
        <v>1364</v>
      </c>
      <c r="H506" s="51"/>
      <c r="I506" s="51" t="s">
        <v>1348</v>
      </c>
      <c r="J506" s="51"/>
      <c r="K506" s="51"/>
      <c r="L506" s="51" t="s">
        <v>1349</v>
      </c>
      <c r="M506" s="51" t="s">
        <v>568</v>
      </c>
      <c r="N506" s="51" t="s">
        <v>237</v>
      </c>
      <c r="O506" s="51"/>
      <c r="P506" s="51"/>
    </row>
    <row r="507" spans="2:16">
      <c r="B507" s="41">
        <v>431</v>
      </c>
      <c r="C507" s="40" t="s">
        <v>1350</v>
      </c>
      <c r="D507" s="40" t="s">
        <v>1232</v>
      </c>
      <c r="E507" s="51"/>
      <c r="F507" s="41" t="s">
        <v>1918</v>
      </c>
      <c r="G507" s="85" t="s">
        <v>1234</v>
      </c>
      <c r="H507" s="51"/>
      <c r="I507" s="51" t="s">
        <v>1348</v>
      </c>
      <c r="J507" s="51"/>
      <c r="K507" s="51"/>
      <c r="L507" s="51" t="s">
        <v>1349</v>
      </c>
      <c r="M507" s="51" t="s">
        <v>568</v>
      </c>
      <c r="N507" s="51" t="s">
        <v>237</v>
      </c>
      <c r="O507" s="51"/>
      <c r="P507" s="51"/>
    </row>
    <row r="508" spans="2:16">
      <c r="B508" s="41">
        <v>432</v>
      </c>
      <c r="C508" s="40" t="s">
        <v>1352</v>
      </c>
      <c r="D508" s="40" t="s">
        <v>1261</v>
      </c>
      <c r="E508" s="51"/>
      <c r="F508" s="41" t="s">
        <v>1919</v>
      </c>
      <c r="G508" s="85" t="s">
        <v>1364</v>
      </c>
      <c r="H508" s="51"/>
      <c r="I508" s="51" t="s">
        <v>1348</v>
      </c>
      <c r="J508" s="51"/>
      <c r="K508" s="51"/>
      <c r="L508" s="51" t="s">
        <v>1349</v>
      </c>
      <c r="M508" s="51" t="s">
        <v>570</v>
      </c>
      <c r="N508" s="51" t="s">
        <v>237</v>
      </c>
      <c r="O508" s="51"/>
      <c r="P508" s="51"/>
    </row>
    <row r="509" spans="2:16">
      <c r="B509" s="41">
        <v>433</v>
      </c>
      <c r="C509" s="40" t="s">
        <v>1350</v>
      </c>
      <c r="D509" s="40" t="s">
        <v>1232</v>
      </c>
      <c r="E509" s="51"/>
      <c r="F509" s="41" t="s">
        <v>1920</v>
      </c>
      <c r="G509" s="85" t="s">
        <v>1234</v>
      </c>
      <c r="H509" s="51"/>
      <c r="I509" s="51" t="s">
        <v>1348</v>
      </c>
      <c r="J509" s="51"/>
      <c r="K509" s="51"/>
      <c r="L509" s="51" t="s">
        <v>1349</v>
      </c>
      <c r="M509" s="51" t="s">
        <v>570</v>
      </c>
      <c r="N509" s="51" t="s">
        <v>237</v>
      </c>
      <c r="O509" s="51"/>
      <c r="P509" s="51"/>
    </row>
    <row r="510" spans="2:16">
      <c r="B510" s="41">
        <v>434</v>
      </c>
      <c r="C510" s="40" t="s">
        <v>1352</v>
      </c>
      <c r="D510" s="40" t="s">
        <v>1261</v>
      </c>
      <c r="E510" s="51"/>
      <c r="F510" s="41" t="s">
        <v>1921</v>
      </c>
      <c r="G510" s="85" t="s">
        <v>1364</v>
      </c>
      <c r="H510" s="51"/>
      <c r="I510" s="51" t="s">
        <v>1348</v>
      </c>
      <c r="J510" s="51"/>
      <c r="K510" s="51"/>
      <c r="L510" s="51" t="s">
        <v>1349</v>
      </c>
      <c r="M510" s="51" t="s">
        <v>572</v>
      </c>
      <c r="N510" s="51" t="s">
        <v>237</v>
      </c>
      <c r="O510" s="51"/>
      <c r="P510" s="51"/>
    </row>
    <row r="511" spans="2:16">
      <c r="B511" s="41">
        <v>435</v>
      </c>
      <c r="C511" s="40" t="s">
        <v>1350</v>
      </c>
      <c r="D511" s="40" t="s">
        <v>1232</v>
      </c>
      <c r="E511" s="51"/>
      <c r="F511" s="41" t="s">
        <v>1922</v>
      </c>
      <c r="G511" s="85" t="s">
        <v>1234</v>
      </c>
      <c r="H511" s="51"/>
      <c r="I511" s="51" t="s">
        <v>1348</v>
      </c>
      <c r="J511" s="51"/>
      <c r="K511" s="51"/>
      <c r="L511" s="51" t="s">
        <v>1349</v>
      </c>
      <c r="M511" s="51" t="s">
        <v>572</v>
      </c>
      <c r="N511" s="51" t="s">
        <v>237</v>
      </c>
      <c r="O511" s="51"/>
      <c r="P511" s="51"/>
    </row>
    <row r="512" spans="2:16">
      <c r="B512" s="41">
        <v>436</v>
      </c>
      <c r="C512" s="40" t="s">
        <v>1352</v>
      </c>
      <c r="D512" s="40" t="s">
        <v>1261</v>
      </c>
      <c r="E512" s="51"/>
      <c r="F512" s="41" t="s">
        <v>1923</v>
      </c>
      <c r="G512" s="85" t="s">
        <v>1364</v>
      </c>
      <c r="H512" s="51"/>
      <c r="I512" s="51" t="s">
        <v>1348</v>
      </c>
      <c r="J512" s="51"/>
      <c r="K512" s="51"/>
      <c r="L512" s="51" t="s">
        <v>1349</v>
      </c>
      <c r="M512" s="51" t="s">
        <v>574</v>
      </c>
      <c r="N512" s="51" t="s">
        <v>237</v>
      </c>
      <c r="O512" s="51"/>
      <c r="P512" s="51"/>
    </row>
    <row r="513" spans="2:16">
      <c r="B513" s="41">
        <v>437</v>
      </c>
      <c r="C513" s="40" t="s">
        <v>1350</v>
      </c>
      <c r="D513" s="40" t="s">
        <v>1232</v>
      </c>
      <c r="E513" s="51"/>
      <c r="F513" s="41" t="s">
        <v>1924</v>
      </c>
      <c r="G513" s="85" t="s">
        <v>1234</v>
      </c>
      <c r="H513" s="51"/>
      <c r="I513" s="51" t="s">
        <v>1348</v>
      </c>
      <c r="J513" s="51"/>
      <c r="K513" s="51"/>
      <c r="L513" s="51" t="s">
        <v>1349</v>
      </c>
      <c r="M513" s="51" t="s">
        <v>574</v>
      </c>
      <c r="N513" s="51" t="s">
        <v>237</v>
      </c>
      <c r="O513" s="51"/>
      <c r="P513" s="51"/>
    </row>
    <row r="514" spans="2:16">
      <c r="B514" s="41">
        <v>438</v>
      </c>
      <c r="C514" s="40" t="s">
        <v>1352</v>
      </c>
      <c r="D514" s="40" t="s">
        <v>1261</v>
      </c>
      <c r="E514" s="51"/>
      <c r="F514" s="41" t="s">
        <v>1925</v>
      </c>
      <c r="G514" s="85" t="s">
        <v>1364</v>
      </c>
      <c r="H514" s="51"/>
      <c r="I514" s="51" t="s">
        <v>1348</v>
      </c>
      <c r="J514" s="51"/>
      <c r="K514" s="51"/>
      <c r="L514" s="51" t="s">
        <v>1349</v>
      </c>
      <c r="M514" s="51" t="s">
        <v>576</v>
      </c>
      <c r="N514" s="51" t="s">
        <v>237</v>
      </c>
      <c r="O514" s="51"/>
      <c r="P514" s="51"/>
    </row>
    <row r="515" spans="2:16">
      <c r="B515" s="41">
        <v>439</v>
      </c>
      <c r="C515" s="40" t="s">
        <v>1350</v>
      </c>
      <c r="D515" s="40" t="s">
        <v>1232</v>
      </c>
      <c r="E515" s="51"/>
      <c r="F515" s="41" t="s">
        <v>1926</v>
      </c>
      <c r="G515" s="85" t="s">
        <v>1234</v>
      </c>
      <c r="H515" s="51"/>
      <c r="I515" s="51" t="s">
        <v>1348</v>
      </c>
      <c r="J515" s="51"/>
      <c r="K515" s="51"/>
      <c r="L515" s="51" t="s">
        <v>1349</v>
      </c>
      <c r="M515" s="51" t="s">
        <v>576</v>
      </c>
      <c r="N515" s="51" t="s">
        <v>237</v>
      </c>
      <c r="O515" s="51"/>
      <c r="P515" s="51"/>
    </row>
    <row r="516" spans="2:16">
      <c r="B516" s="41">
        <v>440</v>
      </c>
      <c r="C516" s="40" t="s">
        <v>1352</v>
      </c>
      <c r="D516" s="40" t="s">
        <v>1261</v>
      </c>
      <c r="E516" s="51"/>
      <c r="F516" s="41" t="s">
        <v>1927</v>
      </c>
      <c r="G516" s="85" t="s">
        <v>1364</v>
      </c>
      <c r="H516" s="51"/>
      <c r="I516" s="51" t="s">
        <v>1348</v>
      </c>
      <c r="J516" s="51"/>
      <c r="K516" s="51"/>
      <c r="L516" s="51" t="s">
        <v>1349</v>
      </c>
      <c r="M516" s="51" t="s">
        <v>578</v>
      </c>
      <c r="N516" s="51" t="s">
        <v>237</v>
      </c>
      <c r="O516" s="51"/>
      <c r="P516" s="51"/>
    </row>
    <row r="517" spans="2:16">
      <c r="B517" s="41">
        <v>441</v>
      </c>
      <c r="C517" s="40" t="s">
        <v>1350</v>
      </c>
      <c r="D517" s="40" t="s">
        <v>1232</v>
      </c>
      <c r="E517" s="51"/>
      <c r="F517" s="41" t="s">
        <v>1928</v>
      </c>
      <c r="G517" s="85" t="s">
        <v>1234</v>
      </c>
      <c r="H517" s="51"/>
      <c r="I517" s="51" t="s">
        <v>1348</v>
      </c>
      <c r="J517" s="51"/>
      <c r="K517" s="51"/>
      <c r="L517" s="51" t="s">
        <v>1349</v>
      </c>
      <c r="M517" s="51" t="s">
        <v>578</v>
      </c>
      <c r="N517" s="51" t="s">
        <v>237</v>
      </c>
      <c r="O517" s="51"/>
      <c r="P517" s="51"/>
    </row>
    <row r="518" spans="2:16">
      <c r="B518" s="41">
        <v>442</v>
      </c>
      <c r="C518" s="40" t="s">
        <v>1352</v>
      </c>
      <c r="D518" s="40" t="s">
        <v>1261</v>
      </c>
      <c r="E518" s="51"/>
      <c r="F518" s="41" t="s">
        <v>1929</v>
      </c>
      <c r="G518" s="85" t="s">
        <v>1364</v>
      </c>
      <c r="H518" s="51"/>
      <c r="I518" s="51" t="s">
        <v>1348</v>
      </c>
      <c r="J518" s="51"/>
      <c r="K518" s="51"/>
      <c r="L518" s="51" t="s">
        <v>1349</v>
      </c>
      <c r="M518" s="51" t="s">
        <v>580</v>
      </c>
      <c r="N518" s="51" t="s">
        <v>237</v>
      </c>
      <c r="O518" s="51"/>
      <c r="P518" s="51"/>
    </row>
    <row r="519" spans="2:16">
      <c r="B519" s="41">
        <v>443</v>
      </c>
      <c r="C519" s="40" t="s">
        <v>1350</v>
      </c>
      <c r="D519" s="40" t="s">
        <v>1232</v>
      </c>
      <c r="E519" s="51"/>
      <c r="F519" s="41" t="s">
        <v>1930</v>
      </c>
      <c r="G519" s="85" t="s">
        <v>1234</v>
      </c>
      <c r="H519" s="51"/>
      <c r="I519" s="51" t="s">
        <v>1348</v>
      </c>
      <c r="J519" s="51"/>
      <c r="K519" s="51"/>
      <c r="L519" s="51" t="s">
        <v>1349</v>
      </c>
      <c r="M519" s="51" t="s">
        <v>580</v>
      </c>
      <c r="N519" s="51" t="s">
        <v>237</v>
      </c>
      <c r="O519" s="51"/>
      <c r="P519" s="51"/>
    </row>
    <row r="520" spans="2:16">
      <c r="B520" s="41">
        <v>444</v>
      </c>
      <c r="C520" s="40" t="s">
        <v>1352</v>
      </c>
      <c r="D520" s="40" t="s">
        <v>1261</v>
      </c>
      <c r="E520" s="51"/>
      <c r="F520" s="41" t="s">
        <v>1931</v>
      </c>
      <c r="G520" s="85" t="s">
        <v>1364</v>
      </c>
      <c r="H520" s="51"/>
      <c r="I520" s="51" t="s">
        <v>1348</v>
      </c>
      <c r="J520" s="51"/>
      <c r="K520" s="51"/>
      <c r="L520" s="51" t="s">
        <v>1349</v>
      </c>
      <c r="M520" s="51" t="s">
        <v>582</v>
      </c>
      <c r="N520" s="51" t="s">
        <v>237</v>
      </c>
      <c r="O520" s="51"/>
      <c r="P520" s="51"/>
    </row>
    <row r="521" spans="2:16">
      <c r="B521" s="41">
        <v>445</v>
      </c>
      <c r="C521" s="40" t="s">
        <v>1350</v>
      </c>
      <c r="D521" s="40" t="s">
        <v>1232</v>
      </c>
      <c r="E521" s="51"/>
      <c r="F521" s="41" t="s">
        <v>1932</v>
      </c>
      <c r="G521" s="85" t="s">
        <v>1234</v>
      </c>
      <c r="H521" s="51"/>
      <c r="I521" s="51" t="s">
        <v>1348</v>
      </c>
      <c r="J521" s="51"/>
      <c r="K521" s="51"/>
      <c r="L521" s="51" t="s">
        <v>1349</v>
      </c>
      <c r="M521" s="51" t="s">
        <v>582</v>
      </c>
      <c r="N521" s="51" t="s">
        <v>237</v>
      </c>
      <c r="O521" s="51"/>
      <c r="P521" s="51"/>
    </row>
    <row r="522" spans="2:16">
      <c r="B522" s="41">
        <v>446</v>
      </c>
      <c r="C522" s="40" t="s">
        <v>1352</v>
      </c>
      <c r="D522" s="40" t="s">
        <v>1261</v>
      </c>
      <c r="E522" s="51"/>
      <c r="F522" s="41" t="s">
        <v>1933</v>
      </c>
      <c r="G522" s="85" t="s">
        <v>1364</v>
      </c>
      <c r="H522" s="51"/>
      <c r="I522" s="51" t="s">
        <v>1348</v>
      </c>
      <c r="J522" s="51"/>
      <c r="K522" s="51"/>
      <c r="L522" s="51" t="s">
        <v>1349</v>
      </c>
      <c r="M522" s="51" t="s">
        <v>584</v>
      </c>
      <c r="N522" s="51" t="s">
        <v>237</v>
      </c>
      <c r="O522" s="51"/>
      <c r="P522" s="51"/>
    </row>
    <row r="523" spans="2:16">
      <c r="B523" s="41">
        <v>447</v>
      </c>
      <c r="C523" s="40" t="s">
        <v>1350</v>
      </c>
      <c r="D523" s="40" t="s">
        <v>1232</v>
      </c>
      <c r="E523" s="51"/>
      <c r="F523" s="41" t="s">
        <v>1934</v>
      </c>
      <c r="G523" s="85" t="s">
        <v>1234</v>
      </c>
      <c r="H523" s="51"/>
      <c r="I523" s="51" t="s">
        <v>1348</v>
      </c>
      <c r="J523" s="51"/>
      <c r="K523" s="51"/>
      <c r="L523" s="51" t="s">
        <v>1349</v>
      </c>
      <c r="M523" s="51" t="s">
        <v>584</v>
      </c>
      <c r="N523" s="51" t="s">
        <v>237</v>
      </c>
      <c r="O523" s="51"/>
      <c r="P523" s="51"/>
    </row>
    <row r="524" spans="2:16">
      <c r="B524" s="41">
        <v>448</v>
      </c>
      <c r="C524" s="40" t="s">
        <v>1352</v>
      </c>
      <c r="D524" s="40" t="s">
        <v>1261</v>
      </c>
      <c r="E524" s="51"/>
      <c r="F524" s="41" t="s">
        <v>1935</v>
      </c>
      <c r="G524" s="85" t="s">
        <v>1364</v>
      </c>
      <c r="H524" s="51"/>
      <c r="I524" s="51" t="s">
        <v>1348</v>
      </c>
      <c r="J524" s="51"/>
      <c r="K524" s="51"/>
      <c r="L524" s="51" t="s">
        <v>1349</v>
      </c>
      <c r="M524" s="51" t="s">
        <v>586</v>
      </c>
      <c r="N524" s="51" t="s">
        <v>237</v>
      </c>
      <c r="O524" s="51"/>
      <c r="P524" s="51"/>
    </row>
    <row r="525" spans="2:16">
      <c r="B525" s="41">
        <v>449</v>
      </c>
      <c r="C525" s="40" t="s">
        <v>1350</v>
      </c>
      <c r="D525" s="40" t="s">
        <v>1232</v>
      </c>
      <c r="E525" s="51"/>
      <c r="F525" s="41" t="s">
        <v>1936</v>
      </c>
      <c r="G525" s="85" t="s">
        <v>1234</v>
      </c>
      <c r="H525" s="51"/>
      <c r="I525" s="51" t="s">
        <v>1348</v>
      </c>
      <c r="J525" s="51"/>
      <c r="K525" s="51"/>
      <c r="L525" s="51" t="s">
        <v>1349</v>
      </c>
      <c r="M525" s="51" t="s">
        <v>586</v>
      </c>
      <c r="N525" s="51" t="s">
        <v>237</v>
      </c>
      <c r="O525" s="51"/>
      <c r="P525" s="51"/>
    </row>
    <row r="526" spans="2:16">
      <c r="B526" s="41">
        <v>450</v>
      </c>
      <c r="C526" s="40" t="s">
        <v>1352</v>
      </c>
      <c r="D526" s="40" t="s">
        <v>1261</v>
      </c>
      <c r="E526" s="51"/>
      <c r="F526" s="41" t="s">
        <v>1937</v>
      </c>
      <c r="G526" s="85" t="s">
        <v>1364</v>
      </c>
      <c r="H526" s="51"/>
      <c r="I526" s="51" t="s">
        <v>1348</v>
      </c>
      <c r="J526" s="51"/>
      <c r="K526" s="51"/>
      <c r="L526" s="51" t="s">
        <v>1349</v>
      </c>
      <c r="M526" s="51" t="s">
        <v>588</v>
      </c>
      <c r="N526" s="51" t="s">
        <v>237</v>
      </c>
      <c r="O526" s="51"/>
      <c r="P526" s="51"/>
    </row>
    <row r="527" spans="2:16">
      <c r="B527" s="41">
        <v>451</v>
      </c>
      <c r="C527" s="40" t="s">
        <v>1350</v>
      </c>
      <c r="D527" s="40" t="s">
        <v>1232</v>
      </c>
      <c r="E527" s="51"/>
      <c r="F527" s="41" t="s">
        <v>1938</v>
      </c>
      <c r="G527" s="85" t="s">
        <v>1234</v>
      </c>
      <c r="H527" s="51"/>
      <c r="I527" s="51" t="s">
        <v>1348</v>
      </c>
      <c r="J527" s="51"/>
      <c r="K527" s="51"/>
      <c r="L527" s="51" t="s">
        <v>1349</v>
      </c>
      <c r="M527" s="51" t="s">
        <v>588</v>
      </c>
      <c r="N527" s="51" t="s">
        <v>237</v>
      </c>
      <c r="O527" s="51"/>
      <c r="P527" s="51"/>
    </row>
    <row r="528" spans="2:16">
      <c r="B528" s="41">
        <v>452</v>
      </c>
      <c r="C528" s="40" t="s">
        <v>1352</v>
      </c>
      <c r="D528" s="40" t="s">
        <v>1261</v>
      </c>
      <c r="E528" s="51"/>
      <c r="F528" s="41" t="s">
        <v>1939</v>
      </c>
      <c r="G528" s="85" t="s">
        <v>1364</v>
      </c>
      <c r="H528" s="51"/>
      <c r="I528" s="51" t="s">
        <v>1348</v>
      </c>
      <c r="J528" s="51"/>
      <c r="K528" s="51"/>
      <c r="L528" s="51" t="s">
        <v>1349</v>
      </c>
      <c r="M528" s="51" t="s">
        <v>590</v>
      </c>
      <c r="N528" s="51" t="s">
        <v>237</v>
      </c>
      <c r="O528" s="51"/>
      <c r="P528" s="51"/>
    </row>
    <row r="529" spans="2:16">
      <c r="B529" s="41">
        <v>453</v>
      </c>
      <c r="C529" s="40" t="s">
        <v>1350</v>
      </c>
      <c r="D529" s="40" t="s">
        <v>1232</v>
      </c>
      <c r="E529" s="51"/>
      <c r="F529" s="41" t="s">
        <v>1940</v>
      </c>
      <c r="G529" s="85" t="s">
        <v>1234</v>
      </c>
      <c r="H529" s="51"/>
      <c r="I529" s="51" t="s">
        <v>1348</v>
      </c>
      <c r="J529" s="51"/>
      <c r="K529" s="51"/>
      <c r="L529" s="51" t="s">
        <v>1349</v>
      </c>
      <c r="M529" s="51" t="s">
        <v>590</v>
      </c>
      <c r="N529" s="51" t="s">
        <v>237</v>
      </c>
      <c r="O529" s="51"/>
      <c r="P529" s="51"/>
    </row>
    <row r="530" spans="2:16">
      <c r="B530" s="41">
        <v>454</v>
      </c>
      <c r="C530" s="40" t="s">
        <v>1352</v>
      </c>
      <c r="D530" s="40" t="s">
        <v>1261</v>
      </c>
      <c r="E530" s="51"/>
      <c r="F530" s="41" t="s">
        <v>1941</v>
      </c>
      <c r="G530" s="85" t="s">
        <v>1364</v>
      </c>
      <c r="H530" s="51"/>
      <c r="I530" s="51" t="s">
        <v>1348</v>
      </c>
      <c r="J530" s="51"/>
      <c r="K530" s="51"/>
      <c r="L530" s="51" t="s">
        <v>1349</v>
      </c>
      <c r="M530" s="51" t="s">
        <v>592</v>
      </c>
      <c r="N530" s="51" t="s">
        <v>237</v>
      </c>
      <c r="O530" s="51"/>
      <c r="P530" s="51"/>
    </row>
    <row r="531" spans="2:16">
      <c r="B531" s="41">
        <v>455</v>
      </c>
      <c r="C531" s="40" t="s">
        <v>1350</v>
      </c>
      <c r="D531" s="40" t="s">
        <v>1232</v>
      </c>
      <c r="E531" s="51"/>
      <c r="F531" s="41" t="s">
        <v>1942</v>
      </c>
      <c r="G531" s="85" t="s">
        <v>1234</v>
      </c>
      <c r="H531" s="51"/>
      <c r="I531" s="51" t="s">
        <v>1348</v>
      </c>
      <c r="J531" s="51"/>
      <c r="K531" s="51"/>
      <c r="L531" s="51" t="s">
        <v>1349</v>
      </c>
      <c r="M531" s="51" t="s">
        <v>592</v>
      </c>
      <c r="N531" s="51" t="s">
        <v>237</v>
      </c>
      <c r="O531" s="51"/>
      <c r="P531" s="51"/>
    </row>
    <row r="532" spans="2:16">
      <c r="B532" s="41">
        <v>456</v>
      </c>
      <c r="C532" s="40" t="s">
        <v>1352</v>
      </c>
      <c r="D532" s="40" t="s">
        <v>1261</v>
      </c>
      <c r="E532" s="51"/>
      <c r="F532" s="41" t="s">
        <v>1943</v>
      </c>
      <c r="G532" s="85" t="s">
        <v>1364</v>
      </c>
      <c r="H532" s="51"/>
      <c r="I532" s="51" t="s">
        <v>1348</v>
      </c>
      <c r="J532" s="51"/>
      <c r="K532" s="51"/>
      <c r="L532" s="51" t="s">
        <v>1349</v>
      </c>
      <c r="M532" s="51" t="s">
        <v>594</v>
      </c>
      <c r="N532" s="51" t="s">
        <v>237</v>
      </c>
      <c r="O532" s="51"/>
      <c r="P532" s="51"/>
    </row>
    <row r="533" spans="2:16">
      <c r="B533" s="41">
        <v>457</v>
      </c>
      <c r="C533" s="40" t="s">
        <v>1350</v>
      </c>
      <c r="D533" s="40" t="s">
        <v>1232</v>
      </c>
      <c r="E533" s="51"/>
      <c r="F533" s="41" t="s">
        <v>1944</v>
      </c>
      <c r="G533" s="85" t="s">
        <v>1234</v>
      </c>
      <c r="H533" s="51"/>
      <c r="I533" s="51" t="s">
        <v>1348</v>
      </c>
      <c r="J533" s="51"/>
      <c r="K533" s="51"/>
      <c r="L533" s="51" t="s">
        <v>1349</v>
      </c>
      <c r="M533" s="51" t="s">
        <v>594</v>
      </c>
      <c r="N533" s="51" t="s">
        <v>237</v>
      </c>
      <c r="O533" s="51"/>
      <c r="P533" s="51"/>
    </row>
    <row r="534" spans="2:16">
      <c r="B534" s="41">
        <v>458</v>
      </c>
      <c r="C534" s="40" t="s">
        <v>1352</v>
      </c>
      <c r="D534" s="40" t="s">
        <v>1261</v>
      </c>
      <c r="E534" s="51"/>
      <c r="F534" s="41" t="s">
        <v>1945</v>
      </c>
      <c r="G534" s="85" t="s">
        <v>1364</v>
      </c>
      <c r="H534" s="51"/>
      <c r="I534" s="51" t="s">
        <v>1348</v>
      </c>
      <c r="J534" s="51"/>
      <c r="K534" s="51"/>
      <c r="L534" s="51" t="s">
        <v>1349</v>
      </c>
      <c r="M534" s="51" t="s">
        <v>596</v>
      </c>
      <c r="N534" s="51" t="s">
        <v>237</v>
      </c>
      <c r="O534" s="51"/>
      <c r="P534" s="51"/>
    </row>
    <row r="535" spans="2:16">
      <c r="B535" s="41">
        <v>459</v>
      </c>
      <c r="C535" s="40" t="s">
        <v>1350</v>
      </c>
      <c r="D535" s="40" t="s">
        <v>1232</v>
      </c>
      <c r="E535" s="51"/>
      <c r="F535" s="41" t="s">
        <v>1946</v>
      </c>
      <c r="G535" s="85" t="s">
        <v>1234</v>
      </c>
      <c r="H535" s="51"/>
      <c r="I535" s="51" t="s">
        <v>1348</v>
      </c>
      <c r="J535" s="51"/>
      <c r="K535" s="51"/>
      <c r="L535" s="51" t="s">
        <v>1349</v>
      </c>
      <c r="M535" s="51" t="s">
        <v>596</v>
      </c>
      <c r="N535" s="51" t="s">
        <v>237</v>
      </c>
      <c r="O535" s="51"/>
      <c r="P535" s="51"/>
    </row>
    <row r="536" spans="2:16">
      <c r="B536" s="41">
        <v>460</v>
      </c>
      <c r="C536" s="40" t="s">
        <v>1352</v>
      </c>
      <c r="D536" s="40" t="s">
        <v>1261</v>
      </c>
      <c r="E536" s="51"/>
      <c r="F536" s="41" t="s">
        <v>1947</v>
      </c>
      <c r="G536" s="85" t="s">
        <v>1364</v>
      </c>
      <c r="H536" s="51"/>
      <c r="I536" s="51" t="s">
        <v>1348</v>
      </c>
      <c r="J536" s="51"/>
      <c r="K536" s="51"/>
      <c r="L536" s="51" t="s">
        <v>1349</v>
      </c>
      <c r="M536" s="51" t="s">
        <v>598</v>
      </c>
      <c r="N536" s="51" t="s">
        <v>237</v>
      </c>
      <c r="O536" s="51"/>
      <c r="P536" s="51"/>
    </row>
    <row r="537" spans="2:16">
      <c r="B537" s="41">
        <v>461</v>
      </c>
      <c r="C537" s="40" t="s">
        <v>1350</v>
      </c>
      <c r="D537" s="40" t="s">
        <v>1232</v>
      </c>
      <c r="E537" s="51"/>
      <c r="F537" s="41" t="s">
        <v>1948</v>
      </c>
      <c r="G537" s="85" t="s">
        <v>1234</v>
      </c>
      <c r="H537" s="51"/>
      <c r="I537" s="51" t="s">
        <v>1348</v>
      </c>
      <c r="J537" s="51"/>
      <c r="K537" s="51"/>
      <c r="L537" s="51" t="s">
        <v>1349</v>
      </c>
      <c r="M537" s="51" t="s">
        <v>598</v>
      </c>
      <c r="N537" s="51" t="s">
        <v>237</v>
      </c>
      <c r="O537" s="51"/>
      <c r="P537" s="51"/>
    </row>
    <row r="538" spans="2:16">
      <c r="B538" s="41">
        <v>462</v>
      </c>
      <c r="C538" s="40" t="s">
        <v>1352</v>
      </c>
      <c r="D538" s="40" t="s">
        <v>1261</v>
      </c>
      <c r="E538" s="51"/>
      <c r="F538" s="41" t="s">
        <v>1949</v>
      </c>
      <c r="G538" s="85" t="s">
        <v>1364</v>
      </c>
      <c r="H538" s="51"/>
      <c r="I538" s="51" t="s">
        <v>1348</v>
      </c>
      <c r="J538" s="51"/>
      <c r="K538" s="51"/>
      <c r="L538" s="51" t="s">
        <v>1349</v>
      </c>
      <c r="M538" s="51" t="s">
        <v>600</v>
      </c>
      <c r="N538" s="51" t="s">
        <v>237</v>
      </c>
      <c r="O538" s="51"/>
      <c r="P538" s="51"/>
    </row>
    <row r="539" spans="2:16">
      <c r="B539" s="41">
        <v>463</v>
      </c>
      <c r="C539" s="40" t="s">
        <v>1350</v>
      </c>
      <c r="D539" s="40" t="s">
        <v>1232</v>
      </c>
      <c r="E539" s="51"/>
      <c r="F539" s="41" t="s">
        <v>1950</v>
      </c>
      <c r="G539" s="85" t="s">
        <v>1234</v>
      </c>
      <c r="H539" s="51"/>
      <c r="I539" s="51" t="s">
        <v>1348</v>
      </c>
      <c r="J539" s="51"/>
      <c r="K539" s="51"/>
      <c r="L539" s="51" t="s">
        <v>1349</v>
      </c>
      <c r="M539" s="51" t="s">
        <v>600</v>
      </c>
      <c r="N539" s="51" t="s">
        <v>237</v>
      </c>
      <c r="O539" s="51"/>
      <c r="P539" s="51"/>
    </row>
    <row r="540" spans="2:16">
      <c r="B540" s="41">
        <v>464</v>
      </c>
      <c r="C540" s="40" t="s">
        <v>1352</v>
      </c>
      <c r="D540" s="40" t="s">
        <v>1261</v>
      </c>
      <c r="E540" s="51"/>
      <c r="F540" s="41" t="s">
        <v>1951</v>
      </c>
      <c r="G540" s="85" t="s">
        <v>1364</v>
      </c>
      <c r="H540" s="51"/>
      <c r="I540" s="51" t="s">
        <v>1348</v>
      </c>
      <c r="J540" s="51"/>
      <c r="K540" s="51"/>
      <c r="L540" s="51" t="s">
        <v>1349</v>
      </c>
      <c r="M540" s="51" t="s">
        <v>602</v>
      </c>
      <c r="N540" s="51" t="s">
        <v>237</v>
      </c>
      <c r="O540" s="51"/>
      <c r="P540" s="51"/>
    </row>
    <row r="541" spans="2:16">
      <c r="B541" s="41">
        <v>465</v>
      </c>
      <c r="C541" s="40" t="s">
        <v>1350</v>
      </c>
      <c r="D541" s="40" t="s">
        <v>1232</v>
      </c>
      <c r="E541" s="51"/>
      <c r="F541" s="41" t="s">
        <v>1952</v>
      </c>
      <c r="G541" s="85" t="s">
        <v>1234</v>
      </c>
      <c r="H541" s="51"/>
      <c r="I541" s="51" t="s">
        <v>1348</v>
      </c>
      <c r="J541" s="51"/>
      <c r="K541" s="51"/>
      <c r="L541" s="51" t="s">
        <v>1349</v>
      </c>
      <c r="M541" s="51" t="s">
        <v>602</v>
      </c>
      <c r="N541" s="51" t="s">
        <v>237</v>
      </c>
      <c r="O541" s="51"/>
      <c r="P541" s="51"/>
    </row>
    <row r="542" spans="2:16">
      <c r="B542" s="41">
        <v>466</v>
      </c>
      <c r="C542" s="40" t="s">
        <v>1352</v>
      </c>
      <c r="D542" s="40" t="s">
        <v>1261</v>
      </c>
      <c r="E542" s="51"/>
      <c r="F542" s="41" t="s">
        <v>1953</v>
      </c>
      <c r="G542" s="85" t="s">
        <v>1364</v>
      </c>
      <c r="H542" s="51"/>
      <c r="I542" s="51" t="s">
        <v>1348</v>
      </c>
      <c r="J542" s="51"/>
      <c r="K542" s="51"/>
      <c r="L542" s="51" t="s">
        <v>1349</v>
      </c>
      <c r="M542" s="51" t="s">
        <v>604</v>
      </c>
      <c r="N542" s="51" t="s">
        <v>237</v>
      </c>
      <c r="O542" s="51"/>
      <c r="P542" s="51"/>
    </row>
    <row r="543" spans="2:16">
      <c r="B543" s="41">
        <v>467</v>
      </c>
      <c r="C543" s="40" t="s">
        <v>1350</v>
      </c>
      <c r="D543" s="40" t="s">
        <v>1232</v>
      </c>
      <c r="E543" s="51"/>
      <c r="F543" s="41" t="s">
        <v>1954</v>
      </c>
      <c r="G543" s="85" t="s">
        <v>1234</v>
      </c>
      <c r="H543" s="51"/>
      <c r="I543" s="51" t="s">
        <v>1348</v>
      </c>
      <c r="J543" s="51"/>
      <c r="K543" s="51"/>
      <c r="L543" s="51" t="s">
        <v>1349</v>
      </c>
      <c r="M543" s="51" t="s">
        <v>604</v>
      </c>
      <c r="N543" s="51" t="s">
        <v>237</v>
      </c>
      <c r="O543" s="51"/>
      <c r="P543" s="51"/>
    </row>
    <row r="544" spans="2:16">
      <c r="B544" s="41">
        <v>468</v>
      </c>
      <c r="C544" s="40" t="s">
        <v>1352</v>
      </c>
      <c r="D544" s="40" t="s">
        <v>1261</v>
      </c>
      <c r="E544" s="51"/>
      <c r="F544" s="41" t="s">
        <v>1955</v>
      </c>
      <c r="G544" s="85" t="s">
        <v>1364</v>
      </c>
      <c r="H544" s="51"/>
      <c r="I544" s="51" t="s">
        <v>1348</v>
      </c>
      <c r="J544" s="51"/>
      <c r="K544" s="51"/>
      <c r="L544" s="51" t="s">
        <v>1349</v>
      </c>
      <c r="M544" s="51" t="s">
        <v>606</v>
      </c>
      <c r="N544" s="51" t="s">
        <v>237</v>
      </c>
      <c r="O544" s="51"/>
      <c r="P544" s="51"/>
    </row>
    <row r="545" spans="2:16">
      <c r="B545" s="41">
        <v>469</v>
      </c>
      <c r="C545" s="40" t="s">
        <v>1350</v>
      </c>
      <c r="D545" s="40" t="s">
        <v>1232</v>
      </c>
      <c r="E545" s="51"/>
      <c r="F545" s="41" t="s">
        <v>1956</v>
      </c>
      <c r="G545" s="85" t="s">
        <v>1234</v>
      </c>
      <c r="H545" s="51"/>
      <c r="I545" s="51" t="s">
        <v>1348</v>
      </c>
      <c r="J545" s="51"/>
      <c r="K545" s="51"/>
      <c r="L545" s="51" t="s">
        <v>1349</v>
      </c>
      <c r="M545" s="51" t="s">
        <v>606</v>
      </c>
      <c r="N545" s="51" t="s">
        <v>237</v>
      </c>
      <c r="O545" s="51"/>
      <c r="P545" s="51"/>
    </row>
    <row r="546" spans="2:16">
      <c r="B546" s="41">
        <v>470</v>
      </c>
      <c r="C546" s="40" t="s">
        <v>1352</v>
      </c>
      <c r="D546" s="40" t="s">
        <v>1261</v>
      </c>
      <c r="E546" s="51"/>
      <c r="F546" s="41" t="s">
        <v>1957</v>
      </c>
      <c r="G546" s="85" t="s">
        <v>1364</v>
      </c>
      <c r="H546" s="51"/>
      <c r="I546" s="51" t="s">
        <v>1348</v>
      </c>
      <c r="J546" s="51"/>
      <c r="K546" s="51"/>
      <c r="L546" s="51" t="s">
        <v>1349</v>
      </c>
      <c r="M546" s="51" t="s">
        <v>608</v>
      </c>
      <c r="N546" s="51" t="s">
        <v>237</v>
      </c>
      <c r="O546" s="51"/>
      <c r="P546" s="51"/>
    </row>
    <row r="547" spans="2:16">
      <c r="B547" s="41">
        <v>471</v>
      </c>
      <c r="C547" s="40" t="s">
        <v>1350</v>
      </c>
      <c r="D547" s="40" t="s">
        <v>1232</v>
      </c>
      <c r="E547" s="51"/>
      <c r="F547" s="41" t="s">
        <v>1958</v>
      </c>
      <c r="G547" s="85" t="s">
        <v>1234</v>
      </c>
      <c r="H547" s="51"/>
      <c r="I547" s="51" t="s">
        <v>1348</v>
      </c>
      <c r="J547" s="51"/>
      <c r="K547" s="51"/>
      <c r="L547" s="51" t="s">
        <v>1349</v>
      </c>
      <c r="M547" s="51" t="s">
        <v>608</v>
      </c>
      <c r="N547" s="51" t="s">
        <v>237</v>
      </c>
      <c r="O547" s="51"/>
      <c r="P547" s="51"/>
    </row>
    <row r="548" spans="2:16">
      <c r="B548" s="41">
        <v>472</v>
      </c>
      <c r="C548" s="40" t="s">
        <v>1352</v>
      </c>
      <c r="D548" s="40" t="s">
        <v>1261</v>
      </c>
      <c r="E548" s="51"/>
      <c r="F548" s="41" t="s">
        <v>1959</v>
      </c>
      <c r="G548" s="85" t="s">
        <v>1364</v>
      </c>
      <c r="H548" s="51"/>
      <c r="I548" s="51" t="s">
        <v>1348</v>
      </c>
      <c r="J548" s="51"/>
      <c r="K548" s="51"/>
      <c r="L548" s="51" t="s">
        <v>1349</v>
      </c>
      <c r="M548" s="51" t="s">
        <v>610</v>
      </c>
      <c r="N548" s="51" t="s">
        <v>237</v>
      </c>
      <c r="O548" s="51"/>
      <c r="P548" s="51"/>
    </row>
    <row r="549" spans="2:16">
      <c r="B549" s="41">
        <v>473</v>
      </c>
      <c r="C549" s="40" t="s">
        <v>1350</v>
      </c>
      <c r="D549" s="40" t="s">
        <v>1232</v>
      </c>
      <c r="E549" s="51"/>
      <c r="F549" s="41" t="s">
        <v>1960</v>
      </c>
      <c r="G549" s="85" t="s">
        <v>1234</v>
      </c>
      <c r="H549" s="51"/>
      <c r="I549" s="51" t="s">
        <v>1348</v>
      </c>
      <c r="J549" s="51"/>
      <c r="K549" s="51"/>
      <c r="L549" s="51" t="s">
        <v>1349</v>
      </c>
      <c r="M549" s="51" t="s">
        <v>610</v>
      </c>
      <c r="N549" s="51" t="s">
        <v>237</v>
      </c>
      <c r="O549" s="51"/>
      <c r="P549" s="51"/>
    </row>
    <row r="550" spans="2:16">
      <c r="B550" s="41">
        <v>474</v>
      </c>
      <c r="C550" s="40" t="s">
        <v>1352</v>
      </c>
      <c r="D550" s="40" t="s">
        <v>1261</v>
      </c>
      <c r="E550" s="51"/>
      <c r="F550" s="41" t="s">
        <v>1961</v>
      </c>
      <c r="G550" s="85" t="s">
        <v>1364</v>
      </c>
      <c r="H550" s="51"/>
      <c r="I550" s="51" t="s">
        <v>1348</v>
      </c>
      <c r="J550" s="51"/>
      <c r="K550" s="51"/>
      <c r="L550" s="51" t="s">
        <v>1349</v>
      </c>
      <c r="M550" s="51" t="s">
        <v>612</v>
      </c>
      <c r="N550" s="51" t="s">
        <v>237</v>
      </c>
      <c r="O550" s="51"/>
      <c r="P550" s="51"/>
    </row>
    <row r="551" spans="2:16">
      <c r="B551" s="41">
        <v>475</v>
      </c>
      <c r="C551" s="40" t="s">
        <v>1350</v>
      </c>
      <c r="D551" s="40" t="s">
        <v>1232</v>
      </c>
      <c r="E551" s="51"/>
      <c r="F551" s="41" t="s">
        <v>1962</v>
      </c>
      <c r="G551" s="85" t="s">
        <v>1234</v>
      </c>
      <c r="H551" s="51"/>
      <c r="I551" s="51" t="s">
        <v>1348</v>
      </c>
      <c r="J551" s="51"/>
      <c r="K551" s="51"/>
      <c r="L551" s="51" t="s">
        <v>1349</v>
      </c>
      <c r="M551" s="51" t="s">
        <v>612</v>
      </c>
      <c r="N551" s="51" t="s">
        <v>237</v>
      </c>
      <c r="O551" s="51"/>
      <c r="P551" s="51"/>
    </row>
    <row r="552" spans="2:16">
      <c r="B552" s="41">
        <v>476</v>
      </c>
      <c r="C552" s="40" t="s">
        <v>1352</v>
      </c>
      <c r="D552" s="40" t="s">
        <v>1261</v>
      </c>
      <c r="E552" s="51"/>
      <c r="F552" s="41" t="s">
        <v>1963</v>
      </c>
      <c r="G552" s="85" t="s">
        <v>1364</v>
      </c>
      <c r="H552" s="51"/>
      <c r="I552" s="51" t="s">
        <v>1348</v>
      </c>
      <c r="J552" s="51"/>
      <c r="K552" s="51"/>
      <c r="L552" s="51" t="s">
        <v>1349</v>
      </c>
      <c r="M552" s="51" t="s">
        <v>614</v>
      </c>
      <c r="N552" s="51" t="s">
        <v>237</v>
      </c>
      <c r="O552" s="51"/>
      <c r="P552" s="51"/>
    </row>
    <row r="553" spans="2:16">
      <c r="B553" s="41">
        <v>477</v>
      </c>
      <c r="C553" s="40" t="s">
        <v>1350</v>
      </c>
      <c r="D553" s="40" t="s">
        <v>1232</v>
      </c>
      <c r="E553" s="51"/>
      <c r="F553" s="41" t="s">
        <v>1964</v>
      </c>
      <c r="G553" s="85" t="s">
        <v>1234</v>
      </c>
      <c r="H553" s="51"/>
      <c r="I553" s="51" t="s">
        <v>1348</v>
      </c>
      <c r="J553" s="51"/>
      <c r="K553" s="51"/>
      <c r="L553" s="51" t="s">
        <v>1349</v>
      </c>
      <c r="M553" s="51" t="s">
        <v>614</v>
      </c>
      <c r="N553" s="51" t="s">
        <v>237</v>
      </c>
      <c r="O553" s="51"/>
      <c r="P553" s="51"/>
    </row>
    <row r="554" spans="2:16">
      <c r="B554" s="41">
        <v>478</v>
      </c>
      <c r="C554" s="40" t="s">
        <v>1352</v>
      </c>
      <c r="D554" s="40" t="s">
        <v>1261</v>
      </c>
      <c r="E554" s="51"/>
      <c r="F554" s="41" t="s">
        <v>1965</v>
      </c>
      <c r="G554" s="85" t="s">
        <v>1364</v>
      </c>
      <c r="H554" s="51"/>
      <c r="I554" s="51" t="s">
        <v>1348</v>
      </c>
      <c r="J554" s="51"/>
      <c r="K554" s="51"/>
      <c r="L554" s="51" t="s">
        <v>1349</v>
      </c>
      <c r="M554" s="51" t="s">
        <v>616</v>
      </c>
      <c r="N554" s="51" t="s">
        <v>237</v>
      </c>
      <c r="O554" s="51"/>
      <c r="P554" s="51"/>
    </row>
    <row r="555" spans="2:16">
      <c r="B555" s="41">
        <v>479</v>
      </c>
      <c r="C555" s="40" t="s">
        <v>1350</v>
      </c>
      <c r="D555" s="40" t="s">
        <v>1232</v>
      </c>
      <c r="E555" s="51"/>
      <c r="F555" s="41" t="s">
        <v>1966</v>
      </c>
      <c r="G555" s="85" t="s">
        <v>1234</v>
      </c>
      <c r="H555" s="51"/>
      <c r="I555" s="51" t="s">
        <v>1348</v>
      </c>
      <c r="J555" s="51"/>
      <c r="K555" s="51"/>
      <c r="L555" s="51" t="s">
        <v>1349</v>
      </c>
      <c r="M555" s="51" t="s">
        <v>616</v>
      </c>
      <c r="N555" s="51" t="s">
        <v>237</v>
      </c>
      <c r="O555" s="51"/>
      <c r="P555" s="51"/>
    </row>
    <row r="556" spans="2:16">
      <c r="B556" s="41">
        <v>480</v>
      </c>
      <c r="C556" s="40" t="s">
        <v>1352</v>
      </c>
      <c r="D556" s="40" t="s">
        <v>1261</v>
      </c>
      <c r="E556" s="51"/>
      <c r="F556" s="41" t="s">
        <v>1967</v>
      </c>
      <c r="G556" s="85" t="s">
        <v>1364</v>
      </c>
      <c r="H556" s="51"/>
      <c r="I556" s="51" t="s">
        <v>1348</v>
      </c>
      <c r="J556" s="51"/>
      <c r="K556" s="51"/>
      <c r="L556" s="51" t="s">
        <v>1349</v>
      </c>
      <c r="M556" s="51" t="s">
        <v>618</v>
      </c>
      <c r="N556" s="51" t="s">
        <v>237</v>
      </c>
      <c r="O556" s="51"/>
      <c r="P556" s="51"/>
    </row>
    <row r="557" spans="2:16">
      <c r="B557" s="41">
        <v>481</v>
      </c>
      <c r="C557" s="40" t="s">
        <v>1350</v>
      </c>
      <c r="D557" s="40" t="s">
        <v>1232</v>
      </c>
      <c r="E557" s="51"/>
      <c r="F557" s="41" t="s">
        <v>1968</v>
      </c>
      <c r="G557" s="85" t="s">
        <v>1234</v>
      </c>
      <c r="H557" s="51"/>
      <c r="I557" s="51" t="s">
        <v>1348</v>
      </c>
      <c r="J557" s="51"/>
      <c r="K557" s="51"/>
      <c r="L557" s="51" t="s">
        <v>1349</v>
      </c>
      <c r="M557" s="51" t="s">
        <v>618</v>
      </c>
      <c r="N557" s="51" t="s">
        <v>237</v>
      </c>
      <c r="O557" s="51"/>
      <c r="P557" s="51"/>
    </row>
    <row r="558" spans="2:16">
      <c r="B558" s="41">
        <v>482</v>
      </c>
      <c r="C558" s="40" t="s">
        <v>1352</v>
      </c>
      <c r="D558" s="40" t="s">
        <v>1261</v>
      </c>
      <c r="E558" s="51"/>
      <c r="F558" s="41" t="s">
        <v>1969</v>
      </c>
      <c r="G558" s="85" t="s">
        <v>1364</v>
      </c>
      <c r="H558" s="51"/>
      <c r="I558" s="51" t="s">
        <v>1348</v>
      </c>
      <c r="J558" s="51"/>
      <c r="K558" s="51"/>
      <c r="L558" s="51" t="s">
        <v>1349</v>
      </c>
      <c r="M558" s="51" t="s">
        <v>620</v>
      </c>
      <c r="N558" s="51" t="s">
        <v>237</v>
      </c>
      <c r="O558" s="51"/>
      <c r="P558" s="51"/>
    </row>
    <row r="559" spans="2:16">
      <c r="B559" s="41">
        <v>483</v>
      </c>
      <c r="C559" s="40" t="s">
        <v>1350</v>
      </c>
      <c r="D559" s="40" t="s">
        <v>1232</v>
      </c>
      <c r="E559" s="51"/>
      <c r="F559" s="41" t="s">
        <v>1970</v>
      </c>
      <c r="G559" s="85" t="s">
        <v>1234</v>
      </c>
      <c r="H559" s="51"/>
      <c r="I559" s="51" t="s">
        <v>1348</v>
      </c>
      <c r="J559" s="51"/>
      <c r="K559" s="51"/>
      <c r="L559" s="51" t="s">
        <v>1349</v>
      </c>
      <c r="M559" s="51" t="s">
        <v>620</v>
      </c>
      <c r="N559" s="51" t="s">
        <v>237</v>
      </c>
      <c r="O559" s="51"/>
      <c r="P559" s="51"/>
    </row>
    <row r="560" spans="2:16">
      <c r="B560" s="41">
        <v>484</v>
      </c>
      <c r="C560" s="40" t="s">
        <v>1352</v>
      </c>
      <c r="D560" s="40" t="s">
        <v>1261</v>
      </c>
      <c r="E560" s="51"/>
      <c r="F560" s="41" t="s">
        <v>1971</v>
      </c>
      <c r="G560" s="85" t="s">
        <v>1364</v>
      </c>
      <c r="H560" s="51"/>
      <c r="I560" s="51" t="s">
        <v>1348</v>
      </c>
      <c r="J560" s="51"/>
      <c r="K560" s="51"/>
      <c r="L560" s="51" t="s">
        <v>1349</v>
      </c>
      <c r="M560" s="51" t="s">
        <v>622</v>
      </c>
      <c r="N560" s="51" t="s">
        <v>237</v>
      </c>
      <c r="O560" s="51"/>
      <c r="P560" s="51"/>
    </row>
    <row r="561" spans="2:16">
      <c r="B561" s="41">
        <v>485</v>
      </c>
      <c r="C561" s="40" t="s">
        <v>1350</v>
      </c>
      <c r="D561" s="40" t="s">
        <v>1232</v>
      </c>
      <c r="E561" s="51"/>
      <c r="F561" s="41" t="s">
        <v>1972</v>
      </c>
      <c r="G561" s="85" t="s">
        <v>1234</v>
      </c>
      <c r="H561" s="51"/>
      <c r="I561" s="51" t="s">
        <v>1348</v>
      </c>
      <c r="J561" s="51"/>
      <c r="K561" s="51"/>
      <c r="L561" s="51" t="s">
        <v>1349</v>
      </c>
      <c r="M561" s="51" t="s">
        <v>622</v>
      </c>
      <c r="N561" s="51" t="s">
        <v>237</v>
      </c>
      <c r="O561" s="51"/>
      <c r="P561" s="51"/>
    </row>
    <row r="562" spans="2:16">
      <c r="B562" s="41">
        <v>486</v>
      </c>
      <c r="C562" s="40" t="s">
        <v>1352</v>
      </c>
      <c r="D562" s="40" t="s">
        <v>1261</v>
      </c>
      <c r="E562" s="51"/>
      <c r="F562" s="41" t="s">
        <v>1973</v>
      </c>
      <c r="G562" s="85" t="s">
        <v>1364</v>
      </c>
      <c r="H562" s="51"/>
      <c r="I562" s="51" t="s">
        <v>1348</v>
      </c>
      <c r="J562" s="51"/>
      <c r="K562" s="51"/>
      <c r="L562" s="51" t="s">
        <v>1349</v>
      </c>
      <c r="M562" s="51" t="s">
        <v>624</v>
      </c>
      <c r="N562" s="51" t="s">
        <v>237</v>
      </c>
      <c r="O562" s="51"/>
      <c r="P562" s="51"/>
    </row>
    <row r="563" spans="2:16">
      <c r="B563" s="41">
        <v>487</v>
      </c>
      <c r="C563" s="40" t="s">
        <v>1350</v>
      </c>
      <c r="D563" s="40" t="s">
        <v>1232</v>
      </c>
      <c r="E563" s="51"/>
      <c r="F563" s="41" t="s">
        <v>1974</v>
      </c>
      <c r="G563" s="85" t="s">
        <v>1234</v>
      </c>
      <c r="H563" s="51"/>
      <c r="I563" s="51" t="s">
        <v>1348</v>
      </c>
      <c r="J563" s="51"/>
      <c r="K563" s="51"/>
      <c r="L563" s="51" t="s">
        <v>1349</v>
      </c>
      <c r="M563" s="51" t="s">
        <v>624</v>
      </c>
      <c r="N563" s="51" t="s">
        <v>237</v>
      </c>
      <c r="O563" s="51"/>
      <c r="P563" s="51"/>
    </row>
    <row r="564" spans="2:16">
      <c r="B564" s="41">
        <v>488</v>
      </c>
      <c r="C564" s="40" t="s">
        <v>1352</v>
      </c>
      <c r="D564" s="40" t="s">
        <v>1261</v>
      </c>
      <c r="E564" s="51"/>
      <c r="F564" s="41" t="s">
        <v>1975</v>
      </c>
      <c r="G564" s="85" t="s">
        <v>1364</v>
      </c>
      <c r="H564" s="51"/>
      <c r="I564" s="51" t="s">
        <v>1348</v>
      </c>
      <c r="J564" s="51"/>
      <c r="K564" s="51"/>
      <c r="L564" s="51" t="s">
        <v>1349</v>
      </c>
      <c r="M564" s="51" t="s">
        <v>626</v>
      </c>
      <c r="N564" s="51" t="s">
        <v>237</v>
      </c>
      <c r="O564" s="51"/>
      <c r="P564" s="51"/>
    </row>
    <row r="565" spans="2:16">
      <c r="B565" s="41">
        <v>489</v>
      </c>
      <c r="C565" s="40" t="s">
        <v>1350</v>
      </c>
      <c r="D565" s="40" t="s">
        <v>1232</v>
      </c>
      <c r="E565" s="51"/>
      <c r="F565" s="41" t="s">
        <v>1976</v>
      </c>
      <c r="G565" s="85" t="s">
        <v>1234</v>
      </c>
      <c r="H565" s="51"/>
      <c r="I565" s="51" t="s">
        <v>1348</v>
      </c>
      <c r="J565" s="51"/>
      <c r="K565" s="51"/>
      <c r="L565" s="51" t="s">
        <v>1349</v>
      </c>
      <c r="M565" s="51" t="s">
        <v>626</v>
      </c>
      <c r="N565" s="51" t="s">
        <v>237</v>
      </c>
      <c r="O565" s="51"/>
      <c r="P565" s="51"/>
    </row>
    <row r="566" spans="2:16">
      <c r="B566" s="41">
        <v>490</v>
      </c>
      <c r="C566" s="40" t="s">
        <v>1352</v>
      </c>
      <c r="D566" s="40" t="s">
        <v>1261</v>
      </c>
      <c r="E566" s="51"/>
      <c r="F566" s="41" t="s">
        <v>1977</v>
      </c>
      <c r="G566" s="85" t="s">
        <v>1364</v>
      </c>
      <c r="H566" s="51"/>
      <c r="I566" s="51" t="s">
        <v>1348</v>
      </c>
      <c r="J566" s="51"/>
      <c r="K566" s="51"/>
      <c r="L566" s="51" t="s">
        <v>1349</v>
      </c>
      <c r="M566" s="51" t="s">
        <v>628</v>
      </c>
      <c r="N566" s="51" t="s">
        <v>237</v>
      </c>
      <c r="O566" s="51"/>
      <c r="P566" s="51"/>
    </row>
    <row r="567" spans="2:16">
      <c r="B567" s="41">
        <v>491</v>
      </c>
      <c r="C567" s="40" t="s">
        <v>1350</v>
      </c>
      <c r="D567" s="40" t="s">
        <v>1232</v>
      </c>
      <c r="E567" s="51"/>
      <c r="F567" s="41" t="s">
        <v>1978</v>
      </c>
      <c r="G567" s="85" t="s">
        <v>1234</v>
      </c>
      <c r="H567" s="51"/>
      <c r="I567" s="51" t="s">
        <v>1348</v>
      </c>
      <c r="J567" s="51"/>
      <c r="K567" s="51"/>
      <c r="L567" s="51" t="s">
        <v>1349</v>
      </c>
      <c r="M567" s="51" t="s">
        <v>628</v>
      </c>
      <c r="N567" s="51" t="s">
        <v>237</v>
      </c>
      <c r="O567" s="51"/>
      <c r="P567" s="51"/>
    </row>
    <row r="568" spans="2:16">
      <c r="B568" s="41">
        <v>492</v>
      </c>
      <c r="C568" s="40" t="s">
        <v>206</v>
      </c>
      <c r="D568" s="40" t="s">
        <v>1432</v>
      </c>
      <c r="E568" s="51"/>
      <c r="F568" s="41" t="s">
        <v>1979</v>
      </c>
      <c r="G568" s="85" t="s">
        <v>1372</v>
      </c>
      <c r="H568" s="51"/>
      <c r="I568" s="51" t="s">
        <v>1348</v>
      </c>
      <c r="J568" s="51"/>
      <c r="K568" s="51"/>
      <c r="L568" s="51" t="s">
        <v>1349</v>
      </c>
      <c r="M568" s="51" t="s">
        <v>778</v>
      </c>
      <c r="N568" s="51" t="s">
        <v>237</v>
      </c>
      <c r="O568" s="51"/>
      <c r="P568" s="51"/>
    </row>
    <row r="569" spans="2:16">
      <c r="B569" s="41">
        <v>493</v>
      </c>
      <c r="C569" s="40" t="s">
        <v>206</v>
      </c>
      <c r="D569" s="40" t="s">
        <v>1432</v>
      </c>
      <c r="E569" s="51"/>
      <c r="F569" s="41" t="s">
        <v>1980</v>
      </c>
      <c r="G569" s="85" t="s">
        <v>1372</v>
      </c>
      <c r="H569" s="51"/>
      <c r="I569" s="51" t="s">
        <v>1348</v>
      </c>
      <c r="J569" s="51"/>
      <c r="K569" s="51"/>
      <c r="L569" s="51" t="s">
        <v>1349</v>
      </c>
      <c r="M569" s="51" t="s">
        <v>780</v>
      </c>
      <c r="N569" s="51" t="s">
        <v>237</v>
      </c>
      <c r="O569" s="51"/>
      <c r="P569" s="51"/>
    </row>
    <row r="570" spans="2:16">
      <c r="B570" s="41">
        <v>494</v>
      </c>
      <c r="C570" s="40" t="s">
        <v>206</v>
      </c>
      <c r="D570" s="40" t="s">
        <v>1432</v>
      </c>
      <c r="E570" s="51"/>
      <c r="F570" s="41" t="s">
        <v>1981</v>
      </c>
      <c r="G570" s="85" t="s">
        <v>1372</v>
      </c>
      <c r="H570" s="51"/>
      <c r="I570" s="51" t="s">
        <v>1348</v>
      </c>
      <c r="J570" s="51"/>
      <c r="K570" s="51"/>
      <c r="L570" s="51" t="s">
        <v>1349</v>
      </c>
      <c r="M570" s="51" t="s">
        <v>782</v>
      </c>
      <c r="N570" s="51" t="s">
        <v>237</v>
      </c>
      <c r="O570" s="51"/>
      <c r="P570" s="51"/>
    </row>
    <row r="571" spans="2:16">
      <c r="B571" s="41">
        <v>495</v>
      </c>
      <c r="C571" s="40" t="s">
        <v>206</v>
      </c>
      <c r="D571" s="40" t="s">
        <v>1432</v>
      </c>
      <c r="E571" s="51"/>
      <c r="F571" s="41" t="s">
        <v>1982</v>
      </c>
      <c r="G571" s="85" t="s">
        <v>1372</v>
      </c>
      <c r="H571" s="51"/>
      <c r="I571" s="51" t="s">
        <v>1348</v>
      </c>
      <c r="J571" s="51"/>
      <c r="K571" s="51"/>
      <c r="L571" s="51" t="s">
        <v>1349</v>
      </c>
      <c r="M571" s="51" t="s">
        <v>784</v>
      </c>
      <c r="N571" s="51" t="s">
        <v>237</v>
      </c>
      <c r="O571" s="51"/>
      <c r="P571" s="51"/>
    </row>
    <row r="572" spans="2:16">
      <c r="B572" s="41">
        <v>496</v>
      </c>
      <c r="C572" s="40" t="s">
        <v>206</v>
      </c>
      <c r="D572" s="40" t="s">
        <v>1432</v>
      </c>
      <c r="E572" s="51"/>
      <c r="F572" s="41" t="s">
        <v>1983</v>
      </c>
      <c r="G572" s="85" t="s">
        <v>1372</v>
      </c>
      <c r="H572" s="51"/>
      <c r="I572" s="51" t="s">
        <v>1348</v>
      </c>
      <c r="J572" s="51"/>
      <c r="K572" s="51"/>
      <c r="L572" s="51" t="s">
        <v>1349</v>
      </c>
      <c r="M572" s="51" t="s">
        <v>786</v>
      </c>
      <c r="N572" s="51" t="s">
        <v>237</v>
      </c>
      <c r="O572" s="51"/>
      <c r="P572" s="51"/>
    </row>
    <row r="573" spans="2:16">
      <c r="B573" s="41">
        <v>497</v>
      </c>
      <c r="C573" s="40" t="s">
        <v>206</v>
      </c>
      <c r="D573" s="40" t="s">
        <v>1432</v>
      </c>
      <c r="E573" s="51"/>
      <c r="F573" s="41" t="s">
        <v>1984</v>
      </c>
      <c r="G573" s="85" t="s">
        <v>1372</v>
      </c>
      <c r="H573" s="51"/>
      <c r="I573" s="51" t="s">
        <v>1348</v>
      </c>
      <c r="J573" s="51"/>
      <c r="K573" s="51"/>
      <c r="L573" s="51" t="s">
        <v>1349</v>
      </c>
      <c r="M573" s="51" t="s">
        <v>788</v>
      </c>
      <c r="N573" s="51" t="s">
        <v>237</v>
      </c>
      <c r="O573" s="51"/>
      <c r="P573" s="51"/>
    </row>
    <row r="574" spans="2:16">
      <c r="B574" s="41">
        <v>498</v>
      </c>
      <c r="C574" s="40" t="s">
        <v>206</v>
      </c>
      <c r="D574" s="40" t="s">
        <v>1432</v>
      </c>
      <c r="E574" s="51"/>
      <c r="F574" s="41" t="s">
        <v>1985</v>
      </c>
      <c r="G574" s="85" t="s">
        <v>1372</v>
      </c>
      <c r="H574" s="51"/>
      <c r="I574" s="51" t="s">
        <v>1348</v>
      </c>
      <c r="J574" s="51"/>
      <c r="K574" s="51"/>
      <c r="L574" s="51" t="s">
        <v>1349</v>
      </c>
      <c r="M574" s="51" t="s">
        <v>790</v>
      </c>
      <c r="N574" s="51" t="s">
        <v>237</v>
      </c>
      <c r="O574" s="51"/>
      <c r="P574" s="51"/>
    </row>
    <row r="575" spans="2:16">
      <c r="B575" s="41">
        <v>499</v>
      </c>
      <c r="C575" s="40" t="s">
        <v>206</v>
      </c>
      <c r="D575" s="40" t="s">
        <v>1432</v>
      </c>
      <c r="E575" s="51"/>
      <c r="F575" s="41" t="s">
        <v>1986</v>
      </c>
      <c r="G575" s="85" t="s">
        <v>1372</v>
      </c>
      <c r="H575" s="51"/>
      <c r="I575" s="51" t="s">
        <v>1348</v>
      </c>
      <c r="J575" s="51"/>
      <c r="K575" s="51"/>
      <c r="L575" s="51" t="s">
        <v>1349</v>
      </c>
      <c r="M575" s="51" t="s">
        <v>792</v>
      </c>
      <c r="N575" s="51" t="s">
        <v>237</v>
      </c>
      <c r="O575" s="51"/>
      <c r="P575" s="51"/>
    </row>
    <row r="576" spans="2:16">
      <c r="B576" s="41">
        <v>500</v>
      </c>
      <c r="C576" s="40" t="s">
        <v>206</v>
      </c>
      <c r="D576" s="40" t="s">
        <v>1432</v>
      </c>
      <c r="E576" s="51"/>
      <c r="F576" s="41" t="s">
        <v>1987</v>
      </c>
      <c r="G576" s="85" t="s">
        <v>1372</v>
      </c>
      <c r="H576" s="51"/>
      <c r="I576" s="51" t="s">
        <v>1348</v>
      </c>
      <c r="J576" s="51"/>
      <c r="K576" s="51"/>
      <c r="L576" s="51" t="s">
        <v>1349</v>
      </c>
      <c r="M576" s="51" t="s">
        <v>794</v>
      </c>
      <c r="N576" s="51" t="s">
        <v>237</v>
      </c>
      <c r="O576" s="51"/>
      <c r="P576" s="51"/>
    </row>
    <row r="577" spans="2:16">
      <c r="B577" s="41">
        <v>501</v>
      </c>
      <c r="C577" s="40" t="s">
        <v>206</v>
      </c>
      <c r="D577" s="40" t="s">
        <v>1432</v>
      </c>
      <c r="E577" s="51"/>
      <c r="F577" s="41" t="s">
        <v>1988</v>
      </c>
      <c r="G577" s="85" t="s">
        <v>1372</v>
      </c>
      <c r="H577" s="51"/>
      <c r="I577" s="51" t="s">
        <v>1348</v>
      </c>
      <c r="J577" s="51"/>
      <c r="K577" s="51"/>
      <c r="L577" s="51" t="s">
        <v>1349</v>
      </c>
      <c r="M577" s="51" t="s">
        <v>796</v>
      </c>
      <c r="N577" s="51" t="s">
        <v>237</v>
      </c>
      <c r="O577" s="51"/>
      <c r="P577" s="51"/>
    </row>
    <row r="578" spans="2:16">
      <c r="B578" s="41">
        <v>502</v>
      </c>
      <c r="C578" s="40" t="s">
        <v>206</v>
      </c>
      <c r="D578" s="40" t="s">
        <v>1432</v>
      </c>
      <c r="E578" s="51"/>
      <c r="F578" s="41" t="s">
        <v>1989</v>
      </c>
      <c r="G578" s="85" t="s">
        <v>1372</v>
      </c>
      <c r="H578" s="51"/>
      <c r="I578" s="51" t="s">
        <v>1348</v>
      </c>
      <c r="J578" s="51"/>
      <c r="K578" s="51"/>
      <c r="L578" s="51" t="s">
        <v>1349</v>
      </c>
      <c r="M578" s="51" t="s">
        <v>798</v>
      </c>
      <c r="N578" s="51" t="s">
        <v>237</v>
      </c>
      <c r="O578" s="51"/>
      <c r="P578" s="51"/>
    </row>
    <row r="579" spans="2:16">
      <c r="B579" s="41">
        <v>503</v>
      </c>
      <c r="C579" s="40" t="s">
        <v>206</v>
      </c>
      <c r="D579" s="40" t="s">
        <v>1432</v>
      </c>
      <c r="E579" s="51"/>
      <c r="F579" s="41" t="s">
        <v>1990</v>
      </c>
      <c r="G579" s="85" t="s">
        <v>1372</v>
      </c>
      <c r="H579" s="51"/>
      <c r="I579" s="51" t="s">
        <v>1348</v>
      </c>
      <c r="J579" s="51"/>
      <c r="K579" s="51"/>
      <c r="L579" s="51" t="s">
        <v>1349</v>
      </c>
      <c r="M579" s="51" t="s">
        <v>800</v>
      </c>
      <c r="N579" s="51" t="s">
        <v>237</v>
      </c>
      <c r="O579" s="51"/>
      <c r="P579" s="51"/>
    </row>
    <row r="580" spans="2:16">
      <c r="B580" s="41">
        <v>504</v>
      </c>
      <c r="C580" s="40" t="s">
        <v>206</v>
      </c>
      <c r="D580" s="40" t="s">
        <v>1432</v>
      </c>
      <c r="E580" s="51"/>
      <c r="F580" s="41" t="s">
        <v>1991</v>
      </c>
      <c r="G580" s="85" t="s">
        <v>1372</v>
      </c>
      <c r="H580" s="51"/>
      <c r="I580" s="51" t="s">
        <v>1348</v>
      </c>
      <c r="J580" s="51"/>
      <c r="K580" s="51"/>
      <c r="L580" s="51" t="s">
        <v>1349</v>
      </c>
      <c r="M580" s="51" t="s">
        <v>802</v>
      </c>
      <c r="N580" s="51" t="s">
        <v>237</v>
      </c>
      <c r="O580" s="51"/>
      <c r="P580" s="51"/>
    </row>
    <row r="581" spans="2:16">
      <c r="B581" s="41">
        <v>505</v>
      </c>
      <c r="C581" s="40" t="s">
        <v>206</v>
      </c>
      <c r="D581" s="40" t="s">
        <v>1432</v>
      </c>
      <c r="E581" s="51"/>
      <c r="F581" s="41" t="s">
        <v>1992</v>
      </c>
      <c r="G581" s="85" t="s">
        <v>1372</v>
      </c>
      <c r="H581" s="51"/>
      <c r="I581" s="51" t="s">
        <v>1348</v>
      </c>
      <c r="J581" s="51"/>
      <c r="K581" s="51"/>
      <c r="L581" s="51" t="s">
        <v>1349</v>
      </c>
      <c r="M581" s="51" t="s">
        <v>804</v>
      </c>
      <c r="N581" s="51" t="s">
        <v>237</v>
      </c>
      <c r="O581" s="51"/>
      <c r="P581" s="51"/>
    </row>
    <row r="582" spans="2:16">
      <c r="B582" s="41">
        <v>506</v>
      </c>
      <c r="C582" s="40" t="s">
        <v>206</v>
      </c>
      <c r="D582" s="40" t="s">
        <v>1432</v>
      </c>
      <c r="E582" s="51"/>
      <c r="F582" s="41" t="s">
        <v>1993</v>
      </c>
      <c r="G582" s="85" t="s">
        <v>1372</v>
      </c>
      <c r="H582" s="51"/>
      <c r="I582" s="51" t="s">
        <v>1348</v>
      </c>
      <c r="J582" s="51"/>
      <c r="K582" s="51"/>
      <c r="L582" s="51" t="s">
        <v>1349</v>
      </c>
      <c r="M582" s="51" t="s">
        <v>806</v>
      </c>
      <c r="N582" s="51" t="s">
        <v>237</v>
      </c>
      <c r="O582" s="51"/>
      <c r="P582" s="51"/>
    </row>
    <row r="583" spans="2:16">
      <c r="B583" s="41">
        <v>507</v>
      </c>
      <c r="C583" s="40" t="s">
        <v>206</v>
      </c>
      <c r="D583" s="40" t="s">
        <v>1432</v>
      </c>
      <c r="E583" s="51"/>
      <c r="F583" s="41" t="s">
        <v>1994</v>
      </c>
      <c r="G583" s="85" t="s">
        <v>1372</v>
      </c>
      <c r="H583" s="51"/>
      <c r="I583" s="51" t="s">
        <v>1348</v>
      </c>
      <c r="J583" s="51"/>
      <c r="K583" s="51"/>
      <c r="L583" s="51" t="s">
        <v>1349</v>
      </c>
      <c r="M583" s="51" t="s">
        <v>808</v>
      </c>
      <c r="N583" s="51" t="s">
        <v>237</v>
      </c>
      <c r="O583" s="51"/>
      <c r="P583" s="51"/>
    </row>
    <row r="584" spans="2:16">
      <c r="B584" s="41">
        <v>508</v>
      </c>
      <c r="C584" s="40" t="s">
        <v>1351</v>
      </c>
      <c r="D584" s="40" t="s">
        <v>1241</v>
      </c>
      <c r="E584" s="51"/>
      <c r="F584" s="41" t="s">
        <v>1544</v>
      </c>
      <c r="G584" s="85" t="s">
        <v>1243</v>
      </c>
      <c r="H584" s="51"/>
      <c r="I584" s="51" t="s">
        <v>1348</v>
      </c>
      <c r="J584" s="51"/>
      <c r="K584" s="51"/>
      <c r="L584" s="51" t="s">
        <v>1438</v>
      </c>
      <c r="M584" s="51" t="s">
        <v>1995</v>
      </c>
      <c r="N584" s="51" t="s">
        <v>151</v>
      </c>
      <c r="O584" s="51"/>
      <c r="P584" s="51"/>
    </row>
    <row r="585" spans="2:16">
      <c r="B585" s="41">
        <v>509</v>
      </c>
      <c r="C585" s="40" t="s">
        <v>1351</v>
      </c>
      <c r="D585" s="40" t="s">
        <v>1232</v>
      </c>
      <c r="E585" s="51"/>
      <c r="F585" s="41" t="s">
        <v>1572</v>
      </c>
      <c r="G585" s="85" t="s">
        <v>1234</v>
      </c>
      <c r="H585" s="51"/>
      <c r="I585" s="51" t="s">
        <v>1348</v>
      </c>
      <c r="J585" s="51"/>
      <c r="K585" s="51"/>
      <c r="L585" s="51" t="s">
        <v>1349</v>
      </c>
      <c r="M585" s="51" t="s">
        <v>1995</v>
      </c>
      <c r="N585" s="51" t="s">
        <v>151</v>
      </c>
      <c r="O585" s="51"/>
      <c r="P585" s="51"/>
    </row>
    <row r="586" spans="2:16">
      <c r="B586" s="41">
        <v>510</v>
      </c>
      <c r="C586" s="40" t="s">
        <v>1351</v>
      </c>
      <c r="D586" s="40" t="s">
        <v>1241</v>
      </c>
      <c r="E586" s="51"/>
      <c r="F586" s="41" t="s">
        <v>1996</v>
      </c>
      <c r="G586" s="85" t="s">
        <v>1243</v>
      </c>
      <c r="H586" s="51"/>
      <c r="I586" s="51" t="s">
        <v>1348</v>
      </c>
      <c r="J586" s="51"/>
      <c r="K586" s="51"/>
      <c r="L586" s="51" t="s">
        <v>1438</v>
      </c>
      <c r="M586" s="51" t="s">
        <v>1997</v>
      </c>
      <c r="N586" s="51" t="s">
        <v>151</v>
      </c>
      <c r="O586" s="51"/>
      <c r="P586" s="51"/>
    </row>
    <row r="587" spans="2:16">
      <c r="B587" s="41">
        <v>511</v>
      </c>
      <c r="C587" s="40" t="s">
        <v>1351</v>
      </c>
      <c r="D587" s="40" t="s">
        <v>1232</v>
      </c>
      <c r="E587" s="51"/>
      <c r="F587" s="41" t="s">
        <v>1998</v>
      </c>
      <c r="G587" s="85" t="s">
        <v>1234</v>
      </c>
      <c r="H587" s="51"/>
      <c r="I587" s="51" t="s">
        <v>1348</v>
      </c>
      <c r="J587" s="51"/>
      <c r="K587" s="51"/>
      <c r="L587" s="51" t="s">
        <v>1349</v>
      </c>
      <c r="M587" s="51" t="s">
        <v>1997</v>
      </c>
      <c r="N587" s="51" t="s">
        <v>151</v>
      </c>
      <c r="O587" s="51"/>
      <c r="P587" s="51"/>
    </row>
    <row r="588" spans="2:16">
      <c r="B588" s="41">
        <v>512</v>
      </c>
      <c r="C588" s="40" t="s">
        <v>1351</v>
      </c>
      <c r="D588" s="40" t="s">
        <v>1232</v>
      </c>
      <c r="E588" s="51"/>
      <c r="F588" s="41" t="s">
        <v>1999</v>
      </c>
      <c r="G588" s="85" t="s">
        <v>1234</v>
      </c>
      <c r="H588" s="51"/>
      <c r="I588" s="51" t="s">
        <v>1348</v>
      </c>
      <c r="J588" s="51"/>
      <c r="K588" s="51"/>
      <c r="L588" s="51" t="s">
        <v>1349</v>
      </c>
      <c r="M588" s="51" t="s">
        <v>1139</v>
      </c>
      <c r="N588" s="51" t="s">
        <v>183</v>
      </c>
      <c r="O588" s="51"/>
      <c r="P588" s="51"/>
    </row>
    <row r="589" spans="2:16">
      <c r="B589" s="41">
        <v>513</v>
      </c>
      <c r="C589" s="40" t="s">
        <v>1351</v>
      </c>
      <c r="D589" s="40" t="s">
        <v>1232</v>
      </c>
      <c r="E589" s="51"/>
      <c r="F589" s="41" t="s">
        <v>2000</v>
      </c>
      <c r="G589" s="85" t="s">
        <v>1234</v>
      </c>
      <c r="H589" s="51"/>
      <c r="I589" s="51" t="s">
        <v>1348</v>
      </c>
      <c r="J589" s="51"/>
      <c r="K589" s="51"/>
      <c r="L589" s="51" t="s">
        <v>1349</v>
      </c>
      <c r="M589" s="51" t="s">
        <v>1139</v>
      </c>
      <c r="N589" s="51" t="s">
        <v>183</v>
      </c>
      <c r="O589" s="51"/>
      <c r="P589" s="51"/>
    </row>
    <row r="590" spans="2:16">
      <c r="B590" s="41">
        <v>514</v>
      </c>
      <c r="C590" s="40" t="s">
        <v>1351</v>
      </c>
      <c r="D590" s="40" t="s">
        <v>1232</v>
      </c>
      <c r="E590" s="51"/>
      <c r="F590" s="41" t="s">
        <v>2001</v>
      </c>
      <c r="G590" s="85" t="s">
        <v>1234</v>
      </c>
      <c r="H590" s="51"/>
      <c r="I590" s="51" t="s">
        <v>1348</v>
      </c>
      <c r="J590" s="51"/>
      <c r="K590" s="51"/>
      <c r="L590" s="51" t="s">
        <v>1349</v>
      </c>
      <c r="M590" s="51" t="s">
        <v>2002</v>
      </c>
      <c r="N590" s="51" t="s">
        <v>183</v>
      </c>
      <c r="O590" s="51"/>
      <c r="P590" s="51"/>
    </row>
    <row r="591" spans="2:16">
      <c r="B591" s="41">
        <v>515</v>
      </c>
      <c r="C591" s="40" t="s">
        <v>1351</v>
      </c>
      <c r="D591" s="40" t="s">
        <v>1232</v>
      </c>
      <c r="E591" s="51"/>
      <c r="F591" s="41" t="s">
        <v>2003</v>
      </c>
      <c r="G591" s="85" t="s">
        <v>1234</v>
      </c>
      <c r="H591" s="51"/>
      <c r="I591" s="51" t="s">
        <v>1348</v>
      </c>
      <c r="J591" s="51"/>
      <c r="K591" s="51"/>
      <c r="L591" s="51" t="s">
        <v>1349</v>
      </c>
      <c r="M591" s="51" t="s">
        <v>525</v>
      </c>
      <c r="N591" s="51" t="s">
        <v>403</v>
      </c>
      <c r="O591" s="51"/>
      <c r="P591" s="51"/>
    </row>
    <row r="592" spans="2:16">
      <c r="B592" s="41">
        <v>516</v>
      </c>
      <c r="C592" s="40" t="s">
        <v>1351</v>
      </c>
      <c r="D592" s="40" t="s">
        <v>1232</v>
      </c>
      <c r="E592" s="51"/>
      <c r="F592" s="41" t="s">
        <v>2004</v>
      </c>
      <c r="G592" s="85" t="s">
        <v>1234</v>
      </c>
      <c r="H592" s="51"/>
      <c r="I592" s="51" t="s">
        <v>1348</v>
      </c>
      <c r="J592" s="51"/>
      <c r="K592" s="51"/>
      <c r="L592" s="51" t="s">
        <v>1349</v>
      </c>
      <c r="M592" s="51" t="s">
        <v>2005</v>
      </c>
      <c r="N592" s="51" t="s">
        <v>403</v>
      </c>
      <c r="O592" s="51"/>
      <c r="P592" s="51"/>
    </row>
    <row r="593" spans="2:16">
      <c r="B593" s="41">
        <v>517</v>
      </c>
      <c r="C593" s="40" t="s">
        <v>1351</v>
      </c>
      <c r="D593" s="40" t="s">
        <v>1232</v>
      </c>
      <c r="E593" s="51"/>
      <c r="F593" s="41" t="s">
        <v>2006</v>
      </c>
      <c r="G593" s="85" t="s">
        <v>1234</v>
      </c>
      <c r="H593" s="51"/>
      <c r="I593" s="51" t="s">
        <v>1348</v>
      </c>
      <c r="J593" s="51"/>
      <c r="K593" s="51"/>
      <c r="L593" s="51" t="s">
        <v>1349</v>
      </c>
      <c r="M593" s="51" t="s">
        <v>1141</v>
      </c>
      <c r="N593" s="51" t="s">
        <v>403</v>
      </c>
      <c r="O593" s="51"/>
      <c r="P593" s="51"/>
    </row>
    <row r="594" spans="2:16">
      <c r="B594" s="41">
        <v>518</v>
      </c>
      <c r="C594" s="40" t="s">
        <v>206</v>
      </c>
      <c r="D594" s="40" t="s">
        <v>1432</v>
      </c>
      <c r="E594" s="51"/>
      <c r="F594" s="41" t="s">
        <v>2007</v>
      </c>
      <c r="G594" s="85" t="s">
        <v>1347</v>
      </c>
      <c r="H594" s="51"/>
      <c r="I594" s="51" t="s">
        <v>1348</v>
      </c>
      <c r="J594" s="51"/>
      <c r="K594" s="51"/>
      <c r="L594" s="51" t="s">
        <v>1349</v>
      </c>
      <c r="M594" s="51" t="s">
        <v>876</v>
      </c>
      <c r="N594" s="51" t="s">
        <v>403</v>
      </c>
      <c r="O594" s="51"/>
      <c r="P594" s="51"/>
    </row>
    <row r="595" spans="2:16">
      <c r="B595" s="41">
        <v>519</v>
      </c>
      <c r="C595" s="40" t="s">
        <v>1351</v>
      </c>
      <c r="D595" s="40" t="s">
        <v>1232</v>
      </c>
      <c r="E595" s="51"/>
      <c r="F595" s="41" t="s">
        <v>2008</v>
      </c>
      <c r="G595" s="85" t="s">
        <v>1234</v>
      </c>
      <c r="H595" s="51"/>
      <c r="I595" s="51" t="s">
        <v>1348</v>
      </c>
      <c r="J595" s="51"/>
      <c r="K595" s="51"/>
      <c r="L595" s="51" t="s">
        <v>1349</v>
      </c>
      <c r="M595" s="51" t="s">
        <v>2009</v>
      </c>
      <c r="N595" s="51" t="s">
        <v>189</v>
      </c>
      <c r="O595" s="51"/>
      <c r="P595" s="51"/>
    </row>
    <row r="596" spans="2:16">
      <c r="B596" s="41">
        <v>520</v>
      </c>
      <c r="C596" s="40" t="s">
        <v>1351</v>
      </c>
      <c r="D596" s="40" t="s">
        <v>1232</v>
      </c>
      <c r="E596" s="51"/>
      <c r="F596" s="41" t="s">
        <v>2010</v>
      </c>
      <c r="G596" s="85" t="s">
        <v>1234</v>
      </c>
      <c r="H596" s="51"/>
      <c r="I596" s="51" t="s">
        <v>1348</v>
      </c>
      <c r="J596" s="51"/>
      <c r="K596" s="51"/>
      <c r="L596" s="51" t="s">
        <v>1349</v>
      </c>
      <c r="M596" s="51" t="s">
        <v>194</v>
      </c>
      <c r="N596" s="51" t="s">
        <v>189</v>
      </c>
      <c r="O596" s="51"/>
      <c r="P596" s="51"/>
    </row>
    <row r="597" spans="2:16">
      <c r="B597" s="41">
        <v>521</v>
      </c>
      <c r="C597" s="40" t="s">
        <v>1351</v>
      </c>
      <c r="D597" s="40" t="s">
        <v>1232</v>
      </c>
      <c r="E597" s="51"/>
      <c r="F597" s="41" t="s">
        <v>2011</v>
      </c>
      <c r="G597" s="85" t="s">
        <v>1234</v>
      </c>
      <c r="H597" s="51"/>
      <c r="I597" s="51" t="s">
        <v>1348</v>
      </c>
      <c r="J597" s="51"/>
      <c r="K597" s="51"/>
      <c r="L597" s="51" t="s">
        <v>1349</v>
      </c>
      <c r="M597" s="51" t="s">
        <v>2009</v>
      </c>
      <c r="N597" s="51" t="s">
        <v>189</v>
      </c>
      <c r="O597" s="51"/>
      <c r="P597" s="51"/>
    </row>
    <row r="598" spans="2:16">
      <c r="B598" s="41">
        <v>522</v>
      </c>
      <c r="C598" s="40" t="s">
        <v>1351</v>
      </c>
      <c r="D598" s="40" t="s">
        <v>1232</v>
      </c>
      <c r="E598" s="51"/>
      <c r="F598" s="41" t="s">
        <v>2012</v>
      </c>
      <c r="G598" s="85" t="s">
        <v>1234</v>
      </c>
      <c r="H598" s="51"/>
      <c r="I598" s="51" t="s">
        <v>1348</v>
      </c>
      <c r="J598" s="51"/>
      <c r="K598" s="51"/>
      <c r="L598" s="51" t="s">
        <v>1349</v>
      </c>
      <c r="M598" s="51" t="s">
        <v>1126</v>
      </c>
      <c r="N598" s="51" t="s">
        <v>189</v>
      </c>
      <c r="O598" s="51"/>
      <c r="P598" s="51"/>
    </row>
    <row r="599" spans="2:16">
      <c r="B599" s="41">
        <v>523</v>
      </c>
      <c r="C599" s="40" t="s">
        <v>1351</v>
      </c>
      <c r="D599" s="40" t="s">
        <v>1232</v>
      </c>
      <c r="E599" s="51"/>
      <c r="F599" s="41" t="s">
        <v>1442</v>
      </c>
      <c r="G599" s="85" t="s">
        <v>1234</v>
      </c>
      <c r="H599" s="51"/>
      <c r="I599" s="51" t="s">
        <v>1348</v>
      </c>
      <c r="J599" s="51"/>
      <c r="K599" s="51"/>
      <c r="L599" s="51" t="s">
        <v>1349</v>
      </c>
      <c r="M599" s="51" t="s">
        <v>2013</v>
      </c>
      <c r="N599" s="51" t="s">
        <v>189</v>
      </c>
      <c r="O599" s="51"/>
      <c r="P599" s="51"/>
    </row>
    <row r="600" spans="2:16">
      <c r="B600" s="41">
        <v>524</v>
      </c>
      <c r="C600" s="40" t="s">
        <v>1351</v>
      </c>
      <c r="D600" s="40" t="s">
        <v>1232</v>
      </c>
      <c r="E600" s="51"/>
      <c r="F600" s="41" t="s">
        <v>2014</v>
      </c>
      <c r="G600" s="85" t="s">
        <v>1234</v>
      </c>
      <c r="H600" s="51"/>
      <c r="I600" s="51" t="s">
        <v>1348</v>
      </c>
      <c r="J600" s="51"/>
      <c r="K600" s="51"/>
      <c r="L600" s="51" t="s">
        <v>1349</v>
      </c>
      <c r="M600" s="51" t="s">
        <v>329</v>
      </c>
      <c r="N600" s="51" t="s">
        <v>189</v>
      </c>
      <c r="O600" s="51"/>
      <c r="P600" s="51"/>
    </row>
    <row r="601" spans="2:16">
      <c r="B601" s="41">
        <v>525</v>
      </c>
      <c r="C601" s="40" t="s">
        <v>1351</v>
      </c>
      <c r="D601" s="40" t="s">
        <v>1232</v>
      </c>
      <c r="E601" s="51"/>
      <c r="F601" s="41" t="s">
        <v>2015</v>
      </c>
      <c r="G601" s="85" t="s">
        <v>1234</v>
      </c>
      <c r="H601" s="51"/>
      <c r="I601" s="51" t="s">
        <v>1348</v>
      </c>
      <c r="J601" s="51"/>
      <c r="K601" s="51"/>
      <c r="L601" s="51" t="s">
        <v>1349</v>
      </c>
      <c r="M601" s="51" t="s">
        <v>341</v>
      </c>
      <c r="N601" s="51" t="s">
        <v>189</v>
      </c>
      <c r="O601" s="51"/>
      <c r="P601" s="51"/>
    </row>
    <row r="602" spans="2:16">
      <c r="B602" s="41">
        <v>526</v>
      </c>
      <c r="C602" s="40" t="s">
        <v>153</v>
      </c>
      <c r="D602" s="40" t="s">
        <v>1261</v>
      </c>
      <c r="E602" s="51"/>
      <c r="F602" s="41" t="s">
        <v>2016</v>
      </c>
      <c r="G602" s="85" t="s">
        <v>1234</v>
      </c>
      <c r="H602" s="51"/>
      <c r="I602" s="51" t="s">
        <v>1348</v>
      </c>
      <c r="J602" s="51"/>
      <c r="K602" s="51"/>
      <c r="L602" s="51" t="s">
        <v>1349</v>
      </c>
      <c r="M602" s="51" t="s">
        <v>345</v>
      </c>
      <c r="N602" s="51" t="s">
        <v>151</v>
      </c>
      <c r="O602" s="51"/>
      <c r="P602" s="51"/>
    </row>
    <row r="603" spans="2:16">
      <c r="B603" s="41">
        <v>527</v>
      </c>
      <c r="C603" s="40" t="s">
        <v>153</v>
      </c>
      <c r="D603" s="40" t="s">
        <v>1261</v>
      </c>
      <c r="E603" s="51"/>
      <c r="F603" s="41" t="s">
        <v>2017</v>
      </c>
      <c r="G603" s="85" t="s">
        <v>1234</v>
      </c>
      <c r="H603" s="51"/>
      <c r="I603" s="51" t="s">
        <v>1348</v>
      </c>
      <c r="J603" s="51"/>
      <c r="K603" s="51"/>
      <c r="L603" s="51" t="s">
        <v>1349</v>
      </c>
      <c r="M603" s="51" t="s">
        <v>1369</v>
      </c>
      <c r="N603" s="51" t="s">
        <v>151</v>
      </c>
      <c r="O603" s="51"/>
      <c r="P603" s="51"/>
    </row>
    <row r="604" spans="2:16">
      <c r="B604" s="41">
        <v>528</v>
      </c>
      <c r="C604" s="40" t="s">
        <v>153</v>
      </c>
      <c r="D604" s="40" t="s">
        <v>1261</v>
      </c>
      <c r="E604" s="51"/>
      <c r="F604" s="41" t="s">
        <v>2018</v>
      </c>
      <c r="G604" s="85" t="s">
        <v>1234</v>
      </c>
      <c r="H604" s="51"/>
      <c r="I604" s="51" t="s">
        <v>1348</v>
      </c>
      <c r="J604" s="51"/>
      <c r="K604" s="51"/>
      <c r="L604" s="51" t="s">
        <v>1349</v>
      </c>
      <c r="M604" s="51" t="s">
        <v>1369</v>
      </c>
      <c r="N604" s="51" t="s">
        <v>151</v>
      </c>
      <c r="O604" s="51"/>
      <c r="P604" s="51"/>
    </row>
    <row r="605" spans="2:16">
      <c r="B605" s="41">
        <v>529</v>
      </c>
      <c r="C605" s="40" t="s">
        <v>307</v>
      </c>
      <c r="D605" s="40" t="s">
        <v>1232</v>
      </c>
      <c r="E605" s="51"/>
      <c r="F605" s="41" t="s">
        <v>1253</v>
      </c>
      <c r="G605" s="85" t="s">
        <v>1234</v>
      </c>
      <c r="H605" s="51"/>
      <c r="I605" s="51" t="s">
        <v>1348</v>
      </c>
      <c r="J605" s="51"/>
      <c r="K605" s="51"/>
      <c r="L605" s="51" t="s">
        <v>1349</v>
      </c>
      <c r="M605" s="51" t="s">
        <v>2019</v>
      </c>
      <c r="N605" s="51" t="s">
        <v>151</v>
      </c>
      <c r="O605" s="51"/>
      <c r="P605" s="51"/>
    </row>
    <row r="606" spans="2:16">
      <c r="B606" s="41">
        <v>530</v>
      </c>
      <c r="C606" s="40" t="s">
        <v>1351</v>
      </c>
      <c r="D606" s="40" t="s">
        <v>1232</v>
      </c>
      <c r="E606" s="51"/>
      <c r="F606" s="41" t="s">
        <v>2020</v>
      </c>
      <c r="G606" s="85" t="s">
        <v>1234</v>
      </c>
      <c r="H606" s="51"/>
      <c r="I606" s="51" t="s">
        <v>1348</v>
      </c>
      <c r="J606" s="51"/>
      <c r="K606" s="51"/>
      <c r="L606" s="51" t="s">
        <v>1349</v>
      </c>
      <c r="M606" s="51" t="s">
        <v>553</v>
      </c>
      <c r="N606" s="51" t="s">
        <v>403</v>
      </c>
      <c r="O606" s="51"/>
      <c r="P606" s="51"/>
    </row>
    <row r="607" spans="2:16">
      <c r="B607" s="41">
        <v>531</v>
      </c>
      <c r="C607" s="40" t="s">
        <v>1351</v>
      </c>
      <c r="D607" s="40" t="s">
        <v>1232</v>
      </c>
      <c r="E607" s="51"/>
      <c r="F607" s="41" t="s">
        <v>2021</v>
      </c>
      <c r="G607" s="85" t="s">
        <v>1234</v>
      </c>
      <c r="H607" s="51"/>
      <c r="I607" s="51" t="s">
        <v>1348</v>
      </c>
      <c r="J607" s="51"/>
      <c r="K607" s="51"/>
      <c r="L607" s="51" t="s">
        <v>1349</v>
      </c>
      <c r="M607" s="51" t="s">
        <v>550</v>
      </c>
      <c r="N607" s="51" t="s">
        <v>403</v>
      </c>
      <c r="O607" s="51"/>
      <c r="P607" s="51"/>
    </row>
    <row r="608" spans="2:16">
      <c r="B608" s="41">
        <v>532</v>
      </c>
      <c r="C608" s="40" t="s">
        <v>1354</v>
      </c>
      <c r="D608" s="40" t="s">
        <v>1261</v>
      </c>
      <c r="E608" s="51"/>
      <c r="F608" s="41" t="s">
        <v>2022</v>
      </c>
      <c r="G608" s="85" t="s">
        <v>1364</v>
      </c>
      <c r="H608" s="51"/>
      <c r="I608" s="51" t="s">
        <v>1348</v>
      </c>
      <c r="J608" s="51"/>
      <c r="K608" s="51"/>
      <c r="L608" s="51" t="s">
        <v>1349</v>
      </c>
      <c r="M608" s="51" t="s">
        <v>928</v>
      </c>
      <c r="N608" s="51" t="s">
        <v>403</v>
      </c>
      <c r="O608" s="51"/>
      <c r="P608" s="51"/>
    </row>
    <row r="609" spans="2:16">
      <c r="B609" s="41">
        <v>533</v>
      </c>
      <c r="C609" s="40" t="s">
        <v>1351</v>
      </c>
      <c r="D609" s="40" t="s">
        <v>1232</v>
      </c>
      <c r="E609" s="51"/>
      <c r="F609" s="41" t="s">
        <v>2023</v>
      </c>
      <c r="G609" s="85" t="s">
        <v>1234</v>
      </c>
      <c r="H609" s="51"/>
      <c r="I609" s="51" t="s">
        <v>1348</v>
      </c>
      <c r="J609" s="51"/>
      <c r="K609" s="51"/>
      <c r="L609" s="51" t="s">
        <v>1349</v>
      </c>
      <c r="M609" s="51" t="s">
        <v>928</v>
      </c>
      <c r="N609" s="51" t="s">
        <v>403</v>
      </c>
      <c r="O609" s="51"/>
      <c r="P609" s="51"/>
    </row>
    <row r="610" spans="2:16">
      <c r="B610" s="41">
        <v>534</v>
      </c>
      <c r="C610" s="40" t="s">
        <v>1351</v>
      </c>
      <c r="D610" s="40" t="s">
        <v>1241</v>
      </c>
      <c r="E610" s="51"/>
      <c r="F610" s="41" t="s">
        <v>2024</v>
      </c>
      <c r="G610" s="85" t="s">
        <v>1243</v>
      </c>
      <c r="H610" s="51"/>
      <c r="I610" s="51" t="s">
        <v>1348</v>
      </c>
      <c r="J610" s="51"/>
      <c r="K610" s="51"/>
      <c r="L610" s="51" t="s">
        <v>1438</v>
      </c>
      <c r="M610" s="51" t="s">
        <v>928</v>
      </c>
      <c r="N610" s="51" t="s">
        <v>403</v>
      </c>
      <c r="O610" s="51"/>
      <c r="P610" s="51"/>
    </row>
    <row r="611" spans="2:16">
      <c r="B611" s="41">
        <v>535</v>
      </c>
      <c r="C611" s="40" t="s">
        <v>1351</v>
      </c>
      <c r="D611" s="40" t="s">
        <v>1232</v>
      </c>
      <c r="E611" s="51"/>
      <c r="F611" s="41" t="s">
        <v>2025</v>
      </c>
      <c r="G611" s="85" t="s">
        <v>1234</v>
      </c>
      <c r="H611" s="51"/>
      <c r="I611" s="51" t="s">
        <v>1348</v>
      </c>
      <c r="J611" s="51"/>
      <c r="K611" s="51"/>
      <c r="L611" s="51" t="s">
        <v>1349</v>
      </c>
      <c r="M611" s="51" t="s">
        <v>928</v>
      </c>
      <c r="N611" s="51" t="s">
        <v>403</v>
      </c>
      <c r="O611" s="51"/>
      <c r="P611" s="51"/>
    </row>
    <row r="612" spans="2:16">
      <c r="B612" s="41">
        <v>536</v>
      </c>
      <c r="C612" s="40" t="s">
        <v>1351</v>
      </c>
      <c r="D612" s="40" t="s">
        <v>1232</v>
      </c>
      <c r="E612" s="51"/>
      <c r="F612" s="41" t="s">
        <v>2026</v>
      </c>
      <c r="G612" s="85" t="s">
        <v>1234</v>
      </c>
      <c r="H612" s="51"/>
      <c r="I612" s="51" t="s">
        <v>1348</v>
      </c>
      <c r="J612" s="51"/>
      <c r="K612" s="51"/>
      <c r="L612" s="51" t="s">
        <v>1349</v>
      </c>
      <c r="M612" s="51" t="s">
        <v>933</v>
      </c>
      <c r="N612" s="51" t="s">
        <v>403</v>
      </c>
      <c r="O612" s="51"/>
      <c r="P612" s="51"/>
    </row>
    <row r="613" spans="2:16">
      <c r="B613" s="41">
        <v>537</v>
      </c>
      <c r="C613" s="40" t="s">
        <v>1351</v>
      </c>
      <c r="D613" s="40" t="s">
        <v>1232</v>
      </c>
      <c r="E613" s="51"/>
      <c r="F613" s="41" t="s">
        <v>2027</v>
      </c>
      <c r="G613" s="85" t="s">
        <v>1234</v>
      </c>
      <c r="H613" s="51"/>
      <c r="I613" s="51" t="s">
        <v>1348</v>
      </c>
      <c r="J613" s="51"/>
      <c r="K613" s="51"/>
      <c r="L613" s="51" t="s">
        <v>1349</v>
      </c>
      <c r="M613" s="51" t="s">
        <v>945</v>
      </c>
      <c r="N613" s="51" t="s">
        <v>403</v>
      </c>
      <c r="O613" s="51"/>
      <c r="P613" s="51"/>
    </row>
  </sheetData>
  <autoFilter ref="B76:P76" xr:uid="{00000000-0009-0000-0000-000002000000}"/>
  <mergeCells count="4">
    <mergeCell ref="B2:H3"/>
    <mergeCell ref="S4:T4"/>
    <mergeCell ref="B74:H75"/>
    <mergeCell ref="S75:T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B2:H707"/>
  <sheetViews>
    <sheetView zoomScale="70" zoomScaleNormal="70" workbookViewId="0">
      <pane ySplit="9" topLeftCell="A682" activePane="bottomLeft" state="frozen"/>
      <selection pane="bottomLeft" activeCell="H697" sqref="H697"/>
    </sheetView>
  </sheetViews>
  <sheetFormatPr defaultColWidth="11.5703125" defaultRowHeight="13.9"/>
  <cols>
    <col min="1" max="1" width="5.42578125" style="1" customWidth="1"/>
    <col min="2" max="2" width="11.5703125" style="1"/>
    <col min="3" max="3" width="47.28515625" style="195" bestFit="1" customWidth="1"/>
    <col min="4" max="4" width="10.28515625" style="1" customWidth="1"/>
    <col min="5" max="5" width="83.28515625" style="1" customWidth="1"/>
    <col min="6" max="16384" width="11.5703125" style="1"/>
  </cols>
  <sheetData>
    <row r="2" spans="2:8">
      <c r="B2" s="953" t="s">
        <v>2028</v>
      </c>
      <c r="C2" s="963" t="s">
        <v>2029</v>
      </c>
    </row>
    <row r="3" spans="2:8">
      <c r="B3" s="953" t="s">
        <v>2030</v>
      </c>
      <c r="C3" s="955" t="s">
        <v>2031</v>
      </c>
    </row>
    <row r="4" spans="2:8">
      <c r="B4" s="953" t="s">
        <v>2032</v>
      </c>
      <c r="C4" s="955" t="s">
        <v>2033</v>
      </c>
    </row>
    <row r="5" spans="2:8">
      <c r="B5" s="953" t="s">
        <v>2034</v>
      </c>
      <c r="C5" s="955" t="s">
        <v>2035</v>
      </c>
    </row>
    <row r="6" spans="2:8">
      <c r="B6" s="953" t="s">
        <v>2036</v>
      </c>
      <c r="C6" s="955" t="s">
        <v>2037</v>
      </c>
    </row>
    <row r="7" spans="2:8" ht="14.45" thickBot="1">
      <c r="B7" s="964" t="s">
        <v>2038</v>
      </c>
      <c r="C7" s="965" t="s">
        <v>2039</v>
      </c>
    </row>
    <row r="8" spans="2:8">
      <c r="H8" s="1">
        <f>SUBTOTAL(9,H10:H704)</f>
        <v>19288.671000000002</v>
      </c>
    </row>
    <row r="9" spans="2:8">
      <c r="B9" s="19" t="s">
        <v>2040</v>
      </c>
      <c r="C9" s="18" t="s">
        <v>2041</v>
      </c>
      <c r="D9" s="18" t="s">
        <v>2042</v>
      </c>
      <c r="E9" s="19" t="s">
        <v>2043</v>
      </c>
      <c r="F9" s="18" t="s">
        <v>2044</v>
      </c>
      <c r="G9" s="18" t="s">
        <v>2045</v>
      </c>
      <c r="H9" s="18" t="s">
        <v>2046</v>
      </c>
    </row>
    <row r="10" spans="2:8">
      <c r="B10" s="179" t="s">
        <v>2047</v>
      </c>
      <c r="C10" s="197" t="s">
        <v>2029</v>
      </c>
      <c r="D10" s="4" t="s">
        <v>2048</v>
      </c>
      <c r="E10" s="3" t="s">
        <v>2049</v>
      </c>
      <c r="F10" s="2" t="s">
        <v>2050</v>
      </c>
      <c r="G10" s="190">
        <v>17</v>
      </c>
      <c r="H10" s="190">
        <f>SUMIFS(Itemizado_Piping!$O$5:$O$93,Itemizado_Piping!$C$5:$C$93,Volumen_Obra!B10)</f>
        <v>0</v>
      </c>
    </row>
    <row r="11" spans="2:8">
      <c r="B11" s="179" t="s">
        <v>2051</v>
      </c>
      <c r="C11" s="197" t="s">
        <v>2029</v>
      </c>
      <c r="D11" s="4" t="s">
        <v>2048</v>
      </c>
      <c r="E11" s="3" t="s">
        <v>2052</v>
      </c>
      <c r="F11" s="2" t="s">
        <v>2050</v>
      </c>
      <c r="G11" s="190">
        <v>140</v>
      </c>
      <c r="H11" s="190">
        <f>SUMIFS(Itemizado_Piping!$O$5:$O$93,Itemizado_Piping!$C$5:$C$93,Volumen_Obra!B11)</f>
        <v>0</v>
      </c>
    </row>
    <row r="12" spans="2:8">
      <c r="B12" s="179" t="s">
        <v>2053</v>
      </c>
      <c r="C12" s="197" t="s">
        <v>2029</v>
      </c>
      <c r="D12" s="4" t="s">
        <v>2048</v>
      </c>
      <c r="E12" s="3" t="s">
        <v>2054</v>
      </c>
      <c r="F12" s="2" t="s">
        <v>2055</v>
      </c>
      <c r="G12" s="190">
        <v>8920</v>
      </c>
      <c r="H12" s="190">
        <f>SUMIFS(Itemizado_Piping!$O$5:$O$93,Itemizado_Piping!$C$5:$C$93,Volumen_Obra!B12)</f>
        <v>0</v>
      </c>
    </row>
    <row r="13" spans="2:8">
      <c r="B13" s="179" t="s">
        <v>2056</v>
      </c>
      <c r="C13" s="197" t="s">
        <v>2029</v>
      </c>
      <c r="D13" s="4" t="s">
        <v>2048</v>
      </c>
      <c r="E13" s="3" t="s">
        <v>2057</v>
      </c>
      <c r="F13" s="2" t="s">
        <v>2050</v>
      </c>
      <c r="G13" s="190">
        <v>529</v>
      </c>
      <c r="H13" s="190">
        <f>SUMIFS(Itemizado_Piping!$O$5:$O$93,Itemizado_Piping!$C$5:$C$93,Volumen_Obra!B13)</f>
        <v>0</v>
      </c>
    </row>
    <row r="14" spans="2:8">
      <c r="B14" s="179" t="s">
        <v>2058</v>
      </c>
      <c r="C14" s="197" t="s">
        <v>2029</v>
      </c>
      <c r="D14" s="4" t="s">
        <v>2048</v>
      </c>
      <c r="E14" s="3" t="s">
        <v>2059</v>
      </c>
      <c r="F14" s="2" t="s">
        <v>2050</v>
      </c>
      <c r="G14" s="190">
        <v>417</v>
      </c>
      <c r="H14" s="190">
        <f>SUMIFS(Itemizado_Piping!$O$5:$O$93,Itemizado_Piping!$C$5:$C$93,Volumen_Obra!B14)</f>
        <v>0</v>
      </c>
    </row>
    <row r="15" spans="2:8">
      <c r="B15" s="179" t="s">
        <v>2060</v>
      </c>
      <c r="C15" s="197" t="s">
        <v>2029</v>
      </c>
      <c r="D15" s="4" t="s">
        <v>2048</v>
      </c>
      <c r="E15" s="3" t="s">
        <v>2061</v>
      </c>
      <c r="F15" s="2" t="s">
        <v>2062</v>
      </c>
      <c r="G15" s="190">
        <v>120</v>
      </c>
      <c r="H15" s="190">
        <f>SUMIFS(Itemizado_Piping!$O$5:$O$93,Itemizado_Piping!$C$5:$C$93,Volumen_Obra!B15)</f>
        <v>0</v>
      </c>
    </row>
    <row r="16" spans="2:8">
      <c r="B16" s="179" t="s">
        <v>2063</v>
      </c>
      <c r="C16" s="197" t="s">
        <v>2029</v>
      </c>
      <c r="D16" s="4" t="s">
        <v>2048</v>
      </c>
      <c r="E16" s="3" t="s">
        <v>2064</v>
      </c>
      <c r="F16" s="2" t="s">
        <v>2062</v>
      </c>
      <c r="G16" s="190">
        <v>560</v>
      </c>
      <c r="H16" s="190">
        <f>SUMIFS(Itemizado_Piping!$O$5:$O$93,Itemizado_Piping!$C$5:$C$93,Volumen_Obra!B16)</f>
        <v>0</v>
      </c>
    </row>
    <row r="17" spans="2:8">
      <c r="B17" s="179" t="s">
        <v>2065</v>
      </c>
      <c r="C17" s="197" t="s">
        <v>2029</v>
      </c>
      <c r="D17" s="4" t="s">
        <v>2048</v>
      </c>
      <c r="E17" s="3" t="s">
        <v>2066</v>
      </c>
      <c r="F17" s="2" t="s">
        <v>2067</v>
      </c>
      <c r="G17" s="190">
        <v>4</v>
      </c>
      <c r="H17" s="190">
        <f>SUMIFS(Itemizado_Piping!$O$5:$O$93,Itemizado_Piping!$C$5:$C$93,Volumen_Obra!B17)</f>
        <v>0</v>
      </c>
    </row>
    <row r="18" spans="2:8">
      <c r="B18" s="179" t="s">
        <v>2068</v>
      </c>
      <c r="C18" s="197" t="s">
        <v>2029</v>
      </c>
      <c r="D18" s="4" t="s">
        <v>2048</v>
      </c>
      <c r="E18" s="3" t="s">
        <v>2069</v>
      </c>
      <c r="F18" s="2" t="s">
        <v>2067</v>
      </c>
      <c r="G18" s="190">
        <v>280</v>
      </c>
      <c r="H18" s="190">
        <f>SUMIFS(Itemizado_Piping!$O$5:$O$93,Itemizado_Piping!$C$5:$C$93,Volumen_Obra!B18)</f>
        <v>0</v>
      </c>
    </row>
    <row r="19" spans="2:8">
      <c r="B19" s="179" t="s">
        <v>2070</v>
      </c>
      <c r="C19" s="197" t="s">
        <v>2029</v>
      </c>
      <c r="D19" s="4" t="s">
        <v>2048</v>
      </c>
      <c r="E19" s="3" t="s">
        <v>2071</v>
      </c>
      <c r="F19" s="2" t="s">
        <v>2072</v>
      </c>
      <c r="G19" s="190">
        <v>1</v>
      </c>
      <c r="H19" s="190">
        <f>SUMIFS(Itemizado_Piping!$O$5:$O$93,Itemizado_Piping!$C$5:$C$93,Volumen_Obra!B19)</f>
        <v>0</v>
      </c>
    </row>
    <row r="20" spans="2:8">
      <c r="B20" s="179" t="s">
        <v>2073</v>
      </c>
      <c r="C20" s="197" t="s">
        <v>2029</v>
      </c>
      <c r="D20" s="4" t="s">
        <v>2048</v>
      </c>
      <c r="E20" s="3" t="s">
        <v>2074</v>
      </c>
      <c r="F20" s="2" t="s">
        <v>2075</v>
      </c>
      <c r="G20" s="190">
        <v>1</v>
      </c>
      <c r="H20" s="190">
        <f>SUMIFS(Itemizado_Piping!$O$5:$O$93,Itemizado_Piping!$C$5:$C$93,Volumen_Obra!B20)</f>
        <v>0</v>
      </c>
    </row>
    <row r="21" spans="2:8" ht="39.6">
      <c r="B21" s="179" t="s">
        <v>2076</v>
      </c>
      <c r="C21" s="197" t="s">
        <v>2029</v>
      </c>
      <c r="D21" s="4" t="s">
        <v>2077</v>
      </c>
      <c r="E21" s="3" t="s">
        <v>2078</v>
      </c>
      <c r="F21" s="2" t="s">
        <v>2067</v>
      </c>
      <c r="G21" s="190">
        <v>1</v>
      </c>
      <c r="H21" s="190">
        <f>SUMIFS(Itemizado_Piping!$O$5:$O$93,Itemizado_Piping!$C$5:$C$93,Volumen_Obra!B21)</f>
        <v>0</v>
      </c>
    </row>
    <row r="22" spans="2:8" ht="26.45">
      <c r="B22" s="179" t="s">
        <v>2079</v>
      </c>
      <c r="C22" s="197" t="s">
        <v>2029</v>
      </c>
      <c r="D22" s="4" t="s">
        <v>2048</v>
      </c>
      <c r="E22" s="3" t="s">
        <v>2080</v>
      </c>
      <c r="F22" s="2" t="s">
        <v>2067</v>
      </c>
      <c r="G22" s="190">
        <v>2</v>
      </c>
      <c r="H22" s="190">
        <f>SUMIFS(Itemizado_Piping!$O$5:$O$93,Itemizado_Piping!$C$5:$C$93,Volumen_Obra!B22)</f>
        <v>0</v>
      </c>
    </row>
    <row r="23" spans="2:8" ht="26.45">
      <c r="B23" s="179" t="s">
        <v>2081</v>
      </c>
      <c r="C23" s="197" t="s">
        <v>2029</v>
      </c>
      <c r="D23" s="4" t="s">
        <v>2048</v>
      </c>
      <c r="E23" s="3" t="s">
        <v>2082</v>
      </c>
      <c r="F23" s="2" t="s">
        <v>2067</v>
      </c>
      <c r="G23" s="190">
        <v>1</v>
      </c>
      <c r="H23" s="190">
        <f>SUMIFS(Itemizado_Piping!$O$5:$O$93,Itemizado_Piping!$C$5:$C$93,Volumen_Obra!B23)</f>
        <v>0</v>
      </c>
    </row>
    <row r="24" spans="2:8" ht="39.6">
      <c r="B24" s="179" t="s">
        <v>2083</v>
      </c>
      <c r="C24" s="197" t="s">
        <v>2029</v>
      </c>
      <c r="D24" s="12" t="s">
        <v>2048</v>
      </c>
      <c r="E24" s="3" t="s">
        <v>2084</v>
      </c>
      <c r="F24" s="2" t="s">
        <v>2067</v>
      </c>
      <c r="G24" s="190">
        <v>1</v>
      </c>
      <c r="H24" s="190">
        <f>SUMIFS(Itemizado_Piping!$O$5:$O$93,Itemizado_Piping!$C$5:$C$93,Volumen_Obra!B24)</f>
        <v>0</v>
      </c>
    </row>
    <row r="25" spans="2:8" ht="26.45">
      <c r="B25" s="179" t="s">
        <v>2085</v>
      </c>
      <c r="C25" s="197" t="s">
        <v>2029</v>
      </c>
      <c r="D25" s="12" t="s">
        <v>2048</v>
      </c>
      <c r="E25" s="3" t="s">
        <v>2086</v>
      </c>
      <c r="F25" s="2" t="s">
        <v>2067</v>
      </c>
      <c r="G25" s="190">
        <v>3</v>
      </c>
      <c r="H25" s="190">
        <f>SUMIFS(Itemizado_Piping!$O$5:$O$93,Itemizado_Piping!$C$5:$C$93,Volumen_Obra!B25)</f>
        <v>0</v>
      </c>
    </row>
    <row r="26" spans="2:8" ht="39.6">
      <c r="B26" s="179" t="s">
        <v>2087</v>
      </c>
      <c r="C26" s="197" t="s">
        <v>2029</v>
      </c>
      <c r="D26" s="12" t="s">
        <v>2048</v>
      </c>
      <c r="E26" s="3" t="s">
        <v>2088</v>
      </c>
      <c r="F26" s="2" t="s">
        <v>2067</v>
      </c>
      <c r="G26" s="190">
        <v>1</v>
      </c>
      <c r="H26" s="190">
        <f>SUMIFS(Itemizado_Piping!$O$5:$O$93,Itemizado_Piping!$C$5:$C$93,Volumen_Obra!B26)</f>
        <v>0</v>
      </c>
    </row>
    <row r="27" spans="2:8" ht="26.45">
      <c r="B27" s="179" t="s">
        <v>2089</v>
      </c>
      <c r="C27" s="197" t="s">
        <v>2029</v>
      </c>
      <c r="D27" s="4" t="s">
        <v>2048</v>
      </c>
      <c r="E27" s="3" t="s">
        <v>2090</v>
      </c>
      <c r="F27" s="2" t="s">
        <v>2067</v>
      </c>
      <c r="G27" s="190">
        <v>27</v>
      </c>
      <c r="H27" s="190">
        <f>SUMIFS(Itemizado_Piping!$O$5:$O$93,Itemizado_Piping!$C$5:$C$93,Volumen_Obra!B27)</f>
        <v>0</v>
      </c>
    </row>
    <row r="28" spans="2:8" ht="39.6">
      <c r="B28" s="179" t="s">
        <v>2091</v>
      </c>
      <c r="C28" s="197" t="s">
        <v>2029</v>
      </c>
      <c r="D28" s="4" t="s">
        <v>2048</v>
      </c>
      <c r="E28" s="3" t="s">
        <v>2092</v>
      </c>
      <c r="F28" s="2" t="s">
        <v>2067</v>
      </c>
      <c r="G28" s="190">
        <v>1</v>
      </c>
      <c r="H28" s="190">
        <f>SUMIFS(Itemizado_Piping!$O$5:$O$93,Itemizado_Piping!$C$5:$C$93,Volumen_Obra!B28)</f>
        <v>0</v>
      </c>
    </row>
    <row r="29" spans="2:8" ht="52.9">
      <c r="B29" s="179" t="s">
        <v>2093</v>
      </c>
      <c r="C29" s="197" t="s">
        <v>2029</v>
      </c>
      <c r="D29" s="4" t="s">
        <v>2048</v>
      </c>
      <c r="E29" s="3" t="s">
        <v>2094</v>
      </c>
      <c r="F29" s="2" t="s">
        <v>2062</v>
      </c>
      <c r="G29" s="190">
        <v>6850</v>
      </c>
      <c r="H29" s="190">
        <f>SUMIFS(Itemizado_Piping!$O$5:$O$93,Itemizado_Piping!$C$5:$C$93,Volumen_Obra!B29)</f>
        <v>0</v>
      </c>
    </row>
    <row r="30" spans="2:8" ht="52.9">
      <c r="B30" s="179" t="s">
        <v>2095</v>
      </c>
      <c r="C30" s="197" t="s">
        <v>2029</v>
      </c>
      <c r="D30" s="12" t="s">
        <v>2048</v>
      </c>
      <c r="E30" s="3" t="s">
        <v>2096</v>
      </c>
      <c r="F30" s="2" t="s">
        <v>2062</v>
      </c>
      <c r="G30" s="190">
        <v>11000</v>
      </c>
      <c r="H30" s="190">
        <f>SUMIFS(Itemizado_Piping!$O$5:$O$93,Itemizado_Piping!$C$5:$C$93,Volumen_Obra!B30)</f>
        <v>0</v>
      </c>
    </row>
    <row r="31" spans="2:8" ht="26.45">
      <c r="B31" s="179" t="s">
        <v>2097</v>
      </c>
      <c r="C31" s="197" t="s">
        <v>2029</v>
      </c>
      <c r="D31" s="12" t="s">
        <v>2048</v>
      </c>
      <c r="E31" s="3" t="s">
        <v>2098</v>
      </c>
      <c r="F31" s="2" t="s">
        <v>2062</v>
      </c>
      <c r="G31" s="190">
        <v>10000</v>
      </c>
      <c r="H31" s="190">
        <f>SUMIFS(Itemizado_Piping!$O$5:$O$93,Itemizado_Piping!$C$5:$C$93,Volumen_Obra!B31)</f>
        <v>0</v>
      </c>
    </row>
    <row r="32" spans="2:8">
      <c r="B32" s="179" t="s">
        <v>2099</v>
      </c>
      <c r="C32" s="197" t="s">
        <v>2029</v>
      </c>
      <c r="D32" s="4" t="s">
        <v>2048</v>
      </c>
      <c r="E32" s="13" t="s">
        <v>2100</v>
      </c>
      <c r="F32" s="2" t="s">
        <v>2075</v>
      </c>
      <c r="G32" s="190">
        <v>1</v>
      </c>
      <c r="H32" s="190">
        <f>SUMIFS(Itemizado_Piping!$O$5:$O$93,Itemizado_Piping!$C$5:$C$93,Volumen_Obra!B32)</f>
        <v>0</v>
      </c>
    </row>
    <row r="33" spans="2:8">
      <c r="B33" s="179" t="s">
        <v>2101</v>
      </c>
      <c r="C33" s="197" t="s">
        <v>2029</v>
      </c>
      <c r="D33" s="4" t="s">
        <v>2048</v>
      </c>
      <c r="E33" s="13" t="s">
        <v>2102</v>
      </c>
      <c r="F33" s="2" t="s">
        <v>2075</v>
      </c>
      <c r="G33" s="190">
        <v>1</v>
      </c>
      <c r="H33" s="190">
        <f>SUMIFS(Itemizado_Piping!$O$5:$O$93,Itemizado_Piping!$C$5:$C$93,Volumen_Obra!B33)</f>
        <v>0</v>
      </c>
    </row>
    <row r="34" spans="2:8">
      <c r="B34" s="179" t="s">
        <v>2103</v>
      </c>
      <c r="C34" s="197" t="s">
        <v>2029</v>
      </c>
      <c r="D34" s="4" t="s">
        <v>2048</v>
      </c>
      <c r="E34" s="13" t="s">
        <v>2104</v>
      </c>
      <c r="F34" s="2" t="s">
        <v>2067</v>
      </c>
      <c r="G34" s="190">
        <v>2</v>
      </c>
      <c r="H34" s="190">
        <f>SUMIFS(Itemizado_Piping!$O$5:$O$93,Itemizado_Piping!$C$5:$C$93,Volumen_Obra!B34)</f>
        <v>0</v>
      </c>
    </row>
    <row r="35" spans="2:8">
      <c r="B35" s="179" t="s">
        <v>2105</v>
      </c>
      <c r="C35" s="197" t="s">
        <v>2029</v>
      </c>
      <c r="D35" s="4" t="s">
        <v>2048</v>
      </c>
      <c r="E35" s="13" t="s">
        <v>2106</v>
      </c>
      <c r="F35" s="2" t="s">
        <v>2062</v>
      </c>
      <c r="G35" s="190">
        <v>250</v>
      </c>
      <c r="H35" s="190">
        <f>SUMIFS(Itemizado_Piping!$O$5:$O$93,Itemizado_Piping!$C$5:$C$93,Volumen_Obra!B35)</f>
        <v>0</v>
      </c>
    </row>
    <row r="36" spans="2:8">
      <c r="B36" s="179" t="s">
        <v>2107</v>
      </c>
      <c r="C36" s="197" t="s">
        <v>2029</v>
      </c>
      <c r="D36" s="4" t="s">
        <v>2048</v>
      </c>
      <c r="E36" s="13" t="s">
        <v>2108</v>
      </c>
      <c r="F36" s="2" t="s">
        <v>2062</v>
      </c>
      <c r="G36" s="190">
        <v>240</v>
      </c>
      <c r="H36" s="190">
        <f>SUMIFS(Itemizado_Piping!$O$5:$O$93,Itemizado_Piping!$C$5:$C$93,Volumen_Obra!B36)</f>
        <v>0</v>
      </c>
    </row>
    <row r="37" spans="2:8">
      <c r="B37" s="179" t="s">
        <v>2109</v>
      </c>
      <c r="C37" s="197" t="s">
        <v>2029</v>
      </c>
      <c r="D37" s="4" t="s">
        <v>2048</v>
      </c>
      <c r="E37" s="13" t="s">
        <v>2110</v>
      </c>
      <c r="F37" s="2" t="s">
        <v>2062</v>
      </c>
      <c r="G37" s="190">
        <v>240</v>
      </c>
      <c r="H37" s="190">
        <f>SUMIFS(Itemizado_Piping!$O$5:$O$93,Itemizado_Piping!$C$5:$C$93,Volumen_Obra!B37)</f>
        <v>0</v>
      </c>
    </row>
    <row r="38" spans="2:8">
      <c r="B38" s="179" t="s">
        <v>2111</v>
      </c>
      <c r="C38" s="197" t="s">
        <v>2029</v>
      </c>
      <c r="D38" s="4" t="s">
        <v>2077</v>
      </c>
      <c r="E38" s="3" t="s">
        <v>2112</v>
      </c>
      <c r="F38" s="2" t="s">
        <v>2062</v>
      </c>
      <c r="G38" s="190">
        <v>82</v>
      </c>
      <c r="H38" s="190">
        <f>SUMIFS(Itemizado_Piping!$O$5:$O$93,Itemizado_Piping!$C$5:$C$93,Volumen_Obra!B38)</f>
        <v>0</v>
      </c>
    </row>
    <row r="39" spans="2:8">
      <c r="B39" s="179" t="s">
        <v>2113</v>
      </c>
      <c r="C39" s="197" t="s">
        <v>2029</v>
      </c>
      <c r="D39" s="4" t="s">
        <v>2077</v>
      </c>
      <c r="E39" s="3" t="s">
        <v>2114</v>
      </c>
      <c r="F39" s="2" t="s">
        <v>2067</v>
      </c>
      <c r="G39" s="190">
        <v>4</v>
      </c>
      <c r="H39" s="190">
        <f>SUMIFS(Itemizado_Piping!$O$5:$O$93,Itemizado_Piping!$C$5:$C$93,Volumen_Obra!B39)</f>
        <v>0</v>
      </c>
    </row>
    <row r="40" spans="2:8">
      <c r="B40" s="179" t="s">
        <v>2115</v>
      </c>
      <c r="C40" s="197" t="s">
        <v>2029</v>
      </c>
      <c r="D40" s="4" t="s">
        <v>2077</v>
      </c>
      <c r="E40" s="3" t="s">
        <v>2116</v>
      </c>
      <c r="F40" s="2" t="s">
        <v>2117</v>
      </c>
      <c r="G40" s="190">
        <v>13</v>
      </c>
      <c r="H40" s="190">
        <f>SUMIFS(Itemizado_Piping!$O$5:$O$93,Itemizado_Piping!$C$5:$C$93,Volumen_Obra!B40)</f>
        <v>0</v>
      </c>
    </row>
    <row r="41" spans="2:8">
      <c r="B41" s="179" t="s">
        <v>2118</v>
      </c>
      <c r="C41" s="197" t="s">
        <v>2029</v>
      </c>
      <c r="D41" s="4" t="s">
        <v>2077</v>
      </c>
      <c r="E41" s="3" t="s">
        <v>2119</v>
      </c>
      <c r="F41" s="2" t="s">
        <v>2055</v>
      </c>
      <c r="G41" s="190">
        <v>1044</v>
      </c>
      <c r="H41" s="190">
        <f>SUMIFS(Itemizado_Piping!$O$5:$O$93,Itemizado_Piping!$C$5:$C$93,Volumen_Obra!B41)</f>
        <v>0</v>
      </c>
    </row>
    <row r="42" spans="2:8">
      <c r="B42" s="179" t="s">
        <v>2120</v>
      </c>
      <c r="C42" s="197" t="s">
        <v>2029</v>
      </c>
      <c r="D42" s="4" t="s">
        <v>2077</v>
      </c>
      <c r="E42" s="3" t="s">
        <v>2121</v>
      </c>
      <c r="F42" s="2" t="s">
        <v>2055</v>
      </c>
      <c r="G42" s="190">
        <v>651</v>
      </c>
      <c r="H42" s="190">
        <f>SUMIFS(Itemizado_Piping!$O$5:$O$93,Itemizado_Piping!$C$5:$C$93,Volumen_Obra!B42)</f>
        <v>0</v>
      </c>
    </row>
    <row r="43" spans="2:8">
      <c r="B43" s="179" t="s">
        <v>2122</v>
      </c>
      <c r="C43" s="197" t="s">
        <v>2029</v>
      </c>
      <c r="D43" s="4" t="s">
        <v>2077</v>
      </c>
      <c r="E43" s="3" t="s">
        <v>2123</v>
      </c>
      <c r="F43" s="2" t="s">
        <v>2062</v>
      </c>
      <c r="G43" s="190">
        <v>70</v>
      </c>
      <c r="H43" s="190">
        <f>SUMIFS(Itemizado_Piping!$O$5:$O$93,Itemizado_Piping!$C$5:$C$93,Volumen_Obra!B43)</f>
        <v>0</v>
      </c>
    </row>
    <row r="44" spans="2:8">
      <c r="B44" s="179" t="s">
        <v>2124</v>
      </c>
      <c r="C44" s="197"/>
      <c r="D44" s="4" t="s">
        <v>2077</v>
      </c>
      <c r="E44" s="3" t="s">
        <v>2125</v>
      </c>
      <c r="F44" s="2" t="s">
        <v>2067</v>
      </c>
      <c r="G44" s="190">
        <v>1</v>
      </c>
      <c r="H44" s="190">
        <f>SUMIFS(Itemizado_Piping!$O$5:$O$93,Itemizado_Piping!$C$5:$C$93,Volumen_Obra!B44)</f>
        <v>0</v>
      </c>
    </row>
    <row r="45" spans="2:8">
      <c r="B45" s="179" t="s">
        <v>2126</v>
      </c>
      <c r="C45" s="197"/>
      <c r="D45" s="4" t="s">
        <v>2077</v>
      </c>
      <c r="E45" s="3" t="s">
        <v>2127</v>
      </c>
      <c r="F45" s="2" t="s">
        <v>2067</v>
      </c>
      <c r="G45" s="190">
        <v>1</v>
      </c>
      <c r="H45" s="190">
        <f>SUMIFS(Itemizado_Piping!$O$5:$O$93,Itemizado_Piping!$C$5:$C$93,Volumen_Obra!B45)</f>
        <v>0</v>
      </c>
    </row>
    <row r="46" spans="2:8">
      <c r="B46" s="179" t="s">
        <v>2128</v>
      </c>
      <c r="C46" s="197"/>
      <c r="D46" s="4" t="s">
        <v>2077</v>
      </c>
      <c r="E46" s="3" t="s">
        <v>2129</v>
      </c>
      <c r="F46" s="2" t="s">
        <v>2067</v>
      </c>
      <c r="G46" s="190">
        <v>1</v>
      </c>
      <c r="H46" s="190">
        <f>SUMIFS(Itemizado_Piping!$O$5:$O$93,Itemizado_Piping!$C$5:$C$93,Volumen_Obra!B46)</f>
        <v>0</v>
      </c>
    </row>
    <row r="47" spans="2:8">
      <c r="B47" s="179" t="s">
        <v>2130</v>
      </c>
      <c r="C47" s="197"/>
      <c r="D47" s="4" t="s">
        <v>2077</v>
      </c>
      <c r="E47" s="3" t="s">
        <v>2131</v>
      </c>
      <c r="F47" s="2" t="s">
        <v>2067</v>
      </c>
      <c r="G47" s="190">
        <v>1</v>
      </c>
      <c r="H47" s="190">
        <f>SUMIFS(Itemizado_Piping!$O$5:$O$93,Itemizado_Piping!$C$5:$C$93,Volumen_Obra!B47)</f>
        <v>0</v>
      </c>
    </row>
    <row r="48" spans="2:8">
      <c r="B48" s="179" t="s">
        <v>2132</v>
      </c>
      <c r="C48" s="197"/>
      <c r="D48" s="4" t="s">
        <v>2077</v>
      </c>
      <c r="E48" s="3" t="s">
        <v>2133</v>
      </c>
      <c r="F48" s="2" t="s">
        <v>2067</v>
      </c>
      <c r="G48" s="190">
        <v>1</v>
      </c>
      <c r="H48" s="190">
        <f>SUMIFS(Itemizado_Piping!$O$5:$O$93,Itemizado_Piping!$C$5:$C$93,Volumen_Obra!B48)</f>
        <v>0</v>
      </c>
    </row>
    <row r="49" spans="2:8">
      <c r="B49" s="179" t="s">
        <v>2134</v>
      </c>
      <c r="C49" s="197"/>
      <c r="D49" s="4" t="s">
        <v>2077</v>
      </c>
      <c r="E49" s="3" t="s">
        <v>2135</v>
      </c>
      <c r="F49" s="2" t="s">
        <v>2067</v>
      </c>
      <c r="G49" s="190">
        <v>1</v>
      </c>
      <c r="H49" s="190">
        <f>SUMIFS(Itemizado_Piping!$O$5:$O$93,Itemizado_Piping!$C$5:$C$93,Volumen_Obra!B49)</f>
        <v>0</v>
      </c>
    </row>
    <row r="50" spans="2:8">
      <c r="B50" s="179" t="s">
        <v>2136</v>
      </c>
      <c r="C50" s="197"/>
      <c r="D50" s="4" t="s">
        <v>2077</v>
      </c>
      <c r="E50" s="3" t="s">
        <v>2137</v>
      </c>
      <c r="F50" s="2" t="s">
        <v>2067</v>
      </c>
      <c r="G50" s="190">
        <v>1</v>
      </c>
      <c r="H50" s="190">
        <f>SUMIFS(Itemizado_Piping!$O$5:$O$93,Itemizado_Piping!$C$5:$C$93,Volumen_Obra!B50)</f>
        <v>0</v>
      </c>
    </row>
    <row r="51" spans="2:8">
      <c r="B51" s="179" t="s">
        <v>2138</v>
      </c>
      <c r="C51" s="197"/>
      <c r="D51" s="4" t="s">
        <v>2077</v>
      </c>
      <c r="E51" s="3" t="s">
        <v>2139</v>
      </c>
      <c r="F51" s="2" t="s">
        <v>2067</v>
      </c>
      <c r="G51" s="190">
        <v>1</v>
      </c>
      <c r="H51" s="190">
        <f>SUMIFS(Itemizado_Piping!$O$5:$O$93,Itemizado_Piping!$C$5:$C$93,Volumen_Obra!B51)</f>
        <v>0</v>
      </c>
    </row>
    <row r="52" spans="2:8">
      <c r="B52" s="179" t="s">
        <v>2140</v>
      </c>
      <c r="C52" s="197"/>
      <c r="D52" s="4" t="s">
        <v>2077</v>
      </c>
      <c r="E52" s="3" t="s">
        <v>2141</v>
      </c>
      <c r="F52" s="2" t="s">
        <v>2067</v>
      </c>
      <c r="G52" s="190">
        <v>2</v>
      </c>
      <c r="H52" s="190">
        <f>SUMIFS(Itemizado_Piping!$O$5:$O$93,Itemizado_Piping!$C$5:$C$93,Volumen_Obra!B52)</f>
        <v>0</v>
      </c>
    </row>
    <row r="53" spans="2:8">
      <c r="B53" s="179" t="s">
        <v>2142</v>
      </c>
      <c r="C53" s="197"/>
      <c r="D53" s="12" t="s">
        <v>2048</v>
      </c>
      <c r="E53" s="3" t="s">
        <v>2143</v>
      </c>
      <c r="F53" s="2" t="s">
        <v>2144</v>
      </c>
      <c r="G53" s="190">
        <v>8</v>
      </c>
      <c r="H53" s="190">
        <f>SUMIFS(Itemizado_Piping!$O$5:$O$93,Itemizado_Piping!$C$5:$C$93,Volumen_Obra!B53)</f>
        <v>0</v>
      </c>
    </row>
    <row r="54" spans="2:8">
      <c r="B54" s="179" t="s">
        <v>2145</v>
      </c>
      <c r="C54" s="197"/>
      <c r="D54" s="12" t="s">
        <v>2048</v>
      </c>
      <c r="E54" s="3" t="s">
        <v>2146</v>
      </c>
      <c r="F54" s="2" t="s">
        <v>2062</v>
      </c>
      <c r="G54" s="190">
        <v>93</v>
      </c>
      <c r="H54" s="190">
        <f>SUMIFS(Itemizado_Piping!$O$5:$O$93,Itemizado_Piping!$C$5:$C$93,Volumen_Obra!B54)</f>
        <v>0</v>
      </c>
    </row>
    <row r="55" spans="2:8">
      <c r="B55" s="179" t="s">
        <v>2147</v>
      </c>
      <c r="C55" s="197"/>
      <c r="D55" s="12" t="s">
        <v>2048</v>
      </c>
      <c r="E55" s="3" t="s">
        <v>2148</v>
      </c>
      <c r="F55" s="2" t="s">
        <v>2062</v>
      </c>
      <c r="G55" s="190">
        <v>252</v>
      </c>
      <c r="H55" s="190">
        <f>SUMIFS(Itemizado_Piping!$O$5:$O$93,Itemizado_Piping!$C$5:$C$93,Volumen_Obra!B55)</f>
        <v>0</v>
      </c>
    </row>
    <row r="56" spans="2:8">
      <c r="B56" s="179" t="s">
        <v>2149</v>
      </c>
      <c r="C56" s="197"/>
      <c r="D56" s="12" t="s">
        <v>2048</v>
      </c>
      <c r="E56" s="3" t="s">
        <v>2150</v>
      </c>
      <c r="F56" s="2" t="s">
        <v>2062</v>
      </c>
      <c r="G56" s="190">
        <v>700</v>
      </c>
      <c r="H56" s="190">
        <f>SUMIFS(Itemizado_Piping!$O$5:$O$93,Itemizado_Piping!$C$5:$C$93,Volumen_Obra!B56)</f>
        <v>0</v>
      </c>
    </row>
    <row r="57" spans="2:8">
      <c r="B57" s="179" t="s">
        <v>2151</v>
      </c>
      <c r="C57" s="197"/>
      <c r="D57" s="12" t="s">
        <v>2048</v>
      </c>
      <c r="E57" s="3" t="s">
        <v>2152</v>
      </c>
      <c r="F57" s="2" t="s">
        <v>2062</v>
      </c>
      <c r="G57" s="190">
        <v>210</v>
      </c>
      <c r="H57" s="190">
        <f>SUMIFS(Itemizado_Piping!$O$5:$O$93,Itemizado_Piping!$C$5:$C$93,Volumen_Obra!B57)</f>
        <v>0</v>
      </c>
    </row>
    <row r="58" spans="2:8">
      <c r="B58" s="179" t="s">
        <v>2153</v>
      </c>
      <c r="C58" s="197"/>
      <c r="D58" s="12" t="s">
        <v>2048</v>
      </c>
      <c r="E58" s="3" t="s">
        <v>2154</v>
      </c>
      <c r="F58" s="2" t="s">
        <v>2062</v>
      </c>
      <c r="G58" s="190">
        <v>1537</v>
      </c>
      <c r="H58" s="190">
        <f>SUMIFS(Itemizado_Piping!$O$5:$O$93,Itemizado_Piping!$C$5:$C$93,Volumen_Obra!B58)</f>
        <v>0</v>
      </c>
    </row>
    <row r="59" spans="2:8">
      <c r="B59" s="179" t="s">
        <v>2155</v>
      </c>
      <c r="C59" s="197"/>
      <c r="D59" s="12" t="s">
        <v>2048</v>
      </c>
      <c r="E59" s="3" t="s">
        <v>2156</v>
      </c>
      <c r="F59" s="2" t="s">
        <v>2062</v>
      </c>
      <c r="G59" s="190">
        <v>2130</v>
      </c>
      <c r="H59" s="190">
        <f>SUMIFS(Itemizado_Piping!$O$5:$O$93,Itemizado_Piping!$C$5:$C$93,Volumen_Obra!B59)</f>
        <v>0</v>
      </c>
    </row>
    <row r="60" spans="2:8" ht="26.45">
      <c r="B60" s="179" t="s">
        <v>2157</v>
      </c>
      <c r="C60" s="197"/>
      <c r="D60" s="4" t="s">
        <v>2048</v>
      </c>
      <c r="E60" s="3" t="s">
        <v>2158</v>
      </c>
      <c r="F60" s="2" t="s">
        <v>2067</v>
      </c>
      <c r="G60" s="190">
        <v>5</v>
      </c>
      <c r="H60" s="190">
        <f>SUMIFS(Itemizado_Piping!$O$5:$O$93,Itemizado_Piping!$C$5:$C$93,Volumen_Obra!B60)</f>
        <v>0</v>
      </c>
    </row>
    <row r="61" spans="2:8" ht="26.45">
      <c r="B61" s="179" t="s">
        <v>2159</v>
      </c>
      <c r="C61" s="197"/>
      <c r="D61" s="4" t="s">
        <v>2048</v>
      </c>
      <c r="E61" s="3" t="s">
        <v>2160</v>
      </c>
      <c r="F61" s="2" t="s">
        <v>2067</v>
      </c>
      <c r="G61" s="190">
        <v>4</v>
      </c>
      <c r="H61" s="190">
        <f>SUMIFS(Itemizado_Piping!$O$5:$O$93,Itemizado_Piping!$C$5:$C$93,Volumen_Obra!B61)</f>
        <v>0</v>
      </c>
    </row>
    <row r="62" spans="2:8" ht="26.45">
      <c r="B62" s="179" t="s">
        <v>2161</v>
      </c>
      <c r="C62" s="197"/>
      <c r="D62" s="4" t="s">
        <v>2048</v>
      </c>
      <c r="E62" s="3" t="s">
        <v>2162</v>
      </c>
      <c r="F62" s="2" t="s">
        <v>2067</v>
      </c>
      <c r="G62" s="190">
        <v>2</v>
      </c>
      <c r="H62" s="190">
        <f>SUMIFS(Itemizado_Piping!$O$5:$O$93,Itemizado_Piping!$C$5:$C$93,Volumen_Obra!B62)</f>
        <v>0</v>
      </c>
    </row>
    <row r="63" spans="2:8" ht="26.45">
      <c r="B63" s="179" t="s">
        <v>2163</v>
      </c>
      <c r="C63" s="197"/>
      <c r="D63" s="4" t="s">
        <v>2048</v>
      </c>
      <c r="E63" s="3" t="s">
        <v>2164</v>
      </c>
      <c r="F63" s="2" t="s">
        <v>2067</v>
      </c>
      <c r="G63" s="190">
        <v>5</v>
      </c>
      <c r="H63" s="190">
        <f>SUMIFS(Itemizado_Piping!$O$5:$O$93,Itemizado_Piping!$C$5:$C$93,Volumen_Obra!B63)</f>
        <v>0</v>
      </c>
    </row>
    <row r="64" spans="2:8">
      <c r="B64" s="179" t="s">
        <v>2165</v>
      </c>
      <c r="C64" s="197"/>
      <c r="D64" s="4" t="s">
        <v>2048</v>
      </c>
      <c r="E64" s="3" t="s">
        <v>2166</v>
      </c>
      <c r="F64" s="2" t="s">
        <v>2067</v>
      </c>
      <c r="G64" s="190">
        <v>4</v>
      </c>
      <c r="H64" s="190">
        <f>SUMIFS(Itemizado_Piping!$O$5:$O$93,Itemizado_Piping!$C$5:$C$93,Volumen_Obra!B64)</f>
        <v>0</v>
      </c>
    </row>
    <row r="65" spans="2:8" ht="26.45">
      <c r="B65" s="179" t="s">
        <v>2167</v>
      </c>
      <c r="C65" s="197"/>
      <c r="D65" s="4" t="s">
        <v>2048</v>
      </c>
      <c r="E65" s="3" t="s">
        <v>2168</v>
      </c>
      <c r="F65" s="2" t="s">
        <v>2062</v>
      </c>
      <c r="G65" s="190">
        <v>85</v>
      </c>
      <c r="H65" s="190">
        <f>SUMIFS(Itemizado_Piping!$O$5:$O$93,Itemizado_Piping!$C$5:$C$93,Volumen_Obra!B65)</f>
        <v>0</v>
      </c>
    </row>
    <row r="66" spans="2:8" ht="39.6">
      <c r="B66" s="179" t="s">
        <v>2169</v>
      </c>
      <c r="C66" s="197"/>
      <c r="D66" s="4" t="s">
        <v>2048</v>
      </c>
      <c r="E66" s="3" t="s">
        <v>2170</v>
      </c>
      <c r="F66" s="2" t="s">
        <v>2067</v>
      </c>
      <c r="G66" s="190">
        <v>4</v>
      </c>
      <c r="H66" s="190">
        <f>SUMIFS(Itemizado_Piping!$O$5:$O$93,Itemizado_Piping!$C$5:$C$93,Volumen_Obra!B66)</f>
        <v>0</v>
      </c>
    </row>
    <row r="67" spans="2:8" ht="39.6">
      <c r="B67" s="179" t="s">
        <v>2171</v>
      </c>
      <c r="C67" s="197"/>
      <c r="D67" s="4" t="s">
        <v>2048</v>
      </c>
      <c r="E67" s="3" t="s">
        <v>2172</v>
      </c>
      <c r="F67" s="2" t="s">
        <v>2067</v>
      </c>
      <c r="G67" s="190">
        <v>8</v>
      </c>
      <c r="H67" s="190">
        <f>SUMIFS(Itemizado_Piping!$O$5:$O$93,Itemizado_Piping!$C$5:$C$93,Volumen_Obra!B67)</f>
        <v>0</v>
      </c>
    </row>
    <row r="68" spans="2:8" ht="26.45">
      <c r="B68" s="179" t="s">
        <v>2173</v>
      </c>
      <c r="C68" s="197"/>
      <c r="D68" s="4" t="s">
        <v>2048</v>
      </c>
      <c r="E68" s="3" t="s">
        <v>2174</v>
      </c>
      <c r="F68" s="2" t="s">
        <v>2062</v>
      </c>
      <c r="G68" s="190">
        <v>125</v>
      </c>
      <c r="H68" s="190">
        <f>SUMIFS(Itemizado_Piping!$O$5:$O$93,Itemizado_Piping!$C$5:$C$93,Volumen_Obra!B68)</f>
        <v>0</v>
      </c>
    </row>
    <row r="69" spans="2:8" ht="39.6">
      <c r="B69" s="179" t="s">
        <v>2175</v>
      </c>
      <c r="C69" s="197"/>
      <c r="D69" s="4" t="s">
        <v>2048</v>
      </c>
      <c r="E69" s="3" t="s">
        <v>2176</v>
      </c>
      <c r="F69" s="2" t="s">
        <v>2067</v>
      </c>
      <c r="G69" s="190">
        <v>2</v>
      </c>
      <c r="H69" s="190">
        <f>SUMIFS(Itemizado_Piping!$O$5:$O$93,Itemizado_Piping!$C$5:$C$93,Volumen_Obra!B69)</f>
        <v>0</v>
      </c>
    </row>
    <row r="70" spans="2:8" ht="39.6">
      <c r="B70" s="179" t="s">
        <v>2177</v>
      </c>
      <c r="C70" s="197"/>
      <c r="D70" s="4" t="s">
        <v>2048</v>
      </c>
      <c r="E70" s="3" t="s">
        <v>2178</v>
      </c>
      <c r="F70" s="2" t="s">
        <v>2067</v>
      </c>
      <c r="G70" s="190">
        <v>1</v>
      </c>
      <c r="H70" s="190">
        <f>SUMIFS(Itemizado_Piping!$O$5:$O$93,Itemizado_Piping!$C$5:$C$93,Volumen_Obra!B70)</f>
        <v>0</v>
      </c>
    </row>
    <row r="71" spans="2:8" ht="39.6">
      <c r="B71" s="179" t="s">
        <v>2179</v>
      </c>
      <c r="C71" s="197"/>
      <c r="D71" s="4" t="s">
        <v>2048</v>
      </c>
      <c r="E71" s="3" t="s">
        <v>2180</v>
      </c>
      <c r="F71" s="2" t="s">
        <v>2067</v>
      </c>
      <c r="G71" s="190">
        <v>2</v>
      </c>
      <c r="H71" s="190">
        <f>SUMIFS(Itemizado_Piping!$O$5:$O$93,Itemizado_Piping!$C$5:$C$93,Volumen_Obra!B71)</f>
        <v>0</v>
      </c>
    </row>
    <row r="72" spans="2:8" ht="39.6">
      <c r="B72" s="179" t="s">
        <v>2181</v>
      </c>
      <c r="C72" s="197"/>
      <c r="D72" s="4" t="s">
        <v>2048</v>
      </c>
      <c r="E72" s="3" t="s">
        <v>2182</v>
      </c>
      <c r="F72" s="2" t="s">
        <v>2067</v>
      </c>
      <c r="G72" s="190">
        <v>2</v>
      </c>
      <c r="H72" s="190">
        <f>SUMIFS(Itemizado_Piping!$O$5:$O$93,Itemizado_Piping!$C$5:$C$93,Volumen_Obra!B72)</f>
        <v>0</v>
      </c>
    </row>
    <row r="73" spans="2:8" ht="26.45">
      <c r="B73" s="179" t="s">
        <v>2183</v>
      </c>
      <c r="C73" s="197"/>
      <c r="D73" s="12" t="s">
        <v>2048</v>
      </c>
      <c r="E73" s="3" t="s">
        <v>2184</v>
      </c>
      <c r="F73" s="2" t="s">
        <v>2067</v>
      </c>
      <c r="G73" s="190">
        <v>20</v>
      </c>
      <c r="H73" s="190">
        <f>SUMIFS(Itemizado_Piping!$O$5:$O$93,Itemizado_Piping!$C$5:$C$93,Volumen_Obra!B73)</f>
        <v>0</v>
      </c>
    </row>
    <row r="74" spans="2:8" ht="26.45">
      <c r="B74" s="179" t="s">
        <v>2185</v>
      </c>
      <c r="C74" s="197"/>
      <c r="D74" s="12" t="s">
        <v>2048</v>
      </c>
      <c r="E74" s="3" t="s">
        <v>2186</v>
      </c>
      <c r="F74" s="2" t="s">
        <v>2067</v>
      </c>
      <c r="G74" s="190">
        <v>20</v>
      </c>
      <c r="H74" s="190">
        <f>SUMIFS(Itemizado_Piping!$O$5:$O$93,Itemizado_Piping!$C$5:$C$93,Volumen_Obra!B74)</f>
        <v>0</v>
      </c>
    </row>
    <row r="75" spans="2:8" ht="26.45">
      <c r="B75" s="179" t="s">
        <v>2187</v>
      </c>
      <c r="C75" s="197"/>
      <c r="D75" s="12" t="s">
        <v>2048</v>
      </c>
      <c r="E75" s="3" t="s">
        <v>2188</v>
      </c>
      <c r="F75" s="2" t="s">
        <v>2067</v>
      </c>
      <c r="G75" s="190">
        <v>12</v>
      </c>
      <c r="H75" s="190">
        <f>SUMIFS(Itemizado_Piping!$O$5:$O$93,Itemizado_Piping!$C$5:$C$93,Volumen_Obra!B75)</f>
        <v>0</v>
      </c>
    </row>
    <row r="76" spans="2:8" ht="39.6">
      <c r="B76" s="179" t="s">
        <v>2189</v>
      </c>
      <c r="C76" s="197"/>
      <c r="D76" s="4" t="s">
        <v>2048</v>
      </c>
      <c r="E76" s="3" t="s">
        <v>2190</v>
      </c>
      <c r="F76" s="2" t="s">
        <v>2067</v>
      </c>
      <c r="G76" s="190">
        <v>1</v>
      </c>
      <c r="H76" s="190">
        <f>SUMIFS(Itemizado_Piping!$O$5:$O$93,Itemizado_Piping!$C$5:$C$93,Volumen_Obra!B76)</f>
        <v>0</v>
      </c>
    </row>
    <row r="77" spans="2:8">
      <c r="B77" s="179" t="s">
        <v>2191</v>
      </c>
      <c r="C77" s="197"/>
      <c r="D77" s="12" t="s">
        <v>2048</v>
      </c>
      <c r="E77" s="3" t="s">
        <v>2192</v>
      </c>
      <c r="F77" s="2" t="s">
        <v>2067</v>
      </c>
      <c r="G77" s="190">
        <v>2</v>
      </c>
      <c r="H77" s="190">
        <f>SUMIFS(Itemizado_Piping!$O$5:$O$93,Itemizado_Piping!$C$5:$C$93,Volumen_Obra!B77)</f>
        <v>0</v>
      </c>
    </row>
    <row r="78" spans="2:8">
      <c r="B78" s="179" t="s">
        <v>2193</v>
      </c>
      <c r="C78" s="197"/>
      <c r="D78" s="12" t="s">
        <v>2048</v>
      </c>
      <c r="E78" s="3" t="s">
        <v>2194</v>
      </c>
      <c r="F78" s="2" t="s">
        <v>2062</v>
      </c>
      <c r="G78" s="190">
        <v>280</v>
      </c>
      <c r="H78" s="190">
        <f>SUMIFS(Itemizado_Piping!$O$5:$O$93,Itemizado_Piping!$C$5:$C$93,Volumen_Obra!B78)</f>
        <v>0</v>
      </c>
    </row>
    <row r="79" spans="2:8">
      <c r="B79" s="179" t="s">
        <v>2195</v>
      </c>
      <c r="C79" s="197"/>
      <c r="D79" s="12" t="s">
        <v>2048</v>
      </c>
      <c r="E79" s="3" t="s">
        <v>2196</v>
      </c>
      <c r="F79" s="2" t="s">
        <v>2062</v>
      </c>
      <c r="G79" s="190">
        <v>5</v>
      </c>
      <c r="H79" s="190">
        <f>SUMIFS(Itemizado_Piping!$O$5:$O$93,Itemizado_Piping!$C$5:$C$93,Volumen_Obra!B79)</f>
        <v>0</v>
      </c>
    </row>
    <row r="80" spans="2:8">
      <c r="B80" s="179" t="s">
        <v>2197</v>
      </c>
      <c r="C80" s="197"/>
      <c r="D80" s="12" t="s">
        <v>2048</v>
      </c>
      <c r="E80" s="3" t="s">
        <v>2198</v>
      </c>
      <c r="F80" s="2" t="s">
        <v>2062</v>
      </c>
      <c r="G80" s="190">
        <v>300</v>
      </c>
      <c r="H80" s="190">
        <f>SUMIFS(Itemizado_Piping!$O$5:$O$93,Itemizado_Piping!$C$5:$C$93,Volumen_Obra!B80)</f>
        <v>0</v>
      </c>
    </row>
    <row r="81" spans="2:8" ht="39.6">
      <c r="B81" s="179" t="s">
        <v>2199</v>
      </c>
      <c r="C81" s="197"/>
      <c r="D81" s="4" t="s">
        <v>2048</v>
      </c>
      <c r="E81" s="3" t="s">
        <v>2200</v>
      </c>
      <c r="F81" s="2" t="s">
        <v>2067</v>
      </c>
      <c r="G81" s="190">
        <v>4</v>
      </c>
      <c r="H81" s="190">
        <f>SUMIFS(Itemizado_Piping!$O$5:$O$93,Itemizado_Piping!$C$5:$C$93,Volumen_Obra!B81)</f>
        <v>0</v>
      </c>
    </row>
    <row r="82" spans="2:8" ht="39.6">
      <c r="B82" s="179" t="s">
        <v>2201</v>
      </c>
      <c r="C82" s="197"/>
      <c r="D82" s="4" t="s">
        <v>2048</v>
      </c>
      <c r="E82" s="3" t="s">
        <v>2202</v>
      </c>
      <c r="F82" s="2" t="s">
        <v>2067</v>
      </c>
      <c r="G82" s="190">
        <v>1</v>
      </c>
      <c r="H82" s="190">
        <f>SUMIFS(Itemizado_Piping!$O$5:$O$93,Itemizado_Piping!$C$5:$C$93,Volumen_Obra!B82)</f>
        <v>0</v>
      </c>
    </row>
    <row r="83" spans="2:8" ht="39.6">
      <c r="B83" s="179" t="s">
        <v>2203</v>
      </c>
      <c r="C83" s="197"/>
      <c r="D83" s="4" t="s">
        <v>2048</v>
      </c>
      <c r="E83" s="3" t="s">
        <v>2204</v>
      </c>
      <c r="F83" s="2" t="s">
        <v>2067</v>
      </c>
      <c r="G83" s="190">
        <v>2</v>
      </c>
      <c r="H83" s="190">
        <f>SUMIFS(Itemizado_Piping!$O$5:$O$93,Itemizado_Piping!$C$5:$C$93,Volumen_Obra!B83)</f>
        <v>0</v>
      </c>
    </row>
    <row r="84" spans="2:8" ht="26.45">
      <c r="B84" s="179" t="s">
        <v>2205</v>
      </c>
      <c r="C84" s="197"/>
      <c r="D84" s="4" t="s">
        <v>2048</v>
      </c>
      <c r="E84" s="3" t="s">
        <v>2206</v>
      </c>
      <c r="F84" s="2" t="s">
        <v>2062</v>
      </c>
      <c r="G84" s="190">
        <v>160</v>
      </c>
      <c r="H84" s="190">
        <f>SUMIFS(Itemizado_Piping!$O$5:$O$93,Itemizado_Piping!$C$5:$C$93,Volumen_Obra!B84)</f>
        <v>0</v>
      </c>
    </row>
    <row r="85" spans="2:8" ht="39.6">
      <c r="B85" s="179" t="s">
        <v>2207</v>
      </c>
      <c r="C85" s="197"/>
      <c r="D85" s="4" t="s">
        <v>2048</v>
      </c>
      <c r="E85" s="3" t="s">
        <v>2208</v>
      </c>
      <c r="F85" s="2" t="s">
        <v>2067</v>
      </c>
      <c r="G85" s="190">
        <v>3</v>
      </c>
      <c r="H85" s="190">
        <f>SUMIFS(Itemizado_Piping!$O$5:$O$93,Itemizado_Piping!$C$5:$C$93,Volumen_Obra!B85)</f>
        <v>0</v>
      </c>
    </row>
    <row r="86" spans="2:8" ht="39.6">
      <c r="B86" s="179" t="s">
        <v>2209</v>
      </c>
      <c r="C86" s="197"/>
      <c r="D86" s="4" t="s">
        <v>2048</v>
      </c>
      <c r="E86" s="3" t="s">
        <v>2210</v>
      </c>
      <c r="F86" s="2" t="s">
        <v>2067</v>
      </c>
      <c r="G86" s="190">
        <v>1</v>
      </c>
      <c r="H86" s="190">
        <f>SUMIFS(Itemizado_Piping!$O$5:$O$93,Itemizado_Piping!$C$5:$C$93,Volumen_Obra!B86)</f>
        <v>0</v>
      </c>
    </row>
    <row r="87" spans="2:8" ht="39.6">
      <c r="B87" s="179" t="s">
        <v>2211</v>
      </c>
      <c r="C87" s="197"/>
      <c r="D87" s="4" t="s">
        <v>2048</v>
      </c>
      <c r="E87" s="3" t="s">
        <v>2212</v>
      </c>
      <c r="F87" s="2" t="s">
        <v>2067</v>
      </c>
      <c r="G87" s="190">
        <v>2</v>
      </c>
      <c r="H87" s="190">
        <f>SUMIFS(Itemizado_Piping!$O$5:$O$93,Itemizado_Piping!$C$5:$C$93,Volumen_Obra!B87)</f>
        <v>0</v>
      </c>
    </row>
    <row r="88" spans="2:8" ht="26.45">
      <c r="B88" s="179" t="s">
        <v>2213</v>
      </c>
      <c r="C88" s="197"/>
      <c r="D88" s="12" t="s">
        <v>2048</v>
      </c>
      <c r="E88" s="3" t="s">
        <v>2214</v>
      </c>
      <c r="F88" s="2" t="s">
        <v>2067</v>
      </c>
      <c r="G88" s="190">
        <v>1</v>
      </c>
      <c r="H88" s="190">
        <f>SUMIFS(Itemizado_Piping!$O$5:$O$93,Itemizado_Piping!$C$5:$C$93,Volumen_Obra!B88)</f>
        <v>0</v>
      </c>
    </row>
    <row r="89" spans="2:8" ht="26.45">
      <c r="B89" s="179" t="s">
        <v>2215</v>
      </c>
      <c r="C89" s="197"/>
      <c r="D89" s="12" t="s">
        <v>2048</v>
      </c>
      <c r="E89" s="3" t="s">
        <v>2216</v>
      </c>
      <c r="F89" s="2" t="s">
        <v>2067</v>
      </c>
      <c r="G89" s="190">
        <v>1</v>
      </c>
      <c r="H89" s="190">
        <f>SUMIFS(Itemizado_Piping!$O$5:$O$93,Itemizado_Piping!$C$5:$C$93,Volumen_Obra!B89)</f>
        <v>0</v>
      </c>
    </row>
    <row r="90" spans="2:8">
      <c r="B90" s="179" t="s">
        <v>2217</v>
      </c>
      <c r="C90" s="197"/>
      <c r="D90" s="4" t="s">
        <v>2048</v>
      </c>
      <c r="E90" s="3" t="s">
        <v>2218</v>
      </c>
      <c r="F90" s="2" t="s">
        <v>2062</v>
      </c>
      <c r="G90" s="190">
        <v>900</v>
      </c>
      <c r="H90" s="190">
        <f>SUMIFS(Itemizado_Piping!$O$5:$O$93,Itemizado_Piping!$C$5:$C$93,Volumen_Obra!B90)</f>
        <v>0</v>
      </c>
    </row>
    <row r="91" spans="2:8">
      <c r="B91" s="179" t="s">
        <v>2219</v>
      </c>
      <c r="C91" s="197"/>
      <c r="D91" s="4" t="s">
        <v>2048</v>
      </c>
      <c r="E91" s="3" t="s">
        <v>2220</v>
      </c>
      <c r="F91" s="2" t="s">
        <v>2062</v>
      </c>
      <c r="G91" s="190">
        <v>263</v>
      </c>
      <c r="H91" s="190">
        <f>SUMIFS(Itemizado_Piping!$O$5:$O$93,Itemizado_Piping!$C$5:$C$93,Volumen_Obra!B91)</f>
        <v>0</v>
      </c>
    </row>
    <row r="92" spans="2:8">
      <c r="B92" s="179" t="s">
        <v>2221</v>
      </c>
      <c r="C92" s="197"/>
      <c r="D92" s="4" t="s">
        <v>2048</v>
      </c>
      <c r="E92" s="3" t="s">
        <v>2222</v>
      </c>
      <c r="F92" s="2" t="s">
        <v>2062</v>
      </c>
      <c r="G92" s="190">
        <v>110</v>
      </c>
      <c r="H92" s="190">
        <f>SUMIFS(Itemizado_Piping!$O$5:$O$93,Itemizado_Piping!$C$5:$C$93,Volumen_Obra!B92)</f>
        <v>0</v>
      </c>
    </row>
    <row r="93" spans="2:8">
      <c r="B93" s="179" t="s">
        <v>2223</v>
      </c>
      <c r="C93" s="197"/>
      <c r="D93" s="4" t="s">
        <v>2048</v>
      </c>
      <c r="E93" s="3" t="s">
        <v>2224</v>
      </c>
      <c r="F93" s="2" t="s">
        <v>2062</v>
      </c>
      <c r="G93" s="190">
        <v>1030</v>
      </c>
      <c r="H93" s="190">
        <f>SUMIFS(Itemizado_Piping!$O$5:$O$93,Itemizado_Piping!$C$5:$C$93,Volumen_Obra!B93)</f>
        <v>0</v>
      </c>
    </row>
    <row r="94" spans="2:8">
      <c r="B94" s="179" t="s">
        <v>2225</v>
      </c>
      <c r="C94" s="197"/>
      <c r="D94" s="4" t="s">
        <v>2048</v>
      </c>
      <c r="E94" s="3" t="s">
        <v>2226</v>
      </c>
      <c r="F94" s="2" t="s">
        <v>2062</v>
      </c>
      <c r="G94" s="191">
        <v>1000</v>
      </c>
      <c r="H94" s="191">
        <f>SUMIFS(Itemizado_Piping!$O$5:$O$93,Itemizado_Piping!$C$5:$C$93,Volumen_Obra!B94)</f>
        <v>0</v>
      </c>
    </row>
    <row r="95" spans="2:8">
      <c r="B95" s="179" t="s">
        <v>2227</v>
      </c>
      <c r="C95" s="197"/>
      <c r="D95" s="4" t="s">
        <v>2048</v>
      </c>
      <c r="E95" s="3" t="s">
        <v>2228</v>
      </c>
      <c r="F95" s="2" t="s">
        <v>2062</v>
      </c>
      <c r="G95" s="190">
        <v>2000</v>
      </c>
      <c r="H95" s="190">
        <f>SUMIFS(Itemizado_Piping!$O$5:$O$93,Itemizado_Piping!$C$5:$C$93,Volumen_Obra!B95)</f>
        <v>0</v>
      </c>
    </row>
    <row r="96" spans="2:8">
      <c r="B96" s="179" t="s">
        <v>2229</v>
      </c>
      <c r="C96" s="197"/>
      <c r="D96" s="4" t="s">
        <v>2048</v>
      </c>
      <c r="E96" s="3" t="s">
        <v>2230</v>
      </c>
      <c r="F96" s="2" t="s">
        <v>2062</v>
      </c>
      <c r="G96" s="190">
        <v>900</v>
      </c>
      <c r="H96" s="190">
        <f>SUMIFS(Itemizado_Piping!$O$5:$O$93,Itemizado_Piping!$C$5:$C$93,Volumen_Obra!B96)</f>
        <v>0</v>
      </c>
    </row>
    <row r="97" spans="2:8">
      <c r="B97" s="179" t="s">
        <v>2231</v>
      </c>
      <c r="C97" s="197"/>
      <c r="D97" s="4" t="s">
        <v>2048</v>
      </c>
      <c r="E97" s="3" t="s">
        <v>2232</v>
      </c>
      <c r="F97" s="2" t="s">
        <v>2062</v>
      </c>
      <c r="G97" s="190">
        <v>900</v>
      </c>
      <c r="H97" s="190">
        <f>SUMIFS(Itemizado_Piping!$O$5:$O$93,Itemizado_Piping!$C$5:$C$93,Volumen_Obra!B97)</f>
        <v>0</v>
      </c>
    </row>
    <row r="98" spans="2:8">
      <c r="B98" s="179" t="s">
        <v>2233</v>
      </c>
      <c r="C98" s="197"/>
      <c r="D98" s="4" t="s">
        <v>2048</v>
      </c>
      <c r="E98" s="3" t="s">
        <v>2234</v>
      </c>
      <c r="F98" s="2" t="s">
        <v>2062</v>
      </c>
      <c r="G98" s="190">
        <v>100</v>
      </c>
      <c r="H98" s="190">
        <f>SUMIFS(Itemizado_Piping!$O$5:$O$93,Itemizado_Piping!$C$5:$C$93,Volumen_Obra!B98)</f>
        <v>0</v>
      </c>
    </row>
    <row r="99" spans="2:8">
      <c r="B99" s="179" t="s">
        <v>2235</v>
      </c>
      <c r="C99" s="197"/>
      <c r="D99" s="4" t="s">
        <v>2048</v>
      </c>
      <c r="E99" s="3" t="s">
        <v>2236</v>
      </c>
      <c r="F99" s="2" t="s">
        <v>2062</v>
      </c>
      <c r="G99" s="190">
        <v>1500</v>
      </c>
      <c r="H99" s="190">
        <f>SUMIFS(Itemizado_Piping!$O$5:$O$93,Itemizado_Piping!$C$5:$C$93,Volumen_Obra!B99)</f>
        <v>0</v>
      </c>
    </row>
    <row r="100" spans="2:8">
      <c r="B100" s="179" t="s">
        <v>2237</v>
      </c>
      <c r="C100" s="197"/>
      <c r="D100" s="4" t="s">
        <v>2048</v>
      </c>
      <c r="E100" s="3" t="s">
        <v>2238</v>
      </c>
      <c r="F100" s="2" t="s">
        <v>2062</v>
      </c>
      <c r="G100" s="190">
        <v>310</v>
      </c>
      <c r="H100" s="190">
        <f>SUMIFS(Itemizado_Piping!$O$5:$O$93,Itemizado_Piping!$C$5:$C$93,Volumen_Obra!B100)</f>
        <v>0</v>
      </c>
    </row>
    <row r="101" spans="2:8">
      <c r="B101" s="179" t="s">
        <v>2239</v>
      </c>
      <c r="C101" s="197"/>
      <c r="D101" s="4" t="s">
        <v>2048</v>
      </c>
      <c r="E101" s="3" t="s">
        <v>2240</v>
      </c>
      <c r="F101" s="2" t="s">
        <v>2062</v>
      </c>
      <c r="G101" s="190">
        <v>1000</v>
      </c>
      <c r="H101" s="190">
        <f>SUMIFS(Itemizado_Piping!$O$5:$O$93,Itemizado_Piping!$C$5:$C$93,Volumen_Obra!B101)</f>
        <v>0</v>
      </c>
    </row>
    <row r="102" spans="2:8">
      <c r="B102" s="179" t="s">
        <v>2241</v>
      </c>
      <c r="C102" s="197"/>
      <c r="D102" s="4" t="s">
        <v>2048</v>
      </c>
      <c r="E102" s="3" t="s">
        <v>2242</v>
      </c>
      <c r="F102" s="2" t="s">
        <v>2062</v>
      </c>
      <c r="G102" s="190">
        <v>50</v>
      </c>
      <c r="H102" s="190">
        <f>SUMIFS(Itemizado_Piping!$O$5:$O$93,Itemizado_Piping!$C$5:$C$93,Volumen_Obra!B102)</f>
        <v>0</v>
      </c>
    </row>
    <row r="103" spans="2:8">
      <c r="B103" s="179" t="s">
        <v>2243</v>
      </c>
      <c r="C103" s="197"/>
      <c r="D103" s="4" t="s">
        <v>2048</v>
      </c>
      <c r="E103" s="3" t="s">
        <v>2244</v>
      </c>
      <c r="F103" s="2" t="s">
        <v>2062</v>
      </c>
      <c r="G103" s="190">
        <v>410</v>
      </c>
      <c r="H103" s="190">
        <f>SUMIFS(Itemizado_Piping!$O$5:$O$93,Itemizado_Piping!$C$5:$C$93,Volumen_Obra!B103)</f>
        <v>0</v>
      </c>
    </row>
    <row r="104" spans="2:8">
      <c r="B104" s="179" t="s">
        <v>2245</v>
      </c>
      <c r="C104" s="197"/>
      <c r="D104" s="4" t="s">
        <v>2048</v>
      </c>
      <c r="E104" s="3" t="s">
        <v>2246</v>
      </c>
      <c r="F104" s="2" t="s">
        <v>2062</v>
      </c>
      <c r="G104" s="190">
        <v>200</v>
      </c>
      <c r="H104" s="190">
        <f>SUMIFS(Itemizado_Piping!$O$5:$O$93,Itemizado_Piping!$C$5:$C$93,Volumen_Obra!B104)</f>
        <v>0</v>
      </c>
    </row>
    <row r="105" spans="2:8">
      <c r="B105" s="179" t="s">
        <v>2247</v>
      </c>
      <c r="C105" s="197"/>
      <c r="D105" s="4" t="s">
        <v>2048</v>
      </c>
      <c r="E105" s="3" t="s">
        <v>2248</v>
      </c>
      <c r="F105" s="2" t="s">
        <v>2062</v>
      </c>
      <c r="G105" s="190">
        <v>45</v>
      </c>
      <c r="H105" s="190">
        <f>SUMIFS(Itemizado_Piping!$O$5:$O$93,Itemizado_Piping!$C$5:$C$93,Volumen_Obra!B105)</f>
        <v>0</v>
      </c>
    </row>
    <row r="106" spans="2:8" ht="26.45">
      <c r="B106" s="179" t="s">
        <v>2249</v>
      </c>
      <c r="C106" s="197"/>
      <c r="D106" s="4" t="s">
        <v>2048</v>
      </c>
      <c r="E106" s="3" t="s">
        <v>2250</v>
      </c>
      <c r="F106" s="2" t="s">
        <v>2067</v>
      </c>
      <c r="G106" s="190">
        <v>12</v>
      </c>
      <c r="H106" s="190">
        <f>SUMIFS(Itemizado_Piping!$O$5:$O$93,Itemizado_Piping!$C$5:$C$93,Volumen_Obra!B106)</f>
        <v>0</v>
      </c>
    </row>
    <row r="107" spans="2:8" ht="26.45">
      <c r="B107" s="179" t="s">
        <v>2251</v>
      </c>
      <c r="C107" s="197"/>
      <c r="D107" s="4" t="s">
        <v>2048</v>
      </c>
      <c r="E107" s="3" t="s">
        <v>2252</v>
      </c>
      <c r="F107" s="2" t="s">
        <v>2067</v>
      </c>
      <c r="G107" s="190">
        <v>4</v>
      </c>
      <c r="H107" s="190">
        <f>SUMIFS(Itemizado_Piping!$O$5:$O$93,Itemizado_Piping!$C$5:$C$93,Volumen_Obra!B107)</f>
        <v>0</v>
      </c>
    </row>
    <row r="108" spans="2:8" ht="26.45">
      <c r="B108" s="179" t="s">
        <v>2253</v>
      </c>
      <c r="C108" s="197"/>
      <c r="D108" s="4" t="s">
        <v>2048</v>
      </c>
      <c r="E108" s="3" t="s">
        <v>2254</v>
      </c>
      <c r="F108" s="2" t="s">
        <v>2067</v>
      </c>
      <c r="G108" s="190">
        <v>12</v>
      </c>
      <c r="H108" s="190">
        <f>SUMIFS(Itemizado_Piping!$O$5:$O$93,Itemizado_Piping!$C$5:$C$93,Volumen_Obra!B108)</f>
        <v>0</v>
      </c>
    </row>
    <row r="109" spans="2:8">
      <c r="B109" s="179" t="s">
        <v>2255</v>
      </c>
      <c r="C109" s="197"/>
      <c r="D109" s="4" t="s">
        <v>2048</v>
      </c>
      <c r="E109" s="3" t="s">
        <v>2256</v>
      </c>
      <c r="F109" s="2" t="s">
        <v>2050</v>
      </c>
      <c r="G109" s="190">
        <v>61859</v>
      </c>
      <c r="H109" s="190">
        <f>SUMIFS(Itemizado_Piping!$O$5:$O$93,Itemizado_Piping!$C$5:$C$93,Volumen_Obra!B109)</f>
        <v>0</v>
      </c>
    </row>
    <row r="110" spans="2:8">
      <c r="B110" s="179" t="s">
        <v>2257</v>
      </c>
      <c r="C110" s="197"/>
      <c r="D110" s="4" t="s">
        <v>2048</v>
      </c>
      <c r="E110" s="3" t="s">
        <v>2258</v>
      </c>
      <c r="F110" s="2" t="s">
        <v>2050</v>
      </c>
      <c r="G110" s="190">
        <v>52316</v>
      </c>
      <c r="H110" s="190">
        <f>SUMIFS(Itemizado_Piping!$O$5:$O$93,Itemizado_Piping!$C$5:$C$93,Volumen_Obra!B110)</f>
        <v>0</v>
      </c>
    </row>
    <row r="111" spans="2:8">
      <c r="B111" s="179" t="s">
        <v>2259</v>
      </c>
      <c r="C111" s="197"/>
      <c r="D111" s="4" t="s">
        <v>2048</v>
      </c>
      <c r="E111" s="3" t="s">
        <v>2256</v>
      </c>
      <c r="F111" s="2" t="s">
        <v>2050</v>
      </c>
      <c r="G111" s="190">
        <v>1087</v>
      </c>
      <c r="H111" s="190">
        <f>SUMIFS(Itemizado_Piping!$O$5:$O$93,Itemizado_Piping!$C$5:$C$93,Volumen_Obra!B111)</f>
        <v>0</v>
      </c>
    </row>
    <row r="112" spans="2:8">
      <c r="B112" s="179" t="s">
        <v>2260</v>
      </c>
      <c r="C112" s="197"/>
      <c r="D112" s="4" t="s">
        <v>2048</v>
      </c>
      <c r="E112" s="3" t="s">
        <v>2258</v>
      </c>
      <c r="F112" s="2" t="s">
        <v>2050</v>
      </c>
      <c r="G112" s="190">
        <v>5431</v>
      </c>
      <c r="H112" s="190">
        <f>SUMIFS(Itemizado_Piping!$O$5:$O$93,Itemizado_Piping!$C$5:$C$93,Volumen_Obra!B112)</f>
        <v>0</v>
      </c>
    </row>
    <row r="113" spans="2:8">
      <c r="B113" s="179" t="s">
        <v>2261</v>
      </c>
      <c r="C113" s="197"/>
      <c r="D113" s="4" t="s">
        <v>2048</v>
      </c>
      <c r="E113" s="3" t="s">
        <v>2256</v>
      </c>
      <c r="F113" s="2" t="s">
        <v>2050</v>
      </c>
      <c r="G113" s="190">
        <v>12525</v>
      </c>
      <c r="H113" s="190">
        <f>SUMIFS(Itemizado_Piping!$O$5:$O$93,Itemizado_Piping!$C$5:$C$93,Volumen_Obra!B113)</f>
        <v>0</v>
      </c>
    </row>
    <row r="114" spans="2:8" ht="26.45">
      <c r="B114" s="179" t="s">
        <v>2262</v>
      </c>
      <c r="C114" s="197"/>
      <c r="D114" s="4" t="s">
        <v>2048</v>
      </c>
      <c r="E114" s="3" t="s">
        <v>2263</v>
      </c>
      <c r="F114" s="2" t="s">
        <v>2050</v>
      </c>
      <c r="G114" s="190">
        <v>86672</v>
      </c>
      <c r="H114" s="190">
        <f>SUMIFS(Itemizado_Piping!$O$5:$O$93,Itemizado_Piping!$C$5:$C$93,Volumen_Obra!B114)</f>
        <v>0</v>
      </c>
    </row>
    <row r="115" spans="2:8">
      <c r="B115" s="179" t="s">
        <v>2264</v>
      </c>
      <c r="C115" s="197"/>
      <c r="D115" s="12" t="s">
        <v>2048</v>
      </c>
      <c r="E115" s="3" t="s">
        <v>2049</v>
      </c>
      <c r="F115" s="2" t="s">
        <v>2050</v>
      </c>
      <c r="G115" s="190">
        <v>6</v>
      </c>
      <c r="H115" s="190">
        <f>SUMIFS(Itemizado_Piping!$O$5:$O$93,Itemizado_Piping!$C$5:$C$93,Volumen_Obra!B115)</f>
        <v>0</v>
      </c>
    </row>
    <row r="116" spans="2:8">
      <c r="B116" s="179" t="s">
        <v>2265</v>
      </c>
      <c r="C116" s="197"/>
      <c r="D116" s="12" t="s">
        <v>2048</v>
      </c>
      <c r="E116" s="3" t="s">
        <v>2052</v>
      </c>
      <c r="F116" s="2" t="s">
        <v>2050</v>
      </c>
      <c r="G116" s="190">
        <v>128</v>
      </c>
      <c r="H116" s="190">
        <f>SUMIFS(Itemizado_Piping!$O$5:$O$93,Itemizado_Piping!$C$5:$C$93,Volumen_Obra!B116)</f>
        <v>0</v>
      </c>
    </row>
    <row r="117" spans="2:8">
      <c r="B117" s="179" t="s">
        <v>2266</v>
      </c>
      <c r="C117" s="197"/>
      <c r="D117" s="12" t="s">
        <v>2048</v>
      </c>
      <c r="E117" s="3" t="s">
        <v>2054</v>
      </c>
      <c r="F117" s="2" t="s">
        <v>2055</v>
      </c>
      <c r="G117" s="190">
        <v>13334</v>
      </c>
      <c r="H117" s="190">
        <f>SUMIFS(Itemizado_Piping!$O$5:$O$93,Itemizado_Piping!$C$5:$C$93,Volumen_Obra!B117)</f>
        <v>0</v>
      </c>
    </row>
    <row r="118" spans="2:8">
      <c r="B118" s="179" t="s">
        <v>2267</v>
      </c>
      <c r="C118" s="197"/>
      <c r="D118" s="12" t="s">
        <v>2048</v>
      </c>
      <c r="E118" s="3" t="s">
        <v>2268</v>
      </c>
      <c r="F118" s="2" t="s">
        <v>2050</v>
      </c>
      <c r="G118" s="190">
        <v>158</v>
      </c>
      <c r="H118" s="190">
        <f>SUMIFS(Itemizado_Piping!$O$5:$O$93,Itemizado_Piping!$C$5:$C$93,Volumen_Obra!B118)</f>
        <v>0</v>
      </c>
    </row>
    <row r="119" spans="2:8">
      <c r="B119" s="179" t="s">
        <v>2269</v>
      </c>
      <c r="C119" s="197"/>
      <c r="D119" s="12" t="s">
        <v>2048</v>
      </c>
      <c r="E119" s="3" t="s">
        <v>2270</v>
      </c>
      <c r="F119" s="2" t="s">
        <v>2050</v>
      </c>
      <c r="G119" s="190">
        <v>85</v>
      </c>
      <c r="H119" s="190">
        <f>SUMIFS(Itemizado_Piping!$O$5:$O$93,Itemizado_Piping!$C$5:$C$93,Volumen_Obra!B119)</f>
        <v>0</v>
      </c>
    </row>
    <row r="120" spans="2:8" ht="52.9">
      <c r="B120" s="179" t="s">
        <v>2271</v>
      </c>
      <c r="C120" s="197"/>
      <c r="D120" s="12" t="s">
        <v>2048</v>
      </c>
      <c r="E120" s="3" t="s">
        <v>2272</v>
      </c>
      <c r="F120" s="2" t="s">
        <v>2062</v>
      </c>
      <c r="G120" s="190">
        <v>300</v>
      </c>
      <c r="H120" s="190">
        <f>SUMIFS(Itemizado_Piping!$O$5:$O$93,Itemizado_Piping!$C$5:$C$93,Volumen_Obra!B120)</f>
        <v>0</v>
      </c>
    </row>
    <row r="121" spans="2:8" ht="39.6">
      <c r="B121" s="179" t="s">
        <v>2273</v>
      </c>
      <c r="C121" s="197"/>
      <c r="D121" s="12" t="s">
        <v>2048</v>
      </c>
      <c r="E121" s="3" t="s">
        <v>2274</v>
      </c>
      <c r="F121" s="2" t="s">
        <v>2062</v>
      </c>
      <c r="G121" s="190">
        <v>1000</v>
      </c>
      <c r="H121" s="190">
        <f>SUMIFS(Itemizado_Piping!$O$5:$O$93,Itemizado_Piping!$C$5:$C$93,Volumen_Obra!B121)</f>
        <v>0</v>
      </c>
    </row>
    <row r="122" spans="2:8" ht="26.45">
      <c r="B122" s="179" t="s">
        <v>2275</v>
      </c>
      <c r="C122" s="197"/>
      <c r="D122" s="12" t="s">
        <v>2048</v>
      </c>
      <c r="E122" s="3" t="s">
        <v>2276</v>
      </c>
      <c r="F122" s="2" t="s">
        <v>2067</v>
      </c>
      <c r="G122" s="190">
        <v>1</v>
      </c>
      <c r="H122" s="190">
        <f>SUMIFS(Itemizado_Piping!$O$5:$O$93,Itemizado_Piping!$C$5:$C$93,Volumen_Obra!B122)</f>
        <v>0</v>
      </c>
    </row>
    <row r="123" spans="2:8">
      <c r="B123" s="179" t="s">
        <v>2277</v>
      </c>
      <c r="C123" s="197"/>
      <c r="D123" s="4" t="s">
        <v>2048</v>
      </c>
      <c r="E123" s="3" t="s">
        <v>2278</v>
      </c>
      <c r="F123" s="2" t="s">
        <v>2075</v>
      </c>
      <c r="G123" s="190">
        <v>1</v>
      </c>
      <c r="H123" s="190">
        <f>SUMIFS(Itemizado_Piping!$O$5:$O$93,Itemizado_Piping!$C$5:$C$93,Volumen_Obra!B123)</f>
        <v>0</v>
      </c>
    </row>
    <row r="124" spans="2:8">
      <c r="B124" s="179" t="s">
        <v>2279</v>
      </c>
      <c r="C124" s="197"/>
      <c r="D124" s="4" t="s">
        <v>2048</v>
      </c>
      <c r="E124" s="3" t="s">
        <v>2280</v>
      </c>
      <c r="F124" s="2" t="s">
        <v>2075</v>
      </c>
      <c r="G124" s="190">
        <v>1</v>
      </c>
      <c r="H124" s="190">
        <f>SUMIFS(Itemizado_Piping!$O$5:$O$93,Itemizado_Piping!$C$5:$C$93,Volumen_Obra!B124)</f>
        <v>0</v>
      </c>
    </row>
    <row r="125" spans="2:8">
      <c r="B125" s="179" t="s">
        <v>2281</v>
      </c>
      <c r="C125" s="197"/>
      <c r="D125" s="12" t="s">
        <v>2077</v>
      </c>
      <c r="E125" s="3" t="s">
        <v>2112</v>
      </c>
      <c r="F125" s="2" t="s">
        <v>2062</v>
      </c>
      <c r="G125" s="190">
        <v>55</v>
      </c>
      <c r="H125" s="190">
        <f>SUMIFS(Itemizado_Piping!$O$5:$O$93,Itemizado_Piping!$C$5:$C$93,Volumen_Obra!B125)</f>
        <v>0</v>
      </c>
    </row>
    <row r="126" spans="2:8">
      <c r="B126" s="179" t="s">
        <v>2282</v>
      </c>
      <c r="C126" s="197"/>
      <c r="D126" s="12" t="s">
        <v>2077</v>
      </c>
      <c r="E126" s="3" t="s">
        <v>2114</v>
      </c>
      <c r="F126" s="2" t="s">
        <v>2067</v>
      </c>
      <c r="G126" s="190">
        <v>1</v>
      </c>
      <c r="H126" s="190">
        <f>SUMIFS(Itemizado_Piping!$O$5:$O$93,Itemizado_Piping!$C$5:$C$93,Volumen_Obra!B126)</f>
        <v>0</v>
      </c>
    </row>
    <row r="127" spans="2:8">
      <c r="B127" s="179" t="s">
        <v>2283</v>
      </c>
      <c r="C127" s="197"/>
      <c r="D127" s="12" t="s">
        <v>2077</v>
      </c>
      <c r="E127" s="3" t="s">
        <v>2284</v>
      </c>
      <c r="F127" s="2" t="s">
        <v>2117</v>
      </c>
      <c r="G127" s="190">
        <v>17</v>
      </c>
      <c r="H127" s="190">
        <f>SUMIFS(Itemizado_Piping!$O$5:$O$93,Itemizado_Piping!$C$5:$C$93,Volumen_Obra!B127)</f>
        <v>0</v>
      </c>
    </row>
    <row r="128" spans="2:8">
      <c r="B128" s="179" t="s">
        <v>2285</v>
      </c>
      <c r="C128" s="197"/>
      <c r="D128" s="4" t="s">
        <v>2077</v>
      </c>
      <c r="E128" s="3" t="s">
        <v>2119</v>
      </c>
      <c r="F128" s="2" t="s">
        <v>2055</v>
      </c>
      <c r="G128" s="190">
        <v>300</v>
      </c>
      <c r="H128" s="190">
        <f>SUMIFS(Itemizado_Piping!$O$5:$O$93,Itemizado_Piping!$C$5:$C$93,Volumen_Obra!B128)</f>
        <v>0</v>
      </c>
    </row>
    <row r="129" spans="2:8">
      <c r="B129" s="179" t="s">
        <v>2286</v>
      </c>
      <c r="C129" s="197"/>
      <c r="D129" s="12" t="s">
        <v>2077</v>
      </c>
      <c r="E129" s="3" t="s">
        <v>2121</v>
      </c>
      <c r="F129" s="2" t="s">
        <v>2055</v>
      </c>
      <c r="G129" s="190">
        <v>150</v>
      </c>
      <c r="H129" s="190">
        <f>SUMIFS(Itemizado_Piping!$O$5:$O$93,Itemizado_Piping!$C$5:$C$93,Volumen_Obra!B129)</f>
        <v>0</v>
      </c>
    </row>
    <row r="130" spans="2:8">
      <c r="B130" s="179" t="s">
        <v>2287</v>
      </c>
      <c r="C130" s="197"/>
      <c r="D130" s="12" t="s">
        <v>2077</v>
      </c>
      <c r="E130" s="3" t="s">
        <v>2288</v>
      </c>
      <c r="F130" s="2" t="s">
        <v>2067</v>
      </c>
      <c r="G130" s="190">
        <v>1</v>
      </c>
      <c r="H130" s="190">
        <f>SUMIFS(Itemizado_Piping!$O$5:$O$93,Itemizado_Piping!$C$5:$C$93,Volumen_Obra!B130)</f>
        <v>0</v>
      </c>
    </row>
    <row r="131" spans="2:8">
      <c r="B131" s="179" t="s">
        <v>2289</v>
      </c>
      <c r="C131" s="197"/>
      <c r="D131" s="12" t="s">
        <v>2077</v>
      </c>
      <c r="E131" s="3" t="s">
        <v>2133</v>
      </c>
      <c r="F131" s="2" t="s">
        <v>2067</v>
      </c>
      <c r="G131" s="190">
        <v>1</v>
      </c>
      <c r="H131" s="190">
        <f>SUMIFS(Itemizado_Piping!$O$5:$O$93,Itemizado_Piping!$C$5:$C$93,Volumen_Obra!B131)</f>
        <v>0</v>
      </c>
    </row>
    <row r="132" spans="2:8">
      <c r="B132" s="179" t="s">
        <v>2290</v>
      </c>
      <c r="C132" s="197"/>
      <c r="D132" s="12" t="s">
        <v>2077</v>
      </c>
      <c r="E132" s="3" t="s">
        <v>2291</v>
      </c>
      <c r="F132" s="2" t="s">
        <v>2067</v>
      </c>
      <c r="G132" s="190">
        <v>1</v>
      </c>
      <c r="H132" s="190">
        <f>SUMIFS(Itemizado_Piping!$O$5:$O$93,Itemizado_Piping!$C$5:$C$93,Volumen_Obra!B132)</f>
        <v>0</v>
      </c>
    </row>
    <row r="133" spans="2:8" ht="26.45">
      <c r="B133" s="179" t="s">
        <v>2292</v>
      </c>
      <c r="C133" s="197"/>
      <c r="D133" s="12" t="s">
        <v>2048</v>
      </c>
      <c r="E133" s="3" t="s">
        <v>2158</v>
      </c>
      <c r="F133" s="2" t="s">
        <v>2067</v>
      </c>
      <c r="G133" s="190">
        <v>2</v>
      </c>
      <c r="H133" s="190">
        <f>SUMIFS(Itemizado_Piping!$O$5:$O$93,Itemizado_Piping!$C$5:$C$93,Volumen_Obra!B133)</f>
        <v>0</v>
      </c>
    </row>
    <row r="134" spans="2:8" ht="26.45">
      <c r="B134" s="179" t="s">
        <v>2293</v>
      </c>
      <c r="C134" s="197"/>
      <c r="D134" s="12" t="s">
        <v>2048</v>
      </c>
      <c r="E134" s="3" t="s">
        <v>2294</v>
      </c>
      <c r="F134" s="2" t="s">
        <v>2067</v>
      </c>
      <c r="G134" s="190">
        <v>4</v>
      </c>
      <c r="H134" s="190">
        <f>SUMIFS(Itemizado_Piping!$O$5:$O$93,Itemizado_Piping!$C$5:$C$93,Volumen_Obra!B134)</f>
        <v>0</v>
      </c>
    </row>
    <row r="135" spans="2:8" ht="26.45">
      <c r="B135" s="179" t="s">
        <v>2295</v>
      </c>
      <c r="C135" s="197"/>
      <c r="D135" s="12" t="s">
        <v>2048</v>
      </c>
      <c r="E135" s="3" t="s">
        <v>2296</v>
      </c>
      <c r="F135" s="2" t="s">
        <v>2067</v>
      </c>
      <c r="G135" s="190">
        <v>1</v>
      </c>
      <c r="H135" s="190">
        <f>SUMIFS(Itemizado_Piping!$O$5:$O$93,Itemizado_Piping!$C$5:$C$93,Volumen_Obra!B135)</f>
        <v>0</v>
      </c>
    </row>
    <row r="136" spans="2:8" ht="26.45">
      <c r="B136" s="179" t="s">
        <v>2297</v>
      </c>
      <c r="C136" s="197"/>
      <c r="D136" s="12" t="s">
        <v>2048</v>
      </c>
      <c r="E136" s="3" t="s">
        <v>2298</v>
      </c>
      <c r="F136" s="2" t="s">
        <v>2062</v>
      </c>
      <c r="G136" s="190">
        <v>18</v>
      </c>
      <c r="H136" s="190">
        <f>SUMIFS(Itemizado_Piping!$O$5:$O$93,Itemizado_Piping!$C$5:$C$93,Volumen_Obra!B136)</f>
        <v>0</v>
      </c>
    </row>
    <row r="137" spans="2:8" ht="39.6">
      <c r="B137" s="179" t="s">
        <v>2299</v>
      </c>
      <c r="C137" s="197"/>
      <c r="D137" s="12" t="s">
        <v>2048</v>
      </c>
      <c r="E137" s="3" t="s">
        <v>2200</v>
      </c>
      <c r="F137" s="2" t="s">
        <v>2067</v>
      </c>
      <c r="G137" s="190">
        <v>1</v>
      </c>
      <c r="H137" s="190">
        <f>SUMIFS(Itemizado_Piping!$O$5:$O$93,Itemizado_Piping!$C$5:$C$93,Volumen_Obra!B137)</f>
        <v>0</v>
      </c>
    </row>
    <row r="138" spans="2:8">
      <c r="B138" s="179" t="s">
        <v>2300</v>
      </c>
      <c r="C138" s="197"/>
      <c r="D138" s="12" t="s">
        <v>2048</v>
      </c>
      <c r="E138" s="3" t="s">
        <v>2194</v>
      </c>
      <c r="F138" s="2" t="s">
        <v>2062</v>
      </c>
      <c r="G138" s="190">
        <v>50</v>
      </c>
      <c r="H138" s="190">
        <f>SUMIFS(Itemizado_Piping!$O$5:$O$93,Itemizado_Piping!$C$5:$C$93,Volumen_Obra!B138)</f>
        <v>0</v>
      </c>
    </row>
    <row r="139" spans="2:8">
      <c r="B139" s="179" t="s">
        <v>2301</v>
      </c>
      <c r="C139" s="197"/>
      <c r="D139" s="12" t="s">
        <v>2048</v>
      </c>
      <c r="E139" s="3" t="s">
        <v>2198</v>
      </c>
      <c r="F139" s="2" t="s">
        <v>2062</v>
      </c>
      <c r="G139" s="190">
        <v>20</v>
      </c>
      <c r="H139" s="190">
        <f>SUMIFS(Itemizado_Piping!$O$5:$O$93,Itemizado_Piping!$C$5:$C$93,Volumen_Obra!B139)</f>
        <v>0</v>
      </c>
    </row>
    <row r="140" spans="2:8">
      <c r="B140" s="179" t="s">
        <v>2302</v>
      </c>
      <c r="C140" s="197"/>
      <c r="D140" s="12" t="s">
        <v>2048</v>
      </c>
      <c r="E140" s="3" t="s">
        <v>2303</v>
      </c>
      <c r="F140" s="2" t="s">
        <v>2067</v>
      </c>
      <c r="G140" s="190">
        <v>1</v>
      </c>
      <c r="H140" s="190">
        <f>SUMIFS(Itemizado_Piping!$O$5:$O$93,Itemizado_Piping!$C$5:$C$93,Volumen_Obra!B140)</f>
        <v>0</v>
      </c>
    </row>
    <row r="141" spans="2:8" ht="26.45">
      <c r="B141" s="179" t="s">
        <v>2304</v>
      </c>
      <c r="C141" s="197"/>
      <c r="D141" s="12" t="s">
        <v>2048</v>
      </c>
      <c r="E141" s="3" t="s">
        <v>2305</v>
      </c>
      <c r="F141" s="2" t="s">
        <v>2067</v>
      </c>
      <c r="G141" s="190">
        <v>1</v>
      </c>
      <c r="H141" s="190">
        <f>SUMIFS(Itemizado_Piping!$O$5:$O$93,Itemizado_Piping!$C$5:$C$93,Volumen_Obra!B141)</f>
        <v>0</v>
      </c>
    </row>
    <row r="142" spans="2:8">
      <c r="B142" s="179" t="s">
        <v>2306</v>
      </c>
      <c r="C142" s="197"/>
      <c r="D142" s="12" t="s">
        <v>2048</v>
      </c>
      <c r="E142" s="3" t="s">
        <v>2307</v>
      </c>
      <c r="F142" s="2" t="s">
        <v>2062</v>
      </c>
      <c r="G142" s="190">
        <v>10</v>
      </c>
      <c r="H142" s="190">
        <f>SUMIFS(Itemizado_Piping!$O$5:$O$93,Itemizado_Piping!$C$5:$C$93,Volumen_Obra!B142)</f>
        <v>0</v>
      </c>
    </row>
    <row r="143" spans="2:8">
      <c r="B143" s="179" t="s">
        <v>2308</v>
      </c>
      <c r="C143" s="197"/>
      <c r="D143" s="12" t="s">
        <v>2048</v>
      </c>
      <c r="E143" s="3" t="s">
        <v>2246</v>
      </c>
      <c r="F143" s="2" t="s">
        <v>2062</v>
      </c>
      <c r="G143" s="190">
        <v>25</v>
      </c>
      <c r="H143" s="190">
        <f>SUMIFS(Itemizado_Piping!$O$5:$O$93,Itemizado_Piping!$C$5:$C$93,Volumen_Obra!B143)</f>
        <v>0</v>
      </c>
    </row>
    <row r="144" spans="2:8">
      <c r="B144" s="179" t="s">
        <v>2309</v>
      </c>
      <c r="C144" s="197"/>
      <c r="D144" s="12" t="s">
        <v>2048</v>
      </c>
      <c r="E144" s="3" t="s">
        <v>2220</v>
      </c>
      <c r="F144" s="2" t="s">
        <v>2062</v>
      </c>
      <c r="G144" s="190">
        <v>10</v>
      </c>
      <c r="H144" s="190">
        <f>SUMIFS(Itemizado_Piping!$O$5:$O$93,Itemizado_Piping!$C$5:$C$93,Volumen_Obra!B144)</f>
        <v>0</v>
      </c>
    </row>
    <row r="145" spans="2:8">
      <c r="B145" s="179" t="s">
        <v>2310</v>
      </c>
      <c r="C145" s="197"/>
      <c r="D145" s="12" t="s">
        <v>2048</v>
      </c>
      <c r="E145" s="3" t="s">
        <v>2311</v>
      </c>
      <c r="F145" s="2" t="s">
        <v>2062</v>
      </c>
      <c r="G145" s="190">
        <v>10</v>
      </c>
      <c r="H145" s="190">
        <f>SUMIFS(Itemizado_Piping!$O$5:$O$93,Itemizado_Piping!$C$5:$C$93,Volumen_Obra!B145)</f>
        <v>0</v>
      </c>
    </row>
    <row r="146" spans="2:8">
      <c r="B146" s="179" t="s">
        <v>2312</v>
      </c>
      <c r="C146" s="197"/>
      <c r="D146" s="12" t="s">
        <v>2048</v>
      </c>
      <c r="E146" s="3" t="s">
        <v>2226</v>
      </c>
      <c r="F146" s="2" t="s">
        <v>2062</v>
      </c>
      <c r="G146" s="190">
        <v>60</v>
      </c>
      <c r="H146" s="190">
        <f>SUMIFS(Itemizado_Piping!$O$5:$O$93,Itemizado_Piping!$C$5:$C$93,Volumen_Obra!B146)</f>
        <v>0</v>
      </c>
    </row>
    <row r="147" spans="2:8" ht="26.45">
      <c r="B147" s="179" t="s">
        <v>2313</v>
      </c>
      <c r="C147" s="197"/>
      <c r="D147" s="12" t="s">
        <v>2048</v>
      </c>
      <c r="E147" s="3" t="s">
        <v>2314</v>
      </c>
      <c r="F147" s="2" t="s">
        <v>2067</v>
      </c>
      <c r="G147" s="190">
        <v>18</v>
      </c>
      <c r="H147" s="190">
        <f>SUMIFS(Itemizado_Piping!$O$5:$O$93,Itemizado_Piping!$C$5:$C$93,Volumen_Obra!B147)</f>
        <v>0</v>
      </c>
    </row>
    <row r="148" spans="2:8" ht="26.45">
      <c r="B148" s="179" t="s">
        <v>2315</v>
      </c>
      <c r="C148" s="197"/>
      <c r="D148" s="12" t="s">
        <v>2048</v>
      </c>
      <c r="E148" s="3" t="s">
        <v>2316</v>
      </c>
      <c r="F148" s="2" t="s">
        <v>2067</v>
      </c>
      <c r="G148" s="190">
        <v>12</v>
      </c>
      <c r="H148" s="190">
        <f>SUMIFS(Itemizado_Piping!$O$5:$O$93,Itemizado_Piping!$C$5:$C$93,Volumen_Obra!B148)</f>
        <v>0</v>
      </c>
    </row>
    <row r="149" spans="2:8" ht="66">
      <c r="B149" s="179" t="s">
        <v>2317</v>
      </c>
      <c r="C149" s="197"/>
      <c r="D149" s="12" t="s">
        <v>2077</v>
      </c>
      <c r="E149" s="3" t="s">
        <v>2318</v>
      </c>
      <c r="F149" s="2" t="s">
        <v>2067</v>
      </c>
      <c r="G149" s="190">
        <v>4</v>
      </c>
      <c r="H149" s="190">
        <f>SUMIFS(Itemizado_Piping!$O$5:$O$93,Itemizado_Piping!$C$5:$C$93,Volumen_Obra!B149)</f>
        <v>0</v>
      </c>
    </row>
    <row r="150" spans="2:8" ht="66">
      <c r="B150" s="179" t="s">
        <v>2319</v>
      </c>
      <c r="C150" s="197"/>
      <c r="D150" s="12" t="s">
        <v>2048</v>
      </c>
      <c r="E150" s="3" t="s">
        <v>2320</v>
      </c>
      <c r="F150" s="2" t="s">
        <v>2067</v>
      </c>
      <c r="G150" s="190">
        <v>1</v>
      </c>
      <c r="H150" s="190">
        <f>SUMIFS(Itemizado_Piping!$O$5:$O$93,Itemizado_Piping!$C$5:$C$93,Volumen_Obra!B150)</f>
        <v>0</v>
      </c>
    </row>
    <row r="151" spans="2:8">
      <c r="B151" s="179" t="s">
        <v>2321</v>
      </c>
      <c r="C151" s="197"/>
      <c r="D151" s="12" t="s">
        <v>2048</v>
      </c>
      <c r="E151" s="3" t="s">
        <v>2270</v>
      </c>
      <c r="F151" s="2" t="s">
        <v>2050</v>
      </c>
      <c r="G151" s="190">
        <v>34</v>
      </c>
      <c r="H151" s="190">
        <f>SUMIFS(Itemizado_Piping!$O$5:$O$93,Itemizado_Piping!$C$5:$C$93,Volumen_Obra!B151)</f>
        <v>0</v>
      </c>
    </row>
    <row r="152" spans="2:8">
      <c r="B152" s="179" t="s">
        <v>2322</v>
      </c>
      <c r="C152" s="197"/>
      <c r="D152" s="12" t="s">
        <v>2048</v>
      </c>
      <c r="E152" s="3" t="s">
        <v>2049</v>
      </c>
      <c r="F152" s="2" t="s">
        <v>2050</v>
      </c>
      <c r="G152" s="190">
        <v>20</v>
      </c>
      <c r="H152" s="190">
        <f>SUMIFS(Itemizado_Piping!$O$5:$O$93,Itemizado_Piping!$C$5:$C$93,Volumen_Obra!B152)</f>
        <v>0</v>
      </c>
    </row>
    <row r="153" spans="2:8">
      <c r="B153" s="179" t="s">
        <v>2323</v>
      </c>
      <c r="C153" s="197"/>
      <c r="D153" s="12" t="s">
        <v>2048</v>
      </c>
      <c r="E153" s="3" t="s">
        <v>2324</v>
      </c>
      <c r="F153" s="2" t="s">
        <v>2050</v>
      </c>
      <c r="G153" s="190">
        <v>14</v>
      </c>
      <c r="H153" s="190">
        <f>SUMIFS(Itemizado_Piping!$O$5:$O$93,Itemizado_Piping!$C$5:$C$93,Volumen_Obra!B153)</f>
        <v>0</v>
      </c>
    </row>
    <row r="154" spans="2:8">
      <c r="B154" s="179" t="s">
        <v>2325</v>
      </c>
      <c r="C154" s="197"/>
      <c r="D154" s="4" t="s">
        <v>2048</v>
      </c>
      <c r="E154" s="3" t="s">
        <v>2326</v>
      </c>
      <c r="F154" s="2" t="s">
        <v>2062</v>
      </c>
      <c r="G154" s="190">
        <v>1430</v>
      </c>
      <c r="H154" s="190">
        <f>SUMIFS(Itemizado_Piping!$O$5:$O$93,Itemizado_Piping!$C$5:$C$93,Volumen_Obra!B154)</f>
        <v>0</v>
      </c>
    </row>
    <row r="155" spans="2:8">
      <c r="B155" s="179" t="s">
        <v>2327</v>
      </c>
      <c r="C155" s="197"/>
      <c r="D155" s="4" t="s">
        <v>2048</v>
      </c>
      <c r="E155" s="3" t="s">
        <v>2328</v>
      </c>
      <c r="F155" s="2" t="s">
        <v>2050</v>
      </c>
      <c r="G155" s="190">
        <v>638</v>
      </c>
      <c r="H155" s="190">
        <f>SUMIFS(Itemizado_Piping!$O$5:$O$93,Itemizado_Piping!$C$5:$C$93,Volumen_Obra!B155)</f>
        <v>0</v>
      </c>
    </row>
    <row r="156" spans="2:8">
      <c r="B156" s="179" t="s">
        <v>2329</v>
      </c>
      <c r="C156" s="197"/>
      <c r="D156" s="4" t="s">
        <v>2048</v>
      </c>
      <c r="E156" s="3" t="s">
        <v>2059</v>
      </c>
      <c r="F156" s="2" t="s">
        <v>2050</v>
      </c>
      <c r="G156" s="190">
        <v>483</v>
      </c>
      <c r="H156" s="190">
        <f>SUMIFS(Itemizado_Piping!$O$5:$O$93,Itemizado_Piping!$C$5:$C$93,Volumen_Obra!B156)</f>
        <v>0</v>
      </c>
    </row>
    <row r="157" spans="2:8">
      <c r="B157" s="179" t="s">
        <v>2330</v>
      </c>
      <c r="C157" s="197"/>
      <c r="D157" s="4" t="s">
        <v>2048</v>
      </c>
      <c r="E157" s="3" t="s">
        <v>2049</v>
      </c>
      <c r="F157" s="2" t="s">
        <v>2050</v>
      </c>
      <c r="G157" s="190">
        <v>24</v>
      </c>
      <c r="H157" s="190">
        <f>SUMIFS(Itemizado_Piping!$O$5:$O$93,Itemizado_Piping!$C$5:$C$93,Volumen_Obra!B157)</f>
        <v>0</v>
      </c>
    </row>
    <row r="158" spans="2:8">
      <c r="B158" s="179" t="s">
        <v>2331</v>
      </c>
      <c r="C158" s="197"/>
      <c r="D158" s="4" t="s">
        <v>2048</v>
      </c>
      <c r="E158" s="3" t="s">
        <v>2332</v>
      </c>
      <c r="F158" s="2" t="s">
        <v>2050</v>
      </c>
      <c r="G158" s="190">
        <v>183</v>
      </c>
      <c r="H158" s="190">
        <f>SUMIFS(Itemizado_Piping!$O$5:$O$93,Itemizado_Piping!$C$5:$C$93,Volumen_Obra!B158)</f>
        <v>0</v>
      </c>
    </row>
    <row r="159" spans="2:8">
      <c r="B159" s="179" t="s">
        <v>2333</v>
      </c>
      <c r="C159" s="197"/>
      <c r="D159" s="4" t="s">
        <v>2048</v>
      </c>
      <c r="E159" s="3" t="s">
        <v>2054</v>
      </c>
      <c r="F159" s="2" t="s">
        <v>2055</v>
      </c>
      <c r="G159" s="190">
        <v>13771</v>
      </c>
      <c r="H159" s="190">
        <f>SUMIFS(Itemizado_Piping!$O$5:$O$93,Itemizado_Piping!$C$5:$C$93,Volumen_Obra!B159)</f>
        <v>0</v>
      </c>
    </row>
    <row r="160" spans="2:8" ht="26.45">
      <c r="B160" s="179" t="s">
        <v>2334</v>
      </c>
      <c r="C160" s="197"/>
      <c r="D160" s="4" t="s">
        <v>2048</v>
      </c>
      <c r="E160" s="3" t="s">
        <v>2335</v>
      </c>
      <c r="F160" s="2" t="s">
        <v>2067</v>
      </c>
      <c r="G160" s="190">
        <v>4</v>
      </c>
      <c r="H160" s="190">
        <f>SUMIFS(Itemizado_Piping!$O$5:$O$93,Itemizado_Piping!$C$5:$C$93,Volumen_Obra!B160)</f>
        <v>0</v>
      </c>
    </row>
    <row r="161" spans="2:8" ht="26.45">
      <c r="B161" s="179" t="s">
        <v>2336</v>
      </c>
      <c r="C161" s="197"/>
      <c r="D161" s="4" t="s">
        <v>2048</v>
      </c>
      <c r="E161" s="3" t="s">
        <v>2337</v>
      </c>
      <c r="F161" s="2" t="s">
        <v>2067</v>
      </c>
      <c r="G161" s="190">
        <v>6</v>
      </c>
      <c r="H161" s="190">
        <f>SUMIFS(Itemizado_Piping!$O$5:$O$93,Itemizado_Piping!$C$5:$C$93,Volumen_Obra!B161)</f>
        <v>0</v>
      </c>
    </row>
    <row r="162" spans="2:8" ht="26.45">
      <c r="B162" s="179" t="s">
        <v>2338</v>
      </c>
      <c r="C162" s="197"/>
      <c r="D162" s="4" t="s">
        <v>2048</v>
      </c>
      <c r="E162" s="3" t="s">
        <v>2339</v>
      </c>
      <c r="F162" s="2" t="s">
        <v>2067</v>
      </c>
      <c r="G162" s="190">
        <v>10</v>
      </c>
      <c r="H162" s="190">
        <f>SUMIFS(Itemizado_Piping!$O$5:$O$93,Itemizado_Piping!$C$5:$C$93,Volumen_Obra!B162)</f>
        <v>0</v>
      </c>
    </row>
    <row r="163" spans="2:8">
      <c r="B163" s="179" t="s">
        <v>2340</v>
      </c>
      <c r="C163" s="197"/>
      <c r="D163" s="4" t="s">
        <v>2048</v>
      </c>
      <c r="E163" s="3" t="s">
        <v>2341</v>
      </c>
      <c r="F163" s="2" t="s">
        <v>2062</v>
      </c>
      <c r="G163" s="190">
        <v>400</v>
      </c>
      <c r="H163" s="190">
        <f>SUMIFS(Itemizado_Piping!$O$5:$O$93,Itemizado_Piping!$C$5:$C$93,Volumen_Obra!B163)</f>
        <v>0</v>
      </c>
    </row>
    <row r="164" spans="2:8">
      <c r="B164" s="179" t="s">
        <v>2342</v>
      </c>
      <c r="C164" s="197"/>
      <c r="D164" s="4" t="s">
        <v>2048</v>
      </c>
      <c r="E164" s="3" t="s">
        <v>2343</v>
      </c>
      <c r="F164" s="2" t="s">
        <v>2062</v>
      </c>
      <c r="G164" s="190">
        <v>650</v>
      </c>
      <c r="H164" s="190">
        <f>SUMIFS(Itemizado_Piping!$O$5:$O$93,Itemizado_Piping!$C$5:$C$93,Volumen_Obra!B164)</f>
        <v>0</v>
      </c>
    </row>
    <row r="165" spans="2:8">
      <c r="B165" s="179" t="s">
        <v>2344</v>
      </c>
      <c r="C165" s="197"/>
      <c r="D165" s="4" t="s">
        <v>2048</v>
      </c>
      <c r="E165" s="3" t="s">
        <v>2074</v>
      </c>
      <c r="F165" s="2" t="s">
        <v>2075</v>
      </c>
      <c r="G165" s="190">
        <v>1</v>
      </c>
      <c r="H165" s="190">
        <f>SUMIFS(Itemizado_Piping!$O$5:$O$93,Itemizado_Piping!$C$5:$C$93,Volumen_Obra!B165)</f>
        <v>0</v>
      </c>
    </row>
    <row r="166" spans="2:8">
      <c r="B166" s="179" t="s">
        <v>2345</v>
      </c>
      <c r="C166" s="197"/>
      <c r="D166" s="4" t="s">
        <v>2048</v>
      </c>
      <c r="E166" s="3" t="s">
        <v>2066</v>
      </c>
      <c r="F166" s="2" t="s">
        <v>2067</v>
      </c>
      <c r="G166" s="190">
        <v>4</v>
      </c>
      <c r="H166" s="190">
        <f>SUMIFS(Itemizado_Piping!$O$5:$O$93,Itemizado_Piping!$C$5:$C$93,Volumen_Obra!B166)</f>
        <v>0</v>
      </c>
    </row>
    <row r="167" spans="2:8">
      <c r="B167" s="179" t="s">
        <v>2346</v>
      </c>
      <c r="C167" s="197"/>
      <c r="D167" s="4" t="s">
        <v>2048</v>
      </c>
      <c r="E167" s="3" t="s">
        <v>2069</v>
      </c>
      <c r="F167" s="2" t="s">
        <v>2067</v>
      </c>
      <c r="G167" s="190">
        <v>280</v>
      </c>
      <c r="H167" s="190">
        <f>SUMIFS(Itemizado_Piping!$O$5:$O$93,Itemizado_Piping!$C$5:$C$93,Volumen_Obra!B167)</f>
        <v>0</v>
      </c>
    </row>
    <row r="168" spans="2:8" ht="52.9">
      <c r="B168" s="179" t="s">
        <v>2347</v>
      </c>
      <c r="C168" s="197"/>
      <c r="D168" s="4" t="s">
        <v>2048</v>
      </c>
      <c r="E168" s="3" t="s">
        <v>2348</v>
      </c>
      <c r="F168" s="2" t="s">
        <v>2067</v>
      </c>
      <c r="G168" s="190">
        <v>3</v>
      </c>
      <c r="H168" s="190">
        <f>SUMIFS(Itemizado_Piping!$O$5:$O$93,Itemizado_Piping!$C$5:$C$93,Volumen_Obra!B168)</f>
        <v>0</v>
      </c>
    </row>
    <row r="169" spans="2:8" ht="26.45">
      <c r="B169" s="179" t="s">
        <v>2349</v>
      </c>
      <c r="C169" s="197"/>
      <c r="D169" s="4" t="s">
        <v>2048</v>
      </c>
      <c r="E169" s="3" t="s">
        <v>2350</v>
      </c>
      <c r="F169" s="2" t="s">
        <v>2067</v>
      </c>
      <c r="G169" s="190">
        <v>3</v>
      </c>
      <c r="H169" s="190">
        <f>SUMIFS(Itemizado_Piping!$O$5:$O$93,Itemizado_Piping!$C$5:$C$93,Volumen_Obra!B169)</f>
        <v>0</v>
      </c>
    </row>
    <row r="170" spans="2:8" ht="39.6">
      <c r="B170" s="179" t="s">
        <v>2351</v>
      </c>
      <c r="C170" s="197"/>
      <c r="D170" s="12" t="s">
        <v>2077</v>
      </c>
      <c r="E170" s="3" t="s">
        <v>2352</v>
      </c>
      <c r="F170" s="2" t="s">
        <v>2067</v>
      </c>
      <c r="G170" s="190">
        <v>5</v>
      </c>
      <c r="H170" s="190">
        <f>SUMIFS(Itemizado_Piping!$O$5:$O$93,Itemizado_Piping!$C$5:$C$93,Volumen_Obra!B170)</f>
        <v>0</v>
      </c>
    </row>
    <row r="171" spans="2:8" ht="39.6">
      <c r="B171" s="179" t="s">
        <v>2353</v>
      </c>
      <c r="C171" s="197"/>
      <c r="D171" s="4" t="s">
        <v>2048</v>
      </c>
      <c r="E171" s="3" t="s">
        <v>2354</v>
      </c>
      <c r="F171" s="2" t="s">
        <v>2067</v>
      </c>
      <c r="G171" s="190">
        <v>1</v>
      </c>
      <c r="H171" s="190">
        <f>SUMIFS(Itemizado_Piping!$O$5:$O$93,Itemizado_Piping!$C$5:$C$93,Volumen_Obra!B171)</f>
        <v>0</v>
      </c>
    </row>
    <row r="172" spans="2:8" ht="26.45">
      <c r="B172" s="179" t="s">
        <v>2355</v>
      </c>
      <c r="C172" s="197"/>
      <c r="D172" s="4" t="s">
        <v>2048</v>
      </c>
      <c r="E172" s="3" t="s">
        <v>2098</v>
      </c>
      <c r="F172" s="2" t="s">
        <v>2062</v>
      </c>
      <c r="G172" s="190">
        <v>6000</v>
      </c>
      <c r="H172" s="190">
        <f>SUMIFS(Itemizado_Piping!$O$5:$O$93,Itemizado_Piping!$C$5:$C$93,Volumen_Obra!B172)</f>
        <v>0</v>
      </c>
    </row>
    <row r="173" spans="2:8">
      <c r="B173" s="179" t="s">
        <v>2356</v>
      </c>
      <c r="C173" s="197"/>
      <c r="D173" s="4" t="s">
        <v>2048</v>
      </c>
      <c r="E173" s="3" t="s">
        <v>2256</v>
      </c>
      <c r="F173" s="2" t="s">
        <v>2050</v>
      </c>
      <c r="G173" s="190">
        <v>20000</v>
      </c>
      <c r="H173" s="190">
        <f>SUMIFS(Itemizado_Piping!$O$5:$O$93,Itemizado_Piping!$C$5:$C$93,Volumen_Obra!B173)</f>
        <v>0</v>
      </c>
    </row>
    <row r="174" spans="2:8">
      <c r="B174" s="179" t="s">
        <v>2357</v>
      </c>
      <c r="C174" s="197"/>
      <c r="D174" s="4" t="s">
        <v>2048</v>
      </c>
      <c r="E174" s="3" t="s">
        <v>2358</v>
      </c>
      <c r="F174" s="2" t="s">
        <v>2050</v>
      </c>
      <c r="G174" s="190">
        <v>2267</v>
      </c>
      <c r="H174" s="190">
        <f>SUMIFS(Itemizado_Piping!$O$5:$O$93,Itemizado_Piping!$C$5:$C$93,Volumen_Obra!B174)</f>
        <v>0</v>
      </c>
    </row>
    <row r="175" spans="2:8">
      <c r="B175" s="179" t="s">
        <v>2359</v>
      </c>
      <c r="C175" s="197"/>
      <c r="D175" s="4" t="s">
        <v>2077</v>
      </c>
      <c r="E175" s="3" t="s">
        <v>2112</v>
      </c>
      <c r="F175" s="2" t="s">
        <v>2062</v>
      </c>
      <c r="G175" s="190">
        <v>165</v>
      </c>
      <c r="H175" s="190">
        <f>SUMIFS(Itemizado_Piping!$O$5:$O$93,Itemizado_Piping!$C$5:$C$93,Volumen_Obra!B175)</f>
        <v>0</v>
      </c>
    </row>
    <row r="176" spans="2:8">
      <c r="B176" s="179" t="s">
        <v>2360</v>
      </c>
      <c r="C176" s="197"/>
      <c r="D176" s="4" t="s">
        <v>2077</v>
      </c>
      <c r="E176" s="3" t="s">
        <v>2114</v>
      </c>
      <c r="F176" s="2" t="s">
        <v>2067</v>
      </c>
      <c r="G176" s="190">
        <v>4</v>
      </c>
      <c r="H176" s="190">
        <f>SUMIFS(Itemizado_Piping!$O$5:$O$93,Itemizado_Piping!$C$5:$C$93,Volumen_Obra!B176)</f>
        <v>0</v>
      </c>
    </row>
    <row r="177" spans="2:8">
      <c r="B177" s="179" t="s">
        <v>2361</v>
      </c>
      <c r="C177" s="197"/>
      <c r="D177" s="4" t="s">
        <v>2077</v>
      </c>
      <c r="E177" s="3" t="s">
        <v>2123</v>
      </c>
      <c r="F177" s="2" t="s">
        <v>2062</v>
      </c>
      <c r="G177" s="190">
        <v>106</v>
      </c>
      <c r="H177" s="190">
        <f>SUMIFS(Itemizado_Piping!$O$5:$O$93,Itemizado_Piping!$C$5:$C$93,Volumen_Obra!B177)</f>
        <v>0</v>
      </c>
    </row>
    <row r="178" spans="2:8">
      <c r="B178" s="179" t="s">
        <v>2362</v>
      </c>
      <c r="C178" s="197"/>
      <c r="D178" s="4" t="s">
        <v>2077</v>
      </c>
      <c r="E178" s="3" t="s">
        <v>2116</v>
      </c>
      <c r="F178" s="2" t="s">
        <v>2117</v>
      </c>
      <c r="G178" s="190">
        <v>17</v>
      </c>
      <c r="H178" s="190">
        <f>SUMIFS(Itemizado_Piping!$O$5:$O$93,Itemizado_Piping!$C$5:$C$93,Volumen_Obra!B178)</f>
        <v>0</v>
      </c>
    </row>
    <row r="179" spans="2:8">
      <c r="B179" s="179" t="s">
        <v>2363</v>
      </c>
      <c r="C179" s="197"/>
      <c r="D179" s="4" t="s">
        <v>2077</v>
      </c>
      <c r="E179" s="3" t="s">
        <v>2119</v>
      </c>
      <c r="F179" s="2" t="s">
        <v>2055</v>
      </c>
      <c r="G179" s="190">
        <v>164</v>
      </c>
      <c r="H179" s="190">
        <f>SUMIFS(Itemizado_Piping!$O$5:$O$93,Itemizado_Piping!$C$5:$C$93,Volumen_Obra!B179)</f>
        <v>0</v>
      </c>
    </row>
    <row r="180" spans="2:8">
      <c r="B180" s="179" t="s">
        <v>2364</v>
      </c>
      <c r="C180" s="197"/>
      <c r="D180" s="12" t="s">
        <v>2077</v>
      </c>
      <c r="E180" s="3" t="s">
        <v>2365</v>
      </c>
      <c r="F180" s="2" t="s">
        <v>2067</v>
      </c>
      <c r="G180" s="190">
        <v>1</v>
      </c>
      <c r="H180" s="190">
        <f>SUMIFS(Itemizado_Piping!$O$5:$O$93,Itemizado_Piping!$C$5:$C$93,Volumen_Obra!B180)</f>
        <v>0</v>
      </c>
    </row>
    <row r="181" spans="2:8">
      <c r="B181" s="179" t="s">
        <v>2366</v>
      </c>
      <c r="C181" s="197"/>
      <c r="D181" s="12" t="s">
        <v>2077</v>
      </c>
      <c r="E181" s="3" t="s">
        <v>2367</v>
      </c>
      <c r="F181" s="2" t="s">
        <v>2067</v>
      </c>
      <c r="G181" s="190">
        <v>1</v>
      </c>
      <c r="H181" s="190">
        <f>SUMIFS(Itemizado_Piping!$O$5:$O$93,Itemizado_Piping!$C$5:$C$93,Volumen_Obra!B181)</f>
        <v>0</v>
      </c>
    </row>
    <row r="182" spans="2:8">
      <c r="B182" s="179" t="s">
        <v>2368</v>
      </c>
      <c r="C182" s="197"/>
      <c r="D182" s="12" t="s">
        <v>2077</v>
      </c>
      <c r="E182" s="3" t="s">
        <v>2369</v>
      </c>
      <c r="F182" s="2" t="s">
        <v>2067</v>
      </c>
      <c r="G182" s="190">
        <v>1</v>
      </c>
      <c r="H182" s="190">
        <f>SUMIFS(Itemizado_Piping!$O$5:$O$93,Itemizado_Piping!$C$5:$C$93,Volumen_Obra!B182)</f>
        <v>0</v>
      </c>
    </row>
    <row r="183" spans="2:8">
      <c r="B183" s="179" t="s">
        <v>2370</v>
      </c>
      <c r="C183" s="197"/>
      <c r="D183" s="12" t="s">
        <v>2077</v>
      </c>
      <c r="E183" s="3" t="s">
        <v>2131</v>
      </c>
      <c r="F183" s="2" t="s">
        <v>2067</v>
      </c>
      <c r="G183" s="190">
        <v>1</v>
      </c>
      <c r="H183" s="190">
        <f>SUMIFS(Itemizado_Piping!$O$5:$O$93,Itemizado_Piping!$C$5:$C$93,Volumen_Obra!B183)</f>
        <v>0</v>
      </c>
    </row>
    <row r="184" spans="2:8">
      <c r="B184" s="179" t="s">
        <v>2371</v>
      </c>
      <c r="C184" s="197"/>
      <c r="D184" s="12" t="s">
        <v>2077</v>
      </c>
      <c r="E184" s="3" t="s">
        <v>2133</v>
      </c>
      <c r="F184" s="2" t="s">
        <v>2067</v>
      </c>
      <c r="G184" s="190">
        <v>1</v>
      </c>
      <c r="H184" s="190">
        <f>SUMIFS(Itemizado_Piping!$O$5:$O$93,Itemizado_Piping!$C$5:$C$93,Volumen_Obra!B184)</f>
        <v>0</v>
      </c>
    </row>
    <row r="185" spans="2:8">
      <c r="B185" s="179" t="s">
        <v>2372</v>
      </c>
      <c r="C185" s="197"/>
      <c r="D185" s="12" t="s">
        <v>2077</v>
      </c>
      <c r="E185" s="3" t="s">
        <v>2373</v>
      </c>
      <c r="F185" s="2" t="s">
        <v>2067</v>
      </c>
      <c r="G185" s="190">
        <v>1</v>
      </c>
      <c r="H185" s="190">
        <f>SUMIFS(Itemizado_Piping!$O$5:$O$93,Itemizado_Piping!$C$5:$C$93,Volumen_Obra!B185)</f>
        <v>0</v>
      </c>
    </row>
    <row r="186" spans="2:8">
      <c r="B186" s="179" t="s">
        <v>2374</v>
      </c>
      <c r="C186" s="197"/>
      <c r="D186" s="12" t="s">
        <v>2077</v>
      </c>
      <c r="E186" s="3" t="s">
        <v>2375</v>
      </c>
      <c r="F186" s="2" t="s">
        <v>2067</v>
      </c>
      <c r="G186" s="190">
        <v>1</v>
      </c>
      <c r="H186" s="190">
        <f>SUMIFS(Itemizado_Piping!$O$5:$O$93,Itemizado_Piping!$C$5:$C$93,Volumen_Obra!B186)</f>
        <v>0</v>
      </c>
    </row>
    <row r="187" spans="2:8">
      <c r="B187" s="179" t="s">
        <v>2376</v>
      </c>
      <c r="C187" s="197"/>
      <c r="D187" s="12" t="s">
        <v>2077</v>
      </c>
      <c r="E187" s="13" t="s">
        <v>2141</v>
      </c>
      <c r="F187" s="2" t="s">
        <v>2067</v>
      </c>
      <c r="G187" s="190">
        <v>1</v>
      </c>
      <c r="H187" s="190">
        <f>SUMIFS(Itemizado_Piping!$O$5:$O$93,Itemizado_Piping!$C$5:$C$93,Volumen_Obra!B187)</f>
        <v>0</v>
      </c>
    </row>
    <row r="188" spans="2:8">
      <c r="B188" s="179" t="s">
        <v>2377</v>
      </c>
      <c r="C188" s="197"/>
      <c r="D188" s="4" t="s">
        <v>2048</v>
      </c>
      <c r="E188" s="3" t="s">
        <v>2378</v>
      </c>
      <c r="F188" s="2" t="s">
        <v>2062</v>
      </c>
      <c r="G188" s="190">
        <v>57</v>
      </c>
      <c r="H188" s="190">
        <f>SUMIFS(Itemizado_Piping!$O$5:$O$93,Itemizado_Piping!$C$5:$C$93,Volumen_Obra!B188)</f>
        <v>0</v>
      </c>
    </row>
    <row r="189" spans="2:8">
      <c r="B189" s="179" t="s">
        <v>2379</v>
      </c>
      <c r="C189" s="197"/>
      <c r="D189" s="4" t="s">
        <v>2048</v>
      </c>
      <c r="E189" s="3" t="s">
        <v>2150</v>
      </c>
      <c r="F189" s="2" t="s">
        <v>2062</v>
      </c>
      <c r="G189" s="190">
        <v>120</v>
      </c>
      <c r="H189" s="190">
        <f>SUMIFS(Itemizado_Piping!$O$5:$O$93,Itemizado_Piping!$C$5:$C$93,Volumen_Obra!B189)</f>
        <v>0</v>
      </c>
    </row>
    <row r="190" spans="2:8">
      <c r="B190" s="179" t="s">
        <v>2380</v>
      </c>
      <c r="C190" s="197"/>
      <c r="D190" s="4" t="s">
        <v>2048</v>
      </c>
      <c r="E190" s="3" t="s">
        <v>2381</v>
      </c>
      <c r="F190" s="2" t="s">
        <v>2062</v>
      </c>
      <c r="G190" s="190">
        <v>300</v>
      </c>
      <c r="H190" s="190">
        <f>SUMIFS(Itemizado_Piping!$O$5:$O$93,Itemizado_Piping!$C$5:$C$93,Volumen_Obra!B190)</f>
        <v>0</v>
      </c>
    </row>
    <row r="191" spans="2:8">
      <c r="B191" s="179" t="s">
        <v>2382</v>
      </c>
      <c r="C191" s="197"/>
      <c r="D191" s="4" t="s">
        <v>2048</v>
      </c>
      <c r="E191" s="3" t="s">
        <v>2383</v>
      </c>
      <c r="F191" s="2" t="s">
        <v>2062</v>
      </c>
      <c r="G191" s="190">
        <v>600</v>
      </c>
      <c r="H191" s="190">
        <f>SUMIFS(Itemizado_Piping!$O$5:$O$93,Itemizado_Piping!$C$5:$C$93,Volumen_Obra!B191)</f>
        <v>0</v>
      </c>
    </row>
    <row r="192" spans="2:8">
      <c r="B192" s="179" t="s">
        <v>2384</v>
      </c>
      <c r="C192" s="197"/>
      <c r="D192" s="4" t="s">
        <v>2048</v>
      </c>
      <c r="E192" s="3" t="s">
        <v>2385</v>
      </c>
      <c r="F192" s="2" t="s">
        <v>2067</v>
      </c>
      <c r="G192" s="190">
        <v>1</v>
      </c>
      <c r="H192" s="190">
        <f>SUMIFS(Itemizado_Piping!$O$5:$O$93,Itemizado_Piping!$C$5:$C$93,Volumen_Obra!B192)</f>
        <v>0</v>
      </c>
    </row>
    <row r="193" spans="2:8">
      <c r="B193" s="179" t="s">
        <v>2386</v>
      </c>
      <c r="C193" s="197"/>
      <c r="D193" s="4" t="s">
        <v>2048</v>
      </c>
      <c r="E193" s="3" t="s">
        <v>2387</v>
      </c>
      <c r="F193" s="2" t="s">
        <v>2067</v>
      </c>
      <c r="G193" s="190">
        <v>2</v>
      </c>
      <c r="H193" s="190">
        <f>SUMIFS(Itemizado_Piping!$O$5:$O$93,Itemizado_Piping!$C$5:$C$93,Volumen_Obra!B193)</f>
        <v>0</v>
      </c>
    </row>
    <row r="194" spans="2:8">
      <c r="B194" s="179" t="s">
        <v>2388</v>
      </c>
      <c r="C194" s="197"/>
      <c r="D194" s="4" t="s">
        <v>2048</v>
      </c>
      <c r="E194" s="3" t="s">
        <v>2389</v>
      </c>
      <c r="F194" s="2" t="s">
        <v>2067</v>
      </c>
      <c r="G194" s="190">
        <v>1</v>
      </c>
      <c r="H194" s="190">
        <f>SUMIFS(Itemizado_Piping!$O$5:$O$93,Itemizado_Piping!$C$5:$C$93,Volumen_Obra!B194)</f>
        <v>0</v>
      </c>
    </row>
    <row r="195" spans="2:8" ht="26.45">
      <c r="B195" s="179" t="s">
        <v>2390</v>
      </c>
      <c r="C195" s="197"/>
      <c r="D195" s="4" t="s">
        <v>2048</v>
      </c>
      <c r="E195" s="3" t="s">
        <v>2391</v>
      </c>
      <c r="F195" s="2" t="s">
        <v>2067</v>
      </c>
      <c r="G195" s="190">
        <v>5</v>
      </c>
      <c r="H195" s="190">
        <f>SUMIFS(Itemizado_Piping!$O$5:$O$93,Itemizado_Piping!$C$5:$C$93,Volumen_Obra!B195)</f>
        <v>0</v>
      </c>
    </row>
    <row r="196" spans="2:8" ht="26.45">
      <c r="B196" s="179" t="s">
        <v>2392</v>
      </c>
      <c r="C196" s="197"/>
      <c r="D196" s="4" t="s">
        <v>2048</v>
      </c>
      <c r="E196" s="3" t="s">
        <v>2393</v>
      </c>
      <c r="F196" s="2" t="s">
        <v>2067</v>
      </c>
      <c r="G196" s="190">
        <v>6</v>
      </c>
      <c r="H196" s="190">
        <f>SUMIFS(Itemizado_Piping!$O$5:$O$93,Itemizado_Piping!$C$5:$C$93,Volumen_Obra!B196)</f>
        <v>0</v>
      </c>
    </row>
    <row r="197" spans="2:8" ht="26.45">
      <c r="B197" s="179" t="s">
        <v>2394</v>
      </c>
      <c r="C197" s="197"/>
      <c r="D197" s="4" t="s">
        <v>2048</v>
      </c>
      <c r="E197" s="3" t="s">
        <v>2164</v>
      </c>
      <c r="F197" s="2" t="s">
        <v>2067</v>
      </c>
      <c r="G197" s="190">
        <v>18</v>
      </c>
      <c r="H197" s="190">
        <f>SUMIFS(Itemizado_Piping!$O$5:$O$93,Itemizado_Piping!$C$5:$C$93,Volumen_Obra!B197)</f>
        <v>0</v>
      </c>
    </row>
    <row r="198" spans="2:8" ht="26.45">
      <c r="B198" s="179" t="s">
        <v>2395</v>
      </c>
      <c r="C198" s="197"/>
      <c r="D198" s="4" t="s">
        <v>2048</v>
      </c>
      <c r="E198" s="3" t="s">
        <v>2396</v>
      </c>
      <c r="F198" s="2" t="s">
        <v>2067</v>
      </c>
      <c r="G198" s="190">
        <v>2</v>
      </c>
      <c r="H198" s="190">
        <f>SUMIFS(Itemizado_Piping!$O$5:$O$93,Itemizado_Piping!$C$5:$C$93,Volumen_Obra!B198)</f>
        <v>0</v>
      </c>
    </row>
    <row r="199" spans="2:8">
      <c r="B199" s="179" t="s">
        <v>2397</v>
      </c>
      <c r="C199" s="197"/>
      <c r="D199" s="4" t="s">
        <v>2048</v>
      </c>
      <c r="E199" s="3" t="s">
        <v>2398</v>
      </c>
      <c r="F199" s="2" t="s">
        <v>2067</v>
      </c>
      <c r="G199" s="190">
        <v>2</v>
      </c>
      <c r="H199" s="190">
        <f>SUMIFS(Itemizado_Piping!$O$5:$O$93,Itemizado_Piping!$C$5:$C$93,Volumen_Obra!B199)</f>
        <v>0</v>
      </c>
    </row>
    <row r="200" spans="2:8">
      <c r="B200" s="179" t="s">
        <v>2399</v>
      </c>
      <c r="C200" s="197"/>
      <c r="D200" s="4" t="s">
        <v>2048</v>
      </c>
      <c r="E200" s="3" t="s">
        <v>2400</v>
      </c>
      <c r="F200" s="2" t="s">
        <v>2067</v>
      </c>
      <c r="G200" s="190">
        <v>3</v>
      </c>
      <c r="H200" s="190">
        <f>SUMIFS(Itemizado_Piping!$O$5:$O$93,Itemizado_Piping!$C$5:$C$93,Volumen_Obra!B200)</f>
        <v>0</v>
      </c>
    </row>
    <row r="201" spans="2:8" ht="26.45">
      <c r="B201" s="179" t="s">
        <v>2401</v>
      </c>
      <c r="C201" s="197"/>
      <c r="D201" s="4" t="s">
        <v>2048</v>
      </c>
      <c r="E201" s="3" t="s">
        <v>2402</v>
      </c>
      <c r="F201" s="2" t="s">
        <v>2062</v>
      </c>
      <c r="G201" s="190">
        <v>20</v>
      </c>
      <c r="H201" s="190">
        <f>SUMIFS(Itemizado_Piping!$O$5:$O$93,Itemizado_Piping!$C$5:$C$93,Volumen_Obra!B201)</f>
        <v>0</v>
      </c>
    </row>
    <row r="202" spans="2:8" ht="39.6">
      <c r="B202" s="179" t="s">
        <v>2403</v>
      </c>
      <c r="C202" s="197"/>
      <c r="D202" s="4" t="s">
        <v>2048</v>
      </c>
      <c r="E202" s="3" t="s">
        <v>2404</v>
      </c>
      <c r="F202" s="2" t="s">
        <v>2067</v>
      </c>
      <c r="G202" s="190">
        <v>1</v>
      </c>
      <c r="H202" s="190">
        <f>SUMIFS(Itemizado_Piping!$O$5:$O$93,Itemizado_Piping!$C$5:$C$93,Volumen_Obra!B202)</f>
        <v>0</v>
      </c>
    </row>
    <row r="203" spans="2:8" ht="39.6">
      <c r="B203" s="179" t="s">
        <v>2405</v>
      </c>
      <c r="C203" s="197"/>
      <c r="D203" s="4" t="s">
        <v>2048</v>
      </c>
      <c r="E203" s="3" t="s">
        <v>2406</v>
      </c>
      <c r="F203" s="2" t="s">
        <v>2067</v>
      </c>
      <c r="G203" s="190">
        <v>3</v>
      </c>
      <c r="H203" s="190">
        <f>SUMIFS(Itemizado_Piping!$O$5:$O$93,Itemizado_Piping!$C$5:$C$93,Volumen_Obra!B203)</f>
        <v>0</v>
      </c>
    </row>
    <row r="204" spans="2:8" ht="26.45">
      <c r="B204" s="179" t="s">
        <v>2407</v>
      </c>
      <c r="C204" s="197"/>
      <c r="D204" s="4" t="s">
        <v>2048</v>
      </c>
      <c r="E204" s="3" t="s">
        <v>2408</v>
      </c>
      <c r="F204" s="2" t="s">
        <v>2062</v>
      </c>
      <c r="G204" s="190">
        <v>150</v>
      </c>
      <c r="H204" s="190">
        <f>SUMIFS(Itemizado_Piping!$O$5:$O$93,Itemizado_Piping!$C$5:$C$93,Volumen_Obra!B204)</f>
        <v>0</v>
      </c>
    </row>
    <row r="205" spans="2:8" ht="39.6">
      <c r="B205" s="179" t="s">
        <v>2409</v>
      </c>
      <c r="C205" s="197"/>
      <c r="D205" s="4" t="s">
        <v>2048</v>
      </c>
      <c r="E205" s="3" t="s">
        <v>2410</v>
      </c>
      <c r="F205" s="2" t="s">
        <v>2067</v>
      </c>
      <c r="G205" s="190">
        <v>2</v>
      </c>
      <c r="H205" s="190">
        <f>SUMIFS(Itemizado_Piping!$O$5:$O$93,Itemizado_Piping!$C$5:$C$93,Volumen_Obra!B205)</f>
        <v>0</v>
      </c>
    </row>
    <row r="206" spans="2:8" ht="39.6">
      <c r="B206" s="179" t="s">
        <v>2411</v>
      </c>
      <c r="C206" s="197"/>
      <c r="D206" s="4" t="s">
        <v>2048</v>
      </c>
      <c r="E206" s="3" t="s">
        <v>2412</v>
      </c>
      <c r="F206" s="2" t="s">
        <v>2067</v>
      </c>
      <c r="G206" s="190">
        <v>2</v>
      </c>
      <c r="H206" s="190">
        <f>SUMIFS(Itemizado_Piping!$O$5:$O$93,Itemizado_Piping!$C$5:$C$93,Volumen_Obra!B206)</f>
        <v>0</v>
      </c>
    </row>
    <row r="207" spans="2:8" ht="39.6">
      <c r="B207" s="179" t="s">
        <v>2413</v>
      </c>
      <c r="C207" s="197"/>
      <c r="D207" s="4" t="s">
        <v>2048</v>
      </c>
      <c r="E207" s="3" t="s">
        <v>2414</v>
      </c>
      <c r="F207" s="2" t="s">
        <v>2067</v>
      </c>
      <c r="G207" s="190">
        <v>2</v>
      </c>
      <c r="H207" s="190">
        <f>SUMIFS(Itemizado_Piping!$O$5:$O$93,Itemizado_Piping!$C$5:$C$93,Volumen_Obra!B207)</f>
        <v>0</v>
      </c>
    </row>
    <row r="208" spans="2:8" ht="39.6">
      <c r="B208" s="179" t="s">
        <v>2415</v>
      </c>
      <c r="C208" s="197"/>
      <c r="D208" s="4" t="s">
        <v>2048</v>
      </c>
      <c r="E208" s="3" t="s">
        <v>2416</v>
      </c>
      <c r="F208" s="2" t="s">
        <v>2067</v>
      </c>
      <c r="G208" s="190">
        <v>2</v>
      </c>
      <c r="H208" s="190">
        <f>SUMIFS(Itemizado_Piping!$O$5:$O$93,Itemizado_Piping!$C$5:$C$93,Volumen_Obra!B208)</f>
        <v>0</v>
      </c>
    </row>
    <row r="209" spans="2:8" ht="39.6">
      <c r="B209" s="179" t="s">
        <v>2417</v>
      </c>
      <c r="C209" s="197"/>
      <c r="D209" s="4" t="s">
        <v>2048</v>
      </c>
      <c r="E209" s="3" t="s">
        <v>2418</v>
      </c>
      <c r="F209" s="2" t="s">
        <v>2067</v>
      </c>
      <c r="G209" s="190">
        <v>4</v>
      </c>
      <c r="H209" s="190">
        <f>SUMIFS(Itemizado_Piping!$O$5:$O$93,Itemizado_Piping!$C$5:$C$93,Volumen_Obra!B209)</f>
        <v>0</v>
      </c>
    </row>
    <row r="210" spans="2:8" ht="26.45">
      <c r="B210" s="179" t="s">
        <v>2419</v>
      </c>
      <c r="C210" s="197"/>
      <c r="D210" s="4" t="s">
        <v>2048</v>
      </c>
      <c r="E210" s="3" t="s">
        <v>2420</v>
      </c>
      <c r="F210" s="2" t="s">
        <v>2062</v>
      </c>
      <c r="G210" s="190">
        <v>40</v>
      </c>
      <c r="H210" s="190">
        <f>SUMIFS(Itemizado_Piping!$O$5:$O$93,Itemizado_Piping!$C$5:$C$93,Volumen_Obra!B210)</f>
        <v>0</v>
      </c>
    </row>
    <row r="211" spans="2:8" ht="26.45">
      <c r="B211" s="179" t="s">
        <v>2421</v>
      </c>
      <c r="C211" s="197"/>
      <c r="D211" s="4" t="s">
        <v>2048</v>
      </c>
      <c r="E211" s="3" t="s">
        <v>2422</v>
      </c>
      <c r="F211" s="2" t="s">
        <v>2067</v>
      </c>
      <c r="G211" s="190">
        <v>2</v>
      </c>
      <c r="H211" s="190">
        <f>SUMIFS(Itemizado_Piping!$O$5:$O$93,Itemizado_Piping!$C$5:$C$93,Volumen_Obra!B211)</f>
        <v>0</v>
      </c>
    </row>
    <row r="212" spans="2:8" ht="26.45">
      <c r="B212" s="179" t="s">
        <v>2423</v>
      </c>
      <c r="C212" s="197"/>
      <c r="D212" s="4" t="s">
        <v>2048</v>
      </c>
      <c r="E212" s="3" t="s">
        <v>2422</v>
      </c>
      <c r="F212" s="2" t="s">
        <v>2067</v>
      </c>
      <c r="G212" s="190">
        <v>1</v>
      </c>
      <c r="H212" s="190">
        <f>SUMIFS(Itemizado_Piping!$O$5:$O$93,Itemizado_Piping!$C$5:$C$93,Volumen_Obra!B212)</f>
        <v>0</v>
      </c>
    </row>
    <row r="213" spans="2:8" ht="26.45">
      <c r="B213" s="179" t="s">
        <v>2424</v>
      </c>
      <c r="C213" s="197"/>
      <c r="D213" s="4" t="s">
        <v>2048</v>
      </c>
      <c r="E213" s="3" t="s">
        <v>2425</v>
      </c>
      <c r="F213" s="2" t="s">
        <v>2067</v>
      </c>
      <c r="G213" s="190">
        <v>2</v>
      </c>
      <c r="H213" s="190">
        <f>SUMIFS(Itemizado_Piping!$O$5:$O$93,Itemizado_Piping!$C$5:$C$93,Volumen_Obra!B213)</f>
        <v>0</v>
      </c>
    </row>
    <row r="214" spans="2:8" ht="26.45">
      <c r="B214" s="179" t="s">
        <v>2426</v>
      </c>
      <c r="C214" s="197"/>
      <c r="D214" s="4" t="s">
        <v>2048</v>
      </c>
      <c r="E214" s="3" t="s">
        <v>2427</v>
      </c>
      <c r="F214" s="2" t="s">
        <v>2067</v>
      </c>
      <c r="G214" s="190">
        <v>4</v>
      </c>
      <c r="H214" s="190">
        <f>SUMIFS(Itemizado_Piping!$O$5:$O$93,Itemizado_Piping!$C$5:$C$93,Volumen_Obra!B214)</f>
        <v>0</v>
      </c>
    </row>
    <row r="215" spans="2:8" ht="26.45">
      <c r="B215" s="179" t="s">
        <v>2428</v>
      </c>
      <c r="C215" s="197"/>
      <c r="D215" s="4" t="s">
        <v>2048</v>
      </c>
      <c r="E215" s="3" t="s">
        <v>2429</v>
      </c>
      <c r="F215" s="2" t="s">
        <v>2067</v>
      </c>
      <c r="G215" s="190">
        <v>20</v>
      </c>
      <c r="H215" s="190">
        <f>SUMIFS(Itemizado_Piping!$O$5:$O$93,Itemizado_Piping!$C$5:$C$93,Volumen_Obra!B215)</f>
        <v>0</v>
      </c>
    </row>
    <row r="216" spans="2:8" ht="26.45">
      <c r="B216" s="179" t="s">
        <v>2430</v>
      </c>
      <c r="C216" s="197"/>
      <c r="D216" s="4" t="s">
        <v>2048</v>
      </c>
      <c r="E216" s="3" t="s">
        <v>2188</v>
      </c>
      <c r="F216" s="2" t="s">
        <v>2067</v>
      </c>
      <c r="G216" s="190">
        <v>12</v>
      </c>
      <c r="H216" s="190">
        <f>SUMIFS(Itemizado_Piping!$O$5:$O$93,Itemizado_Piping!$C$5:$C$93,Volumen_Obra!B216)</f>
        <v>0</v>
      </c>
    </row>
    <row r="217" spans="2:8">
      <c r="B217" s="179" t="s">
        <v>2431</v>
      </c>
      <c r="C217" s="197"/>
      <c r="D217" s="4" t="s">
        <v>2048</v>
      </c>
      <c r="E217" s="3" t="s">
        <v>2194</v>
      </c>
      <c r="F217" s="2" t="s">
        <v>2062</v>
      </c>
      <c r="G217" s="190">
        <v>230</v>
      </c>
      <c r="H217" s="190">
        <f>SUMIFS(Itemizado_Piping!$O$5:$O$93,Itemizado_Piping!$C$5:$C$93,Volumen_Obra!B217)</f>
        <v>0</v>
      </c>
    </row>
    <row r="218" spans="2:8">
      <c r="B218" s="179" t="s">
        <v>2432</v>
      </c>
      <c r="C218" s="197"/>
      <c r="D218" s="4" t="s">
        <v>2048</v>
      </c>
      <c r="E218" s="3" t="s">
        <v>2198</v>
      </c>
      <c r="F218" s="2" t="s">
        <v>2062</v>
      </c>
      <c r="G218" s="190">
        <v>300</v>
      </c>
      <c r="H218" s="190">
        <f>SUMIFS(Itemizado_Piping!$O$5:$O$93,Itemizado_Piping!$C$5:$C$93,Volumen_Obra!B218)</f>
        <v>0</v>
      </c>
    </row>
    <row r="219" spans="2:8" ht="39.6">
      <c r="B219" s="179" t="s">
        <v>2433</v>
      </c>
      <c r="C219" s="197"/>
      <c r="D219" s="4" t="s">
        <v>2048</v>
      </c>
      <c r="E219" s="3" t="s">
        <v>2200</v>
      </c>
      <c r="F219" s="2" t="s">
        <v>2067</v>
      </c>
      <c r="G219" s="190">
        <v>1</v>
      </c>
      <c r="H219" s="190">
        <f>SUMIFS(Itemizado_Piping!$O$5:$O$93,Itemizado_Piping!$C$5:$C$93,Volumen_Obra!B219)</f>
        <v>0</v>
      </c>
    </row>
    <row r="220" spans="2:8" ht="39.6">
      <c r="B220" s="179" t="s">
        <v>2434</v>
      </c>
      <c r="C220" s="197"/>
      <c r="D220" s="4" t="s">
        <v>2048</v>
      </c>
      <c r="E220" s="3" t="s">
        <v>2435</v>
      </c>
      <c r="F220" s="2" t="s">
        <v>2067</v>
      </c>
      <c r="G220" s="190">
        <v>1</v>
      </c>
      <c r="H220" s="190">
        <f>SUMIFS(Itemizado_Piping!$O$5:$O$93,Itemizado_Piping!$C$5:$C$93,Volumen_Obra!B220)</f>
        <v>0</v>
      </c>
    </row>
    <row r="221" spans="2:8" ht="39.6">
      <c r="B221" s="179" t="s">
        <v>2436</v>
      </c>
      <c r="C221" s="197"/>
      <c r="D221" s="4" t="s">
        <v>2048</v>
      </c>
      <c r="E221" s="3" t="s">
        <v>2437</v>
      </c>
      <c r="F221" s="2" t="s">
        <v>2067</v>
      </c>
      <c r="G221" s="190">
        <v>1</v>
      </c>
      <c r="H221" s="190">
        <f>SUMIFS(Itemizado_Piping!$O$5:$O$93,Itemizado_Piping!$C$5:$C$93,Volumen_Obra!B221)</f>
        <v>0</v>
      </c>
    </row>
    <row r="222" spans="2:8" ht="26.45">
      <c r="B222" s="179" t="s">
        <v>2438</v>
      </c>
      <c r="C222" s="197"/>
      <c r="D222" s="4" t="s">
        <v>2048</v>
      </c>
      <c r="E222" s="3" t="s">
        <v>2420</v>
      </c>
      <c r="F222" s="2" t="s">
        <v>2062</v>
      </c>
      <c r="G222" s="190">
        <v>85</v>
      </c>
      <c r="H222" s="190">
        <f>SUMIFS(Itemizado_Piping!$O$5:$O$93,Itemizado_Piping!$C$5:$C$93,Volumen_Obra!B222)</f>
        <v>0</v>
      </c>
    </row>
    <row r="223" spans="2:8" ht="39.6">
      <c r="B223" s="179" t="s">
        <v>2439</v>
      </c>
      <c r="C223" s="197"/>
      <c r="D223" s="4" t="s">
        <v>2048</v>
      </c>
      <c r="E223" s="3" t="s">
        <v>2440</v>
      </c>
      <c r="F223" s="2" t="s">
        <v>2067</v>
      </c>
      <c r="G223" s="190">
        <v>1</v>
      </c>
      <c r="H223" s="190">
        <f>SUMIFS(Itemizado_Piping!$O$5:$O$93,Itemizado_Piping!$C$5:$C$93,Volumen_Obra!B223)</f>
        <v>0</v>
      </c>
    </row>
    <row r="224" spans="2:8" ht="39.6">
      <c r="B224" s="179" t="s">
        <v>2441</v>
      </c>
      <c r="C224" s="197"/>
      <c r="D224" s="4" t="s">
        <v>2048</v>
      </c>
      <c r="E224" s="3" t="s">
        <v>2442</v>
      </c>
      <c r="F224" s="2" t="s">
        <v>2067</v>
      </c>
      <c r="G224" s="190">
        <v>1</v>
      </c>
      <c r="H224" s="190">
        <f>SUMIFS(Itemizado_Piping!$O$5:$O$93,Itemizado_Piping!$C$5:$C$93,Volumen_Obra!B224)</f>
        <v>0</v>
      </c>
    </row>
    <row r="225" spans="2:8" ht="39.6">
      <c r="B225" s="179" t="s">
        <v>2443</v>
      </c>
      <c r="C225" s="197"/>
      <c r="D225" s="4" t="s">
        <v>2048</v>
      </c>
      <c r="E225" s="3" t="s">
        <v>2444</v>
      </c>
      <c r="F225" s="2" t="s">
        <v>2067</v>
      </c>
      <c r="G225" s="190">
        <v>1</v>
      </c>
      <c r="H225" s="190">
        <f>SUMIFS(Itemizado_Piping!$O$5:$O$93,Itemizado_Piping!$C$5:$C$93,Volumen_Obra!B225)</f>
        <v>0</v>
      </c>
    </row>
    <row r="226" spans="2:8" ht="26.45">
      <c r="B226" s="179" t="s">
        <v>2445</v>
      </c>
      <c r="C226" s="197"/>
      <c r="D226" s="4" t="s">
        <v>2048</v>
      </c>
      <c r="E226" s="3" t="s">
        <v>2214</v>
      </c>
      <c r="F226" s="2" t="s">
        <v>2067</v>
      </c>
      <c r="G226" s="190">
        <v>1</v>
      </c>
      <c r="H226" s="190">
        <f>SUMIFS(Itemizado_Piping!$O$5:$O$93,Itemizado_Piping!$C$5:$C$93,Volumen_Obra!B226)</f>
        <v>0</v>
      </c>
    </row>
    <row r="227" spans="2:8" ht="39.6">
      <c r="B227" s="179" t="s">
        <v>2446</v>
      </c>
      <c r="C227" s="197"/>
      <c r="D227" s="4" t="s">
        <v>2048</v>
      </c>
      <c r="E227" s="3" t="s">
        <v>2447</v>
      </c>
      <c r="F227" s="2" t="s">
        <v>2067</v>
      </c>
      <c r="G227" s="190">
        <v>4</v>
      </c>
      <c r="H227" s="190">
        <f>SUMIFS(Itemizado_Piping!$O$5:$O$93,Itemizado_Piping!$C$5:$C$93,Volumen_Obra!B227)</f>
        <v>0</v>
      </c>
    </row>
    <row r="228" spans="2:8">
      <c r="B228" s="179" t="s">
        <v>2448</v>
      </c>
      <c r="C228" s="197"/>
      <c r="D228" s="4" t="s">
        <v>2048</v>
      </c>
      <c r="E228" s="3" t="s">
        <v>2449</v>
      </c>
      <c r="F228" s="2" t="s">
        <v>2062</v>
      </c>
      <c r="G228" s="190">
        <v>120</v>
      </c>
      <c r="H228" s="190">
        <f>SUMIFS(Itemizado_Piping!$O$5:$O$93,Itemizado_Piping!$C$5:$C$93,Volumen_Obra!B228)</f>
        <v>0</v>
      </c>
    </row>
    <row r="229" spans="2:8">
      <c r="B229" s="179" t="s">
        <v>2450</v>
      </c>
      <c r="C229" s="197"/>
      <c r="D229" s="4" t="s">
        <v>2048</v>
      </c>
      <c r="E229" s="3" t="s">
        <v>2451</v>
      </c>
      <c r="F229" s="2" t="s">
        <v>2062</v>
      </c>
      <c r="G229" s="190">
        <v>600</v>
      </c>
      <c r="H229" s="190">
        <f>SUMIFS(Itemizado_Piping!$O$5:$O$93,Itemizado_Piping!$C$5:$C$93,Volumen_Obra!B229)</f>
        <v>0</v>
      </c>
    </row>
    <row r="230" spans="2:8">
      <c r="B230" s="179" t="s">
        <v>2452</v>
      </c>
      <c r="C230" s="197"/>
      <c r="D230" s="4" t="s">
        <v>2048</v>
      </c>
      <c r="E230" s="3" t="s">
        <v>2453</v>
      </c>
      <c r="F230" s="2" t="s">
        <v>2062</v>
      </c>
      <c r="G230" s="190">
        <v>600</v>
      </c>
      <c r="H230" s="190">
        <f>SUMIFS(Itemizado_Piping!$O$5:$O$93,Itemizado_Piping!$C$5:$C$93,Volumen_Obra!B230)</f>
        <v>0</v>
      </c>
    </row>
    <row r="231" spans="2:8">
      <c r="B231" s="179" t="s">
        <v>2454</v>
      </c>
      <c r="C231" s="197"/>
      <c r="D231" s="4" t="s">
        <v>2048</v>
      </c>
      <c r="E231" s="3" t="s">
        <v>2455</v>
      </c>
      <c r="F231" s="2" t="s">
        <v>2062</v>
      </c>
      <c r="G231" s="190">
        <v>100</v>
      </c>
      <c r="H231" s="190">
        <f>SUMIFS(Itemizado_Piping!$O$5:$O$93,Itemizado_Piping!$C$5:$C$93,Volumen_Obra!B231)</f>
        <v>0</v>
      </c>
    </row>
    <row r="232" spans="2:8">
      <c r="B232" s="179" t="s">
        <v>2456</v>
      </c>
      <c r="C232" s="197"/>
      <c r="D232" s="4" t="s">
        <v>2048</v>
      </c>
      <c r="E232" s="3" t="s">
        <v>2457</v>
      </c>
      <c r="F232" s="2" t="s">
        <v>2062</v>
      </c>
      <c r="G232" s="190">
        <v>500</v>
      </c>
      <c r="H232" s="190">
        <f>SUMIFS(Itemizado_Piping!$O$5:$O$93,Itemizado_Piping!$C$5:$C$93,Volumen_Obra!B232)</f>
        <v>0</v>
      </c>
    </row>
    <row r="233" spans="2:8">
      <c r="B233" s="179" t="s">
        <v>2458</v>
      </c>
      <c r="C233" s="197"/>
      <c r="D233" s="4" t="s">
        <v>2048</v>
      </c>
      <c r="E233" s="3" t="s">
        <v>2459</v>
      </c>
      <c r="F233" s="2" t="s">
        <v>2062</v>
      </c>
      <c r="G233" s="190">
        <v>100</v>
      </c>
      <c r="H233" s="190">
        <f>SUMIFS(Itemizado_Piping!$O$5:$O$93,Itemizado_Piping!$C$5:$C$93,Volumen_Obra!B233)</f>
        <v>0</v>
      </c>
    </row>
    <row r="234" spans="2:8">
      <c r="B234" s="179" t="s">
        <v>2460</v>
      </c>
      <c r="C234" s="197"/>
      <c r="D234" s="4" t="s">
        <v>2048</v>
      </c>
      <c r="E234" s="3" t="s">
        <v>2461</v>
      </c>
      <c r="F234" s="2" t="s">
        <v>2062</v>
      </c>
      <c r="G234" s="190">
        <v>205</v>
      </c>
      <c r="H234" s="190">
        <f>SUMIFS(Itemizado_Piping!$O$5:$O$93,Itemizado_Piping!$C$5:$C$93,Volumen_Obra!B234)</f>
        <v>0</v>
      </c>
    </row>
    <row r="235" spans="2:8">
      <c r="B235" s="179" t="s">
        <v>2462</v>
      </c>
      <c r="C235" s="197"/>
      <c r="D235" s="4" t="s">
        <v>2048</v>
      </c>
      <c r="E235" s="3" t="s">
        <v>2463</v>
      </c>
      <c r="F235" s="2" t="s">
        <v>2062</v>
      </c>
      <c r="G235" s="190">
        <v>30</v>
      </c>
      <c r="H235" s="190">
        <f>SUMIFS(Itemizado_Piping!$O$5:$O$93,Itemizado_Piping!$C$5:$C$93,Volumen_Obra!B235)</f>
        <v>0</v>
      </c>
    </row>
    <row r="236" spans="2:8">
      <c r="B236" s="179" t="s">
        <v>2464</v>
      </c>
      <c r="C236" s="197"/>
      <c r="D236" s="4" t="s">
        <v>2048</v>
      </c>
      <c r="E236" s="3" t="s">
        <v>2465</v>
      </c>
      <c r="F236" s="2" t="s">
        <v>2062</v>
      </c>
      <c r="G236" s="190">
        <v>170</v>
      </c>
      <c r="H236" s="190">
        <f>SUMIFS(Itemizado_Piping!$O$5:$O$93,Itemizado_Piping!$C$5:$C$93,Volumen_Obra!B236)</f>
        <v>0</v>
      </c>
    </row>
    <row r="237" spans="2:8">
      <c r="B237" s="179" t="s">
        <v>2466</v>
      </c>
      <c r="C237" s="197"/>
      <c r="D237" s="4" t="s">
        <v>2048</v>
      </c>
      <c r="E237" s="3" t="s">
        <v>2467</v>
      </c>
      <c r="F237" s="2" t="s">
        <v>2062</v>
      </c>
      <c r="G237" s="190">
        <v>10</v>
      </c>
      <c r="H237" s="190">
        <f>SUMIFS(Itemizado_Piping!$O$5:$O$93,Itemizado_Piping!$C$5:$C$93,Volumen_Obra!B237)</f>
        <v>0</v>
      </c>
    </row>
    <row r="238" spans="2:8">
      <c r="B238" s="179" t="s">
        <v>2468</v>
      </c>
      <c r="C238" s="197"/>
      <c r="D238" s="4" t="s">
        <v>2048</v>
      </c>
      <c r="E238" s="3" t="s">
        <v>2469</v>
      </c>
      <c r="F238" s="2" t="s">
        <v>2062</v>
      </c>
      <c r="G238" s="190">
        <v>600</v>
      </c>
      <c r="H238" s="190">
        <f>SUMIFS(Itemizado_Piping!$O$5:$O$93,Itemizado_Piping!$C$5:$C$93,Volumen_Obra!B238)</f>
        <v>0</v>
      </c>
    </row>
    <row r="239" spans="2:8">
      <c r="B239" s="179" t="s">
        <v>2470</v>
      </c>
      <c r="C239" s="197"/>
      <c r="D239" s="4" t="s">
        <v>2048</v>
      </c>
      <c r="E239" s="3" t="s">
        <v>2471</v>
      </c>
      <c r="F239" s="2" t="s">
        <v>2050</v>
      </c>
      <c r="G239" s="191">
        <v>454</v>
      </c>
      <c r="H239" s="191">
        <f>SUMIFS(Itemizado_Piping!$O$5:$O$93,Itemizado_Piping!$C$5:$C$93,Volumen_Obra!B239)</f>
        <v>0</v>
      </c>
    </row>
    <row r="240" spans="2:8">
      <c r="B240" s="179" t="s">
        <v>2472</v>
      </c>
      <c r="C240" s="197"/>
      <c r="D240" s="4" t="s">
        <v>2048</v>
      </c>
      <c r="E240" s="3" t="s">
        <v>2473</v>
      </c>
      <c r="F240" s="2" t="s">
        <v>2050</v>
      </c>
      <c r="G240" s="190">
        <v>998</v>
      </c>
      <c r="H240" s="190">
        <f>SUMIFS(Itemizado_Piping!$O$5:$O$93,Itemizado_Piping!$C$5:$C$93,Volumen_Obra!B240)</f>
        <v>0</v>
      </c>
    </row>
    <row r="241" spans="2:8">
      <c r="B241" s="179" t="s">
        <v>2474</v>
      </c>
      <c r="C241" s="197"/>
      <c r="D241" s="4" t="s">
        <v>2048</v>
      </c>
      <c r="E241" s="3" t="s">
        <v>2475</v>
      </c>
      <c r="F241" s="2" t="s">
        <v>2050</v>
      </c>
      <c r="G241" s="190">
        <v>363</v>
      </c>
      <c r="H241" s="190">
        <f>SUMIFS(Itemizado_Piping!$O$5:$O$93,Itemizado_Piping!$C$5:$C$93,Volumen_Obra!B241)</f>
        <v>0</v>
      </c>
    </row>
    <row r="242" spans="2:8">
      <c r="B242" s="179" t="s">
        <v>2476</v>
      </c>
      <c r="C242" s="197"/>
      <c r="D242" s="4" t="s">
        <v>2048</v>
      </c>
      <c r="E242" s="3" t="s">
        <v>2270</v>
      </c>
      <c r="F242" s="2" t="s">
        <v>2050</v>
      </c>
      <c r="G242" s="190">
        <v>938</v>
      </c>
      <c r="H242" s="190">
        <f>SUMIFS(Itemizado_Piping!$O$5:$O$93,Itemizado_Piping!$C$5:$C$93,Volumen_Obra!B242)</f>
        <v>0</v>
      </c>
    </row>
    <row r="243" spans="2:8">
      <c r="B243" s="179" t="s">
        <v>2477</v>
      </c>
      <c r="C243" s="197"/>
      <c r="D243" s="4" t="s">
        <v>2048</v>
      </c>
      <c r="E243" s="3" t="s">
        <v>2478</v>
      </c>
      <c r="F243" s="2" t="s">
        <v>2117</v>
      </c>
      <c r="G243" s="190">
        <v>556</v>
      </c>
      <c r="H243" s="190">
        <f>SUMIFS(Itemizado_Piping!$O$5:$O$93,Itemizado_Piping!$C$5:$C$93,Volumen_Obra!B243)</f>
        <v>0</v>
      </c>
    </row>
    <row r="244" spans="2:8">
      <c r="B244" s="179" t="s">
        <v>2479</v>
      </c>
      <c r="C244" s="197"/>
      <c r="D244" s="4" t="s">
        <v>2048</v>
      </c>
      <c r="E244" s="3" t="s">
        <v>2480</v>
      </c>
      <c r="F244" s="2" t="s">
        <v>2117</v>
      </c>
      <c r="G244" s="190">
        <v>375</v>
      </c>
      <c r="H244" s="190">
        <f>SUMIFS(Itemizado_Piping!$O$5:$O$93,Itemizado_Piping!$C$5:$C$93,Volumen_Obra!B244)</f>
        <v>0</v>
      </c>
    </row>
    <row r="245" spans="2:8">
      <c r="B245" s="179" t="s">
        <v>2481</v>
      </c>
      <c r="C245" s="197"/>
      <c r="D245" s="4" t="s">
        <v>2048</v>
      </c>
      <c r="E245" s="3" t="s">
        <v>2482</v>
      </c>
      <c r="F245" s="2" t="s">
        <v>2075</v>
      </c>
      <c r="G245" s="190">
        <v>1</v>
      </c>
      <c r="H245" s="190">
        <f>SUMIFS(Itemizado_Piping!$O$5:$O$93,Itemizado_Piping!$C$5:$C$93,Volumen_Obra!B245)</f>
        <v>0</v>
      </c>
    </row>
    <row r="246" spans="2:8" ht="52.9">
      <c r="B246" s="179" t="s">
        <v>2483</v>
      </c>
      <c r="C246" s="197"/>
      <c r="D246" s="4" t="s">
        <v>2048</v>
      </c>
      <c r="E246" s="3" t="s">
        <v>2484</v>
      </c>
      <c r="F246" s="2" t="s">
        <v>2067</v>
      </c>
      <c r="G246" s="190">
        <v>3</v>
      </c>
      <c r="H246" s="190">
        <f>SUMIFS(Itemizado_Piping!$O$5:$O$93,Itemizado_Piping!$C$5:$C$93,Volumen_Obra!B246)</f>
        <v>0</v>
      </c>
    </row>
    <row r="247" spans="2:8" ht="52.9">
      <c r="B247" s="179" t="s">
        <v>2485</v>
      </c>
      <c r="C247" s="197"/>
      <c r="D247" s="4" t="s">
        <v>2048</v>
      </c>
      <c r="E247" s="3" t="s">
        <v>2486</v>
      </c>
      <c r="F247" s="2" t="s">
        <v>2067</v>
      </c>
      <c r="G247" s="190">
        <v>3</v>
      </c>
      <c r="H247" s="190">
        <f>SUMIFS(Itemizado_Piping!$O$5:$O$93,Itemizado_Piping!$C$5:$C$93,Volumen_Obra!B247)</f>
        <v>0</v>
      </c>
    </row>
    <row r="248" spans="2:8" ht="52.9">
      <c r="B248" s="179" t="s">
        <v>2487</v>
      </c>
      <c r="C248" s="197"/>
      <c r="D248" s="4" t="s">
        <v>2048</v>
      </c>
      <c r="E248" s="3" t="s">
        <v>2488</v>
      </c>
      <c r="F248" s="2" t="s">
        <v>2067</v>
      </c>
      <c r="G248" s="190">
        <v>5</v>
      </c>
      <c r="H248" s="190">
        <f>SUMIFS(Itemizado_Piping!$O$5:$O$93,Itemizado_Piping!$C$5:$C$93,Volumen_Obra!B248)</f>
        <v>0</v>
      </c>
    </row>
    <row r="249" spans="2:8" ht="39.6">
      <c r="B249" s="179" t="s">
        <v>2489</v>
      </c>
      <c r="C249" s="197"/>
      <c r="D249" s="4" t="s">
        <v>2048</v>
      </c>
      <c r="E249" s="3" t="s">
        <v>2490</v>
      </c>
      <c r="F249" s="2" t="s">
        <v>2067</v>
      </c>
      <c r="G249" s="190">
        <v>1</v>
      </c>
      <c r="H249" s="190">
        <f>SUMIFS(Itemizado_Piping!$O$5:$O$93,Itemizado_Piping!$C$5:$C$93,Volumen_Obra!B249)</f>
        <v>0</v>
      </c>
    </row>
    <row r="250" spans="2:8" ht="52.9">
      <c r="B250" s="179" t="s">
        <v>2491</v>
      </c>
      <c r="C250" s="197"/>
      <c r="D250" s="4" t="s">
        <v>2048</v>
      </c>
      <c r="E250" s="3" t="s">
        <v>2492</v>
      </c>
      <c r="F250" s="2" t="s">
        <v>2067</v>
      </c>
      <c r="G250" s="190">
        <v>8</v>
      </c>
      <c r="H250" s="190">
        <f>SUMIFS(Itemizado_Piping!$O$5:$O$93,Itemizado_Piping!$C$5:$C$93,Volumen_Obra!B250)</f>
        <v>0</v>
      </c>
    </row>
    <row r="251" spans="2:8" ht="39.6">
      <c r="B251" s="179" t="s">
        <v>2493</v>
      </c>
      <c r="C251" s="197"/>
      <c r="D251" s="4" t="s">
        <v>2077</v>
      </c>
      <c r="E251" s="3" t="s">
        <v>2494</v>
      </c>
      <c r="F251" s="2" t="s">
        <v>2067</v>
      </c>
      <c r="G251" s="190">
        <v>83</v>
      </c>
      <c r="H251" s="190">
        <f>SUMIFS(Itemizado_Piping!$O$5:$O$93,Itemizado_Piping!$C$5:$C$93,Volumen_Obra!B251)</f>
        <v>0</v>
      </c>
    </row>
    <row r="252" spans="2:8" ht="39.6">
      <c r="B252" s="179" t="s">
        <v>2495</v>
      </c>
      <c r="C252" s="197"/>
      <c r="D252" s="4" t="s">
        <v>2077</v>
      </c>
      <c r="E252" s="3" t="s">
        <v>2496</v>
      </c>
      <c r="F252" s="2" t="s">
        <v>2067</v>
      </c>
      <c r="G252" s="190">
        <v>83</v>
      </c>
      <c r="H252" s="190">
        <f>SUMIFS(Itemizado_Piping!$O$5:$O$93,Itemizado_Piping!$C$5:$C$93,Volumen_Obra!B252)</f>
        <v>0</v>
      </c>
    </row>
    <row r="253" spans="2:8" ht="39.6">
      <c r="B253" s="179" t="s">
        <v>2497</v>
      </c>
      <c r="C253" s="197"/>
      <c r="D253" s="4" t="s">
        <v>2077</v>
      </c>
      <c r="E253" s="3" t="s">
        <v>2498</v>
      </c>
      <c r="F253" s="2" t="s">
        <v>2067</v>
      </c>
      <c r="G253" s="190">
        <v>83</v>
      </c>
      <c r="H253" s="190">
        <f>SUMIFS(Itemizado_Piping!$O$5:$O$93,Itemizado_Piping!$C$5:$C$93,Volumen_Obra!B253)</f>
        <v>0</v>
      </c>
    </row>
    <row r="254" spans="2:8">
      <c r="B254" s="179" t="s">
        <v>2499</v>
      </c>
      <c r="C254" s="197"/>
      <c r="D254" s="4" t="s">
        <v>2048</v>
      </c>
      <c r="E254" s="3" t="s">
        <v>2256</v>
      </c>
      <c r="F254" s="2" t="s">
        <v>2050</v>
      </c>
      <c r="G254" s="190">
        <v>2479</v>
      </c>
      <c r="H254" s="190">
        <f>SUMIFS(Itemizado_Piping!$O$5:$O$93,Itemizado_Piping!$C$5:$C$93,Volumen_Obra!B254)</f>
        <v>0</v>
      </c>
    </row>
    <row r="255" spans="2:8">
      <c r="B255" s="179" t="s">
        <v>2500</v>
      </c>
      <c r="C255" s="197"/>
      <c r="D255" s="4" t="s">
        <v>2048</v>
      </c>
      <c r="E255" s="3" t="s">
        <v>2358</v>
      </c>
      <c r="F255" s="2" t="s">
        <v>2050</v>
      </c>
      <c r="G255" s="190">
        <v>4045</v>
      </c>
      <c r="H255" s="190">
        <f>SUMIFS(Itemizado_Piping!$O$5:$O$93,Itemizado_Piping!$C$5:$C$93,Volumen_Obra!B255)</f>
        <v>0</v>
      </c>
    </row>
    <row r="256" spans="2:8">
      <c r="B256" s="179" t="s">
        <v>2501</v>
      </c>
      <c r="C256" s="197"/>
      <c r="D256" s="4" t="s">
        <v>2048</v>
      </c>
      <c r="E256" s="3" t="s">
        <v>2049</v>
      </c>
      <c r="F256" s="2" t="s">
        <v>2050</v>
      </c>
      <c r="G256" s="190">
        <v>27</v>
      </c>
      <c r="H256" s="190">
        <f>SUMIFS(Itemizado_Piping!$O$5:$O$93,Itemizado_Piping!$C$5:$C$93,Volumen_Obra!B256)</f>
        <v>0</v>
      </c>
    </row>
    <row r="257" spans="2:8">
      <c r="B257" s="179" t="s">
        <v>2502</v>
      </c>
      <c r="C257" s="197"/>
      <c r="D257" s="4" t="s">
        <v>2048</v>
      </c>
      <c r="E257" s="3" t="s">
        <v>2503</v>
      </c>
      <c r="F257" s="2" t="s">
        <v>2050</v>
      </c>
      <c r="G257" s="190">
        <v>251</v>
      </c>
      <c r="H257" s="190">
        <f>SUMIFS(Itemizado_Piping!$O$5:$O$93,Itemizado_Piping!$C$5:$C$93,Volumen_Obra!B257)</f>
        <v>0</v>
      </c>
    </row>
    <row r="258" spans="2:8">
      <c r="B258" s="179" t="s">
        <v>2504</v>
      </c>
      <c r="C258" s="197"/>
      <c r="D258" s="4" t="s">
        <v>2048</v>
      </c>
      <c r="E258" s="3" t="s">
        <v>2054</v>
      </c>
      <c r="F258" s="2" t="s">
        <v>2055</v>
      </c>
      <c r="G258" s="190">
        <v>24388</v>
      </c>
      <c r="H258" s="190">
        <f>SUMIFS(Itemizado_Piping!$O$5:$O$93,Itemizado_Piping!$C$5:$C$93,Volumen_Obra!B258)</f>
        <v>0</v>
      </c>
    </row>
    <row r="259" spans="2:8">
      <c r="B259" s="179" t="s">
        <v>2505</v>
      </c>
      <c r="C259" s="197"/>
      <c r="D259" s="4" t="s">
        <v>2077</v>
      </c>
      <c r="E259" s="3" t="s">
        <v>2112</v>
      </c>
      <c r="F259" s="2" t="s">
        <v>2062</v>
      </c>
      <c r="G259" s="190">
        <v>82</v>
      </c>
      <c r="H259" s="190">
        <f>SUMIFS(Itemizado_Piping!$O$5:$O$93,Itemizado_Piping!$C$5:$C$93,Volumen_Obra!B259)</f>
        <v>0</v>
      </c>
    </row>
    <row r="260" spans="2:8">
      <c r="B260" s="179" t="s">
        <v>2506</v>
      </c>
      <c r="C260" s="197"/>
      <c r="D260" s="4" t="s">
        <v>2077</v>
      </c>
      <c r="E260" s="3" t="s">
        <v>2114</v>
      </c>
      <c r="F260" s="2" t="s">
        <v>2067</v>
      </c>
      <c r="G260" s="190">
        <v>1</v>
      </c>
      <c r="H260" s="190">
        <f>SUMIFS(Itemizado_Piping!$O$5:$O$93,Itemizado_Piping!$C$5:$C$93,Volumen_Obra!B260)</f>
        <v>0</v>
      </c>
    </row>
    <row r="261" spans="2:8">
      <c r="B261" s="179" t="s">
        <v>2507</v>
      </c>
      <c r="C261" s="197"/>
      <c r="D261" s="4" t="s">
        <v>2077</v>
      </c>
      <c r="E261" s="3" t="s">
        <v>2508</v>
      </c>
      <c r="F261" s="2" t="s">
        <v>2062</v>
      </c>
      <c r="G261" s="190">
        <v>62</v>
      </c>
      <c r="H261" s="190">
        <f>SUMIFS(Itemizado_Piping!$O$5:$O$93,Itemizado_Piping!$C$5:$C$93,Volumen_Obra!B261)</f>
        <v>0</v>
      </c>
    </row>
    <row r="262" spans="2:8">
      <c r="B262" s="179" t="s">
        <v>2509</v>
      </c>
      <c r="C262" s="197"/>
      <c r="D262" s="4" t="s">
        <v>2077</v>
      </c>
      <c r="E262" s="3" t="s">
        <v>2116</v>
      </c>
      <c r="F262" s="2" t="s">
        <v>2117</v>
      </c>
      <c r="G262" s="190">
        <v>14</v>
      </c>
      <c r="H262" s="190">
        <f>SUMIFS(Itemizado_Piping!$O$5:$O$93,Itemizado_Piping!$C$5:$C$93,Volumen_Obra!B262)</f>
        <v>0</v>
      </c>
    </row>
    <row r="263" spans="2:8">
      <c r="B263" s="179" t="s">
        <v>2510</v>
      </c>
      <c r="C263" s="197"/>
      <c r="D263" s="4" t="s">
        <v>2077</v>
      </c>
      <c r="E263" s="3" t="s">
        <v>2119</v>
      </c>
      <c r="F263" s="2" t="s">
        <v>2055</v>
      </c>
      <c r="G263" s="190">
        <v>1044</v>
      </c>
      <c r="H263" s="190">
        <f>SUMIFS(Itemizado_Piping!$O$5:$O$93,Itemizado_Piping!$C$5:$C$93,Volumen_Obra!B263)</f>
        <v>0</v>
      </c>
    </row>
    <row r="264" spans="2:8">
      <c r="B264" s="179" t="s">
        <v>2511</v>
      </c>
      <c r="C264" s="197"/>
      <c r="D264" s="4" t="s">
        <v>2077</v>
      </c>
      <c r="E264" s="3" t="s">
        <v>2121</v>
      </c>
      <c r="F264" s="2" t="s">
        <v>2055</v>
      </c>
      <c r="G264" s="190">
        <v>651</v>
      </c>
      <c r="H264" s="190">
        <f>SUMIFS(Itemizado_Piping!$O$5:$O$93,Itemizado_Piping!$C$5:$C$93,Volumen_Obra!B264)</f>
        <v>0</v>
      </c>
    </row>
    <row r="265" spans="2:8">
      <c r="B265" s="179" t="s">
        <v>2512</v>
      </c>
      <c r="C265" s="197"/>
      <c r="D265" s="4" t="s">
        <v>2048</v>
      </c>
      <c r="E265" s="3" t="s">
        <v>2143</v>
      </c>
      <c r="F265" s="2" t="s">
        <v>2067</v>
      </c>
      <c r="G265" s="190">
        <v>1</v>
      </c>
      <c r="H265" s="190">
        <f>SUMIFS(Itemizado_Piping!$O$5:$O$93,Itemizado_Piping!$C$5:$C$93,Volumen_Obra!B265)</f>
        <v>0</v>
      </c>
    </row>
    <row r="266" spans="2:8">
      <c r="B266" s="179" t="s">
        <v>2513</v>
      </c>
      <c r="C266" s="197"/>
      <c r="D266" s="4" t="s">
        <v>2048</v>
      </c>
      <c r="E266" s="3" t="s">
        <v>2514</v>
      </c>
      <c r="F266" s="2" t="s">
        <v>2062</v>
      </c>
      <c r="G266" s="190">
        <v>40</v>
      </c>
      <c r="H266" s="190">
        <f>SUMIFS(Itemizado_Piping!$O$5:$O$93,Itemizado_Piping!$C$5:$C$93,Volumen_Obra!B266)</f>
        <v>0</v>
      </c>
    </row>
    <row r="267" spans="2:8">
      <c r="B267" s="179" t="s">
        <v>2515</v>
      </c>
      <c r="C267" s="197"/>
      <c r="D267" s="4" t="s">
        <v>2048</v>
      </c>
      <c r="E267" s="3" t="s">
        <v>2150</v>
      </c>
      <c r="F267" s="2" t="s">
        <v>2062</v>
      </c>
      <c r="G267" s="190">
        <v>100</v>
      </c>
      <c r="H267" s="190">
        <f>SUMIFS(Itemizado_Piping!$O$5:$O$93,Itemizado_Piping!$C$5:$C$93,Volumen_Obra!B267)</f>
        <v>0</v>
      </c>
    </row>
    <row r="268" spans="2:8">
      <c r="B268" s="179" t="s">
        <v>2516</v>
      </c>
      <c r="C268" s="197"/>
      <c r="D268" s="4" t="s">
        <v>2048</v>
      </c>
      <c r="E268" s="3" t="s">
        <v>2152</v>
      </c>
      <c r="F268" s="2" t="s">
        <v>2062</v>
      </c>
      <c r="G268" s="190">
        <v>800</v>
      </c>
      <c r="H268" s="190">
        <f>SUMIFS(Itemizado_Piping!$O$5:$O$93,Itemizado_Piping!$C$5:$C$93,Volumen_Obra!B268)</f>
        <v>0</v>
      </c>
    </row>
    <row r="269" spans="2:8">
      <c r="B269" s="179" t="s">
        <v>2517</v>
      </c>
      <c r="C269" s="197"/>
      <c r="D269" s="4" t="s">
        <v>2048</v>
      </c>
      <c r="E269" s="3" t="s">
        <v>2154</v>
      </c>
      <c r="F269" s="2" t="s">
        <v>2062</v>
      </c>
      <c r="G269" s="190">
        <v>270</v>
      </c>
      <c r="H269" s="190">
        <f>SUMIFS(Itemizado_Piping!$O$5:$O$93,Itemizado_Piping!$C$5:$C$93,Volumen_Obra!B269)</f>
        <v>0</v>
      </c>
    </row>
    <row r="270" spans="2:8" ht="26.45">
      <c r="B270" s="179" t="s">
        <v>2518</v>
      </c>
      <c r="C270" s="197"/>
      <c r="D270" s="4" t="s">
        <v>2048</v>
      </c>
      <c r="E270" s="3" t="s">
        <v>2519</v>
      </c>
      <c r="F270" s="2" t="s">
        <v>2067</v>
      </c>
      <c r="G270" s="190">
        <v>3</v>
      </c>
      <c r="H270" s="190">
        <f>SUMIFS(Itemizado_Piping!$O$5:$O$93,Itemizado_Piping!$C$5:$C$93,Volumen_Obra!B270)</f>
        <v>0</v>
      </c>
    </row>
    <row r="271" spans="2:8" ht="26.45">
      <c r="B271" s="179" t="s">
        <v>2520</v>
      </c>
      <c r="C271" s="197"/>
      <c r="D271" s="4" t="s">
        <v>2048</v>
      </c>
      <c r="E271" s="3" t="s">
        <v>2521</v>
      </c>
      <c r="F271" s="2" t="s">
        <v>2067</v>
      </c>
      <c r="G271" s="190">
        <v>4</v>
      </c>
      <c r="H271" s="190">
        <f>SUMIFS(Itemizado_Piping!$O$5:$O$93,Itemizado_Piping!$C$5:$C$93,Volumen_Obra!B271)</f>
        <v>0</v>
      </c>
    </row>
    <row r="272" spans="2:8" ht="26.45">
      <c r="B272" s="179" t="s">
        <v>2522</v>
      </c>
      <c r="C272" s="197"/>
      <c r="D272" s="4" t="s">
        <v>2048</v>
      </c>
      <c r="E272" s="3" t="s">
        <v>2523</v>
      </c>
      <c r="F272" s="2" t="s">
        <v>2067</v>
      </c>
      <c r="G272" s="190">
        <v>1</v>
      </c>
      <c r="H272" s="190">
        <f>SUMIFS(Itemizado_Piping!$O$5:$O$93,Itemizado_Piping!$C$5:$C$93,Volumen_Obra!B272)</f>
        <v>0</v>
      </c>
    </row>
    <row r="273" spans="2:8" ht="26.45">
      <c r="B273" s="179" t="s">
        <v>2524</v>
      </c>
      <c r="C273" s="197"/>
      <c r="D273" s="4" t="s">
        <v>2048</v>
      </c>
      <c r="E273" s="3" t="s">
        <v>2525</v>
      </c>
      <c r="F273" s="2" t="s">
        <v>2062</v>
      </c>
      <c r="G273" s="190">
        <v>40</v>
      </c>
      <c r="H273" s="190">
        <f>SUMIFS(Itemizado_Piping!$O$5:$O$93,Itemizado_Piping!$C$5:$C$93,Volumen_Obra!B273)</f>
        <v>0</v>
      </c>
    </row>
    <row r="274" spans="2:8" ht="39.6">
      <c r="B274" s="179" t="s">
        <v>2526</v>
      </c>
      <c r="C274" s="197"/>
      <c r="D274" s="4" t="s">
        <v>2048</v>
      </c>
      <c r="E274" s="3" t="s">
        <v>2444</v>
      </c>
      <c r="F274" s="2" t="s">
        <v>2067</v>
      </c>
      <c r="G274" s="190">
        <v>2</v>
      </c>
      <c r="H274" s="190">
        <f>SUMIFS(Itemizado_Piping!$O$5:$O$93,Itemizado_Piping!$C$5:$C$93,Volumen_Obra!B274)</f>
        <v>0</v>
      </c>
    </row>
    <row r="275" spans="2:8" ht="39.6">
      <c r="B275" s="179" t="s">
        <v>2527</v>
      </c>
      <c r="C275" s="197"/>
      <c r="D275" s="4" t="s">
        <v>2048</v>
      </c>
      <c r="E275" s="3" t="s">
        <v>2404</v>
      </c>
      <c r="F275" s="2" t="s">
        <v>2067</v>
      </c>
      <c r="G275" s="190">
        <v>2</v>
      </c>
      <c r="H275" s="190">
        <f>SUMIFS(Itemizado_Piping!$O$5:$O$93,Itemizado_Piping!$C$5:$C$93,Volumen_Obra!B275)</f>
        <v>0</v>
      </c>
    </row>
    <row r="276" spans="2:8" ht="39.6">
      <c r="B276" s="179" t="s">
        <v>2528</v>
      </c>
      <c r="C276" s="197"/>
      <c r="D276" s="4" t="s">
        <v>2048</v>
      </c>
      <c r="E276" s="3" t="s">
        <v>2406</v>
      </c>
      <c r="F276" s="2" t="s">
        <v>2067</v>
      </c>
      <c r="G276" s="190">
        <v>4</v>
      </c>
      <c r="H276" s="190">
        <f>SUMIFS(Itemizado_Piping!$O$5:$O$93,Itemizado_Piping!$C$5:$C$93,Volumen_Obra!B276)</f>
        <v>0</v>
      </c>
    </row>
    <row r="277" spans="2:8">
      <c r="B277" s="179" t="s">
        <v>2529</v>
      </c>
      <c r="C277" s="197"/>
      <c r="D277" s="4" t="s">
        <v>2048</v>
      </c>
      <c r="E277" s="3" t="s">
        <v>2194</v>
      </c>
      <c r="F277" s="2" t="s">
        <v>2062</v>
      </c>
      <c r="G277" s="190">
        <v>60</v>
      </c>
      <c r="H277" s="190">
        <f>SUMIFS(Itemizado_Piping!$O$5:$O$93,Itemizado_Piping!$C$5:$C$93,Volumen_Obra!B277)</f>
        <v>0</v>
      </c>
    </row>
    <row r="278" spans="2:8">
      <c r="B278" s="179" t="s">
        <v>2530</v>
      </c>
      <c r="C278" s="197"/>
      <c r="D278" s="4" t="s">
        <v>2048</v>
      </c>
      <c r="E278" s="3" t="s">
        <v>2198</v>
      </c>
      <c r="F278" s="2" t="s">
        <v>2062</v>
      </c>
      <c r="G278" s="190">
        <v>50</v>
      </c>
      <c r="H278" s="190">
        <f>SUMIFS(Itemizado_Piping!$O$5:$O$93,Itemizado_Piping!$C$5:$C$93,Volumen_Obra!B278)</f>
        <v>0</v>
      </c>
    </row>
    <row r="279" spans="2:8" ht="26.45">
      <c r="B279" s="179" t="s">
        <v>2531</v>
      </c>
      <c r="C279" s="197"/>
      <c r="D279" s="4" t="s">
        <v>2048</v>
      </c>
      <c r="E279" s="3" t="s">
        <v>2532</v>
      </c>
      <c r="F279" s="2" t="s">
        <v>2067</v>
      </c>
      <c r="G279" s="190">
        <v>1</v>
      </c>
      <c r="H279" s="190">
        <f>SUMIFS(Itemizado_Piping!$O$5:$O$93,Itemizado_Piping!$C$5:$C$93,Volumen_Obra!B279)</f>
        <v>0</v>
      </c>
    </row>
    <row r="280" spans="2:8" ht="39.6">
      <c r="B280" s="179" t="s">
        <v>2533</v>
      </c>
      <c r="C280" s="197"/>
      <c r="D280" s="4" t="s">
        <v>2048</v>
      </c>
      <c r="E280" s="3" t="s">
        <v>2447</v>
      </c>
      <c r="F280" s="2" t="s">
        <v>2067</v>
      </c>
      <c r="G280" s="190">
        <v>4</v>
      </c>
      <c r="H280" s="190">
        <f>SUMIFS(Itemizado_Piping!$O$5:$O$93,Itemizado_Piping!$C$5:$C$93,Volumen_Obra!B280)</f>
        <v>0</v>
      </c>
    </row>
    <row r="281" spans="2:8">
      <c r="B281" s="179" t="s">
        <v>2534</v>
      </c>
      <c r="C281" s="197"/>
      <c r="D281" s="4" t="s">
        <v>2048</v>
      </c>
      <c r="E281" s="3" t="s">
        <v>2535</v>
      </c>
      <c r="F281" s="2" t="s">
        <v>2062</v>
      </c>
      <c r="G281" s="190">
        <v>100</v>
      </c>
      <c r="H281" s="190">
        <f>SUMIFS(Itemizado_Piping!$O$5:$O$93,Itemizado_Piping!$C$5:$C$93,Volumen_Obra!B281)</f>
        <v>0</v>
      </c>
    </row>
    <row r="282" spans="2:8">
      <c r="B282" s="179" t="s">
        <v>2536</v>
      </c>
      <c r="C282" s="197"/>
      <c r="D282" s="4" t="s">
        <v>2048</v>
      </c>
      <c r="E282" s="3" t="s">
        <v>2537</v>
      </c>
      <c r="F282" s="2" t="s">
        <v>2062</v>
      </c>
      <c r="G282" s="190">
        <v>100</v>
      </c>
      <c r="H282" s="190">
        <f>SUMIFS(Itemizado_Piping!$O$5:$O$93,Itemizado_Piping!$C$5:$C$93,Volumen_Obra!B282)</f>
        <v>0</v>
      </c>
    </row>
    <row r="283" spans="2:8">
      <c r="B283" s="179" t="s">
        <v>2538</v>
      </c>
      <c r="C283" s="197"/>
      <c r="D283" s="4" t="s">
        <v>2048</v>
      </c>
      <c r="E283" s="3" t="s">
        <v>2539</v>
      </c>
      <c r="F283" s="2" t="s">
        <v>2062</v>
      </c>
      <c r="G283" s="190">
        <v>430</v>
      </c>
      <c r="H283" s="190">
        <f>SUMIFS(Itemizado_Piping!$O$5:$O$93,Itemizado_Piping!$C$5:$C$93,Volumen_Obra!B283)</f>
        <v>0</v>
      </c>
    </row>
    <row r="284" spans="2:8">
      <c r="B284" s="179" t="s">
        <v>2540</v>
      </c>
      <c r="C284" s="197"/>
      <c r="D284" s="4" t="s">
        <v>2048</v>
      </c>
      <c r="E284" s="3" t="s">
        <v>2541</v>
      </c>
      <c r="F284" s="2" t="s">
        <v>2062</v>
      </c>
      <c r="G284" s="190">
        <v>300</v>
      </c>
      <c r="H284" s="190">
        <f>SUMIFS(Itemizado_Piping!$O$5:$O$93,Itemizado_Piping!$C$5:$C$93,Volumen_Obra!B284)</f>
        <v>0</v>
      </c>
    </row>
    <row r="285" spans="2:8">
      <c r="B285" s="179" t="s">
        <v>2542</v>
      </c>
      <c r="C285" s="197"/>
      <c r="D285" s="4" t="s">
        <v>2048</v>
      </c>
      <c r="E285" s="3" t="s">
        <v>2453</v>
      </c>
      <c r="F285" s="2" t="s">
        <v>2062</v>
      </c>
      <c r="G285" s="190">
        <v>300</v>
      </c>
      <c r="H285" s="190">
        <f>SUMIFS(Itemizado_Piping!$O$5:$O$93,Itemizado_Piping!$C$5:$C$93,Volumen_Obra!B285)</f>
        <v>0</v>
      </c>
    </row>
    <row r="286" spans="2:8">
      <c r="B286" s="179" t="s">
        <v>2543</v>
      </c>
      <c r="C286" s="197"/>
      <c r="D286" s="4" t="s">
        <v>2048</v>
      </c>
      <c r="E286" s="3" t="s">
        <v>2341</v>
      </c>
      <c r="F286" s="2" t="s">
        <v>2062</v>
      </c>
      <c r="G286" s="190">
        <v>200</v>
      </c>
      <c r="H286" s="190">
        <f>SUMIFS(Itemizado_Piping!$O$5:$O$93,Itemizado_Piping!$C$5:$C$93,Volumen_Obra!B286)</f>
        <v>0</v>
      </c>
    </row>
    <row r="287" spans="2:8">
      <c r="B287" s="179" t="s">
        <v>2544</v>
      </c>
      <c r="C287" s="197"/>
      <c r="D287" s="4" t="s">
        <v>2048</v>
      </c>
      <c r="E287" s="3" t="s">
        <v>2343</v>
      </c>
      <c r="F287" s="2" t="s">
        <v>2062</v>
      </c>
      <c r="G287" s="190">
        <v>100</v>
      </c>
      <c r="H287" s="190">
        <f>SUMIFS(Itemizado_Piping!$O$5:$O$93,Itemizado_Piping!$C$5:$C$93,Volumen_Obra!B287)</f>
        <v>0</v>
      </c>
    </row>
    <row r="288" spans="2:8">
      <c r="B288" s="179" t="s">
        <v>2545</v>
      </c>
      <c r="C288" s="197"/>
      <c r="D288" s="4" t="s">
        <v>2048</v>
      </c>
      <c r="E288" s="3" t="s">
        <v>2471</v>
      </c>
      <c r="F288" s="2" t="s">
        <v>2050</v>
      </c>
      <c r="G288" s="192">
        <v>57911</v>
      </c>
      <c r="H288" s="192">
        <f>SUMIFS(Itemizado_Piping!$O$5:$O$93,Itemizado_Piping!$C$5:$C$93,Volumen_Obra!B288)</f>
        <v>0</v>
      </c>
    </row>
    <row r="289" spans="2:8">
      <c r="B289" s="179" t="s">
        <v>2546</v>
      </c>
      <c r="C289" s="197"/>
      <c r="D289" s="4" t="s">
        <v>2077</v>
      </c>
      <c r="E289" s="3" t="s">
        <v>2547</v>
      </c>
      <c r="F289" s="2" t="s">
        <v>2117</v>
      </c>
      <c r="G289" s="190">
        <v>58904</v>
      </c>
      <c r="H289" s="190">
        <f>SUMIFS(Itemizado_Piping!$O$5:$O$93,Itemizado_Piping!$C$5:$C$93,Volumen_Obra!B289)</f>
        <v>0</v>
      </c>
    </row>
    <row r="290" spans="2:8">
      <c r="B290" s="179" t="s">
        <v>2548</v>
      </c>
      <c r="C290" s="197"/>
      <c r="D290" s="4" t="s">
        <v>2077</v>
      </c>
      <c r="E290" s="3" t="s">
        <v>2549</v>
      </c>
      <c r="F290" s="2" t="s">
        <v>2062</v>
      </c>
      <c r="G290" s="190">
        <v>5</v>
      </c>
      <c r="H290" s="190">
        <f>SUMIFS(Itemizado_Piping!$O$5:$O$93,Itemizado_Piping!$C$5:$C$93,Volumen_Obra!B290)</f>
        <v>0</v>
      </c>
    </row>
    <row r="291" spans="2:8">
      <c r="B291" s="179" t="s">
        <v>2550</v>
      </c>
      <c r="C291" s="197"/>
      <c r="D291" s="4" t="s">
        <v>2077</v>
      </c>
      <c r="E291" s="3" t="s">
        <v>2551</v>
      </c>
      <c r="F291" s="2" t="s">
        <v>2062</v>
      </c>
      <c r="G291" s="190">
        <v>11</v>
      </c>
      <c r="H291" s="190">
        <f>SUMIFS(Itemizado_Piping!$O$5:$O$93,Itemizado_Piping!$C$5:$C$93,Volumen_Obra!B291)</f>
        <v>0</v>
      </c>
    </row>
    <row r="292" spans="2:8">
      <c r="B292" s="179" t="s">
        <v>2552</v>
      </c>
      <c r="C292" s="197"/>
      <c r="D292" s="4" t="s">
        <v>2077</v>
      </c>
      <c r="E292" s="3" t="s">
        <v>2553</v>
      </c>
      <c r="F292" s="2" t="s">
        <v>2050</v>
      </c>
      <c r="G292" s="190">
        <v>42</v>
      </c>
      <c r="H292" s="190">
        <f>SUMIFS(Itemizado_Piping!$O$5:$O$93,Itemizado_Piping!$C$5:$C$93,Volumen_Obra!B292)</f>
        <v>0</v>
      </c>
    </row>
    <row r="293" spans="2:8">
      <c r="B293" s="179" t="s">
        <v>2554</v>
      </c>
      <c r="C293" s="197"/>
      <c r="D293" s="4" t="s">
        <v>2048</v>
      </c>
      <c r="E293" s="3" t="s">
        <v>2473</v>
      </c>
      <c r="F293" s="2" t="s">
        <v>2050</v>
      </c>
      <c r="G293" s="190">
        <v>66184</v>
      </c>
      <c r="H293" s="190">
        <f>SUMIFS(Itemizado_Piping!$O$5:$O$93,Itemizado_Piping!$C$5:$C$93,Volumen_Obra!B293)</f>
        <v>0</v>
      </c>
    </row>
    <row r="294" spans="2:8">
      <c r="B294" s="179" t="s">
        <v>2555</v>
      </c>
      <c r="C294" s="197"/>
      <c r="D294" s="4" t="s">
        <v>2048</v>
      </c>
      <c r="E294" s="3" t="s">
        <v>2475</v>
      </c>
      <c r="F294" s="2" t="s">
        <v>2050</v>
      </c>
      <c r="G294" s="190">
        <v>41365</v>
      </c>
      <c r="H294" s="190">
        <f>SUMIFS(Itemizado_Piping!$O$5:$O$93,Itemizado_Piping!$C$5:$C$93,Volumen_Obra!B294)</f>
        <v>0</v>
      </c>
    </row>
    <row r="295" spans="2:8">
      <c r="B295" s="179" t="s">
        <v>2556</v>
      </c>
      <c r="C295" s="197"/>
      <c r="D295" s="4" t="s">
        <v>2048</v>
      </c>
      <c r="E295" s="3" t="s">
        <v>2557</v>
      </c>
      <c r="F295" s="2" t="s">
        <v>2050</v>
      </c>
      <c r="G295" s="190">
        <v>40035</v>
      </c>
      <c r="H295" s="190">
        <f>SUMIFS(Itemizado_Piping!$O$5:$O$93,Itemizado_Piping!$C$5:$C$93,Volumen_Obra!B295)</f>
        <v>0</v>
      </c>
    </row>
    <row r="296" spans="2:8">
      <c r="B296" s="179" t="s">
        <v>2558</v>
      </c>
      <c r="C296" s="197"/>
      <c r="D296" s="4" t="s">
        <v>2048</v>
      </c>
      <c r="E296" s="3" t="s">
        <v>2559</v>
      </c>
      <c r="F296" s="2" t="s">
        <v>2050</v>
      </c>
      <c r="G296" s="190">
        <v>1584</v>
      </c>
      <c r="H296" s="190">
        <f>SUMIFS(Itemizado_Piping!$O$5:$O$93,Itemizado_Piping!$C$5:$C$93,Volumen_Obra!B296)</f>
        <v>0</v>
      </c>
    </row>
    <row r="297" spans="2:8">
      <c r="B297" s="179" t="s">
        <v>2560</v>
      </c>
      <c r="C297" s="197"/>
      <c r="D297" s="4" t="s">
        <v>2048</v>
      </c>
      <c r="E297" s="3" t="s">
        <v>2561</v>
      </c>
      <c r="F297" s="2" t="s">
        <v>2050</v>
      </c>
      <c r="G297" s="190">
        <v>1584</v>
      </c>
      <c r="H297" s="190">
        <f>SUMIFS(Itemizado_Piping!$O$5:$O$93,Itemizado_Piping!$C$5:$C$93,Volumen_Obra!B297)</f>
        <v>0</v>
      </c>
    </row>
    <row r="298" spans="2:8">
      <c r="B298" s="179" t="s">
        <v>2562</v>
      </c>
      <c r="C298" s="197"/>
      <c r="D298" s="4" t="s">
        <v>2048</v>
      </c>
      <c r="E298" s="3" t="s">
        <v>2563</v>
      </c>
      <c r="F298" s="2" t="s">
        <v>2050</v>
      </c>
      <c r="G298" s="190">
        <v>8598</v>
      </c>
      <c r="H298" s="190">
        <f>SUMIFS(Itemizado_Piping!$O$5:$O$93,Itemizado_Piping!$C$5:$C$93,Volumen_Obra!B298)</f>
        <v>0</v>
      </c>
    </row>
    <row r="299" spans="2:8">
      <c r="B299" s="179" t="s">
        <v>2564</v>
      </c>
      <c r="C299" s="197"/>
      <c r="D299" s="4" t="s">
        <v>2077</v>
      </c>
      <c r="E299" s="3" t="s">
        <v>2565</v>
      </c>
      <c r="F299" s="2" t="s">
        <v>2117</v>
      </c>
      <c r="G299" s="190">
        <v>58904</v>
      </c>
      <c r="H299" s="190">
        <f>SUMIFS(Itemizado_Piping!$O$5:$O$93,Itemizado_Piping!$C$5:$C$93,Volumen_Obra!B299)</f>
        <v>0</v>
      </c>
    </row>
    <row r="300" spans="2:8">
      <c r="B300" s="179" t="s">
        <v>2566</v>
      </c>
      <c r="C300" s="197"/>
      <c r="D300" s="4" t="s">
        <v>2077</v>
      </c>
      <c r="E300" s="3" t="s">
        <v>2478</v>
      </c>
      <c r="F300" s="2" t="s">
        <v>2117</v>
      </c>
      <c r="G300" s="190">
        <v>58975</v>
      </c>
      <c r="H300" s="190">
        <f>SUMIFS(Itemizado_Piping!$O$5:$O$93,Itemizado_Piping!$C$5:$C$93,Volumen_Obra!B300)</f>
        <v>0</v>
      </c>
    </row>
    <row r="301" spans="2:8">
      <c r="B301" s="179" t="s">
        <v>2567</v>
      </c>
      <c r="C301" s="197"/>
      <c r="D301" s="4" t="s">
        <v>2048</v>
      </c>
      <c r="E301" s="3" t="s">
        <v>2568</v>
      </c>
      <c r="F301" s="2" t="s">
        <v>2062</v>
      </c>
      <c r="G301" s="190">
        <v>220</v>
      </c>
      <c r="H301" s="190">
        <f>SUMIFS(Itemizado_Piping!$O$5:$O$93,Itemizado_Piping!$C$5:$C$93,Volumen_Obra!B301)</f>
        <v>0</v>
      </c>
    </row>
    <row r="302" spans="2:8">
      <c r="B302" s="179" t="s">
        <v>2569</v>
      </c>
      <c r="C302" s="197"/>
      <c r="D302" s="4" t="s">
        <v>2048</v>
      </c>
      <c r="E302" s="3" t="s">
        <v>2150</v>
      </c>
      <c r="F302" s="2" t="s">
        <v>2062</v>
      </c>
      <c r="G302" s="190">
        <v>450</v>
      </c>
      <c r="H302" s="190">
        <f>SUMIFS(Itemizado_Piping!$O$5:$O$93,Itemizado_Piping!$C$5:$C$93,Volumen_Obra!B302)</f>
        <v>0</v>
      </c>
    </row>
    <row r="303" spans="2:8">
      <c r="B303" s="179" t="s">
        <v>2570</v>
      </c>
      <c r="C303" s="197"/>
      <c r="D303" s="4" t="s">
        <v>2048</v>
      </c>
      <c r="E303" s="3" t="s">
        <v>2571</v>
      </c>
      <c r="F303" s="2" t="s">
        <v>2062</v>
      </c>
      <c r="G303" s="190">
        <v>1700</v>
      </c>
      <c r="H303" s="190">
        <f>SUMIFS(Itemizado_Piping!$O$5:$O$93,Itemizado_Piping!$C$5:$C$93,Volumen_Obra!B303)</f>
        <v>0</v>
      </c>
    </row>
    <row r="304" spans="2:8">
      <c r="B304" s="179" t="s">
        <v>2572</v>
      </c>
      <c r="C304" s="197"/>
      <c r="D304" s="4" t="s">
        <v>2048</v>
      </c>
      <c r="E304" s="3" t="s">
        <v>2573</v>
      </c>
      <c r="F304" s="2" t="s">
        <v>2075</v>
      </c>
      <c r="G304" s="190">
        <v>1</v>
      </c>
      <c r="H304" s="190">
        <f>SUMIFS(Itemizado_Piping!$O$5:$O$93,Itemizado_Piping!$C$5:$C$93,Volumen_Obra!B304)</f>
        <v>0</v>
      </c>
    </row>
    <row r="305" spans="2:8">
      <c r="B305" s="179" t="s">
        <v>2574</v>
      </c>
      <c r="C305" s="197"/>
      <c r="D305" s="4" t="s">
        <v>2048</v>
      </c>
      <c r="E305" s="3" t="s">
        <v>2575</v>
      </c>
      <c r="F305" s="2" t="s">
        <v>2067</v>
      </c>
      <c r="G305" s="190">
        <v>5</v>
      </c>
      <c r="H305" s="190">
        <f>SUMIFS(Itemizado_Piping!$O$5:$O$93,Itemizado_Piping!$C$5:$C$93,Volumen_Obra!B305)</f>
        <v>0</v>
      </c>
    </row>
    <row r="306" spans="2:8" ht="26.45">
      <c r="B306" s="179" t="s">
        <v>2576</v>
      </c>
      <c r="C306" s="197"/>
      <c r="D306" s="4" t="s">
        <v>2048</v>
      </c>
      <c r="E306" s="3" t="s">
        <v>2577</v>
      </c>
      <c r="F306" s="2" t="s">
        <v>2067</v>
      </c>
      <c r="G306" s="190">
        <v>2</v>
      </c>
      <c r="H306" s="190">
        <f>SUMIFS(Itemizado_Piping!$O$5:$O$93,Itemizado_Piping!$C$5:$C$93,Volumen_Obra!B306)</f>
        <v>0</v>
      </c>
    </row>
    <row r="307" spans="2:8" ht="26.45">
      <c r="B307" s="179" t="s">
        <v>2578</v>
      </c>
      <c r="C307" s="197"/>
      <c r="D307" s="4" t="s">
        <v>2048</v>
      </c>
      <c r="E307" s="3" t="s">
        <v>2579</v>
      </c>
      <c r="F307" s="2" t="s">
        <v>2067</v>
      </c>
      <c r="G307" s="190">
        <v>4</v>
      </c>
      <c r="H307" s="190">
        <f>SUMIFS(Itemizado_Piping!$O$5:$O$93,Itemizado_Piping!$C$5:$C$93,Volumen_Obra!B307)</f>
        <v>0</v>
      </c>
    </row>
    <row r="308" spans="2:8" ht="26.45">
      <c r="B308" s="179" t="s">
        <v>2580</v>
      </c>
      <c r="C308" s="197"/>
      <c r="D308" s="4" t="s">
        <v>2048</v>
      </c>
      <c r="E308" s="3" t="s">
        <v>2581</v>
      </c>
      <c r="F308" s="2" t="s">
        <v>2062</v>
      </c>
      <c r="G308" s="190">
        <v>110</v>
      </c>
      <c r="H308" s="190">
        <f>SUMIFS(Itemizado_Piping!$O$5:$O$93,Itemizado_Piping!$C$5:$C$93,Volumen_Obra!B308)</f>
        <v>0</v>
      </c>
    </row>
    <row r="309" spans="2:8" ht="26.45">
      <c r="B309" s="179" t="s">
        <v>2582</v>
      </c>
      <c r="C309" s="197"/>
      <c r="D309" s="4" t="s">
        <v>2048</v>
      </c>
      <c r="E309" s="3" t="s">
        <v>2583</v>
      </c>
      <c r="F309" s="2" t="s">
        <v>2067</v>
      </c>
      <c r="G309" s="190">
        <v>3</v>
      </c>
      <c r="H309" s="190">
        <f>SUMIFS(Itemizado_Piping!$O$5:$O$93,Itemizado_Piping!$C$5:$C$93,Volumen_Obra!B309)</f>
        <v>0</v>
      </c>
    </row>
    <row r="310" spans="2:8" ht="26.45">
      <c r="B310" s="179" t="s">
        <v>2584</v>
      </c>
      <c r="C310" s="197"/>
      <c r="D310" s="4" t="s">
        <v>2048</v>
      </c>
      <c r="E310" s="3" t="s">
        <v>2585</v>
      </c>
      <c r="F310" s="2" t="s">
        <v>2067</v>
      </c>
      <c r="G310" s="190">
        <v>5</v>
      </c>
      <c r="H310" s="190">
        <f>SUMIFS(Itemizado_Piping!$O$5:$O$93,Itemizado_Piping!$C$5:$C$93,Volumen_Obra!B310)</f>
        <v>0</v>
      </c>
    </row>
    <row r="311" spans="2:8" ht="26.45">
      <c r="B311" s="179" t="s">
        <v>2586</v>
      </c>
      <c r="C311" s="197"/>
      <c r="D311" s="4" t="s">
        <v>2048</v>
      </c>
      <c r="E311" s="3" t="s">
        <v>2587</v>
      </c>
      <c r="F311" s="2" t="s">
        <v>2067</v>
      </c>
      <c r="G311" s="190">
        <v>6</v>
      </c>
      <c r="H311" s="190">
        <f>SUMIFS(Itemizado_Piping!$O$5:$O$93,Itemizado_Piping!$C$5:$C$93,Volumen_Obra!B311)</f>
        <v>0</v>
      </c>
    </row>
    <row r="312" spans="2:8">
      <c r="B312" s="179" t="s">
        <v>2588</v>
      </c>
      <c r="C312" s="197"/>
      <c r="D312" s="4" t="s">
        <v>2048</v>
      </c>
      <c r="E312" s="3" t="s">
        <v>2194</v>
      </c>
      <c r="F312" s="2" t="s">
        <v>2062</v>
      </c>
      <c r="G312" s="190">
        <v>30</v>
      </c>
      <c r="H312" s="190">
        <f>SUMIFS(Itemizado_Piping!$O$5:$O$93,Itemizado_Piping!$C$5:$C$93,Volumen_Obra!B312)</f>
        <v>0</v>
      </c>
    </row>
    <row r="313" spans="2:8">
      <c r="B313" s="179" t="s">
        <v>2589</v>
      </c>
      <c r="C313" s="197"/>
      <c r="D313" s="4" t="s">
        <v>2048</v>
      </c>
      <c r="E313" s="3" t="s">
        <v>2196</v>
      </c>
      <c r="F313" s="2" t="s">
        <v>2062</v>
      </c>
      <c r="G313" s="190">
        <v>3</v>
      </c>
      <c r="H313" s="190">
        <f>SUMIFS(Itemizado_Piping!$O$5:$O$93,Itemizado_Piping!$C$5:$C$93,Volumen_Obra!B313)</f>
        <v>0</v>
      </c>
    </row>
    <row r="314" spans="2:8">
      <c r="B314" s="179" t="s">
        <v>2590</v>
      </c>
      <c r="C314" s="197"/>
      <c r="D314" s="4" t="s">
        <v>2048</v>
      </c>
      <c r="E314" s="3" t="s">
        <v>2591</v>
      </c>
      <c r="F314" s="2" t="s">
        <v>2062</v>
      </c>
      <c r="G314" s="190">
        <v>3</v>
      </c>
      <c r="H314" s="190">
        <f>SUMIFS(Itemizado_Piping!$O$5:$O$93,Itemizado_Piping!$C$5:$C$93,Volumen_Obra!B314)</f>
        <v>0</v>
      </c>
    </row>
    <row r="315" spans="2:8">
      <c r="B315" s="179" t="s">
        <v>2592</v>
      </c>
      <c r="C315" s="197"/>
      <c r="D315" s="4" t="s">
        <v>2048</v>
      </c>
      <c r="E315" s="3" t="s">
        <v>2198</v>
      </c>
      <c r="F315" s="2" t="s">
        <v>2062</v>
      </c>
      <c r="G315" s="190">
        <v>120</v>
      </c>
      <c r="H315" s="190">
        <f>SUMIFS(Itemizado_Piping!$O$5:$O$93,Itemizado_Piping!$C$5:$C$93,Volumen_Obra!B315)</f>
        <v>0</v>
      </c>
    </row>
    <row r="316" spans="2:8" ht="26.45">
      <c r="B316" s="179" t="s">
        <v>2593</v>
      </c>
      <c r="C316" s="197"/>
      <c r="D316" s="4" t="s">
        <v>2048</v>
      </c>
      <c r="E316" s="3" t="s">
        <v>2532</v>
      </c>
      <c r="F316" s="2" t="s">
        <v>2067</v>
      </c>
      <c r="G316" s="190">
        <v>1</v>
      </c>
      <c r="H316" s="190">
        <f>SUMIFS(Itemizado_Piping!$O$5:$O$93,Itemizado_Piping!$C$5:$C$93,Volumen_Obra!B316)</f>
        <v>0</v>
      </c>
    </row>
    <row r="317" spans="2:8" ht="26.45">
      <c r="B317" s="179" t="s">
        <v>2594</v>
      </c>
      <c r="C317" s="197"/>
      <c r="D317" s="4" t="s">
        <v>2048</v>
      </c>
      <c r="E317" s="3" t="s">
        <v>2595</v>
      </c>
      <c r="F317" s="2" t="s">
        <v>2067</v>
      </c>
      <c r="G317" s="190">
        <v>2</v>
      </c>
      <c r="H317" s="190">
        <f>SUMIFS(Itemizado_Piping!$O$5:$O$93,Itemizado_Piping!$C$5:$C$93,Volumen_Obra!B317)</f>
        <v>0</v>
      </c>
    </row>
    <row r="318" spans="2:8">
      <c r="B318" s="179" t="s">
        <v>2596</v>
      </c>
      <c r="C318" s="197"/>
      <c r="D318" s="4" t="s">
        <v>2048</v>
      </c>
      <c r="E318" s="3" t="s">
        <v>2244</v>
      </c>
      <c r="F318" s="2" t="s">
        <v>2062</v>
      </c>
      <c r="G318" s="190">
        <v>30</v>
      </c>
      <c r="H318" s="190">
        <f>SUMIFS(Itemizado_Piping!$O$5:$O$93,Itemizado_Piping!$C$5:$C$93,Volumen_Obra!B318)</f>
        <v>0</v>
      </c>
    </row>
    <row r="319" spans="2:8">
      <c r="B319" s="179" t="s">
        <v>2597</v>
      </c>
      <c r="C319" s="197"/>
      <c r="D319" s="4" t="s">
        <v>2048</v>
      </c>
      <c r="E319" s="3" t="s">
        <v>2598</v>
      </c>
      <c r="F319" s="2" t="s">
        <v>2062</v>
      </c>
      <c r="G319" s="190">
        <v>1200</v>
      </c>
      <c r="H319" s="190">
        <f>SUMIFS(Itemizado_Piping!$O$5:$O$93,Itemizado_Piping!$C$5:$C$93,Volumen_Obra!B319)</f>
        <v>0</v>
      </c>
    </row>
    <row r="320" spans="2:8">
      <c r="B320" s="179" t="s">
        <v>2599</v>
      </c>
      <c r="C320" s="197"/>
      <c r="D320" s="4" t="s">
        <v>2048</v>
      </c>
      <c r="E320" s="3" t="s">
        <v>2600</v>
      </c>
      <c r="F320" s="2" t="s">
        <v>2062</v>
      </c>
      <c r="G320" s="190">
        <v>300</v>
      </c>
      <c r="H320" s="190">
        <f>SUMIFS(Itemizado_Piping!$O$5:$O$93,Itemizado_Piping!$C$5:$C$93,Volumen_Obra!B320)</f>
        <v>0</v>
      </c>
    </row>
    <row r="321" spans="2:8">
      <c r="B321" s="179" t="s">
        <v>2601</v>
      </c>
      <c r="C321" s="197"/>
      <c r="D321" s="4" t="s">
        <v>2048</v>
      </c>
      <c r="E321" s="3" t="s">
        <v>2602</v>
      </c>
      <c r="F321" s="2" t="s">
        <v>2062</v>
      </c>
      <c r="G321" s="190">
        <v>250</v>
      </c>
      <c r="H321" s="190">
        <f>SUMIFS(Itemizado_Piping!$O$5:$O$93,Itemizado_Piping!$C$5:$C$93,Volumen_Obra!B321)</f>
        <v>0</v>
      </c>
    </row>
    <row r="322" spans="2:8">
      <c r="B322" s="179" t="s">
        <v>2603</v>
      </c>
      <c r="C322" s="197"/>
      <c r="D322" s="4" t="s">
        <v>2048</v>
      </c>
      <c r="E322" s="3" t="s">
        <v>2230</v>
      </c>
      <c r="F322" s="2" t="s">
        <v>2062</v>
      </c>
      <c r="G322" s="190">
        <v>630</v>
      </c>
      <c r="H322" s="190">
        <f>SUMIFS(Itemizado_Piping!$O$5:$O$93,Itemizado_Piping!$C$5:$C$93,Volumen_Obra!B322)</f>
        <v>0</v>
      </c>
    </row>
    <row r="323" spans="2:8" ht="39.6">
      <c r="B323" s="179" t="s">
        <v>2604</v>
      </c>
      <c r="C323" s="197"/>
      <c r="D323" s="4" t="s">
        <v>2048</v>
      </c>
      <c r="E323" s="3" t="s">
        <v>2605</v>
      </c>
      <c r="F323" s="2" t="s">
        <v>2067</v>
      </c>
      <c r="G323" s="190">
        <v>2</v>
      </c>
      <c r="H323" s="190">
        <f>SUMIFS(Itemizado_Piping!$O$5:$O$93,Itemizado_Piping!$C$5:$C$93,Volumen_Obra!B323)</f>
        <v>0</v>
      </c>
    </row>
    <row r="324" spans="2:8" ht="39.6">
      <c r="B324" s="179" t="s">
        <v>2606</v>
      </c>
      <c r="C324" s="197"/>
      <c r="D324" s="4" t="s">
        <v>2048</v>
      </c>
      <c r="E324" s="3" t="s">
        <v>2607</v>
      </c>
      <c r="F324" s="2" t="s">
        <v>2067</v>
      </c>
      <c r="G324" s="190">
        <v>1</v>
      </c>
      <c r="H324" s="190">
        <f>SUMIFS(Itemizado_Piping!$O$5:$O$93,Itemizado_Piping!$C$5:$C$93,Volumen_Obra!B324)</f>
        <v>0</v>
      </c>
    </row>
    <row r="325" spans="2:8" ht="39.6">
      <c r="B325" s="179" t="s">
        <v>2608</v>
      </c>
      <c r="C325" s="197"/>
      <c r="D325" s="4" t="s">
        <v>2048</v>
      </c>
      <c r="E325" s="3" t="s">
        <v>2609</v>
      </c>
      <c r="F325" s="2" t="s">
        <v>2067</v>
      </c>
      <c r="G325" s="190">
        <v>1</v>
      </c>
      <c r="H325" s="190">
        <f>SUMIFS(Itemizado_Piping!$O$5:$O$93,Itemizado_Piping!$C$5:$C$93,Volumen_Obra!B325)</f>
        <v>0</v>
      </c>
    </row>
    <row r="326" spans="2:8" ht="39.6">
      <c r="B326" s="179" t="s">
        <v>2610</v>
      </c>
      <c r="C326" s="197"/>
      <c r="D326" s="4" t="s">
        <v>2048</v>
      </c>
      <c r="E326" s="3" t="s">
        <v>2611</v>
      </c>
      <c r="F326" s="2" t="s">
        <v>2067</v>
      </c>
      <c r="G326" s="190">
        <v>1</v>
      </c>
      <c r="H326" s="190">
        <f>SUMIFS(Itemizado_Piping!$O$5:$O$93,Itemizado_Piping!$C$5:$C$93,Volumen_Obra!B326)</f>
        <v>0</v>
      </c>
    </row>
    <row r="327" spans="2:8" ht="39.6">
      <c r="B327" s="179" t="s">
        <v>2612</v>
      </c>
      <c r="C327" s="197"/>
      <c r="D327" s="4" t="s">
        <v>2048</v>
      </c>
      <c r="E327" s="3" t="s">
        <v>2613</v>
      </c>
      <c r="F327" s="2" t="s">
        <v>2075</v>
      </c>
      <c r="G327" s="190">
        <v>1</v>
      </c>
      <c r="H327" s="190">
        <f>SUMIFS(Itemizado_Piping!$O$5:$O$93,Itemizado_Piping!$C$5:$C$93,Volumen_Obra!B327)</f>
        <v>0</v>
      </c>
    </row>
    <row r="328" spans="2:8" ht="26.45">
      <c r="B328" s="179" t="s">
        <v>2614</v>
      </c>
      <c r="C328" s="197"/>
      <c r="D328" s="4" t="s">
        <v>2048</v>
      </c>
      <c r="E328" s="3" t="s">
        <v>2615</v>
      </c>
      <c r="F328" s="2" t="s">
        <v>2067</v>
      </c>
      <c r="G328" s="190">
        <v>1</v>
      </c>
      <c r="H328" s="190">
        <f>SUMIFS(Itemizado_Piping!$O$5:$O$93,Itemizado_Piping!$C$5:$C$93,Volumen_Obra!B328)</f>
        <v>0</v>
      </c>
    </row>
    <row r="329" spans="2:8">
      <c r="B329" s="179" t="s">
        <v>2616</v>
      </c>
      <c r="C329" s="197"/>
      <c r="D329" s="198" t="s">
        <v>2616</v>
      </c>
      <c r="E329" s="3" t="s">
        <v>2617</v>
      </c>
      <c r="F329" s="2" t="s">
        <v>2050</v>
      </c>
      <c r="G329" s="190">
        <v>396</v>
      </c>
      <c r="H329" s="190">
        <f>SUMIFS(Itemizado_Piping!$O$5:$O$93,Itemizado_Piping!$C$5:$C$93,Volumen_Obra!B329)</f>
        <v>0</v>
      </c>
    </row>
    <row r="330" spans="2:8">
      <c r="B330" s="179" t="s">
        <v>2618</v>
      </c>
      <c r="C330" s="197"/>
      <c r="D330" s="198" t="s">
        <v>2618</v>
      </c>
      <c r="E330" s="3" t="s">
        <v>2619</v>
      </c>
      <c r="F330" s="2" t="s">
        <v>2050</v>
      </c>
      <c r="G330" s="190">
        <v>1261</v>
      </c>
      <c r="H330" s="190">
        <f>SUMIFS(Itemizado_Piping!$O$5:$O$93,Itemizado_Piping!$C$5:$C$93,Volumen_Obra!B330)</f>
        <v>0</v>
      </c>
    </row>
    <row r="331" spans="2:8">
      <c r="B331" s="179" t="s">
        <v>2620</v>
      </c>
      <c r="C331" s="197"/>
      <c r="D331" s="198" t="s">
        <v>2566</v>
      </c>
      <c r="E331" s="3" t="s">
        <v>2621</v>
      </c>
      <c r="F331" s="2" t="s">
        <v>2062</v>
      </c>
      <c r="G331" s="190">
        <v>120</v>
      </c>
      <c r="H331" s="190">
        <f>SUMIFS(Itemizado_Piping!$O$5:$O$93,Itemizado_Piping!$C$5:$C$93,Volumen_Obra!B331)</f>
        <v>0</v>
      </c>
    </row>
    <row r="332" spans="2:8" ht="26.45">
      <c r="B332" s="179" t="s">
        <v>2622</v>
      </c>
      <c r="C332" s="197"/>
      <c r="D332" s="198" t="s">
        <v>2623</v>
      </c>
      <c r="E332" s="3" t="s">
        <v>2624</v>
      </c>
      <c r="F332" s="2" t="s">
        <v>2062</v>
      </c>
      <c r="G332" s="190">
        <v>70</v>
      </c>
      <c r="H332" s="190">
        <f>SUMIFS(Itemizado_Piping!$O$5:$O$93,Itemizado_Piping!$C$5:$C$93,Volumen_Obra!B332)</f>
        <v>0</v>
      </c>
    </row>
    <row r="333" spans="2:8">
      <c r="B333" s="179" t="s">
        <v>2625</v>
      </c>
      <c r="C333" s="197"/>
      <c r="D333" s="4" t="s">
        <v>2077</v>
      </c>
      <c r="E333" s="3" t="s">
        <v>2626</v>
      </c>
      <c r="F333" s="2" t="s">
        <v>2062</v>
      </c>
      <c r="G333" s="191">
        <v>453</v>
      </c>
      <c r="H333" s="191">
        <f>SUMIFS(Itemizado_Piping!$O$5:$O$93,Itemizado_Piping!$C$5:$C$93,Volumen_Obra!B333)</f>
        <v>444</v>
      </c>
    </row>
    <row r="334" spans="2:8">
      <c r="B334" s="179" t="s">
        <v>2627</v>
      </c>
      <c r="C334" s="197"/>
      <c r="D334" s="4" t="s">
        <v>2048</v>
      </c>
      <c r="E334" s="3" t="s">
        <v>2628</v>
      </c>
      <c r="F334" s="2" t="s">
        <v>2050</v>
      </c>
      <c r="G334" s="190">
        <v>3202</v>
      </c>
      <c r="H334" s="190">
        <f>SUMIFS(Itemizado_Piping!$O$5:$O$93,Itemizado_Piping!$C$5:$C$93,Volumen_Obra!B334)</f>
        <v>0</v>
      </c>
    </row>
    <row r="335" spans="2:8">
      <c r="B335" s="179" t="s">
        <v>2629</v>
      </c>
      <c r="C335" s="197"/>
      <c r="D335" s="4" t="s">
        <v>2048</v>
      </c>
      <c r="E335" s="3" t="s">
        <v>2630</v>
      </c>
      <c r="F335" s="2" t="s">
        <v>2050</v>
      </c>
      <c r="G335" s="190">
        <v>247</v>
      </c>
      <c r="H335" s="190">
        <f>SUMIFS(Itemizado_Piping!$O$5:$O$93,Itemizado_Piping!$C$5:$C$93,Volumen_Obra!B335)</f>
        <v>0</v>
      </c>
    </row>
    <row r="336" spans="2:8">
      <c r="B336" s="179" t="s">
        <v>2631</v>
      </c>
      <c r="C336" s="197"/>
      <c r="D336" s="4" t="s">
        <v>2048</v>
      </c>
      <c r="E336" s="3" t="s">
        <v>2557</v>
      </c>
      <c r="F336" s="2" t="s">
        <v>2050</v>
      </c>
      <c r="G336" s="190">
        <v>1362</v>
      </c>
      <c r="H336" s="190">
        <f>SUMIFS(Itemizado_Piping!$O$5:$O$93,Itemizado_Piping!$C$5:$C$93,Volumen_Obra!B336)</f>
        <v>0</v>
      </c>
    </row>
    <row r="337" spans="2:8">
      <c r="B337" s="179" t="s">
        <v>2632</v>
      </c>
      <c r="C337" s="197"/>
      <c r="D337" s="4" t="s">
        <v>2048</v>
      </c>
      <c r="E337" s="3" t="s">
        <v>2633</v>
      </c>
      <c r="F337" s="2" t="s">
        <v>2050</v>
      </c>
      <c r="G337" s="190">
        <v>109</v>
      </c>
      <c r="H337" s="190">
        <f>SUMIFS(Itemizado_Piping!$O$5:$O$93,Itemizado_Piping!$C$5:$C$93,Volumen_Obra!B337)</f>
        <v>0</v>
      </c>
    </row>
    <row r="338" spans="2:8">
      <c r="B338" s="179" t="s">
        <v>2634</v>
      </c>
      <c r="C338" s="197"/>
      <c r="D338" s="4" t="s">
        <v>2077</v>
      </c>
      <c r="E338" s="3" t="s">
        <v>2635</v>
      </c>
      <c r="F338" s="2" t="s">
        <v>2117</v>
      </c>
      <c r="G338" s="190">
        <v>6761</v>
      </c>
      <c r="H338" s="190">
        <f>SUMIFS(Itemizado_Piping!$O$5:$O$93,Itemizado_Piping!$C$5:$C$93,Volumen_Obra!B338)</f>
        <v>0</v>
      </c>
    </row>
    <row r="339" spans="2:8">
      <c r="B339" s="179" t="s">
        <v>2636</v>
      </c>
      <c r="C339" s="197"/>
      <c r="D339" s="4" t="s">
        <v>2077</v>
      </c>
      <c r="E339" s="3" t="s">
        <v>2637</v>
      </c>
      <c r="F339" s="2" t="s">
        <v>2117</v>
      </c>
      <c r="G339" s="190">
        <v>6761</v>
      </c>
      <c r="H339" s="190">
        <f>SUMIFS(Itemizado_Piping!$O$5:$O$93,Itemizado_Piping!$C$5:$C$93,Volumen_Obra!B339)</f>
        <v>0</v>
      </c>
    </row>
    <row r="340" spans="2:8">
      <c r="B340" s="179" t="s">
        <v>2638</v>
      </c>
      <c r="C340" s="197"/>
      <c r="D340" s="4" t="s">
        <v>2048</v>
      </c>
      <c r="E340" s="3" t="s">
        <v>2256</v>
      </c>
      <c r="F340" s="2" t="s">
        <v>2050</v>
      </c>
      <c r="G340" s="190">
        <v>2479</v>
      </c>
      <c r="H340" s="190">
        <f>SUMIFS(Itemizado_Piping!$O$5:$O$93,Itemizado_Piping!$C$5:$C$93,Volumen_Obra!B340)</f>
        <v>0</v>
      </c>
    </row>
    <row r="341" spans="2:8">
      <c r="B341" s="179" t="s">
        <v>2639</v>
      </c>
      <c r="C341" s="197"/>
      <c r="D341" s="4" t="s">
        <v>2048</v>
      </c>
      <c r="E341" s="3" t="s">
        <v>2358</v>
      </c>
      <c r="F341" s="2" t="s">
        <v>2050</v>
      </c>
      <c r="G341" s="190">
        <v>4045</v>
      </c>
      <c r="H341" s="190">
        <f>SUMIFS(Itemizado_Piping!$O$5:$O$93,Itemizado_Piping!$C$5:$C$93,Volumen_Obra!B341)</f>
        <v>0</v>
      </c>
    </row>
    <row r="342" spans="2:8">
      <c r="B342" s="179" t="s">
        <v>2640</v>
      </c>
      <c r="C342" s="197"/>
      <c r="D342" s="4" t="s">
        <v>2048</v>
      </c>
      <c r="E342" s="3" t="s">
        <v>2641</v>
      </c>
      <c r="F342" s="2" t="s">
        <v>2050</v>
      </c>
      <c r="G342" s="191">
        <v>17</v>
      </c>
      <c r="H342" s="191">
        <f>SUMIFS(Itemizado_Piping!$O$5:$O$93,Itemizado_Piping!$C$5:$C$93,Volumen_Obra!B342)</f>
        <v>0</v>
      </c>
    </row>
    <row r="343" spans="2:8">
      <c r="B343" s="179" t="s">
        <v>2642</v>
      </c>
      <c r="C343" s="197"/>
      <c r="D343" s="4" t="s">
        <v>2048</v>
      </c>
      <c r="E343" s="3" t="s">
        <v>2270</v>
      </c>
      <c r="F343" s="2" t="s">
        <v>2050</v>
      </c>
      <c r="G343" s="190">
        <v>10</v>
      </c>
      <c r="H343" s="190">
        <f>SUMIFS(Itemizado_Piping!$O$5:$O$93,Itemizado_Piping!$C$5:$C$93,Volumen_Obra!B343)</f>
        <v>0</v>
      </c>
    </row>
    <row r="344" spans="2:8">
      <c r="B344" s="179" t="s">
        <v>2643</v>
      </c>
      <c r="C344" s="197"/>
      <c r="D344" s="4" t="s">
        <v>2048</v>
      </c>
      <c r="E344" s="3" t="s">
        <v>2049</v>
      </c>
      <c r="F344" s="2" t="s">
        <v>2050</v>
      </c>
      <c r="G344" s="190">
        <v>3</v>
      </c>
      <c r="H344" s="190">
        <f>SUMIFS(Itemizado_Piping!$O$5:$O$93,Itemizado_Piping!$C$5:$C$93,Volumen_Obra!B344)</f>
        <v>0</v>
      </c>
    </row>
    <row r="345" spans="2:8">
      <c r="B345" s="179" t="s">
        <v>2644</v>
      </c>
      <c r="C345" s="197"/>
      <c r="D345" s="4" t="s">
        <v>2048</v>
      </c>
      <c r="E345" s="3" t="s">
        <v>2332</v>
      </c>
      <c r="F345" s="2" t="s">
        <v>2050</v>
      </c>
      <c r="G345" s="190">
        <v>17</v>
      </c>
      <c r="H345" s="190">
        <f>SUMIFS(Itemizado_Piping!$O$5:$O$93,Itemizado_Piping!$C$5:$C$93,Volumen_Obra!B345)</f>
        <v>0</v>
      </c>
    </row>
    <row r="346" spans="2:8">
      <c r="B346" s="179" t="s">
        <v>2645</v>
      </c>
      <c r="C346" s="197"/>
      <c r="D346" s="4" t="s">
        <v>2048</v>
      </c>
      <c r="E346" s="3" t="s">
        <v>2054</v>
      </c>
      <c r="F346" s="2" t="s">
        <v>2055</v>
      </c>
      <c r="G346" s="190">
        <v>1150</v>
      </c>
      <c r="H346" s="190">
        <f>SUMIFS(Itemizado_Piping!$O$5:$O$93,Itemizado_Piping!$C$5:$C$93,Volumen_Obra!B346)</f>
        <v>0</v>
      </c>
    </row>
    <row r="347" spans="2:8">
      <c r="B347" s="179" t="s">
        <v>2646</v>
      </c>
      <c r="C347" s="197"/>
      <c r="D347" s="4" t="s">
        <v>2077</v>
      </c>
      <c r="E347" s="3" t="s">
        <v>2112</v>
      </c>
      <c r="F347" s="2" t="s">
        <v>2062</v>
      </c>
      <c r="G347" s="190">
        <v>1318</v>
      </c>
      <c r="H347" s="190">
        <f>SUMIFS(Itemizado_Piping!$O$5:$O$93,Itemizado_Piping!$C$5:$C$93,Volumen_Obra!B347)</f>
        <v>0</v>
      </c>
    </row>
    <row r="348" spans="2:8">
      <c r="B348" s="179" t="s">
        <v>2647</v>
      </c>
      <c r="C348" s="197"/>
      <c r="D348" s="4" t="s">
        <v>2077</v>
      </c>
      <c r="E348" s="3" t="s">
        <v>2114</v>
      </c>
      <c r="F348" s="2" t="s">
        <v>2067</v>
      </c>
      <c r="G348" s="190">
        <v>2</v>
      </c>
      <c r="H348" s="190">
        <f>SUMIFS(Itemizado_Piping!$O$5:$O$93,Itemizado_Piping!$C$5:$C$93,Volumen_Obra!B348)</f>
        <v>0</v>
      </c>
    </row>
    <row r="349" spans="2:8">
      <c r="B349" s="179" t="s">
        <v>2648</v>
      </c>
      <c r="C349" s="197"/>
      <c r="D349" s="4" t="s">
        <v>2077</v>
      </c>
      <c r="E349" s="3" t="s">
        <v>2508</v>
      </c>
      <c r="F349" s="2" t="s">
        <v>2062</v>
      </c>
      <c r="G349" s="190">
        <v>30</v>
      </c>
      <c r="H349" s="190">
        <f>SUMIFS(Itemizado_Piping!$O$5:$O$93,Itemizado_Piping!$C$5:$C$93,Volumen_Obra!B349)</f>
        <v>0</v>
      </c>
    </row>
    <row r="350" spans="2:8">
      <c r="B350" s="179" t="s">
        <v>2649</v>
      </c>
      <c r="C350" s="197"/>
      <c r="D350" s="4" t="s">
        <v>2077</v>
      </c>
      <c r="E350" s="3" t="s">
        <v>2116</v>
      </c>
      <c r="F350" s="2" t="s">
        <v>2117</v>
      </c>
      <c r="G350" s="190">
        <v>9</v>
      </c>
      <c r="H350" s="190">
        <f>SUMIFS(Itemizado_Piping!$O$5:$O$93,Itemizado_Piping!$C$5:$C$93,Volumen_Obra!B350)</f>
        <v>0</v>
      </c>
    </row>
    <row r="351" spans="2:8">
      <c r="B351" s="179" t="s">
        <v>2650</v>
      </c>
      <c r="C351" s="197"/>
      <c r="D351" s="4" t="s">
        <v>2077</v>
      </c>
      <c r="E351" s="3" t="s">
        <v>2119</v>
      </c>
      <c r="F351" s="2" t="s">
        <v>2055</v>
      </c>
      <c r="G351" s="190">
        <v>804</v>
      </c>
      <c r="H351" s="190">
        <f>SUMIFS(Itemizado_Piping!$O$5:$O$93,Itemizado_Piping!$C$5:$C$93,Volumen_Obra!B351)</f>
        <v>0</v>
      </c>
    </row>
    <row r="352" spans="2:8">
      <c r="B352" s="179" t="s">
        <v>2651</v>
      </c>
      <c r="C352" s="197"/>
      <c r="D352" s="4" t="s">
        <v>2077</v>
      </c>
      <c r="E352" s="3" t="s">
        <v>2121</v>
      </c>
      <c r="F352" s="2" t="s">
        <v>2055</v>
      </c>
      <c r="G352" s="190">
        <v>517</v>
      </c>
      <c r="H352" s="190">
        <f>SUMIFS(Itemizado_Piping!$O$5:$O$93,Itemizado_Piping!$C$5:$C$93,Volumen_Obra!B352)</f>
        <v>0</v>
      </c>
    </row>
    <row r="353" spans="2:8" ht="66">
      <c r="B353" s="179" t="s">
        <v>2652</v>
      </c>
      <c r="C353" s="197"/>
      <c r="D353" s="4" t="s">
        <v>2077</v>
      </c>
      <c r="E353" s="3" t="s">
        <v>2653</v>
      </c>
      <c r="F353" s="2" t="s">
        <v>2067</v>
      </c>
      <c r="G353" s="191">
        <v>2</v>
      </c>
      <c r="H353" s="191">
        <f>SUMIFS(Itemizado_Piping!$O$5:$O$93,Itemizado_Piping!$C$5:$C$93,Volumen_Obra!B353)</f>
        <v>0</v>
      </c>
    </row>
    <row r="354" spans="2:8" ht="26.45">
      <c r="B354" s="179" t="s">
        <v>2654</v>
      </c>
      <c r="C354" s="197"/>
      <c r="D354" s="4" t="s">
        <v>2048</v>
      </c>
      <c r="E354" s="3" t="s">
        <v>2655</v>
      </c>
      <c r="F354" s="2" t="s">
        <v>2067</v>
      </c>
      <c r="G354" s="190">
        <v>2</v>
      </c>
      <c r="H354" s="190">
        <f>SUMIFS(Itemizado_Piping!$O$5:$O$93,Itemizado_Piping!$C$5:$C$93,Volumen_Obra!B354)</f>
        <v>0</v>
      </c>
    </row>
    <row r="355" spans="2:8">
      <c r="B355" s="179" t="s">
        <v>2656</v>
      </c>
      <c r="C355" s="197"/>
      <c r="D355" s="4" t="s">
        <v>2048</v>
      </c>
      <c r="E355" s="3" t="s">
        <v>2657</v>
      </c>
      <c r="F355" s="2" t="s">
        <v>2050</v>
      </c>
      <c r="G355" s="190">
        <v>590</v>
      </c>
      <c r="H355" s="190">
        <f>SUMIFS(Itemizado_Piping!$O$5:$O$93,Itemizado_Piping!$C$5:$C$93,Volumen_Obra!B355)</f>
        <v>0</v>
      </c>
    </row>
    <row r="356" spans="2:8">
      <c r="B356" s="179" t="s">
        <v>2658</v>
      </c>
      <c r="C356" s="197"/>
      <c r="D356" s="4" t="s">
        <v>2048</v>
      </c>
      <c r="E356" s="3" t="s">
        <v>2659</v>
      </c>
      <c r="F356" s="2" t="s">
        <v>2050</v>
      </c>
      <c r="G356" s="190">
        <v>253</v>
      </c>
      <c r="H356" s="190">
        <f>SUMIFS(Itemizado_Piping!$O$5:$O$93,Itemizado_Piping!$C$5:$C$93,Volumen_Obra!B356)</f>
        <v>0</v>
      </c>
    </row>
    <row r="357" spans="2:8">
      <c r="B357" s="179" t="s">
        <v>2660</v>
      </c>
      <c r="C357" s="197"/>
      <c r="D357" s="4" t="s">
        <v>2048</v>
      </c>
      <c r="E357" s="3" t="s">
        <v>2661</v>
      </c>
      <c r="F357" s="2" t="s">
        <v>2050</v>
      </c>
      <c r="G357" s="190">
        <v>844</v>
      </c>
      <c r="H357" s="190">
        <f>SUMIFS(Itemizado_Piping!$O$5:$O$93,Itemizado_Piping!$C$5:$C$93,Volumen_Obra!B357)</f>
        <v>0</v>
      </c>
    </row>
    <row r="358" spans="2:8">
      <c r="B358" s="179" t="s">
        <v>2662</v>
      </c>
      <c r="C358" s="197"/>
      <c r="D358" s="4" t="s">
        <v>2048</v>
      </c>
      <c r="E358" s="3" t="s">
        <v>2557</v>
      </c>
      <c r="F358" s="2" t="s">
        <v>2050</v>
      </c>
      <c r="G358" s="190">
        <v>1197</v>
      </c>
      <c r="H358" s="190">
        <f>SUMIFS(Itemizado_Piping!$O$5:$O$93,Itemizado_Piping!$C$5:$C$93,Volumen_Obra!B358)</f>
        <v>0</v>
      </c>
    </row>
    <row r="359" spans="2:8">
      <c r="B359" s="179" t="s">
        <v>2663</v>
      </c>
      <c r="C359" s="197"/>
      <c r="D359" s="4" t="s">
        <v>2048</v>
      </c>
      <c r="E359" s="3" t="s">
        <v>2664</v>
      </c>
      <c r="F359" s="2" t="s">
        <v>2050</v>
      </c>
      <c r="G359" s="190">
        <v>248</v>
      </c>
      <c r="H359" s="190">
        <f>SUMIFS(Itemizado_Piping!$O$5:$O$93,Itemizado_Piping!$C$5:$C$93,Volumen_Obra!B359)</f>
        <v>0</v>
      </c>
    </row>
    <row r="360" spans="2:8">
      <c r="B360" s="179" t="s">
        <v>2665</v>
      </c>
      <c r="C360" s="197"/>
      <c r="D360" s="4" t="s">
        <v>2048</v>
      </c>
      <c r="E360" s="3" t="s">
        <v>2666</v>
      </c>
      <c r="F360" s="2" t="s">
        <v>2050</v>
      </c>
      <c r="G360" s="190">
        <v>31</v>
      </c>
      <c r="H360" s="190">
        <f>SUMIFS(Itemizado_Piping!$O$5:$O$93,Itemizado_Piping!$C$5:$C$93,Volumen_Obra!B360)</f>
        <v>0</v>
      </c>
    </row>
    <row r="361" spans="2:8">
      <c r="B361" s="179" t="s">
        <v>2667</v>
      </c>
      <c r="C361" s="197"/>
      <c r="D361" s="4" t="s">
        <v>2048</v>
      </c>
      <c r="E361" s="3" t="s">
        <v>2657</v>
      </c>
      <c r="F361" s="2" t="s">
        <v>2050</v>
      </c>
      <c r="G361" s="190">
        <v>289</v>
      </c>
      <c r="H361" s="190">
        <f>SUMIFS(Itemizado_Piping!$O$5:$O$93,Itemizado_Piping!$C$5:$C$93,Volumen_Obra!B361)</f>
        <v>0</v>
      </c>
    </row>
    <row r="362" spans="2:8">
      <c r="B362" s="179" t="s">
        <v>2668</v>
      </c>
      <c r="C362" s="197"/>
      <c r="D362" s="4" t="s">
        <v>2048</v>
      </c>
      <c r="E362" s="3" t="s">
        <v>2557</v>
      </c>
      <c r="F362" s="2" t="s">
        <v>2050</v>
      </c>
      <c r="G362" s="190">
        <v>73</v>
      </c>
      <c r="H362" s="190">
        <f>SUMIFS(Itemizado_Piping!$O$5:$O$93,Itemizado_Piping!$C$5:$C$93,Volumen_Obra!B362)</f>
        <v>0</v>
      </c>
    </row>
    <row r="363" spans="2:8">
      <c r="B363" s="179" t="s">
        <v>2669</v>
      </c>
      <c r="C363" s="197"/>
      <c r="D363" s="4" t="s">
        <v>2048</v>
      </c>
      <c r="E363" s="3" t="s">
        <v>2670</v>
      </c>
      <c r="F363" s="2" t="s">
        <v>2050</v>
      </c>
      <c r="G363" s="190">
        <v>110</v>
      </c>
      <c r="H363" s="190">
        <f>SUMIFS(Itemizado_Piping!$O$5:$O$93,Itemizado_Piping!$C$5:$C$93,Volumen_Obra!B363)</f>
        <v>0</v>
      </c>
    </row>
    <row r="364" spans="2:8">
      <c r="B364" s="179" t="s">
        <v>2671</v>
      </c>
      <c r="C364" s="197"/>
      <c r="D364" s="4" t="s">
        <v>2048</v>
      </c>
      <c r="E364" s="3" t="s">
        <v>2672</v>
      </c>
      <c r="F364" s="2" t="s">
        <v>2050</v>
      </c>
      <c r="G364" s="190">
        <v>10</v>
      </c>
      <c r="H364" s="190">
        <f>SUMIFS(Itemizado_Piping!$O$5:$O$93,Itemizado_Piping!$C$5:$C$93,Volumen_Obra!B364)</f>
        <v>0</v>
      </c>
    </row>
    <row r="365" spans="2:8">
      <c r="B365" s="179" t="s">
        <v>2673</v>
      </c>
      <c r="C365" s="197"/>
      <c r="D365" s="4" t="s">
        <v>2048</v>
      </c>
      <c r="E365" s="3" t="s">
        <v>2674</v>
      </c>
      <c r="F365" s="2" t="s">
        <v>2675</v>
      </c>
      <c r="G365" s="190">
        <v>6961</v>
      </c>
      <c r="H365" s="190">
        <f>SUMIFS(Itemizado_Piping!$O$5:$O$93,Itemizado_Piping!$C$5:$C$93,Volumen_Obra!B365)</f>
        <v>0</v>
      </c>
    </row>
    <row r="366" spans="2:8">
      <c r="B366" s="179" t="s">
        <v>2676</v>
      </c>
      <c r="C366" s="197"/>
      <c r="D366" s="4" t="s">
        <v>2048</v>
      </c>
      <c r="E366" s="3" t="s">
        <v>2657</v>
      </c>
      <c r="F366" s="2" t="s">
        <v>2050</v>
      </c>
      <c r="G366" s="190">
        <v>612</v>
      </c>
      <c r="H366" s="190">
        <f>SUMIFS(Itemizado_Piping!$O$5:$O$93,Itemizado_Piping!$C$5:$C$93,Volumen_Obra!B366)</f>
        <v>0</v>
      </c>
    </row>
    <row r="367" spans="2:8">
      <c r="B367" s="179" t="s">
        <v>2677</v>
      </c>
      <c r="C367" s="197"/>
      <c r="D367" s="4" t="s">
        <v>2048</v>
      </c>
      <c r="E367" s="3" t="s">
        <v>2557</v>
      </c>
      <c r="F367" s="2" t="s">
        <v>2050</v>
      </c>
      <c r="G367" s="190">
        <v>94</v>
      </c>
      <c r="H367" s="190">
        <f>SUMIFS(Itemizado_Piping!$O$5:$O$93,Itemizado_Piping!$C$5:$C$93,Volumen_Obra!B367)</f>
        <v>0</v>
      </c>
    </row>
    <row r="368" spans="2:8">
      <c r="B368" s="179" t="s">
        <v>2678</v>
      </c>
      <c r="C368" s="197"/>
      <c r="D368" s="4" t="s">
        <v>2048</v>
      </c>
      <c r="E368" s="3" t="s">
        <v>2679</v>
      </c>
      <c r="F368" s="2" t="s">
        <v>2050</v>
      </c>
      <c r="G368" s="190">
        <v>114</v>
      </c>
      <c r="H368" s="190">
        <f>SUMIFS(Itemizado_Piping!$O$5:$O$93,Itemizado_Piping!$C$5:$C$93,Volumen_Obra!B368)</f>
        <v>0</v>
      </c>
    </row>
    <row r="369" spans="2:8">
      <c r="B369" s="179" t="s">
        <v>2680</v>
      </c>
      <c r="C369" s="197"/>
      <c r="D369" s="4" t="s">
        <v>2048</v>
      </c>
      <c r="E369" s="3" t="s">
        <v>2672</v>
      </c>
      <c r="F369" s="2" t="s">
        <v>2050</v>
      </c>
      <c r="G369" s="190">
        <v>10</v>
      </c>
      <c r="H369" s="190">
        <f>SUMIFS(Itemizado_Piping!$O$5:$O$93,Itemizado_Piping!$C$5:$C$93,Volumen_Obra!B369)</f>
        <v>0</v>
      </c>
    </row>
    <row r="370" spans="2:8">
      <c r="B370" s="179" t="s">
        <v>2681</v>
      </c>
      <c r="C370" s="197"/>
      <c r="D370" s="4" t="s">
        <v>2048</v>
      </c>
      <c r="E370" s="3" t="s">
        <v>2674</v>
      </c>
      <c r="F370" s="2" t="s">
        <v>2675</v>
      </c>
      <c r="G370" s="190">
        <v>7306</v>
      </c>
      <c r="H370" s="190">
        <f>SUMIFS(Itemizado_Piping!$O$5:$O$93,Itemizado_Piping!$C$5:$C$93,Volumen_Obra!B370)</f>
        <v>0</v>
      </c>
    </row>
    <row r="371" spans="2:8">
      <c r="B371" s="179" t="s">
        <v>2682</v>
      </c>
      <c r="C371" s="197"/>
      <c r="D371" s="4" t="s">
        <v>2048</v>
      </c>
      <c r="E371" s="3" t="s">
        <v>2657</v>
      </c>
      <c r="F371" s="2" t="s">
        <v>2050</v>
      </c>
      <c r="G371" s="190">
        <v>349</v>
      </c>
      <c r="H371" s="190">
        <f>SUMIFS(Itemizado_Piping!$O$5:$O$93,Itemizado_Piping!$C$5:$C$93,Volumen_Obra!B371)</f>
        <v>0</v>
      </c>
    </row>
    <row r="372" spans="2:8">
      <c r="B372" s="179" t="s">
        <v>2683</v>
      </c>
      <c r="C372" s="197"/>
      <c r="D372" s="4" t="s">
        <v>2048</v>
      </c>
      <c r="E372" s="3" t="s">
        <v>2557</v>
      </c>
      <c r="F372" s="2" t="s">
        <v>2050</v>
      </c>
      <c r="G372" s="190">
        <v>100</v>
      </c>
      <c r="H372" s="190">
        <f>SUMIFS(Itemizado_Piping!$O$5:$O$93,Itemizado_Piping!$C$5:$C$93,Volumen_Obra!B372)</f>
        <v>0</v>
      </c>
    </row>
    <row r="373" spans="2:8">
      <c r="B373" s="179" t="s">
        <v>2684</v>
      </c>
      <c r="C373" s="197"/>
      <c r="D373" s="4" t="s">
        <v>2048</v>
      </c>
      <c r="E373" s="3" t="s">
        <v>2679</v>
      </c>
      <c r="F373" s="2" t="s">
        <v>2050</v>
      </c>
      <c r="G373" s="190">
        <v>121</v>
      </c>
      <c r="H373" s="190">
        <f>SUMIFS(Itemizado_Piping!$O$5:$O$93,Itemizado_Piping!$C$5:$C$93,Volumen_Obra!B373)</f>
        <v>0</v>
      </c>
    </row>
    <row r="374" spans="2:8">
      <c r="B374" s="179" t="s">
        <v>2685</v>
      </c>
      <c r="C374" s="197"/>
      <c r="D374" s="4" t="s">
        <v>2048</v>
      </c>
      <c r="E374" s="3" t="s">
        <v>2672</v>
      </c>
      <c r="F374" s="2" t="s">
        <v>2050</v>
      </c>
      <c r="G374" s="190">
        <v>12</v>
      </c>
      <c r="H374" s="190">
        <f>SUMIFS(Itemizado_Piping!$O$5:$O$93,Itemizado_Piping!$C$5:$C$93,Volumen_Obra!B374)</f>
        <v>0</v>
      </c>
    </row>
    <row r="375" spans="2:8">
      <c r="B375" s="179" t="s">
        <v>2686</v>
      </c>
      <c r="C375" s="197"/>
      <c r="D375" s="4" t="s">
        <v>2048</v>
      </c>
      <c r="E375" s="3" t="s">
        <v>2674</v>
      </c>
      <c r="F375" s="2" t="s">
        <v>2675</v>
      </c>
      <c r="G375" s="190">
        <v>8547</v>
      </c>
      <c r="H375" s="190">
        <f>SUMIFS(Itemizado_Piping!$O$5:$O$93,Itemizado_Piping!$C$5:$C$93,Volumen_Obra!B375)</f>
        <v>0</v>
      </c>
    </row>
    <row r="376" spans="2:8">
      <c r="B376" s="179" t="s">
        <v>2687</v>
      </c>
      <c r="C376" s="197"/>
      <c r="D376" s="4" t="s">
        <v>2048</v>
      </c>
      <c r="E376" s="3" t="s">
        <v>2657</v>
      </c>
      <c r="F376" s="2" t="s">
        <v>2050</v>
      </c>
      <c r="G376" s="190">
        <v>832</v>
      </c>
      <c r="H376" s="190">
        <f>SUMIFS(Itemizado_Piping!$O$5:$O$93,Itemizado_Piping!$C$5:$C$93,Volumen_Obra!B376)</f>
        <v>0</v>
      </c>
    </row>
    <row r="377" spans="2:8">
      <c r="B377" s="179" t="s">
        <v>2688</v>
      </c>
      <c r="C377" s="197"/>
      <c r="D377" s="4" t="s">
        <v>2048</v>
      </c>
      <c r="E377" s="3" t="s">
        <v>2557</v>
      </c>
      <c r="F377" s="2" t="s">
        <v>2050</v>
      </c>
      <c r="G377" s="190">
        <v>135</v>
      </c>
      <c r="H377" s="190">
        <f>SUMIFS(Itemizado_Piping!$O$5:$O$93,Itemizado_Piping!$C$5:$C$93,Volumen_Obra!B377)</f>
        <v>0</v>
      </c>
    </row>
    <row r="378" spans="2:8">
      <c r="B378" s="179" t="s">
        <v>2689</v>
      </c>
      <c r="C378" s="197"/>
      <c r="D378" s="4" t="s">
        <v>2048</v>
      </c>
      <c r="E378" s="3" t="s">
        <v>2679</v>
      </c>
      <c r="F378" s="2" t="s">
        <v>2050</v>
      </c>
      <c r="G378" s="190">
        <v>264</v>
      </c>
      <c r="H378" s="190">
        <f>SUMIFS(Itemizado_Piping!$O$5:$O$93,Itemizado_Piping!$C$5:$C$93,Volumen_Obra!B378)</f>
        <v>0</v>
      </c>
    </row>
    <row r="379" spans="2:8">
      <c r="B379" s="179" t="s">
        <v>2690</v>
      </c>
      <c r="C379" s="197"/>
      <c r="D379" s="4" t="s">
        <v>2048</v>
      </c>
      <c r="E379" s="3" t="s">
        <v>2672</v>
      </c>
      <c r="F379" s="2" t="s">
        <v>2050</v>
      </c>
      <c r="G379" s="190">
        <v>30</v>
      </c>
      <c r="H379" s="190">
        <f>SUMIFS(Itemizado_Piping!$O$5:$O$93,Itemizado_Piping!$C$5:$C$93,Volumen_Obra!B379)</f>
        <v>0</v>
      </c>
    </row>
    <row r="380" spans="2:8">
      <c r="B380" s="179" t="s">
        <v>2691</v>
      </c>
      <c r="C380" s="197"/>
      <c r="D380" s="4" t="s">
        <v>2048</v>
      </c>
      <c r="E380" s="3" t="s">
        <v>2674</v>
      </c>
      <c r="F380" s="2" t="s">
        <v>2675</v>
      </c>
      <c r="G380" s="190">
        <v>16423</v>
      </c>
      <c r="H380" s="190">
        <f>SUMIFS(Itemizado_Piping!$O$5:$O$93,Itemizado_Piping!$C$5:$C$93,Volumen_Obra!B380)</f>
        <v>0</v>
      </c>
    </row>
    <row r="381" spans="2:8">
      <c r="B381" s="179" t="s">
        <v>2692</v>
      </c>
      <c r="C381" s="197"/>
      <c r="D381" s="4" t="s">
        <v>2048</v>
      </c>
      <c r="E381" s="3" t="s">
        <v>2557</v>
      </c>
      <c r="F381" s="2" t="s">
        <v>2050</v>
      </c>
      <c r="G381" s="190">
        <v>648</v>
      </c>
      <c r="H381" s="190">
        <f>SUMIFS(Itemizado_Piping!$O$5:$O$93,Itemizado_Piping!$C$5:$C$93,Volumen_Obra!B381)</f>
        <v>0</v>
      </c>
    </row>
    <row r="382" spans="2:8">
      <c r="B382" s="179" t="s">
        <v>2693</v>
      </c>
      <c r="C382" s="197"/>
      <c r="D382" s="4" t="s">
        <v>2048</v>
      </c>
      <c r="E382" s="3" t="s">
        <v>2694</v>
      </c>
      <c r="F382" s="2" t="s">
        <v>2050</v>
      </c>
      <c r="G382" s="190">
        <v>1712</v>
      </c>
      <c r="H382" s="190">
        <f>SUMIFS(Itemizado_Piping!$O$5:$O$93,Itemizado_Piping!$C$5:$C$93,Volumen_Obra!B382)</f>
        <v>0</v>
      </c>
    </row>
    <row r="383" spans="2:8">
      <c r="B383" s="179" t="s">
        <v>2695</v>
      </c>
      <c r="C383" s="197"/>
      <c r="D383" s="4" t="s">
        <v>2048</v>
      </c>
      <c r="E383" s="3" t="s">
        <v>2679</v>
      </c>
      <c r="F383" s="2" t="s">
        <v>2050</v>
      </c>
      <c r="G383" s="190">
        <v>104</v>
      </c>
      <c r="H383" s="190">
        <f>SUMIFS(Itemizado_Piping!$O$5:$O$93,Itemizado_Piping!$C$5:$C$93,Volumen_Obra!B383)</f>
        <v>0</v>
      </c>
    </row>
    <row r="384" spans="2:8">
      <c r="B384" s="179" t="s">
        <v>2696</v>
      </c>
      <c r="C384" s="197"/>
      <c r="D384" s="4" t="s">
        <v>2048</v>
      </c>
      <c r="E384" s="3" t="s">
        <v>2672</v>
      </c>
      <c r="F384" s="2" t="s">
        <v>2050</v>
      </c>
      <c r="G384" s="190">
        <v>3</v>
      </c>
      <c r="H384" s="190">
        <f>SUMIFS(Itemizado_Piping!$O$5:$O$93,Itemizado_Piping!$C$5:$C$93,Volumen_Obra!B384)</f>
        <v>0</v>
      </c>
    </row>
    <row r="385" spans="2:8">
      <c r="B385" s="179" t="s">
        <v>2697</v>
      </c>
      <c r="C385" s="197"/>
      <c r="D385" s="12" t="s">
        <v>2048</v>
      </c>
      <c r="E385" s="3" t="s">
        <v>2674</v>
      </c>
      <c r="F385" s="2" t="s">
        <v>2675</v>
      </c>
      <c r="G385" s="190">
        <v>4358</v>
      </c>
      <c r="H385" s="190">
        <f>SUMIFS(Itemizado_Piping!$O$5:$O$93,Itemizado_Piping!$C$5:$C$93,Volumen_Obra!B385)</f>
        <v>0</v>
      </c>
    </row>
    <row r="386" spans="2:8">
      <c r="B386" s="179" t="s">
        <v>2698</v>
      </c>
      <c r="C386" s="197"/>
      <c r="D386" s="4" t="s">
        <v>2048</v>
      </c>
      <c r="E386" s="3" t="s">
        <v>2557</v>
      </c>
      <c r="F386" s="2" t="s">
        <v>2050</v>
      </c>
      <c r="G386" s="190">
        <v>20</v>
      </c>
      <c r="H386" s="190">
        <f>SUMIFS(Itemizado_Piping!$O$5:$O$93,Itemizado_Piping!$C$5:$C$93,Volumen_Obra!B386)</f>
        <v>0</v>
      </c>
    </row>
    <row r="387" spans="2:8">
      <c r="B387" s="179" t="s">
        <v>2699</v>
      </c>
      <c r="C387" s="197"/>
      <c r="D387" s="4" t="s">
        <v>2048</v>
      </c>
      <c r="E387" s="3" t="s">
        <v>2679</v>
      </c>
      <c r="F387" s="2" t="s">
        <v>2050</v>
      </c>
      <c r="G387" s="190">
        <v>16</v>
      </c>
      <c r="H387" s="190">
        <f>SUMIFS(Itemizado_Piping!$O$5:$O$93,Itemizado_Piping!$C$5:$C$93,Volumen_Obra!B387)</f>
        <v>0</v>
      </c>
    </row>
    <row r="388" spans="2:8">
      <c r="B388" s="179" t="s">
        <v>2700</v>
      </c>
      <c r="C388" s="197"/>
      <c r="D388" s="4" t="s">
        <v>2048</v>
      </c>
      <c r="E388" s="3" t="s">
        <v>2672</v>
      </c>
      <c r="F388" s="2" t="s">
        <v>2050</v>
      </c>
      <c r="G388" s="190">
        <v>2</v>
      </c>
      <c r="H388" s="190">
        <f>SUMIFS(Itemizado_Piping!$O$5:$O$93,Itemizado_Piping!$C$5:$C$93,Volumen_Obra!B388)</f>
        <v>0</v>
      </c>
    </row>
    <row r="389" spans="2:8">
      <c r="B389" s="179" t="s">
        <v>2701</v>
      </c>
      <c r="C389" s="197"/>
      <c r="D389" s="4" t="s">
        <v>2048</v>
      </c>
      <c r="E389" s="3" t="s">
        <v>2674</v>
      </c>
      <c r="F389" s="2" t="s">
        <v>2675</v>
      </c>
      <c r="G389" s="190">
        <v>974</v>
      </c>
      <c r="H389" s="190">
        <f>SUMIFS(Itemizado_Piping!$O$5:$O$93,Itemizado_Piping!$C$5:$C$93,Volumen_Obra!B389)</f>
        <v>0</v>
      </c>
    </row>
    <row r="390" spans="2:8">
      <c r="B390" s="179" t="s">
        <v>2702</v>
      </c>
      <c r="C390" s="197"/>
      <c r="D390" s="4" t="s">
        <v>2048</v>
      </c>
      <c r="E390" s="3" t="s">
        <v>2256</v>
      </c>
      <c r="F390" s="2" t="s">
        <v>2050</v>
      </c>
      <c r="G390" s="190">
        <v>54448</v>
      </c>
      <c r="H390" s="190">
        <f>SUMIFS(Itemizado_Piping!$O$5:$O$93,Itemizado_Piping!$C$5:$C$93,Volumen_Obra!B390)</f>
        <v>0</v>
      </c>
    </row>
    <row r="391" spans="2:8">
      <c r="B391" s="179" t="s">
        <v>2703</v>
      </c>
      <c r="C391" s="197"/>
      <c r="D391" s="4" t="s">
        <v>2048</v>
      </c>
      <c r="E391" s="3" t="s">
        <v>2659</v>
      </c>
      <c r="F391" s="2" t="s">
        <v>2050</v>
      </c>
      <c r="G391" s="190">
        <v>23335</v>
      </c>
      <c r="H391" s="190">
        <f>SUMIFS(Itemizado_Piping!$O$5:$O$93,Itemizado_Piping!$C$5:$C$93,Volumen_Obra!B391)</f>
        <v>0</v>
      </c>
    </row>
    <row r="392" spans="2:8">
      <c r="B392" s="179" t="s">
        <v>2704</v>
      </c>
      <c r="C392" s="197"/>
      <c r="D392" s="4" t="s">
        <v>2048</v>
      </c>
      <c r="E392" s="3" t="s">
        <v>2661</v>
      </c>
      <c r="F392" s="2" t="s">
        <v>2050</v>
      </c>
      <c r="G392" s="190">
        <v>78267</v>
      </c>
      <c r="H392" s="190">
        <f>SUMIFS(Itemizado_Piping!$O$5:$O$93,Itemizado_Piping!$C$5:$C$93,Volumen_Obra!B392)</f>
        <v>0</v>
      </c>
    </row>
    <row r="393" spans="2:8">
      <c r="B393" s="179" t="s">
        <v>2705</v>
      </c>
      <c r="C393" s="197"/>
      <c r="D393" s="4" t="s">
        <v>2048</v>
      </c>
      <c r="E393" s="3" t="s">
        <v>2557</v>
      </c>
      <c r="F393" s="2" t="s">
        <v>2050</v>
      </c>
      <c r="G393" s="190">
        <v>32830</v>
      </c>
      <c r="H393" s="190">
        <f>SUMIFS(Itemizado_Piping!$O$5:$O$93,Itemizado_Piping!$C$5:$C$93,Volumen_Obra!B393)</f>
        <v>0</v>
      </c>
    </row>
    <row r="394" spans="2:8">
      <c r="B394" s="179" t="s">
        <v>2706</v>
      </c>
      <c r="C394" s="197"/>
      <c r="D394" s="4" t="s">
        <v>2048</v>
      </c>
      <c r="E394" s="3" t="s">
        <v>2679</v>
      </c>
      <c r="F394" s="2" t="s">
        <v>2050</v>
      </c>
      <c r="G394" s="190">
        <v>376</v>
      </c>
      <c r="H394" s="190">
        <f>SUMIFS(Itemizado_Piping!$O$5:$O$93,Itemizado_Piping!$C$5:$C$93,Volumen_Obra!B394)</f>
        <v>0</v>
      </c>
    </row>
    <row r="395" spans="2:8">
      <c r="B395" s="179" t="s">
        <v>2707</v>
      </c>
      <c r="C395" s="197"/>
      <c r="D395" s="4" t="s">
        <v>2048</v>
      </c>
      <c r="E395" s="3" t="s">
        <v>2672</v>
      </c>
      <c r="F395" s="2" t="s">
        <v>2050</v>
      </c>
      <c r="G395" s="190">
        <v>22</v>
      </c>
      <c r="H395" s="190">
        <f>SUMIFS(Itemizado_Piping!$O$5:$O$93,Itemizado_Piping!$C$5:$C$93,Volumen_Obra!B395)</f>
        <v>0</v>
      </c>
    </row>
    <row r="396" spans="2:8">
      <c r="B396" s="179" t="s">
        <v>2708</v>
      </c>
      <c r="C396" s="197"/>
      <c r="D396" s="4" t="s">
        <v>2048</v>
      </c>
      <c r="E396" s="3" t="s">
        <v>2674</v>
      </c>
      <c r="F396" s="2" t="s">
        <v>2675</v>
      </c>
      <c r="G396" s="190">
        <v>41006</v>
      </c>
      <c r="H396" s="190">
        <f>SUMIFS(Itemizado_Piping!$O$5:$O$93,Itemizado_Piping!$C$5:$C$93,Volumen_Obra!B396)</f>
        <v>0</v>
      </c>
    </row>
    <row r="397" spans="2:8">
      <c r="B397" s="179" t="s">
        <v>2709</v>
      </c>
      <c r="C397" s="197"/>
      <c r="D397" s="4" t="s">
        <v>2048</v>
      </c>
      <c r="E397" s="3" t="s">
        <v>2664</v>
      </c>
      <c r="F397" s="2" t="s">
        <v>2050</v>
      </c>
      <c r="G397" s="190">
        <v>5798</v>
      </c>
      <c r="H397" s="190">
        <f>SUMIFS(Itemizado_Piping!$O$5:$O$93,Itemizado_Piping!$C$5:$C$93,Volumen_Obra!B397)</f>
        <v>0</v>
      </c>
    </row>
    <row r="398" spans="2:8">
      <c r="B398" s="179" t="s">
        <v>2710</v>
      </c>
      <c r="C398" s="197"/>
      <c r="D398" s="4" t="s">
        <v>2048</v>
      </c>
      <c r="E398" s="3" t="s">
        <v>2666</v>
      </c>
      <c r="F398" s="2" t="s">
        <v>2050</v>
      </c>
      <c r="G398" s="190">
        <v>725</v>
      </c>
      <c r="H398" s="190">
        <f>SUMIFS(Itemizado_Piping!$O$5:$O$93,Itemizado_Piping!$C$5:$C$93,Volumen_Obra!B398)</f>
        <v>0</v>
      </c>
    </row>
    <row r="399" spans="2:8">
      <c r="B399" s="179" t="s">
        <v>2711</v>
      </c>
      <c r="C399" s="197"/>
      <c r="D399" s="4" t="s">
        <v>2048</v>
      </c>
      <c r="E399" s="3" t="s">
        <v>2657</v>
      </c>
      <c r="F399" s="2" t="s">
        <v>2050</v>
      </c>
      <c r="G399" s="190">
        <v>962</v>
      </c>
      <c r="H399" s="190">
        <f>SUMIFS(Itemizado_Piping!$O$5:$O$93,Itemizado_Piping!$C$5:$C$93,Volumen_Obra!B399)</f>
        <v>0</v>
      </c>
    </row>
    <row r="400" spans="2:8">
      <c r="B400" s="179" t="s">
        <v>2712</v>
      </c>
      <c r="C400" s="197"/>
      <c r="D400" s="4" t="s">
        <v>2048</v>
      </c>
      <c r="E400" s="3" t="s">
        <v>2659</v>
      </c>
      <c r="F400" s="2" t="s">
        <v>2050</v>
      </c>
      <c r="G400" s="190">
        <v>412</v>
      </c>
      <c r="H400" s="190">
        <f>SUMIFS(Itemizado_Piping!$O$5:$O$93,Itemizado_Piping!$C$5:$C$93,Volumen_Obra!B400)</f>
        <v>0</v>
      </c>
    </row>
    <row r="401" spans="2:8">
      <c r="B401" s="179" t="s">
        <v>2713</v>
      </c>
      <c r="C401" s="197"/>
      <c r="D401" s="4" t="s">
        <v>2048</v>
      </c>
      <c r="E401" s="3" t="s">
        <v>2661</v>
      </c>
      <c r="F401" s="2" t="s">
        <v>2050</v>
      </c>
      <c r="G401" s="190">
        <v>1375</v>
      </c>
      <c r="H401" s="190">
        <f>SUMIFS(Itemizado_Piping!$O$5:$O$93,Itemizado_Piping!$C$5:$C$93,Volumen_Obra!B401)</f>
        <v>0</v>
      </c>
    </row>
    <row r="402" spans="2:8">
      <c r="B402" s="179" t="s">
        <v>2714</v>
      </c>
      <c r="C402" s="197"/>
      <c r="D402" s="4" t="s">
        <v>2048</v>
      </c>
      <c r="E402" s="3" t="s">
        <v>2557</v>
      </c>
      <c r="F402" s="2" t="s">
        <v>2050</v>
      </c>
      <c r="G402" s="190">
        <v>484</v>
      </c>
      <c r="H402" s="190">
        <f>SUMIFS(Itemizado_Piping!$O$5:$O$93,Itemizado_Piping!$C$5:$C$93,Volumen_Obra!B402)</f>
        <v>0</v>
      </c>
    </row>
    <row r="403" spans="2:8">
      <c r="B403" s="179" t="s">
        <v>2715</v>
      </c>
      <c r="C403" s="197"/>
      <c r="D403" s="4" t="s">
        <v>2048</v>
      </c>
      <c r="E403" s="3" t="s">
        <v>2716</v>
      </c>
      <c r="F403" s="2" t="s">
        <v>2050</v>
      </c>
      <c r="G403" s="190">
        <v>20</v>
      </c>
      <c r="H403" s="190">
        <f>SUMIFS(Itemizado_Piping!$O$5:$O$93,Itemizado_Piping!$C$5:$C$93,Volumen_Obra!B403)</f>
        <v>0</v>
      </c>
    </row>
    <row r="404" spans="2:8">
      <c r="B404" s="179" t="s">
        <v>2717</v>
      </c>
      <c r="C404" s="197"/>
      <c r="D404" s="4" t="s">
        <v>2048</v>
      </c>
      <c r="E404" s="3" t="s">
        <v>2718</v>
      </c>
      <c r="F404" s="2" t="s">
        <v>2050</v>
      </c>
      <c r="G404" s="190">
        <v>240</v>
      </c>
      <c r="H404" s="190">
        <f>SUMIFS(Itemizado_Piping!$O$5:$O$93,Itemizado_Piping!$C$5:$C$93,Volumen_Obra!B404)</f>
        <v>0</v>
      </c>
    </row>
    <row r="405" spans="2:8">
      <c r="B405" s="179" t="s">
        <v>2719</v>
      </c>
      <c r="C405" s="197"/>
      <c r="D405" s="4" t="s">
        <v>2048</v>
      </c>
      <c r="E405" s="3" t="s">
        <v>2672</v>
      </c>
      <c r="F405" s="2" t="s">
        <v>2050</v>
      </c>
      <c r="G405" s="190">
        <v>12</v>
      </c>
      <c r="H405" s="190">
        <f>SUMIFS(Itemizado_Piping!$O$5:$O$93,Itemizado_Piping!$C$5:$C$93,Volumen_Obra!B405)</f>
        <v>0</v>
      </c>
    </row>
    <row r="406" spans="2:8">
      <c r="B406" s="179" t="s">
        <v>2720</v>
      </c>
      <c r="C406" s="197"/>
      <c r="D406" s="4" t="s">
        <v>2048</v>
      </c>
      <c r="E406" s="3" t="s">
        <v>2674</v>
      </c>
      <c r="F406" s="2" t="s">
        <v>2675</v>
      </c>
      <c r="G406" s="190">
        <v>2905</v>
      </c>
      <c r="H406" s="190">
        <f>SUMIFS(Itemizado_Piping!$O$5:$O$93,Itemizado_Piping!$C$5:$C$93,Volumen_Obra!B406)</f>
        <v>0</v>
      </c>
    </row>
    <row r="407" spans="2:8">
      <c r="B407" s="179" t="s">
        <v>2721</v>
      </c>
      <c r="C407" s="197"/>
      <c r="D407" s="4" t="s">
        <v>2048</v>
      </c>
      <c r="E407" s="3" t="s">
        <v>2657</v>
      </c>
      <c r="F407" s="2" t="s">
        <v>2050</v>
      </c>
      <c r="G407" s="190">
        <v>39</v>
      </c>
      <c r="H407" s="190">
        <f>SUMIFS(Itemizado_Piping!$O$5:$O$93,Itemizado_Piping!$C$5:$C$93,Volumen_Obra!B407)</f>
        <v>0</v>
      </c>
    </row>
    <row r="408" spans="2:8">
      <c r="B408" s="179" t="s">
        <v>2722</v>
      </c>
      <c r="C408" s="197"/>
      <c r="D408" s="4" t="s">
        <v>2048</v>
      </c>
      <c r="E408" s="3" t="s">
        <v>2557</v>
      </c>
      <c r="F408" s="2" t="s">
        <v>2050</v>
      </c>
      <c r="G408" s="190">
        <v>205</v>
      </c>
      <c r="H408" s="190">
        <f>SUMIFS(Itemizado_Piping!$O$5:$O$93,Itemizado_Piping!$C$5:$C$93,Volumen_Obra!B408)</f>
        <v>0</v>
      </c>
    </row>
    <row r="409" spans="2:8">
      <c r="B409" s="179" t="s">
        <v>2723</v>
      </c>
      <c r="C409" s="197"/>
      <c r="D409" s="4" t="s">
        <v>2048</v>
      </c>
      <c r="E409" s="3" t="s">
        <v>2657</v>
      </c>
      <c r="F409" s="2" t="s">
        <v>2050</v>
      </c>
      <c r="G409" s="190">
        <v>31</v>
      </c>
      <c r="H409" s="190">
        <f>SUMIFS(Itemizado_Piping!$O$5:$O$93,Itemizado_Piping!$C$5:$C$93,Volumen_Obra!B409)</f>
        <v>0</v>
      </c>
    </row>
    <row r="410" spans="2:8">
      <c r="B410" s="179" t="s">
        <v>2724</v>
      </c>
      <c r="C410" s="197"/>
      <c r="D410" s="4" t="s">
        <v>2048</v>
      </c>
      <c r="E410" s="3" t="s">
        <v>2557</v>
      </c>
      <c r="F410" s="2" t="s">
        <v>2050</v>
      </c>
      <c r="G410" s="190">
        <v>414</v>
      </c>
      <c r="H410" s="190">
        <f>SUMIFS(Itemizado_Piping!$O$5:$O$93,Itemizado_Piping!$C$5:$C$93,Volumen_Obra!B410)</f>
        <v>0</v>
      </c>
    </row>
    <row r="411" spans="2:8">
      <c r="B411" s="179" t="s">
        <v>2725</v>
      </c>
      <c r="C411" s="197"/>
      <c r="D411" s="4" t="s">
        <v>2048</v>
      </c>
      <c r="E411" s="3" t="s">
        <v>2657</v>
      </c>
      <c r="F411" s="2" t="s">
        <v>2050</v>
      </c>
      <c r="G411" s="190">
        <v>323</v>
      </c>
      <c r="H411" s="190">
        <f>SUMIFS(Itemizado_Piping!$O$5:$O$93,Itemizado_Piping!$C$5:$C$93,Volumen_Obra!B411)</f>
        <v>0</v>
      </c>
    </row>
    <row r="412" spans="2:8">
      <c r="B412" s="179" t="s">
        <v>2726</v>
      </c>
      <c r="C412" s="197"/>
      <c r="D412" s="4" t="s">
        <v>2048</v>
      </c>
      <c r="E412" s="3" t="s">
        <v>2557</v>
      </c>
      <c r="F412" s="2" t="s">
        <v>2050</v>
      </c>
      <c r="G412" s="190">
        <v>76</v>
      </c>
      <c r="H412" s="190">
        <f>SUMIFS(Itemizado_Piping!$O$5:$O$93,Itemizado_Piping!$C$5:$C$93,Volumen_Obra!B412)</f>
        <v>0</v>
      </c>
    </row>
    <row r="413" spans="2:8">
      <c r="B413" s="179" t="s">
        <v>2727</v>
      </c>
      <c r="C413" s="197"/>
      <c r="D413" s="4" t="s">
        <v>2048</v>
      </c>
      <c r="E413" s="3" t="s">
        <v>2679</v>
      </c>
      <c r="F413" s="2" t="s">
        <v>2050</v>
      </c>
      <c r="G413" s="190">
        <v>101</v>
      </c>
      <c r="H413" s="190">
        <f>SUMIFS(Itemizado_Piping!$O$5:$O$93,Itemizado_Piping!$C$5:$C$93,Volumen_Obra!B413)</f>
        <v>0</v>
      </c>
    </row>
    <row r="414" spans="2:8">
      <c r="B414" s="179" t="s">
        <v>2728</v>
      </c>
      <c r="C414" s="197"/>
      <c r="D414" s="4" t="s">
        <v>2048</v>
      </c>
      <c r="E414" s="3" t="s">
        <v>2672</v>
      </c>
      <c r="F414" s="2" t="s">
        <v>2050</v>
      </c>
      <c r="G414" s="190">
        <v>11</v>
      </c>
      <c r="H414" s="190">
        <f>SUMIFS(Itemizado_Piping!$O$5:$O$93,Itemizado_Piping!$C$5:$C$93,Volumen_Obra!B414)</f>
        <v>0</v>
      </c>
    </row>
    <row r="415" spans="2:8">
      <c r="B415" s="179" t="s">
        <v>2729</v>
      </c>
      <c r="C415" s="197"/>
      <c r="D415" s="4" t="s">
        <v>2048</v>
      </c>
      <c r="E415" s="3" t="s">
        <v>2674</v>
      </c>
      <c r="F415" s="2" t="s">
        <v>2675</v>
      </c>
      <c r="G415" s="190">
        <v>6208</v>
      </c>
      <c r="H415" s="190">
        <f>SUMIFS(Itemizado_Piping!$O$5:$O$93,Itemizado_Piping!$C$5:$C$93,Volumen_Obra!B415)</f>
        <v>0</v>
      </c>
    </row>
    <row r="416" spans="2:8">
      <c r="B416" s="179" t="s">
        <v>2730</v>
      </c>
      <c r="C416" s="197"/>
      <c r="D416" s="4" t="s">
        <v>2048</v>
      </c>
      <c r="E416" s="3" t="s">
        <v>2657</v>
      </c>
      <c r="F416" s="2" t="s">
        <v>2050</v>
      </c>
      <c r="G416" s="190">
        <v>490</v>
      </c>
      <c r="H416" s="190">
        <f>SUMIFS(Itemizado_Piping!$O$5:$O$93,Itemizado_Piping!$C$5:$C$93,Volumen_Obra!B416)</f>
        <v>0</v>
      </c>
    </row>
    <row r="417" spans="2:8">
      <c r="B417" s="179" t="s">
        <v>2731</v>
      </c>
      <c r="C417" s="197"/>
      <c r="D417" s="4" t="s">
        <v>2048</v>
      </c>
      <c r="E417" s="3" t="s">
        <v>2659</v>
      </c>
      <c r="F417" s="2" t="s">
        <v>2050</v>
      </c>
      <c r="G417" s="190">
        <v>210</v>
      </c>
      <c r="H417" s="190">
        <f>SUMIFS(Itemizado_Piping!$O$5:$O$93,Itemizado_Piping!$C$5:$C$93,Volumen_Obra!B417)</f>
        <v>0</v>
      </c>
    </row>
    <row r="418" spans="2:8">
      <c r="B418" s="179" t="s">
        <v>2732</v>
      </c>
      <c r="C418" s="197"/>
      <c r="D418" s="4" t="s">
        <v>2048</v>
      </c>
      <c r="E418" s="3" t="s">
        <v>2661</v>
      </c>
      <c r="F418" s="2" t="s">
        <v>2050</v>
      </c>
      <c r="G418" s="190">
        <v>700</v>
      </c>
      <c r="H418" s="190">
        <f>SUMIFS(Itemizado_Piping!$O$5:$O$93,Itemizado_Piping!$C$5:$C$93,Volumen_Obra!B418)</f>
        <v>0</v>
      </c>
    </row>
    <row r="419" spans="2:8">
      <c r="B419" s="179" t="s">
        <v>2733</v>
      </c>
      <c r="C419" s="197"/>
      <c r="D419" s="4" t="s">
        <v>2048</v>
      </c>
      <c r="E419" s="3" t="s">
        <v>2557</v>
      </c>
      <c r="F419" s="2" t="s">
        <v>2050</v>
      </c>
      <c r="G419" s="190">
        <v>461</v>
      </c>
      <c r="H419" s="190">
        <f>SUMIFS(Itemizado_Piping!$O$5:$O$93,Itemizado_Piping!$C$5:$C$93,Volumen_Obra!B419)</f>
        <v>0</v>
      </c>
    </row>
    <row r="420" spans="2:8">
      <c r="B420" s="179" t="s">
        <v>2734</v>
      </c>
      <c r="C420" s="197"/>
      <c r="D420" s="4" t="s">
        <v>2048</v>
      </c>
      <c r="E420" s="3" t="s">
        <v>2679</v>
      </c>
      <c r="F420" s="2" t="s">
        <v>2050</v>
      </c>
      <c r="G420" s="190">
        <v>248</v>
      </c>
      <c r="H420" s="190">
        <f>SUMIFS(Itemizado_Piping!$O$5:$O$93,Itemizado_Piping!$C$5:$C$93,Volumen_Obra!B420)</f>
        <v>0</v>
      </c>
    </row>
    <row r="421" spans="2:8">
      <c r="B421" s="179" t="s">
        <v>2735</v>
      </c>
      <c r="C421" s="197"/>
      <c r="D421" s="4" t="s">
        <v>2048</v>
      </c>
      <c r="E421" s="3" t="s">
        <v>2672</v>
      </c>
      <c r="F421" s="2" t="s">
        <v>2050</v>
      </c>
      <c r="G421" s="190">
        <v>25</v>
      </c>
      <c r="H421" s="190">
        <f>SUMIFS(Itemizado_Piping!$O$5:$O$93,Itemizado_Piping!$C$5:$C$93,Volumen_Obra!B421)</f>
        <v>0</v>
      </c>
    </row>
    <row r="422" spans="2:8">
      <c r="B422" s="179" t="s">
        <v>2736</v>
      </c>
      <c r="C422" s="197"/>
      <c r="D422" s="4" t="s">
        <v>2048</v>
      </c>
      <c r="E422" s="3" t="s">
        <v>2674</v>
      </c>
      <c r="F422" s="2" t="s">
        <v>2675</v>
      </c>
      <c r="G422" s="190">
        <v>13389</v>
      </c>
      <c r="H422" s="190">
        <f>SUMIFS(Itemizado_Piping!$O$5:$O$93,Itemizado_Piping!$C$5:$C$93,Volumen_Obra!B422)</f>
        <v>0</v>
      </c>
    </row>
    <row r="423" spans="2:8">
      <c r="B423" s="179" t="s">
        <v>2737</v>
      </c>
      <c r="C423" s="197"/>
      <c r="D423" s="4" t="s">
        <v>2048</v>
      </c>
      <c r="E423" s="3" t="s">
        <v>2657</v>
      </c>
      <c r="F423" s="2" t="s">
        <v>2050</v>
      </c>
      <c r="G423" s="190">
        <v>654</v>
      </c>
      <c r="H423" s="190">
        <f>SUMIFS(Itemizado_Piping!$O$5:$O$93,Itemizado_Piping!$C$5:$C$93,Volumen_Obra!B423)</f>
        <v>0</v>
      </c>
    </row>
    <row r="424" spans="2:8">
      <c r="B424" s="179" t="s">
        <v>2738</v>
      </c>
      <c r="C424" s="197"/>
      <c r="D424" s="4" t="s">
        <v>2048</v>
      </c>
      <c r="E424" s="3" t="s">
        <v>2557</v>
      </c>
      <c r="F424" s="2" t="s">
        <v>2050</v>
      </c>
      <c r="G424" s="190">
        <v>124</v>
      </c>
      <c r="H424" s="190">
        <f>SUMIFS(Itemizado_Piping!$O$5:$O$93,Itemizado_Piping!$C$5:$C$93,Volumen_Obra!B424)</f>
        <v>0</v>
      </c>
    </row>
    <row r="425" spans="2:8">
      <c r="B425" s="179" t="s">
        <v>2739</v>
      </c>
      <c r="C425" s="197"/>
      <c r="D425" s="4" t="s">
        <v>2048</v>
      </c>
      <c r="E425" s="3" t="s">
        <v>2679</v>
      </c>
      <c r="F425" s="2" t="s">
        <v>2050</v>
      </c>
      <c r="G425" s="190">
        <v>145</v>
      </c>
      <c r="H425" s="190">
        <f>SUMIFS(Itemizado_Piping!$O$5:$O$93,Itemizado_Piping!$C$5:$C$93,Volumen_Obra!B425)</f>
        <v>0</v>
      </c>
    </row>
    <row r="426" spans="2:8">
      <c r="B426" s="179" t="s">
        <v>2740</v>
      </c>
      <c r="C426" s="197"/>
      <c r="D426" s="4" t="s">
        <v>2048</v>
      </c>
      <c r="E426" s="3" t="s">
        <v>2672</v>
      </c>
      <c r="F426" s="2" t="s">
        <v>2050</v>
      </c>
      <c r="G426" s="190">
        <v>15</v>
      </c>
      <c r="H426" s="190">
        <f>SUMIFS(Itemizado_Piping!$O$5:$O$93,Itemizado_Piping!$C$5:$C$93,Volumen_Obra!B426)</f>
        <v>0</v>
      </c>
    </row>
    <row r="427" spans="2:8">
      <c r="B427" s="179" t="s">
        <v>2741</v>
      </c>
      <c r="C427" s="197"/>
      <c r="D427" s="4" t="s">
        <v>2048</v>
      </c>
      <c r="E427" s="3" t="s">
        <v>2674</v>
      </c>
      <c r="F427" s="2" t="s">
        <v>2675</v>
      </c>
      <c r="G427" s="190">
        <v>8774</v>
      </c>
      <c r="H427" s="190">
        <f>SUMIFS(Itemizado_Piping!$O$5:$O$93,Itemizado_Piping!$C$5:$C$93,Volumen_Obra!B427)</f>
        <v>0</v>
      </c>
    </row>
    <row r="428" spans="2:8" ht="52.9">
      <c r="B428" s="179" t="s">
        <v>2742</v>
      </c>
      <c r="C428" s="197"/>
      <c r="D428" s="4" t="s">
        <v>2048</v>
      </c>
      <c r="E428" s="3" t="s">
        <v>2743</v>
      </c>
      <c r="F428" s="2" t="s">
        <v>2144</v>
      </c>
      <c r="G428" s="190">
        <v>1</v>
      </c>
      <c r="H428" s="190">
        <f>SUMIFS(Itemizado_Piping!$O$5:$O$93,Itemizado_Piping!$C$5:$C$93,Volumen_Obra!B428)</f>
        <v>0</v>
      </c>
    </row>
    <row r="429" spans="2:8">
      <c r="B429" s="179" t="s">
        <v>2744</v>
      </c>
      <c r="C429" s="197"/>
      <c r="D429" s="4" t="s">
        <v>2048</v>
      </c>
      <c r="E429" s="3" t="s">
        <v>2745</v>
      </c>
      <c r="F429" s="2" t="s">
        <v>2144</v>
      </c>
      <c r="G429" s="190">
        <v>6</v>
      </c>
      <c r="H429" s="190">
        <f>SUMIFS(Itemizado_Piping!$O$5:$O$93,Itemizado_Piping!$C$5:$C$93,Volumen_Obra!B429)</f>
        <v>0</v>
      </c>
    </row>
    <row r="430" spans="2:8">
      <c r="B430" s="179" t="s">
        <v>2746</v>
      </c>
      <c r="C430" s="197"/>
      <c r="D430" s="4" t="s">
        <v>2048</v>
      </c>
      <c r="E430" s="3" t="s">
        <v>2747</v>
      </c>
      <c r="F430" s="2" t="s">
        <v>2144</v>
      </c>
      <c r="G430" s="190">
        <v>9</v>
      </c>
      <c r="H430" s="190">
        <f>SUMIFS(Itemizado_Piping!$O$5:$O$93,Itemizado_Piping!$C$5:$C$93,Volumen_Obra!B430)</f>
        <v>0</v>
      </c>
    </row>
    <row r="431" spans="2:8" ht="26.45">
      <c r="B431" s="179" t="s">
        <v>2748</v>
      </c>
      <c r="C431" s="197"/>
      <c r="D431" s="4" t="s">
        <v>2048</v>
      </c>
      <c r="E431" s="3" t="s">
        <v>2749</v>
      </c>
      <c r="F431" s="2" t="s">
        <v>2144</v>
      </c>
      <c r="G431" s="190">
        <v>3</v>
      </c>
      <c r="H431" s="190">
        <f>SUMIFS(Itemizado_Piping!$O$5:$O$93,Itemizado_Piping!$C$5:$C$93,Volumen_Obra!B431)</f>
        <v>0</v>
      </c>
    </row>
    <row r="432" spans="2:8" ht="52.9">
      <c r="B432" s="179" t="s">
        <v>2750</v>
      </c>
      <c r="C432" s="197"/>
      <c r="D432" s="4" t="s">
        <v>2048</v>
      </c>
      <c r="E432" s="3" t="s">
        <v>2751</v>
      </c>
      <c r="F432" s="2" t="s">
        <v>2144</v>
      </c>
      <c r="G432" s="190">
        <v>2</v>
      </c>
      <c r="H432" s="190">
        <f>SUMIFS(Itemizado_Piping!$O$5:$O$93,Itemizado_Piping!$C$5:$C$93,Volumen_Obra!B432)</f>
        <v>0</v>
      </c>
    </row>
    <row r="433" spans="2:8" ht="52.9">
      <c r="B433" s="179" t="s">
        <v>2752</v>
      </c>
      <c r="C433" s="197"/>
      <c r="D433" s="4" t="s">
        <v>2048</v>
      </c>
      <c r="E433" s="3" t="s">
        <v>2753</v>
      </c>
      <c r="F433" s="2" t="s">
        <v>2144</v>
      </c>
      <c r="G433" s="190">
        <v>1</v>
      </c>
      <c r="H433" s="190">
        <f>SUMIFS(Itemizado_Piping!$O$5:$O$93,Itemizado_Piping!$C$5:$C$93,Volumen_Obra!B433)</f>
        <v>0</v>
      </c>
    </row>
    <row r="434" spans="2:8" ht="52.9">
      <c r="B434" s="179" t="s">
        <v>2754</v>
      </c>
      <c r="C434" s="197"/>
      <c r="D434" s="4" t="s">
        <v>2048</v>
      </c>
      <c r="E434" s="3" t="s">
        <v>2755</v>
      </c>
      <c r="F434" s="2" t="s">
        <v>2144</v>
      </c>
      <c r="G434" s="190">
        <v>2</v>
      </c>
      <c r="H434" s="190">
        <f>SUMIFS(Itemizado_Piping!$O$5:$O$93,Itemizado_Piping!$C$5:$C$93,Volumen_Obra!B434)</f>
        <v>0</v>
      </c>
    </row>
    <row r="435" spans="2:8" ht="39.6">
      <c r="B435" s="179" t="s">
        <v>2756</v>
      </c>
      <c r="C435" s="197"/>
      <c r="D435" s="4" t="s">
        <v>2048</v>
      </c>
      <c r="E435" s="3" t="s">
        <v>2757</v>
      </c>
      <c r="F435" s="2" t="s">
        <v>2144</v>
      </c>
      <c r="G435" s="190">
        <v>1</v>
      </c>
      <c r="H435" s="190">
        <f>SUMIFS(Itemizado_Piping!$O$5:$O$93,Itemizado_Piping!$C$5:$C$93,Volumen_Obra!B435)</f>
        <v>0</v>
      </c>
    </row>
    <row r="436" spans="2:8" ht="26.45">
      <c r="B436" s="179" t="s">
        <v>2758</v>
      </c>
      <c r="C436" s="197"/>
      <c r="D436" s="4" t="s">
        <v>2048</v>
      </c>
      <c r="E436" s="3" t="s">
        <v>2759</v>
      </c>
      <c r="F436" s="2" t="s">
        <v>2144</v>
      </c>
      <c r="G436" s="190">
        <v>1</v>
      </c>
      <c r="H436" s="190">
        <f>SUMIFS(Itemizado_Piping!$O$5:$O$93,Itemizado_Piping!$C$5:$C$93,Volumen_Obra!B436)</f>
        <v>0</v>
      </c>
    </row>
    <row r="437" spans="2:8">
      <c r="B437" s="179" t="s">
        <v>2760</v>
      </c>
      <c r="C437" s="197"/>
      <c r="D437" s="4" t="s">
        <v>2048</v>
      </c>
      <c r="E437" s="3" t="s">
        <v>2761</v>
      </c>
      <c r="F437" s="2" t="s">
        <v>2144</v>
      </c>
      <c r="G437" s="190">
        <v>1</v>
      </c>
      <c r="H437" s="190">
        <f>SUMIFS(Itemizado_Piping!$O$5:$O$93,Itemizado_Piping!$C$5:$C$93,Volumen_Obra!B437)</f>
        <v>0</v>
      </c>
    </row>
    <row r="438" spans="2:8">
      <c r="B438" s="179" t="s">
        <v>2762</v>
      </c>
      <c r="C438" s="197"/>
      <c r="D438" s="4" t="s">
        <v>2048</v>
      </c>
      <c r="E438" s="3" t="s">
        <v>2763</v>
      </c>
      <c r="F438" s="2" t="s">
        <v>2144</v>
      </c>
      <c r="G438" s="190">
        <v>1</v>
      </c>
      <c r="H438" s="190">
        <f>SUMIFS(Itemizado_Piping!$O$5:$O$93,Itemizado_Piping!$C$5:$C$93,Volumen_Obra!B438)</f>
        <v>0</v>
      </c>
    </row>
    <row r="439" spans="2:8">
      <c r="B439" s="179" t="s">
        <v>2764</v>
      </c>
      <c r="C439" s="197"/>
      <c r="D439" s="4" t="s">
        <v>2048</v>
      </c>
      <c r="E439" s="3" t="s">
        <v>2765</v>
      </c>
      <c r="F439" s="2" t="s">
        <v>2144</v>
      </c>
      <c r="G439" s="190">
        <v>73</v>
      </c>
      <c r="H439" s="190">
        <f>SUMIFS(Itemizado_Piping!$O$5:$O$93,Itemizado_Piping!$C$5:$C$93,Volumen_Obra!B439)</f>
        <v>0</v>
      </c>
    </row>
    <row r="440" spans="2:8">
      <c r="B440" s="179" t="s">
        <v>2766</v>
      </c>
      <c r="C440" s="197"/>
      <c r="D440" s="4" t="s">
        <v>2077</v>
      </c>
      <c r="E440" s="3" t="s">
        <v>2767</v>
      </c>
      <c r="F440" s="2" t="s">
        <v>2768</v>
      </c>
      <c r="G440" s="190">
        <v>138</v>
      </c>
      <c r="H440" s="190">
        <f>SUMIFS(Itemizado_Piping!$O$5:$O$93,Itemizado_Piping!$C$5:$C$93,Volumen_Obra!B440)</f>
        <v>0</v>
      </c>
    </row>
    <row r="441" spans="2:8">
      <c r="B441" s="179" t="s">
        <v>2769</v>
      </c>
      <c r="C441" s="197"/>
      <c r="D441" s="4" t="s">
        <v>2077</v>
      </c>
      <c r="E441" s="3" t="s">
        <v>2770</v>
      </c>
      <c r="F441" s="2" t="s">
        <v>2067</v>
      </c>
      <c r="G441" s="190">
        <v>3</v>
      </c>
      <c r="H441" s="190">
        <f>SUMIFS(Itemizado_Piping!$O$5:$O$93,Itemizado_Piping!$C$5:$C$93,Volumen_Obra!B441)</f>
        <v>0</v>
      </c>
    </row>
    <row r="442" spans="2:8">
      <c r="B442" s="179" t="s">
        <v>2771</v>
      </c>
      <c r="C442" s="197"/>
      <c r="D442" s="4" t="s">
        <v>2077</v>
      </c>
      <c r="E442" s="3" t="s">
        <v>2508</v>
      </c>
      <c r="F442" s="2" t="s">
        <v>2768</v>
      </c>
      <c r="G442" s="190">
        <v>3</v>
      </c>
      <c r="H442" s="190">
        <f>SUMIFS(Itemizado_Piping!$O$5:$O$93,Itemizado_Piping!$C$5:$C$93,Volumen_Obra!B442)</f>
        <v>0</v>
      </c>
    </row>
    <row r="443" spans="2:8">
      <c r="B443" s="179" t="s">
        <v>2772</v>
      </c>
      <c r="C443" s="197"/>
      <c r="D443" s="4" t="s">
        <v>2077</v>
      </c>
      <c r="E443" s="3" t="s">
        <v>2116</v>
      </c>
      <c r="F443" s="2" t="s">
        <v>2117</v>
      </c>
      <c r="G443" s="190">
        <v>1</v>
      </c>
      <c r="H443" s="190">
        <f>SUMIFS(Itemizado_Piping!$O$5:$O$93,Itemizado_Piping!$C$5:$C$93,Volumen_Obra!B443)</f>
        <v>0</v>
      </c>
    </row>
    <row r="444" spans="2:8">
      <c r="B444" s="179" t="s">
        <v>2773</v>
      </c>
      <c r="C444" s="197"/>
      <c r="D444" s="4" t="s">
        <v>2077</v>
      </c>
      <c r="E444" s="3" t="s">
        <v>2119</v>
      </c>
      <c r="F444" s="2" t="s">
        <v>2055</v>
      </c>
      <c r="G444" s="190">
        <v>2012</v>
      </c>
      <c r="H444" s="190">
        <f>SUMIFS(Itemizado_Piping!$O$5:$O$93,Itemizado_Piping!$C$5:$C$93,Volumen_Obra!B444)</f>
        <v>0</v>
      </c>
    </row>
    <row r="445" spans="2:8">
      <c r="B445" s="179" t="s">
        <v>2774</v>
      </c>
      <c r="C445" s="197"/>
      <c r="D445" s="4" t="s">
        <v>2077</v>
      </c>
      <c r="E445" s="3" t="s">
        <v>2121</v>
      </c>
      <c r="F445" s="2" t="s">
        <v>2055</v>
      </c>
      <c r="G445" s="190">
        <v>6027</v>
      </c>
      <c r="H445" s="190">
        <f>SUMIFS(Itemizado_Piping!$O$5:$O$93,Itemizado_Piping!$C$5:$C$93,Volumen_Obra!B445)</f>
        <v>0</v>
      </c>
    </row>
    <row r="446" spans="2:8" ht="39.6">
      <c r="B446" s="179" t="s">
        <v>2775</v>
      </c>
      <c r="C446" s="197"/>
      <c r="D446" s="4" t="s">
        <v>2048</v>
      </c>
      <c r="E446" s="3" t="s">
        <v>2776</v>
      </c>
      <c r="F446" s="2" t="s">
        <v>2075</v>
      </c>
      <c r="G446" s="190">
        <v>1</v>
      </c>
      <c r="H446" s="190">
        <f>SUMIFS(Itemizado_Piping!$O$5:$O$93,Itemizado_Piping!$C$5:$C$93,Volumen_Obra!B446)</f>
        <v>0</v>
      </c>
    </row>
    <row r="447" spans="2:8" ht="52.9">
      <c r="B447" s="179" t="s">
        <v>2777</v>
      </c>
      <c r="C447" s="197"/>
      <c r="D447" s="4" t="s">
        <v>2048</v>
      </c>
      <c r="E447" s="3" t="s">
        <v>2778</v>
      </c>
      <c r="F447" s="2" t="s">
        <v>2067</v>
      </c>
      <c r="G447" s="190">
        <v>1</v>
      </c>
      <c r="H447" s="190">
        <f>SUMIFS(Itemizado_Piping!$O$5:$O$93,Itemizado_Piping!$C$5:$C$93,Volumen_Obra!B447)</f>
        <v>0</v>
      </c>
    </row>
    <row r="448" spans="2:8">
      <c r="B448" s="179" t="s">
        <v>2779</v>
      </c>
      <c r="C448" s="197"/>
      <c r="D448" s="4" t="s">
        <v>2048</v>
      </c>
      <c r="E448" s="3" t="s">
        <v>2780</v>
      </c>
      <c r="F448" s="2" t="s">
        <v>2050</v>
      </c>
      <c r="G448" s="190">
        <v>210</v>
      </c>
      <c r="H448" s="190">
        <f>SUMIFS(Itemizado_Piping!$O$5:$O$93,Itemizado_Piping!$C$5:$C$93,Volumen_Obra!B448)</f>
        <v>0</v>
      </c>
    </row>
    <row r="449" spans="2:8">
      <c r="B449" s="179" t="s">
        <v>2781</v>
      </c>
      <c r="C449" s="197"/>
      <c r="D449" s="4" t="s">
        <v>2048</v>
      </c>
      <c r="E449" s="3" t="s">
        <v>2782</v>
      </c>
      <c r="F449" s="2" t="s">
        <v>2050</v>
      </c>
      <c r="G449" s="190">
        <v>24</v>
      </c>
      <c r="H449" s="190">
        <f>SUMIFS(Itemizado_Piping!$O$5:$O$93,Itemizado_Piping!$C$5:$C$93,Volumen_Obra!B449)</f>
        <v>0</v>
      </c>
    </row>
    <row r="450" spans="2:8">
      <c r="B450" s="179" t="s">
        <v>2783</v>
      </c>
      <c r="C450" s="197"/>
      <c r="D450" s="4" t="s">
        <v>2048</v>
      </c>
      <c r="E450" s="3" t="s">
        <v>2784</v>
      </c>
      <c r="F450" s="2" t="s">
        <v>2062</v>
      </c>
      <c r="G450" s="190">
        <v>60</v>
      </c>
      <c r="H450" s="190">
        <f>SUMIFS(Itemizado_Piping!$O$5:$O$93,Itemizado_Piping!$C$5:$C$93,Volumen_Obra!B450)</f>
        <v>0</v>
      </c>
    </row>
    <row r="451" spans="2:8">
      <c r="B451" s="179" t="s">
        <v>2785</v>
      </c>
      <c r="C451" s="197"/>
      <c r="D451" s="4" t="s">
        <v>2048</v>
      </c>
      <c r="E451" s="3" t="s">
        <v>2786</v>
      </c>
      <c r="F451" s="2" t="s">
        <v>2050</v>
      </c>
      <c r="G451" s="190">
        <v>186</v>
      </c>
      <c r="H451" s="190">
        <f>SUMIFS(Itemizado_Piping!$O$5:$O$93,Itemizado_Piping!$C$5:$C$93,Volumen_Obra!B451)</f>
        <v>0</v>
      </c>
    </row>
    <row r="452" spans="2:8">
      <c r="B452" s="179" t="s">
        <v>2787</v>
      </c>
      <c r="C452" s="197"/>
      <c r="D452" s="4" t="s">
        <v>2048</v>
      </c>
      <c r="E452" s="3" t="s">
        <v>2788</v>
      </c>
      <c r="F452" s="2" t="s">
        <v>2144</v>
      </c>
      <c r="G452" s="190">
        <v>1</v>
      </c>
      <c r="H452" s="190">
        <f>SUMIFS(Itemizado_Piping!$O$5:$O$93,Itemizado_Piping!$C$5:$C$93,Volumen_Obra!B452)</f>
        <v>0</v>
      </c>
    </row>
    <row r="453" spans="2:8">
      <c r="B453" s="179" t="s">
        <v>2789</v>
      </c>
      <c r="C453" s="197"/>
      <c r="D453" s="4" t="s">
        <v>2048</v>
      </c>
      <c r="E453" s="3" t="s">
        <v>2790</v>
      </c>
      <c r="F453" s="2" t="s">
        <v>2144</v>
      </c>
      <c r="G453" s="190">
        <v>1</v>
      </c>
      <c r="H453" s="190">
        <f>SUMIFS(Itemizado_Piping!$O$5:$O$93,Itemizado_Piping!$C$5:$C$93,Volumen_Obra!B453)</f>
        <v>0</v>
      </c>
    </row>
    <row r="454" spans="2:8">
      <c r="B454" s="179" t="s">
        <v>2791</v>
      </c>
      <c r="C454" s="197"/>
      <c r="D454" s="4" t="s">
        <v>2048</v>
      </c>
      <c r="E454" s="3" t="s">
        <v>2792</v>
      </c>
      <c r="F454" s="2" t="s">
        <v>2144</v>
      </c>
      <c r="G454" s="190">
        <v>1</v>
      </c>
      <c r="H454" s="190">
        <f>SUMIFS(Itemizado_Piping!$O$5:$O$93,Itemizado_Piping!$C$5:$C$93,Volumen_Obra!B454)</f>
        <v>0</v>
      </c>
    </row>
    <row r="455" spans="2:8">
      <c r="B455" s="179" t="s">
        <v>2793</v>
      </c>
      <c r="C455" s="197"/>
      <c r="D455" s="4" t="s">
        <v>2048</v>
      </c>
      <c r="E455" s="3" t="s">
        <v>2794</v>
      </c>
      <c r="F455" s="2" t="s">
        <v>2144</v>
      </c>
      <c r="G455" s="190">
        <v>1</v>
      </c>
      <c r="H455" s="190">
        <f>SUMIFS(Itemizado_Piping!$O$5:$O$93,Itemizado_Piping!$C$5:$C$93,Volumen_Obra!B455)</f>
        <v>0</v>
      </c>
    </row>
    <row r="456" spans="2:8">
      <c r="B456" s="179" t="s">
        <v>2795</v>
      </c>
      <c r="C456" s="197"/>
      <c r="D456" s="4" t="s">
        <v>2048</v>
      </c>
      <c r="E456" s="3" t="s">
        <v>2796</v>
      </c>
      <c r="F456" s="2" t="s">
        <v>2062</v>
      </c>
      <c r="G456" s="190">
        <v>25</v>
      </c>
      <c r="H456" s="190">
        <f>SUMIFS(Itemizado_Piping!$O$5:$O$93,Itemizado_Piping!$C$5:$C$93,Volumen_Obra!B456)</f>
        <v>0</v>
      </c>
    </row>
    <row r="457" spans="2:8">
      <c r="B457" s="179" t="s">
        <v>2797</v>
      </c>
      <c r="C457" s="197"/>
      <c r="D457" s="4" t="s">
        <v>2048</v>
      </c>
      <c r="E457" s="3" t="s">
        <v>2150</v>
      </c>
      <c r="F457" s="2" t="s">
        <v>2062</v>
      </c>
      <c r="G457" s="190">
        <v>50</v>
      </c>
      <c r="H457" s="190">
        <f>SUMIFS(Itemizado_Piping!$O$5:$O$93,Itemizado_Piping!$C$5:$C$93,Volumen_Obra!B457)</f>
        <v>0</v>
      </c>
    </row>
    <row r="458" spans="2:8">
      <c r="B458" s="179" t="s">
        <v>2798</v>
      </c>
      <c r="C458" s="197"/>
      <c r="D458" s="4" t="s">
        <v>2048</v>
      </c>
      <c r="E458" s="3" t="s">
        <v>2571</v>
      </c>
      <c r="F458" s="2" t="s">
        <v>2062</v>
      </c>
      <c r="G458" s="190">
        <v>80</v>
      </c>
      <c r="H458" s="190">
        <f>SUMIFS(Itemizado_Piping!$O$5:$O$93,Itemizado_Piping!$C$5:$C$93,Volumen_Obra!B458)</f>
        <v>0</v>
      </c>
    </row>
    <row r="459" spans="2:8">
      <c r="B459" s="179" t="s">
        <v>2799</v>
      </c>
      <c r="C459" s="197"/>
      <c r="D459" s="4" t="s">
        <v>2048</v>
      </c>
      <c r="E459" s="3" t="s">
        <v>2573</v>
      </c>
      <c r="F459" s="2" t="s">
        <v>2075</v>
      </c>
      <c r="G459" s="190">
        <v>1</v>
      </c>
      <c r="H459" s="190">
        <f>SUMIFS(Itemizado_Piping!$O$5:$O$93,Itemizado_Piping!$C$5:$C$93,Volumen_Obra!B459)</f>
        <v>0</v>
      </c>
    </row>
    <row r="460" spans="2:8">
      <c r="B460" s="179" t="s">
        <v>2800</v>
      </c>
      <c r="C460" s="197"/>
      <c r="D460" s="4" t="s">
        <v>2048</v>
      </c>
      <c r="E460" s="3" t="s">
        <v>2575</v>
      </c>
      <c r="F460" s="2" t="s">
        <v>2144</v>
      </c>
      <c r="G460" s="190">
        <v>2</v>
      </c>
      <c r="H460" s="190">
        <f>SUMIFS(Itemizado_Piping!$O$5:$O$93,Itemizado_Piping!$C$5:$C$93,Volumen_Obra!B460)</f>
        <v>0</v>
      </c>
    </row>
    <row r="461" spans="2:8" ht="26.45">
      <c r="B461" s="179" t="s">
        <v>2801</v>
      </c>
      <c r="C461" s="197"/>
      <c r="D461" s="4" t="s">
        <v>2048</v>
      </c>
      <c r="E461" s="3" t="s">
        <v>2802</v>
      </c>
      <c r="F461" s="2" t="s">
        <v>2144</v>
      </c>
      <c r="G461" s="190">
        <v>5</v>
      </c>
      <c r="H461" s="190">
        <f>SUMIFS(Itemizado_Piping!$O$5:$O$93,Itemizado_Piping!$C$5:$C$93,Volumen_Obra!B461)</f>
        <v>0</v>
      </c>
    </row>
    <row r="462" spans="2:8" ht="26.45">
      <c r="B462" s="179" t="s">
        <v>2803</v>
      </c>
      <c r="C462" s="197"/>
      <c r="D462" s="4" t="s">
        <v>2048</v>
      </c>
      <c r="E462" s="3" t="s">
        <v>2164</v>
      </c>
      <c r="F462" s="2" t="s">
        <v>2144</v>
      </c>
      <c r="G462" s="190">
        <v>8</v>
      </c>
      <c r="H462" s="190">
        <f>SUMIFS(Itemizado_Piping!$O$5:$O$93,Itemizado_Piping!$C$5:$C$93,Volumen_Obra!B462)</f>
        <v>0</v>
      </c>
    </row>
    <row r="463" spans="2:8">
      <c r="B463" s="179" t="s">
        <v>2804</v>
      </c>
      <c r="C463" s="197"/>
      <c r="D463" s="4" t="s">
        <v>2048</v>
      </c>
      <c r="E463" s="3" t="s">
        <v>2400</v>
      </c>
      <c r="F463" s="2" t="s">
        <v>2144</v>
      </c>
      <c r="G463" s="190">
        <v>2</v>
      </c>
      <c r="H463" s="190">
        <f>SUMIFS(Itemizado_Piping!$O$5:$O$93,Itemizado_Piping!$C$5:$C$93,Volumen_Obra!B463)</f>
        <v>0</v>
      </c>
    </row>
    <row r="464" spans="2:8">
      <c r="B464" s="179" t="s">
        <v>2805</v>
      </c>
      <c r="C464" s="197"/>
      <c r="D464" s="4" t="s">
        <v>2048</v>
      </c>
      <c r="E464" s="3" t="s">
        <v>2806</v>
      </c>
      <c r="F464" s="2" t="s">
        <v>2144</v>
      </c>
      <c r="G464" s="190">
        <v>5</v>
      </c>
      <c r="H464" s="190">
        <f>SUMIFS(Itemizado_Piping!$O$5:$O$93,Itemizado_Piping!$C$5:$C$93,Volumen_Obra!B464)</f>
        <v>0</v>
      </c>
    </row>
    <row r="465" spans="2:8">
      <c r="B465" s="179" t="s">
        <v>2807</v>
      </c>
      <c r="C465" s="197"/>
      <c r="D465" s="4" t="s">
        <v>2048</v>
      </c>
      <c r="E465" s="3" t="s">
        <v>2808</v>
      </c>
      <c r="F465" s="2" t="s">
        <v>2062</v>
      </c>
      <c r="G465" s="190">
        <v>60</v>
      </c>
      <c r="H465" s="190">
        <f>SUMIFS(Itemizado_Piping!$O$5:$O$93,Itemizado_Piping!$C$5:$C$93,Volumen_Obra!B465)</f>
        <v>0</v>
      </c>
    </row>
    <row r="466" spans="2:8">
      <c r="B466" s="179" t="s">
        <v>2809</v>
      </c>
      <c r="C466" s="197"/>
      <c r="D466" s="4" t="s">
        <v>2048</v>
      </c>
      <c r="E466" s="3" t="s">
        <v>2810</v>
      </c>
      <c r="F466" s="2" t="s">
        <v>2062</v>
      </c>
      <c r="G466" s="190">
        <v>6</v>
      </c>
      <c r="H466" s="190">
        <f>SUMIFS(Itemizado_Piping!$O$5:$O$93,Itemizado_Piping!$C$5:$C$93,Volumen_Obra!B466)</f>
        <v>0</v>
      </c>
    </row>
    <row r="467" spans="2:8">
      <c r="B467" s="179" t="s">
        <v>2811</v>
      </c>
      <c r="C467" s="197"/>
      <c r="D467" s="4" t="s">
        <v>2048</v>
      </c>
      <c r="E467" s="3" t="s">
        <v>2812</v>
      </c>
      <c r="F467" s="2" t="s">
        <v>2062</v>
      </c>
      <c r="G467" s="190">
        <v>1000</v>
      </c>
      <c r="H467" s="190">
        <f>SUMIFS(Itemizado_Piping!$O$5:$O$93,Itemizado_Piping!$C$5:$C$93,Volumen_Obra!B467)</f>
        <v>0</v>
      </c>
    </row>
    <row r="468" spans="2:8">
      <c r="B468" s="179" t="s">
        <v>2813</v>
      </c>
      <c r="C468" s="197"/>
      <c r="D468" s="4" t="s">
        <v>2048</v>
      </c>
      <c r="E468" s="3" t="s">
        <v>2808</v>
      </c>
      <c r="F468" s="2" t="s">
        <v>2062</v>
      </c>
      <c r="G468" s="190">
        <v>1000</v>
      </c>
      <c r="H468" s="190">
        <f>SUMIFS(Itemizado_Piping!$O$5:$O$93,Itemizado_Piping!$C$5:$C$93,Volumen_Obra!B468)</f>
        <v>0</v>
      </c>
    </row>
    <row r="469" spans="2:8">
      <c r="B469" s="179" t="s">
        <v>2814</v>
      </c>
      <c r="C469" s="197"/>
      <c r="D469" s="4" t="s">
        <v>2048</v>
      </c>
      <c r="E469" s="3" t="s">
        <v>2815</v>
      </c>
      <c r="F469" s="2" t="s">
        <v>2062</v>
      </c>
      <c r="G469" s="190">
        <v>1000</v>
      </c>
      <c r="H469" s="190">
        <f>SUMIFS(Itemizado_Piping!$O$5:$O$93,Itemizado_Piping!$C$5:$C$93,Volumen_Obra!B469)</f>
        <v>0</v>
      </c>
    </row>
    <row r="470" spans="2:8">
      <c r="B470" s="179" t="s">
        <v>2816</v>
      </c>
      <c r="C470" s="197"/>
      <c r="D470" s="4" t="s">
        <v>2048</v>
      </c>
      <c r="E470" s="3" t="s">
        <v>2817</v>
      </c>
      <c r="F470" s="2" t="s">
        <v>2062</v>
      </c>
      <c r="G470" s="190">
        <v>100</v>
      </c>
      <c r="H470" s="190">
        <f>SUMIFS(Itemizado_Piping!$O$5:$O$93,Itemizado_Piping!$C$5:$C$93,Volumen_Obra!B470)</f>
        <v>0</v>
      </c>
    </row>
    <row r="471" spans="2:8">
      <c r="B471" s="179" t="s">
        <v>2818</v>
      </c>
      <c r="C471" s="197"/>
      <c r="D471" s="4" t="s">
        <v>2048</v>
      </c>
      <c r="E471" s="3" t="s">
        <v>2244</v>
      </c>
      <c r="F471" s="2" t="s">
        <v>2062</v>
      </c>
      <c r="G471" s="190">
        <v>10</v>
      </c>
      <c r="H471" s="190">
        <f>SUMIFS(Itemizado_Piping!$O$5:$O$93,Itemizado_Piping!$C$5:$C$93,Volumen_Obra!B471)</f>
        <v>0</v>
      </c>
    </row>
    <row r="472" spans="2:8">
      <c r="B472" s="179" t="s">
        <v>2819</v>
      </c>
      <c r="C472" s="197"/>
      <c r="D472" s="4" t="s">
        <v>2048</v>
      </c>
      <c r="E472" s="3" t="s">
        <v>2248</v>
      </c>
      <c r="F472" s="2" t="s">
        <v>2062</v>
      </c>
      <c r="G472" s="190">
        <v>30</v>
      </c>
      <c r="H472" s="190">
        <f>SUMIFS(Itemizado_Piping!$O$5:$O$93,Itemizado_Piping!$C$5:$C$93,Volumen_Obra!B472)</f>
        <v>0</v>
      </c>
    </row>
    <row r="473" spans="2:8">
      <c r="B473" s="179" t="s">
        <v>2820</v>
      </c>
      <c r="C473" s="197"/>
      <c r="D473" s="4" t="s">
        <v>2048</v>
      </c>
      <c r="E473" s="3" t="s">
        <v>2226</v>
      </c>
      <c r="F473" s="2" t="s">
        <v>2062</v>
      </c>
      <c r="G473" s="190">
        <v>100</v>
      </c>
      <c r="H473" s="190">
        <f>SUMIFS(Itemizado_Piping!$O$5:$O$93,Itemizado_Piping!$C$5:$C$93,Volumen_Obra!B473)</f>
        <v>0</v>
      </c>
    </row>
    <row r="474" spans="2:8">
      <c r="B474" s="179" t="s">
        <v>2821</v>
      </c>
      <c r="C474" s="197"/>
      <c r="D474" s="4" t="s">
        <v>2048</v>
      </c>
      <c r="E474" s="3" t="s">
        <v>2573</v>
      </c>
      <c r="F474" s="2" t="s">
        <v>2075</v>
      </c>
      <c r="G474" s="190">
        <v>1</v>
      </c>
      <c r="H474" s="190">
        <f>SUMIFS(Itemizado_Piping!$O$5:$O$93,Itemizado_Piping!$C$5:$C$93,Volumen_Obra!B474)</f>
        <v>0</v>
      </c>
    </row>
    <row r="475" spans="2:8">
      <c r="B475" s="179" t="s">
        <v>2822</v>
      </c>
      <c r="C475" s="197"/>
      <c r="D475" s="4" t="s">
        <v>2048</v>
      </c>
      <c r="E475" s="3" t="s">
        <v>2341</v>
      </c>
      <c r="F475" s="2" t="s">
        <v>2062</v>
      </c>
      <c r="G475" s="190">
        <v>40</v>
      </c>
      <c r="H475" s="190">
        <f>SUMIFS(Itemizado_Piping!$O$5:$O$93,Itemizado_Piping!$C$5:$C$93,Volumen_Obra!B475)</f>
        <v>0</v>
      </c>
    </row>
    <row r="476" spans="2:8">
      <c r="B476" s="179" t="s">
        <v>2823</v>
      </c>
      <c r="C476" s="197"/>
      <c r="D476" s="4" t="s">
        <v>2048</v>
      </c>
      <c r="E476" s="3" t="s">
        <v>2343</v>
      </c>
      <c r="F476" s="2" t="s">
        <v>2062</v>
      </c>
      <c r="G476" s="190">
        <v>220</v>
      </c>
      <c r="H476" s="190">
        <f>SUMIFS(Itemizado_Piping!$O$5:$O$93,Itemizado_Piping!$C$5:$C$93,Volumen_Obra!B476)</f>
        <v>0</v>
      </c>
    </row>
    <row r="477" spans="2:8">
      <c r="B477" s="179" t="s">
        <v>2824</v>
      </c>
      <c r="C477" s="197"/>
      <c r="D477" s="4" t="s">
        <v>2048</v>
      </c>
      <c r="E477" s="3" t="s">
        <v>2074</v>
      </c>
      <c r="F477" s="2" t="s">
        <v>2075</v>
      </c>
      <c r="G477" s="190">
        <v>1</v>
      </c>
      <c r="H477" s="190">
        <f>SUMIFS(Itemizado_Piping!$O$5:$O$93,Itemizado_Piping!$C$5:$C$93,Volumen_Obra!B477)</f>
        <v>0</v>
      </c>
    </row>
    <row r="478" spans="2:8">
      <c r="B478" s="179" t="s">
        <v>2825</v>
      </c>
      <c r="C478" s="197"/>
      <c r="D478" s="4" t="s">
        <v>2048</v>
      </c>
      <c r="E478" s="3" t="s">
        <v>2069</v>
      </c>
      <c r="F478" s="2" t="s">
        <v>2144</v>
      </c>
      <c r="G478" s="190">
        <v>110</v>
      </c>
      <c r="H478" s="190">
        <f>SUMIFS(Itemizado_Piping!$O$5:$O$93,Itemizado_Piping!$C$5:$C$93,Volumen_Obra!B478)</f>
        <v>0</v>
      </c>
    </row>
    <row r="479" spans="2:8">
      <c r="B479" s="179" t="s">
        <v>2826</v>
      </c>
      <c r="C479" s="197"/>
      <c r="D479" s="4" t="s">
        <v>2048</v>
      </c>
      <c r="E479" s="3" t="s">
        <v>2827</v>
      </c>
      <c r="F479" s="2" t="s">
        <v>2050</v>
      </c>
      <c r="G479" s="190">
        <v>331</v>
      </c>
      <c r="H479" s="190">
        <f>SUMIFS(Itemizado_Piping!$O$5:$O$93,Itemizado_Piping!$C$5:$C$93,Volumen_Obra!B479)</f>
        <v>0</v>
      </c>
    </row>
    <row r="480" spans="2:8">
      <c r="B480" s="179" t="s">
        <v>2828</v>
      </c>
      <c r="C480" s="197"/>
      <c r="D480" s="4" t="s">
        <v>2048</v>
      </c>
      <c r="E480" s="3" t="s">
        <v>2270</v>
      </c>
      <c r="F480" s="2" t="s">
        <v>2050</v>
      </c>
      <c r="G480" s="190">
        <v>198</v>
      </c>
      <c r="H480" s="190">
        <f>SUMIFS(Itemizado_Piping!$O$5:$O$93,Itemizado_Piping!$C$5:$C$93,Volumen_Obra!B480)</f>
        <v>0</v>
      </c>
    </row>
    <row r="481" spans="2:8">
      <c r="B481" s="179" t="s">
        <v>2829</v>
      </c>
      <c r="C481" s="197"/>
      <c r="D481" s="4" t="s">
        <v>2048</v>
      </c>
      <c r="E481" s="3" t="s">
        <v>2830</v>
      </c>
      <c r="F481" s="2" t="s">
        <v>2050</v>
      </c>
      <c r="G481" s="190">
        <v>23</v>
      </c>
      <c r="H481" s="190">
        <f>SUMIFS(Itemizado_Piping!$O$5:$O$93,Itemizado_Piping!$C$5:$C$93,Volumen_Obra!B481)</f>
        <v>0</v>
      </c>
    </row>
    <row r="482" spans="2:8">
      <c r="B482" s="179" t="s">
        <v>2831</v>
      </c>
      <c r="C482" s="197"/>
      <c r="D482" s="4" t="s">
        <v>2048</v>
      </c>
      <c r="E482" s="3" t="s">
        <v>2832</v>
      </c>
      <c r="F482" s="2" t="s">
        <v>2050</v>
      </c>
      <c r="G482" s="190">
        <v>148</v>
      </c>
      <c r="H482" s="190">
        <f>SUMIFS(Itemizado_Piping!$O$5:$O$93,Itemizado_Piping!$C$5:$C$93,Volumen_Obra!B482)</f>
        <v>0</v>
      </c>
    </row>
    <row r="483" spans="2:8">
      <c r="B483" s="179" t="s">
        <v>2833</v>
      </c>
      <c r="C483" s="197"/>
      <c r="D483" s="4" t="s">
        <v>2048</v>
      </c>
      <c r="E483" s="3" t="s">
        <v>2834</v>
      </c>
      <c r="F483" s="2" t="s">
        <v>2050</v>
      </c>
      <c r="G483" s="190">
        <v>9</v>
      </c>
      <c r="H483" s="190">
        <f>SUMIFS(Itemizado_Piping!$O$5:$O$93,Itemizado_Piping!$C$5:$C$93,Volumen_Obra!B483)</f>
        <v>0</v>
      </c>
    </row>
    <row r="484" spans="2:8">
      <c r="B484" s="179" t="s">
        <v>2835</v>
      </c>
      <c r="C484" s="197"/>
      <c r="D484" s="4" t="s">
        <v>2048</v>
      </c>
      <c r="E484" s="3" t="s">
        <v>2836</v>
      </c>
      <c r="F484" s="2" t="s">
        <v>2050</v>
      </c>
      <c r="G484" s="190">
        <v>61</v>
      </c>
      <c r="H484" s="190">
        <f>SUMIFS(Itemizado_Piping!$O$5:$O$93,Itemizado_Piping!$C$5:$C$93,Volumen_Obra!B484)</f>
        <v>0</v>
      </c>
    </row>
    <row r="485" spans="2:8">
      <c r="B485" s="179" t="s">
        <v>2837</v>
      </c>
      <c r="C485" s="197"/>
      <c r="D485" s="4" t="s">
        <v>2048</v>
      </c>
      <c r="E485" s="3" t="s">
        <v>2838</v>
      </c>
      <c r="F485" s="2" t="s">
        <v>2055</v>
      </c>
      <c r="G485" s="190">
        <v>9180</v>
      </c>
      <c r="H485" s="190">
        <f>SUMIFS(Itemizado_Piping!$O$5:$O$93,Itemizado_Piping!$C$5:$C$93,Volumen_Obra!B485)</f>
        <v>0</v>
      </c>
    </row>
    <row r="486" spans="2:8">
      <c r="B486" s="179" t="s">
        <v>2839</v>
      </c>
      <c r="C486" s="197"/>
      <c r="D486" s="4" t="s">
        <v>2048</v>
      </c>
      <c r="E486" s="3" t="s">
        <v>2840</v>
      </c>
      <c r="F486" s="2" t="s">
        <v>2075</v>
      </c>
      <c r="G486" s="190">
        <v>1</v>
      </c>
      <c r="H486" s="190">
        <f>SUMIFS(Itemizado_Piping!$O$5:$O$93,Itemizado_Piping!$C$5:$C$93,Volumen_Obra!B486)</f>
        <v>0</v>
      </c>
    </row>
    <row r="487" spans="2:8">
      <c r="B487" s="179" t="s">
        <v>2841</v>
      </c>
      <c r="C487" s="197"/>
      <c r="D487" s="4" t="s">
        <v>2048</v>
      </c>
      <c r="E487" s="3" t="s">
        <v>2842</v>
      </c>
      <c r="F487" s="2" t="s">
        <v>2055</v>
      </c>
      <c r="G487" s="190">
        <v>4000</v>
      </c>
      <c r="H487" s="190">
        <f>SUMIFS(Itemizado_Piping!$O$5:$O$93,Itemizado_Piping!$C$5:$C$93,Volumen_Obra!B487)</f>
        <v>0</v>
      </c>
    </row>
    <row r="488" spans="2:8" ht="26.45">
      <c r="B488" s="179" t="s">
        <v>2843</v>
      </c>
      <c r="C488" s="197"/>
      <c r="D488" s="4" t="s">
        <v>2048</v>
      </c>
      <c r="E488" s="3" t="s">
        <v>2844</v>
      </c>
      <c r="F488" s="2" t="s">
        <v>2144</v>
      </c>
      <c r="G488" s="190">
        <v>1</v>
      </c>
      <c r="H488" s="190">
        <f>SUMIFS(Itemizado_Piping!$O$5:$O$93,Itemizado_Piping!$C$5:$C$93,Volumen_Obra!B488)</f>
        <v>0</v>
      </c>
    </row>
    <row r="489" spans="2:8">
      <c r="B489" s="179" t="s">
        <v>2845</v>
      </c>
      <c r="C489" s="197"/>
      <c r="D489" s="4" t="s">
        <v>2048</v>
      </c>
      <c r="E489" s="3" t="s">
        <v>2846</v>
      </c>
      <c r="F489" s="2" t="s">
        <v>2144</v>
      </c>
      <c r="G489" s="190">
        <v>1</v>
      </c>
      <c r="H489" s="190">
        <f>SUMIFS(Itemizado_Piping!$O$5:$O$93,Itemizado_Piping!$C$5:$C$93,Volumen_Obra!B489)</f>
        <v>0</v>
      </c>
    </row>
    <row r="490" spans="2:8" ht="26.45">
      <c r="B490" s="179" t="s">
        <v>2847</v>
      </c>
      <c r="C490" s="197"/>
      <c r="D490" s="4" t="s">
        <v>2048</v>
      </c>
      <c r="E490" s="3" t="s">
        <v>2848</v>
      </c>
      <c r="F490" s="2" t="s">
        <v>2062</v>
      </c>
      <c r="G490" s="190">
        <v>350</v>
      </c>
      <c r="H490" s="190">
        <f>SUMIFS(Itemizado_Piping!$O$5:$O$93,Itemizado_Piping!$C$5:$C$93,Volumen_Obra!B490)</f>
        <v>0</v>
      </c>
    </row>
    <row r="491" spans="2:8">
      <c r="B491" s="179" t="s">
        <v>2849</v>
      </c>
      <c r="C491" s="197"/>
      <c r="D491" s="4" t="s">
        <v>2048</v>
      </c>
      <c r="E491" s="3" t="s">
        <v>2850</v>
      </c>
      <c r="F491" s="2" t="s">
        <v>2062</v>
      </c>
      <c r="G491" s="190">
        <v>50</v>
      </c>
      <c r="H491" s="190">
        <f>SUMIFS(Itemizado_Piping!$O$5:$O$93,Itemizado_Piping!$C$5:$C$93,Volumen_Obra!B491)</f>
        <v>0</v>
      </c>
    </row>
    <row r="492" spans="2:8">
      <c r="B492" s="179" t="s">
        <v>2851</v>
      </c>
      <c r="C492" s="197"/>
      <c r="D492" s="4" t="s">
        <v>2048</v>
      </c>
      <c r="E492" s="3" t="s">
        <v>2150</v>
      </c>
      <c r="F492" s="2" t="s">
        <v>2062</v>
      </c>
      <c r="G492" s="190">
        <v>100</v>
      </c>
      <c r="H492" s="190">
        <f>SUMIFS(Itemizado_Piping!$O$5:$O$93,Itemizado_Piping!$C$5:$C$93,Volumen_Obra!B492)</f>
        <v>0</v>
      </c>
    </row>
    <row r="493" spans="2:8">
      <c r="B493" s="179" t="s">
        <v>2852</v>
      </c>
      <c r="C493" s="197"/>
      <c r="D493" s="4" t="s">
        <v>2048</v>
      </c>
      <c r="E493" s="3" t="s">
        <v>2571</v>
      </c>
      <c r="F493" s="2" t="s">
        <v>2062</v>
      </c>
      <c r="G493" s="190">
        <v>200</v>
      </c>
      <c r="H493" s="190">
        <f>SUMIFS(Itemizado_Piping!$O$5:$O$93,Itemizado_Piping!$C$5:$C$93,Volumen_Obra!B493)</f>
        <v>0</v>
      </c>
    </row>
    <row r="494" spans="2:8">
      <c r="B494" s="179" t="s">
        <v>2853</v>
      </c>
      <c r="C494" s="197"/>
      <c r="D494" s="4" t="s">
        <v>2048</v>
      </c>
      <c r="E494" s="3" t="s">
        <v>2573</v>
      </c>
      <c r="F494" s="2" t="s">
        <v>2075</v>
      </c>
      <c r="G494" s="190">
        <v>1</v>
      </c>
      <c r="H494" s="190">
        <f>SUMIFS(Itemizado_Piping!$O$5:$O$93,Itemizado_Piping!$C$5:$C$93,Volumen_Obra!B494)</f>
        <v>0</v>
      </c>
    </row>
    <row r="495" spans="2:8">
      <c r="B495" s="179" t="s">
        <v>2854</v>
      </c>
      <c r="C495" s="197"/>
      <c r="D495" s="4" t="s">
        <v>2048</v>
      </c>
      <c r="E495" s="3" t="s">
        <v>2855</v>
      </c>
      <c r="F495" s="2" t="s">
        <v>2144</v>
      </c>
      <c r="G495" s="190">
        <v>4</v>
      </c>
      <c r="H495" s="190">
        <f>SUMIFS(Itemizado_Piping!$O$5:$O$93,Itemizado_Piping!$C$5:$C$93,Volumen_Obra!B495)</f>
        <v>0</v>
      </c>
    </row>
    <row r="496" spans="2:8">
      <c r="B496" s="179" t="s">
        <v>2856</v>
      </c>
      <c r="C496" s="197"/>
      <c r="D496" s="4"/>
      <c r="E496" s="182" t="s">
        <v>2857</v>
      </c>
      <c r="F496" s="2" t="s">
        <v>2858</v>
      </c>
      <c r="G496" s="190">
        <v>150</v>
      </c>
      <c r="H496" s="190">
        <f>SUMIFS(Itemizado_Piping!$O$5:$O$93,Itemizado_Piping!$C$5:$C$93,Volumen_Obra!B496)</f>
        <v>0</v>
      </c>
    </row>
    <row r="497" spans="2:8">
      <c r="B497" s="179" t="s">
        <v>2859</v>
      </c>
      <c r="C497" s="197"/>
      <c r="D497" s="4"/>
      <c r="E497" s="182" t="s">
        <v>2860</v>
      </c>
      <c r="F497" s="2" t="s">
        <v>2858</v>
      </c>
      <c r="G497" s="190">
        <v>500</v>
      </c>
      <c r="H497" s="190">
        <f>SUMIFS(Itemizado_Piping!$O$5:$O$93,Itemizado_Piping!$C$5:$C$93,Volumen_Obra!B497)</f>
        <v>0</v>
      </c>
    </row>
    <row r="498" spans="2:8">
      <c r="B498" s="179" t="s">
        <v>2861</v>
      </c>
      <c r="C498" s="197"/>
      <c r="D498" s="4"/>
      <c r="E498" s="182" t="s">
        <v>2862</v>
      </c>
      <c r="F498" s="2" t="s">
        <v>2858</v>
      </c>
      <c r="G498" s="190">
        <v>800</v>
      </c>
      <c r="H498" s="190">
        <f>SUMIFS(Itemizado_Piping!$O$5:$O$93,Itemizado_Piping!$C$5:$C$93,Volumen_Obra!B498)</f>
        <v>0</v>
      </c>
    </row>
    <row r="499" spans="2:8">
      <c r="B499" s="179" t="s">
        <v>2863</v>
      </c>
      <c r="C499" s="197"/>
      <c r="D499" s="4"/>
      <c r="E499" s="182" t="s">
        <v>2864</v>
      </c>
      <c r="F499" s="2" t="s">
        <v>2858</v>
      </c>
      <c r="G499" s="190">
        <v>500</v>
      </c>
      <c r="H499" s="190">
        <f>SUMIFS(Itemizado_Piping!$O$5:$O$93,Itemizado_Piping!$C$5:$C$93,Volumen_Obra!B499)</f>
        <v>0</v>
      </c>
    </row>
    <row r="500" spans="2:8">
      <c r="B500" s="179" t="s">
        <v>2865</v>
      </c>
      <c r="C500" s="197"/>
      <c r="D500" s="4"/>
      <c r="E500" s="182" t="s">
        <v>2866</v>
      </c>
      <c r="F500" s="2" t="s">
        <v>2858</v>
      </c>
      <c r="G500" s="190">
        <v>300</v>
      </c>
      <c r="H500" s="190">
        <f>SUMIFS(Itemizado_Piping!$O$5:$O$93,Itemizado_Piping!$C$5:$C$93,Volumen_Obra!B500)</f>
        <v>0</v>
      </c>
    </row>
    <row r="501" spans="2:8">
      <c r="B501" s="179" t="s">
        <v>2867</v>
      </c>
      <c r="C501" s="197"/>
      <c r="D501" s="4"/>
      <c r="E501" s="182" t="s">
        <v>2868</v>
      </c>
      <c r="F501" s="2" t="s">
        <v>54</v>
      </c>
      <c r="G501" s="190">
        <v>5000</v>
      </c>
      <c r="H501" s="190">
        <f>SUMIFS(Itemizado_Piping!$O$5:$O$93,Itemizado_Piping!$C$5:$C$93,Volumen_Obra!B501)</f>
        <v>0</v>
      </c>
    </row>
    <row r="502" spans="2:8">
      <c r="B502" s="179" t="s">
        <v>2869</v>
      </c>
      <c r="C502" s="197"/>
      <c r="D502" s="4"/>
      <c r="E502" s="182" t="s">
        <v>2870</v>
      </c>
      <c r="F502" s="2" t="s">
        <v>2858</v>
      </c>
      <c r="G502" s="190">
        <v>500</v>
      </c>
      <c r="H502" s="190">
        <f>SUMIFS(Itemizado_Piping!$O$5:$O$93,Itemizado_Piping!$C$5:$C$93,Volumen_Obra!B502)</f>
        <v>0</v>
      </c>
    </row>
    <row r="503" spans="2:8">
      <c r="B503" s="179" t="s">
        <v>2871</v>
      </c>
      <c r="C503" s="197"/>
      <c r="D503" s="4"/>
      <c r="E503" s="182" t="s">
        <v>2872</v>
      </c>
      <c r="F503" s="2" t="s">
        <v>2858</v>
      </c>
      <c r="G503" s="190">
        <v>500</v>
      </c>
      <c r="H503" s="190">
        <f>SUMIFS(Itemizado_Piping!$O$5:$O$93,Itemizado_Piping!$C$5:$C$93,Volumen_Obra!B503)</f>
        <v>0</v>
      </c>
    </row>
    <row r="504" spans="2:8">
      <c r="B504" s="179" t="s">
        <v>2873</v>
      </c>
      <c r="C504" s="197"/>
      <c r="D504" s="4"/>
      <c r="E504" s="182" t="s">
        <v>2874</v>
      </c>
      <c r="F504" s="2" t="s">
        <v>2858</v>
      </c>
      <c r="G504" s="190">
        <v>1000</v>
      </c>
      <c r="H504" s="190">
        <f>SUMIFS(Itemizado_Piping!$O$5:$O$93,Itemizado_Piping!$C$5:$C$93,Volumen_Obra!B504)</f>
        <v>0</v>
      </c>
    </row>
    <row r="505" spans="2:8">
      <c r="B505" s="179" t="s">
        <v>2875</v>
      </c>
      <c r="C505" s="197"/>
      <c r="D505" s="4"/>
      <c r="E505" s="182" t="s">
        <v>2876</v>
      </c>
      <c r="F505" s="2" t="s">
        <v>2858</v>
      </c>
      <c r="G505" s="190">
        <v>500</v>
      </c>
      <c r="H505" s="190">
        <f>SUMIFS(Itemizado_Piping!$O$5:$O$93,Itemizado_Piping!$C$5:$C$93,Volumen_Obra!B505)</f>
        <v>0</v>
      </c>
    </row>
    <row r="506" spans="2:8">
      <c r="B506" s="179" t="s">
        <v>2877</v>
      </c>
      <c r="C506" s="197"/>
      <c r="D506" s="4"/>
      <c r="E506" s="182" t="s">
        <v>2878</v>
      </c>
      <c r="F506" s="2" t="s">
        <v>2858</v>
      </c>
      <c r="G506" s="190">
        <v>350</v>
      </c>
      <c r="H506" s="190">
        <f>SUMIFS(Itemizado_Piping!$O$5:$O$93,Itemizado_Piping!$C$5:$C$93,Volumen_Obra!B506)</f>
        <v>0</v>
      </c>
    </row>
    <row r="507" spans="2:8">
      <c r="B507" s="179" t="s">
        <v>2879</v>
      </c>
      <c r="C507" s="197"/>
      <c r="D507" s="4"/>
      <c r="E507" s="182" t="s">
        <v>2880</v>
      </c>
      <c r="F507" s="2" t="s">
        <v>2858</v>
      </c>
      <c r="G507" s="190">
        <v>500</v>
      </c>
      <c r="H507" s="190">
        <f>SUMIFS(Itemizado_Piping!$O$5:$O$93,Itemizado_Piping!$C$5:$C$93,Volumen_Obra!B507)</f>
        <v>0</v>
      </c>
    </row>
    <row r="508" spans="2:8">
      <c r="B508" s="179" t="s">
        <v>2881</v>
      </c>
      <c r="C508" s="197"/>
      <c r="D508" s="4"/>
      <c r="E508" s="182" t="s">
        <v>2882</v>
      </c>
      <c r="F508" s="2" t="s">
        <v>2858</v>
      </c>
      <c r="G508" s="190">
        <v>700</v>
      </c>
      <c r="H508" s="190">
        <f>SUMIFS(Itemizado_Piping!$O$5:$O$93,Itemizado_Piping!$C$5:$C$93,Volumen_Obra!B508)</f>
        <v>0</v>
      </c>
    </row>
    <row r="509" spans="2:8">
      <c r="B509" s="179" t="s">
        <v>2883</v>
      </c>
      <c r="C509" s="197"/>
      <c r="D509" s="4"/>
      <c r="E509" s="182" t="s">
        <v>2884</v>
      </c>
      <c r="F509" s="2" t="s">
        <v>2858</v>
      </c>
      <c r="G509" s="190">
        <v>300</v>
      </c>
      <c r="H509" s="190">
        <f>SUMIFS(Itemizado_Piping!$O$5:$O$93,Itemizado_Piping!$C$5:$C$93,Volumen_Obra!B509)</f>
        <v>0</v>
      </c>
    </row>
    <row r="510" spans="2:8">
      <c r="B510" s="179" t="s">
        <v>2885</v>
      </c>
      <c r="C510" s="2"/>
      <c r="D510" s="4"/>
      <c r="E510" s="183" t="s">
        <v>2886</v>
      </c>
      <c r="F510" s="2" t="s">
        <v>2075</v>
      </c>
      <c r="G510" s="191">
        <v>1</v>
      </c>
      <c r="H510" s="191">
        <f>SUMIFS(Itemizado_Piping!$O$5:$O$93,Itemizado_Piping!$C$5:$C$93,Volumen_Obra!B510)</f>
        <v>0</v>
      </c>
    </row>
    <row r="511" spans="2:8">
      <c r="B511" s="179" t="s">
        <v>2887</v>
      </c>
      <c r="C511" s="2"/>
      <c r="D511" s="297"/>
      <c r="E511" s="183" t="s">
        <v>2888</v>
      </c>
      <c r="F511" s="2" t="s">
        <v>2075</v>
      </c>
      <c r="G511" s="191">
        <v>1</v>
      </c>
      <c r="H511" s="191">
        <f>SUMIFS(Itemizado_Piping!$O$5:$O$93,Itemizado_Piping!$C$5:$C$93,Volumen_Obra!B511)</f>
        <v>0</v>
      </c>
    </row>
    <row r="512" spans="2:8">
      <c r="B512" s="177" t="s">
        <v>2028</v>
      </c>
      <c r="C512" s="199" t="s">
        <v>2029</v>
      </c>
      <c r="D512" s="27"/>
      <c r="E512" s="28" t="s">
        <v>2889</v>
      </c>
      <c r="F512" s="29"/>
      <c r="G512" s="186"/>
      <c r="H512" s="186">
        <f>SUMIFS(Itemizado_Piping!$O$5:$O$93,Itemizado_Piping!$C$5:$C$93,Volumen_Obra!B512)</f>
        <v>0</v>
      </c>
    </row>
    <row r="513" spans="2:8">
      <c r="B513" s="177" t="s">
        <v>2030</v>
      </c>
      <c r="C513" s="199" t="s">
        <v>2031</v>
      </c>
      <c r="D513" s="30"/>
      <c r="E513" s="28" t="s">
        <v>2890</v>
      </c>
      <c r="F513" s="29"/>
      <c r="G513" s="186"/>
      <c r="H513" s="186">
        <f>SUMIFS(Itemizado_Piping!$O$5:$O$93,Itemizado_Piping!$C$5:$C$93,Volumen_Obra!B513)</f>
        <v>0</v>
      </c>
    </row>
    <row r="514" spans="2:8">
      <c r="B514" s="177" t="s">
        <v>2891</v>
      </c>
      <c r="C514" s="199" t="s">
        <v>2892</v>
      </c>
      <c r="D514" s="30"/>
      <c r="E514" s="28" t="s">
        <v>2893</v>
      </c>
      <c r="F514" s="29"/>
      <c r="G514" s="186"/>
      <c r="H514" s="186">
        <f>SUMIFS(Itemizado_Piping!$O$5:$O$93,Itemizado_Piping!$C$5:$C$93,Volumen_Obra!B514)</f>
        <v>0</v>
      </c>
    </row>
    <row r="515" spans="2:8">
      <c r="B515" s="177" t="s">
        <v>2894</v>
      </c>
      <c r="C515" s="199" t="s">
        <v>2892</v>
      </c>
      <c r="D515" s="30"/>
      <c r="E515" s="28" t="s">
        <v>2895</v>
      </c>
      <c r="F515" s="29"/>
      <c r="G515" s="186"/>
      <c r="H515" s="186">
        <f>SUMIFS(Itemizado_Piping!$O$5:$O$93,Itemizado_Piping!$C$5:$C$93,Volumen_Obra!B515)</f>
        <v>0</v>
      </c>
    </row>
    <row r="516" spans="2:8">
      <c r="B516" s="180" t="s">
        <v>2896</v>
      </c>
      <c r="C516" s="202" t="s">
        <v>2892</v>
      </c>
      <c r="D516" s="31" t="s">
        <v>2077</v>
      </c>
      <c r="E516" s="32" t="s">
        <v>2897</v>
      </c>
      <c r="F516" s="33" t="s">
        <v>2075</v>
      </c>
      <c r="G516" s="187">
        <v>1</v>
      </c>
      <c r="H516" s="186">
        <f>SUMIFS(Itemizado_Piping!$O$5:$O$93,Itemizado_Piping!$C$5:$C$93,Volumen_Obra!B516)</f>
        <v>1</v>
      </c>
    </row>
    <row r="517" spans="2:8">
      <c r="B517" s="180" t="s">
        <v>2898</v>
      </c>
      <c r="C517" s="202" t="s">
        <v>2892</v>
      </c>
      <c r="D517" s="31" t="s">
        <v>2077</v>
      </c>
      <c r="E517" s="32" t="s">
        <v>2899</v>
      </c>
      <c r="F517" s="33" t="s">
        <v>2062</v>
      </c>
      <c r="G517" s="187">
        <v>16</v>
      </c>
      <c r="H517" s="186">
        <f>SUMIFS(Itemizado_Piping!$O$5:$O$93,Itemizado_Piping!$C$5:$C$93,Volumen_Obra!B517)</f>
        <v>0</v>
      </c>
    </row>
    <row r="518" spans="2:8">
      <c r="B518" s="180" t="s">
        <v>2900</v>
      </c>
      <c r="C518" s="202" t="s">
        <v>2892</v>
      </c>
      <c r="D518" s="31" t="s">
        <v>2077</v>
      </c>
      <c r="E518" s="32" t="s">
        <v>2901</v>
      </c>
      <c r="F518" s="33" t="s">
        <v>2062</v>
      </c>
      <c r="G518" s="187">
        <v>5</v>
      </c>
      <c r="H518" s="186">
        <f>SUMIFS(Itemizado_Piping!$O$5:$O$93,Itemizado_Piping!$C$5:$C$93,Volumen_Obra!B518)</f>
        <v>5</v>
      </c>
    </row>
    <row r="519" spans="2:8">
      <c r="B519" s="180" t="s">
        <v>2902</v>
      </c>
      <c r="C519" s="202" t="s">
        <v>2892</v>
      </c>
      <c r="D519" s="31" t="s">
        <v>2077</v>
      </c>
      <c r="E519" s="32" t="s">
        <v>2903</v>
      </c>
      <c r="F519" s="33" t="s">
        <v>2062</v>
      </c>
      <c r="G519" s="187">
        <v>13</v>
      </c>
      <c r="H519" s="186">
        <f>SUMIFS(Itemizado_Piping!$O$5:$O$93,Itemizado_Piping!$C$5:$C$93,Volumen_Obra!B519)</f>
        <v>18</v>
      </c>
    </row>
    <row r="520" spans="2:8">
      <c r="B520" s="180" t="s">
        <v>2904</v>
      </c>
      <c r="C520" s="202" t="s">
        <v>2892</v>
      </c>
      <c r="D520" s="31" t="s">
        <v>2077</v>
      </c>
      <c r="E520" s="32" t="s">
        <v>2905</v>
      </c>
      <c r="F520" s="33" t="s">
        <v>2062</v>
      </c>
      <c r="G520" s="187">
        <v>13</v>
      </c>
      <c r="H520" s="186">
        <f>SUMIFS(Itemizado_Piping!$O$5:$O$93,Itemizado_Piping!$C$5:$C$93,Volumen_Obra!B520)</f>
        <v>12</v>
      </c>
    </row>
    <row r="521" spans="2:8">
      <c r="B521" s="180" t="s">
        <v>2906</v>
      </c>
      <c r="C521" s="202" t="s">
        <v>2892</v>
      </c>
      <c r="D521" s="31" t="s">
        <v>2077</v>
      </c>
      <c r="E521" s="32" t="s">
        <v>2907</v>
      </c>
      <c r="F521" s="33" t="s">
        <v>2062</v>
      </c>
      <c r="G521" s="187">
        <v>3</v>
      </c>
      <c r="H521" s="186">
        <f>SUMIFS(Itemizado_Piping!$O$5:$O$93,Itemizado_Piping!$C$5:$C$93,Volumen_Obra!B521)</f>
        <v>3.4</v>
      </c>
    </row>
    <row r="522" spans="2:8">
      <c r="B522" s="180" t="s">
        <v>2908</v>
      </c>
      <c r="C522" s="202" t="s">
        <v>2892</v>
      </c>
      <c r="D522" s="31" t="s">
        <v>2077</v>
      </c>
      <c r="E522" s="32" t="s">
        <v>2909</v>
      </c>
      <c r="F522" s="33" t="s">
        <v>2062</v>
      </c>
      <c r="G522" s="187">
        <v>15</v>
      </c>
      <c r="H522" s="186">
        <f>SUMIFS(Itemizado_Piping!$O$5:$O$93,Itemizado_Piping!$C$5:$C$93,Volumen_Obra!B522)</f>
        <v>15.57</v>
      </c>
    </row>
    <row r="523" spans="2:8">
      <c r="B523" s="180" t="s">
        <v>2910</v>
      </c>
      <c r="C523" s="202" t="s">
        <v>2892</v>
      </c>
      <c r="D523" s="31" t="s">
        <v>2077</v>
      </c>
      <c r="E523" s="32" t="s">
        <v>2911</v>
      </c>
      <c r="F523" s="33" t="s">
        <v>2062</v>
      </c>
      <c r="G523" s="187">
        <v>6</v>
      </c>
      <c r="H523" s="186">
        <f>SUMIFS(Itemizado_Piping!$O$5:$O$93,Itemizado_Piping!$C$5:$C$93,Volumen_Obra!B523)</f>
        <v>6</v>
      </c>
    </row>
    <row r="524" spans="2:8">
      <c r="B524" s="180" t="s">
        <v>2912</v>
      </c>
      <c r="C524" s="202" t="s">
        <v>2892</v>
      </c>
      <c r="D524" s="31" t="s">
        <v>2048</v>
      </c>
      <c r="E524" s="32" t="s">
        <v>2913</v>
      </c>
      <c r="F524" s="33" t="s">
        <v>2062</v>
      </c>
      <c r="G524" s="187">
        <v>1</v>
      </c>
      <c r="H524" s="186">
        <f>SUMIFS(Itemizado_Piping!$O$5:$O$93,Itemizado_Piping!$C$5:$C$93,Volumen_Obra!B524)</f>
        <v>13.148999999999999</v>
      </c>
    </row>
    <row r="525" spans="2:8">
      <c r="B525" s="180" t="s">
        <v>2914</v>
      </c>
      <c r="C525" s="202" t="s">
        <v>2892</v>
      </c>
      <c r="D525" s="31" t="s">
        <v>2048</v>
      </c>
      <c r="E525" s="32" t="s">
        <v>2915</v>
      </c>
      <c r="F525" s="33" t="s">
        <v>2062</v>
      </c>
      <c r="G525" s="187">
        <v>1241</v>
      </c>
      <c r="H525" s="186">
        <f>SUMIFS(Itemizado_Piping!$O$5:$O$93,Itemizado_Piping!$C$5:$C$93,Volumen_Obra!B525)</f>
        <v>184.75</v>
      </c>
    </row>
    <row r="526" spans="2:8">
      <c r="B526" s="180" t="s">
        <v>2916</v>
      </c>
      <c r="C526" s="202" t="s">
        <v>2892</v>
      </c>
      <c r="D526" s="31" t="s">
        <v>2048</v>
      </c>
      <c r="E526" s="32" t="s">
        <v>2917</v>
      </c>
      <c r="F526" s="33" t="s">
        <v>2062</v>
      </c>
      <c r="G526" s="187">
        <v>1450</v>
      </c>
      <c r="H526" s="186">
        <f>SUMIFS(Itemizado_Piping!$O$5:$O$93,Itemizado_Piping!$C$5:$C$93,Volumen_Obra!B526)</f>
        <v>1560</v>
      </c>
    </row>
    <row r="527" spans="2:8">
      <c r="B527" s="180" t="s">
        <v>2918</v>
      </c>
      <c r="C527" s="202" t="s">
        <v>2892</v>
      </c>
      <c r="D527" s="31" t="s">
        <v>2077</v>
      </c>
      <c r="E527" s="32" t="s">
        <v>2919</v>
      </c>
      <c r="F527" s="33" t="s">
        <v>2075</v>
      </c>
      <c r="G527" s="187">
        <v>1</v>
      </c>
      <c r="H527" s="186">
        <f>SUMIFS(Itemizado_Piping!$O$5:$O$93,Itemizado_Piping!$C$5:$C$93,Volumen_Obra!B527)</f>
        <v>1</v>
      </c>
    </row>
    <row r="528" spans="2:8">
      <c r="B528" s="180" t="s">
        <v>2920</v>
      </c>
      <c r="C528" s="202" t="s">
        <v>2892</v>
      </c>
      <c r="D528" s="31" t="s">
        <v>2077</v>
      </c>
      <c r="E528" s="32" t="s">
        <v>2921</v>
      </c>
      <c r="F528" s="33" t="s">
        <v>2062</v>
      </c>
      <c r="G528" s="187">
        <v>4</v>
      </c>
      <c r="H528" s="186">
        <f>SUMIFS(Itemizado_Piping!$O$5:$O$93,Itemizado_Piping!$C$5:$C$93,Volumen_Obra!B528)</f>
        <v>0</v>
      </c>
    </row>
    <row r="529" spans="2:8">
      <c r="B529" s="180" t="s">
        <v>2623</v>
      </c>
      <c r="C529" s="202" t="s">
        <v>2892</v>
      </c>
      <c r="D529" s="31" t="s">
        <v>2077</v>
      </c>
      <c r="E529" s="32" t="s">
        <v>2922</v>
      </c>
      <c r="F529" s="33" t="s">
        <v>2062</v>
      </c>
      <c r="G529" s="187">
        <v>20</v>
      </c>
      <c r="H529" s="186">
        <f>SUMIFS(Itemizado_Piping!$O$5:$O$93,Itemizado_Piping!$C$5:$C$93,Volumen_Obra!B529)</f>
        <v>0</v>
      </c>
    </row>
    <row r="530" spans="2:8">
      <c r="B530" s="180" t="s">
        <v>2923</v>
      </c>
      <c r="C530" s="202" t="s">
        <v>2892</v>
      </c>
      <c r="D530" s="31" t="s">
        <v>2077</v>
      </c>
      <c r="E530" s="32" t="s">
        <v>2924</v>
      </c>
      <c r="F530" s="33" t="s">
        <v>2062</v>
      </c>
      <c r="G530" s="187">
        <v>2</v>
      </c>
      <c r="H530" s="186">
        <f>SUMIFS(Itemizado_Piping!$O$5:$O$93,Itemizado_Piping!$C$5:$C$93,Volumen_Obra!B530)</f>
        <v>0</v>
      </c>
    </row>
    <row r="531" spans="2:8">
      <c r="B531" s="180" t="s">
        <v>2925</v>
      </c>
      <c r="C531" s="202" t="s">
        <v>2892</v>
      </c>
      <c r="D531" s="31" t="s">
        <v>2048</v>
      </c>
      <c r="E531" s="32" t="s">
        <v>2926</v>
      </c>
      <c r="F531" s="33" t="s">
        <v>2062</v>
      </c>
      <c r="G531" s="187">
        <v>3900</v>
      </c>
      <c r="H531" s="186">
        <f>SUMIFS(Itemizado_Piping!$O$5:$O$93,Itemizado_Piping!$C$5:$C$93,Volumen_Obra!B531)</f>
        <v>3897.6000000000004</v>
      </c>
    </row>
    <row r="532" spans="2:8">
      <c r="B532" s="180" t="s">
        <v>2927</v>
      </c>
      <c r="C532" s="202" t="s">
        <v>2892</v>
      </c>
      <c r="D532" s="31" t="s">
        <v>2048</v>
      </c>
      <c r="E532" s="32" t="s">
        <v>2928</v>
      </c>
      <c r="F532" s="33" t="s">
        <v>2062</v>
      </c>
      <c r="G532" s="187">
        <v>350</v>
      </c>
      <c r="H532" s="186">
        <f>SUMIFS(Itemizado_Piping!$O$5:$O$93,Itemizado_Piping!$C$5:$C$93,Volumen_Obra!B532)</f>
        <v>603.04999999999995</v>
      </c>
    </row>
    <row r="533" spans="2:8">
      <c r="B533" s="180" t="s">
        <v>2929</v>
      </c>
      <c r="C533" s="202" t="s">
        <v>2892</v>
      </c>
      <c r="D533" s="31" t="s">
        <v>2077</v>
      </c>
      <c r="E533" s="32" t="s">
        <v>2930</v>
      </c>
      <c r="F533" s="33" t="s">
        <v>2062</v>
      </c>
      <c r="G533" s="187">
        <v>980</v>
      </c>
      <c r="H533" s="186">
        <f>SUMIFS(Itemizado_Piping!$O$5:$O$93,Itemizado_Piping!$C$5:$C$93,Volumen_Obra!B533)</f>
        <v>447.57</v>
      </c>
    </row>
    <row r="534" spans="2:8">
      <c r="B534" s="180" t="s">
        <v>2931</v>
      </c>
      <c r="C534" s="202" t="s">
        <v>2892</v>
      </c>
      <c r="D534" s="31" t="s">
        <v>2077</v>
      </c>
      <c r="E534" s="32" t="s">
        <v>2932</v>
      </c>
      <c r="F534" s="33" t="s">
        <v>2067</v>
      </c>
      <c r="G534" s="187">
        <v>6</v>
      </c>
      <c r="H534" s="186">
        <f>SUMIFS(Itemizado_Piping!$O$5:$O$93,Itemizado_Piping!$C$5:$C$93,Volumen_Obra!B534)</f>
        <v>0</v>
      </c>
    </row>
    <row r="535" spans="2:8">
      <c r="B535" s="180" t="s">
        <v>2933</v>
      </c>
      <c r="C535" s="202" t="s">
        <v>2892</v>
      </c>
      <c r="D535" s="31" t="s">
        <v>2077</v>
      </c>
      <c r="E535" s="32" t="s">
        <v>2934</v>
      </c>
      <c r="F535" s="33" t="s">
        <v>2067</v>
      </c>
      <c r="G535" s="187">
        <v>5</v>
      </c>
      <c r="H535" s="186">
        <f>SUMIFS(Itemizado_Piping!$O$5:$O$93,Itemizado_Piping!$C$5:$C$93,Volumen_Obra!B535)</f>
        <v>1</v>
      </c>
    </row>
    <row r="536" spans="2:8">
      <c r="B536" s="180" t="s">
        <v>2935</v>
      </c>
      <c r="C536" s="202" t="s">
        <v>2892</v>
      </c>
      <c r="D536" s="31" t="s">
        <v>2077</v>
      </c>
      <c r="E536" s="32" t="s">
        <v>2936</v>
      </c>
      <c r="F536" s="33" t="s">
        <v>2067</v>
      </c>
      <c r="G536" s="187">
        <v>14</v>
      </c>
      <c r="H536" s="186">
        <f>SUMIFS(Itemizado_Piping!$O$5:$O$93,Itemizado_Piping!$C$5:$C$93,Volumen_Obra!B536)</f>
        <v>14</v>
      </c>
    </row>
    <row r="537" spans="2:8">
      <c r="B537" s="180" t="s">
        <v>2937</v>
      </c>
      <c r="C537" s="202" t="s">
        <v>2892</v>
      </c>
      <c r="D537" s="31" t="s">
        <v>2077</v>
      </c>
      <c r="E537" s="32" t="s">
        <v>2938</v>
      </c>
      <c r="F537" s="33" t="s">
        <v>2067</v>
      </c>
      <c r="G537" s="187">
        <v>4</v>
      </c>
      <c r="H537" s="186">
        <f>SUMIFS(Itemizado_Piping!$O$5:$O$93,Itemizado_Piping!$C$5:$C$93,Volumen_Obra!B537)</f>
        <v>4</v>
      </c>
    </row>
    <row r="538" spans="2:8">
      <c r="B538" s="180" t="s">
        <v>2939</v>
      </c>
      <c r="C538" s="202" t="s">
        <v>2892</v>
      </c>
      <c r="D538" s="31" t="s">
        <v>2048</v>
      </c>
      <c r="E538" s="32" t="s">
        <v>2940</v>
      </c>
      <c r="F538" s="33" t="s">
        <v>2075</v>
      </c>
      <c r="G538" s="187">
        <v>1</v>
      </c>
      <c r="H538" s="186">
        <f>SUMIFS(Itemizado_Piping!$O$5:$O$93,Itemizado_Piping!$C$5:$C$93,Volumen_Obra!B538)</f>
        <v>1</v>
      </c>
    </row>
    <row r="539" spans="2:8">
      <c r="B539" s="180" t="s">
        <v>2941</v>
      </c>
      <c r="C539" s="202" t="s">
        <v>2892</v>
      </c>
      <c r="D539" s="31" t="s">
        <v>2077</v>
      </c>
      <c r="E539" s="32" t="s">
        <v>2942</v>
      </c>
      <c r="F539" s="33" t="s">
        <v>2067</v>
      </c>
      <c r="G539" s="187">
        <v>1</v>
      </c>
      <c r="H539" s="186">
        <f>SUMIFS(Itemizado_Piping!$O$5:$O$93,Itemizado_Piping!$C$5:$C$93,Volumen_Obra!B539)</f>
        <v>0</v>
      </c>
    </row>
    <row r="540" spans="2:8">
      <c r="B540" s="180" t="s">
        <v>2943</v>
      </c>
      <c r="C540" s="202" t="s">
        <v>2892</v>
      </c>
      <c r="D540" s="31" t="s">
        <v>2077</v>
      </c>
      <c r="E540" s="32" t="s">
        <v>2944</v>
      </c>
      <c r="F540" s="33" t="s">
        <v>2067</v>
      </c>
      <c r="G540" s="187">
        <v>8</v>
      </c>
      <c r="H540" s="186">
        <f>SUMIFS(Itemizado_Piping!$O$5:$O$93,Itemizado_Piping!$C$5:$C$93,Volumen_Obra!B540)</f>
        <v>9</v>
      </c>
    </row>
    <row r="541" spans="2:8">
      <c r="B541" s="180" t="s">
        <v>2945</v>
      </c>
      <c r="C541" s="202" t="s">
        <v>2892</v>
      </c>
      <c r="D541" s="31" t="s">
        <v>2077</v>
      </c>
      <c r="E541" s="32" t="s">
        <v>2946</v>
      </c>
      <c r="F541" s="33" t="s">
        <v>2067</v>
      </c>
      <c r="G541" s="187">
        <v>4</v>
      </c>
      <c r="H541" s="186">
        <f>SUMIFS(Itemizado_Piping!$O$5:$O$93,Itemizado_Piping!$C$5:$C$93,Volumen_Obra!B541)</f>
        <v>5</v>
      </c>
    </row>
    <row r="542" spans="2:8">
      <c r="B542" s="180" t="s">
        <v>2947</v>
      </c>
      <c r="C542" s="202" t="s">
        <v>2892</v>
      </c>
      <c r="D542" s="31" t="s">
        <v>2077</v>
      </c>
      <c r="E542" s="32" t="s">
        <v>2948</v>
      </c>
      <c r="F542" s="33" t="s">
        <v>2067</v>
      </c>
      <c r="G542" s="187">
        <v>3</v>
      </c>
      <c r="H542" s="186">
        <f>SUMIFS(Itemizado_Piping!$O$5:$O$93,Itemizado_Piping!$C$5:$C$93,Volumen_Obra!B542)</f>
        <v>1</v>
      </c>
    </row>
    <row r="543" spans="2:8">
      <c r="B543" s="180" t="s">
        <v>2949</v>
      </c>
      <c r="C543" s="202" t="s">
        <v>2892</v>
      </c>
      <c r="D543" s="31" t="s">
        <v>2077</v>
      </c>
      <c r="E543" s="32" t="s">
        <v>2950</v>
      </c>
      <c r="F543" s="33" t="s">
        <v>2067</v>
      </c>
      <c r="G543" s="187">
        <v>1</v>
      </c>
      <c r="H543" s="186">
        <f>SUMIFS(Itemizado_Piping!$O$5:$O$93,Itemizado_Piping!$C$5:$C$93,Volumen_Obra!B543)</f>
        <v>1</v>
      </c>
    </row>
    <row r="544" spans="2:8">
      <c r="B544" s="180" t="s">
        <v>2951</v>
      </c>
      <c r="C544" s="202" t="s">
        <v>2892</v>
      </c>
      <c r="D544" s="31" t="s">
        <v>2077</v>
      </c>
      <c r="E544" s="32" t="s">
        <v>2952</v>
      </c>
      <c r="F544" s="33" t="s">
        <v>2067</v>
      </c>
      <c r="G544" s="187">
        <v>4</v>
      </c>
      <c r="H544" s="186">
        <f>SUMIFS(Itemizado_Piping!$O$5:$O$93,Itemizado_Piping!$C$5:$C$93,Volumen_Obra!B544)</f>
        <v>4</v>
      </c>
    </row>
    <row r="545" spans="2:8">
      <c r="B545" s="180" t="s">
        <v>2953</v>
      </c>
      <c r="C545" s="202" t="s">
        <v>2892</v>
      </c>
      <c r="D545" s="31" t="s">
        <v>2077</v>
      </c>
      <c r="E545" s="32" t="s">
        <v>2954</v>
      </c>
      <c r="F545" s="33" t="s">
        <v>2067</v>
      </c>
      <c r="G545" s="187">
        <v>9</v>
      </c>
      <c r="H545" s="186">
        <f>SUMIFS(Itemizado_Piping!$O$5:$O$93,Itemizado_Piping!$C$5:$C$93,Volumen_Obra!B545)</f>
        <v>4</v>
      </c>
    </row>
    <row r="546" spans="2:8">
      <c r="B546" s="180" t="s">
        <v>2955</v>
      </c>
      <c r="C546" s="202" t="s">
        <v>2892</v>
      </c>
      <c r="D546" s="31" t="s">
        <v>2077</v>
      </c>
      <c r="E546" s="32" t="s">
        <v>2956</v>
      </c>
      <c r="F546" s="33" t="s">
        <v>2067</v>
      </c>
      <c r="G546" s="187">
        <v>8</v>
      </c>
      <c r="H546" s="186">
        <f>SUMIFS(Itemizado_Piping!$O$5:$O$93,Itemizado_Piping!$C$5:$C$93,Volumen_Obra!B546)</f>
        <v>8</v>
      </c>
    </row>
    <row r="547" spans="2:8">
      <c r="B547" s="180" t="s">
        <v>2957</v>
      </c>
      <c r="C547" s="202" t="s">
        <v>2892</v>
      </c>
      <c r="D547" s="31" t="s">
        <v>2048</v>
      </c>
      <c r="E547" s="32" t="s">
        <v>2958</v>
      </c>
      <c r="F547" s="33" t="s">
        <v>2075</v>
      </c>
      <c r="G547" s="187">
        <v>1</v>
      </c>
      <c r="H547" s="186">
        <f>SUMIFS(Itemizado_Piping!$O$5:$O$93,Itemizado_Piping!$C$5:$C$93,Volumen_Obra!B547)</f>
        <v>0</v>
      </c>
    </row>
    <row r="548" spans="2:8">
      <c r="B548" s="180" t="s">
        <v>2959</v>
      </c>
      <c r="C548" s="202" t="s">
        <v>2892</v>
      </c>
      <c r="D548" s="31" t="s">
        <v>2048</v>
      </c>
      <c r="E548" s="32" t="s">
        <v>2960</v>
      </c>
      <c r="F548" s="33" t="s">
        <v>2075</v>
      </c>
      <c r="G548" s="187">
        <v>1</v>
      </c>
      <c r="H548" s="186">
        <f>SUMIFS(Itemizado_Piping!$O$5:$O$93,Itemizado_Piping!$C$5:$C$93,Volumen_Obra!B548)</f>
        <v>1</v>
      </c>
    </row>
    <row r="549" spans="2:8">
      <c r="B549" s="180" t="s">
        <v>2961</v>
      </c>
      <c r="C549" s="202" t="s">
        <v>2892</v>
      </c>
      <c r="D549" s="31" t="s">
        <v>2048</v>
      </c>
      <c r="E549" s="32" t="s">
        <v>2962</v>
      </c>
      <c r="F549" s="33" t="s">
        <v>2075</v>
      </c>
      <c r="G549" s="187">
        <v>1</v>
      </c>
      <c r="H549" s="186">
        <f>SUMIFS(Itemizado_Piping!$O$5:$O$93,Itemizado_Piping!$C$5:$C$93,Volumen_Obra!B549)</f>
        <v>1</v>
      </c>
    </row>
    <row r="550" spans="2:8">
      <c r="B550" s="180" t="s">
        <v>2963</v>
      </c>
      <c r="C550" s="202" t="s">
        <v>2892</v>
      </c>
      <c r="D550" s="31" t="s">
        <v>2048</v>
      </c>
      <c r="E550" s="32" t="s">
        <v>2964</v>
      </c>
      <c r="F550" s="33" t="s">
        <v>2075</v>
      </c>
      <c r="G550" s="187">
        <v>1</v>
      </c>
      <c r="H550" s="186">
        <f>SUMIFS(Itemizado_Piping!$O$5:$O$93,Itemizado_Piping!$C$5:$C$93,Volumen_Obra!B550)</f>
        <v>1</v>
      </c>
    </row>
    <row r="551" spans="2:8">
      <c r="B551" s="180" t="s">
        <v>2965</v>
      </c>
      <c r="C551" s="202" t="s">
        <v>2892</v>
      </c>
      <c r="D551" s="31" t="s">
        <v>2048</v>
      </c>
      <c r="E551" s="32" t="s">
        <v>2966</v>
      </c>
      <c r="F551" s="33" t="s">
        <v>2075</v>
      </c>
      <c r="G551" s="187">
        <v>1</v>
      </c>
      <c r="H551" s="186">
        <f>SUMIFS(Itemizado_Piping!$O$5:$O$93,Itemizado_Piping!$C$5:$C$93,Volumen_Obra!B551)</f>
        <v>1</v>
      </c>
    </row>
    <row r="552" spans="2:8">
      <c r="B552" s="180" t="s">
        <v>2967</v>
      </c>
      <c r="C552" s="202" t="s">
        <v>2892</v>
      </c>
      <c r="D552" s="31" t="s">
        <v>2048</v>
      </c>
      <c r="E552" s="32" t="s">
        <v>2968</v>
      </c>
      <c r="F552" s="33" t="s">
        <v>2062</v>
      </c>
      <c r="G552" s="187">
        <v>8</v>
      </c>
      <c r="H552" s="186">
        <f>SUMIFS(Itemizado_Piping!$O$5:$O$93,Itemizado_Piping!$C$5:$C$93,Volumen_Obra!B552)</f>
        <v>9</v>
      </c>
    </row>
    <row r="553" spans="2:8">
      <c r="B553" s="180" t="s">
        <v>2969</v>
      </c>
      <c r="C553" s="202" t="s">
        <v>2892</v>
      </c>
      <c r="D553" s="31" t="s">
        <v>2077</v>
      </c>
      <c r="E553" s="32" t="s">
        <v>2970</v>
      </c>
      <c r="F553" s="33" t="s">
        <v>2062</v>
      </c>
      <c r="G553" s="187">
        <v>4</v>
      </c>
      <c r="H553" s="186">
        <f>SUMIFS(Itemizado_Piping!$O$5:$O$93,Itemizado_Piping!$C$5:$C$93,Volumen_Obra!B553)</f>
        <v>4</v>
      </c>
    </row>
    <row r="554" spans="2:8">
      <c r="B554" s="177" t="s">
        <v>2032</v>
      </c>
      <c r="C554" s="199" t="s">
        <v>2033</v>
      </c>
      <c r="D554" s="30"/>
      <c r="E554" s="28" t="s">
        <v>2971</v>
      </c>
      <c r="F554" s="29"/>
      <c r="G554" s="186"/>
      <c r="H554" s="186">
        <f>SUMIFS(Itemizado_Piping!$O$5:$O$93,Itemizado_Piping!$C$5:$C$93,Volumen_Obra!B554)</f>
        <v>0</v>
      </c>
    </row>
    <row r="555" spans="2:8">
      <c r="B555" s="177" t="s">
        <v>2972</v>
      </c>
      <c r="C555" s="199" t="s">
        <v>2033</v>
      </c>
      <c r="D555" s="30"/>
      <c r="E555" s="28" t="s">
        <v>2973</v>
      </c>
      <c r="F555" s="29"/>
      <c r="G555" s="186"/>
      <c r="H555" s="186">
        <f>SUMIFS(Itemizado_Piping!$O$5:$O$93,Itemizado_Piping!$C$5:$C$93,Volumen_Obra!B555)</f>
        <v>0</v>
      </c>
    </row>
    <row r="556" spans="2:8">
      <c r="B556" s="177" t="s">
        <v>2974</v>
      </c>
      <c r="C556" s="204" t="s">
        <v>2975</v>
      </c>
      <c r="D556" s="30"/>
      <c r="E556" s="28" t="s">
        <v>2975</v>
      </c>
      <c r="F556" s="29"/>
      <c r="G556" s="186"/>
      <c r="H556" s="186">
        <f>SUMIFS(Itemizado_Piping!$O$5:$O$93,Itemizado_Piping!$C$5:$C$93,Volumen_Obra!B556)</f>
        <v>0</v>
      </c>
    </row>
    <row r="557" spans="2:8">
      <c r="B557" s="177" t="s">
        <v>2976</v>
      </c>
      <c r="C557" s="204" t="s">
        <v>2975</v>
      </c>
      <c r="D557" s="30"/>
      <c r="E557" s="28" t="s">
        <v>2977</v>
      </c>
      <c r="F557" s="29"/>
      <c r="G557" s="186"/>
      <c r="H557" s="186">
        <f>SUMIFS(Itemizado_Piping!$O$5:$O$93,Itemizado_Piping!$C$5:$C$93,Volumen_Obra!B557)</f>
        <v>0</v>
      </c>
    </row>
    <row r="558" spans="2:8">
      <c r="B558" s="180" t="s">
        <v>2978</v>
      </c>
      <c r="C558" s="203" t="s">
        <v>2975</v>
      </c>
      <c r="D558" s="31" t="s">
        <v>2048</v>
      </c>
      <c r="E558" s="32" t="s">
        <v>2979</v>
      </c>
      <c r="F558" s="33" t="s">
        <v>2062</v>
      </c>
      <c r="G558" s="187">
        <v>1</v>
      </c>
      <c r="H558" s="186">
        <f>SUMIFS(Itemizado_Piping!$O$5:$O$93,Itemizado_Piping!$C$5:$C$93,Volumen_Obra!B558)</f>
        <v>0</v>
      </c>
    </row>
    <row r="559" spans="2:8">
      <c r="B559" s="180" t="s">
        <v>2980</v>
      </c>
      <c r="C559" s="203" t="s">
        <v>2975</v>
      </c>
      <c r="D559" s="31" t="s">
        <v>2077</v>
      </c>
      <c r="E559" s="32" t="s">
        <v>2932</v>
      </c>
      <c r="F559" s="33" t="s">
        <v>2067</v>
      </c>
      <c r="G559" s="187">
        <v>8</v>
      </c>
      <c r="H559" s="186">
        <f>SUMIFS(Itemizado_Piping!$O$5:$O$93,Itemizado_Piping!$C$5:$C$93,Volumen_Obra!B559)</f>
        <v>0</v>
      </c>
    </row>
    <row r="560" spans="2:8">
      <c r="B560" s="180" t="s">
        <v>2981</v>
      </c>
      <c r="C560" s="203" t="s">
        <v>2975</v>
      </c>
      <c r="D560" s="31" t="s">
        <v>2077</v>
      </c>
      <c r="E560" s="32" t="s">
        <v>2934</v>
      </c>
      <c r="F560" s="33" t="s">
        <v>2067</v>
      </c>
      <c r="G560" s="187">
        <v>2</v>
      </c>
      <c r="H560" s="186">
        <f>SUMIFS(Itemizado_Piping!$O$5:$O$93,Itemizado_Piping!$C$5:$C$93,Volumen_Obra!B560)</f>
        <v>0</v>
      </c>
    </row>
    <row r="561" spans="2:8">
      <c r="B561" s="180" t="s">
        <v>2982</v>
      </c>
      <c r="C561" s="203" t="s">
        <v>2975</v>
      </c>
      <c r="D561" s="31" t="s">
        <v>2077</v>
      </c>
      <c r="E561" s="32" t="s">
        <v>2983</v>
      </c>
      <c r="F561" s="33" t="s">
        <v>2067</v>
      </c>
      <c r="G561" s="187">
        <v>1</v>
      </c>
      <c r="H561" s="186">
        <f>SUMIFS(Itemizado_Piping!$O$5:$O$93,Itemizado_Piping!$C$5:$C$93,Volumen_Obra!B561)</f>
        <v>0</v>
      </c>
    </row>
    <row r="562" spans="2:8">
      <c r="B562" s="180" t="s">
        <v>2984</v>
      </c>
      <c r="C562" s="203" t="s">
        <v>2975</v>
      </c>
      <c r="D562" s="31" t="s">
        <v>2077</v>
      </c>
      <c r="E562" s="32" t="s">
        <v>2985</v>
      </c>
      <c r="F562" s="33" t="s">
        <v>2067</v>
      </c>
      <c r="G562" s="187">
        <v>4</v>
      </c>
      <c r="H562" s="186">
        <f>SUMIFS(Itemizado_Piping!$O$5:$O$93,Itemizado_Piping!$C$5:$C$93,Volumen_Obra!B562)</f>
        <v>0</v>
      </c>
    </row>
    <row r="563" spans="2:8">
      <c r="B563" s="180" t="s">
        <v>2986</v>
      </c>
      <c r="C563" s="203" t="s">
        <v>2975</v>
      </c>
      <c r="D563" s="31" t="s">
        <v>2077</v>
      </c>
      <c r="E563" s="32" t="s">
        <v>2987</v>
      </c>
      <c r="F563" s="33" t="s">
        <v>2067</v>
      </c>
      <c r="G563" s="187">
        <v>2</v>
      </c>
      <c r="H563" s="186">
        <f>SUMIFS(Itemizado_Piping!$O$5:$O$93,Itemizado_Piping!$C$5:$C$93,Volumen_Obra!B563)</f>
        <v>0</v>
      </c>
    </row>
    <row r="564" spans="2:8">
      <c r="B564" s="180" t="s">
        <v>2988</v>
      </c>
      <c r="C564" s="203" t="s">
        <v>2975</v>
      </c>
      <c r="D564" s="31" t="s">
        <v>2077</v>
      </c>
      <c r="E564" s="32" t="s">
        <v>2954</v>
      </c>
      <c r="F564" s="33" t="s">
        <v>2067</v>
      </c>
      <c r="G564" s="187">
        <v>2</v>
      </c>
      <c r="H564" s="186">
        <f>SUMIFS(Itemizado_Piping!$O$5:$O$93,Itemizado_Piping!$C$5:$C$93,Volumen_Obra!B564)</f>
        <v>2</v>
      </c>
    </row>
    <row r="565" spans="2:8">
      <c r="B565" s="180" t="s">
        <v>2989</v>
      </c>
      <c r="C565" s="203" t="s">
        <v>2975</v>
      </c>
      <c r="D565" s="31" t="s">
        <v>2077</v>
      </c>
      <c r="E565" s="32" t="s">
        <v>2950</v>
      </c>
      <c r="F565" s="33" t="s">
        <v>2067</v>
      </c>
      <c r="G565" s="187">
        <v>2</v>
      </c>
      <c r="H565" s="186">
        <f>SUMIFS(Itemizado_Piping!$O$5:$O$93,Itemizado_Piping!$C$5:$C$93,Volumen_Obra!B565)</f>
        <v>0</v>
      </c>
    </row>
    <row r="566" spans="2:8">
      <c r="B566" s="180" t="s">
        <v>2990</v>
      </c>
      <c r="C566" s="203" t="s">
        <v>2975</v>
      </c>
      <c r="D566" s="31" t="s">
        <v>2077</v>
      </c>
      <c r="E566" s="32" t="s">
        <v>2991</v>
      </c>
      <c r="F566" s="33" t="s">
        <v>2075</v>
      </c>
      <c r="G566" s="187">
        <v>1</v>
      </c>
      <c r="H566" s="186">
        <f>SUMIFS(Itemizado_Piping!$O$5:$O$93,Itemizado_Piping!$C$5:$C$93,Volumen_Obra!B566)</f>
        <v>1</v>
      </c>
    </row>
    <row r="567" spans="2:8">
      <c r="B567" s="180" t="s">
        <v>2992</v>
      </c>
      <c r="C567" s="203" t="s">
        <v>2975</v>
      </c>
      <c r="D567" s="31" t="s">
        <v>2077</v>
      </c>
      <c r="E567" s="32" t="s">
        <v>2970</v>
      </c>
      <c r="F567" s="33" t="s">
        <v>2062</v>
      </c>
      <c r="G567" s="187">
        <v>2</v>
      </c>
      <c r="H567" s="186">
        <f>SUMIFS(Itemizado_Piping!$O$5:$O$93,Itemizado_Piping!$C$5:$C$93,Volumen_Obra!B567)</f>
        <v>0</v>
      </c>
    </row>
    <row r="568" spans="2:8">
      <c r="B568" s="180" t="s">
        <v>2993</v>
      </c>
      <c r="C568" s="203" t="s">
        <v>2975</v>
      </c>
      <c r="D568" s="31" t="s">
        <v>2077</v>
      </c>
      <c r="E568" s="32" t="s">
        <v>2994</v>
      </c>
      <c r="F568" s="33" t="s">
        <v>2062</v>
      </c>
      <c r="G568" s="187">
        <v>3</v>
      </c>
      <c r="H568" s="186">
        <f>SUMIFS(Itemizado_Piping!$O$5:$O$93,Itemizado_Piping!$C$5:$C$93,Volumen_Obra!B568)</f>
        <v>0</v>
      </c>
    </row>
    <row r="569" spans="2:8">
      <c r="B569" s="180" t="s">
        <v>2995</v>
      </c>
      <c r="C569" s="203" t="s">
        <v>2975</v>
      </c>
      <c r="D569" s="31" t="s">
        <v>2077</v>
      </c>
      <c r="E569" s="32" t="s">
        <v>2996</v>
      </c>
      <c r="F569" s="33" t="s">
        <v>2062</v>
      </c>
      <c r="G569" s="187">
        <v>3</v>
      </c>
      <c r="H569" s="186">
        <f>SUMIFS(Itemizado_Piping!$O$5:$O$93,Itemizado_Piping!$C$5:$C$93,Volumen_Obra!B569)</f>
        <v>2.5499999999999998</v>
      </c>
    </row>
    <row r="570" spans="2:8">
      <c r="B570" s="180" t="s">
        <v>2997</v>
      </c>
      <c r="C570" s="203" t="s">
        <v>2975</v>
      </c>
      <c r="D570" s="31" t="s">
        <v>2077</v>
      </c>
      <c r="E570" s="32" t="s">
        <v>2998</v>
      </c>
      <c r="F570" s="33" t="s">
        <v>2062</v>
      </c>
      <c r="G570" s="187">
        <v>5</v>
      </c>
      <c r="H570" s="186">
        <f>SUMIFS(Itemizado_Piping!$O$5:$O$93,Itemizado_Piping!$C$5:$C$93,Volumen_Obra!B570)</f>
        <v>8.5</v>
      </c>
    </row>
    <row r="571" spans="2:8">
      <c r="B571" s="180" t="s">
        <v>2999</v>
      </c>
      <c r="C571" s="203" t="s">
        <v>2975</v>
      </c>
      <c r="D571" s="31" t="s">
        <v>2077</v>
      </c>
      <c r="E571" s="32" t="s">
        <v>3000</v>
      </c>
      <c r="F571" s="33" t="s">
        <v>2062</v>
      </c>
      <c r="G571" s="187">
        <v>8</v>
      </c>
      <c r="H571" s="186">
        <f>SUMIFS(Itemizado_Piping!$O$5:$O$93,Itemizado_Piping!$C$5:$C$93,Volumen_Obra!B571)</f>
        <v>0</v>
      </c>
    </row>
    <row r="572" spans="2:8">
      <c r="B572" s="180" t="s">
        <v>3001</v>
      </c>
      <c r="C572" s="203" t="s">
        <v>2975</v>
      </c>
      <c r="D572" s="31" t="s">
        <v>2077</v>
      </c>
      <c r="E572" s="32" t="s">
        <v>3002</v>
      </c>
      <c r="F572" s="33" t="s">
        <v>2062</v>
      </c>
      <c r="G572" s="187">
        <v>420</v>
      </c>
      <c r="H572" s="186">
        <f>SUMIFS(Itemizado_Piping!$O$5:$O$93,Itemizado_Piping!$C$5:$C$93,Volumen_Obra!B572)</f>
        <v>495.55500000000006</v>
      </c>
    </row>
    <row r="573" spans="2:8">
      <c r="B573" s="180" t="s">
        <v>3003</v>
      </c>
      <c r="C573" s="203" t="s">
        <v>2975</v>
      </c>
      <c r="D573" s="31" t="s">
        <v>2077</v>
      </c>
      <c r="E573" s="32" t="s">
        <v>3004</v>
      </c>
      <c r="F573" s="33" t="s">
        <v>2075</v>
      </c>
      <c r="G573" s="187">
        <v>1</v>
      </c>
      <c r="H573" s="186">
        <f>SUMIFS(Itemizado_Piping!$O$5:$O$93,Itemizado_Piping!$C$5:$C$93,Volumen_Obra!B573)</f>
        <v>0</v>
      </c>
    </row>
    <row r="574" spans="2:8">
      <c r="B574" s="180" t="s">
        <v>3005</v>
      </c>
      <c r="C574" s="203" t="s">
        <v>2975</v>
      </c>
      <c r="D574" s="31" t="s">
        <v>2077</v>
      </c>
      <c r="E574" s="32" t="s">
        <v>3006</v>
      </c>
      <c r="F574" s="33" t="s">
        <v>2075</v>
      </c>
      <c r="G574" s="187">
        <v>1</v>
      </c>
      <c r="H574" s="186">
        <f>SUMIFS(Itemizado_Piping!$O$5:$O$93,Itemizado_Piping!$C$5:$C$93,Volumen_Obra!B574)</f>
        <v>0</v>
      </c>
    </row>
    <row r="575" spans="2:8">
      <c r="B575" s="177" t="s">
        <v>2036</v>
      </c>
      <c r="C575" s="204" t="s">
        <v>3007</v>
      </c>
      <c r="D575" s="30"/>
      <c r="E575" s="28" t="s">
        <v>3007</v>
      </c>
      <c r="F575" s="29"/>
      <c r="G575" s="186"/>
      <c r="H575" s="186">
        <f>SUMIFS(Itemizado_Piping!$O$5:$O$93,Itemizado_Piping!$C$5:$C$93,Volumen_Obra!B575)</f>
        <v>0</v>
      </c>
    </row>
    <row r="576" spans="2:8">
      <c r="B576" s="177" t="s">
        <v>3008</v>
      </c>
      <c r="C576" s="204" t="s">
        <v>3007</v>
      </c>
      <c r="D576" s="30"/>
      <c r="E576" s="28" t="s">
        <v>3009</v>
      </c>
      <c r="F576" s="29"/>
      <c r="G576" s="186"/>
      <c r="H576" s="186">
        <f>SUMIFS(Itemizado_Piping!$O$5:$O$93,Itemizado_Piping!$C$5:$C$93,Volumen_Obra!B576)</f>
        <v>0</v>
      </c>
    </row>
    <row r="577" spans="2:8">
      <c r="B577" s="177" t="s">
        <v>3010</v>
      </c>
      <c r="C577" s="204" t="s">
        <v>3007</v>
      </c>
      <c r="D577" s="30"/>
      <c r="E577" s="28" t="s">
        <v>3011</v>
      </c>
      <c r="F577" s="29"/>
      <c r="G577" s="186"/>
      <c r="H577" s="186">
        <f>SUMIFS(Itemizado_Piping!$O$5:$O$93,Itemizado_Piping!$C$5:$C$93,Volumen_Obra!B577)</f>
        <v>0</v>
      </c>
    </row>
    <row r="578" spans="2:8" ht="26.45">
      <c r="B578" s="180" t="s">
        <v>3012</v>
      </c>
      <c r="C578" s="203" t="s">
        <v>3007</v>
      </c>
      <c r="D578" s="31" t="s">
        <v>2048</v>
      </c>
      <c r="E578" s="32" t="s">
        <v>3013</v>
      </c>
      <c r="F578" s="33" t="s">
        <v>2144</v>
      </c>
      <c r="G578" s="187">
        <v>16</v>
      </c>
      <c r="H578" s="186">
        <f>SUMIFS(Itemizado_Piping!$O$5:$O$93,Itemizado_Piping!$C$5:$C$93,Volumen_Obra!B578)</f>
        <v>0</v>
      </c>
    </row>
    <row r="579" spans="2:8" ht="26.45">
      <c r="B579" s="180" t="s">
        <v>3014</v>
      </c>
      <c r="C579" s="203" t="s">
        <v>3007</v>
      </c>
      <c r="D579" s="31" t="s">
        <v>2048</v>
      </c>
      <c r="E579" s="32" t="s">
        <v>3015</v>
      </c>
      <c r="F579" s="33" t="s">
        <v>2144</v>
      </c>
      <c r="G579" s="187">
        <v>144</v>
      </c>
      <c r="H579" s="186">
        <f>SUMIFS(Itemizado_Piping!$O$5:$O$93,Itemizado_Piping!$C$5:$C$93,Volumen_Obra!B579)</f>
        <v>287</v>
      </c>
    </row>
    <row r="580" spans="2:8" ht="26.45">
      <c r="B580" s="180" t="s">
        <v>3016</v>
      </c>
      <c r="C580" s="203" t="s">
        <v>3007</v>
      </c>
      <c r="D580" s="31" t="s">
        <v>2048</v>
      </c>
      <c r="E580" s="32" t="s">
        <v>3017</v>
      </c>
      <c r="F580" s="33" t="s">
        <v>2144</v>
      </c>
      <c r="G580" s="187">
        <v>12</v>
      </c>
      <c r="H580" s="186">
        <f>SUMIFS(Itemizado_Piping!$O$5:$O$93,Itemizado_Piping!$C$5:$C$93,Volumen_Obra!B580)</f>
        <v>72</v>
      </c>
    </row>
    <row r="581" spans="2:8">
      <c r="B581" s="180" t="s">
        <v>3018</v>
      </c>
      <c r="C581" s="203" t="s">
        <v>3007</v>
      </c>
      <c r="D581" s="31" t="s">
        <v>2048</v>
      </c>
      <c r="E581" s="32" t="s">
        <v>3019</v>
      </c>
      <c r="F581" s="33" t="s">
        <v>2144</v>
      </c>
      <c r="G581" s="187">
        <v>422</v>
      </c>
      <c r="H581" s="186">
        <f>SUMIFS(Itemizado_Piping!$O$5:$O$93,Itemizado_Piping!$C$5:$C$93,Volumen_Obra!B581)</f>
        <v>136</v>
      </c>
    </row>
    <row r="582" spans="2:8">
      <c r="B582" s="180" t="s">
        <v>3020</v>
      </c>
      <c r="C582" s="203" t="s">
        <v>3007</v>
      </c>
      <c r="D582" s="31" t="s">
        <v>2077</v>
      </c>
      <c r="E582" s="32" t="s">
        <v>3021</v>
      </c>
      <c r="F582" s="33" t="s">
        <v>2062</v>
      </c>
      <c r="G582" s="187">
        <v>2000</v>
      </c>
      <c r="H582" s="186">
        <f>SUMIFS(Itemizado_Piping!$O$5:$O$93,Itemizado_Piping!$C$5:$C$93,Volumen_Obra!B582)</f>
        <v>2411.64</v>
      </c>
    </row>
    <row r="583" spans="2:8">
      <c r="B583" s="180" t="s">
        <v>3022</v>
      </c>
      <c r="C583" s="203" t="s">
        <v>3007</v>
      </c>
      <c r="D583" s="31" t="s">
        <v>2077</v>
      </c>
      <c r="E583" s="32" t="s">
        <v>3023</v>
      </c>
      <c r="F583" s="33" t="s">
        <v>2062</v>
      </c>
      <c r="G583" s="187">
        <v>2250</v>
      </c>
      <c r="H583" s="186">
        <f>SUMIFS(Itemizado_Piping!$O$5:$O$93,Itemizado_Piping!$C$5:$C$93,Volumen_Obra!B583)</f>
        <v>3072.9929999999999</v>
      </c>
    </row>
    <row r="584" spans="2:8">
      <c r="B584" s="180" t="s">
        <v>3024</v>
      </c>
      <c r="C584" s="203" t="s">
        <v>3007</v>
      </c>
      <c r="D584" s="31" t="s">
        <v>2077</v>
      </c>
      <c r="E584" s="32" t="s">
        <v>3025</v>
      </c>
      <c r="F584" s="33" t="s">
        <v>2062</v>
      </c>
      <c r="G584" s="187">
        <v>1200</v>
      </c>
      <c r="H584" s="186">
        <f>SUMIFS(Itemizado_Piping!$O$5:$O$93,Itemizado_Piping!$C$5:$C$93,Volumen_Obra!B584)</f>
        <v>587.08500000000004</v>
      </c>
    </row>
    <row r="585" spans="2:8">
      <c r="B585" s="180" t="s">
        <v>3026</v>
      </c>
      <c r="C585" s="203" t="s">
        <v>3007</v>
      </c>
      <c r="D585" s="31" t="s">
        <v>2077</v>
      </c>
      <c r="E585" s="32" t="s">
        <v>3027</v>
      </c>
      <c r="F585" s="33" t="s">
        <v>2062</v>
      </c>
      <c r="G585" s="187">
        <v>1180</v>
      </c>
      <c r="H585" s="186">
        <f>SUMIFS(Itemizado_Piping!$O$5:$O$93,Itemizado_Piping!$C$5:$C$93,Volumen_Obra!B585)</f>
        <v>0</v>
      </c>
    </row>
    <row r="586" spans="2:8">
      <c r="B586" s="180" t="s">
        <v>3028</v>
      </c>
      <c r="C586" s="203" t="s">
        <v>3007</v>
      </c>
      <c r="D586" s="31" t="s">
        <v>2077</v>
      </c>
      <c r="E586" s="32" t="s">
        <v>3029</v>
      </c>
      <c r="F586" s="33" t="s">
        <v>2062</v>
      </c>
      <c r="G586" s="187">
        <v>3400</v>
      </c>
      <c r="H586" s="186">
        <f>SUMIFS(Itemizado_Piping!$O$5:$O$93,Itemizado_Piping!$C$5:$C$93,Volumen_Obra!B586)</f>
        <v>3204</v>
      </c>
    </row>
    <row r="587" spans="2:8">
      <c r="B587" s="180" t="s">
        <v>3030</v>
      </c>
      <c r="C587" s="203" t="s">
        <v>3007</v>
      </c>
      <c r="D587" s="31" t="s">
        <v>2048</v>
      </c>
      <c r="E587" s="32" t="s">
        <v>3031</v>
      </c>
      <c r="F587" s="33" t="s">
        <v>2075</v>
      </c>
      <c r="G587" s="187">
        <v>1</v>
      </c>
      <c r="H587" s="186">
        <f>SUMIFS(Itemizado_Piping!$O$5:$O$93,Itemizado_Piping!$C$5:$C$93,Volumen_Obra!B587)</f>
        <v>1</v>
      </c>
    </row>
    <row r="588" spans="2:8">
      <c r="B588" s="180" t="s">
        <v>3032</v>
      </c>
      <c r="C588" s="203" t="s">
        <v>3007</v>
      </c>
      <c r="D588" s="31" t="s">
        <v>2077</v>
      </c>
      <c r="E588" s="32" t="s">
        <v>3033</v>
      </c>
      <c r="F588" s="33" t="s">
        <v>2075</v>
      </c>
      <c r="G588" s="187">
        <v>1</v>
      </c>
      <c r="H588" s="186">
        <f>SUMIFS(Itemizado_Piping!$O$5:$O$93,Itemizado_Piping!$C$5:$C$93,Volumen_Obra!B588)</f>
        <v>1</v>
      </c>
    </row>
    <row r="589" spans="2:8" ht="26.45">
      <c r="B589" s="180" t="s">
        <v>3034</v>
      </c>
      <c r="C589" s="203" t="s">
        <v>3007</v>
      </c>
      <c r="D589" s="31" t="s">
        <v>2048</v>
      </c>
      <c r="E589" s="32" t="s">
        <v>3035</v>
      </c>
      <c r="F589" s="33" t="s">
        <v>2144</v>
      </c>
      <c r="G589" s="187">
        <v>80</v>
      </c>
      <c r="H589" s="186">
        <f>SUMIFS(Itemizado_Piping!$O$5:$O$93,Itemizado_Piping!$C$5:$C$93,Volumen_Obra!B589)</f>
        <v>0</v>
      </c>
    </row>
    <row r="590" spans="2:8">
      <c r="B590" s="180" t="s">
        <v>3036</v>
      </c>
      <c r="C590" s="203" t="s">
        <v>3007</v>
      </c>
      <c r="D590" s="31" t="s">
        <v>2077</v>
      </c>
      <c r="E590" s="32" t="s">
        <v>3037</v>
      </c>
      <c r="F590" s="33" t="s">
        <v>2062</v>
      </c>
      <c r="G590" s="187">
        <v>280</v>
      </c>
      <c r="H590" s="186">
        <f>SUMIFS(Itemizado_Piping!$O$5:$O$93,Itemizado_Piping!$C$5:$C$93,Volumen_Obra!B590)</f>
        <v>1286.6089999999999</v>
      </c>
    </row>
    <row r="591" spans="2:8" ht="26.45">
      <c r="B591" s="180" t="s">
        <v>3038</v>
      </c>
      <c r="C591" s="203" t="s">
        <v>3007</v>
      </c>
      <c r="D591" s="31" t="s">
        <v>2048</v>
      </c>
      <c r="E591" s="32" t="s">
        <v>3039</v>
      </c>
      <c r="F591" s="33" t="s">
        <v>2075</v>
      </c>
      <c r="G591" s="187">
        <v>1</v>
      </c>
      <c r="H591" s="186">
        <f>SUMIFS(Itemizado_Piping!$O$5:$O$93,Itemizado_Piping!$C$5:$C$93,Volumen_Obra!B591)</f>
        <v>0</v>
      </c>
    </row>
    <row r="592" spans="2:8">
      <c r="B592" s="180" t="s">
        <v>3040</v>
      </c>
      <c r="C592" s="203" t="s">
        <v>3007</v>
      </c>
      <c r="D592" s="31" t="s">
        <v>2048</v>
      </c>
      <c r="E592" s="32" t="s">
        <v>3041</v>
      </c>
      <c r="F592" s="33" t="s">
        <v>2075</v>
      </c>
      <c r="G592" s="187">
        <v>1</v>
      </c>
      <c r="H592" s="186">
        <f>SUMIFS(Itemizado_Piping!$O$5:$O$93,Itemizado_Piping!$C$5:$C$93,Volumen_Obra!B592)</f>
        <v>1</v>
      </c>
    </row>
    <row r="593" spans="2:8">
      <c r="B593" s="180" t="s">
        <v>3042</v>
      </c>
      <c r="C593" s="203" t="s">
        <v>3007</v>
      </c>
      <c r="D593" s="31" t="s">
        <v>2048</v>
      </c>
      <c r="E593" s="32" t="s">
        <v>3043</v>
      </c>
      <c r="F593" s="33" t="s">
        <v>2062</v>
      </c>
      <c r="G593" s="187">
        <v>1289</v>
      </c>
      <c r="H593" s="186">
        <f>SUMIFS(Itemizado_Piping!$O$5:$O$93,Itemizado_Piping!$C$5:$C$93,Volumen_Obra!B593)</f>
        <v>385.65000000000003</v>
      </c>
    </row>
    <row r="594" spans="2:8">
      <c r="B594" s="180" t="s">
        <v>3044</v>
      </c>
      <c r="C594" s="203" t="s">
        <v>3007</v>
      </c>
      <c r="D594" s="31" t="s">
        <v>2077</v>
      </c>
      <c r="E594" s="32" t="s">
        <v>3045</v>
      </c>
      <c r="F594" s="33" t="s">
        <v>2062</v>
      </c>
      <c r="G594" s="187">
        <v>259</v>
      </c>
      <c r="H594" s="186">
        <f>SUMIFS(Itemizado_Piping!$O$5:$O$93,Itemizado_Piping!$C$5:$C$93,Volumen_Obra!B594)</f>
        <v>0</v>
      </c>
    </row>
    <row r="595" spans="2:8" ht="26.45">
      <c r="B595" s="180" t="s">
        <v>3046</v>
      </c>
      <c r="C595" s="203" t="s">
        <v>3007</v>
      </c>
      <c r="D595" s="31" t="s">
        <v>2048</v>
      </c>
      <c r="E595" s="32" t="s">
        <v>3047</v>
      </c>
      <c r="F595" s="33" t="s">
        <v>2144</v>
      </c>
      <c r="G595" s="187">
        <v>1</v>
      </c>
      <c r="H595" s="186">
        <f>SUMIFS(Itemizado_Piping!$O$5:$O$93,Itemizado_Piping!$C$5:$C$93,Volumen_Obra!B595)</f>
        <v>0</v>
      </c>
    </row>
    <row r="596" spans="2:8" ht="26.45">
      <c r="B596" s="180" t="s">
        <v>3048</v>
      </c>
      <c r="C596" s="203" t="s">
        <v>3007</v>
      </c>
      <c r="D596" s="31" t="s">
        <v>2048</v>
      </c>
      <c r="E596" s="32" t="s">
        <v>3049</v>
      </c>
      <c r="F596" s="33" t="s">
        <v>2144</v>
      </c>
      <c r="G596" s="187">
        <v>1</v>
      </c>
      <c r="H596" s="186">
        <f>SUMIFS(Itemizado_Piping!$O$5:$O$93,Itemizado_Piping!$C$5:$C$93,Volumen_Obra!B596)</f>
        <v>0</v>
      </c>
    </row>
    <row r="597" spans="2:8" ht="26.45">
      <c r="B597" s="180" t="s">
        <v>3050</v>
      </c>
      <c r="C597" s="203" t="s">
        <v>3007</v>
      </c>
      <c r="D597" s="31" t="s">
        <v>2048</v>
      </c>
      <c r="E597" s="32" t="s">
        <v>3051</v>
      </c>
      <c r="F597" s="33" t="s">
        <v>2144</v>
      </c>
      <c r="G597" s="187">
        <v>36</v>
      </c>
      <c r="H597" s="186">
        <f>SUMIFS(Itemizado_Piping!$O$5:$O$93,Itemizado_Piping!$C$5:$C$93,Volumen_Obra!B597)</f>
        <v>0</v>
      </c>
    </row>
    <row r="598" spans="2:8" ht="26.45">
      <c r="B598" s="180" t="s">
        <v>3052</v>
      </c>
      <c r="C598" s="203" t="s">
        <v>3007</v>
      </c>
      <c r="D598" s="31" t="s">
        <v>2048</v>
      </c>
      <c r="E598" s="32" t="s">
        <v>3053</v>
      </c>
      <c r="F598" s="33" t="s">
        <v>2144</v>
      </c>
      <c r="G598" s="187">
        <v>160</v>
      </c>
      <c r="H598" s="186">
        <f>SUMIFS(Itemizado_Piping!$O$5:$O$93,Itemizado_Piping!$C$5:$C$93,Volumen_Obra!B598)</f>
        <v>0</v>
      </c>
    </row>
    <row r="599" spans="2:8" ht="26.45">
      <c r="B599" s="180" t="s">
        <v>3054</v>
      </c>
      <c r="C599" s="203" t="s">
        <v>3007</v>
      </c>
      <c r="D599" s="31" t="s">
        <v>2048</v>
      </c>
      <c r="E599" s="32" t="s">
        <v>3055</v>
      </c>
      <c r="F599" s="33" t="s">
        <v>2144</v>
      </c>
      <c r="G599" s="187">
        <v>26</v>
      </c>
      <c r="H599" s="186">
        <f>SUMIFS(Itemizado_Piping!$O$5:$O$93,Itemizado_Piping!$C$5:$C$93,Volumen_Obra!B599)</f>
        <v>0</v>
      </c>
    </row>
    <row r="600" spans="2:8">
      <c r="B600" s="180" t="s">
        <v>3056</v>
      </c>
      <c r="C600" s="203" t="s">
        <v>3007</v>
      </c>
      <c r="D600" s="31" t="s">
        <v>2048</v>
      </c>
      <c r="E600" s="32" t="s">
        <v>3057</v>
      </c>
      <c r="F600" s="33" t="s">
        <v>2144</v>
      </c>
      <c r="G600" s="187">
        <v>80</v>
      </c>
      <c r="H600" s="186">
        <f>SUMIFS(Itemizado_Piping!$O$5:$O$93,Itemizado_Piping!$C$5:$C$93,Volumen_Obra!B600)</f>
        <v>0</v>
      </c>
    </row>
    <row r="601" spans="2:8" ht="26.45">
      <c r="B601" s="180" t="s">
        <v>3058</v>
      </c>
      <c r="C601" s="203" t="s">
        <v>3007</v>
      </c>
      <c r="D601" s="31" t="s">
        <v>2048</v>
      </c>
      <c r="E601" s="32" t="s">
        <v>3059</v>
      </c>
      <c r="F601" s="33" t="s">
        <v>2144</v>
      </c>
      <c r="G601" s="187">
        <v>18</v>
      </c>
      <c r="H601" s="186">
        <f>SUMIFS(Itemizado_Piping!$O$5:$O$93,Itemizado_Piping!$C$5:$C$93,Volumen_Obra!B601)</f>
        <v>52</v>
      </c>
    </row>
    <row r="602" spans="2:8">
      <c r="B602" s="176" t="s">
        <v>3060</v>
      </c>
      <c r="C602" s="200"/>
      <c r="D602" s="17"/>
      <c r="E602" s="16" t="s">
        <v>3061</v>
      </c>
      <c r="F602" s="15"/>
      <c r="G602" s="188"/>
      <c r="H602" s="188">
        <f>SUMIFS(Itemizado_Piping!$O$5:$O$93,Itemizado_Piping!$C$5:$C$93,Volumen_Obra!B602)</f>
        <v>0</v>
      </c>
    </row>
    <row r="603" spans="2:8">
      <c r="B603" s="178" t="s">
        <v>3062</v>
      </c>
      <c r="C603" s="196" t="s">
        <v>2029</v>
      </c>
      <c r="D603" s="8"/>
      <c r="E603" s="7" t="s">
        <v>3063</v>
      </c>
      <c r="F603" s="6"/>
      <c r="G603" s="189"/>
      <c r="H603" s="189">
        <f>SUMIFS(Itemizado_Piping!$O$5:$O$93,Itemizado_Piping!$C$5:$C$93,Volumen_Obra!B603)</f>
        <v>0</v>
      </c>
    </row>
    <row r="604" spans="2:8">
      <c r="B604" s="178" t="s">
        <v>3064</v>
      </c>
      <c r="C604" s="196"/>
      <c r="D604" s="8"/>
      <c r="E604" s="7" t="s">
        <v>3065</v>
      </c>
      <c r="F604" s="6"/>
      <c r="G604" s="189"/>
      <c r="H604" s="189">
        <f>SUMIFS(Itemizado_Piping!$O$5:$O$93,Itemizado_Piping!$C$5:$C$93,Volumen_Obra!B604)</f>
        <v>0</v>
      </c>
    </row>
    <row r="605" spans="2:8">
      <c r="B605" s="178" t="s">
        <v>3066</v>
      </c>
      <c r="C605" s="196"/>
      <c r="D605" s="8"/>
      <c r="E605" s="7" t="s">
        <v>3067</v>
      </c>
      <c r="F605" s="6"/>
      <c r="G605" s="189"/>
      <c r="H605" s="189">
        <f>SUMIFS(Itemizado_Piping!$O$5:$O$93,Itemizado_Piping!$C$5:$C$93,Volumen_Obra!B605)</f>
        <v>0</v>
      </c>
    </row>
    <row r="606" spans="2:8">
      <c r="B606" s="178" t="s">
        <v>3068</v>
      </c>
      <c r="C606" s="196"/>
      <c r="D606" s="8"/>
      <c r="E606" s="7" t="s">
        <v>3069</v>
      </c>
      <c r="F606" s="6"/>
      <c r="G606" s="189"/>
      <c r="H606" s="189">
        <f>SUMIFS(Itemizado_Piping!$O$5:$O$93,Itemizado_Piping!$C$5:$C$93,Volumen_Obra!B606)</f>
        <v>0</v>
      </c>
    </row>
    <row r="607" spans="2:8">
      <c r="B607" s="178" t="s">
        <v>3070</v>
      </c>
      <c r="C607" s="196"/>
      <c r="D607" s="8"/>
      <c r="E607" s="7" t="s">
        <v>3071</v>
      </c>
      <c r="F607" s="6"/>
      <c r="G607" s="189"/>
      <c r="H607" s="189">
        <f>SUMIFS(Itemizado_Piping!$O$5:$O$93,Itemizado_Piping!$C$5:$C$93,Volumen_Obra!B607)</f>
        <v>0</v>
      </c>
    </row>
    <row r="608" spans="2:8">
      <c r="B608" s="178" t="s">
        <v>3072</v>
      </c>
      <c r="C608" s="196"/>
      <c r="D608" s="8"/>
      <c r="E608" s="7" t="s">
        <v>3073</v>
      </c>
      <c r="F608" s="6"/>
      <c r="G608" s="189"/>
      <c r="H608" s="189">
        <f>SUMIFS(Itemizado_Piping!$O$5:$O$93,Itemizado_Piping!$C$5:$C$93,Volumen_Obra!B608)</f>
        <v>0</v>
      </c>
    </row>
    <row r="609" spans="2:8">
      <c r="B609" s="178" t="s">
        <v>3074</v>
      </c>
      <c r="C609" s="196"/>
      <c r="D609" s="8"/>
      <c r="E609" s="7" t="s">
        <v>3075</v>
      </c>
      <c r="F609" s="6"/>
      <c r="G609" s="189"/>
      <c r="H609" s="189">
        <f>SUMIFS(Itemizado_Piping!$O$5:$O$93,Itemizado_Piping!$C$5:$C$93,Volumen_Obra!B609)</f>
        <v>0</v>
      </c>
    </row>
    <row r="610" spans="2:8">
      <c r="B610" s="178" t="s">
        <v>3076</v>
      </c>
      <c r="C610" s="196"/>
      <c r="D610" s="8"/>
      <c r="E610" s="7" t="s">
        <v>3077</v>
      </c>
      <c r="F610" s="6"/>
      <c r="G610" s="189"/>
      <c r="H610" s="189">
        <f>SUMIFS(Itemizado_Piping!$O$5:$O$93,Itemizado_Piping!$C$5:$C$93,Volumen_Obra!B610)</f>
        <v>0</v>
      </c>
    </row>
    <row r="611" spans="2:8">
      <c r="B611" s="178" t="s">
        <v>3078</v>
      </c>
      <c r="C611" s="196"/>
      <c r="D611" s="8"/>
      <c r="E611" s="7" t="s">
        <v>3079</v>
      </c>
      <c r="F611" s="6"/>
      <c r="G611" s="189"/>
      <c r="H611" s="189">
        <f>SUMIFS(Itemizado_Piping!$O$5:$O$93,Itemizado_Piping!$C$5:$C$93,Volumen_Obra!B611)</f>
        <v>0</v>
      </c>
    </row>
    <row r="612" spans="2:8">
      <c r="B612" s="178" t="s">
        <v>3080</v>
      </c>
      <c r="C612" s="196"/>
      <c r="D612" s="8"/>
      <c r="E612" s="7" t="s">
        <v>3081</v>
      </c>
      <c r="F612" s="6"/>
      <c r="G612" s="189"/>
      <c r="H612" s="189">
        <f>SUMIFS(Itemizado_Piping!$O$5:$O$93,Itemizado_Piping!$C$5:$C$93,Volumen_Obra!B612)</f>
        <v>0</v>
      </c>
    </row>
    <row r="613" spans="2:8">
      <c r="B613" s="178" t="s">
        <v>3082</v>
      </c>
      <c r="C613" s="196"/>
      <c r="D613" s="8"/>
      <c r="E613" s="7" t="s">
        <v>3083</v>
      </c>
      <c r="F613" s="6"/>
      <c r="G613" s="189"/>
      <c r="H613" s="189">
        <f>SUMIFS(Itemizado_Piping!$O$5:$O$93,Itemizado_Piping!$C$5:$C$93,Volumen_Obra!B613)</f>
        <v>0</v>
      </c>
    </row>
    <row r="614" spans="2:8">
      <c r="B614" s="178" t="s">
        <v>3084</v>
      </c>
      <c r="C614" s="196"/>
      <c r="D614" s="8"/>
      <c r="E614" s="7" t="s">
        <v>3085</v>
      </c>
      <c r="F614" s="6"/>
      <c r="G614" s="189"/>
      <c r="H614" s="189">
        <f>SUMIFS(Itemizado_Piping!$O$5:$O$93,Itemizado_Piping!$C$5:$C$93,Volumen_Obra!B614)</f>
        <v>0</v>
      </c>
    </row>
    <row r="615" spans="2:8">
      <c r="B615" s="178" t="s">
        <v>3086</v>
      </c>
      <c r="C615" s="196"/>
      <c r="D615" s="8"/>
      <c r="E615" s="7" t="s">
        <v>3087</v>
      </c>
      <c r="F615" s="6"/>
      <c r="G615" s="189"/>
      <c r="H615" s="189">
        <f>SUMIFS(Itemizado_Piping!$O$5:$O$93,Itemizado_Piping!$C$5:$C$93,Volumen_Obra!B615)</f>
        <v>0</v>
      </c>
    </row>
    <row r="616" spans="2:8">
      <c r="B616" s="178" t="s">
        <v>3088</v>
      </c>
      <c r="C616" s="196"/>
      <c r="D616" s="8"/>
      <c r="E616" s="7" t="s">
        <v>3089</v>
      </c>
      <c r="F616" s="6"/>
      <c r="G616" s="189"/>
      <c r="H616" s="189">
        <f>SUMIFS(Itemizado_Piping!$O$5:$O$93,Itemizado_Piping!$C$5:$C$93,Volumen_Obra!B616)</f>
        <v>0</v>
      </c>
    </row>
    <row r="617" spans="2:8">
      <c r="B617" s="178" t="s">
        <v>3090</v>
      </c>
      <c r="C617" s="196"/>
      <c r="D617" s="8"/>
      <c r="E617" s="7" t="s">
        <v>3091</v>
      </c>
      <c r="F617" s="6"/>
      <c r="G617" s="189"/>
      <c r="H617" s="189">
        <f>SUMIFS(Itemizado_Piping!$O$5:$O$93,Itemizado_Piping!$C$5:$C$93,Volumen_Obra!B617)</f>
        <v>0</v>
      </c>
    </row>
    <row r="618" spans="2:8">
      <c r="B618" s="178" t="s">
        <v>3092</v>
      </c>
      <c r="C618" s="196"/>
      <c r="D618" s="8"/>
      <c r="E618" s="7" t="s">
        <v>3093</v>
      </c>
      <c r="F618" s="6"/>
      <c r="G618" s="189"/>
      <c r="H618" s="189">
        <f>SUMIFS(Itemizado_Piping!$O$5:$O$93,Itemizado_Piping!$C$5:$C$93,Volumen_Obra!B618)</f>
        <v>0</v>
      </c>
    </row>
    <row r="619" spans="2:8">
      <c r="B619" s="178" t="s">
        <v>3094</v>
      </c>
      <c r="C619" s="196"/>
      <c r="D619" s="8"/>
      <c r="E619" s="7" t="s">
        <v>3095</v>
      </c>
      <c r="F619" s="6"/>
      <c r="G619" s="189"/>
      <c r="H619" s="189">
        <f>SUMIFS(Itemizado_Piping!$O$5:$O$93,Itemizado_Piping!$C$5:$C$93,Volumen_Obra!B619)</f>
        <v>0</v>
      </c>
    </row>
    <row r="620" spans="2:8">
      <c r="B620" s="178" t="s">
        <v>3096</v>
      </c>
      <c r="C620" s="196"/>
      <c r="D620" s="8"/>
      <c r="E620" s="7" t="s">
        <v>3097</v>
      </c>
      <c r="F620" s="6"/>
      <c r="G620" s="189"/>
      <c r="H620" s="189">
        <f>SUMIFS(Itemizado_Piping!$O$5:$O$93,Itemizado_Piping!$C$5:$C$93,Volumen_Obra!B620)</f>
        <v>0</v>
      </c>
    </row>
    <row r="621" spans="2:8">
      <c r="B621" s="178" t="s">
        <v>3098</v>
      </c>
      <c r="C621" s="196"/>
      <c r="D621" s="8"/>
      <c r="E621" s="7" t="s">
        <v>3099</v>
      </c>
      <c r="F621" s="6"/>
      <c r="G621" s="189"/>
      <c r="H621" s="189">
        <f>SUMIFS(Itemizado_Piping!$O$5:$O$93,Itemizado_Piping!$C$5:$C$93,Volumen_Obra!B621)</f>
        <v>0</v>
      </c>
    </row>
    <row r="622" spans="2:8">
      <c r="B622" s="178" t="s">
        <v>3100</v>
      </c>
      <c r="C622" s="196"/>
      <c r="D622" s="8"/>
      <c r="E622" s="7" t="s">
        <v>1446</v>
      </c>
      <c r="F622" s="6"/>
      <c r="G622" s="189"/>
      <c r="H622" s="189">
        <f>SUMIFS(Itemizado_Piping!$O$5:$O$93,Itemizado_Piping!$C$5:$C$93,Volumen_Obra!B622)</f>
        <v>0</v>
      </c>
    </row>
    <row r="623" spans="2:8">
      <c r="B623" s="178" t="s">
        <v>3101</v>
      </c>
      <c r="C623" s="196"/>
      <c r="D623" s="8"/>
      <c r="E623" s="7" t="s">
        <v>3102</v>
      </c>
      <c r="F623" s="6"/>
      <c r="G623" s="189"/>
      <c r="H623" s="189">
        <f>SUMIFS(Itemizado_Piping!$O$5:$O$93,Itemizado_Piping!$C$5:$C$93,Volumen_Obra!B623)</f>
        <v>0</v>
      </c>
    </row>
    <row r="624" spans="2:8">
      <c r="B624" s="178" t="s">
        <v>3103</v>
      </c>
      <c r="C624" s="196"/>
      <c r="D624" s="8"/>
      <c r="E624" s="7" t="s">
        <v>3075</v>
      </c>
      <c r="F624" s="6"/>
      <c r="G624" s="189"/>
      <c r="H624" s="189">
        <f>SUMIFS(Itemizado_Piping!$O$5:$O$93,Itemizado_Piping!$C$5:$C$93,Volumen_Obra!B624)</f>
        <v>0</v>
      </c>
    </row>
    <row r="625" spans="2:8">
      <c r="B625" s="178" t="s">
        <v>3104</v>
      </c>
      <c r="C625" s="196"/>
      <c r="D625" s="8"/>
      <c r="E625" s="7" t="s">
        <v>3079</v>
      </c>
      <c r="F625" s="6"/>
      <c r="G625" s="189"/>
      <c r="H625" s="189">
        <f>SUMIFS(Itemizado_Piping!$O$5:$O$93,Itemizado_Piping!$C$5:$C$93,Volumen_Obra!B625)</f>
        <v>0</v>
      </c>
    </row>
    <row r="626" spans="2:8">
      <c r="B626" s="178" t="s">
        <v>3105</v>
      </c>
      <c r="C626" s="196"/>
      <c r="D626" s="8"/>
      <c r="E626" s="7" t="s">
        <v>3081</v>
      </c>
      <c r="F626" s="6"/>
      <c r="G626" s="189"/>
      <c r="H626" s="189">
        <f>SUMIFS(Itemizado_Piping!$O$5:$O$93,Itemizado_Piping!$C$5:$C$93,Volumen_Obra!B626)</f>
        <v>0</v>
      </c>
    </row>
    <row r="627" spans="2:8">
      <c r="B627" s="178" t="s">
        <v>3106</v>
      </c>
      <c r="C627" s="196"/>
      <c r="D627" s="8"/>
      <c r="E627" s="7" t="s">
        <v>3083</v>
      </c>
      <c r="F627" s="6"/>
      <c r="G627" s="189"/>
      <c r="H627" s="189">
        <f>SUMIFS(Itemizado_Piping!$O$5:$O$93,Itemizado_Piping!$C$5:$C$93,Volumen_Obra!B627)</f>
        <v>0</v>
      </c>
    </row>
    <row r="628" spans="2:8">
      <c r="B628" s="178" t="s">
        <v>3107</v>
      </c>
      <c r="C628" s="196"/>
      <c r="D628" s="8"/>
      <c r="E628" s="7" t="s">
        <v>3085</v>
      </c>
      <c r="F628" s="6"/>
      <c r="G628" s="189"/>
      <c r="H628" s="189">
        <f>SUMIFS(Itemizado_Piping!$O$5:$O$93,Itemizado_Piping!$C$5:$C$93,Volumen_Obra!B628)</f>
        <v>0</v>
      </c>
    </row>
    <row r="629" spans="2:8">
      <c r="B629" s="178" t="s">
        <v>3108</v>
      </c>
      <c r="C629" s="196"/>
      <c r="D629" s="8"/>
      <c r="E629" s="7" t="s">
        <v>3087</v>
      </c>
      <c r="F629" s="6"/>
      <c r="G629" s="189"/>
      <c r="H629" s="189">
        <f>SUMIFS(Itemizado_Piping!$O$5:$O$93,Itemizado_Piping!$C$5:$C$93,Volumen_Obra!B629)</f>
        <v>0</v>
      </c>
    </row>
    <row r="630" spans="2:8">
      <c r="B630" s="178" t="s">
        <v>3109</v>
      </c>
      <c r="C630" s="196"/>
      <c r="D630" s="5"/>
      <c r="E630" s="7" t="s">
        <v>3110</v>
      </c>
      <c r="F630" s="6"/>
      <c r="G630" s="189"/>
      <c r="H630" s="189">
        <f>SUMIFS(Itemizado_Piping!$O$5:$O$93,Itemizado_Piping!$C$5:$C$93,Volumen_Obra!B630)</f>
        <v>0</v>
      </c>
    </row>
    <row r="631" spans="2:8">
      <c r="B631" s="178" t="s">
        <v>3111</v>
      </c>
      <c r="C631" s="196"/>
      <c r="D631" s="5"/>
      <c r="E631" s="7" t="s">
        <v>3112</v>
      </c>
      <c r="F631" s="6"/>
      <c r="G631" s="189"/>
      <c r="H631" s="189">
        <f>SUMIFS(Itemizado_Piping!$O$5:$O$93,Itemizado_Piping!$C$5:$C$93,Volumen_Obra!B631)</f>
        <v>0</v>
      </c>
    </row>
    <row r="632" spans="2:8">
      <c r="B632" s="178" t="s">
        <v>3113</v>
      </c>
      <c r="C632" s="196"/>
      <c r="D632" s="5"/>
      <c r="E632" s="7" t="s">
        <v>3114</v>
      </c>
      <c r="F632" s="6"/>
      <c r="G632" s="189"/>
      <c r="H632" s="189">
        <f>SUMIFS(Itemizado_Piping!$O$5:$O$93,Itemizado_Piping!$C$5:$C$93,Volumen_Obra!B632)</f>
        <v>0</v>
      </c>
    </row>
    <row r="633" spans="2:8">
      <c r="B633" s="178" t="s">
        <v>3115</v>
      </c>
      <c r="C633" s="196"/>
      <c r="D633" s="5"/>
      <c r="E633" s="7" t="s">
        <v>3116</v>
      </c>
      <c r="F633" s="6"/>
      <c r="G633" s="189"/>
      <c r="H633" s="189">
        <f>SUMIFS(Itemizado_Piping!$O$5:$O$93,Itemizado_Piping!$C$5:$C$93,Volumen_Obra!B633)</f>
        <v>0</v>
      </c>
    </row>
    <row r="634" spans="2:8">
      <c r="B634" s="178" t="s">
        <v>3117</v>
      </c>
      <c r="C634" s="196"/>
      <c r="D634" s="5"/>
      <c r="E634" s="7" t="s">
        <v>3065</v>
      </c>
      <c r="F634" s="6"/>
      <c r="G634" s="189"/>
      <c r="H634" s="189">
        <f>SUMIFS(Itemizado_Piping!$O$5:$O$93,Itemizado_Piping!$C$5:$C$93,Volumen_Obra!B634)</f>
        <v>0</v>
      </c>
    </row>
    <row r="635" spans="2:8">
      <c r="B635" s="178" t="s">
        <v>3118</v>
      </c>
      <c r="C635" s="196"/>
      <c r="D635" s="5"/>
      <c r="E635" s="7" t="s">
        <v>3087</v>
      </c>
      <c r="F635" s="6"/>
      <c r="G635" s="189"/>
      <c r="H635" s="189">
        <f>SUMIFS(Itemizado_Piping!$O$5:$O$93,Itemizado_Piping!$C$5:$C$93,Volumen_Obra!B635)</f>
        <v>0</v>
      </c>
    </row>
    <row r="636" spans="2:8">
      <c r="B636" s="178" t="s">
        <v>3119</v>
      </c>
      <c r="C636" s="196"/>
      <c r="D636" s="5"/>
      <c r="E636" s="7" t="s">
        <v>3067</v>
      </c>
      <c r="F636" s="6"/>
      <c r="G636" s="189"/>
      <c r="H636" s="189">
        <f>SUMIFS(Itemizado_Piping!$O$5:$O$93,Itemizado_Piping!$C$5:$C$93,Volumen_Obra!B636)</f>
        <v>0</v>
      </c>
    </row>
    <row r="637" spans="2:8">
      <c r="B637" s="178" t="s">
        <v>3120</v>
      </c>
      <c r="C637" s="196"/>
      <c r="D637" s="5"/>
      <c r="E637" s="7" t="s">
        <v>3069</v>
      </c>
      <c r="F637" s="6"/>
      <c r="G637" s="189"/>
      <c r="H637" s="189">
        <f>SUMIFS(Itemizado_Piping!$O$5:$O$93,Itemizado_Piping!$C$5:$C$93,Volumen_Obra!B637)</f>
        <v>0</v>
      </c>
    </row>
    <row r="638" spans="2:8">
      <c r="B638" s="178" t="s">
        <v>3121</v>
      </c>
      <c r="C638" s="196"/>
      <c r="D638" s="5"/>
      <c r="E638" s="7" t="s">
        <v>3122</v>
      </c>
      <c r="F638" s="6"/>
      <c r="G638" s="189"/>
      <c r="H638" s="189">
        <f>SUMIFS(Itemizado_Piping!$O$5:$O$93,Itemizado_Piping!$C$5:$C$93,Volumen_Obra!B638)</f>
        <v>0</v>
      </c>
    </row>
    <row r="639" spans="2:8">
      <c r="B639" s="178" t="s">
        <v>3123</v>
      </c>
      <c r="C639" s="196"/>
      <c r="D639" s="5"/>
      <c r="E639" s="7" t="s">
        <v>3102</v>
      </c>
      <c r="F639" s="6"/>
      <c r="G639" s="189"/>
      <c r="H639" s="189">
        <f>SUMIFS(Itemizado_Piping!$O$5:$O$93,Itemizado_Piping!$C$5:$C$93,Volumen_Obra!B639)</f>
        <v>0</v>
      </c>
    </row>
    <row r="640" spans="2:8">
      <c r="B640" s="178" t="s">
        <v>3124</v>
      </c>
      <c r="C640" s="196"/>
      <c r="D640" s="5"/>
      <c r="E640" s="7" t="s">
        <v>3075</v>
      </c>
      <c r="F640" s="6"/>
      <c r="G640" s="189"/>
      <c r="H640" s="189">
        <f>SUMIFS(Itemizado_Piping!$O$5:$O$93,Itemizado_Piping!$C$5:$C$93,Volumen_Obra!B640)</f>
        <v>0</v>
      </c>
    </row>
    <row r="641" spans="2:8">
      <c r="B641" s="178" t="s">
        <v>3125</v>
      </c>
      <c r="C641" s="196"/>
      <c r="D641" s="5"/>
      <c r="E641" s="7" t="s">
        <v>3077</v>
      </c>
      <c r="F641" s="6"/>
      <c r="G641" s="189"/>
      <c r="H641" s="189">
        <f>SUMIFS(Itemizado_Piping!$O$5:$O$93,Itemizado_Piping!$C$5:$C$93,Volumen_Obra!B641)</f>
        <v>0</v>
      </c>
    </row>
    <row r="642" spans="2:8">
      <c r="B642" s="178" t="s">
        <v>3126</v>
      </c>
      <c r="C642" s="196"/>
      <c r="D642" s="5"/>
      <c r="E642" s="7" t="s">
        <v>3079</v>
      </c>
      <c r="F642" s="6"/>
      <c r="G642" s="189"/>
      <c r="H642" s="189">
        <f>SUMIFS(Itemizado_Piping!$O$5:$O$93,Itemizado_Piping!$C$5:$C$93,Volumen_Obra!B642)</f>
        <v>0</v>
      </c>
    </row>
    <row r="643" spans="2:8">
      <c r="B643" s="178" t="s">
        <v>3127</v>
      </c>
      <c r="C643" s="196"/>
      <c r="D643" s="5"/>
      <c r="E643" s="7" t="s">
        <v>3081</v>
      </c>
      <c r="F643" s="6"/>
      <c r="G643" s="189"/>
      <c r="H643" s="189">
        <f>SUMIFS(Itemizado_Piping!$O$5:$O$93,Itemizado_Piping!$C$5:$C$93,Volumen_Obra!B643)</f>
        <v>0</v>
      </c>
    </row>
    <row r="644" spans="2:8">
      <c r="B644" s="178" t="s">
        <v>3128</v>
      </c>
      <c r="C644" s="196"/>
      <c r="D644" s="5"/>
      <c r="E644" s="7" t="s">
        <v>3083</v>
      </c>
      <c r="F644" s="6"/>
      <c r="G644" s="189"/>
      <c r="H644" s="189">
        <f>SUMIFS(Itemizado_Piping!$O$5:$O$93,Itemizado_Piping!$C$5:$C$93,Volumen_Obra!B644)</f>
        <v>0</v>
      </c>
    </row>
    <row r="645" spans="2:8">
      <c r="B645" s="178" t="s">
        <v>3129</v>
      </c>
      <c r="C645" s="196"/>
      <c r="D645" s="5"/>
      <c r="E645" s="7" t="s">
        <v>3085</v>
      </c>
      <c r="F645" s="6"/>
      <c r="G645" s="189"/>
      <c r="H645" s="189">
        <f>SUMIFS(Itemizado_Piping!$O$5:$O$93,Itemizado_Piping!$C$5:$C$93,Volumen_Obra!B645)</f>
        <v>0</v>
      </c>
    </row>
    <row r="646" spans="2:8">
      <c r="B646" s="178" t="s">
        <v>3130</v>
      </c>
      <c r="C646" s="196"/>
      <c r="D646" s="5"/>
      <c r="E646" s="7" t="s">
        <v>3131</v>
      </c>
      <c r="F646" s="6"/>
      <c r="G646" s="189"/>
      <c r="H646" s="189">
        <f>SUMIFS(Itemizado_Piping!$O$5:$O$93,Itemizado_Piping!$C$5:$C$93,Volumen_Obra!B646)</f>
        <v>0</v>
      </c>
    </row>
    <row r="647" spans="2:8">
      <c r="B647" s="178" t="s">
        <v>3132</v>
      </c>
      <c r="C647" s="196"/>
      <c r="D647" s="5"/>
      <c r="E647" s="7" t="s">
        <v>3133</v>
      </c>
      <c r="F647" s="6"/>
      <c r="G647" s="189"/>
      <c r="H647" s="189">
        <f>SUMIFS(Itemizado_Piping!$O$5:$O$93,Itemizado_Piping!$C$5:$C$93,Volumen_Obra!B647)</f>
        <v>0</v>
      </c>
    </row>
    <row r="648" spans="2:8">
      <c r="B648" s="178" t="s">
        <v>3134</v>
      </c>
      <c r="C648" s="196"/>
      <c r="D648" s="5"/>
      <c r="E648" s="7" t="s">
        <v>3135</v>
      </c>
      <c r="F648" s="6"/>
      <c r="G648" s="189"/>
      <c r="H648" s="189">
        <f>SUMIFS(Itemizado_Piping!$O$5:$O$93,Itemizado_Piping!$C$5:$C$93,Volumen_Obra!B648)</f>
        <v>0</v>
      </c>
    </row>
    <row r="649" spans="2:8">
      <c r="B649" s="178" t="s">
        <v>3136</v>
      </c>
      <c r="C649" s="196"/>
      <c r="D649" s="5"/>
      <c r="E649" s="7" t="s">
        <v>3137</v>
      </c>
      <c r="F649" s="6"/>
      <c r="G649" s="189"/>
      <c r="H649" s="189">
        <f>SUMIFS(Itemizado_Piping!$O$5:$O$93,Itemizado_Piping!$C$5:$C$93,Volumen_Obra!B649)</f>
        <v>0</v>
      </c>
    </row>
    <row r="650" spans="2:8">
      <c r="B650" s="178" t="s">
        <v>3138</v>
      </c>
      <c r="C650" s="196"/>
      <c r="D650" s="5"/>
      <c r="E650" s="7" t="s">
        <v>3102</v>
      </c>
      <c r="F650" s="6"/>
      <c r="G650" s="189"/>
      <c r="H650" s="189">
        <f>SUMIFS(Itemizado_Piping!$O$5:$O$93,Itemizado_Piping!$C$5:$C$93,Volumen_Obra!B650)</f>
        <v>0</v>
      </c>
    </row>
    <row r="651" spans="2:8">
      <c r="B651" s="178" t="s">
        <v>3139</v>
      </c>
      <c r="C651" s="196"/>
      <c r="D651" s="5"/>
      <c r="E651" s="7" t="s">
        <v>3140</v>
      </c>
      <c r="F651" s="6"/>
      <c r="G651" s="189"/>
      <c r="H651" s="189">
        <f>SUMIFS(Itemizado_Piping!$O$5:$O$93,Itemizado_Piping!$C$5:$C$93,Volumen_Obra!B651)</f>
        <v>0</v>
      </c>
    </row>
    <row r="652" spans="2:8">
      <c r="B652" s="178" t="s">
        <v>3141</v>
      </c>
      <c r="C652" s="196"/>
      <c r="D652" s="5"/>
      <c r="E652" s="7" t="s">
        <v>3079</v>
      </c>
      <c r="F652" s="6"/>
      <c r="G652" s="189"/>
      <c r="H652" s="189">
        <f>SUMIFS(Itemizado_Piping!$O$5:$O$93,Itemizado_Piping!$C$5:$C$93,Volumen_Obra!B652)</f>
        <v>0</v>
      </c>
    </row>
    <row r="653" spans="2:8">
      <c r="B653" s="178" t="s">
        <v>3142</v>
      </c>
      <c r="C653" s="196"/>
      <c r="D653" s="5"/>
      <c r="E653" s="7" t="s">
        <v>3081</v>
      </c>
      <c r="F653" s="6"/>
      <c r="G653" s="189"/>
      <c r="H653" s="189">
        <f>SUMIFS(Itemizado_Piping!$O$5:$O$93,Itemizado_Piping!$C$5:$C$93,Volumen_Obra!B653)</f>
        <v>0</v>
      </c>
    </row>
    <row r="654" spans="2:8">
      <c r="B654" s="178" t="s">
        <v>3143</v>
      </c>
      <c r="C654" s="196"/>
      <c r="D654" s="5"/>
      <c r="E654" s="7" t="s">
        <v>3083</v>
      </c>
      <c r="F654" s="6"/>
      <c r="G654" s="189"/>
      <c r="H654" s="189">
        <f>SUMIFS(Itemizado_Piping!$O$5:$O$93,Itemizado_Piping!$C$5:$C$93,Volumen_Obra!B654)</f>
        <v>0</v>
      </c>
    </row>
    <row r="655" spans="2:8">
      <c r="B655" s="178" t="s">
        <v>3144</v>
      </c>
      <c r="C655" s="196"/>
      <c r="D655" s="5"/>
      <c r="E655" s="7" t="s">
        <v>3085</v>
      </c>
      <c r="F655" s="6"/>
      <c r="G655" s="189"/>
      <c r="H655" s="189">
        <f>SUMIFS(Itemizado_Piping!$O$5:$O$93,Itemizado_Piping!$C$5:$C$93,Volumen_Obra!B655)</f>
        <v>0</v>
      </c>
    </row>
    <row r="656" spans="2:8">
      <c r="B656" s="178" t="s">
        <v>3145</v>
      </c>
      <c r="C656" s="196"/>
      <c r="D656" s="5"/>
      <c r="E656" s="7" t="s">
        <v>3146</v>
      </c>
      <c r="F656" s="6"/>
      <c r="G656" s="189"/>
      <c r="H656" s="189">
        <f>SUMIFS(Itemizado_Piping!$O$5:$O$93,Itemizado_Piping!$C$5:$C$93,Volumen_Obra!B656)</f>
        <v>0</v>
      </c>
    </row>
    <row r="657" spans="2:8">
      <c r="B657" s="178" t="s">
        <v>3147</v>
      </c>
      <c r="C657" s="196"/>
      <c r="D657" s="5"/>
      <c r="E657" s="7" t="s">
        <v>3148</v>
      </c>
      <c r="F657" s="6"/>
      <c r="G657" s="189"/>
      <c r="H657" s="189">
        <f>SUMIFS(Itemizado_Piping!$O$5:$O$93,Itemizado_Piping!$C$5:$C$93,Volumen_Obra!B657)</f>
        <v>0</v>
      </c>
    </row>
    <row r="658" spans="2:8">
      <c r="B658" s="178" t="s">
        <v>3149</v>
      </c>
      <c r="C658" s="196"/>
      <c r="D658" s="5"/>
      <c r="E658" s="7" t="s">
        <v>3150</v>
      </c>
      <c r="F658" s="6"/>
      <c r="G658" s="189"/>
      <c r="H658" s="189">
        <f>SUMIFS(Itemizado_Piping!$O$5:$O$93,Itemizado_Piping!$C$5:$C$93,Volumen_Obra!B658)</f>
        <v>0</v>
      </c>
    </row>
    <row r="659" spans="2:8">
      <c r="B659" s="178" t="s">
        <v>3151</v>
      </c>
      <c r="C659" s="196"/>
      <c r="D659" s="5"/>
      <c r="E659" s="7" t="s">
        <v>3081</v>
      </c>
      <c r="F659" s="6"/>
      <c r="G659" s="189"/>
      <c r="H659" s="189">
        <f>SUMIFS(Itemizado_Piping!$O$5:$O$93,Itemizado_Piping!$C$5:$C$93,Volumen_Obra!B659)</f>
        <v>0</v>
      </c>
    </row>
    <row r="660" spans="2:8">
      <c r="B660" s="178" t="s">
        <v>3152</v>
      </c>
      <c r="C660" s="196"/>
      <c r="D660" s="5"/>
      <c r="E660" s="7" t="s">
        <v>3083</v>
      </c>
      <c r="F660" s="6"/>
      <c r="G660" s="189"/>
      <c r="H660" s="189">
        <f>SUMIFS(Itemizado_Piping!$O$5:$O$93,Itemizado_Piping!$C$5:$C$93,Volumen_Obra!B660)</f>
        <v>0</v>
      </c>
    </row>
    <row r="661" spans="2:8">
      <c r="B661" s="178" t="s">
        <v>3153</v>
      </c>
      <c r="C661" s="196"/>
      <c r="D661" s="5"/>
      <c r="E661" s="7" t="s">
        <v>3085</v>
      </c>
      <c r="F661" s="6"/>
      <c r="G661" s="189"/>
      <c r="H661" s="189">
        <f>SUMIFS(Itemizado_Piping!$O$5:$O$93,Itemizado_Piping!$C$5:$C$93,Volumen_Obra!B661)</f>
        <v>0</v>
      </c>
    </row>
    <row r="662" spans="2:8">
      <c r="B662" s="178" t="s">
        <v>3154</v>
      </c>
      <c r="C662" s="196"/>
      <c r="D662" s="5"/>
      <c r="E662" s="7" t="s">
        <v>3155</v>
      </c>
      <c r="F662" s="6"/>
      <c r="G662" s="189"/>
      <c r="H662" s="189">
        <f>SUMIFS(Itemizado_Piping!$O$5:$O$93,Itemizado_Piping!$C$5:$C$93,Volumen_Obra!B662)</f>
        <v>0</v>
      </c>
    </row>
    <row r="663" spans="2:8">
      <c r="B663" s="178" t="s">
        <v>3156</v>
      </c>
      <c r="C663" s="196"/>
      <c r="D663" s="5"/>
      <c r="E663" s="7" t="s">
        <v>3157</v>
      </c>
      <c r="F663" s="6"/>
      <c r="G663" s="189"/>
      <c r="H663" s="189">
        <f>SUMIFS(Itemizado_Piping!$O$5:$O$93,Itemizado_Piping!$C$5:$C$93,Volumen_Obra!B663)</f>
        <v>0</v>
      </c>
    </row>
    <row r="664" spans="2:8">
      <c r="B664" s="178" t="s">
        <v>3158</v>
      </c>
      <c r="C664" s="196"/>
      <c r="D664" s="5"/>
      <c r="E664" s="7" t="s">
        <v>3159</v>
      </c>
      <c r="F664" s="6"/>
      <c r="G664" s="189"/>
      <c r="H664" s="189">
        <f>SUMIFS(Itemizado_Piping!$O$5:$O$93,Itemizado_Piping!$C$5:$C$93,Volumen_Obra!B664)</f>
        <v>0</v>
      </c>
    </row>
    <row r="665" spans="2:8">
      <c r="B665" s="178" t="s">
        <v>3160</v>
      </c>
      <c r="C665" s="196"/>
      <c r="D665" s="5"/>
      <c r="E665" s="7" t="s">
        <v>3135</v>
      </c>
      <c r="F665" s="6"/>
      <c r="G665" s="189"/>
      <c r="H665" s="189">
        <f>SUMIFS(Itemizado_Piping!$O$5:$O$93,Itemizado_Piping!$C$5:$C$93,Volumen_Obra!B665)</f>
        <v>0</v>
      </c>
    </row>
    <row r="666" spans="2:8">
      <c r="B666" s="178" t="s">
        <v>3161</v>
      </c>
      <c r="C666" s="196"/>
      <c r="D666" s="5"/>
      <c r="E666" s="7" t="s">
        <v>3137</v>
      </c>
      <c r="F666" s="6"/>
      <c r="G666" s="189"/>
      <c r="H666" s="189">
        <f>SUMIFS(Itemizado_Piping!$O$5:$O$93,Itemizado_Piping!$C$5:$C$93,Volumen_Obra!B666)</f>
        <v>0</v>
      </c>
    </row>
    <row r="667" spans="2:8">
      <c r="B667" s="178" t="s">
        <v>3162</v>
      </c>
      <c r="C667" s="196"/>
      <c r="D667" s="5"/>
      <c r="E667" s="7" t="s">
        <v>3073</v>
      </c>
      <c r="F667" s="6"/>
      <c r="G667" s="189"/>
      <c r="H667" s="189">
        <f>SUMIFS(Itemizado_Piping!$O$5:$O$93,Itemizado_Piping!$C$5:$C$93,Volumen_Obra!B667)</f>
        <v>0</v>
      </c>
    </row>
    <row r="668" spans="2:8">
      <c r="B668" s="178" t="s">
        <v>3163</v>
      </c>
      <c r="C668" s="196"/>
      <c r="D668" s="5"/>
      <c r="E668" s="7" t="s">
        <v>3112</v>
      </c>
      <c r="F668" s="6"/>
      <c r="G668" s="189"/>
      <c r="H668" s="189">
        <f>SUMIFS(Itemizado_Piping!$O$5:$O$93,Itemizado_Piping!$C$5:$C$93,Volumen_Obra!B668)</f>
        <v>0</v>
      </c>
    </row>
    <row r="669" spans="2:8">
      <c r="B669" s="178" t="s">
        <v>3164</v>
      </c>
      <c r="C669" s="196"/>
      <c r="D669" s="5"/>
      <c r="E669" s="7" t="s">
        <v>3075</v>
      </c>
      <c r="F669" s="6"/>
      <c r="G669" s="189"/>
      <c r="H669" s="189">
        <f>SUMIFS(Itemizado_Piping!$O$5:$O$93,Itemizado_Piping!$C$5:$C$93,Volumen_Obra!B669)</f>
        <v>0</v>
      </c>
    </row>
    <row r="670" spans="2:8">
      <c r="B670" s="178" t="s">
        <v>2034</v>
      </c>
      <c r="C670" s="196"/>
      <c r="D670" s="5"/>
      <c r="E670" s="7" t="s">
        <v>3165</v>
      </c>
      <c r="F670" s="6"/>
      <c r="G670" s="189"/>
      <c r="H670" s="189">
        <f>SUMIFS(Itemizado_Piping!$O$5:$O$93,Itemizado_Piping!$C$5:$C$93,Volumen_Obra!B670)</f>
        <v>0</v>
      </c>
    </row>
    <row r="671" spans="2:8">
      <c r="B671" s="178" t="s">
        <v>3166</v>
      </c>
      <c r="C671" s="196"/>
      <c r="D671" s="5"/>
      <c r="E671" s="7" t="s">
        <v>3167</v>
      </c>
      <c r="F671" s="6"/>
      <c r="G671" s="189"/>
      <c r="H671" s="189">
        <f>SUMIFS(Itemizado_Piping!$O$5:$O$93,Itemizado_Piping!$C$5:$C$93,Volumen_Obra!B671)</f>
        <v>0</v>
      </c>
    </row>
    <row r="672" spans="2:8">
      <c r="B672" s="178" t="s">
        <v>3168</v>
      </c>
      <c r="C672" s="196"/>
      <c r="D672" s="5"/>
      <c r="E672" s="7" t="s">
        <v>3169</v>
      </c>
      <c r="F672" s="6"/>
      <c r="G672" s="189"/>
      <c r="H672" s="189">
        <f>SUMIFS(Itemizado_Piping!$O$5:$O$93,Itemizado_Piping!$C$5:$C$93,Volumen_Obra!B672)</f>
        <v>0</v>
      </c>
    </row>
    <row r="673" spans="2:8">
      <c r="B673" s="178" t="s">
        <v>3170</v>
      </c>
      <c r="C673" s="196"/>
      <c r="D673" s="5"/>
      <c r="E673" s="7" t="s">
        <v>3171</v>
      </c>
      <c r="F673" s="6"/>
      <c r="G673" s="189"/>
      <c r="H673" s="189">
        <f>SUMIFS(Itemizado_Piping!$O$5:$O$93,Itemizado_Piping!$C$5:$C$93,Volumen_Obra!B673)</f>
        <v>0</v>
      </c>
    </row>
    <row r="674" spans="2:8">
      <c r="B674" s="178" t="s">
        <v>3172</v>
      </c>
      <c r="C674" s="196"/>
      <c r="D674" s="5"/>
      <c r="E674" s="7" t="s">
        <v>3173</v>
      </c>
      <c r="F674" s="6"/>
      <c r="G674" s="189"/>
      <c r="H674" s="189">
        <f>SUMIFS(Itemizado_Piping!$O$5:$O$93,Itemizado_Piping!$C$5:$C$93,Volumen_Obra!B674)</f>
        <v>0</v>
      </c>
    </row>
    <row r="675" spans="2:8">
      <c r="B675" s="178" t="s">
        <v>3174</v>
      </c>
      <c r="C675" s="196"/>
      <c r="D675" s="5"/>
      <c r="E675" s="7" t="s">
        <v>3175</v>
      </c>
      <c r="F675" s="6"/>
      <c r="G675" s="189"/>
      <c r="H675" s="189">
        <f>SUMIFS(Itemizado_Piping!$O$5:$O$93,Itemizado_Piping!$C$5:$C$93,Volumen_Obra!B675)</f>
        <v>0</v>
      </c>
    </row>
    <row r="676" spans="2:8">
      <c r="B676" s="178" t="s">
        <v>3176</v>
      </c>
      <c r="C676" s="196"/>
      <c r="D676" s="5"/>
      <c r="E676" s="7" t="s">
        <v>3177</v>
      </c>
      <c r="F676" s="6"/>
      <c r="G676" s="189"/>
      <c r="H676" s="189">
        <f>SUMIFS(Itemizado_Piping!$O$5:$O$93,Itemizado_Piping!$C$5:$C$93,Volumen_Obra!B676)</f>
        <v>0</v>
      </c>
    </row>
    <row r="677" spans="2:8">
      <c r="B677" s="178" t="s">
        <v>3178</v>
      </c>
      <c r="C677" s="196"/>
      <c r="D677" s="5"/>
      <c r="E677" s="7" t="s">
        <v>3179</v>
      </c>
      <c r="F677" s="6"/>
      <c r="G677" s="189"/>
      <c r="H677" s="189">
        <f>SUMIFS(Itemizado_Piping!$O$5:$O$93,Itemizado_Piping!$C$5:$C$93,Volumen_Obra!B677)</f>
        <v>0</v>
      </c>
    </row>
    <row r="678" spans="2:8">
      <c r="B678" s="178" t="s">
        <v>3180</v>
      </c>
      <c r="C678" s="196"/>
      <c r="D678" s="5"/>
      <c r="E678" s="7" t="s">
        <v>3181</v>
      </c>
      <c r="F678" s="6"/>
      <c r="G678" s="189"/>
      <c r="H678" s="189">
        <f>SUMIFS(Itemizado_Piping!$O$5:$O$93,Itemizado_Piping!$C$5:$C$93,Volumen_Obra!B678)</f>
        <v>0</v>
      </c>
    </row>
    <row r="679" spans="2:8">
      <c r="B679" s="178" t="s">
        <v>3182</v>
      </c>
      <c r="C679" s="196"/>
      <c r="D679" s="5"/>
      <c r="E679" s="7" t="s">
        <v>3183</v>
      </c>
      <c r="F679" s="6"/>
      <c r="G679" s="189"/>
      <c r="H679" s="189">
        <f>SUMIFS(Itemizado_Piping!$O$5:$O$93,Itemizado_Piping!$C$5:$C$93,Volumen_Obra!B679)</f>
        <v>0</v>
      </c>
    </row>
    <row r="680" spans="2:8">
      <c r="B680" s="178" t="s">
        <v>3184</v>
      </c>
      <c r="C680" s="196"/>
      <c r="D680" s="5"/>
      <c r="E680" s="7" t="s">
        <v>3185</v>
      </c>
      <c r="F680" s="6"/>
      <c r="G680" s="189"/>
      <c r="H680" s="189">
        <f>SUMIFS(Itemizado_Piping!$O$5:$O$93,Itemizado_Piping!$C$5:$C$93,Volumen_Obra!B680)</f>
        <v>0</v>
      </c>
    </row>
    <row r="681" spans="2:8">
      <c r="B681" s="178" t="s">
        <v>3186</v>
      </c>
      <c r="C681" s="196"/>
      <c r="D681" s="5"/>
      <c r="E681" s="7" t="s">
        <v>3187</v>
      </c>
      <c r="F681" s="6"/>
      <c r="G681" s="189"/>
      <c r="H681" s="189">
        <f>SUMIFS(Itemizado_Piping!$O$5:$O$93,Itemizado_Piping!$C$5:$C$93,Volumen_Obra!B681)</f>
        <v>0</v>
      </c>
    </row>
    <row r="682" spans="2:8">
      <c r="B682" s="178" t="s">
        <v>3188</v>
      </c>
      <c r="C682" s="196"/>
      <c r="D682" s="5"/>
      <c r="E682" s="7" t="s">
        <v>3189</v>
      </c>
      <c r="F682" s="6"/>
      <c r="G682" s="189"/>
      <c r="H682" s="189">
        <f>SUMIFS(Itemizado_Piping!$O$5:$O$93,Itemizado_Piping!$C$5:$C$93,Volumen_Obra!B682)</f>
        <v>0</v>
      </c>
    </row>
    <row r="683" spans="2:8">
      <c r="B683" s="178" t="s">
        <v>3190</v>
      </c>
      <c r="C683" s="196"/>
      <c r="D683" s="5"/>
      <c r="E683" s="7" t="s">
        <v>3191</v>
      </c>
      <c r="F683" s="6"/>
      <c r="G683" s="189"/>
      <c r="H683" s="189">
        <f>SUMIFS(Itemizado_Piping!$O$5:$O$93,Itemizado_Piping!$C$5:$C$93,Volumen_Obra!B683)</f>
        <v>0</v>
      </c>
    </row>
    <row r="684" spans="2:8">
      <c r="B684" s="178" t="s">
        <v>3192</v>
      </c>
      <c r="C684" s="196"/>
      <c r="D684" s="5"/>
      <c r="E684" s="7" t="s">
        <v>3193</v>
      </c>
      <c r="F684" s="6"/>
      <c r="G684" s="189"/>
      <c r="H684" s="189">
        <f>SUMIFS(Itemizado_Piping!$O$5:$O$93,Itemizado_Piping!$C$5:$C$93,Volumen_Obra!B684)</f>
        <v>0</v>
      </c>
    </row>
    <row r="685" spans="2:8">
      <c r="B685" s="178" t="s">
        <v>3194</v>
      </c>
      <c r="C685" s="196"/>
      <c r="D685" s="5"/>
      <c r="E685" s="7" t="s">
        <v>3195</v>
      </c>
      <c r="F685" s="6"/>
      <c r="G685" s="189"/>
      <c r="H685" s="189">
        <f>SUMIFS(Itemizado_Piping!$O$5:$O$93,Itemizado_Piping!$C$5:$C$93,Volumen_Obra!B685)</f>
        <v>0</v>
      </c>
    </row>
    <row r="686" spans="2:8">
      <c r="B686" s="178" t="s">
        <v>3196</v>
      </c>
      <c r="C686" s="196"/>
      <c r="D686" s="5"/>
      <c r="E686" s="7" t="s">
        <v>3112</v>
      </c>
      <c r="F686" s="6"/>
      <c r="G686" s="189"/>
      <c r="H686" s="189">
        <f>SUMIFS(Itemizado_Piping!$O$5:$O$93,Itemizado_Piping!$C$5:$C$93,Volumen_Obra!B686)</f>
        <v>0</v>
      </c>
    </row>
    <row r="687" spans="2:8">
      <c r="B687" s="178" t="s">
        <v>3197</v>
      </c>
      <c r="C687" s="196"/>
      <c r="D687" s="5"/>
      <c r="E687" s="7" t="s">
        <v>3102</v>
      </c>
      <c r="F687" s="6"/>
      <c r="G687" s="189"/>
      <c r="H687" s="189">
        <f>SUMIFS(Itemizado_Piping!$O$5:$O$93,Itemizado_Piping!$C$5:$C$93,Volumen_Obra!B687)</f>
        <v>0</v>
      </c>
    </row>
    <row r="688" spans="2:8">
      <c r="B688" s="178" t="s">
        <v>3198</v>
      </c>
      <c r="C688" s="196"/>
      <c r="D688" s="5"/>
      <c r="E688" s="7" t="s">
        <v>3155</v>
      </c>
      <c r="F688" s="6"/>
      <c r="G688" s="189"/>
      <c r="H688" s="189">
        <f>SUMIFS(Itemizado_Piping!$O$5:$O$93,Itemizado_Piping!$C$5:$C$93,Volumen_Obra!B688)</f>
        <v>0</v>
      </c>
    </row>
    <row r="689" spans="2:8">
      <c r="B689" s="178" t="s">
        <v>3199</v>
      </c>
      <c r="C689" s="196"/>
      <c r="D689" s="5"/>
      <c r="E689" s="7" t="s">
        <v>3200</v>
      </c>
      <c r="F689" s="6"/>
      <c r="G689" s="189"/>
      <c r="H689" s="189">
        <f>SUMIFS(Itemizado_Piping!$O$5:$O$93,Itemizado_Piping!$C$5:$C$93,Volumen_Obra!B689)</f>
        <v>0</v>
      </c>
    </row>
    <row r="690" spans="2:8">
      <c r="B690" s="178" t="s">
        <v>3201</v>
      </c>
      <c r="C690" s="196"/>
      <c r="D690" s="5"/>
      <c r="E690" s="7" t="s">
        <v>3075</v>
      </c>
      <c r="F690" s="6"/>
      <c r="G690" s="189"/>
      <c r="H690" s="189">
        <f>SUMIFS(Itemizado_Piping!$O$5:$O$93,Itemizado_Piping!$C$5:$C$93,Volumen_Obra!B690)</f>
        <v>0</v>
      </c>
    </row>
    <row r="691" spans="2:8">
      <c r="B691" s="178" t="s">
        <v>3202</v>
      </c>
      <c r="C691" s="196"/>
      <c r="D691" s="5"/>
      <c r="E691" s="7" t="s">
        <v>3148</v>
      </c>
      <c r="F691" s="6"/>
      <c r="G691" s="189"/>
      <c r="H691" s="189">
        <f>SUMIFS(Itemizado_Piping!$O$5:$O$93,Itemizado_Piping!$C$5:$C$93,Volumen_Obra!B691)</f>
        <v>0</v>
      </c>
    </row>
    <row r="692" spans="2:8">
      <c r="B692" s="178" t="s">
        <v>3203</v>
      </c>
      <c r="C692" s="196"/>
      <c r="D692" s="5"/>
      <c r="E692" s="7" t="s">
        <v>3079</v>
      </c>
      <c r="F692" s="6"/>
      <c r="G692" s="189"/>
      <c r="H692" s="189">
        <f>SUMIFS(Itemizado_Piping!$O$5:$O$93,Itemizado_Piping!$C$5:$C$93,Volumen_Obra!B692)</f>
        <v>0</v>
      </c>
    </row>
    <row r="693" spans="2:8">
      <c r="B693" s="178" t="s">
        <v>3204</v>
      </c>
      <c r="C693" s="196"/>
      <c r="D693" s="5"/>
      <c r="E693" s="7" t="s">
        <v>3081</v>
      </c>
      <c r="F693" s="6"/>
      <c r="G693" s="189"/>
      <c r="H693" s="189">
        <f>SUMIFS(Itemizado_Piping!$O$5:$O$93,Itemizado_Piping!$C$5:$C$93,Volumen_Obra!B693)</f>
        <v>0</v>
      </c>
    </row>
    <row r="694" spans="2:8">
      <c r="B694" s="178" t="s">
        <v>3205</v>
      </c>
      <c r="C694" s="196"/>
      <c r="D694" s="5"/>
      <c r="E694" s="7" t="s">
        <v>3085</v>
      </c>
      <c r="F694" s="6"/>
      <c r="G694" s="189"/>
      <c r="H694" s="189">
        <f>SUMIFS(Itemizado_Piping!$O$5:$O$93,Itemizado_Piping!$C$5:$C$93,Volumen_Obra!B694)</f>
        <v>0</v>
      </c>
    </row>
    <row r="695" spans="2:8">
      <c r="B695" s="178" t="s">
        <v>3206</v>
      </c>
      <c r="C695" s="196"/>
      <c r="D695" s="5"/>
      <c r="E695" s="7" t="s">
        <v>3067</v>
      </c>
      <c r="F695" s="6"/>
      <c r="G695" s="189"/>
      <c r="H695" s="189">
        <f>SUMIFS(Itemizado_Piping!$O$5:$O$93,Itemizado_Piping!$C$5:$C$93,Volumen_Obra!B695)</f>
        <v>0</v>
      </c>
    </row>
    <row r="696" spans="2:8">
      <c r="B696" s="178" t="s">
        <v>3207</v>
      </c>
      <c r="C696" s="196"/>
      <c r="D696" s="5"/>
      <c r="E696" s="7" t="s">
        <v>3208</v>
      </c>
      <c r="F696" s="6"/>
      <c r="G696" s="189"/>
      <c r="H696" s="189">
        <f>SUMIFS(Itemizado_Piping!$O$5:$O$93,Itemizado_Piping!$C$5:$C$93,Volumen_Obra!B696)</f>
        <v>0</v>
      </c>
    </row>
    <row r="697" spans="2:8">
      <c r="B697" s="178" t="s">
        <v>3209</v>
      </c>
      <c r="C697" s="196"/>
      <c r="D697" s="5"/>
      <c r="E697" s="7" t="s">
        <v>3210</v>
      </c>
      <c r="F697" s="6"/>
      <c r="G697" s="189"/>
      <c r="H697" s="189">
        <f>SUMIFS(Itemizado_Piping!$O$5:$O$93,Itemizado_Piping!$C$5:$C$93,Volumen_Obra!B697)</f>
        <v>0</v>
      </c>
    </row>
    <row r="698" spans="2:8">
      <c r="B698" s="181" t="s">
        <v>2038</v>
      </c>
      <c r="C698" s="201"/>
      <c r="D698" s="9"/>
      <c r="E698" s="11" t="s">
        <v>3211</v>
      </c>
      <c r="F698" s="10"/>
      <c r="G698" s="193"/>
      <c r="H698" s="193">
        <f>SUMIFS(Itemizado_Piping!$O$5:$O$93,Itemizado_Piping!$C$5:$C$93,Volumen_Obra!B698)</f>
        <v>0</v>
      </c>
    </row>
    <row r="699" spans="2:8">
      <c r="B699" s="178" t="s">
        <v>3212</v>
      </c>
      <c r="C699" s="196"/>
      <c r="D699" s="5"/>
      <c r="E699" s="7" t="s">
        <v>3213</v>
      </c>
      <c r="F699" s="6"/>
      <c r="G699" s="189"/>
      <c r="H699" s="189">
        <f>SUMIFS(Itemizado_Piping!$O$5:$O$93,Itemizado_Piping!$C$5:$C$93,Volumen_Obra!B699)</f>
        <v>0</v>
      </c>
    </row>
    <row r="700" spans="2:8">
      <c r="B700" s="178" t="s">
        <v>3214</v>
      </c>
      <c r="C700" s="196"/>
      <c r="D700" s="5"/>
      <c r="E700" s="7" t="s">
        <v>3215</v>
      </c>
      <c r="F700" s="6"/>
      <c r="G700" s="189"/>
      <c r="H700" s="189">
        <f>SUMIFS(Itemizado_Piping!$O$5:$O$93,Itemizado_Piping!$C$5:$C$93,Volumen_Obra!B700)</f>
        <v>0</v>
      </c>
    </row>
    <row r="701" spans="2:8">
      <c r="B701" s="178" t="s">
        <v>3216</v>
      </c>
      <c r="C701" s="196"/>
      <c r="D701" s="5"/>
      <c r="E701" s="7" t="s">
        <v>3217</v>
      </c>
      <c r="F701" s="6"/>
      <c r="G701" s="189"/>
      <c r="H701" s="189">
        <f>SUMIFS(Itemizado_Piping!$O$5:$O$93,Itemizado_Piping!$C$5:$C$93,Volumen_Obra!B701)</f>
        <v>0</v>
      </c>
    </row>
    <row r="702" spans="2:8">
      <c r="B702" s="176" t="s">
        <v>3218</v>
      </c>
      <c r="C702" s="200"/>
      <c r="D702" s="14"/>
      <c r="E702" s="16" t="s">
        <v>3219</v>
      </c>
      <c r="F702" s="15"/>
      <c r="G702" s="188"/>
      <c r="H702" s="188">
        <f>SUMIFS(Itemizado_Piping!$O$5:$O$93,Itemizado_Piping!$C$5:$C$93,Volumen_Obra!B702)</f>
        <v>0</v>
      </c>
    </row>
    <row r="703" spans="2:8">
      <c r="B703" s="181" t="s">
        <v>3220</v>
      </c>
      <c r="C703" s="201"/>
      <c r="D703" s="9"/>
      <c r="E703" s="11" t="s">
        <v>3221</v>
      </c>
      <c r="F703" s="10"/>
      <c r="G703" s="193"/>
      <c r="H703" s="193">
        <f>SUMIFS(Itemizado_Piping!$O$5:$O$93,Itemizado_Piping!$C$5:$C$93,Volumen_Obra!B703)</f>
        <v>0</v>
      </c>
    </row>
    <row r="704" spans="2:8" ht="14.45" thickBot="1">
      <c r="B704" s="319" t="s">
        <v>3222</v>
      </c>
      <c r="C704" s="320"/>
      <c r="D704" s="321"/>
      <c r="E704" s="322" t="s">
        <v>3223</v>
      </c>
      <c r="F704" s="323"/>
      <c r="G704" s="324"/>
      <c r="H704" s="324">
        <f>SUMIFS(Itemizado_Piping!$O$5:$O$93,Itemizado_Piping!$C$5:$C$93,Volumen_Obra!B704)</f>
        <v>0</v>
      </c>
    </row>
    <row r="705" spans="2:8">
      <c r="B705" s="180" t="s">
        <v>3224</v>
      </c>
      <c r="C705" s="203"/>
      <c r="D705" s="31"/>
      <c r="E705" s="32"/>
      <c r="F705" s="33"/>
      <c r="G705" s="187"/>
      <c r="H705" s="186"/>
    </row>
    <row r="706" spans="2:8">
      <c r="B706" s="180" t="s">
        <v>3225</v>
      </c>
      <c r="C706" s="203"/>
      <c r="D706" s="31"/>
      <c r="E706" s="32"/>
      <c r="F706" s="33"/>
      <c r="G706" s="187"/>
      <c r="H706" s="186"/>
    </row>
    <row r="707" spans="2:8">
      <c r="B707" s="180" t="s">
        <v>3226</v>
      </c>
      <c r="C707" s="203"/>
      <c r="D707" s="31"/>
      <c r="E707" s="32"/>
      <c r="F707" s="33"/>
      <c r="G707" s="187"/>
      <c r="H707" s="186"/>
    </row>
  </sheetData>
  <autoFilter ref="B9:H704" xr:uid="{00000000-0009-0000-0000-000003000000}"/>
  <conditionalFormatting sqref="B10:B704">
    <cfRule type="duplicateValues" dxfId="20" priority="2"/>
  </conditionalFormatting>
  <conditionalFormatting sqref="B705:B707">
    <cfRule type="duplicateValues" dxfId="19" priority="1"/>
  </conditionalFormatting>
  <pageMargins left="0.25" right="0.25" top="0.75" bottom="0.75" header="0.3" footer="0.3"/>
  <pageSetup paperSize="9" scale="56" fitToHeight="0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0" tint="-0.34998626667073579"/>
  </sheetPr>
  <dimension ref="A1:BD733"/>
  <sheetViews>
    <sheetView zoomScale="85" zoomScaleNormal="85" workbookViewId="0">
      <pane xSplit="4" ySplit="19" topLeftCell="E20" activePane="bottomRight" state="frozen"/>
      <selection pane="bottomRight" activeCell="C186" sqref="C186"/>
      <selection pane="bottomLeft" activeCell="A20" sqref="A20"/>
      <selection pane="topRight" activeCell="E1" sqref="E1"/>
    </sheetView>
  </sheetViews>
  <sheetFormatPr defaultColWidth="12.7109375" defaultRowHeight="13.15" outlineLevelRow="1" outlineLevelCol="2"/>
  <cols>
    <col min="1" max="1" width="13.28515625" style="162" customWidth="1"/>
    <col min="2" max="2" width="19.28515625" style="165" bestFit="1" customWidth="1"/>
    <col min="3" max="3" width="51.5703125" style="169" customWidth="1"/>
    <col min="4" max="4" width="13" style="162" bestFit="1" customWidth="1"/>
    <col min="5" max="5" width="16.28515625" style="164" bestFit="1" customWidth="1"/>
    <col min="6" max="7" width="15.7109375" style="164" customWidth="1" outlineLevel="1"/>
    <col min="8" max="8" width="14.28515625" style="164" customWidth="1"/>
    <col min="9" max="9" width="16.28515625" style="164" customWidth="1" outlineLevel="1"/>
    <col min="10" max="10" width="20" style="164" customWidth="1" outlineLevel="1"/>
    <col min="11" max="11" width="15.42578125" style="164" customWidth="1" outlineLevel="1"/>
    <col min="12" max="12" width="15.7109375" style="164" customWidth="1" outlineLevel="1"/>
    <col min="13" max="13" width="19" style="164" customWidth="1" outlineLevel="1"/>
    <col min="14" max="14" width="18.7109375" style="164" customWidth="1"/>
    <col min="15" max="19" width="18.7109375" style="164" hidden="1" customWidth="1" outlineLevel="1"/>
    <col min="20" max="20" width="18.7109375" style="164" hidden="1" customWidth="1" collapsed="1"/>
    <col min="21" max="21" width="4.28515625" style="164" customWidth="1"/>
    <col min="22" max="22" width="13.7109375" style="164" hidden="1" customWidth="1"/>
    <col min="23" max="27" width="18.7109375" style="164" hidden="1" customWidth="1" outlineLevel="2"/>
    <col min="28" max="28" width="18.7109375" style="164" hidden="1" customWidth="1" collapsed="1"/>
    <col min="29" max="29" width="4.28515625" style="164" customWidth="1"/>
    <col min="30" max="30" width="25.7109375" style="309" bestFit="1" customWidth="1"/>
    <col min="31" max="35" width="19" style="164" hidden="1" customWidth="1" outlineLevel="1"/>
    <col min="36" max="36" width="19" style="164" customWidth="1" collapsed="1"/>
    <col min="37" max="37" width="3.7109375" style="164" customWidth="1"/>
    <col min="38" max="38" width="10.42578125" style="164" bestFit="1" customWidth="1"/>
    <col min="39" max="39" width="8.7109375" style="164" bestFit="1" customWidth="1"/>
    <col min="40" max="40" width="14" style="164" bestFit="1" customWidth="1"/>
    <col min="41" max="41" width="3.7109375" style="164" customWidth="1"/>
    <col min="42" max="42" width="15.28515625" style="382" customWidth="1"/>
    <col min="43" max="43" width="21.5703125" style="164" customWidth="1"/>
    <col min="44" max="44" width="16" style="164" bestFit="1" customWidth="1"/>
    <col min="45" max="45" width="13.7109375" style="163" customWidth="1"/>
    <col min="46" max="46" width="12.7109375" style="162"/>
    <col min="47" max="47" width="23.42578125" style="162" bestFit="1" customWidth="1"/>
    <col min="48" max="48" width="13.28515625" style="162" bestFit="1" customWidth="1"/>
    <col min="49" max="49" width="15.5703125" style="162" bestFit="1" customWidth="1"/>
    <col min="50" max="51" width="13.28515625" style="162" bestFit="1" customWidth="1"/>
    <col min="52" max="16384" width="12.7109375" style="162"/>
  </cols>
  <sheetData>
    <row r="1" spans="2:51" ht="13.9" hidden="1" outlineLevel="1" thickBot="1">
      <c r="B1" s="966"/>
      <c r="C1" s="967"/>
      <c r="D1" s="9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968"/>
      <c r="U1" s="968"/>
      <c r="V1" s="968"/>
      <c r="W1" s="968"/>
      <c r="X1" s="968"/>
      <c r="Y1" s="968"/>
      <c r="Z1" s="968"/>
      <c r="AA1" s="968"/>
      <c r="AB1" s="968"/>
      <c r="AC1" s="968"/>
      <c r="AD1" s="969"/>
      <c r="AE1" s="968"/>
      <c r="AF1" s="968"/>
      <c r="AG1" s="968"/>
      <c r="AH1" s="968"/>
      <c r="AI1" s="968"/>
      <c r="AJ1" s="968"/>
      <c r="AK1" s="968"/>
      <c r="AL1" s="968"/>
      <c r="AM1" s="968"/>
      <c r="AN1" s="968"/>
      <c r="AO1" s="968"/>
      <c r="AP1" s="968"/>
      <c r="AQ1" s="968"/>
      <c r="AR1" s="968"/>
      <c r="AS1" s="970"/>
      <c r="AT1" s="905"/>
      <c r="AU1" s="905"/>
      <c r="AV1" s="905"/>
      <c r="AW1" s="905"/>
      <c r="AX1" s="905"/>
      <c r="AY1" s="905"/>
    </row>
    <row r="2" spans="2:51" ht="14.25" hidden="1" customHeight="1" outlineLevel="1" thickBot="1">
      <c r="B2" s="966"/>
      <c r="C2" s="206" t="s">
        <v>3227</v>
      </c>
      <c r="D2" s="905"/>
      <c r="E2" s="968"/>
      <c r="F2" s="968"/>
      <c r="G2" s="968"/>
      <c r="H2" s="968"/>
      <c r="I2" s="968"/>
      <c r="J2" s="968"/>
      <c r="K2" s="968"/>
      <c r="L2" s="968"/>
      <c r="M2" s="968"/>
      <c r="N2" s="968"/>
      <c r="O2" s="207">
        <f t="shared" ref="O2:T2" si="0">O3+O9+O16</f>
        <v>12904186214</v>
      </c>
      <c r="P2" s="207">
        <f t="shared" si="0"/>
        <v>19523796772.211002</v>
      </c>
      <c r="Q2" s="207">
        <f t="shared" si="0"/>
        <v>2632383830.3176713</v>
      </c>
      <c r="R2" s="207">
        <f t="shared" si="0"/>
        <v>4603044749.7702646</v>
      </c>
      <c r="S2" s="207">
        <f t="shared" si="0"/>
        <v>14189319095.054373</v>
      </c>
      <c r="T2" s="207">
        <f t="shared" si="0"/>
        <v>53852730661.353302</v>
      </c>
      <c r="U2" s="968"/>
      <c r="V2" s="968"/>
      <c r="W2" s="207">
        <f t="shared" ref="W2:AB2" si="1">W3+W9+W16</f>
        <v>12904186214</v>
      </c>
      <c r="X2" s="207">
        <f t="shared" si="1"/>
        <v>19523796772.211002</v>
      </c>
      <c r="Y2" s="207">
        <f t="shared" si="1"/>
        <v>2632383830.3176713</v>
      </c>
      <c r="Z2" s="207">
        <f t="shared" si="1"/>
        <v>4603044749.7702646</v>
      </c>
      <c r="AA2" s="207">
        <f t="shared" si="1"/>
        <v>12988240056.054373</v>
      </c>
      <c r="AB2" s="207">
        <f t="shared" si="1"/>
        <v>52651651622.353302</v>
      </c>
      <c r="AC2" s="968"/>
      <c r="AD2" s="969"/>
      <c r="AE2" s="207">
        <f t="shared" ref="AE2:AJ2" si="2">AE3+AE9+AE16</f>
        <v>0</v>
      </c>
      <c r="AF2" s="207">
        <f t="shared" si="2"/>
        <v>0</v>
      </c>
      <c r="AG2" s="207">
        <f t="shared" si="2"/>
        <v>0</v>
      </c>
      <c r="AH2" s="207">
        <f t="shared" si="2"/>
        <v>0</v>
      </c>
      <c r="AI2" s="207">
        <f t="shared" si="2"/>
        <v>0</v>
      </c>
      <c r="AJ2" s="207">
        <f t="shared" si="2"/>
        <v>0</v>
      </c>
      <c r="AK2" s="968"/>
      <c r="AL2" s="968"/>
      <c r="AM2" s="968"/>
      <c r="AN2" s="968"/>
      <c r="AO2" s="968"/>
      <c r="AP2" s="968"/>
      <c r="AQ2" s="207">
        <f>AQ3+AQ9+AQ16</f>
        <v>1400066645.1463537</v>
      </c>
      <c r="AR2" s="968"/>
      <c r="AS2" s="970"/>
      <c r="AT2" s="905"/>
      <c r="AU2" s="905"/>
      <c r="AV2" s="905"/>
      <c r="AW2" s="905"/>
      <c r="AX2" s="905"/>
      <c r="AY2" s="905"/>
    </row>
    <row r="3" spans="2:51" s="208" customFormat="1" ht="14.25" hidden="1" customHeight="1" outlineLevel="1">
      <c r="B3" s="209"/>
      <c r="C3" s="210" t="s">
        <v>3228</v>
      </c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>
        <f t="shared" ref="O3:T3" si="3">SUM(O4:O8)</f>
        <v>305200000</v>
      </c>
      <c r="P3" s="212">
        <f t="shared" si="3"/>
        <v>0</v>
      </c>
      <c r="Q3" s="212">
        <f t="shared" si="3"/>
        <v>0</v>
      </c>
      <c r="R3" s="212">
        <f t="shared" si="3"/>
        <v>0</v>
      </c>
      <c r="S3" s="212">
        <f t="shared" si="3"/>
        <v>14189319095.054373</v>
      </c>
      <c r="T3" s="212">
        <f t="shared" si="3"/>
        <v>14494519095.054373</v>
      </c>
      <c r="U3" s="968"/>
      <c r="V3" s="211"/>
      <c r="W3" s="212">
        <f t="shared" ref="W3:AB3" si="4">SUM(W4:W8)</f>
        <v>305200000</v>
      </c>
      <c r="X3" s="212">
        <f t="shared" si="4"/>
        <v>0</v>
      </c>
      <c r="Y3" s="212">
        <f t="shared" si="4"/>
        <v>0</v>
      </c>
      <c r="Z3" s="212">
        <f t="shared" si="4"/>
        <v>0</v>
      </c>
      <c r="AA3" s="212">
        <f t="shared" si="4"/>
        <v>12988240056.054373</v>
      </c>
      <c r="AB3" s="212">
        <f t="shared" si="4"/>
        <v>13293440056.054373</v>
      </c>
      <c r="AC3" s="968"/>
      <c r="AD3" s="305"/>
      <c r="AE3" s="212">
        <f t="shared" ref="AE3:AJ3" si="5">SUM(AE4:AE8)</f>
        <v>0</v>
      </c>
      <c r="AF3" s="212">
        <f t="shared" si="5"/>
        <v>0</v>
      </c>
      <c r="AG3" s="212">
        <f t="shared" si="5"/>
        <v>0</v>
      </c>
      <c r="AH3" s="212">
        <f t="shared" si="5"/>
        <v>0</v>
      </c>
      <c r="AI3" s="212">
        <f t="shared" si="5"/>
        <v>0</v>
      </c>
      <c r="AJ3" s="212">
        <f t="shared" si="5"/>
        <v>0</v>
      </c>
      <c r="AK3" s="968"/>
      <c r="AL3" s="968"/>
      <c r="AM3" s="968"/>
      <c r="AN3" s="968"/>
      <c r="AO3" s="968"/>
      <c r="AP3" s="211"/>
      <c r="AQ3" s="212">
        <f>SUM(AQ4:AQ8)</f>
        <v>589275380.54828048</v>
      </c>
      <c r="AR3" s="968"/>
      <c r="AS3" s="304"/>
      <c r="AT3" s="905"/>
      <c r="AU3" s="905"/>
      <c r="AV3" s="905"/>
      <c r="AW3" s="905"/>
      <c r="AX3" s="905"/>
      <c r="AY3" s="905"/>
    </row>
    <row r="4" spans="2:51" ht="14.25" hidden="1" customHeight="1" outlineLevel="1">
      <c r="B4" s="953" t="s">
        <v>3229</v>
      </c>
      <c r="C4" s="971" t="s">
        <v>3230</v>
      </c>
      <c r="D4" s="905"/>
      <c r="E4" s="968"/>
      <c r="F4" s="968"/>
      <c r="G4" s="968"/>
      <c r="H4" s="968"/>
      <c r="I4" s="968"/>
      <c r="J4" s="968"/>
      <c r="K4" s="968"/>
      <c r="L4" s="968"/>
      <c r="M4" s="968"/>
      <c r="N4" s="968"/>
      <c r="O4" s="972">
        <f t="shared" ref="O4:T4" si="6">SUM(O22:O24)</f>
        <v>0</v>
      </c>
      <c r="P4" s="972">
        <f t="shared" si="6"/>
        <v>0</v>
      </c>
      <c r="Q4" s="972">
        <f t="shared" si="6"/>
        <v>0</v>
      </c>
      <c r="R4" s="972">
        <f t="shared" si="6"/>
        <v>0</v>
      </c>
      <c r="S4" s="972">
        <f t="shared" si="6"/>
        <v>1043906991.435692</v>
      </c>
      <c r="T4" s="972">
        <f t="shared" si="6"/>
        <v>1043906991.435692</v>
      </c>
      <c r="U4" s="968"/>
      <c r="V4" s="968"/>
      <c r="W4" s="972">
        <f t="shared" ref="W4:AB4" si="7">SUM(W22:W24)</f>
        <v>0</v>
      </c>
      <c r="X4" s="972">
        <f t="shared" si="7"/>
        <v>0</v>
      </c>
      <c r="Y4" s="972">
        <f t="shared" si="7"/>
        <v>0</v>
      </c>
      <c r="Z4" s="972">
        <f t="shared" si="7"/>
        <v>0</v>
      </c>
      <c r="AA4" s="972">
        <f t="shared" si="7"/>
        <v>1043906991.435692</v>
      </c>
      <c r="AB4" s="972">
        <f t="shared" si="7"/>
        <v>1043906991.435692</v>
      </c>
      <c r="AC4" s="968"/>
      <c r="AD4" s="969"/>
      <c r="AE4" s="972">
        <f t="shared" ref="AE4:AJ4" si="8">SUM(AE22:AE24)</f>
        <v>0</v>
      </c>
      <c r="AF4" s="972">
        <f t="shared" si="8"/>
        <v>0</v>
      </c>
      <c r="AG4" s="972">
        <f t="shared" si="8"/>
        <v>0</v>
      </c>
      <c r="AH4" s="972">
        <f t="shared" si="8"/>
        <v>0</v>
      </c>
      <c r="AI4" s="972">
        <f t="shared" si="8"/>
        <v>0</v>
      </c>
      <c r="AJ4" s="972">
        <f t="shared" si="8"/>
        <v>0</v>
      </c>
      <c r="AK4" s="968"/>
      <c r="AL4" s="968"/>
      <c r="AM4" s="968"/>
      <c r="AN4" s="968"/>
      <c r="AO4" s="968"/>
      <c r="AP4" s="968"/>
      <c r="AQ4" s="972">
        <f>SUM(AQ22:AQ24)</f>
        <v>589275380.54828048</v>
      </c>
      <c r="AR4" s="968"/>
      <c r="AS4" s="970"/>
      <c r="AT4" s="905"/>
      <c r="AU4" s="905"/>
      <c r="AV4" s="905"/>
      <c r="AW4" s="905"/>
      <c r="AX4" s="905"/>
      <c r="AY4" s="905"/>
    </row>
    <row r="5" spans="2:51" ht="14.25" hidden="1" customHeight="1" outlineLevel="1">
      <c r="B5" s="953" t="s">
        <v>3231</v>
      </c>
      <c r="C5" s="971" t="s">
        <v>3232</v>
      </c>
      <c r="D5" s="905"/>
      <c r="E5" s="968"/>
      <c r="F5" s="968"/>
      <c r="G5" s="968"/>
      <c r="H5" s="968"/>
      <c r="I5" s="968"/>
      <c r="J5" s="968"/>
      <c r="K5" s="968"/>
      <c r="L5" s="968"/>
      <c r="M5" s="968"/>
      <c r="N5" s="968"/>
      <c r="O5" s="972">
        <f t="shared" ref="O5:T5" si="9">SUM(O26:O33)</f>
        <v>305200000</v>
      </c>
      <c r="P5" s="972">
        <f t="shared" si="9"/>
        <v>0</v>
      </c>
      <c r="Q5" s="972">
        <f t="shared" si="9"/>
        <v>0</v>
      </c>
      <c r="R5" s="972">
        <f t="shared" si="9"/>
        <v>0</v>
      </c>
      <c r="S5" s="972">
        <f t="shared" si="9"/>
        <v>0</v>
      </c>
      <c r="T5" s="972">
        <f t="shared" si="9"/>
        <v>305200000</v>
      </c>
      <c r="U5" s="968"/>
      <c r="V5" s="968"/>
      <c r="W5" s="972">
        <f t="shared" ref="W5:AB5" si="10">SUM(W26:W33)</f>
        <v>305200000</v>
      </c>
      <c r="X5" s="972">
        <f t="shared" si="10"/>
        <v>0</v>
      </c>
      <c r="Y5" s="972">
        <f t="shared" si="10"/>
        <v>0</v>
      </c>
      <c r="Z5" s="972">
        <f t="shared" si="10"/>
        <v>0</v>
      </c>
      <c r="AA5" s="972">
        <f t="shared" si="10"/>
        <v>0</v>
      </c>
      <c r="AB5" s="972">
        <f t="shared" si="10"/>
        <v>305200000</v>
      </c>
      <c r="AC5" s="968"/>
      <c r="AD5" s="969"/>
      <c r="AE5" s="972">
        <f t="shared" ref="AE5:AJ5" si="11">SUM(AE26:AE33)</f>
        <v>0</v>
      </c>
      <c r="AF5" s="972">
        <f t="shared" si="11"/>
        <v>0</v>
      </c>
      <c r="AG5" s="972">
        <f t="shared" si="11"/>
        <v>0</v>
      </c>
      <c r="AH5" s="972">
        <f t="shared" si="11"/>
        <v>0</v>
      </c>
      <c r="AI5" s="972">
        <f t="shared" si="11"/>
        <v>0</v>
      </c>
      <c r="AJ5" s="972">
        <f t="shared" si="11"/>
        <v>0</v>
      </c>
      <c r="AK5" s="968"/>
      <c r="AL5" s="968"/>
      <c r="AM5" s="968"/>
      <c r="AN5" s="968"/>
      <c r="AO5" s="968"/>
      <c r="AP5" s="968"/>
      <c r="AQ5" s="972">
        <f>SUM(AQ26:AQ33)</f>
        <v>0</v>
      </c>
      <c r="AR5" s="968"/>
      <c r="AS5" s="970"/>
      <c r="AT5" s="905"/>
      <c r="AU5" s="905"/>
      <c r="AV5" s="905"/>
      <c r="AW5" s="905"/>
      <c r="AX5" s="905"/>
      <c r="AY5" s="905"/>
    </row>
    <row r="6" spans="2:51" ht="14.25" hidden="1" customHeight="1" outlineLevel="1">
      <c r="B6" s="953" t="s">
        <v>3233</v>
      </c>
      <c r="C6" s="971" t="s">
        <v>3234</v>
      </c>
      <c r="D6" s="905"/>
      <c r="E6" s="968"/>
      <c r="F6" s="968"/>
      <c r="G6" s="968"/>
      <c r="H6" s="968"/>
      <c r="I6" s="968"/>
      <c r="J6" s="968"/>
      <c r="K6" s="968"/>
      <c r="L6" s="968"/>
      <c r="M6" s="968"/>
      <c r="N6" s="968"/>
      <c r="O6" s="972">
        <f t="shared" ref="O6:S7" si="12">O35</f>
        <v>0</v>
      </c>
      <c r="P6" s="972">
        <f t="shared" si="12"/>
        <v>0</v>
      </c>
      <c r="Q6" s="972">
        <f t="shared" si="12"/>
        <v>0</v>
      </c>
      <c r="R6" s="972">
        <f t="shared" si="12"/>
        <v>0</v>
      </c>
      <c r="S6" s="972">
        <f t="shared" si="12"/>
        <v>11780358048.618681</v>
      </c>
      <c r="T6" s="972">
        <f>T35</f>
        <v>11780358048.618681</v>
      </c>
      <c r="U6" s="968"/>
      <c r="V6" s="968"/>
      <c r="W6" s="972">
        <f t="shared" ref="W6:AA7" si="13">W35</f>
        <v>0</v>
      </c>
      <c r="X6" s="972">
        <f t="shared" si="13"/>
        <v>0</v>
      </c>
      <c r="Y6" s="972">
        <f t="shared" si="13"/>
        <v>0</v>
      </c>
      <c r="Z6" s="972">
        <f t="shared" si="13"/>
        <v>0</v>
      </c>
      <c r="AA6" s="972">
        <f t="shared" si="13"/>
        <v>11780358048.618681</v>
      </c>
      <c r="AB6" s="972">
        <f>AB35</f>
        <v>11780358048.618681</v>
      </c>
      <c r="AC6" s="968"/>
      <c r="AD6" s="969"/>
      <c r="AE6" s="972">
        <f t="shared" ref="AE6:AI7" si="14">AE35</f>
        <v>0</v>
      </c>
      <c r="AF6" s="972">
        <f t="shared" si="14"/>
        <v>0</v>
      </c>
      <c r="AG6" s="972">
        <f t="shared" si="14"/>
        <v>0</v>
      </c>
      <c r="AH6" s="972">
        <f t="shared" si="14"/>
        <v>0</v>
      </c>
      <c r="AI6" s="972">
        <f t="shared" si="14"/>
        <v>0</v>
      </c>
      <c r="AJ6" s="972">
        <f>AJ35</f>
        <v>0</v>
      </c>
      <c r="AK6" s="968"/>
      <c r="AL6" s="968"/>
      <c r="AM6" s="968"/>
      <c r="AN6" s="968"/>
      <c r="AO6" s="968"/>
      <c r="AP6" s="968"/>
      <c r="AQ6" s="972">
        <f>AQ35</f>
        <v>0</v>
      </c>
      <c r="AR6" s="968"/>
      <c r="AS6" s="970"/>
      <c r="AT6" s="905"/>
      <c r="AU6" s="905"/>
      <c r="AV6" s="905"/>
      <c r="AW6" s="905"/>
      <c r="AX6" s="905"/>
      <c r="AY6" s="905"/>
    </row>
    <row r="7" spans="2:51" ht="14.25" hidden="1" customHeight="1" outlineLevel="1">
      <c r="B7" s="953" t="s">
        <v>3235</v>
      </c>
      <c r="C7" s="971" t="s">
        <v>3236</v>
      </c>
      <c r="D7" s="905"/>
      <c r="E7" s="968"/>
      <c r="F7" s="968"/>
      <c r="G7" s="968"/>
      <c r="H7" s="968"/>
      <c r="I7" s="968"/>
      <c r="J7" s="968"/>
      <c r="K7" s="968"/>
      <c r="L7" s="968"/>
      <c r="M7" s="968"/>
      <c r="N7" s="968"/>
      <c r="O7" s="972">
        <f t="shared" si="12"/>
        <v>0</v>
      </c>
      <c r="P7" s="972">
        <f t="shared" si="12"/>
        <v>0</v>
      </c>
      <c r="Q7" s="972">
        <f t="shared" si="12"/>
        <v>0</v>
      </c>
      <c r="R7" s="972">
        <f t="shared" si="12"/>
        <v>0</v>
      </c>
      <c r="S7" s="972">
        <f t="shared" si="12"/>
        <v>160000000</v>
      </c>
      <c r="T7" s="972">
        <f>T36</f>
        <v>160000000</v>
      </c>
      <c r="U7" s="968"/>
      <c r="V7" s="968"/>
      <c r="W7" s="972">
        <f t="shared" si="13"/>
        <v>0</v>
      </c>
      <c r="X7" s="972">
        <f t="shared" si="13"/>
        <v>0</v>
      </c>
      <c r="Y7" s="972">
        <f t="shared" si="13"/>
        <v>0</v>
      </c>
      <c r="Z7" s="972">
        <f t="shared" si="13"/>
        <v>0</v>
      </c>
      <c r="AA7" s="972">
        <f t="shared" si="13"/>
        <v>160000000</v>
      </c>
      <c r="AB7" s="972">
        <f>AB36</f>
        <v>160000000</v>
      </c>
      <c r="AC7" s="968"/>
      <c r="AD7" s="969"/>
      <c r="AE7" s="972">
        <f t="shared" si="14"/>
        <v>0</v>
      </c>
      <c r="AF7" s="972">
        <f t="shared" si="14"/>
        <v>0</v>
      </c>
      <c r="AG7" s="972">
        <f t="shared" si="14"/>
        <v>0</v>
      </c>
      <c r="AH7" s="972">
        <f t="shared" si="14"/>
        <v>0</v>
      </c>
      <c r="AI7" s="972">
        <f t="shared" si="14"/>
        <v>0</v>
      </c>
      <c r="AJ7" s="972">
        <f>AJ36</f>
        <v>0</v>
      </c>
      <c r="AK7" s="968"/>
      <c r="AL7" s="968"/>
      <c r="AM7" s="968"/>
      <c r="AN7" s="968"/>
      <c r="AO7" s="968"/>
      <c r="AP7" s="968"/>
      <c r="AQ7" s="972">
        <f>AQ36</f>
        <v>0</v>
      </c>
      <c r="AR7" s="968"/>
      <c r="AS7" s="970"/>
      <c r="AT7" s="905"/>
      <c r="AU7" s="905"/>
      <c r="AV7" s="905"/>
      <c r="AW7" s="905"/>
      <c r="AX7" s="905"/>
      <c r="AY7" s="905"/>
    </row>
    <row r="8" spans="2:51" ht="14.25" hidden="1" customHeight="1" outlineLevel="1">
      <c r="B8" s="953" t="s">
        <v>2885</v>
      </c>
      <c r="C8" s="971" t="s">
        <v>3237</v>
      </c>
      <c r="D8" s="905"/>
      <c r="E8" s="968"/>
      <c r="F8" s="968"/>
      <c r="G8" s="968"/>
      <c r="H8" s="968"/>
      <c r="I8" s="968"/>
      <c r="J8" s="968"/>
      <c r="K8" s="968"/>
      <c r="L8" s="968"/>
      <c r="M8" s="968"/>
      <c r="N8" s="968"/>
      <c r="O8" s="972">
        <f t="shared" ref="O8:T8" si="15">O731</f>
        <v>0</v>
      </c>
      <c r="P8" s="972">
        <f t="shared" si="15"/>
        <v>0</v>
      </c>
      <c r="Q8" s="972">
        <f t="shared" si="15"/>
        <v>0</v>
      </c>
      <c r="R8" s="972">
        <f t="shared" si="15"/>
        <v>0</v>
      </c>
      <c r="S8" s="972">
        <f t="shared" si="15"/>
        <v>1205054055</v>
      </c>
      <c r="T8" s="972">
        <f t="shared" si="15"/>
        <v>1205054055</v>
      </c>
      <c r="U8" s="968"/>
      <c r="V8" s="968"/>
      <c r="W8" s="972">
        <f t="shared" ref="W8:AB8" si="16">W731</f>
        <v>0</v>
      </c>
      <c r="X8" s="972">
        <f t="shared" si="16"/>
        <v>0</v>
      </c>
      <c r="Y8" s="972">
        <f t="shared" si="16"/>
        <v>0</v>
      </c>
      <c r="Z8" s="972">
        <f t="shared" si="16"/>
        <v>0</v>
      </c>
      <c r="AA8" s="972">
        <f t="shared" si="16"/>
        <v>3975016</v>
      </c>
      <c r="AB8" s="972">
        <f t="shared" si="16"/>
        <v>3975016</v>
      </c>
      <c r="AC8" s="968"/>
      <c r="AD8" s="969"/>
      <c r="AE8" s="972">
        <f t="shared" ref="AE8:AJ8" si="17">AE731</f>
        <v>0</v>
      </c>
      <c r="AF8" s="972">
        <f t="shared" si="17"/>
        <v>0</v>
      </c>
      <c r="AG8" s="972">
        <f t="shared" si="17"/>
        <v>0</v>
      </c>
      <c r="AH8" s="972">
        <f t="shared" si="17"/>
        <v>0</v>
      </c>
      <c r="AI8" s="972">
        <f t="shared" si="17"/>
        <v>0</v>
      </c>
      <c r="AJ8" s="972">
        <f t="shared" si="17"/>
        <v>0</v>
      </c>
      <c r="AK8" s="968"/>
      <c r="AL8" s="968"/>
      <c r="AM8" s="968"/>
      <c r="AN8" s="968"/>
      <c r="AO8" s="968"/>
      <c r="AP8" s="968"/>
      <c r="AQ8" s="972">
        <f>AQ731</f>
        <v>0</v>
      </c>
      <c r="AR8" s="968"/>
      <c r="AS8" s="970"/>
      <c r="AT8" s="905"/>
      <c r="AU8" s="905"/>
      <c r="AV8" s="905"/>
      <c r="AW8" s="905"/>
      <c r="AX8" s="905"/>
      <c r="AY8" s="905"/>
    </row>
    <row r="9" spans="2:51" s="208" customFormat="1" ht="14.25" hidden="1" customHeight="1" outlineLevel="1">
      <c r="B9" s="213"/>
      <c r="C9" s="214" t="s">
        <v>3238</v>
      </c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2">
        <f t="shared" ref="O9:T9" si="18">SUM(O10:O15)</f>
        <v>12123676364</v>
      </c>
      <c r="P9" s="212">
        <f t="shared" si="18"/>
        <v>19221374972.211002</v>
      </c>
      <c r="Q9" s="212">
        <f t="shared" si="18"/>
        <v>2632383830.3176713</v>
      </c>
      <c r="R9" s="212">
        <f t="shared" si="18"/>
        <v>4603044749.7702646</v>
      </c>
      <c r="S9" s="212">
        <f t="shared" si="18"/>
        <v>0</v>
      </c>
      <c r="T9" s="212">
        <f t="shared" si="18"/>
        <v>38580479916.298927</v>
      </c>
      <c r="U9" s="968"/>
      <c r="V9" s="211"/>
      <c r="W9" s="212">
        <f t="shared" ref="W9:AB9" si="19">SUM(W10:W15)</f>
        <v>12123676364</v>
      </c>
      <c r="X9" s="212">
        <f t="shared" si="19"/>
        <v>19221374972.211002</v>
      </c>
      <c r="Y9" s="212">
        <f t="shared" si="19"/>
        <v>2632383830.3176713</v>
      </c>
      <c r="Z9" s="212">
        <f t="shared" si="19"/>
        <v>4603044749.7702646</v>
      </c>
      <c r="AA9" s="212">
        <f t="shared" si="19"/>
        <v>0</v>
      </c>
      <c r="AB9" s="212">
        <f t="shared" si="19"/>
        <v>38580479916.298927</v>
      </c>
      <c r="AC9" s="968"/>
      <c r="AD9" s="305"/>
      <c r="AE9" s="212">
        <f t="shared" ref="AE9:AJ9" si="20">SUM(AE10:AE15)</f>
        <v>0</v>
      </c>
      <c r="AF9" s="212">
        <f t="shared" si="20"/>
        <v>0</v>
      </c>
      <c r="AG9" s="212">
        <f t="shared" si="20"/>
        <v>0</v>
      </c>
      <c r="AH9" s="212">
        <f t="shared" si="20"/>
        <v>0</v>
      </c>
      <c r="AI9" s="212">
        <f t="shared" si="20"/>
        <v>0</v>
      </c>
      <c r="AJ9" s="212">
        <f t="shared" si="20"/>
        <v>0</v>
      </c>
      <c r="AK9" s="968"/>
      <c r="AL9" s="968"/>
      <c r="AM9" s="968"/>
      <c r="AN9" s="968"/>
      <c r="AO9" s="968"/>
      <c r="AP9" s="211"/>
      <c r="AQ9" s="212">
        <f>SUM(AQ10:AQ15)</f>
        <v>810791264.59807336</v>
      </c>
      <c r="AR9" s="968"/>
      <c r="AS9" s="304"/>
      <c r="AT9" s="905"/>
      <c r="AU9" s="905"/>
      <c r="AV9" s="905"/>
      <c r="AW9" s="905"/>
      <c r="AX9" s="905"/>
      <c r="AY9" s="905"/>
    </row>
    <row r="10" spans="2:51" ht="14.25" hidden="1" customHeight="1" outlineLevel="1">
      <c r="B10" s="953" t="s">
        <v>2028</v>
      </c>
      <c r="C10" s="973" t="s">
        <v>2029</v>
      </c>
      <c r="D10" s="905"/>
      <c r="E10" s="968"/>
      <c r="F10" s="968"/>
      <c r="G10" s="968"/>
      <c r="H10" s="968"/>
      <c r="I10" s="968"/>
      <c r="J10" s="968"/>
      <c r="K10" s="968"/>
      <c r="L10" s="968"/>
      <c r="M10" s="968"/>
      <c r="N10" s="968"/>
      <c r="O10" s="972">
        <f t="shared" ref="O10:T10" si="21">SUM(O39:O205)</f>
        <v>1751055083</v>
      </c>
      <c r="P10" s="972">
        <f t="shared" si="21"/>
        <v>2939210360.7719994</v>
      </c>
      <c r="Q10" s="972">
        <f t="shared" si="21"/>
        <v>393892445.41489404</v>
      </c>
      <c r="R10" s="972">
        <f t="shared" si="21"/>
        <v>688769065.8133924</v>
      </c>
      <c r="S10" s="972">
        <f t="shared" si="21"/>
        <v>0</v>
      </c>
      <c r="T10" s="972">
        <f t="shared" si="21"/>
        <v>5772926955.0002851</v>
      </c>
      <c r="U10" s="968"/>
      <c r="V10" s="968"/>
      <c r="W10" s="972">
        <f t="shared" ref="W10:AB10" si="22">SUM(W39:W205)</f>
        <v>1751055083</v>
      </c>
      <c r="X10" s="972">
        <f t="shared" si="22"/>
        <v>2939210360.7719994</v>
      </c>
      <c r="Y10" s="972">
        <f t="shared" si="22"/>
        <v>393892445.41489404</v>
      </c>
      <c r="Z10" s="972">
        <f t="shared" si="22"/>
        <v>688769065.8133924</v>
      </c>
      <c r="AA10" s="972">
        <f t="shared" si="22"/>
        <v>0</v>
      </c>
      <c r="AB10" s="972">
        <f t="shared" si="22"/>
        <v>5772926955.0002851</v>
      </c>
      <c r="AC10" s="968"/>
      <c r="AD10" s="969"/>
      <c r="AE10" s="972">
        <f t="shared" ref="AE10:AJ10" si="23">SUM(AE39:AE205)</f>
        <v>0</v>
      </c>
      <c r="AF10" s="972">
        <f t="shared" si="23"/>
        <v>0</v>
      </c>
      <c r="AG10" s="972">
        <f t="shared" si="23"/>
        <v>0</v>
      </c>
      <c r="AH10" s="972">
        <f t="shared" si="23"/>
        <v>0</v>
      </c>
      <c r="AI10" s="972">
        <f t="shared" si="23"/>
        <v>0</v>
      </c>
      <c r="AJ10" s="972">
        <f t="shared" si="23"/>
        <v>0</v>
      </c>
      <c r="AK10" s="968"/>
      <c r="AL10" s="968"/>
      <c r="AM10" s="968"/>
      <c r="AN10" s="968"/>
      <c r="AO10" s="968"/>
      <c r="AP10" s="968"/>
      <c r="AQ10" s="972">
        <f>SUM(AQ39:AQ205)</f>
        <v>0</v>
      </c>
      <c r="AR10" s="968"/>
      <c r="AS10" s="970"/>
      <c r="AT10" s="905"/>
      <c r="AU10" s="905"/>
      <c r="AV10" s="905"/>
      <c r="AW10" s="905"/>
      <c r="AX10" s="905"/>
      <c r="AY10" s="905"/>
    </row>
    <row r="11" spans="2:51" ht="14.25" hidden="1" customHeight="1" outlineLevel="1">
      <c r="B11" s="953" t="s">
        <v>2030</v>
      </c>
      <c r="C11" s="971" t="s">
        <v>2031</v>
      </c>
      <c r="D11" s="905"/>
      <c r="E11" s="968"/>
      <c r="F11" s="968"/>
      <c r="G11" s="968"/>
      <c r="H11" s="968"/>
      <c r="I11" s="968"/>
      <c r="J11" s="968"/>
      <c r="K11" s="968"/>
      <c r="L11" s="968"/>
      <c r="M11" s="968"/>
      <c r="N11" s="968"/>
      <c r="O11" s="972">
        <f t="shared" ref="O11:T11" si="24">SUM(O206:O352)</f>
        <v>192553210</v>
      </c>
      <c r="P11" s="972">
        <f t="shared" si="24"/>
        <v>3708651659.9020019</v>
      </c>
      <c r="Q11" s="972">
        <f t="shared" si="24"/>
        <v>327626473.22903222</v>
      </c>
      <c r="R11" s="972">
        <f t="shared" si="24"/>
        <v>572894917.34423256</v>
      </c>
      <c r="S11" s="972">
        <f t="shared" si="24"/>
        <v>0</v>
      </c>
      <c r="T11" s="972">
        <f t="shared" si="24"/>
        <v>4801726260.4752665</v>
      </c>
      <c r="U11" s="968"/>
      <c r="V11" s="968"/>
      <c r="W11" s="972">
        <f t="shared" ref="W11:AB11" si="25">SUM(W206:W352)</f>
        <v>192553210</v>
      </c>
      <c r="X11" s="972">
        <f t="shared" si="25"/>
        <v>3708651659.9020019</v>
      </c>
      <c r="Y11" s="972">
        <f t="shared" si="25"/>
        <v>327626473.22903222</v>
      </c>
      <c r="Z11" s="972">
        <f t="shared" si="25"/>
        <v>572894917.34423256</v>
      </c>
      <c r="AA11" s="972">
        <f t="shared" si="25"/>
        <v>0</v>
      </c>
      <c r="AB11" s="972">
        <f t="shared" si="25"/>
        <v>4801726260.4752665</v>
      </c>
      <c r="AC11" s="968"/>
      <c r="AD11" s="969"/>
      <c r="AE11" s="972">
        <f t="shared" ref="AE11:AJ11" si="26">SUM(AE206:AE352)</f>
        <v>0</v>
      </c>
      <c r="AF11" s="972">
        <f t="shared" si="26"/>
        <v>0</v>
      </c>
      <c r="AG11" s="972">
        <f t="shared" si="26"/>
        <v>0</v>
      </c>
      <c r="AH11" s="972">
        <f t="shared" si="26"/>
        <v>0</v>
      </c>
      <c r="AI11" s="972">
        <f t="shared" si="26"/>
        <v>0</v>
      </c>
      <c r="AJ11" s="972">
        <f t="shared" si="26"/>
        <v>0</v>
      </c>
      <c r="AK11" s="968"/>
      <c r="AL11" s="968"/>
      <c r="AM11" s="968"/>
      <c r="AN11" s="968"/>
      <c r="AO11" s="968"/>
      <c r="AP11" s="968"/>
      <c r="AQ11" s="972">
        <f>SUM(AQ206:AQ352)</f>
        <v>247621781.53145298</v>
      </c>
      <c r="AR11" s="968"/>
      <c r="AS11" s="970"/>
      <c r="AT11" s="905"/>
      <c r="AU11" s="905"/>
      <c r="AV11" s="905"/>
      <c r="AW11" s="905"/>
      <c r="AX11" s="905"/>
      <c r="AY11" s="905"/>
    </row>
    <row r="12" spans="2:51" ht="14.25" hidden="1" customHeight="1" outlineLevel="1">
      <c r="B12" s="953" t="s">
        <v>2032</v>
      </c>
      <c r="C12" s="971" t="s">
        <v>2033</v>
      </c>
      <c r="D12" s="905"/>
      <c r="E12" s="968"/>
      <c r="F12" s="968"/>
      <c r="G12" s="968"/>
      <c r="H12" s="968"/>
      <c r="I12" s="968"/>
      <c r="J12" s="968"/>
      <c r="K12" s="968"/>
      <c r="L12" s="968"/>
      <c r="M12" s="968"/>
      <c r="N12" s="968"/>
      <c r="O12" s="972">
        <f t="shared" ref="O12:T12" si="27">SUM(O353:O513)</f>
        <v>4603157049</v>
      </c>
      <c r="P12" s="972">
        <f t="shared" si="27"/>
        <v>2598141820.0249996</v>
      </c>
      <c r="Q12" s="972">
        <f t="shared" si="27"/>
        <v>604771150.19569635</v>
      </c>
      <c r="R12" s="972">
        <f t="shared" si="27"/>
        <v>1057516243.9875449</v>
      </c>
      <c r="S12" s="972">
        <f t="shared" si="27"/>
        <v>0</v>
      </c>
      <c r="T12" s="972">
        <f t="shared" si="27"/>
        <v>8863586263.2082424</v>
      </c>
      <c r="U12" s="968"/>
      <c r="V12" s="968"/>
      <c r="W12" s="972">
        <f t="shared" ref="W12:AB12" si="28">SUM(W353:W513)</f>
        <v>4603157049</v>
      </c>
      <c r="X12" s="972">
        <f t="shared" si="28"/>
        <v>2598141820.0249996</v>
      </c>
      <c r="Y12" s="972">
        <f t="shared" si="28"/>
        <v>604771150.19569635</v>
      </c>
      <c r="Z12" s="972">
        <f t="shared" si="28"/>
        <v>1057516243.9875449</v>
      </c>
      <c r="AA12" s="972">
        <f t="shared" si="28"/>
        <v>0</v>
      </c>
      <c r="AB12" s="972">
        <f t="shared" si="28"/>
        <v>8863586263.2082424</v>
      </c>
      <c r="AC12" s="968"/>
      <c r="AD12" s="969"/>
      <c r="AE12" s="972">
        <f t="shared" ref="AE12:AJ12" si="29">SUM(AE353:AE513)</f>
        <v>0</v>
      </c>
      <c r="AF12" s="972">
        <f t="shared" si="29"/>
        <v>0</v>
      </c>
      <c r="AG12" s="972">
        <f t="shared" si="29"/>
        <v>0</v>
      </c>
      <c r="AH12" s="972">
        <f t="shared" si="29"/>
        <v>0</v>
      </c>
      <c r="AI12" s="972">
        <f t="shared" si="29"/>
        <v>0</v>
      </c>
      <c r="AJ12" s="972">
        <f t="shared" si="29"/>
        <v>0</v>
      </c>
      <c r="AK12" s="968"/>
      <c r="AL12" s="968"/>
      <c r="AM12" s="968"/>
      <c r="AN12" s="968"/>
      <c r="AO12" s="968"/>
      <c r="AP12" s="968"/>
      <c r="AQ12" s="972">
        <f>SUM(AQ353:AQ513)</f>
        <v>193866502.05733943</v>
      </c>
      <c r="AR12" s="968"/>
      <c r="AS12" s="970"/>
      <c r="AT12" s="905"/>
      <c r="AU12" s="905"/>
      <c r="AV12" s="905"/>
      <c r="AW12" s="905"/>
      <c r="AX12" s="905"/>
      <c r="AY12" s="905"/>
    </row>
    <row r="13" spans="2:51" ht="14.25" hidden="1" customHeight="1" outlineLevel="1">
      <c r="B13" s="953" t="s">
        <v>2034</v>
      </c>
      <c r="C13" s="971" t="s">
        <v>2035</v>
      </c>
      <c r="D13" s="905"/>
      <c r="E13" s="968"/>
      <c r="F13" s="968"/>
      <c r="G13" s="968"/>
      <c r="H13" s="968"/>
      <c r="I13" s="968"/>
      <c r="J13" s="968"/>
      <c r="K13" s="968"/>
      <c r="L13" s="968"/>
      <c r="M13" s="968"/>
      <c r="N13" s="968"/>
      <c r="O13" s="972">
        <f t="shared" ref="O13:T13" si="30">SUM(O514:O602)</f>
        <v>4999459551</v>
      </c>
      <c r="P13" s="972">
        <f t="shared" si="30"/>
        <v>1153633155.4219997</v>
      </c>
      <c r="Q13" s="972">
        <f t="shared" si="30"/>
        <v>516741912.57083654</v>
      </c>
      <c r="R13" s="972">
        <f t="shared" si="30"/>
        <v>903586367.65079486</v>
      </c>
      <c r="S13" s="972">
        <f t="shared" si="30"/>
        <v>0</v>
      </c>
      <c r="T13" s="972">
        <f t="shared" si="30"/>
        <v>7573420986.643631</v>
      </c>
      <c r="U13" s="968"/>
      <c r="V13" s="968"/>
      <c r="W13" s="972">
        <f t="shared" ref="W13:AB13" si="31">SUM(W514:W602)</f>
        <v>4999459551</v>
      </c>
      <c r="X13" s="972">
        <f t="shared" si="31"/>
        <v>1153633155.4219997</v>
      </c>
      <c r="Y13" s="972">
        <f t="shared" si="31"/>
        <v>516741912.57083654</v>
      </c>
      <c r="Z13" s="972">
        <f t="shared" si="31"/>
        <v>903586367.65079486</v>
      </c>
      <c r="AA13" s="972">
        <f t="shared" si="31"/>
        <v>0</v>
      </c>
      <c r="AB13" s="972">
        <f t="shared" si="31"/>
        <v>7573420986.643631</v>
      </c>
      <c r="AC13" s="968"/>
      <c r="AD13" s="969"/>
      <c r="AE13" s="972">
        <f t="shared" ref="AE13:AJ13" si="32">SUM(AE514:AE602)</f>
        <v>0</v>
      </c>
      <c r="AF13" s="972">
        <f t="shared" si="32"/>
        <v>0</v>
      </c>
      <c r="AG13" s="972">
        <f t="shared" si="32"/>
        <v>0</v>
      </c>
      <c r="AH13" s="972">
        <f t="shared" si="32"/>
        <v>0</v>
      </c>
      <c r="AI13" s="972">
        <f t="shared" si="32"/>
        <v>0</v>
      </c>
      <c r="AJ13" s="972">
        <f t="shared" si="32"/>
        <v>0</v>
      </c>
      <c r="AK13" s="968"/>
      <c r="AL13" s="968"/>
      <c r="AM13" s="968"/>
      <c r="AN13" s="968"/>
      <c r="AO13" s="968"/>
      <c r="AP13" s="968"/>
      <c r="AQ13" s="972">
        <f>SUM(AQ514:AQ602)</f>
        <v>0</v>
      </c>
      <c r="AR13" s="968"/>
      <c r="AS13" s="970"/>
      <c r="AT13" s="905"/>
      <c r="AU13" s="905"/>
      <c r="AV13" s="905"/>
      <c r="AW13" s="905"/>
      <c r="AX13" s="905"/>
      <c r="AY13" s="905"/>
    </row>
    <row r="14" spans="2:51" ht="14.25" hidden="1" customHeight="1" outlineLevel="1">
      <c r="B14" s="953" t="s">
        <v>2036</v>
      </c>
      <c r="C14" s="971" t="s">
        <v>2037</v>
      </c>
      <c r="D14" s="905"/>
      <c r="E14" s="968"/>
      <c r="F14" s="968"/>
      <c r="G14" s="968"/>
      <c r="H14" s="968"/>
      <c r="I14" s="968"/>
      <c r="J14" s="968"/>
      <c r="K14" s="968"/>
      <c r="L14" s="968"/>
      <c r="M14" s="968"/>
      <c r="N14" s="968"/>
      <c r="O14" s="972">
        <f t="shared" ref="O14:T14" si="33">SUM(O603:O703)</f>
        <v>577451471</v>
      </c>
      <c r="P14" s="972">
        <f t="shared" si="33"/>
        <v>8079739887.2600012</v>
      </c>
      <c r="Q14" s="972">
        <f t="shared" si="33"/>
        <v>727038224.00075257</v>
      </c>
      <c r="R14" s="972">
        <f t="shared" si="33"/>
        <v>1271315168.4251888</v>
      </c>
      <c r="S14" s="972">
        <f t="shared" si="33"/>
        <v>0</v>
      </c>
      <c r="T14" s="972">
        <f t="shared" si="33"/>
        <v>10655544750.685934</v>
      </c>
      <c r="U14" s="968"/>
      <c r="V14" s="968"/>
      <c r="W14" s="972">
        <f t="shared" ref="W14:AB14" si="34">SUM(W603:W703)</f>
        <v>577451471</v>
      </c>
      <c r="X14" s="972">
        <f t="shared" si="34"/>
        <v>8079739887.2600012</v>
      </c>
      <c r="Y14" s="972">
        <f t="shared" si="34"/>
        <v>727038224.00075257</v>
      </c>
      <c r="Z14" s="972">
        <f t="shared" si="34"/>
        <v>1271315168.4251888</v>
      </c>
      <c r="AA14" s="972">
        <f t="shared" si="34"/>
        <v>0</v>
      </c>
      <c r="AB14" s="972">
        <f t="shared" si="34"/>
        <v>10655544750.685934</v>
      </c>
      <c r="AC14" s="968"/>
      <c r="AD14" s="969"/>
      <c r="AE14" s="972">
        <f t="shared" ref="AE14:AJ14" si="35">SUM(AE603:AE703)</f>
        <v>0</v>
      </c>
      <c r="AF14" s="972">
        <f t="shared" si="35"/>
        <v>0</v>
      </c>
      <c r="AG14" s="972">
        <f t="shared" si="35"/>
        <v>0</v>
      </c>
      <c r="AH14" s="972">
        <f t="shared" si="35"/>
        <v>0</v>
      </c>
      <c r="AI14" s="972">
        <f t="shared" si="35"/>
        <v>0</v>
      </c>
      <c r="AJ14" s="972">
        <f t="shared" si="35"/>
        <v>0</v>
      </c>
      <c r="AK14" s="968"/>
      <c r="AL14" s="968"/>
      <c r="AM14" s="968"/>
      <c r="AN14" s="968"/>
      <c r="AO14" s="968"/>
      <c r="AP14" s="968"/>
      <c r="AQ14" s="972">
        <f>SUM(AQ603:AQ703)</f>
        <v>369302981.00928092</v>
      </c>
      <c r="AR14" s="968"/>
      <c r="AS14" s="970"/>
      <c r="AT14" s="905"/>
      <c r="AU14" s="905"/>
      <c r="AV14" s="905"/>
      <c r="AW14" s="905"/>
      <c r="AX14" s="905"/>
      <c r="AY14" s="905"/>
    </row>
    <row r="15" spans="2:51" ht="14.25" hidden="1" customHeight="1" outlineLevel="1" thickBot="1">
      <c r="B15" s="964" t="s">
        <v>2038</v>
      </c>
      <c r="C15" s="974" t="s">
        <v>2039</v>
      </c>
      <c r="D15" s="905"/>
      <c r="E15" s="968"/>
      <c r="F15" s="968"/>
      <c r="G15" s="968"/>
      <c r="H15" s="968"/>
      <c r="I15" s="968"/>
      <c r="J15" s="968"/>
      <c r="K15" s="968"/>
      <c r="L15" s="968"/>
      <c r="M15" s="968"/>
      <c r="N15" s="968"/>
      <c r="O15" s="975">
        <f t="shared" ref="O15:T15" si="36">SUM(O704:O713)</f>
        <v>0</v>
      </c>
      <c r="P15" s="975">
        <f t="shared" si="36"/>
        <v>741998088.83000004</v>
      </c>
      <c r="Q15" s="975">
        <f t="shared" si="36"/>
        <v>62313624.906460017</v>
      </c>
      <c r="R15" s="975">
        <f t="shared" si="36"/>
        <v>108962986.54911135</v>
      </c>
      <c r="S15" s="975">
        <f t="shared" si="36"/>
        <v>0</v>
      </c>
      <c r="T15" s="975">
        <f t="shared" si="36"/>
        <v>913274700.28557122</v>
      </c>
      <c r="U15" s="968"/>
      <c r="V15" s="968"/>
      <c r="W15" s="975">
        <f t="shared" ref="W15:AB15" si="37">SUM(W704:W713)</f>
        <v>0</v>
      </c>
      <c r="X15" s="975">
        <f t="shared" si="37"/>
        <v>741998088.83000004</v>
      </c>
      <c r="Y15" s="975">
        <f t="shared" si="37"/>
        <v>62313624.906460017</v>
      </c>
      <c r="Z15" s="975">
        <f t="shared" si="37"/>
        <v>108962986.54911135</v>
      </c>
      <c r="AA15" s="975">
        <f t="shared" si="37"/>
        <v>0</v>
      </c>
      <c r="AB15" s="975">
        <f t="shared" si="37"/>
        <v>913274700.28557122</v>
      </c>
      <c r="AC15" s="968"/>
      <c r="AD15" s="969"/>
      <c r="AE15" s="975">
        <f t="shared" ref="AE15:AJ15" si="38">SUM(AE704:AE713)</f>
        <v>0</v>
      </c>
      <c r="AF15" s="975">
        <f t="shared" si="38"/>
        <v>0</v>
      </c>
      <c r="AG15" s="975">
        <f t="shared" si="38"/>
        <v>0</v>
      </c>
      <c r="AH15" s="975">
        <f t="shared" si="38"/>
        <v>0</v>
      </c>
      <c r="AI15" s="975">
        <f t="shared" si="38"/>
        <v>0</v>
      </c>
      <c r="AJ15" s="975">
        <f t="shared" si="38"/>
        <v>0</v>
      </c>
      <c r="AK15" s="968"/>
      <c r="AL15" s="968"/>
      <c r="AM15" s="968"/>
      <c r="AN15" s="968"/>
      <c r="AO15" s="968"/>
      <c r="AP15" s="968"/>
      <c r="AQ15" s="975">
        <f>SUM(AQ704:AQ713)</f>
        <v>0</v>
      </c>
      <c r="AR15" s="968"/>
      <c r="AS15" s="970"/>
      <c r="AT15" s="905"/>
      <c r="AU15" s="905"/>
      <c r="AV15" s="905"/>
      <c r="AW15" s="905"/>
      <c r="AX15" s="905"/>
      <c r="AY15" s="905"/>
    </row>
    <row r="16" spans="2:51" ht="14.25" hidden="1" customHeight="1" outlineLevel="1">
      <c r="B16" s="213"/>
      <c r="C16" s="214" t="s">
        <v>3239</v>
      </c>
      <c r="D16" s="208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2">
        <f t="shared" ref="O16:T16" si="39">O17</f>
        <v>475309850</v>
      </c>
      <c r="P16" s="212">
        <f t="shared" si="39"/>
        <v>302421800</v>
      </c>
      <c r="Q16" s="212">
        <f t="shared" si="39"/>
        <v>0</v>
      </c>
      <c r="R16" s="212">
        <f t="shared" si="39"/>
        <v>0</v>
      </c>
      <c r="S16" s="212">
        <f t="shared" si="39"/>
        <v>0</v>
      </c>
      <c r="T16" s="212">
        <f t="shared" si="39"/>
        <v>777731650</v>
      </c>
      <c r="U16" s="968"/>
      <c r="V16" s="211"/>
      <c r="W16" s="212">
        <f t="shared" ref="W16:AB16" si="40">W17</f>
        <v>475309850</v>
      </c>
      <c r="X16" s="212">
        <f t="shared" si="40"/>
        <v>302421800</v>
      </c>
      <c r="Y16" s="212">
        <f t="shared" si="40"/>
        <v>0</v>
      </c>
      <c r="Z16" s="212">
        <f t="shared" si="40"/>
        <v>0</v>
      </c>
      <c r="AA16" s="212">
        <f t="shared" si="40"/>
        <v>0</v>
      </c>
      <c r="AB16" s="212">
        <f t="shared" si="40"/>
        <v>777731650</v>
      </c>
      <c r="AC16" s="968"/>
      <c r="AD16" s="305"/>
      <c r="AE16" s="212">
        <f t="shared" ref="AE16:AJ16" si="41">AE17</f>
        <v>0</v>
      </c>
      <c r="AF16" s="212">
        <f t="shared" si="41"/>
        <v>0</v>
      </c>
      <c r="AG16" s="212">
        <f t="shared" si="41"/>
        <v>0</v>
      </c>
      <c r="AH16" s="212">
        <f t="shared" si="41"/>
        <v>0</v>
      </c>
      <c r="AI16" s="212">
        <f t="shared" si="41"/>
        <v>0</v>
      </c>
      <c r="AJ16" s="212">
        <f t="shared" si="41"/>
        <v>0</v>
      </c>
      <c r="AK16" s="968"/>
      <c r="AL16" s="968"/>
      <c r="AM16" s="968"/>
      <c r="AN16" s="968"/>
      <c r="AO16" s="968"/>
      <c r="AP16" s="211"/>
      <c r="AQ16" s="212">
        <f>AQ17</f>
        <v>0</v>
      </c>
      <c r="AR16" s="968"/>
      <c r="AS16" s="966"/>
      <c r="AT16" s="905"/>
      <c r="AU16" s="905"/>
      <c r="AV16" s="905"/>
      <c r="AW16" s="905"/>
      <c r="AX16" s="905"/>
      <c r="AY16" s="905"/>
    </row>
    <row r="17" spans="1:56" ht="14.25" hidden="1" customHeight="1" outlineLevel="1" thickBot="1">
      <c r="A17" s="905"/>
      <c r="B17" s="953" t="s">
        <v>3220</v>
      </c>
      <c r="C17" s="973" t="s">
        <v>3240</v>
      </c>
      <c r="D17" s="905"/>
      <c r="E17" s="968"/>
      <c r="F17" s="968"/>
      <c r="G17" s="968"/>
      <c r="H17" s="968"/>
      <c r="I17" s="968"/>
      <c r="J17" s="968"/>
      <c r="K17" s="968"/>
      <c r="L17" s="968"/>
      <c r="M17" s="968"/>
      <c r="N17" s="968"/>
      <c r="O17" s="975">
        <f t="shared" ref="O17:T17" si="42">SUM(O714:O729)</f>
        <v>475309850</v>
      </c>
      <c r="P17" s="975">
        <f t="shared" si="42"/>
        <v>302421800</v>
      </c>
      <c r="Q17" s="975">
        <f t="shared" si="42"/>
        <v>0</v>
      </c>
      <c r="R17" s="975">
        <f t="shared" si="42"/>
        <v>0</v>
      </c>
      <c r="S17" s="975">
        <f t="shared" si="42"/>
        <v>0</v>
      </c>
      <c r="T17" s="975">
        <f t="shared" si="42"/>
        <v>777731650</v>
      </c>
      <c r="U17" s="968"/>
      <c r="V17" s="968"/>
      <c r="W17" s="975">
        <f t="shared" ref="W17:AB17" si="43">SUM(W714:W729)</f>
        <v>475309850</v>
      </c>
      <c r="X17" s="975">
        <f t="shared" si="43"/>
        <v>302421800</v>
      </c>
      <c r="Y17" s="975">
        <f t="shared" si="43"/>
        <v>0</v>
      </c>
      <c r="Z17" s="975">
        <f t="shared" si="43"/>
        <v>0</v>
      </c>
      <c r="AA17" s="975">
        <f t="shared" si="43"/>
        <v>0</v>
      </c>
      <c r="AB17" s="975">
        <f t="shared" si="43"/>
        <v>777731650</v>
      </c>
      <c r="AC17" s="968"/>
      <c r="AD17" s="969"/>
      <c r="AE17" s="975">
        <f t="shared" ref="AE17:AJ17" si="44">SUM(AE714:AE729)</f>
        <v>0</v>
      </c>
      <c r="AF17" s="975">
        <f t="shared" si="44"/>
        <v>0</v>
      </c>
      <c r="AG17" s="975">
        <f t="shared" si="44"/>
        <v>0</v>
      </c>
      <c r="AH17" s="975">
        <f t="shared" si="44"/>
        <v>0</v>
      </c>
      <c r="AI17" s="975">
        <f t="shared" si="44"/>
        <v>0</v>
      </c>
      <c r="AJ17" s="975">
        <f t="shared" si="44"/>
        <v>0</v>
      </c>
      <c r="AK17" s="968"/>
      <c r="AL17" s="968"/>
      <c r="AM17" s="968"/>
      <c r="AN17" s="968"/>
      <c r="AO17" s="968"/>
      <c r="AP17" s="968"/>
      <c r="AQ17" s="975">
        <f>SUM(AQ714:AQ729)</f>
        <v>0</v>
      </c>
      <c r="AR17" s="968"/>
      <c r="AS17" s="966"/>
      <c r="AT17" s="905"/>
      <c r="AU17" s="905"/>
      <c r="AV17" s="905"/>
      <c r="AW17" s="905"/>
      <c r="AX17" s="905"/>
      <c r="AY17" s="905"/>
      <c r="AZ17" s="905"/>
      <c r="BA17" s="905"/>
      <c r="BB17" s="905"/>
      <c r="BC17" s="905"/>
      <c r="BD17" s="905"/>
    </row>
    <row r="18" spans="1:56" ht="13.5" customHeight="1" collapsed="1" thickBot="1">
      <c r="A18" s="905"/>
      <c r="B18" s="966"/>
      <c r="C18" s="967"/>
      <c r="D18" s="905"/>
      <c r="E18" s="968"/>
      <c r="F18" s="215">
        <f>SUBTOTAL(9,F20:F730)</f>
        <v>0</v>
      </c>
      <c r="G18" s="216">
        <f>SUBTOTAL(9,G20:G730)</f>
        <v>3174.4740000000002</v>
      </c>
      <c r="H18" s="215">
        <f>SUBTOTAL(9,H20:H730)</f>
        <v>3174.4740000000002</v>
      </c>
      <c r="I18" s="205"/>
      <c r="J18" s="205"/>
      <c r="K18" s="205"/>
      <c r="L18" s="205"/>
      <c r="M18" s="205"/>
      <c r="N18" s="976"/>
      <c r="O18" s="968"/>
      <c r="P18" s="968"/>
      <c r="Q18" s="968"/>
      <c r="R18" s="968"/>
      <c r="S18" s="968"/>
      <c r="T18" s="968"/>
      <c r="U18" s="968"/>
      <c r="V18" s="968"/>
      <c r="W18" s="968"/>
      <c r="X18" s="968"/>
      <c r="Y18" s="968"/>
      <c r="Z18" s="968"/>
      <c r="AA18" s="968"/>
      <c r="AB18" s="968"/>
      <c r="AC18" s="968"/>
      <c r="AD18" s="969"/>
      <c r="AE18" s="968"/>
      <c r="AF18" s="968"/>
      <c r="AG18" s="968"/>
      <c r="AH18" s="968"/>
      <c r="AI18" s="968"/>
      <c r="AJ18" s="968"/>
      <c r="AK18" s="968"/>
      <c r="AL18" s="790" t="s">
        <v>3241</v>
      </c>
      <c r="AM18" s="791"/>
      <c r="AN18" s="792"/>
      <c r="AO18" s="968"/>
      <c r="AP18" s="977"/>
      <c r="AQ18" s="968"/>
      <c r="AR18" s="968"/>
      <c r="AS18" s="970"/>
      <c r="AT18" s="905"/>
      <c r="AU18" s="905"/>
      <c r="AV18" s="905"/>
      <c r="AW18" s="905"/>
      <c r="AX18" s="905"/>
      <c r="AY18" s="905"/>
      <c r="AZ18" s="905"/>
      <c r="BA18" s="905"/>
      <c r="BB18" s="905"/>
      <c r="BC18" s="905"/>
      <c r="BD18" s="905"/>
    </row>
    <row r="19" spans="1:56" ht="18.75" customHeight="1">
      <c r="A19" s="217" t="s">
        <v>959</v>
      </c>
      <c r="B19" s="218" t="s">
        <v>3242</v>
      </c>
      <c r="C19" s="219" t="s">
        <v>2043</v>
      </c>
      <c r="D19" s="220" t="s">
        <v>3243</v>
      </c>
      <c r="E19" s="221" t="s">
        <v>3244</v>
      </c>
      <c r="F19" s="222" t="s">
        <v>3245</v>
      </c>
      <c r="G19" s="223" t="s">
        <v>3246</v>
      </c>
      <c r="H19" s="224" t="s">
        <v>3247</v>
      </c>
      <c r="I19" s="222" t="s">
        <v>3248</v>
      </c>
      <c r="J19" s="225" t="s">
        <v>3249</v>
      </c>
      <c r="K19" s="226" t="s">
        <v>3250</v>
      </c>
      <c r="L19" s="226" t="s">
        <v>3251</v>
      </c>
      <c r="M19" s="227" t="s">
        <v>3252</v>
      </c>
      <c r="N19" s="224" t="s">
        <v>3253</v>
      </c>
      <c r="O19" s="222" t="s">
        <v>3254</v>
      </c>
      <c r="P19" s="225" t="s">
        <v>3255</v>
      </c>
      <c r="Q19" s="226" t="s">
        <v>3256</v>
      </c>
      <c r="R19" s="226" t="s">
        <v>3257</v>
      </c>
      <c r="S19" s="227" t="s">
        <v>3258</v>
      </c>
      <c r="T19" s="228" t="s">
        <v>3259</v>
      </c>
      <c r="U19" s="968"/>
      <c r="V19" s="229" t="s">
        <v>3244</v>
      </c>
      <c r="W19" s="230" t="s">
        <v>3254</v>
      </c>
      <c r="X19" s="230" t="s">
        <v>3255</v>
      </c>
      <c r="Y19" s="230" t="s">
        <v>3256</v>
      </c>
      <c r="Z19" s="230" t="s">
        <v>3257</v>
      </c>
      <c r="AA19" s="230" t="s">
        <v>3258</v>
      </c>
      <c r="AB19" s="230" t="s">
        <v>3259</v>
      </c>
      <c r="AC19" s="968"/>
      <c r="AD19" s="306" t="s">
        <v>3260</v>
      </c>
      <c r="AE19" s="231" t="s">
        <v>3254</v>
      </c>
      <c r="AF19" s="231" t="s">
        <v>3255</v>
      </c>
      <c r="AG19" s="231" t="s">
        <v>3256</v>
      </c>
      <c r="AH19" s="231" t="s">
        <v>3257</v>
      </c>
      <c r="AI19" s="231" t="s">
        <v>3258</v>
      </c>
      <c r="AJ19" s="231" t="s">
        <v>3259</v>
      </c>
      <c r="AK19" s="968"/>
      <c r="AL19" s="139" t="s">
        <v>2046</v>
      </c>
      <c r="AM19" s="139" t="s">
        <v>54</v>
      </c>
      <c r="AN19" s="139" t="s">
        <v>3261</v>
      </c>
      <c r="AO19" s="968"/>
      <c r="AP19" s="380" t="s">
        <v>3244</v>
      </c>
      <c r="AQ19" s="232" t="s">
        <v>3259</v>
      </c>
      <c r="AR19" s="968"/>
      <c r="AS19" s="970"/>
      <c r="AT19" s="905"/>
      <c r="AU19" s="905"/>
      <c r="AV19" s="905"/>
      <c r="AW19" s="905"/>
      <c r="AX19" s="905"/>
      <c r="AY19" s="905"/>
      <c r="AZ19" s="905"/>
      <c r="BA19" s="905"/>
      <c r="BB19" s="905"/>
      <c r="BC19" s="905"/>
      <c r="BD19" s="905"/>
    </row>
    <row r="20" spans="1:56" ht="11.25" hidden="1" customHeight="1">
      <c r="A20" s="310" t="s">
        <v>3262</v>
      </c>
      <c r="B20" s="233"/>
      <c r="C20" s="234" t="s">
        <v>3263</v>
      </c>
      <c r="D20" s="235"/>
      <c r="E20" s="236"/>
      <c r="F20" s="237"/>
      <c r="G20" s="236"/>
      <c r="H20" s="238"/>
      <c r="I20" s="237"/>
      <c r="J20" s="239"/>
      <c r="K20" s="239"/>
      <c r="L20" s="239"/>
      <c r="M20" s="240"/>
      <c r="N20" s="238"/>
      <c r="O20" s="237"/>
      <c r="P20" s="239"/>
      <c r="Q20" s="239"/>
      <c r="R20" s="239"/>
      <c r="S20" s="240"/>
      <c r="T20" s="241"/>
      <c r="U20" s="968"/>
      <c r="V20" s="239"/>
      <c r="W20" s="239"/>
      <c r="X20" s="239"/>
      <c r="Y20" s="239"/>
      <c r="Z20" s="239"/>
      <c r="AA20" s="239"/>
      <c r="AB20" s="239"/>
      <c r="AC20" s="968"/>
      <c r="AD20" s="378"/>
      <c r="AE20" s="239"/>
      <c r="AF20" s="239"/>
      <c r="AG20" s="239"/>
      <c r="AH20" s="239"/>
      <c r="AI20" s="239"/>
      <c r="AJ20" s="239"/>
      <c r="AK20" s="968"/>
      <c r="AL20" s="239"/>
      <c r="AM20" s="239"/>
      <c r="AN20" s="239"/>
      <c r="AO20" s="968"/>
      <c r="AP20" s="242"/>
      <c r="AQ20" s="239"/>
      <c r="AR20" s="968"/>
      <c r="AS20" s="905"/>
      <c r="AT20" s="905"/>
      <c r="AU20" s="905"/>
      <c r="AV20" s="905"/>
      <c r="AW20" s="905"/>
      <c r="AX20" s="905"/>
      <c r="AY20" s="905"/>
      <c r="AZ20" s="905"/>
      <c r="BA20" s="905"/>
      <c r="BB20" s="905"/>
      <c r="BC20" s="905"/>
      <c r="BD20" s="905"/>
    </row>
    <row r="21" spans="1:56" ht="11.25" hidden="1" customHeight="1">
      <c r="A21" s="311" t="s">
        <v>3229</v>
      </c>
      <c r="B21" s="9"/>
      <c r="C21" s="11" t="s">
        <v>3264</v>
      </c>
      <c r="D21" s="10"/>
      <c r="E21" s="193"/>
      <c r="F21" s="243"/>
      <c r="G21" s="193"/>
      <c r="H21" s="244"/>
      <c r="I21" s="243"/>
      <c r="J21" s="245"/>
      <c r="K21" s="245"/>
      <c r="L21" s="245"/>
      <c r="M21" s="246"/>
      <c r="N21" s="244"/>
      <c r="O21" s="243"/>
      <c r="P21" s="245"/>
      <c r="Q21" s="245"/>
      <c r="R21" s="245"/>
      <c r="S21" s="246"/>
      <c r="T21" s="247"/>
      <c r="U21" s="968"/>
      <c r="V21" s="245"/>
      <c r="W21" s="245"/>
      <c r="X21" s="245"/>
      <c r="Y21" s="245"/>
      <c r="Z21" s="245"/>
      <c r="AA21" s="245"/>
      <c r="AB21" s="245"/>
      <c r="AC21" s="968"/>
      <c r="AD21" s="307"/>
      <c r="AE21" s="245"/>
      <c r="AF21" s="245"/>
      <c r="AG21" s="245"/>
      <c r="AH21" s="245"/>
      <c r="AI21" s="245"/>
      <c r="AJ21" s="245"/>
      <c r="AK21" s="968"/>
      <c r="AL21" s="245"/>
      <c r="AM21" s="245"/>
      <c r="AN21" s="245"/>
      <c r="AO21" s="968"/>
      <c r="AP21" s="248"/>
      <c r="AQ21" s="245"/>
      <c r="AR21" s="978"/>
      <c r="AS21" s="905"/>
      <c r="AT21" s="905"/>
      <c r="AU21" s="905"/>
      <c r="AV21" s="905"/>
      <c r="AW21" s="905"/>
      <c r="AX21" s="905"/>
      <c r="AY21" s="905"/>
      <c r="AZ21" s="905"/>
      <c r="BA21" s="905"/>
      <c r="BB21" s="905"/>
      <c r="BC21" s="905"/>
      <c r="BD21" s="905"/>
    </row>
    <row r="22" spans="1:56" ht="11.25" hidden="1" customHeight="1">
      <c r="A22" s="312" t="s">
        <v>3265</v>
      </c>
      <c r="B22" s="249"/>
      <c r="C22" s="183" t="s">
        <v>3266</v>
      </c>
      <c r="D22" s="250" t="s">
        <v>2075</v>
      </c>
      <c r="E22" s="191">
        <v>1</v>
      </c>
      <c r="F22" s="251"/>
      <c r="G22" s="191"/>
      <c r="H22" s="252">
        <f>G22+F22</f>
        <v>0</v>
      </c>
      <c r="I22" s="251"/>
      <c r="J22" s="253"/>
      <c r="K22" s="253"/>
      <c r="L22" s="253"/>
      <c r="M22" s="254">
        <v>982125634.24713409</v>
      </c>
      <c r="N22" s="252">
        <f>SUM(I22:M22)</f>
        <v>982125634.24713409</v>
      </c>
      <c r="O22" s="255">
        <f t="shared" ref="O22:S24" si="45">$E22*I22</f>
        <v>0</v>
      </c>
      <c r="P22" s="253">
        <f t="shared" si="45"/>
        <v>0</v>
      </c>
      <c r="Q22" s="253">
        <f t="shared" si="45"/>
        <v>0</v>
      </c>
      <c r="R22" s="253">
        <f t="shared" si="45"/>
        <v>0</v>
      </c>
      <c r="S22" s="254">
        <f t="shared" si="45"/>
        <v>982125634.24713409</v>
      </c>
      <c r="T22" s="256">
        <f>SUM(O22:S22)</f>
        <v>982125634.24713409</v>
      </c>
      <c r="U22" s="978"/>
      <c r="V22" s="253">
        <v>1</v>
      </c>
      <c r="W22" s="253">
        <f t="shared" ref="W22:AA24" si="46">$V22*I22</f>
        <v>0</v>
      </c>
      <c r="X22" s="253">
        <f t="shared" si="46"/>
        <v>0</v>
      </c>
      <c r="Y22" s="253">
        <f t="shared" si="46"/>
        <v>0</v>
      </c>
      <c r="Z22" s="253">
        <f t="shared" si="46"/>
        <v>0</v>
      </c>
      <c r="AA22" s="253">
        <f t="shared" si="46"/>
        <v>982125634.24713409</v>
      </c>
      <c r="AB22" s="253">
        <f>SUM(W22:AA22)</f>
        <v>982125634.24713409</v>
      </c>
      <c r="AC22" s="978"/>
      <c r="AD22" s="308"/>
      <c r="AE22" s="253">
        <f t="shared" ref="AE22:AI24" si="47">$AD22*I22</f>
        <v>0</v>
      </c>
      <c r="AF22" s="253">
        <f t="shared" si="47"/>
        <v>0</v>
      </c>
      <c r="AG22" s="253">
        <f t="shared" si="47"/>
        <v>0</v>
      </c>
      <c r="AH22" s="253">
        <f t="shared" si="47"/>
        <v>0</v>
      </c>
      <c r="AI22" s="253">
        <f t="shared" si="47"/>
        <v>0</v>
      </c>
      <c r="AJ22" s="253">
        <f>SUM(AE22:AI22)</f>
        <v>0</v>
      </c>
      <c r="AK22" s="978"/>
      <c r="AL22" s="979">
        <f>IFERROR(VLOOKUP($A22,Itemizado_Piping!C:Q,12,0),0)</f>
        <v>0</v>
      </c>
      <c r="AM22" s="979">
        <f>IFERROR(VLOOKUP($A22,Itemizado_Piping!C:Q,13,0),0)</f>
        <v>0</v>
      </c>
      <c r="AN22" s="979">
        <f>IFERROR(VLOOKUP($A22,Itemizado_Piping!C:Q,14,0),0)</f>
        <v>0</v>
      </c>
      <c r="AO22" s="978"/>
      <c r="AP22" s="257">
        <v>0.6</v>
      </c>
      <c r="AQ22" s="253">
        <f>N22*AP22</f>
        <v>589275380.54828048</v>
      </c>
      <c r="AR22" s="978"/>
      <c r="AS22" s="980"/>
      <c r="AT22" s="905"/>
      <c r="AU22" s="905"/>
      <c r="AV22" s="905"/>
      <c r="AW22" s="905"/>
      <c r="AX22" s="905"/>
      <c r="AY22" s="905"/>
      <c r="AZ22" s="905"/>
      <c r="BA22" s="968"/>
      <c r="BB22" s="981"/>
      <c r="BC22" s="981"/>
      <c r="BD22" s="981"/>
    </row>
    <row r="23" spans="1:56" ht="11.25" hidden="1" customHeight="1">
      <c r="A23" s="312" t="s">
        <v>3267</v>
      </c>
      <c r="B23" s="249"/>
      <c r="C23" s="183" t="s">
        <v>3268</v>
      </c>
      <c r="D23" s="250" t="s">
        <v>3269</v>
      </c>
      <c r="E23" s="191">
        <v>15</v>
      </c>
      <c r="F23" s="251"/>
      <c r="G23" s="191"/>
      <c r="H23" s="252">
        <f>G23+F23</f>
        <v>0</v>
      </c>
      <c r="I23" s="251"/>
      <c r="J23" s="253"/>
      <c r="K23" s="253"/>
      <c r="L23" s="253"/>
      <c r="M23" s="254">
        <v>0</v>
      </c>
      <c r="N23" s="252">
        <f>SUM(I23:M23)</f>
        <v>0</v>
      </c>
      <c r="O23" s="251">
        <f t="shared" si="45"/>
        <v>0</v>
      </c>
      <c r="P23" s="253">
        <f t="shared" si="45"/>
        <v>0</v>
      </c>
      <c r="Q23" s="253">
        <f t="shared" si="45"/>
        <v>0</v>
      </c>
      <c r="R23" s="253">
        <f t="shared" si="45"/>
        <v>0</v>
      </c>
      <c r="S23" s="254">
        <f t="shared" si="45"/>
        <v>0</v>
      </c>
      <c r="T23" s="256">
        <f>SUM(O23:S23)</f>
        <v>0</v>
      </c>
      <c r="U23" s="978"/>
      <c r="V23" s="253">
        <v>15</v>
      </c>
      <c r="W23" s="253">
        <f t="shared" si="46"/>
        <v>0</v>
      </c>
      <c r="X23" s="253">
        <f t="shared" si="46"/>
        <v>0</v>
      </c>
      <c r="Y23" s="253">
        <f t="shared" si="46"/>
        <v>0</v>
      </c>
      <c r="Z23" s="253">
        <f t="shared" si="46"/>
        <v>0</v>
      </c>
      <c r="AA23" s="253">
        <f t="shared" si="46"/>
        <v>0</v>
      </c>
      <c r="AB23" s="253">
        <f>SUM(W23:AA23)</f>
        <v>0</v>
      </c>
      <c r="AC23" s="978"/>
      <c r="AD23" s="308"/>
      <c r="AE23" s="253">
        <f t="shared" si="47"/>
        <v>0</v>
      </c>
      <c r="AF23" s="253">
        <f t="shared" si="47"/>
        <v>0</v>
      </c>
      <c r="AG23" s="253">
        <f t="shared" si="47"/>
        <v>0</v>
      </c>
      <c r="AH23" s="253">
        <f t="shared" si="47"/>
        <v>0</v>
      </c>
      <c r="AI23" s="253">
        <f t="shared" si="47"/>
        <v>0</v>
      </c>
      <c r="AJ23" s="253">
        <f>SUM(AE23:AI23)</f>
        <v>0</v>
      </c>
      <c r="AK23" s="978"/>
      <c r="AL23" s="979">
        <f>IFERROR(VLOOKUP($A23,Itemizado_Piping!C:Q,12,0),0)</f>
        <v>0</v>
      </c>
      <c r="AM23" s="979">
        <f>IFERROR(VLOOKUP($A23,Itemizado_Piping!C:Q,13,0),0)</f>
        <v>0</v>
      </c>
      <c r="AN23" s="979">
        <f>IFERROR(VLOOKUP($A23,Itemizado_Piping!C:Q,14,0),0)</f>
        <v>0</v>
      </c>
      <c r="AO23" s="978"/>
      <c r="AP23" s="258"/>
      <c r="AQ23" s="253">
        <f>N23*AP23</f>
        <v>0</v>
      </c>
      <c r="AR23" s="978"/>
      <c r="AS23" s="980"/>
      <c r="AT23" s="905"/>
      <c r="AU23" s="905"/>
      <c r="AV23" s="905"/>
      <c r="AW23" s="905"/>
      <c r="AX23" s="905"/>
      <c r="AY23" s="905"/>
      <c r="AZ23" s="905"/>
      <c r="BA23" s="968"/>
      <c r="BB23" s="981"/>
      <c r="BC23" s="981"/>
      <c r="BD23" s="981"/>
    </row>
    <row r="24" spans="1:56" ht="11.25" hidden="1" customHeight="1">
      <c r="A24" s="312" t="s">
        <v>3270</v>
      </c>
      <c r="B24" s="249"/>
      <c r="C24" s="183" t="s">
        <v>3271</v>
      </c>
      <c r="D24" s="250" t="s">
        <v>2075</v>
      </c>
      <c r="E24" s="191">
        <v>1</v>
      </c>
      <c r="F24" s="251"/>
      <c r="G24" s="191"/>
      <c r="H24" s="252">
        <f>G24+F24</f>
        <v>0</v>
      </c>
      <c r="I24" s="251"/>
      <c r="J24" s="253"/>
      <c r="K24" s="253"/>
      <c r="L24" s="253"/>
      <c r="M24" s="254">
        <v>61781357.188557856</v>
      </c>
      <c r="N24" s="252">
        <f>SUM(I24:M24)</f>
        <v>61781357.188557856</v>
      </c>
      <c r="O24" s="251">
        <f t="shared" si="45"/>
        <v>0</v>
      </c>
      <c r="P24" s="253">
        <f t="shared" si="45"/>
        <v>0</v>
      </c>
      <c r="Q24" s="253">
        <f t="shared" si="45"/>
        <v>0</v>
      </c>
      <c r="R24" s="253">
        <f t="shared" si="45"/>
        <v>0</v>
      </c>
      <c r="S24" s="254">
        <f t="shared" si="45"/>
        <v>61781357.188557856</v>
      </c>
      <c r="T24" s="256">
        <f>SUM(O24:S24)</f>
        <v>61781357.188557856</v>
      </c>
      <c r="U24" s="978"/>
      <c r="V24" s="253">
        <v>1</v>
      </c>
      <c r="W24" s="253">
        <f t="shared" si="46"/>
        <v>0</v>
      </c>
      <c r="X24" s="253">
        <f t="shared" si="46"/>
        <v>0</v>
      </c>
      <c r="Y24" s="253">
        <f t="shared" si="46"/>
        <v>0</v>
      </c>
      <c r="Z24" s="253">
        <f t="shared" si="46"/>
        <v>0</v>
      </c>
      <c r="AA24" s="253">
        <f t="shared" si="46"/>
        <v>61781357.188557856</v>
      </c>
      <c r="AB24" s="253">
        <f>SUM(W24:AA24)</f>
        <v>61781357.188557856</v>
      </c>
      <c r="AC24" s="978"/>
      <c r="AD24" s="308"/>
      <c r="AE24" s="253">
        <f t="shared" si="47"/>
        <v>0</v>
      </c>
      <c r="AF24" s="253">
        <f t="shared" si="47"/>
        <v>0</v>
      </c>
      <c r="AG24" s="253">
        <f t="shared" si="47"/>
        <v>0</v>
      </c>
      <c r="AH24" s="253">
        <f t="shared" si="47"/>
        <v>0</v>
      </c>
      <c r="AI24" s="253">
        <f t="shared" si="47"/>
        <v>0</v>
      </c>
      <c r="AJ24" s="253">
        <f>SUM(AE24:AI24)</f>
        <v>0</v>
      </c>
      <c r="AK24" s="978"/>
      <c r="AL24" s="979">
        <f>IFERROR(VLOOKUP($A24,Itemizado_Piping!C:Q,12,0),0)</f>
        <v>0</v>
      </c>
      <c r="AM24" s="979">
        <f>IFERROR(VLOOKUP($A24,Itemizado_Piping!C:Q,13,0),0)</f>
        <v>0</v>
      </c>
      <c r="AN24" s="979">
        <f>IFERROR(VLOOKUP($A24,Itemizado_Piping!C:Q,14,0),0)</f>
        <v>0</v>
      </c>
      <c r="AO24" s="978"/>
      <c r="AP24" s="258"/>
      <c r="AQ24" s="253">
        <f>N24*AP24</f>
        <v>0</v>
      </c>
      <c r="AR24" s="978"/>
      <c r="AS24" s="980"/>
      <c r="AT24" s="905"/>
      <c r="AU24" s="905"/>
      <c r="AV24" s="905"/>
      <c r="AW24" s="905"/>
      <c r="AX24" s="905"/>
      <c r="AY24" s="905"/>
      <c r="AZ24" s="905"/>
      <c r="BA24" s="968"/>
      <c r="BB24" s="981"/>
      <c r="BC24" s="981"/>
      <c r="BD24" s="981"/>
    </row>
    <row r="25" spans="1:56" hidden="1">
      <c r="A25" s="311" t="s">
        <v>3231</v>
      </c>
      <c r="B25" s="9"/>
      <c r="C25" s="11" t="s">
        <v>3272</v>
      </c>
      <c r="D25" s="10"/>
      <c r="E25" s="193"/>
      <c r="F25" s="243"/>
      <c r="G25" s="193"/>
      <c r="H25" s="244"/>
      <c r="I25" s="243"/>
      <c r="J25" s="245"/>
      <c r="K25" s="245"/>
      <c r="L25" s="245"/>
      <c r="M25" s="246"/>
      <c r="N25" s="244"/>
      <c r="O25" s="243"/>
      <c r="P25" s="245"/>
      <c r="Q25" s="245"/>
      <c r="R25" s="245"/>
      <c r="S25" s="246"/>
      <c r="T25" s="247"/>
      <c r="U25" s="978"/>
      <c r="V25" s="245"/>
      <c r="W25" s="245"/>
      <c r="X25" s="245"/>
      <c r="Y25" s="245"/>
      <c r="Z25" s="245"/>
      <c r="AA25" s="245"/>
      <c r="AB25" s="245"/>
      <c r="AC25" s="978"/>
      <c r="AD25" s="245"/>
      <c r="AE25" s="245"/>
      <c r="AF25" s="245"/>
      <c r="AG25" s="245"/>
      <c r="AH25" s="245"/>
      <c r="AI25" s="245"/>
      <c r="AJ25" s="245"/>
      <c r="AK25" s="978"/>
      <c r="AL25" s="245"/>
      <c r="AM25" s="245"/>
      <c r="AN25" s="245"/>
      <c r="AO25" s="978"/>
      <c r="AP25" s="248"/>
      <c r="AQ25" s="245"/>
      <c r="AR25" s="978"/>
      <c r="AS25" s="982"/>
      <c r="AT25" s="905"/>
      <c r="AU25" s="905"/>
      <c r="AV25" s="905"/>
      <c r="AW25" s="905"/>
      <c r="AX25" s="905"/>
      <c r="AY25" s="905"/>
      <c r="AZ25" s="905"/>
      <c r="BA25" s="905"/>
      <c r="BB25" s="905"/>
      <c r="BC25" s="905"/>
      <c r="BD25" s="905"/>
    </row>
    <row r="26" spans="1:56" hidden="1">
      <c r="A26" s="312" t="s">
        <v>3273</v>
      </c>
      <c r="B26" s="249"/>
      <c r="C26" s="183" t="s">
        <v>3274</v>
      </c>
      <c r="D26" s="250" t="s">
        <v>3275</v>
      </c>
      <c r="E26" s="191">
        <v>405</v>
      </c>
      <c r="F26" s="251">
        <v>742</v>
      </c>
      <c r="G26" s="191"/>
      <c r="H26" s="252">
        <f t="shared" ref="H26:H33" si="48">G26+F26</f>
        <v>742</v>
      </c>
      <c r="I26" s="251">
        <v>115198</v>
      </c>
      <c r="J26" s="253"/>
      <c r="K26" s="253"/>
      <c r="L26" s="253"/>
      <c r="M26" s="254"/>
      <c r="N26" s="252">
        <f t="shared" ref="N26:N33" si="49">SUM(I26:M26)</f>
        <v>115198</v>
      </c>
      <c r="O26" s="251">
        <f t="shared" ref="O26:S33" si="50">$E26*I26</f>
        <v>46655190</v>
      </c>
      <c r="P26" s="253">
        <f t="shared" si="50"/>
        <v>0</v>
      </c>
      <c r="Q26" s="253">
        <f t="shared" si="50"/>
        <v>0</v>
      </c>
      <c r="R26" s="253">
        <f t="shared" si="50"/>
        <v>0</v>
      </c>
      <c r="S26" s="254">
        <f t="shared" si="50"/>
        <v>0</v>
      </c>
      <c r="T26" s="256">
        <f t="shared" ref="T26:T33" si="51">SUM(O26:S26)</f>
        <v>46655190</v>
      </c>
      <c r="U26" s="978"/>
      <c r="V26" s="253">
        <v>405</v>
      </c>
      <c r="W26" s="253">
        <f t="shared" ref="W26:AA33" si="52">$V26*I26</f>
        <v>46655190</v>
      </c>
      <c r="X26" s="253">
        <f t="shared" si="52"/>
        <v>0</v>
      </c>
      <c r="Y26" s="253">
        <f t="shared" si="52"/>
        <v>0</v>
      </c>
      <c r="Z26" s="253">
        <f t="shared" si="52"/>
        <v>0</v>
      </c>
      <c r="AA26" s="253">
        <f t="shared" si="52"/>
        <v>0</v>
      </c>
      <c r="AB26" s="253">
        <f t="shared" ref="AB26:AB33" si="53">SUM(W26:AA26)</f>
        <v>46655190</v>
      </c>
      <c r="AC26" s="978"/>
      <c r="AD26" s="308"/>
      <c r="AE26" s="253">
        <f t="shared" ref="AE26:AI33" si="54">$AD26*I26</f>
        <v>0</v>
      </c>
      <c r="AF26" s="253">
        <f t="shared" si="54"/>
        <v>0</v>
      </c>
      <c r="AG26" s="253">
        <f t="shared" si="54"/>
        <v>0</v>
      </c>
      <c r="AH26" s="253">
        <f t="shared" si="54"/>
        <v>0</v>
      </c>
      <c r="AI26" s="253">
        <f t="shared" si="54"/>
        <v>0</v>
      </c>
      <c r="AJ26" s="253">
        <f t="shared" ref="AJ26:AJ33" si="55">SUM(AE26:AI26)</f>
        <v>0</v>
      </c>
      <c r="AK26" s="978"/>
      <c r="AL26" s="979">
        <f>IFERROR(VLOOKUP($A26,Itemizado_Piping!C:Q,12,0),0)</f>
        <v>0</v>
      </c>
      <c r="AM26" s="979">
        <f>IFERROR(VLOOKUP($A26,Itemizado_Piping!C:Q,13,0),0)</f>
        <v>0</v>
      </c>
      <c r="AN26" s="979">
        <f>IFERROR(VLOOKUP($A26,Itemizado_Piping!C:Q,14,0),0)</f>
        <v>0</v>
      </c>
      <c r="AO26" s="978"/>
      <c r="AP26" s="258"/>
      <c r="AQ26" s="253">
        <f t="shared" ref="AQ26:AQ33" si="56">N26*AP26</f>
        <v>0</v>
      </c>
      <c r="AR26" s="978"/>
      <c r="AS26" s="982"/>
      <c r="AT26" s="905"/>
      <c r="AU26" s="905"/>
      <c r="AV26" s="905"/>
      <c r="AW26" s="905"/>
      <c r="AX26" s="905"/>
      <c r="AY26" s="905"/>
      <c r="AZ26" s="905"/>
      <c r="BA26" s="905"/>
      <c r="BB26" s="905"/>
      <c r="BC26" s="905"/>
      <c r="BD26" s="905"/>
    </row>
    <row r="27" spans="1:56" hidden="1">
      <c r="A27" s="312" t="s">
        <v>3276</v>
      </c>
      <c r="B27" s="249"/>
      <c r="C27" s="183" t="s">
        <v>3277</v>
      </c>
      <c r="D27" s="250" t="s">
        <v>3275</v>
      </c>
      <c r="E27" s="191">
        <v>405</v>
      </c>
      <c r="F27" s="251">
        <v>742</v>
      </c>
      <c r="G27" s="191"/>
      <c r="H27" s="252">
        <f t="shared" si="48"/>
        <v>742</v>
      </c>
      <c r="I27" s="251">
        <v>74321</v>
      </c>
      <c r="J27" s="253"/>
      <c r="K27" s="253"/>
      <c r="L27" s="253"/>
      <c r="M27" s="254"/>
      <c r="N27" s="252">
        <f t="shared" si="49"/>
        <v>74321</v>
      </c>
      <c r="O27" s="251">
        <f t="shared" si="50"/>
        <v>30100005</v>
      </c>
      <c r="P27" s="253">
        <f t="shared" si="50"/>
        <v>0</v>
      </c>
      <c r="Q27" s="253">
        <f t="shared" si="50"/>
        <v>0</v>
      </c>
      <c r="R27" s="253">
        <f t="shared" si="50"/>
        <v>0</v>
      </c>
      <c r="S27" s="254">
        <f t="shared" si="50"/>
        <v>0</v>
      </c>
      <c r="T27" s="256">
        <f t="shared" si="51"/>
        <v>30100005</v>
      </c>
      <c r="U27" s="978"/>
      <c r="V27" s="253">
        <v>405</v>
      </c>
      <c r="W27" s="253">
        <f t="shared" si="52"/>
        <v>30100005</v>
      </c>
      <c r="X27" s="253">
        <f t="shared" si="52"/>
        <v>0</v>
      </c>
      <c r="Y27" s="253">
        <f t="shared" si="52"/>
        <v>0</v>
      </c>
      <c r="Z27" s="253">
        <f t="shared" si="52"/>
        <v>0</v>
      </c>
      <c r="AA27" s="253">
        <f t="shared" si="52"/>
        <v>0</v>
      </c>
      <c r="AB27" s="253">
        <f t="shared" si="53"/>
        <v>30100005</v>
      </c>
      <c r="AC27" s="978"/>
      <c r="AD27" s="308"/>
      <c r="AE27" s="253">
        <f t="shared" si="54"/>
        <v>0</v>
      </c>
      <c r="AF27" s="253">
        <f t="shared" si="54"/>
        <v>0</v>
      </c>
      <c r="AG27" s="253">
        <f t="shared" si="54"/>
        <v>0</v>
      </c>
      <c r="AH27" s="253">
        <f t="shared" si="54"/>
        <v>0</v>
      </c>
      <c r="AI27" s="253">
        <f t="shared" si="54"/>
        <v>0</v>
      </c>
      <c r="AJ27" s="253">
        <f t="shared" si="55"/>
        <v>0</v>
      </c>
      <c r="AK27" s="978"/>
      <c r="AL27" s="979">
        <f>IFERROR(VLOOKUP($A27,Itemizado_Piping!C:Q,12,0),0)</f>
        <v>0</v>
      </c>
      <c r="AM27" s="979">
        <f>IFERROR(VLOOKUP($A27,Itemizado_Piping!C:Q,13,0),0)</f>
        <v>0</v>
      </c>
      <c r="AN27" s="979">
        <f>IFERROR(VLOOKUP($A27,Itemizado_Piping!C:Q,14,0),0)</f>
        <v>0</v>
      </c>
      <c r="AO27" s="978"/>
      <c r="AP27" s="258"/>
      <c r="AQ27" s="253">
        <f t="shared" si="56"/>
        <v>0</v>
      </c>
      <c r="AR27" s="978"/>
      <c r="AS27" s="982"/>
      <c r="AT27" s="905"/>
      <c r="AU27" s="905"/>
      <c r="AV27" s="905"/>
      <c r="AW27" s="905"/>
      <c r="AX27" s="905"/>
      <c r="AY27" s="905"/>
      <c r="AZ27" s="905"/>
      <c r="BA27" s="905"/>
      <c r="BB27" s="905"/>
      <c r="BC27" s="905"/>
      <c r="BD27" s="905"/>
    </row>
    <row r="28" spans="1:56" hidden="1">
      <c r="A28" s="312" t="s">
        <v>3278</v>
      </c>
      <c r="B28" s="249"/>
      <c r="C28" s="183" t="s">
        <v>3279</v>
      </c>
      <c r="D28" s="250" t="s">
        <v>3275</v>
      </c>
      <c r="E28" s="191">
        <v>405</v>
      </c>
      <c r="F28" s="251">
        <v>742</v>
      </c>
      <c r="G28" s="191"/>
      <c r="H28" s="252">
        <f t="shared" si="48"/>
        <v>742</v>
      </c>
      <c r="I28" s="251">
        <v>87401</v>
      </c>
      <c r="J28" s="253"/>
      <c r="K28" s="253"/>
      <c r="L28" s="253"/>
      <c r="M28" s="254"/>
      <c r="N28" s="252">
        <f t="shared" si="49"/>
        <v>87401</v>
      </c>
      <c r="O28" s="251">
        <f t="shared" si="50"/>
        <v>35397405</v>
      </c>
      <c r="P28" s="253">
        <f t="shared" si="50"/>
        <v>0</v>
      </c>
      <c r="Q28" s="253">
        <f t="shared" si="50"/>
        <v>0</v>
      </c>
      <c r="R28" s="253">
        <f t="shared" si="50"/>
        <v>0</v>
      </c>
      <c r="S28" s="254">
        <f t="shared" si="50"/>
        <v>0</v>
      </c>
      <c r="T28" s="256">
        <f t="shared" si="51"/>
        <v>35397405</v>
      </c>
      <c r="U28" s="978"/>
      <c r="V28" s="253">
        <v>405</v>
      </c>
      <c r="W28" s="253">
        <f t="shared" si="52"/>
        <v>35397405</v>
      </c>
      <c r="X28" s="253">
        <f t="shared" si="52"/>
        <v>0</v>
      </c>
      <c r="Y28" s="253">
        <f t="shared" si="52"/>
        <v>0</v>
      </c>
      <c r="Z28" s="253">
        <f t="shared" si="52"/>
        <v>0</v>
      </c>
      <c r="AA28" s="253">
        <f t="shared" si="52"/>
        <v>0</v>
      </c>
      <c r="AB28" s="253">
        <f t="shared" si="53"/>
        <v>35397405</v>
      </c>
      <c r="AC28" s="978"/>
      <c r="AD28" s="308"/>
      <c r="AE28" s="253">
        <f t="shared" si="54"/>
        <v>0</v>
      </c>
      <c r="AF28" s="253">
        <f t="shared" si="54"/>
        <v>0</v>
      </c>
      <c r="AG28" s="253">
        <f t="shared" si="54"/>
        <v>0</v>
      </c>
      <c r="AH28" s="253">
        <f t="shared" si="54"/>
        <v>0</v>
      </c>
      <c r="AI28" s="253">
        <f t="shared" si="54"/>
        <v>0</v>
      </c>
      <c r="AJ28" s="253">
        <f t="shared" si="55"/>
        <v>0</v>
      </c>
      <c r="AK28" s="978"/>
      <c r="AL28" s="979">
        <f>IFERROR(VLOOKUP($A28,Itemizado_Piping!C:Q,12,0),0)</f>
        <v>0</v>
      </c>
      <c r="AM28" s="979">
        <f>IFERROR(VLOOKUP($A28,Itemizado_Piping!C:Q,13,0),0)</f>
        <v>0</v>
      </c>
      <c r="AN28" s="979">
        <f>IFERROR(VLOOKUP($A28,Itemizado_Piping!C:Q,14,0),0)</f>
        <v>0</v>
      </c>
      <c r="AO28" s="978"/>
      <c r="AP28" s="258"/>
      <c r="AQ28" s="253">
        <f t="shared" si="56"/>
        <v>0</v>
      </c>
      <c r="AR28" s="978"/>
      <c r="AS28" s="982"/>
      <c r="AT28" s="905"/>
      <c r="AU28" s="905"/>
      <c r="AV28" s="905"/>
      <c r="AW28" s="905"/>
      <c r="AX28" s="905"/>
      <c r="AY28" s="905"/>
      <c r="AZ28" s="905"/>
      <c r="BA28" s="905"/>
      <c r="BB28" s="905"/>
      <c r="BC28" s="905"/>
      <c r="BD28" s="905"/>
    </row>
    <row r="29" spans="1:56" hidden="1">
      <c r="A29" s="312" t="s">
        <v>3280</v>
      </c>
      <c r="B29" s="249"/>
      <c r="C29" s="183" t="s">
        <v>3281</v>
      </c>
      <c r="D29" s="250" t="s">
        <v>3275</v>
      </c>
      <c r="E29" s="191">
        <v>225</v>
      </c>
      <c r="F29" s="251">
        <v>412</v>
      </c>
      <c r="G29" s="191"/>
      <c r="H29" s="252">
        <f t="shared" si="48"/>
        <v>412</v>
      </c>
      <c r="I29" s="251">
        <v>91523</v>
      </c>
      <c r="J29" s="253"/>
      <c r="K29" s="253"/>
      <c r="L29" s="253"/>
      <c r="M29" s="254"/>
      <c r="N29" s="252">
        <f t="shared" si="49"/>
        <v>91523</v>
      </c>
      <c r="O29" s="251">
        <f t="shared" si="50"/>
        <v>20592675</v>
      </c>
      <c r="P29" s="253">
        <f t="shared" si="50"/>
        <v>0</v>
      </c>
      <c r="Q29" s="253">
        <f t="shared" si="50"/>
        <v>0</v>
      </c>
      <c r="R29" s="253">
        <f t="shared" si="50"/>
        <v>0</v>
      </c>
      <c r="S29" s="254">
        <f t="shared" si="50"/>
        <v>0</v>
      </c>
      <c r="T29" s="256">
        <f t="shared" si="51"/>
        <v>20592675</v>
      </c>
      <c r="U29" s="978"/>
      <c r="V29" s="253">
        <v>225</v>
      </c>
      <c r="W29" s="253">
        <f t="shared" si="52"/>
        <v>20592675</v>
      </c>
      <c r="X29" s="253">
        <f t="shared" si="52"/>
        <v>0</v>
      </c>
      <c r="Y29" s="253">
        <f t="shared" si="52"/>
        <v>0</v>
      </c>
      <c r="Z29" s="253">
        <f t="shared" si="52"/>
        <v>0</v>
      </c>
      <c r="AA29" s="253">
        <f t="shared" si="52"/>
        <v>0</v>
      </c>
      <c r="AB29" s="253">
        <f t="shared" si="53"/>
        <v>20592675</v>
      </c>
      <c r="AC29" s="978"/>
      <c r="AD29" s="308"/>
      <c r="AE29" s="253">
        <f t="shared" si="54"/>
        <v>0</v>
      </c>
      <c r="AF29" s="253">
        <f t="shared" si="54"/>
        <v>0</v>
      </c>
      <c r="AG29" s="253">
        <f t="shared" si="54"/>
        <v>0</v>
      </c>
      <c r="AH29" s="253">
        <f t="shared" si="54"/>
        <v>0</v>
      </c>
      <c r="AI29" s="253">
        <f t="shared" si="54"/>
        <v>0</v>
      </c>
      <c r="AJ29" s="253">
        <f t="shared" si="55"/>
        <v>0</v>
      </c>
      <c r="AK29" s="978"/>
      <c r="AL29" s="979">
        <f>IFERROR(VLOOKUP($A29,Itemizado_Piping!C:Q,12,0),0)</f>
        <v>0</v>
      </c>
      <c r="AM29" s="979">
        <f>IFERROR(VLOOKUP($A29,Itemizado_Piping!C:Q,13,0),0)</f>
        <v>0</v>
      </c>
      <c r="AN29" s="979">
        <f>IFERROR(VLOOKUP($A29,Itemizado_Piping!C:Q,14,0),0)</f>
        <v>0</v>
      </c>
      <c r="AO29" s="978"/>
      <c r="AP29" s="258"/>
      <c r="AQ29" s="253">
        <f t="shared" si="56"/>
        <v>0</v>
      </c>
      <c r="AR29" s="978"/>
      <c r="AS29" s="982"/>
      <c r="AT29" s="905"/>
      <c r="AU29" s="905"/>
      <c r="AV29" s="905"/>
      <c r="AW29" s="905"/>
      <c r="AX29" s="905"/>
      <c r="AY29" s="905"/>
      <c r="AZ29" s="905"/>
      <c r="BA29" s="905"/>
      <c r="BB29" s="905"/>
      <c r="BC29" s="905"/>
      <c r="BD29" s="905"/>
    </row>
    <row r="30" spans="1:56" hidden="1">
      <c r="A30" s="312" t="s">
        <v>3282</v>
      </c>
      <c r="B30" s="249"/>
      <c r="C30" s="183" t="s">
        <v>3283</v>
      </c>
      <c r="D30" s="250" t="s">
        <v>3275</v>
      </c>
      <c r="E30" s="191">
        <v>225</v>
      </c>
      <c r="F30" s="251">
        <v>412</v>
      </c>
      <c r="G30" s="191"/>
      <c r="H30" s="252">
        <f t="shared" si="48"/>
        <v>412</v>
      </c>
      <c r="I30" s="251">
        <v>105865</v>
      </c>
      <c r="J30" s="253"/>
      <c r="K30" s="253"/>
      <c r="L30" s="253"/>
      <c r="M30" s="254"/>
      <c r="N30" s="252">
        <f t="shared" si="49"/>
        <v>105865</v>
      </c>
      <c r="O30" s="251">
        <f t="shared" si="50"/>
        <v>23819625</v>
      </c>
      <c r="P30" s="253">
        <f t="shared" si="50"/>
        <v>0</v>
      </c>
      <c r="Q30" s="253">
        <f t="shared" si="50"/>
        <v>0</v>
      </c>
      <c r="R30" s="253">
        <f t="shared" si="50"/>
        <v>0</v>
      </c>
      <c r="S30" s="254">
        <f t="shared" si="50"/>
        <v>0</v>
      </c>
      <c r="T30" s="256">
        <f t="shared" si="51"/>
        <v>23819625</v>
      </c>
      <c r="U30" s="978"/>
      <c r="V30" s="253">
        <v>225</v>
      </c>
      <c r="W30" s="253">
        <f t="shared" si="52"/>
        <v>23819625</v>
      </c>
      <c r="X30" s="253">
        <f t="shared" si="52"/>
        <v>0</v>
      </c>
      <c r="Y30" s="253">
        <f t="shared" si="52"/>
        <v>0</v>
      </c>
      <c r="Z30" s="253">
        <f t="shared" si="52"/>
        <v>0</v>
      </c>
      <c r="AA30" s="253">
        <f t="shared" si="52"/>
        <v>0</v>
      </c>
      <c r="AB30" s="253">
        <f t="shared" si="53"/>
        <v>23819625</v>
      </c>
      <c r="AC30" s="978"/>
      <c r="AD30" s="308"/>
      <c r="AE30" s="253">
        <f t="shared" si="54"/>
        <v>0</v>
      </c>
      <c r="AF30" s="253">
        <f t="shared" si="54"/>
        <v>0</v>
      </c>
      <c r="AG30" s="253">
        <f t="shared" si="54"/>
        <v>0</v>
      </c>
      <c r="AH30" s="253">
        <f t="shared" si="54"/>
        <v>0</v>
      </c>
      <c r="AI30" s="253">
        <f t="shared" si="54"/>
        <v>0</v>
      </c>
      <c r="AJ30" s="253">
        <f t="shared" si="55"/>
        <v>0</v>
      </c>
      <c r="AK30" s="978"/>
      <c r="AL30" s="979">
        <f>IFERROR(VLOOKUP($A30,Itemizado_Piping!C:Q,12,0),0)</f>
        <v>0</v>
      </c>
      <c r="AM30" s="979">
        <f>IFERROR(VLOOKUP($A30,Itemizado_Piping!C:Q,13,0),0)</f>
        <v>0</v>
      </c>
      <c r="AN30" s="979">
        <f>IFERROR(VLOOKUP($A30,Itemizado_Piping!C:Q,14,0),0)</f>
        <v>0</v>
      </c>
      <c r="AO30" s="978"/>
      <c r="AP30" s="258"/>
      <c r="AQ30" s="253">
        <f t="shared" si="56"/>
        <v>0</v>
      </c>
      <c r="AR30" s="978"/>
      <c r="AS30" s="982"/>
      <c r="AT30" s="905"/>
      <c r="AU30" s="905"/>
      <c r="AV30" s="905"/>
      <c r="AW30" s="905"/>
      <c r="AX30" s="905"/>
      <c r="AY30" s="905"/>
      <c r="AZ30" s="905"/>
      <c r="BA30" s="905"/>
      <c r="BB30" s="905"/>
      <c r="BC30" s="905"/>
      <c r="BD30" s="905"/>
    </row>
    <row r="31" spans="1:56" hidden="1">
      <c r="A31" s="312" t="s">
        <v>3284</v>
      </c>
      <c r="B31" s="249"/>
      <c r="C31" s="183" t="s">
        <v>3285</v>
      </c>
      <c r="D31" s="250" t="s">
        <v>2055</v>
      </c>
      <c r="E31" s="191">
        <v>1688000</v>
      </c>
      <c r="F31" s="251"/>
      <c r="G31" s="191"/>
      <c r="H31" s="252">
        <f t="shared" si="48"/>
        <v>0</v>
      </c>
      <c r="I31" s="251">
        <v>74</v>
      </c>
      <c r="J31" s="253"/>
      <c r="K31" s="253"/>
      <c r="L31" s="253"/>
      <c r="M31" s="254"/>
      <c r="N31" s="252">
        <f t="shared" si="49"/>
        <v>74</v>
      </c>
      <c r="O31" s="251">
        <f t="shared" si="50"/>
        <v>124912000</v>
      </c>
      <c r="P31" s="253">
        <f t="shared" si="50"/>
        <v>0</v>
      </c>
      <c r="Q31" s="253">
        <f t="shared" si="50"/>
        <v>0</v>
      </c>
      <c r="R31" s="253">
        <f t="shared" si="50"/>
        <v>0</v>
      </c>
      <c r="S31" s="254">
        <f t="shared" si="50"/>
        <v>0</v>
      </c>
      <c r="T31" s="256">
        <f t="shared" si="51"/>
        <v>124912000</v>
      </c>
      <c r="U31" s="978"/>
      <c r="V31" s="253">
        <v>1688000</v>
      </c>
      <c r="W31" s="253">
        <f t="shared" si="52"/>
        <v>124912000</v>
      </c>
      <c r="X31" s="253">
        <f t="shared" si="52"/>
        <v>0</v>
      </c>
      <c r="Y31" s="253">
        <f t="shared" si="52"/>
        <v>0</v>
      </c>
      <c r="Z31" s="253">
        <f t="shared" si="52"/>
        <v>0</v>
      </c>
      <c r="AA31" s="253">
        <f t="shared" si="52"/>
        <v>0</v>
      </c>
      <c r="AB31" s="253">
        <f t="shared" si="53"/>
        <v>124912000</v>
      </c>
      <c r="AC31" s="978"/>
      <c r="AD31" s="308"/>
      <c r="AE31" s="253">
        <f t="shared" si="54"/>
        <v>0</v>
      </c>
      <c r="AF31" s="253">
        <f t="shared" si="54"/>
        <v>0</v>
      </c>
      <c r="AG31" s="253">
        <f t="shared" si="54"/>
        <v>0</v>
      </c>
      <c r="AH31" s="253">
        <f t="shared" si="54"/>
        <v>0</v>
      </c>
      <c r="AI31" s="253">
        <f t="shared" si="54"/>
        <v>0</v>
      </c>
      <c r="AJ31" s="253">
        <f t="shared" si="55"/>
        <v>0</v>
      </c>
      <c r="AK31" s="978"/>
      <c r="AL31" s="979">
        <f>IFERROR(VLOOKUP($A31,Itemizado_Piping!C:Q,12,0),0)</f>
        <v>0</v>
      </c>
      <c r="AM31" s="979">
        <f>IFERROR(VLOOKUP($A31,Itemizado_Piping!C:Q,13,0),0)</f>
        <v>0</v>
      </c>
      <c r="AN31" s="979">
        <f>IFERROR(VLOOKUP($A31,Itemizado_Piping!C:Q,14,0),0)</f>
        <v>0</v>
      </c>
      <c r="AO31" s="978"/>
      <c r="AP31" s="258"/>
      <c r="AQ31" s="253">
        <f t="shared" si="56"/>
        <v>0</v>
      </c>
      <c r="AR31" s="978"/>
      <c r="AS31" s="982"/>
      <c r="AT31" s="905"/>
      <c r="AU31" s="905"/>
      <c r="AV31" s="905"/>
      <c r="AW31" s="905"/>
      <c r="AX31" s="905"/>
      <c r="AY31" s="905"/>
      <c r="AZ31" s="905"/>
      <c r="BA31" s="905"/>
      <c r="BB31" s="905"/>
      <c r="BC31" s="905"/>
      <c r="BD31" s="905"/>
    </row>
    <row r="32" spans="1:56" hidden="1">
      <c r="A32" s="312" t="s">
        <v>3286</v>
      </c>
      <c r="B32" s="249"/>
      <c r="C32" s="183" t="s">
        <v>3287</v>
      </c>
      <c r="D32" s="250" t="s">
        <v>3288</v>
      </c>
      <c r="E32" s="191">
        <v>45</v>
      </c>
      <c r="F32" s="251">
        <v>495</v>
      </c>
      <c r="G32" s="191"/>
      <c r="H32" s="252">
        <f t="shared" si="48"/>
        <v>495</v>
      </c>
      <c r="I32" s="251">
        <v>248746</v>
      </c>
      <c r="J32" s="253"/>
      <c r="K32" s="253"/>
      <c r="L32" s="253"/>
      <c r="M32" s="254"/>
      <c r="N32" s="252">
        <f t="shared" si="49"/>
        <v>248746</v>
      </c>
      <c r="O32" s="251">
        <f t="shared" si="50"/>
        <v>11193570</v>
      </c>
      <c r="P32" s="253">
        <f t="shared" si="50"/>
        <v>0</v>
      </c>
      <c r="Q32" s="253">
        <f t="shared" si="50"/>
        <v>0</v>
      </c>
      <c r="R32" s="253">
        <f t="shared" si="50"/>
        <v>0</v>
      </c>
      <c r="S32" s="254">
        <f t="shared" si="50"/>
        <v>0</v>
      </c>
      <c r="T32" s="256">
        <f t="shared" si="51"/>
        <v>11193570</v>
      </c>
      <c r="U32" s="978"/>
      <c r="V32" s="253">
        <v>45</v>
      </c>
      <c r="W32" s="253">
        <f t="shared" si="52"/>
        <v>11193570</v>
      </c>
      <c r="X32" s="253">
        <f t="shared" si="52"/>
        <v>0</v>
      </c>
      <c r="Y32" s="253">
        <f t="shared" si="52"/>
        <v>0</v>
      </c>
      <c r="Z32" s="253">
        <f t="shared" si="52"/>
        <v>0</v>
      </c>
      <c r="AA32" s="253">
        <f t="shared" si="52"/>
        <v>0</v>
      </c>
      <c r="AB32" s="253">
        <f t="shared" si="53"/>
        <v>11193570</v>
      </c>
      <c r="AC32" s="978"/>
      <c r="AD32" s="308"/>
      <c r="AE32" s="253">
        <f t="shared" si="54"/>
        <v>0</v>
      </c>
      <c r="AF32" s="253">
        <f t="shared" si="54"/>
        <v>0</v>
      </c>
      <c r="AG32" s="253">
        <f t="shared" si="54"/>
        <v>0</v>
      </c>
      <c r="AH32" s="253">
        <f t="shared" si="54"/>
        <v>0</v>
      </c>
      <c r="AI32" s="253">
        <f t="shared" si="54"/>
        <v>0</v>
      </c>
      <c r="AJ32" s="253">
        <f t="shared" si="55"/>
        <v>0</v>
      </c>
      <c r="AK32" s="978"/>
      <c r="AL32" s="979">
        <f>IFERROR(VLOOKUP($A32,Itemizado_Piping!C:Q,12,0),0)</f>
        <v>0</v>
      </c>
      <c r="AM32" s="979">
        <f>IFERROR(VLOOKUP($A32,Itemizado_Piping!C:Q,13,0),0)</f>
        <v>0</v>
      </c>
      <c r="AN32" s="979">
        <f>IFERROR(VLOOKUP($A32,Itemizado_Piping!C:Q,14,0),0)</f>
        <v>0</v>
      </c>
      <c r="AO32" s="978"/>
      <c r="AP32" s="258"/>
      <c r="AQ32" s="253">
        <f t="shared" si="56"/>
        <v>0</v>
      </c>
      <c r="AR32" s="978"/>
      <c r="AS32" s="982"/>
      <c r="AT32" s="905"/>
      <c r="AU32" s="905"/>
      <c r="AV32" s="905"/>
      <c r="AW32" s="905"/>
      <c r="AX32" s="905"/>
      <c r="AY32" s="905"/>
      <c r="AZ32" s="905"/>
      <c r="BA32" s="905"/>
      <c r="BB32" s="905"/>
      <c r="BC32" s="905"/>
      <c r="BD32" s="905"/>
    </row>
    <row r="33" spans="1:45" s="164" customFormat="1" hidden="1">
      <c r="A33" s="312" t="s">
        <v>3289</v>
      </c>
      <c r="B33" s="249"/>
      <c r="C33" s="183" t="s">
        <v>3290</v>
      </c>
      <c r="D33" s="250" t="s">
        <v>3288</v>
      </c>
      <c r="E33" s="191">
        <v>90</v>
      </c>
      <c r="F33" s="251">
        <v>990</v>
      </c>
      <c r="G33" s="191"/>
      <c r="H33" s="252">
        <f t="shared" si="48"/>
        <v>990</v>
      </c>
      <c r="I33" s="251">
        <v>139217</v>
      </c>
      <c r="J33" s="253"/>
      <c r="K33" s="253"/>
      <c r="L33" s="253"/>
      <c r="M33" s="254"/>
      <c r="N33" s="252">
        <f t="shared" si="49"/>
        <v>139217</v>
      </c>
      <c r="O33" s="251">
        <f t="shared" si="50"/>
        <v>12529530</v>
      </c>
      <c r="P33" s="253">
        <f t="shared" si="50"/>
        <v>0</v>
      </c>
      <c r="Q33" s="253">
        <f t="shared" si="50"/>
        <v>0</v>
      </c>
      <c r="R33" s="253">
        <f t="shared" si="50"/>
        <v>0</v>
      </c>
      <c r="S33" s="254">
        <f t="shared" si="50"/>
        <v>0</v>
      </c>
      <c r="T33" s="256">
        <f t="shared" si="51"/>
        <v>12529530</v>
      </c>
      <c r="U33" s="978"/>
      <c r="V33" s="253">
        <v>90</v>
      </c>
      <c r="W33" s="253">
        <f t="shared" si="52"/>
        <v>12529530</v>
      </c>
      <c r="X33" s="253">
        <f t="shared" si="52"/>
        <v>0</v>
      </c>
      <c r="Y33" s="253">
        <f t="shared" si="52"/>
        <v>0</v>
      </c>
      <c r="Z33" s="253">
        <f t="shared" si="52"/>
        <v>0</v>
      </c>
      <c r="AA33" s="253">
        <f t="shared" si="52"/>
        <v>0</v>
      </c>
      <c r="AB33" s="253">
        <f t="shared" si="53"/>
        <v>12529530</v>
      </c>
      <c r="AC33" s="978"/>
      <c r="AD33" s="308"/>
      <c r="AE33" s="253">
        <f t="shared" si="54"/>
        <v>0</v>
      </c>
      <c r="AF33" s="253">
        <f t="shared" si="54"/>
        <v>0</v>
      </c>
      <c r="AG33" s="253">
        <f t="shared" si="54"/>
        <v>0</v>
      </c>
      <c r="AH33" s="253">
        <f t="shared" si="54"/>
        <v>0</v>
      </c>
      <c r="AI33" s="253">
        <f t="shared" si="54"/>
        <v>0</v>
      </c>
      <c r="AJ33" s="253">
        <f t="shared" si="55"/>
        <v>0</v>
      </c>
      <c r="AK33" s="978"/>
      <c r="AL33" s="979">
        <f>IFERROR(VLOOKUP($A33,Itemizado_Piping!C:Q,12,0),0)</f>
        <v>0</v>
      </c>
      <c r="AM33" s="979">
        <f>IFERROR(VLOOKUP($A33,Itemizado_Piping!C:Q,13,0),0)</f>
        <v>0</v>
      </c>
      <c r="AN33" s="979">
        <f>IFERROR(VLOOKUP($A33,Itemizado_Piping!C:Q,14,0),0)</f>
        <v>0</v>
      </c>
      <c r="AO33" s="978"/>
      <c r="AP33" s="258"/>
      <c r="AQ33" s="253">
        <f t="shared" si="56"/>
        <v>0</v>
      </c>
      <c r="AR33" s="978"/>
      <c r="AS33" s="982"/>
    </row>
    <row r="34" spans="1:45" s="164" customFormat="1" hidden="1">
      <c r="A34" s="311" t="s">
        <v>3291</v>
      </c>
      <c r="B34" s="9"/>
      <c r="C34" s="11" t="s">
        <v>3292</v>
      </c>
      <c r="D34" s="10"/>
      <c r="E34" s="193"/>
      <c r="F34" s="243"/>
      <c r="G34" s="193"/>
      <c r="H34" s="244"/>
      <c r="I34" s="243"/>
      <c r="J34" s="245"/>
      <c r="K34" s="245"/>
      <c r="L34" s="245"/>
      <c r="M34" s="246"/>
      <c r="N34" s="244"/>
      <c r="O34" s="243"/>
      <c r="P34" s="245"/>
      <c r="Q34" s="245"/>
      <c r="R34" s="245"/>
      <c r="S34" s="246"/>
      <c r="T34" s="247"/>
      <c r="U34" s="978"/>
      <c r="V34" s="245"/>
      <c r="W34" s="245"/>
      <c r="X34" s="245"/>
      <c r="Y34" s="245"/>
      <c r="Z34" s="245"/>
      <c r="AA34" s="245"/>
      <c r="AB34" s="245"/>
      <c r="AC34" s="978"/>
      <c r="AD34" s="245"/>
      <c r="AE34" s="245"/>
      <c r="AF34" s="245"/>
      <c r="AG34" s="245"/>
      <c r="AH34" s="245"/>
      <c r="AI34" s="245"/>
      <c r="AJ34" s="245"/>
      <c r="AK34" s="978"/>
      <c r="AL34" s="245"/>
      <c r="AM34" s="245"/>
      <c r="AN34" s="245"/>
      <c r="AO34" s="978"/>
      <c r="AP34" s="248"/>
      <c r="AQ34" s="245"/>
      <c r="AR34" s="978"/>
      <c r="AS34" s="982"/>
    </row>
    <row r="35" spans="1:45" s="164" customFormat="1" hidden="1">
      <c r="A35" s="312" t="s">
        <v>3233</v>
      </c>
      <c r="B35" s="249"/>
      <c r="C35" s="183" t="s">
        <v>3293</v>
      </c>
      <c r="D35" s="250" t="s">
        <v>2075</v>
      </c>
      <c r="E35" s="191">
        <v>1</v>
      </c>
      <c r="F35" s="251"/>
      <c r="G35" s="191"/>
      <c r="H35" s="252">
        <f>G35+F35</f>
        <v>0</v>
      </c>
      <c r="I35" s="251"/>
      <c r="J35" s="253"/>
      <c r="K35" s="253"/>
      <c r="L35" s="253"/>
      <c r="M35" s="254">
        <v>11780358048.618681</v>
      </c>
      <c r="N35" s="252">
        <f>SUM(I35:M35)</f>
        <v>11780358048.618681</v>
      </c>
      <c r="O35" s="251">
        <f t="shared" ref="O35:S37" si="57">$E35*I35</f>
        <v>0</v>
      </c>
      <c r="P35" s="253">
        <f t="shared" si="57"/>
        <v>0</v>
      </c>
      <c r="Q35" s="253">
        <f t="shared" si="57"/>
        <v>0</v>
      </c>
      <c r="R35" s="253">
        <f t="shared" si="57"/>
        <v>0</v>
      </c>
      <c r="S35" s="254">
        <f t="shared" si="57"/>
        <v>11780358048.618681</v>
      </c>
      <c r="T35" s="256">
        <f>SUM(O35:S35)</f>
        <v>11780358048.618681</v>
      </c>
      <c r="U35" s="978"/>
      <c r="V35" s="253">
        <v>1</v>
      </c>
      <c r="W35" s="253">
        <f t="shared" ref="W35:AA37" si="58">$V35*I35</f>
        <v>0</v>
      </c>
      <c r="X35" s="253">
        <f t="shared" si="58"/>
        <v>0</v>
      </c>
      <c r="Y35" s="253">
        <f t="shared" si="58"/>
        <v>0</v>
      </c>
      <c r="Z35" s="253">
        <f t="shared" si="58"/>
        <v>0</v>
      </c>
      <c r="AA35" s="253">
        <f t="shared" si="58"/>
        <v>11780358048.618681</v>
      </c>
      <c r="AB35" s="253">
        <f>SUM(W35:AA35)</f>
        <v>11780358048.618681</v>
      </c>
      <c r="AC35" s="978"/>
      <c r="AD35" s="308"/>
      <c r="AE35" s="253">
        <f t="shared" ref="AE35:AI37" si="59">$AD35*I35</f>
        <v>0</v>
      </c>
      <c r="AF35" s="253">
        <f t="shared" si="59"/>
        <v>0</v>
      </c>
      <c r="AG35" s="253">
        <f t="shared" si="59"/>
        <v>0</v>
      </c>
      <c r="AH35" s="253">
        <f t="shared" si="59"/>
        <v>0</v>
      </c>
      <c r="AI35" s="253">
        <f t="shared" si="59"/>
        <v>0</v>
      </c>
      <c r="AJ35" s="253">
        <f>SUM(AE35:AI35)</f>
        <v>0</v>
      </c>
      <c r="AK35" s="978"/>
      <c r="AL35" s="979">
        <f>IFERROR(VLOOKUP($A35,Itemizado_Piping!C:Q,12,0),0)</f>
        <v>0</v>
      </c>
      <c r="AM35" s="979">
        <f>IFERROR(VLOOKUP($A35,Itemizado_Piping!C:Q,13,0),0)</f>
        <v>0</v>
      </c>
      <c r="AN35" s="979">
        <f>IFERROR(VLOOKUP($A35,Itemizado_Piping!C:Q,14,0),0)</f>
        <v>0</v>
      </c>
      <c r="AO35" s="978"/>
      <c r="AP35" s="258"/>
      <c r="AQ35" s="253">
        <f>N35*AP35</f>
        <v>0</v>
      </c>
      <c r="AR35" s="978"/>
      <c r="AS35" s="982"/>
    </row>
    <row r="36" spans="1:45" s="164" customFormat="1" hidden="1">
      <c r="A36" s="312" t="s">
        <v>3235</v>
      </c>
      <c r="B36" s="249"/>
      <c r="C36" s="183" t="s">
        <v>3294</v>
      </c>
      <c r="D36" s="250" t="s">
        <v>2075</v>
      </c>
      <c r="E36" s="191">
        <v>1</v>
      </c>
      <c r="F36" s="251"/>
      <c r="G36" s="191"/>
      <c r="H36" s="252">
        <f>G36+F36</f>
        <v>0</v>
      </c>
      <c r="I36" s="251"/>
      <c r="J36" s="253"/>
      <c r="K36" s="253"/>
      <c r="L36" s="253"/>
      <c r="M36" s="254">
        <v>160000000</v>
      </c>
      <c r="N36" s="252">
        <f>SUM(I36:M36)</f>
        <v>160000000</v>
      </c>
      <c r="O36" s="251">
        <f t="shared" si="57"/>
        <v>0</v>
      </c>
      <c r="P36" s="253">
        <f t="shared" si="57"/>
        <v>0</v>
      </c>
      <c r="Q36" s="253">
        <f t="shared" si="57"/>
        <v>0</v>
      </c>
      <c r="R36" s="253">
        <f t="shared" si="57"/>
        <v>0</v>
      </c>
      <c r="S36" s="254">
        <f t="shared" si="57"/>
        <v>160000000</v>
      </c>
      <c r="T36" s="256">
        <f>SUM(O36:S36)</f>
        <v>160000000</v>
      </c>
      <c r="U36" s="978"/>
      <c r="V36" s="253">
        <v>1</v>
      </c>
      <c r="W36" s="253">
        <f t="shared" si="58"/>
        <v>0</v>
      </c>
      <c r="X36" s="253">
        <f t="shared" si="58"/>
        <v>0</v>
      </c>
      <c r="Y36" s="253">
        <f t="shared" si="58"/>
        <v>0</v>
      </c>
      <c r="Z36" s="253">
        <f t="shared" si="58"/>
        <v>0</v>
      </c>
      <c r="AA36" s="253">
        <f t="shared" si="58"/>
        <v>160000000</v>
      </c>
      <c r="AB36" s="253">
        <f>SUM(W36:AA36)</f>
        <v>160000000</v>
      </c>
      <c r="AC36" s="978"/>
      <c r="AD36" s="308"/>
      <c r="AE36" s="253">
        <f t="shared" si="59"/>
        <v>0</v>
      </c>
      <c r="AF36" s="253">
        <f t="shared" si="59"/>
        <v>0</v>
      </c>
      <c r="AG36" s="253">
        <f t="shared" si="59"/>
        <v>0</v>
      </c>
      <c r="AH36" s="253">
        <f t="shared" si="59"/>
        <v>0</v>
      </c>
      <c r="AI36" s="253">
        <f t="shared" si="59"/>
        <v>0</v>
      </c>
      <c r="AJ36" s="253">
        <f>SUM(AE36:AI36)</f>
        <v>0</v>
      </c>
      <c r="AK36" s="978"/>
      <c r="AL36" s="979">
        <f>IFERROR(VLOOKUP($A36,Itemizado_Piping!C:Q,12,0),0)</f>
        <v>0</v>
      </c>
      <c r="AM36" s="979">
        <f>IFERROR(VLOOKUP($A36,Itemizado_Piping!C:Q,13,0),0)</f>
        <v>0</v>
      </c>
      <c r="AN36" s="979">
        <f>IFERROR(VLOOKUP($A36,Itemizado_Piping!C:Q,14,0),0)</f>
        <v>0</v>
      </c>
      <c r="AO36" s="978"/>
      <c r="AP36" s="258"/>
      <c r="AQ36" s="253">
        <f>N36*AP36</f>
        <v>0</v>
      </c>
      <c r="AR36" s="978"/>
      <c r="AS36" s="982"/>
    </row>
    <row r="37" spans="1:45" s="164" customFormat="1" hidden="1">
      <c r="A37" s="312" t="s">
        <v>3295</v>
      </c>
      <c r="B37" s="249"/>
      <c r="C37" s="183" t="s">
        <v>3296</v>
      </c>
      <c r="D37" s="250" t="s">
        <v>2075</v>
      </c>
      <c r="E37" s="191">
        <v>1</v>
      </c>
      <c r="F37" s="251"/>
      <c r="G37" s="191"/>
      <c r="H37" s="252">
        <f>G37+F37</f>
        <v>0</v>
      </c>
      <c r="I37" s="251"/>
      <c r="J37" s="253"/>
      <c r="K37" s="253"/>
      <c r="L37" s="253"/>
      <c r="M37" s="254"/>
      <c r="N37" s="252">
        <f>SUM(I37:M37)</f>
        <v>0</v>
      </c>
      <c r="O37" s="251">
        <f t="shared" si="57"/>
        <v>0</v>
      </c>
      <c r="P37" s="253">
        <f t="shared" si="57"/>
        <v>0</v>
      </c>
      <c r="Q37" s="253">
        <f t="shared" si="57"/>
        <v>0</v>
      </c>
      <c r="R37" s="253">
        <f t="shared" si="57"/>
        <v>0</v>
      </c>
      <c r="S37" s="254">
        <f t="shared" si="57"/>
        <v>0</v>
      </c>
      <c r="T37" s="256">
        <f>SUM(O37:S37)</f>
        <v>0</v>
      </c>
      <c r="U37" s="978"/>
      <c r="V37" s="253">
        <v>1</v>
      </c>
      <c r="W37" s="253">
        <f t="shared" si="58"/>
        <v>0</v>
      </c>
      <c r="X37" s="253">
        <f t="shared" si="58"/>
        <v>0</v>
      </c>
      <c r="Y37" s="253">
        <f t="shared" si="58"/>
        <v>0</v>
      </c>
      <c r="Z37" s="253">
        <f t="shared" si="58"/>
        <v>0</v>
      </c>
      <c r="AA37" s="253">
        <f t="shared" si="58"/>
        <v>0</v>
      </c>
      <c r="AB37" s="253">
        <f>SUM(W37:AA37)</f>
        <v>0</v>
      </c>
      <c r="AC37" s="978"/>
      <c r="AD37" s="308"/>
      <c r="AE37" s="253">
        <f t="shared" si="59"/>
        <v>0</v>
      </c>
      <c r="AF37" s="253">
        <f t="shared" si="59"/>
        <v>0</v>
      </c>
      <c r="AG37" s="253">
        <f t="shared" si="59"/>
        <v>0</v>
      </c>
      <c r="AH37" s="253">
        <f t="shared" si="59"/>
        <v>0</v>
      </c>
      <c r="AI37" s="253">
        <f t="shared" si="59"/>
        <v>0</v>
      </c>
      <c r="AJ37" s="253">
        <f>SUM(AE37:AI37)</f>
        <v>0</v>
      </c>
      <c r="AK37" s="978"/>
      <c r="AL37" s="979">
        <f>IFERROR(VLOOKUP($A37,Itemizado_Piping!C:Q,12,0),0)</f>
        <v>0</v>
      </c>
      <c r="AM37" s="979">
        <f>IFERROR(VLOOKUP($A37,Itemizado_Piping!C:Q,13,0),0)</f>
        <v>0</v>
      </c>
      <c r="AN37" s="979">
        <f>IFERROR(VLOOKUP($A37,Itemizado_Piping!C:Q,14,0),0)</f>
        <v>0</v>
      </c>
      <c r="AO37" s="978"/>
      <c r="AP37" s="258"/>
      <c r="AQ37" s="253">
        <f>N37*AP37</f>
        <v>0</v>
      </c>
      <c r="AR37" s="978"/>
      <c r="AS37" s="982"/>
    </row>
    <row r="38" spans="1:45" s="164" customFormat="1" ht="26.45" hidden="1">
      <c r="A38" s="313" t="s">
        <v>3060</v>
      </c>
      <c r="B38" s="14"/>
      <c r="C38" s="16" t="s">
        <v>3061</v>
      </c>
      <c r="D38" s="15"/>
      <c r="E38" s="188"/>
      <c r="F38" s="259"/>
      <c r="G38" s="188"/>
      <c r="H38" s="260"/>
      <c r="I38" s="259"/>
      <c r="J38" s="261"/>
      <c r="K38" s="261"/>
      <c r="L38" s="261"/>
      <c r="M38" s="262"/>
      <c r="N38" s="260"/>
      <c r="O38" s="259"/>
      <c r="P38" s="261"/>
      <c r="Q38" s="261"/>
      <c r="R38" s="261"/>
      <c r="S38" s="262"/>
      <c r="T38" s="263"/>
      <c r="U38" s="978"/>
      <c r="V38" s="261"/>
      <c r="W38" s="261"/>
      <c r="X38" s="261"/>
      <c r="Y38" s="261"/>
      <c r="Z38" s="261"/>
      <c r="AA38" s="261"/>
      <c r="AB38" s="261"/>
      <c r="AC38" s="978"/>
      <c r="AD38" s="261"/>
      <c r="AE38" s="261"/>
      <c r="AF38" s="261"/>
      <c r="AG38" s="261"/>
      <c r="AH38" s="261"/>
      <c r="AI38" s="261"/>
      <c r="AJ38" s="261"/>
      <c r="AK38" s="978"/>
      <c r="AL38" s="239"/>
      <c r="AM38" s="239"/>
      <c r="AN38" s="239"/>
      <c r="AO38" s="978"/>
      <c r="AP38" s="264"/>
      <c r="AQ38" s="261"/>
      <c r="AR38" s="978"/>
      <c r="AS38" s="982"/>
    </row>
    <row r="39" spans="1:45" s="164" customFormat="1" hidden="1">
      <c r="A39" s="314" t="s">
        <v>2028</v>
      </c>
      <c r="B39" s="199"/>
      <c r="C39" s="28" t="s">
        <v>2889</v>
      </c>
      <c r="D39" s="29"/>
      <c r="E39" s="186"/>
      <c r="F39" s="265"/>
      <c r="G39" s="186"/>
      <c r="H39" s="266"/>
      <c r="I39" s="265"/>
      <c r="J39" s="267"/>
      <c r="K39" s="267"/>
      <c r="L39" s="267"/>
      <c r="M39" s="268"/>
      <c r="N39" s="266"/>
      <c r="O39" s="265"/>
      <c r="P39" s="267"/>
      <c r="Q39" s="267"/>
      <c r="R39" s="267"/>
      <c r="S39" s="268"/>
      <c r="T39" s="269"/>
      <c r="U39" s="978"/>
      <c r="V39" s="245"/>
      <c r="W39" s="245"/>
      <c r="X39" s="245"/>
      <c r="Y39" s="245"/>
      <c r="Z39" s="245"/>
      <c r="AA39" s="245"/>
      <c r="AB39" s="245"/>
      <c r="AC39" s="978"/>
      <c r="AD39" s="245"/>
      <c r="AE39" s="245"/>
      <c r="AF39" s="245"/>
      <c r="AG39" s="245"/>
      <c r="AH39" s="245"/>
      <c r="AI39" s="245"/>
      <c r="AJ39" s="245"/>
      <c r="AK39" s="978"/>
      <c r="AL39" s="245"/>
      <c r="AM39" s="245"/>
      <c r="AN39" s="245"/>
      <c r="AO39" s="978"/>
      <c r="AP39" s="248"/>
      <c r="AQ39" s="245"/>
      <c r="AR39" s="978"/>
      <c r="AS39" s="982"/>
    </row>
    <row r="40" spans="1:45" s="164" customFormat="1" hidden="1">
      <c r="A40" s="315" t="s">
        <v>3062</v>
      </c>
      <c r="B40" s="5"/>
      <c r="C40" s="7" t="s">
        <v>3063</v>
      </c>
      <c r="D40" s="6"/>
      <c r="E40" s="189"/>
      <c r="F40" s="270"/>
      <c r="G40" s="189"/>
      <c r="H40" s="271"/>
      <c r="I40" s="270"/>
      <c r="J40" s="272"/>
      <c r="K40" s="272"/>
      <c r="L40" s="272"/>
      <c r="M40" s="273"/>
      <c r="N40" s="271"/>
      <c r="O40" s="270"/>
      <c r="P40" s="272"/>
      <c r="Q40" s="272"/>
      <c r="R40" s="272"/>
      <c r="S40" s="273"/>
      <c r="T40" s="274"/>
      <c r="U40" s="978"/>
      <c r="V40" s="272"/>
      <c r="W40" s="272"/>
      <c r="X40" s="272"/>
      <c r="Y40" s="272"/>
      <c r="Z40" s="272"/>
      <c r="AA40" s="272"/>
      <c r="AB40" s="272"/>
      <c r="AC40" s="978"/>
      <c r="AD40" s="272"/>
      <c r="AE40" s="272"/>
      <c r="AF40" s="272"/>
      <c r="AG40" s="272"/>
      <c r="AH40" s="272"/>
      <c r="AI40" s="272"/>
      <c r="AJ40" s="272"/>
      <c r="AK40" s="978"/>
      <c r="AL40" s="272"/>
      <c r="AM40" s="272"/>
      <c r="AN40" s="272"/>
      <c r="AO40" s="978"/>
      <c r="AP40" s="275"/>
      <c r="AQ40" s="272"/>
      <c r="AR40" s="978"/>
      <c r="AS40" s="982"/>
    </row>
    <row r="41" spans="1:45" s="164" customFormat="1" hidden="1">
      <c r="A41" s="315" t="s">
        <v>3064</v>
      </c>
      <c r="B41" s="5"/>
      <c r="C41" s="7" t="s">
        <v>3065</v>
      </c>
      <c r="D41" s="6"/>
      <c r="E41" s="189"/>
      <c r="F41" s="270"/>
      <c r="G41" s="189"/>
      <c r="H41" s="271"/>
      <c r="I41" s="270"/>
      <c r="J41" s="272"/>
      <c r="K41" s="272"/>
      <c r="L41" s="272"/>
      <c r="M41" s="273"/>
      <c r="N41" s="271"/>
      <c r="O41" s="270"/>
      <c r="P41" s="272"/>
      <c r="Q41" s="272"/>
      <c r="R41" s="272"/>
      <c r="S41" s="273"/>
      <c r="T41" s="274"/>
      <c r="U41" s="978"/>
      <c r="V41" s="272"/>
      <c r="W41" s="272"/>
      <c r="X41" s="272"/>
      <c r="Y41" s="272"/>
      <c r="Z41" s="272"/>
      <c r="AA41" s="272"/>
      <c r="AB41" s="272"/>
      <c r="AC41" s="978"/>
      <c r="AD41" s="272"/>
      <c r="AE41" s="272"/>
      <c r="AF41" s="272"/>
      <c r="AG41" s="272"/>
      <c r="AH41" s="272"/>
      <c r="AI41" s="272"/>
      <c r="AJ41" s="272"/>
      <c r="AK41" s="978"/>
      <c r="AL41" s="272"/>
      <c r="AM41" s="272"/>
      <c r="AN41" s="272"/>
      <c r="AO41" s="978"/>
      <c r="AP41" s="275"/>
      <c r="AQ41" s="272"/>
      <c r="AR41" s="978"/>
      <c r="AS41" s="982"/>
    </row>
    <row r="42" spans="1:45" s="164" customFormat="1" hidden="1">
      <c r="A42" s="312" t="s">
        <v>2047</v>
      </c>
      <c r="B42" s="249"/>
      <c r="C42" s="3" t="s">
        <v>2049</v>
      </c>
      <c r="D42" s="2" t="s">
        <v>2050</v>
      </c>
      <c r="E42" s="190">
        <v>17</v>
      </c>
      <c r="F42" s="276"/>
      <c r="G42" s="191">
        <v>76.5</v>
      </c>
      <c r="H42" s="252">
        <f>G42+F42</f>
        <v>76.5</v>
      </c>
      <c r="I42" s="251"/>
      <c r="J42" s="253">
        <v>268814.89</v>
      </c>
      <c r="K42" s="253">
        <v>22575.301032196614</v>
      </c>
      <c r="L42" s="253">
        <v>39475.672085496517</v>
      </c>
      <c r="M42" s="254"/>
      <c r="N42" s="252">
        <f>SUM(I42:M42)</f>
        <v>330865.86311769317</v>
      </c>
      <c r="O42" s="251">
        <f t="shared" ref="O42:S46" si="60">$E42*I42</f>
        <v>0</v>
      </c>
      <c r="P42" s="253">
        <f t="shared" si="60"/>
        <v>4569853.13</v>
      </c>
      <c r="Q42" s="253">
        <f t="shared" si="60"/>
        <v>383780.11754734244</v>
      </c>
      <c r="R42" s="253">
        <f t="shared" si="60"/>
        <v>671086.42545344075</v>
      </c>
      <c r="S42" s="254">
        <f t="shared" si="60"/>
        <v>0</v>
      </c>
      <c r="T42" s="256">
        <f>SUM(O42:S42)</f>
        <v>5624719.6730007827</v>
      </c>
      <c r="U42" s="983"/>
      <c r="V42" s="277">
        <v>17</v>
      </c>
      <c r="W42" s="253">
        <f t="shared" ref="W42:AA46" si="61">$V42*I42</f>
        <v>0</v>
      </c>
      <c r="X42" s="253">
        <f t="shared" si="61"/>
        <v>4569853.13</v>
      </c>
      <c r="Y42" s="253">
        <f t="shared" si="61"/>
        <v>383780.11754734244</v>
      </c>
      <c r="Z42" s="253">
        <f t="shared" si="61"/>
        <v>671086.42545344075</v>
      </c>
      <c r="AA42" s="253">
        <f t="shared" si="61"/>
        <v>0</v>
      </c>
      <c r="AB42" s="253">
        <f>SUM(W42:AA42)</f>
        <v>5624719.6730007827</v>
      </c>
      <c r="AC42" s="983"/>
      <c r="AD42" s="308"/>
      <c r="AE42" s="253">
        <f t="shared" ref="AE42:AI46" si="62">$AD42*I42</f>
        <v>0</v>
      </c>
      <c r="AF42" s="253">
        <f t="shared" si="62"/>
        <v>0</v>
      </c>
      <c r="AG42" s="253">
        <f t="shared" si="62"/>
        <v>0</v>
      </c>
      <c r="AH42" s="253">
        <f t="shared" si="62"/>
        <v>0</v>
      </c>
      <c r="AI42" s="253">
        <f t="shared" si="62"/>
        <v>0</v>
      </c>
      <c r="AJ42" s="253">
        <f>SUM(AE42:AI42)</f>
        <v>0</v>
      </c>
      <c r="AK42" s="978"/>
      <c r="AL42" s="979">
        <f>IFERROR(VLOOKUP($A42,Itemizado_Piping!C:Q,12,0),0)</f>
        <v>0</v>
      </c>
      <c r="AM42" s="979">
        <f>IFERROR(VLOOKUP($A42,Itemizado_Piping!C:Q,13,0),0)</f>
        <v>0</v>
      </c>
      <c r="AN42" s="979">
        <f>IFERROR(VLOOKUP($A42,Itemizado_Piping!C:Q,14,0),0)</f>
        <v>0</v>
      </c>
      <c r="AO42" s="978"/>
      <c r="AP42" s="278"/>
      <c r="AQ42" s="253">
        <f>N42*AP42</f>
        <v>0</v>
      </c>
      <c r="AR42" s="978"/>
      <c r="AS42" s="982"/>
    </row>
    <row r="43" spans="1:45" s="164" customFormat="1" hidden="1">
      <c r="A43" s="312" t="s">
        <v>2051</v>
      </c>
      <c r="B43" s="249"/>
      <c r="C43" s="3" t="s">
        <v>2052</v>
      </c>
      <c r="D43" s="2" t="s">
        <v>2050</v>
      </c>
      <c r="E43" s="190">
        <v>140</v>
      </c>
      <c r="F43" s="276"/>
      <c r="G43" s="191">
        <v>3421.04</v>
      </c>
      <c r="H43" s="252">
        <f>G43+F43</f>
        <v>3421.04</v>
      </c>
      <c r="I43" s="251"/>
      <c r="J43" s="253">
        <v>965831.53500000003</v>
      </c>
      <c r="K43" s="253">
        <v>81111.348526095273</v>
      </c>
      <c r="L43" s="253">
        <v>141833.0995148487</v>
      </c>
      <c r="M43" s="254"/>
      <c r="N43" s="252">
        <f>SUM(I43:M43)</f>
        <v>1188775.983040944</v>
      </c>
      <c r="O43" s="251">
        <f t="shared" si="60"/>
        <v>0</v>
      </c>
      <c r="P43" s="253">
        <f t="shared" si="60"/>
        <v>135216414.90000001</v>
      </c>
      <c r="Q43" s="253">
        <f t="shared" si="60"/>
        <v>11355588.793653339</v>
      </c>
      <c r="R43" s="253">
        <f t="shared" si="60"/>
        <v>19856633.932078816</v>
      </c>
      <c r="S43" s="254">
        <f t="shared" si="60"/>
        <v>0</v>
      </c>
      <c r="T43" s="256">
        <f>SUM(O43:S43)</f>
        <v>166428637.62573215</v>
      </c>
      <c r="U43" s="984"/>
      <c r="V43" s="277">
        <v>140</v>
      </c>
      <c r="W43" s="253">
        <f t="shared" si="61"/>
        <v>0</v>
      </c>
      <c r="X43" s="253">
        <f t="shared" si="61"/>
        <v>135216414.90000001</v>
      </c>
      <c r="Y43" s="253">
        <f t="shared" si="61"/>
        <v>11355588.793653339</v>
      </c>
      <c r="Z43" s="253">
        <f t="shared" si="61"/>
        <v>19856633.932078816</v>
      </c>
      <c r="AA43" s="253">
        <f t="shared" si="61"/>
        <v>0</v>
      </c>
      <c r="AB43" s="253">
        <f>SUM(W43:AA43)</f>
        <v>166428637.62573215</v>
      </c>
      <c r="AC43" s="984"/>
      <c r="AD43" s="308"/>
      <c r="AE43" s="253">
        <f t="shared" si="62"/>
        <v>0</v>
      </c>
      <c r="AF43" s="253">
        <f t="shared" si="62"/>
        <v>0</v>
      </c>
      <c r="AG43" s="253">
        <f t="shared" si="62"/>
        <v>0</v>
      </c>
      <c r="AH43" s="253">
        <f t="shared" si="62"/>
        <v>0</v>
      </c>
      <c r="AI43" s="253">
        <f t="shared" si="62"/>
        <v>0</v>
      </c>
      <c r="AJ43" s="253">
        <f>SUM(AE43:AI43)</f>
        <v>0</v>
      </c>
      <c r="AK43" s="978"/>
      <c r="AL43" s="979">
        <f>IFERROR(VLOOKUP($A43,Itemizado_Piping!C:Q,12,0),0)</f>
        <v>0</v>
      </c>
      <c r="AM43" s="979">
        <f>IFERROR(VLOOKUP($A43,Itemizado_Piping!C:Q,13,0),0)</f>
        <v>0</v>
      </c>
      <c r="AN43" s="979">
        <f>IFERROR(VLOOKUP($A43,Itemizado_Piping!C:Q,14,0),0)</f>
        <v>0</v>
      </c>
      <c r="AO43" s="978"/>
      <c r="AP43" s="278"/>
      <c r="AQ43" s="253">
        <f>N43*AP43</f>
        <v>0</v>
      </c>
      <c r="AR43" s="978"/>
      <c r="AS43" s="982"/>
    </row>
    <row r="44" spans="1:45" s="164" customFormat="1" hidden="1">
      <c r="A44" s="312" t="s">
        <v>2053</v>
      </c>
      <c r="B44" s="249"/>
      <c r="C44" s="3" t="s">
        <v>2054</v>
      </c>
      <c r="D44" s="2" t="s">
        <v>2055</v>
      </c>
      <c r="E44" s="190">
        <v>8920</v>
      </c>
      <c r="F44" s="276"/>
      <c r="G44" s="191">
        <v>624.4</v>
      </c>
      <c r="H44" s="252">
        <f>G44+F44</f>
        <v>624.4</v>
      </c>
      <c r="I44" s="251"/>
      <c r="J44" s="253">
        <v>2987.2350000000001</v>
      </c>
      <c r="K44" s="253">
        <v>250.87051308398122</v>
      </c>
      <c r="L44" s="253">
        <v>438.67774326905106</v>
      </c>
      <c r="M44" s="254"/>
      <c r="N44" s="252">
        <f>SUM(I44:M44)</f>
        <v>3676.7832563530324</v>
      </c>
      <c r="O44" s="251">
        <f t="shared" si="60"/>
        <v>0</v>
      </c>
      <c r="P44" s="253">
        <f t="shared" si="60"/>
        <v>26646136.200000003</v>
      </c>
      <c r="Q44" s="253">
        <f t="shared" si="60"/>
        <v>2237764.9767091125</v>
      </c>
      <c r="R44" s="253">
        <f t="shared" si="60"/>
        <v>3913005.4699599356</v>
      </c>
      <c r="S44" s="254">
        <f t="shared" si="60"/>
        <v>0</v>
      </c>
      <c r="T44" s="256">
        <f>SUM(O44:S44)</f>
        <v>32796906.646669053</v>
      </c>
      <c r="U44" s="984"/>
      <c r="V44" s="277">
        <v>8920</v>
      </c>
      <c r="W44" s="253">
        <f t="shared" si="61"/>
        <v>0</v>
      </c>
      <c r="X44" s="253">
        <f t="shared" si="61"/>
        <v>26646136.200000003</v>
      </c>
      <c r="Y44" s="253">
        <f t="shared" si="61"/>
        <v>2237764.9767091125</v>
      </c>
      <c r="Z44" s="253">
        <f t="shared" si="61"/>
        <v>3913005.4699599356</v>
      </c>
      <c r="AA44" s="253">
        <f t="shared" si="61"/>
        <v>0</v>
      </c>
      <c r="AB44" s="253">
        <f>SUM(W44:AA44)</f>
        <v>32796906.646669053</v>
      </c>
      <c r="AC44" s="984"/>
      <c r="AD44" s="308"/>
      <c r="AE44" s="253">
        <f t="shared" si="62"/>
        <v>0</v>
      </c>
      <c r="AF44" s="253">
        <f t="shared" si="62"/>
        <v>0</v>
      </c>
      <c r="AG44" s="253">
        <f t="shared" si="62"/>
        <v>0</v>
      </c>
      <c r="AH44" s="253">
        <f t="shared" si="62"/>
        <v>0</v>
      </c>
      <c r="AI44" s="253">
        <f t="shared" si="62"/>
        <v>0</v>
      </c>
      <c r="AJ44" s="253">
        <f>SUM(AE44:AI44)</f>
        <v>0</v>
      </c>
      <c r="AK44" s="978"/>
      <c r="AL44" s="979">
        <f>IFERROR(VLOOKUP($A44,Itemizado_Piping!C:Q,12,0),0)</f>
        <v>0</v>
      </c>
      <c r="AM44" s="979">
        <f>IFERROR(VLOOKUP($A44,Itemizado_Piping!C:Q,13,0),0)</f>
        <v>0</v>
      </c>
      <c r="AN44" s="979">
        <f>IFERROR(VLOOKUP($A44,Itemizado_Piping!C:Q,14,0),0)</f>
        <v>0</v>
      </c>
      <c r="AO44" s="978"/>
      <c r="AP44" s="278"/>
      <c r="AQ44" s="253">
        <f>N44*AP44</f>
        <v>0</v>
      </c>
      <c r="AR44" s="978"/>
      <c r="AS44" s="982"/>
    </row>
    <row r="45" spans="1:45" s="164" customFormat="1" hidden="1">
      <c r="A45" s="312" t="s">
        <v>2056</v>
      </c>
      <c r="B45" s="249"/>
      <c r="C45" s="3" t="s">
        <v>2057</v>
      </c>
      <c r="D45" s="2" t="s">
        <v>2050</v>
      </c>
      <c r="E45" s="190">
        <v>529</v>
      </c>
      <c r="F45" s="276">
        <v>95</v>
      </c>
      <c r="G45" s="191"/>
      <c r="H45" s="252">
        <f>G45+F45</f>
        <v>95</v>
      </c>
      <c r="I45" s="251">
        <v>8205</v>
      </c>
      <c r="J45" s="253"/>
      <c r="K45" s="253">
        <v>689.0628155649174</v>
      </c>
      <c r="L45" s="253">
        <v>1204.9105221124428</v>
      </c>
      <c r="M45" s="254"/>
      <c r="N45" s="252">
        <f>SUM(I45:M45)</f>
        <v>10098.97333767736</v>
      </c>
      <c r="O45" s="251">
        <f t="shared" si="60"/>
        <v>4340445</v>
      </c>
      <c r="P45" s="253">
        <f t="shared" si="60"/>
        <v>0</v>
      </c>
      <c r="Q45" s="253">
        <f t="shared" si="60"/>
        <v>364514.2294338413</v>
      </c>
      <c r="R45" s="253">
        <f t="shared" si="60"/>
        <v>637397.66619748226</v>
      </c>
      <c r="S45" s="254">
        <f t="shared" si="60"/>
        <v>0</v>
      </c>
      <c r="T45" s="256">
        <f>SUM(O45:S45)</f>
        <v>5342356.8956313236</v>
      </c>
      <c r="U45" s="984"/>
      <c r="V45" s="277">
        <v>529</v>
      </c>
      <c r="W45" s="253">
        <f t="shared" si="61"/>
        <v>4340445</v>
      </c>
      <c r="X45" s="253">
        <f t="shared" si="61"/>
        <v>0</v>
      </c>
      <c r="Y45" s="253">
        <f t="shared" si="61"/>
        <v>364514.2294338413</v>
      </c>
      <c r="Z45" s="253">
        <f t="shared" si="61"/>
        <v>637397.66619748226</v>
      </c>
      <c r="AA45" s="253">
        <f t="shared" si="61"/>
        <v>0</v>
      </c>
      <c r="AB45" s="253">
        <f>SUM(W45:AA45)</f>
        <v>5342356.8956313236</v>
      </c>
      <c r="AC45" s="984"/>
      <c r="AD45" s="308"/>
      <c r="AE45" s="253">
        <f t="shared" si="62"/>
        <v>0</v>
      </c>
      <c r="AF45" s="253">
        <f t="shared" si="62"/>
        <v>0</v>
      </c>
      <c r="AG45" s="253">
        <f t="shared" si="62"/>
        <v>0</v>
      </c>
      <c r="AH45" s="253">
        <f t="shared" si="62"/>
        <v>0</v>
      </c>
      <c r="AI45" s="253">
        <f t="shared" si="62"/>
        <v>0</v>
      </c>
      <c r="AJ45" s="253">
        <f>SUM(AE45:AI45)</f>
        <v>0</v>
      </c>
      <c r="AK45" s="978"/>
      <c r="AL45" s="979">
        <f>IFERROR(VLOOKUP($A45,Itemizado_Piping!C:Q,12,0),0)</f>
        <v>0</v>
      </c>
      <c r="AM45" s="979">
        <f>IFERROR(VLOOKUP($A45,Itemizado_Piping!C:Q,13,0),0)</f>
        <v>0</v>
      </c>
      <c r="AN45" s="979">
        <f>IFERROR(VLOOKUP($A45,Itemizado_Piping!C:Q,14,0),0)</f>
        <v>0</v>
      </c>
      <c r="AO45" s="978"/>
      <c r="AP45" s="278"/>
      <c r="AQ45" s="253">
        <f>N45*AP45</f>
        <v>0</v>
      </c>
      <c r="AR45" s="978"/>
      <c r="AS45" s="982"/>
    </row>
    <row r="46" spans="1:45" s="164" customFormat="1" ht="26.45" hidden="1">
      <c r="A46" s="312" t="s">
        <v>2058</v>
      </c>
      <c r="B46" s="249"/>
      <c r="C46" s="3" t="s">
        <v>2059</v>
      </c>
      <c r="D46" s="2" t="s">
        <v>2050</v>
      </c>
      <c r="E46" s="190">
        <v>417</v>
      </c>
      <c r="F46" s="276">
        <v>699</v>
      </c>
      <c r="G46" s="191"/>
      <c r="H46" s="252">
        <f>G46+F46</f>
        <v>699</v>
      </c>
      <c r="I46" s="251">
        <v>44980</v>
      </c>
      <c r="J46" s="253"/>
      <c r="K46" s="253">
        <v>3777.4583112870314</v>
      </c>
      <c r="L46" s="253">
        <v>6605.3473838656537</v>
      </c>
      <c r="M46" s="254"/>
      <c r="N46" s="252">
        <f>SUM(I46:M46)</f>
        <v>55362.805695152681</v>
      </c>
      <c r="O46" s="251">
        <f t="shared" si="60"/>
        <v>18756660</v>
      </c>
      <c r="P46" s="253">
        <f t="shared" si="60"/>
        <v>0</v>
      </c>
      <c r="Q46" s="253">
        <f t="shared" si="60"/>
        <v>1575200.115806692</v>
      </c>
      <c r="R46" s="253">
        <f t="shared" si="60"/>
        <v>2754429.8590719774</v>
      </c>
      <c r="S46" s="254">
        <f t="shared" si="60"/>
        <v>0</v>
      </c>
      <c r="T46" s="256">
        <f>SUM(O46:S46)</f>
        <v>23086289.974878669</v>
      </c>
      <c r="U46" s="984"/>
      <c r="V46" s="277">
        <v>417</v>
      </c>
      <c r="W46" s="253">
        <f t="shared" si="61"/>
        <v>18756660</v>
      </c>
      <c r="X46" s="253">
        <f t="shared" si="61"/>
        <v>0</v>
      </c>
      <c r="Y46" s="253">
        <f t="shared" si="61"/>
        <v>1575200.115806692</v>
      </c>
      <c r="Z46" s="253">
        <f t="shared" si="61"/>
        <v>2754429.8590719774</v>
      </c>
      <c r="AA46" s="253">
        <f t="shared" si="61"/>
        <v>0</v>
      </c>
      <c r="AB46" s="253">
        <f>SUM(W46:AA46)</f>
        <v>23086289.974878669</v>
      </c>
      <c r="AC46" s="984"/>
      <c r="AD46" s="308"/>
      <c r="AE46" s="253">
        <f t="shared" si="62"/>
        <v>0</v>
      </c>
      <c r="AF46" s="253">
        <f t="shared" si="62"/>
        <v>0</v>
      </c>
      <c r="AG46" s="253">
        <f t="shared" si="62"/>
        <v>0</v>
      </c>
      <c r="AH46" s="253">
        <f t="shared" si="62"/>
        <v>0</v>
      </c>
      <c r="AI46" s="253">
        <f t="shared" si="62"/>
        <v>0</v>
      </c>
      <c r="AJ46" s="253">
        <f>SUM(AE46:AI46)</f>
        <v>0</v>
      </c>
      <c r="AK46" s="978"/>
      <c r="AL46" s="979">
        <f>IFERROR(VLOOKUP($A46,Itemizado_Piping!C:Q,12,0),0)</f>
        <v>0</v>
      </c>
      <c r="AM46" s="979">
        <f>IFERROR(VLOOKUP($A46,Itemizado_Piping!C:Q,13,0),0)</f>
        <v>0</v>
      </c>
      <c r="AN46" s="979">
        <f>IFERROR(VLOOKUP($A46,Itemizado_Piping!C:Q,14,0),0)</f>
        <v>0</v>
      </c>
      <c r="AO46" s="978"/>
      <c r="AP46" s="278"/>
      <c r="AQ46" s="253">
        <f>N46*AP46</f>
        <v>0</v>
      </c>
      <c r="AR46" s="978"/>
      <c r="AS46" s="982"/>
    </row>
    <row r="47" spans="1:45" s="164" customFormat="1" hidden="1">
      <c r="A47" s="315" t="s">
        <v>3066</v>
      </c>
      <c r="B47" s="5"/>
      <c r="C47" s="7" t="s">
        <v>3067</v>
      </c>
      <c r="D47" s="6"/>
      <c r="E47" s="189"/>
      <c r="F47" s="270"/>
      <c r="G47" s="189"/>
      <c r="H47" s="271"/>
      <c r="I47" s="270"/>
      <c r="J47" s="272"/>
      <c r="K47" s="272"/>
      <c r="L47" s="272"/>
      <c r="M47" s="273"/>
      <c r="N47" s="271"/>
      <c r="O47" s="270"/>
      <c r="P47" s="272"/>
      <c r="Q47" s="272"/>
      <c r="R47" s="272"/>
      <c r="S47" s="273"/>
      <c r="T47" s="274"/>
      <c r="U47" s="984"/>
      <c r="V47" s="272"/>
      <c r="W47" s="272"/>
      <c r="X47" s="272"/>
      <c r="Y47" s="272"/>
      <c r="Z47" s="272"/>
      <c r="AA47" s="272"/>
      <c r="AB47" s="272"/>
      <c r="AC47" s="984"/>
      <c r="AD47" s="272"/>
      <c r="AE47" s="272"/>
      <c r="AF47" s="272"/>
      <c r="AG47" s="272"/>
      <c r="AH47" s="272"/>
      <c r="AI47" s="272"/>
      <c r="AJ47" s="272"/>
      <c r="AK47" s="978"/>
      <c r="AL47" s="272"/>
      <c r="AM47" s="272"/>
      <c r="AN47" s="272"/>
      <c r="AO47" s="978"/>
      <c r="AP47" s="275"/>
      <c r="AQ47" s="272"/>
      <c r="AR47" s="978"/>
      <c r="AS47" s="982"/>
    </row>
    <row r="48" spans="1:45" s="164" customFormat="1" ht="26.45" hidden="1">
      <c r="A48" s="312" t="s">
        <v>2060</v>
      </c>
      <c r="B48" s="249"/>
      <c r="C48" s="3" t="s">
        <v>2061</v>
      </c>
      <c r="D48" s="2" t="s">
        <v>2062</v>
      </c>
      <c r="E48" s="190">
        <v>120</v>
      </c>
      <c r="F48" s="276"/>
      <c r="G48" s="191">
        <v>43.2</v>
      </c>
      <c r="H48" s="252">
        <f t="shared" ref="H48:H53" si="63">G48+F48</f>
        <v>43.2</v>
      </c>
      <c r="I48" s="251"/>
      <c r="J48" s="253">
        <v>15440.88</v>
      </c>
      <c r="K48" s="253">
        <v>1296.7381167093263</v>
      </c>
      <c r="L48" s="253">
        <v>2267.5050314047021</v>
      </c>
      <c r="M48" s="254"/>
      <c r="N48" s="252">
        <f t="shared" ref="N48:N53" si="64">SUM(I48:M48)</f>
        <v>19005.123148114028</v>
      </c>
      <c r="O48" s="251">
        <f t="shared" ref="O48:S53" si="65">$E48*I48</f>
        <v>0</v>
      </c>
      <c r="P48" s="253">
        <f t="shared" si="65"/>
        <v>1852905.5999999999</v>
      </c>
      <c r="Q48" s="253">
        <f t="shared" si="65"/>
        <v>155608.57400511915</v>
      </c>
      <c r="R48" s="253">
        <f t="shared" si="65"/>
        <v>272100.60376856424</v>
      </c>
      <c r="S48" s="254">
        <f t="shared" si="65"/>
        <v>0</v>
      </c>
      <c r="T48" s="256">
        <f t="shared" ref="T48:T53" si="66">SUM(O48:S48)</f>
        <v>2280614.7777736834</v>
      </c>
      <c r="U48" s="984"/>
      <c r="V48" s="277">
        <v>120</v>
      </c>
      <c r="W48" s="253">
        <f t="shared" ref="W48:AA53" si="67">$V48*I48</f>
        <v>0</v>
      </c>
      <c r="X48" s="253">
        <f t="shared" si="67"/>
        <v>1852905.5999999999</v>
      </c>
      <c r="Y48" s="253">
        <f t="shared" si="67"/>
        <v>155608.57400511915</v>
      </c>
      <c r="Z48" s="253">
        <f t="shared" si="67"/>
        <v>272100.60376856424</v>
      </c>
      <c r="AA48" s="253">
        <f t="shared" si="67"/>
        <v>0</v>
      </c>
      <c r="AB48" s="253">
        <f t="shared" ref="AB48:AB53" si="68">SUM(W48:AA48)</f>
        <v>2280614.7777736834</v>
      </c>
      <c r="AC48" s="984"/>
      <c r="AD48" s="308"/>
      <c r="AE48" s="253">
        <f t="shared" ref="AE48:AI53" si="69">$AD48*I48</f>
        <v>0</v>
      </c>
      <c r="AF48" s="253">
        <f t="shared" si="69"/>
        <v>0</v>
      </c>
      <c r="AG48" s="253">
        <f t="shared" si="69"/>
        <v>0</v>
      </c>
      <c r="AH48" s="253">
        <f t="shared" si="69"/>
        <v>0</v>
      </c>
      <c r="AI48" s="253">
        <f t="shared" si="69"/>
        <v>0</v>
      </c>
      <c r="AJ48" s="253">
        <f t="shared" ref="AJ48:AJ53" si="70">SUM(AE48:AI48)</f>
        <v>0</v>
      </c>
      <c r="AK48" s="978"/>
      <c r="AL48" s="979">
        <f>IFERROR(VLOOKUP($A48,Itemizado_Piping!C:Q,12,0),0)</f>
        <v>0</v>
      </c>
      <c r="AM48" s="979">
        <f>IFERROR(VLOOKUP($A48,Itemizado_Piping!C:Q,13,0),0)</f>
        <v>0</v>
      </c>
      <c r="AN48" s="979">
        <f>IFERROR(VLOOKUP($A48,Itemizado_Piping!C:Q,14,0),0)</f>
        <v>0</v>
      </c>
      <c r="AO48" s="978"/>
      <c r="AP48" s="278"/>
      <c r="AQ48" s="253">
        <f t="shared" ref="AQ48:AQ53" si="71">N48*AP48</f>
        <v>0</v>
      </c>
      <c r="AR48" s="978"/>
      <c r="AS48" s="982"/>
    </row>
    <row r="49" spans="1:45" s="164" customFormat="1" ht="26.45" hidden="1">
      <c r="A49" s="312" t="s">
        <v>2063</v>
      </c>
      <c r="B49" s="249"/>
      <c r="C49" s="3" t="s">
        <v>2064</v>
      </c>
      <c r="D49" s="2" t="s">
        <v>2062</v>
      </c>
      <c r="E49" s="190">
        <v>560</v>
      </c>
      <c r="F49" s="276"/>
      <c r="G49" s="191">
        <v>257.60000000000002</v>
      </c>
      <c r="H49" s="252">
        <f t="shared" si="63"/>
        <v>257.60000000000002</v>
      </c>
      <c r="I49" s="251"/>
      <c r="J49" s="253">
        <v>21216.720000000001</v>
      </c>
      <c r="K49" s="253">
        <v>1781.7980280624615</v>
      </c>
      <c r="L49" s="253">
        <v>3115.6915506049377</v>
      </c>
      <c r="M49" s="254"/>
      <c r="N49" s="252">
        <f t="shared" si="64"/>
        <v>26114.2095786674</v>
      </c>
      <c r="O49" s="251">
        <f t="shared" si="65"/>
        <v>0</v>
      </c>
      <c r="P49" s="253">
        <f t="shared" si="65"/>
        <v>11881363.200000001</v>
      </c>
      <c r="Q49" s="253">
        <f t="shared" si="65"/>
        <v>997806.89571497845</v>
      </c>
      <c r="R49" s="253">
        <f t="shared" si="65"/>
        <v>1744787.268338765</v>
      </c>
      <c r="S49" s="254">
        <f t="shared" si="65"/>
        <v>0</v>
      </c>
      <c r="T49" s="256">
        <f t="shared" si="66"/>
        <v>14623957.364053745</v>
      </c>
      <c r="U49" s="984"/>
      <c r="V49" s="277">
        <v>560</v>
      </c>
      <c r="W49" s="253">
        <f t="shared" si="67"/>
        <v>0</v>
      </c>
      <c r="X49" s="253">
        <f t="shared" si="67"/>
        <v>11881363.200000001</v>
      </c>
      <c r="Y49" s="253">
        <f t="shared" si="67"/>
        <v>997806.89571497845</v>
      </c>
      <c r="Z49" s="253">
        <f t="shared" si="67"/>
        <v>1744787.268338765</v>
      </c>
      <c r="AA49" s="253">
        <f t="shared" si="67"/>
        <v>0</v>
      </c>
      <c r="AB49" s="253">
        <f t="shared" si="68"/>
        <v>14623957.364053745</v>
      </c>
      <c r="AC49" s="984"/>
      <c r="AD49" s="308"/>
      <c r="AE49" s="253">
        <f t="shared" si="69"/>
        <v>0</v>
      </c>
      <c r="AF49" s="253">
        <f t="shared" si="69"/>
        <v>0</v>
      </c>
      <c r="AG49" s="253">
        <f t="shared" si="69"/>
        <v>0</v>
      </c>
      <c r="AH49" s="253">
        <f t="shared" si="69"/>
        <v>0</v>
      </c>
      <c r="AI49" s="253">
        <f t="shared" si="69"/>
        <v>0</v>
      </c>
      <c r="AJ49" s="253">
        <f t="shared" si="70"/>
        <v>0</v>
      </c>
      <c r="AK49" s="978"/>
      <c r="AL49" s="979">
        <f>IFERROR(VLOOKUP($A49,Itemizado_Piping!C:Q,12,0),0)</f>
        <v>0</v>
      </c>
      <c r="AM49" s="979">
        <f>IFERROR(VLOOKUP($A49,Itemizado_Piping!C:Q,13,0),0)</f>
        <v>0</v>
      </c>
      <c r="AN49" s="979">
        <f>IFERROR(VLOOKUP($A49,Itemizado_Piping!C:Q,14,0),0)</f>
        <v>0</v>
      </c>
      <c r="AO49" s="978"/>
      <c r="AP49" s="278"/>
      <c r="AQ49" s="253">
        <f t="shared" si="71"/>
        <v>0</v>
      </c>
      <c r="AR49" s="978"/>
      <c r="AS49" s="982"/>
    </row>
    <row r="50" spans="1:45" s="164" customFormat="1" hidden="1">
      <c r="A50" s="312" t="s">
        <v>2065</v>
      </c>
      <c r="B50" s="249"/>
      <c r="C50" s="3" t="s">
        <v>2066</v>
      </c>
      <c r="D50" s="2" t="s">
        <v>2067</v>
      </c>
      <c r="E50" s="190">
        <v>4</v>
      </c>
      <c r="F50" s="276"/>
      <c r="G50" s="191">
        <v>24</v>
      </c>
      <c r="H50" s="252">
        <f t="shared" si="63"/>
        <v>24</v>
      </c>
      <c r="I50" s="251"/>
      <c r="J50" s="253">
        <v>172652</v>
      </c>
      <c r="K50" s="253">
        <v>14499.460479331407</v>
      </c>
      <c r="L50" s="253">
        <v>25354.078179617005</v>
      </c>
      <c r="M50" s="254"/>
      <c r="N50" s="252">
        <f t="shared" si="64"/>
        <v>212505.53865894841</v>
      </c>
      <c r="O50" s="251">
        <f t="shared" si="65"/>
        <v>0</v>
      </c>
      <c r="P50" s="253">
        <f t="shared" si="65"/>
        <v>690608</v>
      </c>
      <c r="Q50" s="253">
        <f t="shared" si="65"/>
        <v>57997.841917325626</v>
      </c>
      <c r="R50" s="253">
        <f t="shared" si="65"/>
        <v>101416.31271846802</v>
      </c>
      <c r="S50" s="254">
        <f t="shared" si="65"/>
        <v>0</v>
      </c>
      <c r="T50" s="256">
        <f t="shared" si="66"/>
        <v>850022.15463579365</v>
      </c>
      <c r="U50" s="984"/>
      <c r="V50" s="277">
        <v>4</v>
      </c>
      <c r="W50" s="253">
        <f t="shared" si="67"/>
        <v>0</v>
      </c>
      <c r="X50" s="253">
        <f t="shared" si="67"/>
        <v>690608</v>
      </c>
      <c r="Y50" s="253">
        <f t="shared" si="67"/>
        <v>57997.841917325626</v>
      </c>
      <c r="Z50" s="253">
        <f t="shared" si="67"/>
        <v>101416.31271846802</v>
      </c>
      <c r="AA50" s="253">
        <f t="shared" si="67"/>
        <v>0</v>
      </c>
      <c r="AB50" s="253">
        <f t="shared" si="68"/>
        <v>850022.15463579365</v>
      </c>
      <c r="AC50" s="984"/>
      <c r="AD50" s="308"/>
      <c r="AE50" s="253">
        <f t="shared" si="69"/>
        <v>0</v>
      </c>
      <c r="AF50" s="253">
        <f t="shared" si="69"/>
        <v>0</v>
      </c>
      <c r="AG50" s="253">
        <f t="shared" si="69"/>
        <v>0</v>
      </c>
      <c r="AH50" s="253">
        <f t="shared" si="69"/>
        <v>0</v>
      </c>
      <c r="AI50" s="253">
        <f t="shared" si="69"/>
        <v>0</v>
      </c>
      <c r="AJ50" s="253">
        <f t="shared" si="70"/>
        <v>0</v>
      </c>
      <c r="AK50" s="978"/>
      <c r="AL50" s="979">
        <f>IFERROR(VLOOKUP($A50,Itemizado_Piping!C:Q,12,0),0)</f>
        <v>0</v>
      </c>
      <c r="AM50" s="979">
        <f>IFERROR(VLOOKUP($A50,Itemizado_Piping!C:Q,13,0),0)</f>
        <v>0</v>
      </c>
      <c r="AN50" s="979">
        <f>IFERROR(VLOOKUP($A50,Itemizado_Piping!C:Q,14,0),0)</f>
        <v>0</v>
      </c>
      <c r="AO50" s="978"/>
      <c r="AP50" s="278"/>
      <c r="AQ50" s="253">
        <f t="shared" si="71"/>
        <v>0</v>
      </c>
      <c r="AR50" s="978"/>
      <c r="AS50" s="982"/>
    </row>
    <row r="51" spans="1:45" s="164" customFormat="1" ht="26.45" hidden="1">
      <c r="A51" s="312" t="s">
        <v>2068</v>
      </c>
      <c r="B51" s="249"/>
      <c r="C51" s="3" t="s">
        <v>2069</v>
      </c>
      <c r="D51" s="2" t="s">
        <v>2067</v>
      </c>
      <c r="E51" s="190">
        <v>280</v>
      </c>
      <c r="F51" s="276"/>
      <c r="G51" s="191">
        <v>840</v>
      </c>
      <c r="H51" s="252">
        <f t="shared" si="63"/>
        <v>840</v>
      </c>
      <c r="I51" s="251"/>
      <c r="J51" s="253">
        <v>106627</v>
      </c>
      <c r="K51" s="253">
        <v>8954.6253303156991</v>
      </c>
      <c r="L51" s="253">
        <v>15658.256458413583</v>
      </c>
      <c r="M51" s="254"/>
      <c r="N51" s="252">
        <f t="shared" si="64"/>
        <v>131239.88178872928</v>
      </c>
      <c r="O51" s="251">
        <f t="shared" si="65"/>
        <v>0</v>
      </c>
      <c r="P51" s="253">
        <f t="shared" si="65"/>
        <v>29855560</v>
      </c>
      <c r="Q51" s="253">
        <f t="shared" si="65"/>
        <v>2507295.092488396</v>
      </c>
      <c r="R51" s="253">
        <f t="shared" si="65"/>
        <v>4384311.8083558036</v>
      </c>
      <c r="S51" s="254">
        <f t="shared" si="65"/>
        <v>0</v>
      </c>
      <c r="T51" s="256">
        <f t="shared" si="66"/>
        <v>36747166.900844201</v>
      </c>
      <c r="U51" s="984"/>
      <c r="V51" s="277">
        <v>280</v>
      </c>
      <c r="W51" s="253">
        <f t="shared" si="67"/>
        <v>0</v>
      </c>
      <c r="X51" s="253">
        <f t="shared" si="67"/>
        <v>29855560</v>
      </c>
      <c r="Y51" s="253">
        <f t="shared" si="67"/>
        <v>2507295.092488396</v>
      </c>
      <c r="Z51" s="253">
        <f t="shared" si="67"/>
        <v>4384311.8083558036</v>
      </c>
      <c r="AA51" s="253">
        <f t="shared" si="67"/>
        <v>0</v>
      </c>
      <c r="AB51" s="253">
        <f t="shared" si="68"/>
        <v>36747166.900844201</v>
      </c>
      <c r="AC51" s="984"/>
      <c r="AD51" s="308"/>
      <c r="AE51" s="253">
        <f t="shared" si="69"/>
        <v>0</v>
      </c>
      <c r="AF51" s="253">
        <f t="shared" si="69"/>
        <v>0</v>
      </c>
      <c r="AG51" s="253">
        <f t="shared" si="69"/>
        <v>0</v>
      </c>
      <c r="AH51" s="253">
        <f t="shared" si="69"/>
        <v>0</v>
      </c>
      <c r="AI51" s="253">
        <f t="shared" si="69"/>
        <v>0</v>
      </c>
      <c r="AJ51" s="253">
        <f t="shared" si="70"/>
        <v>0</v>
      </c>
      <c r="AK51" s="978"/>
      <c r="AL51" s="979">
        <f>IFERROR(VLOOKUP($A51,Itemizado_Piping!C:Q,12,0),0)</f>
        <v>0</v>
      </c>
      <c r="AM51" s="979">
        <f>IFERROR(VLOOKUP($A51,Itemizado_Piping!C:Q,13,0),0)</f>
        <v>0</v>
      </c>
      <c r="AN51" s="979">
        <f>IFERROR(VLOOKUP($A51,Itemizado_Piping!C:Q,14,0),0)</f>
        <v>0</v>
      </c>
      <c r="AO51" s="978"/>
      <c r="AP51" s="278"/>
      <c r="AQ51" s="253">
        <f t="shared" si="71"/>
        <v>0</v>
      </c>
      <c r="AR51" s="978"/>
      <c r="AS51" s="982"/>
    </row>
    <row r="52" spans="1:45" s="164" customFormat="1" ht="26.45" hidden="1">
      <c r="A52" s="312" t="s">
        <v>2070</v>
      </c>
      <c r="B52" s="249"/>
      <c r="C52" s="3" t="s">
        <v>2071</v>
      </c>
      <c r="D52" s="2" t="s">
        <v>2072</v>
      </c>
      <c r="E52" s="190">
        <v>1</v>
      </c>
      <c r="F52" s="276"/>
      <c r="G52" s="191">
        <v>324.8</v>
      </c>
      <c r="H52" s="252">
        <f t="shared" si="63"/>
        <v>324.8</v>
      </c>
      <c r="I52" s="251"/>
      <c r="J52" s="253">
        <v>9576058.6699999999</v>
      </c>
      <c r="K52" s="253">
        <v>804205.47826508619</v>
      </c>
      <c r="L52" s="253">
        <v>1406251.5358743551</v>
      </c>
      <c r="M52" s="254"/>
      <c r="N52" s="252">
        <f t="shared" si="64"/>
        <v>11786515.684139442</v>
      </c>
      <c r="O52" s="251">
        <f t="shared" si="65"/>
        <v>0</v>
      </c>
      <c r="P52" s="253">
        <f t="shared" si="65"/>
        <v>9576058.6699999999</v>
      </c>
      <c r="Q52" s="253">
        <f t="shared" si="65"/>
        <v>804205.47826508619</v>
      </c>
      <c r="R52" s="253">
        <f t="shared" si="65"/>
        <v>1406251.5358743551</v>
      </c>
      <c r="S52" s="254">
        <f t="shared" si="65"/>
        <v>0</v>
      </c>
      <c r="T52" s="256">
        <f t="shared" si="66"/>
        <v>11786515.684139442</v>
      </c>
      <c r="U52" s="984"/>
      <c r="V52" s="277">
        <v>1</v>
      </c>
      <c r="W52" s="253">
        <f t="shared" si="67"/>
        <v>0</v>
      </c>
      <c r="X52" s="253">
        <f t="shared" si="67"/>
        <v>9576058.6699999999</v>
      </c>
      <c r="Y52" s="253">
        <f t="shared" si="67"/>
        <v>804205.47826508619</v>
      </c>
      <c r="Z52" s="253">
        <f t="shared" si="67"/>
        <v>1406251.5358743551</v>
      </c>
      <c r="AA52" s="253">
        <f t="shared" si="67"/>
        <v>0</v>
      </c>
      <c r="AB52" s="253">
        <f t="shared" si="68"/>
        <v>11786515.684139442</v>
      </c>
      <c r="AC52" s="984"/>
      <c r="AD52" s="308"/>
      <c r="AE52" s="253">
        <f t="shared" si="69"/>
        <v>0</v>
      </c>
      <c r="AF52" s="253">
        <f t="shared" si="69"/>
        <v>0</v>
      </c>
      <c r="AG52" s="253">
        <f t="shared" si="69"/>
        <v>0</v>
      </c>
      <c r="AH52" s="253">
        <f t="shared" si="69"/>
        <v>0</v>
      </c>
      <c r="AI52" s="253">
        <f t="shared" si="69"/>
        <v>0</v>
      </c>
      <c r="AJ52" s="253">
        <f t="shared" si="70"/>
        <v>0</v>
      </c>
      <c r="AK52" s="978"/>
      <c r="AL52" s="979">
        <f>IFERROR(VLOOKUP($A52,Itemizado_Piping!C:Q,12,0),0)</f>
        <v>0</v>
      </c>
      <c r="AM52" s="979">
        <f>IFERROR(VLOOKUP($A52,Itemizado_Piping!C:Q,13,0),0)</f>
        <v>0</v>
      </c>
      <c r="AN52" s="979">
        <f>IFERROR(VLOOKUP($A52,Itemizado_Piping!C:Q,14,0),0)</f>
        <v>0</v>
      </c>
      <c r="AO52" s="978"/>
      <c r="AP52" s="278"/>
      <c r="AQ52" s="253">
        <f t="shared" si="71"/>
        <v>0</v>
      </c>
      <c r="AR52" s="978"/>
      <c r="AS52" s="982"/>
    </row>
    <row r="53" spans="1:45" s="164" customFormat="1" ht="26.45" hidden="1">
      <c r="A53" s="312" t="s">
        <v>2073</v>
      </c>
      <c r="B53" s="249"/>
      <c r="C53" s="3" t="s">
        <v>2074</v>
      </c>
      <c r="D53" s="2" t="s">
        <v>2075</v>
      </c>
      <c r="E53" s="190">
        <v>1</v>
      </c>
      <c r="F53" s="276"/>
      <c r="G53" s="191">
        <v>328.3</v>
      </c>
      <c r="H53" s="252">
        <f t="shared" si="63"/>
        <v>328.3</v>
      </c>
      <c r="I53" s="251"/>
      <c r="J53" s="253">
        <v>11416993.6</v>
      </c>
      <c r="K53" s="253">
        <v>958808.74531415664</v>
      </c>
      <c r="L53" s="253">
        <v>1676594.2376027326</v>
      </c>
      <c r="M53" s="254"/>
      <c r="N53" s="252">
        <f t="shared" si="64"/>
        <v>14052396.582916889</v>
      </c>
      <c r="O53" s="251">
        <f t="shared" si="65"/>
        <v>0</v>
      </c>
      <c r="P53" s="253">
        <f t="shared" si="65"/>
        <v>11416993.6</v>
      </c>
      <c r="Q53" s="253">
        <f t="shared" si="65"/>
        <v>958808.74531415664</v>
      </c>
      <c r="R53" s="253">
        <f t="shared" si="65"/>
        <v>1676594.2376027326</v>
      </c>
      <c r="S53" s="254">
        <f t="shared" si="65"/>
        <v>0</v>
      </c>
      <c r="T53" s="256">
        <f t="shared" si="66"/>
        <v>14052396.582916889</v>
      </c>
      <c r="U53" s="984"/>
      <c r="V53" s="277">
        <v>1</v>
      </c>
      <c r="W53" s="253">
        <f t="shared" si="67"/>
        <v>0</v>
      </c>
      <c r="X53" s="253">
        <f t="shared" si="67"/>
        <v>11416993.6</v>
      </c>
      <c r="Y53" s="253">
        <f t="shared" si="67"/>
        <v>958808.74531415664</v>
      </c>
      <c r="Z53" s="253">
        <f t="shared" si="67"/>
        <v>1676594.2376027326</v>
      </c>
      <c r="AA53" s="253">
        <f t="shared" si="67"/>
        <v>0</v>
      </c>
      <c r="AB53" s="253">
        <f t="shared" si="68"/>
        <v>14052396.582916889</v>
      </c>
      <c r="AC53" s="984"/>
      <c r="AD53" s="308"/>
      <c r="AE53" s="253">
        <f t="shared" si="69"/>
        <v>0</v>
      </c>
      <c r="AF53" s="253">
        <f t="shared" si="69"/>
        <v>0</v>
      </c>
      <c r="AG53" s="253">
        <f t="shared" si="69"/>
        <v>0</v>
      </c>
      <c r="AH53" s="253">
        <f t="shared" si="69"/>
        <v>0</v>
      </c>
      <c r="AI53" s="253">
        <f t="shared" si="69"/>
        <v>0</v>
      </c>
      <c r="AJ53" s="253">
        <f t="shared" si="70"/>
        <v>0</v>
      </c>
      <c r="AK53" s="978"/>
      <c r="AL53" s="979">
        <f>IFERROR(VLOOKUP($A53,Itemizado_Piping!C:Q,12,0),0)</f>
        <v>0</v>
      </c>
      <c r="AM53" s="979">
        <f>IFERROR(VLOOKUP($A53,Itemizado_Piping!C:Q,13,0),0)</f>
        <v>0</v>
      </c>
      <c r="AN53" s="979">
        <f>IFERROR(VLOOKUP($A53,Itemizado_Piping!C:Q,14,0),0)</f>
        <v>0</v>
      </c>
      <c r="AO53" s="978"/>
      <c r="AP53" s="278"/>
      <c r="AQ53" s="253">
        <f t="shared" si="71"/>
        <v>0</v>
      </c>
      <c r="AR53" s="978"/>
      <c r="AS53" s="982"/>
    </row>
    <row r="54" spans="1:45" s="164" customFormat="1" hidden="1">
      <c r="A54" s="315" t="s">
        <v>3068</v>
      </c>
      <c r="B54" s="5"/>
      <c r="C54" s="7" t="s">
        <v>3069</v>
      </c>
      <c r="D54" s="6"/>
      <c r="E54" s="189"/>
      <c r="F54" s="270"/>
      <c r="G54" s="189"/>
      <c r="H54" s="271"/>
      <c r="I54" s="270"/>
      <c r="J54" s="272"/>
      <c r="K54" s="272"/>
      <c r="L54" s="272"/>
      <c r="M54" s="273"/>
      <c r="N54" s="271"/>
      <c r="O54" s="270"/>
      <c r="P54" s="272"/>
      <c r="Q54" s="272"/>
      <c r="R54" s="272"/>
      <c r="S54" s="273"/>
      <c r="T54" s="274"/>
      <c r="U54" s="984"/>
      <c r="V54" s="272"/>
      <c r="W54" s="272"/>
      <c r="X54" s="272"/>
      <c r="Y54" s="272"/>
      <c r="Z54" s="272"/>
      <c r="AA54" s="272"/>
      <c r="AB54" s="272"/>
      <c r="AC54" s="984"/>
      <c r="AD54" s="272"/>
      <c r="AE54" s="272"/>
      <c r="AF54" s="272"/>
      <c r="AG54" s="272"/>
      <c r="AH54" s="272"/>
      <c r="AI54" s="272"/>
      <c r="AJ54" s="272"/>
      <c r="AK54" s="978"/>
      <c r="AL54" s="272"/>
      <c r="AM54" s="272"/>
      <c r="AN54" s="272"/>
      <c r="AO54" s="978"/>
      <c r="AP54" s="275"/>
      <c r="AQ54" s="272"/>
      <c r="AR54" s="978"/>
      <c r="AS54" s="982"/>
    </row>
    <row r="55" spans="1:45" s="164" customFormat="1" ht="66" hidden="1">
      <c r="A55" s="312" t="s">
        <v>2076</v>
      </c>
      <c r="B55" s="249"/>
      <c r="C55" s="3" t="s">
        <v>2078</v>
      </c>
      <c r="D55" s="2" t="s">
        <v>2067</v>
      </c>
      <c r="E55" s="190">
        <v>1</v>
      </c>
      <c r="F55" s="276"/>
      <c r="G55" s="191">
        <v>46.866</v>
      </c>
      <c r="H55" s="252">
        <f t="shared" ref="H55:H65" si="72">G55+F55</f>
        <v>46.866</v>
      </c>
      <c r="I55" s="251"/>
      <c r="J55" s="253">
        <v>1620607.6240000001</v>
      </c>
      <c r="K55" s="253">
        <v>136099.99527281825</v>
      </c>
      <c r="L55" s="253">
        <v>237987.46856528413</v>
      </c>
      <c r="M55" s="254"/>
      <c r="N55" s="252">
        <f t="shared" ref="N55:N65" si="73">SUM(I55:M55)</f>
        <v>1994695.0878381024</v>
      </c>
      <c r="O55" s="251">
        <f t="shared" ref="O55:O65" si="74">$E55*I55</f>
        <v>0</v>
      </c>
      <c r="P55" s="253">
        <f t="shared" ref="P55:P65" si="75">$E55*J55</f>
        <v>1620607.6240000001</v>
      </c>
      <c r="Q55" s="253">
        <f t="shared" ref="Q55:Q65" si="76">$E55*K55</f>
        <v>136099.99527281825</v>
      </c>
      <c r="R55" s="253">
        <f t="shared" ref="R55:R65" si="77">$E55*L55</f>
        <v>237987.46856528413</v>
      </c>
      <c r="S55" s="254">
        <f t="shared" ref="S55:S65" si="78">$E55*M55</f>
        <v>0</v>
      </c>
      <c r="T55" s="256">
        <f t="shared" ref="T55:T65" si="79">SUM(O55:S55)</f>
        <v>1994695.0878381024</v>
      </c>
      <c r="U55" s="984"/>
      <c r="V55" s="277">
        <v>1</v>
      </c>
      <c r="W55" s="253">
        <f t="shared" ref="W55:W65" si="80">$V55*I55</f>
        <v>0</v>
      </c>
      <c r="X55" s="253">
        <f t="shared" ref="X55:X65" si="81">$V55*J55</f>
        <v>1620607.6240000001</v>
      </c>
      <c r="Y55" s="253">
        <f t="shared" ref="Y55:Y65" si="82">$V55*K55</f>
        <v>136099.99527281825</v>
      </c>
      <c r="Z55" s="253">
        <f t="shared" ref="Z55:Z65" si="83">$V55*L55</f>
        <v>237987.46856528413</v>
      </c>
      <c r="AA55" s="253">
        <f t="shared" ref="AA55:AA65" si="84">$V55*M55</f>
        <v>0</v>
      </c>
      <c r="AB55" s="253">
        <f t="shared" ref="AB55:AB65" si="85">SUM(W55:AA55)</f>
        <v>1994695.0878381024</v>
      </c>
      <c r="AC55" s="984"/>
      <c r="AD55" s="308"/>
      <c r="AE55" s="253">
        <f t="shared" ref="AE55:AE65" si="86">$AD55*I55</f>
        <v>0</v>
      </c>
      <c r="AF55" s="253">
        <f t="shared" ref="AF55:AF65" si="87">$AD55*J55</f>
        <v>0</v>
      </c>
      <c r="AG55" s="253">
        <f t="shared" ref="AG55:AG65" si="88">$AD55*K55</f>
        <v>0</v>
      </c>
      <c r="AH55" s="253">
        <f t="shared" ref="AH55:AH65" si="89">$AD55*L55</f>
        <v>0</v>
      </c>
      <c r="AI55" s="253">
        <f t="shared" ref="AI55:AI65" si="90">$AD55*M55</f>
        <v>0</v>
      </c>
      <c r="AJ55" s="253">
        <f t="shared" ref="AJ55:AJ65" si="91">SUM(AE55:AI55)</f>
        <v>0</v>
      </c>
      <c r="AK55" s="978"/>
      <c r="AL55" s="979">
        <f>IFERROR(VLOOKUP($A55,Itemizado_Piping!C:Q,12,0),0)</f>
        <v>0</v>
      </c>
      <c r="AM55" s="979">
        <f>IFERROR(VLOOKUP($A55,Itemizado_Piping!C:Q,13,0),0)</f>
        <v>0</v>
      </c>
      <c r="AN55" s="979">
        <f>IFERROR(VLOOKUP($A55,Itemizado_Piping!C:Q,14,0),0)</f>
        <v>0</v>
      </c>
      <c r="AO55" s="978"/>
      <c r="AP55" s="278"/>
      <c r="AQ55" s="253">
        <f t="shared" ref="AQ55:AQ65" si="92">N55*AP55</f>
        <v>0</v>
      </c>
      <c r="AR55" s="978"/>
      <c r="AS55" s="982"/>
    </row>
    <row r="56" spans="1:45" s="164" customFormat="1" ht="66" hidden="1">
      <c r="A56" s="312" t="s">
        <v>2083</v>
      </c>
      <c r="B56" s="249"/>
      <c r="C56" s="3" t="s">
        <v>2084</v>
      </c>
      <c r="D56" s="2" t="s">
        <v>2067</v>
      </c>
      <c r="E56" s="190">
        <v>1</v>
      </c>
      <c r="F56" s="276"/>
      <c r="G56" s="191">
        <v>37</v>
      </c>
      <c r="H56" s="252">
        <f t="shared" si="72"/>
        <v>37</v>
      </c>
      <c r="I56" s="251"/>
      <c r="J56" s="253">
        <v>4918214</v>
      </c>
      <c r="K56" s="253">
        <v>413035.75702508166</v>
      </c>
      <c r="L56" s="253">
        <v>722243.4855089247</v>
      </c>
      <c r="M56" s="254"/>
      <c r="N56" s="279">
        <f t="shared" si="73"/>
        <v>6053493.242534006</v>
      </c>
      <c r="O56" s="251">
        <f t="shared" si="74"/>
        <v>0</v>
      </c>
      <c r="P56" s="253">
        <f t="shared" si="75"/>
        <v>4918214</v>
      </c>
      <c r="Q56" s="253">
        <f t="shared" si="76"/>
        <v>413035.75702508166</v>
      </c>
      <c r="R56" s="253">
        <f t="shared" si="77"/>
        <v>722243.4855089247</v>
      </c>
      <c r="S56" s="254">
        <f t="shared" si="78"/>
        <v>0</v>
      </c>
      <c r="T56" s="280">
        <f t="shared" si="79"/>
        <v>6053493.242534006</v>
      </c>
      <c r="U56" s="984"/>
      <c r="V56" s="277">
        <v>1</v>
      </c>
      <c r="W56" s="253">
        <f t="shared" si="80"/>
        <v>0</v>
      </c>
      <c r="X56" s="253">
        <f t="shared" si="81"/>
        <v>4918214</v>
      </c>
      <c r="Y56" s="253">
        <f t="shared" si="82"/>
        <v>413035.75702508166</v>
      </c>
      <c r="Z56" s="253">
        <f t="shared" si="83"/>
        <v>722243.4855089247</v>
      </c>
      <c r="AA56" s="253">
        <f t="shared" si="84"/>
        <v>0</v>
      </c>
      <c r="AB56" s="253">
        <f t="shared" si="85"/>
        <v>6053493.242534006</v>
      </c>
      <c r="AC56" s="984"/>
      <c r="AD56" s="308"/>
      <c r="AE56" s="253">
        <f t="shared" si="86"/>
        <v>0</v>
      </c>
      <c r="AF56" s="253">
        <f t="shared" si="87"/>
        <v>0</v>
      </c>
      <c r="AG56" s="253">
        <f t="shared" si="88"/>
        <v>0</v>
      </c>
      <c r="AH56" s="253">
        <f t="shared" si="89"/>
        <v>0</v>
      </c>
      <c r="AI56" s="253">
        <f t="shared" si="90"/>
        <v>0</v>
      </c>
      <c r="AJ56" s="253">
        <f t="shared" si="91"/>
        <v>0</v>
      </c>
      <c r="AK56" s="978"/>
      <c r="AL56" s="979">
        <f>IFERROR(VLOOKUP($A56,Itemizado_Piping!C:Q,12,0),0)</f>
        <v>0</v>
      </c>
      <c r="AM56" s="979">
        <f>IFERROR(VLOOKUP($A56,Itemizado_Piping!C:Q,13,0),0)</f>
        <v>0</v>
      </c>
      <c r="AN56" s="979">
        <f>IFERROR(VLOOKUP($A56,Itemizado_Piping!C:Q,14,0),0)</f>
        <v>0</v>
      </c>
      <c r="AO56" s="978"/>
      <c r="AP56" s="278"/>
      <c r="AQ56" s="281">
        <f t="shared" si="92"/>
        <v>0</v>
      </c>
      <c r="AR56" s="978"/>
      <c r="AS56" s="982"/>
    </row>
    <row r="57" spans="1:45" s="164" customFormat="1" ht="39.6" hidden="1">
      <c r="A57" s="312" t="s">
        <v>2085</v>
      </c>
      <c r="B57" s="249"/>
      <c r="C57" s="3" t="s">
        <v>2086</v>
      </c>
      <c r="D57" s="2" t="s">
        <v>2067</v>
      </c>
      <c r="E57" s="190">
        <v>3</v>
      </c>
      <c r="F57" s="276"/>
      <c r="G57" s="191">
        <v>210</v>
      </c>
      <c r="H57" s="252">
        <f t="shared" si="72"/>
        <v>210</v>
      </c>
      <c r="I57" s="251"/>
      <c r="J57" s="253">
        <v>3475074</v>
      </c>
      <c r="K57" s="253">
        <v>291839.64347793302</v>
      </c>
      <c r="L57" s="253">
        <v>510317.2733356948</v>
      </c>
      <c r="M57" s="254"/>
      <c r="N57" s="279">
        <f t="shared" si="73"/>
        <v>4277230.9168136278</v>
      </c>
      <c r="O57" s="251">
        <f t="shared" si="74"/>
        <v>0</v>
      </c>
      <c r="P57" s="253">
        <f t="shared" si="75"/>
        <v>10425222</v>
      </c>
      <c r="Q57" s="253">
        <f t="shared" si="76"/>
        <v>875518.93043379905</v>
      </c>
      <c r="R57" s="253">
        <f t="shared" si="77"/>
        <v>1530951.8200070844</v>
      </c>
      <c r="S57" s="254">
        <f t="shared" si="78"/>
        <v>0</v>
      </c>
      <c r="T57" s="280">
        <f t="shared" si="79"/>
        <v>12831692.750440883</v>
      </c>
      <c r="U57" s="984"/>
      <c r="V57" s="277">
        <v>3</v>
      </c>
      <c r="W57" s="253">
        <f t="shared" si="80"/>
        <v>0</v>
      </c>
      <c r="X57" s="253">
        <f t="shared" si="81"/>
        <v>10425222</v>
      </c>
      <c r="Y57" s="253">
        <f t="shared" si="82"/>
        <v>875518.93043379905</v>
      </c>
      <c r="Z57" s="253">
        <f t="shared" si="83"/>
        <v>1530951.8200070844</v>
      </c>
      <c r="AA57" s="253">
        <f t="shared" si="84"/>
        <v>0</v>
      </c>
      <c r="AB57" s="253">
        <f t="shared" si="85"/>
        <v>12831692.750440883</v>
      </c>
      <c r="AC57" s="984"/>
      <c r="AD57" s="308"/>
      <c r="AE57" s="253">
        <f t="shared" si="86"/>
        <v>0</v>
      </c>
      <c r="AF57" s="253">
        <f t="shared" si="87"/>
        <v>0</v>
      </c>
      <c r="AG57" s="253">
        <f t="shared" si="88"/>
        <v>0</v>
      </c>
      <c r="AH57" s="253">
        <f t="shared" si="89"/>
        <v>0</v>
      </c>
      <c r="AI57" s="253">
        <f t="shared" si="90"/>
        <v>0</v>
      </c>
      <c r="AJ57" s="253">
        <f t="shared" si="91"/>
        <v>0</v>
      </c>
      <c r="AK57" s="978"/>
      <c r="AL57" s="979">
        <f>IFERROR(VLOOKUP($A57,Itemizado_Piping!C:Q,12,0),0)</f>
        <v>0</v>
      </c>
      <c r="AM57" s="979">
        <f>IFERROR(VLOOKUP($A57,Itemizado_Piping!C:Q,13,0),0)</f>
        <v>0</v>
      </c>
      <c r="AN57" s="979">
        <f>IFERROR(VLOOKUP($A57,Itemizado_Piping!C:Q,14,0),0)</f>
        <v>0</v>
      </c>
      <c r="AO57" s="978"/>
      <c r="AP57" s="278"/>
      <c r="AQ57" s="281">
        <f t="shared" si="92"/>
        <v>0</v>
      </c>
      <c r="AR57" s="978"/>
      <c r="AS57" s="982"/>
    </row>
    <row r="58" spans="1:45" s="164" customFormat="1" ht="52.9" hidden="1">
      <c r="A58" s="312" t="s">
        <v>2087</v>
      </c>
      <c r="B58" s="249"/>
      <c r="C58" s="3" t="s">
        <v>2088</v>
      </c>
      <c r="D58" s="2" t="s">
        <v>2067</v>
      </c>
      <c r="E58" s="190">
        <v>1</v>
      </c>
      <c r="F58" s="276"/>
      <c r="G58" s="191">
        <v>55</v>
      </c>
      <c r="H58" s="252">
        <f t="shared" si="72"/>
        <v>55</v>
      </c>
      <c r="I58" s="251"/>
      <c r="J58" s="253">
        <v>1462174</v>
      </c>
      <c r="K58" s="253">
        <v>122794.60490991082</v>
      </c>
      <c r="L58" s="253">
        <v>214721.36962330766</v>
      </c>
      <c r="M58" s="254"/>
      <c r="N58" s="279">
        <f t="shared" si="73"/>
        <v>1799689.9745332184</v>
      </c>
      <c r="O58" s="251">
        <f t="shared" si="74"/>
        <v>0</v>
      </c>
      <c r="P58" s="253">
        <f t="shared" si="75"/>
        <v>1462174</v>
      </c>
      <c r="Q58" s="253">
        <f t="shared" si="76"/>
        <v>122794.60490991082</v>
      </c>
      <c r="R58" s="253">
        <f t="shared" si="77"/>
        <v>214721.36962330766</v>
      </c>
      <c r="S58" s="254">
        <f t="shared" si="78"/>
        <v>0</v>
      </c>
      <c r="T58" s="280">
        <f t="shared" si="79"/>
        <v>1799689.9745332184</v>
      </c>
      <c r="U58" s="984"/>
      <c r="V58" s="277">
        <v>1</v>
      </c>
      <c r="W58" s="253">
        <f t="shared" si="80"/>
        <v>0</v>
      </c>
      <c r="X58" s="253">
        <f t="shared" si="81"/>
        <v>1462174</v>
      </c>
      <c r="Y58" s="253">
        <f t="shared" si="82"/>
        <v>122794.60490991082</v>
      </c>
      <c r="Z58" s="253">
        <f t="shared" si="83"/>
        <v>214721.36962330766</v>
      </c>
      <c r="AA58" s="253">
        <f t="shared" si="84"/>
        <v>0</v>
      </c>
      <c r="AB58" s="253">
        <f t="shared" si="85"/>
        <v>1799689.9745332184</v>
      </c>
      <c r="AC58" s="984"/>
      <c r="AD58" s="308"/>
      <c r="AE58" s="253">
        <f t="shared" si="86"/>
        <v>0</v>
      </c>
      <c r="AF58" s="253">
        <f t="shared" si="87"/>
        <v>0</v>
      </c>
      <c r="AG58" s="253">
        <f t="shared" si="88"/>
        <v>0</v>
      </c>
      <c r="AH58" s="253">
        <f t="shared" si="89"/>
        <v>0</v>
      </c>
      <c r="AI58" s="253">
        <f t="shared" si="90"/>
        <v>0</v>
      </c>
      <c r="AJ58" s="253">
        <f t="shared" si="91"/>
        <v>0</v>
      </c>
      <c r="AK58" s="978"/>
      <c r="AL58" s="979">
        <f>IFERROR(VLOOKUP($A58,Itemizado_Piping!C:Q,12,0),0)</f>
        <v>0</v>
      </c>
      <c r="AM58" s="979">
        <f>IFERROR(VLOOKUP($A58,Itemizado_Piping!C:Q,13,0),0)</f>
        <v>0</v>
      </c>
      <c r="AN58" s="979">
        <f>IFERROR(VLOOKUP($A58,Itemizado_Piping!C:Q,14,0),0)</f>
        <v>0</v>
      </c>
      <c r="AO58" s="978"/>
      <c r="AP58" s="278"/>
      <c r="AQ58" s="281">
        <f t="shared" si="92"/>
        <v>0</v>
      </c>
      <c r="AR58" s="978"/>
      <c r="AS58" s="982"/>
    </row>
    <row r="59" spans="1:45" s="164" customFormat="1" ht="52.9" hidden="1">
      <c r="A59" s="312" t="s">
        <v>2089</v>
      </c>
      <c r="B59" s="249"/>
      <c r="C59" s="3" t="s">
        <v>2090</v>
      </c>
      <c r="D59" s="2" t="s">
        <v>2067</v>
      </c>
      <c r="E59" s="190">
        <v>27</v>
      </c>
      <c r="F59" s="276"/>
      <c r="G59" s="191">
        <v>162</v>
      </c>
      <c r="H59" s="252">
        <f t="shared" si="72"/>
        <v>162</v>
      </c>
      <c r="I59" s="251"/>
      <c r="J59" s="253">
        <v>388060</v>
      </c>
      <c r="K59" s="253">
        <v>32589.605875456647</v>
      </c>
      <c r="L59" s="253">
        <v>56986.907643017017</v>
      </c>
      <c r="M59" s="254"/>
      <c r="N59" s="252">
        <f t="shared" si="73"/>
        <v>477636.51351847366</v>
      </c>
      <c r="O59" s="251">
        <f t="shared" si="74"/>
        <v>0</v>
      </c>
      <c r="P59" s="253">
        <f t="shared" si="75"/>
        <v>10477620</v>
      </c>
      <c r="Q59" s="253">
        <f t="shared" si="76"/>
        <v>879919.35863732942</v>
      </c>
      <c r="R59" s="253">
        <f t="shared" si="77"/>
        <v>1538646.5063614594</v>
      </c>
      <c r="S59" s="254">
        <f t="shared" si="78"/>
        <v>0</v>
      </c>
      <c r="T59" s="256">
        <f t="shared" si="79"/>
        <v>12896185.864998788</v>
      </c>
      <c r="U59" s="984"/>
      <c r="V59" s="277">
        <v>27</v>
      </c>
      <c r="W59" s="253">
        <f t="shared" si="80"/>
        <v>0</v>
      </c>
      <c r="X59" s="253">
        <f t="shared" si="81"/>
        <v>10477620</v>
      </c>
      <c r="Y59" s="253">
        <f t="shared" si="82"/>
        <v>879919.35863732942</v>
      </c>
      <c r="Z59" s="253">
        <f t="shared" si="83"/>
        <v>1538646.5063614594</v>
      </c>
      <c r="AA59" s="253">
        <f t="shared" si="84"/>
        <v>0</v>
      </c>
      <c r="AB59" s="253">
        <f t="shared" si="85"/>
        <v>12896185.864998788</v>
      </c>
      <c r="AC59" s="984"/>
      <c r="AD59" s="308"/>
      <c r="AE59" s="253">
        <f t="shared" si="86"/>
        <v>0</v>
      </c>
      <c r="AF59" s="253">
        <f t="shared" si="87"/>
        <v>0</v>
      </c>
      <c r="AG59" s="253">
        <f t="shared" si="88"/>
        <v>0</v>
      </c>
      <c r="AH59" s="253">
        <f t="shared" si="89"/>
        <v>0</v>
      </c>
      <c r="AI59" s="253">
        <f t="shared" si="90"/>
        <v>0</v>
      </c>
      <c r="AJ59" s="253">
        <f t="shared" si="91"/>
        <v>0</v>
      </c>
      <c r="AK59" s="978"/>
      <c r="AL59" s="979">
        <f>IFERROR(VLOOKUP($A59,Itemizado_Piping!C:Q,12,0),0)</f>
        <v>0</v>
      </c>
      <c r="AM59" s="979">
        <f>IFERROR(VLOOKUP($A59,Itemizado_Piping!C:Q,13,0),0)</f>
        <v>0</v>
      </c>
      <c r="AN59" s="979">
        <f>IFERROR(VLOOKUP($A59,Itemizado_Piping!C:Q,14,0),0)</f>
        <v>0</v>
      </c>
      <c r="AO59" s="978"/>
      <c r="AP59" s="278"/>
      <c r="AQ59" s="253">
        <f t="shared" si="92"/>
        <v>0</v>
      </c>
      <c r="AR59" s="978"/>
      <c r="AS59" s="982"/>
    </row>
    <row r="60" spans="1:45" s="164" customFormat="1" ht="52.9" hidden="1">
      <c r="A60" s="312" t="s">
        <v>2091</v>
      </c>
      <c r="B60" s="249"/>
      <c r="C60" s="3" t="s">
        <v>2092</v>
      </c>
      <c r="D60" s="2" t="s">
        <v>2067</v>
      </c>
      <c r="E60" s="190">
        <v>1</v>
      </c>
      <c r="F60" s="276"/>
      <c r="G60" s="191">
        <v>30</v>
      </c>
      <c r="H60" s="252">
        <f t="shared" si="72"/>
        <v>30</v>
      </c>
      <c r="I60" s="251"/>
      <c r="J60" s="253">
        <v>17512580</v>
      </c>
      <c r="K60" s="253">
        <v>1470721.2288367897</v>
      </c>
      <c r="L60" s="253">
        <v>2571735.7600653167</v>
      </c>
      <c r="M60" s="254"/>
      <c r="N60" s="252">
        <f t="shared" si="73"/>
        <v>21555036.988902107</v>
      </c>
      <c r="O60" s="251">
        <f t="shared" si="74"/>
        <v>0</v>
      </c>
      <c r="P60" s="253">
        <f t="shared" si="75"/>
        <v>17512580</v>
      </c>
      <c r="Q60" s="253">
        <f t="shared" si="76"/>
        <v>1470721.2288367897</v>
      </c>
      <c r="R60" s="253">
        <f t="shared" si="77"/>
        <v>2571735.7600653167</v>
      </c>
      <c r="S60" s="254">
        <f t="shared" si="78"/>
        <v>0</v>
      </c>
      <c r="T60" s="256">
        <f t="shared" si="79"/>
        <v>21555036.988902107</v>
      </c>
      <c r="U60" s="984"/>
      <c r="V60" s="277">
        <v>1</v>
      </c>
      <c r="W60" s="253">
        <f t="shared" si="80"/>
        <v>0</v>
      </c>
      <c r="X60" s="253">
        <f t="shared" si="81"/>
        <v>17512580</v>
      </c>
      <c r="Y60" s="253">
        <f t="shared" si="82"/>
        <v>1470721.2288367897</v>
      </c>
      <c r="Z60" s="253">
        <f t="shared" si="83"/>
        <v>2571735.7600653167</v>
      </c>
      <c r="AA60" s="253">
        <f t="shared" si="84"/>
        <v>0</v>
      </c>
      <c r="AB60" s="253">
        <f t="shared" si="85"/>
        <v>21555036.988902107</v>
      </c>
      <c r="AC60" s="984"/>
      <c r="AD60" s="308"/>
      <c r="AE60" s="253">
        <f t="shared" si="86"/>
        <v>0</v>
      </c>
      <c r="AF60" s="253">
        <f t="shared" si="87"/>
        <v>0</v>
      </c>
      <c r="AG60" s="253">
        <f t="shared" si="88"/>
        <v>0</v>
      </c>
      <c r="AH60" s="253">
        <f t="shared" si="89"/>
        <v>0</v>
      </c>
      <c r="AI60" s="253">
        <f t="shared" si="90"/>
        <v>0</v>
      </c>
      <c r="AJ60" s="253">
        <f t="shared" si="91"/>
        <v>0</v>
      </c>
      <c r="AK60" s="978"/>
      <c r="AL60" s="979">
        <f>IFERROR(VLOOKUP($A60,Itemizado_Piping!C:Q,12,0),0)</f>
        <v>0</v>
      </c>
      <c r="AM60" s="979">
        <f>IFERROR(VLOOKUP($A60,Itemizado_Piping!C:Q,13,0),0)</f>
        <v>0</v>
      </c>
      <c r="AN60" s="979">
        <f>IFERROR(VLOOKUP($A60,Itemizado_Piping!C:Q,14,0),0)</f>
        <v>0</v>
      </c>
      <c r="AO60" s="978"/>
      <c r="AP60" s="278"/>
      <c r="AQ60" s="253">
        <f t="shared" si="92"/>
        <v>0</v>
      </c>
      <c r="AR60" s="978"/>
      <c r="AS60" s="982"/>
    </row>
    <row r="61" spans="1:45" s="164" customFormat="1" ht="79.150000000000006" hidden="1">
      <c r="A61" s="312" t="s">
        <v>2093</v>
      </c>
      <c r="B61" s="249"/>
      <c r="C61" s="3" t="s">
        <v>2094</v>
      </c>
      <c r="D61" s="2" t="s">
        <v>2062</v>
      </c>
      <c r="E61" s="190">
        <v>6850</v>
      </c>
      <c r="F61" s="276"/>
      <c r="G61" s="191">
        <v>3082.5</v>
      </c>
      <c r="H61" s="252">
        <f t="shared" si="72"/>
        <v>3082.5</v>
      </c>
      <c r="I61" s="251"/>
      <c r="J61" s="253">
        <v>18403.400000000001</v>
      </c>
      <c r="K61" s="253">
        <v>1545.5330432623305</v>
      </c>
      <c r="L61" s="253">
        <v>2702.553358030973</v>
      </c>
      <c r="M61" s="254"/>
      <c r="N61" s="252">
        <f t="shared" si="73"/>
        <v>22651.486401293303</v>
      </c>
      <c r="O61" s="251">
        <f t="shared" si="74"/>
        <v>0</v>
      </c>
      <c r="P61" s="253">
        <f t="shared" si="75"/>
        <v>126063290.00000001</v>
      </c>
      <c r="Q61" s="253">
        <f t="shared" si="76"/>
        <v>10586901.346346963</v>
      </c>
      <c r="R61" s="253">
        <f t="shared" si="77"/>
        <v>18512490.502512164</v>
      </c>
      <c r="S61" s="254">
        <f t="shared" si="78"/>
        <v>0</v>
      </c>
      <c r="T61" s="256">
        <f t="shared" si="79"/>
        <v>155162681.84885913</v>
      </c>
      <c r="U61" s="984"/>
      <c r="V61" s="277">
        <v>6850</v>
      </c>
      <c r="W61" s="253">
        <f t="shared" si="80"/>
        <v>0</v>
      </c>
      <c r="X61" s="253">
        <f t="shared" si="81"/>
        <v>126063290.00000001</v>
      </c>
      <c r="Y61" s="253">
        <f t="shared" si="82"/>
        <v>10586901.346346963</v>
      </c>
      <c r="Z61" s="253">
        <f t="shared" si="83"/>
        <v>18512490.502512164</v>
      </c>
      <c r="AA61" s="253">
        <f t="shared" si="84"/>
        <v>0</v>
      </c>
      <c r="AB61" s="253">
        <f t="shared" si="85"/>
        <v>155162681.84885913</v>
      </c>
      <c r="AC61" s="984"/>
      <c r="AD61" s="308"/>
      <c r="AE61" s="253">
        <f t="shared" si="86"/>
        <v>0</v>
      </c>
      <c r="AF61" s="253">
        <f t="shared" si="87"/>
        <v>0</v>
      </c>
      <c r="AG61" s="253">
        <f t="shared" si="88"/>
        <v>0</v>
      </c>
      <c r="AH61" s="253">
        <f t="shared" si="89"/>
        <v>0</v>
      </c>
      <c r="AI61" s="253">
        <f t="shared" si="90"/>
        <v>0</v>
      </c>
      <c r="AJ61" s="253">
        <f t="shared" si="91"/>
        <v>0</v>
      </c>
      <c r="AK61" s="978"/>
      <c r="AL61" s="979">
        <f>IFERROR(VLOOKUP($A61,Itemizado_Piping!C:Q,12,0),0)</f>
        <v>0</v>
      </c>
      <c r="AM61" s="979">
        <f>IFERROR(VLOOKUP($A61,Itemizado_Piping!C:Q,13,0),0)</f>
        <v>0</v>
      </c>
      <c r="AN61" s="979">
        <f>IFERROR(VLOOKUP($A61,Itemizado_Piping!C:Q,14,0),0)</f>
        <v>0</v>
      </c>
      <c r="AO61" s="978"/>
      <c r="AP61" s="278"/>
      <c r="AQ61" s="253">
        <f t="shared" si="92"/>
        <v>0</v>
      </c>
      <c r="AR61" s="978"/>
      <c r="AS61" s="982"/>
    </row>
    <row r="62" spans="1:45" s="164" customFormat="1" ht="79.150000000000006" hidden="1">
      <c r="A62" s="312" t="s">
        <v>2095</v>
      </c>
      <c r="B62" s="249"/>
      <c r="C62" s="3" t="s">
        <v>2096</v>
      </c>
      <c r="D62" s="2" t="s">
        <v>2062</v>
      </c>
      <c r="E62" s="190">
        <v>11000</v>
      </c>
      <c r="F62" s="276"/>
      <c r="G62" s="191">
        <v>4312</v>
      </c>
      <c r="H62" s="252">
        <f t="shared" si="72"/>
        <v>4312</v>
      </c>
      <c r="I62" s="251"/>
      <c r="J62" s="253">
        <v>14856.111000000001</v>
      </c>
      <c r="K62" s="253">
        <v>1247.628723218153</v>
      </c>
      <c r="L62" s="253">
        <v>2181.6312567422801</v>
      </c>
      <c r="M62" s="254"/>
      <c r="N62" s="252">
        <f t="shared" si="73"/>
        <v>18285.370979960433</v>
      </c>
      <c r="O62" s="251">
        <f t="shared" si="74"/>
        <v>0</v>
      </c>
      <c r="P62" s="253">
        <f t="shared" si="75"/>
        <v>163417221</v>
      </c>
      <c r="Q62" s="253">
        <f t="shared" si="76"/>
        <v>13723915.955399683</v>
      </c>
      <c r="R62" s="253">
        <f t="shared" si="77"/>
        <v>23997943.82416508</v>
      </c>
      <c r="S62" s="254">
        <f t="shared" si="78"/>
        <v>0</v>
      </c>
      <c r="T62" s="256">
        <f t="shared" si="79"/>
        <v>201139080.77956477</v>
      </c>
      <c r="U62" s="984"/>
      <c r="V62" s="277">
        <v>11000</v>
      </c>
      <c r="W62" s="253">
        <f t="shared" si="80"/>
        <v>0</v>
      </c>
      <c r="X62" s="253">
        <f t="shared" si="81"/>
        <v>163417221</v>
      </c>
      <c r="Y62" s="253">
        <f t="shared" si="82"/>
        <v>13723915.955399683</v>
      </c>
      <c r="Z62" s="253">
        <f t="shared" si="83"/>
        <v>23997943.82416508</v>
      </c>
      <c r="AA62" s="253">
        <f t="shared" si="84"/>
        <v>0</v>
      </c>
      <c r="AB62" s="253">
        <f t="shared" si="85"/>
        <v>201139080.77956477</v>
      </c>
      <c r="AC62" s="984"/>
      <c r="AD62" s="308"/>
      <c r="AE62" s="253">
        <f t="shared" si="86"/>
        <v>0</v>
      </c>
      <c r="AF62" s="253">
        <f t="shared" si="87"/>
        <v>0</v>
      </c>
      <c r="AG62" s="253">
        <f t="shared" si="88"/>
        <v>0</v>
      </c>
      <c r="AH62" s="253">
        <f t="shared" si="89"/>
        <v>0</v>
      </c>
      <c r="AI62" s="253">
        <f t="shared" si="90"/>
        <v>0</v>
      </c>
      <c r="AJ62" s="253">
        <f t="shared" si="91"/>
        <v>0</v>
      </c>
      <c r="AK62" s="978"/>
      <c r="AL62" s="979">
        <f>IFERROR(VLOOKUP($A62,Itemizado_Piping!C:Q,12,0),0)</f>
        <v>0</v>
      </c>
      <c r="AM62" s="979">
        <f>IFERROR(VLOOKUP($A62,Itemizado_Piping!C:Q,13,0),0)</f>
        <v>0</v>
      </c>
      <c r="AN62" s="979">
        <f>IFERROR(VLOOKUP($A62,Itemizado_Piping!C:Q,14,0),0)</f>
        <v>0</v>
      </c>
      <c r="AO62" s="978"/>
      <c r="AP62" s="278"/>
      <c r="AQ62" s="253">
        <f t="shared" si="92"/>
        <v>0</v>
      </c>
      <c r="AR62" s="978"/>
      <c r="AS62" s="982"/>
    </row>
    <row r="63" spans="1:45" s="164" customFormat="1" ht="39.6" hidden="1">
      <c r="A63" s="312" t="s">
        <v>2097</v>
      </c>
      <c r="B63" s="249"/>
      <c r="C63" s="3" t="s">
        <v>2098</v>
      </c>
      <c r="D63" s="2" t="s">
        <v>2062</v>
      </c>
      <c r="E63" s="190">
        <v>10000</v>
      </c>
      <c r="F63" s="276"/>
      <c r="G63" s="191">
        <v>2314</v>
      </c>
      <c r="H63" s="252">
        <f t="shared" si="72"/>
        <v>2314</v>
      </c>
      <c r="I63" s="251"/>
      <c r="J63" s="253">
        <v>7724.4669999999996</v>
      </c>
      <c r="K63" s="253">
        <v>648.70724920881003</v>
      </c>
      <c r="L63" s="253">
        <v>1134.3438837306931</v>
      </c>
      <c r="M63" s="254"/>
      <c r="N63" s="279">
        <f t="shared" si="73"/>
        <v>9507.5181329395018</v>
      </c>
      <c r="O63" s="251">
        <f t="shared" si="74"/>
        <v>0</v>
      </c>
      <c r="P63" s="253">
        <f t="shared" si="75"/>
        <v>77244670</v>
      </c>
      <c r="Q63" s="253">
        <f t="shared" si="76"/>
        <v>6487072.4920880999</v>
      </c>
      <c r="R63" s="253">
        <f t="shared" si="77"/>
        <v>11343438.83730693</v>
      </c>
      <c r="S63" s="254">
        <f t="shared" si="78"/>
        <v>0</v>
      </c>
      <c r="T63" s="280">
        <f t="shared" si="79"/>
        <v>95075181.329395026</v>
      </c>
      <c r="U63" s="984"/>
      <c r="V63" s="277">
        <v>10000</v>
      </c>
      <c r="W63" s="253">
        <f t="shared" si="80"/>
        <v>0</v>
      </c>
      <c r="X63" s="253">
        <f t="shared" si="81"/>
        <v>77244670</v>
      </c>
      <c r="Y63" s="253">
        <f t="shared" si="82"/>
        <v>6487072.4920880999</v>
      </c>
      <c r="Z63" s="253">
        <f t="shared" si="83"/>
        <v>11343438.83730693</v>
      </c>
      <c r="AA63" s="253">
        <f t="shared" si="84"/>
        <v>0</v>
      </c>
      <c r="AB63" s="253">
        <f t="shared" si="85"/>
        <v>95075181.329395026</v>
      </c>
      <c r="AC63" s="984"/>
      <c r="AD63" s="308"/>
      <c r="AE63" s="253">
        <f t="shared" si="86"/>
        <v>0</v>
      </c>
      <c r="AF63" s="253">
        <f t="shared" si="87"/>
        <v>0</v>
      </c>
      <c r="AG63" s="253">
        <f t="shared" si="88"/>
        <v>0</v>
      </c>
      <c r="AH63" s="253">
        <f t="shared" si="89"/>
        <v>0</v>
      </c>
      <c r="AI63" s="253">
        <f t="shared" si="90"/>
        <v>0</v>
      </c>
      <c r="AJ63" s="253">
        <f t="shared" si="91"/>
        <v>0</v>
      </c>
      <c r="AK63" s="978"/>
      <c r="AL63" s="979">
        <f>IFERROR(VLOOKUP($A63,Itemizado_Piping!C:Q,12,0),0)</f>
        <v>0</v>
      </c>
      <c r="AM63" s="979">
        <f>IFERROR(VLOOKUP($A63,Itemizado_Piping!C:Q,13,0),0)</f>
        <v>0</v>
      </c>
      <c r="AN63" s="979">
        <f>IFERROR(VLOOKUP($A63,Itemizado_Piping!C:Q,14,0),0)</f>
        <v>0</v>
      </c>
      <c r="AO63" s="978"/>
      <c r="AP63" s="278"/>
      <c r="AQ63" s="281">
        <f t="shared" si="92"/>
        <v>0</v>
      </c>
      <c r="AR63" s="978"/>
      <c r="AS63" s="982"/>
    </row>
    <row r="64" spans="1:45" s="164" customFormat="1" ht="52.9" hidden="1">
      <c r="A64" s="312" t="s">
        <v>2079</v>
      </c>
      <c r="B64" s="249"/>
      <c r="C64" s="3" t="s">
        <v>2080</v>
      </c>
      <c r="D64" s="2" t="s">
        <v>2067</v>
      </c>
      <c r="E64" s="190">
        <v>2</v>
      </c>
      <c r="F64" s="276"/>
      <c r="G64" s="191">
        <v>110</v>
      </c>
      <c r="H64" s="252">
        <f t="shared" si="72"/>
        <v>110</v>
      </c>
      <c r="I64" s="251"/>
      <c r="J64" s="253">
        <v>13670254</v>
      </c>
      <c r="K64" s="253">
        <v>1148039.4528613761</v>
      </c>
      <c r="L64" s="253">
        <v>2007487.2497927742</v>
      </c>
      <c r="M64" s="254"/>
      <c r="N64" s="252">
        <f t="shared" si="73"/>
        <v>16825780.702654149</v>
      </c>
      <c r="O64" s="251">
        <f t="shared" si="74"/>
        <v>0</v>
      </c>
      <c r="P64" s="253">
        <f t="shared" si="75"/>
        <v>27340508</v>
      </c>
      <c r="Q64" s="253">
        <f t="shared" si="76"/>
        <v>2296078.9057227522</v>
      </c>
      <c r="R64" s="253">
        <f t="shared" si="77"/>
        <v>4014974.4995855484</v>
      </c>
      <c r="S64" s="254">
        <f t="shared" si="78"/>
        <v>0</v>
      </c>
      <c r="T64" s="256">
        <f t="shared" si="79"/>
        <v>33651561.405308299</v>
      </c>
      <c r="U64" s="984"/>
      <c r="V64" s="277">
        <v>2</v>
      </c>
      <c r="W64" s="253">
        <f t="shared" si="80"/>
        <v>0</v>
      </c>
      <c r="X64" s="253">
        <f t="shared" si="81"/>
        <v>27340508</v>
      </c>
      <c r="Y64" s="253">
        <f t="shared" si="82"/>
        <v>2296078.9057227522</v>
      </c>
      <c r="Z64" s="253">
        <f t="shared" si="83"/>
        <v>4014974.4995855484</v>
      </c>
      <c r="AA64" s="253">
        <f t="shared" si="84"/>
        <v>0</v>
      </c>
      <c r="AB64" s="253">
        <f t="shared" si="85"/>
        <v>33651561.405308299</v>
      </c>
      <c r="AC64" s="984"/>
      <c r="AD64" s="308"/>
      <c r="AE64" s="253">
        <f t="shared" si="86"/>
        <v>0</v>
      </c>
      <c r="AF64" s="253">
        <f t="shared" si="87"/>
        <v>0</v>
      </c>
      <c r="AG64" s="253">
        <f t="shared" si="88"/>
        <v>0</v>
      </c>
      <c r="AH64" s="253">
        <f t="shared" si="89"/>
        <v>0</v>
      </c>
      <c r="AI64" s="253">
        <f t="shared" si="90"/>
        <v>0</v>
      </c>
      <c r="AJ64" s="253">
        <f t="shared" si="91"/>
        <v>0</v>
      </c>
      <c r="AK64" s="978"/>
      <c r="AL64" s="979">
        <f>IFERROR(VLOOKUP($A64,Itemizado_Piping!C:Q,12,0),0)</f>
        <v>0</v>
      </c>
      <c r="AM64" s="979">
        <f>IFERROR(VLOOKUP($A64,Itemizado_Piping!C:Q,13,0),0)</f>
        <v>0</v>
      </c>
      <c r="AN64" s="979">
        <f>IFERROR(VLOOKUP($A64,Itemizado_Piping!C:Q,14,0),0)</f>
        <v>0</v>
      </c>
      <c r="AO64" s="978"/>
      <c r="AP64" s="278"/>
      <c r="AQ64" s="253">
        <f t="shared" si="92"/>
        <v>0</v>
      </c>
      <c r="AR64" s="978"/>
      <c r="AS64" s="982"/>
    </row>
    <row r="65" spans="1:45" s="164" customFormat="1" ht="52.9" hidden="1">
      <c r="A65" s="312" t="s">
        <v>2081</v>
      </c>
      <c r="B65" s="249"/>
      <c r="C65" s="3" t="s">
        <v>2082</v>
      </c>
      <c r="D65" s="2" t="s">
        <v>2067</v>
      </c>
      <c r="E65" s="190">
        <v>1</v>
      </c>
      <c r="F65" s="276"/>
      <c r="G65" s="191">
        <v>10</v>
      </c>
      <c r="H65" s="252">
        <f t="shared" si="72"/>
        <v>10</v>
      </c>
      <c r="I65" s="251"/>
      <c r="J65" s="253">
        <v>9267980</v>
      </c>
      <c r="K65" s="253">
        <v>778332.77189510688</v>
      </c>
      <c r="L65" s="253">
        <v>1361009.9476816186</v>
      </c>
      <c r="M65" s="254"/>
      <c r="N65" s="252">
        <f t="shared" si="73"/>
        <v>11407322.719576726</v>
      </c>
      <c r="O65" s="251">
        <f t="shared" si="74"/>
        <v>0</v>
      </c>
      <c r="P65" s="253">
        <f t="shared" si="75"/>
        <v>9267980</v>
      </c>
      <c r="Q65" s="253">
        <f t="shared" si="76"/>
        <v>778332.77189510688</v>
      </c>
      <c r="R65" s="253">
        <f t="shared" si="77"/>
        <v>1361009.9476816186</v>
      </c>
      <c r="S65" s="254">
        <f t="shared" si="78"/>
        <v>0</v>
      </c>
      <c r="T65" s="256">
        <f t="shared" si="79"/>
        <v>11407322.719576726</v>
      </c>
      <c r="U65" s="984"/>
      <c r="V65" s="277">
        <v>1</v>
      </c>
      <c r="W65" s="253">
        <f t="shared" si="80"/>
        <v>0</v>
      </c>
      <c r="X65" s="253">
        <f t="shared" si="81"/>
        <v>9267980</v>
      </c>
      <c r="Y65" s="253">
        <f t="shared" si="82"/>
        <v>778332.77189510688</v>
      </c>
      <c r="Z65" s="253">
        <f t="shared" si="83"/>
        <v>1361009.9476816186</v>
      </c>
      <c r="AA65" s="253">
        <f t="shared" si="84"/>
        <v>0</v>
      </c>
      <c r="AB65" s="253">
        <f t="shared" si="85"/>
        <v>11407322.719576726</v>
      </c>
      <c r="AC65" s="984"/>
      <c r="AD65" s="308"/>
      <c r="AE65" s="253">
        <f t="shared" si="86"/>
        <v>0</v>
      </c>
      <c r="AF65" s="253">
        <f t="shared" si="87"/>
        <v>0</v>
      </c>
      <c r="AG65" s="253">
        <f t="shared" si="88"/>
        <v>0</v>
      </c>
      <c r="AH65" s="253">
        <f t="shared" si="89"/>
        <v>0</v>
      </c>
      <c r="AI65" s="253">
        <f t="shared" si="90"/>
        <v>0</v>
      </c>
      <c r="AJ65" s="253">
        <f t="shared" si="91"/>
        <v>0</v>
      </c>
      <c r="AK65" s="978"/>
      <c r="AL65" s="979">
        <f>IFERROR(VLOOKUP($A65,Itemizado_Piping!C:Q,12,0),0)</f>
        <v>0</v>
      </c>
      <c r="AM65" s="979">
        <f>IFERROR(VLOOKUP($A65,Itemizado_Piping!C:Q,13,0),0)</f>
        <v>0</v>
      </c>
      <c r="AN65" s="979">
        <f>IFERROR(VLOOKUP($A65,Itemizado_Piping!C:Q,14,0),0)</f>
        <v>0</v>
      </c>
      <c r="AO65" s="978"/>
      <c r="AP65" s="278"/>
      <c r="AQ65" s="253">
        <f t="shared" si="92"/>
        <v>0</v>
      </c>
      <c r="AR65" s="978"/>
      <c r="AS65" s="982"/>
    </row>
    <row r="66" spans="1:45" s="164" customFormat="1" ht="26.45" hidden="1">
      <c r="A66" s="315" t="s">
        <v>3070</v>
      </c>
      <c r="B66" s="5"/>
      <c r="C66" s="7" t="s">
        <v>3071</v>
      </c>
      <c r="D66" s="6"/>
      <c r="E66" s="189"/>
      <c r="F66" s="270"/>
      <c r="G66" s="189"/>
      <c r="H66" s="271"/>
      <c r="I66" s="270"/>
      <c r="J66" s="272"/>
      <c r="K66" s="272"/>
      <c r="L66" s="272"/>
      <c r="M66" s="273"/>
      <c r="N66" s="271"/>
      <c r="O66" s="270"/>
      <c r="P66" s="272"/>
      <c r="Q66" s="272"/>
      <c r="R66" s="272"/>
      <c r="S66" s="273"/>
      <c r="T66" s="274"/>
      <c r="U66" s="984"/>
      <c r="V66" s="272"/>
      <c r="W66" s="272"/>
      <c r="X66" s="272"/>
      <c r="Y66" s="272"/>
      <c r="Z66" s="272"/>
      <c r="AA66" s="272"/>
      <c r="AB66" s="272"/>
      <c r="AC66" s="984"/>
      <c r="AD66" s="272"/>
      <c r="AE66" s="272"/>
      <c r="AF66" s="272"/>
      <c r="AG66" s="272"/>
      <c r="AH66" s="272"/>
      <c r="AI66" s="272"/>
      <c r="AJ66" s="272"/>
      <c r="AK66" s="978"/>
      <c r="AL66" s="272"/>
      <c r="AM66" s="272"/>
      <c r="AN66" s="272"/>
      <c r="AO66" s="978"/>
      <c r="AP66" s="275"/>
      <c r="AQ66" s="272"/>
      <c r="AR66" s="978"/>
      <c r="AS66" s="982"/>
    </row>
    <row r="67" spans="1:45" s="164" customFormat="1" ht="26.45" hidden="1">
      <c r="A67" s="312" t="s">
        <v>2099</v>
      </c>
      <c r="B67" s="249"/>
      <c r="C67" s="13" t="s">
        <v>2100</v>
      </c>
      <c r="D67" s="2" t="s">
        <v>2075</v>
      </c>
      <c r="E67" s="190">
        <v>1</v>
      </c>
      <c r="F67" s="276"/>
      <c r="G67" s="191">
        <v>40</v>
      </c>
      <c r="H67" s="252">
        <f t="shared" ref="H67:H72" si="93">G67+F67</f>
        <v>40</v>
      </c>
      <c r="I67" s="251"/>
      <c r="J67" s="253">
        <v>9881680</v>
      </c>
      <c r="K67" s="253">
        <v>829871.81515070423</v>
      </c>
      <c r="L67" s="253">
        <v>1451132.2618096387</v>
      </c>
      <c r="M67" s="254"/>
      <c r="N67" s="252">
        <f t="shared" ref="N67:N72" si="94">SUM(I67:M67)</f>
        <v>12162684.076960344</v>
      </c>
      <c r="O67" s="251">
        <f t="shared" ref="O67:S72" si="95">$E67*I67</f>
        <v>0</v>
      </c>
      <c r="P67" s="253">
        <f t="shared" si="95"/>
        <v>9881680</v>
      </c>
      <c r="Q67" s="253">
        <f t="shared" si="95"/>
        <v>829871.81515070423</v>
      </c>
      <c r="R67" s="253">
        <f t="shared" si="95"/>
        <v>1451132.2618096387</v>
      </c>
      <c r="S67" s="254">
        <f t="shared" si="95"/>
        <v>0</v>
      </c>
      <c r="T67" s="256">
        <f t="shared" ref="T67:T72" si="96">SUM(O67:S67)</f>
        <v>12162684.076960344</v>
      </c>
      <c r="U67" s="984"/>
      <c r="V67" s="277">
        <v>1</v>
      </c>
      <c r="W67" s="253">
        <f t="shared" ref="W67:AA72" si="97">$V67*I67</f>
        <v>0</v>
      </c>
      <c r="X67" s="253">
        <f t="shared" si="97"/>
        <v>9881680</v>
      </c>
      <c r="Y67" s="253">
        <f t="shared" si="97"/>
        <v>829871.81515070423</v>
      </c>
      <c r="Z67" s="253">
        <f t="shared" si="97"/>
        <v>1451132.2618096387</v>
      </c>
      <c r="AA67" s="253">
        <f t="shared" si="97"/>
        <v>0</v>
      </c>
      <c r="AB67" s="253">
        <f t="shared" ref="AB67:AB72" si="98">SUM(W67:AA67)</f>
        <v>12162684.076960344</v>
      </c>
      <c r="AC67" s="984"/>
      <c r="AD67" s="308"/>
      <c r="AE67" s="253">
        <f t="shared" ref="AE67:AI72" si="99">$AD67*I67</f>
        <v>0</v>
      </c>
      <c r="AF67" s="253">
        <f t="shared" si="99"/>
        <v>0</v>
      </c>
      <c r="AG67" s="253">
        <f t="shared" si="99"/>
        <v>0</v>
      </c>
      <c r="AH67" s="253">
        <f t="shared" si="99"/>
        <v>0</v>
      </c>
      <c r="AI67" s="253">
        <f t="shared" si="99"/>
        <v>0</v>
      </c>
      <c r="AJ67" s="253">
        <f t="shared" ref="AJ67:AJ72" si="100">SUM(AE67:AI67)</f>
        <v>0</v>
      </c>
      <c r="AK67" s="978"/>
      <c r="AL67" s="979">
        <f>IFERROR(VLOOKUP($A67,Itemizado_Piping!C:Q,12,0),0)</f>
        <v>0</v>
      </c>
      <c r="AM67" s="979">
        <f>IFERROR(VLOOKUP($A67,Itemizado_Piping!C:Q,13,0),0)</f>
        <v>0</v>
      </c>
      <c r="AN67" s="979">
        <f>IFERROR(VLOOKUP($A67,Itemizado_Piping!C:Q,14,0),0)</f>
        <v>0</v>
      </c>
      <c r="AO67" s="978"/>
      <c r="AP67" s="278"/>
      <c r="AQ67" s="253">
        <f t="shared" ref="AQ67:AQ72" si="101">N67*AP67</f>
        <v>0</v>
      </c>
      <c r="AR67" s="978"/>
      <c r="AS67" s="982"/>
    </row>
    <row r="68" spans="1:45" s="164" customFormat="1" ht="26.45" hidden="1">
      <c r="A68" s="312" t="s">
        <v>2101</v>
      </c>
      <c r="B68" s="249"/>
      <c r="C68" s="13" t="s">
        <v>2102</v>
      </c>
      <c r="D68" s="2" t="s">
        <v>2075</v>
      </c>
      <c r="E68" s="190">
        <v>1</v>
      </c>
      <c r="F68" s="276"/>
      <c r="G68" s="191"/>
      <c r="H68" s="252">
        <f t="shared" si="93"/>
        <v>0</v>
      </c>
      <c r="I68" s="251"/>
      <c r="J68" s="253">
        <v>18475000</v>
      </c>
      <c r="K68" s="253">
        <v>1551546.0716102198</v>
      </c>
      <c r="L68" s="253">
        <v>2713067.8727638493</v>
      </c>
      <c r="M68" s="254"/>
      <c r="N68" s="252">
        <f t="shared" si="94"/>
        <v>22739613.94437407</v>
      </c>
      <c r="O68" s="251">
        <f t="shared" si="95"/>
        <v>0</v>
      </c>
      <c r="P68" s="253">
        <f t="shared" si="95"/>
        <v>18475000</v>
      </c>
      <c r="Q68" s="253">
        <f t="shared" si="95"/>
        <v>1551546.0716102198</v>
      </c>
      <c r="R68" s="253">
        <f t="shared" si="95"/>
        <v>2713067.8727638493</v>
      </c>
      <c r="S68" s="254">
        <f t="shared" si="95"/>
        <v>0</v>
      </c>
      <c r="T68" s="256">
        <f t="shared" si="96"/>
        <v>22739613.94437407</v>
      </c>
      <c r="U68" s="984"/>
      <c r="V68" s="277">
        <v>1</v>
      </c>
      <c r="W68" s="253">
        <f t="shared" si="97"/>
        <v>0</v>
      </c>
      <c r="X68" s="253">
        <f t="shared" si="97"/>
        <v>18475000</v>
      </c>
      <c r="Y68" s="253">
        <f t="shared" si="97"/>
        <v>1551546.0716102198</v>
      </c>
      <c r="Z68" s="253">
        <f t="shared" si="97"/>
        <v>2713067.8727638493</v>
      </c>
      <c r="AA68" s="253">
        <f t="shared" si="97"/>
        <v>0</v>
      </c>
      <c r="AB68" s="253">
        <f t="shared" si="98"/>
        <v>22739613.94437407</v>
      </c>
      <c r="AC68" s="984"/>
      <c r="AD68" s="308"/>
      <c r="AE68" s="253">
        <f t="shared" si="99"/>
        <v>0</v>
      </c>
      <c r="AF68" s="253">
        <f t="shared" si="99"/>
        <v>0</v>
      </c>
      <c r="AG68" s="253">
        <f t="shared" si="99"/>
        <v>0</v>
      </c>
      <c r="AH68" s="253">
        <f t="shared" si="99"/>
        <v>0</v>
      </c>
      <c r="AI68" s="253">
        <f t="shared" si="99"/>
        <v>0</v>
      </c>
      <c r="AJ68" s="253">
        <f t="shared" si="100"/>
        <v>0</v>
      </c>
      <c r="AK68" s="978"/>
      <c r="AL68" s="979">
        <f>IFERROR(VLOOKUP($A68,Itemizado_Piping!C:Q,12,0),0)</f>
        <v>0</v>
      </c>
      <c r="AM68" s="979">
        <f>IFERROR(VLOOKUP($A68,Itemizado_Piping!C:Q,13,0),0)</f>
        <v>0</v>
      </c>
      <c r="AN68" s="979">
        <f>IFERROR(VLOOKUP($A68,Itemizado_Piping!C:Q,14,0),0)</f>
        <v>0</v>
      </c>
      <c r="AO68" s="978"/>
      <c r="AP68" s="278"/>
      <c r="AQ68" s="253">
        <f t="shared" si="101"/>
        <v>0</v>
      </c>
      <c r="AR68" s="978"/>
      <c r="AS68" s="982"/>
    </row>
    <row r="69" spans="1:45" s="164" customFormat="1" ht="26.45" hidden="1">
      <c r="A69" s="312" t="s">
        <v>2103</v>
      </c>
      <c r="B69" s="249"/>
      <c r="C69" s="13" t="s">
        <v>2104</v>
      </c>
      <c r="D69" s="2" t="s">
        <v>2067</v>
      </c>
      <c r="E69" s="190">
        <v>2</v>
      </c>
      <c r="F69" s="276"/>
      <c r="G69" s="191"/>
      <c r="H69" s="252">
        <f t="shared" si="93"/>
        <v>0</v>
      </c>
      <c r="I69" s="251"/>
      <c r="J69" s="253">
        <v>19995000</v>
      </c>
      <c r="K69" s="253">
        <v>1679196.952738639</v>
      </c>
      <c r="L69" s="253">
        <v>2936281.0346908346</v>
      </c>
      <c r="M69" s="254"/>
      <c r="N69" s="252">
        <f t="shared" si="94"/>
        <v>24610477.987429474</v>
      </c>
      <c r="O69" s="251">
        <f t="shared" si="95"/>
        <v>0</v>
      </c>
      <c r="P69" s="253">
        <f t="shared" si="95"/>
        <v>39990000</v>
      </c>
      <c r="Q69" s="253">
        <f t="shared" si="95"/>
        <v>3358393.9054772779</v>
      </c>
      <c r="R69" s="253">
        <f t="shared" si="95"/>
        <v>5872562.0693816692</v>
      </c>
      <c r="S69" s="254">
        <f t="shared" si="95"/>
        <v>0</v>
      </c>
      <c r="T69" s="256">
        <f t="shared" si="96"/>
        <v>49220955.974858947</v>
      </c>
      <c r="U69" s="984"/>
      <c r="V69" s="277">
        <v>2</v>
      </c>
      <c r="W69" s="253">
        <f t="shared" si="97"/>
        <v>0</v>
      </c>
      <c r="X69" s="253">
        <f t="shared" si="97"/>
        <v>39990000</v>
      </c>
      <c r="Y69" s="253">
        <f t="shared" si="97"/>
        <v>3358393.9054772779</v>
      </c>
      <c r="Z69" s="253">
        <f t="shared" si="97"/>
        <v>5872562.0693816692</v>
      </c>
      <c r="AA69" s="253">
        <f t="shared" si="97"/>
        <v>0</v>
      </c>
      <c r="AB69" s="253">
        <f t="shared" si="98"/>
        <v>49220955.974858947</v>
      </c>
      <c r="AC69" s="984"/>
      <c r="AD69" s="308"/>
      <c r="AE69" s="253">
        <f t="shared" si="99"/>
        <v>0</v>
      </c>
      <c r="AF69" s="253">
        <f t="shared" si="99"/>
        <v>0</v>
      </c>
      <c r="AG69" s="253">
        <f t="shared" si="99"/>
        <v>0</v>
      </c>
      <c r="AH69" s="253">
        <f t="shared" si="99"/>
        <v>0</v>
      </c>
      <c r="AI69" s="253">
        <f t="shared" si="99"/>
        <v>0</v>
      </c>
      <c r="AJ69" s="253">
        <f t="shared" si="100"/>
        <v>0</v>
      </c>
      <c r="AK69" s="978"/>
      <c r="AL69" s="979">
        <f>IFERROR(VLOOKUP($A69,Itemizado_Piping!C:Q,12,0),0)</f>
        <v>0</v>
      </c>
      <c r="AM69" s="979">
        <f>IFERROR(VLOOKUP($A69,Itemizado_Piping!C:Q,13,0),0)</f>
        <v>0</v>
      </c>
      <c r="AN69" s="979">
        <f>IFERROR(VLOOKUP($A69,Itemizado_Piping!C:Q,14,0),0)</f>
        <v>0</v>
      </c>
      <c r="AO69" s="978"/>
      <c r="AP69" s="278"/>
      <c r="AQ69" s="253">
        <f t="shared" si="101"/>
        <v>0</v>
      </c>
      <c r="AR69" s="978"/>
      <c r="AS69" s="982"/>
    </row>
    <row r="70" spans="1:45" s="164" customFormat="1" ht="26.45" hidden="1">
      <c r="A70" s="312" t="s">
        <v>2105</v>
      </c>
      <c r="B70" s="249"/>
      <c r="C70" s="13" t="s">
        <v>2106</v>
      </c>
      <c r="D70" s="2" t="s">
        <v>2062</v>
      </c>
      <c r="E70" s="190">
        <v>250</v>
      </c>
      <c r="F70" s="276"/>
      <c r="G70" s="191">
        <v>4356.3249999999998</v>
      </c>
      <c r="H70" s="252">
        <f t="shared" si="93"/>
        <v>4356.3249999999998</v>
      </c>
      <c r="I70" s="251"/>
      <c r="J70" s="253">
        <v>815385.82</v>
      </c>
      <c r="K70" s="253">
        <v>68476.789493598044</v>
      </c>
      <c r="L70" s="253">
        <v>119740.0311156847</v>
      </c>
      <c r="M70" s="254"/>
      <c r="N70" s="252">
        <f t="shared" si="94"/>
        <v>1003602.6406092827</v>
      </c>
      <c r="O70" s="251">
        <f t="shared" si="95"/>
        <v>0</v>
      </c>
      <c r="P70" s="253">
        <f t="shared" si="95"/>
        <v>203846455</v>
      </c>
      <c r="Q70" s="253">
        <f t="shared" si="95"/>
        <v>17119197.373399511</v>
      </c>
      <c r="R70" s="253">
        <f t="shared" si="95"/>
        <v>29935007.778921176</v>
      </c>
      <c r="S70" s="254">
        <f t="shared" si="95"/>
        <v>0</v>
      </c>
      <c r="T70" s="256">
        <f t="shared" si="96"/>
        <v>250900660.15232068</v>
      </c>
      <c r="U70" s="984"/>
      <c r="V70" s="277">
        <v>250</v>
      </c>
      <c r="W70" s="253">
        <f t="shared" si="97"/>
        <v>0</v>
      </c>
      <c r="X70" s="253">
        <f t="shared" si="97"/>
        <v>203846455</v>
      </c>
      <c r="Y70" s="253">
        <f t="shared" si="97"/>
        <v>17119197.373399511</v>
      </c>
      <c r="Z70" s="253">
        <f t="shared" si="97"/>
        <v>29935007.778921176</v>
      </c>
      <c r="AA70" s="253">
        <f t="shared" si="97"/>
        <v>0</v>
      </c>
      <c r="AB70" s="253">
        <f t="shared" si="98"/>
        <v>250900660.15232068</v>
      </c>
      <c r="AC70" s="984"/>
      <c r="AD70" s="308"/>
      <c r="AE70" s="253">
        <f t="shared" si="99"/>
        <v>0</v>
      </c>
      <c r="AF70" s="253">
        <f t="shared" si="99"/>
        <v>0</v>
      </c>
      <c r="AG70" s="253">
        <f t="shared" si="99"/>
        <v>0</v>
      </c>
      <c r="AH70" s="253">
        <f t="shared" si="99"/>
        <v>0</v>
      </c>
      <c r="AI70" s="253">
        <f t="shared" si="99"/>
        <v>0</v>
      </c>
      <c r="AJ70" s="253">
        <f t="shared" si="100"/>
        <v>0</v>
      </c>
      <c r="AK70" s="978"/>
      <c r="AL70" s="979">
        <f>IFERROR(VLOOKUP($A70,Itemizado_Piping!C:Q,12,0),0)</f>
        <v>0</v>
      </c>
      <c r="AM70" s="979">
        <f>IFERROR(VLOOKUP($A70,Itemizado_Piping!C:Q,13,0),0)</f>
        <v>0</v>
      </c>
      <c r="AN70" s="979">
        <f>IFERROR(VLOOKUP($A70,Itemizado_Piping!C:Q,14,0),0)</f>
        <v>0</v>
      </c>
      <c r="AO70" s="978"/>
      <c r="AP70" s="278"/>
      <c r="AQ70" s="253">
        <f t="shared" si="101"/>
        <v>0</v>
      </c>
      <c r="AR70" s="978"/>
      <c r="AS70" s="982"/>
    </row>
    <row r="71" spans="1:45" s="164" customFormat="1" hidden="1">
      <c r="A71" s="312" t="s">
        <v>2107</v>
      </c>
      <c r="B71" s="249"/>
      <c r="C71" s="13" t="s">
        <v>2108</v>
      </c>
      <c r="D71" s="2" t="s">
        <v>2062</v>
      </c>
      <c r="E71" s="190">
        <v>240</v>
      </c>
      <c r="F71" s="276"/>
      <c r="G71" s="191">
        <v>408</v>
      </c>
      <c r="H71" s="252">
        <f t="shared" si="93"/>
        <v>408</v>
      </c>
      <c r="I71" s="251"/>
      <c r="J71" s="253">
        <v>54215.158000000003</v>
      </c>
      <c r="K71" s="253">
        <v>4553.034663958184</v>
      </c>
      <c r="L71" s="253">
        <v>7961.5373957572947</v>
      </c>
      <c r="M71" s="254"/>
      <c r="N71" s="252">
        <f t="shared" si="94"/>
        <v>66729.730059715483</v>
      </c>
      <c r="O71" s="251">
        <f t="shared" si="95"/>
        <v>0</v>
      </c>
      <c r="P71" s="253">
        <f t="shared" si="95"/>
        <v>13011637.92</v>
      </c>
      <c r="Q71" s="253">
        <f t="shared" si="95"/>
        <v>1092728.3193499641</v>
      </c>
      <c r="R71" s="253">
        <f t="shared" si="95"/>
        <v>1910768.9749817508</v>
      </c>
      <c r="S71" s="254">
        <f t="shared" si="95"/>
        <v>0</v>
      </c>
      <c r="T71" s="256">
        <f t="shared" si="96"/>
        <v>16015135.214331716</v>
      </c>
      <c r="U71" s="984"/>
      <c r="V71" s="277">
        <v>240</v>
      </c>
      <c r="W71" s="253">
        <f t="shared" si="97"/>
        <v>0</v>
      </c>
      <c r="X71" s="253">
        <f t="shared" si="97"/>
        <v>13011637.92</v>
      </c>
      <c r="Y71" s="253">
        <f t="shared" si="97"/>
        <v>1092728.3193499641</v>
      </c>
      <c r="Z71" s="253">
        <f t="shared" si="97"/>
        <v>1910768.9749817508</v>
      </c>
      <c r="AA71" s="253">
        <f t="shared" si="97"/>
        <v>0</v>
      </c>
      <c r="AB71" s="253">
        <f t="shared" si="98"/>
        <v>16015135.214331716</v>
      </c>
      <c r="AC71" s="984"/>
      <c r="AD71" s="308"/>
      <c r="AE71" s="253">
        <f t="shared" si="99"/>
        <v>0</v>
      </c>
      <c r="AF71" s="253">
        <f t="shared" si="99"/>
        <v>0</v>
      </c>
      <c r="AG71" s="253">
        <f t="shared" si="99"/>
        <v>0</v>
      </c>
      <c r="AH71" s="253">
        <f t="shared" si="99"/>
        <v>0</v>
      </c>
      <c r="AI71" s="253">
        <f t="shared" si="99"/>
        <v>0</v>
      </c>
      <c r="AJ71" s="253">
        <f t="shared" si="100"/>
        <v>0</v>
      </c>
      <c r="AK71" s="978"/>
      <c r="AL71" s="979">
        <f>IFERROR(VLOOKUP($A71,Itemizado_Piping!C:Q,12,0),0)</f>
        <v>0</v>
      </c>
      <c r="AM71" s="979">
        <f>IFERROR(VLOOKUP($A71,Itemizado_Piping!C:Q,13,0),0)</f>
        <v>0</v>
      </c>
      <c r="AN71" s="979">
        <f>IFERROR(VLOOKUP($A71,Itemizado_Piping!C:Q,14,0),0)</f>
        <v>0</v>
      </c>
      <c r="AO71" s="978"/>
      <c r="AP71" s="278"/>
      <c r="AQ71" s="253">
        <f t="shared" si="101"/>
        <v>0</v>
      </c>
      <c r="AR71" s="978"/>
      <c r="AS71" s="982"/>
    </row>
    <row r="72" spans="1:45" s="164" customFormat="1" hidden="1">
      <c r="A72" s="312" t="s">
        <v>2109</v>
      </c>
      <c r="B72" s="249"/>
      <c r="C72" s="13" t="s">
        <v>2110</v>
      </c>
      <c r="D72" s="2" t="s">
        <v>2062</v>
      </c>
      <c r="E72" s="190">
        <v>240</v>
      </c>
      <c r="F72" s="276"/>
      <c r="G72" s="191">
        <v>432</v>
      </c>
      <c r="H72" s="252">
        <f t="shared" si="93"/>
        <v>432</v>
      </c>
      <c r="I72" s="251"/>
      <c r="J72" s="253">
        <v>48083.040000000001</v>
      </c>
      <c r="K72" s="253">
        <v>4038.054225876971</v>
      </c>
      <c r="L72" s="253">
        <v>7061.0311799090168</v>
      </c>
      <c r="M72" s="254"/>
      <c r="N72" s="252">
        <f t="shared" si="94"/>
        <v>59182.125405785991</v>
      </c>
      <c r="O72" s="251">
        <f t="shared" si="95"/>
        <v>0</v>
      </c>
      <c r="P72" s="253">
        <f t="shared" si="95"/>
        <v>11539929.6</v>
      </c>
      <c r="Q72" s="253">
        <f t="shared" si="95"/>
        <v>969133.01421047305</v>
      </c>
      <c r="R72" s="253">
        <f t="shared" si="95"/>
        <v>1694647.4831781641</v>
      </c>
      <c r="S72" s="254">
        <f t="shared" si="95"/>
        <v>0</v>
      </c>
      <c r="T72" s="256">
        <f t="shared" si="96"/>
        <v>14203710.097388638</v>
      </c>
      <c r="U72" s="984"/>
      <c r="V72" s="277">
        <v>240</v>
      </c>
      <c r="W72" s="253">
        <f t="shared" si="97"/>
        <v>0</v>
      </c>
      <c r="X72" s="253">
        <f t="shared" si="97"/>
        <v>11539929.6</v>
      </c>
      <c r="Y72" s="253">
        <f t="shared" si="97"/>
        <v>969133.01421047305</v>
      </c>
      <c r="Z72" s="253">
        <f t="shared" si="97"/>
        <v>1694647.4831781641</v>
      </c>
      <c r="AA72" s="253">
        <f t="shared" si="97"/>
        <v>0</v>
      </c>
      <c r="AB72" s="253">
        <f t="shared" si="98"/>
        <v>14203710.097388638</v>
      </c>
      <c r="AC72" s="984"/>
      <c r="AD72" s="308"/>
      <c r="AE72" s="253">
        <f t="shared" si="99"/>
        <v>0</v>
      </c>
      <c r="AF72" s="253">
        <f t="shared" si="99"/>
        <v>0</v>
      </c>
      <c r="AG72" s="253">
        <f t="shared" si="99"/>
        <v>0</v>
      </c>
      <c r="AH72" s="253">
        <f t="shared" si="99"/>
        <v>0</v>
      </c>
      <c r="AI72" s="253">
        <f t="shared" si="99"/>
        <v>0</v>
      </c>
      <c r="AJ72" s="253">
        <f t="shared" si="100"/>
        <v>0</v>
      </c>
      <c r="AK72" s="978"/>
      <c r="AL72" s="979">
        <f>IFERROR(VLOOKUP($A72,Itemizado_Piping!C:Q,12,0),0)</f>
        <v>0</v>
      </c>
      <c r="AM72" s="979">
        <f>IFERROR(VLOOKUP($A72,Itemizado_Piping!C:Q,13,0),0)</f>
        <v>0</v>
      </c>
      <c r="AN72" s="979">
        <f>IFERROR(VLOOKUP($A72,Itemizado_Piping!C:Q,14,0),0)</f>
        <v>0</v>
      </c>
      <c r="AO72" s="978"/>
      <c r="AP72" s="278"/>
      <c r="AQ72" s="253">
        <f t="shared" si="101"/>
        <v>0</v>
      </c>
      <c r="AR72" s="978"/>
      <c r="AS72" s="982"/>
    </row>
    <row r="73" spans="1:45" s="164" customFormat="1" hidden="1">
      <c r="A73" s="315" t="s">
        <v>3072</v>
      </c>
      <c r="B73" s="5"/>
      <c r="C73" s="7" t="s">
        <v>3073</v>
      </c>
      <c r="D73" s="6"/>
      <c r="E73" s="189"/>
      <c r="F73" s="270"/>
      <c r="G73" s="189"/>
      <c r="H73" s="271"/>
      <c r="I73" s="270"/>
      <c r="J73" s="272"/>
      <c r="K73" s="272"/>
      <c r="L73" s="272"/>
      <c r="M73" s="273"/>
      <c r="N73" s="271"/>
      <c r="O73" s="270"/>
      <c r="P73" s="272"/>
      <c r="Q73" s="272"/>
      <c r="R73" s="272"/>
      <c r="S73" s="273"/>
      <c r="T73" s="274"/>
      <c r="U73" s="984"/>
      <c r="V73" s="272"/>
      <c r="W73" s="272"/>
      <c r="X73" s="272"/>
      <c r="Y73" s="272"/>
      <c r="Z73" s="272"/>
      <c r="AA73" s="272"/>
      <c r="AB73" s="272"/>
      <c r="AC73" s="984"/>
      <c r="AD73" s="272"/>
      <c r="AE73" s="272"/>
      <c r="AF73" s="272"/>
      <c r="AG73" s="272"/>
      <c r="AH73" s="272"/>
      <c r="AI73" s="272"/>
      <c r="AJ73" s="272"/>
      <c r="AK73" s="978"/>
      <c r="AL73" s="272"/>
      <c r="AM73" s="272"/>
      <c r="AN73" s="272"/>
      <c r="AO73" s="978"/>
      <c r="AP73" s="275"/>
      <c r="AQ73" s="272"/>
      <c r="AR73" s="978"/>
      <c r="AS73" s="982"/>
    </row>
    <row r="74" spans="1:45" s="164" customFormat="1" hidden="1">
      <c r="A74" s="312" t="s">
        <v>2111</v>
      </c>
      <c r="B74" s="249"/>
      <c r="C74" s="3" t="s">
        <v>2112</v>
      </c>
      <c r="D74" s="2" t="s">
        <v>2062</v>
      </c>
      <c r="E74" s="190">
        <v>82</v>
      </c>
      <c r="F74" s="276"/>
      <c r="G74" s="191">
        <v>237.554</v>
      </c>
      <c r="H74" s="252">
        <f t="shared" ref="H74:H79" si="102">G74+F74</f>
        <v>237.554</v>
      </c>
      <c r="I74" s="251"/>
      <c r="J74" s="253">
        <v>114509.76300000001</v>
      </c>
      <c r="K74" s="253">
        <v>9616.6274950047664</v>
      </c>
      <c r="L74" s="253">
        <v>16815.846377600566</v>
      </c>
      <c r="M74" s="254"/>
      <c r="N74" s="252">
        <f t="shared" ref="N74:N79" si="103">SUM(I74:M74)</f>
        <v>140942.23687260534</v>
      </c>
      <c r="O74" s="251">
        <f t="shared" ref="O74:S79" si="104">$E74*I74</f>
        <v>0</v>
      </c>
      <c r="P74" s="253">
        <f t="shared" si="104"/>
        <v>9389800.5659999996</v>
      </c>
      <c r="Q74" s="253">
        <f t="shared" si="104"/>
        <v>788563.4545903909</v>
      </c>
      <c r="R74" s="253">
        <f t="shared" si="104"/>
        <v>1378899.4029632465</v>
      </c>
      <c r="S74" s="254">
        <f t="shared" si="104"/>
        <v>0</v>
      </c>
      <c r="T74" s="256">
        <f t="shared" ref="T74:T79" si="105">SUM(O74:S74)</f>
        <v>11557263.423553638</v>
      </c>
      <c r="U74" s="984"/>
      <c r="V74" s="277">
        <v>82</v>
      </c>
      <c r="W74" s="253">
        <f t="shared" ref="W74:AA79" si="106">$V74*I74</f>
        <v>0</v>
      </c>
      <c r="X74" s="253">
        <f t="shared" si="106"/>
        <v>9389800.5659999996</v>
      </c>
      <c r="Y74" s="253">
        <f t="shared" si="106"/>
        <v>788563.4545903909</v>
      </c>
      <c r="Z74" s="253">
        <f t="shared" si="106"/>
        <v>1378899.4029632465</v>
      </c>
      <c r="AA74" s="253">
        <f t="shared" si="106"/>
        <v>0</v>
      </c>
      <c r="AB74" s="253">
        <f t="shared" ref="AB74:AB79" si="107">SUM(W74:AA74)</f>
        <v>11557263.423553638</v>
      </c>
      <c r="AC74" s="984"/>
      <c r="AD74" s="308"/>
      <c r="AE74" s="253">
        <f t="shared" ref="AE74:AI79" si="108">$AD74*I74</f>
        <v>0</v>
      </c>
      <c r="AF74" s="253">
        <f t="shared" si="108"/>
        <v>0</v>
      </c>
      <c r="AG74" s="253">
        <f t="shared" si="108"/>
        <v>0</v>
      </c>
      <c r="AH74" s="253">
        <f t="shared" si="108"/>
        <v>0</v>
      </c>
      <c r="AI74" s="253">
        <f t="shared" si="108"/>
        <v>0</v>
      </c>
      <c r="AJ74" s="253">
        <f t="shared" ref="AJ74:AJ79" si="109">SUM(AE74:AI74)</f>
        <v>0</v>
      </c>
      <c r="AK74" s="978"/>
      <c r="AL74" s="979">
        <f>IFERROR(VLOOKUP($A74,Itemizado_Piping!C:Q,12,0),0)</f>
        <v>0</v>
      </c>
      <c r="AM74" s="979">
        <f>IFERROR(VLOOKUP($A74,Itemizado_Piping!C:Q,13,0),0)</f>
        <v>0</v>
      </c>
      <c r="AN74" s="979">
        <f>IFERROR(VLOOKUP($A74,Itemizado_Piping!C:Q,14,0),0)</f>
        <v>0</v>
      </c>
      <c r="AO74" s="978"/>
      <c r="AP74" s="278"/>
      <c r="AQ74" s="253">
        <f t="shared" ref="AQ74:AQ79" si="110">N74*AP74</f>
        <v>0</v>
      </c>
      <c r="AR74" s="978"/>
      <c r="AS74" s="982"/>
    </row>
    <row r="75" spans="1:45" s="164" customFormat="1" hidden="1">
      <c r="A75" s="312" t="s">
        <v>2113</v>
      </c>
      <c r="B75" s="249"/>
      <c r="C75" s="3" t="s">
        <v>2114</v>
      </c>
      <c r="D75" s="2" t="s">
        <v>2067</v>
      </c>
      <c r="E75" s="190">
        <v>4</v>
      </c>
      <c r="F75" s="276"/>
      <c r="G75" s="191">
        <v>750</v>
      </c>
      <c r="H75" s="252">
        <f t="shared" si="102"/>
        <v>750</v>
      </c>
      <c r="I75" s="251"/>
      <c r="J75" s="253">
        <v>6567725.1880000001</v>
      </c>
      <c r="K75" s="253">
        <v>551563.09687993955</v>
      </c>
      <c r="L75" s="253">
        <v>964475.46439538361</v>
      </c>
      <c r="M75" s="254"/>
      <c r="N75" s="252">
        <f t="shared" si="103"/>
        <v>8083763.749275323</v>
      </c>
      <c r="O75" s="251">
        <f t="shared" si="104"/>
        <v>0</v>
      </c>
      <c r="P75" s="253">
        <f t="shared" si="104"/>
        <v>26270900.752</v>
      </c>
      <c r="Q75" s="253">
        <f t="shared" si="104"/>
        <v>2206252.3875197582</v>
      </c>
      <c r="R75" s="253">
        <f t="shared" si="104"/>
        <v>3857901.8575815344</v>
      </c>
      <c r="S75" s="254">
        <f t="shared" si="104"/>
        <v>0</v>
      </c>
      <c r="T75" s="256">
        <f t="shared" si="105"/>
        <v>32335054.997101292</v>
      </c>
      <c r="U75" s="984"/>
      <c r="V75" s="277">
        <v>4</v>
      </c>
      <c r="W75" s="253">
        <f t="shared" si="106"/>
        <v>0</v>
      </c>
      <c r="X75" s="253">
        <f t="shared" si="106"/>
        <v>26270900.752</v>
      </c>
      <c r="Y75" s="253">
        <f t="shared" si="106"/>
        <v>2206252.3875197582</v>
      </c>
      <c r="Z75" s="253">
        <f t="shared" si="106"/>
        <v>3857901.8575815344</v>
      </c>
      <c r="AA75" s="253">
        <f t="shared" si="106"/>
        <v>0</v>
      </c>
      <c r="AB75" s="253">
        <f t="shared" si="107"/>
        <v>32335054.997101292</v>
      </c>
      <c r="AC75" s="984"/>
      <c r="AD75" s="308"/>
      <c r="AE75" s="253">
        <f t="shared" si="108"/>
        <v>0</v>
      </c>
      <c r="AF75" s="253">
        <f t="shared" si="108"/>
        <v>0</v>
      </c>
      <c r="AG75" s="253">
        <f t="shared" si="108"/>
        <v>0</v>
      </c>
      <c r="AH75" s="253">
        <f t="shared" si="108"/>
        <v>0</v>
      </c>
      <c r="AI75" s="253">
        <f t="shared" si="108"/>
        <v>0</v>
      </c>
      <c r="AJ75" s="253">
        <f t="shared" si="109"/>
        <v>0</v>
      </c>
      <c r="AK75" s="978"/>
      <c r="AL75" s="979">
        <f>IFERROR(VLOOKUP($A75,Itemizado_Piping!C:Q,12,0),0)</f>
        <v>0</v>
      </c>
      <c r="AM75" s="979">
        <f>IFERROR(VLOOKUP($A75,Itemizado_Piping!C:Q,13,0),0)</f>
        <v>0</v>
      </c>
      <c r="AN75" s="979">
        <f>IFERROR(VLOOKUP($A75,Itemizado_Piping!C:Q,14,0),0)</f>
        <v>0</v>
      </c>
      <c r="AO75" s="978"/>
      <c r="AP75" s="278"/>
      <c r="AQ75" s="253">
        <f t="shared" si="110"/>
        <v>0</v>
      </c>
      <c r="AR75" s="978"/>
      <c r="AS75" s="982"/>
    </row>
    <row r="76" spans="1:45" s="164" customFormat="1" hidden="1">
      <c r="A76" s="312" t="s">
        <v>2115</v>
      </c>
      <c r="B76" s="249"/>
      <c r="C76" s="3" t="s">
        <v>2116</v>
      </c>
      <c r="D76" s="2" t="s">
        <v>2117</v>
      </c>
      <c r="E76" s="190">
        <v>13</v>
      </c>
      <c r="F76" s="276"/>
      <c r="G76" s="191">
        <v>39.819000000000003</v>
      </c>
      <c r="H76" s="252">
        <f t="shared" si="102"/>
        <v>39.819000000000003</v>
      </c>
      <c r="I76" s="251"/>
      <c r="J76" s="253">
        <v>110481.454</v>
      </c>
      <c r="K76" s="253">
        <v>9278.3256259532063</v>
      </c>
      <c r="L76" s="253">
        <v>16224.285974757084</v>
      </c>
      <c r="M76" s="254"/>
      <c r="N76" s="252">
        <f t="shared" si="103"/>
        <v>135984.06560071028</v>
      </c>
      <c r="O76" s="251">
        <f t="shared" si="104"/>
        <v>0</v>
      </c>
      <c r="P76" s="253">
        <f t="shared" si="104"/>
        <v>1436258.902</v>
      </c>
      <c r="Q76" s="253">
        <f t="shared" si="104"/>
        <v>120618.23313739168</v>
      </c>
      <c r="R76" s="253">
        <f t="shared" si="104"/>
        <v>210915.71767184208</v>
      </c>
      <c r="S76" s="254">
        <f t="shared" si="104"/>
        <v>0</v>
      </c>
      <c r="T76" s="256">
        <f t="shared" si="105"/>
        <v>1767792.8528092338</v>
      </c>
      <c r="U76" s="984"/>
      <c r="V76" s="277">
        <v>13</v>
      </c>
      <c r="W76" s="253">
        <f t="shared" si="106"/>
        <v>0</v>
      </c>
      <c r="X76" s="253">
        <f t="shared" si="106"/>
        <v>1436258.902</v>
      </c>
      <c r="Y76" s="253">
        <f t="shared" si="106"/>
        <v>120618.23313739168</v>
      </c>
      <c r="Z76" s="253">
        <f t="shared" si="106"/>
        <v>210915.71767184208</v>
      </c>
      <c r="AA76" s="253">
        <f t="shared" si="106"/>
        <v>0</v>
      </c>
      <c r="AB76" s="253">
        <f t="shared" si="107"/>
        <v>1767792.8528092338</v>
      </c>
      <c r="AC76" s="984"/>
      <c r="AD76" s="308"/>
      <c r="AE76" s="253">
        <f t="shared" si="108"/>
        <v>0</v>
      </c>
      <c r="AF76" s="253">
        <f t="shared" si="108"/>
        <v>0</v>
      </c>
      <c r="AG76" s="253">
        <f t="shared" si="108"/>
        <v>0</v>
      </c>
      <c r="AH76" s="253">
        <f t="shared" si="108"/>
        <v>0</v>
      </c>
      <c r="AI76" s="253">
        <f t="shared" si="108"/>
        <v>0</v>
      </c>
      <c r="AJ76" s="253">
        <f t="shared" si="109"/>
        <v>0</v>
      </c>
      <c r="AK76" s="978"/>
      <c r="AL76" s="979">
        <f>IFERROR(VLOOKUP($A76,Itemizado_Piping!C:Q,12,0),0)</f>
        <v>0</v>
      </c>
      <c r="AM76" s="979">
        <f>IFERROR(VLOOKUP($A76,Itemizado_Piping!C:Q,13,0),0)</f>
        <v>0</v>
      </c>
      <c r="AN76" s="979">
        <f>IFERROR(VLOOKUP($A76,Itemizado_Piping!C:Q,14,0),0)</f>
        <v>0</v>
      </c>
      <c r="AO76" s="978"/>
      <c r="AP76" s="278"/>
      <c r="AQ76" s="253">
        <f t="shared" si="110"/>
        <v>0</v>
      </c>
      <c r="AR76" s="978"/>
      <c r="AS76" s="982"/>
    </row>
    <row r="77" spans="1:45" s="164" customFormat="1" ht="26.45" hidden="1">
      <c r="A77" s="312" t="s">
        <v>2118</v>
      </c>
      <c r="B77" s="249"/>
      <c r="C77" s="3" t="s">
        <v>2119</v>
      </c>
      <c r="D77" s="2" t="s">
        <v>2055</v>
      </c>
      <c r="E77" s="190">
        <v>1044</v>
      </c>
      <c r="F77" s="276"/>
      <c r="G77" s="191">
        <v>130.5</v>
      </c>
      <c r="H77" s="252">
        <f t="shared" si="102"/>
        <v>130.5</v>
      </c>
      <c r="I77" s="251"/>
      <c r="J77" s="253">
        <v>4388.6589999999997</v>
      </c>
      <c r="K77" s="253">
        <v>368.56328179089815</v>
      </c>
      <c r="L77" s="253">
        <v>644.47792895350062</v>
      </c>
      <c r="M77" s="254"/>
      <c r="N77" s="252">
        <f t="shared" si="103"/>
        <v>5401.7002107443986</v>
      </c>
      <c r="O77" s="251">
        <f t="shared" si="104"/>
        <v>0</v>
      </c>
      <c r="P77" s="253">
        <f t="shared" si="104"/>
        <v>4581759.9959999993</v>
      </c>
      <c r="Q77" s="253">
        <f t="shared" si="104"/>
        <v>384780.06618969765</v>
      </c>
      <c r="R77" s="253">
        <f t="shared" si="104"/>
        <v>672834.95782745467</v>
      </c>
      <c r="S77" s="254">
        <f t="shared" si="104"/>
        <v>0</v>
      </c>
      <c r="T77" s="256">
        <f t="shared" si="105"/>
        <v>5639375.0200171517</v>
      </c>
      <c r="U77" s="984"/>
      <c r="V77" s="277">
        <v>1044</v>
      </c>
      <c r="W77" s="253">
        <f t="shared" si="106"/>
        <v>0</v>
      </c>
      <c r="X77" s="253">
        <f t="shared" si="106"/>
        <v>4581759.9959999993</v>
      </c>
      <c r="Y77" s="253">
        <f t="shared" si="106"/>
        <v>384780.06618969765</v>
      </c>
      <c r="Z77" s="253">
        <f t="shared" si="106"/>
        <v>672834.95782745467</v>
      </c>
      <c r="AA77" s="253">
        <f t="shared" si="106"/>
        <v>0</v>
      </c>
      <c r="AB77" s="253">
        <f t="shared" si="107"/>
        <v>5639375.0200171517</v>
      </c>
      <c r="AC77" s="984"/>
      <c r="AD77" s="308"/>
      <c r="AE77" s="253">
        <f t="shared" si="108"/>
        <v>0</v>
      </c>
      <c r="AF77" s="253">
        <f t="shared" si="108"/>
        <v>0</v>
      </c>
      <c r="AG77" s="253">
        <f t="shared" si="108"/>
        <v>0</v>
      </c>
      <c r="AH77" s="253">
        <f t="shared" si="108"/>
        <v>0</v>
      </c>
      <c r="AI77" s="253">
        <f t="shared" si="108"/>
        <v>0</v>
      </c>
      <c r="AJ77" s="253">
        <f t="shared" si="109"/>
        <v>0</v>
      </c>
      <c r="AK77" s="978"/>
      <c r="AL77" s="979">
        <f>IFERROR(VLOOKUP($A77,Itemizado_Piping!C:Q,12,0),0)</f>
        <v>0</v>
      </c>
      <c r="AM77" s="979">
        <f>IFERROR(VLOOKUP($A77,Itemizado_Piping!C:Q,13,0),0)</f>
        <v>0</v>
      </c>
      <c r="AN77" s="979">
        <f>IFERROR(VLOOKUP($A77,Itemizado_Piping!C:Q,14,0),0)</f>
        <v>0</v>
      </c>
      <c r="AO77" s="978"/>
      <c r="AP77" s="278"/>
      <c r="AQ77" s="253">
        <f t="shared" si="110"/>
        <v>0</v>
      </c>
      <c r="AR77" s="978"/>
      <c r="AS77" s="982"/>
    </row>
    <row r="78" spans="1:45" s="164" customFormat="1" ht="26.45" hidden="1">
      <c r="A78" s="312" t="s">
        <v>2120</v>
      </c>
      <c r="B78" s="249"/>
      <c r="C78" s="3" t="s">
        <v>2121</v>
      </c>
      <c r="D78" s="2" t="s">
        <v>2055</v>
      </c>
      <c r="E78" s="190">
        <v>651</v>
      </c>
      <c r="F78" s="276"/>
      <c r="G78" s="191">
        <v>69.006</v>
      </c>
      <c r="H78" s="252">
        <f t="shared" si="102"/>
        <v>69.006</v>
      </c>
      <c r="I78" s="251"/>
      <c r="J78" s="253">
        <v>3723.1239999999998</v>
      </c>
      <c r="K78" s="253">
        <v>312.67109154629179</v>
      </c>
      <c r="L78" s="253">
        <v>546.74360545147681</v>
      </c>
      <c r="M78" s="254"/>
      <c r="N78" s="252">
        <f t="shared" si="103"/>
        <v>4582.5386969977681</v>
      </c>
      <c r="O78" s="251">
        <f t="shared" si="104"/>
        <v>0</v>
      </c>
      <c r="P78" s="253">
        <f t="shared" si="104"/>
        <v>2423753.7239999999</v>
      </c>
      <c r="Q78" s="253">
        <f t="shared" si="104"/>
        <v>203548.88059663595</v>
      </c>
      <c r="R78" s="253">
        <f t="shared" si="104"/>
        <v>355930.08714891138</v>
      </c>
      <c r="S78" s="254">
        <f t="shared" si="104"/>
        <v>0</v>
      </c>
      <c r="T78" s="256">
        <f t="shared" si="105"/>
        <v>2983232.6917455471</v>
      </c>
      <c r="U78" s="984"/>
      <c r="V78" s="277">
        <v>651</v>
      </c>
      <c r="W78" s="253">
        <f t="shared" si="106"/>
        <v>0</v>
      </c>
      <c r="X78" s="253">
        <f t="shared" si="106"/>
        <v>2423753.7239999999</v>
      </c>
      <c r="Y78" s="253">
        <f t="shared" si="106"/>
        <v>203548.88059663595</v>
      </c>
      <c r="Z78" s="253">
        <f t="shared" si="106"/>
        <v>355930.08714891138</v>
      </c>
      <c r="AA78" s="253">
        <f t="shared" si="106"/>
        <v>0</v>
      </c>
      <c r="AB78" s="253">
        <f t="shared" si="107"/>
        <v>2983232.6917455471</v>
      </c>
      <c r="AC78" s="984"/>
      <c r="AD78" s="308"/>
      <c r="AE78" s="253">
        <f t="shared" si="108"/>
        <v>0</v>
      </c>
      <c r="AF78" s="253">
        <f t="shared" si="108"/>
        <v>0</v>
      </c>
      <c r="AG78" s="253">
        <f t="shared" si="108"/>
        <v>0</v>
      </c>
      <c r="AH78" s="253">
        <f t="shared" si="108"/>
        <v>0</v>
      </c>
      <c r="AI78" s="253">
        <f t="shared" si="108"/>
        <v>0</v>
      </c>
      <c r="AJ78" s="253">
        <f t="shared" si="109"/>
        <v>0</v>
      </c>
      <c r="AK78" s="978"/>
      <c r="AL78" s="979">
        <f>IFERROR(VLOOKUP($A78,Itemizado_Piping!C:Q,12,0),0)</f>
        <v>0</v>
      </c>
      <c r="AM78" s="979">
        <f>IFERROR(VLOOKUP($A78,Itemizado_Piping!C:Q,13,0),0)</f>
        <v>0</v>
      </c>
      <c r="AN78" s="979">
        <f>IFERROR(VLOOKUP($A78,Itemizado_Piping!C:Q,14,0),0)</f>
        <v>0</v>
      </c>
      <c r="AO78" s="978"/>
      <c r="AP78" s="278"/>
      <c r="AQ78" s="253">
        <f t="shared" si="110"/>
        <v>0</v>
      </c>
      <c r="AR78" s="978"/>
      <c r="AS78" s="982"/>
    </row>
    <row r="79" spans="1:45" s="164" customFormat="1" ht="26.45" hidden="1">
      <c r="A79" s="312" t="s">
        <v>2122</v>
      </c>
      <c r="B79" s="249"/>
      <c r="C79" s="3" t="s">
        <v>2123</v>
      </c>
      <c r="D79" s="2" t="s">
        <v>2062</v>
      </c>
      <c r="E79" s="190">
        <v>70</v>
      </c>
      <c r="F79" s="276"/>
      <c r="G79" s="191">
        <v>238</v>
      </c>
      <c r="H79" s="252">
        <f t="shared" si="102"/>
        <v>238</v>
      </c>
      <c r="I79" s="251"/>
      <c r="J79" s="253">
        <v>118759.599</v>
      </c>
      <c r="K79" s="253">
        <v>9973.5312202681962</v>
      </c>
      <c r="L79" s="253">
        <v>17439.937896033436</v>
      </c>
      <c r="M79" s="254"/>
      <c r="N79" s="252">
        <f t="shared" si="103"/>
        <v>146173.06811630164</v>
      </c>
      <c r="O79" s="251">
        <f t="shared" si="104"/>
        <v>0</v>
      </c>
      <c r="P79" s="253">
        <f t="shared" si="104"/>
        <v>8313171.9299999997</v>
      </c>
      <c r="Q79" s="253">
        <f t="shared" si="104"/>
        <v>698147.18541877368</v>
      </c>
      <c r="R79" s="253">
        <f t="shared" si="104"/>
        <v>1220795.6527223405</v>
      </c>
      <c r="S79" s="254">
        <f t="shared" si="104"/>
        <v>0</v>
      </c>
      <c r="T79" s="256">
        <f t="shared" si="105"/>
        <v>10232114.768141113</v>
      </c>
      <c r="U79" s="984"/>
      <c r="V79" s="277">
        <v>70</v>
      </c>
      <c r="W79" s="253">
        <f t="shared" si="106"/>
        <v>0</v>
      </c>
      <c r="X79" s="253">
        <f t="shared" si="106"/>
        <v>8313171.9299999997</v>
      </c>
      <c r="Y79" s="253">
        <f t="shared" si="106"/>
        <v>698147.18541877368</v>
      </c>
      <c r="Z79" s="253">
        <f t="shared" si="106"/>
        <v>1220795.6527223405</v>
      </c>
      <c r="AA79" s="253">
        <f t="shared" si="106"/>
        <v>0</v>
      </c>
      <c r="AB79" s="253">
        <f t="shared" si="107"/>
        <v>10232114.768141113</v>
      </c>
      <c r="AC79" s="984"/>
      <c r="AD79" s="308"/>
      <c r="AE79" s="253">
        <f t="shared" si="108"/>
        <v>0</v>
      </c>
      <c r="AF79" s="253">
        <f t="shared" si="108"/>
        <v>0</v>
      </c>
      <c r="AG79" s="253">
        <f t="shared" si="108"/>
        <v>0</v>
      </c>
      <c r="AH79" s="253">
        <f t="shared" si="108"/>
        <v>0</v>
      </c>
      <c r="AI79" s="253">
        <f t="shared" si="108"/>
        <v>0</v>
      </c>
      <c r="AJ79" s="253">
        <f t="shared" si="109"/>
        <v>0</v>
      </c>
      <c r="AK79" s="978"/>
      <c r="AL79" s="979">
        <f>IFERROR(VLOOKUP($A79,Itemizado_Piping!C:Q,12,0),0)</f>
        <v>0</v>
      </c>
      <c r="AM79" s="979">
        <f>IFERROR(VLOOKUP($A79,Itemizado_Piping!C:Q,13,0),0)</f>
        <v>0</v>
      </c>
      <c r="AN79" s="979">
        <f>IFERROR(VLOOKUP($A79,Itemizado_Piping!C:Q,14,0),0)</f>
        <v>0</v>
      </c>
      <c r="AO79" s="978"/>
      <c r="AP79" s="278"/>
      <c r="AQ79" s="253">
        <f t="shared" si="110"/>
        <v>0</v>
      </c>
      <c r="AR79" s="978"/>
      <c r="AS79" s="982"/>
    </row>
    <row r="80" spans="1:45" s="164" customFormat="1" hidden="1">
      <c r="A80" s="315" t="s">
        <v>3074</v>
      </c>
      <c r="B80" s="5"/>
      <c r="C80" s="7" t="s">
        <v>3075</v>
      </c>
      <c r="D80" s="6"/>
      <c r="E80" s="189"/>
      <c r="F80" s="270"/>
      <c r="G80" s="189"/>
      <c r="H80" s="271"/>
      <c r="I80" s="270"/>
      <c r="J80" s="272"/>
      <c r="K80" s="272"/>
      <c r="L80" s="272"/>
      <c r="M80" s="273"/>
      <c r="N80" s="271"/>
      <c r="O80" s="270"/>
      <c r="P80" s="272"/>
      <c r="Q80" s="272"/>
      <c r="R80" s="272"/>
      <c r="S80" s="273"/>
      <c r="T80" s="274"/>
      <c r="U80" s="984"/>
      <c r="V80" s="272"/>
      <c r="W80" s="272"/>
      <c r="X80" s="272"/>
      <c r="Y80" s="272"/>
      <c r="Z80" s="272"/>
      <c r="AA80" s="272"/>
      <c r="AB80" s="272"/>
      <c r="AC80" s="984"/>
      <c r="AD80" s="272"/>
      <c r="AE80" s="272"/>
      <c r="AF80" s="272"/>
      <c r="AG80" s="272"/>
      <c r="AH80" s="272"/>
      <c r="AI80" s="272"/>
      <c r="AJ80" s="272"/>
      <c r="AK80" s="978"/>
      <c r="AL80" s="272"/>
      <c r="AM80" s="272"/>
      <c r="AN80" s="272"/>
      <c r="AO80" s="978"/>
      <c r="AP80" s="275"/>
      <c r="AQ80" s="272"/>
      <c r="AR80" s="978"/>
      <c r="AS80" s="982"/>
    </row>
    <row r="81" spans="1:45" s="164" customFormat="1" ht="26.45" hidden="1">
      <c r="A81" s="312" t="s">
        <v>2124</v>
      </c>
      <c r="B81" s="249"/>
      <c r="C81" s="3" t="s">
        <v>2125</v>
      </c>
      <c r="D81" s="2" t="s">
        <v>2067</v>
      </c>
      <c r="E81" s="190">
        <v>1</v>
      </c>
      <c r="F81" s="276"/>
      <c r="G81" s="191">
        <v>1402</v>
      </c>
      <c r="H81" s="252">
        <f t="shared" ref="H81:H89" si="111">G81+F81</f>
        <v>1402</v>
      </c>
      <c r="I81" s="251"/>
      <c r="J81" s="253">
        <v>40651144</v>
      </c>
      <c r="K81" s="253">
        <v>3413917.3358409405</v>
      </c>
      <c r="L81" s="253">
        <v>5969651.5711770989</v>
      </c>
      <c r="M81" s="254"/>
      <c r="N81" s="252">
        <f t="shared" ref="N81:N89" si="112">SUM(I81:M81)</f>
        <v>50034712.907018036</v>
      </c>
      <c r="O81" s="251">
        <f t="shared" ref="O81:O89" si="113">$E81*I81</f>
        <v>0</v>
      </c>
      <c r="P81" s="253">
        <f t="shared" ref="P81:P89" si="114">$E81*J81</f>
        <v>40651144</v>
      </c>
      <c r="Q81" s="253">
        <f t="shared" ref="Q81:Q89" si="115">$E81*K81</f>
        <v>3413917.3358409405</v>
      </c>
      <c r="R81" s="253">
        <f t="shared" ref="R81:R89" si="116">$E81*L81</f>
        <v>5969651.5711770989</v>
      </c>
      <c r="S81" s="254">
        <f t="shared" ref="S81:S89" si="117">$E81*M81</f>
        <v>0</v>
      </c>
      <c r="T81" s="256">
        <f t="shared" ref="T81:T89" si="118">SUM(O81:S81)</f>
        <v>50034712.907018036</v>
      </c>
      <c r="U81" s="984"/>
      <c r="V81" s="277">
        <v>1</v>
      </c>
      <c r="W81" s="253">
        <f t="shared" ref="W81:W89" si="119">$V81*I81</f>
        <v>0</v>
      </c>
      <c r="X81" s="253">
        <f t="shared" ref="X81:X89" si="120">$V81*J81</f>
        <v>40651144</v>
      </c>
      <c r="Y81" s="253">
        <f t="shared" ref="Y81:Y89" si="121">$V81*K81</f>
        <v>3413917.3358409405</v>
      </c>
      <c r="Z81" s="253">
        <f t="shared" ref="Z81:Z89" si="122">$V81*L81</f>
        <v>5969651.5711770989</v>
      </c>
      <c r="AA81" s="253">
        <f t="shared" ref="AA81:AA89" si="123">$V81*M81</f>
        <v>0</v>
      </c>
      <c r="AB81" s="253">
        <f t="shared" ref="AB81:AB89" si="124">SUM(W81:AA81)</f>
        <v>50034712.907018036</v>
      </c>
      <c r="AC81" s="984"/>
      <c r="AD81" s="308"/>
      <c r="AE81" s="253">
        <f t="shared" ref="AE81:AE89" si="125">$AD81*I81</f>
        <v>0</v>
      </c>
      <c r="AF81" s="253">
        <f t="shared" ref="AF81:AF89" si="126">$AD81*J81</f>
        <v>0</v>
      </c>
      <c r="AG81" s="253">
        <f t="shared" ref="AG81:AG89" si="127">$AD81*K81</f>
        <v>0</v>
      </c>
      <c r="AH81" s="253">
        <f t="shared" ref="AH81:AH89" si="128">$AD81*L81</f>
        <v>0</v>
      </c>
      <c r="AI81" s="253">
        <f t="shared" ref="AI81:AI89" si="129">$AD81*M81</f>
        <v>0</v>
      </c>
      <c r="AJ81" s="253">
        <f t="shared" ref="AJ81:AJ89" si="130">SUM(AE81:AI81)</f>
        <v>0</v>
      </c>
      <c r="AK81" s="978"/>
      <c r="AL81" s="979">
        <f>IFERROR(VLOOKUP($A81,Itemizado_Piping!C:Q,12,0),0)</f>
        <v>0</v>
      </c>
      <c r="AM81" s="979">
        <f>IFERROR(VLOOKUP($A81,Itemizado_Piping!C:Q,13,0),0)</f>
        <v>0</v>
      </c>
      <c r="AN81" s="979">
        <f>IFERROR(VLOOKUP($A81,Itemizado_Piping!C:Q,14,0),0)</f>
        <v>0</v>
      </c>
      <c r="AO81" s="978"/>
      <c r="AP81" s="278"/>
      <c r="AQ81" s="253">
        <f t="shared" ref="AQ81:AQ89" si="131">N81*AP81</f>
        <v>0</v>
      </c>
      <c r="AR81" s="978"/>
      <c r="AS81" s="982"/>
    </row>
    <row r="82" spans="1:45" s="164" customFormat="1" hidden="1">
      <c r="A82" s="312" t="s">
        <v>2126</v>
      </c>
      <c r="B82" s="249"/>
      <c r="C82" s="3" t="s">
        <v>2127</v>
      </c>
      <c r="D82" s="2" t="s">
        <v>2067</v>
      </c>
      <c r="E82" s="190">
        <v>1</v>
      </c>
      <c r="F82" s="276"/>
      <c r="G82" s="191">
        <v>120</v>
      </c>
      <c r="H82" s="252">
        <f t="shared" si="111"/>
        <v>120</v>
      </c>
      <c r="I82" s="251"/>
      <c r="J82" s="253">
        <v>3113088</v>
      </c>
      <c r="K82" s="253">
        <v>261439.75409888569</v>
      </c>
      <c r="L82" s="253">
        <v>457159.3525243121</v>
      </c>
      <c r="M82" s="254"/>
      <c r="N82" s="252">
        <f t="shared" si="112"/>
        <v>3831687.1066231979</v>
      </c>
      <c r="O82" s="251">
        <f t="shared" si="113"/>
        <v>0</v>
      </c>
      <c r="P82" s="253">
        <f t="shared" si="114"/>
        <v>3113088</v>
      </c>
      <c r="Q82" s="253">
        <f t="shared" si="115"/>
        <v>261439.75409888569</v>
      </c>
      <c r="R82" s="253">
        <f t="shared" si="116"/>
        <v>457159.3525243121</v>
      </c>
      <c r="S82" s="254">
        <f t="shared" si="117"/>
        <v>0</v>
      </c>
      <c r="T82" s="256">
        <f t="shared" si="118"/>
        <v>3831687.1066231979</v>
      </c>
      <c r="U82" s="984"/>
      <c r="V82" s="277">
        <v>1</v>
      </c>
      <c r="W82" s="253">
        <f t="shared" si="119"/>
        <v>0</v>
      </c>
      <c r="X82" s="253">
        <f t="shared" si="120"/>
        <v>3113088</v>
      </c>
      <c r="Y82" s="253">
        <f t="shared" si="121"/>
        <v>261439.75409888569</v>
      </c>
      <c r="Z82" s="253">
        <f t="shared" si="122"/>
        <v>457159.3525243121</v>
      </c>
      <c r="AA82" s="253">
        <f t="shared" si="123"/>
        <v>0</v>
      </c>
      <c r="AB82" s="253">
        <f t="shared" si="124"/>
        <v>3831687.1066231979</v>
      </c>
      <c r="AC82" s="984"/>
      <c r="AD82" s="308"/>
      <c r="AE82" s="253">
        <f t="shared" si="125"/>
        <v>0</v>
      </c>
      <c r="AF82" s="253">
        <f t="shared" si="126"/>
        <v>0</v>
      </c>
      <c r="AG82" s="253">
        <f t="shared" si="127"/>
        <v>0</v>
      </c>
      <c r="AH82" s="253">
        <f t="shared" si="128"/>
        <v>0</v>
      </c>
      <c r="AI82" s="253">
        <f t="shared" si="129"/>
        <v>0</v>
      </c>
      <c r="AJ82" s="253">
        <f t="shared" si="130"/>
        <v>0</v>
      </c>
      <c r="AK82" s="978"/>
      <c r="AL82" s="979">
        <f>IFERROR(VLOOKUP($A82,Itemizado_Piping!C:Q,12,0),0)</f>
        <v>0</v>
      </c>
      <c r="AM82" s="979">
        <f>IFERROR(VLOOKUP($A82,Itemizado_Piping!C:Q,13,0),0)</f>
        <v>0</v>
      </c>
      <c r="AN82" s="979">
        <f>IFERROR(VLOOKUP($A82,Itemizado_Piping!C:Q,14,0),0)</f>
        <v>0</v>
      </c>
      <c r="AO82" s="978"/>
      <c r="AP82" s="278"/>
      <c r="AQ82" s="253">
        <f t="shared" si="131"/>
        <v>0</v>
      </c>
      <c r="AR82" s="978"/>
      <c r="AS82" s="982"/>
    </row>
    <row r="83" spans="1:45" s="164" customFormat="1" hidden="1">
      <c r="A83" s="312" t="s">
        <v>2128</v>
      </c>
      <c r="B83" s="249"/>
      <c r="C83" s="3" t="s">
        <v>2129</v>
      </c>
      <c r="D83" s="2" t="s">
        <v>2067</v>
      </c>
      <c r="E83" s="190">
        <v>1</v>
      </c>
      <c r="F83" s="276"/>
      <c r="G83" s="191">
        <v>130</v>
      </c>
      <c r="H83" s="252">
        <f t="shared" si="111"/>
        <v>130</v>
      </c>
      <c r="I83" s="251"/>
      <c r="J83" s="253">
        <v>3498374</v>
      </c>
      <c r="K83" s="253">
        <v>293796.39711628295</v>
      </c>
      <c r="L83" s="253">
        <v>513738.89614681242</v>
      </c>
      <c r="M83" s="254"/>
      <c r="N83" s="252">
        <f t="shared" si="112"/>
        <v>4305909.2932630954</v>
      </c>
      <c r="O83" s="251">
        <f t="shared" si="113"/>
        <v>0</v>
      </c>
      <c r="P83" s="253">
        <f t="shared" si="114"/>
        <v>3498374</v>
      </c>
      <c r="Q83" s="253">
        <f t="shared" si="115"/>
        <v>293796.39711628295</v>
      </c>
      <c r="R83" s="253">
        <f t="shared" si="116"/>
        <v>513738.89614681242</v>
      </c>
      <c r="S83" s="254">
        <f t="shared" si="117"/>
        <v>0</v>
      </c>
      <c r="T83" s="256">
        <f t="shared" si="118"/>
        <v>4305909.2932630954</v>
      </c>
      <c r="U83" s="984"/>
      <c r="V83" s="277">
        <v>1</v>
      </c>
      <c r="W83" s="253">
        <f t="shared" si="119"/>
        <v>0</v>
      </c>
      <c r="X83" s="253">
        <f t="shared" si="120"/>
        <v>3498374</v>
      </c>
      <c r="Y83" s="253">
        <f t="shared" si="121"/>
        <v>293796.39711628295</v>
      </c>
      <c r="Z83" s="253">
        <f t="shared" si="122"/>
        <v>513738.89614681242</v>
      </c>
      <c r="AA83" s="253">
        <f t="shared" si="123"/>
        <v>0</v>
      </c>
      <c r="AB83" s="253">
        <f t="shared" si="124"/>
        <v>4305909.2932630954</v>
      </c>
      <c r="AC83" s="984"/>
      <c r="AD83" s="308"/>
      <c r="AE83" s="253">
        <f t="shared" si="125"/>
        <v>0</v>
      </c>
      <c r="AF83" s="253">
        <f t="shared" si="126"/>
        <v>0</v>
      </c>
      <c r="AG83" s="253">
        <f t="shared" si="127"/>
        <v>0</v>
      </c>
      <c r="AH83" s="253">
        <f t="shared" si="128"/>
        <v>0</v>
      </c>
      <c r="AI83" s="253">
        <f t="shared" si="129"/>
        <v>0</v>
      </c>
      <c r="AJ83" s="253">
        <f t="shared" si="130"/>
        <v>0</v>
      </c>
      <c r="AK83" s="978"/>
      <c r="AL83" s="979">
        <f>IFERROR(VLOOKUP($A83,Itemizado_Piping!C:Q,12,0),0)</f>
        <v>0</v>
      </c>
      <c r="AM83" s="979">
        <f>IFERROR(VLOOKUP($A83,Itemizado_Piping!C:Q,13,0),0)</f>
        <v>0</v>
      </c>
      <c r="AN83" s="979">
        <f>IFERROR(VLOOKUP($A83,Itemizado_Piping!C:Q,14,0),0)</f>
        <v>0</v>
      </c>
      <c r="AO83" s="978"/>
      <c r="AP83" s="278"/>
      <c r="AQ83" s="253">
        <f t="shared" si="131"/>
        <v>0</v>
      </c>
      <c r="AR83" s="978"/>
      <c r="AS83" s="982"/>
    </row>
    <row r="84" spans="1:45" s="164" customFormat="1" hidden="1">
      <c r="A84" s="312" t="s">
        <v>2130</v>
      </c>
      <c r="B84" s="249"/>
      <c r="C84" s="3" t="s">
        <v>2131</v>
      </c>
      <c r="D84" s="2" t="s">
        <v>2067</v>
      </c>
      <c r="E84" s="190">
        <v>1</v>
      </c>
      <c r="F84" s="276"/>
      <c r="G84" s="191">
        <v>35</v>
      </c>
      <c r="H84" s="252">
        <f t="shared" si="111"/>
        <v>35</v>
      </c>
      <c r="I84" s="251"/>
      <c r="J84" s="253">
        <v>912408</v>
      </c>
      <c r="K84" s="253">
        <v>76624.792860933114</v>
      </c>
      <c r="L84" s="253">
        <v>133987.81226807676</v>
      </c>
      <c r="M84" s="254"/>
      <c r="N84" s="252">
        <f t="shared" si="112"/>
        <v>1123020.6051290098</v>
      </c>
      <c r="O84" s="251">
        <f t="shared" si="113"/>
        <v>0</v>
      </c>
      <c r="P84" s="253">
        <f t="shared" si="114"/>
        <v>912408</v>
      </c>
      <c r="Q84" s="253">
        <f t="shared" si="115"/>
        <v>76624.792860933114</v>
      </c>
      <c r="R84" s="253">
        <f t="shared" si="116"/>
        <v>133987.81226807676</v>
      </c>
      <c r="S84" s="254">
        <f t="shared" si="117"/>
        <v>0</v>
      </c>
      <c r="T84" s="256">
        <f t="shared" si="118"/>
        <v>1123020.6051290098</v>
      </c>
      <c r="U84" s="984"/>
      <c r="V84" s="277">
        <v>1</v>
      </c>
      <c r="W84" s="253">
        <f t="shared" si="119"/>
        <v>0</v>
      </c>
      <c r="X84" s="253">
        <f t="shared" si="120"/>
        <v>912408</v>
      </c>
      <c r="Y84" s="253">
        <f t="shared" si="121"/>
        <v>76624.792860933114</v>
      </c>
      <c r="Z84" s="253">
        <f t="shared" si="122"/>
        <v>133987.81226807676</v>
      </c>
      <c r="AA84" s="253">
        <f t="shared" si="123"/>
        <v>0</v>
      </c>
      <c r="AB84" s="253">
        <f t="shared" si="124"/>
        <v>1123020.6051290098</v>
      </c>
      <c r="AC84" s="984"/>
      <c r="AD84" s="308"/>
      <c r="AE84" s="253">
        <f t="shared" si="125"/>
        <v>0</v>
      </c>
      <c r="AF84" s="253">
        <f t="shared" si="126"/>
        <v>0</v>
      </c>
      <c r="AG84" s="253">
        <f t="shared" si="127"/>
        <v>0</v>
      </c>
      <c r="AH84" s="253">
        <f t="shared" si="128"/>
        <v>0</v>
      </c>
      <c r="AI84" s="253">
        <f t="shared" si="129"/>
        <v>0</v>
      </c>
      <c r="AJ84" s="253">
        <f t="shared" si="130"/>
        <v>0</v>
      </c>
      <c r="AK84" s="978"/>
      <c r="AL84" s="979">
        <f>IFERROR(VLOOKUP($A84,Itemizado_Piping!C:Q,12,0),0)</f>
        <v>0</v>
      </c>
      <c r="AM84" s="979">
        <f>IFERROR(VLOOKUP($A84,Itemizado_Piping!C:Q,13,0),0)</f>
        <v>0</v>
      </c>
      <c r="AN84" s="979">
        <f>IFERROR(VLOOKUP($A84,Itemizado_Piping!C:Q,14,0),0)</f>
        <v>0</v>
      </c>
      <c r="AO84" s="978"/>
      <c r="AP84" s="278"/>
      <c r="AQ84" s="253">
        <f t="shared" si="131"/>
        <v>0</v>
      </c>
      <c r="AR84" s="978"/>
      <c r="AS84" s="982"/>
    </row>
    <row r="85" spans="1:45" s="164" customFormat="1" hidden="1">
      <c r="A85" s="312" t="s">
        <v>2132</v>
      </c>
      <c r="B85" s="249"/>
      <c r="C85" s="3" t="s">
        <v>2133</v>
      </c>
      <c r="D85" s="2" t="s">
        <v>2067</v>
      </c>
      <c r="E85" s="190">
        <v>1</v>
      </c>
      <c r="F85" s="276"/>
      <c r="G85" s="191">
        <v>62</v>
      </c>
      <c r="H85" s="252">
        <f t="shared" si="111"/>
        <v>62</v>
      </c>
      <c r="I85" s="251"/>
      <c r="J85" s="253">
        <v>1552204</v>
      </c>
      <c r="K85" s="253">
        <v>130355.40019148448</v>
      </c>
      <c r="L85" s="253">
        <v>227942.34394454875</v>
      </c>
      <c r="M85" s="254"/>
      <c r="N85" s="252">
        <f t="shared" si="112"/>
        <v>1910501.7441360331</v>
      </c>
      <c r="O85" s="251">
        <f t="shared" si="113"/>
        <v>0</v>
      </c>
      <c r="P85" s="253">
        <f t="shared" si="114"/>
        <v>1552204</v>
      </c>
      <c r="Q85" s="253">
        <f t="shared" si="115"/>
        <v>130355.40019148448</v>
      </c>
      <c r="R85" s="253">
        <f t="shared" si="116"/>
        <v>227942.34394454875</v>
      </c>
      <c r="S85" s="254">
        <f t="shared" si="117"/>
        <v>0</v>
      </c>
      <c r="T85" s="256">
        <f t="shared" si="118"/>
        <v>1910501.7441360331</v>
      </c>
      <c r="U85" s="984"/>
      <c r="V85" s="277">
        <v>1</v>
      </c>
      <c r="W85" s="253">
        <f t="shared" si="119"/>
        <v>0</v>
      </c>
      <c r="X85" s="253">
        <f t="shared" si="120"/>
        <v>1552204</v>
      </c>
      <c r="Y85" s="253">
        <f t="shared" si="121"/>
        <v>130355.40019148448</v>
      </c>
      <c r="Z85" s="253">
        <f t="shared" si="122"/>
        <v>227942.34394454875</v>
      </c>
      <c r="AA85" s="253">
        <f t="shared" si="123"/>
        <v>0</v>
      </c>
      <c r="AB85" s="253">
        <f t="shared" si="124"/>
        <v>1910501.7441360331</v>
      </c>
      <c r="AC85" s="984"/>
      <c r="AD85" s="308"/>
      <c r="AE85" s="253">
        <f t="shared" si="125"/>
        <v>0</v>
      </c>
      <c r="AF85" s="253">
        <f t="shared" si="126"/>
        <v>0</v>
      </c>
      <c r="AG85" s="253">
        <f t="shared" si="127"/>
        <v>0</v>
      </c>
      <c r="AH85" s="253">
        <f t="shared" si="128"/>
        <v>0</v>
      </c>
      <c r="AI85" s="253">
        <f t="shared" si="129"/>
        <v>0</v>
      </c>
      <c r="AJ85" s="253">
        <f t="shared" si="130"/>
        <v>0</v>
      </c>
      <c r="AK85" s="978"/>
      <c r="AL85" s="979">
        <f>IFERROR(VLOOKUP($A85,Itemizado_Piping!C:Q,12,0),0)</f>
        <v>0</v>
      </c>
      <c r="AM85" s="979">
        <f>IFERROR(VLOOKUP($A85,Itemizado_Piping!C:Q,13,0),0)</f>
        <v>0</v>
      </c>
      <c r="AN85" s="979">
        <f>IFERROR(VLOOKUP($A85,Itemizado_Piping!C:Q,14,0),0)</f>
        <v>0</v>
      </c>
      <c r="AO85" s="978"/>
      <c r="AP85" s="278"/>
      <c r="AQ85" s="253">
        <f t="shared" si="131"/>
        <v>0</v>
      </c>
      <c r="AR85" s="978"/>
      <c r="AS85" s="982"/>
    </row>
    <row r="86" spans="1:45" s="164" customFormat="1" ht="26.45" hidden="1">
      <c r="A86" s="312" t="s">
        <v>2134</v>
      </c>
      <c r="B86" s="249"/>
      <c r="C86" s="3" t="s">
        <v>2135</v>
      </c>
      <c r="D86" s="2" t="s">
        <v>2067</v>
      </c>
      <c r="E86" s="190">
        <v>1</v>
      </c>
      <c r="F86" s="276"/>
      <c r="G86" s="191">
        <v>380</v>
      </c>
      <c r="H86" s="252">
        <f t="shared" si="111"/>
        <v>380</v>
      </c>
      <c r="I86" s="251"/>
      <c r="J86" s="253">
        <v>17837228</v>
      </c>
      <c r="K86" s="253">
        <v>1497985.4415055886</v>
      </c>
      <c r="L86" s="253">
        <v>2619410.5670345742</v>
      </c>
      <c r="M86" s="254"/>
      <c r="N86" s="252">
        <f t="shared" si="112"/>
        <v>21954624.008540161</v>
      </c>
      <c r="O86" s="251">
        <f t="shared" si="113"/>
        <v>0</v>
      </c>
      <c r="P86" s="253">
        <f t="shared" si="114"/>
        <v>17837228</v>
      </c>
      <c r="Q86" s="253">
        <f t="shared" si="115"/>
        <v>1497985.4415055886</v>
      </c>
      <c r="R86" s="253">
        <f t="shared" si="116"/>
        <v>2619410.5670345742</v>
      </c>
      <c r="S86" s="254">
        <f t="shared" si="117"/>
        <v>0</v>
      </c>
      <c r="T86" s="256">
        <f t="shared" si="118"/>
        <v>21954624.008540161</v>
      </c>
      <c r="U86" s="984"/>
      <c r="V86" s="277">
        <v>1</v>
      </c>
      <c r="W86" s="253">
        <f t="shared" si="119"/>
        <v>0</v>
      </c>
      <c r="X86" s="253">
        <f t="shared" si="120"/>
        <v>17837228</v>
      </c>
      <c r="Y86" s="253">
        <f t="shared" si="121"/>
        <v>1497985.4415055886</v>
      </c>
      <c r="Z86" s="253">
        <f t="shared" si="122"/>
        <v>2619410.5670345742</v>
      </c>
      <c r="AA86" s="253">
        <f t="shared" si="123"/>
        <v>0</v>
      </c>
      <c r="AB86" s="253">
        <f t="shared" si="124"/>
        <v>21954624.008540161</v>
      </c>
      <c r="AC86" s="984"/>
      <c r="AD86" s="308"/>
      <c r="AE86" s="253">
        <f t="shared" si="125"/>
        <v>0</v>
      </c>
      <c r="AF86" s="253">
        <f t="shared" si="126"/>
        <v>0</v>
      </c>
      <c r="AG86" s="253">
        <f t="shared" si="127"/>
        <v>0</v>
      </c>
      <c r="AH86" s="253">
        <f t="shared" si="128"/>
        <v>0</v>
      </c>
      <c r="AI86" s="253">
        <f t="shared" si="129"/>
        <v>0</v>
      </c>
      <c r="AJ86" s="253">
        <f t="shared" si="130"/>
        <v>0</v>
      </c>
      <c r="AK86" s="978"/>
      <c r="AL86" s="979">
        <f>IFERROR(VLOOKUP($A86,Itemizado_Piping!C:Q,12,0),0)</f>
        <v>0</v>
      </c>
      <c r="AM86" s="979">
        <f>IFERROR(VLOOKUP($A86,Itemizado_Piping!C:Q,13,0),0)</f>
        <v>0</v>
      </c>
      <c r="AN86" s="979">
        <f>IFERROR(VLOOKUP($A86,Itemizado_Piping!C:Q,14,0),0)</f>
        <v>0</v>
      </c>
      <c r="AO86" s="978"/>
      <c r="AP86" s="278"/>
      <c r="AQ86" s="253">
        <f t="shared" si="131"/>
        <v>0</v>
      </c>
      <c r="AR86" s="978"/>
      <c r="AS86" s="982"/>
    </row>
    <row r="87" spans="1:45" s="164" customFormat="1" hidden="1">
      <c r="A87" s="312" t="s">
        <v>2136</v>
      </c>
      <c r="B87" s="249"/>
      <c r="C87" s="3" t="s">
        <v>2137</v>
      </c>
      <c r="D87" s="2" t="s">
        <v>2067</v>
      </c>
      <c r="E87" s="190">
        <v>1</v>
      </c>
      <c r="F87" s="276"/>
      <c r="G87" s="191">
        <v>120</v>
      </c>
      <c r="H87" s="252">
        <f t="shared" si="111"/>
        <v>120</v>
      </c>
      <c r="I87" s="251"/>
      <c r="J87" s="253">
        <v>7303228</v>
      </c>
      <c r="K87" s="253">
        <v>613331.24294851162</v>
      </c>
      <c r="L87" s="253">
        <v>1072484.6145747975</v>
      </c>
      <c r="M87" s="254"/>
      <c r="N87" s="252">
        <f t="shared" si="112"/>
        <v>8989043.8575233091</v>
      </c>
      <c r="O87" s="251">
        <f t="shared" si="113"/>
        <v>0</v>
      </c>
      <c r="P87" s="253">
        <f t="shared" si="114"/>
        <v>7303228</v>
      </c>
      <c r="Q87" s="253">
        <f t="shared" si="115"/>
        <v>613331.24294851162</v>
      </c>
      <c r="R87" s="253">
        <f t="shared" si="116"/>
        <v>1072484.6145747975</v>
      </c>
      <c r="S87" s="254">
        <f t="shared" si="117"/>
        <v>0</v>
      </c>
      <c r="T87" s="256">
        <f t="shared" si="118"/>
        <v>8989043.8575233091</v>
      </c>
      <c r="U87" s="984"/>
      <c r="V87" s="277">
        <v>1</v>
      </c>
      <c r="W87" s="253">
        <f t="shared" si="119"/>
        <v>0</v>
      </c>
      <c r="X87" s="253">
        <f t="shared" si="120"/>
        <v>7303228</v>
      </c>
      <c r="Y87" s="253">
        <f t="shared" si="121"/>
        <v>613331.24294851162</v>
      </c>
      <c r="Z87" s="253">
        <f t="shared" si="122"/>
        <v>1072484.6145747975</v>
      </c>
      <c r="AA87" s="253">
        <f t="shared" si="123"/>
        <v>0</v>
      </c>
      <c r="AB87" s="253">
        <f t="shared" si="124"/>
        <v>8989043.8575233091</v>
      </c>
      <c r="AC87" s="984"/>
      <c r="AD87" s="308"/>
      <c r="AE87" s="253">
        <f t="shared" si="125"/>
        <v>0</v>
      </c>
      <c r="AF87" s="253">
        <f t="shared" si="126"/>
        <v>0</v>
      </c>
      <c r="AG87" s="253">
        <f t="shared" si="127"/>
        <v>0</v>
      </c>
      <c r="AH87" s="253">
        <f t="shared" si="128"/>
        <v>0</v>
      </c>
      <c r="AI87" s="253">
        <f t="shared" si="129"/>
        <v>0</v>
      </c>
      <c r="AJ87" s="253">
        <f t="shared" si="130"/>
        <v>0</v>
      </c>
      <c r="AK87" s="978"/>
      <c r="AL87" s="979">
        <f>IFERROR(VLOOKUP($A87,Itemizado_Piping!C:Q,12,0),0)</f>
        <v>0</v>
      </c>
      <c r="AM87" s="979">
        <f>IFERROR(VLOOKUP($A87,Itemizado_Piping!C:Q,13,0),0)</f>
        <v>0</v>
      </c>
      <c r="AN87" s="979">
        <f>IFERROR(VLOOKUP($A87,Itemizado_Piping!C:Q,14,0),0)</f>
        <v>0</v>
      </c>
      <c r="AO87" s="978"/>
      <c r="AP87" s="278"/>
      <c r="AQ87" s="253">
        <f t="shared" si="131"/>
        <v>0</v>
      </c>
      <c r="AR87" s="978"/>
      <c r="AS87" s="982"/>
    </row>
    <row r="88" spans="1:45" s="164" customFormat="1" hidden="1">
      <c r="A88" s="312" t="s">
        <v>2138</v>
      </c>
      <c r="B88" s="249"/>
      <c r="C88" s="3" t="s">
        <v>2139</v>
      </c>
      <c r="D88" s="2" t="s">
        <v>2067</v>
      </c>
      <c r="E88" s="190">
        <v>1</v>
      </c>
      <c r="F88" s="276"/>
      <c r="G88" s="191">
        <v>80</v>
      </c>
      <c r="H88" s="252">
        <f t="shared" si="111"/>
        <v>80</v>
      </c>
      <c r="I88" s="251"/>
      <c r="J88" s="253">
        <v>1998460</v>
      </c>
      <c r="K88" s="253">
        <v>167832.35519730207</v>
      </c>
      <c r="L88" s="253">
        <v>293475.37867408077</v>
      </c>
      <c r="M88" s="254"/>
      <c r="N88" s="252">
        <f t="shared" si="112"/>
        <v>2459767.7338713827</v>
      </c>
      <c r="O88" s="251">
        <f t="shared" si="113"/>
        <v>0</v>
      </c>
      <c r="P88" s="253">
        <f t="shared" si="114"/>
        <v>1998460</v>
      </c>
      <c r="Q88" s="253">
        <f t="shared" si="115"/>
        <v>167832.35519730207</v>
      </c>
      <c r="R88" s="253">
        <f t="shared" si="116"/>
        <v>293475.37867408077</v>
      </c>
      <c r="S88" s="254">
        <f t="shared" si="117"/>
        <v>0</v>
      </c>
      <c r="T88" s="256">
        <f t="shared" si="118"/>
        <v>2459767.7338713827</v>
      </c>
      <c r="U88" s="984"/>
      <c r="V88" s="277">
        <v>1</v>
      </c>
      <c r="W88" s="253">
        <f t="shared" si="119"/>
        <v>0</v>
      </c>
      <c r="X88" s="253">
        <f t="shared" si="120"/>
        <v>1998460</v>
      </c>
      <c r="Y88" s="253">
        <f t="shared" si="121"/>
        <v>167832.35519730207</v>
      </c>
      <c r="Z88" s="253">
        <f t="shared" si="122"/>
        <v>293475.37867408077</v>
      </c>
      <c r="AA88" s="253">
        <f t="shared" si="123"/>
        <v>0</v>
      </c>
      <c r="AB88" s="253">
        <f t="shared" si="124"/>
        <v>2459767.7338713827</v>
      </c>
      <c r="AC88" s="984"/>
      <c r="AD88" s="308"/>
      <c r="AE88" s="253">
        <f t="shared" si="125"/>
        <v>0</v>
      </c>
      <c r="AF88" s="253">
        <f t="shared" si="126"/>
        <v>0</v>
      </c>
      <c r="AG88" s="253">
        <f t="shared" si="127"/>
        <v>0</v>
      </c>
      <c r="AH88" s="253">
        <f t="shared" si="128"/>
        <v>0</v>
      </c>
      <c r="AI88" s="253">
        <f t="shared" si="129"/>
        <v>0</v>
      </c>
      <c r="AJ88" s="253">
        <f t="shared" si="130"/>
        <v>0</v>
      </c>
      <c r="AK88" s="978"/>
      <c r="AL88" s="979">
        <f>IFERROR(VLOOKUP($A88,Itemizado_Piping!C:Q,12,0),0)</f>
        <v>0</v>
      </c>
      <c r="AM88" s="979">
        <f>IFERROR(VLOOKUP($A88,Itemizado_Piping!C:Q,13,0),0)</f>
        <v>0</v>
      </c>
      <c r="AN88" s="979">
        <f>IFERROR(VLOOKUP($A88,Itemizado_Piping!C:Q,14,0),0)</f>
        <v>0</v>
      </c>
      <c r="AO88" s="978"/>
      <c r="AP88" s="278"/>
      <c r="AQ88" s="253">
        <f t="shared" si="131"/>
        <v>0</v>
      </c>
      <c r="AR88" s="978"/>
      <c r="AS88" s="982"/>
    </row>
    <row r="89" spans="1:45" s="164" customFormat="1" hidden="1">
      <c r="A89" s="312" t="s">
        <v>2140</v>
      </c>
      <c r="B89" s="249"/>
      <c r="C89" s="3" t="s">
        <v>2141</v>
      </c>
      <c r="D89" s="2" t="s">
        <v>2067</v>
      </c>
      <c r="E89" s="190">
        <v>2</v>
      </c>
      <c r="F89" s="276"/>
      <c r="G89" s="191">
        <v>140</v>
      </c>
      <c r="H89" s="252">
        <f t="shared" si="111"/>
        <v>140</v>
      </c>
      <c r="I89" s="251"/>
      <c r="J89" s="253">
        <v>4871904</v>
      </c>
      <c r="K89" s="253">
        <v>409146.60419280734</v>
      </c>
      <c r="L89" s="253">
        <v>715442.82660837297</v>
      </c>
      <c r="M89" s="254"/>
      <c r="N89" s="252">
        <f t="shared" si="112"/>
        <v>5996493.4308011802</v>
      </c>
      <c r="O89" s="251">
        <f t="shared" si="113"/>
        <v>0</v>
      </c>
      <c r="P89" s="253">
        <f t="shared" si="114"/>
        <v>9743808</v>
      </c>
      <c r="Q89" s="253">
        <f t="shared" si="115"/>
        <v>818293.20838561468</v>
      </c>
      <c r="R89" s="253">
        <f t="shared" si="116"/>
        <v>1430885.6532167459</v>
      </c>
      <c r="S89" s="254">
        <f t="shared" si="117"/>
        <v>0</v>
      </c>
      <c r="T89" s="256">
        <f t="shared" si="118"/>
        <v>11992986.86160236</v>
      </c>
      <c r="U89" s="984"/>
      <c r="V89" s="277">
        <v>2</v>
      </c>
      <c r="W89" s="253">
        <f t="shared" si="119"/>
        <v>0</v>
      </c>
      <c r="X89" s="253">
        <f t="shared" si="120"/>
        <v>9743808</v>
      </c>
      <c r="Y89" s="253">
        <f t="shared" si="121"/>
        <v>818293.20838561468</v>
      </c>
      <c r="Z89" s="253">
        <f t="shared" si="122"/>
        <v>1430885.6532167459</v>
      </c>
      <c r="AA89" s="253">
        <f t="shared" si="123"/>
        <v>0</v>
      </c>
      <c r="AB89" s="253">
        <f t="shared" si="124"/>
        <v>11992986.86160236</v>
      </c>
      <c r="AC89" s="984"/>
      <c r="AD89" s="308"/>
      <c r="AE89" s="253">
        <f t="shared" si="125"/>
        <v>0</v>
      </c>
      <c r="AF89" s="253">
        <f t="shared" si="126"/>
        <v>0</v>
      </c>
      <c r="AG89" s="253">
        <f t="shared" si="127"/>
        <v>0</v>
      </c>
      <c r="AH89" s="253">
        <f t="shared" si="128"/>
        <v>0</v>
      </c>
      <c r="AI89" s="253">
        <f t="shared" si="129"/>
        <v>0</v>
      </c>
      <c r="AJ89" s="253">
        <f t="shared" si="130"/>
        <v>0</v>
      </c>
      <c r="AK89" s="978"/>
      <c r="AL89" s="979">
        <f>IFERROR(VLOOKUP($A89,Itemizado_Piping!C:Q,12,0),0)</f>
        <v>0</v>
      </c>
      <c r="AM89" s="979">
        <f>IFERROR(VLOOKUP($A89,Itemizado_Piping!C:Q,13,0),0)</f>
        <v>0</v>
      </c>
      <c r="AN89" s="979">
        <f>IFERROR(VLOOKUP($A89,Itemizado_Piping!C:Q,14,0),0)</f>
        <v>0</v>
      </c>
      <c r="AO89" s="978"/>
      <c r="AP89" s="278"/>
      <c r="AQ89" s="253">
        <f t="shared" si="131"/>
        <v>0</v>
      </c>
      <c r="AR89" s="978"/>
      <c r="AS89" s="982"/>
    </row>
    <row r="90" spans="1:45" s="164" customFormat="1" hidden="1">
      <c r="A90" s="315" t="s">
        <v>3076</v>
      </c>
      <c r="B90" s="5"/>
      <c r="C90" s="7" t="s">
        <v>3077</v>
      </c>
      <c r="D90" s="6"/>
      <c r="E90" s="189"/>
      <c r="F90" s="270"/>
      <c r="G90" s="189"/>
      <c r="H90" s="271"/>
      <c r="I90" s="270"/>
      <c r="J90" s="272"/>
      <c r="K90" s="272"/>
      <c r="L90" s="272"/>
      <c r="M90" s="273"/>
      <c r="N90" s="271"/>
      <c r="O90" s="270"/>
      <c r="P90" s="272"/>
      <c r="Q90" s="272"/>
      <c r="R90" s="272"/>
      <c r="S90" s="273"/>
      <c r="T90" s="274"/>
      <c r="U90" s="984"/>
      <c r="V90" s="272"/>
      <c r="W90" s="272"/>
      <c r="X90" s="272"/>
      <c r="Y90" s="272"/>
      <c r="Z90" s="272"/>
      <c r="AA90" s="272"/>
      <c r="AB90" s="272"/>
      <c r="AC90" s="984"/>
      <c r="AD90" s="272"/>
      <c r="AE90" s="272"/>
      <c r="AF90" s="272"/>
      <c r="AG90" s="272"/>
      <c r="AH90" s="272"/>
      <c r="AI90" s="272"/>
      <c r="AJ90" s="272"/>
      <c r="AK90" s="978"/>
      <c r="AL90" s="272"/>
      <c r="AM90" s="272"/>
      <c r="AN90" s="272"/>
      <c r="AO90" s="978"/>
      <c r="AP90" s="275"/>
      <c r="AQ90" s="272"/>
      <c r="AR90" s="978"/>
      <c r="AS90" s="982"/>
    </row>
    <row r="91" spans="1:45" s="164" customFormat="1" ht="26.45" hidden="1">
      <c r="A91" s="312" t="s">
        <v>2142</v>
      </c>
      <c r="B91" s="249"/>
      <c r="C91" s="3" t="s">
        <v>2143</v>
      </c>
      <c r="D91" s="2" t="s">
        <v>2144</v>
      </c>
      <c r="E91" s="190">
        <v>8</v>
      </c>
      <c r="F91" s="276"/>
      <c r="G91" s="191">
        <v>1060.701</v>
      </c>
      <c r="H91" s="252">
        <f t="shared" ref="H91:H97" si="132">G91+F91</f>
        <v>1060.701</v>
      </c>
      <c r="I91" s="251"/>
      <c r="J91" s="253">
        <v>6463960.801</v>
      </c>
      <c r="K91" s="253">
        <v>542848.86644628271</v>
      </c>
      <c r="L91" s="253">
        <v>949237.58352261793</v>
      </c>
      <c r="M91" s="254"/>
      <c r="N91" s="252">
        <f t="shared" ref="N91:N97" si="133">SUM(I91:M91)</f>
        <v>7956047.2509689005</v>
      </c>
      <c r="O91" s="251">
        <f t="shared" ref="O91:S97" si="134">$E91*I91</f>
        <v>0</v>
      </c>
      <c r="P91" s="253">
        <f t="shared" si="134"/>
        <v>51711686.408</v>
      </c>
      <c r="Q91" s="253">
        <f t="shared" si="134"/>
        <v>4342790.9315702617</v>
      </c>
      <c r="R91" s="253">
        <f t="shared" si="134"/>
        <v>7593900.6681809435</v>
      </c>
      <c r="S91" s="254">
        <f t="shared" si="134"/>
        <v>0</v>
      </c>
      <c r="T91" s="256">
        <f t="shared" ref="T91:T97" si="135">SUM(O91:S91)</f>
        <v>63648378.007751204</v>
      </c>
      <c r="U91" s="984"/>
      <c r="V91" s="277">
        <v>8</v>
      </c>
      <c r="W91" s="253">
        <f t="shared" ref="W91:AA97" si="136">$V91*I91</f>
        <v>0</v>
      </c>
      <c r="X91" s="253">
        <f t="shared" si="136"/>
        <v>51711686.408</v>
      </c>
      <c r="Y91" s="253">
        <f t="shared" si="136"/>
        <v>4342790.9315702617</v>
      </c>
      <c r="Z91" s="253">
        <f t="shared" si="136"/>
        <v>7593900.6681809435</v>
      </c>
      <c r="AA91" s="253">
        <f t="shared" si="136"/>
        <v>0</v>
      </c>
      <c r="AB91" s="253">
        <f t="shared" ref="AB91:AB97" si="137">SUM(W91:AA91)</f>
        <v>63648378.007751204</v>
      </c>
      <c r="AC91" s="984"/>
      <c r="AD91" s="308"/>
      <c r="AE91" s="253">
        <f t="shared" ref="AE91:AI97" si="138">$AD91*I91</f>
        <v>0</v>
      </c>
      <c r="AF91" s="253">
        <f t="shared" si="138"/>
        <v>0</v>
      </c>
      <c r="AG91" s="253">
        <f t="shared" si="138"/>
        <v>0</v>
      </c>
      <c r="AH91" s="253">
        <f t="shared" si="138"/>
        <v>0</v>
      </c>
      <c r="AI91" s="253">
        <f t="shared" si="138"/>
        <v>0</v>
      </c>
      <c r="AJ91" s="253">
        <f t="shared" ref="AJ91:AJ97" si="139">SUM(AE91:AI91)</f>
        <v>0</v>
      </c>
      <c r="AK91" s="978"/>
      <c r="AL91" s="979">
        <f>IFERROR(VLOOKUP($A91,Itemizado_Piping!C:Q,12,0),0)</f>
        <v>0</v>
      </c>
      <c r="AM91" s="979">
        <f>IFERROR(VLOOKUP($A91,Itemizado_Piping!C:Q,13,0),0)</f>
        <v>0</v>
      </c>
      <c r="AN91" s="979">
        <f>IFERROR(VLOOKUP($A91,Itemizado_Piping!C:Q,14,0),0)</f>
        <v>0</v>
      </c>
      <c r="AO91" s="978"/>
      <c r="AP91" s="278"/>
      <c r="AQ91" s="253">
        <f t="shared" ref="AQ91:AQ97" si="140">N91*AP91</f>
        <v>0</v>
      </c>
      <c r="AR91" s="978"/>
      <c r="AS91" s="982"/>
    </row>
    <row r="92" spans="1:45" s="164" customFormat="1" ht="26.45" hidden="1">
      <c r="A92" s="312" t="s">
        <v>2145</v>
      </c>
      <c r="B92" s="249"/>
      <c r="C92" s="3" t="s">
        <v>2146</v>
      </c>
      <c r="D92" s="2" t="s">
        <v>2062</v>
      </c>
      <c r="E92" s="190">
        <v>93</v>
      </c>
      <c r="F92" s="276"/>
      <c r="G92" s="191">
        <v>4241.4139999999998</v>
      </c>
      <c r="H92" s="252">
        <f t="shared" si="132"/>
        <v>4241.4139999999998</v>
      </c>
      <c r="I92" s="251"/>
      <c r="J92" s="253">
        <v>2051054.0519999999</v>
      </c>
      <c r="K92" s="253">
        <v>172249.25126497773</v>
      </c>
      <c r="L92" s="253">
        <v>301198.85585507541</v>
      </c>
      <c r="M92" s="254"/>
      <c r="N92" s="252">
        <f t="shared" si="133"/>
        <v>2524502.1591200531</v>
      </c>
      <c r="O92" s="251">
        <f t="shared" si="134"/>
        <v>0</v>
      </c>
      <c r="P92" s="253">
        <f t="shared" si="134"/>
        <v>190748026.836</v>
      </c>
      <c r="Q92" s="253">
        <f t="shared" si="134"/>
        <v>16019180.36764293</v>
      </c>
      <c r="R92" s="253">
        <f t="shared" si="134"/>
        <v>28011493.594522014</v>
      </c>
      <c r="S92" s="254">
        <f t="shared" si="134"/>
        <v>0</v>
      </c>
      <c r="T92" s="256">
        <f t="shared" si="135"/>
        <v>234778700.79816496</v>
      </c>
      <c r="U92" s="984"/>
      <c r="V92" s="277">
        <v>93</v>
      </c>
      <c r="W92" s="253">
        <f t="shared" si="136"/>
        <v>0</v>
      </c>
      <c r="X92" s="253">
        <f t="shared" si="136"/>
        <v>190748026.836</v>
      </c>
      <c r="Y92" s="253">
        <f t="shared" si="136"/>
        <v>16019180.36764293</v>
      </c>
      <c r="Z92" s="253">
        <f t="shared" si="136"/>
        <v>28011493.594522014</v>
      </c>
      <c r="AA92" s="253">
        <f t="shared" si="136"/>
        <v>0</v>
      </c>
      <c r="AB92" s="253">
        <f t="shared" si="137"/>
        <v>234778700.79816496</v>
      </c>
      <c r="AC92" s="984"/>
      <c r="AD92" s="308"/>
      <c r="AE92" s="253">
        <f t="shared" si="138"/>
        <v>0</v>
      </c>
      <c r="AF92" s="253">
        <f t="shared" si="138"/>
        <v>0</v>
      </c>
      <c r="AG92" s="253">
        <f t="shared" si="138"/>
        <v>0</v>
      </c>
      <c r="AH92" s="253">
        <f t="shared" si="138"/>
        <v>0</v>
      </c>
      <c r="AI92" s="253">
        <f t="shared" si="138"/>
        <v>0</v>
      </c>
      <c r="AJ92" s="253">
        <f t="shared" si="139"/>
        <v>0</v>
      </c>
      <c r="AK92" s="978"/>
      <c r="AL92" s="979">
        <f>IFERROR(VLOOKUP($A92,Itemizado_Piping!C:Q,12,0),0)</f>
        <v>0</v>
      </c>
      <c r="AM92" s="979">
        <f>IFERROR(VLOOKUP($A92,Itemizado_Piping!C:Q,13,0),0)</f>
        <v>0</v>
      </c>
      <c r="AN92" s="979">
        <f>IFERROR(VLOOKUP($A92,Itemizado_Piping!C:Q,14,0),0)</f>
        <v>0</v>
      </c>
      <c r="AO92" s="978"/>
      <c r="AP92" s="278"/>
      <c r="AQ92" s="253">
        <f t="shared" si="140"/>
        <v>0</v>
      </c>
      <c r="AR92" s="978"/>
      <c r="AS92" s="982"/>
    </row>
    <row r="93" spans="1:45" s="164" customFormat="1" ht="26.45" hidden="1">
      <c r="A93" s="312" t="s">
        <v>2147</v>
      </c>
      <c r="B93" s="249"/>
      <c r="C93" s="3" t="s">
        <v>2148</v>
      </c>
      <c r="D93" s="2" t="s">
        <v>2062</v>
      </c>
      <c r="E93" s="190">
        <v>252</v>
      </c>
      <c r="F93" s="276"/>
      <c r="G93" s="191">
        <v>4871.6890000000003</v>
      </c>
      <c r="H93" s="252">
        <f t="shared" si="132"/>
        <v>4871.6890000000003</v>
      </c>
      <c r="I93" s="251"/>
      <c r="J93" s="253">
        <v>929296.86300000001</v>
      </c>
      <c r="K93" s="253">
        <v>78043.130558468867</v>
      </c>
      <c r="L93" s="253">
        <v>136467.95426935455</v>
      </c>
      <c r="M93" s="254"/>
      <c r="N93" s="252">
        <f t="shared" si="133"/>
        <v>1143807.9478278235</v>
      </c>
      <c r="O93" s="251">
        <f t="shared" si="134"/>
        <v>0</v>
      </c>
      <c r="P93" s="253">
        <f t="shared" si="134"/>
        <v>234182809.47600001</v>
      </c>
      <c r="Q93" s="253">
        <f t="shared" si="134"/>
        <v>19666868.900734156</v>
      </c>
      <c r="R93" s="253">
        <f t="shared" si="134"/>
        <v>34389924.475877345</v>
      </c>
      <c r="S93" s="254">
        <f t="shared" si="134"/>
        <v>0</v>
      </c>
      <c r="T93" s="256">
        <f t="shared" si="135"/>
        <v>288239602.85261154</v>
      </c>
      <c r="U93" s="984"/>
      <c r="V93" s="277">
        <v>252</v>
      </c>
      <c r="W93" s="253">
        <f t="shared" si="136"/>
        <v>0</v>
      </c>
      <c r="X93" s="253">
        <f t="shared" si="136"/>
        <v>234182809.47600001</v>
      </c>
      <c r="Y93" s="253">
        <f t="shared" si="136"/>
        <v>19666868.900734156</v>
      </c>
      <c r="Z93" s="253">
        <f t="shared" si="136"/>
        <v>34389924.475877345</v>
      </c>
      <c r="AA93" s="253">
        <f t="shared" si="136"/>
        <v>0</v>
      </c>
      <c r="AB93" s="253">
        <f t="shared" si="137"/>
        <v>288239602.85261154</v>
      </c>
      <c r="AC93" s="984"/>
      <c r="AD93" s="308"/>
      <c r="AE93" s="253">
        <f t="shared" si="138"/>
        <v>0</v>
      </c>
      <c r="AF93" s="253">
        <f t="shared" si="138"/>
        <v>0</v>
      </c>
      <c r="AG93" s="253">
        <f t="shared" si="138"/>
        <v>0</v>
      </c>
      <c r="AH93" s="253">
        <f t="shared" si="138"/>
        <v>0</v>
      </c>
      <c r="AI93" s="253">
        <f t="shared" si="138"/>
        <v>0</v>
      </c>
      <c r="AJ93" s="253">
        <f t="shared" si="139"/>
        <v>0</v>
      </c>
      <c r="AK93" s="978"/>
      <c r="AL93" s="979">
        <f>IFERROR(VLOOKUP($A93,Itemizado_Piping!C:Q,12,0),0)</f>
        <v>0</v>
      </c>
      <c r="AM93" s="979">
        <f>IFERROR(VLOOKUP($A93,Itemizado_Piping!C:Q,13,0),0)</f>
        <v>0</v>
      </c>
      <c r="AN93" s="979">
        <f>IFERROR(VLOOKUP($A93,Itemizado_Piping!C:Q,14,0),0)</f>
        <v>0</v>
      </c>
      <c r="AO93" s="978"/>
      <c r="AP93" s="278"/>
      <c r="AQ93" s="253">
        <f t="shared" si="140"/>
        <v>0</v>
      </c>
      <c r="AR93" s="978"/>
      <c r="AS93" s="982"/>
    </row>
    <row r="94" spans="1:45" s="164" customFormat="1" hidden="1">
      <c r="A94" s="312" t="s">
        <v>2149</v>
      </c>
      <c r="B94" s="249"/>
      <c r="C94" s="3" t="s">
        <v>2150</v>
      </c>
      <c r="D94" s="2" t="s">
        <v>2062</v>
      </c>
      <c r="E94" s="190">
        <v>700</v>
      </c>
      <c r="F94" s="276"/>
      <c r="G94" s="191">
        <v>322</v>
      </c>
      <c r="H94" s="252">
        <f t="shared" si="132"/>
        <v>322</v>
      </c>
      <c r="I94" s="251"/>
      <c r="J94" s="253">
        <v>21216.720000000001</v>
      </c>
      <c r="K94" s="253">
        <v>1781.7980280624615</v>
      </c>
      <c r="L94" s="253">
        <v>3115.6915506049372</v>
      </c>
      <c r="M94" s="254"/>
      <c r="N94" s="252">
        <f t="shared" si="133"/>
        <v>26114.2095786674</v>
      </c>
      <c r="O94" s="251">
        <f t="shared" si="134"/>
        <v>0</v>
      </c>
      <c r="P94" s="253">
        <f t="shared" si="134"/>
        <v>14851704</v>
      </c>
      <c r="Q94" s="253">
        <f t="shared" si="134"/>
        <v>1247258.6196437231</v>
      </c>
      <c r="R94" s="253">
        <f t="shared" si="134"/>
        <v>2180984.085423456</v>
      </c>
      <c r="S94" s="254">
        <f t="shared" si="134"/>
        <v>0</v>
      </c>
      <c r="T94" s="256">
        <f t="shared" si="135"/>
        <v>18279946.70506718</v>
      </c>
      <c r="U94" s="984"/>
      <c r="V94" s="277">
        <v>700</v>
      </c>
      <c r="W94" s="253">
        <f t="shared" si="136"/>
        <v>0</v>
      </c>
      <c r="X94" s="253">
        <f t="shared" si="136"/>
        <v>14851704</v>
      </c>
      <c r="Y94" s="253">
        <f t="shared" si="136"/>
        <v>1247258.6196437231</v>
      </c>
      <c r="Z94" s="253">
        <f t="shared" si="136"/>
        <v>2180984.085423456</v>
      </c>
      <c r="AA94" s="253">
        <f t="shared" si="136"/>
        <v>0</v>
      </c>
      <c r="AB94" s="253">
        <f t="shared" si="137"/>
        <v>18279946.70506718</v>
      </c>
      <c r="AC94" s="984"/>
      <c r="AD94" s="308"/>
      <c r="AE94" s="253">
        <f t="shared" si="138"/>
        <v>0</v>
      </c>
      <c r="AF94" s="253">
        <f t="shared" si="138"/>
        <v>0</v>
      </c>
      <c r="AG94" s="253">
        <f t="shared" si="138"/>
        <v>0</v>
      </c>
      <c r="AH94" s="253">
        <f t="shared" si="138"/>
        <v>0</v>
      </c>
      <c r="AI94" s="253">
        <f t="shared" si="138"/>
        <v>0</v>
      </c>
      <c r="AJ94" s="253">
        <f t="shared" si="139"/>
        <v>0</v>
      </c>
      <c r="AK94" s="978"/>
      <c r="AL94" s="979">
        <f>IFERROR(VLOOKUP($A94,Itemizado_Piping!C:Q,12,0),0)</f>
        <v>0</v>
      </c>
      <c r="AM94" s="979">
        <f>IFERROR(VLOOKUP($A94,Itemizado_Piping!C:Q,13,0),0)</f>
        <v>0</v>
      </c>
      <c r="AN94" s="979">
        <f>IFERROR(VLOOKUP($A94,Itemizado_Piping!C:Q,14,0),0)</f>
        <v>0</v>
      </c>
      <c r="AO94" s="978"/>
      <c r="AP94" s="278"/>
      <c r="AQ94" s="253">
        <f t="shared" si="140"/>
        <v>0</v>
      </c>
      <c r="AR94" s="978"/>
      <c r="AS94" s="982"/>
    </row>
    <row r="95" spans="1:45" s="164" customFormat="1" hidden="1">
      <c r="A95" s="312" t="s">
        <v>2151</v>
      </c>
      <c r="B95" s="249"/>
      <c r="C95" s="3" t="s">
        <v>2152</v>
      </c>
      <c r="D95" s="2" t="s">
        <v>2062</v>
      </c>
      <c r="E95" s="190">
        <v>210</v>
      </c>
      <c r="F95" s="276"/>
      <c r="G95" s="191">
        <v>378</v>
      </c>
      <c r="H95" s="252">
        <f t="shared" si="132"/>
        <v>378</v>
      </c>
      <c r="I95" s="251"/>
      <c r="J95" s="253">
        <v>48083.040000000001</v>
      </c>
      <c r="K95" s="253">
        <v>4038.054225876971</v>
      </c>
      <c r="L95" s="253">
        <v>7061.0311799090168</v>
      </c>
      <c r="M95" s="254"/>
      <c r="N95" s="252">
        <f t="shared" si="133"/>
        <v>59182.125405785991</v>
      </c>
      <c r="O95" s="251">
        <f t="shared" si="134"/>
        <v>0</v>
      </c>
      <c r="P95" s="253">
        <f t="shared" si="134"/>
        <v>10097438.4</v>
      </c>
      <c r="Q95" s="253">
        <f t="shared" si="134"/>
        <v>847991.38743416395</v>
      </c>
      <c r="R95" s="253">
        <f t="shared" si="134"/>
        <v>1482816.5477808935</v>
      </c>
      <c r="S95" s="254">
        <f t="shared" si="134"/>
        <v>0</v>
      </c>
      <c r="T95" s="256">
        <f t="shared" si="135"/>
        <v>12428246.335215058</v>
      </c>
      <c r="U95" s="984"/>
      <c r="V95" s="277">
        <v>210</v>
      </c>
      <c r="W95" s="253">
        <f t="shared" si="136"/>
        <v>0</v>
      </c>
      <c r="X95" s="253">
        <f t="shared" si="136"/>
        <v>10097438.4</v>
      </c>
      <c r="Y95" s="253">
        <f t="shared" si="136"/>
        <v>847991.38743416395</v>
      </c>
      <c r="Z95" s="253">
        <f t="shared" si="136"/>
        <v>1482816.5477808935</v>
      </c>
      <c r="AA95" s="253">
        <f t="shared" si="136"/>
        <v>0</v>
      </c>
      <c r="AB95" s="253">
        <f t="shared" si="137"/>
        <v>12428246.335215058</v>
      </c>
      <c r="AC95" s="984"/>
      <c r="AD95" s="308"/>
      <c r="AE95" s="253">
        <f t="shared" si="138"/>
        <v>0</v>
      </c>
      <c r="AF95" s="253">
        <f t="shared" si="138"/>
        <v>0</v>
      </c>
      <c r="AG95" s="253">
        <f t="shared" si="138"/>
        <v>0</v>
      </c>
      <c r="AH95" s="253">
        <f t="shared" si="138"/>
        <v>0</v>
      </c>
      <c r="AI95" s="253">
        <f t="shared" si="138"/>
        <v>0</v>
      </c>
      <c r="AJ95" s="253">
        <f t="shared" si="139"/>
        <v>0</v>
      </c>
      <c r="AK95" s="978"/>
      <c r="AL95" s="979">
        <f>IFERROR(VLOOKUP($A95,Itemizado_Piping!C:Q,12,0),0)</f>
        <v>0</v>
      </c>
      <c r="AM95" s="979">
        <f>IFERROR(VLOOKUP($A95,Itemizado_Piping!C:Q,13,0),0)</f>
        <v>0</v>
      </c>
      <c r="AN95" s="979">
        <f>IFERROR(VLOOKUP($A95,Itemizado_Piping!C:Q,14,0),0)</f>
        <v>0</v>
      </c>
      <c r="AO95" s="978"/>
      <c r="AP95" s="278"/>
      <c r="AQ95" s="253">
        <f t="shared" si="140"/>
        <v>0</v>
      </c>
      <c r="AR95" s="978"/>
      <c r="AS95" s="982"/>
    </row>
    <row r="96" spans="1:45" s="164" customFormat="1" hidden="1">
      <c r="A96" s="312" t="s">
        <v>2153</v>
      </c>
      <c r="B96" s="249"/>
      <c r="C96" s="3" t="s">
        <v>2154</v>
      </c>
      <c r="D96" s="2" t="s">
        <v>2062</v>
      </c>
      <c r="E96" s="190">
        <v>1537</v>
      </c>
      <c r="F96" s="276"/>
      <c r="G96" s="191">
        <v>2612.9</v>
      </c>
      <c r="H96" s="252">
        <f t="shared" si="132"/>
        <v>2612.9</v>
      </c>
      <c r="I96" s="251"/>
      <c r="J96" s="253">
        <v>54215.158000000003</v>
      </c>
      <c r="K96" s="253">
        <v>4553.034663958184</v>
      </c>
      <c r="L96" s="253">
        <v>7961.5373957572938</v>
      </c>
      <c r="M96" s="254"/>
      <c r="N96" s="252">
        <f t="shared" si="133"/>
        <v>66729.730059715483</v>
      </c>
      <c r="O96" s="251">
        <f t="shared" si="134"/>
        <v>0</v>
      </c>
      <c r="P96" s="253">
        <f t="shared" si="134"/>
        <v>83328697.846000001</v>
      </c>
      <c r="Q96" s="253">
        <f t="shared" si="134"/>
        <v>6998014.278503729</v>
      </c>
      <c r="R96" s="253">
        <f t="shared" si="134"/>
        <v>12236882.977278961</v>
      </c>
      <c r="S96" s="254">
        <f t="shared" si="134"/>
        <v>0</v>
      </c>
      <c r="T96" s="256">
        <f t="shared" si="135"/>
        <v>102563595.10178269</v>
      </c>
      <c r="U96" s="984"/>
      <c r="V96" s="277">
        <v>1537</v>
      </c>
      <c r="W96" s="253">
        <f t="shared" si="136"/>
        <v>0</v>
      </c>
      <c r="X96" s="253">
        <f t="shared" si="136"/>
        <v>83328697.846000001</v>
      </c>
      <c r="Y96" s="253">
        <f t="shared" si="136"/>
        <v>6998014.278503729</v>
      </c>
      <c r="Z96" s="253">
        <f t="shared" si="136"/>
        <v>12236882.977278961</v>
      </c>
      <c r="AA96" s="253">
        <f t="shared" si="136"/>
        <v>0</v>
      </c>
      <c r="AB96" s="253">
        <f t="shared" si="137"/>
        <v>102563595.10178269</v>
      </c>
      <c r="AC96" s="984"/>
      <c r="AD96" s="308"/>
      <c r="AE96" s="253">
        <f t="shared" si="138"/>
        <v>0</v>
      </c>
      <c r="AF96" s="253">
        <f t="shared" si="138"/>
        <v>0</v>
      </c>
      <c r="AG96" s="253">
        <f t="shared" si="138"/>
        <v>0</v>
      </c>
      <c r="AH96" s="253">
        <f t="shared" si="138"/>
        <v>0</v>
      </c>
      <c r="AI96" s="253">
        <f t="shared" si="138"/>
        <v>0</v>
      </c>
      <c r="AJ96" s="253">
        <f t="shared" si="139"/>
        <v>0</v>
      </c>
      <c r="AK96" s="978"/>
      <c r="AL96" s="979">
        <f>IFERROR(VLOOKUP($A96,Itemizado_Piping!C:Q,12,0),0)</f>
        <v>0</v>
      </c>
      <c r="AM96" s="979">
        <f>IFERROR(VLOOKUP($A96,Itemizado_Piping!C:Q,13,0),0)</f>
        <v>0</v>
      </c>
      <c r="AN96" s="979">
        <f>IFERROR(VLOOKUP($A96,Itemizado_Piping!C:Q,14,0),0)</f>
        <v>0</v>
      </c>
      <c r="AO96" s="978"/>
      <c r="AP96" s="278"/>
      <c r="AQ96" s="253">
        <f t="shared" si="140"/>
        <v>0</v>
      </c>
      <c r="AR96" s="978"/>
      <c r="AS96" s="982"/>
    </row>
    <row r="97" spans="1:45" s="164" customFormat="1" hidden="1">
      <c r="A97" s="312" t="s">
        <v>2155</v>
      </c>
      <c r="B97" s="249"/>
      <c r="C97" s="3" t="s">
        <v>2156</v>
      </c>
      <c r="D97" s="2" t="s">
        <v>2062</v>
      </c>
      <c r="E97" s="190">
        <v>2130</v>
      </c>
      <c r="F97" s="276"/>
      <c r="G97" s="191">
        <v>4473</v>
      </c>
      <c r="H97" s="252">
        <f t="shared" si="132"/>
        <v>4473</v>
      </c>
      <c r="I97" s="251"/>
      <c r="J97" s="253">
        <v>77647.320000000007</v>
      </c>
      <c r="K97" s="253">
        <v>6520.8873784606985</v>
      </c>
      <c r="L97" s="253">
        <v>11402.568297602918</v>
      </c>
      <c r="M97" s="254"/>
      <c r="N97" s="252">
        <f t="shared" si="133"/>
        <v>95570.775676063626</v>
      </c>
      <c r="O97" s="251">
        <f t="shared" si="134"/>
        <v>0</v>
      </c>
      <c r="P97" s="253">
        <f t="shared" si="134"/>
        <v>165388791.60000002</v>
      </c>
      <c r="Q97" s="253">
        <f t="shared" si="134"/>
        <v>13889490.116121288</v>
      </c>
      <c r="R97" s="253">
        <f t="shared" si="134"/>
        <v>24287470.473894216</v>
      </c>
      <c r="S97" s="254">
        <f t="shared" si="134"/>
        <v>0</v>
      </c>
      <c r="T97" s="256">
        <f t="shared" si="135"/>
        <v>203565752.19001552</v>
      </c>
      <c r="U97" s="984"/>
      <c r="V97" s="277">
        <v>2130</v>
      </c>
      <c r="W97" s="253">
        <f t="shared" si="136"/>
        <v>0</v>
      </c>
      <c r="X97" s="253">
        <f t="shared" si="136"/>
        <v>165388791.60000002</v>
      </c>
      <c r="Y97" s="253">
        <f t="shared" si="136"/>
        <v>13889490.116121288</v>
      </c>
      <c r="Z97" s="253">
        <f t="shared" si="136"/>
        <v>24287470.473894216</v>
      </c>
      <c r="AA97" s="253">
        <f t="shared" si="136"/>
        <v>0</v>
      </c>
      <c r="AB97" s="253">
        <f t="shared" si="137"/>
        <v>203565752.19001552</v>
      </c>
      <c r="AC97" s="984"/>
      <c r="AD97" s="308"/>
      <c r="AE97" s="253">
        <f t="shared" si="138"/>
        <v>0</v>
      </c>
      <c r="AF97" s="253">
        <f t="shared" si="138"/>
        <v>0</v>
      </c>
      <c r="AG97" s="253">
        <f t="shared" si="138"/>
        <v>0</v>
      </c>
      <c r="AH97" s="253">
        <f t="shared" si="138"/>
        <v>0</v>
      </c>
      <c r="AI97" s="253">
        <f t="shared" si="138"/>
        <v>0</v>
      </c>
      <c r="AJ97" s="253">
        <f t="shared" si="139"/>
        <v>0</v>
      </c>
      <c r="AK97" s="978"/>
      <c r="AL97" s="979">
        <f>IFERROR(VLOOKUP($A97,Itemizado_Piping!C:Q,12,0),0)</f>
        <v>0</v>
      </c>
      <c r="AM97" s="979">
        <f>IFERROR(VLOOKUP($A97,Itemizado_Piping!C:Q,13,0),0)</f>
        <v>0</v>
      </c>
      <c r="AN97" s="979">
        <f>IFERROR(VLOOKUP($A97,Itemizado_Piping!C:Q,14,0),0)</f>
        <v>0</v>
      </c>
      <c r="AO97" s="978"/>
      <c r="AP97" s="278"/>
      <c r="AQ97" s="253">
        <f t="shared" si="140"/>
        <v>0</v>
      </c>
      <c r="AR97" s="978"/>
      <c r="AS97" s="982"/>
    </row>
    <row r="98" spans="1:45" s="164" customFormat="1" hidden="1">
      <c r="A98" s="315" t="s">
        <v>3078</v>
      </c>
      <c r="B98" s="5"/>
      <c r="C98" s="7" t="s">
        <v>3079</v>
      </c>
      <c r="D98" s="6"/>
      <c r="E98" s="189"/>
      <c r="F98" s="270"/>
      <c r="G98" s="189"/>
      <c r="H98" s="271"/>
      <c r="I98" s="270"/>
      <c r="J98" s="272"/>
      <c r="K98" s="272"/>
      <c r="L98" s="272"/>
      <c r="M98" s="273"/>
      <c r="N98" s="271"/>
      <c r="O98" s="270"/>
      <c r="P98" s="272"/>
      <c r="Q98" s="272"/>
      <c r="R98" s="272"/>
      <c r="S98" s="273"/>
      <c r="T98" s="274"/>
      <c r="U98" s="984"/>
      <c r="V98" s="272"/>
      <c r="W98" s="272"/>
      <c r="X98" s="272"/>
      <c r="Y98" s="272"/>
      <c r="Z98" s="272"/>
      <c r="AA98" s="272"/>
      <c r="AB98" s="272"/>
      <c r="AC98" s="984"/>
      <c r="AD98" s="272"/>
      <c r="AE98" s="272"/>
      <c r="AF98" s="272"/>
      <c r="AG98" s="272"/>
      <c r="AH98" s="272"/>
      <c r="AI98" s="272"/>
      <c r="AJ98" s="272"/>
      <c r="AK98" s="978"/>
      <c r="AL98" s="272"/>
      <c r="AM98" s="272"/>
      <c r="AN98" s="272"/>
      <c r="AO98" s="978"/>
      <c r="AP98" s="275"/>
      <c r="AQ98" s="272"/>
      <c r="AR98" s="978"/>
      <c r="AS98" s="982"/>
    </row>
    <row r="99" spans="1:45" s="164" customFormat="1" ht="26.45">
      <c r="A99" s="312" t="s">
        <v>2157</v>
      </c>
      <c r="B99" s="249"/>
      <c r="C99" s="3" t="s">
        <v>2158</v>
      </c>
      <c r="D99" s="2" t="s">
        <v>2067</v>
      </c>
      <c r="E99" s="190">
        <v>5</v>
      </c>
      <c r="F99" s="276"/>
      <c r="G99" s="191">
        <v>140</v>
      </c>
      <c r="H99" s="252">
        <f>G99+F99</f>
        <v>140</v>
      </c>
      <c r="I99" s="251"/>
      <c r="J99" s="253">
        <v>1346826</v>
      </c>
      <c r="K99" s="253">
        <v>113107.5826491206</v>
      </c>
      <c r="L99" s="253">
        <v>197782.42764833797</v>
      </c>
      <c r="M99" s="254"/>
      <c r="N99" s="252">
        <f>SUM(I99:M99)</f>
        <v>1657716.0102974586</v>
      </c>
      <c r="O99" s="251">
        <f t="shared" ref="O99:S103" si="141">$E99*I99</f>
        <v>0</v>
      </c>
      <c r="P99" s="253">
        <f t="shared" si="141"/>
        <v>6734130</v>
      </c>
      <c r="Q99" s="253">
        <f t="shared" si="141"/>
        <v>565537.91324560298</v>
      </c>
      <c r="R99" s="253">
        <f t="shared" si="141"/>
        <v>988912.13824168989</v>
      </c>
      <c r="S99" s="254">
        <f t="shared" si="141"/>
        <v>0</v>
      </c>
      <c r="T99" s="256">
        <f>SUM(O99:S99)</f>
        <v>8288580.0514872931</v>
      </c>
      <c r="U99" s="984"/>
      <c r="V99" s="277">
        <v>5</v>
      </c>
      <c r="W99" s="253">
        <f t="shared" ref="W99:AA103" si="142">$V99*I99</f>
        <v>0</v>
      </c>
      <c r="X99" s="253">
        <f t="shared" si="142"/>
        <v>6734130</v>
      </c>
      <c r="Y99" s="253">
        <f t="shared" si="142"/>
        <v>565537.91324560298</v>
      </c>
      <c r="Z99" s="253">
        <f t="shared" si="142"/>
        <v>988912.13824168989</v>
      </c>
      <c r="AA99" s="253">
        <f t="shared" si="142"/>
        <v>0</v>
      </c>
      <c r="AB99" s="253">
        <f>SUM(W99:AA99)</f>
        <v>8288580.0514872931</v>
      </c>
      <c r="AC99" s="984"/>
      <c r="AD99" s="308"/>
      <c r="AE99" s="253">
        <f t="shared" ref="AE99:AI103" si="143">$AD99*I99</f>
        <v>0</v>
      </c>
      <c r="AF99" s="253">
        <f t="shared" si="143"/>
        <v>0</v>
      </c>
      <c r="AG99" s="253">
        <f t="shared" si="143"/>
        <v>0</v>
      </c>
      <c r="AH99" s="253">
        <f t="shared" si="143"/>
        <v>0</v>
      </c>
      <c r="AI99" s="253">
        <f t="shared" si="143"/>
        <v>0</v>
      </c>
      <c r="AJ99" s="253">
        <f>SUM(AE99:AI99)</f>
        <v>0</v>
      </c>
      <c r="AK99" s="978"/>
      <c r="AL99" s="979">
        <f>IFERROR(VLOOKUP($A99,Itemizado_Piping!C:Q,12,0),0)</f>
        <v>0</v>
      </c>
      <c r="AM99" s="979">
        <f>IFERROR(VLOOKUP($A99,Itemizado_Piping!C:Q,13,0),0)</f>
        <v>0</v>
      </c>
      <c r="AN99" s="979">
        <f>IFERROR(VLOOKUP($A99,Itemizado_Piping!C:Q,14,0),0)</f>
        <v>0</v>
      </c>
      <c r="AO99" s="978"/>
      <c r="AP99" s="278"/>
      <c r="AQ99" s="253">
        <f>N99*AP99</f>
        <v>0</v>
      </c>
      <c r="AR99" s="978"/>
      <c r="AS99" s="982"/>
    </row>
    <row r="100" spans="1:45" s="164" customFormat="1" ht="26.45" hidden="1">
      <c r="A100" s="312" t="s">
        <v>2159</v>
      </c>
      <c r="B100" s="249"/>
      <c r="C100" s="3" t="s">
        <v>2160</v>
      </c>
      <c r="D100" s="2" t="s">
        <v>2067</v>
      </c>
      <c r="E100" s="190">
        <v>4</v>
      </c>
      <c r="F100" s="276"/>
      <c r="G100" s="191">
        <v>80</v>
      </c>
      <c r="H100" s="252">
        <f>G100+F100</f>
        <v>80</v>
      </c>
      <c r="I100" s="251"/>
      <c r="J100" s="253">
        <v>1288800</v>
      </c>
      <c r="K100" s="253">
        <v>108234.51026204345</v>
      </c>
      <c r="L100" s="253">
        <v>189261.26519177534</v>
      </c>
      <c r="M100" s="254"/>
      <c r="N100" s="252">
        <f>SUM(I100:M100)</f>
        <v>1586295.7754538187</v>
      </c>
      <c r="O100" s="251">
        <f t="shared" si="141"/>
        <v>0</v>
      </c>
      <c r="P100" s="253">
        <f t="shared" si="141"/>
        <v>5155200</v>
      </c>
      <c r="Q100" s="253">
        <f t="shared" si="141"/>
        <v>432938.04104817379</v>
      </c>
      <c r="R100" s="253">
        <f t="shared" si="141"/>
        <v>757045.06076710136</v>
      </c>
      <c r="S100" s="254">
        <f t="shared" si="141"/>
        <v>0</v>
      </c>
      <c r="T100" s="256">
        <f>SUM(O100:S100)</f>
        <v>6345183.1018152749</v>
      </c>
      <c r="U100" s="984"/>
      <c r="V100" s="277">
        <v>4</v>
      </c>
      <c r="W100" s="253">
        <f t="shared" si="142"/>
        <v>0</v>
      </c>
      <c r="X100" s="253">
        <f t="shared" si="142"/>
        <v>5155200</v>
      </c>
      <c r="Y100" s="253">
        <f t="shared" si="142"/>
        <v>432938.04104817379</v>
      </c>
      <c r="Z100" s="253">
        <f t="shared" si="142"/>
        <v>757045.06076710136</v>
      </c>
      <c r="AA100" s="253">
        <f t="shared" si="142"/>
        <v>0</v>
      </c>
      <c r="AB100" s="253">
        <f>SUM(W100:AA100)</f>
        <v>6345183.1018152749</v>
      </c>
      <c r="AC100" s="984"/>
      <c r="AD100" s="308"/>
      <c r="AE100" s="253">
        <f t="shared" si="143"/>
        <v>0</v>
      </c>
      <c r="AF100" s="253">
        <f t="shared" si="143"/>
        <v>0</v>
      </c>
      <c r="AG100" s="253">
        <f t="shared" si="143"/>
        <v>0</v>
      </c>
      <c r="AH100" s="253">
        <f t="shared" si="143"/>
        <v>0</v>
      </c>
      <c r="AI100" s="253">
        <f t="shared" si="143"/>
        <v>0</v>
      </c>
      <c r="AJ100" s="253">
        <f>SUM(AE100:AI100)</f>
        <v>0</v>
      </c>
      <c r="AK100" s="978"/>
      <c r="AL100" s="979">
        <f>IFERROR(VLOOKUP($A100,Itemizado_Piping!C:Q,12,0),0)</f>
        <v>0</v>
      </c>
      <c r="AM100" s="979">
        <f>IFERROR(VLOOKUP($A100,Itemizado_Piping!C:Q,13,0),0)</f>
        <v>0</v>
      </c>
      <c r="AN100" s="979">
        <f>IFERROR(VLOOKUP($A100,Itemizado_Piping!C:Q,14,0),0)</f>
        <v>0</v>
      </c>
      <c r="AO100" s="978"/>
      <c r="AP100" s="278"/>
      <c r="AQ100" s="253">
        <f>N100*AP100</f>
        <v>0</v>
      </c>
      <c r="AR100" s="978"/>
      <c r="AS100" s="982"/>
    </row>
    <row r="101" spans="1:45" s="164" customFormat="1" ht="39.6" hidden="1">
      <c r="A101" s="312" t="s">
        <v>2161</v>
      </c>
      <c r="B101" s="249"/>
      <c r="C101" s="3" t="s">
        <v>2162</v>
      </c>
      <c r="D101" s="2" t="s">
        <v>2067</v>
      </c>
      <c r="E101" s="190">
        <v>2</v>
      </c>
      <c r="F101" s="276"/>
      <c r="G101" s="191">
        <v>56</v>
      </c>
      <c r="H101" s="252">
        <f>G101+F101</f>
        <v>56</v>
      </c>
      <c r="I101" s="251"/>
      <c r="J101" s="253">
        <v>1515536</v>
      </c>
      <c r="K101" s="253">
        <v>127275.9906459467</v>
      </c>
      <c r="L101" s="253">
        <v>222557.62011458908</v>
      </c>
      <c r="M101" s="254"/>
      <c r="N101" s="252">
        <f>SUM(I101:M101)</f>
        <v>1865369.6107605358</v>
      </c>
      <c r="O101" s="251">
        <f t="shared" si="141"/>
        <v>0</v>
      </c>
      <c r="P101" s="253">
        <f t="shared" si="141"/>
        <v>3031072</v>
      </c>
      <c r="Q101" s="253">
        <f t="shared" si="141"/>
        <v>254551.9812918934</v>
      </c>
      <c r="R101" s="253">
        <f t="shared" si="141"/>
        <v>445115.24022917816</v>
      </c>
      <c r="S101" s="254">
        <f t="shared" si="141"/>
        <v>0</v>
      </c>
      <c r="T101" s="256">
        <f>SUM(O101:S101)</f>
        <v>3730739.2215210716</v>
      </c>
      <c r="U101" s="984"/>
      <c r="V101" s="277">
        <v>2</v>
      </c>
      <c r="W101" s="253">
        <f t="shared" si="142"/>
        <v>0</v>
      </c>
      <c r="X101" s="253">
        <f t="shared" si="142"/>
        <v>3031072</v>
      </c>
      <c r="Y101" s="253">
        <f t="shared" si="142"/>
        <v>254551.9812918934</v>
      </c>
      <c r="Z101" s="253">
        <f t="shared" si="142"/>
        <v>445115.24022917816</v>
      </c>
      <c r="AA101" s="253">
        <f t="shared" si="142"/>
        <v>0</v>
      </c>
      <c r="AB101" s="253">
        <f>SUM(W101:AA101)</f>
        <v>3730739.2215210716</v>
      </c>
      <c r="AC101" s="984"/>
      <c r="AD101" s="308"/>
      <c r="AE101" s="253">
        <f t="shared" si="143"/>
        <v>0</v>
      </c>
      <c r="AF101" s="253">
        <f t="shared" si="143"/>
        <v>0</v>
      </c>
      <c r="AG101" s="253">
        <f t="shared" si="143"/>
        <v>0</v>
      </c>
      <c r="AH101" s="253">
        <f t="shared" si="143"/>
        <v>0</v>
      </c>
      <c r="AI101" s="253">
        <f t="shared" si="143"/>
        <v>0</v>
      </c>
      <c r="AJ101" s="253">
        <f>SUM(AE101:AI101)</f>
        <v>0</v>
      </c>
      <c r="AK101" s="978"/>
      <c r="AL101" s="979">
        <f>IFERROR(VLOOKUP($A101,Itemizado_Piping!C:Q,12,0),0)</f>
        <v>0</v>
      </c>
      <c r="AM101" s="979">
        <f>IFERROR(VLOOKUP($A101,Itemizado_Piping!C:Q,13,0),0)</f>
        <v>0</v>
      </c>
      <c r="AN101" s="979">
        <f>IFERROR(VLOOKUP($A101,Itemizado_Piping!C:Q,14,0),0)</f>
        <v>0</v>
      </c>
      <c r="AO101" s="978"/>
      <c r="AP101" s="278"/>
      <c r="AQ101" s="253">
        <f>N101*AP101</f>
        <v>0</v>
      </c>
      <c r="AR101" s="978"/>
      <c r="AS101" s="982"/>
    </row>
    <row r="102" spans="1:45" s="164" customFormat="1" ht="26.45" hidden="1">
      <c r="A102" s="312" t="s">
        <v>2163</v>
      </c>
      <c r="B102" s="249"/>
      <c r="C102" s="3" t="s">
        <v>2164</v>
      </c>
      <c r="D102" s="2" t="s">
        <v>2067</v>
      </c>
      <c r="E102" s="190">
        <v>5</v>
      </c>
      <c r="F102" s="276"/>
      <c r="G102" s="191">
        <v>110</v>
      </c>
      <c r="H102" s="252">
        <f>G102+F102</f>
        <v>110</v>
      </c>
      <c r="I102" s="251"/>
      <c r="J102" s="253">
        <v>1593384</v>
      </c>
      <c r="K102" s="253">
        <v>133813.73129995028</v>
      </c>
      <c r="L102" s="253">
        <v>233989.65842359693</v>
      </c>
      <c r="M102" s="254"/>
      <c r="N102" s="252">
        <f>SUM(I102:M102)</f>
        <v>1961187.3897235473</v>
      </c>
      <c r="O102" s="251">
        <f t="shared" si="141"/>
        <v>0</v>
      </c>
      <c r="P102" s="253">
        <f t="shared" si="141"/>
        <v>7966920</v>
      </c>
      <c r="Q102" s="253">
        <f t="shared" si="141"/>
        <v>669068.65649975138</v>
      </c>
      <c r="R102" s="253">
        <f t="shared" si="141"/>
        <v>1169948.2921179847</v>
      </c>
      <c r="S102" s="254">
        <f t="shared" si="141"/>
        <v>0</v>
      </c>
      <c r="T102" s="256">
        <f>SUM(O102:S102)</f>
        <v>9805936.9486177359</v>
      </c>
      <c r="U102" s="984"/>
      <c r="V102" s="277">
        <v>5</v>
      </c>
      <c r="W102" s="253">
        <f t="shared" si="142"/>
        <v>0</v>
      </c>
      <c r="X102" s="253">
        <f t="shared" si="142"/>
        <v>7966920</v>
      </c>
      <c r="Y102" s="253">
        <f t="shared" si="142"/>
        <v>669068.65649975138</v>
      </c>
      <c r="Z102" s="253">
        <f t="shared" si="142"/>
        <v>1169948.2921179847</v>
      </c>
      <c r="AA102" s="253">
        <f t="shared" si="142"/>
        <v>0</v>
      </c>
      <c r="AB102" s="253">
        <f>SUM(W102:AA102)</f>
        <v>9805936.9486177359</v>
      </c>
      <c r="AC102" s="984"/>
      <c r="AD102" s="308"/>
      <c r="AE102" s="253">
        <f t="shared" si="143"/>
        <v>0</v>
      </c>
      <c r="AF102" s="253">
        <f t="shared" si="143"/>
        <v>0</v>
      </c>
      <c r="AG102" s="253">
        <f t="shared" si="143"/>
        <v>0</v>
      </c>
      <c r="AH102" s="253">
        <f t="shared" si="143"/>
        <v>0</v>
      </c>
      <c r="AI102" s="253">
        <f t="shared" si="143"/>
        <v>0</v>
      </c>
      <c r="AJ102" s="253">
        <f>SUM(AE102:AI102)</f>
        <v>0</v>
      </c>
      <c r="AK102" s="978"/>
      <c r="AL102" s="979">
        <f>IFERROR(VLOOKUP($A102,Itemizado_Piping!C:Q,12,0),0)</f>
        <v>0</v>
      </c>
      <c r="AM102" s="979">
        <f>IFERROR(VLOOKUP($A102,Itemizado_Piping!C:Q,13,0),0)</f>
        <v>0</v>
      </c>
      <c r="AN102" s="979">
        <f>IFERROR(VLOOKUP($A102,Itemizado_Piping!C:Q,14,0),0)</f>
        <v>0</v>
      </c>
      <c r="AO102" s="978"/>
      <c r="AP102" s="278"/>
      <c r="AQ102" s="253">
        <f>N102*AP102</f>
        <v>0</v>
      </c>
      <c r="AR102" s="978"/>
      <c r="AS102" s="982"/>
    </row>
    <row r="103" spans="1:45" s="164" customFormat="1" ht="26.45" hidden="1">
      <c r="A103" s="312" t="s">
        <v>2165</v>
      </c>
      <c r="B103" s="249"/>
      <c r="C103" s="3" t="s">
        <v>2166</v>
      </c>
      <c r="D103" s="2" t="s">
        <v>2067</v>
      </c>
      <c r="E103" s="190">
        <v>4</v>
      </c>
      <c r="F103" s="276"/>
      <c r="G103" s="191">
        <v>60</v>
      </c>
      <c r="H103" s="252">
        <f>G103+F103</f>
        <v>60</v>
      </c>
      <c r="I103" s="251"/>
      <c r="J103" s="253">
        <v>505290</v>
      </c>
      <c r="K103" s="253">
        <v>42434.680082485895</v>
      </c>
      <c r="L103" s="253">
        <v>74202.222756635732</v>
      </c>
      <c r="M103" s="254"/>
      <c r="N103" s="252">
        <f>SUM(I103:M103)</f>
        <v>621926.90283912164</v>
      </c>
      <c r="O103" s="251">
        <f t="shared" si="141"/>
        <v>0</v>
      </c>
      <c r="P103" s="253">
        <f t="shared" si="141"/>
        <v>2021160</v>
      </c>
      <c r="Q103" s="253">
        <f t="shared" si="141"/>
        <v>169738.72032994358</v>
      </c>
      <c r="R103" s="253">
        <f t="shared" si="141"/>
        <v>296808.89102654293</v>
      </c>
      <c r="S103" s="254">
        <f t="shared" si="141"/>
        <v>0</v>
      </c>
      <c r="T103" s="256">
        <f>SUM(O103:S103)</f>
        <v>2487707.6113564866</v>
      </c>
      <c r="U103" s="984"/>
      <c r="V103" s="277">
        <v>4</v>
      </c>
      <c r="W103" s="253">
        <f t="shared" si="142"/>
        <v>0</v>
      </c>
      <c r="X103" s="253">
        <f t="shared" si="142"/>
        <v>2021160</v>
      </c>
      <c r="Y103" s="253">
        <f t="shared" si="142"/>
        <v>169738.72032994358</v>
      </c>
      <c r="Z103" s="253">
        <f t="shared" si="142"/>
        <v>296808.89102654293</v>
      </c>
      <c r="AA103" s="253">
        <f t="shared" si="142"/>
        <v>0</v>
      </c>
      <c r="AB103" s="253">
        <f>SUM(W103:AA103)</f>
        <v>2487707.6113564866</v>
      </c>
      <c r="AC103" s="984"/>
      <c r="AD103" s="308"/>
      <c r="AE103" s="253">
        <f t="shared" si="143"/>
        <v>0</v>
      </c>
      <c r="AF103" s="253">
        <f t="shared" si="143"/>
        <v>0</v>
      </c>
      <c r="AG103" s="253">
        <f t="shared" si="143"/>
        <v>0</v>
      </c>
      <c r="AH103" s="253">
        <f t="shared" si="143"/>
        <v>0</v>
      </c>
      <c r="AI103" s="253">
        <f t="shared" si="143"/>
        <v>0</v>
      </c>
      <c r="AJ103" s="253">
        <f>SUM(AE103:AI103)</f>
        <v>0</v>
      </c>
      <c r="AK103" s="978"/>
      <c r="AL103" s="979">
        <f>IFERROR(VLOOKUP($A103,Itemizado_Piping!C:Q,12,0),0)</f>
        <v>0</v>
      </c>
      <c r="AM103" s="979">
        <f>IFERROR(VLOOKUP($A103,Itemizado_Piping!C:Q,13,0),0)</f>
        <v>0</v>
      </c>
      <c r="AN103" s="979">
        <f>IFERROR(VLOOKUP($A103,Itemizado_Piping!C:Q,14,0),0)</f>
        <v>0</v>
      </c>
      <c r="AO103" s="978"/>
      <c r="AP103" s="278"/>
      <c r="AQ103" s="253">
        <f>N103*AP103</f>
        <v>0</v>
      </c>
      <c r="AR103" s="978"/>
      <c r="AS103" s="982"/>
    </row>
    <row r="104" spans="1:45" s="164" customFormat="1" hidden="1">
      <c r="A104" s="315" t="s">
        <v>3080</v>
      </c>
      <c r="B104" s="5"/>
      <c r="C104" s="7" t="s">
        <v>3081</v>
      </c>
      <c r="D104" s="6"/>
      <c r="E104" s="189"/>
      <c r="F104" s="270"/>
      <c r="G104" s="189"/>
      <c r="H104" s="271"/>
      <c r="I104" s="270"/>
      <c r="J104" s="272"/>
      <c r="K104" s="272"/>
      <c r="L104" s="272"/>
      <c r="M104" s="273"/>
      <c r="N104" s="271"/>
      <c r="O104" s="270"/>
      <c r="P104" s="272"/>
      <c r="Q104" s="272"/>
      <c r="R104" s="272"/>
      <c r="S104" s="273"/>
      <c r="T104" s="274"/>
      <c r="U104" s="984"/>
      <c r="V104" s="272"/>
      <c r="W104" s="272"/>
      <c r="X104" s="272"/>
      <c r="Y104" s="272"/>
      <c r="Z104" s="272"/>
      <c r="AA104" s="272"/>
      <c r="AB104" s="272"/>
      <c r="AC104" s="984"/>
      <c r="AD104" s="272"/>
      <c r="AE104" s="272"/>
      <c r="AF104" s="272"/>
      <c r="AG104" s="272"/>
      <c r="AH104" s="272"/>
      <c r="AI104" s="272"/>
      <c r="AJ104" s="272"/>
      <c r="AK104" s="978"/>
      <c r="AL104" s="272"/>
      <c r="AM104" s="272"/>
      <c r="AN104" s="272"/>
      <c r="AO104" s="978"/>
      <c r="AP104" s="275"/>
      <c r="AQ104" s="272"/>
      <c r="AR104" s="978"/>
      <c r="AS104" s="982"/>
    </row>
    <row r="105" spans="1:45" s="164" customFormat="1" ht="39.6" hidden="1">
      <c r="A105" s="312" t="s">
        <v>2167</v>
      </c>
      <c r="B105" s="249"/>
      <c r="C105" s="3" t="s">
        <v>2168</v>
      </c>
      <c r="D105" s="2" t="s">
        <v>2062</v>
      </c>
      <c r="E105" s="190">
        <v>85</v>
      </c>
      <c r="F105" s="276"/>
      <c r="G105" s="191">
        <v>385.98500000000001</v>
      </c>
      <c r="H105" s="252">
        <f t="shared" ref="H105:H127" si="144">G105+F105</f>
        <v>385.98500000000001</v>
      </c>
      <c r="I105" s="251"/>
      <c r="J105" s="253">
        <v>168088.43700000001</v>
      </c>
      <c r="K105" s="253">
        <v>14116.208612203074</v>
      </c>
      <c r="L105" s="253">
        <v>24683.915464562404</v>
      </c>
      <c r="M105" s="254"/>
      <c r="N105" s="252">
        <f t="shared" ref="N105:N127" si="145">SUM(I105:M105)</f>
        <v>206888.56107676547</v>
      </c>
      <c r="O105" s="251">
        <f t="shared" ref="O105:O127" si="146">$E105*I105</f>
        <v>0</v>
      </c>
      <c r="P105" s="253">
        <f t="shared" ref="P105:P127" si="147">$E105*J105</f>
        <v>14287517.145</v>
      </c>
      <c r="Q105" s="253">
        <f t="shared" ref="Q105:Q127" si="148">$E105*K105</f>
        <v>1199877.7320372614</v>
      </c>
      <c r="R105" s="253">
        <f t="shared" ref="R105:R127" si="149">$E105*L105</f>
        <v>2098132.8144878042</v>
      </c>
      <c r="S105" s="254">
        <f t="shared" ref="S105:S127" si="150">$E105*M105</f>
        <v>0</v>
      </c>
      <c r="T105" s="256">
        <f t="shared" ref="T105:T127" si="151">SUM(O105:S105)</f>
        <v>17585527.691525064</v>
      </c>
      <c r="U105" s="984"/>
      <c r="V105" s="277">
        <v>85</v>
      </c>
      <c r="W105" s="253">
        <f t="shared" ref="W105:W127" si="152">$V105*I105</f>
        <v>0</v>
      </c>
      <c r="X105" s="253">
        <f t="shared" ref="X105:X127" si="153">$V105*J105</f>
        <v>14287517.145</v>
      </c>
      <c r="Y105" s="253">
        <f t="shared" ref="Y105:Y127" si="154">$V105*K105</f>
        <v>1199877.7320372614</v>
      </c>
      <c r="Z105" s="253">
        <f t="shared" ref="Z105:Z127" si="155">$V105*L105</f>
        <v>2098132.8144878042</v>
      </c>
      <c r="AA105" s="253">
        <f t="shared" ref="AA105:AA127" si="156">$V105*M105</f>
        <v>0</v>
      </c>
      <c r="AB105" s="253">
        <f t="shared" ref="AB105:AB127" si="157">SUM(W105:AA105)</f>
        <v>17585527.691525064</v>
      </c>
      <c r="AC105" s="984"/>
      <c r="AD105" s="308"/>
      <c r="AE105" s="253">
        <f t="shared" ref="AE105:AE127" si="158">$AD105*I105</f>
        <v>0</v>
      </c>
      <c r="AF105" s="253">
        <f t="shared" ref="AF105:AF127" si="159">$AD105*J105</f>
        <v>0</v>
      </c>
      <c r="AG105" s="253">
        <f t="shared" ref="AG105:AG127" si="160">$AD105*K105</f>
        <v>0</v>
      </c>
      <c r="AH105" s="253">
        <f t="shared" ref="AH105:AH127" si="161">$AD105*L105</f>
        <v>0</v>
      </c>
      <c r="AI105" s="253">
        <f t="shared" ref="AI105:AI127" si="162">$AD105*M105</f>
        <v>0</v>
      </c>
      <c r="AJ105" s="253">
        <f t="shared" ref="AJ105:AJ127" si="163">SUM(AE105:AI105)</f>
        <v>0</v>
      </c>
      <c r="AK105" s="978"/>
      <c r="AL105" s="979">
        <f>IFERROR(VLOOKUP($A105,Itemizado_Piping!C:Q,12,0),0)</f>
        <v>0</v>
      </c>
      <c r="AM105" s="979">
        <f>IFERROR(VLOOKUP($A105,Itemizado_Piping!C:Q,13,0),0)</f>
        <v>0</v>
      </c>
      <c r="AN105" s="979">
        <f>IFERROR(VLOOKUP($A105,Itemizado_Piping!C:Q,14,0),0)</f>
        <v>0</v>
      </c>
      <c r="AO105" s="978"/>
      <c r="AP105" s="278"/>
      <c r="AQ105" s="253">
        <f t="shared" ref="AQ105:AQ127" si="164">N105*AP105</f>
        <v>0</v>
      </c>
      <c r="AR105" s="978"/>
      <c r="AS105" s="982"/>
    </row>
    <row r="106" spans="1:45" s="164" customFormat="1" ht="52.9" hidden="1">
      <c r="A106" s="312" t="s">
        <v>2189</v>
      </c>
      <c r="B106" s="249"/>
      <c r="C106" s="3" t="s">
        <v>2190</v>
      </c>
      <c r="D106" s="2" t="s">
        <v>2067</v>
      </c>
      <c r="E106" s="190">
        <v>1</v>
      </c>
      <c r="F106" s="276"/>
      <c r="G106" s="191">
        <v>12.05</v>
      </c>
      <c r="H106" s="252">
        <f t="shared" si="144"/>
        <v>12.05</v>
      </c>
      <c r="I106" s="251"/>
      <c r="J106" s="253">
        <v>472054.35</v>
      </c>
      <c r="K106" s="253">
        <v>39643.522182896617</v>
      </c>
      <c r="L106" s="253">
        <v>69321.542147952467</v>
      </c>
      <c r="M106" s="254"/>
      <c r="N106" s="252">
        <f t="shared" si="145"/>
        <v>581019.41433084907</v>
      </c>
      <c r="O106" s="251">
        <f t="shared" si="146"/>
        <v>0</v>
      </c>
      <c r="P106" s="253">
        <f t="shared" si="147"/>
        <v>472054.35</v>
      </c>
      <c r="Q106" s="253">
        <f t="shared" si="148"/>
        <v>39643.522182896617</v>
      </c>
      <c r="R106" s="253">
        <f t="shared" si="149"/>
        <v>69321.542147952467</v>
      </c>
      <c r="S106" s="254">
        <f t="shared" si="150"/>
        <v>0</v>
      </c>
      <c r="T106" s="256">
        <f t="shared" si="151"/>
        <v>581019.41433084907</v>
      </c>
      <c r="U106" s="984"/>
      <c r="V106" s="277">
        <v>1</v>
      </c>
      <c r="W106" s="253">
        <f t="shared" si="152"/>
        <v>0</v>
      </c>
      <c r="X106" s="253">
        <f t="shared" si="153"/>
        <v>472054.35</v>
      </c>
      <c r="Y106" s="253">
        <f t="shared" si="154"/>
        <v>39643.522182896617</v>
      </c>
      <c r="Z106" s="253">
        <f t="shared" si="155"/>
        <v>69321.542147952467</v>
      </c>
      <c r="AA106" s="253">
        <f t="shared" si="156"/>
        <v>0</v>
      </c>
      <c r="AB106" s="253">
        <f t="shared" si="157"/>
        <v>581019.41433084907</v>
      </c>
      <c r="AC106" s="984"/>
      <c r="AD106" s="308"/>
      <c r="AE106" s="253">
        <f t="shared" si="158"/>
        <v>0</v>
      </c>
      <c r="AF106" s="253">
        <f t="shared" si="159"/>
        <v>0</v>
      </c>
      <c r="AG106" s="253">
        <f t="shared" si="160"/>
        <v>0</v>
      </c>
      <c r="AH106" s="253">
        <f t="shared" si="161"/>
        <v>0</v>
      </c>
      <c r="AI106" s="253">
        <f t="shared" si="162"/>
        <v>0</v>
      </c>
      <c r="AJ106" s="253">
        <f t="shared" si="163"/>
        <v>0</v>
      </c>
      <c r="AK106" s="978"/>
      <c r="AL106" s="979">
        <f>IFERROR(VLOOKUP($A106,Itemizado_Piping!C:Q,12,0),0)</f>
        <v>0</v>
      </c>
      <c r="AM106" s="979">
        <f>IFERROR(VLOOKUP($A106,Itemizado_Piping!C:Q,13,0),0)</f>
        <v>0</v>
      </c>
      <c r="AN106" s="979">
        <f>IFERROR(VLOOKUP($A106,Itemizado_Piping!C:Q,14,0),0)</f>
        <v>0</v>
      </c>
      <c r="AO106" s="978"/>
      <c r="AP106" s="278"/>
      <c r="AQ106" s="253">
        <f t="shared" si="164"/>
        <v>0</v>
      </c>
      <c r="AR106" s="978"/>
      <c r="AS106" s="982"/>
    </row>
    <row r="107" spans="1:45" s="164" customFormat="1" ht="52.9" hidden="1">
      <c r="A107" s="312" t="s">
        <v>2199</v>
      </c>
      <c r="B107" s="249"/>
      <c r="C107" s="3" t="s">
        <v>2200</v>
      </c>
      <c r="D107" s="2" t="s">
        <v>2067</v>
      </c>
      <c r="E107" s="190">
        <v>4</v>
      </c>
      <c r="F107" s="276"/>
      <c r="G107" s="191">
        <v>21.2</v>
      </c>
      <c r="H107" s="252">
        <f t="shared" si="144"/>
        <v>21.2</v>
      </c>
      <c r="I107" s="251"/>
      <c r="J107" s="253">
        <v>199320.26</v>
      </c>
      <c r="K107" s="253">
        <v>16739.083431411505</v>
      </c>
      <c r="L107" s="253">
        <v>29270.332546518941</v>
      </c>
      <c r="M107" s="254"/>
      <c r="N107" s="252">
        <f t="shared" si="145"/>
        <v>245329.67597793046</v>
      </c>
      <c r="O107" s="251">
        <f t="shared" si="146"/>
        <v>0</v>
      </c>
      <c r="P107" s="253">
        <f t="shared" si="147"/>
        <v>797281.04</v>
      </c>
      <c r="Q107" s="253">
        <f t="shared" si="148"/>
        <v>66956.333725646022</v>
      </c>
      <c r="R107" s="253">
        <f t="shared" si="149"/>
        <v>117081.33018607576</v>
      </c>
      <c r="S107" s="254">
        <f t="shared" si="150"/>
        <v>0</v>
      </c>
      <c r="T107" s="256">
        <f t="shared" si="151"/>
        <v>981318.70391172182</v>
      </c>
      <c r="U107" s="984"/>
      <c r="V107" s="277">
        <v>4</v>
      </c>
      <c r="W107" s="253">
        <f t="shared" si="152"/>
        <v>0</v>
      </c>
      <c r="X107" s="253">
        <f t="shared" si="153"/>
        <v>797281.04</v>
      </c>
      <c r="Y107" s="253">
        <f t="shared" si="154"/>
        <v>66956.333725646022</v>
      </c>
      <c r="Z107" s="253">
        <f t="shared" si="155"/>
        <v>117081.33018607576</v>
      </c>
      <c r="AA107" s="253">
        <f t="shared" si="156"/>
        <v>0</v>
      </c>
      <c r="AB107" s="253">
        <f t="shared" si="157"/>
        <v>981318.70391172182</v>
      </c>
      <c r="AC107" s="984"/>
      <c r="AD107" s="308"/>
      <c r="AE107" s="253">
        <f t="shared" si="158"/>
        <v>0</v>
      </c>
      <c r="AF107" s="253">
        <f t="shared" si="159"/>
        <v>0</v>
      </c>
      <c r="AG107" s="253">
        <f t="shared" si="160"/>
        <v>0</v>
      </c>
      <c r="AH107" s="253">
        <f t="shared" si="161"/>
        <v>0</v>
      </c>
      <c r="AI107" s="253">
        <f t="shared" si="162"/>
        <v>0</v>
      </c>
      <c r="AJ107" s="253">
        <f t="shared" si="163"/>
        <v>0</v>
      </c>
      <c r="AK107" s="978"/>
      <c r="AL107" s="979">
        <f>IFERROR(VLOOKUP($A107,Itemizado_Piping!C:Q,12,0),0)</f>
        <v>0</v>
      </c>
      <c r="AM107" s="979">
        <f>IFERROR(VLOOKUP($A107,Itemizado_Piping!C:Q,13,0),0)</f>
        <v>0</v>
      </c>
      <c r="AN107" s="979">
        <f>IFERROR(VLOOKUP($A107,Itemizado_Piping!C:Q,14,0),0)</f>
        <v>0</v>
      </c>
      <c r="AO107" s="978"/>
      <c r="AP107" s="278"/>
      <c r="AQ107" s="253">
        <f t="shared" si="164"/>
        <v>0</v>
      </c>
      <c r="AR107" s="978"/>
      <c r="AS107" s="982"/>
    </row>
    <row r="108" spans="1:45" s="164" customFormat="1" ht="52.9" hidden="1">
      <c r="A108" s="312" t="s">
        <v>2201</v>
      </c>
      <c r="B108" s="249"/>
      <c r="C108" s="3" t="s">
        <v>2202</v>
      </c>
      <c r="D108" s="2" t="s">
        <v>2067</v>
      </c>
      <c r="E108" s="190">
        <v>1</v>
      </c>
      <c r="F108" s="276"/>
      <c r="G108" s="191">
        <v>3</v>
      </c>
      <c r="H108" s="252">
        <f t="shared" si="144"/>
        <v>3</v>
      </c>
      <c r="I108" s="251"/>
      <c r="J108" s="253">
        <v>102325.54</v>
      </c>
      <c r="K108" s="253">
        <v>8593.3850940402917</v>
      </c>
      <c r="L108" s="253">
        <v>15026.583769267234</v>
      </c>
      <c r="M108" s="254"/>
      <c r="N108" s="252">
        <f t="shared" si="145"/>
        <v>125945.50886330752</v>
      </c>
      <c r="O108" s="251">
        <f t="shared" si="146"/>
        <v>0</v>
      </c>
      <c r="P108" s="253">
        <f t="shared" si="147"/>
        <v>102325.54</v>
      </c>
      <c r="Q108" s="253">
        <f t="shared" si="148"/>
        <v>8593.3850940402917</v>
      </c>
      <c r="R108" s="253">
        <f t="shared" si="149"/>
        <v>15026.583769267234</v>
      </c>
      <c r="S108" s="254">
        <f t="shared" si="150"/>
        <v>0</v>
      </c>
      <c r="T108" s="256">
        <f t="shared" si="151"/>
        <v>125945.50886330752</v>
      </c>
      <c r="U108" s="984"/>
      <c r="V108" s="277">
        <v>1</v>
      </c>
      <c r="W108" s="253">
        <f t="shared" si="152"/>
        <v>0</v>
      </c>
      <c r="X108" s="253">
        <f t="shared" si="153"/>
        <v>102325.54</v>
      </c>
      <c r="Y108" s="253">
        <f t="shared" si="154"/>
        <v>8593.3850940402917</v>
      </c>
      <c r="Z108" s="253">
        <f t="shared" si="155"/>
        <v>15026.583769267234</v>
      </c>
      <c r="AA108" s="253">
        <f t="shared" si="156"/>
        <v>0</v>
      </c>
      <c r="AB108" s="253">
        <f t="shared" si="157"/>
        <v>125945.50886330752</v>
      </c>
      <c r="AC108" s="984"/>
      <c r="AD108" s="308"/>
      <c r="AE108" s="253">
        <f t="shared" si="158"/>
        <v>0</v>
      </c>
      <c r="AF108" s="253">
        <f t="shared" si="159"/>
        <v>0</v>
      </c>
      <c r="AG108" s="253">
        <f t="shared" si="160"/>
        <v>0</v>
      </c>
      <c r="AH108" s="253">
        <f t="shared" si="161"/>
        <v>0</v>
      </c>
      <c r="AI108" s="253">
        <f t="shared" si="162"/>
        <v>0</v>
      </c>
      <c r="AJ108" s="253">
        <f t="shared" si="163"/>
        <v>0</v>
      </c>
      <c r="AK108" s="978"/>
      <c r="AL108" s="979">
        <f>IFERROR(VLOOKUP($A108,Itemizado_Piping!C:Q,12,0),0)</f>
        <v>0</v>
      </c>
      <c r="AM108" s="979">
        <f>IFERROR(VLOOKUP($A108,Itemizado_Piping!C:Q,13,0),0)</f>
        <v>0</v>
      </c>
      <c r="AN108" s="979">
        <f>IFERROR(VLOOKUP($A108,Itemizado_Piping!C:Q,14,0),0)</f>
        <v>0</v>
      </c>
      <c r="AO108" s="978"/>
      <c r="AP108" s="278"/>
      <c r="AQ108" s="253">
        <f t="shared" si="164"/>
        <v>0</v>
      </c>
      <c r="AR108" s="978"/>
      <c r="AS108" s="982"/>
    </row>
    <row r="109" spans="1:45" s="164" customFormat="1" ht="52.9" hidden="1">
      <c r="A109" s="312" t="s">
        <v>2203</v>
      </c>
      <c r="B109" s="249"/>
      <c r="C109" s="3" t="s">
        <v>2204</v>
      </c>
      <c r="D109" s="2" t="s">
        <v>2067</v>
      </c>
      <c r="E109" s="190">
        <v>2</v>
      </c>
      <c r="F109" s="276"/>
      <c r="G109" s="191">
        <v>6</v>
      </c>
      <c r="H109" s="252">
        <f t="shared" si="144"/>
        <v>6</v>
      </c>
      <c r="I109" s="251"/>
      <c r="J109" s="253">
        <v>102325.54</v>
      </c>
      <c r="K109" s="253">
        <v>8593.3850940402917</v>
      </c>
      <c r="L109" s="253">
        <v>15026.583769267234</v>
      </c>
      <c r="M109" s="254"/>
      <c r="N109" s="252">
        <f t="shared" si="145"/>
        <v>125945.50886330752</v>
      </c>
      <c r="O109" s="251">
        <f t="shared" si="146"/>
        <v>0</v>
      </c>
      <c r="P109" s="253">
        <f t="shared" si="147"/>
        <v>204651.08</v>
      </c>
      <c r="Q109" s="253">
        <f t="shared" si="148"/>
        <v>17186.770188080583</v>
      </c>
      <c r="R109" s="253">
        <f t="shared" si="149"/>
        <v>30053.167538534468</v>
      </c>
      <c r="S109" s="254">
        <f t="shared" si="150"/>
        <v>0</v>
      </c>
      <c r="T109" s="256">
        <f t="shared" si="151"/>
        <v>251891.01772661504</v>
      </c>
      <c r="U109" s="984"/>
      <c r="V109" s="277">
        <v>2</v>
      </c>
      <c r="W109" s="253">
        <f t="shared" si="152"/>
        <v>0</v>
      </c>
      <c r="X109" s="253">
        <f t="shared" si="153"/>
        <v>204651.08</v>
      </c>
      <c r="Y109" s="253">
        <f t="shared" si="154"/>
        <v>17186.770188080583</v>
      </c>
      <c r="Z109" s="253">
        <f t="shared" si="155"/>
        <v>30053.167538534468</v>
      </c>
      <c r="AA109" s="253">
        <f t="shared" si="156"/>
        <v>0</v>
      </c>
      <c r="AB109" s="253">
        <f t="shared" si="157"/>
        <v>251891.01772661504</v>
      </c>
      <c r="AC109" s="984"/>
      <c r="AD109" s="308"/>
      <c r="AE109" s="253">
        <f t="shared" si="158"/>
        <v>0</v>
      </c>
      <c r="AF109" s="253">
        <f t="shared" si="159"/>
        <v>0</v>
      </c>
      <c r="AG109" s="253">
        <f t="shared" si="160"/>
        <v>0</v>
      </c>
      <c r="AH109" s="253">
        <f t="shared" si="161"/>
        <v>0</v>
      </c>
      <c r="AI109" s="253">
        <f t="shared" si="162"/>
        <v>0</v>
      </c>
      <c r="AJ109" s="253">
        <f t="shared" si="163"/>
        <v>0</v>
      </c>
      <c r="AK109" s="978"/>
      <c r="AL109" s="979">
        <f>IFERROR(VLOOKUP($A109,Itemizado_Piping!C:Q,12,0),0)</f>
        <v>0</v>
      </c>
      <c r="AM109" s="979">
        <f>IFERROR(VLOOKUP($A109,Itemizado_Piping!C:Q,13,0),0)</f>
        <v>0</v>
      </c>
      <c r="AN109" s="979">
        <f>IFERROR(VLOOKUP($A109,Itemizado_Piping!C:Q,14,0),0)</f>
        <v>0</v>
      </c>
      <c r="AO109" s="978"/>
      <c r="AP109" s="278"/>
      <c r="AQ109" s="253">
        <f t="shared" si="164"/>
        <v>0</v>
      </c>
      <c r="AR109" s="978"/>
      <c r="AS109" s="982"/>
    </row>
    <row r="110" spans="1:45" s="164" customFormat="1" ht="39.6" hidden="1">
      <c r="A110" s="312" t="s">
        <v>2205</v>
      </c>
      <c r="B110" s="249"/>
      <c r="C110" s="3" t="s">
        <v>2206</v>
      </c>
      <c r="D110" s="2" t="s">
        <v>2062</v>
      </c>
      <c r="E110" s="190">
        <v>160</v>
      </c>
      <c r="F110" s="276"/>
      <c r="G110" s="191">
        <v>1041.28</v>
      </c>
      <c r="H110" s="252">
        <f t="shared" si="144"/>
        <v>1041.28</v>
      </c>
      <c r="I110" s="251"/>
      <c r="J110" s="253">
        <v>239260.611</v>
      </c>
      <c r="K110" s="253">
        <v>20093.307772022265</v>
      </c>
      <c r="L110" s="253">
        <v>35135.603622297647</v>
      </c>
      <c r="M110" s="254"/>
      <c r="N110" s="252">
        <f t="shared" si="145"/>
        <v>294489.52239431994</v>
      </c>
      <c r="O110" s="251">
        <f t="shared" si="146"/>
        <v>0</v>
      </c>
      <c r="P110" s="253">
        <f t="shared" si="147"/>
        <v>38281697.759999998</v>
      </c>
      <c r="Q110" s="253">
        <f t="shared" si="148"/>
        <v>3214929.2435235623</v>
      </c>
      <c r="R110" s="253">
        <f t="shared" si="149"/>
        <v>5621696.5795676233</v>
      </c>
      <c r="S110" s="254">
        <f t="shared" si="150"/>
        <v>0</v>
      </c>
      <c r="T110" s="256">
        <f t="shared" si="151"/>
        <v>47118323.583091184</v>
      </c>
      <c r="U110" s="984"/>
      <c r="V110" s="277">
        <v>160</v>
      </c>
      <c r="W110" s="253">
        <f t="shared" si="152"/>
        <v>0</v>
      </c>
      <c r="X110" s="253">
        <f t="shared" si="153"/>
        <v>38281697.759999998</v>
      </c>
      <c r="Y110" s="253">
        <f t="shared" si="154"/>
        <v>3214929.2435235623</v>
      </c>
      <c r="Z110" s="253">
        <f t="shared" si="155"/>
        <v>5621696.5795676233</v>
      </c>
      <c r="AA110" s="253">
        <f t="shared" si="156"/>
        <v>0</v>
      </c>
      <c r="AB110" s="253">
        <f t="shared" si="157"/>
        <v>47118323.583091184</v>
      </c>
      <c r="AC110" s="984"/>
      <c r="AD110" s="308"/>
      <c r="AE110" s="253">
        <f t="shared" si="158"/>
        <v>0</v>
      </c>
      <c r="AF110" s="253">
        <f t="shared" si="159"/>
        <v>0</v>
      </c>
      <c r="AG110" s="253">
        <f t="shared" si="160"/>
        <v>0</v>
      </c>
      <c r="AH110" s="253">
        <f t="shared" si="161"/>
        <v>0</v>
      </c>
      <c r="AI110" s="253">
        <f t="shared" si="162"/>
        <v>0</v>
      </c>
      <c r="AJ110" s="253">
        <f t="shared" si="163"/>
        <v>0</v>
      </c>
      <c r="AK110" s="978"/>
      <c r="AL110" s="979">
        <f>IFERROR(VLOOKUP($A110,Itemizado_Piping!C:Q,12,0),0)</f>
        <v>0</v>
      </c>
      <c r="AM110" s="979">
        <f>IFERROR(VLOOKUP($A110,Itemizado_Piping!C:Q,13,0),0)</f>
        <v>0</v>
      </c>
      <c r="AN110" s="979">
        <f>IFERROR(VLOOKUP($A110,Itemizado_Piping!C:Q,14,0),0)</f>
        <v>0</v>
      </c>
      <c r="AO110" s="978"/>
      <c r="AP110" s="278"/>
      <c r="AQ110" s="253">
        <f t="shared" si="164"/>
        <v>0</v>
      </c>
      <c r="AR110" s="978"/>
      <c r="AS110" s="982"/>
    </row>
    <row r="111" spans="1:45" s="164" customFormat="1" ht="52.9" hidden="1">
      <c r="A111" s="312" t="s">
        <v>2207</v>
      </c>
      <c r="B111" s="249"/>
      <c r="C111" s="3" t="s">
        <v>2208</v>
      </c>
      <c r="D111" s="2" t="s">
        <v>2067</v>
      </c>
      <c r="E111" s="190">
        <v>3</v>
      </c>
      <c r="F111" s="276"/>
      <c r="G111" s="191">
        <v>40.049999999999997</v>
      </c>
      <c r="H111" s="252">
        <f t="shared" si="144"/>
        <v>40.049999999999997</v>
      </c>
      <c r="I111" s="251"/>
      <c r="J111" s="253">
        <v>581365.94999999995</v>
      </c>
      <c r="K111" s="253">
        <v>48823.602483921219</v>
      </c>
      <c r="L111" s="253">
        <v>85374.034168543134</v>
      </c>
      <c r="M111" s="254"/>
      <c r="N111" s="252">
        <f t="shared" si="145"/>
        <v>715563.58665246435</v>
      </c>
      <c r="O111" s="251">
        <f t="shared" si="146"/>
        <v>0</v>
      </c>
      <c r="P111" s="253">
        <f t="shared" si="147"/>
        <v>1744097.8499999999</v>
      </c>
      <c r="Q111" s="253">
        <f t="shared" si="148"/>
        <v>146470.80745176366</v>
      </c>
      <c r="R111" s="253">
        <f t="shared" si="149"/>
        <v>256122.10250562942</v>
      </c>
      <c r="S111" s="254">
        <f t="shared" si="150"/>
        <v>0</v>
      </c>
      <c r="T111" s="256">
        <f t="shared" si="151"/>
        <v>2146690.7599573927</v>
      </c>
      <c r="U111" s="984"/>
      <c r="V111" s="277">
        <v>3</v>
      </c>
      <c r="W111" s="253">
        <f t="shared" si="152"/>
        <v>0</v>
      </c>
      <c r="X111" s="253">
        <f t="shared" si="153"/>
        <v>1744097.8499999999</v>
      </c>
      <c r="Y111" s="253">
        <f t="shared" si="154"/>
        <v>146470.80745176366</v>
      </c>
      <c r="Z111" s="253">
        <f t="shared" si="155"/>
        <v>256122.10250562942</v>
      </c>
      <c r="AA111" s="253">
        <f t="shared" si="156"/>
        <v>0</v>
      </c>
      <c r="AB111" s="253">
        <f t="shared" si="157"/>
        <v>2146690.7599573927</v>
      </c>
      <c r="AC111" s="984"/>
      <c r="AD111" s="308"/>
      <c r="AE111" s="253">
        <f t="shared" si="158"/>
        <v>0</v>
      </c>
      <c r="AF111" s="253">
        <f t="shared" si="159"/>
        <v>0</v>
      </c>
      <c r="AG111" s="253">
        <f t="shared" si="160"/>
        <v>0</v>
      </c>
      <c r="AH111" s="253">
        <f t="shared" si="161"/>
        <v>0</v>
      </c>
      <c r="AI111" s="253">
        <f t="shared" si="162"/>
        <v>0</v>
      </c>
      <c r="AJ111" s="253">
        <f t="shared" si="163"/>
        <v>0</v>
      </c>
      <c r="AK111" s="978"/>
      <c r="AL111" s="979">
        <f>IFERROR(VLOOKUP($A111,Itemizado_Piping!C:Q,12,0),0)</f>
        <v>0</v>
      </c>
      <c r="AM111" s="979">
        <f>IFERROR(VLOOKUP($A111,Itemizado_Piping!C:Q,13,0),0)</f>
        <v>0</v>
      </c>
      <c r="AN111" s="979">
        <f>IFERROR(VLOOKUP($A111,Itemizado_Piping!C:Q,14,0),0)</f>
        <v>0</v>
      </c>
      <c r="AO111" s="978"/>
      <c r="AP111" s="278"/>
      <c r="AQ111" s="253">
        <f t="shared" si="164"/>
        <v>0</v>
      </c>
      <c r="AR111" s="978"/>
      <c r="AS111" s="982"/>
    </row>
    <row r="112" spans="1:45" s="164" customFormat="1" ht="52.9" hidden="1">
      <c r="A112" s="312" t="s">
        <v>2209</v>
      </c>
      <c r="B112" s="249"/>
      <c r="C112" s="3" t="s">
        <v>2210</v>
      </c>
      <c r="D112" s="2" t="s">
        <v>2067</v>
      </c>
      <c r="E112" s="190">
        <v>1</v>
      </c>
      <c r="F112" s="276"/>
      <c r="G112" s="191">
        <v>13.25</v>
      </c>
      <c r="H112" s="252">
        <f t="shared" si="144"/>
        <v>13.25</v>
      </c>
      <c r="I112" s="251"/>
      <c r="J112" s="253">
        <v>567864.75</v>
      </c>
      <c r="K112" s="253">
        <v>47689.760328466538</v>
      </c>
      <c r="L112" s="253">
        <v>83391.372627879566</v>
      </c>
      <c r="M112" s="254"/>
      <c r="N112" s="252">
        <f t="shared" si="145"/>
        <v>698945.88295634615</v>
      </c>
      <c r="O112" s="251">
        <f t="shared" si="146"/>
        <v>0</v>
      </c>
      <c r="P112" s="253">
        <f t="shared" si="147"/>
        <v>567864.75</v>
      </c>
      <c r="Q112" s="253">
        <f t="shared" si="148"/>
        <v>47689.760328466538</v>
      </c>
      <c r="R112" s="253">
        <f t="shared" si="149"/>
        <v>83391.372627879566</v>
      </c>
      <c r="S112" s="254">
        <f t="shared" si="150"/>
        <v>0</v>
      </c>
      <c r="T112" s="256">
        <f t="shared" si="151"/>
        <v>698945.88295634615</v>
      </c>
      <c r="U112" s="984"/>
      <c r="V112" s="277">
        <v>1</v>
      </c>
      <c r="W112" s="253">
        <f t="shared" si="152"/>
        <v>0</v>
      </c>
      <c r="X112" s="253">
        <f t="shared" si="153"/>
        <v>567864.75</v>
      </c>
      <c r="Y112" s="253">
        <f t="shared" si="154"/>
        <v>47689.760328466538</v>
      </c>
      <c r="Z112" s="253">
        <f t="shared" si="155"/>
        <v>83391.372627879566</v>
      </c>
      <c r="AA112" s="253">
        <f t="shared" si="156"/>
        <v>0</v>
      </c>
      <c r="AB112" s="253">
        <f t="shared" si="157"/>
        <v>698945.88295634615</v>
      </c>
      <c r="AC112" s="984"/>
      <c r="AD112" s="308"/>
      <c r="AE112" s="253">
        <f t="shared" si="158"/>
        <v>0</v>
      </c>
      <c r="AF112" s="253">
        <f t="shared" si="159"/>
        <v>0</v>
      </c>
      <c r="AG112" s="253">
        <f t="shared" si="160"/>
        <v>0</v>
      </c>
      <c r="AH112" s="253">
        <f t="shared" si="161"/>
        <v>0</v>
      </c>
      <c r="AI112" s="253">
        <f t="shared" si="162"/>
        <v>0</v>
      </c>
      <c r="AJ112" s="253">
        <f t="shared" si="163"/>
        <v>0</v>
      </c>
      <c r="AK112" s="978"/>
      <c r="AL112" s="979">
        <f>IFERROR(VLOOKUP($A112,Itemizado_Piping!C:Q,12,0),0)</f>
        <v>0</v>
      </c>
      <c r="AM112" s="979">
        <f>IFERROR(VLOOKUP($A112,Itemizado_Piping!C:Q,13,0),0)</f>
        <v>0</v>
      </c>
      <c r="AN112" s="979">
        <f>IFERROR(VLOOKUP($A112,Itemizado_Piping!C:Q,14,0),0)</f>
        <v>0</v>
      </c>
      <c r="AO112" s="978"/>
      <c r="AP112" s="278"/>
      <c r="AQ112" s="253">
        <f t="shared" si="164"/>
        <v>0</v>
      </c>
      <c r="AR112" s="978"/>
      <c r="AS112" s="982"/>
    </row>
    <row r="113" spans="1:45" s="164" customFormat="1" ht="52.9" hidden="1">
      <c r="A113" s="312" t="s">
        <v>2211</v>
      </c>
      <c r="B113" s="249"/>
      <c r="C113" s="3" t="s">
        <v>2212</v>
      </c>
      <c r="D113" s="2" t="s">
        <v>2067</v>
      </c>
      <c r="E113" s="190">
        <v>2</v>
      </c>
      <c r="F113" s="276"/>
      <c r="G113" s="191">
        <v>14.1</v>
      </c>
      <c r="H113" s="252">
        <f t="shared" si="144"/>
        <v>14.1</v>
      </c>
      <c r="I113" s="251"/>
      <c r="J113" s="253">
        <v>300648.55</v>
      </c>
      <c r="K113" s="253">
        <v>25248.718629922019</v>
      </c>
      <c r="L113" s="253">
        <v>44150.469390962695</v>
      </c>
      <c r="M113" s="254"/>
      <c r="N113" s="252">
        <f t="shared" si="145"/>
        <v>370047.73802088469</v>
      </c>
      <c r="O113" s="251">
        <f t="shared" si="146"/>
        <v>0</v>
      </c>
      <c r="P113" s="253">
        <f t="shared" si="147"/>
        <v>601297.1</v>
      </c>
      <c r="Q113" s="253">
        <f t="shared" si="148"/>
        <v>50497.437259844039</v>
      </c>
      <c r="R113" s="253">
        <f t="shared" si="149"/>
        <v>88300.93878192539</v>
      </c>
      <c r="S113" s="254">
        <f t="shared" si="150"/>
        <v>0</v>
      </c>
      <c r="T113" s="256">
        <f t="shared" si="151"/>
        <v>740095.47604176938</v>
      </c>
      <c r="U113" s="984"/>
      <c r="V113" s="277">
        <v>2</v>
      </c>
      <c r="W113" s="253">
        <f t="shared" si="152"/>
        <v>0</v>
      </c>
      <c r="X113" s="253">
        <f t="shared" si="153"/>
        <v>601297.1</v>
      </c>
      <c r="Y113" s="253">
        <f t="shared" si="154"/>
        <v>50497.437259844039</v>
      </c>
      <c r="Z113" s="253">
        <f t="shared" si="155"/>
        <v>88300.93878192539</v>
      </c>
      <c r="AA113" s="253">
        <f t="shared" si="156"/>
        <v>0</v>
      </c>
      <c r="AB113" s="253">
        <f t="shared" si="157"/>
        <v>740095.47604176938</v>
      </c>
      <c r="AC113" s="984"/>
      <c r="AD113" s="308"/>
      <c r="AE113" s="253">
        <f t="shared" si="158"/>
        <v>0</v>
      </c>
      <c r="AF113" s="253">
        <f t="shared" si="159"/>
        <v>0</v>
      </c>
      <c r="AG113" s="253">
        <f t="shared" si="160"/>
        <v>0</v>
      </c>
      <c r="AH113" s="253">
        <f t="shared" si="161"/>
        <v>0</v>
      </c>
      <c r="AI113" s="253">
        <f t="shared" si="162"/>
        <v>0</v>
      </c>
      <c r="AJ113" s="253">
        <f t="shared" si="163"/>
        <v>0</v>
      </c>
      <c r="AK113" s="978"/>
      <c r="AL113" s="979">
        <f>IFERROR(VLOOKUP($A113,Itemizado_Piping!C:Q,12,0),0)</f>
        <v>0</v>
      </c>
      <c r="AM113" s="979">
        <f>IFERROR(VLOOKUP($A113,Itemizado_Piping!C:Q,13,0),0)</f>
        <v>0</v>
      </c>
      <c r="AN113" s="979">
        <f>IFERROR(VLOOKUP($A113,Itemizado_Piping!C:Q,14,0),0)</f>
        <v>0</v>
      </c>
      <c r="AO113" s="978"/>
      <c r="AP113" s="278"/>
      <c r="AQ113" s="253">
        <f t="shared" si="164"/>
        <v>0</v>
      </c>
      <c r="AR113" s="978"/>
      <c r="AS113" s="982"/>
    </row>
    <row r="114" spans="1:45" s="164" customFormat="1" ht="52.9" hidden="1">
      <c r="A114" s="312" t="s">
        <v>2169</v>
      </c>
      <c r="B114" s="249"/>
      <c r="C114" s="3" t="s">
        <v>2170</v>
      </c>
      <c r="D114" s="2" t="s">
        <v>2067</v>
      </c>
      <c r="E114" s="190">
        <v>4</v>
      </c>
      <c r="F114" s="276"/>
      <c r="G114" s="191">
        <v>18.600000000000001</v>
      </c>
      <c r="H114" s="252">
        <f t="shared" si="144"/>
        <v>18.600000000000001</v>
      </c>
      <c r="I114" s="251"/>
      <c r="J114" s="253">
        <v>173901.25</v>
      </c>
      <c r="K114" s="253">
        <v>14604.373547258816</v>
      </c>
      <c r="L114" s="253">
        <v>25537.531497075743</v>
      </c>
      <c r="M114" s="254"/>
      <c r="N114" s="252">
        <f t="shared" si="145"/>
        <v>214043.15504433456</v>
      </c>
      <c r="O114" s="251">
        <f t="shared" si="146"/>
        <v>0</v>
      </c>
      <c r="P114" s="253">
        <f t="shared" si="147"/>
        <v>695605</v>
      </c>
      <c r="Q114" s="253">
        <f t="shared" si="148"/>
        <v>58417.494189035264</v>
      </c>
      <c r="R114" s="253">
        <f t="shared" si="149"/>
        <v>102150.12598830297</v>
      </c>
      <c r="S114" s="254">
        <f t="shared" si="150"/>
        <v>0</v>
      </c>
      <c r="T114" s="256">
        <f t="shared" si="151"/>
        <v>856172.62017733825</v>
      </c>
      <c r="U114" s="984"/>
      <c r="V114" s="277">
        <v>4</v>
      </c>
      <c r="W114" s="253">
        <f t="shared" si="152"/>
        <v>0</v>
      </c>
      <c r="X114" s="253">
        <f t="shared" si="153"/>
        <v>695605</v>
      </c>
      <c r="Y114" s="253">
        <f t="shared" si="154"/>
        <v>58417.494189035264</v>
      </c>
      <c r="Z114" s="253">
        <f t="shared" si="155"/>
        <v>102150.12598830297</v>
      </c>
      <c r="AA114" s="253">
        <f t="shared" si="156"/>
        <v>0</v>
      </c>
      <c r="AB114" s="253">
        <f t="shared" si="157"/>
        <v>856172.62017733825</v>
      </c>
      <c r="AC114" s="984"/>
      <c r="AD114" s="308"/>
      <c r="AE114" s="253">
        <f t="shared" si="158"/>
        <v>0</v>
      </c>
      <c r="AF114" s="253">
        <f t="shared" si="159"/>
        <v>0</v>
      </c>
      <c r="AG114" s="253">
        <f t="shared" si="160"/>
        <v>0</v>
      </c>
      <c r="AH114" s="253">
        <f t="shared" si="161"/>
        <v>0</v>
      </c>
      <c r="AI114" s="253">
        <f t="shared" si="162"/>
        <v>0</v>
      </c>
      <c r="AJ114" s="253">
        <f t="shared" si="163"/>
        <v>0</v>
      </c>
      <c r="AK114" s="978"/>
      <c r="AL114" s="979">
        <f>IFERROR(VLOOKUP($A114,Itemizado_Piping!C:Q,12,0),0)</f>
        <v>0</v>
      </c>
      <c r="AM114" s="979">
        <f>IFERROR(VLOOKUP($A114,Itemizado_Piping!C:Q,13,0),0)</f>
        <v>0</v>
      </c>
      <c r="AN114" s="979">
        <f>IFERROR(VLOOKUP($A114,Itemizado_Piping!C:Q,14,0),0)</f>
        <v>0</v>
      </c>
      <c r="AO114" s="978"/>
      <c r="AP114" s="278"/>
      <c r="AQ114" s="253">
        <f t="shared" si="164"/>
        <v>0</v>
      </c>
      <c r="AR114" s="978"/>
      <c r="AS114" s="982"/>
    </row>
    <row r="115" spans="1:45" s="164" customFormat="1" ht="52.9" hidden="1">
      <c r="A115" s="312" t="s">
        <v>2171</v>
      </c>
      <c r="B115" s="249"/>
      <c r="C115" s="3" t="s">
        <v>2172</v>
      </c>
      <c r="D115" s="2" t="s">
        <v>2067</v>
      </c>
      <c r="E115" s="190">
        <v>8</v>
      </c>
      <c r="F115" s="276"/>
      <c r="G115" s="191">
        <v>37.200000000000003</v>
      </c>
      <c r="H115" s="252">
        <f t="shared" si="144"/>
        <v>37.200000000000003</v>
      </c>
      <c r="I115" s="251"/>
      <c r="J115" s="253">
        <v>173901.25</v>
      </c>
      <c r="K115" s="253">
        <v>14604.373547258816</v>
      </c>
      <c r="L115" s="253">
        <v>25537.531497075743</v>
      </c>
      <c r="M115" s="254"/>
      <c r="N115" s="252">
        <f t="shared" si="145"/>
        <v>214043.15504433456</v>
      </c>
      <c r="O115" s="251">
        <f t="shared" si="146"/>
        <v>0</v>
      </c>
      <c r="P115" s="253">
        <f t="shared" si="147"/>
        <v>1391210</v>
      </c>
      <c r="Q115" s="253">
        <f t="shared" si="148"/>
        <v>116834.98837807053</v>
      </c>
      <c r="R115" s="253">
        <f t="shared" si="149"/>
        <v>204300.25197660594</v>
      </c>
      <c r="S115" s="254">
        <f t="shared" si="150"/>
        <v>0</v>
      </c>
      <c r="T115" s="256">
        <f t="shared" si="151"/>
        <v>1712345.2403546765</v>
      </c>
      <c r="U115" s="984"/>
      <c r="V115" s="277">
        <v>8</v>
      </c>
      <c r="W115" s="253">
        <f t="shared" si="152"/>
        <v>0</v>
      </c>
      <c r="X115" s="253">
        <f t="shared" si="153"/>
        <v>1391210</v>
      </c>
      <c r="Y115" s="253">
        <f t="shared" si="154"/>
        <v>116834.98837807053</v>
      </c>
      <c r="Z115" s="253">
        <f t="shared" si="155"/>
        <v>204300.25197660594</v>
      </c>
      <c r="AA115" s="253">
        <f t="shared" si="156"/>
        <v>0</v>
      </c>
      <c r="AB115" s="253">
        <f t="shared" si="157"/>
        <v>1712345.2403546765</v>
      </c>
      <c r="AC115" s="984"/>
      <c r="AD115" s="308"/>
      <c r="AE115" s="253">
        <f t="shared" si="158"/>
        <v>0</v>
      </c>
      <c r="AF115" s="253">
        <f t="shared" si="159"/>
        <v>0</v>
      </c>
      <c r="AG115" s="253">
        <f t="shared" si="160"/>
        <v>0</v>
      </c>
      <c r="AH115" s="253">
        <f t="shared" si="161"/>
        <v>0</v>
      </c>
      <c r="AI115" s="253">
        <f t="shared" si="162"/>
        <v>0</v>
      </c>
      <c r="AJ115" s="253">
        <f t="shared" si="163"/>
        <v>0</v>
      </c>
      <c r="AK115" s="978"/>
      <c r="AL115" s="979">
        <f>IFERROR(VLOOKUP($A115,Itemizado_Piping!C:Q,12,0),0)</f>
        <v>0</v>
      </c>
      <c r="AM115" s="979">
        <f>IFERROR(VLOOKUP($A115,Itemizado_Piping!C:Q,13,0),0)</f>
        <v>0</v>
      </c>
      <c r="AN115" s="979">
        <f>IFERROR(VLOOKUP($A115,Itemizado_Piping!C:Q,14,0),0)</f>
        <v>0</v>
      </c>
      <c r="AO115" s="978"/>
      <c r="AP115" s="278"/>
      <c r="AQ115" s="253">
        <f t="shared" si="164"/>
        <v>0</v>
      </c>
      <c r="AR115" s="978"/>
      <c r="AS115" s="982"/>
    </row>
    <row r="116" spans="1:45" s="164" customFormat="1" ht="39.6" hidden="1">
      <c r="A116" s="312" t="s">
        <v>2173</v>
      </c>
      <c r="B116" s="249"/>
      <c r="C116" s="3" t="s">
        <v>2174</v>
      </c>
      <c r="D116" s="2" t="s">
        <v>2062</v>
      </c>
      <c r="E116" s="190">
        <v>125</v>
      </c>
      <c r="F116" s="276"/>
      <c r="G116" s="191">
        <v>861.5</v>
      </c>
      <c r="H116" s="252">
        <f t="shared" si="144"/>
        <v>861.5</v>
      </c>
      <c r="I116" s="251"/>
      <c r="J116" s="253">
        <v>270127.19400000002</v>
      </c>
      <c r="K116" s="253">
        <v>22685.509428188961</v>
      </c>
      <c r="L116" s="253">
        <v>39668.384931055349</v>
      </c>
      <c r="M116" s="254"/>
      <c r="N116" s="252">
        <f t="shared" si="145"/>
        <v>332481.08835924434</v>
      </c>
      <c r="O116" s="251">
        <f t="shared" si="146"/>
        <v>0</v>
      </c>
      <c r="P116" s="253">
        <f t="shared" si="147"/>
        <v>33765899.25</v>
      </c>
      <c r="Q116" s="253">
        <f t="shared" si="148"/>
        <v>2835688.6785236201</v>
      </c>
      <c r="R116" s="253">
        <f t="shared" si="149"/>
        <v>4958548.116381919</v>
      </c>
      <c r="S116" s="254">
        <f t="shared" si="150"/>
        <v>0</v>
      </c>
      <c r="T116" s="256">
        <f t="shared" si="151"/>
        <v>41560136.044905543</v>
      </c>
      <c r="U116" s="984"/>
      <c r="V116" s="277">
        <v>125</v>
      </c>
      <c r="W116" s="253">
        <f t="shared" si="152"/>
        <v>0</v>
      </c>
      <c r="X116" s="253">
        <f t="shared" si="153"/>
        <v>33765899.25</v>
      </c>
      <c r="Y116" s="253">
        <f t="shared" si="154"/>
        <v>2835688.6785236201</v>
      </c>
      <c r="Z116" s="253">
        <f t="shared" si="155"/>
        <v>4958548.116381919</v>
      </c>
      <c r="AA116" s="253">
        <f t="shared" si="156"/>
        <v>0</v>
      </c>
      <c r="AB116" s="253">
        <f t="shared" si="157"/>
        <v>41560136.044905543</v>
      </c>
      <c r="AC116" s="984"/>
      <c r="AD116" s="308"/>
      <c r="AE116" s="253">
        <f t="shared" si="158"/>
        <v>0</v>
      </c>
      <c r="AF116" s="253">
        <f t="shared" si="159"/>
        <v>0</v>
      </c>
      <c r="AG116" s="253">
        <f t="shared" si="160"/>
        <v>0</v>
      </c>
      <c r="AH116" s="253">
        <f t="shared" si="161"/>
        <v>0</v>
      </c>
      <c r="AI116" s="253">
        <f t="shared" si="162"/>
        <v>0</v>
      </c>
      <c r="AJ116" s="253">
        <f t="shared" si="163"/>
        <v>0</v>
      </c>
      <c r="AK116" s="978"/>
      <c r="AL116" s="979">
        <f>IFERROR(VLOOKUP($A116,Itemizado_Piping!C:Q,12,0),0)</f>
        <v>0</v>
      </c>
      <c r="AM116" s="979">
        <f>IFERROR(VLOOKUP($A116,Itemizado_Piping!C:Q,13,0),0)</f>
        <v>0</v>
      </c>
      <c r="AN116" s="979">
        <f>IFERROR(VLOOKUP($A116,Itemizado_Piping!C:Q,14,0),0)</f>
        <v>0</v>
      </c>
      <c r="AO116" s="978"/>
      <c r="AP116" s="278"/>
      <c r="AQ116" s="253">
        <f t="shared" si="164"/>
        <v>0</v>
      </c>
      <c r="AR116" s="978"/>
      <c r="AS116" s="982"/>
    </row>
    <row r="117" spans="1:45" s="164" customFormat="1" ht="52.9" hidden="1">
      <c r="A117" s="312" t="s">
        <v>2175</v>
      </c>
      <c r="B117" s="249"/>
      <c r="C117" s="3" t="s">
        <v>2176</v>
      </c>
      <c r="D117" s="2" t="s">
        <v>2067</v>
      </c>
      <c r="E117" s="190">
        <v>2</v>
      </c>
      <c r="F117" s="276"/>
      <c r="G117" s="191">
        <v>28.7</v>
      </c>
      <c r="H117" s="252">
        <f t="shared" si="144"/>
        <v>28.7</v>
      </c>
      <c r="I117" s="251"/>
      <c r="J117" s="253">
        <v>686935.45</v>
      </c>
      <c r="K117" s="253">
        <v>57689.418072925531</v>
      </c>
      <c r="L117" s="253">
        <v>100876.99594357659</v>
      </c>
      <c r="M117" s="254"/>
      <c r="N117" s="252">
        <f t="shared" si="145"/>
        <v>845501.86401650205</v>
      </c>
      <c r="O117" s="251">
        <f t="shared" si="146"/>
        <v>0</v>
      </c>
      <c r="P117" s="253">
        <f t="shared" si="147"/>
        <v>1373870.9</v>
      </c>
      <c r="Q117" s="253">
        <f t="shared" si="148"/>
        <v>115378.83614585106</v>
      </c>
      <c r="R117" s="253">
        <f t="shared" si="149"/>
        <v>201753.99188715318</v>
      </c>
      <c r="S117" s="254">
        <f t="shared" si="150"/>
        <v>0</v>
      </c>
      <c r="T117" s="256">
        <f t="shared" si="151"/>
        <v>1691003.7280330041</v>
      </c>
      <c r="U117" s="984"/>
      <c r="V117" s="277">
        <v>2</v>
      </c>
      <c r="W117" s="253">
        <f t="shared" si="152"/>
        <v>0</v>
      </c>
      <c r="X117" s="253">
        <f t="shared" si="153"/>
        <v>1373870.9</v>
      </c>
      <c r="Y117" s="253">
        <f t="shared" si="154"/>
        <v>115378.83614585106</v>
      </c>
      <c r="Z117" s="253">
        <f t="shared" si="155"/>
        <v>201753.99188715318</v>
      </c>
      <c r="AA117" s="253">
        <f t="shared" si="156"/>
        <v>0</v>
      </c>
      <c r="AB117" s="253">
        <f t="shared" si="157"/>
        <v>1691003.7280330041</v>
      </c>
      <c r="AC117" s="984"/>
      <c r="AD117" s="308"/>
      <c r="AE117" s="253">
        <f t="shared" si="158"/>
        <v>0</v>
      </c>
      <c r="AF117" s="253">
        <f t="shared" si="159"/>
        <v>0</v>
      </c>
      <c r="AG117" s="253">
        <f t="shared" si="160"/>
        <v>0</v>
      </c>
      <c r="AH117" s="253">
        <f t="shared" si="161"/>
        <v>0</v>
      </c>
      <c r="AI117" s="253">
        <f t="shared" si="162"/>
        <v>0</v>
      </c>
      <c r="AJ117" s="253">
        <f t="shared" si="163"/>
        <v>0</v>
      </c>
      <c r="AK117" s="978"/>
      <c r="AL117" s="979">
        <f>IFERROR(VLOOKUP($A117,Itemizado_Piping!C:Q,12,0),0)</f>
        <v>0</v>
      </c>
      <c r="AM117" s="979">
        <f>IFERROR(VLOOKUP($A117,Itemizado_Piping!C:Q,13,0),0)</f>
        <v>0</v>
      </c>
      <c r="AN117" s="979">
        <f>IFERROR(VLOOKUP($A117,Itemizado_Piping!C:Q,14,0),0)</f>
        <v>0</v>
      </c>
      <c r="AO117" s="978"/>
      <c r="AP117" s="278"/>
      <c r="AQ117" s="253">
        <f t="shared" si="164"/>
        <v>0</v>
      </c>
      <c r="AR117" s="978"/>
      <c r="AS117" s="982"/>
    </row>
    <row r="118" spans="1:45" s="164" customFormat="1" ht="52.9" hidden="1">
      <c r="A118" s="312" t="s">
        <v>2177</v>
      </c>
      <c r="B118" s="249"/>
      <c r="C118" s="3" t="s">
        <v>2178</v>
      </c>
      <c r="D118" s="2" t="s">
        <v>2067</v>
      </c>
      <c r="E118" s="190">
        <v>1</v>
      </c>
      <c r="F118" s="276"/>
      <c r="G118" s="191">
        <v>13.85</v>
      </c>
      <c r="H118" s="252">
        <f t="shared" si="144"/>
        <v>13.85</v>
      </c>
      <c r="I118" s="251"/>
      <c r="J118" s="253">
        <v>644079.94999999995</v>
      </c>
      <c r="K118" s="253">
        <v>54090.377062268322</v>
      </c>
      <c r="L118" s="253">
        <v>94583.633008733232</v>
      </c>
      <c r="M118" s="254"/>
      <c r="N118" s="252">
        <f t="shared" si="145"/>
        <v>792753.96007100155</v>
      </c>
      <c r="O118" s="251">
        <f t="shared" si="146"/>
        <v>0</v>
      </c>
      <c r="P118" s="253">
        <f t="shared" si="147"/>
        <v>644079.94999999995</v>
      </c>
      <c r="Q118" s="253">
        <f t="shared" si="148"/>
        <v>54090.377062268322</v>
      </c>
      <c r="R118" s="253">
        <f t="shared" si="149"/>
        <v>94583.633008733232</v>
      </c>
      <c r="S118" s="254">
        <f t="shared" si="150"/>
        <v>0</v>
      </c>
      <c r="T118" s="256">
        <f t="shared" si="151"/>
        <v>792753.96007100155</v>
      </c>
      <c r="U118" s="984"/>
      <c r="V118" s="277">
        <v>1</v>
      </c>
      <c r="W118" s="253">
        <f t="shared" si="152"/>
        <v>0</v>
      </c>
      <c r="X118" s="253">
        <f t="shared" si="153"/>
        <v>644079.94999999995</v>
      </c>
      <c r="Y118" s="253">
        <f t="shared" si="154"/>
        <v>54090.377062268322</v>
      </c>
      <c r="Z118" s="253">
        <f t="shared" si="155"/>
        <v>94583.633008733232</v>
      </c>
      <c r="AA118" s="253">
        <f t="shared" si="156"/>
        <v>0</v>
      </c>
      <c r="AB118" s="253">
        <f t="shared" si="157"/>
        <v>792753.96007100155</v>
      </c>
      <c r="AC118" s="984"/>
      <c r="AD118" s="308"/>
      <c r="AE118" s="253">
        <f t="shared" si="158"/>
        <v>0</v>
      </c>
      <c r="AF118" s="253">
        <f t="shared" si="159"/>
        <v>0</v>
      </c>
      <c r="AG118" s="253">
        <f t="shared" si="160"/>
        <v>0</v>
      </c>
      <c r="AH118" s="253">
        <f t="shared" si="161"/>
        <v>0</v>
      </c>
      <c r="AI118" s="253">
        <f t="shared" si="162"/>
        <v>0</v>
      </c>
      <c r="AJ118" s="253">
        <f t="shared" si="163"/>
        <v>0</v>
      </c>
      <c r="AK118" s="978"/>
      <c r="AL118" s="979">
        <f>IFERROR(VLOOKUP($A118,Itemizado_Piping!C:Q,12,0),0)</f>
        <v>0</v>
      </c>
      <c r="AM118" s="979">
        <f>IFERROR(VLOOKUP($A118,Itemizado_Piping!C:Q,13,0),0)</f>
        <v>0</v>
      </c>
      <c r="AN118" s="979">
        <f>IFERROR(VLOOKUP($A118,Itemizado_Piping!C:Q,14,0),0)</f>
        <v>0</v>
      </c>
      <c r="AO118" s="978"/>
      <c r="AP118" s="278"/>
      <c r="AQ118" s="253">
        <f t="shared" si="164"/>
        <v>0</v>
      </c>
      <c r="AR118" s="978"/>
      <c r="AS118" s="982"/>
    </row>
    <row r="119" spans="1:45" s="164" customFormat="1" ht="52.9" hidden="1">
      <c r="A119" s="312" t="s">
        <v>2179</v>
      </c>
      <c r="B119" s="249"/>
      <c r="C119" s="3" t="s">
        <v>2180</v>
      </c>
      <c r="D119" s="2" t="s">
        <v>2067</v>
      </c>
      <c r="E119" s="190">
        <v>2</v>
      </c>
      <c r="F119" s="276"/>
      <c r="G119" s="191">
        <v>10.199999999999999</v>
      </c>
      <c r="H119" s="252">
        <f t="shared" si="144"/>
        <v>10.199999999999999</v>
      </c>
      <c r="I119" s="251"/>
      <c r="J119" s="253">
        <v>291331.40000000002</v>
      </c>
      <c r="K119" s="253">
        <v>24466.256519984046</v>
      </c>
      <c r="L119" s="253">
        <v>42782.238791194264</v>
      </c>
      <c r="M119" s="254"/>
      <c r="N119" s="252">
        <f t="shared" si="145"/>
        <v>358579.89531117835</v>
      </c>
      <c r="O119" s="251">
        <f t="shared" si="146"/>
        <v>0</v>
      </c>
      <c r="P119" s="253">
        <f t="shared" si="147"/>
        <v>582662.80000000005</v>
      </c>
      <c r="Q119" s="253">
        <f t="shared" si="148"/>
        <v>48932.513039968093</v>
      </c>
      <c r="R119" s="253">
        <f t="shared" si="149"/>
        <v>85564.477582388528</v>
      </c>
      <c r="S119" s="254">
        <f t="shared" si="150"/>
        <v>0</v>
      </c>
      <c r="T119" s="256">
        <f t="shared" si="151"/>
        <v>717159.7906223567</v>
      </c>
      <c r="U119" s="984"/>
      <c r="V119" s="277">
        <v>2</v>
      </c>
      <c r="W119" s="253">
        <f t="shared" si="152"/>
        <v>0</v>
      </c>
      <c r="X119" s="253">
        <f t="shared" si="153"/>
        <v>582662.80000000005</v>
      </c>
      <c r="Y119" s="253">
        <f t="shared" si="154"/>
        <v>48932.513039968093</v>
      </c>
      <c r="Z119" s="253">
        <f t="shared" si="155"/>
        <v>85564.477582388528</v>
      </c>
      <c r="AA119" s="253">
        <f t="shared" si="156"/>
        <v>0</v>
      </c>
      <c r="AB119" s="253">
        <f t="shared" si="157"/>
        <v>717159.7906223567</v>
      </c>
      <c r="AC119" s="984"/>
      <c r="AD119" s="308"/>
      <c r="AE119" s="253">
        <f t="shared" si="158"/>
        <v>0</v>
      </c>
      <c r="AF119" s="253">
        <f t="shared" si="159"/>
        <v>0</v>
      </c>
      <c r="AG119" s="253">
        <f t="shared" si="160"/>
        <v>0</v>
      </c>
      <c r="AH119" s="253">
        <f t="shared" si="161"/>
        <v>0</v>
      </c>
      <c r="AI119" s="253">
        <f t="shared" si="162"/>
        <v>0</v>
      </c>
      <c r="AJ119" s="253">
        <f t="shared" si="163"/>
        <v>0</v>
      </c>
      <c r="AK119" s="978"/>
      <c r="AL119" s="979">
        <f>IFERROR(VLOOKUP($A119,Itemizado_Piping!C:Q,12,0),0)</f>
        <v>0</v>
      </c>
      <c r="AM119" s="979">
        <f>IFERROR(VLOOKUP($A119,Itemizado_Piping!C:Q,13,0),0)</f>
        <v>0</v>
      </c>
      <c r="AN119" s="979">
        <f>IFERROR(VLOOKUP($A119,Itemizado_Piping!C:Q,14,0),0)</f>
        <v>0</v>
      </c>
      <c r="AO119" s="978"/>
      <c r="AP119" s="278"/>
      <c r="AQ119" s="253">
        <f t="shared" si="164"/>
        <v>0</v>
      </c>
      <c r="AR119" s="978"/>
      <c r="AS119" s="982"/>
    </row>
    <row r="120" spans="1:45" s="164" customFormat="1" ht="52.9" hidden="1">
      <c r="A120" s="312" t="s">
        <v>2181</v>
      </c>
      <c r="B120" s="249"/>
      <c r="C120" s="3" t="s">
        <v>2182</v>
      </c>
      <c r="D120" s="2" t="s">
        <v>2067</v>
      </c>
      <c r="E120" s="190">
        <v>2</v>
      </c>
      <c r="F120" s="276"/>
      <c r="G120" s="191">
        <v>9.8000000000000007</v>
      </c>
      <c r="H120" s="252">
        <f t="shared" si="144"/>
        <v>9.8000000000000007</v>
      </c>
      <c r="I120" s="251"/>
      <c r="J120" s="253">
        <v>189704.25</v>
      </c>
      <c r="K120" s="253">
        <v>15931.522806780151</v>
      </c>
      <c r="L120" s="253">
        <v>27858.214127294264</v>
      </c>
      <c r="M120" s="254"/>
      <c r="N120" s="252">
        <f t="shared" si="145"/>
        <v>233493.9869340744</v>
      </c>
      <c r="O120" s="251">
        <f t="shared" si="146"/>
        <v>0</v>
      </c>
      <c r="P120" s="253">
        <f t="shared" si="147"/>
        <v>379408.5</v>
      </c>
      <c r="Q120" s="253">
        <f t="shared" si="148"/>
        <v>31863.045613560302</v>
      </c>
      <c r="R120" s="253">
        <f t="shared" si="149"/>
        <v>55716.428254588529</v>
      </c>
      <c r="S120" s="254">
        <f t="shared" si="150"/>
        <v>0</v>
      </c>
      <c r="T120" s="256">
        <f t="shared" si="151"/>
        <v>466987.97386814881</v>
      </c>
      <c r="U120" s="984"/>
      <c r="V120" s="277">
        <v>2</v>
      </c>
      <c r="W120" s="253">
        <f t="shared" si="152"/>
        <v>0</v>
      </c>
      <c r="X120" s="253">
        <f t="shared" si="153"/>
        <v>379408.5</v>
      </c>
      <c r="Y120" s="253">
        <f t="shared" si="154"/>
        <v>31863.045613560302</v>
      </c>
      <c r="Z120" s="253">
        <f t="shared" si="155"/>
        <v>55716.428254588529</v>
      </c>
      <c r="AA120" s="253">
        <f t="shared" si="156"/>
        <v>0</v>
      </c>
      <c r="AB120" s="253">
        <f t="shared" si="157"/>
        <v>466987.97386814881</v>
      </c>
      <c r="AC120" s="984"/>
      <c r="AD120" s="308"/>
      <c r="AE120" s="253">
        <f t="shared" si="158"/>
        <v>0</v>
      </c>
      <c r="AF120" s="253">
        <f t="shared" si="159"/>
        <v>0</v>
      </c>
      <c r="AG120" s="253">
        <f t="shared" si="160"/>
        <v>0</v>
      </c>
      <c r="AH120" s="253">
        <f t="shared" si="161"/>
        <v>0</v>
      </c>
      <c r="AI120" s="253">
        <f t="shared" si="162"/>
        <v>0</v>
      </c>
      <c r="AJ120" s="253">
        <f t="shared" si="163"/>
        <v>0</v>
      </c>
      <c r="AK120" s="978"/>
      <c r="AL120" s="979">
        <f>IFERROR(VLOOKUP($A120,Itemizado_Piping!C:Q,12,0),0)</f>
        <v>0</v>
      </c>
      <c r="AM120" s="979">
        <f>IFERROR(VLOOKUP($A120,Itemizado_Piping!C:Q,13,0),0)</f>
        <v>0</v>
      </c>
      <c r="AN120" s="979">
        <f>IFERROR(VLOOKUP($A120,Itemizado_Piping!C:Q,14,0),0)</f>
        <v>0</v>
      </c>
      <c r="AO120" s="978"/>
      <c r="AP120" s="278"/>
      <c r="AQ120" s="253">
        <f t="shared" si="164"/>
        <v>0</v>
      </c>
      <c r="AR120" s="978"/>
      <c r="AS120" s="982"/>
    </row>
    <row r="121" spans="1:45" s="164" customFormat="1" ht="39.6" hidden="1">
      <c r="A121" s="312" t="s">
        <v>2183</v>
      </c>
      <c r="B121" s="249"/>
      <c r="C121" s="3" t="s">
        <v>2184</v>
      </c>
      <c r="D121" s="2" t="s">
        <v>2067</v>
      </c>
      <c r="E121" s="190">
        <v>20</v>
      </c>
      <c r="F121" s="276"/>
      <c r="G121" s="191">
        <v>52</v>
      </c>
      <c r="H121" s="252">
        <f t="shared" si="144"/>
        <v>52</v>
      </c>
      <c r="I121" s="251"/>
      <c r="J121" s="253">
        <v>116260.7</v>
      </c>
      <c r="K121" s="253">
        <v>9763.671576057066</v>
      </c>
      <c r="L121" s="253">
        <v>17072.97266766095</v>
      </c>
      <c r="M121" s="254"/>
      <c r="N121" s="252">
        <f t="shared" si="145"/>
        <v>143097.34424371802</v>
      </c>
      <c r="O121" s="251">
        <f t="shared" si="146"/>
        <v>0</v>
      </c>
      <c r="P121" s="253">
        <f t="shared" si="147"/>
        <v>2325214</v>
      </c>
      <c r="Q121" s="253">
        <f t="shared" si="148"/>
        <v>195273.43152114132</v>
      </c>
      <c r="R121" s="253">
        <f t="shared" si="149"/>
        <v>341459.45335321897</v>
      </c>
      <c r="S121" s="254">
        <f t="shared" si="150"/>
        <v>0</v>
      </c>
      <c r="T121" s="256">
        <f t="shared" si="151"/>
        <v>2861946.8848743606</v>
      </c>
      <c r="U121" s="984"/>
      <c r="V121" s="277">
        <v>20</v>
      </c>
      <c r="W121" s="253">
        <f t="shared" si="152"/>
        <v>0</v>
      </c>
      <c r="X121" s="253">
        <f t="shared" si="153"/>
        <v>2325214</v>
      </c>
      <c r="Y121" s="253">
        <f t="shared" si="154"/>
        <v>195273.43152114132</v>
      </c>
      <c r="Z121" s="253">
        <f t="shared" si="155"/>
        <v>341459.45335321897</v>
      </c>
      <c r="AA121" s="253">
        <f t="shared" si="156"/>
        <v>0</v>
      </c>
      <c r="AB121" s="253">
        <f t="shared" si="157"/>
        <v>2861946.8848743606</v>
      </c>
      <c r="AC121" s="984"/>
      <c r="AD121" s="308"/>
      <c r="AE121" s="253">
        <f t="shared" si="158"/>
        <v>0</v>
      </c>
      <c r="AF121" s="253">
        <f t="shared" si="159"/>
        <v>0</v>
      </c>
      <c r="AG121" s="253">
        <f t="shared" si="160"/>
        <v>0</v>
      </c>
      <c r="AH121" s="253">
        <f t="shared" si="161"/>
        <v>0</v>
      </c>
      <c r="AI121" s="253">
        <f t="shared" si="162"/>
        <v>0</v>
      </c>
      <c r="AJ121" s="253">
        <f t="shared" si="163"/>
        <v>0</v>
      </c>
      <c r="AK121" s="978"/>
      <c r="AL121" s="979">
        <f>IFERROR(VLOOKUP($A121,Itemizado_Piping!C:Q,12,0),0)</f>
        <v>0</v>
      </c>
      <c r="AM121" s="979">
        <f>IFERROR(VLOOKUP($A121,Itemizado_Piping!C:Q,13,0),0)</f>
        <v>0</v>
      </c>
      <c r="AN121" s="979">
        <f>IFERROR(VLOOKUP($A121,Itemizado_Piping!C:Q,14,0),0)</f>
        <v>0</v>
      </c>
      <c r="AO121" s="978"/>
      <c r="AP121" s="278"/>
      <c r="AQ121" s="253">
        <f t="shared" si="164"/>
        <v>0</v>
      </c>
      <c r="AR121" s="978"/>
      <c r="AS121" s="982"/>
    </row>
    <row r="122" spans="1:45" s="164" customFormat="1" ht="39.6" hidden="1">
      <c r="A122" s="312" t="s">
        <v>2185</v>
      </c>
      <c r="B122" s="249"/>
      <c r="C122" s="3" t="s">
        <v>2186</v>
      </c>
      <c r="D122" s="2" t="s">
        <v>2067</v>
      </c>
      <c r="E122" s="190">
        <v>20</v>
      </c>
      <c r="F122" s="276"/>
      <c r="G122" s="191">
        <v>78</v>
      </c>
      <c r="H122" s="252">
        <f t="shared" si="144"/>
        <v>78</v>
      </c>
      <c r="I122" s="251"/>
      <c r="J122" s="253">
        <v>222823.3</v>
      </c>
      <c r="K122" s="253">
        <v>18712.888540093409</v>
      </c>
      <c r="L122" s="253">
        <v>32721.771936845529</v>
      </c>
      <c r="M122" s="254"/>
      <c r="N122" s="252">
        <f t="shared" si="145"/>
        <v>274257.96047693893</v>
      </c>
      <c r="O122" s="251">
        <f t="shared" si="146"/>
        <v>0</v>
      </c>
      <c r="P122" s="253">
        <f t="shared" si="147"/>
        <v>4456466</v>
      </c>
      <c r="Q122" s="253">
        <f t="shared" si="148"/>
        <v>374257.77080186817</v>
      </c>
      <c r="R122" s="253">
        <f t="shared" si="149"/>
        <v>654435.43873691058</v>
      </c>
      <c r="S122" s="254">
        <f t="shared" si="150"/>
        <v>0</v>
      </c>
      <c r="T122" s="256">
        <f t="shared" si="151"/>
        <v>5485159.2095387792</v>
      </c>
      <c r="U122" s="984"/>
      <c r="V122" s="277">
        <v>20</v>
      </c>
      <c r="W122" s="253">
        <f t="shared" si="152"/>
        <v>0</v>
      </c>
      <c r="X122" s="253">
        <f t="shared" si="153"/>
        <v>4456466</v>
      </c>
      <c r="Y122" s="253">
        <f t="shared" si="154"/>
        <v>374257.77080186817</v>
      </c>
      <c r="Z122" s="253">
        <f t="shared" si="155"/>
        <v>654435.43873691058</v>
      </c>
      <c r="AA122" s="253">
        <f t="shared" si="156"/>
        <v>0</v>
      </c>
      <c r="AB122" s="253">
        <f t="shared" si="157"/>
        <v>5485159.2095387792</v>
      </c>
      <c r="AC122" s="984"/>
      <c r="AD122" s="308"/>
      <c r="AE122" s="253">
        <f t="shared" si="158"/>
        <v>0</v>
      </c>
      <c r="AF122" s="253">
        <f t="shared" si="159"/>
        <v>0</v>
      </c>
      <c r="AG122" s="253">
        <f t="shared" si="160"/>
        <v>0</v>
      </c>
      <c r="AH122" s="253">
        <f t="shared" si="161"/>
        <v>0</v>
      </c>
      <c r="AI122" s="253">
        <f t="shared" si="162"/>
        <v>0</v>
      </c>
      <c r="AJ122" s="253">
        <f t="shared" si="163"/>
        <v>0</v>
      </c>
      <c r="AK122" s="978"/>
      <c r="AL122" s="979">
        <f>IFERROR(VLOOKUP($A122,Itemizado_Piping!C:Q,12,0),0)</f>
        <v>0</v>
      </c>
      <c r="AM122" s="979">
        <f>IFERROR(VLOOKUP($A122,Itemizado_Piping!C:Q,13,0),0)</f>
        <v>0</v>
      </c>
      <c r="AN122" s="979">
        <f>IFERROR(VLOOKUP($A122,Itemizado_Piping!C:Q,14,0),0)</f>
        <v>0</v>
      </c>
      <c r="AO122" s="978"/>
      <c r="AP122" s="278"/>
      <c r="AQ122" s="253">
        <f t="shared" si="164"/>
        <v>0</v>
      </c>
      <c r="AR122" s="978"/>
      <c r="AS122" s="982"/>
    </row>
    <row r="123" spans="1:45" s="164" customFormat="1" ht="52.9" hidden="1">
      <c r="A123" s="312" t="s">
        <v>2187</v>
      </c>
      <c r="B123" s="249"/>
      <c r="C123" s="3" t="s">
        <v>2188</v>
      </c>
      <c r="D123" s="2" t="s">
        <v>2067</v>
      </c>
      <c r="E123" s="190">
        <v>12</v>
      </c>
      <c r="F123" s="276"/>
      <c r="G123" s="191">
        <v>43.2</v>
      </c>
      <c r="H123" s="252">
        <f t="shared" si="144"/>
        <v>43.2</v>
      </c>
      <c r="I123" s="251"/>
      <c r="J123" s="253">
        <v>230746.2</v>
      </c>
      <c r="K123" s="253">
        <v>19378.260359890992</v>
      </c>
      <c r="L123" s="253">
        <v>33885.255858313496</v>
      </c>
      <c r="M123" s="254"/>
      <c r="N123" s="252">
        <f t="shared" si="145"/>
        <v>284009.71621820447</v>
      </c>
      <c r="O123" s="251">
        <f t="shared" si="146"/>
        <v>0</v>
      </c>
      <c r="P123" s="253">
        <f t="shared" si="147"/>
        <v>2768954.4000000004</v>
      </c>
      <c r="Q123" s="253">
        <f t="shared" si="148"/>
        <v>232539.1243186919</v>
      </c>
      <c r="R123" s="253">
        <f t="shared" si="149"/>
        <v>406623.07029976195</v>
      </c>
      <c r="S123" s="254">
        <f t="shared" si="150"/>
        <v>0</v>
      </c>
      <c r="T123" s="256">
        <f t="shared" si="151"/>
        <v>3408116.5946184541</v>
      </c>
      <c r="U123" s="984"/>
      <c r="V123" s="277">
        <v>12</v>
      </c>
      <c r="W123" s="253">
        <f t="shared" si="152"/>
        <v>0</v>
      </c>
      <c r="X123" s="253">
        <f t="shared" si="153"/>
        <v>2768954.4000000004</v>
      </c>
      <c r="Y123" s="253">
        <f t="shared" si="154"/>
        <v>232539.1243186919</v>
      </c>
      <c r="Z123" s="253">
        <f t="shared" si="155"/>
        <v>406623.07029976195</v>
      </c>
      <c r="AA123" s="253">
        <f t="shared" si="156"/>
        <v>0</v>
      </c>
      <c r="AB123" s="253">
        <f t="shared" si="157"/>
        <v>3408116.5946184541</v>
      </c>
      <c r="AC123" s="984"/>
      <c r="AD123" s="308"/>
      <c r="AE123" s="253">
        <f t="shared" si="158"/>
        <v>0</v>
      </c>
      <c r="AF123" s="253">
        <f t="shared" si="159"/>
        <v>0</v>
      </c>
      <c r="AG123" s="253">
        <f t="shared" si="160"/>
        <v>0</v>
      </c>
      <c r="AH123" s="253">
        <f t="shared" si="161"/>
        <v>0</v>
      </c>
      <c r="AI123" s="253">
        <f t="shared" si="162"/>
        <v>0</v>
      </c>
      <c r="AJ123" s="253">
        <f t="shared" si="163"/>
        <v>0</v>
      </c>
      <c r="AK123" s="978"/>
      <c r="AL123" s="979">
        <f>IFERROR(VLOOKUP($A123,Itemizado_Piping!C:Q,12,0),0)</f>
        <v>0</v>
      </c>
      <c r="AM123" s="979">
        <f>IFERROR(VLOOKUP($A123,Itemizado_Piping!C:Q,13,0),0)</f>
        <v>0</v>
      </c>
      <c r="AN123" s="979">
        <f>IFERROR(VLOOKUP($A123,Itemizado_Piping!C:Q,14,0),0)</f>
        <v>0</v>
      </c>
      <c r="AO123" s="978"/>
      <c r="AP123" s="278"/>
      <c r="AQ123" s="253">
        <f t="shared" si="164"/>
        <v>0</v>
      </c>
      <c r="AR123" s="978"/>
      <c r="AS123" s="982"/>
    </row>
    <row r="124" spans="1:45" s="164" customFormat="1" ht="26.45" hidden="1">
      <c r="A124" s="312" t="s">
        <v>2191</v>
      </c>
      <c r="B124" s="249"/>
      <c r="C124" s="3" t="s">
        <v>2192</v>
      </c>
      <c r="D124" s="2" t="s">
        <v>2067</v>
      </c>
      <c r="E124" s="190">
        <v>2</v>
      </c>
      <c r="F124" s="276"/>
      <c r="G124" s="191">
        <v>20</v>
      </c>
      <c r="H124" s="252">
        <f t="shared" si="144"/>
        <v>20</v>
      </c>
      <c r="I124" s="251"/>
      <c r="J124" s="253">
        <v>424012</v>
      </c>
      <c r="K124" s="253">
        <v>35608.885137515143</v>
      </c>
      <c r="L124" s="253">
        <v>62266.486325647922</v>
      </c>
      <c r="M124" s="254"/>
      <c r="N124" s="252">
        <f t="shared" si="145"/>
        <v>521887.37146316306</v>
      </c>
      <c r="O124" s="251">
        <f t="shared" si="146"/>
        <v>0</v>
      </c>
      <c r="P124" s="253">
        <f t="shared" si="147"/>
        <v>848024</v>
      </c>
      <c r="Q124" s="253">
        <f t="shared" si="148"/>
        <v>71217.770275030285</v>
      </c>
      <c r="R124" s="253">
        <f t="shared" si="149"/>
        <v>124532.97265129584</v>
      </c>
      <c r="S124" s="254">
        <f t="shared" si="150"/>
        <v>0</v>
      </c>
      <c r="T124" s="256">
        <f t="shared" si="151"/>
        <v>1043774.7429263261</v>
      </c>
      <c r="U124" s="984"/>
      <c r="V124" s="277">
        <v>2</v>
      </c>
      <c r="W124" s="253">
        <f t="shared" si="152"/>
        <v>0</v>
      </c>
      <c r="X124" s="253">
        <f t="shared" si="153"/>
        <v>848024</v>
      </c>
      <c r="Y124" s="253">
        <f t="shared" si="154"/>
        <v>71217.770275030285</v>
      </c>
      <c r="Z124" s="253">
        <f t="shared" si="155"/>
        <v>124532.97265129584</v>
      </c>
      <c r="AA124" s="253">
        <f t="shared" si="156"/>
        <v>0</v>
      </c>
      <c r="AB124" s="253">
        <f t="shared" si="157"/>
        <v>1043774.7429263261</v>
      </c>
      <c r="AC124" s="984"/>
      <c r="AD124" s="308"/>
      <c r="AE124" s="253">
        <f t="shared" si="158"/>
        <v>0</v>
      </c>
      <c r="AF124" s="253">
        <f t="shared" si="159"/>
        <v>0</v>
      </c>
      <c r="AG124" s="253">
        <f t="shared" si="160"/>
        <v>0</v>
      </c>
      <c r="AH124" s="253">
        <f t="shared" si="161"/>
        <v>0</v>
      </c>
      <c r="AI124" s="253">
        <f t="shared" si="162"/>
        <v>0</v>
      </c>
      <c r="AJ124" s="253">
        <f t="shared" si="163"/>
        <v>0</v>
      </c>
      <c r="AK124" s="978"/>
      <c r="AL124" s="979">
        <f>IFERROR(VLOOKUP($A124,Itemizado_Piping!C:Q,12,0),0)</f>
        <v>0</v>
      </c>
      <c r="AM124" s="979">
        <f>IFERROR(VLOOKUP($A124,Itemizado_Piping!C:Q,13,0),0)</f>
        <v>0</v>
      </c>
      <c r="AN124" s="979">
        <f>IFERROR(VLOOKUP($A124,Itemizado_Piping!C:Q,14,0),0)</f>
        <v>0</v>
      </c>
      <c r="AO124" s="978"/>
      <c r="AP124" s="278"/>
      <c r="AQ124" s="253">
        <f t="shared" si="164"/>
        <v>0</v>
      </c>
      <c r="AR124" s="978"/>
      <c r="AS124" s="982"/>
    </row>
    <row r="125" spans="1:45" s="164" customFormat="1" ht="26.45" hidden="1">
      <c r="A125" s="312" t="s">
        <v>2193</v>
      </c>
      <c r="B125" s="249"/>
      <c r="C125" s="3" t="s">
        <v>2194</v>
      </c>
      <c r="D125" s="2" t="s">
        <v>2062</v>
      </c>
      <c r="E125" s="190">
        <v>280</v>
      </c>
      <c r="F125" s="276"/>
      <c r="G125" s="191">
        <v>411.6</v>
      </c>
      <c r="H125" s="252">
        <f t="shared" si="144"/>
        <v>411.6</v>
      </c>
      <c r="I125" s="251"/>
      <c r="J125" s="253">
        <v>42526.61</v>
      </c>
      <c r="K125" s="253">
        <v>3571.4205512530316</v>
      </c>
      <c r="L125" s="253">
        <v>6245.0651869314124</v>
      </c>
      <c r="M125" s="254"/>
      <c r="N125" s="252">
        <f t="shared" si="145"/>
        <v>52343.095738184442</v>
      </c>
      <c r="O125" s="251">
        <f t="shared" si="146"/>
        <v>0</v>
      </c>
      <c r="P125" s="253">
        <f t="shared" si="147"/>
        <v>11907450.800000001</v>
      </c>
      <c r="Q125" s="253">
        <f t="shared" si="148"/>
        <v>999997.75435084885</v>
      </c>
      <c r="R125" s="253">
        <f t="shared" si="149"/>
        <v>1748618.2523407955</v>
      </c>
      <c r="S125" s="254">
        <f t="shared" si="150"/>
        <v>0</v>
      </c>
      <c r="T125" s="256">
        <f t="shared" si="151"/>
        <v>14656066.806691645</v>
      </c>
      <c r="U125" s="984"/>
      <c r="V125" s="277">
        <v>280</v>
      </c>
      <c r="W125" s="253">
        <f t="shared" si="152"/>
        <v>0</v>
      </c>
      <c r="X125" s="253">
        <f t="shared" si="153"/>
        <v>11907450.800000001</v>
      </c>
      <c r="Y125" s="253">
        <f t="shared" si="154"/>
        <v>999997.75435084885</v>
      </c>
      <c r="Z125" s="253">
        <f t="shared" si="155"/>
        <v>1748618.2523407955</v>
      </c>
      <c r="AA125" s="253">
        <f t="shared" si="156"/>
        <v>0</v>
      </c>
      <c r="AB125" s="253">
        <f t="shared" si="157"/>
        <v>14656066.806691645</v>
      </c>
      <c r="AC125" s="984"/>
      <c r="AD125" s="308"/>
      <c r="AE125" s="253">
        <f t="shared" si="158"/>
        <v>0</v>
      </c>
      <c r="AF125" s="253">
        <f t="shared" si="159"/>
        <v>0</v>
      </c>
      <c r="AG125" s="253">
        <f t="shared" si="160"/>
        <v>0</v>
      </c>
      <c r="AH125" s="253">
        <f t="shared" si="161"/>
        <v>0</v>
      </c>
      <c r="AI125" s="253">
        <f t="shared" si="162"/>
        <v>0</v>
      </c>
      <c r="AJ125" s="253">
        <f t="shared" si="163"/>
        <v>0</v>
      </c>
      <c r="AK125" s="978"/>
      <c r="AL125" s="979">
        <f>IFERROR(VLOOKUP($A125,Itemizado_Piping!C:Q,12,0),0)</f>
        <v>0</v>
      </c>
      <c r="AM125" s="979">
        <f>IFERROR(VLOOKUP($A125,Itemizado_Piping!C:Q,13,0),0)</f>
        <v>0</v>
      </c>
      <c r="AN125" s="979">
        <f>IFERROR(VLOOKUP($A125,Itemizado_Piping!C:Q,14,0),0)</f>
        <v>0</v>
      </c>
      <c r="AO125" s="978"/>
      <c r="AP125" s="278"/>
      <c r="AQ125" s="253">
        <f t="shared" si="164"/>
        <v>0</v>
      </c>
      <c r="AR125" s="978"/>
      <c r="AS125" s="982"/>
    </row>
    <row r="126" spans="1:45" s="164" customFormat="1" ht="26.45" hidden="1">
      <c r="A126" s="312" t="s">
        <v>2195</v>
      </c>
      <c r="B126" s="249"/>
      <c r="C126" s="3" t="s">
        <v>2196</v>
      </c>
      <c r="D126" s="2" t="s">
        <v>2062</v>
      </c>
      <c r="E126" s="190">
        <v>5</v>
      </c>
      <c r="F126" s="276"/>
      <c r="G126" s="191">
        <v>11.22</v>
      </c>
      <c r="H126" s="252">
        <f t="shared" si="144"/>
        <v>11.22</v>
      </c>
      <c r="I126" s="251"/>
      <c r="J126" s="253">
        <v>67028.285999999993</v>
      </c>
      <c r="K126" s="253">
        <v>5629.0919529129314</v>
      </c>
      <c r="L126" s="253">
        <v>9843.1550372409692</v>
      </c>
      <c r="M126" s="254"/>
      <c r="N126" s="252">
        <f t="shared" si="145"/>
        <v>82500.532990153893</v>
      </c>
      <c r="O126" s="251">
        <f t="shared" si="146"/>
        <v>0</v>
      </c>
      <c r="P126" s="253">
        <f t="shared" si="147"/>
        <v>335141.42999999993</v>
      </c>
      <c r="Q126" s="253">
        <f t="shared" si="148"/>
        <v>28145.459764564657</v>
      </c>
      <c r="R126" s="253">
        <f t="shared" si="149"/>
        <v>49215.775186204846</v>
      </c>
      <c r="S126" s="254">
        <f t="shared" si="150"/>
        <v>0</v>
      </c>
      <c r="T126" s="256">
        <f t="shared" si="151"/>
        <v>412502.66495076939</v>
      </c>
      <c r="U126" s="984"/>
      <c r="V126" s="277">
        <v>5</v>
      </c>
      <c r="W126" s="253">
        <f t="shared" si="152"/>
        <v>0</v>
      </c>
      <c r="X126" s="253">
        <f t="shared" si="153"/>
        <v>335141.42999999993</v>
      </c>
      <c r="Y126" s="253">
        <f t="shared" si="154"/>
        <v>28145.459764564657</v>
      </c>
      <c r="Z126" s="253">
        <f t="shared" si="155"/>
        <v>49215.775186204846</v>
      </c>
      <c r="AA126" s="253">
        <f t="shared" si="156"/>
        <v>0</v>
      </c>
      <c r="AB126" s="253">
        <f t="shared" si="157"/>
        <v>412502.66495076939</v>
      </c>
      <c r="AC126" s="984"/>
      <c r="AD126" s="308"/>
      <c r="AE126" s="253">
        <f t="shared" si="158"/>
        <v>0</v>
      </c>
      <c r="AF126" s="253">
        <f t="shared" si="159"/>
        <v>0</v>
      </c>
      <c r="AG126" s="253">
        <f t="shared" si="160"/>
        <v>0</v>
      </c>
      <c r="AH126" s="253">
        <f t="shared" si="161"/>
        <v>0</v>
      </c>
      <c r="AI126" s="253">
        <f t="shared" si="162"/>
        <v>0</v>
      </c>
      <c r="AJ126" s="253">
        <f t="shared" si="163"/>
        <v>0</v>
      </c>
      <c r="AK126" s="978"/>
      <c r="AL126" s="979">
        <f>IFERROR(VLOOKUP($A126,Itemizado_Piping!C:Q,12,0),0)</f>
        <v>0</v>
      </c>
      <c r="AM126" s="979">
        <f>IFERROR(VLOOKUP($A126,Itemizado_Piping!C:Q,13,0),0)</f>
        <v>0</v>
      </c>
      <c r="AN126" s="979">
        <f>IFERROR(VLOOKUP($A126,Itemizado_Piping!C:Q,14,0),0)</f>
        <v>0</v>
      </c>
      <c r="AO126" s="978"/>
      <c r="AP126" s="278"/>
      <c r="AQ126" s="253">
        <f t="shared" si="164"/>
        <v>0</v>
      </c>
      <c r="AR126" s="978"/>
      <c r="AS126" s="982"/>
    </row>
    <row r="127" spans="1:45" s="164" customFormat="1" ht="26.45" hidden="1">
      <c r="A127" s="312" t="s">
        <v>2197</v>
      </c>
      <c r="B127" s="249"/>
      <c r="C127" s="3" t="s">
        <v>2198</v>
      </c>
      <c r="D127" s="2" t="s">
        <v>2062</v>
      </c>
      <c r="E127" s="190">
        <v>300</v>
      </c>
      <c r="F127" s="276"/>
      <c r="G127" s="191">
        <v>75</v>
      </c>
      <c r="H127" s="252">
        <f t="shared" si="144"/>
        <v>75</v>
      </c>
      <c r="I127" s="251"/>
      <c r="J127" s="253">
        <v>16217.86</v>
      </c>
      <c r="K127" s="253">
        <v>1361.9895519850907</v>
      </c>
      <c r="L127" s="253">
        <v>2381.6051383481422</v>
      </c>
      <c r="M127" s="254"/>
      <c r="N127" s="252">
        <f t="shared" si="145"/>
        <v>19961.454690333234</v>
      </c>
      <c r="O127" s="251">
        <f t="shared" si="146"/>
        <v>0</v>
      </c>
      <c r="P127" s="253">
        <f t="shared" si="147"/>
        <v>4865358</v>
      </c>
      <c r="Q127" s="253">
        <f t="shared" si="148"/>
        <v>408596.86559552723</v>
      </c>
      <c r="R127" s="253">
        <f t="shared" si="149"/>
        <v>714481.54150444269</v>
      </c>
      <c r="S127" s="254">
        <f t="shared" si="150"/>
        <v>0</v>
      </c>
      <c r="T127" s="256">
        <f t="shared" si="151"/>
        <v>5988436.4070999697</v>
      </c>
      <c r="U127" s="984"/>
      <c r="V127" s="277">
        <v>300</v>
      </c>
      <c r="W127" s="253">
        <f t="shared" si="152"/>
        <v>0</v>
      </c>
      <c r="X127" s="253">
        <f t="shared" si="153"/>
        <v>4865358</v>
      </c>
      <c r="Y127" s="253">
        <f t="shared" si="154"/>
        <v>408596.86559552723</v>
      </c>
      <c r="Z127" s="253">
        <f t="shared" si="155"/>
        <v>714481.54150444269</v>
      </c>
      <c r="AA127" s="253">
        <f t="shared" si="156"/>
        <v>0</v>
      </c>
      <c r="AB127" s="253">
        <f t="shared" si="157"/>
        <v>5988436.4070999697</v>
      </c>
      <c r="AC127" s="984"/>
      <c r="AD127" s="308"/>
      <c r="AE127" s="253">
        <f t="shared" si="158"/>
        <v>0</v>
      </c>
      <c r="AF127" s="253">
        <f t="shared" si="159"/>
        <v>0</v>
      </c>
      <c r="AG127" s="253">
        <f t="shared" si="160"/>
        <v>0</v>
      </c>
      <c r="AH127" s="253">
        <f t="shared" si="161"/>
        <v>0</v>
      </c>
      <c r="AI127" s="253">
        <f t="shared" si="162"/>
        <v>0</v>
      </c>
      <c r="AJ127" s="253">
        <f t="shared" si="163"/>
        <v>0</v>
      </c>
      <c r="AK127" s="978"/>
      <c r="AL127" s="979">
        <f>IFERROR(VLOOKUP($A127,Itemizado_Piping!C:Q,12,0),0)</f>
        <v>0</v>
      </c>
      <c r="AM127" s="979">
        <f>IFERROR(VLOOKUP($A127,Itemizado_Piping!C:Q,13,0),0)</f>
        <v>0</v>
      </c>
      <c r="AN127" s="979">
        <f>IFERROR(VLOOKUP($A127,Itemizado_Piping!C:Q,14,0),0)</f>
        <v>0</v>
      </c>
      <c r="AO127" s="978"/>
      <c r="AP127" s="278"/>
      <c r="AQ127" s="253">
        <f t="shared" si="164"/>
        <v>0</v>
      </c>
      <c r="AR127" s="978"/>
      <c r="AS127" s="982"/>
    </row>
    <row r="128" spans="1:45" s="164" customFormat="1" hidden="1">
      <c r="A128" s="315" t="s">
        <v>3082</v>
      </c>
      <c r="B128" s="5"/>
      <c r="C128" s="7" t="s">
        <v>3083</v>
      </c>
      <c r="D128" s="6"/>
      <c r="E128" s="189"/>
      <c r="F128" s="270"/>
      <c r="G128" s="189"/>
      <c r="H128" s="271"/>
      <c r="I128" s="270"/>
      <c r="J128" s="272"/>
      <c r="K128" s="272"/>
      <c r="L128" s="272"/>
      <c r="M128" s="273"/>
      <c r="N128" s="271"/>
      <c r="O128" s="270"/>
      <c r="P128" s="272"/>
      <c r="Q128" s="272"/>
      <c r="R128" s="272"/>
      <c r="S128" s="273"/>
      <c r="T128" s="274"/>
      <c r="U128" s="984"/>
      <c r="V128" s="272"/>
      <c r="W128" s="272"/>
      <c r="X128" s="272"/>
      <c r="Y128" s="272"/>
      <c r="Z128" s="272"/>
      <c r="AA128" s="272"/>
      <c r="AB128" s="272"/>
      <c r="AC128" s="984"/>
      <c r="AD128" s="272"/>
      <c r="AE128" s="272"/>
      <c r="AF128" s="272"/>
      <c r="AG128" s="272"/>
      <c r="AH128" s="272"/>
      <c r="AI128" s="272"/>
      <c r="AJ128" s="272"/>
      <c r="AK128" s="978"/>
      <c r="AL128" s="272"/>
      <c r="AM128" s="272"/>
      <c r="AN128" s="272"/>
      <c r="AO128" s="978"/>
      <c r="AP128" s="275"/>
      <c r="AQ128" s="272"/>
      <c r="AR128" s="978"/>
      <c r="AS128" s="982"/>
    </row>
    <row r="129" spans="1:45" s="164" customFormat="1" ht="52.9">
      <c r="A129" s="312" t="s">
        <v>2213</v>
      </c>
      <c r="B129" s="249"/>
      <c r="C129" s="3" t="s">
        <v>2214</v>
      </c>
      <c r="D129" s="2" t="s">
        <v>2067</v>
      </c>
      <c r="E129" s="190">
        <v>1</v>
      </c>
      <c r="F129" s="276"/>
      <c r="G129" s="191">
        <v>30</v>
      </c>
      <c r="H129" s="252">
        <f>G129+F129</f>
        <v>30</v>
      </c>
      <c r="I129" s="251"/>
      <c r="J129" s="253">
        <v>1722232</v>
      </c>
      <c r="K129" s="253">
        <v>144634.49493918335</v>
      </c>
      <c r="L129" s="253">
        <v>252911.08571831282</v>
      </c>
      <c r="M129" s="254"/>
      <c r="N129" s="252">
        <f>SUM(I129:M129)</f>
        <v>2119777.5806574961</v>
      </c>
      <c r="O129" s="251">
        <f t="shared" ref="O129:S130" si="165">$E129*I129</f>
        <v>0</v>
      </c>
      <c r="P129" s="253">
        <f t="shared" si="165"/>
        <v>1722232</v>
      </c>
      <c r="Q129" s="253">
        <f t="shared" si="165"/>
        <v>144634.49493918335</v>
      </c>
      <c r="R129" s="253">
        <f t="shared" si="165"/>
        <v>252911.08571831282</v>
      </c>
      <c r="S129" s="254">
        <f t="shared" si="165"/>
        <v>0</v>
      </c>
      <c r="T129" s="256">
        <f>SUM(O129:S129)</f>
        <v>2119777.5806574961</v>
      </c>
      <c r="U129" s="984"/>
      <c r="V129" s="277">
        <v>1</v>
      </c>
      <c r="W129" s="253">
        <f t="shared" ref="W129:AA130" si="166">$V129*I129</f>
        <v>0</v>
      </c>
      <c r="X129" s="253">
        <f t="shared" si="166"/>
        <v>1722232</v>
      </c>
      <c r="Y129" s="253">
        <f t="shared" si="166"/>
        <v>144634.49493918335</v>
      </c>
      <c r="Z129" s="253">
        <f t="shared" si="166"/>
        <v>252911.08571831282</v>
      </c>
      <c r="AA129" s="253">
        <f t="shared" si="166"/>
        <v>0</v>
      </c>
      <c r="AB129" s="253">
        <f>SUM(W129:AA129)</f>
        <v>2119777.5806574961</v>
      </c>
      <c r="AC129" s="984"/>
      <c r="AD129" s="308"/>
      <c r="AE129" s="253">
        <f t="shared" ref="AE129:AI130" si="167">$AD129*I129</f>
        <v>0</v>
      </c>
      <c r="AF129" s="253">
        <f t="shared" si="167"/>
        <v>0</v>
      </c>
      <c r="AG129" s="253">
        <f t="shared" si="167"/>
        <v>0</v>
      </c>
      <c r="AH129" s="253">
        <f t="shared" si="167"/>
        <v>0</v>
      </c>
      <c r="AI129" s="253">
        <f t="shared" si="167"/>
        <v>0</v>
      </c>
      <c r="AJ129" s="253">
        <f>SUM(AE129:AI129)</f>
        <v>0</v>
      </c>
      <c r="AK129" s="978"/>
      <c r="AL129" s="979">
        <f>IFERROR(VLOOKUP($A129,Itemizado_Piping!C:Q,12,0),0)</f>
        <v>0</v>
      </c>
      <c r="AM129" s="979">
        <f>IFERROR(VLOOKUP($A129,Itemizado_Piping!C:Q,13,0),0)</f>
        <v>0</v>
      </c>
      <c r="AN129" s="979">
        <f>IFERROR(VLOOKUP($A129,Itemizado_Piping!C:Q,14,0),0)</f>
        <v>0</v>
      </c>
      <c r="AO129" s="978"/>
      <c r="AP129" s="278"/>
      <c r="AQ129" s="253">
        <f>N129*AP129</f>
        <v>0</v>
      </c>
      <c r="AR129" s="978"/>
      <c r="AS129" s="982"/>
    </row>
    <row r="130" spans="1:45" s="164" customFormat="1" ht="52.9">
      <c r="A130" s="312" t="s">
        <v>2215</v>
      </c>
      <c r="B130" s="249"/>
      <c r="C130" s="3" t="s">
        <v>2216</v>
      </c>
      <c r="D130" s="2" t="s">
        <v>2067</v>
      </c>
      <c r="E130" s="190">
        <v>1</v>
      </c>
      <c r="F130" s="276"/>
      <c r="G130" s="191">
        <v>30</v>
      </c>
      <c r="H130" s="252">
        <f>G130+F130</f>
        <v>30</v>
      </c>
      <c r="I130" s="251"/>
      <c r="J130" s="253">
        <v>1722232</v>
      </c>
      <c r="K130" s="253">
        <v>144634.49493918335</v>
      </c>
      <c r="L130" s="253">
        <v>252911.08571831282</v>
      </c>
      <c r="M130" s="254"/>
      <c r="N130" s="252">
        <f>SUM(I130:M130)</f>
        <v>2119777.5806574961</v>
      </c>
      <c r="O130" s="251">
        <f t="shared" si="165"/>
        <v>0</v>
      </c>
      <c r="P130" s="253">
        <f t="shared" si="165"/>
        <v>1722232</v>
      </c>
      <c r="Q130" s="253">
        <f t="shared" si="165"/>
        <v>144634.49493918335</v>
      </c>
      <c r="R130" s="253">
        <f t="shared" si="165"/>
        <v>252911.08571831282</v>
      </c>
      <c r="S130" s="254">
        <f t="shared" si="165"/>
        <v>0</v>
      </c>
      <c r="T130" s="256">
        <f>SUM(O130:S130)</f>
        <v>2119777.5806574961</v>
      </c>
      <c r="U130" s="984"/>
      <c r="V130" s="277">
        <v>1</v>
      </c>
      <c r="W130" s="253">
        <f t="shared" si="166"/>
        <v>0</v>
      </c>
      <c r="X130" s="253">
        <f t="shared" si="166"/>
        <v>1722232</v>
      </c>
      <c r="Y130" s="253">
        <f t="shared" si="166"/>
        <v>144634.49493918335</v>
      </c>
      <c r="Z130" s="253">
        <f t="shared" si="166"/>
        <v>252911.08571831282</v>
      </c>
      <c r="AA130" s="253">
        <f t="shared" si="166"/>
        <v>0</v>
      </c>
      <c r="AB130" s="253">
        <f>SUM(W130:AA130)</f>
        <v>2119777.5806574961</v>
      </c>
      <c r="AC130" s="984"/>
      <c r="AD130" s="308"/>
      <c r="AE130" s="253">
        <f t="shared" si="167"/>
        <v>0</v>
      </c>
      <c r="AF130" s="253">
        <f t="shared" si="167"/>
        <v>0</v>
      </c>
      <c r="AG130" s="253">
        <f t="shared" si="167"/>
        <v>0</v>
      </c>
      <c r="AH130" s="253">
        <f t="shared" si="167"/>
        <v>0</v>
      </c>
      <c r="AI130" s="253">
        <f t="shared" si="167"/>
        <v>0</v>
      </c>
      <c r="AJ130" s="253">
        <f>SUM(AE130:AI130)</f>
        <v>0</v>
      </c>
      <c r="AK130" s="978"/>
      <c r="AL130" s="979">
        <f>IFERROR(VLOOKUP($A130,Itemizado_Piping!C:Q,12,0),0)</f>
        <v>0</v>
      </c>
      <c r="AM130" s="979">
        <f>IFERROR(VLOOKUP($A130,Itemizado_Piping!C:Q,13,0),0)</f>
        <v>0</v>
      </c>
      <c r="AN130" s="979">
        <f>IFERROR(VLOOKUP($A130,Itemizado_Piping!C:Q,14,0),0)</f>
        <v>0</v>
      </c>
      <c r="AO130" s="978"/>
      <c r="AP130" s="278"/>
      <c r="AQ130" s="253">
        <f>N130*AP130</f>
        <v>0</v>
      </c>
      <c r="AR130" s="978"/>
      <c r="AS130" s="982"/>
    </row>
    <row r="131" spans="1:45" s="164" customFormat="1" hidden="1">
      <c r="A131" s="315" t="s">
        <v>3084</v>
      </c>
      <c r="B131" s="5"/>
      <c r="C131" s="7" t="s">
        <v>3085</v>
      </c>
      <c r="D131" s="6"/>
      <c r="E131" s="189"/>
      <c r="F131" s="270"/>
      <c r="G131" s="189"/>
      <c r="H131" s="271"/>
      <c r="I131" s="270"/>
      <c r="J131" s="272"/>
      <c r="K131" s="272"/>
      <c r="L131" s="272"/>
      <c r="M131" s="273"/>
      <c r="N131" s="271"/>
      <c r="O131" s="270"/>
      <c r="P131" s="272"/>
      <c r="Q131" s="272"/>
      <c r="R131" s="272"/>
      <c r="S131" s="273"/>
      <c r="T131" s="274"/>
      <c r="U131" s="984"/>
      <c r="V131" s="272"/>
      <c r="W131" s="272"/>
      <c r="X131" s="272"/>
      <c r="Y131" s="272"/>
      <c r="Z131" s="272"/>
      <c r="AA131" s="272"/>
      <c r="AB131" s="272"/>
      <c r="AC131" s="984"/>
      <c r="AD131" s="272"/>
      <c r="AE131" s="272"/>
      <c r="AF131" s="272"/>
      <c r="AG131" s="272"/>
      <c r="AH131" s="272"/>
      <c r="AI131" s="272"/>
      <c r="AJ131" s="272"/>
      <c r="AK131" s="978"/>
      <c r="AL131" s="272"/>
      <c r="AM131" s="272"/>
      <c r="AN131" s="272"/>
      <c r="AO131" s="978"/>
      <c r="AP131" s="275"/>
      <c r="AQ131" s="272"/>
      <c r="AR131" s="978"/>
      <c r="AS131" s="982"/>
    </row>
    <row r="132" spans="1:45" s="164" customFormat="1" ht="26.45" hidden="1">
      <c r="A132" s="312" t="s">
        <v>2217</v>
      </c>
      <c r="B132" s="249"/>
      <c r="C132" s="3" t="s">
        <v>2218</v>
      </c>
      <c r="D132" s="2" t="s">
        <v>2062</v>
      </c>
      <c r="E132" s="190">
        <v>900</v>
      </c>
      <c r="F132" s="276"/>
      <c r="G132" s="191">
        <v>720</v>
      </c>
      <c r="H132" s="252">
        <f t="shared" ref="H132:H147" si="168">G132+F132</f>
        <v>720</v>
      </c>
      <c r="I132" s="251"/>
      <c r="J132" s="253">
        <v>75487.285000000003</v>
      </c>
      <c r="K132" s="253">
        <v>6339.4858185803023</v>
      </c>
      <c r="L132" s="253">
        <v>11085.365506666762</v>
      </c>
      <c r="M132" s="254"/>
      <c r="N132" s="252">
        <f t="shared" ref="N132:N147" si="169">SUM(I132:M132)</f>
        <v>92912.136325247062</v>
      </c>
      <c r="O132" s="251">
        <f t="shared" ref="O132:O147" si="170">$E132*I132</f>
        <v>0</v>
      </c>
      <c r="P132" s="253">
        <f t="shared" ref="P132:P147" si="171">$E132*J132</f>
        <v>67938556.5</v>
      </c>
      <c r="Q132" s="253">
        <f t="shared" ref="Q132:Q147" si="172">$E132*K132</f>
        <v>5705537.2367222719</v>
      </c>
      <c r="R132" s="253">
        <f t="shared" ref="R132:R147" si="173">$E132*L132</f>
        <v>9976828.9560000859</v>
      </c>
      <c r="S132" s="254">
        <f t="shared" ref="S132:S147" si="174">$E132*M132</f>
        <v>0</v>
      </c>
      <c r="T132" s="256">
        <f t="shared" ref="T132:T147" si="175">SUM(O132:S132)</f>
        <v>83620922.692722365</v>
      </c>
      <c r="U132" s="984"/>
      <c r="V132" s="277">
        <v>900</v>
      </c>
      <c r="W132" s="253">
        <f t="shared" ref="W132:W147" si="176">$V132*I132</f>
        <v>0</v>
      </c>
      <c r="X132" s="253">
        <f t="shared" ref="X132:X147" si="177">$V132*J132</f>
        <v>67938556.5</v>
      </c>
      <c r="Y132" s="253">
        <f t="shared" ref="Y132:Y147" si="178">$V132*K132</f>
        <v>5705537.2367222719</v>
      </c>
      <c r="Z132" s="253">
        <f t="shared" ref="Z132:Z147" si="179">$V132*L132</f>
        <v>9976828.9560000859</v>
      </c>
      <c r="AA132" s="253">
        <f t="shared" ref="AA132:AA147" si="180">$V132*M132</f>
        <v>0</v>
      </c>
      <c r="AB132" s="253">
        <f t="shared" ref="AB132:AB147" si="181">SUM(W132:AA132)</f>
        <v>83620922.692722365</v>
      </c>
      <c r="AC132" s="984"/>
      <c r="AD132" s="308"/>
      <c r="AE132" s="253">
        <f t="shared" ref="AE132:AE147" si="182">$AD132*I132</f>
        <v>0</v>
      </c>
      <c r="AF132" s="253">
        <f t="shared" ref="AF132:AF147" si="183">$AD132*J132</f>
        <v>0</v>
      </c>
      <c r="AG132" s="253">
        <f t="shared" ref="AG132:AG147" si="184">$AD132*K132</f>
        <v>0</v>
      </c>
      <c r="AH132" s="253">
        <f t="shared" ref="AH132:AH147" si="185">$AD132*L132</f>
        <v>0</v>
      </c>
      <c r="AI132" s="253">
        <f t="shared" ref="AI132:AI147" si="186">$AD132*M132</f>
        <v>0</v>
      </c>
      <c r="AJ132" s="253">
        <f t="shared" ref="AJ132:AJ147" si="187">SUM(AE132:AI132)</f>
        <v>0</v>
      </c>
      <c r="AK132" s="978"/>
      <c r="AL132" s="979">
        <f>IFERROR(VLOOKUP($A132,Itemizado_Piping!C:Q,12,0),0)</f>
        <v>0</v>
      </c>
      <c r="AM132" s="979">
        <f>IFERROR(VLOOKUP($A132,Itemizado_Piping!C:Q,13,0),0)</f>
        <v>0</v>
      </c>
      <c r="AN132" s="979">
        <f>IFERROR(VLOOKUP($A132,Itemizado_Piping!C:Q,14,0),0)</f>
        <v>0</v>
      </c>
      <c r="AO132" s="978"/>
      <c r="AP132" s="278"/>
      <c r="AQ132" s="253">
        <f t="shared" ref="AQ132:AQ147" si="188">N132*AP132</f>
        <v>0</v>
      </c>
      <c r="AR132" s="978"/>
      <c r="AS132" s="982"/>
    </row>
    <row r="133" spans="1:45" s="164" customFormat="1" ht="26.45" hidden="1">
      <c r="A133" s="312" t="s">
        <v>2233</v>
      </c>
      <c r="B133" s="249"/>
      <c r="C133" s="3" t="s">
        <v>2234</v>
      </c>
      <c r="D133" s="2" t="s">
        <v>2062</v>
      </c>
      <c r="E133" s="190">
        <v>100</v>
      </c>
      <c r="F133" s="276"/>
      <c r="G133" s="191">
        <v>150</v>
      </c>
      <c r="H133" s="252">
        <f t="shared" si="168"/>
        <v>150</v>
      </c>
      <c r="I133" s="251"/>
      <c r="J133" s="253">
        <v>242800.21</v>
      </c>
      <c r="K133" s="253">
        <v>20390.566279384948</v>
      </c>
      <c r="L133" s="253">
        <v>35655.3964412079</v>
      </c>
      <c r="M133" s="254"/>
      <c r="N133" s="252">
        <f t="shared" si="169"/>
        <v>298846.17272059288</v>
      </c>
      <c r="O133" s="251">
        <f t="shared" si="170"/>
        <v>0</v>
      </c>
      <c r="P133" s="253">
        <f t="shared" si="171"/>
        <v>24280021</v>
      </c>
      <c r="Q133" s="253">
        <f t="shared" si="172"/>
        <v>2039056.6279384948</v>
      </c>
      <c r="R133" s="253">
        <f t="shared" si="173"/>
        <v>3565539.6441207901</v>
      </c>
      <c r="S133" s="254">
        <f t="shared" si="174"/>
        <v>0</v>
      </c>
      <c r="T133" s="256">
        <f t="shared" si="175"/>
        <v>29884617.272059284</v>
      </c>
      <c r="U133" s="984"/>
      <c r="V133" s="277">
        <v>100</v>
      </c>
      <c r="W133" s="253">
        <f t="shared" si="176"/>
        <v>0</v>
      </c>
      <c r="X133" s="253">
        <f t="shared" si="177"/>
        <v>24280021</v>
      </c>
      <c r="Y133" s="253">
        <f t="shared" si="178"/>
        <v>2039056.6279384948</v>
      </c>
      <c r="Z133" s="253">
        <f t="shared" si="179"/>
        <v>3565539.6441207901</v>
      </c>
      <c r="AA133" s="253">
        <f t="shared" si="180"/>
        <v>0</v>
      </c>
      <c r="AB133" s="253">
        <f t="shared" si="181"/>
        <v>29884617.272059284</v>
      </c>
      <c r="AC133" s="984"/>
      <c r="AD133" s="308"/>
      <c r="AE133" s="253">
        <f t="shared" si="182"/>
        <v>0</v>
      </c>
      <c r="AF133" s="253">
        <f t="shared" si="183"/>
        <v>0</v>
      </c>
      <c r="AG133" s="253">
        <f t="shared" si="184"/>
        <v>0</v>
      </c>
      <c r="AH133" s="253">
        <f t="shared" si="185"/>
        <v>0</v>
      </c>
      <c r="AI133" s="253">
        <f t="shared" si="186"/>
        <v>0</v>
      </c>
      <c r="AJ133" s="253">
        <f t="shared" si="187"/>
        <v>0</v>
      </c>
      <c r="AK133" s="978"/>
      <c r="AL133" s="979">
        <f>IFERROR(VLOOKUP($A133,Itemizado_Piping!C:Q,12,0),0)</f>
        <v>0</v>
      </c>
      <c r="AM133" s="979">
        <f>IFERROR(VLOOKUP($A133,Itemizado_Piping!C:Q,13,0),0)</f>
        <v>0</v>
      </c>
      <c r="AN133" s="979">
        <f>IFERROR(VLOOKUP($A133,Itemizado_Piping!C:Q,14,0),0)</f>
        <v>0</v>
      </c>
      <c r="AO133" s="978"/>
      <c r="AP133" s="278"/>
      <c r="AQ133" s="253">
        <f t="shared" si="188"/>
        <v>0</v>
      </c>
      <c r="AR133" s="978"/>
      <c r="AS133" s="982"/>
    </row>
    <row r="134" spans="1:45" s="164" customFormat="1" ht="26.45" hidden="1">
      <c r="A134" s="312" t="s">
        <v>2235</v>
      </c>
      <c r="B134" s="249"/>
      <c r="C134" s="3" t="s">
        <v>2236</v>
      </c>
      <c r="D134" s="2" t="s">
        <v>2062</v>
      </c>
      <c r="E134" s="190">
        <v>1500</v>
      </c>
      <c r="F134" s="276"/>
      <c r="G134" s="191">
        <v>825</v>
      </c>
      <c r="H134" s="252">
        <f t="shared" si="168"/>
        <v>825</v>
      </c>
      <c r="I134" s="251"/>
      <c r="J134" s="253">
        <v>58684.044999999998</v>
      </c>
      <c r="K134" s="253">
        <v>4928.3355608090642</v>
      </c>
      <c r="L134" s="253">
        <v>8617.7968678391353</v>
      </c>
      <c r="M134" s="254"/>
      <c r="N134" s="252">
        <f t="shared" si="169"/>
        <v>72230.177428648196</v>
      </c>
      <c r="O134" s="251">
        <f t="shared" si="170"/>
        <v>0</v>
      </c>
      <c r="P134" s="253">
        <f t="shared" si="171"/>
        <v>88026067.5</v>
      </c>
      <c r="Q134" s="253">
        <f t="shared" si="172"/>
        <v>7392503.3412135961</v>
      </c>
      <c r="R134" s="253">
        <f t="shared" si="173"/>
        <v>12926695.301758703</v>
      </c>
      <c r="S134" s="254">
        <f t="shared" si="174"/>
        <v>0</v>
      </c>
      <c r="T134" s="256">
        <f t="shared" si="175"/>
        <v>108345266.14297231</v>
      </c>
      <c r="U134" s="984"/>
      <c r="V134" s="277">
        <v>1500</v>
      </c>
      <c r="W134" s="253">
        <f t="shared" si="176"/>
        <v>0</v>
      </c>
      <c r="X134" s="253">
        <f t="shared" si="177"/>
        <v>88026067.5</v>
      </c>
      <c r="Y134" s="253">
        <f t="shared" si="178"/>
        <v>7392503.3412135961</v>
      </c>
      <c r="Z134" s="253">
        <f t="shared" si="179"/>
        <v>12926695.301758703</v>
      </c>
      <c r="AA134" s="253">
        <f t="shared" si="180"/>
        <v>0</v>
      </c>
      <c r="AB134" s="253">
        <f t="shared" si="181"/>
        <v>108345266.14297231</v>
      </c>
      <c r="AC134" s="984"/>
      <c r="AD134" s="308"/>
      <c r="AE134" s="253">
        <f t="shared" si="182"/>
        <v>0</v>
      </c>
      <c r="AF134" s="253">
        <f t="shared" si="183"/>
        <v>0</v>
      </c>
      <c r="AG134" s="253">
        <f t="shared" si="184"/>
        <v>0</v>
      </c>
      <c r="AH134" s="253">
        <f t="shared" si="185"/>
        <v>0</v>
      </c>
      <c r="AI134" s="253">
        <f t="shared" si="186"/>
        <v>0</v>
      </c>
      <c r="AJ134" s="253">
        <f t="shared" si="187"/>
        <v>0</v>
      </c>
      <c r="AK134" s="978"/>
      <c r="AL134" s="979">
        <f>IFERROR(VLOOKUP($A134,Itemizado_Piping!C:Q,12,0),0)</f>
        <v>0</v>
      </c>
      <c r="AM134" s="979">
        <f>IFERROR(VLOOKUP($A134,Itemizado_Piping!C:Q,13,0),0)</f>
        <v>0</v>
      </c>
      <c r="AN134" s="979">
        <f>IFERROR(VLOOKUP($A134,Itemizado_Piping!C:Q,14,0),0)</f>
        <v>0</v>
      </c>
      <c r="AO134" s="978"/>
      <c r="AP134" s="278"/>
      <c r="AQ134" s="253">
        <f t="shared" si="188"/>
        <v>0</v>
      </c>
      <c r="AR134" s="978"/>
      <c r="AS134" s="982"/>
    </row>
    <row r="135" spans="1:45" s="164" customFormat="1" ht="26.45" hidden="1">
      <c r="A135" s="312" t="s">
        <v>2237</v>
      </c>
      <c r="B135" s="249"/>
      <c r="C135" s="3" t="s">
        <v>2238</v>
      </c>
      <c r="D135" s="2" t="s">
        <v>2062</v>
      </c>
      <c r="E135" s="190">
        <v>310</v>
      </c>
      <c r="F135" s="276"/>
      <c r="G135" s="191">
        <v>217</v>
      </c>
      <c r="H135" s="252">
        <f t="shared" si="168"/>
        <v>217</v>
      </c>
      <c r="I135" s="251"/>
      <c r="J135" s="253">
        <v>104569.327</v>
      </c>
      <c r="K135" s="253">
        <v>8781.8202174708858</v>
      </c>
      <c r="L135" s="253">
        <v>15356.085605425567</v>
      </c>
      <c r="M135" s="254"/>
      <c r="N135" s="252">
        <f t="shared" si="169"/>
        <v>128707.23282289646</v>
      </c>
      <c r="O135" s="251">
        <f t="shared" si="170"/>
        <v>0</v>
      </c>
      <c r="P135" s="253">
        <f t="shared" si="171"/>
        <v>32416491.370000001</v>
      </c>
      <c r="Q135" s="253">
        <f t="shared" si="172"/>
        <v>2722364.2674159748</v>
      </c>
      <c r="R135" s="253">
        <f t="shared" si="173"/>
        <v>4760386.537681926</v>
      </c>
      <c r="S135" s="254">
        <f t="shared" si="174"/>
        <v>0</v>
      </c>
      <c r="T135" s="256">
        <f t="shared" si="175"/>
        <v>39899242.175097898</v>
      </c>
      <c r="U135" s="984"/>
      <c r="V135" s="277">
        <v>310</v>
      </c>
      <c r="W135" s="253">
        <f t="shared" si="176"/>
        <v>0</v>
      </c>
      <c r="X135" s="253">
        <f t="shared" si="177"/>
        <v>32416491.370000001</v>
      </c>
      <c r="Y135" s="253">
        <f t="shared" si="178"/>
        <v>2722364.2674159748</v>
      </c>
      <c r="Z135" s="253">
        <f t="shared" si="179"/>
        <v>4760386.537681926</v>
      </c>
      <c r="AA135" s="253">
        <f t="shared" si="180"/>
        <v>0</v>
      </c>
      <c r="AB135" s="253">
        <f t="shared" si="181"/>
        <v>39899242.175097898</v>
      </c>
      <c r="AC135" s="984"/>
      <c r="AD135" s="308"/>
      <c r="AE135" s="253">
        <f t="shared" si="182"/>
        <v>0</v>
      </c>
      <c r="AF135" s="253">
        <f t="shared" si="183"/>
        <v>0</v>
      </c>
      <c r="AG135" s="253">
        <f t="shared" si="184"/>
        <v>0</v>
      </c>
      <c r="AH135" s="253">
        <f t="shared" si="185"/>
        <v>0</v>
      </c>
      <c r="AI135" s="253">
        <f t="shared" si="186"/>
        <v>0</v>
      </c>
      <c r="AJ135" s="253">
        <f t="shared" si="187"/>
        <v>0</v>
      </c>
      <c r="AK135" s="978"/>
      <c r="AL135" s="979">
        <f>IFERROR(VLOOKUP($A135,Itemizado_Piping!C:Q,12,0),0)</f>
        <v>0</v>
      </c>
      <c r="AM135" s="979">
        <f>IFERROR(VLOOKUP($A135,Itemizado_Piping!C:Q,13,0),0)</f>
        <v>0</v>
      </c>
      <c r="AN135" s="979">
        <f>IFERROR(VLOOKUP($A135,Itemizado_Piping!C:Q,14,0),0)</f>
        <v>0</v>
      </c>
      <c r="AO135" s="978"/>
      <c r="AP135" s="278"/>
      <c r="AQ135" s="253">
        <f t="shared" si="188"/>
        <v>0</v>
      </c>
      <c r="AR135" s="978"/>
      <c r="AS135" s="982"/>
    </row>
    <row r="136" spans="1:45" s="164" customFormat="1" ht="26.45" hidden="1">
      <c r="A136" s="312" t="s">
        <v>2239</v>
      </c>
      <c r="B136" s="249"/>
      <c r="C136" s="3" t="s">
        <v>2240</v>
      </c>
      <c r="D136" s="2" t="s">
        <v>2062</v>
      </c>
      <c r="E136" s="190">
        <v>1000</v>
      </c>
      <c r="F136" s="276"/>
      <c r="G136" s="191">
        <v>550</v>
      </c>
      <c r="H136" s="252">
        <f t="shared" si="168"/>
        <v>550</v>
      </c>
      <c r="I136" s="251"/>
      <c r="J136" s="253">
        <v>81354.69</v>
      </c>
      <c r="K136" s="253">
        <v>6832.2354358087759</v>
      </c>
      <c r="L136" s="253">
        <v>11946.998416111632</v>
      </c>
      <c r="M136" s="254"/>
      <c r="N136" s="252">
        <f t="shared" si="169"/>
        <v>100133.92385192041</v>
      </c>
      <c r="O136" s="251">
        <f t="shared" si="170"/>
        <v>0</v>
      </c>
      <c r="P136" s="253">
        <f t="shared" si="171"/>
        <v>81354690</v>
      </c>
      <c r="Q136" s="253">
        <f t="shared" si="172"/>
        <v>6832235.4358087759</v>
      </c>
      <c r="R136" s="253">
        <f t="shared" si="173"/>
        <v>11946998.416111631</v>
      </c>
      <c r="S136" s="254">
        <f t="shared" si="174"/>
        <v>0</v>
      </c>
      <c r="T136" s="256">
        <f t="shared" si="175"/>
        <v>100133923.85192041</v>
      </c>
      <c r="U136" s="984"/>
      <c r="V136" s="277">
        <v>1000</v>
      </c>
      <c r="W136" s="253">
        <f t="shared" si="176"/>
        <v>0</v>
      </c>
      <c r="X136" s="253">
        <f t="shared" si="177"/>
        <v>81354690</v>
      </c>
      <c r="Y136" s="253">
        <f t="shared" si="178"/>
        <v>6832235.4358087759</v>
      </c>
      <c r="Z136" s="253">
        <f t="shared" si="179"/>
        <v>11946998.416111631</v>
      </c>
      <c r="AA136" s="253">
        <f t="shared" si="180"/>
        <v>0</v>
      </c>
      <c r="AB136" s="253">
        <f t="shared" si="181"/>
        <v>100133923.85192041</v>
      </c>
      <c r="AC136" s="984"/>
      <c r="AD136" s="308"/>
      <c r="AE136" s="253">
        <f t="shared" si="182"/>
        <v>0</v>
      </c>
      <c r="AF136" s="253">
        <f t="shared" si="183"/>
        <v>0</v>
      </c>
      <c r="AG136" s="253">
        <f t="shared" si="184"/>
        <v>0</v>
      </c>
      <c r="AH136" s="253">
        <f t="shared" si="185"/>
        <v>0</v>
      </c>
      <c r="AI136" s="253">
        <f t="shared" si="186"/>
        <v>0</v>
      </c>
      <c r="AJ136" s="253">
        <f t="shared" si="187"/>
        <v>0</v>
      </c>
      <c r="AK136" s="978"/>
      <c r="AL136" s="979">
        <f>IFERROR(VLOOKUP($A136,Itemizado_Piping!C:Q,12,0),0)</f>
        <v>0</v>
      </c>
      <c r="AM136" s="979">
        <f>IFERROR(VLOOKUP($A136,Itemizado_Piping!C:Q,13,0),0)</f>
        <v>0</v>
      </c>
      <c r="AN136" s="979">
        <f>IFERROR(VLOOKUP($A136,Itemizado_Piping!C:Q,14,0),0)</f>
        <v>0</v>
      </c>
      <c r="AO136" s="978"/>
      <c r="AP136" s="278"/>
      <c r="AQ136" s="253">
        <f t="shared" si="188"/>
        <v>0</v>
      </c>
      <c r="AR136" s="978"/>
      <c r="AS136" s="982"/>
    </row>
    <row r="137" spans="1:45" s="164" customFormat="1" ht="26.45" hidden="1">
      <c r="A137" s="312" t="s">
        <v>2241</v>
      </c>
      <c r="B137" s="249"/>
      <c r="C137" s="3" t="s">
        <v>2242</v>
      </c>
      <c r="D137" s="2" t="s">
        <v>2062</v>
      </c>
      <c r="E137" s="190">
        <v>50</v>
      </c>
      <c r="F137" s="276"/>
      <c r="G137" s="191">
        <v>28.5</v>
      </c>
      <c r="H137" s="252">
        <f t="shared" si="168"/>
        <v>28.5</v>
      </c>
      <c r="I137" s="251"/>
      <c r="J137" s="253">
        <v>70582.14</v>
      </c>
      <c r="K137" s="253">
        <v>5927.5476071903831</v>
      </c>
      <c r="L137" s="253">
        <v>10365.041213798115</v>
      </c>
      <c r="M137" s="254"/>
      <c r="N137" s="252">
        <f t="shared" si="169"/>
        <v>86874.728820988501</v>
      </c>
      <c r="O137" s="251">
        <f t="shared" si="170"/>
        <v>0</v>
      </c>
      <c r="P137" s="253">
        <f t="shared" si="171"/>
        <v>3529107</v>
      </c>
      <c r="Q137" s="253">
        <f t="shared" si="172"/>
        <v>296377.38035951916</v>
      </c>
      <c r="R137" s="253">
        <f t="shared" si="173"/>
        <v>518252.06068990572</v>
      </c>
      <c r="S137" s="254">
        <f t="shared" si="174"/>
        <v>0</v>
      </c>
      <c r="T137" s="256">
        <f t="shared" si="175"/>
        <v>4343736.4410494249</v>
      </c>
      <c r="U137" s="984"/>
      <c r="V137" s="277">
        <v>50</v>
      </c>
      <c r="W137" s="253">
        <f t="shared" si="176"/>
        <v>0</v>
      </c>
      <c r="X137" s="253">
        <f t="shared" si="177"/>
        <v>3529107</v>
      </c>
      <c r="Y137" s="253">
        <f t="shared" si="178"/>
        <v>296377.38035951916</v>
      </c>
      <c r="Z137" s="253">
        <f t="shared" si="179"/>
        <v>518252.06068990572</v>
      </c>
      <c r="AA137" s="253">
        <f t="shared" si="180"/>
        <v>0</v>
      </c>
      <c r="AB137" s="253">
        <f t="shared" si="181"/>
        <v>4343736.4410494249</v>
      </c>
      <c r="AC137" s="984"/>
      <c r="AD137" s="308"/>
      <c r="AE137" s="253">
        <f t="shared" si="182"/>
        <v>0</v>
      </c>
      <c r="AF137" s="253">
        <f t="shared" si="183"/>
        <v>0</v>
      </c>
      <c r="AG137" s="253">
        <f t="shared" si="184"/>
        <v>0</v>
      </c>
      <c r="AH137" s="253">
        <f t="shared" si="185"/>
        <v>0</v>
      </c>
      <c r="AI137" s="253">
        <f t="shared" si="186"/>
        <v>0</v>
      </c>
      <c r="AJ137" s="253">
        <f t="shared" si="187"/>
        <v>0</v>
      </c>
      <c r="AK137" s="978"/>
      <c r="AL137" s="979">
        <f>IFERROR(VLOOKUP($A137,Itemizado_Piping!C:Q,12,0),0)</f>
        <v>0</v>
      </c>
      <c r="AM137" s="979">
        <f>IFERROR(VLOOKUP($A137,Itemizado_Piping!C:Q,13,0),0)</f>
        <v>0</v>
      </c>
      <c r="AN137" s="979">
        <f>IFERROR(VLOOKUP($A137,Itemizado_Piping!C:Q,14,0),0)</f>
        <v>0</v>
      </c>
      <c r="AO137" s="978"/>
      <c r="AP137" s="278"/>
      <c r="AQ137" s="253">
        <f t="shared" si="188"/>
        <v>0</v>
      </c>
      <c r="AR137" s="978"/>
      <c r="AS137" s="982"/>
    </row>
    <row r="138" spans="1:45" s="164" customFormat="1" ht="26.45" hidden="1">
      <c r="A138" s="312" t="s">
        <v>2243</v>
      </c>
      <c r="B138" s="249"/>
      <c r="C138" s="3" t="s">
        <v>2244</v>
      </c>
      <c r="D138" s="2" t="s">
        <v>2062</v>
      </c>
      <c r="E138" s="190">
        <v>410</v>
      </c>
      <c r="F138" s="276"/>
      <c r="G138" s="191">
        <v>246</v>
      </c>
      <c r="H138" s="252">
        <f t="shared" si="168"/>
        <v>246</v>
      </c>
      <c r="I138" s="251"/>
      <c r="J138" s="253">
        <v>77061.95</v>
      </c>
      <c r="K138" s="253">
        <v>6471.7275124829903</v>
      </c>
      <c r="L138" s="253">
        <v>11316.606265631077</v>
      </c>
      <c r="M138" s="254"/>
      <c r="N138" s="252">
        <f t="shared" si="169"/>
        <v>94850.28377811407</v>
      </c>
      <c r="O138" s="251">
        <f t="shared" si="170"/>
        <v>0</v>
      </c>
      <c r="P138" s="253">
        <f t="shared" si="171"/>
        <v>31595399.5</v>
      </c>
      <c r="Q138" s="253">
        <f t="shared" si="172"/>
        <v>2653408.2801180258</v>
      </c>
      <c r="R138" s="253">
        <f t="shared" si="173"/>
        <v>4639808.5689087417</v>
      </c>
      <c r="S138" s="254">
        <f t="shared" si="174"/>
        <v>0</v>
      </c>
      <c r="T138" s="256">
        <f t="shared" si="175"/>
        <v>38888616.349026769</v>
      </c>
      <c r="U138" s="984"/>
      <c r="V138" s="277">
        <v>410</v>
      </c>
      <c r="W138" s="253">
        <f t="shared" si="176"/>
        <v>0</v>
      </c>
      <c r="X138" s="253">
        <f t="shared" si="177"/>
        <v>31595399.5</v>
      </c>
      <c r="Y138" s="253">
        <f t="shared" si="178"/>
        <v>2653408.2801180258</v>
      </c>
      <c r="Z138" s="253">
        <f t="shared" si="179"/>
        <v>4639808.5689087417</v>
      </c>
      <c r="AA138" s="253">
        <f t="shared" si="180"/>
        <v>0</v>
      </c>
      <c r="AB138" s="253">
        <f t="shared" si="181"/>
        <v>38888616.349026769</v>
      </c>
      <c r="AC138" s="984"/>
      <c r="AD138" s="308"/>
      <c r="AE138" s="253">
        <f t="shared" si="182"/>
        <v>0</v>
      </c>
      <c r="AF138" s="253">
        <f t="shared" si="183"/>
        <v>0</v>
      </c>
      <c r="AG138" s="253">
        <f t="shared" si="184"/>
        <v>0</v>
      </c>
      <c r="AH138" s="253">
        <f t="shared" si="185"/>
        <v>0</v>
      </c>
      <c r="AI138" s="253">
        <f t="shared" si="186"/>
        <v>0</v>
      </c>
      <c r="AJ138" s="253">
        <f t="shared" si="187"/>
        <v>0</v>
      </c>
      <c r="AK138" s="978"/>
      <c r="AL138" s="979">
        <f>IFERROR(VLOOKUP($A138,Itemizado_Piping!C:Q,12,0),0)</f>
        <v>0</v>
      </c>
      <c r="AM138" s="979">
        <f>IFERROR(VLOOKUP($A138,Itemizado_Piping!C:Q,13,0),0)</f>
        <v>0</v>
      </c>
      <c r="AN138" s="979">
        <f>IFERROR(VLOOKUP($A138,Itemizado_Piping!C:Q,14,0),0)</f>
        <v>0</v>
      </c>
      <c r="AO138" s="978"/>
      <c r="AP138" s="278"/>
      <c r="AQ138" s="253">
        <f t="shared" si="188"/>
        <v>0</v>
      </c>
      <c r="AR138" s="978"/>
      <c r="AS138" s="982"/>
    </row>
    <row r="139" spans="1:45" s="164" customFormat="1" ht="26.45" hidden="1">
      <c r="A139" s="312" t="s">
        <v>2245</v>
      </c>
      <c r="B139" s="249"/>
      <c r="C139" s="3" t="s">
        <v>2246</v>
      </c>
      <c r="D139" s="2" t="s">
        <v>2062</v>
      </c>
      <c r="E139" s="190">
        <v>200</v>
      </c>
      <c r="F139" s="276"/>
      <c r="G139" s="191">
        <v>86</v>
      </c>
      <c r="H139" s="252">
        <f t="shared" si="168"/>
        <v>86</v>
      </c>
      <c r="I139" s="251"/>
      <c r="J139" s="253">
        <v>29354.51</v>
      </c>
      <c r="K139" s="253">
        <v>2465.2164911795917</v>
      </c>
      <c r="L139" s="253">
        <v>4310.7322328403334</v>
      </c>
      <c r="M139" s="254"/>
      <c r="N139" s="252">
        <f t="shared" si="169"/>
        <v>36130.458724019925</v>
      </c>
      <c r="O139" s="251">
        <f t="shared" si="170"/>
        <v>0</v>
      </c>
      <c r="P139" s="253">
        <f t="shared" si="171"/>
        <v>5870902</v>
      </c>
      <c r="Q139" s="253">
        <f t="shared" si="172"/>
        <v>493043.29823591834</v>
      </c>
      <c r="R139" s="253">
        <f t="shared" si="173"/>
        <v>862146.44656806672</v>
      </c>
      <c r="S139" s="254">
        <f t="shared" si="174"/>
        <v>0</v>
      </c>
      <c r="T139" s="256">
        <f t="shared" si="175"/>
        <v>7226091.7448039856</v>
      </c>
      <c r="U139" s="984"/>
      <c r="V139" s="277">
        <v>200</v>
      </c>
      <c r="W139" s="253">
        <f t="shared" si="176"/>
        <v>0</v>
      </c>
      <c r="X139" s="253">
        <f t="shared" si="177"/>
        <v>5870902</v>
      </c>
      <c r="Y139" s="253">
        <f t="shared" si="178"/>
        <v>493043.29823591834</v>
      </c>
      <c r="Z139" s="253">
        <f t="shared" si="179"/>
        <v>862146.44656806672</v>
      </c>
      <c r="AA139" s="253">
        <f t="shared" si="180"/>
        <v>0</v>
      </c>
      <c r="AB139" s="253">
        <f t="shared" si="181"/>
        <v>7226091.7448039856</v>
      </c>
      <c r="AC139" s="984"/>
      <c r="AD139" s="308"/>
      <c r="AE139" s="253">
        <f t="shared" si="182"/>
        <v>0</v>
      </c>
      <c r="AF139" s="253">
        <f t="shared" si="183"/>
        <v>0</v>
      </c>
      <c r="AG139" s="253">
        <f t="shared" si="184"/>
        <v>0</v>
      </c>
      <c r="AH139" s="253">
        <f t="shared" si="185"/>
        <v>0</v>
      </c>
      <c r="AI139" s="253">
        <f t="shared" si="186"/>
        <v>0</v>
      </c>
      <c r="AJ139" s="253">
        <f t="shared" si="187"/>
        <v>0</v>
      </c>
      <c r="AK139" s="978"/>
      <c r="AL139" s="979">
        <f>IFERROR(VLOOKUP($A139,Itemizado_Piping!C:Q,12,0),0)</f>
        <v>0</v>
      </c>
      <c r="AM139" s="979">
        <f>IFERROR(VLOOKUP($A139,Itemizado_Piping!C:Q,13,0),0)</f>
        <v>0</v>
      </c>
      <c r="AN139" s="979">
        <f>IFERROR(VLOOKUP($A139,Itemizado_Piping!C:Q,14,0),0)</f>
        <v>0</v>
      </c>
      <c r="AO139" s="978"/>
      <c r="AP139" s="278"/>
      <c r="AQ139" s="253">
        <f t="shared" si="188"/>
        <v>0</v>
      </c>
      <c r="AR139" s="978"/>
      <c r="AS139" s="982"/>
    </row>
    <row r="140" spans="1:45" s="164" customFormat="1" ht="26.45" hidden="1">
      <c r="A140" s="312" t="s">
        <v>2247</v>
      </c>
      <c r="B140" s="249"/>
      <c r="C140" s="3" t="s">
        <v>2248</v>
      </c>
      <c r="D140" s="2" t="s">
        <v>2062</v>
      </c>
      <c r="E140" s="190">
        <v>45</v>
      </c>
      <c r="F140" s="276"/>
      <c r="G140" s="191">
        <v>18.45</v>
      </c>
      <c r="H140" s="252">
        <f t="shared" si="168"/>
        <v>18.45</v>
      </c>
      <c r="I140" s="251"/>
      <c r="J140" s="253">
        <v>21690.47</v>
      </c>
      <c r="K140" s="253">
        <v>1821.5839523615323</v>
      </c>
      <c r="L140" s="253">
        <v>3185.262100251588</v>
      </c>
      <c r="M140" s="254"/>
      <c r="N140" s="252">
        <f t="shared" si="169"/>
        <v>26697.316052613121</v>
      </c>
      <c r="O140" s="251">
        <f t="shared" si="170"/>
        <v>0</v>
      </c>
      <c r="P140" s="253">
        <f t="shared" si="171"/>
        <v>976071.15</v>
      </c>
      <c r="Q140" s="253">
        <f t="shared" si="172"/>
        <v>81971.277856268949</v>
      </c>
      <c r="R140" s="253">
        <f t="shared" si="173"/>
        <v>143336.79451132147</v>
      </c>
      <c r="S140" s="254">
        <f t="shared" si="174"/>
        <v>0</v>
      </c>
      <c r="T140" s="256">
        <f t="shared" si="175"/>
        <v>1201379.2223675905</v>
      </c>
      <c r="U140" s="984"/>
      <c r="V140" s="277">
        <v>45</v>
      </c>
      <c r="W140" s="253">
        <f t="shared" si="176"/>
        <v>0</v>
      </c>
      <c r="X140" s="253">
        <f t="shared" si="177"/>
        <v>976071.15</v>
      </c>
      <c r="Y140" s="253">
        <f t="shared" si="178"/>
        <v>81971.277856268949</v>
      </c>
      <c r="Z140" s="253">
        <f t="shared" si="179"/>
        <v>143336.79451132147</v>
      </c>
      <c r="AA140" s="253">
        <f t="shared" si="180"/>
        <v>0</v>
      </c>
      <c r="AB140" s="253">
        <f t="shared" si="181"/>
        <v>1201379.2223675905</v>
      </c>
      <c r="AC140" s="984"/>
      <c r="AD140" s="308"/>
      <c r="AE140" s="253">
        <f t="shared" si="182"/>
        <v>0</v>
      </c>
      <c r="AF140" s="253">
        <f t="shared" si="183"/>
        <v>0</v>
      </c>
      <c r="AG140" s="253">
        <f t="shared" si="184"/>
        <v>0</v>
      </c>
      <c r="AH140" s="253">
        <f t="shared" si="185"/>
        <v>0</v>
      </c>
      <c r="AI140" s="253">
        <f t="shared" si="186"/>
        <v>0</v>
      </c>
      <c r="AJ140" s="253">
        <f t="shared" si="187"/>
        <v>0</v>
      </c>
      <c r="AK140" s="978"/>
      <c r="AL140" s="979">
        <f>IFERROR(VLOOKUP($A140,Itemizado_Piping!C:Q,12,0),0)</f>
        <v>0</v>
      </c>
      <c r="AM140" s="979">
        <f>IFERROR(VLOOKUP($A140,Itemizado_Piping!C:Q,13,0),0)</f>
        <v>0</v>
      </c>
      <c r="AN140" s="979">
        <f>IFERROR(VLOOKUP($A140,Itemizado_Piping!C:Q,14,0),0)</f>
        <v>0</v>
      </c>
      <c r="AO140" s="978"/>
      <c r="AP140" s="278"/>
      <c r="AQ140" s="253">
        <f t="shared" si="188"/>
        <v>0</v>
      </c>
      <c r="AR140" s="978"/>
      <c r="AS140" s="982"/>
    </row>
    <row r="141" spans="1:45" s="164" customFormat="1" ht="26.45" hidden="1">
      <c r="A141" s="312" t="s">
        <v>2219</v>
      </c>
      <c r="B141" s="249"/>
      <c r="C141" s="3" t="s">
        <v>2220</v>
      </c>
      <c r="D141" s="2" t="s">
        <v>2062</v>
      </c>
      <c r="E141" s="190">
        <v>263</v>
      </c>
      <c r="F141" s="276"/>
      <c r="G141" s="191">
        <v>86.79</v>
      </c>
      <c r="H141" s="252">
        <f t="shared" si="168"/>
        <v>86.79</v>
      </c>
      <c r="I141" s="251"/>
      <c r="J141" s="253">
        <v>13826.31</v>
      </c>
      <c r="K141" s="253">
        <v>1161.1451672728072</v>
      </c>
      <c r="L141" s="253">
        <v>2030.4041926859836</v>
      </c>
      <c r="M141" s="254"/>
      <c r="N141" s="252">
        <f t="shared" si="169"/>
        <v>17017.859359958791</v>
      </c>
      <c r="O141" s="251">
        <f t="shared" si="170"/>
        <v>0</v>
      </c>
      <c r="P141" s="253">
        <f t="shared" si="171"/>
        <v>3636319.53</v>
      </c>
      <c r="Q141" s="253">
        <f t="shared" si="172"/>
        <v>305381.17899274826</v>
      </c>
      <c r="R141" s="253">
        <f t="shared" si="173"/>
        <v>533996.30267641367</v>
      </c>
      <c r="S141" s="254">
        <f t="shared" si="174"/>
        <v>0</v>
      </c>
      <c r="T141" s="256">
        <f t="shared" si="175"/>
        <v>4475697.0116691617</v>
      </c>
      <c r="U141" s="984"/>
      <c r="V141" s="277">
        <v>263</v>
      </c>
      <c r="W141" s="253">
        <f t="shared" si="176"/>
        <v>0</v>
      </c>
      <c r="X141" s="253">
        <f t="shared" si="177"/>
        <v>3636319.53</v>
      </c>
      <c r="Y141" s="253">
        <f t="shared" si="178"/>
        <v>305381.17899274826</v>
      </c>
      <c r="Z141" s="253">
        <f t="shared" si="179"/>
        <v>533996.30267641367</v>
      </c>
      <c r="AA141" s="253">
        <f t="shared" si="180"/>
        <v>0</v>
      </c>
      <c r="AB141" s="253">
        <f t="shared" si="181"/>
        <v>4475697.0116691617</v>
      </c>
      <c r="AC141" s="984"/>
      <c r="AD141" s="308"/>
      <c r="AE141" s="253">
        <f t="shared" si="182"/>
        <v>0</v>
      </c>
      <c r="AF141" s="253">
        <f t="shared" si="183"/>
        <v>0</v>
      </c>
      <c r="AG141" s="253">
        <f t="shared" si="184"/>
        <v>0</v>
      </c>
      <c r="AH141" s="253">
        <f t="shared" si="185"/>
        <v>0</v>
      </c>
      <c r="AI141" s="253">
        <f t="shared" si="186"/>
        <v>0</v>
      </c>
      <c r="AJ141" s="253">
        <f t="shared" si="187"/>
        <v>0</v>
      </c>
      <c r="AK141" s="978"/>
      <c r="AL141" s="979">
        <f>IFERROR(VLOOKUP($A141,Itemizado_Piping!C:Q,12,0),0)</f>
        <v>0</v>
      </c>
      <c r="AM141" s="979">
        <f>IFERROR(VLOOKUP($A141,Itemizado_Piping!C:Q,13,0),0)</f>
        <v>0</v>
      </c>
      <c r="AN141" s="979">
        <f>IFERROR(VLOOKUP($A141,Itemizado_Piping!C:Q,14,0),0)</f>
        <v>0</v>
      </c>
      <c r="AO141" s="978"/>
      <c r="AP141" s="278"/>
      <c r="AQ141" s="253">
        <f t="shared" si="188"/>
        <v>0</v>
      </c>
      <c r="AR141" s="978"/>
      <c r="AS141" s="982"/>
    </row>
    <row r="142" spans="1:45" s="164" customFormat="1" ht="26.45" hidden="1">
      <c r="A142" s="312" t="s">
        <v>2221</v>
      </c>
      <c r="B142" s="249"/>
      <c r="C142" s="3" t="s">
        <v>2222</v>
      </c>
      <c r="D142" s="2" t="s">
        <v>2062</v>
      </c>
      <c r="E142" s="190">
        <v>110</v>
      </c>
      <c r="F142" s="276"/>
      <c r="G142" s="191">
        <v>41.8</v>
      </c>
      <c r="H142" s="252">
        <f t="shared" si="168"/>
        <v>41.8</v>
      </c>
      <c r="I142" s="251"/>
      <c r="J142" s="253">
        <v>16391.810000000001</v>
      </c>
      <c r="K142" s="253">
        <v>1376.5980195984375</v>
      </c>
      <c r="L142" s="253">
        <v>2407.1498288199837</v>
      </c>
      <c r="M142" s="254"/>
      <c r="N142" s="252">
        <f t="shared" si="169"/>
        <v>20175.557848418423</v>
      </c>
      <c r="O142" s="251">
        <f t="shared" si="170"/>
        <v>0</v>
      </c>
      <c r="P142" s="253">
        <f t="shared" si="171"/>
        <v>1803099.1</v>
      </c>
      <c r="Q142" s="253">
        <f t="shared" si="172"/>
        <v>151425.78215582814</v>
      </c>
      <c r="R142" s="253">
        <f t="shared" si="173"/>
        <v>264786.48117019818</v>
      </c>
      <c r="S142" s="254">
        <f t="shared" si="174"/>
        <v>0</v>
      </c>
      <c r="T142" s="256">
        <f t="shared" si="175"/>
        <v>2219311.3633260261</v>
      </c>
      <c r="U142" s="984"/>
      <c r="V142" s="277">
        <v>110</v>
      </c>
      <c r="W142" s="253">
        <f t="shared" si="176"/>
        <v>0</v>
      </c>
      <c r="X142" s="253">
        <f t="shared" si="177"/>
        <v>1803099.1</v>
      </c>
      <c r="Y142" s="253">
        <f t="shared" si="178"/>
        <v>151425.78215582814</v>
      </c>
      <c r="Z142" s="253">
        <f t="shared" si="179"/>
        <v>264786.48117019818</v>
      </c>
      <c r="AA142" s="253">
        <f t="shared" si="180"/>
        <v>0</v>
      </c>
      <c r="AB142" s="253">
        <f t="shared" si="181"/>
        <v>2219311.3633260261</v>
      </c>
      <c r="AC142" s="984"/>
      <c r="AD142" s="308"/>
      <c r="AE142" s="253">
        <f t="shared" si="182"/>
        <v>0</v>
      </c>
      <c r="AF142" s="253">
        <f t="shared" si="183"/>
        <v>0</v>
      </c>
      <c r="AG142" s="253">
        <f t="shared" si="184"/>
        <v>0</v>
      </c>
      <c r="AH142" s="253">
        <f t="shared" si="185"/>
        <v>0</v>
      </c>
      <c r="AI142" s="253">
        <f t="shared" si="186"/>
        <v>0</v>
      </c>
      <c r="AJ142" s="253">
        <f t="shared" si="187"/>
        <v>0</v>
      </c>
      <c r="AK142" s="978"/>
      <c r="AL142" s="979">
        <f>IFERROR(VLOOKUP($A142,Itemizado_Piping!C:Q,12,0),0)</f>
        <v>0</v>
      </c>
      <c r="AM142" s="979">
        <f>IFERROR(VLOOKUP($A142,Itemizado_Piping!C:Q,13,0),0)</f>
        <v>0</v>
      </c>
      <c r="AN142" s="979">
        <f>IFERROR(VLOOKUP($A142,Itemizado_Piping!C:Q,14,0),0)</f>
        <v>0</v>
      </c>
      <c r="AO142" s="978"/>
      <c r="AP142" s="278"/>
      <c r="AQ142" s="253">
        <f t="shared" si="188"/>
        <v>0</v>
      </c>
      <c r="AR142" s="978"/>
      <c r="AS142" s="982"/>
    </row>
    <row r="143" spans="1:45" s="164" customFormat="1" ht="26.45" hidden="1">
      <c r="A143" s="312" t="s">
        <v>2223</v>
      </c>
      <c r="B143" s="249"/>
      <c r="C143" s="3" t="s">
        <v>2224</v>
      </c>
      <c r="D143" s="2" t="s">
        <v>2062</v>
      </c>
      <c r="E143" s="190">
        <v>1030</v>
      </c>
      <c r="F143" s="276"/>
      <c r="G143" s="191">
        <v>329.6</v>
      </c>
      <c r="H143" s="252">
        <f t="shared" si="168"/>
        <v>329.6</v>
      </c>
      <c r="I143" s="251"/>
      <c r="J143" s="253">
        <v>12465.84</v>
      </c>
      <c r="K143" s="253">
        <v>1046.8917500038733</v>
      </c>
      <c r="L143" s="253">
        <v>1830.618133207822</v>
      </c>
      <c r="M143" s="254"/>
      <c r="N143" s="252">
        <f t="shared" si="169"/>
        <v>15343.349883211695</v>
      </c>
      <c r="O143" s="251">
        <f t="shared" si="170"/>
        <v>0</v>
      </c>
      <c r="P143" s="253">
        <f t="shared" si="171"/>
        <v>12839815.199999999</v>
      </c>
      <c r="Q143" s="253">
        <f t="shared" si="172"/>
        <v>1078298.5025039895</v>
      </c>
      <c r="R143" s="253">
        <f t="shared" si="173"/>
        <v>1885536.6772040566</v>
      </c>
      <c r="S143" s="254">
        <f t="shared" si="174"/>
        <v>0</v>
      </c>
      <c r="T143" s="256">
        <f t="shared" si="175"/>
        <v>15803650.379708044</v>
      </c>
      <c r="U143" s="984"/>
      <c r="V143" s="277">
        <v>1030</v>
      </c>
      <c r="W143" s="253">
        <f t="shared" si="176"/>
        <v>0</v>
      </c>
      <c r="X143" s="253">
        <f t="shared" si="177"/>
        <v>12839815.199999999</v>
      </c>
      <c r="Y143" s="253">
        <f t="shared" si="178"/>
        <v>1078298.5025039895</v>
      </c>
      <c r="Z143" s="253">
        <f t="shared" si="179"/>
        <v>1885536.6772040566</v>
      </c>
      <c r="AA143" s="253">
        <f t="shared" si="180"/>
        <v>0</v>
      </c>
      <c r="AB143" s="253">
        <f t="shared" si="181"/>
        <v>15803650.379708044</v>
      </c>
      <c r="AC143" s="984"/>
      <c r="AD143" s="308"/>
      <c r="AE143" s="253">
        <f t="shared" si="182"/>
        <v>0</v>
      </c>
      <c r="AF143" s="253">
        <f t="shared" si="183"/>
        <v>0</v>
      </c>
      <c r="AG143" s="253">
        <f t="shared" si="184"/>
        <v>0</v>
      </c>
      <c r="AH143" s="253">
        <f t="shared" si="185"/>
        <v>0</v>
      </c>
      <c r="AI143" s="253">
        <f t="shared" si="186"/>
        <v>0</v>
      </c>
      <c r="AJ143" s="253">
        <f t="shared" si="187"/>
        <v>0</v>
      </c>
      <c r="AK143" s="978"/>
      <c r="AL143" s="979">
        <f>IFERROR(VLOOKUP($A143,Itemizado_Piping!C:Q,12,0),0)</f>
        <v>0</v>
      </c>
      <c r="AM143" s="979">
        <f>IFERROR(VLOOKUP($A143,Itemizado_Piping!C:Q,13,0),0)</f>
        <v>0</v>
      </c>
      <c r="AN143" s="979">
        <f>IFERROR(VLOOKUP($A143,Itemizado_Piping!C:Q,14,0),0)</f>
        <v>0</v>
      </c>
      <c r="AO143" s="978"/>
      <c r="AP143" s="278"/>
      <c r="AQ143" s="253">
        <f t="shared" si="188"/>
        <v>0</v>
      </c>
      <c r="AR143" s="978"/>
      <c r="AS143" s="982"/>
    </row>
    <row r="144" spans="1:45" s="164" customFormat="1" ht="26.45" hidden="1">
      <c r="A144" s="312" t="s">
        <v>2225</v>
      </c>
      <c r="B144" s="249"/>
      <c r="C144" s="3" t="s">
        <v>2226</v>
      </c>
      <c r="D144" s="2" t="s">
        <v>2062</v>
      </c>
      <c r="E144" s="191">
        <v>1000</v>
      </c>
      <c r="F144" s="251"/>
      <c r="G144" s="191">
        <v>280</v>
      </c>
      <c r="H144" s="252">
        <f t="shared" si="168"/>
        <v>280</v>
      </c>
      <c r="I144" s="251"/>
      <c r="J144" s="253">
        <v>9282.5</v>
      </c>
      <c r="K144" s="253">
        <v>779.55217373325468</v>
      </c>
      <c r="L144" s="253">
        <v>1363.142220781079</v>
      </c>
      <c r="M144" s="254"/>
      <c r="N144" s="252">
        <f t="shared" si="169"/>
        <v>11425.194394514334</v>
      </c>
      <c r="O144" s="251">
        <f t="shared" si="170"/>
        <v>0</v>
      </c>
      <c r="P144" s="253">
        <f t="shared" si="171"/>
        <v>9282500</v>
      </c>
      <c r="Q144" s="253">
        <f t="shared" si="172"/>
        <v>779552.17373325466</v>
      </c>
      <c r="R144" s="253">
        <f t="shared" si="173"/>
        <v>1363142.220781079</v>
      </c>
      <c r="S144" s="254">
        <f t="shared" si="174"/>
        <v>0</v>
      </c>
      <c r="T144" s="256">
        <f t="shared" si="175"/>
        <v>11425194.394514333</v>
      </c>
      <c r="U144" s="984"/>
      <c r="V144" s="253">
        <v>1000</v>
      </c>
      <c r="W144" s="253">
        <f t="shared" si="176"/>
        <v>0</v>
      </c>
      <c r="X144" s="253">
        <f t="shared" si="177"/>
        <v>9282500</v>
      </c>
      <c r="Y144" s="253">
        <f t="shared" si="178"/>
        <v>779552.17373325466</v>
      </c>
      <c r="Z144" s="253">
        <f t="shared" si="179"/>
        <v>1363142.220781079</v>
      </c>
      <c r="AA144" s="253">
        <f t="shared" si="180"/>
        <v>0</v>
      </c>
      <c r="AB144" s="253">
        <f t="shared" si="181"/>
        <v>11425194.394514333</v>
      </c>
      <c r="AC144" s="984"/>
      <c r="AD144" s="308"/>
      <c r="AE144" s="253">
        <f t="shared" si="182"/>
        <v>0</v>
      </c>
      <c r="AF144" s="253">
        <f t="shared" si="183"/>
        <v>0</v>
      </c>
      <c r="AG144" s="253">
        <f t="shared" si="184"/>
        <v>0</v>
      </c>
      <c r="AH144" s="253">
        <f t="shared" si="185"/>
        <v>0</v>
      </c>
      <c r="AI144" s="253">
        <f t="shared" si="186"/>
        <v>0</v>
      </c>
      <c r="AJ144" s="253">
        <f t="shared" si="187"/>
        <v>0</v>
      </c>
      <c r="AK144" s="978"/>
      <c r="AL144" s="979">
        <f>IFERROR(VLOOKUP($A144,Itemizado_Piping!C:Q,12,0),0)</f>
        <v>0</v>
      </c>
      <c r="AM144" s="979">
        <f>IFERROR(VLOOKUP($A144,Itemizado_Piping!C:Q,13,0),0)</f>
        <v>0</v>
      </c>
      <c r="AN144" s="979">
        <f>IFERROR(VLOOKUP($A144,Itemizado_Piping!C:Q,14,0),0)</f>
        <v>0</v>
      </c>
      <c r="AO144" s="978"/>
      <c r="AP144" s="258"/>
      <c r="AQ144" s="253">
        <f t="shared" si="188"/>
        <v>0</v>
      </c>
      <c r="AR144" s="978"/>
      <c r="AS144" s="982"/>
    </row>
    <row r="145" spans="1:45" s="164" customFormat="1" ht="26.45" hidden="1">
      <c r="A145" s="312" t="s">
        <v>2227</v>
      </c>
      <c r="B145" s="249"/>
      <c r="C145" s="3" t="s">
        <v>2228</v>
      </c>
      <c r="D145" s="2" t="s">
        <v>2062</v>
      </c>
      <c r="E145" s="190">
        <v>2000</v>
      </c>
      <c r="F145" s="276"/>
      <c r="G145" s="191">
        <v>600</v>
      </c>
      <c r="H145" s="252">
        <f t="shared" si="168"/>
        <v>600</v>
      </c>
      <c r="I145" s="251"/>
      <c r="J145" s="253">
        <v>10540.35</v>
      </c>
      <c r="K145" s="253">
        <v>885.1874769091628</v>
      </c>
      <c r="L145" s="253">
        <v>1547.8584548138806</v>
      </c>
      <c r="M145" s="254"/>
      <c r="N145" s="252">
        <f t="shared" si="169"/>
        <v>12973.395931723044</v>
      </c>
      <c r="O145" s="251">
        <f t="shared" si="170"/>
        <v>0</v>
      </c>
      <c r="P145" s="253">
        <f t="shared" si="171"/>
        <v>21080700</v>
      </c>
      <c r="Q145" s="253">
        <f t="shared" si="172"/>
        <v>1770374.9538183257</v>
      </c>
      <c r="R145" s="253">
        <f t="shared" si="173"/>
        <v>3095716.9096277612</v>
      </c>
      <c r="S145" s="254">
        <f t="shared" si="174"/>
        <v>0</v>
      </c>
      <c r="T145" s="256">
        <f t="shared" si="175"/>
        <v>25946791.863446087</v>
      </c>
      <c r="U145" s="984"/>
      <c r="V145" s="277">
        <v>2000</v>
      </c>
      <c r="W145" s="253">
        <f t="shared" si="176"/>
        <v>0</v>
      </c>
      <c r="X145" s="253">
        <f t="shared" si="177"/>
        <v>21080700</v>
      </c>
      <c r="Y145" s="253">
        <f t="shared" si="178"/>
        <v>1770374.9538183257</v>
      </c>
      <c r="Z145" s="253">
        <f t="shared" si="179"/>
        <v>3095716.9096277612</v>
      </c>
      <c r="AA145" s="253">
        <f t="shared" si="180"/>
        <v>0</v>
      </c>
      <c r="AB145" s="253">
        <f t="shared" si="181"/>
        <v>25946791.863446087</v>
      </c>
      <c r="AC145" s="984"/>
      <c r="AD145" s="308"/>
      <c r="AE145" s="253">
        <f t="shared" si="182"/>
        <v>0</v>
      </c>
      <c r="AF145" s="253">
        <f t="shared" si="183"/>
        <v>0</v>
      </c>
      <c r="AG145" s="253">
        <f t="shared" si="184"/>
        <v>0</v>
      </c>
      <c r="AH145" s="253">
        <f t="shared" si="185"/>
        <v>0</v>
      </c>
      <c r="AI145" s="253">
        <f t="shared" si="186"/>
        <v>0</v>
      </c>
      <c r="AJ145" s="253">
        <f t="shared" si="187"/>
        <v>0</v>
      </c>
      <c r="AK145" s="978"/>
      <c r="AL145" s="979">
        <f>IFERROR(VLOOKUP($A145,Itemizado_Piping!C:Q,12,0),0)</f>
        <v>0</v>
      </c>
      <c r="AM145" s="979">
        <f>IFERROR(VLOOKUP($A145,Itemizado_Piping!C:Q,13,0),0)</f>
        <v>0</v>
      </c>
      <c r="AN145" s="979">
        <f>IFERROR(VLOOKUP($A145,Itemizado_Piping!C:Q,14,0),0)</f>
        <v>0</v>
      </c>
      <c r="AO145" s="978"/>
      <c r="AP145" s="278"/>
      <c r="AQ145" s="253">
        <f t="shared" si="188"/>
        <v>0</v>
      </c>
      <c r="AR145" s="978"/>
      <c r="AS145" s="982"/>
    </row>
    <row r="146" spans="1:45" s="164" customFormat="1" ht="26.45" hidden="1">
      <c r="A146" s="312" t="s">
        <v>2229</v>
      </c>
      <c r="B146" s="249"/>
      <c r="C146" s="3" t="s">
        <v>2230</v>
      </c>
      <c r="D146" s="2" t="s">
        <v>2062</v>
      </c>
      <c r="E146" s="190">
        <v>900</v>
      </c>
      <c r="F146" s="276"/>
      <c r="G146" s="191">
        <v>261</v>
      </c>
      <c r="H146" s="252">
        <f t="shared" si="168"/>
        <v>261</v>
      </c>
      <c r="I146" s="251"/>
      <c r="J146" s="253">
        <v>10542.23</v>
      </c>
      <c r="K146" s="253">
        <v>885.34536089371795</v>
      </c>
      <c r="L146" s="253">
        <v>1548.1345342510008</v>
      </c>
      <c r="M146" s="254"/>
      <c r="N146" s="252">
        <f t="shared" si="169"/>
        <v>12975.709895144719</v>
      </c>
      <c r="O146" s="251">
        <f t="shared" si="170"/>
        <v>0</v>
      </c>
      <c r="P146" s="253">
        <f t="shared" si="171"/>
        <v>9488007</v>
      </c>
      <c r="Q146" s="253">
        <f t="shared" si="172"/>
        <v>796810.82480434619</v>
      </c>
      <c r="R146" s="253">
        <f t="shared" si="173"/>
        <v>1393321.0808259007</v>
      </c>
      <c r="S146" s="254">
        <f t="shared" si="174"/>
        <v>0</v>
      </c>
      <c r="T146" s="256">
        <f t="shared" si="175"/>
        <v>11678138.905630248</v>
      </c>
      <c r="U146" s="984"/>
      <c r="V146" s="277">
        <v>900</v>
      </c>
      <c r="W146" s="253">
        <f t="shared" si="176"/>
        <v>0</v>
      </c>
      <c r="X146" s="253">
        <f t="shared" si="177"/>
        <v>9488007</v>
      </c>
      <c r="Y146" s="253">
        <f t="shared" si="178"/>
        <v>796810.82480434619</v>
      </c>
      <c r="Z146" s="253">
        <f t="shared" si="179"/>
        <v>1393321.0808259007</v>
      </c>
      <c r="AA146" s="253">
        <f t="shared" si="180"/>
        <v>0</v>
      </c>
      <c r="AB146" s="253">
        <f t="shared" si="181"/>
        <v>11678138.905630248</v>
      </c>
      <c r="AC146" s="984"/>
      <c r="AD146" s="308"/>
      <c r="AE146" s="253">
        <f t="shared" si="182"/>
        <v>0</v>
      </c>
      <c r="AF146" s="253">
        <f t="shared" si="183"/>
        <v>0</v>
      </c>
      <c r="AG146" s="253">
        <f t="shared" si="184"/>
        <v>0</v>
      </c>
      <c r="AH146" s="253">
        <f t="shared" si="185"/>
        <v>0</v>
      </c>
      <c r="AI146" s="253">
        <f t="shared" si="186"/>
        <v>0</v>
      </c>
      <c r="AJ146" s="253">
        <f t="shared" si="187"/>
        <v>0</v>
      </c>
      <c r="AK146" s="978"/>
      <c r="AL146" s="979">
        <f>IFERROR(VLOOKUP($A146,Itemizado_Piping!C:Q,12,0),0)</f>
        <v>0</v>
      </c>
      <c r="AM146" s="979">
        <f>IFERROR(VLOOKUP($A146,Itemizado_Piping!C:Q,13,0),0)</f>
        <v>0</v>
      </c>
      <c r="AN146" s="979">
        <f>IFERROR(VLOOKUP($A146,Itemizado_Piping!C:Q,14,0),0)</f>
        <v>0</v>
      </c>
      <c r="AO146" s="978"/>
      <c r="AP146" s="278"/>
      <c r="AQ146" s="253">
        <f t="shared" si="188"/>
        <v>0</v>
      </c>
      <c r="AR146" s="978"/>
      <c r="AS146" s="982"/>
    </row>
    <row r="147" spans="1:45" s="164" customFormat="1" ht="26.45" hidden="1">
      <c r="A147" s="312" t="s">
        <v>2231</v>
      </c>
      <c r="B147" s="249"/>
      <c r="C147" s="3" t="s">
        <v>2232</v>
      </c>
      <c r="D147" s="2" t="s">
        <v>2062</v>
      </c>
      <c r="E147" s="190">
        <v>900</v>
      </c>
      <c r="F147" s="276"/>
      <c r="G147" s="191">
        <v>396</v>
      </c>
      <c r="H147" s="252">
        <f t="shared" si="168"/>
        <v>396</v>
      </c>
      <c r="I147" s="251"/>
      <c r="J147" s="253">
        <v>19307.97</v>
      </c>
      <c r="K147" s="253">
        <v>1621.4995942770256</v>
      </c>
      <c r="L147" s="253">
        <v>2835.3901540074821</v>
      </c>
      <c r="M147" s="254"/>
      <c r="N147" s="252">
        <f t="shared" si="169"/>
        <v>23764.859748284507</v>
      </c>
      <c r="O147" s="251">
        <f t="shared" si="170"/>
        <v>0</v>
      </c>
      <c r="P147" s="253">
        <f t="shared" si="171"/>
        <v>17377173</v>
      </c>
      <c r="Q147" s="253">
        <f t="shared" si="172"/>
        <v>1459349.634849323</v>
      </c>
      <c r="R147" s="253">
        <f t="shared" si="173"/>
        <v>2551851.1386067341</v>
      </c>
      <c r="S147" s="254">
        <f t="shared" si="174"/>
        <v>0</v>
      </c>
      <c r="T147" s="256">
        <f t="shared" si="175"/>
        <v>21388373.773456059</v>
      </c>
      <c r="U147" s="984"/>
      <c r="V147" s="277">
        <v>900</v>
      </c>
      <c r="W147" s="253">
        <f t="shared" si="176"/>
        <v>0</v>
      </c>
      <c r="X147" s="253">
        <f t="shared" si="177"/>
        <v>17377173</v>
      </c>
      <c r="Y147" s="253">
        <f t="shared" si="178"/>
        <v>1459349.634849323</v>
      </c>
      <c r="Z147" s="253">
        <f t="shared" si="179"/>
        <v>2551851.1386067341</v>
      </c>
      <c r="AA147" s="253">
        <f t="shared" si="180"/>
        <v>0</v>
      </c>
      <c r="AB147" s="253">
        <f t="shared" si="181"/>
        <v>21388373.773456059</v>
      </c>
      <c r="AC147" s="984"/>
      <c r="AD147" s="308"/>
      <c r="AE147" s="253">
        <f t="shared" si="182"/>
        <v>0</v>
      </c>
      <c r="AF147" s="253">
        <f t="shared" si="183"/>
        <v>0</v>
      </c>
      <c r="AG147" s="253">
        <f t="shared" si="184"/>
        <v>0</v>
      </c>
      <c r="AH147" s="253">
        <f t="shared" si="185"/>
        <v>0</v>
      </c>
      <c r="AI147" s="253">
        <f t="shared" si="186"/>
        <v>0</v>
      </c>
      <c r="AJ147" s="253">
        <f t="shared" si="187"/>
        <v>0</v>
      </c>
      <c r="AK147" s="978"/>
      <c r="AL147" s="979">
        <f>IFERROR(VLOOKUP($A147,Itemizado_Piping!C:Q,12,0),0)</f>
        <v>0</v>
      </c>
      <c r="AM147" s="979">
        <f>IFERROR(VLOOKUP($A147,Itemizado_Piping!C:Q,13,0),0)</f>
        <v>0</v>
      </c>
      <c r="AN147" s="979">
        <f>IFERROR(VLOOKUP($A147,Itemizado_Piping!C:Q,14,0),0)</f>
        <v>0</v>
      </c>
      <c r="AO147" s="978"/>
      <c r="AP147" s="278"/>
      <c r="AQ147" s="253">
        <f t="shared" si="188"/>
        <v>0</v>
      </c>
      <c r="AR147" s="978"/>
      <c r="AS147" s="982"/>
    </row>
    <row r="148" spans="1:45" s="164" customFormat="1" hidden="1">
      <c r="A148" s="315" t="s">
        <v>3086</v>
      </c>
      <c r="B148" s="5"/>
      <c r="C148" s="7" t="s">
        <v>3087</v>
      </c>
      <c r="D148" s="6"/>
      <c r="E148" s="189"/>
      <c r="F148" s="270"/>
      <c r="G148" s="189"/>
      <c r="H148" s="271"/>
      <c r="I148" s="270"/>
      <c r="J148" s="272"/>
      <c r="K148" s="272"/>
      <c r="L148" s="272"/>
      <c r="M148" s="273"/>
      <c r="N148" s="271"/>
      <c r="O148" s="270"/>
      <c r="P148" s="272"/>
      <c r="Q148" s="272"/>
      <c r="R148" s="272"/>
      <c r="S148" s="273"/>
      <c r="T148" s="274"/>
      <c r="U148" s="984"/>
      <c r="V148" s="272"/>
      <c r="W148" s="272"/>
      <c r="X148" s="272"/>
      <c r="Y148" s="272"/>
      <c r="Z148" s="272"/>
      <c r="AA148" s="272"/>
      <c r="AB148" s="272"/>
      <c r="AC148" s="984"/>
      <c r="AD148" s="272"/>
      <c r="AE148" s="272"/>
      <c r="AF148" s="272"/>
      <c r="AG148" s="272"/>
      <c r="AH148" s="272"/>
      <c r="AI148" s="272"/>
      <c r="AJ148" s="272"/>
      <c r="AK148" s="978"/>
      <c r="AL148" s="272"/>
      <c r="AM148" s="272"/>
      <c r="AN148" s="272"/>
      <c r="AO148" s="978"/>
      <c r="AP148" s="275"/>
      <c r="AQ148" s="272"/>
      <c r="AR148" s="978"/>
      <c r="AS148" s="982"/>
    </row>
    <row r="149" spans="1:45" s="164" customFormat="1" ht="26.45" hidden="1">
      <c r="A149" s="312" t="s">
        <v>2249</v>
      </c>
      <c r="B149" s="249"/>
      <c r="C149" s="3" t="s">
        <v>2250</v>
      </c>
      <c r="D149" s="2" t="s">
        <v>2067</v>
      </c>
      <c r="E149" s="190">
        <v>12</v>
      </c>
      <c r="F149" s="276"/>
      <c r="G149" s="191">
        <v>312</v>
      </c>
      <c r="H149" s="252">
        <f>G149+F149</f>
        <v>312</v>
      </c>
      <c r="I149" s="251"/>
      <c r="J149" s="253">
        <v>1984592</v>
      </c>
      <c r="K149" s="253">
        <v>166667.70886869077</v>
      </c>
      <c r="L149" s="253">
        <v>291438.85227302584</v>
      </c>
      <c r="M149" s="254"/>
      <c r="N149" s="252">
        <f>SUM(I149:M149)</f>
        <v>2442698.5611417168</v>
      </c>
      <c r="O149" s="251">
        <f t="shared" ref="O149:S151" si="189">$E149*I149</f>
        <v>0</v>
      </c>
      <c r="P149" s="253">
        <f t="shared" si="189"/>
        <v>23815104</v>
      </c>
      <c r="Q149" s="253">
        <f t="shared" si="189"/>
        <v>2000012.5064242892</v>
      </c>
      <c r="R149" s="253">
        <f t="shared" si="189"/>
        <v>3497266.2272763103</v>
      </c>
      <c r="S149" s="254">
        <f t="shared" si="189"/>
        <v>0</v>
      </c>
      <c r="T149" s="256">
        <f>SUM(O149:S149)</f>
        <v>29312382.7337006</v>
      </c>
      <c r="U149" s="984"/>
      <c r="V149" s="277">
        <v>12</v>
      </c>
      <c r="W149" s="253">
        <f t="shared" ref="W149:AA151" si="190">$V149*I149</f>
        <v>0</v>
      </c>
      <c r="X149" s="253">
        <f t="shared" si="190"/>
        <v>23815104</v>
      </c>
      <c r="Y149" s="253">
        <f t="shared" si="190"/>
        <v>2000012.5064242892</v>
      </c>
      <c r="Z149" s="253">
        <f t="shared" si="190"/>
        <v>3497266.2272763103</v>
      </c>
      <c r="AA149" s="253">
        <f t="shared" si="190"/>
        <v>0</v>
      </c>
      <c r="AB149" s="253">
        <f>SUM(W149:AA149)</f>
        <v>29312382.7337006</v>
      </c>
      <c r="AC149" s="984"/>
      <c r="AD149" s="308"/>
      <c r="AE149" s="253">
        <f t="shared" ref="AE149:AI151" si="191">$AD149*I149</f>
        <v>0</v>
      </c>
      <c r="AF149" s="253">
        <f t="shared" si="191"/>
        <v>0</v>
      </c>
      <c r="AG149" s="253">
        <f t="shared" si="191"/>
        <v>0</v>
      </c>
      <c r="AH149" s="253">
        <f t="shared" si="191"/>
        <v>0</v>
      </c>
      <c r="AI149" s="253">
        <f t="shared" si="191"/>
        <v>0</v>
      </c>
      <c r="AJ149" s="253">
        <f>SUM(AE149:AI149)</f>
        <v>0</v>
      </c>
      <c r="AK149" s="978"/>
      <c r="AL149" s="979">
        <f>IFERROR(VLOOKUP($A149,Itemizado_Piping!C:Q,12,0),0)</f>
        <v>0</v>
      </c>
      <c r="AM149" s="979">
        <f>IFERROR(VLOOKUP($A149,Itemizado_Piping!C:Q,13,0),0)</f>
        <v>0</v>
      </c>
      <c r="AN149" s="979">
        <f>IFERROR(VLOOKUP($A149,Itemizado_Piping!C:Q,14,0),0)</f>
        <v>0</v>
      </c>
      <c r="AO149" s="978"/>
      <c r="AP149" s="278"/>
      <c r="AQ149" s="253">
        <f>N149*AP149</f>
        <v>0</v>
      </c>
      <c r="AR149" s="978"/>
      <c r="AS149" s="982"/>
    </row>
    <row r="150" spans="1:45" s="164" customFormat="1" ht="26.45" hidden="1">
      <c r="A150" s="312" t="s">
        <v>2251</v>
      </c>
      <c r="B150" s="249"/>
      <c r="C150" s="3" t="s">
        <v>2252</v>
      </c>
      <c r="D150" s="2" t="s">
        <v>2067</v>
      </c>
      <c r="E150" s="190">
        <v>4</v>
      </c>
      <c r="F150" s="276"/>
      <c r="G150" s="191">
        <v>96</v>
      </c>
      <c r="H150" s="252">
        <f>G150+F150</f>
        <v>96</v>
      </c>
      <c r="I150" s="251"/>
      <c r="J150" s="253">
        <v>1550008</v>
      </c>
      <c r="K150" s="253">
        <v>130170.97826059069</v>
      </c>
      <c r="L150" s="253">
        <v>227619.85966587003</v>
      </c>
      <c r="M150" s="254"/>
      <c r="N150" s="252">
        <f>SUM(I150:M150)</f>
        <v>1907798.8379264607</v>
      </c>
      <c r="O150" s="251">
        <f t="shared" si="189"/>
        <v>0</v>
      </c>
      <c r="P150" s="253">
        <f t="shared" si="189"/>
        <v>6200032</v>
      </c>
      <c r="Q150" s="253">
        <f t="shared" si="189"/>
        <v>520683.91304236278</v>
      </c>
      <c r="R150" s="253">
        <f t="shared" si="189"/>
        <v>910479.4386634801</v>
      </c>
      <c r="S150" s="254">
        <f t="shared" si="189"/>
        <v>0</v>
      </c>
      <c r="T150" s="256">
        <f>SUM(O150:S150)</f>
        <v>7631195.3517058427</v>
      </c>
      <c r="U150" s="984"/>
      <c r="V150" s="277">
        <v>4</v>
      </c>
      <c r="W150" s="253">
        <f t="shared" si="190"/>
        <v>0</v>
      </c>
      <c r="X150" s="253">
        <f t="shared" si="190"/>
        <v>6200032</v>
      </c>
      <c r="Y150" s="253">
        <f t="shared" si="190"/>
        <v>520683.91304236278</v>
      </c>
      <c r="Z150" s="253">
        <f t="shared" si="190"/>
        <v>910479.4386634801</v>
      </c>
      <c r="AA150" s="253">
        <f t="shared" si="190"/>
        <v>0</v>
      </c>
      <c r="AB150" s="253">
        <f>SUM(W150:AA150)</f>
        <v>7631195.3517058427</v>
      </c>
      <c r="AC150" s="984"/>
      <c r="AD150" s="308"/>
      <c r="AE150" s="253">
        <f t="shared" si="191"/>
        <v>0</v>
      </c>
      <c r="AF150" s="253">
        <f t="shared" si="191"/>
        <v>0</v>
      </c>
      <c r="AG150" s="253">
        <f t="shared" si="191"/>
        <v>0</v>
      </c>
      <c r="AH150" s="253">
        <f t="shared" si="191"/>
        <v>0</v>
      </c>
      <c r="AI150" s="253">
        <f t="shared" si="191"/>
        <v>0</v>
      </c>
      <c r="AJ150" s="253">
        <f>SUM(AE150:AI150)</f>
        <v>0</v>
      </c>
      <c r="AK150" s="978"/>
      <c r="AL150" s="979">
        <f>IFERROR(VLOOKUP($A150,Itemizado_Piping!C:Q,12,0),0)</f>
        <v>0</v>
      </c>
      <c r="AM150" s="979">
        <f>IFERROR(VLOOKUP($A150,Itemizado_Piping!C:Q,13,0),0)</f>
        <v>0</v>
      </c>
      <c r="AN150" s="979">
        <f>IFERROR(VLOOKUP($A150,Itemizado_Piping!C:Q,14,0),0)</f>
        <v>0</v>
      </c>
      <c r="AO150" s="978"/>
      <c r="AP150" s="278"/>
      <c r="AQ150" s="253">
        <f>N150*AP150</f>
        <v>0</v>
      </c>
      <c r="AR150" s="978"/>
      <c r="AS150" s="982"/>
    </row>
    <row r="151" spans="1:45" s="164" customFormat="1" ht="26.45" hidden="1">
      <c r="A151" s="312" t="s">
        <v>2253</v>
      </c>
      <c r="B151" s="249"/>
      <c r="C151" s="3" t="s">
        <v>2254</v>
      </c>
      <c r="D151" s="2" t="s">
        <v>2067</v>
      </c>
      <c r="E151" s="190">
        <v>12</v>
      </c>
      <c r="F151" s="276"/>
      <c r="G151" s="191">
        <v>288</v>
      </c>
      <c r="H151" s="252">
        <f>G151+F151</f>
        <v>288</v>
      </c>
      <c r="I151" s="251"/>
      <c r="J151" s="253">
        <v>1589008</v>
      </c>
      <c r="K151" s="253">
        <v>133446.23113164864</v>
      </c>
      <c r="L151" s="253">
        <v>233347.03947847025</v>
      </c>
      <c r="M151" s="254"/>
      <c r="N151" s="252">
        <f>SUM(I151:M151)</f>
        <v>1955801.270610119</v>
      </c>
      <c r="O151" s="251">
        <f t="shared" si="189"/>
        <v>0</v>
      </c>
      <c r="P151" s="253">
        <f t="shared" si="189"/>
        <v>19068096</v>
      </c>
      <c r="Q151" s="253">
        <f t="shared" si="189"/>
        <v>1601354.7735797837</v>
      </c>
      <c r="R151" s="253">
        <f t="shared" si="189"/>
        <v>2800164.4737416431</v>
      </c>
      <c r="S151" s="254">
        <f t="shared" si="189"/>
        <v>0</v>
      </c>
      <c r="T151" s="256">
        <f>SUM(O151:S151)</f>
        <v>23469615.247321427</v>
      </c>
      <c r="U151" s="984"/>
      <c r="V151" s="277">
        <v>12</v>
      </c>
      <c r="W151" s="253">
        <f t="shared" si="190"/>
        <v>0</v>
      </c>
      <c r="X151" s="253">
        <f t="shared" si="190"/>
        <v>19068096</v>
      </c>
      <c r="Y151" s="253">
        <f t="shared" si="190"/>
        <v>1601354.7735797837</v>
      </c>
      <c r="Z151" s="253">
        <f t="shared" si="190"/>
        <v>2800164.4737416431</v>
      </c>
      <c r="AA151" s="253">
        <f t="shared" si="190"/>
        <v>0</v>
      </c>
      <c r="AB151" s="253">
        <f>SUM(W151:AA151)</f>
        <v>23469615.247321427</v>
      </c>
      <c r="AC151" s="984"/>
      <c r="AD151" s="308"/>
      <c r="AE151" s="253">
        <f t="shared" si="191"/>
        <v>0</v>
      </c>
      <c r="AF151" s="253">
        <f t="shared" si="191"/>
        <v>0</v>
      </c>
      <c r="AG151" s="253">
        <f t="shared" si="191"/>
        <v>0</v>
      </c>
      <c r="AH151" s="253">
        <f t="shared" si="191"/>
        <v>0</v>
      </c>
      <c r="AI151" s="253">
        <f t="shared" si="191"/>
        <v>0</v>
      </c>
      <c r="AJ151" s="253">
        <f>SUM(AE151:AI151)</f>
        <v>0</v>
      </c>
      <c r="AK151" s="978"/>
      <c r="AL151" s="979">
        <f>IFERROR(VLOOKUP($A151,Itemizado_Piping!C:Q,12,0),0)</f>
        <v>0</v>
      </c>
      <c r="AM151" s="979">
        <f>IFERROR(VLOOKUP($A151,Itemizado_Piping!C:Q,13,0),0)</f>
        <v>0</v>
      </c>
      <c r="AN151" s="979">
        <f>IFERROR(VLOOKUP($A151,Itemizado_Piping!C:Q,14,0),0)</f>
        <v>0</v>
      </c>
      <c r="AO151" s="978"/>
      <c r="AP151" s="278"/>
      <c r="AQ151" s="253">
        <f>N151*AP151</f>
        <v>0</v>
      </c>
      <c r="AR151" s="978"/>
      <c r="AS151" s="982"/>
    </row>
    <row r="152" spans="1:45" s="164" customFormat="1" hidden="1">
      <c r="A152" s="315" t="s">
        <v>3088</v>
      </c>
      <c r="B152" s="5"/>
      <c r="C152" s="7" t="s">
        <v>3089</v>
      </c>
      <c r="D152" s="6"/>
      <c r="E152" s="189"/>
      <c r="F152" s="270"/>
      <c r="G152" s="189"/>
      <c r="H152" s="271"/>
      <c r="I152" s="270"/>
      <c r="J152" s="272"/>
      <c r="K152" s="272"/>
      <c r="L152" s="272"/>
      <c r="M152" s="273"/>
      <c r="N152" s="271"/>
      <c r="O152" s="270"/>
      <c r="P152" s="272"/>
      <c r="Q152" s="272"/>
      <c r="R152" s="272"/>
      <c r="S152" s="273"/>
      <c r="T152" s="274"/>
      <c r="U152" s="984"/>
      <c r="V152" s="272"/>
      <c r="W152" s="272"/>
      <c r="X152" s="272"/>
      <c r="Y152" s="272"/>
      <c r="Z152" s="272"/>
      <c r="AA152" s="272"/>
      <c r="AB152" s="272"/>
      <c r="AC152" s="984"/>
      <c r="AD152" s="272"/>
      <c r="AE152" s="272"/>
      <c r="AF152" s="272"/>
      <c r="AG152" s="272"/>
      <c r="AH152" s="272"/>
      <c r="AI152" s="272"/>
      <c r="AJ152" s="272"/>
      <c r="AK152" s="978"/>
      <c r="AL152" s="272"/>
      <c r="AM152" s="272"/>
      <c r="AN152" s="272"/>
      <c r="AO152" s="978"/>
      <c r="AP152" s="275"/>
      <c r="AQ152" s="272"/>
      <c r="AR152" s="978"/>
      <c r="AS152" s="982"/>
    </row>
    <row r="153" spans="1:45" s="164" customFormat="1" hidden="1">
      <c r="A153" s="315" t="s">
        <v>3090</v>
      </c>
      <c r="B153" s="5"/>
      <c r="C153" s="7" t="s">
        <v>3091</v>
      </c>
      <c r="D153" s="6"/>
      <c r="E153" s="189"/>
      <c r="F153" s="270"/>
      <c r="G153" s="189"/>
      <c r="H153" s="271"/>
      <c r="I153" s="270"/>
      <c r="J153" s="272"/>
      <c r="K153" s="272"/>
      <c r="L153" s="272"/>
      <c r="M153" s="273"/>
      <c r="N153" s="271"/>
      <c r="O153" s="270"/>
      <c r="P153" s="272"/>
      <c r="Q153" s="272"/>
      <c r="R153" s="272"/>
      <c r="S153" s="273"/>
      <c r="T153" s="274"/>
      <c r="U153" s="984"/>
      <c r="V153" s="272"/>
      <c r="W153" s="272"/>
      <c r="X153" s="272"/>
      <c r="Y153" s="272"/>
      <c r="Z153" s="272"/>
      <c r="AA153" s="272"/>
      <c r="AB153" s="272"/>
      <c r="AC153" s="984"/>
      <c r="AD153" s="272"/>
      <c r="AE153" s="272"/>
      <c r="AF153" s="272"/>
      <c r="AG153" s="272"/>
      <c r="AH153" s="272"/>
      <c r="AI153" s="272"/>
      <c r="AJ153" s="272"/>
      <c r="AK153" s="978"/>
      <c r="AL153" s="272"/>
      <c r="AM153" s="272"/>
      <c r="AN153" s="272"/>
      <c r="AO153" s="978"/>
      <c r="AP153" s="275"/>
      <c r="AQ153" s="272"/>
      <c r="AR153" s="978"/>
      <c r="AS153" s="982"/>
    </row>
    <row r="154" spans="1:45" s="164" customFormat="1" hidden="1">
      <c r="A154" s="312" t="s">
        <v>2255</v>
      </c>
      <c r="B154" s="249"/>
      <c r="C154" s="3" t="s">
        <v>2256</v>
      </c>
      <c r="D154" s="2" t="s">
        <v>2050</v>
      </c>
      <c r="E154" s="190">
        <v>61859</v>
      </c>
      <c r="F154" s="276">
        <v>5643</v>
      </c>
      <c r="G154" s="191"/>
      <c r="H154" s="252">
        <f>G154+F154</f>
        <v>5643</v>
      </c>
      <c r="I154" s="251">
        <v>3488</v>
      </c>
      <c r="J154" s="253"/>
      <c r="K154" s="253">
        <v>292.92517985258246</v>
      </c>
      <c r="L154" s="253">
        <v>512.21546631666081</v>
      </c>
      <c r="M154" s="254"/>
      <c r="N154" s="279">
        <f>SUM(I154:M154)</f>
        <v>4293.1406461692432</v>
      </c>
      <c r="O154" s="251">
        <f t="shared" ref="O154:S155" si="192">$E154*I154</f>
        <v>215764192</v>
      </c>
      <c r="P154" s="253">
        <f t="shared" si="192"/>
        <v>0</v>
      </c>
      <c r="Q154" s="253">
        <f t="shared" si="192"/>
        <v>18120058.700500898</v>
      </c>
      <c r="R154" s="253">
        <f t="shared" si="192"/>
        <v>31685136.530882321</v>
      </c>
      <c r="S154" s="254">
        <f t="shared" si="192"/>
        <v>0</v>
      </c>
      <c r="T154" s="280">
        <f>SUM(O154:S154)</f>
        <v>265569387.23138323</v>
      </c>
      <c r="U154" s="984"/>
      <c r="V154" s="277">
        <v>61859</v>
      </c>
      <c r="W154" s="253">
        <f t="shared" ref="W154:AA155" si="193">$V154*I154</f>
        <v>215764192</v>
      </c>
      <c r="X154" s="253">
        <f t="shared" si="193"/>
        <v>0</v>
      </c>
      <c r="Y154" s="253">
        <f t="shared" si="193"/>
        <v>18120058.700500898</v>
      </c>
      <c r="Z154" s="253">
        <f t="shared" si="193"/>
        <v>31685136.530882321</v>
      </c>
      <c r="AA154" s="253">
        <f t="shared" si="193"/>
        <v>0</v>
      </c>
      <c r="AB154" s="253">
        <f>SUM(W154:AA154)</f>
        <v>265569387.23138323</v>
      </c>
      <c r="AC154" s="984"/>
      <c r="AD154" s="308"/>
      <c r="AE154" s="253">
        <f t="shared" ref="AE154:AI155" si="194">$AD154*I154</f>
        <v>0</v>
      </c>
      <c r="AF154" s="253">
        <f t="shared" si="194"/>
        <v>0</v>
      </c>
      <c r="AG154" s="253">
        <f t="shared" si="194"/>
        <v>0</v>
      </c>
      <c r="AH154" s="253">
        <f t="shared" si="194"/>
        <v>0</v>
      </c>
      <c r="AI154" s="253">
        <f t="shared" si="194"/>
        <v>0</v>
      </c>
      <c r="AJ154" s="253">
        <f>SUM(AE154:AI154)</f>
        <v>0</v>
      </c>
      <c r="AK154" s="978"/>
      <c r="AL154" s="979">
        <f>IFERROR(VLOOKUP($A154,Itemizado_Piping!C:Q,12,0),0)</f>
        <v>0</v>
      </c>
      <c r="AM154" s="979">
        <f>IFERROR(VLOOKUP($A154,Itemizado_Piping!C:Q,13,0),0)</f>
        <v>0</v>
      </c>
      <c r="AN154" s="979">
        <f>IFERROR(VLOOKUP($A154,Itemizado_Piping!C:Q,14,0),0)</f>
        <v>0</v>
      </c>
      <c r="AO154" s="978"/>
      <c r="AP154" s="278"/>
      <c r="AQ154" s="253">
        <f>N154*AP154</f>
        <v>0</v>
      </c>
      <c r="AR154" s="978"/>
      <c r="AS154" s="982"/>
    </row>
    <row r="155" spans="1:45" s="164" customFormat="1" hidden="1">
      <c r="A155" s="312" t="s">
        <v>2257</v>
      </c>
      <c r="B155" s="249"/>
      <c r="C155" s="3" t="s">
        <v>2258</v>
      </c>
      <c r="D155" s="2" t="s">
        <v>2050</v>
      </c>
      <c r="E155" s="190">
        <v>52316</v>
      </c>
      <c r="F155" s="276">
        <v>8275</v>
      </c>
      <c r="G155" s="191"/>
      <c r="H155" s="252">
        <f>G155+F155</f>
        <v>8275</v>
      </c>
      <c r="I155" s="251">
        <v>7280</v>
      </c>
      <c r="J155" s="253"/>
      <c r="K155" s="253">
        <v>611.38053593084805</v>
      </c>
      <c r="L155" s="253">
        <v>1069.0735650187185</v>
      </c>
      <c r="M155" s="254"/>
      <c r="N155" s="252">
        <f>SUM(I155:M155)</f>
        <v>8960.4541009495661</v>
      </c>
      <c r="O155" s="251">
        <f t="shared" si="192"/>
        <v>380860480</v>
      </c>
      <c r="P155" s="253">
        <f t="shared" si="192"/>
        <v>0</v>
      </c>
      <c r="Q155" s="253">
        <f t="shared" si="192"/>
        <v>31984984.117758248</v>
      </c>
      <c r="R155" s="253">
        <f t="shared" si="192"/>
        <v>55929652.627519272</v>
      </c>
      <c r="S155" s="254">
        <f t="shared" si="192"/>
        <v>0</v>
      </c>
      <c r="T155" s="256">
        <f>SUM(O155:S155)</f>
        <v>468775116.74527752</v>
      </c>
      <c r="U155" s="984"/>
      <c r="V155" s="277">
        <v>52316</v>
      </c>
      <c r="W155" s="253">
        <f t="shared" si="193"/>
        <v>380860480</v>
      </c>
      <c r="X155" s="253">
        <f t="shared" si="193"/>
        <v>0</v>
      </c>
      <c r="Y155" s="253">
        <f t="shared" si="193"/>
        <v>31984984.117758248</v>
      </c>
      <c r="Z155" s="253">
        <f t="shared" si="193"/>
        <v>55929652.627519272</v>
      </c>
      <c r="AA155" s="253">
        <f t="shared" si="193"/>
        <v>0</v>
      </c>
      <c r="AB155" s="253">
        <f>SUM(W155:AA155)</f>
        <v>468775116.74527752</v>
      </c>
      <c r="AC155" s="984"/>
      <c r="AD155" s="308"/>
      <c r="AE155" s="253">
        <f t="shared" si="194"/>
        <v>0</v>
      </c>
      <c r="AF155" s="253">
        <f t="shared" si="194"/>
        <v>0</v>
      </c>
      <c r="AG155" s="253">
        <f t="shared" si="194"/>
        <v>0</v>
      </c>
      <c r="AH155" s="253">
        <f t="shared" si="194"/>
        <v>0</v>
      </c>
      <c r="AI155" s="253">
        <f t="shared" si="194"/>
        <v>0</v>
      </c>
      <c r="AJ155" s="253">
        <f>SUM(AE155:AI155)</f>
        <v>0</v>
      </c>
      <c r="AK155" s="978"/>
      <c r="AL155" s="979">
        <f>IFERROR(VLOOKUP($A155,Itemizado_Piping!C:Q,12,0),0)</f>
        <v>0</v>
      </c>
      <c r="AM155" s="979">
        <f>IFERROR(VLOOKUP($A155,Itemizado_Piping!C:Q,13,0),0)</f>
        <v>0</v>
      </c>
      <c r="AN155" s="979">
        <f>IFERROR(VLOOKUP($A155,Itemizado_Piping!C:Q,14,0),0)</f>
        <v>0</v>
      </c>
      <c r="AO155" s="978"/>
      <c r="AP155" s="278"/>
      <c r="AQ155" s="253">
        <f>N155*AP155</f>
        <v>0</v>
      </c>
      <c r="AR155" s="978"/>
      <c r="AS155" s="982"/>
    </row>
    <row r="156" spans="1:45" s="164" customFormat="1" ht="26.45" hidden="1">
      <c r="A156" s="315" t="s">
        <v>3092</v>
      </c>
      <c r="B156" s="5"/>
      <c r="C156" s="7" t="s">
        <v>3093</v>
      </c>
      <c r="D156" s="6"/>
      <c r="E156" s="189"/>
      <c r="F156" s="270"/>
      <c r="G156" s="189"/>
      <c r="H156" s="271"/>
      <c r="I156" s="270"/>
      <c r="J156" s="272"/>
      <c r="K156" s="272"/>
      <c r="L156" s="272"/>
      <c r="M156" s="273"/>
      <c r="N156" s="271"/>
      <c r="O156" s="270"/>
      <c r="P156" s="272"/>
      <c r="Q156" s="272"/>
      <c r="R156" s="272"/>
      <c r="S156" s="273"/>
      <c r="T156" s="274"/>
      <c r="U156" s="984"/>
      <c r="V156" s="272"/>
      <c r="W156" s="272"/>
      <c r="X156" s="272"/>
      <c r="Y156" s="272"/>
      <c r="Z156" s="272"/>
      <c r="AA156" s="272"/>
      <c r="AB156" s="272"/>
      <c r="AC156" s="984"/>
      <c r="AD156" s="272"/>
      <c r="AE156" s="272"/>
      <c r="AF156" s="272"/>
      <c r="AG156" s="272"/>
      <c r="AH156" s="272"/>
      <c r="AI156" s="272"/>
      <c r="AJ156" s="272"/>
      <c r="AK156" s="978"/>
      <c r="AL156" s="272"/>
      <c r="AM156" s="272"/>
      <c r="AN156" s="272"/>
      <c r="AO156" s="978"/>
      <c r="AP156" s="275"/>
      <c r="AQ156" s="272"/>
      <c r="AR156" s="978"/>
      <c r="AS156" s="982"/>
    </row>
    <row r="157" spans="1:45" s="164" customFormat="1" hidden="1">
      <c r="A157" s="312" t="s">
        <v>2259</v>
      </c>
      <c r="B157" s="249"/>
      <c r="C157" s="3" t="s">
        <v>2256</v>
      </c>
      <c r="D157" s="2" t="s">
        <v>2050</v>
      </c>
      <c r="E157" s="190">
        <v>1087</v>
      </c>
      <c r="F157" s="276">
        <v>99</v>
      </c>
      <c r="G157" s="191"/>
      <c r="H157" s="252">
        <f>G157+F157</f>
        <v>99</v>
      </c>
      <c r="I157" s="251">
        <v>3488</v>
      </c>
      <c r="J157" s="253"/>
      <c r="K157" s="253">
        <v>292.92517985258246</v>
      </c>
      <c r="L157" s="253">
        <v>512.21546631666081</v>
      </c>
      <c r="M157" s="254"/>
      <c r="N157" s="252">
        <f>SUM(I157:M157)</f>
        <v>4293.1406461692432</v>
      </c>
      <c r="O157" s="251">
        <f t="shared" ref="O157:S158" si="195">$E157*I157</f>
        <v>3791456</v>
      </c>
      <c r="P157" s="253">
        <f t="shared" si="195"/>
        <v>0</v>
      </c>
      <c r="Q157" s="253">
        <f t="shared" si="195"/>
        <v>318409.67049975711</v>
      </c>
      <c r="R157" s="253">
        <f t="shared" si="195"/>
        <v>556778.21188621025</v>
      </c>
      <c r="S157" s="254">
        <f t="shared" si="195"/>
        <v>0</v>
      </c>
      <c r="T157" s="256">
        <f>SUM(O157:S157)</f>
        <v>4666643.8823859673</v>
      </c>
      <c r="U157" s="984"/>
      <c r="V157" s="277">
        <v>1087</v>
      </c>
      <c r="W157" s="253">
        <f t="shared" ref="W157:AA158" si="196">$V157*I157</f>
        <v>3791456</v>
      </c>
      <c r="X157" s="253">
        <f t="shared" si="196"/>
        <v>0</v>
      </c>
      <c r="Y157" s="253">
        <f t="shared" si="196"/>
        <v>318409.67049975711</v>
      </c>
      <c r="Z157" s="253">
        <f t="shared" si="196"/>
        <v>556778.21188621025</v>
      </c>
      <c r="AA157" s="253">
        <f t="shared" si="196"/>
        <v>0</v>
      </c>
      <c r="AB157" s="253">
        <f>SUM(W157:AA157)</f>
        <v>4666643.8823859673</v>
      </c>
      <c r="AC157" s="984"/>
      <c r="AD157" s="308"/>
      <c r="AE157" s="253">
        <f t="shared" ref="AE157:AI158" si="197">$AD157*I157</f>
        <v>0</v>
      </c>
      <c r="AF157" s="253">
        <f t="shared" si="197"/>
        <v>0</v>
      </c>
      <c r="AG157" s="253">
        <f t="shared" si="197"/>
        <v>0</v>
      </c>
      <c r="AH157" s="253">
        <f t="shared" si="197"/>
        <v>0</v>
      </c>
      <c r="AI157" s="253">
        <f t="shared" si="197"/>
        <v>0</v>
      </c>
      <c r="AJ157" s="253">
        <f>SUM(AE157:AI157)</f>
        <v>0</v>
      </c>
      <c r="AK157" s="978"/>
      <c r="AL157" s="979">
        <f>IFERROR(VLOOKUP($A157,Itemizado_Piping!C:Q,12,0),0)</f>
        <v>0</v>
      </c>
      <c r="AM157" s="979">
        <f>IFERROR(VLOOKUP($A157,Itemizado_Piping!C:Q,13,0),0)</f>
        <v>0</v>
      </c>
      <c r="AN157" s="979">
        <f>IFERROR(VLOOKUP($A157,Itemizado_Piping!C:Q,14,0),0)</f>
        <v>0</v>
      </c>
      <c r="AO157" s="978"/>
      <c r="AP157" s="278"/>
      <c r="AQ157" s="253">
        <f>N157*AP157</f>
        <v>0</v>
      </c>
      <c r="AR157" s="978"/>
      <c r="AS157" s="982"/>
    </row>
    <row r="158" spans="1:45" s="164" customFormat="1" hidden="1">
      <c r="A158" s="312" t="s">
        <v>2260</v>
      </c>
      <c r="B158" s="249"/>
      <c r="C158" s="3" t="s">
        <v>2258</v>
      </c>
      <c r="D158" s="2" t="s">
        <v>2050</v>
      </c>
      <c r="E158" s="190">
        <v>5431</v>
      </c>
      <c r="F158" s="276">
        <v>859</v>
      </c>
      <c r="G158" s="191"/>
      <c r="H158" s="252">
        <f>G158+F158</f>
        <v>859</v>
      </c>
      <c r="I158" s="251">
        <v>7280</v>
      </c>
      <c r="J158" s="253"/>
      <c r="K158" s="253">
        <v>611.38053593084805</v>
      </c>
      <c r="L158" s="253">
        <v>1069.0735650187185</v>
      </c>
      <c r="M158" s="254"/>
      <c r="N158" s="252">
        <f>SUM(I158:M158)</f>
        <v>8960.4541009495661</v>
      </c>
      <c r="O158" s="251">
        <f t="shared" si="195"/>
        <v>39537680</v>
      </c>
      <c r="P158" s="253">
        <f t="shared" si="195"/>
        <v>0</v>
      </c>
      <c r="Q158" s="253">
        <f t="shared" si="195"/>
        <v>3320407.6906404356</v>
      </c>
      <c r="R158" s="253">
        <f t="shared" si="195"/>
        <v>5806138.5316166598</v>
      </c>
      <c r="S158" s="254">
        <f t="shared" si="195"/>
        <v>0</v>
      </c>
      <c r="T158" s="256">
        <f>SUM(O158:S158)</f>
        <v>48664226.222257093</v>
      </c>
      <c r="U158" s="984"/>
      <c r="V158" s="277">
        <v>5431</v>
      </c>
      <c r="W158" s="253">
        <f t="shared" si="196"/>
        <v>39537680</v>
      </c>
      <c r="X158" s="253">
        <f t="shared" si="196"/>
        <v>0</v>
      </c>
      <c r="Y158" s="253">
        <f t="shared" si="196"/>
        <v>3320407.6906404356</v>
      </c>
      <c r="Z158" s="253">
        <f t="shared" si="196"/>
        <v>5806138.5316166598</v>
      </c>
      <c r="AA158" s="253">
        <f t="shared" si="196"/>
        <v>0</v>
      </c>
      <c r="AB158" s="253">
        <f>SUM(W158:AA158)</f>
        <v>48664226.222257093</v>
      </c>
      <c r="AC158" s="984"/>
      <c r="AD158" s="308"/>
      <c r="AE158" s="253">
        <f t="shared" si="197"/>
        <v>0</v>
      </c>
      <c r="AF158" s="253">
        <f t="shared" si="197"/>
        <v>0</v>
      </c>
      <c r="AG158" s="253">
        <f t="shared" si="197"/>
        <v>0</v>
      </c>
      <c r="AH158" s="253">
        <f t="shared" si="197"/>
        <v>0</v>
      </c>
      <c r="AI158" s="253">
        <f t="shared" si="197"/>
        <v>0</v>
      </c>
      <c r="AJ158" s="253">
        <f>SUM(AE158:AI158)</f>
        <v>0</v>
      </c>
      <c r="AK158" s="978"/>
      <c r="AL158" s="979">
        <f>IFERROR(VLOOKUP($A158,Itemizado_Piping!C:Q,12,0),0)</f>
        <v>0</v>
      </c>
      <c r="AM158" s="979">
        <f>IFERROR(VLOOKUP($A158,Itemizado_Piping!C:Q,13,0),0)</f>
        <v>0</v>
      </c>
      <c r="AN158" s="979">
        <f>IFERROR(VLOOKUP($A158,Itemizado_Piping!C:Q,14,0),0)</f>
        <v>0</v>
      </c>
      <c r="AO158" s="978"/>
      <c r="AP158" s="278"/>
      <c r="AQ158" s="253">
        <f>N158*AP158</f>
        <v>0</v>
      </c>
      <c r="AR158" s="978"/>
      <c r="AS158" s="982"/>
    </row>
    <row r="159" spans="1:45" s="164" customFormat="1" ht="26.45" hidden="1">
      <c r="A159" s="315" t="s">
        <v>3094</v>
      </c>
      <c r="B159" s="5"/>
      <c r="C159" s="7" t="s">
        <v>3095</v>
      </c>
      <c r="D159" s="6"/>
      <c r="E159" s="189"/>
      <c r="F159" s="270"/>
      <c r="G159" s="189"/>
      <c r="H159" s="271"/>
      <c r="I159" s="270"/>
      <c r="J159" s="272"/>
      <c r="K159" s="272"/>
      <c r="L159" s="272"/>
      <c r="M159" s="273"/>
      <c r="N159" s="271"/>
      <c r="O159" s="270"/>
      <c r="P159" s="272"/>
      <c r="Q159" s="272"/>
      <c r="R159" s="272"/>
      <c r="S159" s="273"/>
      <c r="T159" s="274"/>
      <c r="U159" s="984"/>
      <c r="V159" s="272"/>
      <c r="W159" s="272"/>
      <c r="X159" s="272"/>
      <c r="Y159" s="272"/>
      <c r="Z159" s="272"/>
      <c r="AA159" s="272"/>
      <c r="AB159" s="272"/>
      <c r="AC159" s="984"/>
      <c r="AD159" s="272"/>
      <c r="AE159" s="272"/>
      <c r="AF159" s="272"/>
      <c r="AG159" s="272"/>
      <c r="AH159" s="272"/>
      <c r="AI159" s="272"/>
      <c r="AJ159" s="272"/>
      <c r="AK159" s="978"/>
      <c r="AL159" s="272"/>
      <c r="AM159" s="272"/>
      <c r="AN159" s="272"/>
      <c r="AO159" s="978"/>
      <c r="AP159" s="275"/>
      <c r="AQ159" s="272"/>
      <c r="AR159" s="978"/>
      <c r="AS159" s="982"/>
    </row>
    <row r="160" spans="1:45" s="164" customFormat="1" hidden="1">
      <c r="A160" s="312" t="s">
        <v>2261</v>
      </c>
      <c r="B160" s="249"/>
      <c r="C160" s="3" t="s">
        <v>2256</v>
      </c>
      <c r="D160" s="2" t="s">
        <v>2050</v>
      </c>
      <c r="E160" s="190">
        <v>12525</v>
      </c>
      <c r="F160" s="276">
        <v>1143</v>
      </c>
      <c r="G160" s="191"/>
      <c r="H160" s="252">
        <f>G160+F160</f>
        <v>1143</v>
      </c>
      <c r="I160" s="251">
        <v>3488</v>
      </c>
      <c r="J160" s="253"/>
      <c r="K160" s="253">
        <v>292.92517985258246</v>
      </c>
      <c r="L160" s="253">
        <v>512.21546631666081</v>
      </c>
      <c r="M160" s="254"/>
      <c r="N160" s="279">
        <f>SUM(I160:M160)</f>
        <v>4293.1406461692432</v>
      </c>
      <c r="O160" s="251">
        <f t="shared" ref="O160:S161" si="198">$E160*I160</f>
        <v>43687200</v>
      </c>
      <c r="P160" s="253">
        <f t="shared" si="198"/>
        <v>0</v>
      </c>
      <c r="Q160" s="253">
        <f t="shared" si="198"/>
        <v>3668887.8776535955</v>
      </c>
      <c r="R160" s="253">
        <f t="shared" si="198"/>
        <v>6415498.7156161768</v>
      </c>
      <c r="S160" s="254">
        <f t="shared" si="198"/>
        <v>0</v>
      </c>
      <c r="T160" s="280">
        <f>SUM(O160:S160)</f>
        <v>53771586.593269773</v>
      </c>
      <c r="U160" s="984"/>
      <c r="V160" s="277">
        <v>12525</v>
      </c>
      <c r="W160" s="253">
        <f t="shared" ref="W160:AA161" si="199">$V160*I160</f>
        <v>43687200</v>
      </c>
      <c r="X160" s="253">
        <f t="shared" si="199"/>
        <v>0</v>
      </c>
      <c r="Y160" s="253">
        <f t="shared" si="199"/>
        <v>3668887.8776535955</v>
      </c>
      <c r="Z160" s="253">
        <f t="shared" si="199"/>
        <v>6415498.7156161768</v>
      </c>
      <c r="AA160" s="253">
        <f t="shared" si="199"/>
        <v>0</v>
      </c>
      <c r="AB160" s="253">
        <f>SUM(W160:AA160)</f>
        <v>53771586.593269773</v>
      </c>
      <c r="AC160" s="984"/>
      <c r="AD160" s="308"/>
      <c r="AE160" s="253">
        <f t="shared" ref="AE160:AI161" si="200">$AD160*I160</f>
        <v>0</v>
      </c>
      <c r="AF160" s="253">
        <f t="shared" si="200"/>
        <v>0</v>
      </c>
      <c r="AG160" s="253">
        <f t="shared" si="200"/>
        <v>0</v>
      </c>
      <c r="AH160" s="253">
        <f t="shared" si="200"/>
        <v>0</v>
      </c>
      <c r="AI160" s="253">
        <f t="shared" si="200"/>
        <v>0</v>
      </c>
      <c r="AJ160" s="253">
        <f>SUM(AE160:AI160)</f>
        <v>0</v>
      </c>
      <c r="AK160" s="978"/>
      <c r="AL160" s="979">
        <f>IFERROR(VLOOKUP($A160,Itemizado_Piping!C:Q,12,0),0)</f>
        <v>0</v>
      </c>
      <c r="AM160" s="979">
        <f>IFERROR(VLOOKUP($A160,Itemizado_Piping!C:Q,13,0),0)</f>
        <v>0</v>
      </c>
      <c r="AN160" s="979">
        <f>IFERROR(VLOOKUP($A160,Itemizado_Piping!C:Q,14,0),0)</f>
        <v>0</v>
      </c>
      <c r="AO160" s="978"/>
      <c r="AP160" s="278"/>
      <c r="AQ160" s="253">
        <f>N160*AP160</f>
        <v>0</v>
      </c>
      <c r="AR160" s="978"/>
      <c r="AS160" s="982"/>
    </row>
    <row r="161" spans="1:45" s="164" customFormat="1" ht="39.6" hidden="1">
      <c r="A161" s="312" t="s">
        <v>2262</v>
      </c>
      <c r="B161" s="249"/>
      <c r="C161" s="3" t="s">
        <v>2263</v>
      </c>
      <c r="D161" s="2" t="s">
        <v>2050</v>
      </c>
      <c r="E161" s="190">
        <v>86672</v>
      </c>
      <c r="F161" s="276">
        <v>21276</v>
      </c>
      <c r="G161" s="191"/>
      <c r="H161" s="252">
        <f>G161+F161</f>
        <v>21276</v>
      </c>
      <c r="I161" s="251">
        <v>11990</v>
      </c>
      <c r="J161" s="253"/>
      <c r="K161" s="253">
        <v>1006.930305743248</v>
      </c>
      <c r="L161" s="253">
        <v>1760.7406654635211</v>
      </c>
      <c r="M161" s="254"/>
      <c r="N161" s="252">
        <f>SUM(I161:M161)</f>
        <v>14757.67097120677</v>
      </c>
      <c r="O161" s="251">
        <f t="shared" si="198"/>
        <v>1039197280</v>
      </c>
      <c r="P161" s="253">
        <f t="shared" si="198"/>
        <v>0</v>
      </c>
      <c r="Q161" s="253">
        <f t="shared" si="198"/>
        <v>87272663.459378794</v>
      </c>
      <c r="R161" s="253">
        <f t="shared" si="198"/>
        <v>152606914.95705429</v>
      </c>
      <c r="S161" s="254">
        <f t="shared" si="198"/>
        <v>0</v>
      </c>
      <c r="T161" s="256">
        <f>SUM(O161:S161)</f>
        <v>1279076858.4164331</v>
      </c>
      <c r="U161" s="984"/>
      <c r="V161" s="277">
        <v>86672</v>
      </c>
      <c r="W161" s="253">
        <f t="shared" si="199"/>
        <v>1039197280</v>
      </c>
      <c r="X161" s="253">
        <f t="shared" si="199"/>
        <v>0</v>
      </c>
      <c r="Y161" s="253">
        <f t="shared" si="199"/>
        <v>87272663.459378794</v>
      </c>
      <c r="Z161" s="253">
        <f t="shared" si="199"/>
        <v>152606914.95705429</v>
      </c>
      <c r="AA161" s="253">
        <f t="shared" si="199"/>
        <v>0</v>
      </c>
      <c r="AB161" s="253">
        <f>SUM(W161:AA161)</f>
        <v>1279076858.4164331</v>
      </c>
      <c r="AC161" s="984"/>
      <c r="AD161" s="308"/>
      <c r="AE161" s="253">
        <f t="shared" si="200"/>
        <v>0</v>
      </c>
      <c r="AF161" s="253">
        <f t="shared" si="200"/>
        <v>0</v>
      </c>
      <c r="AG161" s="253">
        <f t="shared" si="200"/>
        <v>0</v>
      </c>
      <c r="AH161" s="253">
        <f t="shared" si="200"/>
        <v>0</v>
      </c>
      <c r="AI161" s="253">
        <f t="shared" si="200"/>
        <v>0</v>
      </c>
      <c r="AJ161" s="253">
        <f>SUM(AE161:AI161)</f>
        <v>0</v>
      </c>
      <c r="AK161" s="978"/>
      <c r="AL161" s="979">
        <f>IFERROR(VLOOKUP($A161,Itemizado_Piping!C:Q,12,0),0)</f>
        <v>0</v>
      </c>
      <c r="AM161" s="979">
        <f>IFERROR(VLOOKUP($A161,Itemizado_Piping!C:Q,13,0),0)</f>
        <v>0</v>
      </c>
      <c r="AN161" s="979">
        <f>IFERROR(VLOOKUP($A161,Itemizado_Piping!C:Q,14,0),0)</f>
        <v>0</v>
      </c>
      <c r="AO161" s="978"/>
      <c r="AP161" s="278"/>
      <c r="AQ161" s="253">
        <f>N161*AP161</f>
        <v>0</v>
      </c>
      <c r="AR161" s="978"/>
      <c r="AS161" s="982"/>
    </row>
    <row r="162" spans="1:45" s="164" customFormat="1" hidden="1">
      <c r="A162" s="315" t="s">
        <v>3096</v>
      </c>
      <c r="B162" s="5"/>
      <c r="C162" s="7" t="s">
        <v>3097</v>
      </c>
      <c r="D162" s="6"/>
      <c r="E162" s="189"/>
      <c r="F162" s="270"/>
      <c r="G162" s="189"/>
      <c r="H162" s="271"/>
      <c r="I162" s="270"/>
      <c r="J162" s="272"/>
      <c r="K162" s="272"/>
      <c r="L162" s="272"/>
      <c r="M162" s="273"/>
      <c r="N162" s="271"/>
      <c r="O162" s="270"/>
      <c r="P162" s="272"/>
      <c r="Q162" s="272"/>
      <c r="R162" s="272"/>
      <c r="S162" s="273"/>
      <c r="T162" s="274"/>
      <c r="U162" s="984"/>
      <c r="V162" s="272"/>
      <c r="W162" s="272"/>
      <c r="X162" s="272"/>
      <c r="Y162" s="272"/>
      <c r="Z162" s="272"/>
      <c r="AA162" s="272"/>
      <c r="AB162" s="272"/>
      <c r="AC162" s="984"/>
      <c r="AD162" s="272"/>
      <c r="AE162" s="272"/>
      <c r="AF162" s="272"/>
      <c r="AG162" s="272"/>
      <c r="AH162" s="272"/>
      <c r="AI162" s="272"/>
      <c r="AJ162" s="272"/>
      <c r="AK162" s="978"/>
      <c r="AL162" s="272"/>
      <c r="AM162" s="272"/>
      <c r="AN162" s="272"/>
      <c r="AO162" s="978"/>
      <c r="AP162" s="275"/>
      <c r="AQ162" s="272"/>
      <c r="AR162" s="978"/>
      <c r="AS162" s="982"/>
    </row>
    <row r="163" spans="1:45" s="164" customFormat="1" hidden="1">
      <c r="A163" s="315" t="s">
        <v>3098</v>
      </c>
      <c r="B163" s="5"/>
      <c r="C163" s="7" t="s">
        <v>3099</v>
      </c>
      <c r="D163" s="6"/>
      <c r="E163" s="189"/>
      <c r="F163" s="270"/>
      <c r="G163" s="189"/>
      <c r="H163" s="271"/>
      <c r="I163" s="270"/>
      <c r="J163" s="272"/>
      <c r="K163" s="272"/>
      <c r="L163" s="272"/>
      <c r="M163" s="273"/>
      <c r="N163" s="271"/>
      <c r="O163" s="270"/>
      <c r="P163" s="272"/>
      <c r="Q163" s="272"/>
      <c r="R163" s="272"/>
      <c r="S163" s="273"/>
      <c r="T163" s="274"/>
      <c r="U163" s="984"/>
      <c r="V163" s="272"/>
      <c r="W163" s="272"/>
      <c r="X163" s="272"/>
      <c r="Y163" s="272"/>
      <c r="Z163" s="272"/>
      <c r="AA163" s="272"/>
      <c r="AB163" s="272"/>
      <c r="AC163" s="984"/>
      <c r="AD163" s="272"/>
      <c r="AE163" s="272"/>
      <c r="AF163" s="272"/>
      <c r="AG163" s="272"/>
      <c r="AH163" s="272"/>
      <c r="AI163" s="272"/>
      <c r="AJ163" s="272"/>
      <c r="AK163" s="978"/>
      <c r="AL163" s="272"/>
      <c r="AM163" s="272"/>
      <c r="AN163" s="272"/>
      <c r="AO163" s="978"/>
      <c r="AP163" s="275"/>
      <c r="AQ163" s="272"/>
      <c r="AR163" s="978"/>
      <c r="AS163" s="982"/>
    </row>
    <row r="164" spans="1:45" s="164" customFormat="1" hidden="1">
      <c r="A164" s="312" t="s">
        <v>2264</v>
      </c>
      <c r="B164" s="249"/>
      <c r="C164" s="3" t="s">
        <v>2049</v>
      </c>
      <c r="D164" s="2" t="s">
        <v>2050</v>
      </c>
      <c r="E164" s="190">
        <v>6</v>
      </c>
      <c r="F164" s="276"/>
      <c r="G164" s="191">
        <v>27</v>
      </c>
      <c r="H164" s="252">
        <f>G164+F164</f>
        <v>27</v>
      </c>
      <c r="I164" s="251"/>
      <c r="J164" s="253">
        <v>268814.89</v>
      </c>
      <c r="K164" s="253">
        <v>22575.301032196614</v>
      </c>
      <c r="L164" s="253">
        <v>39475.672085496517</v>
      </c>
      <c r="M164" s="254"/>
      <c r="N164" s="279">
        <f>SUM(I164:M164)</f>
        <v>330865.86311769317</v>
      </c>
      <c r="O164" s="251">
        <f t="shared" ref="O164:S168" si="201">$E164*I164</f>
        <v>0</v>
      </c>
      <c r="P164" s="253">
        <f t="shared" si="201"/>
        <v>1612889.34</v>
      </c>
      <c r="Q164" s="253">
        <f t="shared" si="201"/>
        <v>135451.80619317968</v>
      </c>
      <c r="R164" s="253">
        <f t="shared" si="201"/>
        <v>236854.03251297912</v>
      </c>
      <c r="S164" s="254">
        <f t="shared" si="201"/>
        <v>0</v>
      </c>
      <c r="T164" s="280">
        <f>SUM(O164:S164)</f>
        <v>1985195.1787061589</v>
      </c>
      <c r="U164" s="984"/>
      <c r="V164" s="277">
        <v>6</v>
      </c>
      <c r="W164" s="253">
        <f t="shared" ref="W164:AA168" si="202">$V164*I164</f>
        <v>0</v>
      </c>
      <c r="X164" s="253">
        <f t="shared" si="202"/>
        <v>1612889.34</v>
      </c>
      <c r="Y164" s="253">
        <f t="shared" si="202"/>
        <v>135451.80619317968</v>
      </c>
      <c r="Z164" s="253">
        <f t="shared" si="202"/>
        <v>236854.03251297912</v>
      </c>
      <c r="AA164" s="253">
        <f t="shared" si="202"/>
        <v>0</v>
      </c>
      <c r="AB164" s="253">
        <f>SUM(W164:AA164)</f>
        <v>1985195.1787061589</v>
      </c>
      <c r="AC164" s="984"/>
      <c r="AD164" s="308"/>
      <c r="AE164" s="253">
        <f t="shared" ref="AE164:AI168" si="203">$AD164*I164</f>
        <v>0</v>
      </c>
      <c r="AF164" s="253">
        <f t="shared" si="203"/>
        <v>0</v>
      </c>
      <c r="AG164" s="253">
        <f t="shared" si="203"/>
        <v>0</v>
      </c>
      <c r="AH164" s="253">
        <f t="shared" si="203"/>
        <v>0</v>
      </c>
      <c r="AI164" s="253">
        <f t="shared" si="203"/>
        <v>0</v>
      </c>
      <c r="AJ164" s="253">
        <f>SUM(AE164:AI164)</f>
        <v>0</v>
      </c>
      <c r="AK164" s="978"/>
      <c r="AL164" s="979">
        <f>IFERROR(VLOOKUP($A164,Itemizado_Piping!C:Q,12,0),0)</f>
        <v>0</v>
      </c>
      <c r="AM164" s="979">
        <f>IFERROR(VLOOKUP($A164,Itemizado_Piping!C:Q,13,0),0)</f>
        <v>0</v>
      </c>
      <c r="AN164" s="979">
        <f>IFERROR(VLOOKUP($A164,Itemizado_Piping!C:Q,14,0),0)</f>
        <v>0</v>
      </c>
      <c r="AO164" s="978"/>
      <c r="AP164" s="278"/>
      <c r="AQ164" s="281">
        <f>N164*AP164</f>
        <v>0</v>
      </c>
      <c r="AR164" s="978"/>
      <c r="AS164" s="982"/>
    </row>
    <row r="165" spans="1:45" s="164" customFormat="1" hidden="1">
      <c r="A165" s="312" t="s">
        <v>2265</v>
      </c>
      <c r="B165" s="249"/>
      <c r="C165" s="3" t="s">
        <v>2052</v>
      </c>
      <c r="D165" s="2" t="s">
        <v>2050</v>
      </c>
      <c r="E165" s="190">
        <v>128</v>
      </c>
      <c r="F165" s="276"/>
      <c r="G165" s="191">
        <v>2382.848</v>
      </c>
      <c r="H165" s="252">
        <f>G165+F165</f>
        <v>2382.848</v>
      </c>
      <c r="I165" s="251"/>
      <c r="J165" s="253">
        <v>770089.11499999999</v>
      </c>
      <c r="K165" s="253">
        <v>64672.734029476997</v>
      </c>
      <c r="L165" s="253">
        <v>113088.17536047164</v>
      </c>
      <c r="M165" s="254"/>
      <c r="N165" s="279">
        <f>SUM(I165:M165)</f>
        <v>947850.02438994858</v>
      </c>
      <c r="O165" s="251">
        <f t="shared" si="201"/>
        <v>0</v>
      </c>
      <c r="P165" s="253">
        <f t="shared" si="201"/>
        <v>98571406.719999999</v>
      </c>
      <c r="Q165" s="253">
        <f t="shared" si="201"/>
        <v>8278109.9557730556</v>
      </c>
      <c r="R165" s="253">
        <f t="shared" si="201"/>
        <v>14475286.446140369</v>
      </c>
      <c r="S165" s="254">
        <f t="shared" si="201"/>
        <v>0</v>
      </c>
      <c r="T165" s="280">
        <f>SUM(O165:S165)</f>
        <v>121324803.12191342</v>
      </c>
      <c r="U165" s="984"/>
      <c r="V165" s="277">
        <v>128</v>
      </c>
      <c r="W165" s="253">
        <f t="shared" si="202"/>
        <v>0</v>
      </c>
      <c r="X165" s="253">
        <f t="shared" si="202"/>
        <v>98571406.719999999</v>
      </c>
      <c r="Y165" s="253">
        <f t="shared" si="202"/>
        <v>8278109.9557730556</v>
      </c>
      <c r="Z165" s="253">
        <f t="shared" si="202"/>
        <v>14475286.446140369</v>
      </c>
      <c r="AA165" s="253">
        <f t="shared" si="202"/>
        <v>0</v>
      </c>
      <c r="AB165" s="253">
        <f>SUM(W165:AA165)</f>
        <v>121324803.12191342</v>
      </c>
      <c r="AC165" s="984"/>
      <c r="AD165" s="308"/>
      <c r="AE165" s="253">
        <f t="shared" si="203"/>
        <v>0</v>
      </c>
      <c r="AF165" s="253">
        <f t="shared" si="203"/>
        <v>0</v>
      </c>
      <c r="AG165" s="253">
        <f t="shared" si="203"/>
        <v>0</v>
      </c>
      <c r="AH165" s="253">
        <f t="shared" si="203"/>
        <v>0</v>
      </c>
      <c r="AI165" s="253">
        <f t="shared" si="203"/>
        <v>0</v>
      </c>
      <c r="AJ165" s="253">
        <f>SUM(AE165:AI165)</f>
        <v>0</v>
      </c>
      <c r="AK165" s="978"/>
      <c r="AL165" s="979">
        <f>IFERROR(VLOOKUP($A165,Itemizado_Piping!C:Q,12,0),0)</f>
        <v>0</v>
      </c>
      <c r="AM165" s="979">
        <f>IFERROR(VLOOKUP($A165,Itemizado_Piping!C:Q,13,0),0)</f>
        <v>0</v>
      </c>
      <c r="AN165" s="979">
        <f>IFERROR(VLOOKUP($A165,Itemizado_Piping!C:Q,14,0),0)</f>
        <v>0</v>
      </c>
      <c r="AO165" s="978"/>
      <c r="AP165" s="278"/>
      <c r="AQ165" s="281">
        <f>N165*AP165</f>
        <v>0</v>
      </c>
      <c r="AR165" s="978"/>
      <c r="AS165" s="982"/>
    </row>
    <row r="166" spans="1:45" s="164" customFormat="1" hidden="1">
      <c r="A166" s="312" t="s">
        <v>2266</v>
      </c>
      <c r="B166" s="249"/>
      <c r="C166" s="3" t="s">
        <v>2054</v>
      </c>
      <c r="D166" s="2" t="s">
        <v>2055</v>
      </c>
      <c r="E166" s="190">
        <v>13334</v>
      </c>
      <c r="F166" s="276"/>
      <c r="G166" s="191">
        <v>933.38</v>
      </c>
      <c r="H166" s="252">
        <f>G166+F166</f>
        <v>933.38</v>
      </c>
      <c r="I166" s="251"/>
      <c r="J166" s="253">
        <v>2987.2350000000001</v>
      </c>
      <c r="K166" s="253">
        <v>250.87051308398122</v>
      </c>
      <c r="L166" s="253">
        <v>438.67774326905101</v>
      </c>
      <c r="M166" s="254"/>
      <c r="N166" s="279">
        <f>SUM(I166:M166)</f>
        <v>3676.7832563530324</v>
      </c>
      <c r="O166" s="251">
        <f t="shared" si="201"/>
        <v>0</v>
      </c>
      <c r="P166" s="253">
        <f t="shared" si="201"/>
        <v>39831791.490000002</v>
      </c>
      <c r="Q166" s="253">
        <f t="shared" si="201"/>
        <v>3345107.4214618057</v>
      </c>
      <c r="R166" s="253">
        <f t="shared" si="201"/>
        <v>5849329.0287495265</v>
      </c>
      <c r="S166" s="254">
        <f t="shared" si="201"/>
        <v>0</v>
      </c>
      <c r="T166" s="280">
        <f>SUM(O166:S166)</f>
        <v>49026227.940211333</v>
      </c>
      <c r="U166" s="984"/>
      <c r="V166" s="277">
        <v>13334</v>
      </c>
      <c r="W166" s="253">
        <f t="shared" si="202"/>
        <v>0</v>
      </c>
      <c r="X166" s="253">
        <f t="shared" si="202"/>
        <v>39831791.490000002</v>
      </c>
      <c r="Y166" s="253">
        <f t="shared" si="202"/>
        <v>3345107.4214618057</v>
      </c>
      <c r="Z166" s="253">
        <f t="shared" si="202"/>
        <v>5849329.0287495265</v>
      </c>
      <c r="AA166" s="253">
        <f t="shared" si="202"/>
        <v>0</v>
      </c>
      <c r="AB166" s="253">
        <f>SUM(W166:AA166)</f>
        <v>49026227.940211333</v>
      </c>
      <c r="AC166" s="984"/>
      <c r="AD166" s="308"/>
      <c r="AE166" s="253">
        <f t="shared" si="203"/>
        <v>0</v>
      </c>
      <c r="AF166" s="253">
        <f t="shared" si="203"/>
        <v>0</v>
      </c>
      <c r="AG166" s="253">
        <f t="shared" si="203"/>
        <v>0</v>
      </c>
      <c r="AH166" s="253">
        <f t="shared" si="203"/>
        <v>0</v>
      </c>
      <c r="AI166" s="253">
        <f t="shared" si="203"/>
        <v>0</v>
      </c>
      <c r="AJ166" s="253">
        <f>SUM(AE166:AI166)</f>
        <v>0</v>
      </c>
      <c r="AK166" s="978"/>
      <c r="AL166" s="979">
        <f>IFERROR(VLOOKUP($A166,Itemizado_Piping!C:Q,12,0),0)</f>
        <v>0</v>
      </c>
      <c r="AM166" s="979">
        <f>IFERROR(VLOOKUP($A166,Itemizado_Piping!C:Q,13,0),0)</f>
        <v>0</v>
      </c>
      <c r="AN166" s="979">
        <f>IFERROR(VLOOKUP($A166,Itemizado_Piping!C:Q,14,0),0)</f>
        <v>0</v>
      </c>
      <c r="AO166" s="978"/>
      <c r="AP166" s="278"/>
      <c r="AQ166" s="281">
        <f>N166*AP166</f>
        <v>0</v>
      </c>
      <c r="AR166" s="978"/>
      <c r="AS166" s="982"/>
    </row>
    <row r="167" spans="1:45" s="164" customFormat="1" hidden="1">
      <c r="A167" s="312" t="s">
        <v>2267</v>
      </c>
      <c r="B167" s="249"/>
      <c r="C167" s="3" t="s">
        <v>2268</v>
      </c>
      <c r="D167" s="2" t="s">
        <v>2050</v>
      </c>
      <c r="E167" s="190">
        <v>158</v>
      </c>
      <c r="F167" s="276">
        <v>28</v>
      </c>
      <c r="G167" s="191"/>
      <c r="H167" s="252">
        <f>G167+F167</f>
        <v>28</v>
      </c>
      <c r="I167" s="251">
        <v>8205</v>
      </c>
      <c r="J167" s="253"/>
      <c r="K167" s="253">
        <v>689.0628155649174</v>
      </c>
      <c r="L167" s="253">
        <v>1204.910522112443</v>
      </c>
      <c r="M167" s="254"/>
      <c r="N167" s="279">
        <f>SUM(I167:M167)</f>
        <v>10098.97333767736</v>
      </c>
      <c r="O167" s="251">
        <f t="shared" si="201"/>
        <v>1296390</v>
      </c>
      <c r="P167" s="253">
        <f t="shared" si="201"/>
        <v>0</v>
      </c>
      <c r="Q167" s="253">
        <f t="shared" si="201"/>
        <v>108871.92485925695</v>
      </c>
      <c r="R167" s="253">
        <f t="shared" si="201"/>
        <v>190375.86249376601</v>
      </c>
      <c r="S167" s="254">
        <f t="shared" si="201"/>
        <v>0</v>
      </c>
      <c r="T167" s="280">
        <f>SUM(O167:S167)</f>
        <v>1595637.787353023</v>
      </c>
      <c r="U167" s="984"/>
      <c r="V167" s="277">
        <v>158</v>
      </c>
      <c r="W167" s="253">
        <f t="shared" si="202"/>
        <v>1296390</v>
      </c>
      <c r="X167" s="253">
        <f t="shared" si="202"/>
        <v>0</v>
      </c>
      <c r="Y167" s="253">
        <f t="shared" si="202"/>
        <v>108871.92485925695</v>
      </c>
      <c r="Z167" s="253">
        <f t="shared" si="202"/>
        <v>190375.86249376601</v>
      </c>
      <c r="AA167" s="253">
        <f t="shared" si="202"/>
        <v>0</v>
      </c>
      <c r="AB167" s="253">
        <f>SUM(W167:AA167)</f>
        <v>1595637.787353023</v>
      </c>
      <c r="AC167" s="984"/>
      <c r="AD167" s="308"/>
      <c r="AE167" s="253">
        <f t="shared" si="203"/>
        <v>0</v>
      </c>
      <c r="AF167" s="253">
        <f t="shared" si="203"/>
        <v>0</v>
      </c>
      <c r="AG167" s="253">
        <f t="shared" si="203"/>
        <v>0</v>
      </c>
      <c r="AH167" s="253">
        <f t="shared" si="203"/>
        <v>0</v>
      </c>
      <c r="AI167" s="253">
        <f t="shared" si="203"/>
        <v>0</v>
      </c>
      <c r="AJ167" s="253">
        <f>SUM(AE167:AI167)</f>
        <v>0</v>
      </c>
      <c r="AK167" s="978"/>
      <c r="AL167" s="979">
        <f>IFERROR(VLOOKUP($A167,Itemizado_Piping!C:Q,12,0),0)</f>
        <v>0</v>
      </c>
      <c r="AM167" s="979">
        <f>IFERROR(VLOOKUP($A167,Itemizado_Piping!C:Q,13,0),0)</f>
        <v>0</v>
      </c>
      <c r="AN167" s="979">
        <f>IFERROR(VLOOKUP($A167,Itemizado_Piping!C:Q,14,0),0)</f>
        <v>0</v>
      </c>
      <c r="AO167" s="978"/>
      <c r="AP167" s="278"/>
      <c r="AQ167" s="281">
        <f>N167*AP167</f>
        <v>0</v>
      </c>
      <c r="AR167" s="978"/>
      <c r="AS167" s="982"/>
    </row>
    <row r="168" spans="1:45" s="164" customFormat="1" hidden="1">
      <c r="A168" s="312" t="s">
        <v>2269</v>
      </c>
      <c r="B168" s="249"/>
      <c r="C168" s="3" t="s">
        <v>2270</v>
      </c>
      <c r="D168" s="2" t="s">
        <v>2050</v>
      </c>
      <c r="E168" s="190">
        <v>85</v>
      </c>
      <c r="F168" s="276">
        <v>143</v>
      </c>
      <c r="G168" s="191"/>
      <c r="H168" s="252">
        <f>G168+F168</f>
        <v>143</v>
      </c>
      <c r="I168" s="251">
        <v>44980</v>
      </c>
      <c r="J168" s="253"/>
      <c r="K168" s="253">
        <v>3777.4583112870314</v>
      </c>
      <c r="L168" s="253">
        <v>6605.3473838656537</v>
      </c>
      <c r="M168" s="254"/>
      <c r="N168" s="279">
        <f>SUM(I168:M168)</f>
        <v>55362.805695152681</v>
      </c>
      <c r="O168" s="251">
        <f t="shared" si="201"/>
        <v>3823300</v>
      </c>
      <c r="P168" s="253">
        <f t="shared" si="201"/>
        <v>0</v>
      </c>
      <c r="Q168" s="253">
        <f t="shared" si="201"/>
        <v>321083.95645939768</v>
      </c>
      <c r="R168" s="253">
        <f t="shared" si="201"/>
        <v>561454.52762858057</v>
      </c>
      <c r="S168" s="254">
        <f t="shared" si="201"/>
        <v>0</v>
      </c>
      <c r="T168" s="280">
        <f>SUM(O168:S168)</f>
        <v>4705838.4840879776</v>
      </c>
      <c r="U168" s="984"/>
      <c r="V168" s="277">
        <v>85</v>
      </c>
      <c r="W168" s="253">
        <f t="shared" si="202"/>
        <v>3823300</v>
      </c>
      <c r="X168" s="253">
        <f t="shared" si="202"/>
        <v>0</v>
      </c>
      <c r="Y168" s="253">
        <f t="shared" si="202"/>
        <v>321083.95645939768</v>
      </c>
      <c r="Z168" s="253">
        <f t="shared" si="202"/>
        <v>561454.52762858057</v>
      </c>
      <c r="AA168" s="253">
        <f t="shared" si="202"/>
        <v>0</v>
      </c>
      <c r="AB168" s="253">
        <f>SUM(W168:AA168)</f>
        <v>4705838.4840879776</v>
      </c>
      <c r="AC168" s="984"/>
      <c r="AD168" s="308"/>
      <c r="AE168" s="253">
        <f t="shared" si="203"/>
        <v>0</v>
      </c>
      <c r="AF168" s="253">
        <f t="shared" si="203"/>
        <v>0</v>
      </c>
      <c r="AG168" s="253">
        <f t="shared" si="203"/>
        <v>0</v>
      </c>
      <c r="AH168" s="253">
        <f t="shared" si="203"/>
        <v>0</v>
      </c>
      <c r="AI168" s="253">
        <f t="shared" si="203"/>
        <v>0</v>
      </c>
      <c r="AJ168" s="253">
        <f>SUM(AE168:AI168)</f>
        <v>0</v>
      </c>
      <c r="AK168" s="978"/>
      <c r="AL168" s="979">
        <f>IFERROR(VLOOKUP($A168,Itemizado_Piping!C:Q,12,0),0)</f>
        <v>0</v>
      </c>
      <c r="AM168" s="979">
        <f>IFERROR(VLOOKUP($A168,Itemizado_Piping!C:Q,13,0),0)</f>
        <v>0</v>
      </c>
      <c r="AN168" s="979">
        <f>IFERROR(VLOOKUP($A168,Itemizado_Piping!C:Q,14,0),0)</f>
        <v>0</v>
      </c>
      <c r="AO168" s="978"/>
      <c r="AP168" s="278"/>
      <c r="AQ168" s="281">
        <f>N168*AP168</f>
        <v>0</v>
      </c>
      <c r="AR168" s="978"/>
      <c r="AS168" s="982"/>
    </row>
    <row r="169" spans="1:45" s="164" customFormat="1" hidden="1">
      <c r="A169" s="315" t="s">
        <v>3100</v>
      </c>
      <c r="B169" s="5"/>
      <c r="C169" s="7" t="s">
        <v>1446</v>
      </c>
      <c r="D169" s="6"/>
      <c r="E169" s="189"/>
      <c r="F169" s="270"/>
      <c r="G169" s="189"/>
      <c r="H169" s="271"/>
      <c r="I169" s="270"/>
      <c r="J169" s="272"/>
      <c r="K169" s="272"/>
      <c r="L169" s="272"/>
      <c r="M169" s="273"/>
      <c r="N169" s="271"/>
      <c r="O169" s="270"/>
      <c r="P169" s="272"/>
      <c r="Q169" s="272"/>
      <c r="R169" s="272"/>
      <c r="S169" s="273"/>
      <c r="T169" s="274"/>
      <c r="U169" s="984"/>
      <c r="V169" s="272"/>
      <c r="W169" s="272"/>
      <c r="X169" s="272"/>
      <c r="Y169" s="272"/>
      <c r="Z169" s="272"/>
      <c r="AA169" s="272"/>
      <c r="AB169" s="272"/>
      <c r="AC169" s="984"/>
      <c r="AD169" s="272"/>
      <c r="AE169" s="272"/>
      <c r="AF169" s="272"/>
      <c r="AG169" s="272"/>
      <c r="AH169" s="272"/>
      <c r="AI169" s="272"/>
      <c r="AJ169" s="272"/>
      <c r="AK169" s="978"/>
      <c r="AL169" s="272"/>
      <c r="AM169" s="272"/>
      <c r="AN169" s="272"/>
      <c r="AO169" s="978"/>
      <c r="AP169" s="275"/>
      <c r="AQ169" s="272"/>
      <c r="AR169" s="978"/>
      <c r="AS169" s="982"/>
    </row>
    <row r="170" spans="1:45" s="164" customFormat="1" ht="79.150000000000006" hidden="1">
      <c r="A170" s="312" t="s">
        <v>2271</v>
      </c>
      <c r="B170" s="249"/>
      <c r="C170" s="3" t="s">
        <v>2272</v>
      </c>
      <c r="D170" s="2" t="s">
        <v>2062</v>
      </c>
      <c r="E170" s="190">
        <v>300</v>
      </c>
      <c r="F170" s="276"/>
      <c r="G170" s="191">
        <v>117</v>
      </c>
      <c r="H170" s="252">
        <f>G170+F170</f>
        <v>117</v>
      </c>
      <c r="I170" s="251"/>
      <c r="J170" s="253">
        <v>14743.23</v>
      </c>
      <c r="K170" s="253">
        <v>1238.1488816966703</v>
      </c>
      <c r="L170" s="253">
        <v>2165.0545956031488</v>
      </c>
      <c r="M170" s="254"/>
      <c r="N170" s="279">
        <f>SUM(I170:M170)</f>
        <v>18146.433477299819</v>
      </c>
      <c r="O170" s="251">
        <f t="shared" ref="O170:S174" si="204">$E170*I170</f>
        <v>0</v>
      </c>
      <c r="P170" s="253">
        <f t="shared" si="204"/>
        <v>4422969</v>
      </c>
      <c r="Q170" s="253">
        <f t="shared" si="204"/>
        <v>371444.66450900107</v>
      </c>
      <c r="R170" s="253">
        <f t="shared" si="204"/>
        <v>649516.37868094468</v>
      </c>
      <c r="S170" s="254">
        <f t="shared" si="204"/>
        <v>0</v>
      </c>
      <c r="T170" s="280">
        <f>SUM(O170:S170)</f>
        <v>5443930.0431899456</v>
      </c>
      <c r="U170" s="984"/>
      <c r="V170" s="277">
        <v>300</v>
      </c>
      <c r="W170" s="253">
        <f t="shared" ref="W170:AA174" si="205">$V170*I170</f>
        <v>0</v>
      </c>
      <c r="X170" s="253">
        <f t="shared" si="205"/>
        <v>4422969</v>
      </c>
      <c r="Y170" s="253">
        <f t="shared" si="205"/>
        <v>371444.66450900107</v>
      </c>
      <c r="Z170" s="253">
        <f t="shared" si="205"/>
        <v>649516.37868094468</v>
      </c>
      <c r="AA170" s="253">
        <f t="shared" si="205"/>
        <v>0</v>
      </c>
      <c r="AB170" s="253">
        <f>SUM(W170:AA170)</f>
        <v>5443930.0431899456</v>
      </c>
      <c r="AC170" s="984"/>
      <c r="AD170" s="308"/>
      <c r="AE170" s="253">
        <f t="shared" ref="AE170:AI174" si="206">$AD170*I170</f>
        <v>0</v>
      </c>
      <c r="AF170" s="253">
        <f t="shared" si="206"/>
        <v>0</v>
      </c>
      <c r="AG170" s="253">
        <f t="shared" si="206"/>
        <v>0</v>
      </c>
      <c r="AH170" s="253">
        <f t="shared" si="206"/>
        <v>0</v>
      </c>
      <c r="AI170" s="253">
        <f t="shared" si="206"/>
        <v>0</v>
      </c>
      <c r="AJ170" s="253">
        <f>SUM(AE170:AI170)</f>
        <v>0</v>
      </c>
      <c r="AK170" s="978"/>
      <c r="AL170" s="979">
        <f>IFERROR(VLOOKUP($A170,Itemizado_Piping!C:Q,12,0),0)</f>
        <v>0</v>
      </c>
      <c r="AM170" s="979">
        <f>IFERROR(VLOOKUP($A170,Itemizado_Piping!C:Q,13,0),0)</f>
        <v>0</v>
      </c>
      <c r="AN170" s="979">
        <f>IFERROR(VLOOKUP($A170,Itemizado_Piping!C:Q,14,0),0)</f>
        <v>0</v>
      </c>
      <c r="AO170" s="978"/>
      <c r="AP170" s="278"/>
      <c r="AQ170" s="281">
        <f>N170*AP170</f>
        <v>0</v>
      </c>
      <c r="AR170" s="978"/>
      <c r="AS170" s="982"/>
    </row>
    <row r="171" spans="1:45" s="164" customFormat="1" ht="66" hidden="1">
      <c r="A171" s="312" t="s">
        <v>2273</v>
      </c>
      <c r="B171" s="249"/>
      <c r="C171" s="3" t="s">
        <v>2274</v>
      </c>
      <c r="D171" s="2" t="s">
        <v>2062</v>
      </c>
      <c r="E171" s="190">
        <v>1000</v>
      </c>
      <c r="F171" s="276"/>
      <c r="G171" s="191">
        <v>241</v>
      </c>
      <c r="H171" s="252">
        <f>G171+F171</f>
        <v>241</v>
      </c>
      <c r="I171" s="251"/>
      <c r="J171" s="253">
        <v>8291.8670000000002</v>
      </c>
      <c r="K171" s="253">
        <v>696.35797944056321</v>
      </c>
      <c r="L171" s="253">
        <v>1217.6670074658059</v>
      </c>
      <c r="M171" s="254"/>
      <c r="N171" s="279">
        <f>SUM(I171:M171)</f>
        <v>10205.891986906368</v>
      </c>
      <c r="O171" s="251">
        <f t="shared" si="204"/>
        <v>0</v>
      </c>
      <c r="P171" s="253">
        <f t="shared" si="204"/>
        <v>8291867</v>
      </c>
      <c r="Q171" s="253">
        <f t="shared" si="204"/>
        <v>696357.97944056324</v>
      </c>
      <c r="R171" s="253">
        <f t="shared" si="204"/>
        <v>1217667.0074658059</v>
      </c>
      <c r="S171" s="254">
        <f t="shared" si="204"/>
        <v>0</v>
      </c>
      <c r="T171" s="280">
        <f>SUM(O171:S171)</f>
        <v>10205891.986906368</v>
      </c>
      <c r="U171" s="984"/>
      <c r="V171" s="277">
        <v>1000</v>
      </c>
      <c r="W171" s="253">
        <f t="shared" si="205"/>
        <v>0</v>
      </c>
      <c r="X171" s="253">
        <f t="shared" si="205"/>
        <v>8291867</v>
      </c>
      <c r="Y171" s="253">
        <f t="shared" si="205"/>
        <v>696357.97944056324</v>
      </c>
      <c r="Z171" s="253">
        <f t="shared" si="205"/>
        <v>1217667.0074658059</v>
      </c>
      <c r="AA171" s="253">
        <f t="shared" si="205"/>
        <v>0</v>
      </c>
      <c r="AB171" s="253">
        <f>SUM(W171:AA171)</f>
        <v>10205891.986906368</v>
      </c>
      <c r="AC171" s="984"/>
      <c r="AD171" s="308"/>
      <c r="AE171" s="253">
        <f t="shared" si="206"/>
        <v>0</v>
      </c>
      <c r="AF171" s="253">
        <f t="shared" si="206"/>
        <v>0</v>
      </c>
      <c r="AG171" s="253">
        <f t="shared" si="206"/>
        <v>0</v>
      </c>
      <c r="AH171" s="253">
        <f t="shared" si="206"/>
        <v>0</v>
      </c>
      <c r="AI171" s="253">
        <f t="shared" si="206"/>
        <v>0</v>
      </c>
      <c r="AJ171" s="253">
        <f>SUM(AE171:AI171)</f>
        <v>0</v>
      </c>
      <c r="AK171" s="978"/>
      <c r="AL171" s="979">
        <f>IFERROR(VLOOKUP($A171,Itemizado_Piping!C:Q,12,0),0)</f>
        <v>0</v>
      </c>
      <c r="AM171" s="979">
        <f>IFERROR(VLOOKUP($A171,Itemizado_Piping!C:Q,13,0),0)</f>
        <v>0</v>
      </c>
      <c r="AN171" s="979">
        <f>IFERROR(VLOOKUP($A171,Itemizado_Piping!C:Q,14,0),0)</f>
        <v>0</v>
      </c>
      <c r="AO171" s="978"/>
      <c r="AP171" s="278"/>
      <c r="AQ171" s="281">
        <f>N171*AP171</f>
        <v>0</v>
      </c>
      <c r="AR171" s="978"/>
      <c r="AS171" s="982"/>
    </row>
    <row r="172" spans="1:45" s="164" customFormat="1" ht="39.6" hidden="1">
      <c r="A172" s="312" t="s">
        <v>2275</v>
      </c>
      <c r="B172" s="249"/>
      <c r="C172" s="3" t="s">
        <v>2276</v>
      </c>
      <c r="D172" s="2" t="s">
        <v>2067</v>
      </c>
      <c r="E172" s="190">
        <v>1</v>
      </c>
      <c r="F172" s="276"/>
      <c r="G172" s="191">
        <v>110</v>
      </c>
      <c r="H172" s="252">
        <f>G172+F172</f>
        <v>110</v>
      </c>
      <c r="I172" s="251"/>
      <c r="J172" s="253">
        <v>144717594</v>
      </c>
      <c r="K172" s="253">
        <v>12153505.519003093</v>
      </c>
      <c r="L172" s="253">
        <v>21251889.304740593</v>
      </c>
      <c r="M172" s="254"/>
      <c r="N172" s="279">
        <f>SUM(I172:M172)</f>
        <v>178122988.8237437</v>
      </c>
      <c r="O172" s="251">
        <f t="shared" si="204"/>
        <v>0</v>
      </c>
      <c r="P172" s="253">
        <f t="shared" si="204"/>
        <v>144717594</v>
      </c>
      <c r="Q172" s="253">
        <f t="shared" si="204"/>
        <v>12153505.519003093</v>
      </c>
      <c r="R172" s="253">
        <f t="shared" si="204"/>
        <v>21251889.304740593</v>
      </c>
      <c r="S172" s="254">
        <f t="shared" si="204"/>
        <v>0</v>
      </c>
      <c r="T172" s="280">
        <f>SUM(O172:S172)</f>
        <v>178122988.8237437</v>
      </c>
      <c r="U172" s="984"/>
      <c r="V172" s="277">
        <v>1</v>
      </c>
      <c r="W172" s="253">
        <f t="shared" si="205"/>
        <v>0</v>
      </c>
      <c r="X172" s="253">
        <f t="shared" si="205"/>
        <v>144717594</v>
      </c>
      <c r="Y172" s="253">
        <f t="shared" si="205"/>
        <v>12153505.519003093</v>
      </c>
      <c r="Z172" s="253">
        <f t="shared" si="205"/>
        <v>21251889.304740593</v>
      </c>
      <c r="AA172" s="253">
        <f t="shared" si="205"/>
        <v>0</v>
      </c>
      <c r="AB172" s="253">
        <f>SUM(W172:AA172)</f>
        <v>178122988.8237437</v>
      </c>
      <c r="AC172" s="984"/>
      <c r="AD172" s="308"/>
      <c r="AE172" s="253">
        <f t="shared" si="206"/>
        <v>0</v>
      </c>
      <c r="AF172" s="253">
        <f t="shared" si="206"/>
        <v>0</v>
      </c>
      <c r="AG172" s="253">
        <f t="shared" si="206"/>
        <v>0</v>
      </c>
      <c r="AH172" s="253">
        <f t="shared" si="206"/>
        <v>0</v>
      </c>
      <c r="AI172" s="253">
        <f t="shared" si="206"/>
        <v>0</v>
      </c>
      <c r="AJ172" s="253">
        <f>SUM(AE172:AI172)</f>
        <v>0</v>
      </c>
      <c r="AK172" s="978"/>
      <c r="AL172" s="979">
        <f>IFERROR(VLOOKUP($A172,Itemizado_Piping!C:Q,12,0),0)</f>
        <v>0</v>
      </c>
      <c r="AM172" s="979">
        <f>IFERROR(VLOOKUP($A172,Itemizado_Piping!C:Q,13,0),0)</f>
        <v>0</v>
      </c>
      <c r="AN172" s="979">
        <f>IFERROR(VLOOKUP($A172,Itemizado_Piping!C:Q,14,0),0)</f>
        <v>0</v>
      </c>
      <c r="AO172" s="978"/>
      <c r="AP172" s="278"/>
      <c r="AQ172" s="281">
        <f>N172*AP172</f>
        <v>0</v>
      </c>
      <c r="AR172" s="978"/>
      <c r="AS172" s="982"/>
    </row>
    <row r="173" spans="1:45" s="164" customFormat="1" ht="26.45" hidden="1">
      <c r="A173" s="312" t="s">
        <v>2277</v>
      </c>
      <c r="B173" s="249"/>
      <c r="C173" s="3" t="s">
        <v>2278</v>
      </c>
      <c r="D173" s="2" t="s">
        <v>2075</v>
      </c>
      <c r="E173" s="190">
        <v>1</v>
      </c>
      <c r="F173" s="276"/>
      <c r="G173" s="191">
        <v>115</v>
      </c>
      <c r="H173" s="252">
        <f>G173+F173</f>
        <v>115</v>
      </c>
      <c r="I173" s="251"/>
      <c r="J173" s="253">
        <v>17549494</v>
      </c>
      <c r="K173" s="253">
        <v>1473821.2976696678</v>
      </c>
      <c r="L173" s="253">
        <v>2577156.6091833254</v>
      </c>
      <c r="M173" s="254"/>
      <c r="N173" s="252">
        <f>SUM(I173:M173)</f>
        <v>21600471.906852994</v>
      </c>
      <c r="O173" s="251">
        <f t="shared" si="204"/>
        <v>0</v>
      </c>
      <c r="P173" s="253">
        <f t="shared" si="204"/>
        <v>17549494</v>
      </c>
      <c r="Q173" s="253">
        <f t="shared" si="204"/>
        <v>1473821.2976696678</v>
      </c>
      <c r="R173" s="253">
        <f t="shared" si="204"/>
        <v>2577156.6091833254</v>
      </c>
      <c r="S173" s="254">
        <f t="shared" si="204"/>
        <v>0</v>
      </c>
      <c r="T173" s="256">
        <f>SUM(O173:S173)</f>
        <v>21600471.906852994</v>
      </c>
      <c r="U173" s="984"/>
      <c r="V173" s="277">
        <v>1</v>
      </c>
      <c r="W173" s="253">
        <f t="shared" si="205"/>
        <v>0</v>
      </c>
      <c r="X173" s="253">
        <f t="shared" si="205"/>
        <v>17549494</v>
      </c>
      <c r="Y173" s="253">
        <f t="shared" si="205"/>
        <v>1473821.2976696678</v>
      </c>
      <c r="Z173" s="253">
        <f t="shared" si="205"/>
        <v>2577156.6091833254</v>
      </c>
      <c r="AA173" s="253">
        <f t="shared" si="205"/>
        <v>0</v>
      </c>
      <c r="AB173" s="253">
        <f>SUM(W173:AA173)</f>
        <v>21600471.906852994</v>
      </c>
      <c r="AC173" s="984"/>
      <c r="AD173" s="308"/>
      <c r="AE173" s="253">
        <f t="shared" si="206"/>
        <v>0</v>
      </c>
      <c r="AF173" s="253">
        <f t="shared" si="206"/>
        <v>0</v>
      </c>
      <c r="AG173" s="253">
        <f t="shared" si="206"/>
        <v>0</v>
      </c>
      <c r="AH173" s="253">
        <f t="shared" si="206"/>
        <v>0</v>
      </c>
      <c r="AI173" s="253">
        <f t="shared" si="206"/>
        <v>0</v>
      </c>
      <c r="AJ173" s="253">
        <f>SUM(AE173:AI173)</f>
        <v>0</v>
      </c>
      <c r="AK173" s="978"/>
      <c r="AL173" s="979">
        <f>IFERROR(VLOOKUP($A173,Itemizado_Piping!C:Q,12,0),0)</f>
        <v>0</v>
      </c>
      <c r="AM173" s="979">
        <f>IFERROR(VLOOKUP($A173,Itemizado_Piping!C:Q,13,0),0)</f>
        <v>0</v>
      </c>
      <c r="AN173" s="979">
        <f>IFERROR(VLOOKUP($A173,Itemizado_Piping!C:Q,14,0),0)</f>
        <v>0</v>
      </c>
      <c r="AO173" s="978"/>
      <c r="AP173" s="278"/>
      <c r="AQ173" s="253">
        <f>N173*AP173</f>
        <v>0</v>
      </c>
      <c r="AR173" s="978"/>
      <c r="AS173" s="982"/>
    </row>
    <row r="174" spans="1:45" s="164" customFormat="1" ht="26.45" hidden="1">
      <c r="A174" s="312" t="s">
        <v>2279</v>
      </c>
      <c r="B174" s="249"/>
      <c r="C174" s="3" t="s">
        <v>2280</v>
      </c>
      <c r="D174" s="2" t="s">
        <v>2075</v>
      </c>
      <c r="E174" s="190">
        <v>1</v>
      </c>
      <c r="F174" s="276"/>
      <c r="G174" s="191">
        <v>110</v>
      </c>
      <c r="H174" s="252">
        <f>G174+F174</f>
        <v>110</v>
      </c>
      <c r="I174" s="251"/>
      <c r="J174" s="253">
        <v>32084348</v>
      </c>
      <c r="K174" s="253">
        <v>2694470.587257117</v>
      </c>
      <c r="L174" s="253">
        <v>4711611.029898515</v>
      </c>
      <c r="M174" s="254"/>
      <c r="N174" s="252">
        <f>SUM(I174:M174)</f>
        <v>39490429.617155634</v>
      </c>
      <c r="O174" s="251">
        <f t="shared" si="204"/>
        <v>0</v>
      </c>
      <c r="P174" s="253">
        <f t="shared" si="204"/>
        <v>32084348</v>
      </c>
      <c r="Q174" s="253">
        <f t="shared" si="204"/>
        <v>2694470.587257117</v>
      </c>
      <c r="R174" s="253">
        <f t="shared" si="204"/>
        <v>4711611.029898515</v>
      </c>
      <c r="S174" s="254">
        <f t="shared" si="204"/>
        <v>0</v>
      </c>
      <c r="T174" s="256">
        <f>SUM(O174:S174)</f>
        <v>39490429.617155634</v>
      </c>
      <c r="U174" s="984"/>
      <c r="V174" s="277">
        <v>1</v>
      </c>
      <c r="W174" s="253">
        <f t="shared" si="205"/>
        <v>0</v>
      </c>
      <c r="X174" s="253">
        <f t="shared" si="205"/>
        <v>32084348</v>
      </c>
      <c r="Y174" s="253">
        <f t="shared" si="205"/>
        <v>2694470.587257117</v>
      </c>
      <c r="Z174" s="253">
        <f t="shared" si="205"/>
        <v>4711611.029898515</v>
      </c>
      <c r="AA174" s="253">
        <f t="shared" si="205"/>
        <v>0</v>
      </c>
      <c r="AB174" s="253">
        <f>SUM(W174:AA174)</f>
        <v>39490429.617155634</v>
      </c>
      <c r="AC174" s="984"/>
      <c r="AD174" s="308"/>
      <c r="AE174" s="253">
        <f t="shared" si="206"/>
        <v>0</v>
      </c>
      <c r="AF174" s="253">
        <f t="shared" si="206"/>
        <v>0</v>
      </c>
      <c r="AG174" s="253">
        <f t="shared" si="206"/>
        <v>0</v>
      </c>
      <c r="AH174" s="253">
        <f t="shared" si="206"/>
        <v>0</v>
      </c>
      <c r="AI174" s="253">
        <f t="shared" si="206"/>
        <v>0</v>
      </c>
      <c r="AJ174" s="253">
        <f>SUM(AE174:AI174)</f>
        <v>0</v>
      </c>
      <c r="AK174" s="978"/>
      <c r="AL174" s="979">
        <f>IFERROR(VLOOKUP($A174,Itemizado_Piping!C:Q,12,0),0)</f>
        <v>0</v>
      </c>
      <c r="AM174" s="979">
        <f>IFERROR(VLOOKUP($A174,Itemizado_Piping!C:Q,13,0),0)</f>
        <v>0</v>
      </c>
      <c r="AN174" s="979">
        <f>IFERROR(VLOOKUP($A174,Itemizado_Piping!C:Q,14,0),0)</f>
        <v>0</v>
      </c>
      <c r="AO174" s="978"/>
      <c r="AP174" s="278"/>
      <c r="AQ174" s="253">
        <f>N174*AP174</f>
        <v>0</v>
      </c>
      <c r="AR174" s="978"/>
      <c r="AS174" s="982"/>
    </row>
    <row r="175" spans="1:45" s="164" customFormat="1" hidden="1">
      <c r="A175" s="315" t="s">
        <v>3101</v>
      </c>
      <c r="B175" s="5"/>
      <c r="C175" s="7" t="s">
        <v>3102</v>
      </c>
      <c r="D175" s="6"/>
      <c r="E175" s="189"/>
      <c r="F175" s="270"/>
      <c r="G175" s="189"/>
      <c r="H175" s="271"/>
      <c r="I175" s="270"/>
      <c r="J175" s="272"/>
      <c r="K175" s="272"/>
      <c r="L175" s="272"/>
      <c r="M175" s="273"/>
      <c r="N175" s="271"/>
      <c r="O175" s="270"/>
      <c r="P175" s="272"/>
      <c r="Q175" s="272"/>
      <c r="R175" s="272"/>
      <c r="S175" s="273"/>
      <c r="T175" s="274"/>
      <c r="U175" s="984"/>
      <c r="V175" s="272"/>
      <c r="W175" s="272"/>
      <c r="X175" s="272"/>
      <c r="Y175" s="272"/>
      <c r="Z175" s="272"/>
      <c r="AA175" s="272"/>
      <c r="AB175" s="272"/>
      <c r="AC175" s="984"/>
      <c r="AD175" s="272"/>
      <c r="AE175" s="272"/>
      <c r="AF175" s="272"/>
      <c r="AG175" s="272"/>
      <c r="AH175" s="272"/>
      <c r="AI175" s="272"/>
      <c r="AJ175" s="272"/>
      <c r="AK175" s="978"/>
      <c r="AL175" s="272"/>
      <c r="AM175" s="272"/>
      <c r="AN175" s="272"/>
      <c r="AO175" s="978"/>
      <c r="AP175" s="275"/>
      <c r="AQ175" s="272"/>
      <c r="AR175" s="978"/>
      <c r="AS175" s="982"/>
    </row>
    <row r="176" spans="1:45" s="164" customFormat="1" hidden="1">
      <c r="A176" s="312" t="s">
        <v>2281</v>
      </c>
      <c r="B176" s="249"/>
      <c r="C176" s="3" t="s">
        <v>2112</v>
      </c>
      <c r="D176" s="2" t="s">
        <v>2062</v>
      </c>
      <c r="E176" s="190">
        <v>55</v>
      </c>
      <c r="F176" s="276"/>
      <c r="G176" s="191">
        <v>159.33500000000001</v>
      </c>
      <c r="H176" s="252">
        <f>G176+F176</f>
        <v>159.33500000000001</v>
      </c>
      <c r="I176" s="251"/>
      <c r="J176" s="253">
        <v>114509.76300000001</v>
      </c>
      <c r="K176" s="253">
        <v>9616.6274950047664</v>
      </c>
      <c r="L176" s="253">
        <v>16815.846377600566</v>
      </c>
      <c r="M176" s="254"/>
      <c r="N176" s="279">
        <f>SUM(I176:M176)</f>
        <v>140942.23687260534</v>
      </c>
      <c r="O176" s="251">
        <f t="shared" ref="O176:S180" si="207">$E176*I176</f>
        <v>0</v>
      </c>
      <c r="P176" s="253">
        <f t="shared" si="207"/>
        <v>6298036.9650000008</v>
      </c>
      <c r="Q176" s="253">
        <f t="shared" si="207"/>
        <v>528914.51222526212</v>
      </c>
      <c r="R176" s="253">
        <f t="shared" si="207"/>
        <v>924871.55076803116</v>
      </c>
      <c r="S176" s="254">
        <f t="shared" si="207"/>
        <v>0</v>
      </c>
      <c r="T176" s="280">
        <f>SUM(O176:S176)</f>
        <v>7751823.0279932935</v>
      </c>
      <c r="U176" s="984"/>
      <c r="V176" s="277">
        <v>55</v>
      </c>
      <c r="W176" s="253">
        <f t="shared" ref="W176:AA180" si="208">$V176*I176</f>
        <v>0</v>
      </c>
      <c r="X176" s="253">
        <f t="shared" si="208"/>
        <v>6298036.9650000008</v>
      </c>
      <c r="Y176" s="253">
        <f t="shared" si="208"/>
        <v>528914.51222526212</v>
      </c>
      <c r="Z176" s="253">
        <f t="shared" si="208"/>
        <v>924871.55076803116</v>
      </c>
      <c r="AA176" s="253">
        <f t="shared" si="208"/>
        <v>0</v>
      </c>
      <c r="AB176" s="253">
        <f>SUM(W176:AA176)</f>
        <v>7751823.0279932935</v>
      </c>
      <c r="AC176" s="984"/>
      <c r="AD176" s="308"/>
      <c r="AE176" s="253">
        <f t="shared" ref="AE176:AI180" si="209">$AD176*I176</f>
        <v>0</v>
      </c>
      <c r="AF176" s="253">
        <f t="shared" si="209"/>
        <v>0</v>
      </c>
      <c r="AG176" s="253">
        <f t="shared" si="209"/>
        <v>0</v>
      </c>
      <c r="AH176" s="253">
        <f t="shared" si="209"/>
        <v>0</v>
      </c>
      <c r="AI176" s="253">
        <f t="shared" si="209"/>
        <v>0</v>
      </c>
      <c r="AJ176" s="253">
        <f>SUM(AE176:AI176)</f>
        <v>0</v>
      </c>
      <c r="AK176" s="978"/>
      <c r="AL176" s="979">
        <f>IFERROR(VLOOKUP($A176,Itemizado_Piping!C:Q,12,0),0)</f>
        <v>0</v>
      </c>
      <c r="AM176" s="979">
        <f>IFERROR(VLOOKUP($A176,Itemizado_Piping!C:Q,13,0),0)</f>
        <v>0</v>
      </c>
      <c r="AN176" s="979">
        <f>IFERROR(VLOOKUP($A176,Itemizado_Piping!C:Q,14,0),0)</f>
        <v>0</v>
      </c>
      <c r="AO176" s="978"/>
      <c r="AP176" s="278"/>
      <c r="AQ176" s="281">
        <f>N176*AP176</f>
        <v>0</v>
      </c>
      <c r="AR176" s="978"/>
      <c r="AS176" s="982"/>
    </row>
    <row r="177" spans="1:45" s="164" customFormat="1" hidden="1">
      <c r="A177" s="312" t="s">
        <v>2282</v>
      </c>
      <c r="B177" s="249"/>
      <c r="C177" s="3" t="s">
        <v>2114</v>
      </c>
      <c r="D177" s="2" t="s">
        <v>2067</v>
      </c>
      <c r="E177" s="190">
        <v>1</v>
      </c>
      <c r="F177" s="276"/>
      <c r="G177" s="191">
        <v>187.5</v>
      </c>
      <c r="H177" s="252">
        <f>G177+F177</f>
        <v>187.5</v>
      </c>
      <c r="I177" s="251"/>
      <c r="J177" s="253">
        <v>6567725.1880000001</v>
      </c>
      <c r="K177" s="253">
        <v>551563.09687993955</v>
      </c>
      <c r="L177" s="253">
        <v>964475.46439538361</v>
      </c>
      <c r="M177" s="254"/>
      <c r="N177" s="279">
        <f>SUM(I177:M177)</f>
        <v>8083763.749275323</v>
      </c>
      <c r="O177" s="251">
        <f t="shared" si="207"/>
        <v>0</v>
      </c>
      <c r="P177" s="253">
        <f t="shared" si="207"/>
        <v>6567725.1880000001</v>
      </c>
      <c r="Q177" s="253">
        <f t="shared" si="207"/>
        <v>551563.09687993955</v>
      </c>
      <c r="R177" s="253">
        <f t="shared" si="207"/>
        <v>964475.46439538361</v>
      </c>
      <c r="S177" s="254">
        <f t="shared" si="207"/>
        <v>0</v>
      </c>
      <c r="T177" s="280">
        <f>SUM(O177:S177)</f>
        <v>8083763.749275323</v>
      </c>
      <c r="U177" s="984"/>
      <c r="V177" s="277">
        <v>1</v>
      </c>
      <c r="W177" s="253">
        <f t="shared" si="208"/>
        <v>0</v>
      </c>
      <c r="X177" s="253">
        <f t="shared" si="208"/>
        <v>6567725.1880000001</v>
      </c>
      <c r="Y177" s="253">
        <f t="shared" si="208"/>
        <v>551563.09687993955</v>
      </c>
      <c r="Z177" s="253">
        <f t="shared" si="208"/>
        <v>964475.46439538361</v>
      </c>
      <c r="AA177" s="253">
        <f t="shared" si="208"/>
        <v>0</v>
      </c>
      <c r="AB177" s="253">
        <f>SUM(W177:AA177)</f>
        <v>8083763.749275323</v>
      </c>
      <c r="AC177" s="984"/>
      <c r="AD177" s="308"/>
      <c r="AE177" s="253">
        <f t="shared" si="209"/>
        <v>0</v>
      </c>
      <c r="AF177" s="253">
        <f t="shared" si="209"/>
        <v>0</v>
      </c>
      <c r="AG177" s="253">
        <f t="shared" si="209"/>
        <v>0</v>
      </c>
      <c r="AH177" s="253">
        <f t="shared" si="209"/>
        <v>0</v>
      </c>
      <c r="AI177" s="253">
        <f t="shared" si="209"/>
        <v>0</v>
      </c>
      <c r="AJ177" s="253">
        <f>SUM(AE177:AI177)</f>
        <v>0</v>
      </c>
      <c r="AK177" s="978"/>
      <c r="AL177" s="979">
        <f>IFERROR(VLOOKUP($A177,Itemizado_Piping!C:Q,12,0),0)</f>
        <v>0</v>
      </c>
      <c r="AM177" s="979">
        <f>IFERROR(VLOOKUP($A177,Itemizado_Piping!C:Q,13,0),0)</f>
        <v>0</v>
      </c>
      <c r="AN177" s="979">
        <f>IFERROR(VLOOKUP($A177,Itemizado_Piping!C:Q,14,0),0)</f>
        <v>0</v>
      </c>
      <c r="AO177" s="978"/>
      <c r="AP177" s="278"/>
      <c r="AQ177" s="281">
        <f>N177*AP177</f>
        <v>0</v>
      </c>
      <c r="AR177" s="978"/>
      <c r="AS177" s="982"/>
    </row>
    <row r="178" spans="1:45" s="164" customFormat="1" hidden="1">
      <c r="A178" s="312" t="s">
        <v>2283</v>
      </c>
      <c r="B178" s="249"/>
      <c r="C178" s="3" t="s">
        <v>2284</v>
      </c>
      <c r="D178" s="2" t="s">
        <v>2117</v>
      </c>
      <c r="E178" s="190">
        <v>17</v>
      </c>
      <c r="F178" s="276"/>
      <c r="G178" s="191">
        <v>52.070999999999998</v>
      </c>
      <c r="H178" s="252">
        <f>G178+F178</f>
        <v>52.070999999999998</v>
      </c>
      <c r="I178" s="251"/>
      <c r="J178" s="253">
        <v>110481.454</v>
      </c>
      <c r="K178" s="253">
        <v>9278.3256259531918</v>
      </c>
      <c r="L178" s="253">
        <v>16224.285974757086</v>
      </c>
      <c r="M178" s="254"/>
      <c r="N178" s="279">
        <f>SUM(I178:M178)</f>
        <v>135984.06560071028</v>
      </c>
      <c r="O178" s="251">
        <f t="shared" si="207"/>
        <v>0</v>
      </c>
      <c r="P178" s="253">
        <f t="shared" si="207"/>
        <v>1878184.7179999999</v>
      </c>
      <c r="Q178" s="253">
        <f t="shared" si="207"/>
        <v>157731.53564120427</v>
      </c>
      <c r="R178" s="253">
        <f t="shared" si="207"/>
        <v>275812.86157087045</v>
      </c>
      <c r="S178" s="254">
        <f t="shared" si="207"/>
        <v>0</v>
      </c>
      <c r="T178" s="280">
        <f>SUM(O178:S178)</f>
        <v>2311729.1152120745</v>
      </c>
      <c r="U178" s="984"/>
      <c r="V178" s="277">
        <v>17</v>
      </c>
      <c r="W178" s="253">
        <f t="shared" si="208"/>
        <v>0</v>
      </c>
      <c r="X178" s="253">
        <f t="shared" si="208"/>
        <v>1878184.7179999999</v>
      </c>
      <c r="Y178" s="253">
        <f t="shared" si="208"/>
        <v>157731.53564120427</v>
      </c>
      <c r="Z178" s="253">
        <f t="shared" si="208"/>
        <v>275812.86157087045</v>
      </c>
      <c r="AA178" s="253">
        <f t="shared" si="208"/>
        <v>0</v>
      </c>
      <c r="AB178" s="253">
        <f>SUM(W178:AA178)</f>
        <v>2311729.1152120745</v>
      </c>
      <c r="AC178" s="984"/>
      <c r="AD178" s="308"/>
      <c r="AE178" s="253">
        <f t="shared" si="209"/>
        <v>0</v>
      </c>
      <c r="AF178" s="253">
        <f t="shared" si="209"/>
        <v>0</v>
      </c>
      <c r="AG178" s="253">
        <f t="shared" si="209"/>
        <v>0</v>
      </c>
      <c r="AH178" s="253">
        <f t="shared" si="209"/>
        <v>0</v>
      </c>
      <c r="AI178" s="253">
        <f t="shared" si="209"/>
        <v>0</v>
      </c>
      <c r="AJ178" s="253">
        <f>SUM(AE178:AI178)</f>
        <v>0</v>
      </c>
      <c r="AK178" s="978"/>
      <c r="AL178" s="979">
        <f>IFERROR(VLOOKUP($A178,Itemizado_Piping!C:Q,12,0),0)</f>
        <v>0</v>
      </c>
      <c r="AM178" s="979">
        <f>IFERROR(VLOOKUP($A178,Itemizado_Piping!C:Q,13,0),0)</f>
        <v>0</v>
      </c>
      <c r="AN178" s="979">
        <f>IFERROR(VLOOKUP($A178,Itemizado_Piping!C:Q,14,0),0)</f>
        <v>0</v>
      </c>
      <c r="AO178" s="978"/>
      <c r="AP178" s="278"/>
      <c r="AQ178" s="281">
        <f>N178*AP178</f>
        <v>0</v>
      </c>
      <c r="AR178" s="978"/>
      <c r="AS178" s="982"/>
    </row>
    <row r="179" spans="1:45" s="164" customFormat="1" ht="26.45" hidden="1">
      <c r="A179" s="312" t="s">
        <v>2285</v>
      </c>
      <c r="B179" s="249"/>
      <c r="C179" s="3" t="s">
        <v>2119</v>
      </c>
      <c r="D179" s="2" t="s">
        <v>2055</v>
      </c>
      <c r="E179" s="190">
        <v>300</v>
      </c>
      <c r="F179" s="276"/>
      <c r="G179" s="191">
        <v>37.5</v>
      </c>
      <c r="H179" s="252">
        <f>G179+F179</f>
        <v>37.5</v>
      </c>
      <c r="I179" s="251"/>
      <c r="J179" s="253">
        <v>4388.6589999999997</v>
      </c>
      <c r="K179" s="253">
        <v>368.56328179089815</v>
      </c>
      <c r="L179" s="253">
        <v>644.47792895350062</v>
      </c>
      <c r="M179" s="254"/>
      <c r="N179" s="252">
        <f>SUM(I179:M179)</f>
        <v>5401.7002107443986</v>
      </c>
      <c r="O179" s="251">
        <f t="shared" si="207"/>
        <v>0</v>
      </c>
      <c r="P179" s="253">
        <f t="shared" si="207"/>
        <v>1316597.7</v>
      </c>
      <c r="Q179" s="253">
        <f t="shared" si="207"/>
        <v>110568.98453726944</v>
      </c>
      <c r="R179" s="253">
        <f t="shared" si="207"/>
        <v>193343.37868605019</v>
      </c>
      <c r="S179" s="254">
        <f t="shared" si="207"/>
        <v>0</v>
      </c>
      <c r="T179" s="256">
        <f>SUM(O179:S179)</f>
        <v>1620510.0632233196</v>
      </c>
      <c r="U179" s="984"/>
      <c r="V179" s="277">
        <v>300</v>
      </c>
      <c r="W179" s="253">
        <f t="shared" si="208"/>
        <v>0</v>
      </c>
      <c r="X179" s="253">
        <f t="shared" si="208"/>
        <v>1316597.7</v>
      </c>
      <c r="Y179" s="253">
        <f t="shared" si="208"/>
        <v>110568.98453726944</v>
      </c>
      <c r="Z179" s="253">
        <f t="shared" si="208"/>
        <v>193343.37868605019</v>
      </c>
      <c r="AA179" s="253">
        <f t="shared" si="208"/>
        <v>0</v>
      </c>
      <c r="AB179" s="253">
        <f>SUM(W179:AA179)</f>
        <v>1620510.0632233196</v>
      </c>
      <c r="AC179" s="984"/>
      <c r="AD179" s="308"/>
      <c r="AE179" s="253">
        <f t="shared" si="209"/>
        <v>0</v>
      </c>
      <c r="AF179" s="253">
        <f t="shared" si="209"/>
        <v>0</v>
      </c>
      <c r="AG179" s="253">
        <f t="shared" si="209"/>
        <v>0</v>
      </c>
      <c r="AH179" s="253">
        <f t="shared" si="209"/>
        <v>0</v>
      </c>
      <c r="AI179" s="253">
        <f t="shared" si="209"/>
        <v>0</v>
      </c>
      <c r="AJ179" s="253">
        <f>SUM(AE179:AI179)</f>
        <v>0</v>
      </c>
      <c r="AK179" s="978"/>
      <c r="AL179" s="979">
        <f>IFERROR(VLOOKUP($A179,Itemizado_Piping!C:Q,12,0),0)</f>
        <v>0</v>
      </c>
      <c r="AM179" s="979">
        <f>IFERROR(VLOOKUP($A179,Itemizado_Piping!C:Q,13,0),0)</f>
        <v>0</v>
      </c>
      <c r="AN179" s="979">
        <f>IFERROR(VLOOKUP($A179,Itemizado_Piping!C:Q,14,0),0)</f>
        <v>0</v>
      </c>
      <c r="AO179" s="978"/>
      <c r="AP179" s="278"/>
      <c r="AQ179" s="253">
        <f>N179*AP179</f>
        <v>0</v>
      </c>
      <c r="AR179" s="978"/>
      <c r="AS179" s="982"/>
    </row>
    <row r="180" spans="1:45" s="164" customFormat="1" ht="26.45" hidden="1">
      <c r="A180" s="312" t="s">
        <v>2286</v>
      </c>
      <c r="B180" s="249"/>
      <c r="C180" s="3" t="s">
        <v>2121</v>
      </c>
      <c r="D180" s="2" t="s">
        <v>2055</v>
      </c>
      <c r="E180" s="190">
        <v>150</v>
      </c>
      <c r="F180" s="276"/>
      <c r="G180" s="191">
        <v>15.9</v>
      </c>
      <c r="H180" s="252">
        <f>G180+F180</f>
        <v>15.9</v>
      </c>
      <c r="I180" s="251"/>
      <c r="J180" s="253">
        <v>3723.1239999999998</v>
      </c>
      <c r="K180" s="253">
        <v>312.67109154629179</v>
      </c>
      <c r="L180" s="253">
        <v>546.74360545147681</v>
      </c>
      <c r="M180" s="254"/>
      <c r="N180" s="279">
        <f>SUM(I180:M180)</f>
        <v>4582.5386969977681</v>
      </c>
      <c r="O180" s="251">
        <f t="shared" si="207"/>
        <v>0</v>
      </c>
      <c r="P180" s="253">
        <f t="shared" si="207"/>
        <v>558468.6</v>
      </c>
      <c r="Q180" s="253">
        <f t="shared" si="207"/>
        <v>46900.663731943772</v>
      </c>
      <c r="R180" s="253">
        <f t="shared" si="207"/>
        <v>82011.540817721529</v>
      </c>
      <c r="S180" s="254">
        <f t="shared" si="207"/>
        <v>0</v>
      </c>
      <c r="T180" s="280">
        <f>SUM(O180:S180)</f>
        <v>687380.80454966531</v>
      </c>
      <c r="U180" s="984"/>
      <c r="V180" s="277">
        <v>150</v>
      </c>
      <c r="W180" s="253">
        <f t="shared" si="208"/>
        <v>0</v>
      </c>
      <c r="X180" s="253">
        <f t="shared" si="208"/>
        <v>558468.6</v>
      </c>
      <c r="Y180" s="253">
        <f t="shared" si="208"/>
        <v>46900.663731943772</v>
      </c>
      <c r="Z180" s="253">
        <f t="shared" si="208"/>
        <v>82011.540817721529</v>
      </c>
      <c r="AA180" s="253">
        <f t="shared" si="208"/>
        <v>0</v>
      </c>
      <c r="AB180" s="253">
        <f>SUM(W180:AA180)</f>
        <v>687380.80454966531</v>
      </c>
      <c r="AC180" s="984"/>
      <c r="AD180" s="308"/>
      <c r="AE180" s="253">
        <f t="shared" si="209"/>
        <v>0</v>
      </c>
      <c r="AF180" s="253">
        <f t="shared" si="209"/>
        <v>0</v>
      </c>
      <c r="AG180" s="253">
        <f t="shared" si="209"/>
        <v>0</v>
      </c>
      <c r="AH180" s="253">
        <f t="shared" si="209"/>
        <v>0</v>
      </c>
      <c r="AI180" s="253">
        <f t="shared" si="209"/>
        <v>0</v>
      </c>
      <c r="AJ180" s="253">
        <f>SUM(AE180:AI180)</f>
        <v>0</v>
      </c>
      <c r="AK180" s="978"/>
      <c r="AL180" s="979">
        <f>IFERROR(VLOOKUP($A180,Itemizado_Piping!C:Q,12,0),0)</f>
        <v>0</v>
      </c>
      <c r="AM180" s="979">
        <f>IFERROR(VLOOKUP($A180,Itemizado_Piping!C:Q,13,0),0)</f>
        <v>0</v>
      </c>
      <c r="AN180" s="979">
        <f>IFERROR(VLOOKUP($A180,Itemizado_Piping!C:Q,14,0),0)</f>
        <v>0</v>
      </c>
      <c r="AO180" s="978"/>
      <c r="AP180" s="278"/>
      <c r="AQ180" s="281">
        <f>N180*AP180</f>
        <v>0</v>
      </c>
      <c r="AR180" s="978"/>
      <c r="AS180" s="982"/>
    </row>
    <row r="181" spans="1:45" s="164" customFormat="1" hidden="1">
      <c r="A181" s="315" t="s">
        <v>3103</v>
      </c>
      <c r="B181" s="5"/>
      <c r="C181" s="7" t="s">
        <v>3075</v>
      </c>
      <c r="D181" s="6"/>
      <c r="E181" s="189"/>
      <c r="F181" s="270"/>
      <c r="G181" s="189"/>
      <c r="H181" s="271"/>
      <c r="I181" s="270"/>
      <c r="J181" s="272"/>
      <c r="K181" s="272"/>
      <c r="L181" s="272"/>
      <c r="M181" s="273"/>
      <c r="N181" s="271"/>
      <c r="O181" s="270"/>
      <c r="P181" s="272"/>
      <c r="Q181" s="272"/>
      <c r="R181" s="272"/>
      <c r="S181" s="273"/>
      <c r="T181" s="274"/>
      <c r="U181" s="984"/>
      <c r="V181" s="272"/>
      <c r="W181" s="272"/>
      <c r="X181" s="272"/>
      <c r="Y181" s="272"/>
      <c r="Z181" s="272"/>
      <c r="AA181" s="272"/>
      <c r="AB181" s="272"/>
      <c r="AC181" s="984"/>
      <c r="AD181" s="272"/>
      <c r="AE181" s="272"/>
      <c r="AF181" s="272"/>
      <c r="AG181" s="272"/>
      <c r="AH181" s="272"/>
      <c r="AI181" s="272"/>
      <c r="AJ181" s="272"/>
      <c r="AK181" s="978"/>
      <c r="AL181" s="272"/>
      <c r="AM181" s="272"/>
      <c r="AN181" s="272"/>
      <c r="AO181" s="978"/>
      <c r="AP181" s="275"/>
      <c r="AQ181" s="272"/>
      <c r="AR181" s="978"/>
      <c r="AS181" s="982"/>
    </row>
    <row r="182" spans="1:45" s="164" customFormat="1" ht="26.45" hidden="1">
      <c r="A182" s="312" t="s">
        <v>2287</v>
      </c>
      <c r="B182" s="249"/>
      <c r="C182" s="3" t="s">
        <v>2288</v>
      </c>
      <c r="D182" s="2" t="s">
        <v>2067</v>
      </c>
      <c r="E182" s="190">
        <v>1</v>
      </c>
      <c r="F182" s="276"/>
      <c r="G182" s="191">
        <v>340</v>
      </c>
      <c r="H182" s="252">
        <f>G182+F182</f>
        <v>340</v>
      </c>
      <c r="I182" s="251"/>
      <c r="J182" s="253">
        <v>17797468</v>
      </c>
      <c r="K182" s="253">
        <v>1494646.3631939702</v>
      </c>
      <c r="L182" s="253">
        <v>2613571.7806410114</v>
      </c>
      <c r="M182" s="254"/>
      <c r="N182" s="252">
        <f>SUM(I182:M182)</f>
        <v>21905686.143834982</v>
      </c>
      <c r="O182" s="251">
        <f t="shared" ref="O182:S184" si="210">$E182*I182</f>
        <v>0</v>
      </c>
      <c r="P182" s="253">
        <f t="shared" si="210"/>
        <v>17797468</v>
      </c>
      <c r="Q182" s="253">
        <f t="shared" si="210"/>
        <v>1494646.3631939702</v>
      </c>
      <c r="R182" s="253">
        <f t="shared" si="210"/>
        <v>2613571.7806410114</v>
      </c>
      <c r="S182" s="254">
        <f t="shared" si="210"/>
        <v>0</v>
      </c>
      <c r="T182" s="256">
        <f>SUM(O182:S182)</f>
        <v>21905686.143834982</v>
      </c>
      <c r="U182" s="984"/>
      <c r="V182" s="277">
        <v>1</v>
      </c>
      <c r="W182" s="253">
        <f t="shared" ref="W182:AA184" si="211">$V182*I182</f>
        <v>0</v>
      </c>
      <c r="X182" s="253">
        <f t="shared" si="211"/>
        <v>17797468</v>
      </c>
      <c r="Y182" s="253">
        <f t="shared" si="211"/>
        <v>1494646.3631939702</v>
      </c>
      <c r="Z182" s="253">
        <f t="shared" si="211"/>
        <v>2613571.7806410114</v>
      </c>
      <c r="AA182" s="253">
        <f t="shared" si="211"/>
        <v>0</v>
      </c>
      <c r="AB182" s="253">
        <f>SUM(W182:AA182)</f>
        <v>21905686.143834982</v>
      </c>
      <c r="AC182" s="984"/>
      <c r="AD182" s="308"/>
      <c r="AE182" s="253">
        <f t="shared" ref="AE182:AI184" si="212">$AD182*I182</f>
        <v>0</v>
      </c>
      <c r="AF182" s="253">
        <f t="shared" si="212"/>
        <v>0</v>
      </c>
      <c r="AG182" s="253">
        <f t="shared" si="212"/>
        <v>0</v>
      </c>
      <c r="AH182" s="253">
        <f t="shared" si="212"/>
        <v>0</v>
      </c>
      <c r="AI182" s="253">
        <f t="shared" si="212"/>
        <v>0</v>
      </c>
      <c r="AJ182" s="253">
        <f>SUM(AE182:AI182)</f>
        <v>0</v>
      </c>
      <c r="AK182" s="978"/>
      <c r="AL182" s="979">
        <f>IFERROR(VLOOKUP($A182,Itemizado_Piping!C:Q,12,0),0)</f>
        <v>0</v>
      </c>
      <c r="AM182" s="979">
        <f>IFERROR(VLOOKUP($A182,Itemizado_Piping!C:Q,13,0),0)</f>
        <v>0</v>
      </c>
      <c r="AN182" s="979">
        <f>IFERROR(VLOOKUP($A182,Itemizado_Piping!C:Q,14,0),0)</f>
        <v>0</v>
      </c>
      <c r="AO182" s="978"/>
      <c r="AP182" s="278"/>
      <c r="AQ182" s="253">
        <f>N182*AP182</f>
        <v>0</v>
      </c>
      <c r="AR182" s="978"/>
      <c r="AS182" s="982"/>
    </row>
    <row r="183" spans="1:45" s="164" customFormat="1" hidden="1">
      <c r="A183" s="312" t="s">
        <v>2289</v>
      </c>
      <c r="B183" s="249"/>
      <c r="C183" s="3" t="s">
        <v>2133</v>
      </c>
      <c r="D183" s="2" t="s">
        <v>2067</v>
      </c>
      <c r="E183" s="190">
        <v>1</v>
      </c>
      <c r="F183" s="276"/>
      <c r="G183" s="191">
        <v>62</v>
      </c>
      <c r="H183" s="252">
        <f>G183+F183</f>
        <v>62</v>
      </c>
      <c r="I183" s="251"/>
      <c r="J183" s="253">
        <v>1552204</v>
      </c>
      <c r="K183" s="253">
        <v>130355.40019148448</v>
      </c>
      <c r="L183" s="253">
        <v>227942.34394454875</v>
      </c>
      <c r="M183" s="254"/>
      <c r="N183" s="252">
        <f>SUM(I183:M183)</f>
        <v>1910501.7441360331</v>
      </c>
      <c r="O183" s="251">
        <f t="shared" si="210"/>
        <v>0</v>
      </c>
      <c r="P183" s="253">
        <f t="shared" si="210"/>
        <v>1552204</v>
      </c>
      <c r="Q183" s="253">
        <f t="shared" si="210"/>
        <v>130355.40019148448</v>
      </c>
      <c r="R183" s="253">
        <f t="shared" si="210"/>
        <v>227942.34394454875</v>
      </c>
      <c r="S183" s="254">
        <f t="shared" si="210"/>
        <v>0</v>
      </c>
      <c r="T183" s="256">
        <f>SUM(O183:S183)</f>
        <v>1910501.7441360331</v>
      </c>
      <c r="U183" s="984"/>
      <c r="V183" s="277">
        <v>1</v>
      </c>
      <c r="W183" s="253">
        <f t="shared" si="211"/>
        <v>0</v>
      </c>
      <c r="X183" s="253">
        <f t="shared" si="211"/>
        <v>1552204</v>
      </c>
      <c r="Y183" s="253">
        <f t="shared" si="211"/>
        <v>130355.40019148448</v>
      </c>
      <c r="Z183" s="253">
        <f t="shared" si="211"/>
        <v>227942.34394454875</v>
      </c>
      <c r="AA183" s="253">
        <f t="shared" si="211"/>
        <v>0</v>
      </c>
      <c r="AB183" s="253">
        <f>SUM(W183:AA183)</f>
        <v>1910501.7441360331</v>
      </c>
      <c r="AC183" s="984"/>
      <c r="AD183" s="308"/>
      <c r="AE183" s="253">
        <f t="shared" si="212"/>
        <v>0</v>
      </c>
      <c r="AF183" s="253">
        <f t="shared" si="212"/>
        <v>0</v>
      </c>
      <c r="AG183" s="253">
        <f t="shared" si="212"/>
        <v>0</v>
      </c>
      <c r="AH183" s="253">
        <f t="shared" si="212"/>
        <v>0</v>
      </c>
      <c r="AI183" s="253">
        <f t="shared" si="212"/>
        <v>0</v>
      </c>
      <c r="AJ183" s="253">
        <f>SUM(AE183:AI183)</f>
        <v>0</v>
      </c>
      <c r="AK183" s="978"/>
      <c r="AL183" s="979">
        <f>IFERROR(VLOOKUP($A183,Itemizado_Piping!C:Q,12,0),0)</f>
        <v>0</v>
      </c>
      <c r="AM183" s="979">
        <f>IFERROR(VLOOKUP($A183,Itemizado_Piping!C:Q,13,0),0)</f>
        <v>0</v>
      </c>
      <c r="AN183" s="979">
        <f>IFERROR(VLOOKUP($A183,Itemizado_Piping!C:Q,14,0),0)</f>
        <v>0</v>
      </c>
      <c r="AO183" s="978"/>
      <c r="AP183" s="278"/>
      <c r="AQ183" s="253">
        <f>N183*AP183</f>
        <v>0</v>
      </c>
      <c r="AR183" s="978"/>
      <c r="AS183" s="982"/>
    </row>
    <row r="184" spans="1:45" s="164" customFormat="1" hidden="1">
      <c r="A184" s="312" t="s">
        <v>2290</v>
      </c>
      <c r="B184" s="249"/>
      <c r="C184" s="3" t="s">
        <v>2291</v>
      </c>
      <c r="D184" s="2" t="s">
        <v>2067</v>
      </c>
      <c r="E184" s="190">
        <v>1</v>
      </c>
      <c r="F184" s="276"/>
      <c r="G184" s="191">
        <v>50</v>
      </c>
      <c r="H184" s="252">
        <f>G184+F184</f>
        <v>50</v>
      </c>
      <c r="I184" s="251"/>
      <c r="J184" s="253">
        <v>1969920</v>
      </c>
      <c r="K184" s="253">
        <v>165435.54194243066</v>
      </c>
      <c r="L184" s="253">
        <v>289284.25785737281</v>
      </c>
      <c r="M184" s="254"/>
      <c r="N184" s="252">
        <f>SUM(I184:M184)</f>
        <v>2424639.7997998036</v>
      </c>
      <c r="O184" s="251">
        <f t="shared" si="210"/>
        <v>0</v>
      </c>
      <c r="P184" s="253">
        <f t="shared" si="210"/>
        <v>1969920</v>
      </c>
      <c r="Q184" s="253">
        <f t="shared" si="210"/>
        <v>165435.54194243066</v>
      </c>
      <c r="R184" s="253">
        <f t="shared" si="210"/>
        <v>289284.25785737281</v>
      </c>
      <c r="S184" s="254">
        <f t="shared" si="210"/>
        <v>0</v>
      </c>
      <c r="T184" s="256">
        <f>SUM(O184:S184)</f>
        <v>2424639.7997998036</v>
      </c>
      <c r="U184" s="984"/>
      <c r="V184" s="277">
        <v>1</v>
      </c>
      <c r="W184" s="253">
        <f t="shared" si="211"/>
        <v>0</v>
      </c>
      <c r="X184" s="253">
        <f t="shared" si="211"/>
        <v>1969920</v>
      </c>
      <c r="Y184" s="253">
        <f t="shared" si="211"/>
        <v>165435.54194243066</v>
      </c>
      <c r="Z184" s="253">
        <f t="shared" si="211"/>
        <v>289284.25785737281</v>
      </c>
      <c r="AA184" s="253">
        <f t="shared" si="211"/>
        <v>0</v>
      </c>
      <c r="AB184" s="253">
        <f>SUM(W184:AA184)</f>
        <v>2424639.7997998036</v>
      </c>
      <c r="AC184" s="984"/>
      <c r="AD184" s="308"/>
      <c r="AE184" s="253">
        <f t="shared" si="212"/>
        <v>0</v>
      </c>
      <c r="AF184" s="253">
        <f t="shared" si="212"/>
        <v>0</v>
      </c>
      <c r="AG184" s="253">
        <f t="shared" si="212"/>
        <v>0</v>
      </c>
      <c r="AH184" s="253">
        <f t="shared" si="212"/>
        <v>0</v>
      </c>
      <c r="AI184" s="253">
        <f t="shared" si="212"/>
        <v>0</v>
      </c>
      <c r="AJ184" s="253">
        <f>SUM(AE184:AI184)</f>
        <v>0</v>
      </c>
      <c r="AK184" s="978"/>
      <c r="AL184" s="979">
        <f>IFERROR(VLOOKUP($A184,Itemizado_Piping!C:Q,12,0),0)</f>
        <v>0</v>
      </c>
      <c r="AM184" s="979">
        <f>IFERROR(VLOOKUP($A184,Itemizado_Piping!C:Q,13,0),0)</f>
        <v>0</v>
      </c>
      <c r="AN184" s="979">
        <f>IFERROR(VLOOKUP($A184,Itemizado_Piping!C:Q,14,0),0)</f>
        <v>0</v>
      </c>
      <c r="AO184" s="978"/>
      <c r="AP184" s="278"/>
      <c r="AQ184" s="253">
        <f>N184*AP184</f>
        <v>0</v>
      </c>
      <c r="AR184" s="978"/>
      <c r="AS184" s="982"/>
    </row>
    <row r="185" spans="1:45" s="164" customFormat="1" hidden="1">
      <c r="A185" s="315" t="s">
        <v>3104</v>
      </c>
      <c r="B185" s="5"/>
      <c r="C185" s="7" t="s">
        <v>3079</v>
      </c>
      <c r="D185" s="6"/>
      <c r="E185" s="189"/>
      <c r="F185" s="270"/>
      <c r="G185" s="189"/>
      <c r="H185" s="271"/>
      <c r="I185" s="270"/>
      <c r="J185" s="272"/>
      <c r="K185" s="272"/>
      <c r="L185" s="272"/>
      <c r="M185" s="273"/>
      <c r="N185" s="271"/>
      <c r="O185" s="270"/>
      <c r="P185" s="272"/>
      <c r="Q185" s="272"/>
      <c r="R185" s="272"/>
      <c r="S185" s="273"/>
      <c r="T185" s="274"/>
      <c r="U185" s="984"/>
      <c r="V185" s="272"/>
      <c r="W185" s="272"/>
      <c r="X185" s="272"/>
      <c r="Y185" s="272"/>
      <c r="Z185" s="272"/>
      <c r="AA185" s="272"/>
      <c r="AB185" s="272"/>
      <c r="AC185" s="984"/>
      <c r="AD185" s="272"/>
      <c r="AE185" s="272"/>
      <c r="AF185" s="272"/>
      <c r="AG185" s="272"/>
      <c r="AH185" s="272"/>
      <c r="AI185" s="272"/>
      <c r="AJ185" s="272"/>
      <c r="AK185" s="978"/>
      <c r="AL185" s="272"/>
      <c r="AM185" s="272"/>
      <c r="AN185" s="272"/>
      <c r="AO185" s="978"/>
      <c r="AP185" s="275"/>
      <c r="AQ185" s="272"/>
      <c r="AR185" s="978"/>
      <c r="AS185" s="982"/>
    </row>
    <row r="186" spans="1:45" s="164" customFormat="1" ht="26.45">
      <c r="A186" s="312" t="s">
        <v>2292</v>
      </c>
      <c r="B186" s="249"/>
      <c r="C186" s="3" t="s">
        <v>2158</v>
      </c>
      <c r="D186" s="2" t="s">
        <v>2067</v>
      </c>
      <c r="E186" s="190">
        <v>2</v>
      </c>
      <c r="F186" s="276"/>
      <c r="G186" s="191">
        <v>56</v>
      </c>
      <c r="H186" s="252">
        <f>G186+F186</f>
        <v>56</v>
      </c>
      <c r="I186" s="251"/>
      <c r="J186" s="253">
        <v>1346826</v>
      </c>
      <c r="K186" s="253">
        <v>113107.5826491206</v>
      </c>
      <c r="L186" s="253">
        <v>197782.42764833797</v>
      </c>
      <c r="M186" s="254"/>
      <c r="N186" s="252">
        <f>SUM(I186:M186)</f>
        <v>1657716.0102974586</v>
      </c>
      <c r="O186" s="251">
        <f t="shared" ref="O186:S188" si="213">$E186*I186</f>
        <v>0</v>
      </c>
      <c r="P186" s="253">
        <f t="shared" si="213"/>
        <v>2693652</v>
      </c>
      <c r="Q186" s="253">
        <f t="shared" si="213"/>
        <v>226215.16529824119</v>
      </c>
      <c r="R186" s="253">
        <f t="shared" si="213"/>
        <v>395564.85529667593</v>
      </c>
      <c r="S186" s="254">
        <f t="shared" si="213"/>
        <v>0</v>
      </c>
      <c r="T186" s="256">
        <f>SUM(O186:S186)</f>
        <v>3315432.0205949172</v>
      </c>
      <c r="U186" s="984"/>
      <c r="V186" s="277">
        <v>2</v>
      </c>
      <c r="W186" s="253">
        <f t="shared" ref="W186:AA188" si="214">$V186*I186</f>
        <v>0</v>
      </c>
      <c r="X186" s="253">
        <f t="shared" si="214"/>
        <v>2693652</v>
      </c>
      <c r="Y186" s="253">
        <f t="shared" si="214"/>
        <v>226215.16529824119</v>
      </c>
      <c r="Z186" s="253">
        <f t="shared" si="214"/>
        <v>395564.85529667593</v>
      </c>
      <c r="AA186" s="253">
        <f t="shared" si="214"/>
        <v>0</v>
      </c>
      <c r="AB186" s="253">
        <f>SUM(W186:AA186)</f>
        <v>3315432.0205949172</v>
      </c>
      <c r="AC186" s="984"/>
      <c r="AD186" s="308"/>
      <c r="AE186" s="253">
        <f t="shared" ref="AE186:AI188" si="215">$AD186*I186</f>
        <v>0</v>
      </c>
      <c r="AF186" s="253">
        <f t="shared" si="215"/>
        <v>0</v>
      </c>
      <c r="AG186" s="253">
        <f t="shared" si="215"/>
        <v>0</v>
      </c>
      <c r="AH186" s="253">
        <f t="shared" si="215"/>
        <v>0</v>
      </c>
      <c r="AI186" s="253">
        <f t="shared" si="215"/>
        <v>0</v>
      </c>
      <c r="AJ186" s="253">
        <f>SUM(AE186:AI186)</f>
        <v>0</v>
      </c>
      <c r="AK186" s="978"/>
      <c r="AL186" s="979">
        <f>IFERROR(VLOOKUP($A186,Itemizado_Piping!C:Q,12,0),0)</f>
        <v>0</v>
      </c>
      <c r="AM186" s="979">
        <f>IFERROR(VLOOKUP($A186,Itemizado_Piping!C:Q,13,0),0)</f>
        <v>0</v>
      </c>
      <c r="AN186" s="979">
        <f>IFERROR(VLOOKUP($A186,Itemizado_Piping!C:Q,14,0),0)</f>
        <v>0</v>
      </c>
      <c r="AO186" s="978"/>
      <c r="AP186" s="278"/>
      <c r="AQ186" s="253">
        <f>N186*AP186</f>
        <v>0</v>
      </c>
      <c r="AR186" s="978"/>
      <c r="AS186" s="982"/>
    </row>
    <row r="187" spans="1:45" s="164" customFormat="1" ht="39.6" hidden="1">
      <c r="A187" s="312" t="s">
        <v>2293</v>
      </c>
      <c r="B187" s="249"/>
      <c r="C187" s="3" t="s">
        <v>2294</v>
      </c>
      <c r="D187" s="2" t="s">
        <v>2067</v>
      </c>
      <c r="E187" s="190">
        <v>4</v>
      </c>
      <c r="F187" s="276"/>
      <c r="G187" s="191">
        <v>80</v>
      </c>
      <c r="H187" s="252">
        <f>G187+F187</f>
        <v>80</v>
      </c>
      <c r="I187" s="251"/>
      <c r="J187" s="253">
        <v>1288800</v>
      </c>
      <c r="K187" s="253">
        <v>108234.51026204345</v>
      </c>
      <c r="L187" s="253">
        <v>189261.26519177534</v>
      </c>
      <c r="M187" s="254"/>
      <c r="N187" s="252">
        <f>SUM(I187:M187)</f>
        <v>1586295.7754538187</v>
      </c>
      <c r="O187" s="251">
        <f t="shared" si="213"/>
        <v>0</v>
      </c>
      <c r="P187" s="253">
        <f t="shared" si="213"/>
        <v>5155200</v>
      </c>
      <c r="Q187" s="253">
        <f t="shared" si="213"/>
        <v>432938.04104817379</v>
      </c>
      <c r="R187" s="253">
        <f t="shared" si="213"/>
        <v>757045.06076710136</v>
      </c>
      <c r="S187" s="254">
        <f t="shared" si="213"/>
        <v>0</v>
      </c>
      <c r="T187" s="256">
        <f>SUM(O187:S187)</f>
        <v>6345183.1018152749</v>
      </c>
      <c r="U187" s="984"/>
      <c r="V187" s="277">
        <v>4</v>
      </c>
      <c r="W187" s="253">
        <f t="shared" si="214"/>
        <v>0</v>
      </c>
      <c r="X187" s="253">
        <f t="shared" si="214"/>
        <v>5155200</v>
      </c>
      <c r="Y187" s="253">
        <f t="shared" si="214"/>
        <v>432938.04104817379</v>
      </c>
      <c r="Z187" s="253">
        <f t="shared" si="214"/>
        <v>757045.06076710136</v>
      </c>
      <c r="AA187" s="253">
        <f t="shared" si="214"/>
        <v>0</v>
      </c>
      <c r="AB187" s="253">
        <f>SUM(W187:AA187)</f>
        <v>6345183.1018152749</v>
      </c>
      <c r="AC187" s="984"/>
      <c r="AD187" s="308"/>
      <c r="AE187" s="253">
        <f t="shared" si="215"/>
        <v>0</v>
      </c>
      <c r="AF187" s="253">
        <f t="shared" si="215"/>
        <v>0</v>
      </c>
      <c r="AG187" s="253">
        <f t="shared" si="215"/>
        <v>0</v>
      </c>
      <c r="AH187" s="253">
        <f t="shared" si="215"/>
        <v>0</v>
      </c>
      <c r="AI187" s="253">
        <f t="shared" si="215"/>
        <v>0</v>
      </c>
      <c r="AJ187" s="253">
        <f>SUM(AE187:AI187)</f>
        <v>0</v>
      </c>
      <c r="AK187" s="978"/>
      <c r="AL187" s="979">
        <f>IFERROR(VLOOKUP($A187,Itemizado_Piping!C:Q,12,0),0)</f>
        <v>0</v>
      </c>
      <c r="AM187" s="979">
        <f>IFERROR(VLOOKUP($A187,Itemizado_Piping!C:Q,13,0),0)</f>
        <v>0</v>
      </c>
      <c r="AN187" s="979">
        <f>IFERROR(VLOOKUP($A187,Itemizado_Piping!C:Q,14,0),0)</f>
        <v>0</v>
      </c>
      <c r="AO187" s="978"/>
      <c r="AP187" s="278"/>
      <c r="AQ187" s="253">
        <f>N187*AP187</f>
        <v>0</v>
      </c>
      <c r="AR187" s="978"/>
      <c r="AS187" s="982"/>
    </row>
    <row r="188" spans="1:45" s="164" customFormat="1" ht="39.6" hidden="1">
      <c r="A188" s="312" t="s">
        <v>2295</v>
      </c>
      <c r="B188" s="249"/>
      <c r="C188" s="3" t="s">
        <v>2296</v>
      </c>
      <c r="D188" s="2" t="s">
        <v>2067</v>
      </c>
      <c r="E188" s="190">
        <v>1</v>
      </c>
      <c r="F188" s="276"/>
      <c r="G188" s="191">
        <v>28</v>
      </c>
      <c r="H188" s="252">
        <f>G188+F188</f>
        <v>28</v>
      </c>
      <c r="I188" s="251"/>
      <c r="J188" s="253">
        <v>1515536</v>
      </c>
      <c r="K188" s="253">
        <v>127275.9906459467</v>
      </c>
      <c r="L188" s="253">
        <v>222557.62011458908</v>
      </c>
      <c r="M188" s="254"/>
      <c r="N188" s="252">
        <f>SUM(I188:M188)</f>
        <v>1865369.6107605358</v>
      </c>
      <c r="O188" s="251">
        <f t="shared" si="213"/>
        <v>0</v>
      </c>
      <c r="P188" s="253">
        <f t="shared" si="213"/>
        <v>1515536</v>
      </c>
      <c r="Q188" s="253">
        <f t="shared" si="213"/>
        <v>127275.9906459467</v>
      </c>
      <c r="R188" s="253">
        <f t="shared" si="213"/>
        <v>222557.62011458908</v>
      </c>
      <c r="S188" s="254">
        <f t="shared" si="213"/>
        <v>0</v>
      </c>
      <c r="T188" s="256">
        <f>SUM(O188:S188)</f>
        <v>1865369.6107605358</v>
      </c>
      <c r="U188" s="984"/>
      <c r="V188" s="277">
        <v>1</v>
      </c>
      <c r="W188" s="253">
        <f t="shared" si="214"/>
        <v>0</v>
      </c>
      <c r="X188" s="253">
        <f t="shared" si="214"/>
        <v>1515536</v>
      </c>
      <c r="Y188" s="253">
        <f t="shared" si="214"/>
        <v>127275.9906459467</v>
      </c>
      <c r="Z188" s="253">
        <f t="shared" si="214"/>
        <v>222557.62011458908</v>
      </c>
      <c r="AA188" s="253">
        <f t="shared" si="214"/>
        <v>0</v>
      </c>
      <c r="AB188" s="253">
        <f>SUM(W188:AA188)</f>
        <v>1865369.6107605358</v>
      </c>
      <c r="AC188" s="984"/>
      <c r="AD188" s="308"/>
      <c r="AE188" s="253">
        <f t="shared" si="215"/>
        <v>0</v>
      </c>
      <c r="AF188" s="253">
        <f t="shared" si="215"/>
        <v>0</v>
      </c>
      <c r="AG188" s="253">
        <f t="shared" si="215"/>
        <v>0</v>
      </c>
      <c r="AH188" s="253">
        <f t="shared" si="215"/>
        <v>0</v>
      </c>
      <c r="AI188" s="253">
        <f t="shared" si="215"/>
        <v>0</v>
      </c>
      <c r="AJ188" s="253">
        <f>SUM(AE188:AI188)</f>
        <v>0</v>
      </c>
      <c r="AK188" s="978"/>
      <c r="AL188" s="979">
        <f>IFERROR(VLOOKUP($A188,Itemizado_Piping!C:Q,12,0),0)</f>
        <v>0</v>
      </c>
      <c r="AM188" s="979">
        <f>IFERROR(VLOOKUP($A188,Itemizado_Piping!C:Q,13,0),0)</f>
        <v>0</v>
      </c>
      <c r="AN188" s="979">
        <f>IFERROR(VLOOKUP($A188,Itemizado_Piping!C:Q,14,0),0)</f>
        <v>0</v>
      </c>
      <c r="AO188" s="978"/>
      <c r="AP188" s="278"/>
      <c r="AQ188" s="253">
        <f>N188*AP188</f>
        <v>0</v>
      </c>
      <c r="AR188" s="978"/>
      <c r="AS188" s="982"/>
    </row>
    <row r="189" spans="1:45" s="164" customFormat="1" hidden="1">
      <c r="A189" s="315" t="s">
        <v>3105</v>
      </c>
      <c r="B189" s="5"/>
      <c r="C189" s="7" t="s">
        <v>3081</v>
      </c>
      <c r="D189" s="6"/>
      <c r="E189" s="189"/>
      <c r="F189" s="270"/>
      <c r="G189" s="189"/>
      <c r="H189" s="271"/>
      <c r="I189" s="270"/>
      <c r="J189" s="272"/>
      <c r="K189" s="272"/>
      <c r="L189" s="272"/>
      <c r="M189" s="273"/>
      <c r="N189" s="271"/>
      <c r="O189" s="270"/>
      <c r="P189" s="272"/>
      <c r="Q189" s="272"/>
      <c r="R189" s="272"/>
      <c r="S189" s="273"/>
      <c r="T189" s="274"/>
      <c r="U189" s="984"/>
      <c r="V189" s="272"/>
      <c r="W189" s="272"/>
      <c r="X189" s="272"/>
      <c r="Y189" s="272"/>
      <c r="Z189" s="272"/>
      <c r="AA189" s="272"/>
      <c r="AB189" s="272"/>
      <c r="AC189" s="984"/>
      <c r="AD189" s="272"/>
      <c r="AE189" s="272"/>
      <c r="AF189" s="272"/>
      <c r="AG189" s="272"/>
      <c r="AH189" s="272"/>
      <c r="AI189" s="272"/>
      <c r="AJ189" s="272"/>
      <c r="AK189" s="978"/>
      <c r="AL189" s="272"/>
      <c r="AM189" s="272"/>
      <c r="AN189" s="272"/>
      <c r="AO189" s="978"/>
      <c r="AP189" s="275"/>
      <c r="AQ189" s="272"/>
      <c r="AR189" s="978"/>
      <c r="AS189" s="982"/>
    </row>
    <row r="190" spans="1:45" s="164" customFormat="1" ht="52.9" hidden="1">
      <c r="A190" s="312" t="s">
        <v>2297</v>
      </c>
      <c r="B190" s="249"/>
      <c r="C190" s="3" t="s">
        <v>2298</v>
      </c>
      <c r="D190" s="2" t="s">
        <v>2062</v>
      </c>
      <c r="E190" s="190">
        <v>18</v>
      </c>
      <c r="F190" s="276"/>
      <c r="G190" s="191">
        <v>81.738</v>
      </c>
      <c r="H190" s="252">
        <f>G190+F190</f>
        <v>81.738</v>
      </c>
      <c r="I190" s="251"/>
      <c r="J190" s="253">
        <v>168088.43700000001</v>
      </c>
      <c r="K190" s="253">
        <v>14116.208612203074</v>
      </c>
      <c r="L190" s="253">
        <v>24683.9154645624</v>
      </c>
      <c r="M190" s="254"/>
      <c r="N190" s="252">
        <f>SUM(I190:M190)</f>
        <v>206888.56107676547</v>
      </c>
      <c r="O190" s="251">
        <f t="shared" ref="O190:S193" si="216">$E190*I190</f>
        <v>0</v>
      </c>
      <c r="P190" s="253">
        <f t="shared" si="216"/>
        <v>3025591.8659999999</v>
      </c>
      <c r="Q190" s="253">
        <f t="shared" si="216"/>
        <v>254091.75501965533</v>
      </c>
      <c r="R190" s="253">
        <f t="shared" si="216"/>
        <v>444310.47836212319</v>
      </c>
      <c r="S190" s="254">
        <f t="shared" si="216"/>
        <v>0</v>
      </c>
      <c r="T190" s="256">
        <f>SUM(O190:S190)</f>
        <v>3723994.0993817784</v>
      </c>
      <c r="U190" s="984"/>
      <c r="V190" s="277">
        <v>18</v>
      </c>
      <c r="W190" s="253">
        <f t="shared" ref="W190:AA193" si="217">$V190*I190</f>
        <v>0</v>
      </c>
      <c r="X190" s="253">
        <f t="shared" si="217"/>
        <v>3025591.8659999999</v>
      </c>
      <c r="Y190" s="253">
        <f t="shared" si="217"/>
        <v>254091.75501965533</v>
      </c>
      <c r="Z190" s="253">
        <f t="shared" si="217"/>
        <v>444310.47836212319</v>
      </c>
      <c r="AA190" s="253">
        <f t="shared" si="217"/>
        <v>0</v>
      </c>
      <c r="AB190" s="253">
        <f>SUM(W190:AA190)</f>
        <v>3723994.0993817784</v>
      </c>
      <c r="AC190" s="984"/>
      <c r="AD190" s="308"/>
      <c r="AE190" s="253">
        <f t="shared" ref="AE190:AI193" si="218">$AD190*I190</f>
        <v>0</v>
      </c>
      <c r="AF190" s="253">
        <f t="shared" si="218"/>
        <v>0</v>
      </c>
      <c r="AG190" s="253">
        <f t="shared" si="218"/>
        <v>0</v>
      </c>
      <c r="AH190" s="253">
        <f t="shared" si="218"/>
        <v>0</v>
      </c>
      <c r="AI190" s="253">
        <f t="shared" si="218"/>
        <v>0</v>
      </c>
      <c r="AJ190" s="253">
        <f>SUM(AE190:AI190)</f>
        <v>0</v>
      </c>
      <c r="AK190" s="978"/>
      <c r="AL190" s="979">
        <f>IFERROR(VLOOKUP($A190,Itemizado_Piping!C:Q,12,0),0)</f>
        <v>0</v>
      </c>
      <c r="AM190" s="979">
        <f>IFERROR(VLOOKUP($A190,Itemizado_Piping!C:Q,13,0),0)</f>
        <v>0</v>
      </c>
      <c r="AN190" s="979">
        <f>IFERROR(VLOOKUP($A190,Itemizado_Piping!C:Q,14,0),0)</f>
        <v>0</v>
      </c>
      <c r="AO190" s="978"/>
      <c r="AP190" s="278"/>
      <c r="AQ190" s="253">
        <f>N190*AP190</f>
        <v>0</v>
      </c>
      <c r="AR190" s="978"/>
      <c r="AS190" s="982"/>
    </row>
    <row r="191" spans="1:45" s="164" customFormat="1" ht="52.9" hidden="1">
      <c r="A191" s="312" t="s">
        <v>2299</v>
      </c>
      <c r="B191" s="249"/>
      <c r="C191" s="3" t="s">
        <v>2200</v>
      </c>
      <c r="D191" s="2" t="s">
        <v>2067</v>
      </c>
      <c r="E191" s="190">
        <v>1</v>
      </c>
      <c r="F191" s="276"/>
      <c r="G191" s="191">
        <v>5.3</v>
      </c>
      <c r="H191" s="252">
        <f>G191+F191</f>
        <v>5.3</v>
      </c>
      <c r="I191" s="251"/>
      <c r="J191" s="253">
        <v>199320.26</v>
      </c>
      <c r="K191" s="253">
        <v>16739.083431411505</v>
      </c>
      <c r="L191" s="253">
        <v>29270.332546518941</v>
      </c>
      <c r="M191" s="254"/>
      <c r="N191" s="252">
        <f>SUM(I191:M191)</f>
        <v>245329.67597793046</v>
      </c>
      <c r="O191" s="251">
        <f t="shared" si="216"/>
        <v>0</v>
      </c>
      <c r="P191" s="253">
        <f t="shared" si="216"/>
        <v>199320.26</v>
      </c>
      <c r="Q191" s="253">
        <f t="shared" si="216"/>
        <v>16739.083431411505</v>
      </c>
      <c r="R191" s="253">
        <f t="shared" si="216"/>
        <v>29270.332546518941</v>
      </c>
      <c r="S191" s="254">
        <f t="shared" si="216"/>
        <v>0</v>
      </c>
      <c r="T191" s="256">
        <f>SUM(O191:S191)</f>
        <v>245329.67597793046</v>
      </c>
      <c r="U191" s="984"/>
      <c r="V191" s="277">
        <v>1</v>
      </c>
      <c r="W191" s="253">
        <f t="shared" si="217"/>
        <v>0</v>
      </c>
      <c r="X191" s="253">
        <f t="shared" si="217"/>
        <v>199320.26</v>
      </c>
      <c r="Y191" s="253">
        <f t="shared" si="217"/>
        <v>16739.083431411505</v>
      </c>
      <c r="Z191" s="253">
        <f t="shared" si="217"/>
        <v>29270.332546518941</v>
      </c>
      <c r="AA191" s="253">
        <f t="shared" si="217"/>
        <v>0</v>
      </c>
      <c r="AB191" s="253">
        <f>SUM(W191:AA191)</f>
        <v>245329.67597793046</v>
      </c>
      <c r="AC191" s="984"/>
      <c r="AD191" s="308"/>
      <c r="AE191" s="253">
        <f t="shared" si="218"/>
        <v>0</v>
      </c>
      <c r="AF191" s="253">
        <f t="shared" si="218"/>
        <v>0</v>
      </c>
      <c r="AG191" s="253">
        <f t="shared" si="218"/>
        <v>0</v>
      </c>
      <c r="AH191" s="253">
        <f t="shared" si="218"/>
        <v>0</v>
      </c>
      <c r="AI191" s="253">
        <f t="shared" si="218"/>
        <v>0</v>
      </c>
      <c r="AJ191" s="253">
        <f>SUM(AE191:AI191)</f>
        <v>0</v>
      </c>
      <c r="AK191" s="978"/>
      <c r="AL191" s="979">
        <f>IFERROR(VLOOKUP($A191,Itemizado_Piping!C:Q,12,0),0)</f>
        <v>0</v>
      </c>
      <c r="AM191" s="979">
        <f>IFERROR(VLOOKUP($A191,Itemizado_Piping!C:Q,13,0),0)</f>
        <v>0</v>
      </c>
      <c r="AN191" s="979">
        <f>IFERROR(VLOOKUP($A191,Itemizado_Piping!C:Q,14,0),0)</f>
        <v>0</v>
      </c>
      <c r="AO191" s="978"/>
      <c r="AP191" s="278"/>
      <c r="AQ191" s="253">
        <f>N191*AP191</f>
        <v>0</v>
      </c>
      <c r="AR191" s="978"/>
      <c r="AS191" s="982"/>
    </row>
    <row r="192" spans="1:45" s="164" customFormat="1" ht="26.45" hidden="1">
      <c r="A192" s="312" t="s">
        <v>2300</v>
      </c>
      <c r="B192" s="249"/>
      <c r="C192" s="3" t="s">
        <v>2194</v>
      </c>
      <c r="D192" s="2" t="s">
        <v>2062</v>
      </c>
      <c r="E192" s="190">
        <v>50</v>
      </c>
      <c r="F192" s="276"/>
      <c r="G192" s="191">
        <v>73.5</v>
      </c>
      <c r="H192" s="252">
        <f>G192+F192</f>
        <v>73.5</v>
      </c>
      <c r="I192" s="251"/>
      <c r="J192" s="253">
        <v>42526.61</v>
      </c>
      <c r="K192" s="253">
        <v>3571.4205512530461</v>
      </c>
      <c r="L192" s="253">
        <v>6245.0651869314142</v>
      </c>
      <c r="M192" s="254"/>
      <c r="N192" s="252">
        <f>SUM(I192:M192)</f>
        <v>52343.095738184464</v>
      </c>
      <c r="O192" s="251">
        <f t="shared" si="216"/>
        <v>0</v>
      </c>
      <c r="P192" s="253">
        <f t="shared" si="216"/>
        <v>2126330.5</v>
      </c>
      <c r="Q192" s="253">
        <f t="shared" si="216"/>
        <v>178571.02756265231</v>
      </c>
      <c r="R192" s="253">
        <f t="shared" si="216"/>
        <v>312253.2593465707</v>
      </c>
      <c r="S192" s="254">
        <f t="shared" si="216"/>
        <v>0</v>
      </c>
      <c r="T192" s="256">
        <f>SUM(O192:S192)</f>
        <v>2617154.7869092231</v>
      </c>
      <c r="U192" s="984"/>
      <c r="V192" s="277">
        <v>50</v>
      </c>
      <c r="W192" s="253">
        <f t="shared" si="217"/>
        <v>0</v>
      </c>
      <c r="X192" s="253">
        <f t="shared" si="217"/>
        <v>2126330.5</v>
      </c>
      <c r="Y192" s="253">
        <f t="shared" si="217"/>
        <v>178571.02756265231</v>
      </c>
      <c r="Z192" s="253">
        <f t="shared" si="217"/>
        <v>312253.2593465707</v>
      </c>
      <c r="AA192" s="253">
        <f t="shared" si="217"/>
        <v>0</v>
      </c>
      <c r="AB192" s="253">
        <f>SUM(W192:AA192)</f>
        <v>2617154.7869092231</v>
      </c>
      <c r="AC192" s="984"/>
      <c r="AD192" s="308"/>
      <c r="AE192" s="253">
        <f t="shared" si="218"/>
        <v>0</v>
      </c>
      <c r="AF192" s="253">
        <f t="shared" si="218"/>
        <v>0</v>
      </c>
      <c r="AG192" s="253">
        <f t="shared" si="218"/>
        <v>0</v>
      </c>
      <c r="AH192" s="253">
        <f t="shared" si="218"/>
        <v>0</v>
      </c>
      <c r="AI192" s="253">
        <f t="shared" si="218"/>
        <v>0</v>
      </c>
      <c r="AJ192" s="253">
        <f>SUM(AE192:AI192)</f>
        <v>0</v>
      </c>
      <c r="AK192" s="978"/>
      <c r="AL192" s="979">
        <f>IFERROR(VLOOKUP($A192,Itemizado_Piping!C:Q,12,0),0)</f>
        <v>0</v>
      </c>
      <c r="AM192" s="979">
        <f>IFERROR(VLOOKUP($A192,Itemizado_Piping!C:Q,13,0),0)</f>
        <v>0</v>
      </c>
      <c r="AN192" s="979">
        <f>IFERROR(VLOOKUP($A192,Itemizado_Piping!C:Q,14,0),0)</f>
        <v>0</v>
      </c>
      <c r="AO192" s="978"/>
      <c r="AP192" s="278"/>
      <c r="AQ192" s="253">
        <f>N192*AP192</f>
        <v>0</v>
      </c>
      <c r="AR192" s="978"/>
      <c r="AS192" s="982"/>
    </row>
    <row r="193" spans="1:45" s="164" customFormat="1" ht="26.45" hidden="1">
      <c r="A193" s="312" t="s">
        <v>2301</v>
      </c>
      <c r="B193" s="249"/>
      <c r="C193" s="3" t="s">
        <v>2198</v>
      </c>
      <c r="D193" s="2" t="s">
        <v>2062</v>
      </c>
      <c r="E193" s="190">
        <v>20</v>
      </c>
      <c r="F193" s="276"/>
      <c r="G193" s="191">
        <v>5</v>
      </c>
      <c r="H193" s="252">
        <f>G193+F193</f>
        <v>5</v>
      </c>
      <c r="I193" s="251"/>
      <c r="J193" s="253">
        <v>16217.86</v>
      </c>
      <c r="K193" s="253">
        <v>1361.9895519850907</v>
      </c>
      <c r="L193" s="253">
        <v>2381.6051383481426</v>
      </c>
      <c r="M193" s="254"/>
      <c r="N193" s="252">
        <f>SUM(I193:M193)</f>
        <v>19961.454690333234</v>
      </c>
      <c r="O193" s="251">
        <f t="shared" si="216"/>
        <v>0</v>
      </c>
      <c r="P193" s="253">
        <f t="shared" si="216"/>
        <v>324357.2</v>
      </c>
      <c r="Q193" s="253">
        <f t="shared" si="216"/>
        <v>27239.791039701813</v>
      </c>
      <c r="R193" s="253">
        <f t="shared" si="216"/>
        <v>47632.102766962853</v>
      </c>
      <c r="S193" s="254">
        <f t="shared" si="216"/>
        <v>0</v>
      </c>
      <c r="T193" s="256">
        <f>SUM(O193:S193)</f>
        <v>399229.09380666469</v>
      </c>
      <c r="U193" s="984"/>
      <c r="V193" s="277">
        <v>20</v>
      </c>
      <c r="W193" s="253">
        <f t="shared" si="217"/>
        <v>0</v>
      </c>
      <c r="X193" s="253">
        <f t="shared" si="217"/>
        <v>324357.2</v>
      </c>
      <c r="Y193" s="253">
        <f t="shared" si="217"/>
        <v>27239.791039701813</v>
      </c>
      <c r="Z193" s="253">
        <f t="shared" si="217"/>
        <v>47632.102766962853</v>
      </c>
      <c r="AA193" s="253">
        <f t="shared" si="217"/>
        <v>0</v>
      </c>
      <c r="AB193" s="253">
        <f>SUM(W193:AA193)</f>
        <v>399229.09380666469</v>
      </c>
      <c r="AC193" s="984"/>
      <c r="AD193" s="308"/>
      <c r="AE193" s="253">
        <f t="shared" si="218"/>
        <v>0</v>
      </c>
      <c r="AF193" s="253">
        <f t="shared" si="218"/>
        <v>0</v>
      </c>
      <c r="AG193" s="253">
        <f t="shared" si="218"/>
        <v>0</v>
      </c>
      <c r="AH193" s="253">
        <f t="shared" si="218"/>
        <v>0</v>
      </c>
      <c r="AI193" s="253">
        <f t="shared" si="218"/>
        <v>0</v>
      </c>
      <c r="AJ193" s="253">
        <f>SUM(AE193:AI193)</f>
        <v>0</v>
      </c>
      <c r="AK193" s="978"/>
      <c r="AL193" s="979">
        <f>IFERROR(VLOOKUP($A193,Itemizado_Piping!C:Q,12,0),0)</f>
        <v>0</v>
      </c>
      <c r="AM193" s="979">
        <f>IFERROR(VLOOKUP($A193,Itemizado_Piping!C:Q,13,0),0)</f>
        <v>0</v>
      </c>
      <c r="AN193" s="979">
        <f>IFERROR(VLOOKUP($A193,Itemizado_Piping!C:Q,14,0),0)</f>
        <v>0</v>
      </c>
      <c r="AO193" s="978"/>
      <c r="AP193" s="278"/>
      <c r="AQ193" s="253">
        <f>N193*AP193</f>
        <v>0</v>
      </c>
      <c r="AR193" s="978"/>
      <c r="AS193" s="982"/>
    </row>
    <row r="194" spans="1:45" s="164" customFormat="1" hidden="1">
      <c r="A194" s="315" t="s">
        <v>3106</v>
      </c>
      <c r="B194" s="5"/>
      <c r="C194" s="7" t="s">
        <v>3083</v>
      </c>
      <c r="D194" s="6"/>
      <c r="E194" s="189"/>
      <c r="F194" s="270"/>
      <c r="G194" s="189"/>
      <c r="H194" s="271"/>
      <c r="I194" s="270"/>
      <c r="J194" s="272"/>
      <c r="K194" s="272"/>
      <c r="L194" s="272"/>
      <c r="M194" s="273"/>
      <c r="N194" s="271"/>
      <c r="O194" s="270"/>
      <c r="P194" s="272"/>
      <c r="Q194" s="272"/>
      <c r="R194" s="272"/>
      <c r="S194" s="273"/>
      <c r="T194" s="274"/>
      <c r="U194" s="984"/>
      <c r="V194" s="272"/>
      <c r="W194" s="272"/>
      <c r="X194" s="272"/>
      <c r="Y194" s="272"/>
      <c r="Z194" s="272"/>
      <c r="AA194" s="272"/>
      <c r="AB194" s="272"/>
      <c r="AC194" s="984"/>
      <c r="AD194" s="272"/>
      <c r="AE194" s="272"/>
      <c r="AF194" s="272"/>
      <c r="AG194" s="272"/>
      <c r="AH194" s="272"/>
      <c r="AI194" s="272"/>
      <c r="AJ194" s="272"/>
      <c r="AK194" s="978"/>
      <c r="AL194" s="272"/>
      <c r="AM194" s="272"/>
      <c r="AN194" s="272"/>
      <c r="AO194" s="978"/>
      <c r="AP194" s="275"/>
      <c r="AQ194" s="272"/>
      <c r="AR194" s="978"/>
      <c r="AS194" s="982"/>
    </row>
    <row r="195" spans="1:45" s="164" customFormat="1" ht="26.45" hidden="1">
      <c r="A195" s="312" t="s">
        <v>2302</v>
      </c>
      <c r="B195" s="249"/>
      <c r="C195" s="3" t="s">
        <v>2303</v>
      </c>
      <c r="D195" s="2" t="s">
        <v>2067</v>
      </c>
      <c r="E195" s="190">
        <v>1</v>
      </c>
      <c r="F195" s="276"/>
      <c r="G195" s="191">
        <v>80</v>
      </c>
      <c r="H195" s="252">
        <f>G195+F195</f>
        <v>80</v>
      </c>
      <c r="I195" s="251"/>
      <c r="J195" s="253">
        <v>7034804</v>
      </c>
      <c r="K195" s="253">
        <v>590788.76918797567</v>
      </c>
      <c r="L195" s="253">
        <v>1033066.3449846073</v>
      </c>
      <c r="M195" s="254"/>
      <c r="N195" s="252">
        <f>SUM(I195:M195)</f>
        <v>8658659.1141725834</v>
      </c>
      <c r="O195" s="251">
        <f t="shared" ref="O195:S196" si="219">$E195*I195</f>
        <v>0</v>
      </c>
      <c r="P195" s="253">
        <f t="shared" si="219"/>
        <v>7034804</v>
      </c>
      <c r="Q195" s="253">
        <f t="shared" si="219"/>
        <v>590788.76918797567</v>
      </c>
      <c r="R195" s="253">
        <f t="shared" si="219"/>
        <v>1033066.3449846073</v>
      </c>
      <c r="S195" s="254">
        <f t="shared" si="219"/>
        <v>0</v>
      </c>
      <c r="T195" s="256">
        <f>SUM(O195:S195)</f>
        <v>8658659.1141725834</v>
      </c>
      <c r="U195" s="984"/>
      <c r="V195" s="277">
        <v>1</v>
      </c>
      <c r="W195" s="253">
        <f t="shared" ref="W195:AA196" si="220">$V195*I195</f>
        <v>0</v>
      </c>
      <c r="X195" s="253">
        <f t="shared" si="220"/>
        <v>7034804</v>
      </c>
      <c r="Y195" s="253">
        <f t="shared" si="220"/>
        <v>590788.76918797567</v>
      </c>
      <c r="Z195" s="253">
        <f t="shared" si="220"/>
        <v>1033066.3449846073</v>
      </c>
      <c r="AA195" s="253">
        <f t="shared" si="220"/>
        <v>0</v>
      </c>
      <c r="AB195" s="253">
        <f>SUM(W195:AA195)</f>
        <v>8658659.1141725834</v>
      </c>
      <c r="AC195" s="984"/>
      <c r="AD195" s="308"/>
      <c r="AE195" s="253">
        <f t="shared" ref="AE195:AI196" si="221">$AD195*I195</f>
        <v>0</v>
      </c>
      <c r="AF195" s="253">
        <f t="shared" si="221"/>
        <v>0</v>
      </c>
      <c r="AG195" s="253">
        <f t="shared" si="221"/>
        <v>0</v>
      </c>
      <c r="AH195" s="253">
        <f t="shared" si="221"/>
        <v>0</v>
      </c>
      <c r="AI195" s="253">
        <f t="shared" si="221"/>
        <v>0</v>
      </c>
      <c r="AJ195" s="253">
        <f>SUM(AE195:AI195)</f>
        <v>0</v>
      </c>
      <c r="AK195" s="978"/>
      <c r="AL195" s="979">
        <f>IFERROR(VLOOKUP($A195,Itemizado_Piping!C:Q,12,0),0)</f>
        <v>0</v>
      </c>
      <c r="AM195" s="979">
        <f>IFERROR(VLOOKUP($A195,Itemizado_Piping!C:Q,13,0),0)</f>
        <v>0</v>
      </c>
      <c r="AN195" s="979">
        <f>IFERROR(VLOOKUP($A195,Itemizado_Piping!C:Q,14,0),0)</f>
        <v>0</v>
      </c>
      <c r="AO195" s="978"/>
      <c r="AP195" s="278"/>
      <c r="AQ195" s="253">
        <f>N195*AP195</f>
        <v>0</v>
      </c>
      <c r="AR195" s="978"/>
      <c r="AS195" s="982"/>
    </row>
    <row r="196" spans="1:45" s="164" customFormat="1" ht="39.6">
      <c r="A196" s="312" t="s">
        <v>2304</v>
      </c>
      <c r="B196" s="249"/>
      <c r="C196" s="3" t="s">
        <v>2305</v>
      </c>
      <c r="D196" s="2" t="s">
        <v>2067</v>
      </c>
      <c r="E196" s="190">
        <v>1</v>
      </c>
      <c r="F196" s="276"/>
      <c r="G196" s="191">
        <v>30</v>
      </c>
      <c r="H196" s="252">
        <f>G196+F196</f>
        <v>30</v>
      </c>
      <c r="I196" s="251"/>
      <c r="J196" s="253">
        <v>1722232</v>
      </c>
      <c r="K196" s="253">
        <v>144634.49493918335</v>
      </c>
      <c r="L196" s="253">
        <v>252911.08571831282</v>
      </c>
      <c r="M196" s="254"/>
      <c r="N196" s="252">
        <f>SUM(I196:M196)</f>
        <v>2119777.5806574961</v>
      </c>
      <c r="O196" s="251">
        <f t="shared" si="219"/>
        <v>0</v>
      </c>
      <c r="P196" s="253">
        <f t="shared" si="219"/>
        <v>1722232</v>
      </c>
      <c r="Q196" s="253">
        <f t="shared" si="219"/>
        <v>144634.49493918335</v>
      </c>
      <c r="R196" s="253">
        <f t="shared" si="219"/>
        <v>252911.08571831282</v>
      </c>
      <c r="S196" s="254">
        <f t="shared" si="219"/>
        <v>0</v>
      </c>
      <c r="T196" s="256">
        <f>SUM(O196:S196)</f>
        <v>2119777.5806574961</v>
      </c>
      <c r="U196" s="984"/>
      <c r="V196" s="277">
        <v>1</v>
      </c>
      <c r="W196" s="253">
        <f t="shared" si="220"/>
        <v>0</v>
      </c>
      <c r="X196" s="253">
        <f t="shared" si="220"/>
        <v>1722232</v>
      </c>
      <c r="Y196" s="253">
        <f t="shared" si="220"/>
        <v>144634.49493918335</v>
      </c>
      <c r="Z196" s="253">
        <f t="shared" si="220"/>
        <v>252911.08571831282</v>
      </c>
      <c r="AA196" s="253">
        <f t="shared" si="220"/>
        <v>0</v>
      </c>
      <c r="AB196" s="253">
        <f>SUM(W196:AA196)</f>
        <v>2119777.5806574961</v>
      </c>
      <c r="AC196" s="984"/>
      <c r="AD196" s="308"/>
      <c r="AE196" s="253">
        <f t="shared" si="221"/>
        <v>0</v>
      </c>
      <c r="AF196" s="253">
        <f t="shared" si="221"/>
        <v>0</v>
      </c>
      <c r="AG196" s="253">
        <f t="shared" si="221"/>
        <v>0</v>
      </c>
      <c r="AH196" s="253">
        <f t="shared" si="221"/>
        <v>0</v>
      </c>
      <c r="AI196" s="253">
        <f t="shared" si="221"/>
        <v>0</v>
      </c>
      <c r="AJ196" s="253">
        <f>SUM(AE196:AI196)</f>
        <v>0</v>
      </c>
      <c r="AK196" s="978"/>
      <c r="AL196" s="979">
        <f>IFERROR(VLOOKUP($A196,Itemizado_Piping!C:Q,12,0),0)</f>
        <v>0</v>
      </c>
      <c r="AM196" s="979">
        <f>IFERROR(VLOOKUP($A196,Itemizado_Piping!C:Q,13,0),0)</f>
        <v>0</v>
      </c>
      <c r="AN196" s="979">
        <f>IFERROR(VLOOKUP($A196,Itemizado_Piping!C:Q,14,0),0)</f>
        <v>0</v>
      </c>
      <c r="AO196" s="978"/>
      <c r="AP196" s="278"/>
      <c r="AQ196" s="253">
        <f>N196*AP196</f>
        <v>0</v>
      </c>
      <c r="AR196" s="978"/>
      <c r="AS196" s="982"/>
    </row>
    <row r="197" spans="1:45" s="164" customFormat="1" hidden="1">
      <c r="A197" s="315" t="s">
        <v>3107</v>
      </c>
      <c r="B197" s="5"/>
      <c r="C197" s="7" t="s">
        <v>3085</v>
      </c>
      <c r="D197" s="6"/>
      <c r="E197" s="189"/>
      <c r="F197" s="270"/>
      <c r="G197" s="189"/>
      <c r="H197" s="271"/>
      <c r="I197" s="270"/>
      <c r="J197" s="272"/>
      <c r="K197" s="272"/>
      <c r="L197" s="272"/>
      <c r="M197" s="273"/>
      <c r="N197" s="271"/>
      <c r="O197" s="270"/>
      <c r="P197" s="272"/>
      <c r="Q197" s="272"/>
      <c r="R197" s="272"/>
      <c r="S197" s="273"/>
      <c r="T197" s="274"/>
      <c r="U197" s="984"/>
      <c r="V197" s="272"/>
      <c r="W197" s="272"/>
      <c r="X197" s="272"/>
      <c r="Y197" s="272"/>
      <c r="Z197" s="272"/>
      <c r="AA197" s="272"/>
      <c r="AB197" s="272"/>
      <c r="AC197" s="984"/>
      <c r="AD197" s="272"/>
      <c r="AE197" s="272"/>
      <c r="AF197" s="272"/>
      <c r="AG197" s="272"/>
      <c r="AH197" s="272"/>
      <c r="AI197" s="272"/>
      <c r="AJ197" s="272"/>
      <c r="AK197" s="978"/>
      <c r="AL197" s="272"/>
      <c r="AM197" s="272"/>
      <c r="AN197" s="272"/>
      <c r="AO197" s="978"/>
      <c r="AP197" s="275"/>
      <c r="AQ197" s="272"/>
      <c r="AR197" s="978"/>
      <c r="AS197" s="982"/>
    </row>
    <row r="198" spans="1:45" s="164" customFormat="1" ht="26.45" hidden="1">
      <c r="A198" s="312" t="s">
        <v>2306</v>
      </c>
      <c r="B198" s="249"/>
      <c r="C198" s="3" t="s">
        <v>2307</v>
      </c>
      <c r="D198" s="2" t="s">
        <v>2062</v>
      </c>
      <c r="E198" s="190">
        <v>10</v>
      </c>
      <c r="F198" s="276"/>
      <c r="G198" s="191">
        <v>5</v>
      </c>
      <c r="H198" s="252">
        <f>G198+F198</f>
        <v>5</v>
      </c>
      <c r="I198" s="251"/>
      <c r="J198" s="253">
        <v>50627.15</v>
      </c>
      <c r="K198" s="253">
        <v>4251.7107279740885</v>
      </c>
      <c r="L198" s="253">
        <v>7434.6356781919512</v>
      </c>
      <c r="M198" s="254"/>
      <c r="N198" s="252">
        <f>SUM(I198:M198)</f>
        <v>62313.496406166043</v>
      </c>
      <c r="O198" s="251">
        <f t="shared" ref="O198:S202" si="222">$E198*I198</f>
        <v>0</v>
      </c>
      <c r="P198" s="253">
        <f t="shared" si="222"/>
        <v>506271.5</v>
      </c>
      <c r="Q198" s="253">
        <f t="shared" si="222"/>
        <v>42517.107279740885</v>
      </c>
      <c r="R198" s="253">
        <f t="shared" si="222"/>
        <v>74346.356781919516</v>
      </c>
      <c r="S198" s="254">
        <f t="shared" si="222"/>
        <v>0</v>
      </c>
      <c r="T198" s="256">
        <f>SUM(O198:S198)</f>
        <v>623134.96406166034</v>
      </c>
      <c r="U198" s="984"/>
      <c r="V198" s="277">
        <v>10</v>
      </c>
      <c r="W198" s="253">
        <f t="shared" ref="W198:AA202" si="223">$V198*I198</f>
        <v>0</v>
      </c>
      <c r="X198" s="253">
        <f t="shared" si="223"/>
        <v>506271.5</v>
      </c>
      <c r="Y198" s="253">
        <f t="shared" si="223"/>
        <v>42517.107279740885</v>
      </c>
      <c r="Z198" s="253">
        <f t="shared" si="223"/>
        <v>74346.356781919516</v>
      </c>
      <c r="AA198" s="253">
        <f t="shared" si="223"/>
        <v>0</v>
      </c>
      <c r="AB198" s="253">
        <f>SUM(W198:AA198)</f>
        <v>623134.96406166034</v>
      </c>
      <c r="AC198" s="984"/>
      <c r="AD198" s="308"/>
      <c r="AE198" s="253">
        <f t="shared" ref="AE198:AI202" si="224">$AD198*I198</f>
        <v>0</v>
      </c>
      <c r="AF198" s="253">
        <f t="shared" si="224"/>
        <v>0</v>
      </c>
      <c r="AG198" s="253">
        <f t="shared" si="224"/>
        <v>0</v>
      </c>
      <c r="AH198" s="253">
        <f t="shared" si="224"/>
        <v>0</v>
      </c>
      <c r="AI198" s="253">
        <f t="shared" si="224"/>
        <v>0</v>
      </c>
      <c r="AJ198" s="253">
        <f>SUM(AE198:AI198)</f>
        <v>0</v>
      </c>
      <c r="AK198" s="978"/>
      <c r="AL198" s="979">
        <f>IFERROR(VLOOKUP($A198,Itemizado_Piping!C:Q,12,0),0)</f>
        <v>0</v>
      </c>
      <c r="AM198" s="979">
        <f>IFERROR(VLOOKUP($A198,Itemizado_Piping!C:Q,13,0),0)</f>
        <v>0</v>
      </c>
      <c r="AN198" s="979">
        <f>IFERROR(VLOOKUP($A198,Itemizado_Piping!C:Q,14,0),0)</f>
        <v>0</v>
      </c>
      <c r="AO198" s="978"/>
      <c r="AP198" s="278"/>
      <c r="AQ198" s="253">
        <f>N198*AP198</f>
        <v>0</v>
      </c>
      <c r="AR198" s="978"/>
      <c r="AS198" s="982"/>
    </row>
    <row r="199" spans="1:45" s="164" customFormat="1" ht="26.45" hidden="1">
      <c r="A199" s="312" t="s">
        <v>2308</v>
      </c>
      <c r="B199" s="249"/>
      <c r="C199" s="3" t="s">
        <v>2246</v>
      </c>
      <c r="D199" s="2" t="s">
        <v>2062</v>
      </c>
      <c r="E199" s="190">
        <v>25</v>
      </c>
      <c r="F199" s="276"/>
      <c r="G199" s="191">
        <v>10.75</v>
      </c>
      <c r="H199" s="252">
        <f>G199+F199</f>
        <v>10.75</v>
      </c>
      <c r="I199" s="251"/>
      <c r="J199" s="253">
        <v>29354.51</v>
      </c>
      <c r="K199" s="253">
        <v>2465.2164911795917</v>
      </c>
      <c r="L199" s="253">
        <v>4310.7322328403334</v>
      </c>
      <c r="M199" s="254"/>
      <c r="N199" s="252">
        <f>SUM(I199:M199)</f>
        <v>36130.458724019925</v>
      </c>
      <c r="O199" s="251">
        <f t="shared" si="222"/>
        <v>0</v>
      </c>
      <c r="P199" s="253">
        <f t="shared" si="222"/>
        <v>733862.75</v>
      </c>
      <c r="Q199" s="253">
        <f t="shared" si="222"/>
        <v>61630.412279489792</v>
      </c>
      <c r="R199" s="253">
        <f t="shared" si="222"/>
        <v>107768.30582100834</v>
      </c>
      <c r="S199" s="254">
        <f t="shared" si="222"/>
        <v>0</v>
      </c>
      <c r="T199" s="256">
        <f>SUM(O199:S199)</f>
        <v>903261.4681004982</v>
      </c>
      <c r="U199" s="984"/>
      <c r="V199" s="277">
        <v>25</v>
      </c>
      <c r="W199" s="253">
        <f t="shared" si="223"/>
        <v>0</v>
      </c>
      <c r="X199" s="253">
        <f t="shared" si="223"/>
        <v>733862.75</v>
      </c>
      <c r="Y199" s="253">
        <f t="shared" si="223"/>
        <v>61630.412279489792</v>
      </c>
      <c r="Z199" s="253">
        <f t="shared" si="223"/>
        <v>107768.30582100834</v>
      </c>
      <c r="AA199" s="253">
        <f t="shared" si="223"/>
        <v>0</v>
      </c>
      <c r="AB199" s="253">
        <f>SUM(W199:AA199)</f>
        <v>903261.4681004982</v>
      </c>
      <c r="AC199" s="984"/>
      <c r="AD199" s="308"/>
      <c r="AE199" s="253">
        <f t="shared" si="224"/>
        <v>0</v>
      </c>
      <c r="AF199" s="253">
        <f t="shared" si="224"/>
        <v>0</v>
      </c>
      <c r="AG199" s="253">
        <f t="shared" si="224"/>
        <v>0</v>
      </c>
      <c r="AH199" s="253">
        <f t="shared" si="224"/>
        <v>0</v>
      </c>
      <c r="AI199" s="253">
        <f t="shared" si="224"/>
        <v>0</v>
      </c>
      <c r="AJ199" s="253">
        <f>SUM(AE199:AI199)</f>
        <v>0</v>
      </c>
      <c r="AK199" s="978"/>
      <c r="AL199" s="979">
        <f>IFERROR(VLOOKUP($A199,Itemizado_Piping!C:Q,12,0),0)</f>
        <v>0</v>
      </c>
      <c r="AM199" s="979">
        <f>IFERROR(VLOOKUP($A199,Itemizado_Piping!C:Q,13,0),0)</f>
        <v>0</v>
      </c>
      <c r="AN199" s="979">
        <f>IFERROR(VLOOKUP($A199,Itemizado_Piping!C:Q,14,0),0)</f>
        <v>0</v>
      </c>
      <c r="AO199" s="978"/>
      <c r="AP199" s="278"/>
      <c r="AQ199" s="253">
        <f>N199*AP199</f>
        <v>0</v>
      </c>
      <c r="AR199" s="978"/>
      <c r="AS199" s="982"/>
    </row>
    <row r="200" spans="1:45" s="164" customFormat="1" ht="26.45" hidden="1">
      <c r="A200" s="312" t="s">
        <v>2309</v>
      </c>
      <c r="B200" s="249"/>
      <c r="C200" s="3" t="s">
        <v>2220</v>
      </c>
      <c r="D200" s="2" t="s">
        <v>2062</v>
      </c>
      <c r="E200" s="190">
        <v>10</v>
      </c>
      <c r="F200" s="276"/>
      <c r="G200" s="191">
        <v>3.3</v>
      </c>
      <c r="H200" s="252">
        <f>G200+F200</f>
        <v>3.3</v>
      </c>
      <c r="I200" s="251"/>
      <c r="J200" s="253">
        <v>13826.31</v>
      </c>
      <c r="K200" s="253">
        <v>1161.145167272809</v>
      </c>
      <c r="L200" s="253">
        <v>2030.4041926859834</v>
      </c>
      <c r="M200" s="254"/>
      <c r="N200" s="252">
        <f>SUM(I200:M200)</f>
        <v>17017.859359958791</v>
      </c>
      <c r="O200" s="251">
        <f t="shared" si="222"/>
        <v>0</v>
      </c>
      <c r="P200" s="253">
        <f t="shared" si="222"/>
        <v>138263.1</v>
      </c>
      <c r="Q200" s="253">
        <f t="shared" si="222"/>
        <v>11611.45167272809</v>
      </c>
      <c r="R200" s="253">
        <f t="shared" si="222"/>
        <v>20304.041926859834</v>
      </c>
      <c r="S200" s="254">
        <f t="shared" si="222"/>
        <v>0</v>
      </c>
      <c r="T200" s="256">
        <f>SUM(O200:S200)</f>
        <v>170178.59359958791</v>
      </c>
      <c r="U200" s="984"/>
      <c r="V200" s="277">
        <v>10</v>
      </c>
      <c r="W200" s="253">
        <f t="shared" si="223"/>
        <v>0</v>
      </c>
      <c r="X200" s="253">
        <f t="shared" si="223"/>
        <v>138263.1</v>
      </c>
      <c r="Y200" s="253">
        <f t="shared" si="223"/>
        <v>11611.45167272809</v>
      </c>
      <c r="Z200" s="253">
        <f t="shared" si="223"/>
        <v>20304.041926859834</v>
      </c>
      <c r="AA200" s="253">
        <f t="shared" si="223"/>
        <v>0</v>
      </c>
      <c r="AB200" s="253">
        <f>SUM(W200:AA200)</f>
        <v>170178.59359958791</v>
      </c>
      <c r="AC200" s="984"/>
      <c r="AD200" s="308"/>
      <c r="AE200" s="253">
        <f t="shared" si="224"/>
        <v>0</v>
      </c>
      <c r="AF200" s="253">
        <f t="shared" si="224"/>
        <v>0</v>
      </c>
      <c r="AG200" s="253">
        <f t="shared" si="224"/>
        <v>0</v>
      </c>
      <c r="AH200" s="253">
        <f t="shared" si="224"/>
        <v>0</v>
      </c>
      <c r="AI200" s="253">
        <f t="shared" si="224"/>
        <v>0</v>
      </c>
      <c r="AJ200" s="253">
        <f>SUM(AE200:AI200)</f>
        <v>0</v>
      </c>
      <c r="AK200" s="978"/>
      <c r="AL200" s="979">
        <f>IFERROR(VLOOKUP($A200,Itemizado_Piping!C:Q,12,0),0)</f>
        <v>0</v>
      </c>
      <c r="AM200" s="979">
        <f>IFERROR(VLOOKUP($A200,Itemizado_Piping!C:Q,13,0),0)</f>
        <v>0</v>
      </c>
      <c r="AN200" s="979">
        <f>IFERROR(VLOOKUP($A200,Itemizado_Piping!C:Q,14,0),0)</f>
        <v>0</v>
      </c>
      <c r="AO200" s="978"/>
      <c r="AP200" s="278"/>
      <c r="AQ200" s="253">
        <f>N200*AP200</f>
        <v>0</v>
      </c>
      <c r="AR200" s="978"/>
      <c r="AS200" s="982"/>
    </row>
    <row r="201" spans="1:45" s="164" customFormat="1" ht="26.45" hidden="1">
      <c r="A201" s="312" t="s">
        <v>2310</v>
      </c>
      <c r="B201" s="249"/>
      <c r="C201" s="3" t="s">
        <v>2311</v>
      </c>
      <c r="D201" s="2" t="s">
        <v>2062</v>
      </c>
      <c r="E201" s="190">
        <v>10</v>
      </c>
      <c r="F201" s="276"/>
      <c r="G201" s="191">
        <v>3</v>
      </c>
      <c r="H201" s="252">
        <f>G201+F201</f>
        <v>3</v>
      </c>
      <c r="I201" s="251"/>
      <c r="J201" s="253">
        <v>11213.05</v>
      </c>
      <c r="K201" s="253">
        <v>941.68138989277395</v>
      </c>
      <c r="L201" s="253">
        <v>1646.6449640430139</v>
      </c>
      <c r="M201" s="254"/>
      <c r="N201" s="252">
        <f>SUM(I201:M201)</f>
        <v>13801.376353935788</v>
      </c>
      <c r="O201" s="251">
        <f t="shared" si="222"/>
        <v>0</v>
      </c>
      <c r="P201" s="253">
        <f t="shared" si="222"/>
        <v>112130.5</v>
      </c>
      <c r="Q201" s="253">
        <f t="shared" si="222"/>
        <v>9416.8138989277395</v>
      </c>
      <c r="R201" s="253">
        <f t="shared" si="222"/>
        <v>16466.449640430139</v>
      </c>
      <c r="S201" s="254">
        <f t="shared" si="222"/>
        <v>0</v>
      </c>
      <c r="T201" s="256">
        <f>SUM(O201:S201)</f>
        <v>138013.76353935787</v>
      </c>
      <c r="U201" s="984"/>
      <c r="V201" s="277">
        <v>10</v>
      </c>
      <c r="W201" s="253">
        <f t="shared" si="223"/>
        <v>0</v>
      </c>
      <c r="X201" s="253">
        <f t="shared" si="223"/>
        <v>112130.5</v>
      </c>
      <c r="Y201" s="253">
        <f t="shared" si="223"/>
        <v>9416.8138989277395</v>
      </c>
      <c r="Z201" s="253">
        <f t="shared" si="223"/>
        <v>16466.449640430139</v>
      </c>
      <c r="AA201" s="253">
        <f t="shared" si="223"/>
        <v>0</v>
      </c>
      <c r="AB201" s="253">
        <f>SUM(W201:AA201)</f>
        <v>138013.76353935787</v>
      </c>
      <c r="AC201" s="984"/>
      <c r="AD201" s="308"/>
      <c r="AE201" s="253">
        <f t="shared" si="224"/>
        <v>0</v>
      </c>
      <c r="AF201" s="253">
        <f t="shared" si="224"/>
        <v>0</v>
      </c>
      <c r="AG201" s="253">
        <f t="shared" si="224"/>
        <v>0</v>
      </c>
      <c r="AH201" s="253">
        <f t="shared" si="224"/>
        <v>0</v>
      </c>
      <c r="AI201" s="253">
        <f t="shared" si="224"/>
        <v>0</v>
      </c>
      <c r="AJ201" s="253">
        <f>SUM(AE201:AI201)</f>
        <v>0</v>
      </c>
      <c r="AK201" s="978"/>
      <c r="AL201" s="979">
        <f>IFERROR(VLOOKUP($A201,Itemizado_Piping!C:Q,12,0),0)</f>
        <v>0</v>
      </c>
      <c r="AM201" s="979">
        <f>IFERROR(VLOOKUP($A201,Itemizado_Piping!C:Q,13,0),0)</f>
        <v>0</v>
      </c>
      <c r="AN201" s="979">
        <f>IFERROR(VLOOKUP($A201,Itemizado_Piping!C:Q,14,0),0)</f>
        <v>0</v>
      </c>
      <c r="AO201" s="978"/>
      <c r="AP201" s="278"/>
      <c r="AQ201" s="253">
        <f>N201*AP201</f>
        <v>0</v>
      </c>
      <c r="AR201" s="978"/>
      <c r="AS201" s="982"/>
    </row>
    <row r="202" spans="1:45" s="164" customFormat="1" ht="26.45" hidden="1">
      <c r="A202" s="312" t="s">
        <v>2312</v>
      </c>
      <c r="B202" s="249"/>
      <c r="C202" s="3" t="s">
        <v>2226</v>
      </c>
      <c r="D202" s="2" t="s">
        <v>2062</v>
      </c>
      <c r="E202" s="190">
        <v>60</v>
      </c>
      <c r="F202" s="276"/>
      <c r="G202" s="191">
        <v>16.8</v>
      </c>
      <c r="H202" s="252">
        <f>G202+F202</f>
        <v>16.8</v>
      </c>
      <c r="I202" s="251"/>
      <c r="J202" s="253">
        <v>9282.5</v>
      </c>
      <c r="K202" s="253">
        <v>779.55217373325468</v>
      </c>
      <c r="L202" s="253">
        <v>1363.1422207810792</v>
      </c>
      <c r="M202" s="254"/>
      <c r="N202" s="252">
        <f>SUM(I202:M202)</f>
        <v>11425.194394514334</v>
      </c>
      <c r="O202" s="251">
        <f t="shared" si="222"/>
        <v>0</v>
      </c>
      <c r="P202" s="253">
        <f t="shared" si="222"/>
        <v>556950</v>
      </c>
      <c r="Q202" s="253">
        <f t="shared" si="222"/>
        <v>46773.130423995281</v>
      </c>
      <c r="R202" s="253">
        <f t="shared" si="222"/>
        <v>81788.533246864754</v>
      </c>
      <c r="S202" s="254">
        <f t="shared" si="222"/>
        <v>0</v>
      </c>
      <c r="T202" s="256">
        <f>SUM(O202:S202)</f>
        <v>685511.66367086011</v>
      </c>
      <c r="U202" s="984"/>
      <c r="V202" s="277">
        <v>60</v>
      </c>
      <c r="W202" s="253">
        <f t="shared" si="223"/>
        <v>0</v>
      </c>
      <c r="X202" s="253">
        <f t="shared" si="223"/>
        <v>556950</v>
      </c>
      <c r="Y202" s="253">
        <f t="shared" si="223"/>
        <v>46773.130423995281</v>
      </c>
      <c r="Z202" s="253">
        <f t="shared" si="223"/>
        <v>81788.533246864754</v>
      </c>
      <c r="AA202" s="253">
        <f t="shared" si="223"/>
        <v>0</v>
      </c>
      <c r="AB202" s="253">
        <f>SUM(W202:AA202)</f>
        <v>685511.66367086011</v>
      </c>
      <c r="AC202" s="984"/>
      <c r="AD202" s="308"/>
      <c r="AE202" s="253">
        <f t="shared" si="224"/>
        <v>0</v>
      </c>
      <c r="AF202" s="253">
        <f t="shared" si="224"/>
        <v>0</v>
      </c>
      <c r="AG202" s="253">
        <f t="shared" si="224"/>
        <v>0</v>
      </c>
      <c r="AH202" s="253">
        <f t="shared" si="224"/>
        <v>0</v>
      </c>
      <c r="AI202" s="253">
        <f t="shared" si="224"/>
        <v>0</v>
      </c>
      <c r="AJ202" s="253">
        <f>SUM(AE202:AI202)</f>
        <v>0</v>
      </c>
      <c r="AK202" s="978"/>
      <c r="AL202" s="979">
        <f>IFERROR(VLOOKUP($A202,Itemizado_Piping!C:Q,12,0),0)</f>
        <v>0</v>
      </c>
      <c r="AM202" s="979">
        <f>IFERROR(VLOOKUP($A202,Itemizado_Piping!C:Q,13,0),0)</f>
        <v>0</v>
      </c>
      <c r="AN202" s="979">
        <f>IFERROR(VLOOKUP($A202,Itemizado_Piping!C:Q,14,0),0)</f>
        <v>0</v>
      </c>
      <c r="AO202" s="978"/>
      <c r="AP202" s="278"/>
      <c r="AQ202" s="253">
        <f>N202*AP202</f>
        <v>0</v>
      </c>
      <c r="AR202" s="978"/>
      <c r="AS202" s="982"/>
    </row>
    <row r="203" spans="1:45" s="164" customFormat="1" hidden="1">
      <c r="A203" s="315" t="s">
        <v>3108</v>
      </c>
      <c r="B203" s="5"/>
      <c r="C203" s="7" t="s">
        <v>3087</v>
      </c>
      <c r="D203" s="6"/>
      <c r="E203" s="189"/>
      <c r="F203" s="270"/>
      <c r="G203" s="189"/>
      <c r="H203" s="271"/>
      <c r="I203" s="270"/>
      <c r="J203" s="272"/>
      <c r="K203" s="272"/>
      <c r="L203" s="272"/>
      <c r="M203" s="273"/>
      <c r="N203" s="271"/>
      <c r="O203" s="270"/>
      <c r="P203" s="272"/>
      <c r="Q203" s="272"/>
      <c r="R203" s="272"/>
      <c r="S203" s="273"/>
      <c r="T203" s="274"/>
      <c r="U203" s="984"/>
      <c r="V203" s="272"/>
      <c r="W203" s="272"/>
      <c r="X203" s="272"/>
      <c r="Y203" s="272"/>
      <c r="Z203" s="272"/>
      <c r="AA203" s="272"/>
      <c r="AB203" s="272"/>
      <c r="AC203" s="984"/>
      <c r="AD203" s="272"/>
      <c r="AE203" s="272"/>
      <c r="AF203" s="272"/>
      <c r="AG203" s="272"/>
      <c r="AH203" s="272"/>
      <c r="AI203" s="272"/>
      <c r="AJ203" s="272"/>
      <c r="AK203" s="978"/>
      <c r="AL203" s="272"/>
      <c r="AM203" s="272"/>
      <c r="AN203" s="272"/>
      <c r="AO203" s="978"/>
      <c r="AP203" s="275"/>
      <c r="AQ203" s="272"/>
      <c r="AR203" s="978"/>
      <c r="AS203" s="982"/>
    </row>
    <row r="204" spans="1:45" s="164" customFormat="1" ht="26.45" hidden="1">
      <c r="A204" s="312" t="s">
        <v>2313</v>
      </c>
      <c r="B204" s="249"/>
      <c r="C204" s="3" t="s">
        <v>2314</v>
      </c>
      <c r="D204" s="2" t="s">
        <v>2067</v>
      </c>
      <c r="E204" s="190">
        <v>18</v>
      </c>
      <c r="F204" s="276"/>
      <c r="G204" s="191">
        <v>432</v>
      </c>
      <c r="H204" s="252">
        <f>G204+F204</f>
        <v>432</v>
      </c>
      <c r="I204" s="251"/>
      <c r="J204" s="253">
        <v>1660008</v>
      </c>
      <c r="K204" s="253">
        <v>139408.87097383128</v>
      </c>
      <c r="L204" s="253">
        <v>243773.4437526913</v>
      </c>
      <c r="M204" s="254"/>
      <c r="N204" s="252">
        <f>SUM(I204:M204)</f>
        <v>2043190.3147265227</v>
      </c>
      <c r="O204" s="251">
        <f t="shared" ref="O204:S205" si="225">$E204*I204</f>
        <v>0</v>
      </c>
      <c r="P204" s="253">
        <f t="shared" si="225"/>
        <v>29880144</v>
      </c>
      <c r="Q204" s="253">
        <f t="shared" si="225"/>
        <v>2509359.677528963</v>
      </c>
      <c r="R204" s="253">
        <f t="shared" si="225"/>
        <v>4387921.9875484435</v>
      </c>
      <c r="S204" s="254">
        <f t="shared" si="225"/>
        <v>0</v>
      </c>
      <c r="T204" s="256">
        <f>SUM(O204:S204)</f>
        <v>36777425.665077403</v>
      </c>
      <c r="U204" s="984"/>
      <c r="V204" s="277">
        <v>18</v>
      </c>
      <c r="W204" s="253">
        <f t="shared" ref="W204:AA205" si="226">$V204*I204</f>
        <v>0</v>
      </c>
      <c r="X204" s="253">
        <f t="shared" si="226"/>
        <v>29880144</v>
      </c>
      <c r="Y204" s="253">
        <f t="shared" si="226"/>
        <v>2509359.677528963</v>
      </c>
      <c r="Z204" s="253">
        <f t="shared" si="226"/>
        <v>4387921.9875484435</v>
      </c>
      <c r="AA204" s="253">
        <f t="shared" si="226"/>
        <v>0</v>
      </c>
      <c r="AB204" s="253">
        <f>SUM(W204:AA204)</f>
        <v>36777425.665077403</v>
      </c>
      <c r="AC204" s="984"/>
      <c r="AD204" s="308"/>
      <c r="AE204" s="253">
        <f t="shared" ref="AE204:AI205" si="227">$AD204*I204</f>
        <v>0</v>
      </c>
      <c r="AF204" s="253">
        <f t="shared" si="227"/>
        <v>0</v>
      </c>
      <c r="AG204" s="253">
        <f t="shared" si="227"/>
        <v>0</v>
      </c>
      <c r="AH204" s="253">
        <f t="shared" si="227"/>
        <v>0</v>
      </c>
      <c r="AI204" s="253">
        <f t="shared" si="227"/>
        <v>0</v>
      </c>
      <c r="AJ204" s="253">
        <f>SUM(AE204:AI204)</f>
        <v>0</v>
      </c>
      <c r="AK204" s="978"/>
      <c r="AL204" s="979">
        <f>IFERROR(VLOOKUP($A204,Itemizado_Piping!C:Q,12,0),0)</f>
        <v>0</v>
      </c>
      <c r="AM204" s="979">
        <f>IFERROR(VLOOKUP($A204,Itemizado_Piping!C:Q,13,0),0)</f>
        <v>0</v>
      </c>
      <c r="AN204" s="979">
        <f>IFERROR(VLOOKUP($A204,Itemizado_Piping!C:Q,14,0),0)</f>
        <v>0</v>
      </c>
      <c r="AO204" s="978"/>
      <c r="AP204" s="278"/>
      <c r="AQ204" s="253">
        <f>N204*AP204</f>
        <v>0</v>
      </c>
      <c r="AR204" s="978"/>
      <c r="AS204" s="982"/>
    </row>
    <row r="205" spans="1:45" s="164" customFormat="1" ht="26.45" hidden="1">
      <c r="A205" s="312" t="s">
        <v>2315</v>
      </c>
      <c r="B205" s="249"/>
      <c r="C205" s="3" t="s">
        <v>2316</v>
      </c>
      <c r="D205" s="2" t="s">
        <v>2067</v>
      </c>
      <c r="E205" s="190">
        <v>12</v>
      </c>
      <c r="F205" s="276"/>
      <c r="G205" s="191">
        <v>288</v>
      </c>
      <c r="H205" s="252">
        <f>G205+F205</f>
        <v>288</v>
      </c>
      <c r="I205" s="251"/>
      <c r="J205" s="253">
        <v>1550008</v>
      </c>
      <c r="K205" s="253">
        <v>130170.97826059069</v>
      </c>
      <c r="L205" s="253">
        <v>227619.85966587006</v>
      </c>
      <c r="M205" s="254"/>
      <c r="N205" s="252">
        <f>SUM(I205:M205)</f>
        <v>1907798.8379264607</v>
      </c>
      <c r="O205" s="251">
        <f t="shared" si="225"/>
        <v>0</v>
      </c>
      <c r="P205" s="253">
        <f t="shared" si="225"/>
        <v>18600096</v>
      </c>
      <c r="Q205" s="253">
        <f t="shared" si="225"/>
        <v>1562051.7391270883</v>
      </c>
      <c r="R205" s="253">
        <f t="shared" si="225"/>
        <v>2731438.3159904405</v>
      </c>
      <c r="S205" s="254">
        <f t="shared" si="225"/>
        <v>0</v>
      </c>
      <c r="T205" s="256">
        <f>SUM(O205:S205)</f>
        <v>22893586.055117529</v>
      </c>
      <c r="U205" s="984"/>
      <c r="V205" s="277">
        <v>12</v>
      </c>
      <c r="W205" s="253">
        <f t="shared" si="226"/>
        <v>0</v>
      </c>
      <c r="X205" s="253">
        <f t="shared" si="226"/>
        <v>18600096</v>
      </c>
      <c r="Y205" s="253">
        <f t="shared" si="226"/>
        <v>1562051.7391270883</v>
      </c>
      <c r="Z205" s="253">
        <f t="shared" si="226"/>
        <v>2731438.3159904405</v>
      </c>
      <c r="AA205" s="253">
        <f t="shared" si="226"/>
        <v>0</v>
      </c>
      <c r="AB205" s="253">
        <f>SUM(W205:AA205)</f>
        <v>22893586.055117529</v>
      </c>
      <c r="AC205" s="984"/>
      <c r="AD205" s="308"/>
      <c r="AE205" s="253">
        <f t="shared" si="227"/>
        <v>0</v>
      </c>
      <c r="AF205" s="253">
        <f t="shared" si="227"/>
        <v>0</v>
      </c>
      <c r="AG205" s="253">
        <f t="shared" si="227"/>
        <v>0</v>
      </c>
      <c r="AH205" s="253">
        <f t="shared" si="227"/>
        <v>0</v>
      </c>
      <c r="AI205" s="253">
        <f t="shared" si="227"/>
        <v>0</v>
      </c>
      <c r="AJ205" s="253">
        <f>SUM(AE205:AI205)</f>
        <v>0</v>
      </c>
      <c r="AK205" s="978"/>
      <c r="AL205" s="979">
        <f>IFERROR(VLOOKUP($A205,Itemizado_Piping!C:Q,12,0),0)</f>
        <v>0</v>
      </c>
      <c r="AM205" s="979">
        <f>IFERROR(VLOOKUP($A205,Itemizado_Piping!C:Q,13,0),0)</f>
        <v>0</v>
      </c>
      <c r="AN205" s="979">
        <f>IFERROR(VLOOKUP($A205,Itemizado_Piping!C:Q,14,0),0)</f>
        <v>0</v>
      </c>
      <c r="AO205" s="978"/>
      <c r="AP205" s="278"/>
      <c r="AQ205" s="253">
        <f>N205*AP205</f>
        <v>0</v>
      </c>
      <c r="AR205" s="978"/>
      <c r="AS205" s="982"/>
    </row>
    <row r="206" spans="1:45" s="164" customFormat="1" hidden="1">
      <c r="A206" s="314" t="s">
        <v>2030</v>
      </c>
      <c r="B206" s="199"/>
      <c r="C206" s="28" t="s">
        <v>2890</v>
      </c>
      <c r="D206" s="29"/>
      <c r="E206" s="186"/>
      <c r="F206" s="265"/>
      <c r="G206" s="186"/>
      <c r="H206" s="266"/>
      <c r="I206" s="265"/>
      <c r="J206" s="267"/>
      <c r="K206" s="267"/>
      <c r="L206" s="267"/>
      <c r="M206" s="268"/>
      <c r="N206" s="266"/>
      <c r="O206" s="265"/>
      <c r="P206" s="267"/>
      <c r="Q206" s="267"/>
      <c r="R206" s="267"/>
      <c r="S206" s="268"/>
      <c r="T206" s="269"/>
      <c r="U206" s="984"/>
      <c r="V206" s="245"/>
      <c r="W206" s="245"/>
      <c r="X206" s="245"/>
      <c r="Y206" s="245"/>
      <c r="Z206" s="245"/>
      <c r="AA206" s="245"/>
      <c r="AB206" s="245"/>
      <c r="AC206" s="984"/>
      <c r="AD206" s="245"/>
      <c r="AE206" s="245"/>
      <c r="AF206" s="245"/>
      <c r="AG206" s="245"/>
      <c r="AH206" s="245"/>
      <c r="AI206" s="245"/>
      <c r="AJ206" s="245"/>
      <c r="AK206" s="978"/>
      <c r="AL206" s="245"/>
      <c r="AM206" s="245"/>
      <c r="AN206" s="245"/>
      <c r="AO206" s="978"/>
      <c r="AP206" s="248"/>
      <c r="AQ206" s="245"/>
      <c r="AR206" s="978"/>
      <c r="AS206" s="982"/>
    </row>
    <row r="207" spans="1:45" s="164" customFormat="1" hidden="1">
      <c r="A207" s="315" t="s">
        <v>3109</v>
      </c>
      <c r="B207" s="5"/>
      <c r="C207" s="7" t="s">
        <v>3110</v>
      </c>
      <c r="D207" s="6"/>
      <c r="E207" s="189"/>
      <c r="F207" s="270"/>
      <c r="G207" s="189"/>
      <c r="H207" s="271"/>
      <c r="I207" s="270"/>
      <c r="J207" s="272"/>
      <c r="K207" s="272"/>
      <c r="L207" s="272"/>
      <c r="M207" s="273"/>
      <c r="N207" s="271"/>
      <c r="O207" s="270"/>
      <c r="P207" s="272"/>
      <c r="Q207" s="272"/>
      <c r="R207" s="272"/>
      <c r="S207" s="273"/>
      <c r="T207" s="274"/>
      <c r="U207" s="984"/>
      <c r="V207" s="272"/>
      <c r="W207" s="272"/>
      <c r="X207" s="272"/>
      <c r="Y207" s="272"/>
      <c r="Z207" s="272"/>
      <c r="AA207" s="272"/>
      <c r="AB207" s="272"/>
      <c r="AC207" s="984"/>
      <c r="AD207" s="272"/>
      <c r="AE207" s="272"/>
      <c r="AF207" s="272"/>
      <c r="AG207" s="272"/>
      <c r="AH207" s="272"/>
      <c r="AI207" s="272"/>
      <c r="AJ207" s="272"/>
      <c r="AK207" s="978"/>
      <c r="AL207" s="272"/>
      <c r="AM207" s="272"/>
      <c r="AN207" s="272"/>
      <c r="AO207" s="978"/>
      <c r="AP207" s="275"/>
      <c r="AQ207" s="272"/>
      <c r="AR207" s="978"/>
      <c r="AS207" s="982"/>
    </row>
    <row r="208" spans="1:45" s="164" customFormat="1" hidden="1">
      <c r="A208" s="315" t="s">
        <v>3111</v>
      </c>
      <c r="B208" s="5"/>
      <c r="C208" s="7" t="s">
        <v>3112</v>
      </c>
      <c r="D208" s="6"/>
      <c r="E208" s="189"/>
      <c r="F208" s="270"/>
      <c r="G208" s="189"/>
      <c r="H208" s="271"/>
      <c r="I208" s="270"/>
      <c r="J208" s="272"/>
      <c r="K208" s="272"/>
      <c r="L208" s="272"/>
      <c r="M208" s="273"/>
      <c r="N208" s="271"/>
      <c r="O208" s="270"/>
      <c r="P208" s="272"/>
      <c r="Q208" s="272"/>
      <c r="R208" s="272"/>
      <c r="S208" s="273"/>
      <c r="T208" s="274"/>
      <c r="U208" s="984"/>
      <c r="V208" s="272"/>
      <c r="W208" s="272"/>
      <c r="X208" s="272"/>
      <c r="Y208" s="272"/>
      <c r="Z208" s="272"/>
      <c r="AA208" s="272"/>
      <c r="AB208" s="272"/>
      <c r="AC208" s="984"/>
      <c r="AD208" s="272"/>
      <c r="AE208" s="272"/>
      <c r="AF208" s="272"/>
      <c r="AG208" s="272"/>
      <c r="AH208" s="272"/>
      <c r="AI208" s="272"/>
      <c r="AJ208" s="272"/>
      <c r="AK208" s="978"/>
      <c r="AL208" s="272"/>
      <c r="AM208" s="272"/>
      <c r="AN208" s="272"/>
      <c r="AO208" s="978"/>
      <c r="AP208" s="275"/>
      <c r="AQ208" s="272"/>
      <c r="AR208" s="978"/>
      <c r="AS208" s="982"/>
    </row>
    <row r="209" spans="1:45" s="164" customFormat="1" ht="79.150000000000006" hidden="1">
      <c r="A209" s="312" t="s">
        <v>2317</v>
      </c>
      <c r="B209" s="249"/>
      <c r="C209" s="3" t="s">
        <v>2318</v>
      </c>
      <c r="D209" s="2" t="s">
        <v>2067</v>
      </c>
      <c r="E209" s="190">
        <v>4</v>
      </c>
      <c r="F209" s="276"/>
      <c r="G209" s="191">
        <v>1087.9000000000001</v>
      </c>
      <c r="H209" s="252">
        <f>G209+F209</f>
        <v>1087.9000000000001</v>
      </c>
      <c r="I209" s="251"/>
      <c r="J209" s="253">
        <v>11668925.824999999</v>
      </c>
      <c r="K209" s="253">
        <v>979966.2259101402</v>
      </c>
      <c r="L209" s="253">
        <v>1713590.6774274372</v>
      </c>
      <c r="M209" s="254"/>
      <c r="N209" s="279">
        <f>SUM(I209:M209)</f>
        <v>14362482.728337577</v>
      </c>
      <c r="O209" s="251">
        <f t="shared" ref="O209:S210" si="228">$E209*I209</f>
        <v>0</v>
      </c>
      <c r="P209" s="253">
        <f t="shared" si="228"/>
        <v>46675703.299999997</v>
      </c>
      <c r="Q209" s="253">
        <f t="shared" si="228"/>
        <v>3919864.9036405608</v>
      </c>
      <c r="R209" s="253">
        <f t="shared" si="228"/>
        <v>6854362.7097097486</v>
      </c>
      <c r="S209" s="254">
        <f t="shared" si="228"/>
        <v>0</v>
      </c>
      <c r="T209" s="280">
        <f>SUM(O209:S209)</f>
        <v>57449930.913350306</v>
      </c>
      <c r="U209" s="984"/>
      <c r="V209" s="277">
        <v>4</v>
      </c>
      <c r="W209" s="253">
        <f t="shared" ref="W209:AA210" si="229">$V209*I209</f>
        <v>0</v>
      </c>
      <c r="X209" s="253">
        <f t="shared" si="229"/>
        <v>46675703.299999997</v>
      </c>
      <c r="Y209" s="253">
        <f t="shared" si="229"/>
        <v>3919864.9036405608</v>
      </c>
      <c r="Z209" s="253">
        <f t="shared" si="229"/>
        <v>6854362.7097097486</v>
      </c>
      <c r="AA209" s="253">
        <f t="shared" si="229"/>
        <v>0</v>
      </c>
      <c r="AB209" s="253">
        <f>SUM(W209:AA209)</f>
        <v>57449930.913350306</v>
      </c>
      <c r="AC209" s="984"/>
      <c r="AD209" s="308"/>
      <c r="AE209" s="253">
        <f t="shared" ref="AE209:AI210" si="230">$AD209*I209</f>
        <v>0</v>
      </c>
      <c r="AF209" s="253">
        <f t="shared" si="230"/>
        <v>0</v>
      </c>
      <c r="AG209" s="253">
        <f t="shared" si="230"/>
        <v>0</v>
      </c>
      <c r="AH209" s="253">
        <f t="shared" si="230"/>
        <v>0</v>
      </c>
      <c r="AI209" s="253">
        <f t="shared" si="230"/>
        <v>0</v>
      </c>
      <c r="AJ209" s="253">
        <f>SUM(AE209:AI209)</f>
        <v>0</v>
      </c>
      <c r="AK209" s="978"/>
      <c r="AL209" s="979">
        <f>IFERROR(VLOOKUP($A209,Itemizado_Piping!C:Q,12,0),0)</f>
        <v>0</v>
      </c>
      <c r="AM209" s="979">
        <f>IFERROR(VLOOKUP($A209,Itemizado_Piping!C:Q,13,0),0)</f>
        <v>0</v>
      </c>
      <c r="AN209" s="979">
        <f>IFERROR(VLOOKUP($A209,Itemizado_Piping!C:Q,14,0),0)</f>
        <v>0</v>
      </c>
      <c r="AO209" s="978"/>
      <c r="AP209" s="278"/>
      <c r="AQ209" s="281">
        <f>N209*AP209</f>
        <v>0</v>
      </c>
      <c r="AR209" s="978"/>
      <c r="AS209" s="982"/>
    </row>
    <row r="210" spans="1:45" s="164" customFormat="1" ht="79.150000000000006" hidden="1">
      <c r="A210" s="312" t="s">
        <v>2319</v>
      </c>
      <c r="B210" s="249"/>
      <c r="C210" s="3" t="s">
        <v>2320</v>
      </c>
      <c r="D210" s="2" t="s">
        <v>2067</v>
      </c>
      <c r="E210" s="190">
        <v>1</v>
      </c>
      <c r="F210" s="276"/>
      <c r="G210" s="191">
        <v>473</v>
      </c>
      <c r="H210" s="252">
        <f>G210+F210</f>
        <v>473</v>
      </c>
      <c r="I210" s="251"/>
      <c r="J210" s="253">
        <v>54476845.399999999</v>
      </c>
      <c r="K210" s="253">
        <v>4575011.3923727944</v>
      </c>
      <c r="L210" s="253">
        <v>7999966.3904878544</v>
      </c>
      <c r="M210" s="254"/>
      <c r="N210" s="279">
        <f>SUM(I210:M210)</f>
        <v>67051823.18286065</v>
      </c>
      <c r="O210" s="251">
        <f t="shared" si="228"/>
        <v>0</v>
      </c>
      <c r="P210" s="253">
        <f t="shared" si="228"/>
        <v>54476845.399999999</v>
      </c>
      <c r="Q210" s="253">
        <f t="shared" si="228"/>
        <v>4575011.3923727944</v>
      </c>
      <c r="R210" s="253">
        <f t="shared" si="228"/>
        <v>7999966.3904878544</v>
      </c>
      <c r="S210" s="254">
        <f t="shared" si="228"/>
        <v>0</v>
      </c>
      <c r="T210" s="280">
        <f>SUM(O210:S210)</f>
        <v>67051823.18286065</v>
      </c>
      <c r="U210" s="984"/>
      <c r="V210" s="277">
        <v>1</v>
      </c>
      <c r="W210" s="253">
        <f t="shared" si="229"/>
        <v>0</v>
      </c>
      <c r="X210" s="253">
        <f t="shared" si="229"/>
        <v>54476845.399999999</v>
      </c>
      <c r="Y210" s="253">
        <f t="shared" si="229"/>
        <v>4575011.3923727944</v>
      </c>
      <c r="Z210" s="253">
        <f t="shared" si="229"/>
        <v>7999966.3904878544</v>
      </c>
      <c r="AA210" s="253">
        <f t="shared" si="229"/>
        <v>0</v>
      </c>
      <c r="AB210" s="253">
        <f>SUM(W210:AA210)</f>
        <v>67051823.18286065</v>
      </c>
      <c r="AC210" s="984"/>
      <c r="AD210" s="308"/>
      <c r="AE210" s="253">
        <f t="shared" si="230"/>
        <v>0</v>
      </c>
      <c r="AF210" s="253">
        <f t="shared" si="230"/>
        <v>0</v>
      </c>
      <c r="AG210" s="253">
        <f t="shared" si="230"/>
        <v>0</v>
      </c>
      <c r="AH210" s="253">
        <f t="shared" si="230"/>
        <v>0</v>
      </c>
      <c r="AI210" s="253">
        <f t="shared" si="230"/>
        <v>0</v>
      </c>
      <c r="AJ210" s="253">
        <f>SUM(AE210:AI210)</f>
        <v>0</v>
      </c>
      <c r="AK210" s="978"/>
      <c r="AL210" s="979">
        <f>IFERROR(VLOOKUP($A210,Itemizado_Piping!C:Q,12,0),0)</f>
        <v>0</v>
      </c>
      <c r="AM210" s="979">
        <f>IFERROR(VLOOKUP($A210,Itemizado_Piping!C:Q,13,0),0)</f>
        <v>0</v>
      </c>
      <c r="AN210" s="979">
        <f>IFERROR(VLOOKUP($A210,Itemizado_Piping!C:Q,14,0),0)</f>
        <v>0</v>
      </c>
      <c r="AO210" s="978"/>
      <c r="AP210" s="278"/>
      <c r="AQ210" s="281">
        <f>N210*AP210</f>
        <v>0</v>
      </c>
      <c r="AR210" s="978"/>
      <c r="AS210" s="982"/>
    </row>
    <row r="211" spans="1:45" s="164" customFormat="1" hidden="1">
      <c r="A211" s="314" t="s">
        <v>2891</v>
      </c>
      <c r="B211" s="199"/>
      <c r="C211" s="28" t="s">
        <v>2893</v>
      </c>
      <c r="D211" s="29"/>
      <c r="E211" s="186"/>
      <c r="F211" s="265"/>
      <c r="G211" s="186"/>
      <c r="H211" s="266"/>
      <c r="I211" s="265"/>
      <c r="J211" s="267"/>
      <c r="K211" s="267"/>
      <c r="L211" s="267"/>
      <c r="M211" s="268"/>
      <c r="N211" s="266"/>
      <c r="O211" s="265"/>
      <c r="P211" s="267"/>
      <c r="Q211" s="267"/>
      <c r="R211" s="267"/>
      <c r="S211" s="268"/>
      <c r="T211" s="269"/>
      <c r="U211" s="984"/>
      <c r="V211" s="272"/>
      <c r="W211" s="272"/>
      <c r="X211" s="272"/>
      <c r="Y211" s="272"/>
      <c r="Z211" s="272"/>
      <c r="AA211" s="272"/>
      <c r="AB211" s="272"/>
      <c r="AC211" s="984"/>
      <c r="AD211" s="272"/>
      <c r="AE211" s="272"/>
      <c r="AF211" s="272"/>
      <c r="AG211" s="272"/>
      <c r="AH211" s="272"/>
      <c r="AI211" s="272"/>
      <c r="AJ211" s="272"/>
      <c r="AK211" s="978"/>
      <c r="AL211" s="272"/>
      <c r="AM211" s="272"/>
      <c r="AN211" s="272"/>
      <c r="AO211" s="978"/>
      <c r="AP211" s="275"/>
      <c r="AQ211" s="272"/>
      <c r="AR211" s="978"/>
      <c r="AS211" s="982"/>
    </row>
    <row r="212" spans="1:45" s="164" customFormat="1" hidden="1">
      <c r="A212" s="315" t="s">
        <v>3113</v>
      </c>
      <c r="B212" s="5"/>
      <c r="C212" s="7" t="s">
        <v>3114</v>
      </c>
      <c r="D212" s="6"/>
      <c r="E212" s="189"/>
      <c r="F212" s="270"/>
      <c r="G212" s="189"/>
      <c r="H212" s="271"/>
      <c r="I212" s="270"/>
      <c r="J212" s="272"/>
      <c r="K212" s="272"/>
      <c r="L212" s="272"/>
      <c r="M212" s="273"/>
      <c r="N212" s="271"/>
      <c r="O212" s="270"/>
      <c r="P212" s="272"/>
      <c r="Q212" s="272"/>
      <c r="R212" s="272"/>
      <c r="S212" s="273"/>
      <c r="T212" s="274"/>
      <c r="U212" s="984"/>
      <c r="V212" s="272"/>
      <c r="W212" s="272"/>
      <c r="X212" s="272"/>
      <c r="Y212" s="272"/>
      <c r="Z212" s="272"/>
      <c r="AA212" s="272"/>
      <c r="AB212" s="272"/>
      <c r="AC212" s="984"/>
      <c r="AD212" s="272"/>
      <c r="AE212" s="272"/>
      <c r="AF212" s="272"/>
      <c r="AG212" s="272"/>
      <c r="AH212" s="272"/>
      <c r="AI212" s="272"/>
      <c r="AJ212" s="272"/>
      <c r="AK212" s="978"/>
      <c r="AL212" s="272"/>
      <c r="AM212" s="272"/>
      <c r="AN212" s="272"/>
      <c r="AO212" s="978"/>
      <c r="AP212" s="275"/>
      <c r="AQ212" s="272"/>
      <c r="AR212" s="978"/>
      <c r="AS212" s="982"/>
    </row>
    <row r="213" spans="1:45" s="164" customFormat="1" hidden="1">
      <c r="A213" s="312" t="s">
        <v>2321</v>
      </c>
      <c r="B213" s="249"/>
      <c r="C213" s="3" t="s">
        <v>2270</v>
      </c>
      <c r="D213" s="2" t="s">
        <v>2050</v>
      </c>
      <c r="E213" s="190">
        <v>34</v>
      </c>
      <c r="F213" s="276">
        <v>57</v>
      </c>
      <c r="G213" s="191"/>
      <c r="H213" s="252">
        <f>G213+F213</f>
        <v>57</v>
      </c>
      <c r="I213" s="251">
        <v>44980</v>
      </c>
      <c r="J213" s="253"/>
      <c r="K213" s="253">
        <v>3777.4583112870241</v>
      </c>
      <c r="L213" s="253">
        <v>6605.3473838656546</v>
      </c>
      <c r="M213" s="254"/>
      <c r="N213" s="279">
        <f>SUM(I213:M213)</f>
        <v>55362.805695152681</v>
      </c>
      <c r="O213" s="251">
        <f t="shared" ref="O213:S216" si="231">$E213*I213</f>
        <v>1529320</v>
      </c>
      <c r="P213" s="253">
        <f t="shared" si="231"/>
        <v>0</v>
      </c>
      <c r="Q213" s="253">
        <f t="shared" si="231"/>
        <v>128433.58258375882</v>
      </c>
      <c r="R213" s="253">
        <f t="shared" si="231"/>
        <v>224581.81105143225</v>
      </c>
      <c r="S213" s="254">
        <f t="shared" si="231"/>
        <v>0</v>
      </c>
      <c r="T213" s="280">
        <f>SUM(O213:S213)</f>
        <v>1882335.393635191</v>
      </c>
      <c r="U213" s="984"/>
      <c r="V213" s="277">
        <v>34</v>
      </c>
      <c r="W213" s="253">
        <f t="shared" ref="W213:AA216" si="232">$V213*I213</f>
        <v>1529320</v>
      </c>
      <c r="X213" s="253">
        <f t="shared" si="232"/>
        <v>0</v>
      </c>
      <c r="Y213" s="253">
        <f t="shared" si="232"/>
        <v>128433.58258375882</v>
      </c>
      <c r="Z213" s="253">
        <f t="shared" si="232"/>
        <v>224581.81105143225</v>
      </c>
      <c r="AA213" s="253">
        <f t="shared" si="232"/>
        <v>0</v>
      </c>
      <c r="AB213" s="253">
        <f>SUM(W213:AA213)</f>
        <v>1882335.393635191</v>
      </c>
      <c r="AC213" s="984"/>
      <c r="AD213" s="308"/>
      <c r="AE213" s="253">
        <f t="shared" ref="AE213:AI216" si="233">$AD213*I213</f>
        <v>0</v>
      </c>
      <c r="AF213" s="253">
        <f t="shared" si="233"/>
        <v>0</v>
      </c>
      <c r="AG213" s="253">
        <f t="shared" si="233"/>
        <v>0</v>
      </c>
      <c r="AH213" s="253">
        <f t="shared" si="233"/>
        <v>0</v>
      </c>
      <c r="AI213" s="253">
        <f t="shared" si="233"/>
        <v>0</v>
      </c>
      <c r="AJ213" s="253">
        <f>SUM(AE213:AI213)</f>
        <v>0</v>
      </c>
      <c r="AK213" s="978"/>
      <c r="AL213" s="979">
        <f>IFERROR(VLOOKUP($A213,Itemizado_Piping!C:Q,12,0),0)</f>
        <v>0</v>
      </c>
      <c r="AM213" s="979">
        <f>IFERROR(VLOOKUP($A213,Itemizado_Piping!C:Q,13,0),0)</f>
        <v>0</v>
      </c>
      <c r="AN213" s="979">
        <f>IFERROR(VLOOKUP($A213,Itemizado_Piping!C:Q,14,0),0)</f>
        <v>0</v>
      </c>
      <c r="AO213" s="978"/>
      <c r="AP213" s="278"/>
      <c r="AQ213" s="281">
        <f>N213*AP213</f>
        <v>0</v>
      </c>
      <c r="AR213" s="978"/>
      <c r="AS213" s="982"/>
    </row>
    <row r="214" spans="1:45" s="164" customFormat="1" hidden="1">
      <c r="A214" s="312" t="s">
        <v>2322</v>
      </c>
      <c r="B214" s="249"/>
      <c r="C214" s="3" t="s">
        <v>2049</v>
      </c>
      <c r="D214" s="2" t="s">
        <v>2050</v>
      </c>
      <c r="E214" s="190">
        <v>20</v>
      </c>
      <c r="F214" s="276"/>
      <c r="G214" s="191">
        <v>90</v>
      </c>
      <c r="H214" s="252">
        <f>G214+F214</f>
        <v>90</v>
      </c>
      <c r="I214" s="251"/>
      <c r="J214" s="253">
        <v>268814.89</v>
      </c>
      <c r="K214" s="253">
        <v>22575.301032196614</v>
      </c>
      <c r="L214" s="253">
        <v>39475.672085496517</v>
      </c>
      <c r="M214" s="254"/>
      <c r="N214" s="279">
        <f>SUM(I214:M214)</f>
        <v>330865.86311769317</v>
      </c>
      <c r="O214" s="251">
        <f t="shared" si="231"/>
        <v>0</v>
      </c>
      <c r="P214" s="253">
        <f t="shared" si="231"/>
        <v>5376297.8000000007</v>
      </c>
      <c r="Q214" s="253">
        <f t="shared" si="231"/>
        <v>451506.02064393228</v>
      </c>
      <c r="R214" s="253">
        <f t="shared" si="231"/>
        <v>789513.44170993031</v>
      </c>
      <c r="S214" s="254">
        <f t="shared" si="231"/>
        <v>0</v>
      </c>
      <c r="T214" s="280">
        <f>SUM(O214:S214)</f>
        <v>6617317.2623538636</v>
      </c>
      <c r="U214" s="984"/>
      <c r="V214" s="277">
        <v>20</v>
      </c>
      <c r="W214" s="253">
        <f t="shared" si="232"/>
        <v>0</v>
      </c>
      <c r="X214" s="253">
        <f t="shared" si="232"/>
        <v>5376297.8000000007</v>
      </c>
      <c r="Y214" s="253">
        <f t="shared" si="232"/>
        <v>451506.02064393228</v>
      </c>
      <c r="Z214" s="253">
        <f t="shared" si="232"/>
        <v>789513.44170993031</v>
      </c>
      <c r="AA214" s="253">
        <f t="shared" si="232"/>
        <v>0</v>
      </c>
      <c r="AB214" s="253">
        <f>SUM(W214:AA214)</f>
        <v>6617317.2623538636</v>
      </c>
      <c r="AC214" s="984"/>
      <c r="AD214" s="308"/>
      <c r="AE214" s="253">
        <f t="shared" si="233"/>
        <v>0</v>
      </c>
      <c r="AF214" s="253">
        <f t="shared" si="233"/>
        <v>0</v>
      </c>
      <c r="AG214" s="253">
        <f t="shared" si="233"/>
        <v>0</v>
      </c>
      <c r="AH214" s="253">
        <f t="shared" si="233"/>
        <v>0</v>
      </c>
      <c r="AI214" s="253">
        <f t="shared" si="233"/>
        <v>0</v>
      </c>
      <c r="AJ214" s="253">
        <f>SUM(AE214:AI214)</f>
        <v>0</v>
      </c>
      <c r="AK214" s="978"/>
      <c r="AL214" s="979">
        <f>IFERROR(VLOOKUP($A214,Itemizado_Piping!C:Q,12,0),0)</f>
        <v>0</v>
      </c>
      <c r="AM214" s="979">
        <f>IFERROR(VLOOKUP($A214,Itemizado_Piping!C:Q,13,0),0)</f>
        <v>0</v>
      </c>
      <c r="AN214" s="979">
        <f>IFERROR(VLOOKUP($A214,Itemizado_Piping!C:Q,14,0),0)</f>
        <v>0</v>
      </c>
      <c r="AO214" s="978"/>
      <c r="AP214" s="278"/>
      <c r="AQ214" s="281">
        <f>N214*AP214</f>
        <v>0</v>
      </c>
      <c r="AR214" s="978"/>
      <c r="AS214" s="982"/>
    </row>
    <row r="215" spans="1:45" s="164" customFormat="1" hidden="1">
      <c r="A215" s="312" t="s">
        <v>2323</v>
      </c>
      <c r="B215" s="249"/>
      <c r="C215" s="3" t="s">
        <v>2324</v>
      </c>
      <c r="D215" s="2" t="s">
        <v>2050</v>
      </c>
      <c r="E215" s="190">
        <v>14</v>
      </c>
      <c r="F215" s="276"/>
      <c r="G215" s="191">
        <v>389.68700000000001</v>
      </c>
      <c r="H215" s="252">
        <f>G215+F215</f>
        <v>389.68700000000001</v>
      </c>
      <c r="I215" s="251"/>
      <c r="J215" s="253">
        <v>1188143.7450000001</v>
      </c>
      <c r="K215" s="253">
        <v>99781.310961293988</v>
      </c>
      <c r="L215" s="253">
        <v>174479.81690710079</v>
      </c>
      <c r="M215" s="254"/>
      <c r="N215" s="279">
        <f>SUM(I215:M215)</f>
        <v>1462404.8728683949</v>
      </c>
      <c r="O215" s="251">
        <f t="shared" si="231"/>
        <v>0</v>
      </c>
      <c r="P215" s="253">
        <f t="shared" si="231"/>
        <v>16634012.430000002</v>
      </c>
      <c r="Q215" s="253">
        <f t="shared" si="231"/>
        <v>1396938.3534581158</v>
      </c>
      <c r="R215" s="253">
        <f t="shared" si="231"/>
        <v>2442717.4366994109</v>
      </c>
      <c r="S215" s="254">
        <f t="shared" si="231"/>
        <v>0</v>
      </c>
      <c r="T215" s="280">
        <f>SUM(O215:S215)</f>
        <v>20473668.220157526</v>
      </c>
      <c r="U215" s="984"/>
      <c r="V215" s="277">
        <v>14</v>
      </c>
      <c r="W215" s="253">
        <f t="shared" si="232"/>
        <v>0</v>
      </c>
      <c r="X215" s="253">
        <f t="shared" si="232"/>
        <v>16634012.430000002</v>
      </c>
      <c r="Y215" s="253">
        <f t="shared" si="232"/>
        <v>1396938.3534581158</v>
      </c>
      <c r="Z215" s="253">
        <f t="shared" si="232"/>
        <v>2442717.4366994109</v>
      </c>
      <c r="AA215" s="253">
        <f t="shared" si="232"/>
        <v>0</v>
      </c>
      <c r="AB215" s="253">
        <f>SUM(W215:AA215)</f>
        <v>20473668.220157526</v>
      </c>
      <c r="AC215" s="984"/>
      <c r="AD215" s="308"/>
      <c r="AE215" s="253">
        <f t="shared" si="233"/>
        <v>0</v>
      </c>
      <c r="AF215" s="253">
        <f t="shared" si="233"/>
        <v>0</v>
      </c>
      <c r="AG215" s="253">
        <f t="shared" si="233"/>
        <v>0</v>
      </c>
      <c r="AH215" s="253">
        <f t="shared" si="233"/>
        <v>0</v>
      </c>
      <c r="AI215" s="253">
        <f t="shared" si="233"/>
        <v>0</v>
      </c>
      <c r="AJ215" s="253">
        <f>SUM(AE215:AI215)</f>
        <v>0</v>
      </c>
      <c r="AK215" s="978"/>
      <c r="AL215" s="979">
        <f>IFERROR(VLOOKUP($A215,Itemizado_Piping!C:Q,12,0),0)</f>
        <v>0</v>
      </c>
      <c r="AM215" s="979">
        <f>IFERROR(VLOOKUP($A215,Itemizado_Piping!C:Q,13,0),0)</f>
        <v>0</v>
      </c>
      <c r="AN215" s="979">
        <f>IFERROR(VLOOKUP($A215,Itemizado_Piping!C:Q,14,0),0)</f>
        <v>0</v>
      </c>
      <c r="AO215" s="978"/>
      <c r="AP215" s="278"/>
      <c r="AQ215" s="281">
        <f>N215*AP215</f>
        <v>0</v>
      </c>
      <c r="AR215" s="978"/>
      <c r="AS215" s="982"/>
    </row>
    <row r="216" spans="1:45" s="164" customFormat="1" hidden="1">
      <c r="A216" s="312" t="s">
        <v>2325</v>
      </c>
      <c r="B216" s="249"/>
      <c r="C216" s="3" t="s">
        <v>2326</v>
      </c>
      <c r="D216" s="2" t="s">
        <v>2062</v>
      </c>
      <c r="E216" s="190">
        <v>1430</v>
      </c>
      <c r="F216" s="276"/>
      <c r="G216" s="191">
        <v>6654.5050000000001</v>
      </c>
      <c r="H216" s="252">
        <f>G216+F216</f>
        <v>6654.5050000000001</v>
      </c>
      <c r="I216" s="251"/>
      <c r="J216" s="253">
        <v>193366.533</v>
      </c>
      <c r="K216" s="253">
        <v>16239.085503847571</v>
      </c>
      <c r="L216" s="253">
        <v>28396.023332238081</v>
      </c>
      <c r="M216" s="254"/>
      <c r="N216" s="252">
        <f>SUM(I216:M216)</f>
        <v>238001.64183608565</v>
      </c>
      <c r="O216" s="251">
        <f t="shared" si="231"/>
        <v>0</v>
      </c>
      <c r="P216" s="253">
        <f t="shared" si="231"/>
        <v>276514142.19</v>
      </c>
      <c r="Q216" s="253">
        <f t="shared" si="231"/>
        <v>23221892.270502027</v>
      </c>
      <c r="R216" s="253">
        <f t="shared" si="231"/>
        <v>40606313.365100458</v>
      </c>
      <c r="S216" s="254">
        <f t="shared" si="231"/>
        <v>0</v>
      </c>
      <c r="T216" s="256">
        <f>SUM(O216:S216)</f>
        <v>340342347.82560247</v>
      </c>
      <c r="U216" s="984"/>
      <c r="V216" s="277">
        <v>1430</v>
      </c>
      <c r="W216" s="253">
        <f t="shared" si="232"/>
        <v>0</v>
      </c>
      <c r="X216" s="253">
        <f t="shared" si="232"/>
        <v>276514142.19</v>
      </c>
      <c r="Y216" s="253">
        <f t="shared" si="232"/>
        <v>23221892.270502027</v>
      </c>
      <c r="Z216" s="253">
        <f t="shared" si="232"/>
        <v>40606313.365100458</v>
      </c>
      <c r="AA216" s="253">
        <f t="shared" si="232"/>
        <v>0</v>
      </c>
      <c r="AB216" s="253">
        <f>SUM(W216:AA216)</f>
        <v>340342347.82560247</v>
      </c>
      <c r="AC216" s="984"/>
      <c r="AD216" s="308"/>
      <c r="AE216" s="253">
        <f t="shared" si="233"/>
        <v>0</v>
      </c>
      <c r="AF216" s="253">
        <f t="shared" si="233"/>
        <v>0</v>
      </c>
      <c r="AG216" s="253">
        <f t="shared" si="233"/>
        <v>0</v>
      </c>
      <c r="AH216" s="253">
        <f t="shared" si="233"/>
        <v>0</v>
      </c>
      <c r="AI216" s="253">
        <f t="shared" si="233"/>
        <v>0</v>
      </c>
      <c r="AJ216" s="253">
        <f>SUM(AE216:AI216)</f>
        <v>0</v>
      </c>
      <c r="AK216" s="978"/>
      <c r="AL216" s="979">
        <f>IFERROR(VLOOKUP($A216,Itemizado_Piping!C:Q,12,0),0)</f>
        <v>0</v>
      </c>
      <c r="AM216" s="979">
        <f>IFERROR(VLOOKUP($A216,Itemizado_Piping!C:Q,13,0),0)</f>
        <v>0</v>
      </c>
      <c r="AN216" s="979">
        <f>IFERROR(VLOOKUP($A216,Itemizado_Piping!C:Q,14,0),0)</f>
        <v>0</v>
      </c>
      <c r="AO216" s="978"/>
      <c r="AP216" s="278"/>
      <c r="AQ216" s="253">
        <f>N216*AP216</f>
        <v>0</v>
      </c>
      <c r="AR216" s="978"/>
      <c r="AS216" s="982"/>
    </row>
    <row r="217" spans="1:45" s="164" customFormat="1" hidden="1">
      <c r="A217" s="314" t="s">
        <v>2894</v>
      </c>
      <c r="B217" s="199"/>
      <c r="C217" s="28" t="s">
        <v>2895</v>
      </c>
      <c r="D217" s="29"/>
      <c r="E217" s="186"/>
      <c r="F217" s="265"/>
      <c r="G217" s="186"/>
      <c r="H217" s="266"/>
      <c r="I217" s="265"/>
      <c r="J217" s="267"/>
      <c r="K217" s="267"/>
      <c r="L217" s="267"/>
      <c r="M217" s="268"/>
      <c r="N217" s="266"/>
      <c r="O217" s="265"/>
      <c r="P217" s="267"/>
      <c r="Q217" s="267"/>
      <c r="R217" s="267"/>
      <c r="S217" s="268"/>
      <c r="T217" s="269"/>
      <c r="U217" s="984"/>
      <c r="V217" s="272"/>
      <c r="W217" s="272"/>
      <c r="X217" s="272"/>
      <c r="Y217" s="272"/>
      <c r="Z217" s="272"/>
      <c r="AA217" s="272"/>
      <c r="AB217" s="272"/>
      <c r="AC217" s="984"/>
      <c r="AD217" s="272"/>
      <c r="AE217" s="272"/>
      <c r="AF217" s="272"/>
      <c r="AG217" s="272"/>
      <c r="AH217" s="272"/>
      <c r="AI217" s="272"/>
      <c r="AJ217" s="272"/>
      <c r="AK217" s="978"/>
      <c r="AL217" s="272"/>
      <c r="AM217" s="272"/>
      <c r="AN217" s="272"/>
      <c r="AO217" s="978"/>
      <c r="AP217" s="275"/>
      <c r="AQ217" s="272"/>
      <c r="AR217" s="978"/>
      <c r="AS217" s="982"/>
    </row>
    <row r="218" spans="1:45" s="164" customFormat="1" hidden="1">
      <c r="A218" s="316" t="s">
        <v>2896</v>
      </c>
      <c r="B218" s="202" t="s">
        <v>3297</v>
      </c>
      <c r="C218" s="32" t="s">
        <v>2897</v>
      </c>
      <c r="D218" s="33" t="s">
        <v>2075</v>
      </c>
      <c r="E218" s="187">
        <v>1</v>
      </c>
      <c r="F218" s="282"/>
      <c r="G218" s="283">
        <v>405.476</v>
      </c>
      <c r="H218" s="284">
        <f t="shared" ref="H218:H255" si="234">G218+F218</f>
        <v>405.476</v>
      </c>
      <c r="I218" s="285"/>
      <c r="J218" s="286">
        <v>15175616.851</v>
      </c>
      <c r="K218" s="286">
        <v>1274461.0938798822</v>
      </c>
      <c r="L218" s="286">
        <v>2228550.935200097</v>
      </c>
      <c r="M218" s="287"/>
      <c r="N218" s="284">
        <f t="shared" ref="N218:N255" si="235">SUM(I218:M218)</f>
        <v>18678628.880079977</v>
      </c>
      <c r="O218" s="285">
        <f t="shared" ref="O218:O255" si="236">$E218*I218</f>
        <v>0</v>
      </c>
      <c r="P218" s="286">
        <f t="shared" ref="P218:P255" si="237">$E218*J218</f>
        <v>15175616.851</v>
      </c>
      <c r="Q218" s="286">
        <f t="shared" ref="Q218:Q255" si="238">$E218*K218</f>
        <v>1274461.0938798822</v>
      </c>
      <c r="R218" s="286">
        <f t="shared" ref="R218:R255" si="239">$E218*L218</f>
        <v>2228550.935200097</v>
      </c>
      <c r="S218" s="287">
        <f t="shared" ref="S218:S255" si="240">$E218*M218</f>
        <v>0</v>
      </c>
      <c r="T218" s="288">
        <f t="shared" ref="T218:T255" si="241">SUM(O218:S218)</f>
        <v>18678628.880079977</v>
      </c>
      <c r="U218" s="984"/>
      <c r="V218" s="277">
        <v>1</v>
      </c>
      <c r="W218" s="253">
        <f t="shared" ref="W218:W255" si="242">$V218*I218</f>
        <v>0</v>
      </c>
      <c r="X218" s="253">
        <f t="shared" ref="X218:X255" si="243">$V218*J218</f>
        <v>15175616.851</v>
      </c>
      <c r="Y218" s="253">
        <f t="shared" ref="Y218:Y255" si="244">$V218*K218</f>
        <v>1274461.0938798822</v>
      </c>
      <c r="Z218" s="253">
        <f t="shared" ref="Z218:Z255" si="245">$V218*L218</f>
        <v>2228550.935200097</v>
      </c>
      <c r="AA218" s="253">
        <f t="shared" ref="AA218:AA255" si="246">$V218*M218</f>
        <v>0</v>
      </c>
      <c r="AB218" s="253">
        <f t="shared" ref="AB218:AB255" si="247">SUM(W218:AA218)</f>
        <v>18678628.880079977</v>
      </c>
      <c r="AC218" s="984"/>
      <c r="AD218" s="308">
        <f>VLOOKUP(A218,Itemizado_Piping!$C$8:$U$93,18,FALSE)</f>
        <v>0</v>
      </c>
      <c r="AE218" s="253">
        <f t="shared" ref="AE218:AE255" si="248">$AD218*I218</f>
        <v>0</v>
      </c>
      <c r="AF218" s="253">
        <f t="shared" ref="AF218:AF255" si="249">$AD218*J218</f>
        <v>0</v>
      </c>
      <c r="AG218" s="253">
        <f t="shared" ref="AG218:AG255" si="250">$AD218*K218</f>
        <v>0</v>
      </c>
      <c r="AH218" s="253">
        <f t="shared" ref="AH218:AH255" si="251">$AD218*L218</f>
        <v>0</v>
      </c>
      <c r="AI218" s="253">
        <f t="shared" ref="AI218:AI255" si="252">$AD218*M218</f>
        <v>0</v>
      </c>
      <c r="AJ218" s="253">
        <f t="shared" ref="AJ218:AJ255" si="253">SUM(AE218:AI218)</f>
        <v>0</v>
      </c>
      <c r="AK218" s="978"/>
      <c r="AL218" s="979">
        <f>IFERROR(VLOOKUP($A218,Itemizado_Piping!C:Q,12,0),0)</f>
        <v>0</v>
      </c>
      <c r="AM218" s="979">
        <f>IFERROR(VLOOKUP($A218,Itemizado_Piping!C:Q,13,0),0)</f>
        <v>1</v>
      </c>
      <c r="AN218" s="979">
        <f>IFERROR(VLOOKUP($A218,Itemizado_Piping!C:Q,14,0),0)</f>
        <v>405.476</v>
      </c>
      <c r="AO218" s="978"/>
      <c r="AP218" s="381">
        <f>VLOOKUP(A218,Itemizado_Piping!$C$5:$AD$93,24,FALSE)</f>
        <v>0</v>
      </c>
      <c r="AQ218" s="281">
        <f t="shared" ref="AQ218:AQ255" si="254">N218*AP218</f>
        <v>0</v>
      </c>
      <c r="AR218" s="978"/>
      <c r="AS218" s="982"/>
    </row>
    <row r="219" spans="1:45" s="164" customFormat="1" hidden="1">
      <c r="A219" s="316" t="s">
        <v>2918</v>
      </c>
      <c r="B219" s="202" t="s">
        <v>3297</v>
      </c>
      <c r="C219" s="32" t="s">
        <v>2919</v>
      </c>
      <c r="D219" s="33" t="s">
        <v>2075</v>
      </c>
      <c r="E219" s="187">
        <v>1</v>
      </c>
      <c r="F219" s="282"/>
      <c r="G219" s="283">
        <v>236.62</v>
      </c>
      <c r="H219" s="284">
        <f t="shared" si="234"/>
        <v>236.62</v>
      </c>
      <c r="I219" s="285"/>
      <c r="J219" s="286">
        <v>8855897.3220000006</v>
      </c>
      <c r="K219" s="286">
        <v>743725.72127375007</v>
      </c>
      <c r="L219" s="286">
        <v>1300495.2914107502</v>
      </c>
      <c r="M219" s="287"/>
      <c r="N219" s="284">
        <f t="shared" si="235"/>
        <v>10900118.3346845</v>
      </c>
      <c r="O219" s="285">
        <f t="shared" si="236"/>
        <v>0</v>
      </c>
      <c r="P219" s="286">
        <f t="shared" si="237"/>
        <v>8855897.3220000006</v>
      </c>
      <c r="Q219" s="286">
        <f t="shared" si="238"/>
        <v>743725.72127375007</v>
      </c>
      <c r="R219" s="286">
        <f t="shared" si="239"/>
        <v>1300495.2914107502</v>
      </c>
      <c r="S219" s="287">
        <f t="shared" si="240"/>
        <v>0</v>
      </c>
      <c r="T219" s="288">
        <f t="shared" si="241"/>
        <v>10900118.3346845</v>
      </c>
      <c r="U219" s="984"/>
      <c r="V219" s="277">
        <v>1</v>
      </c>
      <c r="W219" s="253">
        <f t="shared" si="242"/>
        <v>0</v>
      </c>
      <c r="X219" s="253">
        <f t="shared" si="243"/>
        <v>8855897.3220000006</v>
      </c>
      <c r="Y219" s="253">
        <f t="shared" si="244"/>
        <v>743725.72127375007</v>
      </c>
      <c r="Z219" s="253">
        <f t="shared" si="245"/>
        <v>1300495.2914107502</v>
      </c>
      <c r="AA219" s="253">
        <f t="shared" si="246"/>
        <v>0</v>
      </c>
      <c r="AB219" s="253">
        <f t="shared" si="247"/>
        <v>10900118.3346845</v>
      </c>
      <c r="AC219" s="984"/>
      <c r="AD219" s="308">
        <f>VLOOKUP(A219,Itemizado_Piping!$C$8:$U$93,18,FALSE)</f>
        <v>0</v>
      </c>
      <c r="AE219" s="253">
        <f t="shared" si="248"/>
        <v>0</v>
      </c>
      <c r="AF219" s="253">
        <f t="shared" si="249"/>
        <v>0</v>
      </c>
      <c r="AG219" s="253">
        <f t="shared" si="250"/>
        <v>0</v>
      </c>
      <c r="AH219" s="253">
        <f t="shared" si="251"/>
        <v>0</v>
      </c>
      <c r="AI219" s="253">
        <f t="shared" si="252"/>
        <v>0</v>
      </c>
      <c r="AJ219" s="253">
        <f t="shared" si="253"/>
        <v>0</v>
      </c>
      <c r="AK219" s="978"/>
      <c r="AL219" s="979">
        <f>IFERROR(VLOOKUP($A219,Itemizado_Piping!C:Q,12,0),0)</f>
        <v>0</v>
      </c>
      <c r="AM219" s="979">
        <f>IFERROR(VLOOKUP($A219,Itemizado_Piping!C:Q,13,0),0)</f>
        <v>1</v>
      </c>
      <c r="AN219" s="979">
        <f>IFERROR(VLOOKUP($A219,Itemizado_Piping!C:Q,14,0),0)</f>
        <v>236.62</v>
      </c>
      <c r="AO219" s="978"/>
      <c r="AP219" s="381">
        <f>VLOOKUP(A219,Itemizado_Piping!$C$5:$AD$93,24,FALSE)</f>
        <v>0</v>
      </c>
      <c r="AQ219" s="281">
        <f t="shared" si="254"/>
        <v>0</v>
      </c>
      <c r="AR219" s="978"/>
      <c r="AS219" s="982"/>
    </row>
    <row r="220" spans="1:45" s="164" customFormat="1" hidden="1">
      <c r="A220" s="316" t="s">
        <v>2939</v>
      </c>
      <c r="B220" s="202" t="s">
        <v>3297</v>
      </c>
      <c r="C220" s="32" t="s">
        <v>2940</v>
      </c>
      <c r="D220" s="33" t="s">
        <v>2075</v>
      </c>
      <c r="E220" s="187">
        <v>1</v>
      </c>
      <c r="F220" s="282"/>
      <c r="G220" s="283">
        <v>102.45399999999999</v>
      </c>
      <c r="H220" s="284">
        <f t="shared" si="234"/>
        <v>102.45399999999999</v>
      </c>
      <c r="I220" s="285"/>
      <c r="J220" s="286">
        <v>7132730.0049999999</v>
      </c>
      <c r="K220" s="286">
        <v>599012.67762457766</v>
      </c>
      <c r="L220" s="286">
        <v>1047446.8536760071</v>
      </c>
      <c r="M220" s="287"/>
      <c r="N220" s="284">
        <f t="shared" si="235"/>
        <v>8779189.5363005847</v>
      </c>
      <c r="O220" s="285">
        <f t="shared" si="236"/>
        <v>0</v>
      </c>
      <c r="P220" s="286">
        <f t="shared" si="237"/>
        <v>7132730.0049999999</v>
      </c>
      <c r="Q220" s="286">
        <f t="shared" si="238"/>
        <v>599012.67762457766</v>
      </c>
      <c r="R220" s="286">
        <f t="shared" si="239"/>
        <v>1047446.8536760071</v>
      </c>
      <c r="S220" s="287">
        <f t="shared" si="240"/>
        <v>0</v>
      </c>
      <c r="T220" s="288">
        <f t="shared" si="241"/>
        <v>8779189.5363005847</v>
      </c>
      <c r="U220" s="984"/>
      <c r="V220" s="277">
        <v>1</v>
      </c>
      <c r="W220" s="253">
        <f t="shared" si="242"/>
        <v>0</v>
      </c>
      <c r="X220" s="253">
        <f t="shared" si="243"/>
        <v>7132730.0049999999</v>
      </c>
      <c r="Y220" s="253">
        <f t="shared" si="244"/>
        <v>599012.67762457766</v>
      </c>
      <c r="Z220" s="253">
        <f t="shared" si="245"/>
        <v>1047446.8536760071</v>
      </c>
      <c r="AA220" s="253">
        <f t="shared" si="246"/>
        <v>0</v>
      </c>
      <c r="AB220" s="253">
        <f t="shared" si="247"/>
        <v>8779189.5363005847</v>
      </c>
      <c r="AC220" s="984"/>
      <c r="AD220" s="308">
        <f>VLOOKUP(A220,Itemizado_Piping!$C$8:$U$93,18,FALSE)</f>
        <v>0</v>
      </c>
      <c r="AE220" s="253">
        <f t="shared" si="248"/>
        <v>0</v>
      </c>
      <c r="AF220" s="253">
        <f t="shared" si="249"/>
        <v>0</v>
      </c>
      <c r="AG220" s="253">
        <f t="shared" si="250"/>
        <v>0</v>
      </c>
      <c r="AH220" s="253">
        <f t="shared" si="251"/>
        <v>0</v>
      </c>
      <c r="AI220" s="253">
        <f t="shared" si="252"/>
        <v>0</v>
      </c>
      <c r="AJ220" s="253">
        <f t="shared" si="253"/>
        <v>0</v>
      </c>
      <c r="AK220" s="978"/>
      <c r="AL220" s="979">
        <f>IFERROR(VLOOKUP($A220,Itemizado_Piping!C:Q,12,0),0)</f>
        <v>0</v>
      </c>
      <c r="AM220" s="979">
        <f>IFERROR(VLOOKUP($A220,Itemizado_Piping!C:Q,13,0),0)</f>
        <v>1</v>
      </c>
      <c r="AN220" s="979">
        <f>IFERROR(VLOOKUP($A220,Itemizado_Piping!C:Q,14,0),0)</f>
        <v>94</v>
      </c>
      <c r="AO220" s="978"/>
      <c r="AP220" s="381">
        <f>VLOOKUP(A220,Itemizado_Piping!$C$5:$AD$93,24,FALSE)</f>
        <v>0</v>
      </c>
      <c r="AQ220" s="281">
        <f t="shared" si="254"/>
        <v>0</v>
      </c>
      <c r="AR220" s="978"/>
      <c r="AS220" s="982"/>
    </row>
    <row r="221" spans="1:45" s="164" customFormat="1" hidden="1">
      <c r="A221" s="316" t="s">
        <v>2959</v>
      </c>
      <c r="B221" s="202" t="s">
        <v>3297</v>
      </c>
      <c r="C221" s="32" t="s">
        <v>2960</v>
      </c>
      <c r="D221" s="33" t="s">
        <v>2075</v>
      </c>
      <c r="E221" s="187">
        <v>1</v>
      </c>
      <c r="F221" s="282"/>
      <c r="G221" s="283">
        <v>119.95</v>
      </c>
      <c r="H221" s="284">
        <f t="shared" si="234"/>
        <v>119.95</v>
      </c>
      <c r="I221" s="285"/>
      <c r="J221" s="286">
        <v>4489323.3540000003</v>
      </c>
      <c r="K221" s="286">
        <v>377017.15908453055</v>
      </c>
      <c r="L221" s="286">
        <v>659260.56628881453</v>
      </c>
      <c r="M221" s="287"/>
      <c r="N221" s="284">
        <f t="shared" si="235"/>
        <v>5525601.0793733457</v>
      </c>
      <c r="O221" s="285">
        <f t="shared" si="236"/>
        <v>0</v>
      </c>
      <c r="P221" s="286">
        <f t="shared" si="237"/>
        <v>4489323.3540000003</v>
      </c>
      <c r="Q221" s="286">
        <f t="shared" si="238"/>
        <v>377017.15908453055</v>
      </c>
      <c r="R221" s="286">
        <f t="shared" si="239"/>
        <v>659260.56628881453</v>
      </c>
      <c r="S221" s="287">
        <f t="shared" si="240"/>
        <v>0</v>
      </c>
      <c r="T221" s="288">
        <f t="shared" si="241"/>
        <v>5525601.0793733457</v>
      </c>
      <c r="U221" s="984"/>
      <c r="V221" s="277">
        <v>1</v>
      </c>
      <c r="W221" s="253">
        <f t="shared" si="242"/>
        <v>0</v>
      </c>
      <c r="X221" s="253">
        <f t="shared" si="243"/>
        <v>4489323.3540000003</v>
      </c>
      <c r="Y221" s="253">
        <f t="shared" si="244"/>
        <v>377017.15908453055</v>
      </c>
      <c r="Z221" s="253">
        <f t="shared" si="245"/>
        <v>659260.56628881453</v>
      </c>
      <c r="AA221" s="253">
        <f t="shared" si="246"/>
        <v>0</v>
      </c>
      <c r="AB221" s="253">
        <f t="shared" si="247"/>
        <v>5525601.0793733457</v>
      </c>
      <c r="AC221" s="984"/>
      <c r="AD221" s="308">
        <f>VLOOKUP(A221,Itemizado_Piping!$C$8:$U$93,18,FALSE)</f>
        <v>0</v>
      </c>
      <c r="AE221" s="253">
        <f t="shared" si="248"/>
        <v>0</v>
      </c>
      <c r="AF221" s="253">
        <f t="shared" si="249"/>
        <v>0</v>
      </c>
      <c r="AG221" s="253">
        <f t="shared" si="250"/>
        <v>0</v>
      </c>
      <c r="AH221" s="253">
        <f t="shared" si="251"/>
        <v>0</v>
      </c>
      <c r="AI221" s="253">
        <f t="shared" si="252"/>
        <v>0</v>
      </c>
      <c r="AJ221" s="253">
        <f t="shared" si="253"/>
        <v>0</v>
      </c>
      <c r="AK221" s="978"/>
      <c r="AL221" s="979">
        <f>IFERROR(VLOOKUP($A221,Itemizado_Piping!C:Q,12,0),0)</f>
        <v>0</v>
      </c>
      <c r="AM221" s="979">
        <f>IFERROR(VLOOKUP($A221,Itemizado_Piping!C:Q,13,0),0)</f>
        <v>1</v>
      </c>
      <c r="AN221" s="979">
        <f>IFERROR(VLOOKUP($A221,Itemizado_Piping!C:Q,14,0),0)</f>
        <v>119.94999999999999</v>
      </c>
      <c r="AO221" s="978"/>
      <c r="AP221" s="381">
        <f>VLOOKUP(A221,Itemizado_Piping!$C$5:$AD$93,24,FALSE)</f>
        <v>0</v>
      </c>
      <c r="AQ221" s="281">
        <f t="shared" si="254"/>
        <v>0</v>
      </c>
      <c r="AR221" s="978"/>
      <c r="AS221" s="982"/>
    </row>
    <row r="222" spans="1:45" s="164" customFormat="1" hidden="1">
      <c r="A222" s="316" t="s">
        <v>2961</v>
      </c>
      <c r="B222" s="202" t="s">
        <v>3297</v>
      </c>
      <c r="C222" s="32" t="s">
        <v>2962</v>
      </c>
      <c r="D222" s="33" t="s">
        <v>2075</v>
      </c>
      <c r="E222" s="187">
        <v>1</v>
      </c>
      <c r="F222" s="282"/>
      <c r="G222" s="283">
        <v>121.246</v>
      </c>
      <c r="H222" s="284">
        <f t="shared" si="234"/>
        <v>121.246</v>
      </c>
      <c r="I222" s="285"/>
      <c r="J222" s="286">
        <v>4537828.3430000003</v>
      </c>
      <c r="K222" s="286">
        <v>381090.64894306753</v>
      </c>
      <c r="L222" s="286">
        <v>666383.56100192235</v>
      </c>
      <c r="M222" s="287"/>
      <c r="N222" s="284">
        <f t="shared" si="235"/>
        <v>5585302.5529449899</v>
      </c>
      <c r="O222" s="285">
        <f t="shared" si="236"/>
        <v>0</v>
      </c>
      <c r="P222" s="286">
        <f t="shared" si="237"/>
        <v>4537828.3430000003</v>
      </c>
      <c r="Q222" s="286">
        <f t="shared" si="238"/>
        <v>381090.64894306753</v>
      </c>
      <c r="R222" s="286">
        <f t="shared" si="239"/>
        <v>666383.56100192235</v>
      </c>
      <c r="S222" s="287">
        <f t="shared" si="240"/>
        <v>0</v>
      </c>
      <c r="T222" s="288">
        <f t="shared" si="241"/>
        <v>5585302.5529449899</v>
      </c>
      <c r="U222" s="984"/>
      <c r="V222" s="277">
        <v>1</v>
      </c>
      <c r="W222" s="253">
        <f t="shared" si="242"/>
        <v>0</v>
      </c>
      <c r="X222" s="253">
        <f t="shared" si="243"/>
        <v>4537828.3430000003</v>
      </c>
      <c r="Y222" s="253">
        <f t="shared" si="244"/>
        <v>381090.64894306753</v>
      </c>
      <c r="Z222" s="253">
        <f t="shared" si="245"/>
        <v>666383.56100192235</v>
      </c>
      <c r="AA222" s="253">
        <f t="shared" si="246"/>
        <v>0</v>
      </c>
      <c r="AB222" s="253">
        <f t="shared" si="247"/>
        <v>5585302.5529449899</v>
      </c>
      <c r="AC222" s="984"/>
      <c r="AD222" s="308">
        <f>VLOOKUP(A222,Itemizado_Piping!$C$8:$U$93,18,FALSE)</f>
        <v>0</v>
      </c>
      <c r="AE222" s="253">
        <f t="shared" si="248"/>
        <v>0</v>
      </c>
      <c r="AF222" s="253">
        <f t="shared" si="249"/>
        <v>0</v>
      </c>
      <c r="AG222" s="253">
        <f t="shared" si="250"/>
        <v>0</v>
      </c>
      <c r="AH222" s="253">
        <f t="shared" si="251"/>
        <v>0</v>
      </c>
      <c r="AI222" s="253">
        <f t="shared" si="252"/>
        <v>0</v>
      </c>
      <c r="AJ222" s="253">
        <f t="shared" si="253"/>
        <v>0</v>
      </c>
      <c r="AK222" s="978"/>
      <c r="AL222" s="979">
        <f>IFERROR(VLOOKUP($A222,Itemizado_Piping!C:Q,12,0),0)</f>
        <v>0</v>
      </c>
      <c r="AM222" s="979">
        <f>IFERROR(VLOOKUP($A222,Itemizado_Piping!C:Q,13,0),0)</f>
        <v>1</v>
      </c>
      <c r="AN222" s="979">
        <f>IFERROR(VLOOKUP($A222,Itemizado_Piping!C:Q,14,0),0)</f>
        <v>121.246</v>
      </c>
      <c r="AO222" s="978"/>
      <c r="AP222" s="381">
        <f>VLOOKUP(A222,Itemizado_Piping!$C$5:$AD$93,24,FALSE)</f>
        <v>0</v>
      </c>
      <c r="AQ222" s="281">
        <f t="shared" si="254"/>
        <v>0</v>
      </c>
      <c r="AR222" s="978"/>
      <c r="AS222" s="982"/>
    </row>
    <row r="223" spans="1:45" s="164" customFormat="1" hidden="1">
      <c r="A223" s="316" t="s">
        <v>2963</v>
      </c>
      <c r="B223" s="202" t="s">
        <v>3297</v>
      </c>
      <c r="C223" s="32" t="s">
        <v>2964</v>
      </c>
      <c r="D223" s="33" t="s">
        <v>2075</v>
      </c>
      <c r="E223" s="187">
        <v>1</v>
      </c>
      <c r="F223" s="282"/>
      <c r="G223" s="283">
        <v>73.962000000000003</v>
      </c>
      <c r="H223" s="284">
        <f t="shared" si="234"/>
        <v>73.962000000000003</v>
      </c>
      <c r="I223" s="285"/>
      <c r="J223" s="286">
        <v>2768149.5</v>
      </c>
      <c r="K223" s="286">
        <v>232471.52813828411</v>
      </c>
      <c r="L223" s="286">
        <v>406504.87011947576</v>
      </c>
      <c r="M223" s="287"/>
      <c r="N223" s="284">
        <f t="shared" si="235"/>
        <v>3407125.8982577599</v>
      </c>
      <c r="O223" s="285">
        <f t="shared" si="236"/>
        <v>0</v>
      </c>
      <c r="P223" s="286">
        <f t="shared" si="237"/>
        <v>2768149.5</v>
      </c>
      <c r="Q223" s="286">
        <f t="shared" si="238"/>
        <v>232471.52813828411</v>
      </c>
      <c r="R223" s="286">
        <f t="shared" si="239"/>
        <v>406504.87011947576</v>
      </c>
      <c r="S223" s="287">
        <f t="shared" si="240"/>
        <v>0</v>
      </c>
      <c r="T223" s="288">
        <f t="shared" si="241"/>
        <v>3407125.8982577599</v>
      </c>
      <c r="U223" s="984"/>
      <c r="V223" s="277">
        <v>1</v>
      </c>
      <c r="W223" s="253">
        <f t="shared" si="242"/>
        <v>0</v>
      </c>
      <c r="X223" s="253">
        <f t="shared" si="243"/>
        <v>2768149.5</v>
      </c>
      <c r="Y223" s="253">
        <f t="shared" si="244"/>
        <v>232471.52813828411</v>
      </c>
      <c r="Z223" s="253">
        <f t="shared" si="245"/>
        <v>406504.87011947576</v>
      </c>
      <c r="AA223" s="253">
        <f t="shared" si="246"/>
        <v>0</v>
      </c>
      <c r="AB223" s="253">
        <f t="shared" si="247"/>
        <v>3407125.8982577599</v>
      </c>
      <c r="AC223" s="984"/>
      <c r="AD223" s="308">
        <f>VLOOKUP(A223,Itemizado_Piping!$C$8:$U$93,18,FALSE)</f>
        <v>0</v>
      </c>
      <c r="AE223" s="253">
        <f t="shared" si="248"/>
        <v>0</v>
      </c>
      <c r="AF223" s="253">
        <f t="shared" si="249"/>
        <v>0</v>
      </c>
      <c r="AG223" s="253">
        <f t="shared" si="250"/>
        <v>0</v>
      </c>
      <c r="AH223" s="253">
        <f t="shared" si="251"/>
        <v>0</v>
      </c>
      <c r="AI223" s="253">
        <f t="shared" si="252"/>
        <v>0</v>
      </c>
      <c r="AJ223" s="253">
        <f t="shared" si="253"/>
        <v>0</v>
      </c>
      <c r="AK223" s="978"/>
      <c r="AL223" s="979">
        <f>IFERROR(VLOOKUP($A223,Itemizado_Piping!C:Q,12,0),0)</f>
        <v>0</v>
      </c>
      <c r="AM223" s="979">
        <f>IFERROR(VLOOKUP($A223,Itemizado_Piping!C:Q,13,0),0)</f>
        <v>1</v>
      </c>
      <c r="AN223" s="979">
        <f>IFERROR(VLOOKUP($A223,Itemizado_Piping!C:Q,14,0),0)</f>
        <v>73.962000000000003</v>
      </c>
      <c r="AO223" s="978"/>
      <c r="AP223" s="381">
        <f>VLOOKUP(A223,Itemizado_Piping!$C$5:$AD$93,24,FALSE)</f>
        <v>0</v>
      </c>
      <c r="AQ223" s="281">
        <f t="shared" si="254"/>
        <v>0</v>
      </c>
      <c r="AR223" s="978"/>
      <c r="AS223" s="982"/>
    </row>
    <row r="224" spans="1:45" s="164" customFormat="1" hidden="1">
      <c r="A224" s="316" t="s">
        <v>2965</v>
      </c>
      <c r="B224" s="202" t="s">
        <v>3297</v>
      </c>
      <c r="C224" s="32" t="s">
        <v>2966</v>
      </c>
      <c r="D224" s="33" t="s">
        <v>2075</v>
      </c>
      <c r="E224" s="187">
        <v>1</v>
      </c>
      <c r="F224" s="282"/>
      <c r="G224" s="283">
        <v>384.01900000000001</v>
      </c>
      <c r="H224" s="284">
        <f t="shared" si="234"/>
        <v>384.01900000000001</v>
      </c>
      <c r="I224" s="285"/>
      <c r="J224" s="286">
        <v>14372558.189999999</v>
      </c>
      <c r="K224" s="286">
        <v>1207019.550673008</v>
      </c>
      <c r="L224" s="286">
        <v>2110621.1569536095</v>
      </c>
      <c r="M224" s="287"/>
      <c r="N224" s="284">
        <f t="shared" si="235"/>
        <v>17690198.897626616</v>
      </c>
      <c r="O224" s="285">
        <f t="shared" si="236"/>
        <v>0</v>
      </c>
      <c r="P224" s="286">
        <f t="shared" si="237"/>
        <v>14372558.189999999</v>
      </c>
      <c r="Q224" s="286">
        <f t="shared" si="238"/>
        <v>1207019.550673008</v>
      </c>
      <c r="R224" s="286">
        <f t="shared" si="239"/>
        <v>2110621.1569536095</v>
      </c>
      <c r="S224" s="287">
        <f t="shared" si="240"/>
        <v>0</v>
      </c>
      <c r="T224" s="288">
        <f t="shared" si="241"/>
        <v>17690198.897626616</v>
      </c>
      <c r="U224" s="984"/>
      <c r="V224" s="277">
        <v>1</v>
      </c>
      <c r="W224" s="253">
        <f t="shared" si="242"/>
        <v>0</v>
      </c>
      <c r="X224" s="253">
        <f t="shared" si="243"/>
        <v>14372558.189999999</v>
      </c>
      <c r="Y224" s="253">
        <f t="shared" si="244"/>
        <v>1207019.550673008</v>
      </c>
      <c r="Z224" s="253">
        <f t="shared" si="245"/>
        <v>2110621.1569536095</v>
      </c>
      <c r="AA224" s="253">
        <f t="shared" si="246"/>
        <v>0</v>
      </c>
      <c r="AB224" s="253">
        <f t="shared" si="247"/>
        <v>17690198.897626616</v>
      </c>
      <c r="AC224" s="984"/>
      <c r="AD224" s="308">
        <f>VLOOKUP(A224,Itemizado_Piping!$C$8:$U$93,18,FALSE)</f>
        <v>0</v>
      </c>
      <c r="AE224" s="253">
        <f t="shared" si="248"/>
        <v>0</v>
      </c>
      <c r="AF224" s="253">
        <f t="shared" si="249"/>
        <v>0</v>
      </c>
      <c r="AG224" s="253">
        <f t="shared" si="250"/>
        <v>0</v>
      </c>
      <c r="AH224" s="253">
        <f t="shared" si="251"/>
        <v>0</v>
      </c>
      <c r="AI224" s="253">
        <f t="shared" si="252"/>
        <v>0</v>
      </c>
      <c r="AJ224" s="253">
        <f t="shared" si="253"/>
        <v>0</v>
      </c>
      <c r="AK224" s="978"/>
      <c r="AL224" s="979">
        <f>IFERROR(VLOOKUP($A224,Itemizado_Piping!C:Q,12,0),0)</f>
        <v>0</v>
      </c>
      <c r="AM224" s="979">
        <f>IFERROR(VLOOKUP($A224,Itemizado_Piping!C:Q,13,0),0)</f>
        <v>1</v>
      </c>
      <c r="AN224" s="979">
        <f>IFERROR(VLOOKUP($A224,Itemizado_Piping!C:Q,14,0),0)</f>
        <v>384.01900000000001</v>
      </c>
      <c r="AO224" s="978"/>
      <c r="AP224" s="381">
        <f>VLOOKUP(A224,Itemizado_Piping!$C$5:$AD$93,24,FALSE)</f>
        <v>0</v>
      </c>
      <c r="AQ224" s="281">
        <f t="shared" si="254"/>
        <v>0</v>
      </c>
      <c r="AR224" s="978"/>
      <c r="AS224" s="982"/>
    </row>
    <row r="225" spans="1:45" s="164" customFormat="1" ht="26.45" hidden="1">
      <c r="A225" s="316" t="s">
        <v>2967</v>
      </c>
      <c r="B225" s="202" t="s">
        <v>3298</v>
      </c>
      <c r="C225" s="32" t="s">
        <v>2968</v>
      </c>
      <c r="D225" s="33" t="s">
        <v>2062</v>
      </c>
      <c r="E225" s="187">
        <v>8</v>
      </c>
      <c r="F225" s="282"/>
      <c r="G225" s="283">
        <v>7.4720000000000004</v>
      </c>
      <c r="H225" s="284">
        <f t="shared" si="234"/>
        <v>7.4720000000000004</v>
      </c>
      <c r="I225" s="285"/>
      <c r="J225" s="286">
        <v>612964.68700000003</v>
      </c>
      <c r="K225" s="286">
        <v>51477.291050102096</v>
      </c>
      <c r="L225" s="286">
        <v>90014.332851878149</v>
      </c>
      <c r="M225" s="287"/>
      <c r="N225" s="284">
        <f t="shared" si="235"/>
        <v>754456.31090198027</v>
      </c>
      <c r="O225" s="285">
        <f t="shared" si="236"/>
        <v>0</v>
      </c>
      <c r="P225" s="286">
        <f t="shared" si="237"/>
        <v>4903717.4960000003</v>
      </c>
      <c r="Q225" s="286">
        <f t="shared" si="238"/>
        <v>411818.32840081677</v>
      </c>
      <c r="R225" s="286">
        <f t="shared" si="239"/>
        <v>720114.66281502519</v>
      </c>
      <c r="S225" s="287">
        <f t="shared" si="240"/>
        <v>0</v>
      </c>
      <c r="T225" s="288">
        <f t="shared" si="241"/>
        <v>6035650.4872158421</v>
      </c>
      <c r="U225" s="984"/>
      <c r="V225" s="277">
        <v>8</v>
      </c>
      <c r="W225" s="253">
        <f t="shared" si="242"/>
        <v>0</v>
      </c>
      <c r="X225" s="253">
        <f t="shared" si="243"/>
        <v>4903717.4960000003</v>
      </c>
      <c r="Y225" s="253">
        <f t="shared" si="244"/>
        <v>411818.32840081677</v>
      </c>
      <c r="Z225" s="253">
        <f t="shared" si="245"/>
        <v>720114.66281502519</v>
      </c>
      <c r="AA225" s="253">
        <f t="shared" si="246"/>
        <v>0</v>
      </c>
      <c r="AB225" s="253">
        <f t="shared" si="247"/>
        <v>6035650.4872158421</v>
      </c>
      <c r="AC225" s="984"/>
      <c r="AD225" s="308">
        <f>VLOOKUP(A225,Itemizado_Piping!$C$8:$U$93,18,FALSE)</f>
        <v>0</v>
      </c>
      <c r="AE225" s="253">
        <f t="shared" si="248"/>
        <v>0</v>
      </c>
      <c r="AF225" s="253">
        <f t="shared" si="249"/>
        <v>0</v>
      </c>
      <c r="AG225" s="253">
        <f t="shared" si="250"/>
        <v>0</v>
      </c>
      <c r="AH225" s="253">
        <f t="shared" si="251"/>
        <v>0</v>
      </c>
      <c r="AI225" s="253">
        <f t="shared" si="252"/>
        <v>0</v>
      </c>
      <c r="AJ225" s="253">
        <f t="shared" si="253"/>
        <v>0</v>
      </c>
      <c r="AK225" s="978"/>
      <c r="AL225" s="979">
        <f>IFERROR(VLOOKUP($A225,Itemizado_Piping!C:Q,12,0),0)</f>
        <v>0</v>
      </c>
      <c r="AM225" s="979">
        <f>IFERROR(VLOOKUP($A225,Itemizado_Piping!C:Q,13,0),0)</f>
        <v>9</v>
      </c>
      <c r="AN225" s="979">
        <f>IFERROR(VLOOKUP($A225,Itemizado_Piping!C:Q,14,0),0)</f>
        <v>285.93</v>
      </c>
      <c r="AO225" s="978"/>
      <c r="AP225" s="381">
        <f>VLOOKUP(A225,Itemizado_Piping!$C$5:$AD$93,24,FALSE)</f>
        <v>0</v>
      </c>
      <c r="AQ225" s="281">
        <f t="shared" si="254"/>
        <v>0</v>
      </c>
      <c r="AR225" s="978"/>
      <c r="AS225" s="982"/>
    </row>
    <row r="226" spans="1:45" s="164" customFormat="1" hidden="1">
      <c r="A226" s="316" t="s">
        <v>2969</v>
      </c>
      <c r="B226" s="202" t="s">
        <v>3298</v>
      </c>
      <c r="C226" s="32" t="s">
        <v>2970</v>
      </c>
      <c r="D226" s="33" t="s">
        <v>2062</v>
      </c>
      <c r="E226" s="187">
        <v>4</v>
      </c>
      <c r="F226" s="282"/>
      <c r="G226" s="283">
        <v>8.1359999999999992</v>
      </c>
      <c r="H226" s="284">
        <f t="shared" si="234"/>
        <v>8.1359999999999992</v>
      </c>
      <c r="I226" s="285"/>
      <c r="J226" s="286">
        <v>108213.149</v>
      </c>
      <c r="K226" s="286">
        <v>9087.8314602176688</v>
      </c>
      <c r="L226" s="286">
        <v>15891.183651556563</v>
      </c>
      <c r="M226" s="287"/>
      <c r="N226" s="284">
        <f t="shared" si="235"/>
        <v>133192.16411177424</v>
      </c>
      <c r="O226" s="285">
        <f t="shared" si="236"/>
        <v>0</v>
      </c>
      <c r="P226" s="286">
        <f t="shared" si="237"/>
        <v>432852.59600000002</v>
      </c>
      <c r="Q226" s="286">
        <f t="shared" si="238"/>
        <v>36351.325840870675</v>
      </c>
      <c r="R226" s="286">
        <f t="shared" si="239"/>
        <v>63564.734606226251</v>
      </c>
      <c r="S226" s="287">
        <f t="shared" si="240"/>
        <v>0</v>
      </c>
      <c r="T226" s="288">
        <f t="shared" si="241"/>
        <v>532768.65644709696</v>
      </c>
      <c r="U226" s="984"/>
      <c r="V226" s="277">
        <v>4</v>
      </c>
      <c r="W226" s="253">
        <f t="shared" si="242"/>
        <v>0</v>
      </c>
      <c r="X226" s="253">
        <f t="shared" si="243"/>
        <v>432852.59600000002</v>
      </c>
      <c r="Y226" s="253">
        <f t="shared" si="244"/>
        <v>36351.325840870675</v>
      </c>
      <c r="Z226" s="253">
        <f t="shared" si="245"/>
        <v>63564.734606226251</v>
      </c>
      <c r="AA226" s="253">
        <f t="shared" si="246"/>
        <v>0</v>
      </c>
      <c r="AB226" s="253">
        <f t="shared" si="247"/>
        <v>532768.65644709696</v>
      </c>
      <c r="AC226" s="984"/>
      <c r="AD226" s="308">
        <f>VLOOKUP(A226,Itemizado_Piping!$C$8:$U$93,18,FALSE)</f>
        <v>0</v>
      </c>
      <c r="AE226" s="253">
        <f t="shared" si="248"/>
        <v>0</v>
      </c>
      <c r="AF226" s="253">
        <f t="shared" si="249"/>
        <v>0</v>
      </c>
      <c r="AG226" s="253">
        <f t="shared" si="250"/>
        <v>0</v>
      </c>
      <c r="AH226" s="253">
        <f t="shared" si="251"/>
        <v>0</v>
      </c>
      <c r="AI226" s="253">
        <f t="shared" si="252"/>
        <v>0</v>
      </c>
      <c r="AJ226" s="253">
        <f t="shared" si="253"/>
        <v>0</v>
      </c>
      <c r="AK226" s="978"/>
      <c r="AL226" s="979">
        <f>IFERROR(VLOOKUP($A226,Itemizado_Piping!C:Q,12,0),0)</f>
        <v>0</v>
      </c>
      <c r="AM226" s="979">
        <f>IFERROR(VLOOKUP($A226,Itemizado_Piping!C:Q,13,0),0)</f>
        <v>4</v>
      </c>
      <c r="AN226" s="979">
        <f>IFERROR(VLOOKUP($A226,Itemizado_Piping!C:Q,14,0),0)</f>
        <v>154.35599999999999</v>
      </c>
      <c r="AO226" s="978"/>
      <c r="AP226" s="381">
        <f>VLOOKUP(A226,Itemizado_Piping!$C$5:$AD$93,24,FALSE)</f>
        <v>0</v>
      </c>
      <c r="AQ226" s="281">
        <f t="shared" si="254"/>
        <v>0</v>
      </c>
      <c r="AR226" s="978"/>
      <c r="AS226" s="982"/>
    </row>
    <row r="227" spans="1:45" s="164" customFormat="1" hidden="1">
      <c r="A227" s="316" t="s">
        <v>2898</v>
      </c>
      <c r="B227" s="202" t="s">
        <v>3298</v>
      </c>
      <c r="C227" s="32" t="s">
        <v>2899</v>
      </c>
      <c r="D227" s="33" t="s">
        <v>2062</v>
      </c>
      <c r="E227" s="187">
        <v>16</v>
      </c>
      <c r="F227" s="282"/>
      <c r="G227" s="283">
        <v>40.576000000000001</v>
      </c>
      <c r="H227" s="284">
        <f t="shared" si="234"/>
        <v>40.576000000000001</v>
      </c>
      <c r="I227" s="285"/>
      <c r="J227" s="286">
        <v>131825.60000000001</v>
      </c>
      <c r="K227" s="286">
        <v>11070.823912915541</v>
      </c>
      <c r="L227" s="286">
        <v>19358.689984018958</v>
      </c>
      <c r="M227" s="287"/>
      <c r="N227" s="284">
        <f t="shared" si="235"/>
        <v>162255.11389693449</v>
      </c>
      <c r="O227" s="285">
        <f t="shared" si="236"/>
        <v>0</v>
      </c>
      <c r="P227" s="286">
        <f t="shared" si="237"/>
        <v>2109209.6000000001</v>
      </c>
      <c r="Q227" s="286">
        <f t="shared" si="238"/>
        <v>177133.18260664865</v>
      </c>
      <c r="R227" s="286">
        <f t="shared" si="239"/>
        <v>309739.03974430333</v>
      </c>
      <c r="S227" s="287">
        <f t="shared" si="240"/>
        <v>0</v>
      </c>
      <c r="T227" s="288">
        <f t="shared" si="241"/>
        <v>2596081.8223509518</v>
      </c>
      <c r="U227" s="984"/>
      <c r="V227" s="277">
        <v>16</v>
      </c>
      <c r="W227" s="253">
        <f t="shared" si="242"/>
        <v>0</v>
      </c>
      <c r="X227" s="253">
        <f t="shared" si="243"/>
        <v>2109209.6000000001</v>
      </c>
      <c r="Y227" s="253">
        <f t="shared" si="244"/>
        <v>177133.18260664865</v>
      </c>
      <c r="Z227" s="253">
        <f t="shared" si="245"/>
        <v>309739.03974430333</v>
      </c>
      <c r="AA227" s="253">
        <f t="shared" si="246"/>
        <v>0</v>
      </c>
      <c r="AB227" s="253">
        <f t="shared" si="247"/>
        <v>2596081.8223509518</v>
      </c>
      <c r="AC227" s="984"/>
      <c r="AD227" s="308">
        <f>VLOOKUP(A227,Itemizado_Piping!$C$8:$U$93,18,FALSE)</f>
        <v>0</v>
      </c>
      <c r="AE227" s="253">
        <f t="shared" si="248"/>
        <v>0</v>
      </c>
      <c r="AF227" s="253">
        <f t="shared" si="249"/>
        <v>0</v>
      </c>
      <c r="AG227" s="253">
        <f t="shared" si="250"/>
        <v>0</v>
      </c>
      <c r="AH227" s="253">
        <f t="shared" si="251"/>
        <v>0</v>
      </c>
      <c r="AI227" s="253">
        <f t="shared" si="252"/>
        <v>0</v>
      </c>
      <c r="AJ227" s="253">
        <f t="shared" si="253"/>
        <v>0</v>
      </c>
      <c r="AK227" s="978"/>
      <c r="AL227" s="979">
        <f>IFERROR(VLOOKUP($A227,Itemizado_Piping!C:Q,12,0),0)</f>
        <v>0</v>
      </c>
      <c r="AM227" s="979">
        <f>IFERROR(VLOOKUP($A227,Itemizado_Piping!C:Q,13,0),0)</f>
        <v>0</v>
      </c>
      <c r="AN227" s="979">
        <f>IFERROR(VLOOKUP($A227,Itemizado_Piping!C:Q,14,0),0)</f>
        <v>0</v>
      </c>
      <c r="AO227" s="978"/>
      <c r="AP227" s="381">
        <f>VLOOKUP(A227,Itemizado_Piping!$C$5:$AD$93,24,FALSE)</f>
        <v>0</v>
      </c>
      <c r="AQ227" s="281">
        <f t="shared" si="254"/>
        <v>0</v>
      </c>
      <c r="AR227" s="978"/>
      <c r="AS227" s="982"/>
    </row>
    <row r="228" spans="1:45" s="164" customFormat="1" ht="26.45" hidden="1">
      <c r="A228" s="316" t="s">
        <v>2900</v>
      </c>
      <c r="B228" s="202" t="s">
        <v>3298</v>
      </c>
      <c r="C228" s="32" t="s">
        <v>2901</v>
      </c>
      <c r="D228" s="33" t="s">
        <v>2062</v>
      </c>
      <c r="E228" s="187">
        <v>5</v>
      </c>
      <c r="F228" s="282"/>
      <c r="G228" s="283">
        <v>26.515000000000001</v>
      </c>
      <c r="H228" s="284">
        <f t="shared" si="234"/>
        <v>26.515000000000001</v>
      </c>
      <c r="I228" s="285"/>
      <c r="J228" s="286">
        <v>277401.17700000003</v>
      </c>
      <c r="K228" s="286">
        <v>23296.384651388391</v>
      </c>
      <c r="L228" s="286">
        <v>40736.574895024518</v>
      </c>
      <c r="M228" s="287"/>
      <c r="N228" s="284">
        <f t="shared" si="235"/>
        <v>341434.13654641295</v>
      </c>
      <c r="O228" s="285">
        <f t="shared" si="236"/>
        <v>0</v>
      </c>
      <c r="P228" s="286">
        <f t="shared" si="237"/>
        <v>1387005.8850000002</v>
      </c>
      <c r="Q228" s="286">
        <f t="shared" si="238"/>
        <v>116481.92325694195</v>
      </c>
      <c r="R228" s="286">
        <f t="shared" si="239"/>
        <v>203682.8744751226</v>
      </c>
      <c r="S228" s="287">
        <f t="shared" si="240"/>
        <v>0</v>
      </c>
      <c r="T228" s="288">
        <f t="shared" si="241"/>
        <v>1707170.682732065</v>
      </c>
      <c r="U228" s="984"/>
      <c r="V228" s="277">
        <v>5</v>
      </c>
      <c r="W228" s="253">
        <f t="shared" si="242"/>
        <v>0</v>
      </c>
      <c r="X228" s="253">
        <f t="shared" si="243"/>
        <v>1387005.8850000002</v>
      </c>
      <c r="Y228" s="253">
        <f t="shared" si="244"/>
        <v>116481.92325694195</v>
      </c>
      <c r="Z228" s="253">
        <f t="shared" si="245"/>
        <v>203682.8744751226</v>
      </c>
      <c r="AA228" s="253">
        <f t="shared" si="246"/>
        <v>0</v>
      </c>
      <c r="AB228" s="253">
        <f t="shared" si="247"/>
        <v>1707170.682732065</v>
      </c>
      <c r="AC228" s="984"/>
      <c r="AD228" s="308">
        <f>VLOOKUP(A228,Itemizado_Piping!$C$8:$U$93,18,FALSE)</f>
        <v>0</v>
      </c>
      <c r="AE228" s="253">
        <f t="shared" si="248"/>
        <v>0</v>
      </c>
      <c r="AF228" s="253">
        <f t="shared" si="249"/>
        <v>0</v>
      </c>
      <c r="AG228" s="253">
        <f t="shared" si="250"/>
        <v>0</v>
      </c>
      <c r="AH228" s="253">
        <f t="shared" si="251"/>
        <v>0</v>
      </c>
      <c r="AI228" s="253">
        <f t="shared" si="252"/>
        <v>0</v>
      </c>
      <c r="AJ228" s="253">
        <f t="shared" si="253"/>
        <v>0</v>
      </c>
      <c r="AK228" s="978"/>
      <c r="AL228" s="979">
        <f>IFERROR(VLOOKUP($A228,Itemizado_Piping!C:Q,12,0),0)</f>
        <v>0</v>
      </c>
      <c r="AM228" s="979">
        <f>IFERROR(VLOOKUP($A228,Itemizado_Piping!C:Q,13,0),0)</f>
        <v>5</v>
      </c>
      <c r="AN228" s="979">
        <f>IFERROR(VLOOKUP($A228,Itemizado_Piping!C:Q,14,0),0)</f>
        <v>447.78500000000003</v>
      </c>
      <c r="AO228" s="978"/>
      <c r="AP228" s="381">
        <f>VLOOKUP(A228,Itemizado_Piping!$C$5:$AD$93,24,FALSE)</f>
        <v>0.39</v>
      </c>
      <c r="AQ228" s="281">
        <f t="shared" si="254"/>
        <v>133159.31325310105</v>
      </c>
      <c r="AR228" s="978"/>
      <c r="AS228" s="982"/>
    </row>
    <row r="229" spans="1:45" s="164" customFormat="1" ht="26.45" hidden="1">
      <c r="A229" s="316" t="s">
        <v>2902</v>
      </c>
      <c r="B229" s="202" t="s">
        <v>3298</v>
      </c>
      <c r="C229" s="32" t="s">
        <v>2903</v>
      </c>
      <c r="D229" s="33" t="s">
        <v>2062</v>
      </c>
      <c r="E229" s="187">
        <v>13</v>
      </c>
      <c r="F229" s="282"/>
      <c r="G229" s="283">
        <v>97.486999999999995</v>
      </c>
      <c r="H229" s="284">
        <f t="shared" si="234"/>
        <v>97.486999999999995</v>
      </c>
      <c r="I229" s="285"/>
      <c r="J229" s="286">
        <v>393548.89799999999</v>
      </c>
      <c r="K229" s="286">
        <v>33050.567071820551</v>
      </c>
      <c r="L229" s="286">
        <v>57792.956363320656</v>
      </c>
      <c r="M229" s="287"/>
      <c r="N229" s="284">
        <f t="shared" si="235"/>
        <v>484392.42143514118</v>
      </c>
      <c r="O229" s="285">
        <f t="shared" si="236"/>
        <v>0</v>
      </c>
      <c r="P229" s="286">
        <f t="shared" si="237"/>
        <v>5116135.6739999996</v>
      </c>
      <c r="Q229" s="286">
        <f t="shared" si="238"/>
        <v>429657.37193366716</v>
      </c>
      <c r="R229" s="286">
        <f t="shared" si="239"/>
        <v>751308.43272316852</v>
      </c>
      <c r="S229" s="287">
        <f t="shared" si="240"/>
        <v>0</v>
      </c>
      <c r="T229" s="288">
        <f t="shared" si="241"/>
        <v>6297101.4786568349</v>
      </c>
      <c r="U229" s="984"/>
      <c r="V229" s="277">
        <v>13</v>
      </c>
      <c r="W229" s="253">
        <f t="shared" si="242"/>
        <v>0</v>
      </c>
      <c r="X229" s="253">
        <f t="shared" si="243"/>
        <v>5116135.6739999996</v>
      </c>
      <c r="Y229" s="253">
        <f t="shared" si="244"/>
        <v>429657.37193366716</v>
      </c>
      <c r="Z229" s="253">
        <f t="shared" si="245"/>
        <v>751308.43272316852</v>
      </c>
      <c r="AA229" s="253">
        <f t="shared" si="246"/>
        <v>0</v>
      </c>
      <c r="AB229" s="253">
        <f t="shared" si="247"/>
        <v>6297101.4786568349</v>
      </c>
      <c r="AC229" s="984"/>
      <c r="AD229" s="308">
        <f>VLOOKUP(A229,Itemizado_Piping!$C$8:$U$93,18,FALSE)</f>
        <v>0</v>
      </c>
      <c r="AE229" s="253">
        <f t="shared" si="248"/>
        <v>0</v>
      </c>
      <c r="AF229" s="253">
        <f t="shared" si="249"/>
        <v>0</v>
      </c>
      <c r="AG229" s="253">
        <f t="shared" si="250"/>
        <v>0</v>
      </c>
      <c r="AH229" s="253">
        <f t="shared" si="251"/>
        <v>0</v>
      </c>
      <c r="AI229" s="253">
        <f t="shared" si="252"/>
        <v>0</v>
      </c>
      <c r="AJ229" s="253">
        <f t="shared" si="253"/>
        <v>0</v>
      </c>
      <c r="AK229" s="978"/>
      <c r="AL229" s="979">
        <f>IFERROR(VLOOKUP($A229,Itemizado_Piping!C:Q,12,0),0)</f>
        <v>0</v>
      </c>
      <c r="AM229" s="979">
        <f>IFERROR(VLOOKUP($A229,Itemizado_Piping!C:Q,13,0),0)</f>
        <v>18</v>
      </c>
      <c r="AN229" s="979">
        <f>IFERROR(VLOOKUP($A229,Itemizado_Piping!C:Q,14,0),0)</f>
        <v>1504.5300000000002</v>
      </c>
      <c r="AO229" s="978"/>
      <c r="AP229" s="381">
        <f>VLOOKUP(A229,Itemizado_Piping!$C$5:$AD$93,24,FALSE)</f>
        <v>1.2000000000000002</v>
      </c>
      <c r="AQ229" s="281">
        <f t="shared" si="254"/>
        <v>581270.90572216955</v>
      </c>
      <c r="AR229" s="978"/>
      <c r="AS229" s="982"/>
    </row>
    <row r="230" spans="1:45" s="164" customFormat="1" ht="26.45" hidden="1">
      <c r="A230" s="316" t="s">
        <v>2904</v>
      </c>
      <c r="B230" s="202" t="s">
        <v>3298</v>
      </c>
      <c r="C230" s="32" t="s">
        <v>2905</v>
      </c>
      <c r="D230" s="33" t="s">
        <v>2062</v>
      </c>
      <c r="E230" s="187">
        <v>13</v>
      </c>
      <c r="F230" s="282"/>
      <c r="G230" s="283">
        <v>156.13</v>
      </c>
      <c r="H230" s="284">
        <f t="shared" si="234"/>
        <v>156.13</v>
      </c>
      <c r="I230" s="285"/>
      <c r="J230" s="286">
        <v>631426.85</v>
      </c>
      <c r="K230" s="286">
        <v>53027.759059632896</v>
      </c>
      <c r="L230" s="286">
        <v>92725.515601379069</v>
      </c>
      <c r="M230" s="287"/>
      <c r="N230" s="284">
        <f t="shared" si="235"/>
        <v>777180.12466101197</v>
      </c>
      <c r="O230" s="285">
        <f t="shared" si="236"/>
        <v>0</v>
      </c>
      <c r="P230" s="286">
        <f t="shared" si="237"/>
        <v>8208549.0499999998</v>
      </c>
      <c r="Q230" s="286">
        <f t="shared" si="238"/>
        <v>689360.86777522764</v>
      </c>
      <c r="R230" s="286">
        <f t="shared" si="239"/>
        <v>1205431.7028179278</v>
      </c>
      <c r="S230" s="287">
        <f t="shared" si="240"/>
        <v>0</v>
      </c>
      <c r="T230" s="288">
        <f t="shared" si="241"/>
        <v>10103341.620593155</v>
      </c>
      <c r="U230" s="984"/>
      <c r="V230" s="277">
        <v>13</v>
      </c>
      <c r="W230" s="253">
        <f t="shared" si="242"/>
        <v>0</v>
      </c>
      <c r="X230" s="253">
        <f t="shared" si="243"/>
        <v>8208549.0499999998</v>
      </c>
      <c r="Y230" s="253">
        <f t="shared" si="244"/>
        <v>689360.86777522764</v>
      </c>
      <c r="Z230" s="253">
        <f t="shared" si="245"/>
        <v>1205431.7028179278</v>
      </c>
      <c r="AA230" s="253">
        <f t="shared" si="246"/>
        <v>0</v>
      </c>
      <c r="AB230" s="253">
        <f t="shared" si="247"/>
        <v>10103341.620593155</v>
      </c>
      <c r="AC230" s="984"/>
      <c r="AD230" s="308">
        <f>VLOOKUP(A230,Itemizado_Piping!$C$8:$U$93,18,FALSE)</f>
        <v>0</v>
      </c>
      <c r="AE230" s="253">
        <f t="shared" si="248"/>
        <v>0</v>
      </c>
      <c r="AF230" s="253">
        <f t="shared" si="249"/>
        <v>0</v>
      </c>
      <c r="AG230" s="253">
        <f t="shared" si="250"/>
        <v>0</v>
      </c>
      <c r="AH230" s="253">
        <f t="shared" si="251"/>
        <v>0</v>
      </c>
      <c r="AI230" s="253">
        <f t="shared" si="252"/>
        <v>0</v>
      </c>
      <c r="AJ230" s="253">
        <f t="shared" si="253"/>
        <v>0</v>
      </c>
      <c r="AK230" s="978"/>
      <c r="AL230" s="979">
        <f>IFERROR(VLOOKUP($A230,Itemizado_Piping!C:Q,12,0),0)</f>
        <v>0</v>
      </c>
      <c r="AM230" s="979">
        <f>IFERROR(VLOOKUP($A230,Itemizado_Piping!C:Q,13,0),0)</f>
        <v>12</v>
      </c>
      <c r="AN230" s="979">
        <f>IFERROR(VLOOKUP($A230,Itemizado_Piping!C:Q,14,0),0)</f>
        <v>297.13200000000006</v>
      </c>
      <c r="AO230" s="978"/>
      <c r="AP230" s="381">
        <f>VLOOKUP(A230,Itemizado_Piping!$C$5:$AD$93,24,FALSE)</f>
        <v>0</v>
      </c>
      <c r="AQ230" s="281">
        <f t="shared" si="254"/>
        <v>0</v>
      </c>
      <c r="AR230" s="978"/>
      <c r="AS230" s="982"/>
    </row>
    <row r="231" spans="1:45" s="164" customFormat="1" ht="26.45" hidden="1">
      <c r="A231" s="316" t="s">
        <v>2906</v>
      </c>
      <c r="B231" s="202" t="s">
        <v>3298</v>
      </c>
      <c r="C231" s="32" t="s">
        <v>2907</v>
      </c>
      <c r="D231" s="33" t="s">
        <v>2062</v>
      </c>
      <c r="E231" s="187">
        <v>3</v>
      </c>
      <c r="F231" s="282"/>
      <c r="G231" s="283">
        <v>51.341999999999999</v>
      </c>
      <c r="H231" s="284">
        <f t="shared" si="234"/>
        <v>51.341999999999999</v>
      </c>
      <c r="I231" s="285"/>
      <c r="J231" s="286">
        <v>910643.70200000005</v>
      </c>
      <c r="K231" s="286">
        <v>76476.625627858564</v>
      </c>
      <c r="L231" s="286">
        <v>133728.72375810213</v>
      </c>
      <c r="M231" s="287"/>
      <c r="N231" s="284">
        <f t="shared" si="235"/>
        <v>1120849.0513859608</v>
      </c>
      <c r="O231" s="285">
        <f t="shared" si="236"/>
        <v>0</v>
      </c>
      <c r="P231" s="286">
        <f t="shared" si="237"/>
        <v>2731931.1060000001</v>
      </c>
      <c r="Q231" s="286">
        <f t="shared" si="238"/>
        <v>229429.87688357569</v>
      </c>
      <c r="R231" s="286">
        <f t="shared" si="239"/>
        <v>401186.17127430637</v>
      </c>
      <c r="S231" s="287">
        <f t="shared" si="240"/>
        <v>0</v>
      </c>
      <c r="T231" s="288">
        <f t="shared" si="241"/>
        <v>3362547.1541578821</v>
      </c>
      <c r="U231" s="984"/>
      <c r="V231" s="277">
        <v>3</v>
      </c>
      <c r="W231" s="253">
        <f t="shared" si="242"/>
        <v>0</v>
      </c>
      <c r="X231" s="253">
        <f t="shared" si="243"/>
        <v>2731931.1060000001</v>
      </c>
      <c r="Y231" s="253">
        <f t="shared" si="244"/>
        <v>229429.87688357569</v>
      </c>
      <c r="Z231" s="253">
        <f t="shared" si="245"/>
        <v>401186.17127430637</v>
      </c>
      <c r="AA231" s="253">
        <f t="shared" si="246"/>
        <v>0</v>
      </c>
      <c r="AB231" s="253">
        <f t="shared" si="247"/>
        <v>3362547.1541578821</v>
      </c>
      <c r="AC231" s="984"/>
      <c r="AD231" s="308">
        <f>VLOOKUP(A231,Itemizado_Piping!$C$8:$U$93,18,FALSE)</f>
        <v>0</v>
      </c>
      <c r="AE231" s="253">
        <f t="shared" si="248"/>
        <v>0</v>
      </c>
      <c r="AF231" s="253">
        <f t="shared" si="249"/>
        <v>0</v>
      </c>
      <c r="AG231" s="253">
        <f t="shared" si="250"/>
        <v>0</v>
      </c>
      <c r="AH231" s="253">
        <f t="shared" si="251"/>
        <v>0</v>
      </c>
      <c r="AI231" s="253">
        <f t="shared" si="252"/>
        <v>0</v>
      </c>
      <c r="AJ231" s="253">
        <f t="shared" si="253"/>
        <v>0</v>
      </c>
      <c r="AK231" s="978"/>
      <c r="AL231" s="979">
        <f>IFERROR(VLOOKUP($A231,Itemizado_Piping!C:Q,12,0),0)</f>
        <v>0</v>
      </c>
      <c r="AM231" s="979">
        <f>IFERROR(VLOOKUP($A231,Itemizado_Piping!C:Q,13,0),0)</f>
        <v>3.4</v>
      </c>
      <c r="AN231" s="979">
        <f>IFERROR(VLOOKUP($A231,Itemizado_Piping!C:Q,14,0),0)</f>
        <v>180.47540000000001</v>
      </c>
      <c r="AO231" s="978"/>
      <c r="AP231" s="381">
        <f>VLOOKUP(A231,Itemizado_Piping!$C$5:$AD$93,24,FALSE)</f>
        <v>0</v>
      </c>
      <c r="AQ231" s="281">
        <f t="shared" si="254"/>
        <v>0</v>
      </c>
      <c r="AR231" s="978"/>
      <c r="AS231" s="982"/>
    </row>
    <row r="232" spans="1:45" s="164" customFormat="1" ht="26.45" hidden="1">
      <c r="A232" s="316" t="s">
        <v>2908</v>
      </c>
      <c r="B232" s="202" t="s">
        <v>3298</v>
      </c>
      <c r="C232" s="32" t="s">
        <v>2909</v>
      </c>
      <c r="D232" s="33" t="s">
        <v>2062</v>
      </c>
      <c r="E232" s="187">
        <v>15</v>
      </c>
      <c r="F232" s="282"/>
      <c r="G232" s="283">
        <v>217.42500000000001</v>
      </c>
      <c r="H232" s="284">
        <f t="shared" si="234"/>
        <v>217.42500000000001</v>
      </c>
      <c r="I232" s="285"/>
      <c r="J232" s="286">
        <v>767575.10699999996</v>
      </c>
      <c r="K232" s="286">
        <v>64461.604434730601</v>
      </c>
      <c r="L232" s="286">
        <v>112718.99121704868</v>
      </c>
      <c r="M232" s="287"/>
      <c r="N232" s="284">
        <f t="shared" si="235"/>
        <v>944755.70265177928</v>
      </c>
      <c r="O232" s="285">
        <f t="shared" si="236"/>
        <v>0</v>
      </c>
      <c r="P232" s="286">
        <f t="shared" si="237"/>
        <v>11513626.604999999</v>
      </c>
      <c r="Q232" s="286">
        <f t="shared" si="238"/>
        <v>966924.06652095902</v>
      </c>
      <c r="R232" s="286">
        <f t="shared" si="239"/>
        <v>1690784.8682557303</v>
      </c>
      <c r="S232" s="287">
        <f t="shared" si="240"/>
        <v>0</v>
      </c>
      <c r="T232" s="288">
        <f t="shared" si="241"/>
        <v>14171335.539776688</v>
      </c>
      <c r="U232" s="984"/>
      <c r="V232" s="277">
        <v>15</v>
      </c>
      <c r="W232" s="253">
        <f t="shared" si="242"/>
        <v>0</v>
      </c>
      <c r="X232" s="253">
        <f t="shared" si="243"/>
        <v>11513626.604999999</v>
      </c>
      <c r="Y232" s="253">
        <f t="shared" si="244"/>
        <v>966924.06652095902</v>
      </c>
      <c r="Z232" s="253">
        <f t="shared" si="245"/>
        <v>1690784.8682557303</v>
      </c>
      <c r="AA232" s="253">
        <f t="shared" si="246"/>
        <v>0</v>
      </c>
      <c r="AB232" s="253">
        <f t="shared" si="247"/>
        <v>14171335.539776688</v>
      </c>
      <c r="AC232" s="984"/>
      <c r="AD232" s="308">
        <f>VLOOKUP(A232,Itemizado_Piping!$C$8:$U$93,18,FALSE)</f>
        <v>0</v>
      </c>
      <c r="AE232" s="253">
        <f t="shared" si="248"/>
        <v>0</v>
      </c>
      <c r="AF232" s="253">
        <f t="shared" si="249"/>
        <v>0</v>
      </c>
      <c r="AG232" s="253">
        <f t="shared" si="250"/>
        <v>0</v>
      </c>
      <c r="AH232" s="253">
        <f t="shared" si="251"/>
        <v>0</v>
      </c>
      <c r="AI232" s="253">
        <f t="shared" si="252"/>
        <v>0</v>
      </c>
      <c r="AJ232" s="253">
        <f t="shared" si="253"/>
        <v>0</v>
      </c>
      <c r="AK232" s="978"/>
      <c r="AL232" s="979">
        <f>IFERROR(VLOOKUP($A232,Itemizado_Piping!C:Q,12,0),0)</f>
        <v>0</v>
      </c>
      <c r="AM232" s="979">
        <f>IFERROR(VLOOKUP($A232,Itemizado_Piping!C:Q,13,0),0)</f>
        <v>15.57</v>
      </c>
      <c r="AN232" s="979">
        <f>IFERROR(VLOOKUP($A232,Itemizado_Piping!C:Q,14,0),0)</f>
        <v>907.09262999999999</v>
      </c>
      <c r="AO232" s="978"/>
      <c r="AP232" s="381">
        <f>VLOOKUP(A232,Itemizado_Piping!$C$5:$AD$93,24,FALSE)</f>
        <v>1.56</v>
      </c>
      <c r="AQ232" s="281">
        <f t="shared" si="254"/>
        <v>1473818.8961367758</v>
      </c>
      <c r="AR232" s="978"/>
      <c r="AS232" s="982"/>
    </row>
    <row r="233" spans="1:45" s="164" customFormat="1" ht="26.45" hidden="1">
      <c r="A233" s="316" t="s">
        <v>2910</v>
      </c>
      <c r="B233" s="202" t="s">
        <v>3298</v>
      </c>
      <c r="C233" s="32" t="s">
        <v>2911</v>
      </c>
      <c r="D233" s="33" t="s">
        <v>2062</v>
      </c>
      <c r="E233" s="187">
        <v>6</v>
      </c>
      <c r="F233" s="282"/>
      <c r="G233" s="283">
        <v>96.647999999999996</v>
      </c>
      <c r="H233" s="284">
        <f t="shared" si="234"/>
        <v>96.647999999999996</v>
      </c>
      <c r="I233" s="285"/>
      <c r="J233" s="286">
        <v>849287.87600000005</v>
      </c>
      <c r="K233" s="286">
        <v>71323.911646765191</v>
      </c>
      <c r="L233" s="286">
        <v>124718.57380803507</v>
      </c>
      <c r="M233" s="287"/>
      <c r="N233" s="284">
        <f t="shared" si="235"/>
        <v>1045330.3614548004</v>
      </c>
      <c r="O233" s="285">
        <f t="shared" si="236"/>
        <v>0</v>
      </c>
      <c r="P233" s="286">
        <f t="shared" si="237"/>
        <v>5095727.2560000001</v>
      </c>
      <c r="Q233" s="286">
        <f t="shared" si="238"/>
        <v>427943.46988059115</v>
      </c>
      <c r="R233" s="286">
        <f t="shared" si="239"/>
        <v>748311.44284821046</v>
      </c>
      <c r="S233" s="287">
        <f t="shared" si="240"/>
        <v>0</v>
      </c>
      <c r="T233" s="288">
        <f t="shared" si="241"/>
        <v>6271982.1687288014</v>
      </c>
      <c r="U233" s="984"/>
      <c r="V233" s="277">
        <v>6</v>
      </c>
      <c r="W233" s="253">
        <f t="shared" si="242"/>
        <v>0</v>
      </c>
      <c r="X233" s="253">
        <f t="shared" si="243"/>
        <v>5095727.2560000001</v>
      </c>
      <c r="Y233" s="253">
        <f t="shared" si="244"/>
        <v>427943.46988059115</v>
      </c>
      <c r="Z233" s="253">
        <f t="shared" si="245"/>
        <v>748311.44284821046</v>
      </c>
      <c r="AA233" s="253">
        <f t="shared" si="246"/>
        <v>0</v>
      </c>
      <c r="AB233" s="253">
        <f t="shared" si="247"/>
        <v>6271982.1687288014</v>
      </c>
      <c r="AC233" s="984"/>
      <c r="AD233" s="308">
        <f>VLOOKUP(A233,Itemizado_Piping!$C$8:$U$93,18,FALSE)</f>
        <v>0</v>
      </c>
      <c r="AE233" s="253">
        <f t="shared" si="248"/>
        <v>0</v>
      </c>
      <c r="AF233" s="253">
        <f t="shared" si="249"/>
        <v>0</v>
      </c>
      <c r="AG233" s="253">
        <f t="shared" si="250"/>
        <v>0</v>
      </c>
      <c r="AH233" s="253">
        <f t="shared" si="251"/>
        <v>0</v>
      </c>
      <c r="AI233" s="253">
        <f t="shared" si="252"/>
        <v>0</v>
      </c>
      <c r="AJ233" s="253">
        <f t="shared" si="253"/>
        <v>0</v>
      </c>
      <c r="AK233" s="978"/>
      <c r="AL233" s="979">
        <f>IFERROR(VLOOKUP($A233,Itemizado_Piping!C:Q,12,0),0)</f>
        <v>0</v>
      </c>
      <c r="AM233" s="979">
        <f>IFERROR(VLOOKUP($A233,Itemizado_Piping!C:Q,13,0),0)</f>
        <v>6</v>
      </c>
      <c r="AN233" s="979">
        <f>IFERROR(VLOOKUP($A233,Itemizado_Piping!C:Q,14,0),0)</f>
        <v>346.26</v>
      </c>
      <c r="AO233" s="978"/>
      <c r="AP233" s="381">
        <f>VLOOKUP(A233,Itemizado_Piping!$C$5:$AD$93,24,FALSE)</f>
        <v>0.60000000000000009</v>
      </c>
      <c r="AQ233" s="281">
        <f t="shared" si="254"/>
        <v>627198.21687288035</v>
      </c>
      <c r="AR233" s="978"/>
      <c r="AS233" s="982"/>
    </row>
    <row r="234" spans="1:45" s="164" customFormat="1" hidden="1">
      <c r="A234" s="316" t="s">
        <v>2912</v>
      </c>
      <c r="B234" s="202" t="s">
        <v>3298</v>
      </c>
      <c r="C234" s="32" t="s">
        <v>2913</v>
      </c>
      <c r="D234" s="33" t="s">
        <v>2062</v>
      </c>
      <c r="E234" s="187">
        <v>1</v>
      </c>
      <c r="F234" s="282"/>
      <c r="G234" s="283">
        <v>1.724</v>
      </c>
      <c r="H234" s="284">
        <f t="shared" si="234"/>
        <v>1.724</v>
      </c>
      <c r="I234" s="285"/>
      <c r="J234" s="286">
        <v>105814.11</v>
      </c>
      <c r="K234" s="286">
        <v>8886.3581429733022</v>
      </c>
      <c r="L234" s="286">
        <v>15538.882940519621</v>
      </c>
      <c r="M234" s="287"/>
      <c r="N234" s="284">
        <f t="shared" si="235"/>
        <v>130239.35108349292</v>
      </c>
      <c r="O234" s="285">
        <f t="shared" si="236"/>
        <v>0</v>
      </c>
      <c r="P234" s="286">
        <f t="shared" si="237"/>
        <v>105814.11</v>
      </c>
      <c r="Q234" s="286">
        <f t="shared" si="238"/>
        <v>8886.3581429733022</v>
      </c>
      <c r="R234" s="286">
        <f t="shared" si="239"/>
        <v>15538.882940519621</v>
      </c>
      <c r="S234" s="287">
        <f t="shared" si="240"/>
        <v>0</v>
      </c>
      <c r="T234" s="288">
        <f t="shared" si="241"/>
        <v>130239.35108349292</v>
      </c>
      <c r="U234" s="984"/>
      <c r="V234" s="277">
        <v>1</v>
      </c>
      <c r="W234" s="253">
        <f t="shared" si="242"/>
        <v>0</v>
      </c>
      <c r="X234" s="253">
        <f t="shared" si="243"/>
        <v>105814.11</v>
      </c>
      <c r="Y234" s="253">
        <f t="shared" si="244"/>
        <v>8886.3581429733022</v>
      </c>
      <c r="Z234" s="253">
        <f t="shared" si="245"/>
        <v>15538.882940519621</v>
      </c>
      <c r="AA234" s="253">
        <f t="shared" si="246"/>
        <v>0</v>
      </c>
      <c r="AB234" s="253">
        <f t="shared" si="247"/>
        <v>130239.35108349292</v>
      </c>
      <c r="AC234" s="984"/>
      <c r="AD234" s="308">
        <f>VLOOKUP(A234,Itemizado_Piping!$C$8:$U$93,18,FALSE)</f>
        <v>0</v>
      </c>
      <c r="AE234" s="253">
        <f t="shared" si="248"/>
        <v>0</v>
      </c>
      <c r="AF234" s="253">
        <f t="shared" si="249"/>
        <v>0</v>
      </c>
      <c r="AG234" s="253">
        <f t="shared" si="250"/>
        <v>0</v>
      </c>
      <c r="AH234" s="253">
        <f t="shared" si="251"/>
        <v>0</v>
      </c>
      <c r="AI234" s="253">
        <f t="shared" si="252"/>
        <v>0</v>
      </c>
      <c r="AJ234" s="253">
        <f t="shared" si="253"/>
        <v>0</v>
      </c>
      <c r="AK234" s="978"/>
      <c r="AL234" s="979">
        <f>IFERROR(VLOOKUP($A234,Itemizado_Piping!C:Q,12,0),0)</f>
        <v>0</v>
      </c>
      <c r="AM234" s="979">
        <f>IFERROR(VLOOKUP($A234,Itemizado_Piping!C:Q,13,0),0)</f>
        <v>13.148999999999999</v>
      </c>
      <c r="AN234" s="979">
        <f>IFERROR(VLOOKUP($A234,Itemizado_Piping!C:Q,14,0),0)</f>
        <v>22.668875999999997</v>
      </c>
      <c r="AO234" s="978"/>
      <c r="AP234" s="381">
        <f>VLOOKUP(A234,Itemizado_Piping!$C$5:$AD$93,24,FALSE)</f>
        <v>0</v>
      </c>
      <c r="AQ234" s="281">
        <f t="shared" si="254"/>
        <v>0</v>
      </c>
      <c r="AR234" s="978"/>
      <c r="AS234" s="982"/>
    </row>
    <row r="235" spans="1:45" s="164" customFormat="1" hidden="1">
      <c r="A235" s="316" t="s">
        <v>2914</v>
      </c>
      <c r="B235" s="202" t="s">
        <v>3298</v>
      </c>
      <c r="C235" s="32" t="s">
        <v>2915</v>
      </c>
      <c r="D235" s="33" t="s">
        <v>2062</v>
      </c>
      <c r="E235" s="187">
        <v>1241</v>
      </c>
      <c r="F235" s="282"/>
      <c r="G235" s="283">
        <v>9218.1479999999992</v>
      </c>
      <c r="H235" s="284">
        <f t="shared" si="234"/>
        <v>9218.1479999999992</v>
      </c>
      <c r="I235" s="285"/>
      <c r="J235" s="286">
        <v>299710.19500000001</v>
      </c>
      <c r="K235" s="286">
        <v>25169.914786131703</v>
      </c>
      <c r="L235" s="286">
        <v>44012.671241910073</v>
      </c>
      <c r="M235" s="287"/>
      <c r="N235" s="284">
        <f t="shared" si="235"/>
        <v>368892.78102804179</v>
      </c>
      <c r="O235" s="285">
        <f t="shared" si="236"/>
        <v>0</v>
      </c>
      <c r="P235" s="286">
        <f t="shared" si="237"/>
        <v>371940351.995</v>
      </c>
      <c r="Q235" s="286">
        <f t="shared" si="238"/>
        <v>31235864.249589443</v>
      </c>
      <c r="R235" s="286">
        <f t="shared" si="239"/>
        <v>54619725.011210404</v>
      </c>
      <c r="S235" s="287">
        <f t="shared" si="240"/>
        <v>0</v>
      </c>
      <c r="T235" s="288">
        <f t="shared" si="241"/>
        <v>457795941.25579983</v>
      </c>
      <c r="U235" s="984"/>
      <c r="V235" s="277">
        <v>1241</v>
      </c>
      <c r="W235" s="253">
        <f t="shared" si="242"/>
        <v>0</v>
      </c>
      <c r="X235" s="253">
        <f t="shared" si="243"/>
        <v>371940351.995</v>
      </c>
      <c r="Y235" s="253">
        <f t="shared" si="244"/>
        <v>31235864.249589443</v>
      </c>
      <c r="Z235" s="253">
        <f t="shared" si="245"/>
        <v>54619725.011210404</v>
      </c>
      <c r="AA235" s="253">
        <f t="shared" si="246"/>
        <v>0</v>
      </c>
      <c r="AB235" s="253">
        <f t="shared" si="247"/>
        <v>457795941.25579983</v>
      </c>
      <c r="AC235" s="984"/>
      <c r="AD235" s="308">
        <f>VLOOKUP(A235,Itemizado_Piping!$C$8:$U$93,18,FALSE)</f>
        <v>0</v>
      </c>
      <c r="AE235" s="253">
        <f t="shared" si="248"/>
        <v>0</v>
      </c>
      <c r="AF235" s="253">
        <f t="shared" si="249"/>
        <v>0</v>
      </c>
      <c r="AG235" s="253">
        <f t="shared" si="250"/>
        <v>0</v>
      </c>
      <c r="AH235" s="253">
        <f t="shared" si="251"/>
        <v>0</v>
      </c>
      <c r="AI235" s="253">
        <f t="shared" si="252"/>
        <v>0</v>
      </c>
      <c r="AJ235" s="253">
        <f t="shared" si="253"/>
        <v>0</v>
      </c>
      <c r="AK235" s="978"/>
      <c r="AL235" s="979">
        <f>IFERROR(VLOOKUP($A235,Itemizado_Piping!C:Q,12,0),0)</f>
        <v>0</v>
      </c>
      <c r="AM235" s="979">
        <f>IFERROR(VLOOKUP($A235,Itemizado_Piping!C:Q,13,0),0)</f>
        <v>184.75</v>
      </c>
      <c r="AN235" s="979">
        <f>IFERROR(VLOOKUP($A235,Itemizado_Piping!C:Q,14,0),0)</f>
        <v>1372.3230000000001</v>
      </c>
      <c r="AO235" s="978"/>
      <c r="AP235" s="381">
        <f>VLOOKUP(A235,Itemizado_Piping!$C$5:$AD$93,24,FALSE)</f>
        <v>139.80000000000001</v>
      </c>
      <c r="AQ235" s="281">
        <f t="shared" si="254"/>
        <v>51571210.787720248</v>
      </c>
      <c r="AR235" s="978"/>
      <c r="AS235" s="982"/>
    </row>
    <row r="236" spans="1:45" s="164" customFormat="1" hidden="1">
      <c r="A236" s="316" t="s">
        <v>2916</v>
      </c>
      <c r="B236" s="202" t="s">
        <v>3298</v>
      </c>
      <c r="C236" s="32" t="s">
        <v>2917</v>
      </c>
      <c r="D236" s="33" t="s">
        <v>2062</v>
      </c>
      <c r="E236" s="187">
        <v>1450</v>
      </c>
      <c r="F236" s="282"/>
      <c r="G236" s="283">
        <v>15396.39</v>
      </c>
      <c r="H236" s="284">
        <f t="shared" si="234"/>
        <v>15396.39</v>
      </c>
      <c r="I236" s="285"/>
      <c r="J236" s="286">
        <v>461162.21600000001</v>
      </c>
      <c r="K236" s="286">
        <v>38728.790505186305</v>
      </c>
      <c r="L236" s="286">
        <v>67722.023796975103</v>
      </c>
      <c r="M236" s="287"/>
      <c r="N236" s="284">
        <f t="shared" si="235"/>
        <v>567613.03030216147</v>
      </c>
      <c r="O236" s="285">
        <f t="shared" si="236"/>
        <v>0</v>
      </c>
      <c r="P236" s="286">
        <f t="shared" si="237"/>
        <v>668685213.20000005</v>
      </c>
      <c r="Q236" s="286">
        <f t="shared" si="238"/>
        <v>56156746.232520141</v>
      </c>
      <c r="R236" s="286">
        <f t="shared" si="239"/>
        <v>98196934.505613893</v>
      </c>
      <c r="S236" s="287">
        <f t="shared" si="240"/>
        <v>0</v>
      </c>
      <c r="T236" s="288">
        <f t="shared" si="241"/>
        <v>823038893.93813407</v>
      </c>
      <c r="U236" s="984"/>
      <c r="V236" s="277">
        <v>1450</v>
      </c>
      <c r="W236" s="253">
        <f t="shared" si="242"/>
        <v>0</v>
      </c>
      <c r="X236" s="253">
        <f t="shared" si="243"/>
        <v>668685213.20000005</v>
      </c>
      <c r="Y236" s="253">
        <f t="shared" si="244"/>
        <v>56156746.232520141</v>
      </c>
      <c r="Z236" s="253">
        <f t="shared" si="245"/>
        <v>98196934.505613893</v>
      </c>
      <c r="AA236" s="253">
        <f t="shared" si="246"/>
        <v>0</v>
      </c>
      <c r="AB236" s="253">
        <f t="shared" si="247"/>
        <v>823038893.93813407</v>
      </c>
      <c r="AC236" s="984"/>
      <c r="AD236" s="308">
        <f>VLOOKUP(A236,Itemizado_Piping!$C$8:$U$93,18,FALSE)</f>
        <v>0</v>
      </c>
      <c r="AE236" s="253">
        <f t="shared" si="248"/>
        <v>0</v>
      </c>
      <c r="AF236" s="253">
        <f t="shared" si="249"/>
        <v>0</v>
      </c>
      <c r="AG236" s="253">
        <f t="shared" si="250"/>
        <v>0</v>
      </c>
      <c r="AH236" s="253">
        <f t="shared" si="251"/>
        <v>0</v>
      </c>
      <c r="AI236" s="253">
        <f t="shared" si="252"/>
        <v>0</v>
      </c>
      <c r="AJ236" s="253">
        <f t="shared" si="253"/>
        <v>0</v>
      </c>
      <c r="AK236" s="978"/>
      <c r="AL236" s="979">
        <f>IFERROR(VLOOKUP($A236,Itemizado_Piping!C:Q,12,0),0)</f>
        <v>0</v>
      </c>
      <c r="AM236" s="979">
        <f>IFERROR(VLOOKUP($A236,Itemizado_Piping!C:Q,13,0),0)</f>
        <v>1560</v>
      </c>
      <c r="AN236" s="979">
        <f>IFERROR(VLOOKUP($A236,Itemizado_Piping!C:Q,14,0),0)</f>
        <v>16564.080000000002</v>
      </c>
      <c r="AO236" s="978"/>
      <c r="AP236" s="381">
        <f>VLOOKUP(A236,Itemizado_Piping!$C$5:$AD$93,24,FALSE)</f>
        <v>0</v>
      </c>
      <c r="AQ236" s="281">
        <f t="shared" si="254"/>
        <v>0</v>
      </c>
      <c r="AR236" s="978"/>
      <c r="AS236" s="982"/>
    </row>
    <row r="237" spans="1:45" s="164" customFormat="1" hidden="1">
      <c r="A237" s="316" t="s">
        <v>2920</v>
      </c>
      <c r="B237" s="202" t="s">
        <v>3298</v>
      </c>
      <c r="C237" s="32" t="s">
        <v>2921</v>
      </c>
      <c r="D237" s="33" t="s">
        <v>2062</v>
      </c>
      <c r="E237" s="187">
        <v>4</v>
      </c>
      <c r="F237" s="282"/>
      <c r="G237" s="283">
        <v>39.456000000000003</v>
      </c>
      <c r="H237" s="284">
        <f t="shared" si="234"/>
        <v>39.456000000000003</v>
      </c>
      <c r="I237" s="285"/>
      <c r="J237" s="286">
        <v>412308.19500000001</v>
      </c>
      <c r="K237" s="286">
        <v>34625.989729090652</v>
      </c>
      <c r="L237" s="286">
        <v>60547.773614709193</v>
      </c>
      <c r="M237" s="287"/>
      <c r="N237" s="284">
        <f t="shared" si="235"/>
        <v>507481.95834379987</v>
      </c>
      <c r="O237" s="285">
        <f t="shared" si="236"/>
        <v>0</v>
      </c>
      <c r="P237" s="286">
        <f t="shared" si="237"/>
        <v>1649232.78</v>
      </c>
      <c r="Q237" s="286">
        <f t="shared" si="238"/>
        <v>138503.95891636261</v>
      </c>
      <c r="R237" s="286">
        <f t="shared" si="239"/>
        <v>242191.09445883677</v>
      </c>
      <c r="S237" s="287">
        <f t="shared" si="240"/>
        <v>0</v>
      </c>
      <c r="T237" s="288">
        <f t="shared" si="241"/>
        <v>2029927.8333751995</v>
      </c>
      <c r="U237" s="984"/>
      <c r="V237" s="277">
        <v>4</v>
      </c>
      <c r="W237" s="253">
        <f t="shared" si="242"/>
        <v>0</v>
      </c>
      <c r="X237" s="253">
        <f t="shared" si="243"/>
        <v>1649232.78</v>
      </c>
      <c r="Y237" s="253">
        <f t="shared" si="244"/>
        <v>138503.95891636261</v>
      </c>
      <c r="Z237" s="253">
        <f t="shared" si="245"/>
        <v>242191.09445883677</v>
      </c>
      <c r="AA237" s="253">
        <f t="shared" si="246"/>
        <v>0</v>
      </c>
      <c r="AB237" s="253">
        <f t="shared" si="247"/>
        <v>2029927.8333751995</v>
      </c>
      <c r="AC237" s="984"/>
      <c r="AD237" s="308">
        <f>VLOOKUP(A237,Itemizado_Piping!$C$8:$U$93,18,FALSE)</f>
        <v>0</v>
      </c>
      <c r="AE237" s="253">
        <f t="shared" si="248"/>
        <v>0</v>
      </c>
      <c r="AF237" s="253">
        <f t="shared" si="249"/>
        <v>0</v>
      </c>
      <c r="AG237" s="253">
        <f t="shared" si="250"/>
        <v>0</v>
      </c>
      <c r="AH237" s="253">
        <f t="shared" si="251"/>
        <v>0</v>
      </c>
      <c r="AI237" s="253">
        <f t="shared" si="252"/>
        <v>0</v>
      </c>
      <c r="AJ237" s="253">
        <f t="shared" si="253"/>
        <v>0</v>
      </c>
      <c r="AK237" s="978"/>
      <c r="AL237" s="979">
        <f>IFERROR(VLOOKUP($A237,Itemizado_Piping!C:Q,12,0),0)</f>
        <v>0</v>
      </c>
      <c r="AM237" s="979">
        <f>IFERROR(VLOOKUP($A237,Itemizado_Piping!C:Q,13,0),0)</f>
        <v>0</v>
      </c>
      <c r="AN237" s="979">
        <f>IFERROR(VLOOKUP($A237,Itemizado_Piping!C:Q,14,0),0)</f>
        <v>0</v>
      </c>
      <c r="AO237" s="978"/>
      <c r="AP237" s="381">
        <f>VLOOKUP(A237,Itemizado_Piping!$C$5:$AD$93,24,FALSE)</f>
        <v>0</v>
      </c>
      <c r="AQ237" s="281">
        <f t="shared" si="254"/>
        <v>0</v>
      </c>
      <c r="AR237" s="978"/>
      <c r="AS237" s="982"/>
    </row>
    <row r="238" spans="1:45" s="164" customFormat="1" hidden="1">
      <c r="A238" s="316" t="s">
        <v>2623</v>
      </c>
      <c r="B238" s="202" t="s">
        <v>3298</v>
      </c>
      <c r="C238" s="32" t="s">
        <v>2922</v>
      </c>
      <c r="D238" s="33" t="s">
        <v>2062</v>
      </c>
      <c r="E238" s="187">
        <v>20</v>
      </c>
      <c r="F238" s="282"/>
      <c r="G238" s="283">
        <v>53.74</v>
      </c>
      <c r="H238" s="284">
        <f t="shared" si="234"/>
        <v>53.74</v>
      </c>
      <c r="I238" s="285"/>
      <c r="J238" s="286">
        <v>112122.95600000001</v>
      </c>
      <c r="K238" s="286">
        <v>9416.1803474492917</v>
      </c>
      <c r="L238" s="286">
        <v>16465.341798263315</v>
      </c>
      <c r="M238" s="287"/>
      <c r="N238" s="284">
        <f t="shared" si="235"/>
        <v>138004.47814571261</v>
      </c>
      <c r="O238" s="285">
        <f t="shared" si="236"/>
        <v>0</v>
      </c>
      <c r="P238" s="286">
        <f t="shared" si="237"/>
        <v>2242459.12</v>
      </c>
      <c r="Q238" s="286">
        <f t="shared" si="238"/>
        <v>188323.60694898583</v>
      </c>
      <c r="R238" s="286">
        <f t="shared" si="239"/>
        <v>329306.83596526628</v>
      </c>
      <c r="S238" s="287">
        <f t="shared" si="240"/>
        <v>0</v>
      </c>
      <c r="T238" s="288">
        <f t="shared" si="241"/>
        <v>2760089.5629142523</v>
      </c>
      <c r="U238" s="984"/>
      <c r="V238" s="277">
        <v>20</v>
      </c>
      <c r="W238" s="253">
        <f t="shared" si="242"/>
        <v>0</v>
      </c>
      <c r="X238" s="253">
        <f t="shared" si="243"/>
        <v>2242459.12</v>
      </c>
      <c r="Y238" s="253">
        <f t="shared" si="244"/>
        <v>188323.60694898583</v>
      </c>
      <c r="Z238" s="253">
        <f t="shared" si="245"/>
        <v>329306.83596526628</v>
      </c>
      <c r="AA238" s="253">
        <f t="shared" si="246"/>
        <v>0</v>
      </c>
      <c r="AB238" s="253">
        <f t="shared" si="247"/>
        <v>2760089.5629142523</v>
      </c>
      <c r="AC238" s="984"/>
      <c r="AD238" s="308">
        <f>VLOOKUP(A238,Itemizado_Piping!$C$8:$U$93,18,FALSE)</f>
        <v>0</v>
      </c>
      <c r="AE238" s="253">
        <f t="shared" si="248"/>
        <v>0</v>
      </c>
      <c r="AF238" s="253">
        <f t="shared" si="249"/>
        <v>0</v>
      </c>
      <c r="AG238" s="253">
        <f t="shared" si="250"/>
        <v>0</v>
      </c>
      <c r="AH238" s="253">
        <f t="shared" si="251"/>
        <v>0</v>
      </c>
      <c r="AI238" s="253">
        <f t="shared" si="252"/>
        <v>0</v>
      </c>
      <c r="AJ238" s="253">
        <f t="shared" si="253"/>
        <v>0</v>
      </c>
      <c r="AK238" s="978"/>
      <c r="AL238" s="979">
        <f>IFERROR(VLOOKUP($A238,Itemizado_Piping!C:Q,12,0),0)</f>
        <v>0</v>
      </c>
      <c r="AM238" s="979">
        <f>IFERROR(VLOOKUP($A238,Itemizado_Piping!C:Q,13,0),0)</f>
        <v>0</v>
      </c>
      <c r="AN238" s="979">
        <f>IFERROR(VLOOKUP($A238,Itemizado_Piping!C:Q,14,0),0)</f>
        <v>0</v>
      </c>
      <c r="AO238" s="978"/>
      <c r="AP238" s="381">
        <f>VLOOKUP(A238,Itemizado_Piping!$C$5:$AD$93,24,FALSE)</f>
        <v>0</v>
      </c>
      <c r="AQ238" s="281">
        <f t="shared" si="254"/>
        <v>0</v>
      </c>
      <c r="AR238" s="978"/>
      <c r="AS238" s="982"/>
    </row>
    <row r="239" spans="1:45" s="164" customFormat="1" hidden="1">
      <c r="A239" s="316" t="s">
        <v>2923</v>
      </c>
      <c r="B239" s="202" t="s">
        <v>3298</v>
      </c>
      <c r="C239" s="32" t="s">
        <v>2924</v>
      </c>
      <c r="D239" s="33" t="s">
        <v>2062</v>
      </c>
      <c r="E239" s="187">
        <v>2</v>
      </c>
      <c r="F239" s="282"/>
      <c r="G239" s="283">
        <v>15.64</v>
      </c>
      <c r="H239" s="284">
        <f t="shared" si="234"/>
        <v>15.64</v>
      </c>
      <c r="I239" s="285"/>
      <c r="J239" s="286">
        <v>350369.15399999998</v>
      </c>
      <c r="K239" s="286">
        <v>29424.29686073598</v>
      </c>
      <c r="L239" s="286">
        <v>51451.978096067643</v>
      </c>
      <c r="M239" s="287"/>
      <c r="N239" s="284">
        <f t="shared" si="235"/>
        <v>431245.42895680363</v>
      </c>
      <c r="O239" s="285">
        <f t="shared" si="236"/>
        <v>0</v>
      </c>
      <c r="P239" s="286">
        <f t="shared" si="237"/>
        <v>700738.30799999996</v>
      </c>
      <c r="Q239" s="286">
        <f t="shared" si="238"/>
        <v>58848.59372147196</v>
      </c>
      <c r="R239" s="286">
        <f t="shared" si="239"/>
        <v>102903.95619213529</v>
      </c>
      <c r="S239" s="287">
        <f t="shared" si="240"/>
        <v>0</v>
      </c>
      <c r="T239" s="288">
        <f t="shared" si="241"/>
        <v>862490.85791360727</v>
      </c>
      <c r="U239" s="984"/>
      <c r="V239" s="277">
        <v>2</v>
      </c>
      <c r="W239" s="253">
        <f t="shared" si="242"/>
        <v>0</v>
      </c>
      <c r="X239" s="253">
        <f t="shared" si="243"/>
        <v>700738.30799999996</v>
      </c>
      <c r="Y239" s="253">
        <f t="shared" si="244"/>
        <v>58848.59372147196</v>
      </c>
      <c r="Z239" s="253">
        <f t="shared" si="245"/>
        <v>102903.95619213529</v>
      </c>
      <c r="AA239" s="253">
        <f t="shared" si="246"/>
        <v>0</v>
      </c>
      <c r="AB239" s="253">
        <f t="shared" si="247"/>
        <v>862490.85791360727</v>
      </c>
      <c r="AC239" s="984"/>
      <c r="AD239" s="308">
        <f>VLOOKUP(A239,Itemizado_Piping!$C$8:$U$93,18,FALSE)</f>
        <v>0</v>
      </c>
      <c r="AE239" s="253">
        <f t="shared" si="248"/>
        <v>0</v>
      </c>
      <c r="AF239" s="253">
        <f t="shared" si="249"/>
        <v>0</v>
      </c>
      <c r="AG239" s="253">
        <f t="shared" si="250"/>
        <v>0</v>
      </c>
      <c r="AH239" s="253">
        <f t="shared" si="251"/>
        <v>0</v>
      </c>
      <c r="AI239" s="253">
        <f t="shared" si="252"/>
        <v>0</v>
      </c>
      <c r="AJ239" s="253">
        <f t="shared" si="253"/>
        <v>0</v>
      </c>
      <c r="AK239" s="978"/>
      <c r="AL239" s="979">
        <f>IFERROR(VLOOKUP($A239,Itemizado_Piping!C:Q,12,0),0)</f>
        <v>0</v>
      </c>
      <c r="AM239" s="979">
        <f>IFERROR(VLOOKUP($A239,Itemizado_Piping!C:Q,13,0),0)</f>
        <v>0</v>
      </c>
      <c r="AN239" s="979">
        <f>IFERROR(VLOOKUP($A239,Itemizado_Piping!C:Q,14,0),0)</f>
        <v>0</v>
      </c>
      <c r="AO239" s="978"/>
      <c r="AP239" s="381">
        <f>VLOOKUP(A239,Itemizado_Piping!$C$5:$AD$93,24,FALSE)</f>
        <v>0</v>
      </c>
      <c r="AQ239" s="281">
        <f t="shared" si="254"/>
        <v>0</v>
      </c>
      <c r="AR239" s="978"/>
      <c r="AS239" s="982"/>
    </row>
    <row r="240" spans="1:45" s="164" customFormat="1" hidden="1">
      <c r="A240" s="316" t="s">
        <v>2925</v>
      </c>
      <c r="B240" s="202" t="s">
        <v>3298</v>
      </c>
      <c r="C240" s="32" t="s">
        <v>2926</v>
      </c>
      <c r="D240" s="33" t="s">
        <v>2062</v>
      </c>
      <c r="E240" s="187">
        <v>3900</v>
      </c>
      <c r="F240" s="282"/>
      <c r="G240" s="283">
        <v>12409.8</v>
      </c>
      <c r="H240" s="284">
        <f t="shared" si="234"/>
        <v>12409.8</v>
      </c>
      <c r="I240" s="285"/>
      <c r="J240" s="286">
        <v>129259.573</v>
      </c>
      <c r="K240" s="286">
        <v>10855.32788666655</v>
      </c>
      <c r="L240" s="286">
        <v>18981.867104382869</v>
      </c>
      <c r="M240" s="287"/>
      <c r="N240" s="284">
        <f t="shared" si="235"/>
        <v>159096.76799104942</v>
      </c>
      <c r="O240" s="285">
        <f t="shared" si="236"/>
        <v>0</v>
      </c>
      <c r="P240" s="286">
        <f t="shared" si="237"/>
        <v>504112334.69999999</v>
      </c>
      <c r="Q240" s="286">
        <f t="shared" si="238"/>
        <v>42335778.757999547</v>
      </c>
      <c r="R240" s="286">
        <f t="shared" si="239"/>
        <v>74029281.707093194</v>
      </c>
      <c r="S240" s="287">
        <f t="shared" si="240"/>
        <v>0</v>
      </c>
      <c r="T240" s="288">
        <f t="shared" si="241"/>
        <v>620477395.16509283</v>
      </c>
      <c r="U240" s="984"/>
      <c r="V240" s="277">
        <v>3900</v>
      </c>
      <c r="W240" s="253">
        <f t="shared" si="242"/>
        <v>0</v>
      </c>
      <c r="X240" s="253">
        <f t="shared" si="243"/>
        <v>504112334.69999999</v>
      </c>
      <c r="Y240" s="253">
        <f t="shared" si="244"/>
        <v>42335778.757999547</v>
      </c>
      <c r="Z240" s="253">
        <f t="shared" si="245"/>
        <v>74029281.707093194</v>
      </c>
      <c r="AA240" s="253">
        <f t="shared" si="246"/>
        <v>0</v>
      </c>
      <c r="AB240" s="253">
        <f t="shared" si="247"/>
        <v>620477395.16509283</v>
      </c>
      <c r="AC240" s="984"/>
      <c r="AD240" s="308">
        <f>VLOOKUP(A240,Itemizado_Piping!$C$8:$U$93,18,FALSE)</f>
        <v>0</v>
      </c>
      <c r="AE240" s="253">
        <f t="shared" si="248"/>
        <v>0</v>
      </c>
      <c r="AF240" s="253">
        <f t="shared" si="249"/>
        <v>0</v>
      </c>
      <c r="AG240" s="253">
        <f t="shared" si="250"/>
        <v>0</v>
      </c>
      <c r="AH240" s="253">
        <f t="shared" si="251"/>
        <v>0</v>
      </c>
      <c r="AI240" s="253">
        <f t="shared" si="252"/>
        <v>0</v>
      </c>
      <c r="AJ240" s="253">
        <f t="shared" si="253"/>
        <v>0</v>
      </c>
      <c r="AK240" s="978"/>
      <c r="AL240" s="979">
        <f>IFERROR(VLOOKUP($A240,Itemizado_Piping!C:Q,12,0),0)</f>
        <v>0</v>
      </c>
      <c r="AM240" s="979">
        <f>IFERROR(VLOOKUP($A240,Itemizado_Piping!C:Q,13,0),0)</f>
        <v>3897.6000000000004</v>
      </c>
      <c r="AN240" s="979">
        <f>IFERROR(VLOOKUP($A240,Itemizado_Piping!C:Q,14,0),0)</f>
        <v>12402.163200000001</v>
      </c>
      <c r="AO240" s="978"/>
      <c r="AP240" s="381">
        <f>VLOOKUP(A240,Itemizado_Piping!$C$5:$AD$93,24,FALSE)</f>
        <v>0</v>
      </c>
      <c r="AQ240" s="281">
        <f t="shared" si="254"/>
        <v>0</v>
      </c>
      <c r="AR240" s="978"/>
      <c r="AS240" s="982"/>
    </row>
    <row r="241" spans="1:45" s="164" customFormat="1" hidden="1">
      <c r="A241" s="316" t="s">
        <v>2927</v>
      </c>
      <c r="B241" s="202" t="s">
        <v>3298</v>
      </c>
      <c r="C241" s="32" t="s">
        <v>2928</v>
      </c>
      <c r="D241" s="33" t="s">
        <v>2062</v>
      </c>
      <c r="E241" s="187">
        <v>350</v>
      </c>
      <c r="F241" s="282"/>
      <c r="G241" s="283">
        <v>1857.1</v>
      </c>
      <c r="H241" s="284">
        <f t="shared" si="234"/>
        <v>1857.1</v>
      </c>
      <c r="I241" s="285"/>
      <c r="J241" s="286">
        <v>213604.71400000001</v>
      </c>
      <c r="K241" s="286">
        <v>17938.703917949926</v>
      </c>
      <c r="L241" s="286">
        <v>31368.015535821945</v>
      </c>
      <c r="M241" s="287"/>
      <c r="N241" s="284">
        <f t="shared" si="235"/>
        <v>262911.43345377187</v>
      </c>
      <c r="O241" s="285">
        <f t="shared" si="236"/>
        <v>0</v>
      </c>
      <c r="P241" s="286">
        <f t="shared" si="237"/>
        <v>74761649.900000006</v>
      </c>
      <c r="Q241" s="286">
        <f t="shared" si="238"/>
        <v>6278546.3712824741</v>
      </c>
      <c r="R241" s="286">
        <f t="shared" si="239"/>
        <v>10978805.437537681</v>
      </c>
      <c r="S241" s="287">
        <f t="shared" si="240"/>
        <v>0</v>
      </c>
      <c r="T241" s="288">
        <f t="shared" si="241"/>
        <v>92019001.708820164</v>
      </c>
      <c r="U241" s="984"/>
      <c r="V241" s="277">
        <v>350</v>
      </c>
      <c r="W241" s="253">
        <f t="shared" si="242"/>
        <v>0</v>
      </c>
      <c r="X241" s="253">
        <f t="shared" si="243"/>
        <v>74761649.900000006</v>
      </c>
      <c r="Y241" s="253">
        <f t="shared" si="244"/>
        <v>6278546.3712824741</v>
      </c>
      <c r="Z241" s="253">
        <f t="shared" si="245"/>
        <v>10978805.437537681</v>
      </c>
      <c r="AA241" s="253">
        <f t="shared" si="246"/>
        <v>0</v>
      </c>
      <c r="AB241" s="253">
        <f t="shared" si="247"/>
        <v>92019001.708820164</v>
      </c>
      <c r="AC241" s="984"/>
      <c r="AD241" s="308">
        <f>VLOOKUP(A241,Itemizado_Piping!$C$8:$U$93,18,FALSE)</f>
        <v>0</v>
      </c>
      <c r="AE241" s="253">
        <f t="shared" si="248"/>
        <v>0</v>
      </c>
      <c r="AF241" s="253">
        <f t="shared" si="249"/>
        <v>0</v>
      </c>
      <c r="AG241" s="253">
        <f t="shared" si="250"/>
        <v>0</v>
      </c>
      <c r="AH241" s="253">
        <f t="shared" si="251"/>
        <v>0</v>
      </c>
      <c r="AI241" s="253">
        <f t="shared" si="252"/>
        <v>0</v>
      </c>
      <c r="AJ241" s="253">
        <f t="shared" si="253"/>
        <v>0</v>
      </c>
      <c r="AK241" s="978"/>
      <c r="AL241" s="979">
        <f>IFERROR(VLOOKUP($A241,Itemizado_Piping!C:Q,12,0),0)</f>
        <v>0</v>
      </c>
      <c r="AM241" s="979">
        <f>IFERROR(VLOOKUP($A241,Itemizado_Piping!C:Q,13,0),0)</f>
        <v>603.04999999999995</v>
      </c>
      <c r="AN241" s="979">
        <f>IFERROR(VLOOKUP($A241,Itemizado_Piping!C:Q,14,0),0)</f>
        <v>3199.7832999999996</v>
      </c>
      <c r="AO241" s="978"/>
      <c r="AP241" s="381">
        <f>VLOOKUP(A241,Itemizado_Piping!$C$5:$AD$93,24,FALSE)</f>
        <v>216</v>
      </c>
      <c r="AQ241" s="281">
        <f t="shared" si="254"/>
        <v>56788869.626014724</v>
      </c>
      <c r="AR241" s="978"/>
      <c r="AS241" s="982"/>
    </row>
    <row r="242" spans="1:45" s="164" customFormat="1" hidden="1">
      <c r="A242" s="316" t="s">
        <v>2929</v>
      </c>
      <c r="B242" s="202" t="s">
        <v>3298</v>
      </c>
      <c r="C242" s="32" t="s">
        <v>2930</v>
      </c>
      <c r="D242" s="33" t="s">
        <v>2062</v>
      </c>
      <c r="E242" s="187">
        <v>980</v>
      </c>
      <c r="F242" s="282"/>
      <c r="G242" s="283">
        <v>6756.12</v>
      </c>
      <c r="H242" s="284">
        <f t="shared" si="234"/>
        <v>6756.12</v>
      </c>
      <c r="I242" s="285"/>
      <c r="J242" s="286">
        <v>277419.82699999999</v>
      </c>
      <c r="K242" s="286">
        <v>23297.950894107518</v>
      </c>
      <c r="L242" s="286">
        <v>40739.31366178106</v>
      </c>
      <c r="M242" s="287"/>
      <c r="N242" s="284">
        <f t="shared" si="235"/>
        <v>341457.09155588859</v>
      </c>
      <c r="O242" s="285">
        <f t="shared" si="236"/>
        <v>0</v>
      </c>
      <c r="P242" s="286">
        <f t="shared" si="237"/>
        <v>271871430.45999998</v>
      </c>
      <c r="Q242" s="286">
        <f t="shared" si="238"/>
        <v>22831991.876225367</v>
      </c>
      <c r="R242" s="286">
        <f t="shared" si="239"/>
        <v>39924527.388545439</v>
      </c>
      <c r="S242" s="287">
        <f t="shared" si="240"/>
        <v>0</v>
      </c>
      <c r="T242" s="288">
        <f t="shared" si="241"/>
        <v>334627949.72477078</v>
      </c>
      <c r="U242" s="984"/>
      <c r="V242" s="277">
        <v>980</v>
      </c>
      <c r="W242" s="253">
        <f t="shared" si="242"/>
        <v>0</v>
      </c>
      <c r="X242" s="253">
        <f t="shared" si="243"/>
        <v>271871430.45999998</v>
      </c>
      <c r="Y242" s="253">
        <f t="shared" si="244"/>
        <v>22831991.876225367</v>
      </c>
      <c r="Z242" s="253">
        <f t="shared" si="245"/>
        <v>39924527.388545439</v>
      </c>
      <c r="AA242" s="253">
        <f t="shared" si="246"/>
        <v>0</v>
      </c>
      <c r="AB242" s="253">
        <f t="shared" si="247"/>
        <v>334627949.72477078</v>
      </c>
      <c r="AC242" s="984"/>
      <c r="AD242" s="308">
        <f>VLOOKUP(A242,Itemizado_Piping!$C$8:$U$93,18,FALSE)</f>
        <v>0</v>
      </c>
      <c r="AE242" s="253">
        <f t="shared" si="248"/>
        <v>0</v>
      </c>
      <c r="AF242" s="253">
        <f t="shared" si="249"/>
        <v>0</v>
      </c>
      <c r="AG242" s="253">
        <f t="shared" si="250"/>
        <v>0</v>
      </c>
      <c r="AH242" s="253">
        <f t="shared" si="251"/>
        <v>0</v>
      </c>
      <c r="AI242" s="253">
        <f t="shared" si="252"/>
        <v>0</v>
      </c>
      <c r="AJ242" s="253">
        <f t="shared" si="253"/>
        <v>0</v>
      </c>
      <c r="AK242" s="978"/>
      <c r="AL242" s="979">
        <f>IFERROR(VLOOKUP($A242,Itemizado_Piping!C:Q,12,0),0)</f>
        <v>0</v>
      </c>
      <c r="AM242" s="979">
        <f>IFERROR(VLOOKUP($A242,Itemizado_Piping!C:Q,13,0),0)</f>
        <v>447.57</v>
      </c>
      <c r="AN242" s="979">
        <f>IFERROR(VLOOKUP($A242,Itemizado_Piping!C:Q,14,0),0)</f>
        <v>3085.5475799999999</v>
      </c>
      <c r="AO242" s="978"/>
      <c r="AP242" s="381">
        <f>VLOOKUP(A242,Itemizado_Piping!$C$5:$AD$93,24,FALSE)</f>
        <v>399.6</v>
      </c>
      <c r="AQ242" s="281">
        <f t="shared" si="254"/>
        <v>136446253.78573307</v>
      </c>
      <c r="AR242" s="978"/>
      <c r="AS242" s="982"/>
    </row>
    <row r="243" spans="1:45" s="164" customFormat="1" hidden="1">
      <c r="A243" s="316" t="s">
        <v>2931</v>
      </c>
      <c r="B243" s="202" t="s">
        <v>3299</v>
      </c>
      <c r="C243" s="32" t="s">
        <v>2932</v>
      </c>
      <c r="D243" s="33" t="s">
        <v>2067</v>
      </c>
      <c r="E243" s="187">
        <v>6</v>
      </c>
      <c r="F243" s="282"/>
      <c r="G243" s="283">
        <v>19.440000000000001</v>
      </c>
      <c r="H243" s="284">
        <f t="shared" si="234"/>
        <v>19.440000000000001</v>
      </c>
      <c r="I243" s="285"/>
      <c r="J243" s="286">
        <v>144650.47200000001</v>
      </c>
      <c r="K243" s="286">
        <v>12147.868556869478</v>
      </c>
      <c r="L243" s="286">
        <v>21242.032387730807</v>
      </c>
      <c r="M243" s="287"/>
      <c r="N243" s="284">
        <f t="shared" si="235"/>
        <v>178040.3729446003</v>
      </c>
      <c r="O243" s="285">
        <f t="shared" si="236"/>
        <v>0</v>
      </c>
      <c r="P243" s="286">
        <f t="shared" si="237"/>
        <v>867902.83200000005</v>
      </c>
      <c r="Q243" s="286">
        <f t="shared" si="238"/>
        <v>72887.211341216869</v>
      </c>
      <c r="R243" s="286">
        <f t="shared" si="239"/>
        <v>127452.19432638484</v>
      </c>
      <c r="S243" s="287">
        <f t="shared" si="240"/>
        <v>0</v>
      </c>
      <c r="T243" s="288">
        <f t="shared" si="241"/>
        <v>1068242.2376676018</v>
      </c>
      <c r="U243" s="984"/>
      <c r="V243" s="277">
        <v>6</v>
      </c>
      <c r="W243" s="253">
        <f t="shared" si="242"/>
        <v>0</v>
      </c>
      <c r="X243" s="253">
        <f t="shared" si="243"/>
        <v>867902.83200000005</v>
      </c>
      <c r="Y243" s="253">
        <f t="shared" si="244"/>
        <v>72887.211341216869</v>
      </c>
      <c r="Z243" s="253">
        <f t="shared" si="245"/>
        <v>127452.19432638484</v>
      </c>
      <c r="AA243" s="253">
        <f t="shared" si="246"/>
        <v>0</v>
      </c>
      <c r="AB243" s="253">
        <f t="shared" si="247"/>
        <v>1068242.2376676018</v>
      </c>
      <c r="AC243" s="984"/>
      <c r="AD243" s="308">
        <f>VLOOKUP(A243,Itemizado_Piping!$C$8:$U$93,18,FALSE)</f>
        <v>0</v>
      </c>
      <c r="AE243" s="253">
        <f t="shared" si="248"/>
        <v>0</v>
      </c>
      <c r="AF243" s="253">
        <f t="shared" si="249"/>
        <v>0</v>
      </c>
      <c r="AG243" s="253">
        <f t="shared" si="250"/>
        <v>0</v>
      </c>
      <c r="AH243" s="253">
        <f t="shared" si="251"/>
        <v>0</v>
      </c>
      <c r="AI243" s="253">
        <f t="shared" si="252"/>
        <v>0</v>
      </c>
      <c r="AJ243" s="253">
        <f t="shared" si="253"/>
        <v>0</v>
      </c>
      <c r="AK243" s="978"/>
      <c r="AL243" s="979">
        <f>IFERROR(VLOOKUP($A243,Itemizado_Piping!C:Q,12,0),0)</f>
        <v>0</v>
      </c>
      <c r="AM243" s="979">
        <f>IFERROR(VLOOKUP($A243,Itemizado_Piping!C:Q,13,0),0)</f>
        <v>0</v>
      </c>
      <c r="AN243" s="979">
        <f>IFERROR(VLOOKUP($A243,Itemizado_Piping!C:Q,14,0),0)</f>
        <v>0</v>
      </c>
      <c r="AO243" s="978"/>
      <c r="AP243" s="381">
        <f>VLOOKUP(A243,Itemizado_Piping!$C$5:$AD$93,24,FALSE)</f>
        <v>0</v>
      </c>
      <c r="AQ243" s="281">
        <f t="shared" si="254"/>
        <v>0</v>
      </c>
      <c r="AR243" s="978"/>
      <c r="AS243" s="982"/>
    </row>
    <row r="244" spans="1:45" s="164" customFormat="1" hidden="1">
      <c r="A244" s="316" t="s">
        <v>2933</v>
      </c>
      <c r="B244" s="202" t="s">
        <v>3299</v>
      </c>
      <c r="C244" s="32" t="s">
        <v>2934</v>
      </c>
      <c r="D244" s="33" t="s">
        <v>2067</v>
      </c>
      <c r="E244" s="187">
        <v>5</v>
      </c>
      <c r="F244" s="282"/>
      <c r="G244" s="283">
        <v>43.2</v>
      </c>
      <c r="H244" s="284">
        <f t="shared" si="234"/>
        <v>43.2</v>
      </c>
      <c r="I244" s="285"/>
      <c r="J244" s="286">
        <v>363624.592</v>
      </c>
      <c r="K244" s="286">
        <v>30537.499716290564</v>
      </c>
      <c r="L244" s="286">
        <v>53398.549299164406</v>
      </c>
      <c r="M244" s="287"/>
      <c r="N244" s="284">
        <f t="shared" si="235"/>
        <v>447560.64101545495</v>
      </c>
      <c r="O244" s="285">
        <f t="shared" si="236"/>
        <v>0</v>
      </c>
      <c r="P244" s="286">
        <f t="shared" si="237"/>
        <v>1818122.96</v>
      </c>
      <c r="Q244" s="286">
        <f t="shared" si="238"/>
        <v>152687.49858145282</v>
      </c>
      <c r="R244" s="286">
        <f t="shared" si="239"/>
        <v>266992.74649582204</v>
      </c>
      <c r="S244" s="287">
        <f t="shared" si="240"/>
        <v>0</v>
      </c>
      <c r="T244" s="288">
        <f t="shared" si="241"/>
        <v>2237803.2050772747</v>
      </c>
      <c r="U244" s="984"/>
      <c r="V244" s="277">
        <v>5</v>
      </c>
      <c r="W244" s="253">
        <f t="shared" si="242"/>
        <v>0</v>
      </c>
      <c r="X244" s="253">
        <f t="shared" si="243"/>
        <v>1818122.96</v>
      </c>
      <c r="Y244" s="253">
        <f t="shared" si="244"/>
        <v>152687.49858145282</v>
      </c>
      <c r="Z244" s="253">
        <f t="shared" si="245"/>
        <v>266992.74649582204</v>
      </c>
      <c r="AA244" s="253">
        <f t="shared" si="246"/>
        <v>0</v>
      </c>
      <c r="AB244" s="253">
        <f t="shared" si="247"/>
        <v>2237803.2050772747</v>
      </c>
      <c r="AC244" s="984"/>
      <c r="AD244" s="308">
        <f>VLOOKUP(A244,Itemizado_Piping!$C$8:$U$93,18,FALSE)</f>
        <v>0</v>
      </c>
      <c r="AE244" s="253">
        <f t="shared" si="248"/>
        <v>0</v>
      </c>
      <c r="AF244" s="253">
        <f t="shared" si="249"/>
        <v>0</v>
      </c>
      <c r="AG244" s="253">
        <f t="shared" si="250"/>
        <v>0</v>
      </c>
      <c r="AH244" s="253">
        <f t="shared" si="251"/>
        <v>0</v>
      </c>
      <c r="AI244" s="253">
        <f t="shared" si="252"/>
        <v>0</v>
      </c>
      <c r="AJ244" s="253">
        <f t="shared" si="253"/>
        <v>0</v>
      </c>
      <c r="AK244" s="978"/>
      <c r="AL244" s="979">
        <f>IFERROR(VLOOKUP($A244,Itemizado_Piping!C:Q,12,0),0)</f>
        <v>0</v>
      </c>
      <c r="AM244" s="979">
        <f>IFERROR(VLOOKUP($A244,Itemizado_Piping!C:Q,13,0),0)</f>
        <v>1</v>
      </c>
      <c r="AN244" s="979">
        <f>IFERROR(VLOOKUP($A244,Itemizado_Piping!C:Q,14,0),0)</f>
        <v>8.64</v>
      </c>
      <c r="AO244" s="978"/>
      <c r="AP244" s="381">
        <f>VLOOKUP(A244,Itemizado_Piping!$C$5:$AD$93,24,FALSE)</f>
        <v>0</v>
      </c>
      <c r="AQ244" s="281">
        <f t="shared" si="254"/>
        <v>0</v>
      </c>
      <c r="AR244" s="978"/>
      <c r="AS244" s="982"/>
    </row>
    <row r="245" spans="1:45" s="164" customFormat="1" hidden="1">
      <c r="A245" s="316" t="s">
        <v>2935</v>
      </c>
      <c r="B245" s="202" t="s">
        <v>3299</v>
      </c>
      <c r="C245" s="32" t="s">
        <v>2936</v>
      </c>
      <c r="D245" s="33" t="s">
        <v>2067</v>
      </c>
      <c r="E245" s="187">
        <v>14</v>
      </c>
      <c r="F245" s="282"/>
      <c r="G245" s="283">
        <v>46.731999999999999</v>
      </c>
      <c r="H245" s="284">
        <f t="shared" si="234"/>
        <v>46.731999999999999</v>
      </c>
      <c r="I245" s="285"/>
      <c r="J245" s="286">
        <v>148311.03400000001</v>
      </c>
      <c r="K245" s="286">
        <v>12455.285638925561</v>
      </c>
      <c r="L245" s="286">
        <v>21779.588715658294</v>
      </c>
      <c r="M245" s="287"/>
      <c r="N245" s="284">
        <f t="shared" si="235"/>
        <v>182545.90835458387</v>
      </c>
      <c r="O245" s="285">
        <f t="shared" si="236"/>
        <v>0</v>
      </c>
      <c r="P245" s="286">
        <f t="shared" si="237"/>
        <v>2076354.4760000003</v>
      </c>
      <c r="Q245" s="286">
        <f t="shared" si="238"/>
        <v>174373.99894495786</v>
      </c>
      <c r="R245" s="286">
        <f t="shared" si="239"/>
        <v>304914.24201921612</v>
      </c>
      <c r="S245" s="287">
        <f t="shared" si="240"/>
        <v>0</v>
      </c>
      <c r="T245" s="288">
        <f t="shared" si="241"/>
        <v>2555642.7169641741</v>
      </c>
      <c r="U245" s="984"/>
      <c r="V245" s="277">
        <v>14</v>
      </c>
      <c r="W245" s="253">
        <f t="shared" si="242"/>
        <v>0</v>
      </c>
      <c r="X245" s="253">
        <f t="shared" si="243"/>
        <v>2076354.4760000003</v>
      </c>
      <c r="Y245" s="253">
        <f t="shared" si="244"/>
        <v>174373.99894495786</v>
      </c>
      <c r="Z245" s="253">
        <f t="shared" si="245"/>
        <v>304914.24201921612</v>
      </c>
      <c r="AA245" s="253">
        <f t="shared" si="246"/>
        <v>0</v>
      </c>
      <c r="AB245" s="253">
        <f t="shared" si="247"/>
        <v>2555642.7169641741</v>
      </c>
      <c r="AC245" s="984"/>
      <c r="AD245" s="308">
        <f>VLOOKUP(A245,Itemizado_Piping!$C$8:$U$93,18,FALSE)</f>
        <v>0</v>
      </c>
      <c r="AE245" s="253">
        <f t="shared" si="248"/>
        <v>0</v>
      </c>
      <c r="AF245" s="253">
        <f t="shared" si="249"/>
        <v>0</v>
      </c>
      <c r="AG245" s="253">
        <f t="shared" si="250"/>
        <v>0</v>
      </c>
      <c r="AH245" s="253">
        <f t="shared" si="251"/>
        <v>0</v>
      </c>
      <c r="AI245" s="253">
        <f t="shared" si="252"/>
        <v>0</v>
      </c>
      <c r="AJ245" s="253">
        <f t="shared" si="253"/>
        <v>0</v>
      </c>
      <c r="AK245" s="978"/>
      <c r="AL245" s="979">
        <f>IFERROR(VLOOKUP($A245,Itemizado_Piping!C:Q,12,0),0)</f>
        <v>0</v>
      </c>
      <c r="AM245" s="979">
        <f>IFERROR(VLOOKUP($A245,Itemizado_Piping!C:Q,13,0),0)</f>
        <v>14</v>
      </c>
      <c r="AN245" s="979">
        <f>IFERROR(VLOOKUP($A245,Itemizado_Piping!C:Q,14,0),0)</f>
        <v>46.731999999999999</v>
      </c>
      <c r="AO245" s="978"/>
      <c r="AP245" s="381">
        <f>VLOOKUP(A245,Itemizado_Piping!$C$5:$AD$93,24,FALSE)</f>
        <v>0</v>
      </c>
      <c r="AQ245" s="281">
        <f t="shared" si="254"/>
        <v>0</v>
      </c>
      <c r="AR245" s="978"/>
      <c r="AS245" s="982"/>
    </row>
    <row r="246" spans="1:45" s="164" customFormat="1" hidden="1">
      <c r="A246" s="316" t="s">
        <v>2937</v>
      </c>
      <c r="B246" s="202" t="s">
        <v>3299</v>
      </c>
      <c r="C246" s="32" t="s">
        <v>2938</v>
      </c>
      <c r="D246" s="33" t="s">
        <v>2067</v>
      </c>
      <c r="E246" s="187">
        <v>4</v>
      </c>
      <c r="F246" s="282"/>
      <c r="G246" s="283">
        <v>35.6</v>
      </c>
      <c r="H246" s="284">
        <f t="shared" si="234"/>
        <v>35.6</v>
      </c>
      <c r="I246" s="285"/>
      <c r="J246" s="286">
        <v>373348.27799999999</v>
      </c>
      <c r="K246" s="286">
        <v>31354.103062156413</v>
      </c>
      <c r="L246" s="286">
        <v>54826.480021299387</v>
      </c>
      <c r="M246" s="287"/>
      <c r="N246" s="284">
        <f t="shared" si="235"/>
        <v>459528.86108345579</v>
      </c>
      <c r="O246" s="285">
        <f t="shared" si="236"/>
        <v>0</v>
      </c>
      <c r="P246" s="286">
        <f t="shared" si="237"/>
        <v>1493393.112</v>
      </c>
      <c r="Q246" s="286">
        <f t="shared" si="238"/>
        <v>125416.41224862565</v>
      </c>
      <c r="R246" s="286">
        <f t="shared" si="239"/>
        <v>219305.92008519755</v>
      </c>
      <c r="S246" s="287">
        <f t="shared" si="240"/>
        <v>0</v>
      </c>
      <c r="T246" s="288">
        <f t="shared" si="241"/>
        <v>1838115.4443338232</v>
      </c>
      <c r="U246" s="984"/>
      <c r="V246" s="277">
        <v>4</v>
      </c>
      <c r="W246" s="253">
        <f t="shared" si="242"/>
        <v>0</v>
      </c>
      <c r="X246" s="253">
        <f t="shared" si="243"/>
        <v>1493393.112</v>
      </c>
      <c r="Y246" s="253">
        <f t="shared" si="244"/>
        <v>125416.41224862565</v>
      </c>
      <c r="Z246" s="253">
        <f t="shared" si="245"/>
        <v>219305.92008519755</v>
      </c>
      <c r="AA246" s="253">
        <f t="shared" si="246"/>
        <v>0</v>
      </c>
      <c r="AB246" s="253">
        <f t="shared" si="247"/>
        <v>1838115.4443338232</v>
      </c>
      <c r="AC246" s="984"/>
      <c r="AD246" s="308">
        <f>VLOOKUP(A246,Itemizado_Piping!$C$8:$U$93,18,FALSE)</f>
        <v>0</v>
      </c>
      <c r="AE246" s="253">
        <f t="shared" si="248"/>
        <v>0</v>
      </c>
      <c r="AF246" s="253">
        <f t="shared" si="249"/>
        <v>0</v>
      </c>
      <c r="AG246" s="253">
        <f t="shared" si="250"/>
        <v>0</v>
      </c>
      <c r="AH246" s="253">
        <f t="shared" si="251"/>
        <v>0</v>
      </c>
      <c r="AI246" s="253">
        <f t="shared" si="252"/>
        <v>0</v>
      </c>
      <c r="AJ246" s="253">
        <f t="shared" si="253"/>
        <v>0</v>
      </c>
      <c r="AK246" s="978"/>
      <c r="AL246" s="979">
        <f>IFERROR(VLOOKUP($A246,Itemizado_Piping!C:Q,12,0),0)</f>
        <v>0</v>
      </c>
      <c r="AM246" s="979">
        <f>IFERROR(VLOOKUP($A246,Itemizado_Piping!C:Q,13,0),0)</f>
        <v>4</v>
      </c>
      <c r="AN246" s="979">
        <f>IFERROR(VLOOKUP($A246,Itemizado_Piping!C:Q,14,0),0)</f>
        <v>35.6</v>
      </c>
      <c r="AO246" s="978"/>
      <c r="AP246" s="381">
        <f>VLOOKUP(A246,Itemizado_Piping!$C$5:$AD$93,24,FALSE)</f>
        <v>0</v>
      </c>
      <c r="AQ246" s="281">
        <f t="shared" si="254"/>
        <v>0</v>
      </c>
      <c r="AR246" s="978"/>
      <c r="AS246" s="982"/>
    </row>
    <row r="247" spans="1:45" s="164" customFormat="1" hidden="1">
      <c r="A247" s="316" t="s">
        <v>2941</v>
      </c>
      <c r="B247" s="202" t="s">
        <v>3299</v>
      </c>
      <c r="C247" s="32" t="s">
        <v>2942</v>
      </c>
      <c r="D247" s="33" t="s">
        <v>2067</v>
      </c>
      <c r="E247" s="187">
        <v>1</v>
      </c>
      <c r="F247" s="282"/>
      <c r="G247" s="283">
        <v>13.349</v>
      </c>
      <c r="H247" s="284">
        <f t="shared" si="234"/>
        <v>13.349</v>
      </c>
      <c r="I247" s="285"/>
      <c r="J247" s="286">
        <v>559763.05700000003</v>
      </c>
      <c r="K247" s="286">
        <v>47009.373321833671</v>
      </c>
      <c r="L247" s="286">
        <v>82201.632817687656</v>
      </c>
      <c r="M247" s="287"/>
      <c r="N247" s="284">
        <f t="shared" si="235"/>
        <v>688974.0631395214</v>
      </c>
      <c r="O247" s="285">
        <f t="shared" si="236"/>
        <v>0</v>
      </c>
      <c r="P247" s="286">
        <f t="shared" si="237"/>
        <v>559763.05700000003</v>
      </c>
      <c r="Q247" s="286">
        <f t="shared" si="238"/>
        <v>47009.373321833671</v>
      </c>
      <c r="R247" s="286">
        <f t="shared" si="239"/>
        <v>82201.632817687656</v>
      </c>
      <c r="S247" s="287">
        <f t="shared" si="240"/>
        <v>0</v>
      </c>
      <c r="T247" s="288">
        <f t="shared" si="241"/>
        <v>688974.0631395214</v>
      </c>
      <c r="U247" s="984"/>
      <c r="V247" s="277">
        <v>1</v>
      </c>
      <c r="W247" s="253">
        <f t="shared" si="242"/>
        <v>0</v>
      </c>
      <c r="X247" s="253">
        <f t="shared" si="243"/>
        <v>559763.05700000003</v>
      </c>
      <c r="Y247" s="253">
        <f t="shared" si="244"/>
        <v>47009.373321833671</v>
      </c>
      <c r="Z247" s="253">
        <f t="shared" si="245"/>
        <v>82201.632817687656</v>
      </c>
      <c r="AA247" s="253">
        <f t="shared" si="246"/>
        <v>0</v>
      </c>
      <c r="AB247" s="253">
        <f t="shared" si="247"/>
        <v>688974.0631395214</v>
      </c>
      <c r="AC247" s="984"/>
      <c r="AD247" s="308">
        <f>VLOOKUP(A247,Itemizado_Piping!$C$8:$U$93,18,FALSE)</f>
        <v>0</v>
      </c>
      <c r="AE247" s="253">
        <f t="shared" si="248"/>
        <v>0</v>
      </c>
      <c r="AF247" s="253">
        <f t="shared" si="249"/>
        <v>0</v>
      </c>
      <c r="AG247" s="253">
        <f t="shared" si="250"/>
        <v>0</v>
      </c>
      <c r="AH247" s="253">
        <f t="shared" si="251"/>
        <v>0</v>
      </c>
      <c r="AI247" s="253">
        <f t="shared" si="252"/>
        <v>0</v>
      </c>
      <c r="AJ247" s="253">
        <f t="shared" si="253"/>
        <v>0</v>
      </c>
      <c r="AK247" s="978"/>
      <c r="AL247" s="979">
        <f>IFERROR(VLOOKUP($A247,Itemizado_Piping!C:Q,12,0),0)</f>
        <v>0</v>
      </c>
      <c r="AM247" s="979">
        <f>IFERROR(VLOOKUP($A247,Itemizado_Piping!C:Q,13,0),0)</f>
        <v>0</v>
      </c>
      <c r="AN247" s="979">
        <f>IFERROR(VLOOKUP($A247,Itemizado_Piping!C:Q,14,0),0)</f>
        <v>0</v>
      </c>
      <c r="AO247" s="978"/>
      <c r="AP247" s="381">
        <f>VLOOKUP(A247,Itemizado_Piping!$C$5:$AD$93,24,FALSE)</f>
        <v>0</v>
      </c>
      <c r="AQ247" s="281">
        <f t="shared" si="254"/>
        <v>0</v>
      </c>
      <c r="AR247" s="978"/>
      <c r="AS247" s="982"/>
    </row>
    <row r="248" spans="1:45" s="164" customFormat="1" hidden="1">
      <c r="A248" s="316" t="s">
        <v>2943</v>
      </c>
      <c r="B248" s="202" t="s">
        <v>3299</v>
      </c>
      <c r="C248" s="32" t="s">
        <v>2944</v>
      </c>
      <c r="D248" s="33" t="s">
        <v>2067</v>
      </c>
      <c r="E248" s="187">
        <v>8</v>
      </c>
      <c r="F248" s="282"/>
      <c r="G248" s="283">
        <v>207.36</v>
      </c>
      <c r="H248" s="284">
        <f t="shared" si="234"/>
        <v>207.36</v>
      </c>
      <c r="I248" s="285"/>
      <c r="J248" s="286">
        <v>1093159.7760000001</v>
      </c>
      <c r="K248" s="286">
        <v>91804.479355621384</v>
      </c>
      <c r="L248" s="286">
        <v>160531.34874497028</v>
      </c>
      <c r="M248" s="287"/>
      <c r="N248" s="284">
        <f t="shared" si="235"/>
        <v>1345495.6041005917</v>
      </c>
      <c r="O248" s="285">
        <f t="shared" si="236"/>
        <v>0</v>
      </c>
      <c r="P248" s="286">
        <f t="shared" si="237"/>
        <v>8745278.2080000006</v>
      </c>
      <c r="Q248" s="286">
        <f t="shared" si="238"/>
        <v>734435.83484497108</v>
      </c>
      <c r="R248" s="286">
        <f t="shared" si="239"/>
        <v>1284250.7899597622</v>
      </c>
      <c r="S248" s="287">
        <f t="shared" si="240"/>
        <v>0</v>
      </c>
      <c r="T248" s="288">
        <f t="shared" si="241"/>
        <v>10763964.832804734</v>
      </c>
      <c r="U248" s="984"/>
      <c r="V248" s="277">
        <v>8</v>
      </c>
      <c r="W248" s="253">
        <f t="shared" si="242"/>
        <v>0</v>
      </c>
      <c r="X248" s="253">
        <f t="shared" si="243"/>
        <v>8745278.2080000006</v>
      </c>
      <c r="Y248" s="253">
        <f t="shared" si="244"/>
        <v>734435.83484497108</v>
      </c>
      <c r="Z248" s="253">
        <f t="shared" si="245"/>
        <v>1284250.7899597622</v>
      </c>
      <c r="AA248" s="253">
        <f t="shared" si="246"/>
        <v>0</v>
      </c>
      <c r="AB248" s="253">
        <f t="shared" si="247"/>
        <v>10763964.832804734</v>
      </c>
      <c r="AC248" s="984"/>
      <c r="AD248" s="308">
        <f>VLOOKUP(A248,Itemizado_Piping!$C$8:$U$93,18,FALSE)</f>
        <v>0</v>
      </c>
      <c r="AE248" s="253">
        <f t="shared" si="248"/>
        <v>0</v>
      </c>
      <c r="AF248" s="253">
        <f t="shared" si="249"/>
        <v>0</v>
      </c>
      <c r="AG248" s="253">
        <f t="shared" si="250"/>
        <v>0</v>
      </c>
      <c r="AH248" s="253">
        <f t="shared" si="251"/>
        <v>0</v>
      </c>
      <c r="AI248" s="253">
        <f t="shared" si="252"/>
        <v>0</v>
      </c>
      <c r="AJ248" s="253">
        <f t="shared" si="253"/>
        <v>0</v>
      </c>
      <c r="AK248" s="978"/>
      <c r="AL248" s="979">
        <f>IFERROR(VLOOKUP($A248,Itemizado_Piping!C:Q,12,0),0)</f>
        <v>0</v>
      </c>
      <c r="AM248" s="979">
        <f>IFERROR(VLOOKUP($A248,Itemizado_Piping!C:Q,13,0),0)</f>
        <v>9</v>
      </c>
      <c r="AN248" s="979">
        <f>IFERROR(VLOOKUP($A248,Itemizado_Piping!C:Q,14,0),0)</f>
        <v>233.28000000000003</v>
      </c>
      <c r="AO248" s="978"/>
      <c r="AP248" s="381">
        <f>VLOOKUP(A248,Itemizado_Piping!$C$5:$AD$93,24,FALSE)</f>
        <v>0</v>
      </c>
      <c r="AQ248" s="281">
        <f t="shared" si="254"/>
        <v>0</v>
      </c>
      <c r="AR248" s="978"/>
      <c r="AS248" s="982"/>
    </row>
    <row r="249" spans="1:45" s="164" customFormat="1" hidden="1">
      <c r="A249" s="316" t="s">
        <v>2945</v>
      </c>
      <c r="B249" s="202" t="s">
        <v>3299</v>
      </c>
      <c r="C249" s="32" t="s">
        <v>2946</v>
      </c>
      <c r="D249" s="33" t="s">
        <v>2067</v>
      </c>
      <c r="E249" s="187">
        <v>4</v>
      </c>
      <c r="F249" s="282"/>
      <c r="G249" s="283">
        <v>142.38800000000001</v>
      </c>
      <c r="H249" s="284">
        <f t="shared" si="234"/>
        <v>142.38800000000001</v>
      </c>
      <c r="I249" s="285"/>
      <c r="J249" s="286">
        <v>1519386.031</v>
      </c>
      <c r="K249" s="286">
        <v>127599.31949431635</v>
      </c>
      <c r="L249" s="286">
        <v>223123.00011000154</v>
      </c>
      <c r="M249" s="287"/>
      <c r="N249" s="284">
        <f t="shared" si="235"/>
        <v>1870108.3506043178</v>
      </c>
      <c r="O249" s="285">
        <f t="shared" si="236"/>
        <v>0</v>
      </c>
      <c r="P249" s="286">
        <f t="shared" si="237"/>
        <v>6077544.1239999998</v>
      </c>
      <c r="Q249" s="286">
        <f t="shared" si="238"/>
        <v>510397.27797726542</v>
      </c>
      <c r="R249" s="286">
        <f t="shared" si="239"/>
        <v>892492.00044000614</v>
      </c>
      <c r="S249" s="287">
        <f t="shared" si="240"/>
        <v>0</v>
      </c>
      <c r="T249" s="288">
        <f t="shared" si="241"/>
        <v>7480433.4024172714</v>
      </c>
      <c r="U249" s="984"/>
      <c r="V249" s="277">
        <v>4</v>
      </c>
      <c r="W249" s="253">
        <f t="shared" si="242"/>
        <v>0</v>
      </c>
      <c r="X249" s="253">
        <f t="shared" si="243"/>
        <v>6077544.1239999998</v>
      </c>
      <c r="Y249" s="253">
        <f t="shared" si="244"/>
        <v>510397.27797726542</v>
      </c>
      <c r="Z249" s="253">
        <f t="shared" si="245"/>
        <v>892492.00044000614</v>
      </c>
      <c r="AA249" s="253">
        <f t="shared" si="246"/>
        <v>0</v>
      </c>
      <c r="AB249" s="253">
        <f t="shared" si="247"/>
        <v>7480433.4024172714</v>
      </c>
      <c r="AC249" s="984"/>
      <c r="AD249" s="308">
        <f>VLOOKUP(A249,Itemizado_Piping!$C$8:$U$93,18,FALSE)</f>
        <v>0</v>
      </c>
      <c r="AE249" s="253">
        <f t="shared" si="248"/>
        <v>0</v>
      </c>
      <c r="AF249" s="253">
        <f t="shared" si="249"/>
        <v>0</v>
      </c>
      <c r="AG249" s="253">
        <f t="shared" si="250"/>
        <v>0</v>
      </c>
      <c r="AH249" s="253">
        <f t="shared" si="251"/>
        <v>0</v>
      </c>
      <c r="AI249" s="253">
        <f t="shared" si="252"/>
        <v>0</v>
      </c>
      <c r="AJ249" s="253">
        <f t="shared" si="253"/>
        <v>0</v>
      </c>
      <c r="AK249" s="978"/>
      <c r="AL249" s="979">
        <f>IFERROR(VLOOKUP($A249,Itemizado_Piping!C:Q,12,0),0)</f>
        <v>0</v>
      </c>
      <c r="AM249" s="979">
        <f>IFERROR(VLOOKUP($A249,Itemizado_Piping!C:Q,13,0),0)</f>
        <v>5</v>
      </c>
      <c r="AN249" s="979">
        <f>IFERROR(VLOOKUP($A249,Itemizado_Piping!C:Q,14,0),0)</f>
        <v>177.98500000000001</v>
      </c>
      <c r="AO249" s="978"/>
      <c r="AP249" s="381">
        <f>VLOOKUP(A249,Itemizado_Piping!$C$5:$AD$93,24,FALSE)</f>
        <v>0</v>
      </c>
      <c r="AQ249" s="281">
        <f t="shared" si="254"/>
        <v>0</v>
      </c>
      <c r="AR249" s="978"/>
      <c r="AS249" s="982"/>
    </row>
    <row r="250" spans="1:45" s="164" customFormat="1" hidden="1">
      <c r="A250" s="316" t="s">
        <v>2947</v>
      </c>
      <c r="B250" s="202" t="s">
        <v>3299</v>
      </c>
      <c r="C250" s="32" t="s">
        <v>2948</v>
      </c>
      <c r="D250" s="33" t="s">
        <v>2067</v>
      </c>
      <c r="E250" s="187">
        <v>3</v>
      </c>
      <c r="F250" s="282"/>
      <c r="G250" s="283">
        <v>155.52000000000001</v>
      </c>
      <c r="H250" s="284">
        <f t="shared" si="234"/>
        <v>155.52000000000001</v>
      </c>
      <c r="I250" s="285"/>
      <c r="J250" s="286">
        <v>3057265.5520000001</v>
      </c>
      <c r="K250" s="286">
        <v>256751.73786602682</v>
      </c>
      <c r="L250" s="286">
        <v>448961.78336340113</v>
      </c>
      <c r="M250" s="287"/>
      <c r="N250" s="284">
        <f t="shared" si="235"/>
        <v>3762979.0732294279</v>
      </c>
      <c r="O250" s="285">
        <f t="shared" si="236"/>
        <v>0</v>
      </c>
      <c r="P250" s="286">
        <f t="shared" si="237"/>
        <v>9171796.6559999995</v>
      </c>
      <c r="Q250" s="286">
        <f t="shared" si="238"/>
        <v>770255.21359808045</v>
      </c>
      <c r="R250" s="286">
        <f t="shared" si="239"/>
        <v>1346885.3500902033</v>
      </c>
      <c r="S250" s="287">
        <f t="shared" si="240"/>
        <v>0</v>
      </c>
      <c r="T250" s="288">
        <f t="shared" si="241"/>
        <v>11288937.219688283</v>
      </c>
      <c r="U250" s="984"/>
      <c r="V250" s="277">
        <v>3</v>
      </c>
      <c r="W250" s="253">
        <f t="shared" si="242"/>
        <v>0</v>
      </c>
      <c r="X250" s="253">
        <f t="shared" si="243"/>
        <v>9171796.6559999995</v>
      </c>
      <c r="Y250" s="253">
        <f t="shared" si="244"/>
        <v>770255.21359808045</v>
      </c>
      <c r="Z250" s="253">
        <f t="shared" si="245"/>
        <v>1346885.3500902033</v>
      </c>
      <c r="AA250" s="253">
        <f t="shared" si="246"/>
        <v>0</v>
      </c>
      <c r="AB250" s="253">
        <f t="shared" si="247"/>
        <v>11288937.219688283</v>
      </c>
      <c r="AC250" s="984"/>
      <c r="AD250" s="308">
        <f>VLOOKUP(A250,Itemizado_Piping!$C$8:$U$93,18,FALSE)</f>
        <v>0</v>
      </c>
      <c r="AE250" s="253">
        <f t="shared" si="248"/>
        <v>0</v>
      </c>
      <c r="AF250" s="253">
        <f t="shared" si="249"/>
        <v>0</v>
      </c>
      <c r="AG250" s="253">
        <f t="shared" si="250"/>
        <v>0</v>
      </c>
      <c r="AH250" s="253">
        <f t="shared" si="251"/>
        <v>0</v>
      </c>
      <c r="AI250" s="253">
        <f t="shared" si="252"/>
        <v>0</v>
      </c>
      <c r="AJ250" s="253">
        <f t="shared" si="253"/>
        <v>0</v>
      </c>
      <c r="AK250" s="978"/>
      <c r="AL250" s="979">
        <f>IFERROR(VLOOKUP($A250,Itemizado_Piping!C:Q,12,0),0)</f>
        <v>0</v>
      </c>
      <c r="AM250" s="979">
        <f>IFERROR(VLOOKUP($A250,Itemizado_Piping!C:Q,13,0),0)</f>
        <v>1</v>
      </c>
      <c r="AN250" s="979">
        <f>IFERROR(VLOOKUP($A250,Itemizado_Piping!C:Q,14,0),0)</f>
        <v>51.84</v>
      </c>
      <c r="AO250" s="978"/>
      <c r="AP250" s="381">
        <f>VLOOKUP(A250,Itemizado_Piping!$C$5:$AD$93,24,FALSE)</f>
        <v>0</v>
      </c>
      <c r="AQ250" s="281">
        <f t="shared" si="254"/>
        <v>0</v>
      </c>
      <c r="AR250" s="978"/>
      <c r="AS250" s="982"/>
    </row>
    <row r="251" spans="1:45" s="164" customFormat="1" hidden="1">
      <c r="A251" s="316" t="s">
        <v>2949</v>
      </c>
      <c r="B251" s="202" t="s">
        <v>3299</v>
      </c>
      <c r="C251" s="32" t="s">
        <v>2950</v>
      </c>
      <c r="D251" s="33" t="s">
        <v>2067</v>
      </c>
      <c r="E251" s="187">
        <v>1</v>
      </c>
      <c r="F251" s="282"/>
      <c r="G251" s="283">
        <v>77.760000000000005</v>
      </c>
      <c r="H251" s="284">
        <f t="shared" si="234"/>
        <v>77.760000000000005</v>
      </c>
      <c r="I251" s="285"/>
      <c r="J251" s="286">
        <v>5364219.3279999997</v>
      </c>
      <c r="K251" s="286">
        <v>450491.66038506199</v>
      </c>
      <c r="L251" s="286">
        <v>787739.70886363671</v>
      </c>
      <c r="M251" s="287"/>
      <c r="N251" s="284">
        <f t="shared" si="235"/>
        <v>6602450.6972486982</v>
      </c>
      <c r="O251" s="285">
        <f t="shared" si="236"/>
        <v>0</v>
      </c>
      <c r="P251" s="286">
        <f t="shared" si="237"/>
        <v>5364219.3279999997</v>
      </c>
      <c r="Q251" s="286">
        <f t="shared" si="238"/>
        <v>450491.66038506199</v>
      </c>
      <c r="R251" s="286">
        <f t="shared" si="239"/>
        <v>787739.70886363671</v>
      </c>
      <c r="S251" s="287">
        <f t="shared" si="240"/>
        <v>0</v>
      </c>
      <c r="T251" s="288">
        <f t="shared" si="241"/>
        <v>6602450.6972486982</v>
      </c>
      <c r="U251" s="984"/>
      <c r="V251" s="277">
        <v>1</v>
      </c>
      <c r="W251" s="253">
        <f t="shared" si="242"/>
        <v>0</v>
      </c>
      <c r="X251" s="253">
        <f t="shared" si="243"/>
        <v>5364219.3279999997</v>
      </c>
      <c r="Y251" s="253">
        <f t="shared" si="244"/>
        <v>450491.66038506199</v>
      </c>
      <c r="Z251" s="253">
        <f t="shared" si="245"/>
        <v>787739.70886363671</v>
      </c>
      <c r="AA251" s="253">
        <f t="shared" si="246"/>
        <v>0</v>
      </c>
      <c r="AB251" s="253">
        <f t="shared" si="247"/>
        <v>6602450.6972486982</v>
      </c>
      <c r="AC251" s="984"/>
      <c r="AD251" s="308">
        <f>VLOOKUP(A251,Itemizado_Piping!$C$8:$U$93,18,FALSE)</f>
        <v>0</v>
      </c>
      <c r="AE251" s="253">
        <f t="shared" si="248"/>
        <v>0</v>
      </c>
      <c r="AF251" s="253">
        <f t="shared" si="249"/>
        <v>0</v>
      </c>
      <c r="AG251" s="253">
        <f t="shared" si="250"/>
        <v>0</v>
      </c>
      <c r="AH251" s="253">
        <f t="shared" si="251"/>
        <v>0</v>
      </c>
      <c r="AI251" s="253">
        <f t="shared" si="252"/>
        <v>0</v>
      </c>
      <c r="AJ251" s="253">
        <f t="shared" si="253"/>
        <v>0</v>
      </c>
      <c r="AK251" s="978"/>
      <c r="AL251" s="979">
        <f>IFERROR(VLOOKUP($A251,Itemizado_Piping!C:Q,12,0),0)</f>
        <v>0</v>
      </c>
      <c r="AM251" s="979">
        <f>IFERROR(VLOOKUP($A251,Itemizado_Piping!C:Q,13,0),0)</f>
        <v>1</v>
      </c>
      <c r="AN251" s="979">
        <f>IFERROR(VLOOKUP($A251,Itemizado_Piping!C:Q,14,0),0)</f>
        <v>77.760000000000005</v>
      </c>
      <c r="AO251" s="978"/>
      <c r="AP251" s="381">
        <f>VLOOKUP(A251,Itemizado_Piping!$C$5:$AD$93,24,FALSE)</f>
        <v>0</v>
      </c>
      <c r="AQ251" s="281">
        <f t="shared" si="254"/>
        <v>0</v>
      </c>
      <c r="AR251" s="978"/>
      <c r="AS251" s="982"/>
    </row>
    <row r="252" spans="1:45" s="164" customFormat="1" hidden="1">
      <c r="A252" s="316" t="s">
        <v>2951</v>
      </c>
      <c r="B252" s="202" t="s">
        <v>3299</v>
      </c>
      <c r="C252" s="32" t="s">
        <v>2952</v>
      </c>
      <c r="D252" s="33" t="s">
        <v>2067</v>
      </c>
      <c r="E252" s="187">
        <v>4</v>
      </c>
      <c r="F252" s="282"/>
      <c r="G252" s="283">
        <v>142.38800000000001</v>
      </c>
      <c r="H252" s="284">
        <f t="shared" si="234"/>
        <v>142.38800000000001</v>
      </c>
      <c r="I252" s="285"/>
      <c r="J252" s="286">
        <v>1519386.031</v>
      </c>
      <c r="K252" s="286">
        <v>127599.31949431635</v>
      </c>
      <c r="L252" s="286">
        <v>223123.00011000154</v>
      </c>
      <c r="M252" s="287"/>
      <c r="N252" s="284">
        <f t="shared" si="235"/>
        <v>1870108.3506043178</v>
      </c>
      <c r="O252" s="285">
        <f t="shared" si="236"/>
        <v>0</v>
      </c>
      <c r="P252" s="286">
        <f t="shared" si="237"/>
        <v>6077544.1239999998</v>
      </c>
      <c r="Q252" s="286">
        <f t="shared" si="238"/>
        <v>510397.27797726542</v>
      </c>
      <c r="R252" s="286">
        <f t="shared" si="239"/>
        <v>892492.00044000614</v>
      </c>
      <c r="S252" s="287">
        <f t="shared" si="240"/>
        <v>0</v>
      </c>
      <c r="T252" s="288">
        <f t="shared" si="241"/>
        <v>7480433.4024172714</v>
      </c>
      <c r="U252" s="984"/>
      <c r="V252" s="277">
        <v>4</v>
      </c>
      <c r="W252" s="253">
        <f t="shared" si="242"/>
        <v>0</v>
      </c>
      <c r="X252" s="253">
        <f t="shared" si="243"/>
        <v>6077544.1239999998</v>
      </c>
      <c r="Y252" s="253">
        <f t="shared" si="244"/>
        <v>510397.27797726542</v>
      </c>
      <c r="Z252" s="253">
        <f t="shared" si="245"/>
        <v>892492.00044000614</v>
      </c>
      <c r="AA252" s="253">
        <f t="shared" si="246"/>
        <v>0</v>
      </c>
      <c r="AB252" s="253">
        <f t="shared" si="247"/>
        <v>7480433.4024172714</v>
      </c>
      <c r="AC252" s="984"/>
      <c r="AD252" s="308">
        <f>VLOOKUP(A252,Itemizado_Piping!$C$8:$U$93,18,FALSE)</f>
        <v>0</v>
      </c>
      <c r="AE252" s="253">
        <f t="shared" si="248"/>
        <v>0</v>
      </c>
      <c r="AF252" s="253">
        <f t="shared" si="249"/>
        <v>0</v>
      </c>
      <c r="AG252" s="253">
        <f t="shared" si="250"/>
        <v>0</v>
      </c>
      <c r="AH252" s="253">
        <f t="shared" si="251"/>
        <v>0</v>
      </c>
      <c r="AI252" s="253">
        <f t="shared" si="252"/>
        <v>0</v>
      </c>
      <c r="AJ252" s="253">
        <f t="shared" si="253"/>
        <v>0</v>
      </c>
      <c r="AK252" s="978"/>
      <c r="AL252" s="979">
        <f>IFERROR(VLOOKUP($A252,Itemizado_Piping!C:Q,12,0),0)</f>
        <v>0</v>
      </c>
      <c r="AM252" s="979">
        <f>IFERROR(VLOOKUP($A252,Itemizado_Piping!C:Q,13,0),0)</f>
        <v>4</v>
      </c>
      <c r="AN252" s="979">
        <f>IFERROR(VLOOKUP($A252,Itemizado_Piping!C:Q,14,0),0)</f>
        <v>142.38800000000001</v>
      </c>
      <c r="AO252" s="978"/>
      <c r="AP252" s="381">
        <f>VLOOKUP(A252,Itemizado_Piping!$C$5:$AD$93,24,FALSE)</f>
        <v>0</v>
      </c>
      <c r="AQ252" s="281">
        <f t="shared" si="254"/>
        <v>0</v>
      </c>
      <c r="AR252" s="978"/>
      <c r="AS252" s="982"/>
    </row>
    <row r="253" spans="1:45" s="164" customFormat="1" hidden="1">
      <c r="A253" s="316" t="s">
        <v>2953</v>
      </c>
      <c r="B253" s="202" t="s">
        <v>3299</v>
      </c>
      <c r="C253" s="32" t="s">
        <v>2954</v>
      </c>
      <c r="D253" s="33" t="s">
        <v>2067</v>
      </c>
      <c r="E253" s="187">
        <v>9</v>
      </c>
      <c r="F253" s="282"/>
      <c r="G253" s="283">
        <v>77.760000000000005</v>
      </c>
      <c r="H253" s="284">
        <f t="shared" si="234"/>
        <v>77.760000000000005</v>
      </c>
      <c r="I253" s="285"/>
      <c r="J253" s="286">
        <v>363624.592</v>
      </c>
      <c r="K253" s="286">
        <v>30537.499716290622</v>
      </c>
      <c r="L253" s="286">
        <v>53398.549299164413</v>
      </c>
      <c r="M253" s="287"/>
      <c r="N253" s="284">
        <f t="shared" si="235"/>
        <v>447560.64101545501</v>
      </c>
      <c r="O253" s="285">
        <f t="shared" si="236"/>
        <v>0</v>
      </c>
      <c r="P253" s="286">
        <f t="shared" si="237"/>
        <v>3272621.3280000002</v>
      </c>
      <c r="Q253" s="286">
        <f t="shared" si="238"/>
        <v>274837.4974466156</v>
      </c>
      <c r="R253" s="286">
        <f t="shared" si="239"/>
        <v>480586.94369247975</v>
      </c>
      <c r="S253" s="287">
        <f t="shared" si="240"/>
        <v>0</v>
      </c>
      <c r="T253" s="288">
        <f t="shared" si="241"/>
        <v>4028045.7691390957</v>
      </c>
      <c r="U253" s="984"/>
      <c r="V253" s="277">
        <v>9</v>
      </c>
      <c r="W253" s="253">
        <f t="shared" si="242"/>
        <v>0</v>
      </c>
      <c r="X253" s="253">
        <f t="shared" si="243"/>
        <v>3272621.3280000002</v>
      </c>
      <c r="Y253" s="253">
        <f t="shared" si="244"/>
        <v>274837.4974466156</v>
      </c>
      <c r="Z253" s="253">
        <f t="shared" si="245"/>
        <v>480586.94369247975</v>
      </c>
      <c r="AA253" s="253">
        <f t="shared" si="246"/>
        <v>0</v>
      </c>
      <c r="AB253" s="253">
        <f t="shared" si="247"/>
        <v>4028045.7691390957</v>
      </c>
      <c r="AC253" s="984"/>
      <c r="AD253" s="308">
        <f>VLOOKUP(A253,Itemizado_Piping!$C$8:$U$93,18,FALSE)</f>
        <v>0</v>
      </c>
      <c r="AE253" s="253">
        <f t="shared" si="248"/>
        <v>0</v>
      </c>
      <c r="AF253" s="253">
        <f t="shared" si="249"/>
        <v>0</v>
      </c>
      <c r="AG253" s="253">
        <f t="shared" si="250"/>
        <v>0</v>
      </c>
      <c r="AH253" s="253">
        <f t="shared" si="251"/>
        <v>0</v>
      </c>
      <c r="AI253" s="253">
        <f t="shared" si="252"/>
        <v>0</v>
      </c>
      <c r="AJ253" s="253">
        <f t="shared" si="253"/>
        <v>0</v>
      </c>
      <c r="AK253" s="978"/>
      <c r="AL253" s="979">
        <f>IFERROR(VLOOKUP($A253,Itemizado_Piping!C:Q,12,0),0)</f>
        <v>0</v>
      </c>
      <c r="AM253" s="979">
        <f>IFERROR(VLOOKUP($A253,Itemizado_Piping!C:Q,13,0),0)</f>
        <v>4</v>
      </c>
      <c r="AN253" s="979">
        <f>IFERROR(VLOOKUP($A253,Itemizado_Piping!C:Q,14,0),0)</f>
        <v>34.56</v>
      </c>
      <c r="AO253" s="978"/>
      <c r="AP253" s="381">
        <f>VLOOKUP(A253,Itemizado_Piping!$C$5:$AD$93,24,FALSE)</f>
        <v>0</v>
      </c>
      <c r="AQ253" s="281">
        <f t="shared" si="254"/>
        <v>0</v>
      </c>
      <c r="AR253" s="978"/>
      <c r="AS253" s="982"/>
    </row>
    <row r="254" spans="1:45" s="164" customFormat="1" ht="26.45" hidden="1">
      <c r="A254" s="316" t="s">
        <v>2955</v>
      </c>
      <c r="B254" s="202" t="s">
        <v>3299</v>
      </c>
      <c r="C254" s="32" t="s">
        <v>2956</v>
      </c>
      <c r="D254" s="33" t="s">
        <v>2067</v>
      </c>
      <c r="E254" s="187">
        <v>8</v>
      </c>
      <c r="F254" s="282"/>
      <c r="G254" s="283">
        <v>207.36</v>
      </c>
      <c r="H254" s="284">
        <f t="shared" si="234"/>
        <v>207.36</v>
      </c>
      <c r="I254" s="285"/>
      <c r="J254" s="286">
        <v>1093159.7760000001</v>
      </c>
      <c r="K254" s="286">
        <v>91804.479355621384</v>
      </c>
      <c r="L254" s="286">
        <v>160531.34874497028</v>
      </c>
      <c r="M254" s="287"/>
      <c r="N254" s="284">
        <f t="shared" si="235"/>
        <v>1345495.6041005917</v>
      </c>
      <c r="O254" s="285">
        <f t="shared" si="236"/>
        <v>0</v>
      </c>
      <c r="P254" s="286">
        <f t="shared" si="237"/>
        <v>8745278.2080000006</v>
      </c>
      <c r="Q254" s="286">
        <f t="shared" si="238"/>
        <v>734435.83484497108</v>
      </c>
      <c r="R254" s="286">
        <f t="shared" si="239"/>
        <v>1284250.7899597622</v>
      </c>
      <c r="S254" s="287">
        <f t="shared" si="240"/>
        <v>0</v>
      </c>
      <c r="T254" s="288">
        <f t="shared" si="241"/>
        <v>10763964.832804734</v>
      </c>
      <c r="U254" s="984"/>
      <c r="V254" s="277">
        <v>8</v>
      </c>
      <c r="W254" s="253">
        <f t="shared" si="242"/>
        <v>0</v>
      </c>
      <c r="X254" s="253">
        <f t="shared" si="243"/>
        <v>8745278.2080000006</v>
      </c>
      <c r="Y254" s="253">
        <f t="shared" si="244"/>
        <v>734435.83484497108</v>
      </c>
      <c r="Z254" s="253">
        <f t="shared" si="245"/>
        <v>1284250.7899597622</v>
      </c>
      <c r="AA254" s="253">
        <f t="shared" si="246"/>
        <v>0</v>
      </c>
      <c r="AB254" s="253">
        <f t="shared" si="247"/>
        <v>10763964.832804734</v>
      </c>
      <c r="AC254" s="984"/>
      <c r="AD254" s="308">
        <f>VLOOKUP(A254,Itemizado_Piping!$C$8:$U$93,18,FALSE)</f>
        <v>0</v>
      </c>
      <c r="AE254" s="253">
        <f t="shared" si="248"/>
        <v>0</v>
      </c>
      <c r="AF254" s="253">
        <f t="shared" si="249"/>
        <v>0</v>
      </c>
      <c r="AG254" s="253">
        <f t="shared" si="250"/>
        <v>0</v>
      </c>
      <c r="AH254" s="253">
        <f t="shared" si="251"/>
        <v>0</v>
      </c>
      <c r="AI254" s="253">
        <f t="shared" si="252"/>
        <v>0</v>
      </c>
      <c r="AJ254" s="253">
        <f t="shared" si="253"/>
        <v>0</v>
      </c>
      <c r="AK254" s="978"/>
      <c r="AL254" s="979">
        <f>IFERROR(VLOOKUP($A254,Itemizado_Piping!C:Q,12,0),0)</f>
        <v>0</v>
      </c>
      <c r="AM254" s="979">
        <f>IFERROR(VLOOKUP($A254,Itemizado_Piping!C:Q,13,0),0)</f>
        <v>8</v>
      </c>
      <c r="AN254" s="979">
        <f>IFERROR(VLOOKUP($A254,Itemizado_Piping!C:Q,14,0),0)</f>
        <v>207.36</v>
      </c>
      <c r="AO254" s="978"/>
      <c r="AP254" s="381">
        <f>VLOOKUP(A254,Itemizado_Piping!$C$5:$AD$93,24,FALSE)</f>
        <v>0</v>
      </c>
      <c r="AQ254" s="281">
        <f t="shared" si="254"/>
        <v>0</v>
      </c>
      <c r="AR254" s="978"/>
      <c r="AS254" s="982"/>
    </row>
    <row r="255" spans="1:45" s="164" customFormat="1" hidden="1">
      <c r="A255" s="316" t="s">
        <v>2957</v>
      </c>
      <c r="B255" s="202" t="s">
        <v>2991</v>
      </c>
      <c r="C255" s="32" t="s">
        <v>2958</v>
      </c>
      <c r="D255" s="33" t="s">
        <v>2075</v>
      </c>
      <c r="E255" s="187">
        <v>1</v>
      </c>
      <c r="F255" s="282"/>
      <c r="G255" s="283">
        <v>3544.27</v>
      </c>
      <c r="H255" s="284">
        <f t="shared" si="234"/>
        <v>3544.27</v>
      </c>
      <c r="I255" s="285"/>
      <c r="J255" s="286">
        <v>241155806.90000001</v>
      </c>
      <c r="K255" s="286">
        <v>20252467.921065629</v>
      </c>
      <c r="L255" s="286">
        <v>35413914.588948995</v>
      </c>
      <c r="M255" s="287"/>
      <c r="N255" s="284">
        <f t="shared" si="235"/>
        <v>296822189.41001463</v>
      </c>
      <c r="O255" s="285">
        <f t="shared" si="236"/>
        <v>0</v>
      </c>
      <c r="P255" s="286">
        <f t="shared" si="237"/>
        <v>241155806.90000001</v>
      </c>
      <c r="Q255" s="286">
        <f t="shared" si="238"/>
        <v>20252467.921065629</v>
      </c>
      <c r="R255" s="286">
        <f t="shared" si="239"/>
        <v>35413914.588948995</v>
      </c>
      <c r="S255" s="287">
        <f t="shared" si="240"/>
        <v>0</v>
      </c>
      <c r="T255" s="288">
        <f t="shared" si="241"/>
        <v>296822189.41001463</v>
      </c>
      <c r="U255" s="984"/>
      <c r="V255" s="277">
        <v>1</v>
      </c>
      <c r="W255" s="253">
        <f t="shared" si="242"/>
        <v>0</v>
      </c>
      <c r="X255" s="253">
        <f t="shared" si="243"/>
        <v>241155806.90000001</v>
      </c>
      <c r="Y255" s="253">
        <f t="shared" si="244"/>
        <v>20252467.921065629</v>
      </c>
      <c r="Z255" s="253">
        <f t="shared" si="245"/>
        <v>35413914.588948995</v>
      </c>
      <c r="AA255" s="253">
        <f t="shared" si="246"/>
        <v>0</v>
      </c>
      <c r="AB255" s="253">
        <f t="shared" si="247"/>
        <v>296822189.41001463</v>
      </c>
      <c r="AC255" s="984"/>
      <c r="AD255" s="308">
        <f>VLOOKUP(A255,Itemizado_Piping!$C$8:$U$93,18,FALSE)</f>
        <v>0</v>
      </c>
      <c r="AE255" s="253">
        <f t="shared" si="248"/>
        <v>0</v>
      </c>
      <c r="AF255" s="253">
        <f t="shared" si="249"/>
        <v>0</v>
      </c>
      <c r="AG255" s="253">
        <f t="shared" si="250"/>
        <v>0</v>
      </c>
      <c r="AH255" s="253">
        <f t="shared" si="251"/>
        <v>0</v>
      </c>
      <c r="AI255" s="253">
        <f t="shared" si="252"/>
        <v>0</v>
      </c>
      <c r="AJ255" s="253">
        <f t="shared" si="253"/>
        <v>0</v>
      </c>
      <c r="AK255" s="978"/>
      <c r="AL255" s="979">
        <f>IFERROR(VLOOKUP($A255,Itemizado_Piping!C:Q,12,0),0)</f>
        <v>0</v>
      </c>
      <c r="AM255" s="979">
        <f>IFERROR(VLOOKUP($A255,Itemizado_Piping!C:Q,13,0),0)</f>
        <v>0</v>
      </c>
      <c r="AN255" s="979">
        <f>IFERROR(VLOOKUP($A255,Itemizado_Piping!C:Q,14,0),0)</f>
        <v>0</v>
      </c>
      <c r="AO255" s="978"/>
      <c r="AP255" s="381">
        <f>VLOOKUP(A255,Itemizado_Piping!$C$5:$AD$93,24,FALSE)</f>
        <v>0</v>
      </c>
      <c r="AQ255" s="281">
        <f t="shared" si="254"/>
        <v>0</v>
      </c>
      <c r="AR255" s="978"/>
      <c r="AS255" s="982"/>
    </row>
    <row r="256" spans="1:45" s="164" customFormat="1" hidden="1">
      <c r="A256" s="315" t="s">
        <v>3115</v>
      </c>
      <c r="B256" s="5"/>
      <c r="C256" s="7" t="s">
        <v>3116</v>
      </c>
      <c r="D256" s="6"/>
      <c r="E256" s="189"/>
      <c r="F256" s="270"/>
      <c r="G256" s="189"/>
      <c r="H256" s="271"/>
      <c r="I256" s="270"/>
      <c r="J256" s="272"/>
      <c r="K256" s="272"/>
      <c r="L256" s="272"/>
      <c r="M256" s="273"/>
      <c r="N256" s="271"/>
      <c r="O256" s="270"/>
      <c r="P256" s="272"/>
      <c r="Q256" s="272"/>
      <c r="R256" s="272"/>
      <c r="S256" s="273"/>
      <c r="T256" s="274"/>
      <c r="U256" s="984"/>
      <c r="V256" s="272"/>
      <c r="W256" s="272"/>
      <c r="X256" s="272"/>
      <c r="Y256" s="272"/>
      <c r="Z256" s="272"/>
      <c r="AA256" s="272"/>
      <c r="AB256" s="272"/>
      <c r="AC256" s="984"/>
      <c r="AD256" s="272"/>
      <c r="AE256" s="272"/>
      <c r="AF256" s="272"/>
      <c r="AG256" s="272"/>
      <c r="AH256" s="272"/>
      <c r="AI256" s="272"/>
      <c r="AJ256" s="272"/>
      <c r="AK256" s="978"/>
      <c r="AL256" s="272"/>
      <c r="AM256" s="272"/>
      <c r="AN256" s="272"/>
      <c r="AO256" s="978"/>
      <c r="AP256" s="275"/>
      <c r="AQ256" s="272"/>
      <c r="AR256" s="978"/>
      <c r="AS256" s="982"/>
    </row>
    <row r="257" spans="1:45" s="164" customFormat="1" hidden="1">
      <c r="A257" s="315" t="s">
        <v>3117</v>
      </c>
      <c r="B257" s="5"/>
      <c r="C257" s="7" t="s">
        <v>3065</v>
      </c>
      <c r="D257" s="6"/>
      <c r="E257" s="189"/>
      <c r="F257" s="270"/>
      <c r="G257" s="189"/>
      <c r="H257" s="271"/>
      <c r="I257" s="270"/>
      <c r="J257" s="272"/>
      <c r="K257" s="272"/>
      <c r="L257" s="272"/>
      <c r="M257" s="273"/>
      <c r="N257" s="271"/>
      <c r="O257" s="270"/>
      <c r="P257" s="272"/>
      <c r="Q257" s="272"/>
      <c r="R257" s="272"/>
      <c r="S257" s="273"/>
      <c r="T257" s="274"/>
      <c r="U257" s="984"/>
      <c r="V257" s="272"/>
      <c r="W257" s="272"/>
      <c r="X257" s="272"/>
      <c r="Y257" s="272"/>
      <c r="Z257" s="272"/>
      <c r="AA257" s="272"/>
      <c r="AB257" s="272"/>
      <c r="AC257" s="984"/>
      <c r="AD257" s="272"/>
      <c r="AE257" s="272"/>
      <c r="AF257" s="272"/>
      <c r="AG257" s="272"/>
      <c r="AH257" s="272"/>
      <c r="AI257" s="272"/>
      <c r="AJ257" s="272"/>
      <c r="AK257" s="978"/>
      <c r="AL257" s="272"/>
      <c r="AM257" s="272"/>
      <c r="AN257" s="272"/>
      <c r="AO257" s="978"/>
      <c r="AP257" s="275"/>
      <c r="AQ257" s="272"/>
      <c r="AR257" s="978"/>
      <c r="AS257" s="982"/>
    </row>
    <row r="258" spans="1:45" s="164" customFormat="1" ht="26.45" hidden="1">
      <c r="A258" s="312" t="s">
        <v>2327</v>
      </c>
      <c r="B258" s="249"/>
      <c r="C258" s="3" t="s">
        <v>2328</v>
      </c>
      <c r="D258" s="2" t="s">
        <v>2050</v>
      </c>
      <c r="E258" s="190">
        <v>638</v>
      </c>
      <c r="F258" s="276">
        <v>114</v>
      </c>
      <c r="G258" s="191"/>
      <c r="H258" s="252">
        <f>G258+F258</f>
        <v>114</v>
      </c>
      <c r="I258" s="251">
        <v>8205</v>
      </c>
      <c r="J258" s="253"/>
      <c r="K258" s="253">
        <v>689.0628155649174</v>
      </c>
      <c r="L258" s="253">
        <v>1204.9105221124432</v>
      </c>
      <c r="M258" s="254"/>
      <c r="N258" s="252">
        <f>SUM(I258:M258)</f>
        <v>10098.97333767736</v>
      </c>
      <c r="O258" s="251">
        <f t="shared" ref="O258:S262" si="255">$E258*I258</f>
        <v>5234790</v>
      </c>
      <c r="P258" s="253">
        <f t="shared" si="255"/>
        <v>0</v>
      </c>
      <c r="Q258" s="253">
        <f t="shared" si="255"/>
        <v>439622.0763304173</v>
      </c>
      <c r="R258" s="253">
        <f t="shared" si="255"/>
        <v>768732.91310773883</v>
      </c>
      <c r="S258" s="254">
        <f t="shared" si="255"/>
        <v>0</v>
      </c>
      <c r="T258" s="256">
        <f>SUM(O258:S258)</f>
        <v>6443144.9894381566</v>
      </c>
      <c r="U258" s="984"/>
      <c r="V258" s="277">
        <v>638</v>
      </c>
      <c r="W258" s="253">
        <f t="shared" ref="W258:AA262" si="256">$V258*I258</f>
        <v>5234790</v>
      </c>
      <c r="X258" s="253">
        <f t="shared" si="256"/>
        <v>0</v>
      </c>
      <c r="Y258" s="253">
        <f t="shared" si="256"/>
        <v>439622.0763304173</v>
      </c>
      <c r="Z258" s="253">
        <f t="shared" si="256"/>
        <v>768732.91310773883</v>
      </c>
      <c r="AA258" s="253">
        <f t="shared" si="256"/>
        <v>0</v>
      </c>
      <c r="AB258" s="253">
        <f>SUM(W258:AA258)</f>
        <v>6443144.9894381566</v>
      </c>
      <c r="AC258" s="984"/>
      <c r="AD258" s="308"/>
      <c r="AE258" s="253">
        <f t="shared" ref="AE258:AI262" si="257">$AD258*I258</f>
        <v>0</v>
      </c>
      <c r="AF258" s="253">
        <f t="shared" si="257"/>
        <v>0</v>
      </c>
      <c r="AG258" s="253">
        <f t="shared" si="257"/>
        <v>0</v>
      </c>
      <c r="AH258" s="253">
        <f t="shared" si="257"/>
        <v>0</v>
      </c>
      <c r="AI258" s="253">
        <f t="shared" si="257"/>
        <v>0</v>
      </c>
      <c r="AJ258" s="253">
        <f>SUM(AE258:AI258)</f>
        <v>0</v>
      </c>
      <c r="AK258" s="978"/>
      <c r="AL258" s="979">
        <f>IFERROR(VLOOKUP($A258,Itemizado_Piping!C:Q,12,0),0)</f>
        <v>0</v>
      </c>
      <c r="AM258" s="979">
        <f>IFERROR(VLOOKUP($A258,Itemizado_Piping!C:Q,13,0),0)</f>
        <v>0</v>
      </c>
      <c r="AN258" s="979">
        <f>IFERROR(VLOOKUP($A258,Itemizado_Piping!C:Q,14,0),0)</f>
        <v>0</v>
      </c>
      <c r="AO258" s="978"/>
      <c r="AP258" s="278"/>
      <c r="AQ258" s="253">
        <f>N258*AP258</f>
        <v>0</v>
      </c>
      <c r="AR258" s="978"/>
      <c r="AS258" s="982"/>
    </row>
    <row r="259" spans="1:45" s="164" customFormat="1" ht="26.45" hidden="1">
      <c r="A259" s="312" t="s">
        <v>2329</v>
      </c>
      <c r="B259" s="249"/>
      <c r="C259" s="3" t="s">
        <v>2059</v>
      </c>
      <c r="D259" s="2" t="s">
        <v>2050</v>
      </c>
      <c r="E259" s="190">
        <v>483</v>
      </c>
      <c r="F259" s="276">
        <v>810</v>
      </c>
      <c r="G259" s="191"/>
      <c r="H259" s="252">
        <f>G259+F259</f>
        <v>810</v>
      </c>
      <c r="I259" s="251">
        <v>44980</v>
      </c>
      <c r="J259" s="253"/>
      <c r="K259" s="253">
        <v>3777.4583112870241</v>
      </c>
      <c r="L259" s="253">
        <v>6605.3473838656546</v>
      </c>
      <c r="M259" s="254"/>
      <c r="N259" s="252">
        <f>SUM(I259:M259)</f>
        <v>55362.805695152681</v>
      </c>
      <c r="O259" s="251">
        <f t="shared" si="255"/>
        <v>21725340</v>
      </c>
      <c r="P259" s="253">
        <f t="shared" si="255"/>
        <v>0</v>
      </c>
      <c r="Q259" s="253">
        <f t="shared" si="255"/>
        <v>1824512.3643516325</v>
      </c>
      <c r="R259" s="253">
        <f t="shared" si="255"/>
        <v>3190382.7864071112</v>
      </c>
      <c r="S259" s="254">
        <f t="shared" si="255"/>
        <v>0</v>
      </c>
      <c r="T259" s="256">
        <f>SUM(O259:S259)</f>
        <v>26740235.150758743</v>
      </c>
      <c r="U259" s="984"/>
      <c r="V259" s="277">
        <v>483</v>
      </c>
      <c r="W259" s="253">
        <f t="shared" si="256"/>
        <v>21725340</v>
      </c>
      <c r="X259" s="253">
        <f t="shared" si="256"/>
        <v>0</v>
      </c>
      <c r="Y259" s="253">
        <f t="shared" si="256"/>
        <v>1824512.3643516325</v>
      </c>
      <c r="Z259" s="253">
        <f t="shared" si="256"/>
        <v>3190382.7864071112</v>
      </c>
      <c r="AA259" s="253">
        <f t="shared" si="256"/>
        <v>0</v>
      </c>
      <c r="AB259" s="253">
        <f>SUM(W259:AA259)</f>
        <v>26740235.150758743</v>
      </c>
      <c r="AC259" s="984"/>
      <c r="AD259" s="308"/>
      <c r="AE259" s="253">
        <f t="shared" si="257"/>
        <v>0</v>
      </c>
      <c r="AF259" s="253">
        <f t="shared" si="257"/>
        <v>0</v>
      </c>
      <c r="AG259" s="253">
        <f t="shared" si="257"/>
        <v>0</v>
      </c>
      <c r="AH259" s="253">
        <f t="shared" si="257"/>
        <v>0</v>
      </c>
      <c r="AI259" s="253">
        <f t="shared" si="257"/>
        <v>0</v>
      </c>
      <c r="AJ259" s="253">
        <f>SUM(AE259:AI259)</f>
        <v>0</v>
      </c>
      <c r="AK259" s="978"/>
      <c r="AL259" s="979">
        <f>IFERROR(VLOOKUP($A259,Itemizado_Piping!C:Q,12,0),0)</f>
        <v>0</v>
      </c>
      <c r="AM259" s="979">
        <f>IFERROR(VLOOKUP($A259,Itemizado_Piping!C:Q,13,0),0)</f>
        <v>0</v>
      </c>
      <c r="AN259" s="979">
        <f>IFERROR(VLOOKUP($A259,Itemizado_Piping!C:Q,14,0),0)</f>
        <v>0</v>
      </c>
      <c r="AO259" s="978"/>
      <c r="AP259" s="278"/>
      <c r="AQ259" s="253">
        <f>N259*AP259</f>
        <v>0</v>
      </c>
      <c r="AR259" s="978"/>
      <c r="AS259" s="982"/>
    </row>
    <row r="260" spans="1:45" s="164" customFormat="1" hidden="1">
      <c r="A260" s="312" t="s">
        <v>2330</v>
      </c>
      <c r="B260" s="249"/>
      <c r="C260" s="3" t="s">
        <v>2049</v>
      </c>
      <c r="D260" s="2" t="s">
        <v>2050</v>
      </c>
      <c r="E260" s="190">
        <v>24</v>
      </c>
      <c r="F260" s="276"/>
      <c r="G260" s="191">
        <v>108</v>
      </c>
      <c r="H260" s="252">
        <f>G260+F260</f>
        <v>108</v>
      </c>
      <c r="I260" s="251"/>
      <c r="J260" s="253">
        <v>268814.89</v>
      </c>
      <c r="K260" s="253">
        <v>22575.301032196614</v>
      </c>
      <c r="L260" s="253">
        <v>39475.672085496517</v>
      </c>
      <c r="M260" s="254"/>
      <c r="N260" s="252">
        <f>SUM(I260:M260)</f>
        <v>330865.86311769317</v>
      </c>
      <c r="O260" s="251">
        <f t="shared" si="255"/>
        <v>0</v>
      </c>
      <c r="P260" s="253">
        <f t="shared" si="255"/>
        <v>6451557.3600000003</v>
      </c>
      <c r="Q260" s="253">
        <f t="shared" si="255"/>
        <v>541807.22477271874</v>
      </c>
      <c r="R260" s="253">
        <f t="shared" si="255"/>
        <v>947416.13005191647</v>
      </c>
      <c r="S260" s="254">
        <f t="shared" si="255"/>
        <v>0</v>
      </c>
      <c r="T260" s="256">
        <f>SUM(O260:S260)</f>
        <v>7940780.7148246355</v>
      </c>
      <c r="U260" s="984"/>
      <c r="V260" s="277">
        <v>24</v>
      </c>
      <c r="W260" s="253">
        <f t="shared" si="256"/>
        <v>0</v>
      </c>
      <c r="X260" s="253">
        <f t="shared" si="256"/>
        <v>6451557.3600000003</v>
      </c>
      <c r="Y260" s="253">
        <f t="shared" si="256"/>
        <v>541807.22477271874</v>
      </c>
      <c r="Z260" s="253">
        <f t="shared" si="256"/>
        <v>947416.13005191647</v>
      </c>
      <c r="AA260" s="253">
        <f t="shared" si="256"/>
        <v>0</v>
      </c>
      <c r="AB260" s="253">
        <f>SUM(W260:AA260)</f>
        <v>7940780.7148246355</v>
      </c>
      <c r="AC260" s="984"/>
      <c r="AD260" s="308"/>
      <c r="AE260" s="253">
        <f t="shared" si="257"/>
        <v>0</v>
      </c>
      <c r="AF260" s="253">
        <f t="shared" si="257"/>
        <v>0</v>
      </c>
      <c r="AG260" s="253">
        <f t="shared" si="257"/>
        <v>0</v>
      </c>
      <c r="AH260" s="253">
        <f t="shared" si="257"/>
        <v>0</v>
      </c>
      <c r="AI260" s="253">
        <f t="shared" si="257"/>
        <v>0</v>
      </c>
      <c r="AJ260" s="253">
        <f>SUM(AE260:AI260)</f>
        <v>0</v>
      </c>
      <c r="AK260" s="978"/>
      <c r="AL260" s="979">
        <f>IFERROR(VLOOKUP($A260,Itemizado_Piping!C:Q,12,0),0)</f>
        <v>0</v>
      </c>
      <c r="AM260" s="979">
        <f>IFERROR(VLOOKUP($A260,Itemizado_Piping!C:Q,13,0),0)</f>
        <v>0</v>
      </c>
      <c r="AN260" s="979">
        <f>IFERROR(VLOOKUP($A260,Itemizado_Piping!C:Q,14,0),0)</f>
        <v>0</v>
      </c>
      <c r="AO260" s="978"/>
      <c r="AP260" s="278"/>
      <c r="AQ260" s="253">
        <f>N260*AP260</f>
        <v>0</v>
      </c>
      <c r="AR260" s="978"/>
      <c r="AS260" s="982"/>
    </row>
    <row r="261" spans="1:45" s="164" customFormat="1" hidden="1">
      <c r="A261" s="312" t="s">
        <v>2331</v>
      </c>
      <c r="B261" s="249"/>
      <c r="C261" s="3" t="s">
        <v>2332</v>
      </c>
      <c r="D261" s="2" t="s">
        <v>2050</v>
      </c>
      <c r="E261" s="190">
        <v>183</v>
      </c>
      <c r="F261" s="276"/>
      <c r="G261" s="191">
        <v>3905.989</v>
      </c>
      <c r="H261" s="252">
        <f>G261+F261</f>
        <v>3905.989</v>
      </c>
      <c r="I261" s="251"/>
      <c r="J261" s="253">
        <v>862295.65</v>
      </c>
      <c r="K261" s="253">
        <v>72416.315470856614</v>
      </c>
      <c r="L261" s="253">
        <v>126628.77536341114</v>
      </c>
      <c r="M261" s="254"/>
      <c r="N261" s="252">
        <f>SUM(I261:M261)</f>
        <v>1061340.7408342678</v>
      </c>
      <c r="O261" s="251">
        <f t="shared" si="255"/>
        <v>0</v>
      </c>
      <c r="P261" s="253">
        <f t="shared" si="255"/>
        <v>157800103.95000002</v>
      </c>
      <c r="Q261" s="253">
        <f t="shared" si="255"/>
        <v>13252185.731166761</v>
      </c>
      <c r="R261" s="253">
        <f t="shared" si="255"/>
        <v>23173065.891504239</v>
      </c>
      <c r="S261" s="254">
        <f t="shared" si="255"/>
        <v>0</v>
      </c>
      <c r="T261" s="256">
        <f>SUM(O261:S261)</f>
        <v>194225355.572671</v>
      </c>
      <c r="U261" s="984"/>
      <c r="V261" s="277">
        <v>183</v>
      </c>
      <c r="W261" s="253">
        <f t="shared" si="256"/>
        <v>0</v>
      </c>
      <c r="X261" s="253">
        <f t="shared" si="256"/>
        <v>157800103.95000002</v>
      </c>
      <c r="Y261" s="253">
        <f t="shared" si="256"/>
        <v>13252185.731166761</v>
      </c>
      <c r="Z261" s="253">
        <f t="shared" si="256"/>
        <v>23173065.891504239</v>
      </c>
      <c r="AA261" s="253">
        <f t="shared" si="256"/>
        <v>0</v>
      </c>
      <c r="AB261" s="253">
        <f>SUM(W261:AA261)</f>
        <v>194225355.572671</v>
      </c>
      <c r="AC261" s="984"/>
      <c r="AD261" s="308"/>
      <c r="AE261" s="253">
        <f t="shared" si="257"/>
        <v>0</v>
      </c>
      <c r="AF261" s="253">
        <f t="shared" si="257"/>
        <v>0</v>
      </c>
      <c r="AG261" s="253">
        <f t="shared" si="257"/>
        <v>0</v>
      </c>
      <c r="AH261" s="253">
        <f t="shared" si="257"/>
        <v>0</v>
      </c>
      <c r="AI261" s="253">
        <f t="shared" si="257"/>
        <v>0</v>
      </c>
      <c r="AJ261" s="253">
        <f>SUM(AE261:AI261)</f>
        <v>0</v>
      </c>
      <c r="AK261" s="978"/>
      <c r="AL261" s="979">
        <f>IFERROR(VLOOKUP($A261,Itemizado_Piping!C:Q,12,0),0)</f>
        <v>0</v>
      </c>
      <c r="AM261" s="979">
        <f>IFERROR(VLOOKUP($A261,Itemizado_Piping!C:Q,13,0),0)</f>
        <v>0</v>
      </c>
      <c r="AN261" s="979">
        <f>IFERROR(VLOOKUP($A261,Itemizado_Piping!C:Q,14,0),0)</f>
        <v>0</v>
      </c>
      <c r="AO261" s="978"/>
      <c r="AP261" s="278"/>
      <c r="AQ261" s="253">
        <f>N261*AP261</f>
        <v>0</v>
      </c>
      <c r="AR261" s="978"/>
      <c r="AS261" s="982"/>
    </row>
    <row r="262" spans="1:45" s="164" customFormat="1" hidden="1">
      <c r="A262" s="312" t="s">
        <v>2333</v>
      </c>
      <c r="B262" s="249"/>
      <c r="C262" s="3" t="s">
        <v>2054</v>
      </c>
      <c r="D262" s="2" t="s">
        <v>2055</v>
      </c>
      <c r="E262" s="190">
        <v>13771</v>
      </c>
      <c r="F262" s="276"/>
      <c r="G262" s="191">
        <v>963.97</v>
      </c>
      <c r="H262" s="252">
        <f>G262+F262</f>
        <v>963.97</v>
      </c>
      <c r="I262" s="251"/>
      <c r="J262" s="253">
        <v>2987.2350000000001</v>
      </c>
      <c r="K262" s="253">
        <v>250.87051308398077</v>
      </c>
      <c r="L262" s="253">
        <v>438.67774326905101</v>
      </c>
      <c r="M262" s="254"/>
      <c r="N262" s="252">
        <f>SUM(I262:M262)</f>
        <v>3676.7832563530319</v>
      </c>
      <c r="O262" s="251">
        <f t="shared" si="255"/>
        <v>0</v>
      </c>
      <c r="P262" s="253">
        <f t="shared" si="255"/>
        <v>41137213.185000002</v>
      </c>
      <c r="Q262" s="253">
        <f t="shared" si="255"/>
        <v>3454737.835679499</v>
      </c>
      <c r="R262" s="253">
        <f t="shared" si="255"/>
        <v>6041031.2025581012</v>
      </c>
      <c r="S262" s="254">
        <f t="shared" si="255"/>
        <v>0</v>
      </c>
      <c r="T262" s="256">
        <f>SUM(O262:S262)</f>
        <v>50632982.223237604</v>
      </c>
      <c r="U262" s="984"/>
      <c r="V262" s="277">
        <v>13771</v>
      </c>
      <c r="W262" s="253">
        <f t="shared" si="256"/>
        <v>0</v>
      </c>
      <c r="X262" s="253">
        <f t="shared" si="256"/>
        <v>41137213.185000002</v>
      </c>
      <c r="Y262" s="253">
        <f t="shared" si="256"/>
        <v>3454737.835679499</v>
      </c>
      <c r="Z262" s="253">
        <f t="shared" si="256"/>
        <v>6041031.2025581012</v>
      </c>
      <c r="AA262" s="253">
        <f t="shared" si="256"/>
        <v>0</v>
      </c>
      <c r="AB262" s="253">
        <f>SUM(W262:AA262)</f>
        <v>50632982.223237604</v>
      </c>
      <c r="AC262" s="984"/>
      <c r="AD262" s="308"/>
      <c r="AE262" s="253">
        <f t="shared" si="257"/>
        <v>0</v>
      </c>
      <c r="AF262" s="253">
        <f t="shared" si="257"/>
        <v>0</v>
      </c>
      <c r="AG262" s="253">
        <f t="shared" si="257"/>
        <v>0</v>
      </c>
      <c r="AH262" s="253">
        <f t="shared" si="257"/>
        <v>0</v>
      </c>
      <c r="AI262" s="253">
        <f t="shared" si="257"/>
        <v>0</v>
      </c>
      <c r="AJ262" s="253">
        <f>SUM(AE262:AI262)</f>
        <v>0</v>
      </c>
      <c r="AK262" s="978"/>
      <c r="AL262" s="979">
        <f>IFERROR(VLOOKUP($A262,Itemizado_Piping!C:Q,12,0),0)</f>
        <v>0</v>
      </c>
      <c r="AM262" s="979">
        <f>IFERROR(VLOOKUP($A262,Itemizado_Piping!C:Q,13,0),0)</f>
        <v>0</v>
      </c>
      <c r="AN262" s="979">
        <f>IFERROR(VLOOKUP($A262,Itemizado_Piping!C:Q,14,0),0)</f>
        <v>0</v>
      </c>
      <c r="AO262" s="978"/>
      <c r="AP262" s="278"/>
      <c r="AQ262" s="253">
        <f>N262*AP262</f>
        <v>0</v>
      </c>
      <c r="AR262" s="978"/>
      <c r="AS262" s="982"/>
    </row>
    <row r="263" spans="1:45" s="164" customFormat="1" hidden="1">
      <c r="A263" s="315" t="s">
        <v>3118</v>
      </c>
      <c r="B263" s="5"/>
      <c r="C263" s="7" t="s">
        <v>3087</v>
      </c>
      <c r="D263" s="6"/>
      <c r="E263" s="189"/>
      <c r="F263" s="270"/>
      <c r="G263" s="189"/>
      <c r="H263" s="271"/>
      <c r="I263" s="270"/>
      <c r="J263" s="272"/>
      <c r="K263" s="272"/>
      <c r="L263" s="272"/>
      <c r="M263" s="273"/>
      <c r="N263" s="271"/>
      <c r="O263" s="270"/>
      <c r="P263" s="272"/>
      <c r="Q263" s="272"/>
      <c r="R263" s="272"/>
      <c r="S263" s="273"/>
      <c r="T263" s="274"/>
      <c r="U263" s="984"/>
      <c r="V263" s="272"/>
      <c r="W263" s="272"/>
      <c r="X263" s="272"/>
      <c r="Y263" s="272"/>
      <c r="Z263" s="272"/>
      <c r="AA263" s="272"/>
      <c r="AB263" s="272"/>
      <c r="AC263" s="984"/>
      <c r="AD263" s="272"/>
      <c r="AE263" s="272"/>
      <c r="AF263" s="272"/>
      <c r="AG263" s="272"/>
      <c r="AH263" s="272"/>
      <c r="AI263" s="272"/>
      <c r="AJ263" s="272"/>
      <c r="AK263" s="978"/>
      <c r="AL263" s="272"/>
      <c r="AM263" s="272"/>
      <c r="AN263" s="272"/>
      <c r="AO263" s="978"/>
      <c r="AP263" s="275"/>
      <c r="AQ263" s="272"/>
      <c r="AR263" s="978"/>
      <c r="AS263" s="982"/>
    </row>
    <row r="264" spans="1:45" s="164" customFormat="1" ht="39.6" hidden="1">
      <c r="A264" s="312" t="s">
        <v>2334</v>
      </c>
      <c r="B264" s="249"/>
      <c r="C264" s="3" t="s">
        <v>2335</v>
      </c>
      <c r="D264" s="2" t="s">
        <v>2067</v>
      </c>
      <c r="E264" s="190">
        <v>4</v>
      </c>
      <c r="F264" s="276"/>
      <c r="G264" s="191">
        <v>80</v>
      </c>
      <c r="H264" s="252">
        <f>G264+F264</f>
        <v>80</v>
      </c>
      <c r="I264" s="251"/>
      <c r="J264" s="253">
        <v>1300840</v>
      </c>
      <c r="K264" s="253">
        <v>109245.63960992894</v>
      </c>
      <c r="L264" s="253">
        <v>191029.34839546014</v>
      </c>
      <c r="M264" s="254"/>
      <c r="N264" s="252">
        <f>SUM(I264:M264)</f>
        <v>1601114.988005389</v>
      </c>
      <c r="O264" s="251">
        <f t="shared" ref="O264:S266" si="258">$E264*I264</f>
        <v>0</v>
      </c>
      <c r="P264" s="253">
        <f t="shared" si="258"/>
        <v>5203360</v>
      </c>
      <c r="Q264" s="253">
        <f t="shared" si="258"/>
        <v>436982.55843971577</v>
      </c>
      <c r="R264" s="253">
        <f t="shared" si="258"/>
        <v>764117.39358184056</v>
      </c>
      <c r="S264" s="254">
        <f t="shared" si="258"/>
        <v>0</v>
      </c>
      <c r="T264" s="256">
        <f>SUM(O264:S264)</f>
        <v>6404459.952021556</v>
      </c>
      <c r="U264" s="984"/>
      <c r="V264" s="277">
        <v>4</v>
      </c>
      <c r="W264" s="253">
        <f t="shared" ref="W264:AA266" si="259">$V264*I264</f>
        <v>0</v>
      </c>
      <c r="X264" s="253">
        <f t="shared" si="259"/>
        <v>5203360</v>
      </c>
      <c r="Y264" s="253">
        <f t="shared" si="259"/>
        <v>436982.55843971577</v>
      </c>
      <c r="Z264" s="253">
        <f t="shared" si="259"/>
        <v>764117.39358184056</v>
      </c>
      <c r="AA264" s="253">
        <f t="shared" si="259"/>
        <v>0</v>
      </c>
      <c r="AB264" s="253">
        <f>SUM(W264:AA264)</f>
        <v>6404459.952021556</v>
      </c>
      <c r="AC264" s="984"/>
      <c r="AD264" s="308"/>
      <c r="AE264" s="253">
        <f t="shared" ref="AE264:AI266" si="260">$AD264*I264</f>
        <v>0</v>
      </c>
      <c r="AF264" s="253">
        <f t="shared" si="260"/>
        <v>0</v>
      </c>
      <c r="AG264" s="253">
        <f t="shared" si="260"/>
        <v>0</v>
      </c>
      <c r="AH264" s="253">
        <f t="shared" si="260"/>
        <v>0</v>
      </c>
      <c r="AI264" s="253">
        <f t="shared" si="260"/>
        <v>0</v>
      </c>
      <c r="AJ264" s="253">
        <f>SUM(AE264:AI264)</f>
        <v>0</v>
      </c>
      <c r="AK264" s="978"/>
      <c r="AL264" s="979">
        <f>IFERROR(VLOOKUP($A264,Itemizado_Piping!C:Q,12,0),0)</f>
        <v>0</v>
      </c>
      <c r="AM264" s="979">
        <f>IFERROR(VLOOKUP($A264,Itemizado_Piping!C:Q,13,0),0)</f>
        <v>0</v>
      </c>
      <c r="AN264" s="979">
        <f>IFERROR(VLOOKUP($A264,Itemizado_Piping!C:Q,14,0),0)</f>
        <v>0</v>
      </c>
      <c r="AO264" s="978"/>
      <c r="AP264" s="278"/>
      <c r="AQ264" s="253">
        <f>N264*AP264</f>
        <v>0</v>
      </c>
      <c r="AR264" s="978"/>
      <c r="AS264" s="982"/>
    </row>
    <row r="265" spans="1:45" s="164" customFormat="1" ht="26.45" hidden="1">
      <c r="A265" s="312" t="s">
        <v>2336</v>
      </c>
      <c r="B265" s="249"/>
      <c r="C265" s="3" t="s">
        <v>2337</v>
      </c>
      <c r="D265" s="2" t="s">
        <v>2067</v>
      </c>
      <c r="E265" s="190">
        <v>6</v>
      </c>
      <c r="F265" s="276"/>
      <c r="G265" s="191">
        <v>144</v>
      </c>
      <c r="H265" s="252">
        <f>G265+F265</f>
        <v>144</v>
      </c>
      <c r="I265" s="251"/>
      <c r="J265" s="253">
        <v>1589008</v>
      </c>
      <c r="K265" s="253">
        <v>133446.23113164864</v>
      </c>
      <c r="L265" s="253">
        <v>233347.03947847025</v>
      </c>
      <c r="M265" s="254"/>
      <c r="N265" s="252">
        <f>SUM(I265:M265)</f>
        <v>1955801.270610119</v>
      </c>
      <c r="O265" s="251">
        <f t="shared" si="258"/>
        <v>0</v>
      </c>
      <c r="P265" s="253">
        <f t="shared" si="258"/>
        <v>9534048</v>
      </c>
      <c r="Q265" s="253">
        <f t="shared" si="258"/>
        <v>800677.38678989187</v>
      </c>
      <c r="R265" s="253">
        <f t="shared" si="258"/>
        <v>1400082.2368708216</v>
      </c>
      <c r="S265" s="254">
        <f t="shared" si="258"/>
        <v>0</v>
      </c>
      <c r="T265" s="256">
        <f>SUM(O265:S265)</f>
        <v>11734807.623660713</v>
      </c>
      <c r="U265" s="984"/>
      <c r="V265" s="277">
        <v>6</v>
      </c>
      <c r="W265" s="253">
        <f t="shared" si="259"/>
        <v>0</v>
      </c>
      <c r="X265" s="253">
        <f t="shared" si="259"/>
        <v>9534048</v>
      </c>
      <c r="Y265" s="253">
        <f t="shared" si="259"/>
        <v>800677.38678989187</v>
      </c>
      <c r="Z265" s="253">
        <f t="shared" si="259"/>
        <v>1400082.2368708216</v>
      </c>
      <c r="AA265" s="253">
        <f t="shared" si="259"/>
        <v>0</v>
      </c>
      <c r="AB265" s="253">
        <f>SUM(W265:AA265)</f>
        <v>11734807.623660713</v>
      </c>
      <c r="AC265" s="984"/>
      <c r="AD265" s="308"/>
      <c r="AE265" s="253">
        <f t="shared" si="260"/>
        <v>0</v>
      </c>
      <c r="AF265" s="253">
        <f t="shared" si="260"/>
        <v>0</v>
      </c>
      <c r="AG265" s="253">
        <f t="shared" si="260"/>
        <v>0</v>
      </c>
      <c r="AH265" s="253">
        <f t="shared" si="260"/>
        <v>0</v>
      </c>
      <c r="AI265" s="253">
        <f t="shared" si="260"/>
        <v>0</v>
      </c>
      <c r="AJ265" s="253">
        <f>SUM(AE265:AI265)</f>
        <v>0</v>
      </c>
      <c r="AK265" s="978"/>
      <c r="AL265" s="979">
        <f>IFERROR(VLOOKUP($A265,Itemizado_Piping!C:Q,12,0),0)</f>
        <v>0</v>
      </c>
      <c r="AM265" s="979">
        <f>IFERROR(VLOOKUP($A265,Itemizado_Piping!C:Q,13,0),0)</f>
        <v>0</v>
      </c>
      <c r="AN265" s="979">
        <f>IFERROR(VLOOKUP($A265,Itemizado_Piping!C:Q,14,0),0)</f>
        <v>0</v>
      </c>
      <c r="AO265" s="978"/>
      <c r="AP265" s="278"/>
      <c r="AQ265" s="253">
        <f>N265*AP265</f>
        <v>0</v>
      </c>
      <c r="AR265" s="978"/>
      <c r="AS265" s="982"/>
    </row>
    <row r="266" spans="1:45" s="164" customFormat="1" ht="39.6" hidden="1">
      <c r="A266" s="312" t="s">
        <v>2338</v>
      </c>
      <c r="B266" s="249"/>
      <c r="C266" s="3" t="s">
        <v>2339</v>
      </c>
      <c r="D266" s="2" t="s">
        <v>2067</v>
      </c>
      <c r="E266" s="190">
        <v>10</v>
      </c>
      <c r="F266" s="276"/>
      <c r="G266" s="191">
        <v>200</v>
      </c>
      <c r="H266" s="252">
        <f>G266+F266</f>
        <v>200</v>
      </c>
      <c r="I266" s="251"/>
      <c r="J266" s="253">
        <v>1085840</v>
      </c>
      <c r="K266" s="253">
        <v>91189.758397685364</v>
      </c>
      <c r="L266" s="253">
        <v>159456.43404394577</v>
      </c>
      <c r="M266" s="254"/>
      <c r="N266" s="252">
        <f>SUM(I266:M266)</f>
        <v>1336486.1924416311</v>
      </c>
      <c r="O266" s="251">
        <f t="shared" si="258"/>
        <v>0</v>
      </c>
      <c r="P266" s="253">
        <f t="shared" si="258"/>
        <v>10858400</v>
      </c>
      <c r="Q266" s="253">
        <f t="shared" si="258"/>
        <v>911897.58397685364</v>
      </c>
      <c r="R266" s="253">
        <f t="shared" si="258"/>
        <v>1594564.3404394577</v>
      </c>
      <c r="S266" s="254">
        <f t="shared" si="258"/>
        <v>0</v>
      </c>
      <c r="T266" s="256">
        <f>SUM(O266:S266)</f>
        <v>13364861.924416311</v>
      </c>
      <c r="U266" s="984"/>
      <c r="V266" s="277">
        <v>10</v>
      </c>
      <c r="W266" s="253">
        <f t="shared" si="259"/>
        <v>0</v>
      </c>
      <c r="X266" s="253">
        <f t="shared" si="259"/>
        <v>10858400</v>
      </c>
      <c r="Y266" s="253">
        <f t="shared" si="259"/>
        <v>911897.58397685364</v>
      </c>
      <c r="Z266" s="253">
        <f t="shared" si="259"/>
        <v>1594564.3404394577</v>
      </c>
      <c r="AA266" s="253">
        <f t="shared" si="259"/>
        <v>0</v>
      </c>
      <c r="AB266" s="253">
        <f>SUM(W266:AA266)</f>
        <v>13364861.924416311</v>
      </c>
      <c r="AC266" s="984"/>
      <c r="AD266" s="308"/>
      <c r="AE266" s="253">
        <f t="shared" si="260"/>
        <v>0</v>
      </c>
      <c r="AF266" s="253">
        <f t="shared" si="260"/>
        <v>0</v>
      </c>
      <c r="AG266" s="253">
        <f t="shared" si="260"/>
        <v>0</v>
      </c>
      <c r="AH266" s="253">
        <f t="shared" si="260"/>
        <v>0</v>
      </c>
      <c r="AI266" s="253">
        <f t="shared" si="260"/>
        <v>0</v>
      </c>
      <c r="AJ266" s="253">
        <f>SUM(AE266:AI266)</f>
        <v>0</v>
      </c>
      <c r="AK266" s="978"/>
      <c r="AL266" s="979">
        <f>IFERROR(VLOOKUP($A266,Itemizado_Piping!C:Q,12,0),0)</f>
        <v>0</v>
      </c>
      <c r="AM266" s="979">
        <f>IFERROR(VLOOKUP($A266,Itemizado_Piping!C:Q,13,0),0)</f>
        <v>0</v>
      </c>
      <c r="AN266" s="979">
        <f>IFERROR(VLOOKUP($A266,Itemizado_Piping!C:Q,14,0),0)</f>
        <v>0</v>
      </c>
      <c r="AO266" s="978"/>
      <c r="AP266" s="278"/>
      <c r="AQ266" s="253">
        <f>N266*AP266</f>
        <v>0</v>
      </c>
      <c r="AR266" s="978"/>
      <c r="AS266" s="982"/>
    </row>
    <row r="267" spans="1:45" s="164" customFormat="1" hidden="1">
      <c r="A267" s="315" t="s">
        <v>3119</v>
      </c>
      <c r="B267" s="5"/>
      <c r="C267" s="7" t="s">
        <v>3067</v>
      </c>
      <c r="D267" s="6"/>
      <c r="E267" s="189"/>
      <c r="F267" s="270"/>
      <c r="G267" s="189"/>
      <c r="H267" s="271"/>
      <c r="I267" s="270"/>
      <c r="J267" s="272"/>
      <c r="K267" s="272"/>
      <c r="L267" s="272"/>
      <c r="M267" s="273"/>
      <c r="N267" s="271"/>
      <c r="O267" s="270"/>
      <c r="P267" s="272"/>
      <c r="Q267" s="272"/>
      <c r="R267" s="272"/>
      <c r="S267" s="273"/>
      <c r="T267" s="274"/>
      <c r="U267" s="984"/>
      <c r="V267" s="272"/>
      <c r="W267" s="272"/>
      <c r="X267" s="272"/>
      <c r="Y267" s="272"/>
      <c r="Z267" s="272"/>
      <c r="AA267" s="272"/>
      <c r="AB267" s="272"/>
      <c r="AC267" s="984"/>
      <c r="AD267" s="272"/>
      <c r="AE267" s="272"/>
      <c r="AF267" s="272"/>
      <c r="AG267" s="272"/>
      <c r="AH267" s="272"/>
      <c r="AI267" s="272"/>
      <c r="AJ267" s="272"/>
      <c r="AK267" s="978"/>
      <c r="AL267" s="272"/>
      <c r="AM267" s="272"/>
      <c r="AN267" s="272"/>
      <c r="AO267" s="978"/>
      <c r="AP267" s="275"/>
      <c r="AQ267" s="272"/>
      <c r="AR267" s="978"/>
      <c r="AS267" s="982"/>
    </row>
    <row r="268" spans="1:45" s="164" customFormat="1" ht="26.45" hidden="1">
      <c r="A268" s="312" t="s">
        <v>2340</v>
      </c>
      <c r="B268" s="249"/>
      <c r="C268" s="3" t="s">
        <v>2341</v>
      </c>
      <c r="D268" s="2" t="s">
        <v>2062</v>
      </c>
      <c r="E268" s="190">
        <v>400</v>
      </c>
      <c r="F268" s="276"/>
      <c r="G268" s="191">
        <v>144</v>
      </c>
      <c r="H268" s="252">
        <f>G268+F268</f>
        <v>144</v>
      </c>
      <c r="I268" s="251"/>
      <c r="J268" s="253">
        <v>15440.88</v>
      </c>
      <c r="K268" s="253">
        <v>1296.7381167093263</v>
      </c>
      <c r="L268" s="253">
        <v>2267.5050314047021</v>
      </c>
      <c r="M268" s="254"/>
      <c r="N268" s="252">
        <f>SUM(I268:M268)</f>
        <v>19005.123148114028</v>
      </c>
      <c r="O268" s="251">
        <f t="shared" ref="O268:S272" si="261">$E268*I268</f>
        <v>0</v>
      </c>
      <c r="P268" s="253">
        <f t="shared" si="261"/>
        <v>6176352</v>
      </c>
      <c r="Q268" s="253">
        <f t="shared" si="261"/>
        <v>518695.24668373051</v>
      </c>
      <c r="R268" s="253">
        <f t="shared" si="261"/>
        <v>907002.01256188087</v>
      </c>
      <c r="S268" s="254">
        <f t="shared" si="261"/>
        <v>0</v>
      </c>
      <c r="T268" s="256">
        <f>SUM(O268:S268)</f>
        <v>7602049.2592456117</v>
      </c>
      <c r="U268" s="984"/>
      <c r="V268" s="277">
        <v>400</v>
      </c>
      <c r="W268" s="253">
        <f t="shared" ref="W268:AA272" si="262">$V268*I268</f>
        <v>0</v>
      </c>
      <c r="X268" s="253">
        <f t="shared" si="262"/>
        <v>6176352</v>
      </c>
      <c r="Y268" s="253">
        <f t="shared" si="262"/>
        <v>518695.24668373051</v>
      </c>
      <c r="Z268" s="253">
        <f t="shared" si="262"/>
        <v>907002.01256188087</v>
      </c>
      <c r="AA268" s="253">
        <f t="shared" si="262"/>
        <v>0</v>
      </c>
      <c r="AB268" s="253">
        <f>SUM(W268:AA268)</f>
        <v>7602049.2592456117</v>
      </c>
      <c r="AC268" s="984"/>
      <c r="AD268" s="308"/>
      <c r="AE268" s="253">
        <f t="shared" ref="AE268:AI272" si="263">$AD268*I268</f>
        <v>0</v>
      </c>
      <c r="AF268" s="253">
        <f t="shared" si="263"/>
        <v>0</v>
      </c>
      <c r="AG268" s="253">
        <f t="shared" si="263"/>
        <v>0</v>
      </c>
      <c r="AH268" s="253">
        <f t="shared" si="263"/>
        <v>0</v>
      </c>
      <c r="AI268" s="253">
        <f t="shared" si="263"/>
        <v>0</v>
      </c>
      <c r="AJ268" s="253">
        <f>SUM(AE268:AI268)</f>
        <v>0</v>
      </c>
      <c r="AK268" s="978"/>
      <c r="AL268" s="979">
        <f>IFERROR(VLOOKUP($A268,Itemizado_Piping!C:Q,12,0),0)</f>
        <v>0</v>
      </c>
      <c r="AM268" s="979">
        <f>IFERROR(VLOOKUP($A268,Itemizado_Piping!C:Q,13,0),0)</f>
        <v>0</v>
      </c>
      <c r="AN268" s="979">
        <f>IFERROR(VLOOKUP($A268,Itemizado_Piping!C:Q,14,0),0)</f>
        <v>0</v>
      </c>
      <c r="AO268" s="978"/>
      <c r="AP268" s="278"/>
      <c r="AQ268" s="253">
        <f>N268*AP268</f>
        <v>0</v>
      </c>
      <c r="AR268" s="978"/>
      <c r="AS268" s="982"/>
    </row>
    <row r="269" spans="1:45" s="164" customFormat="1" ht="26.45" hidden="1">
      <c r="A269" s="312" t="s">
        <v>2342</v>
      </c>
      <c r="B269" s="249"/>
      <c r="C269" s="3" t="s">
        <v>2343</v>
      </c>
      <c r="D269" s="2" t="s">
        <v>2062</v>
      </c>
      <c r="E269" s="190">
        <v>650</v>
      </c>
      <c r="F269" s="276"/>
      <c r="G269" s="191">
        <v>299</v>
      </c>
      <c r="H269" s="252">
        <f>G269+F269</f>
        <v>299</v>
      </c>
      <c r="I269" s="251"/>
      <c r="J269" s="253">
        <v>21216.720000000001</v>
      </c>
      <c r="K269" s="253">
        <v>1781.7980280624615</v>
      </c>
      <c r="L269" s="253">
        <v>3115.6915506049377</v>
      </c>
      <c r="M269" s="254"/>
      <c r="N269" s="252">
        <f>SUM(I269:M269)</f>
        <v>26114.2095786674</v>
      </c>
      <c r="O269" s="251">
        <f t="shared" si="261"/>
        <v>0</v>
      </c>
      <c r="P269" s="253">
        <f t="shared" si="261"/>
        <v>13790868</v>
      </c>
      <c r="Q269" s="253">
        <f t="shared" si="261"/>
        <v>1158168.7182406001</v>
      </c>
      <c r="R269" s="253">
        <f t="shared" si="261"/>
        <v>2025199.5078932096</v>
      </c>
      <c r="S269" s="254">
        <f t="shared" si="261"/>
        <v>0</v>
      </c>
      <c r="T269" s="256">
        <f>SUM(O269:S269)</f>
        <v>16974236.226133808</v>
      </c>
      <c r="U269" s="984"/>
      <c r="V269" s="277">
        <v>650</v>
      </c>
      <c r="W269" s="253">
        <f t="shared" si="262"/>
        <v>0</v>
      </c>
      <c r="X269" s="253">
        <f t="shared" si="262"/>
        <v>13790868</v>
      </c>
      <c r="Y269" s="253">
        <f t="shared" si="262"/>
        <v>1158168.7182406001</v>
      </c>
      <c r="Z269" s="253">
        <f t="shared" si="262"/>
        <v>2025199.5078932096</v>
      </c>
      <c r="AA269" s="253">
        <f t="shared" si="262"/>
        <v>0</v>
      </c>
      <c r="AB269" s="253">
        <f>SUM(W269:AA269)</f>
        <v>16974236.226133808</v>
      </c>
      <c r="AC269" s="984"/>
      <c r="AD269" s="308"/>
      <c r="AE269" s="253">
        <f t="shared" si="263"/>
        <v>0</v>
      </c>
      <c r="AF269" s="253">
        <f t="shared" si="263"/>
        <v>0</v>
      </c>
      <c r="AG269" s="253">
        <f t="shared" si="263"/>
        <v>0</v>
      </c>
      <c r="AH269" s="253">
        <f t="shared" si="263"/>
        <v>0</v>
      </c>
      <c r="AI269" s="253">
        <f t="shared" si="263"/>
        <v>0</v>
      </c>
      <c r="AJ269" s="253">
        <f>SUM(AE269:AI269)</f>
        <v>0</v>
      </c>
      <c r="AK269" s="978"/>
      <c r="AL269" s="979">
        <f>IFERROR(VLOOKUP($A269,Itemizado_Piping!C:Q,12,0),0)</f>
        <v>0</v>
      </c>
      <c r="AM269" s="979">
        <f>IFERROR(VLOOKUP($A269,Itemizado_Piping!C:Q,13,0),0)</f>
        <v>0</v>
      </c>
      <c r="AN269" s="979">
        <f>IFERROR(VLOOKUP($A269,Itemizado_Piping!C:Q,14,0),0)</f>
        <v>0</v>
      </c>
      <c r="AO269" s="978"/>
      <c r="AP269" s="278"/>
      <c r="AQ269" s="253">
        <f>N269*AP269</f>
        <v>0</v>
      </c>
      <c r="AR269" s="978"/>
      <c r="AS269" s="982"/>
    </row>
    <row r="270" spans="1:45" s="164" customFormat="1" ht="26.45" hidden="1">
      <c r="A270" s="312" t="s">
        <v>2344</v>
      </c>
      <c r="B270" s="249"/>
      <c r="C270" s="3" t="s">
        <v>2074</v>
      </c>
      <c r="D270" s="2" t="s">
        <v>2075</v>
      </c>
      <c r="E270" s="190">
        <v>1</v>
      </c>
      <c r="F270" s="276"/>
      <c r="G270" s="191">
        <v>436.9</v>
      </c>
      <c r="H270" s="252">
        <f>G270+F270</f>
        <v>436.9</v>
      </c>
      <c r="I270" s="251"/>
      <c r="J270" s="253">
        <v>14536915.300000001</v>
      </c>
      <c r="K270" s="253">
        <v>1220822.3992988095</v>
      </c>
      <c r="L270" s="253">
        <v>2134757.1241959003</v>
      </c>
      <c r="M270" s="254"/>
      <c r="N270" s="252">
        <f>SUM(I270:M270)</f>
        <v>17892494.82349471</v>
      </c>
      <c r="O270" s="251">
        <f t="shared" si="261"/>
        <v>0</v>
      </c>
      <c r="P270" s="253">
        <f t="shared" si="261"/>
        <v>14536915.300000001</v>
      </c>
      <c r="Q270" s="253">
        <f t="shared" si="261"/>
        <v>1220822.3992988095</v>
      </c>
      <c r="R270" s="253">
        <f t="shared" si="261"/>
        <v>2134757.1241959003</v>
      </c>
      <c r="S270" s="254">
        <f t="shared" si="261"/>
        <v>0</v>
      </c>
      <c r="T270" s="256">
        <f>SUM(O270:S270)</f>
        <v>17892494.82349471</v>
      </c>
      <c r="U270" s="984"/>
      <c r="V270" s="277">
        <v>1</v>
      </c>
      <c r="W270" s="253">
        <f t="shared" si="262"/>
        <v>0</v>
      </c>
      <c r="X270" s="253">
        <f t="shared" si="262"/>
        <v>14536915.300000001</v>
      </c>
      <c r="Y270" s="253">
        <f t="shared" si="262"/>
        <v>1220822.3992988095</v>
      </c>
      <c r="Z270" s="253">
        <f t="shared" si="262"/>
        <v>2134757.1241959003</v>
      </c>
      <c r="AA270" s="253">
        <f t="shared" si="262"/>
        <v>0</v>
      </c>
      <c r="AB270" s="253">
        <f>SUM(W270:AA270)</f>
        <v>17892494.82349471</v>
      </c>
      <c r="AC270" s="984"/>
      <c r="AD270" s="308"/>
      <c r="AE270" s="253">
        <f t="shared" si="263"/>
        <v>0</v>
      </c>
      <c r="AF270" s="253">
        <f t="shared" si="263"/>
        <v>0</v>
      </c>
      <c r="AG270" s="253">
        <f t="shared" si="263"/>
        <v>0</v>
      </c>
      <c r="AH270" s="253">
        <f t="shared" si="263"/>
        <v>0</v>
      </c>
      <c r="AI270" s="253">
        <f t="shared" si="263"/>
        <v>0</v>
      </c>
      <c r="AJ270" s="253">
        <f>SUM(AE270:AI270)</f>
        <v>0</v>
      </c>
      <c r="AK270" s="978"/>
      <c r="AL270" s="979">
        <f>IFERROR(VLOOKUP($A270,Itemizado_Piping!C:Q,12,0),0)</f>
        <v>0</v>
      </c>
      <c r="AM270" s="979">
        <f>IFERROR(VLOOKUP($A270,Itemizado_Piping!C:Q,13,0),0)</f>
        <v>0</v>
      </c>
      <c r="AN270" s="979">
        <f>IFERROR(VLOOKUP($A270,Itemizado_Piping!C:Q,14,0),0)</f>
        <v>0</v>
      </c>
      <c r="AO270" s="978"/>
      <c r="AP270" s="278"/>
      <c r="AQ270" s="253">
        <f>N270*AP270</f>
        <v>0</v>
      </c>
      <c r="AR270" s="978"/>
      <c r="AS270" s="982"/>
    </row>
    <row r="271" spans="1:45" s="164" customFormat="1" hidden="1">
      <c r="A271" s="312" t="s">
        <v>2345</v>
      </c>
      <c r="B271" s="249"/>
      <c r="C271" s="3" t="s">
        <v>2066</v>
      </c>
      <c r="D271" s="2" t="s">
        <v>2067</v>
      </c>
      <c r="E271" s="190">
        <v>4</v>
      </c>
      <c r="F271" s="276"/>
      <c r="G271" s="191">
        <v>24</v>
      </c>
      <c r="H271" s="252">
        <f>G271+F271</f>
        <v>24</v>
      </c>
      <c r="I271" s="251"/>
      <c r="J271" s="253">
        <v>172652</v>
      </c>
      <c r="K271" s="253">
        <v>14499.460479331407</v>
      </c>
      <c r="L271" s="253">
        <v>25354.078179617005</v>
      </c>
      <c r="M271" s="254"/>
      <c r="N271" s="252">
        <f>SUM(I271:M271)</f>
        <v>212505.53865894841</v>
      </c>
      <c r="O271" s="251">
        <f t="shared" si="261"/>
        <v>0</v>
      </c>
      <c r="P271" s="253">
        <f t="shared" si="261"/>
        <v>690608</v>
      </c>
      <c r="Q271" s="253">
        <f t="shared" si="261"/>
        <v>57997.841917325626</v>
      </c>
      <c r="R271" s="253">
        <f t="shared" si="261"/>
        <v>101416.31271846802</v>
      </c>
      <c r="S271" s="254">
        <f t="shared" si="261"/>
        <v>0</v>
      </c>
      <c r="T271" s="256">
        <f>SUM(O271:S271)</f>
        <v>850022.15463579365</v>
      </c>
      <c r="U271" s="984"/>
      <c r="V271" s="277">
        <v>4</v>
      </c>
      <c r="W271" s="253">
        <f t="shared" si="262"/>
        <v>0</v>
      </c>
      <c r="X271" s="253">
        <f t="shared" si="262"/>
        <v>690608</v>
      </c>
      <c r="Y271" s="253">
        <f t="shared" si="262"/>
        <v>57997.841917325626</v>
      </c>
      <c r="Z271" s="253">
        <f t="shared" si="262"/>
        <v>101416.31271846802</v>
      </c>
      <c r="AA271" s="253">
        <f t="shared" si="262"/>
        <v>0</v>
      </c>
      <c r="AB271" s="253">
        <f>SUM(W271:AA271)</f>
        <v>850022.15463579365</v>
      </c>
      <c r="AC271" s="984"/>
      <c r="AD271" s="308"/>
      <c r="AE271" s="253">
        <f t="shared" si="263"/>
        <v>0</v>
      </c>
      <c r="AF271" s="253">
        <f t="shared" si="263"/>
        <v>0</v>
      </c>
      <c r="AG271" s="253">
        <f t="shared" si="263"/>
        <v>0</v>
      </c>
      <c r="AH271" s="253">
        <f t="shared" si="263"/>
        <v>0</v>
      </c>
      <c r="AI271" s="253">
        <f t="shared" si="263"/>
        <v>0</v>
      </c>
      <c r="AJ271" s="253">
        <f>SUM(AE271:AI271)</f>
        <v>0</v>
      </c>
      <c r="AK271" s="978"/>
      <c r="AL271" s="979">
        <f>IFERROR(VLOOKUP($A271,Itemizado_Piping!C:Q,12,0),0)</f>
        <v>0</v>
      </c>
      <c r="AM271" s="979">
        <f>IFERROR(VLOOKUP($A271,Itemizado_Piping!C:Q,13,0),0)</f>
        <v>0</v>
      </c>
      <c r="AN271" s="979">
        <f>IFERROR(VLOOKUP($A271,Itemizado_Piping!C:Q,14,0),0)</f>
        <v>0</v>
      </c>
      <c r="AO271" s="978"/>
      <c r="AP271" s="278"/>
      <c r="AQ271" s="253">
        <f>N271*AP271</f>
        <v>0</v>
      </c>
      <c r="AR271" s="978"/>
      <c r="AS271" s="982"/>
    </row>
    <row r="272" spans="1:45" s="164" customFormat="1" ht="26.45" hidden="1">
      <c r="A272" s="312" t="s">
        <v>2346</v>
      </c>
      <c r="B272" s="249"/>
      <c r="C272" s="3" t="s">
        <v>2069</v>
      </c>
      <c r="D272" s="2" t="s">
        <v>2067</v>
      </c>
      <c r="E272" s="190">
        <v>280</v>
      </c>
      <c r="F272" s="276"/>
      <c r="G272" s="191">
        <v>840</v>
      </c>
      <c r="H272" s="252">
        <f>G272+F272</f>
        <v>840</v>
      </c>
      <c r="I272" s="251"/>
      <c r="J272" s="253">
        <v>106627</v>
      </c>
      <c r="K272" s="253">
        <v>8954.6253303156991</v>
      </c>
      <c r="L272" s="253">
        <v>15658.256458413583</v>
      </c>
      <c r="M272" s="254"/>
      <c r="N272" s="252">
        <f>SUM(I272:M272)</f>
        <v>131239.88178872928</v>
      </c>
      <c r="O272" s="251">
        <f t="shared" si="261"/>
        <v>0</v>
      </c>
      <c r="P272" s="253">
        <f t="shared" si="261"/>
        <v>29855560</v>
      </c>
      <c r="Q272" s="253">
        <f t="shared" si="261"/>
        <v>2507295.092488396</v>
      </c>
      <c r="R272" s="253">
        <f t="shared" si="261"/>
        <v>4384311.8083558036</v>
      </c>
      <c r="S272" s="254">
        <f t="shared" si="261"/>
        <v>0</v>
      </c>
      <c r="T272" s="256">
        <f>SUM(O272:S272)</f>
        <v>36747166.900844201</v>
      </c>
      <c r="U272" s="984"/>
      <c r="V272" s="277">
        <v>280</v>
      </c>
      <c r="W272" s="253">
        <f t="shared" si="262"/>
        <v>0</v>
      </c>
      <c r="X272" s="253">
        <f t="shared" si="262"/>
        <v>29855560</v>
      </c>
      <c r="Y272" s="253">
        <f t="shared" si="262"/>
        <v>2507295.092488396</v>
      </c>
      <c r="Z272" s="253">
        <f t="shared" si="262"/>
        <v>4384311.8083558036</v>
      </c>
      <c r="AA272" s="253">
        <f t="shared" si="262"/>
        <v>0</v>
      </c>
      <c r="AB272" s="253">
        <f>SUM(W272:AA272)</f>
        <v>36747166.900844201</v>
      </c>
      <c r="AC272" s="984"/>
      <c r="AD272" s="308"/>
      <c r="AE272" s="253">
        <f t="shared" si="263"/>
        <v>0</v>
      </c>
      <c r="AF272" s="253">
        <f t="shared" si="263"/>
        <v>0</v>
      </c>
      <c r="AG272" s="253">
        <f t="shared" si="263"/>
        <v>0</v>
      </c>
      <c r="AH272" s="253">
        <f t="shared" si="263"/>
        <v>0</v>
      </c>
      <c r="AI272" s="253">
        <f t="shared" si="263"/>
        <v>0</v>
      </c>
      <c r="AJ272" s="253">
        <f>SUM(AE272:AI272)</f>
        <v>0</v>
      </c>
      <c r="AK272" s="978"/>
      <c r="AL272" s="979">
        <f>IFERROR(VLOOKUP($A272,Itemizado_Piping!C:Q,12,0),0)</f>
        <v>0</v>
      </c>
      <c r="AM272" s="979">
        <f>IFERROR(VLOOKUP($A272,Itemizado_Piping!C:Q,13,0),0)</f>
        <v>0</v>
      </c>
      <c r="AN272" s="979">
        <f>IFERROR(VLOOKUP($A272,Itemizado_Piping!C:Q,14,0),0)</f>
        <v>0</v>
      </c>
      <c r="AO272" s="978"/>
      <c r="AP272" s="278"/>
      <c r="AQ272" s="253">
        <f>N272*AP272</f>
        <v>0</v>
      </c>
      <c r="AR272" s="978"/>
      <c r="AS272" s="982"/>
    </row>
    <row r="273" spans="1:45" s="164" customFormat="1" hidden="1">
      <c r="A273" s="315" t="s">
        <v>3120</v>
      </c>
      <c r="B273" s="5"/>
      <c r="C273" s="7" t="s">
        <v>3069</v>
      </c>
      <c r="D273" s="6"/>
      <c r="E273" s="189"/>
      <c r="F273" s="270"/>
      <c r="G273" s="189"/>
      <c r="H273" s="271"/>
      <c r="I273" s="270"/>
      <c r="J273" s="272"/>
      <c r="K273" s="272"/>
      <c r="L273" s="272"/>
      <c r="M273" s="273"/>
      <c r="N273" s="271"/>
      <c r="O273" s="270"/>
      <c r="P273" s="272"/>
      <c r="Q273" s="272"/>
      <c r="R273" s="272"/>
      <c r="S273" s="273"/>
      <c r="T273" s="274"/>
      <c r="U273" s="984"/>
      <c r="V273" s="272"/>
      <c r="W273" s="272"/>
      <c r="X273" s="272"/>
      <c r="Y273" s="272"/>
      <c r="Z273" s="272"/>
      <c r="AA273" s="272"/>
      <c r="AB273" s="272"/>
      <c r="AC273" s="984"/>
      <c r="AD273" s="272"/>
      <c r="AE273" s="272"/>
      <c r="AF273" s="272"/>
      <c r="AG273" s="272"/>
      <c r="AH273" s="272"/>
      <c r="AI273" s="272"/>
      <c r="AJ273" s="272"/>
      <c r="AK273" s="978"/>
      <c r="AL273" s="272"/>
      <c r="AM273" s="272"/>
      <c r="AN273" s="272"/>
      <c r="AO273" s="978"/>
      <c r="AP273" s="275"/>
      <c r="AQ273" s="272"/>
      <c r="AR273" s="978"/>
      <c r="AS273" s="982"/>
    </row>
    <row r="274" spans="1:45" s="164" customFormat="1" ht="79.150000000000006" hidden="1">
      <c r="A274" s="312" t="s">
        <v>2347</v>
      </c>
      <c r="B274" s="249"/>
      <c r="C274" s="3" t="s">
        <v>2348</v>
      </c>
      <c r="D274" s="2" t="s">
        <v>2067</v>
      </c>
      <c r="E274" s="190">
        <v>3</v>
      </c>
      <c r="F274" s="276"/>
      <c r="G274" s="191">
        <v>111</v>
      </c>
      <c r="H274" s="252">
        <f>G274+F274</f>
        <v>111</v>
      </c>
      <c r="I274" s="251"/>
      <c r="J274" s="253">
        <v>8704034</v>
      </c>
      <c r="K274" s="253">
        <v>730972.11149454862</v>
      </c>
      <c r="L274" s="253">
        <v>1278194.046486832</v>
      </c>
      <c r="M274" s="254"/>
      <c r="N274" s="252">
        <f>SUM(I274:M274)</f>
        <v>10713200.157981381</v>
      </c>
      <c r="O274" s="251">
        <f t="shared" ref="O274:S278" si="264">$E274*I274</f>
        <v>0</v>
      </c>
      <c r="P274" s="253">
        <f t="shared" si="264"/>
        <v>26112102</v>
      </c>
      <c r="Q274" s="253">
        <f t="shared" si="264"/>
        <v>2192916.3344836459</v>
      </c>
      <c r="R274" s="253">
        <f t="shared" si="264"/>
        <v>3834582.1394604957</v>
      </c>
      <c r="S274" s="254">
        <f t="shared" si="264"/>
        <v>0</v>
      </c>
      <c r="T274" s="256">
        <f>SUM(O274:S274)</f>
        <v>32139600.473944142</v>
      </c>
      <c r="U274" s="984"/>
      <c r="V274" s="277">
        <v>3</v>
      </c>
      <c r="W274" s="253">
        <f t="shared" ref="W274:AA278" si="265">$V274*I274</f>
        <v>0</v>
      </c>
      <c r="X274" s="253">
        <f t="shared" si="265"/>
        <v>26112102</v>
      </c>
      <c r="Y274" s="253">
        <f t="shared" si="265"/>
        <v>2192916.3344836459</v>
      </c>
      <c r="Z274" s="253">
        <f t="shared" si="265"/>
        <v>3834582.1394604957</v>
      </c>
      <c r="AA274" s="253">
        <f t="shared" si="265"/>
        <v>0</v>
      </c>
      <c r="AB274" s="253">
        <f>SUM(W274:AA274)</f>
        <v>32139600.473944142</v>
      </c>
      <c r="AC274" s="984"/>
      <c r="AD274" s="308"/>
      <c r="AE274" s="253">
        <f t="shared" ref="AE274:AI278" si="266">$AD274*I274</f>
        <v>0</v>
      </c>
      <c r="AF274" s="253">
        <f t="shared" si="266"/>
        <v>0</v>
      </c>
      <c r="AG274" s="253">
        <f t="shared" si="266"/>
        <v>0</v>
      </c>
      <c r="AH274" s="253">
        <f t="shared" si="266"/>
        <v>0</v>
      </c>
      <c r="AI274" s="253">
        <f t="shared" si="266"/>
        <v>0</v>
      </c>
      <c r="AJ274" s="253">
        <f>SUM(AE274:AI274)</f>
        <v>0</v>
      </c>
      <c r="AK274" s="978"/>
      <c r="AL274" s="979">
        <f>IFERROR(VLOOKUP($A274,Itemizado_Piping!C:Q,12,0),0)</f>
        <v>0</v>
      </c>
      <c r="AM274" s="979">
        <f>IFERROR(VLOOKUP($A274,Itemizado_Piping!C:Q,13,0),0)</f>
        <v>0</v>
      </c>
      <c r="AN274" s="979">
        <f>IFERROR(VLOOKUP($A274,Itemizado_Piping!C:Q,14,0),0)</f>
        <v>0</v>
      </c>
      <c r="AO274" s="978"/>
      <c r="AP274" s="278"/>
      <c r="AQ274" s="253">
        <f>N274*AP274</f>
        <v>0</v>
      </c>
      <c r="AR274" s="978"/>
      <c r="AS274" s="982"/>
    </row>
    <row r="275" spans="1:45" s="164" customFormat="1" ht="39.6" hidden="1">
      <c r="A275" s="312" t="s">
        <v>2349</v>
      </c>
      <c r="B275" s="249"/>
      <c r="C275" s="3" t="s">
        <v>2350</v>
      </c>
      <c r="D275" s="2" t="s">
        <v>2067</v>
      </c>
      <c r="E275" s="190">
        <v>3</v>
      </c>
      <c r="F275" s="276"/>
      <c r="G275" s="191">
        <v>210</v>
      </c>
      <c r="H275" s="252">
        <f>G275+F275</f>
        <v>210</v>
      </c>
      <c r="I275" s="251"/>
      <c r="J275" s="253">
        <v>1873544</v>
      </c>
      <c r="K275" s="253">
        <v>157341.80423214613</v>
      </c>
      <c r="L275" s="253">
        <v>275131.36858508654</v>
      </c>
      <c r="M275" s="254"/>
      <c r="N275" s="252">
        <f>SUM(I275:M275)</f>
        <v>2306017.1728172326</v>
      </c>
      <c r="O275" s="251">
        <f t="shared" si="264"/>
        <v>0</v>
      </c>
      <c r="P275" s="253">
        <f t="shared" si="264"/>
        <v>5620632</v>
      </c>
      <c r="Q275" s="253">
        <f t="shared" si="264"/>
        <v>472025.41269643838</v>
      </c>
      <c r="R275" s="253">
        <f t="shared" si="264"/>
        <v>825394.10575525963</v>
      </c>
      <c r="S275" s="254">
        <f t="shared" si="264"/>
        <v>0</v>
      </c>
      <c r="T275" s="256">
        <f>SUM(O275:S275)</f>
        <v>6918051.5184516972</v>
      </c>
      <c r="U275" s="984"/>
      <c r="V275" s="277">
        <v>3</v>
      </c>
      <c r="W275" s="253">
        <f t="shared" si="265"/>
        <v>0</v>
      </c>
      <c r="X275" s="253">
        <f t="shared" si="265"/>
        <v>5620632</v>
      </c>
      <c r="Y275" s="253">
        <f t="shared" si="265"/>
        <v>472025.41269643838</v>
      </c>
      <c r="Z275" s="253">
        <f t="shared" si="265"/>
        <v>825394.10575525963</v>
      </c>
      <c r="AA275" s="253">
        <f t="shared" si="265"/>
        <v>0</v>
      </c>
      <c r="AB275" s="253">
        <f>SUM(W275:AA275)</f>
        <v>6918051.5184516972</v>
      </c>
      <c r="AC275" s="984"/>
      <c r="AD275" s="308"/>
      <c r="AE275" s="253">
        <f t="shared" si="266"/>
        <v>0</v>
      </c>
      <c r="AF275" s="253">
        <f t="shared" si="266"/>
        <v>0</v>
      </c>
      <c r="AG275" s="253">
        <f t="shared" si="266"/>
        <v>0</v>
      </c>
      <c r="AH275" s="253">
        <f t="shared" si="266"/>
        <v>0</v>
      </c>
      <c r="AI275" s="253">
        <f t="shared" si="266"/>
        <v>0</v>
      </c>
      <c r="AJ275" s="253">
        <f>SUM(AE275:AI275)</f>
        <v>0</v>
      </c>
      <c r="AK275" s="978"/>
      <c r="AL275" s="979">
        <f>IFERROR(VLOOKUP($A275,Itemizado_Piping!C:Q,12,0),0)</f>
        <v>0</v>
      </c>
      <c r="AM275" s="979">
        <f>IFERROR(VLOOKUP($A275,Itemizado_Piping!C:Q,13,0),0)</f>
        <v>0</v>
      </c>
      <c r="AN275" s="979">
        <f>IFERROR(VLOOKUP($A275,Itemizado_Piping!C:Q,14,0),0)</f>
        <v>0</v>
      </c>
      <c r="AO275" s="978"/>
      <c r="AP275" s="278"/>
      <c r="AQ275" s="253">
        <f>N275*AP275</f>
        <v>0</v>
      </c>
      <c r="AR275" s="978"/>
      <c r="AS275" s="982"/>
    </row>
    <row r="276" spans="1:45" s="164" customFormat="1" ht="52.9" hidden="1">
      <c r="A276" s="312" t="s">
        <v>2351</v>
      </c>
      <c r="B276" s="249"/>
      <c r="C276" s="3" t="s">
        <v>2352</v>
      </c>
      <c r="D276" s="2" t="s">
        <v>2067</v>
      </c>
      <c r="E276" s="190">
        <v>5</v>
      </c>
      <c r="F276" s="276"/>
      <c r="G276" s="191">
        <v>190</v>
      </c>
      <c r="H276" s="252">
        <f>G276+F276</f>
        <v>190</v>
      </c>
      <c r="I276" s="251"/>
      <c r="J276" s="253">
        <v>20442584</v>
      </c>
      <c r="K276" s="253">
        <v>1716785.4343037568</v>
      </c>
      <c r="L276" s="253">
        <v>3002009.0872355243</v>
      </c>
      <c r="M276" s="254"/>
      <c r="N276" s="279">
        <f>SUM(I276:M276)</f>
        <v>25161378.521539282</v>
      </c>
      <c r="O276" s="251">
        <f t="shared" si="264"/>
        <v>0</v>
      </c>
      <c r="P276" s="253">
        <f t="shared" si="264"/>
        <v>102212920</v>
      </c>
      <c r="Q276" s="253">
        <f t="shared" si="264"/>
        <v>8583927.171518784</v>
      </c>
      <c r="R276" s="253">
        <f t="shared" si="264"/>
        <v>15010045.436177623</v>
      </c>
      <c r="S276" s="254">
        <f t="shared" si="264"/>
        <v>0</v>
      </c>
      <c r="T276" s="280">
        <f>SUM(O276:S276)</f>
        <v>125806892.60769641</v>
      </c>
      <c r="U276" s="984"/>
      <c r="V276" s="277">
        <v>5</v>
      </c>
      <c r="W276" s="253">
        <f t="shared" si="265"/>
        <v>0</v>
      </c>
      <c r="X276" s="253">
        <f t="shared" si="265"/>
        <v>102212920</v>
      </c>
      <c r="Y276" s="253">
        <f t="shared" si="265"/>
        <v>8583927.171518784</v>
      </c>
      <c r="Z276" s="253">
        <f t="shared" si="265"/>
        <v>15010045.436177623</v>
      </c>
      <c r="AA276" s="253">
        <f t="shared" si="265"/>
        <v>0</v>
      </c>
      <c r="AB276" s="253">
        <f>SUM(W276:AA276)</f>
        <v>125806892.60769641</v>
      </c>
      <c r="AC276" s="984"/>
      <c r="AD276" s="308"/>
      <c r="AE276" s="253">
        <f t="shared" si="266"/>
        <v>0</v>
      </c>
      <c r="AF276" s="253">
        <f t="shared" si="266"/>
        <v>0</v>
      </c>
      <c r="AG276" s="253">
        <f t="shared" si="266"/>
        <v>0</v>
      </c>
      <c r="AH276" s="253">
        <f t="shared" si="266"/>
        <v>0</v>
      </c>
      <c r="AI276" s="253">
        <f t="shared" si="266"/>
        <v>0</v>
      </c>
      <c r="AJ276" s="253">
        <f>SUM(AE276:AI276)</f>
        <v>0</v>
      </c>
      <c r="AK276" s="978"/>
      <c r="AL276" s="979">
        <f>IFERROR(VLOOKUP($A276,Itemizado_Piping!C:Q,12,0),0)</f>
        <v>0</v>
      </c>
      <c r="AM276" s="979">
        <f>IFERROR(VLOOKUP($A276,Itemizado_Piping!C:Q,13,0),0)</f>
        <v>0</v>
      </c>
      <c r="AN276" s="979">
        <f>IFERROR(VLOOKUP($A276,Itemizado_Piping!C:Q,14,0),0)</f>
        <v>0</v>
      </c>
      <c r="AO276" s="978"/>
      <c r="AP276" s="278"/>
      <c r="AQ276" s="281">
        <f>N276*AP276</f>
        <v>0</v>
      </c>
      <c r="AR276" s="978"/>
      <c r="AS276" s="982"/>
    </row>
    <row r="277" spans="1:45" s="164" customFormat="1" ht="52.9" hidden="1">
      <c r="A277" s="312" t="s">
        <v>2353</v>
      </c>
      <c r="B277" s="249"/>
      <c r="C277" s="3" t="s">
        <v>2354</v>
      </c>
      <c r="D277" s="2" t="s">
        <v>2067</v>
      </c>
      <c r="E277" s="190">
        <v>1</v>
      </c>
      <c r="F277" s="276"/>
      <c r="G277" s="191">
        <v>60</v>
      </c>
      <c r="H277" s="252">
        <f>G277+F277</f>
        <v>60</v>
      </c>
      <c r="I277" s="251"/>
      <c r="J277" s="253">
        <v>4778964</v>
      </c>
      <c r="K277" s="253">
        <v>401341.42465854809</v>
      </c>
      <c r="L277" s="253">
        <v>701794.51656265324</v>
      </c>
      <c r="M277" s="254"/>
      <c r="N277" s="252">
        <f>SUM(I277:M277)</f>
        <v>5882099.9412212018</v>
      </c>
      <c r="O277" s="251">
        <f t="shared" si="264"/>
        <v>0</v>
      </c>
      <c r="P277" s="253">
        <f t="shared" si="264"/>
        <v>4778964</v>
      </c>
      <c r="Q277" s="253">
        <f t="shared" si="264"/>
        <v>401341.42465854809</v>
      </c>
      <c r="R277" s="253">
        <f t="shared" si="264"/>
        <v>701794.51656265324</v>
      </c>
      <c r="S277" s="254">
        <f t="shared" si="264"/>
        <v>0</v>
      </c>
      <c r="T277" s="256">
        <f>SUM(O277:S277)</f>
        <v>5882099.9412212018</v>
      </c>
      <c r="U277" s="984"/>
      <c r="V277" s="277">
        <v>1</v>
      </c>
      <c r="W277" s="253">
        <f t="shared" si="265"/>
        <v>0</v>
      </c>
      <c r="X277" s="253">
        <f t="shared" si="265"/>
        <v>4778964</v>
      </c>
      <c r="Y277" s="253">
        <f t="shared" si="265"/>
        <v>401341.42465854809</v>
      </c>
      <c r="Z277" s="253">
        <f t="shared" si="265"/>
        <v>701794.51656265324</v>
      </c>
      <c r="AA277" s="253">
        <f t="shared" si="265"/>
        <v>0</v>
      </c>
      <c r="AB277" s="253">
        <f>SUM(W277:AA277)</f>
        <v>5882099.9412212018</v>
      </c>
      <c r="AC277" s="984"/>
      <c r="AD277" s="308"/>
      <c r="AE277" s="253">
        <f t="shared" si="266"/>
        <v>0</v>
      </c>
      <c r="AF277" s="253">
        <f t="shared" si="266"/>
        <v>0</v>
      </c>
      <c r="AG277" s="253">
        <f t="shared" si="266"/>
        <v>0</v>
      </c>
      <c r="AH277" s="253">
        <f t="shared" si="266"/>
        <v>0</v>
      </c>
      <c r="AI277" s="253">
        <f t="shared" si="266"/>
        <v>0</v>
      </c>
      <c r="AJ277" s="253">
        <f>SUM(AE277:AI277)</f>
        <v>0</v>
      </c>
      <c r="AK277" s="978"/>
      <c r="AL277" s="979">
        <f>IFERROR(VLOOKUP($A277,Itemizado_Piping!C:Q,12,0),0)</f>
        <v>0</v>
      </c>
      <c r="AM277" s="979">
        <f>IFERROR(VLOOKUP($A277,Itemizado_Piping!C:Q,13,0),0)</f>
        <v>0</v>
      </c>
      <c r="AN277" s="979">
        <f>IFERROR(VLOOKUP($A277,Itemizado_Piping!C:Q,14,0),0)</f>
        <v>0</v>
      </c>
      <c r="AO277" s="978"/>
      <c r="AP277" s="278"/>
      <c r="AQ277" s="253">
        <f>N277*AP277</f>
        <v>0</v>
      </c>
      <c r="AR277" s="978"/>
      <c r="AS277" s="982"/>
    </row>
    <row r="278" spans="1:45" s="164" customFormat="1" ht="39.6" hidden="1">
      <c r="A278" s="312" t="s">
        <v>2355</v>
      </c>
      <c r="B278" s="249"/>
      <c r="C278" s="3" t="s">
        <v>2098</v>
      </c>
      <c r="D278" s="2" t="s">
        <v>2062</v>
      </c>
      <c r="E278" s="190">
        <v>6000</v>
      </c>
      <c r="F278" s="276"/>
      <c r="G278" s="191">
        <v>1260</v>
      </c>
      <c r="H278" s="252">
        <f>G278+F278</f>
        <v>1260</v>
      </c>
      <c r="I278" s="251"/>
      <c r="J278" s="253">
        <v>6985.6980000000003</v>
      </c>
      <c r="K278" s="253">
        <v>586.6648059190984</v>
      </c>
      <c r="L278" s="253">
        <v>1025.8550913467213</v>
      </c>
      <c r="M278" s="254"/>
      <c r="N278" s="252">
        <f>SUM(I278:M278)</f>
        <v>8598.2178972658203</v>
      </c>
      <c r="O278" s="251">
        <f t="shared" si="264"/>
        <v>0</v>
      </c>
      <c r="P278" s="253">
        <f t="shared" si="264"/>
        <v>41914188</v>
      </c>
      <c r="Q278" s="253">
        <f t="shared" si="264"/>
        <v>3519988.8355145906</v>
      </c>
      <c r="R278" s="253">
        <f t="shared" si="264"/>
        <v>6155130.5480803279</v>
      </c>
      <c r="S278" s="254">
        <f t="shared" si="264"/>
        <v>0</v>
      </c>
      <c r="T278" s="256">
        <f>SUM(O278:S278)</f>
        <v>51589307.383594915</v>
      </c>
      <c r="U278" s="984"/>
      <c r="V278" s="277">
        <v>6000</v>
      </c>
      <c r="W278" s="253">
        <f t="shared" si="265"/>
        <v>0</v>
      </c>
      <c r="X278" s="253">
        <f t="shared" si="265"/>
        <v>41914188</v>
      </c>
      <c r="Y278" s="253">
        <f t="shared" si="265"/>
        <v>3519988.8355145906</v>
      </c>
      <c r="Z278" s="253">
        <f t="shared" si="265"/>
        <v>6155130.5480803279</v>
      </c>
      <c r="AA278" s="253">
        <f t="shared" si="265"/>
        <v>0</v>
      </c>
      <c r="AB278" s="253">
        <f>SUM(W278:AA278)</f>
        <v>51589307.383594915</v>
      </c>
      <c r="AC278" s="984"/>
      <c r="AD278" s="308"/>
      <c r="AE278" s="253">
        <f t="shared" si="266"/>
        <v>0</v>
      </c>
      <c r="AF278" s="253">
        <f t="shared" si="266"/>
        <v>0</v>
      </c>
      <c r="AG278" s="253">
        <f t="shared" si="266"/>
        <v>0</v>
      </c>
      <c r="AH278" s="253">
        <f t="shared" si="266"/>
        <v>0</v>
      </c>
      <c r="AI278" s="253">
        <f t="shared" si="266"/>
        <v>0</v>
      </c>
      <c r="AJ278" s="253">
        <f>SUM(AE278:AI278)</f>
        <v>0</v>
      </c>
      <c r="AK278" s="978"/>
      <c r="AL278" s="979">
        <f>IFERROR(VLOOKUP($A278,Itemizado_Piping!C:Q,12,0),0)</f>
        <v>0</v>
      </c>
      <c r="AM278" s="979">
        <f>IFERROR(VLOOKUP($A278,Itemizado_Piping!C:Q,13,0),0)</f>
        <v>0</v>
      </c>
      <c r="AN278" s="979">
        <f>IFERROR(VLOOKUP($A278,Itemizado_Piping!C:Q,14,0),0)</f>
        <v>0</v>
      </c>
      <c r="AO278" s="978"/>
      <c r="AP278" s="278"/>
      <c r="AQ278" s="253">
        <f>N278*AP278</f>
        <v>0</v>
      </c>
      <c r="AR278" s="978"/>
      <c r="AS278" s="982"/>
    </row>
    <row r="279" spans="1:45" s="164" customFormat="1" hidden="1">
      <c r="A279" s="315" t="s">
        <v>3121</v>
      </c>
      <c r="B279" s="5"/>
      <c r="C279" s="7" t="s">
        <v>3122</v>
      </c>
      <c r="D279" s="6"/>
      <c r="E279" s="189"/>
      <c r="F279" s="270"/>
      <c r="G279" s="189"/>
      <c r="H279" s="271"/>
      <c r="I279" s="270"/>
      <c r="J279" s="272"/>
      <c r="K279" s="272"/>
      <c r="L279" s="272"/>
      <c r="M279" s="273"/>
      <c r="N279" s="271"/>
      <c r="O279" s="270"/>
      <c r="P279" s="272"/>
      <c r="Q279" s="272"/>
      <c r="R279" s="272"/>
      <c r="S279" s="273"/>
      <c r="T279" s="274"/>
      <c r="U279" s="984"/>
      <c r="V279" s="272"/>
      <c r="W279" s="272"/>
      <c r="X279" s="272"/>
      <c r="Y279" s="272"/>
      <c r="Z279" s="272"/>
      <c r="AA279" s="272"/>
      <c r="AB279" s="272"/>
      <c r="AC279" s="984"/>
      <c r="AD279" s="272"/>
      <c r="AE279" s="272"/>
      <c r="AF279" s="272"/>
      <c r="AG279" s="272"/>
      <c r="AH279" s="272"/>
      <c r="AI279" s="272"/>
      <c r="AJ279" s="272"/>
      <c r="AK279" s="978"/>
      <c r="AL279" s="272"/>
      <c r="AM279" s="272"/>
      <c r="AN279" s="272"/>
      <c r="AO279" s="978"/>
      <c r="AP279" s="275"/>
      <c r="AQ279" s="272"/>
      <c r="AR279" s="978"/>
      <c r="AS279" s="982"/>
    </row>
    <row r="280" spans="1:45" s="164" customFormat="1" hidden="1">
      <c r="A280" s="312" t="s">
        <v>2356</v>
      </c>
      <c r="B280" s="249"/>
      <c r="C280" s="3" t="s">
        <v>2256</v>
      </c>
      <c r="D280" s="2" t="s">
        <v>2050</v>
      </c>
      <c r="E280" s="190">
        <v>20000</v>
      </c>
      <c r="F280" s="276">
        <v>3264</v>
      </c>
      <c r="G280" s="191"/>
      <c r="H280" s="252">
        <f>G280+F280</f>
        <v>3264</v>
      </c>
      <c r="I280" s="251">
        <v>7378</v>
      </c>
      <c r="J280" s="253"/>
      <c r="K280" s="253">
        <v>619.61065852991669</v>
      </c>
      <c r="L280" s="253">
        <v>1083.4649399324321</v>
      </c>
      <c r="M280" s="254"/>
      <c r="N280" s="279">
        <f>SUM(I280:M280)</f>
        <v>9081.0755984623484</v>
      </c>
      <c r="O280" s="251">
        <f t="shared" ref="O280:S281" si="267">$E280*I280</f>
        <v>147560000</v>
      </c>
      <c r="P280" s="253">
        <f t="shared" si="267"/>
        <v>0</v>
      </c>
      <c r="Q280" s="253">
        <f t="shared" si="267"/>
        <v>12392213.170598334</v>
      </c>
      <c r="R280" s="253">
        <f t="shared" si="267"/>
        <v>21669298.798648641</v>
      </c>
      <c r="S280" s="254">
        <f t="shared" si="267"/>
        <v>0</v>
      </c>
      <c r="T280" s="280">
        <f>SUM(O280:S280)</f>
        <v>181621511.96924698</v>
      </c>
      <c r="U280" s="984"/>
      <c r="V280" s="277">
        <v>20000</v>
      </c>
      <c r="W280" s="253">
        <f t="shared" ref="W280:AA281" si="268">$V280*I280</f>
        <v>147560000</v>
      </c>
      <c r="X280" s="253">
        <f t="shared" si="268"/>
        <v>0</v>
      </c>
      <c r="Y280" s="253">
        <f t="shared" si="268"/>
        <v>12392213.170598334</v>
      </c>
      <c r="Z280" s="253">
        <f t="shared" si="268"/>
        <v>21669298.798648641</v>
      </c>
      <c r="AA280" s="253">
        <f t="shared" si="268"/>
        <v>0</v>
      </c>
      <c r="AB280" s="253">
        <f>SUM(W280:AA280)</f>
        <v>181621511.96924698</v>
      </c>
      <c r="AC280" s="984"/>
      <c r="AD280" s="308"/>
      <c r="AE280" s="253">
        <f t="shared" ref="AE280:AI281" si="269">$AD280*I280</f>
        <v>0</v>
      </c>
      <c r="AF280" s="253">
        <f t="shared" si="269"/>
        <v>0</v>
      </c>
      <c r="AG280" s="253">
        <f t="shared" si="269"/>
        <v>0</v>
      </c>
      <c r="AH280" s="253">
        <f t="shared" si="269"/>
        <v>0</v>
      </c>
      <c r="AI280" s="253">
        <f t="shared" si="269"/>
        <v>0</v>
      </c>
      <c r="AJ280" s="253">
        <f>SUM(AE280:AI280)</f>
        <v>0</v>
      </c>
      <c r="AK280" s="978"/>
      <c r="AL280" s="979">
        <f>IFERROR(VLOOKUP($A280,Itemizado_Piping!C:Q,12,0),0)</f>
        <v>0</v>
      </c>
      <c r="AM280" s="979">
        <f>IFERROR(VLOOKUP($A280,Itemizado_Piping!C:Q,13,0),0)</f>
        <v>0</v>
      </c>
      <c r="AN280" s="979">
        <f>IFERROR(VLOOKUP($A280,Itemizado_Piping!C:Q,14,0),0)</f>
        <v>0</v>
      </c>
      <c r="AO280" s="978"/>
      <c r="AP280" s="278"/>
      <c r="AQ280" s="253">
        <f>N280*AP280</f>
        <v>0</v>
      </c>
      <c r="AR280" s="978"/>
      <c r="AS280" s="982"/>
    </row>
    <row r="281" spans="1:45" s="164" customFormat="1" hidden="1">
      <c r="A281" s="312" t="s">
        <v>2357</v>
      </c>
      <c r="B281" s="249"/>
      <c r="C281" s="3" t="s">
        <v>2358</v>
      </c>
      <c r="D281" s="2" t="s">
        <v>2050</v>
      </c>
      <c r="E281" s="190">
        <v>2267</v>
      </c>
      <c r="F281" s="276">
        <v>359</v>
      </c>
      <c r="G281" s="191"/>
      <c r="H281" s="252">
        <f>G281+F281</f>
        <v>359</v>
      </c>
      <c r="I281" s="251">
        <v>7280</v>
      </c>
      <c r="J281" s="253"/>
      <c r="K281" s="253">
        <v>611.38053593084805</v>
      </c>
      <c r="L281" s="253">
        <v>1069.0735650187187</v>
      </c>
      <c r="M281" s="254"/>
      <c r="N281" s="252">
        <f>SUM(I281:M281)</f>
        <v>8960.4541009495661</v>
      </c>
      <c r="O281" s="251">
        <f t="shared" si="267"/>
        <v>16503760</v>
      </c>
      <c r="P281" s="253">
        <f t="shared" si="267"/>
        <v>0</v>
      </c>
      <c r="Q281" s="253">
        <f t="shared" si="267"/>
        <v>1385999.6749552325</v>
      </c>
      <c r="R281" s="253">
        <f t="shared" si="267"/>
        <v>2423589.7718974352</v>
      </c>
      <c r="S281" s="254">
        <f t="shared" si="267"/>
        <v>0</v>
      </c>
      <c r="T281" s="256">
        <f>SUM(O281:S281)</f>
        <v>20313349.446852669</v>
      </c>
      <c r="U281" s="984"/>
      <c r="V281" s="277">
        <v>2267</v>
      </c>
      <c r="W281" s="253">
        <f t="shared" si="268"/>
        <v>16503760</v>
      </c>
      <c r="X281" s="253">
        <f t="shared" si="268"/>
        <v>0</v>
      </c>
      <c r="Y281" s="253">
        <f t="shared" si="268"/>
        <v>1385999.6749552325</v>
      </c>
      <c r="Z281" s="253">
        <f t="shared" si="268"/>
        <v>2423589.7718974352</v>
      </c>
      <c r="AA281" s="253">
        <f t="shared" si="268"/>
        <v>0</v>
      </c>
      <c r="AB281" s="253">
        <f>SUM(W281:AA281)</f>
        <v>20313349.446852669</v>
      </c>
      <c r="AC281" s="984"/>
      <c r="AD281" s="308"/>
      <c r="AE281" s="253">
        <f t="shared" si="269"/>
        <v>0</v>
      </c>
      <c r="AF281" s="253">
        <f t="shared" si="269"/>
        <v>0</v>
      </c>
      <c r="AG281" s="253">
        <f t="shared" si="269"/>
        <v>0</v>
      </c>
      <c r="AH281" s="253">
        <f t="shared" si="269"/>
        <v>0</v>
      </c>
      <c r="AI281" s="253">
        <f t="shared" si="269"/>
        <v>0</v>
      </c>
      <c r="AJ281" s="253">
        <f>SUM(AE281:AI281)</f>
        <v>0</v>
      </c>
      <c r="AK281" s="978"/>
      <c r="AL281" s="979">
        <f>IFERROR(VLOOKUP($A281,Itemizado_Piping!C:Q,12,0),0)</f>
        <v>0</v>
      </c>
      <c r="AM281" s="979">
        <f>IFERROR(VLOOKUP($A281,Itemizado_Piping!C:Q,13,0),0)</f>
        <v>0</v>
      </c>
      <c r="AN281" s="979">
        <f>IFERROR(VLOOKUP($A281,Itemizado_Piping!C:Q,14,0),0)</f>
        <v>0</v>
      </c>
      <c r="AO281" s="978"/>
      <c r="AP281" s="278"/>
      <c r="AQ281" s="253">
        <f>N281*AP281</f>
        <v>0</v>
      </c>
      <c r="AR281" s="978"/>
      <c r="AS281" s="982"/>
    </row>
    <row r="282" spans="1:45" s="164" customFormat="1" hidden="1">
      <c r="A282" s="315" t="s">
        <v>3123</v>
      </c>
      <c r="B282" s="5"/>
      <c r="C282" s="7" t="s">
        <v>3102</v>
      </c>
      <c r="D282" s="6"/>
      <c r="E282" s="189"/>
      <c r="F282" s="270"/>
      <c r="G282" s="189"/>
      <c r="H282" s="271"/>
      <c r="I282" s="270"/>
      <c r="J282" s="272"/>
      <c r="K282" s="272"/>
      <c r="L282" s="272"/>
      <c r="M282" s="273"/>
      <c r="N282" s="271"/>
      <c r="O282" s="270"/>
      <c r="P282" s="272"/>
      <c r="Q282" s="272"/>
      <c r="R282" s="272"/>
      <c r="S282" s="273"/>
      <c r="T282" s="274"/>
      <c r="U282" s="984"/>
      <c r="V282" s="272"/>
      <c r="W282" s="272"/>
      <c r="X282" s="272"/>
      <c r="Y282" s="272"/>
      <c r="Z282" s="272"/>
      <c r="AA282" s="272"/>
      <c r="AB282" s="272"/>
      <c r="AC282" s="984"/>
      <c r="AD282" s="272"/>
      <c r="AE282" s="272"/>
      <c r="AF282" s="272"/>
      <c r="AG282" s="272"/>
      <c r="AH282" s="272"/>
      <c r="AI282" s="272"/>
      <c r="AJ282" s="272"/>
      <c r="AK282" s="978"/>
      <c r="AL282" s="272"/>
      <c r="AM282" s="272"/>
      <c r="AN282" s="272"/>
      <c r="AO282" s="978"/>
      <c r="AP282" s="275"/>
      <c r="AQ282" s="272"/>
      <c r="AR282" s="978"/>
      <c r="AS282" s="982"/>
    </row>
    <row r="283" spans="1:45" s="164" customFormat="1" hidden="1">
      <c r="A283" s="312" t="s">
        <v>2359</v>
      </c>
      <c r="B283" s="249"/>
      <c r="C283" s="3" t="s">
        <v>2112</v>
      </c>
      <c r="D283" s="2" t="s">
        <v>2062</v>
      </c>
      <c r="E283" s="190">
        <v>165</v>
      </c>
      <c r="F283" s="276"/>
      <c r="G283" s="191">
        <v>478.005</v>
      </c>
      <c r="H283" s="252">
        <f>G283+F283</f>
        <v>478.005</v>
      </c>
      <c r="I283" s="251"/>
      <c r="J283" s="253">
        <v>114509.76300000001</v>
      </c>
      <c r="K283" s="253">
        <v>9616.6274950047664</v>
      </c>
      <c r="L283" s="253">
        <v>16815.846377600566</v>
      </c>
      <c r="M283" s="254"/>
      <c r="N283" s="252">
        <f>SUM(I283:M283)</f>
        <v>140942.23687260534</v>
      </c>
      <c r="O283" s="251">
        <f t="shared" ref="O283:S287" si="270">$E283*I283</f>
        <v>0</v>
      </c>
      <c r="P283" s="253">
        <f t="shared" si="270"/>
        <v>18894110.895</v>
      </c>
      <c r="Q283" s="253">
        <f t="shared" si="270"/>
        <v>1586743.5366757864</v>
      </c>
      <c r="R283" s="253">
        <f t="shared" si="270"/>
        <v>2774614.6523040934</v>
      </c>
      <c r="S283" s="254">
        <f t="shared" si="270"/>
        <v>0</v>
      </c>
      <c r="T283" s="256">
        <f>SUM(O283:S283)</f>
        <v>23255469.083979879</v>
      </c>
      <c r="U283" s="984"/>
      <c r="V283" s="277">
        <v>165</v>
      </c>
      <c r="W283" s="253">
        <f t="shared" ref="W283:AA287" si="271">$V283*I283</f>
        <v>0</v>
      </c>
      <c r="X283" s="253">
        <f t="shared" si="271"/>
        <v>18894110.895</v>
      </c>
      <c r="Y283" s="253">
        <f t="shared" si="271"/>
        <v>1586743.5366757864</v>
      </c>
      <c r="Z283" s="253">
        <f t="shared" si="271"/>
        <v>2774614.6523040934</v>
      </c>
      <c r="AA283" s="253">
        <f t="shared" si="271"/>
        <v>0</v>
      </c>
      <c r="AB283" s="253">
        <f>SUM(W283:AA283)</f>
        <v>23255469.083979879</v>
      </c>
      <c r="AC283" s="984"/>
      <c r="AD283" s="308"/>
      <c r="AE283" s="253">
        <f t="shared" ref="AE283:AI287" si="272">$AD283*I283</f>
        <v>0</v>
      </c>
      <c r="AF283" s="253">
        <f t="shared" si="272"/>
        <v>0</v>
      </c>
      <c r="AG283" s="253">
        <f t="shared" si="272"/>
        <v>0</v>
      </c>
      <c r="AH283" s="253">
        <f t="shared" si="272"/>
        <v>0</v>
      </c>
      <c r="AI283" s="253">
        <f t="shared" si="272"/>
        <v>0</v>
      </c>
      <c r="AJ283" s="253">
        <f>SUM(AE283:AI283)</f>
        <v>0</v>
      </c>
      <c r="AK283" s="978"/>
      <c r="AL283" s="979">
        <f>IFERROR(VLOOKUP($A283,Itemizado_Piping!C:Q,12,0),0)</f>
        <v>0</v>
      </c>
      <c r="AM283" s="979">
        <f>IFERROR(VLOOKUP($A283,Itemizado_Piping!C:Q,13,0),0)</f>
        <v>0</v>
      </c>
      <c r="AN283" s="979">
        <f>IFERROR(VLOOKUP($A283,Itemizado_Piping!C:Q,14,0),0)</f>
        <v>0</v>
      </c>
      <c r="AO283" s="978"/>
      <c r="AP283" s="278"/>
      <c r="AQ283" s="253">
        <f>N283*AP283</f>
        <v>0</v>
      </c>
      <c r="AR283" s="978"/>
      <c r="AS283" s="982"/>
    </row>
    <row r="284" spans="1:45" s="164" customFormat="1" hidden="1">
      <c r="A284" s="312" t="s">
        <v>2360</v>
      </c>
      <c r="B284" s="249"/>
      <c r="C284" s="3" t="s">
        <v>2114</v>
      </c>
      <c r="D284" s="2" t="s">
        <v>2067</v>
      </c>
      <c r="E284" s="190">
        <v>4</v>
      </c>
      <c r="F284" s="276"/>
      <c r="G284" s="191">
        <v>750</v>
      </c>
      <c r="H284" s="252">
        <f>G284+F284</f>
        <v>750</v>
      </c>
      <c r="I284" s="251"/>
      <c r="J284" s="253">
        <v>6567725.1880000001</v>
      </c>
      <c r="K284" s="253">
        <v>551563.09687993955</v>
      </c>
      <c r="L284" s="253">
        <v>964475.46439538361</v>
      </c>
      <c r="M284" s="254"/>
      <c r="N284" s="252">
        <f>SUM(I284:M284)</f>
        <v>8083763.749275323</v>
      </c>
      <c r="O284" s="251">
        <f t="shared" si="270"/>
        <v>0</v>
      </c>
      <c r="P284" s="253">
        <f t="shared" si="270"/>
        <v>26270900.752</v>
      </c>
      <c r="Q284" s="253">
        <f t="shared" si="270"/>
        <v>2206252.3875197582</v>
      </c>
      <c r="R284" s="253">
        <f t="shared" si="270"/>
        <v>3857901.8575815344</v>
      </c>
      <c r="S284" s="254">
        <f t="shared" si="270"/>
        <v>0</v>
      </c>
      <c r="T284" s="256">
        <f>SUM(O284:S284)</f>
        <v>32335054.997101292</v>
      </c>
      <c r="U284" s="984"/>
      <c r="V284" s="277">
        <v>4</v>
      </c>
      <c r="W284" s="253">
        <f t="shared" si="271"/>
        <v>0</v>
      </c>
      <c r="X284" s="253">
        <f t="shared" si="271"/>
        <v>26270900.752</v>
      </c>
      <c r="Y284" s="253">
        <f t="shared" si="271"/>
        <v>2206252.3875197582</v>
      </c>
      <c r="Z284" s="253">
        <f t="shared" si="271"/>
        <v>3857901.8575815344</v>
      </c>
      <c r="AA284" s="253">
        <f t="shared" si="271"/>
        <v>0</v>
      </c>
      <c r="AB284" s="253">
        <f>SUM(W284:AA284)</f>
        <v>32335054.997101292</v>
      </c>
      <c r="AC284" s="984"/>
      <c r="AD284" s="308"/>
      <c r="AE284" s="253">
        <f t="shared" si="272"/>
        <v>0</v>
      </c>
      <c r="AF284" s="253">
        <f t="shared" si="272"/>
        <v>0</v>
      </c>
      <c r="AG284" s="253">
        <f t="shared" si="272"/>
        <v>0</v>
      </c>
      <c r="AH284" s="253">
        <f t="shared" si="272"/>
        <v>0</v>
      </c>
      <c r="AI284" s="253">
        <f t="shared" si="272"/>
        <v>0</v>
      </c>
      <c r="AJ284" s="253">
        <f>SUM(AE284:AI284)</f>
        <v>0</v>
      </c>
      <c r="AK284" s="978"/>
      <c r="AL284" s="979">
        <f>IFERROR(VLOOKUP($A284,Itemizado_Piping!C:Q,12,0),0)</f>
        <v>0</v>
      </c>
      <c r="AM284" s="979">
        <f>IFERROR(VLOOKUP($A284,Itemizado_Piping!C:Q,13,0),0)</f>
        <v>0</v>
      </c>
      <c r="AN284" s="979">
        <f>IFERROR(VLOOKUP($A284,Itemizado_Piping!C:Q,14,0),0)</f>
        <v>0</v>
      </c>
      <c r="AO284" s="978"/>
      <c r="AP284" s="278"/>
      <c r="AQ284" s="253">
        <f>N284*AP284</f>
        <v>0</v>
      </c>
      <c r="AR284" s="978"/>
      <c r="AS284" s="982"/>
    </row>
    <row r="285" spans="1:45" s="164" customFormat="1" ht="26.45" hidden="1">
      <c r="A285" s="312" t="s">
        <v>2361</v>
      </c>
      <c r="B285" s="249"/>
      <c r="C285" s="3" t="s">
        <v>2123</v>
      </c>
      <c r="D285" s="2" t="s">
        <v>2062</v>
      </c>
      <c r="E285" s="190">
        <v>106</v>
      </c>
      <c r="F285" s="276"/>
      <c r="G285" s="191">
        <v>360.4</v>
      </c>
      <c r="H285" s="252">
        <f>G285+F285</f>
        <v>360.4</v>
      </c>
      <c r="I285" s="251"/>
      <c r="J285" s="253">
        <v>118759.599</v>
      </c>
      <c r="K285" s="253">
        <v>9973.5312202681671</v>
      </c>
      <c r="L285" s="253">
        <v>17439.937896033436</v>
      </c>
      <c r="M285" s="254"/>
      <c r="N285" s="252">
        <f>SUM(I285:M285)</f>
        <v>146173.06811630161</v>
      </c>
      <c r="O285" s="251">
        <f t="shared" si="270"/>
        <v>0</v>
      </c>
      <c r="P285" s="253">
        <f t="shared" si="270"/>
        <v>12588517.494000001</v>
      </c>
      <c r="Q285" s="253">
        <f t="shared" si="270"/>
        <v>1057194.3093484258</v>
      </c>
      <c r="R285" s="253">
        <f t="shared" si="270"/>
        <v>1848633.4169795443</v>
      </c>
      <c r="S285" s="254">
        <f t="shared" si="270"/>
        <v>0</v>
      </c>
      <c r="T285" s="256">
        <f>SUM(O285:S285)</f>
        <v>15494345.22032797</v>
      </c>
      <c r="U285" s="984"/>
      <c r="V285" s="277">
        <v>106</v>
      </c>
      <c r="W285" s="253">
        <f t="shared" si="271"/>
        <v>0</v>
      </c>
      <c r="X285" s="253">
        <f t="shared" si="271"/>
        <v>12588517.494000001</v>
      </c>
      <c r="Y285" s="253">
        <f t="shared" si="271"/>
        <v>1057194.3093484258</v>
      </c>
      <c r="Z285" s="253">
        <f t="shared" si="271"/>
        <v>1848633.4169795443</v>
      </c>
      <c r="AA285" s="253">
        <f t="shared" si="271"/>
        <v>0</v>
      </c>
      <c r="AB285" s="253">
        <f>SUM(W285:AA285)</f>
        <v>15494345.22032797</v>
      </c>
      <c r="AC285" s="984"/>
      <c r="AD285" s="308"/>
      <c r="AE285" s="253">
        <f t="shared" si="272"/>
        <v>0</v>
      </c>
      <c r="AF285" s="253">
        <f t="shared" si="272"/>
        <v>0</v>
      </c>
      <c r="AG285" s="253">
        <f t="shared" si="272"/>
        <v>0</v>
      </c>
      <c r="AH285" s="253">
        <f t="shared" si="272"/>
        <v>0</v>
      </c>
      <c r="AI285" s="253">
        <f t="shared" si="272"/>
        <v>0</v>
      </c>
      <c r="AJ285" s="253">
        <f>SUM(AE285:AI285)</f>
        <v>0</v>
      </c>
      <c r="AK285" s="978"/>
      <c r="AL285" s="979">
        <f>IFERROR(VLOOKUP($A285,Itemizado_Piping!C:Q,12,0),0)</f>
        <v>0</v>
      </c>
      <c r="AM285" s="979">
        <f>IFERROR(VLOOKUP($A285,Itemizado_Piping!C:Q,13,0),0)</f>
        <v>0</v>
      </c>
      <c r="AN285" s="979">
        <f>IFERROR(VLOOKUP($A285,Itemizado_Piping!C:Q,14,0),0)</f>
        <v>0</v>
      </c>
      <c r="AO285" s="978"/>
      <c r="AP285" s="278"/>
      <c r="AQ285" s="253">
        <f>N285*AP285</f>
        <v>0</v>
      </c>
      <c r="AR285" s="978"/>
      <c r="AS285" s="982"/>
    </row>
    <row r="286" spans="1:45" s="164" customFormat="1" hidden="1">
      <c r="A286" s="312" t="s">
        <v>2362</v>
      </c>
      <c r="B286" s="249"/>
      <c r="C286" s="3" t="s">
        <v>2116</v>
      </c>
      <c r="D286" s="2" t="s">
        <v>2117</v>
      </c>
      <c r="E286" s="190">
        <v>17</v>
      </c>
      <c r="F286" s="276"/>
      <c r="G286" s="191">
        <v>52.070999999999998</v>
      </c>
      <c r="H286" s="252">
        <f>G286+F286</f>
        <v>52.070999999999998</v>
      </c>
      <c r="I286" s="251"/>
      <c r="J286" s="253">
        <v>110481.454</v>
      </c>
      <c r="K286" s="253">
        <v>9278.3256259531918</v>
      </c>
      <c r="L286" s="253">
        <v>16224.285974757086</v>
      </c>
      <c r="M286" s="254"/>
      <c r="N286" s="252">
        <f>SUM(I286:M286)</f>
        <v>135984.06560071028</v>
      </c>
      <c r="O286" s="251">
        <f t="shared" si="270"/>
        <v>0</v>
      </c>
      <c r="P286" s="253">
        <f t="shared" si="270"/>
        <v>1878184.7179999999</v>
      </c>
      <c r="Q286" s="253">
        <f t="shared" si="270"/>
        <v>157731.53564120427</v>
      </c>
      <c r="R286" s="253">
        <f t="shared" si="270"/>
        <v>275812.86157087045</v>
      </c>
      <c r="S286" s="254">
        <f t="shared" si="270"/>
        <v>0</v>
      </c>
      <c r="T286" s="256">
        <f>SUM(O286:S286)</f>
        <v>2311729.1152120745</v>
      </c>
      <c r="U286" s="984"/>
      <c r="V286" s="277">
        <v>17</v>
      </c>
      <c r="W286" s="253">
        <f t="shared" si="271"/>
        <v>0</v>
      </c>
      <c r="X286" s="253">
        <f t="shared" si="271"/>
        <v>1878184.7179999999</v>
      </c>
      <c r="Y286" s="253">
        <f t="shared" si="271"/>
        <v>157731.53564120427</v>
      </c>
      <c r="Z286" s="253">
        <f t="shared" si="271"/>
        <v>275812.86157087045</v>
      </c>
      <c r="AA286" s="253">
        <f t="shared" si="271"/>
        <v>0</v>
      </c>
      <c r="AB286" s="253">
        <f>SUM(W286:AA286)</f>
        <v>2311729.1152120745</v>
      </c>
      <c r="AC286" s="984"/>
      <c r="AD286" s="308"/>
      <c r="AE286" s="253">
        <f t="shared" si="272"/>
        <v>0</v>
      </c>
      <c r="AF286" s="253">
        <f t="shared" si="272"/>
        <v>0</v>
      </c>
      <c r="AG286" s="253">
        <f t="shared" si="272"/>
        <v>0</v>
      </c>
      <c r="AH286" s="253">
        <f t="shared" si="272"/>
        <v>0</v>
      </c>
      <c r="AI286" s="253">
        <f t="shared" si="272"/>
        <v>0</v>
      </c>
      <c r="AJ286" s="253">
        <f>SUM(AE286:AI286)</f>
        <v>0</v>
      </c>
      <c r="AK286" s="978"/>
      <c r="AL286" s="979">
        <f>IFERROR(VLOOKUP($A286,Itemizado_Piping!C:Q,12,0),0)</f>
        <v>0</v>
      </c>
      <c r="AM286" s="979">
        <f>IFERROR(VLOOKUP($A286,Itemizado_Piping!C:Q,13,0),0)</f>
        <v>0</v>
      </c>
      <c r="AN286" s="979">
        <f>IFERROR(VLOOKUP($A286,Itemizado_Piping!C:Q,14,0),0)</f>
        <v>0</v>
      </c>
      <c r="AO286" s="978"/>
      <c r="AP286" s="278"/>
      <c r="AQ286" s="253">
        <f>N286*AP286</f>
        <v>0</v>
      </c>
      <c r="AR286" s="978"/>
      <c r="AS286" s="982"/>
    </row>
    <row r="287" spans="1:45" s="164" customFormat="1" ht="26.45" hidden="1">
      <c r="A287" s="312" t="s">
        <v>2363</v>
      </c>
      <c r="B287" s="249"/>
      <c r="C287" s="3" t="s">
        <v>2119</v>
      </c>
      <c r="D287" s="2" t="s">
        <v>2055</v>
      </c>
      <c r="E287" s="190">
        <v>164</v>
      </c>
      <c r="F287" s="276"/>
      <c r="G287" s="191">
        <v>20.5</v>
      </c>
      <c r="H287" s="252">
        <f>G287+F287</f>
        <v>20.5</v>
      </c>
      <c r="I287" s="251"/>
      <c r="J287" s="253">
        <v>4388.6589999999997</v>
      </c>
      <c r="K287" s="253">
        <v>368.56328179089905</v>
      </c>
      <c r="L287" s="253">
        <v>644.47792895350062</v>
      </c>
      <c r="M287" s="254"/>
      <c r="N287" s="252">
        <f>SUM(I287:M287)</f>
        <v>5401.7002107443996</v>
      </c>
      <c r="O287" s="251">
        <f t="shared" si="270"/>
        <v>0</v>
      </c>
      <c r="P287" s="253">
        <f t="shared" si="270"/>
        <v>719740.07599999988</v>
      </c>
      <c r="Q287" s="253">
        <f t="shared" si="270"/>
        <v>60444.378213707445</v>
      </c>
      <c r="R287" s="253">
        <f t="shared" si="270"/>
        <v>105694.38034837411</v>
      </c>
      <c r="S287" s="254">
        <f t="shared" si="270"/>
        <v>0</v>
      </c>
      <c r="T287" s="256">
        <f>SUM(O287:S287)</f>
        <v>885878.83456208149</v>
      </c>
      <c r="U287" s="984"/>
      <c r="V287" s="277">
        <v>164</v>
      </c>
      <c r="W287" s="253">
        <f t="shared" si="271"/>
        <v>0</v>
      </c>
      <c r="X287" s="253">
        <f t="shared" si="271"/>
        <v>719740.07599999988</v>
      </c>
      <c r="Y287" s="253">
        <f t="shared" si="271"/>
        <v>60444.378213707445</v>
      </c>
      <c r="Z287" s="253">
        <f t="shared" si="271"/>
        <v>105694.38034837411</v>
      </c>
      <c r="AA287" s="253">
        <f t="shared" si="271"/>
        <v>0</v>
      </c>
      <c r="AB287" s="253">
        <f>SUM(W287:AA287)</f>
        <v>885878.83456208149</v>
      </c>
      <c r="AC287" s="984"/>
      <c r="AD287" s="308"/>
      <c r="AE287" s="253">
        <f t="shared" si="272"/>
        <v>0</v>
      </c>
      <c r="AF287" s="253">
        <f t="shared" si="272"/>
        <v>0</v>
      </c>
      <c r="AG287" s="253">
        <f t="shared" si="272"/>
        <v>0</v>
      </c>
      <c r="AH287" s="253">
        <f t="shared" si="272"/>
        <v>0</v>
      </c>
      <c r="AI287" s="253">
        <f t="shared" si="272"/>
        <v>0</v>
      </c>
      <c r="AJ287" s="253">
        <f>SUM(AE287:AI287)</f>
        <v>0</v>
      </c>
      <c r="AK287" s="978"/>
      <c r="AL287" s="979">
        <f>IFERROR(VLOOKUP($A287,Itemizado_Piping!C:Q,12,0),0)</f>
        <v>0</v>
      </c>
      <c r="AM287" s="979">
        <f>IFERROR(VLOOKUP($A287,Itemizado_Piping!C:Q,13,0),0)</f>
        <v>0</v>
      </c>
      <c r="AN287" s="979">
        <f>IFERROR(VLOOKUP($A287,Itemizado_Piping!C:Q,14,0),0)</f>
        <v>0</v>
      </c>
      <c r="AO287" s="978"/>
      <c r="AP287" s="278"/>
      <c r="AQ287" s="253">
        <f>N287*AP287</f>
        <v>0</v>
      </c>
      <c r="AR287" s="978"/>
      <c r="AS287" s="982"/>
    </row>
    <row r="288" spans="1:45" s="164" customFormat="1" hidden="1">
      <c r="A288" s="315" t="s">
        <v>3124</v>
      </c>
      <c r="B288" s="5"/>
      <c r="C288" s="7" t="s">
        <v>3075</v>
      </c>
      <c r="D288" s="6"/>
      <c r="E288" s="189"/>
      <c r="F288" s="270"/>
      <c r="G288" s="189"/>
      <c r="H288" s="271"/>
      <c r="I288" s="270"/>
      <c r="J288" s="272"/>
      <c r="K288" s="272"/>
      <c r="L288" s="272"/>
      <c r="M288" s="273"/>
      <c r="N288" s="271"/>
      <c r="O288" s="270"/>
      <c r="P288" s="272"/>
      <c r="Q288" s="272"/>
      <c r="R288" s="272"/>
      <c r="S288" s="273"/>
      <c r="T288" s="274"/>
      <c r="U288" s="984"/>
      <c r="V288" s="272"/>
      <c r="W288" s="272"/>
      <c r="X288" s="272"/>
      <c r="Y288" s="272"/>
      <c r="Z288" s="272"/>
      <c r="AA288" s="272"/>
      <c r="AB288" s="272"/>
      <c r="AC288" s="984"/>
      <c r="AD288" s="272"/>
      <c r="AE288" s="272"/>
      <c r="AF288" s="272"/>
      <c r="AG288" s="272"/>
      <c r="AH288" s="272"/>
      <c r="AI288" s="272"/>
      <c r="AJ288" s="272"/>
      <c r="AK288" s="978"/>
      <c r="AL288" s="272"/>
      <c r="AM288" s="272"/>
      <c r="AN288" s="272"/>
      <c r="AO288" s="978"/>
      <c r="AP288" s="275"/>
      <c r="AQ288" s="272"/>
      <c r="AR288" s="978"/>
      <c r="AS288" s="982"/>
    </row>
    <row r="289" spans="1:45" s="164" customFormat="1" hidden="1">
      <c r="A289" s="312" t="s">
        <v>2364</v>
      </c>
      <c r="B289" s="249"/>
      <c r="C289" s="3" t="s">
        <v>2365</v>
      </c>
      <c r="D289" s="2" t="s">
        <v>2067</v>
      </c>
      <c r="E289" s="190">
        <v>1</v>
      </c>
      <c r="F289" s="276"/>
      <c r="G289" s="191">
        <v>1276</v>
      </c>
      <c r="H289" s="252">
        <f t="shared" ref="H289:H296" si="273">G289+F289</f>
        <v>1276</v>
      </c>
      <c r="I289" s="251"/>
      <c r="J289" s="253">
        <v>36981102</v>
      </c>
      <c r="K289" s="253">
        <v>3105704.1153946891</v>
      </c>
      <c r="L289" s="253">
        <v>5430703.0980028659</v>
      </c>
      <c r="M289" s="254"/>
      <c r="N289" s="279">
        <f t="shared" ref="N289:N296" si="274">SUM(I289:M289)</f>
        <v>45517509.213397555</v>
      </c>
      <c r="O289" s="251">
        <f t="shared" ref="O289:S296" si="275">$E289*I289</f>
        <v>0</v>
      </c>
      <c r="P289" s="253">
        <f t="shared" si="275"/>
        <v>36981102</v>
      </c>
      <c r="Q289" s="253">
        <f t="shared" si="275"/>
        <v>3105704.1153946891</v>
      </c>
      <c r="R289" s="253">
        <f t="shared" si="275"/>
        <v>5430703.0980028659</v>
      </c>
      <c r="S289" s="254">
        <f t="shared" si="275"/>
        <v>0</v>
      </c>
      <c r="T289" s="280">
        <f t="shared" ref="T289:T296" si="276">SUM(O289:S289)</f>
        <v>45517509.213397555</v>
      </c>
      <c r="U289" s="984"/>
      <c r="V289" s="277">
        <v>1</v>
      </c>
      <c r="W289" s="253">
        <f t="shared" ref="W289:AA296" si="277">$V289*I289</f>
        <v>0</v>
      </c>
      <c r="X289" s="253">
        <f t="shared" si="277"/>
        <v>36981102</v>
      </c>
      <c r="Y289" s="253">
        <f t="shared" si="277"/>
        <v>3105704.1153946891</v>
      </c>
      <c r="Z289" s="253">
        <f t="shared" si="277"/>
        <v>5430703.0980028659</v>
      </c>
      <c r="AA289" s="253">
        <f t="shared" si="277"/>
        <v>0</v>
      </c>
      <c r="AB289" s="253">
        <f t="shared" ref="AB289:AB296" si="278">SUM(W289:AA289)</f>
        <v>45517509.213397555</v>
      </c>
      <c r="AC289" s="984"/>
      <c r="AD289" s="308"/>
      <c r="AE289" s="253">
        <f t="shared" ref="AE289:AI296" si="279">$AD289*I289</f>
        <v>0</v>
      </c>
      <c r="AF289" s="253">
        <f t="shared" si="279"/>
        <v>0</v>
      </c>
      <c r="AG289" s="253">
        <f t="shared" si="279"/>
        <v>0</v>
      </c>
      <c r="AH289" s="253">
        <f t="shared" si="279"/>
        <v>0</v>
      </c>
      <c r="AI289" s="253">
        <f t="shared" si="279"/>
        <v>0</v>
      </c>
      <c r="AJ289" s="253">
        <f t="shared" ref="AJ289:AJ296" si="280">SUM(AE289:AI289)</f>
        <v>0</v>
      </c>
      <c r="AK289" s="978"/>
      <c r="AL289" s="979">
        <f>IFERROR(VLOOKUP($A289,Itemizado_Piping!C:Q,12,0),0)</f>
        <v>0</v>
      </c>
      <c r="AM289" s="979">
        <f>IFERROR(VLOOKUP($A289,Itemizado_Piping!C:Q,13,0),0)</f>
        <v>0</v>
      </c>
      <c r="AN289" s="979">
        <f>IFERROR(VLOOKUP($A289,Itemizado_Piping!C:Q,14,0),0)</f>
        <v>0</v>
      </c>
      <c r="AO289" s="978"/>
      <c r="AP289" s="278"/>
      <c r="AQ289" s="281">
        <f t="shared" ref="AQ289:AQ296" si="281">N289*AP289</f>
        <v>0</v>
      </c>
      <c r="AR289" s="978"/>
      <c r="AS289" s="982"/>
    </row>
    <row r="290" spans="1:45" s="164" customFormat="1" ht="26.45" hidden="1">
      <c r="A290" s="312" t="s">
        <v>2366</v>
      </c>
      <c r="B290" s="249"/>
      <c r="C290" s="3" t="s">
        <v>2367</v>
      </c>
      <c r="D290" s="2" t="s">
        <v>2067</v>
      </c>
      <c r="E290" s="190">
        <v>1</v>
      </c>
      <c r="F290" s="276"/>
      <c r="G290" s="191">
        <v>340</v>
      </c>
      <c r="H290" s="252">
        <f t="shared" si="273"/>
        <v>340</v>
      </c>
      <c r="I290" s="251"/>
      <c r="J290" s="253">
        <v>17797468</v>
      </c>
      <c r="K290" s="253">
        <v>1494646.3631939702</v>
      </c>
      <c r="L290" s="253">
        <v>2613571.7806410114</v>
      </c>
      <c r="M290" s="254"/>
      <c r="N290" s="279">
        <f t="shared" si="274"/>
        <v>21905686.143834982</v>
      </c>
      <c r="O290" s="251">
        <f t="shared" si="275"/>
        <v>0</v>
      </c>
      <c r="P290" s="253">
        <f t="shared" si="275"/>
        <v>17797468</v>
      </c>
      <c r="Q290" s="253">
        <f t="shared" si="275"/>
        <v>1494646.3631939702</v>
      </c>
      <c r="R290" s="253">
        <f t="shared" si="275"/>
        <v>2613571.7806410114</v>
      </c>
      <c r="S290" s="254">
        <f t="shared" si="275"/>
        <v>0</v>
      </c>
      <c r="T290" s="280">
        <f t="shared" si="276"/>
        <v>21905686.143834982</v>
      </c>
      <c r="U290" s="984"/>
      <c r="V290" s="277">
        <v>1</v>
      </c>
      <c r="W290" s="253">
        <f t="shared" si="277"/>
        <v>0</v>
      </c>
      <c r="X290" s="253">
        <f t="shared" si="277"/>
        <v>17797468</v>
      </c>
      <c r="Y290" s="253">
        <f t="shared" si="277"/>
        <v>1494646.3631939702</v>
      </c>
      <c r="Z290" s="253">
        <f t="shared" si="277"/>
        <v>2613571.7806410114</v>
      </c>
      <c r="AA290" s="253">
        <f t="shared" si="277"/>
        <v>0</v>
      </c>
      <c r="AB290" s="253">
        <f t="shared" si="278"/>
        <v>21905686.143834982</v>
      </c>
      <c r="AC290" s="984"/>
      <c r="AD290" s="308"/>
      <c r="AE290" s="253">
        <f t="shared" si="279"/>
        <v>0</v>
      </c>
      <c r="AF290" s="253">
        <f t="shared" si="279"/>
        <v>0</v>
      </c>
      <c r="AG290" s="253">
        <f t="shared" si="279"/>
        <v>0</v>
      </c>
      <c r="AH290" s="253">
        <f t="shared" si="279"/>
        <v>0</v>
      </c>
      <c r="AI290" s="253">
        <f t="shared" si="279"/>
        <v>0</v>
      </c>
      <c r="AJ290" s="253">
        <f t="shared" si="280"/>
        <v>0</v>
      </c>
      <c r="AK290" s="978"/>
      <c r="AL290" s="979">
        <f>IFERROR(VLOOKUP($A290,Itemizado_Piping!C:Q,12,0),0)</f>
        <v>0</v>
      </c>
      <c r="AM290" s="979">
        <f>IFERROR(VLOOKUP($A290,Itemizado_Piping!C:Q,13,0),0)</f>
        <v>0</v>
      </c>
      <c r="AN290" s="979">
        <f>IFERROR(VLOOKUP($A290,Itemizado_Piping!C:Q,14,0),0)</f>
        <v>0</v>
      </c>
      <c r="AO290" s="978"/>
      <c r="AP290" s="278"/>
      <c r="AQ290" s="281">
        <f t="shared" si="281"/>
        <v>0</v>
      </c>
      <c r="AR290" s="978"/>
      <c r="AS290" s="982"/>
    </row>
    <row r="291" spans="1:45" s="164" customFormat="1" hidden="1">
      <c r="A291" s="312" t="s">
        <v>2368</v>
      </c>
      <c r="B291" s="249"/>
      <c r="C291" s="3" t="s">
        <v>2369</v>
      </c>
      <c r="D291" s="2" t="s">
        <v>2067</v>
      </c>
      <c r="E291" s="190">
        <v>1</v>
      </c>
      <c r="F291" s="276"/>
      <c r="G291" s="191">
        <v>60</v>
      </c>
      <c r="H291" s="252">
        <f t="shared" si="273"/>
        <v>60</v>
      </c>
      <c r="I291" s="251"/>
      <c r="J291" s="253">
        <v>1556544</v>
      </c>
      <c r="K291" s="253">
        <v>130719.87704944285</v>
      </c>
      <c r="L291" s="253">
        <v>228579.67626215605</v>
      </c>
      <c r="M291" s="254"/>
      <c r="N291" s="279">
        <f t="shared" si="274"/>
        <v>1915843.553311599</v>
      </c>
      <c r="O291" s="251">
        <f t="shared" si="275"/>
        <v>0</v>
      </c>
      <c r="P291" s="253">
        <f t="shared" si="275"/>
        <v>1556544</v>
      </c>
      <c r="Q291" s="253">
        <f t="shared" si="275"/>
        <v>130719.87704944285</v>
      </c>
      <c r="R291" s="253">
        <f t="shared" si="275"/>
        <v>228579.67626215605</v>
      </c>
      <c r="S291" s="254">
        <f t="shared" si="275"/>
        <v>0</v>
      </c>
      <c r="T291" s="280">
        <f t="shared" si="276"/>
        <v>1915843.553311599</v>
      </c>
      <c r="U291" s="984"/>
      <c r="V291" s="277">
        <v>1</v>
      </c>
      <c r="W291" s="253">
        <f t="shared" si="277"/>
        <v>0</v>
      </c>
      <c r="X291" s="253">
        <f t="shared" si="277"/>
        <v>1556544</v>
      </c>
      <c r="Y291" s="253">
        <f t="shared" si="277"/>
        <v>130719.87704944285</v>
      </c>
      <c r="Z291" s="253">
        <f t="shared" si="277"/>
        <v>228579.67626215605</v>
      </c>
      <c r="AA291" s="253">
        <f t="shared" si="277"/>
        <v>0</v>
      </c>
      <c r="AB291" s="253">
        <f t="shared" si="278"/>
        <v>1915843.553311599</v>
      </c>
      <c r="AC291" s="984"/>
      <c r="AD291" s="308"/>
      <c r="AE291" s="253">
        <f t="shared" si="279"/>
        <v>0</v>
      </c>
      <c r="AF291" s="253">
        <f t="shared" si="279"/>
        <v>0</v>
      </c>
      <c r="AG291" s="253">
        <f t="shared" si="279"/>
        <v>0</v>
      </c>
      <c r="AH291" s="253">
        <f t="shared" si="279"/>
        <v>0</v>
      </c>
      <c r="AI291" s="253">
        <f t="shared" si="279"/>
        <v>0</v>
      </c>
      <c r="AJ291" s="253">
        <f t="shared" si="280"/>
        <v>0</v>
      </c>
      <c r="AK291" s="978"/>
      <c r="AL291" s="979">
        <f>IFERROR(VLOOKUP($A291,Itemizado_Piping!C:Q,12,0),0)</f>
        <v>0</v>
      </c>
      <c r="AM291" s="979">
        <f>IFERROR(VLOOKUP($A291,Itemizado_Piping!C:Q,13,0),0)</f>
        <v>0</v>
      </c>
      <c r="AN291" s="979">
        <f>IFERROR(VLOOKUP($A291,Itemizado_Piping!C:Q,14,0),0)</f>
        <v>0</v>
      </c>
      <c r="AO291" s="978"/>
      <c r="AP291" s="278"/>
      <c r="AQ291" s="281">
        <f t="shared" si="281"/>
        <v>0</v>
      </c>
      <c r="AR291" s="978"/>
      <c r="AS291" s="982"/>
    </row>
    <row r="292" spans="1:45" s="164" customFormat="1" hidden="1">
      <c r="A292" s="312" t="s">
        <v>2370</v>
      </c>
      <c r="B292" s="249"/>
      <c r="C292" s="3" t="s">
        <v>2131</v>
      </c>
      <c r="D292" s="2" t="s">
        <v>2067</v>
      </c>
      <c r="E292" s="190">
        <v>1</v>
      </c>
      <c r="F292" s="276"/>
      <c r="G292" s="191">
        <v>35</v>
      </c>
      <c r="H292" s="252">
        <f t="shared" si="273"/>
        <v>35</v>
      </c>
      <c r="I292" s="251"/>
      <c r="J292" s="253">
        <v>912408</v>
      </c>
      <c r="K292" s="253">
        <v>76624.792860933114</v>
      </c>
      <c r="L292" s="253">
        <v>133987.81226807676</v>
      </c>
      <c r="M292" s="254"/>
      <c r="N292" s="279">
        <f t="shared" si="274"/>
        <v>1123020.6051290098</v>
      </c>
      <c r="O292" s="251">
        <f t="shared" si="275"/>
        <v>0</v>
      </c>
      <c r="P292" s="253">
        <f t="shared" si="275"/>
        <v>912408</v>
      </c>
      <c r="Q292" s="253">
        <f t="shared" si="275"/>
        <v>76624.792860933114</v>
      </c>
      <c r="R292" s="253">
        <f t="shared" si="275"/>
        <v>133987.81226807676</v>
      </c>
      <c r="S292" s="254">
        <f t="shared" si="275"/>
        <v>0</v>
      </c>
      <c r="T292" s="280">
        <f t="shared" si="276"/>
        <v>1123020.6051290098</v>
      </c>
      <c r="U292" s="984"/>
      <c r="V292" s="277">
        <v>1</v>
      </c>
      <c r="W292" s="253">
        <f t="shared" si="277"/>
        <v>0</v>
      </c>
      <c r="X292" s="253">
        <f t="shared" si="277"/>
        <v>912408</v>
      </c>
      <c r="Y292" s="253">
        <f t="shared" si="277"/>
        <v>76624.792860933114</v>
      </c>
      <c r="Z292" s="253">
        <f t="shared" si="277"/>
        <v>133987.81226807676</v>
      </c>
      <c r="AA292" s="253">
        <f t="shared" si="277"/>
        <v>0</v>
      </c>
      <c r="AB292" s="253">
        <f t="shared" si="278"/>
        <v>1123020.6051290098</v>
      </c>
      <c r="AC292" s="984"/>
      <c r="AD292" s="308"/>
      <c r="AE292" s="253">
        <f t="shared" si="279"/>
        <v>0</v>
      </c>
      <c r="AF292" s="253">
        <f t="shared" si="279"/>
        <v>0</v>
      </c>
      <c r="AG292" s="253">
        <f t="shared" si="279"/>
        <v>0</v>
      </c>
      <c r="AH292" s="253">
        <f t="shared" si="279"/>
        <v>0</v>
      </c>
      <c r="AI292" s="253">
        <f t="shared" si="279"/>
        <v>0</v>
      </c>
      <c r="AJ292" s="253">
        <f t="shared" si="280"/>
        <v>0</v>
      </c>
      <c r="AK292" s="978"/>
      <c r="AL292" s="979">
        <f>IFERROR(VLOOKUP($A292,Itemizado_Piping!C:Q,12,0),0)</f>
        <v>0</v>
      </c>
      <c r="AM292" s="979">
        <f>IFERROR(VLOOKUP($A292,Itemizado_Piping!C:Q,13,0),0)</f>
        <v>0</v>
      </c>
      <c r="AN292" s="979">
        <f>IFERROR(VLOOKUP($A292,Itemizado_Piping!C:Q,14,0),0)</f>
        <v>0</v>
      </c>
      <c r="AO292" s="978"/>
      <c r="AP292" s="278"/>
      <c r="AQ292" s="281">
        <f t="shared" si="281"/>
        <v>0</v>
      </c>
      <c r="AR292" s="978"/>
      <c r="AS292" s="982"/>
    </row>
    <row r="293" spans="1:45" s="164" customFormat="1" hidden="1">
      <c r="A293" s="312" t="s">
        <v>2371</v>
      </c>
      <c r="B293" s="249"/>
      <c r="C293" s="3" t="s">
        <v>2133</v>
      </c>
      <c r="D293" s="2" t="s">
        <v>2067</v>
      </c>
      <c r="E293" s="190">
        <v>1</v>
      </c>
      <c r="F293" s="276"/>
      <c r="G293" s="191">
        <v>62</v>
      </c>
      <c r="H293" s="252">
        <f t="shared" si="273"/>
        <v>62</v>
      </c>
      <c r="I293" s="251"/>
      <c r="J293" s="253">
        <v>1552204</v>
      </c>
      <c r="K293" s="253">
        <v>130355.40019148448</v>
      </c>
      <c r="L293" s="253">
        <v>227942.34394454875</v>
      </c>
      <c r="M293" s="254"/>
      <c r="N293" s="279">
        <f t="shared" si="274"/>
        <v>1910501.7441360331</v>
      </c>
      <c r="O293" s="251">
        <f t="shared" si="275"/>
        <v>0</v>
      </c>
      <c r="P293" s="253">
        <f t="shared" si="275"/>
        <v>1552204</v>
      </c>
      <c r="Q293" s="253">
        <f t="shared" si="275"/>
        <v>130355.40019148448</v>
      </c>
      <c r="R293" s="253">
        <f t="shared" si="275"/>
        <v>227942.34394454875</v>
      </c>
      <c r="S293" s="254">
        <f t="shared" si="275"/>
        <v>0</v>
      </c>
      <c r="T293" s="280">
        <f t="shared" si="276"/>
        <v>1910501.7441360331</v>
      </c>
      <c r="U293" s="984"/>
      <c r="V293" s="277">
        <v>1</v>
      </c>
      <c r="W293" s="253">
        <f t="shared" si="277"/>
        <v>0</v>
      </c>
      <c r="X293" s="253">
        <f t="shared" si="277"/>
        <v>1552204</v>
      </c>
      <c r="Y293" s="253">
        <f t="shared" si="277"/>
        <v>130355.40019148448</v>
      </c>
      <c r="Z293" s="253">
        <f t="shared" si="277"/>
        <v>227942.34394454875</v>
      </c>
      <c r="AA293" s="253">
        <f t="shared" si="277"/>
        <v>0</v>
      </c>
      <c r="AB293" s="253">
        <f t="shared" si="278"/>
        <v>1910501.7441360331</v>
      </c>
      <c r="AC293" s="984"/>
      <c r="AD293" s="308"/>
      <c r="AE293" s="253">
        <f t="shared" si="279"/>
        <v>0</v>
      </c>
      <c r="AF293" s="253">
        <f t="shared" si="279"/>
        <v>0</v>
      </c>
      <c r="AG293" s="253">
        <f t="shared" si="279"/>
        <v>0</v>
      </c>
      <c r="AH293" s="253">
        <f t="shared" si="279"/>
        <v>0</v>
      </c>
      <c r="AI293" s="253">
        <f t="shared" si="279"/>
        <v>0</v>
      </c>
      <c r="AJ293" s="253">
        <f t="shared" si="280"/>
        <v>0</v>
      </c>
      <c r="AK293" s="978"/>
      <c r="AL293" s="979">
        <f>IFERROR(VLOOKUP($A293,Itemizado_Piping!C:Q,12,0),0)</f>
        <v>0</v>
      </c>
      <c r="AM293" s="979">
        <f>IFERROR(VLOOKUP($A293,Itemizado_Piping!C:Q,13,0),0)</f>
        <v>0</v>
      </c>
      <c r="AN293" s="979">
        <f>IFERROR(VLOOKUP($A293,Itemizado_Piping!C:Q,14,0),0)</f>
        <v>0</v>
      </c>
      <c r="AO293" s="978"/>
      <c r="AP293" s="278"/>
      <c r="AQ293" s="281">
        <f t="shared" si="281"/>
        <v>0</v>
      </c>
      <c r="AR293" s="978"/>
      <c r="AS293" s="982"/>
    </row>
    <row r="294" spans="1:45" s="164" customFormat="1" hidden="1">
      <c r="A294" s="312" t="s">
        <v>2372</v>
      </c>
      <c r="B294" s="249"/>
      <c r="C294" s="3" t="s">
        <v>2373</v>
      </c>
      <c r="D294" s="2" t="s">
        <v>2067</v>
      </c>
      <c r="E294" s="190">
        <v>1</v>
      </c>
      <c r="F294" s="276"/>
      <c r="G294" s="191">
        <v>130</v>
      </c>
      <c r="H294" s="252">
        <f t="shared" si="273"/>
        <v>130</v>
      </c>
      <c r="I294" s="251"/>
      <c r="J294" s="253">
        <v>7551148</v>
      </c>
      <c r="K294" s="253">
        <v>634151.77350730076</v>
      </c>
      <c r="L294" s="253">
        <v>1108891.8560912041</v>
      </c>
      <c r="M294" s="254"/>
      <c r="N294" s="279">
        <f t="shared" si="274"/>
        <v>9294191.6295985058</v>
      </c>
      <c r="O294" s="251">
        <f t="shared" si="275"/>
        <v>0</v>
      </c>
      <c r="P294" s="253">
        <f t="shared" si="275"/>
        <v>7551148</v>
      </c>
      <c r="Q294" s="253">
        <f t="shared" si="275"/>
        <v>634151.77350730076</v>
      </c>
      <c r="R294" s="253">
        <f t="shared" si="275"/>
        <v>1108891.8560912041</v>
      </c>
      <c r="S294" s="254">
        <f t="shared" si="275"/>
        <v>0</v>
      </c>
      <c r="T294" s="280">
        <f t="shared" si="276"/>
        <v>9294191.6295985058</v>
      </c>
      <c r="U294" s="984"/>
      <c r="V294" s="277">
        <v>1</v>
      </c>
      <c r="W294" s="253">
        <f t="shared" si="277"/>
        <v>0</v>
      </c>
      <c r="X294" s="253">
        <f t="shared" si="277"/>
        <v>7551148</v>
      </c>
      <c r="Y294" s="253">
        <f t="shared" si="277"/>
        <v>634151.77350730076</v>
      </c>
      <c r="Z294" s="253">
        <f t="shared" si="277"/>
        <v>1108891.8560912041</v>
      </c>
      <c r="AA294" s="253">
        <f t="shared" si="277"/>
        <v>0</v>
      </c>
      <c r="AB294" s="253">
        <f t="shared" si="278"/>
        <v>9294191.6295985058</v>
      </c>
      <c r="AC294" s="984"/>
      <c r="AD294" s="308"/>
      <c r="AE294" s="253">
        <f t="shared" si="279"/>
        <v>0</v>
      </c>
      <c r="AF294" s="253">
        <f t="shared" si="279"/>
        <v>0</v>
      </c>
      <c r="AG294" s="253">
        <f t="shared" si="279"/>
        <v>0</v>
      </c>
      <c r="AH294" s="253">
        <f t="shared" si="279"/>
        <v>0</v>
      </c>
      <c r="AI294" s="253">
        <f t="shared" si="279"/>
        <v>0</v>
      </c>
      <c r="AJ294" s="253">
        <f t="shared" si="280"/>
        <v>0</v>
      </c>
      <c r="AK294" s="978"/>
      <c r="AL294" s="979">
        <f>IFERROR(VLOOKUP($A294,Itemizado_Piping!C:Q,12,0),0)</f>
        <v>0</v>
      </c>
      <c r="AM294" s="979">
        <f>IFERROR(VLOOKUP($A294,Itemizado_Piping!C:Q,13,0),0)</f>
        <v>0</v>
      </c>
      <c r="AN294" s="979">
        <f>IFERROR(VLOOKUP($A294,Itemizado_Piping!C:Q,14,0),0)</f>
        <v>0</v>
      </c>
      <c r="AO294" s="978"/>
      <c r="AP294" s="278"/>
      <c r="AQ294" s="281">
        <f t="shared" si="281"/>
        <v>0</v>
      </c>
      <c r="AR294" s="978"/>
      <c r="AS294" s="982"/>
    </row>
    <row r="295" spans="1:45" s="164" customFormat="1" hidden="1">
      <c r="A295" s="312" t="s">
        <v>2374</v>
      </c>
      <c r="B295" s="249"/>
      <c r="C295" s="3" t="s">
        <v>2375</v>
      </c>
      <c r="D295" s="2" t="s">
        <v>2067</v>
      </c>
      <c r="E295" s="190">
        <v>1</v>
      </c>
      <c r="F295" s="276"/>
      <c r="G295" s="191">
        <v>80</v>
      </c>
      <c r="H295" s="252">
        <f t="shared" si="273"/>
        <v>80</v>
      </c>
      <c r="I295" s="251"/>
      <c r="J295" s="253">
        <v>1998460</v>
      </c>
      <c r="K295" s="253">
        <v>167832.35519730207</v>
      </c>
      <c r="L295" s="253">
        <v>293475.37867408077</v>
      </c>
      <c r="M295" s="254"/>
      <c r="N295" s="279">
        <f t="shared" si="274"/>
        <v>2459767.7338713827</v>
      </c>
      <c r="O295" s="251">
        <f t="shared" si="275"/>
        <v>0</v>
      </c>
      <c r="P295" s="253">
        <f t="shared" si="275"/>
        <v>1998460</v>
      </c>
      <c r="Q295" s="253">
        <f t="shared" si="275"/>
        <v>167832.35519730207</v>
      </c>
      <c r="R295" s="253">
        <f t="shared" si="275"/>
        <v>293475.37867408077</v>
      </c>
      <c r="S295" s="254">
        <f t="shared" si="275"/>
        <v>0</v>
      </c>
      <c r="T295" s="280">
        <f t="shared" si="276"/>
        <v>2459767.7338713827</v>
      </c>
      <c r="U295" s="984"/>
      <c r="V295" s="277">
        <v>1</v>
      </c>
      <c r="W295" s="253">
        <f t="shared" si="277"/>
        <v>0</v>
      </c>
      <c r="X295" s="253">
        <f t="shared" si="277"/>
        <v>1998460</v>
      </c>
      <c r="Y295" s="253">
        <f t="shared" si="277"/>
        <v>167832.35519730207</v>
      </c>
      <c r="Z295" s="253">
        <f t="shared" si="277"/>
        <v>293475.37867408077</v>
      </c>
      <c r="AA295" s="253">
        <f t="shared" si="277"/>
        <v>0</v>
      </c>
      <c r="AB295" s="253">
        <f t="shared" si="278"/>
        <v>2459767.7338713827</v>
      </c>
      <c r="AC295" s="984"/>
      <c r="AD295" s="308"/>
      <c r="AE295" s="253">
        <f t="shared" si="279"/>
        <v>0</v>
      </c>
      <c r="AF295" s="253">
        <f t="shared" si="279"/>
        <v>0</v>
      </c>
      <c r="AG295" s="253">
        <f t="shared" si="279"/>
        <v>0</v>
      </c>
      <c r="AH295" s="253">
        <f t="shared" si="279"/>
        <v>0</v>
      </c>
      <c r="AI295" s="253">
        <f t="shared" si="279"/>
        <v>0</v>
      </c>
      <c r="AJ295" s="253">
        <f t="shared" si="280"/>
        <v>0</v>
      </c>
      <c r="AK295" s="978"/>
      <c r="AL295" s="979">
        <f>IFERROR(VLOOKUP($A295,Itemizado_Piping!C:Q,12,0),0)</f>
        <v>0</v>
      </c>
      <c r="AM295" s="979">
        <f>IFERROR(VLOOKUP($A295,Itemizado_Piping!C:Q,13,0),0)</f>
        <v>0</v>
      </c>
      <c r="AN295" s="979">
        <f>IFERROR(VLOOKUP($A295,Itemizado_Piping!C:Q,14,0),0)</f>
        <v>0</v>
      </c>
      <c r="AO295" s="978"/>
      <c r="AP295" s="278"/>
      <c r="AQ295" s="281">
        <f t="shared" si="281"/>
        <v>0</v>
      </c>
      <c r="AR295" s="978"/>
      <c r="AS295" s="982"/>
    </row>
    <row r="296" spans="1:45" s="164" customFormat="1" hidden="1">
      <c r="A296" s="312" t="s">
        <v>2376</v>
      </c>
      <c r="B296" s="249"/>
      <c r="C296" s="13" t="s">
        <v>2141</v>
      </c>
      <c r="D296" s="2" t="s">
        <v>2067</v>
      </c>
      <c r="E296" s="190">
        <v>1</v>
      </c>
      <c r="F296" s="276"/>
      <c r="G296" s="191">
        <v>70</v>
      </c>
      <c r="H296" s="252">
        <f t="shared" si="273"/>
        <v>70</v>
      </c>
      <c r="I296" s="251"/>
      <c r="J296" s="253">
        <v>4871904</v>
      </c>
      <c r="K296" s="253">
        <v>409146.60419280734</v>
      </c>
      <c r="L296" s="253">
        <v>715442.82660837297</v>
      </c>
      <c r="M296" s="254"/>
      <c r="N296" s="279">
        <f t="shared" si="274"/>
        <v>5996493.4308011802</v>
      </c>
      <c r="O296" s="251">
        <f t="shared" si="275"/>
        <v>0</v>
      </c>
      <c r="P296" s="253">
        <f t="shared" si="275"/>
        <v>4871904</v>
      </c>
      <c r="Q296" s="253">
        <f t="shared" si="275"/>
        <v>409146.60419280734</v>
      </c>
      <c r="R296" s="253">
        <f t="shared" si="275"/>
        <v>715442.82660837297</v>
      </c>
      <c r="S296" s="254">
        <f t="shared" si="275"/>
        <v>0</v>
      </c>
      <c r="T296" s="280">
        <f t="shared" si="276"/>
        <v>5996493.4308011802</v>
      </c>
      <c r="U296" s="984"/>
      <c r="V296" s="277">
        <v>1</v>
      </c>
      <c r="W296" s="253">
        <f t="shared" si="277"/>
        <v>0</v>
      </c>
      <c r="X296" s="253">
        <f t="shared" si="277"/>
        <v>4871904</v>
      </c>
      <c r="Y296" s="253">
        <f t="shared" si="277"/>
        <v>409146.60419280734</v>
      </c>
      <c r="Z296" s="253">
        <f t="shared" si="277"/>
        <v>715442.82660837297</v>
      </c>
      <c r="AA296" s="253">
        <f t="shared" si="277"/>
        <v>0</v>
      </c>
      <c r="AB296" s="253">
        <f t="shared" si="278"/>
        <v>5996493.4308011802</v>
      </c>
      <c r="AC296" s="984"/>
      <c r="AD296" s="308"/>
      <c r="AE296" s="253">
        <f t="shared" si="279"/>
        <v>0</v>
      </c>
      <c r="AF296" s="253">
        <f t="shared" si="279"/>
        <v>0</v>
      </c>
      <c r="AG296" s="253">
        <f t="shared" si="279"/>
        <v>0</v>
      </c>
      <c r="AH296" s="253">
        <f t="shared" si="279"/>
        <v>0</v>
      </c>
      <c r="AI296" s="253">
        <f t="shared" si="279"/>
        <v>0</v>
      </c>
      <c r="AJ296" s="253">
        <f t="shared" si="280"/>
        <v>0</v>
      </c>
      <c r="AK296" s="978"/>
      <c r="AL296" s="979">
        <f>IFERROR(VLOOKUP($A296,Itemizado_Piping!C:Q,12,0),0)</f>
        <v>0</v>
      </c>
      <c r="AM296" s="979">
        <f>IFERROR(VLOOKUP($A296,Itemizado_Piping!C:Q,13,0),0)</f>
        <v>0</v>
      </c>
      <c r="AN296" s="979">
        <f>IFERROR(VLOOKUP($A296,Itemizado_Piping!C:Q,14,0),0)</f>
        <v>0</v>
      </c>
      <c r="AO296" s="978"/>
      <c r="AP296" s="278"/>
      <c r="AQ296" s="281">
        <f t="shared" si="281"/>
        <v>0</v>
      </c>
      <c r="AR296" s="978"/>
      <c r="AS296" s="982"/>
    </row>
    <row r="297" spans="1:45" s="164" customFormat="1" hidden="1">
      <c r="A297" s="315" t="s">
        <v>3125</v>
      </c>
      <c r="B297" s="5"/>
      <c r="C297" s="7" t="s">
        <v>3077</v>
      </c>
      <c r="D297" s="6"/>
      <c r="E297" s="189"/>
      <c r="F297" s="270"/>
      <c r="G297" s="189"/>
      <c r="H297" s="271"/>
      <c r="I297" s="270"/>
      <c r="J297" s="272"/>
      <c r="K297" s="272"/>
      <c r="L297" s="272"/>
      <c r="M297" s="273"/>
      <c r="N297" s="271"/>
      <c r="O297" s="270"/>
      <c r="P297" s="272"/>
      <c r="Q297" s="272"/>
      <c r="R297" s="272"/>
      <c r="S297" s="273"/>
      <c r="T297" s="274"/>
      <c r="U297" s="984"/>
      <c r="V297" s="272"/>
      <c r="W297" s="272"/>
      <c r="X297" s="272"/>
      <c r="Y297" s="272"/>
      <c r="Z297" s="272"/>
      <c r="AA297" s="272"/>
      <c r="AB297" s="272"/>
      <c r="AC297" s="984"/>
      <c r="AD297" s="272"/>
      <c r="AE297" s="272"/>
      <c r="AF297" s="272"/>
      <c r="AG297" s="272"/>
      <c r="AH297" s="272"/>
      <c r="AI297" s="272"/>
      <c r="AJ297" s="272"/>
      <c r="AK297" s="978"/>
      <c r="AL297" s="272"/>
      <c r="AM297" s="272"/>
      <c r="AN297" s="272"/>
      <c r="AO297" s="978"/>
      <c r="AP297" s="275"/>
      <c r="AQ297" s="272"/>
      <c r="AR297" s="978"/>
      <c r="AS297" s="982"/>
    </row>
    <row r="298" spans="1:45" s="164" customFormat="1" hidden="1">
      <c r="A298" s="312" t="s">
        <v>2377</v>
      </c>
      <c r="B298" s="249"/>
      <c r="C298" s="3" t="s">
        <v>2378</v>
      </c>
      <c r="D298" s="2" t="s">
        <v>2062</v>
      </c>
      <c r="E298" s="190">
        <v>57</v>
      </c>
      <c r="F298" s="276"/>
      <c r="G298" s="191">
        <v>1687.126</v>
      </c>
      <c r="H298" s="252">
        <f t="shared" ref="H298:H304" si="282">G298+F298</f>
        <v>1687.126</v>
      </c>
      <c r="I298" s="251"/>
      <c r="J298" s="253">
        <v>1414364.1680000001</v>
      </c>
      <c r="K298" s="253">
        <v>118779.49600612721</v>
      </c>
      <c r="L298" s="253">
        <v>207700.4593938966</v>
      </c>
      <c r="M298" s="254"/>
      <c r="N298" s="252">
        <f t="shared" ref="N298:N304" si="283">SUM(I298:M298)</f>
        <v>1740844.1234000239</v>
      </c>
      <c r="O298" s="251">
        <f t="shared" ref="O298:S304" si="284">$E298*I298</f>
        <v>0</v>
      </c>
      <c r="P298" s="253">
        <f t="shared" si="284"/>
        <v>80618757.576000005</v>
      </c>
      <c r="Q298" s="253">
        <f t="shared" si="284"/>
        <v>6770431.2723492514</v>
      </c>
      <c r="R298" s="253">
        <f t="shared" si="284"/>
        <v>11838926.185452105</v>
      </c>
      <c r="S298" s="254">
        <f t="shared" si="284"/>
        <v>0</v>
      </c>
      <c r="T298" s="256">
        <f t="shared" ref="T298:T304" si="285">SUM(O298:S298)</f>
        <v>99228115.033801362</v>
      </c>
      <c r="U298" s="984"/>
      <c r="V298" s="277">
        <v>57</v>
      </c>
      <c r="W298" s="253">
        <f t="shared" ref="W298:AA304" si="286">$V298*I298</f>
        <v>0</v>
      </c>
      <c r="X298" s="253">
        <f t="shared" si="286"/>
        <v>80618757.576000005</v>
      </c>
      <c r="Y298" s="253">
        <f t="shared" si="286"/>
        <v>6770431.2723492514</v>
      </c>
      <c r="Z298" s="253">
        <f t="shared" si="286"/>
        <v>11838926.185452105</v>
      </c>
      <c r="AA298" s="253">
        <f t="shared" si="286"/>
        <v>0</v>
      </c>
      <c r="AB298" s="253">
        <f t="shared" ref="AB298:AB304" si="287">SUM(W298:AA298)</f>
        <v>99228115.033801362</v>
      </c>
      <c r="AC298" s="984"/>
      <c r="AD298" s="308"/>
      <c r="AE298" s="253">
        <f t="shared" ref="AE298:AI304" si="288">$AD298*I298</f>
        <v>0</v>
      </c>
      <c r="AF298" s="253">
        <f t="shared" si="288"/>
        <v>0</v>
      </c>
      <c r="AG298" s="253">
        <f t="shared" si="288"/>
        <v>0</v>
      </c>
      <c r="AH298" s="253">
        <f t="shared" si="288"/>
        <v>0</v>
      </c>
      <c r="AI298" s="253">
        <f t="shared" si="288"/>
        <v>0</v>
      </c>
      <c r="AJ298" s="253">
        <f t="shared" ref="AJ298:AJ304" si="289">SUM(AE298:AI298)</f>
        <v>0</v>
      </c>
      <c r="AK298" s="978"/>
      <c r="AL298" s="979">
        <f>IFERROR(VLOOKUP($A298,Itemizado_Piping!C:Q,12,0),0)</f>
        <v>0</v>
      </c>
      <c r="AM298" s="979">
        <f>IFERROR(VLOOKUP($A298,Itemizado_Piping!C:Q,13,0),0)</f>
        <v>0</v>
      </c>
      <c r="AN298" s="979">
        <f>IFERROR(VLOOKUP($A298,Itemizado_Piping!C:Q,14,0),0)</f>
        <v>0</v>
      </c>
      <c r="AO298" s="978"/>
      <c r="AP298" s="278"/>
      <c r="AQ298" s="253">
        <f t="shared" ref="AQ298:AQ304" si="290">N298*AP298</f>
        <v>0</v>
      </c>
      <c r="AR298" s="978"/>
      <c r="AS298" s="982"/>
    </row>
    <row r="299" spans="1:45" s="164" customFormat="1" hidden="1">
      <c r="A299" s="312" t="s">
        <v>2379</v>
      </c>
      <c r="B299" s="249"/>
      <c r="C299" s="3" t="s">
        <v>2150</v>
      </c>
      <c r="D299" s="2" t="s">
        <v>2062</v>
      </c>
      <c r="E299" s="190">
        <v>120</v>
      </c>
      <c r="F299" s="276"/>
      <c r="G299" s="191">
        <v>55.2</v>
      </c>
      <c r="H299" s="252">
        <f t="shared" si="282"/>
        <v>55.2</v>
      </c>
      <c r="I299" s="251"/>
      <c r="J299" s="253">
        <v>21216.720000000001</v>
      </c>
      <c r="K299" s="253">
        <v>1781.7980280624615</v>
      </c>
      <c r="L299" s="253">
        <v>3115.6915506049377</v>
      </c>
      <c r="M299" s="254"/>
      <c r="N299" s="252">
        <f t="shared" si="283"/>
        <v>26114.2095786674</v>
      </c>
      <c r="O299" s="251">
        <f t="shared" si="284"/>
        <v>0</v>
      </c>
      <c r="P299" s="253">
        <f t="shared" si="284"/>
        <v>2546006.4000000004</v>
      </c>
      <c r="Q299" s="253">
        <f t="shared" si="284"/>
        <v>213815.76336749538</v>
      </c>
      <c r="R299" s="253">
        <f t="shared" si="284"/>
        <v>373882.9860725925</v>
      </c>
      <c r="S299" s="254">
        <f t="shared" si="284"/>
        <v>0</v>
      </c>
      <c r="T299" s="256">
        <f t="shared" si="285"/>
        <v>3133705.1494400883</v>
      </c>
      <c r="U299" s="984"/>
      <c r="V299" s="277">
        <v>120</v>
      </c>
      <c r="W299" s="253">
        <f t="shared" si="286"/>
        <v>0</v>
      </c>
      <c r="X299" s="253">
        <f t="shared" si="286"/>
        <v>2546006.4000000004</v>
      </c>
      <c r="Y299" s="253">
        <f t="shared" si="286"/>
        <v>213815.76336749538</v>
      </c>
      <c r="Z299" s="253">
        <f t="shared" si="286"/>
        <v>373882.9860725925</v>
      </c>
      <c r="AA299" s="253">
        <f t="shared" si="286"/>
        <v>0</v>
      </c>
      <c r="AB299" s="253">
        <f t="shared" si="287"/>
        <v>3133705.1494400883</v>
      </c>
      <c r="AC299" s="984"/>
      <c r="AD299" s="308"/>
      <c r="AE299" s="253">
        <f t="shared" si="288"/>
        <v>0</v>
      </c>
      <c r="AF299" s="253">
        <f t="shared" si="288"/>
        <v>0</v>
      </c>
      <c r="AG299" s="253">
        <f t="shared" si="288"/>
        <v>0</v>
      </c>
      <c r="AH299" s="253">
        <f t="shared" si="288"/>
        <v>0</v>
      </c>
      <c r="AI299" s="253">
        <f t="shared" si="288"/>
        <v>0</v>
      </c>
      <c r="AJ299" s="253">
        <f t="shared" si="289"/>
        <v>0</v>
      </c>
      <c r="AK299" s="978"/>
      <c r="AL299" s="979">
        <f>IFERROR(VLOOKUP($A299,Itemizado_Piping!C:Q,12,0),0)</f>
        <v>0</v>
      </c>
      <c r="AM299" s="979">
        <f>IFERROR(VLOOKUP($A299,Itemizado_Piping!C:Q,13,0),0)</f>
        <v>0</v>
      </c>
      <c r="AN299" s="979">
        <f>IFERROR(VLOOKUP($A299,Itemizado_Piping!C:Q,14,0),0)</f>
        <v>0</v>
      </c>
      <c r="AO299" s="978"/>
      <c r="AP299" s="278"/>
      <c r="AQ299" s="253">
        <f t="shared" si="290"/>
        <v>0</v>
      </c>
      <c r="AR299" s="978"/>
      <c r="AS299" s="982"/>
    </row>
    <row r="300" spans="1:45" s="164" customFormat="1" hidden="1">
      <c r="A300" s="312" t="s">
        <v>2380</v>
      </c>
      <c r="B300" s="249"/>
      <c r="C300" s="3" t="s">
        <v>2381</v>
      </c>
      <c r="D300" s="2" t="s">
        <v>2062</v>
      </c>
      <c r="E300" s="190">
        <v>300</v>
      </c>
      <c r="F300" s="276"/>
      <c r="G300" s="191">
        <v>510</v>
      </c>
      <c r="H300" s="252">
        <f t="shared" si="282"/>
        <v>510</v>
      </c>
      <c r="I300" s="251"/>
      <c r="J300" s="253">
        <v>54215.158000000003</v>
      </c>
      <c r="K300" s="253">
        <v>4553.034663958184</v>
      </c>
      <c r="L300" s="253">
        <v>7961.5373957572938</v>
      </c>
      <c r="M300" s="254"/>
      <c r="N300" s="252">
        <f t="shared" si="283"/>
        <v>66729.730059715483</v>
      </c>
      <c r="O300" s="251">
        <f t="shared" si="284"/>
        <v>0</v>
      </c>
      <c r="P300" s="253">
        <f t="shared" si="284"/>
        <v>16264547.4</v>
      </c>
      <c r="Q300" s="253">
        <f t="shared" si="284"/>
        <v>1365910.3991874552</v>
      </c>
      <c r="R300" s="253">
        <f t="shared" si="284"/>
        <v>2388461.2187271882</v>
      </c>
      <c r="S300" s="254">
        <f t="shared" si="284"/>
        <v>0</v>
      </c>
      <c r="T300" s="256">
        <f t="shared" si="285"/>
        <v>20018919.017914645</v>
      </c>
      <c r="U300" s="984"/>
      <c r="V300" s="277">
        <v>300</v>
      </c>
      <c r="W300" s="253">
        <f t="shared" si="286"/>
        <v>0</v>
      </c>
      <c r="X300" s="253">
        <f t="shared" si="286"/>
        <v>16264547.4</v>
      </c>
      <c r="Y300" s="253">
        <f t="shared" si="286"/>
        <v>1365910.3991874552</v>
      </c>
      <c r="Z300" s="253">
        <f t="shared" si="286"/>
        <v>2388461.2187271882</v>
      </c>
      <c r="AA300" s="253">
        <f t="shared" si="286"/>
        <v>0</v>
      </c>
      <c r="AB300" s="253">
        <f t="shared" si="287"/>
        <v>20018919.017914645</v>
      </c>
      <c r="AC300" s="984"/>
      <c r="AD300" s="308"/>
      <c r="AE300" s="253">
        <f t="shared" si="288"/>
        <v>0</v>
      </c>
      <c r="AF300" s="253">
        <f t="shared" si="288"/>
        <v>0</v>
      </c>
      <c r="AG300" s="253">
        <f t="shared" si="288"/>
        <v>0</v>
      </c>
      <c r="AH300" s="253">
        <f t="shared" si="288"/>
        <v>0</v>
      </c>
      <c r="AI300" s="253">
        <f t="shared" si="288"/>
        <v>0</v>
      </c>
      <c r="AJ300" s="253">
        <f t="shared" si="289"/>
        <v>0</v>
      </c>
      <c r="AK300" s="978"/>
      <c r="AL300" s="979">
        <f>IFERROR(VLOOKUP($A300,Itemizado_Piping!C:Q,12,0),0)</f>
        <v>0</v>
      </c>
      <c r="AM300" s="979">
        <f>IFERROR(VLOOKUP($A300,Itemizado_Piping!C:Q,13,0),0)</f>
        <v>0</v>
      </c>
      <c r="AN300" s="979">
        <f>IFERROR(VLOOKUP($A300,Itemizado_Piping!C:Q,14,0),0)</f>
        <v>0</v>
      </c>
      <c r="AO300" s="978"/>
      <c r="AP300" s="278"/>
      <c r="AQ300" s="253">
        <f t="shared" si="290"/>
        <v>0</v>
      </c>
      <c r="AR300" s="978"/>
      <c r="AS300" s="982"/>
    </row>
    <row r="301" spans="1:45" s="164" customFormat="1" hidden="1">
      <c r="A301" s="312" t="s">
        <v>2382</v>
      </c>
      <c r="B301" s="249"/>
      <c r="C301" s="3" t="s">
        <v>2383</v>
      </c>
      <c r="D301" s="2" t="s">
        <v>2062</v>
      </c>
      <c r="E301" s="190">
        <v>600</v>
      </c>
      <c r="F301" s="276"/>
      <c r="G301" s="191">
        <v>1080</v>
      </c>
      <c r="H301" s="252">
        <f t="shared" si="282"/>
        <v>1080</v>
      </c>
      <c r="I301" s="251"/>
      <c r="J301" s="253">
        <v>48083.040000000001</v>
      </c>
      <c r="K301" s="253">
        <v>4038.054225876971</v>
      </c>
      <c r="L301" s="253">
        <v>7061.0311799090168</v>
      </c>
      <c r="M301" s="254"/>
      <c r="N301" s="252">
        <f t="shared" si="283"/>
        <v>59182.125405785991</v>
      </c>
      <c r="O301" s="251">
        <f t="shared" si="284"/>
        <v>0</v>
      </c>
      <c r="P301" s="253">
        <f t="shared" si="284"/>
        <v>28849824</v>
      </c>
      <c r="Q301" s="253">
        <f t="shared" si="284"/>
        <v>2422832.5355261825</v>
      </c>
      <c r="R301" s="253">
        <f t="shared" si="284"/>
        <v>4236618.7079454102</v>
      </c>
      <c r="S301" s="254">
        <f t="shared" si="284"/>
        <v>0</v>
      </c>
      <c r="T301" s="256">
        <f t="shared" si="285"/>
        <v>35509275.243471593</v>
      </c>
      <c r="U301" s="984"/>
      <c r="V301" s="277">
        <v>600</v>
      </c>
      <c r="W301" s="253">
        <f t="shared" si="286"/>
        <v>0</v>
      </c>
      <c r="X301" s="253">
        <f t="shared" si="286"/>
        <v>28849824</v>
      </c>
      <c r="Y301" s="253">
        <f t="shared" si="286"/>
        <v>2422832.5355261825</v>
      </c>
      <c r="Z301" s="253">
        <f t="shared" si="286"/>
        <v>4236618.7079454102</v>
      </c>
      <c r="AA301" s="253">
        <f t="shared" si="286"/>
        <v>0</v>
      </c>
      <c r="AB301" s="253">
        <f t="shared" si="287"/>
        <v>35509275.243471593</v>
      </c>
      <c r="AC301" s="984"/>
      <c r="AD301" s="308"/>
      <c r="AE301" s="253">
        <f t="shared" si="288"/>
        <v>0</v>
      </c>
      <c r="AF301" s="253">
        <f t="shared" si="288"/>
        <v>0</v>
      </c>
      <c r="AG301" s="253">
        <f t="shared" si="288"/>
        <v>0</v>
      </c>
      <c r="AH301" s="253">
        <f t="shared" si="288"/>
        <v>0</v>
      </c>
      <c r="AI301" s="253">
        <f t="shared" si="288"/>
        <v>0</v>
      </c>
      <c r="AJ301" s="253">
        <f t="shared" si="289"/>
        <v>0</v>
      </c>
      <c r="AK301" s="978"/>
      <c r="AL301" s="979">
        <f>IFERROR(VLOOKUP($A301,Itemizado_Piping!C:Q,12,0),0)</f>
        <v>0</v>
      </c>
      <c r="AM301" s="979">
        <f>IFERROR(VLOOKUP($A301,Itemizado_Piping!C:Q,13,0),0)</f>
        <v>0</v>
      </c>
      <c r="AN301" s="979">
        <f>IFERROR(VLOOKUP($A301,Itemizado_Piping!C:Q,14,0),0)</f>
        <v>0</v>
      </c>
      <c r="AO301" s="978"/>
      <c r="AP301" s="278"/>
      <c r="AQ301" s="253">
        <f t="shared" si="290"/>
        <v>0</v>
      </c>
      <c r="AR301" s="978"/>
      <c r="AS301" s="982"/>
    </row>
    <row r="302" spans="1:45" s="164" customFormat="1" hidden="1">
      <c r="A302" s="312" t="s">
        <v>2384</v>
      </c>
      <c r="B302" s="249"/>
      <c r="C302" s="3" t="s">
        <v>2385</v>
      </c>
      <c r="D302" s="2" t="s">
        <v>2067</v>
      </c>
      <c r="E302" s="190">
        <v>1</v>
      </c>
      <c r="F302" s="276"/>
      <c r="G302" s="191">
        <v>41.521000000000001</v>
      </c>
      <c r="H302" s="252">
        <f t="shared" si="282"/>
        <v>41.521000000000001</v>
      </c>
      <c r="I302" s="251"/>
      <c r="J302" s="253">
        <v>2084602.6810000001</v>
      </c>
      <c r="K302" s="253">
        <v>175066.68690089555</v>
      </c>
      <c r="L302" s="253">
        <v>306125.49678805325</v>
      </c>
      <c r="M302" s="254"/>
      <c r="N302" s="252">
        <f t="shared" si="283"/>
        <v>2565794.8646889492</v>
      </c>
      <c r="O302" s="251">
        <f t="shared" si="284"/>
        <v>0</v>
      </c>
      <c r="P302" s="253">
        <f t="shared" si="284"/>
        <v>2084602.6810000001</v>
      </c>
      <c r="Q302" s="253">
        <f t="shared" si="284"/>
        <v>175066.68690089555</v>
      </c>
      <c r="R302" s="253">
        <f t="shared" si="284"/>
        <v>306125.49678805325</v>
      </c>
      <c r="S302" s="254">
        <f t="shared" si="284"/>
        <v>0</v>
      </c>
      <c r="T302" s="256">
        <f t="shared" si="285"/>
        <v>2565794.8646889492</v>
      </c>
      <c r="U302" s="984"/>
      <c r="V302" s="277">
        <v>1</v>
      </c>
      <c r="W302" s="253">
        <f t="shared" si="286"/>
        <v>0</v>
      </c>
      <c r="X302" s="253">
        <f t="shared" si="286"/>
        <v>2084602.6810000001</v>
      </c>
      <c r="Y302" s="253">
        <f t="shared" si="286"/>
        <v>175066.68690089555</v>
      </c>
      <c r="Z302" s="253">
        <f t="shared" si="286"/>
        <v>306125.49678805325</v>
      </c>
      <c r="AA302" s="253">
        <f t="shared" si="286"/>
        <v>0</v>
      </c>
      <c r="AB302" s="253">
        <f t="shared" si="287"/>
        <v>2565794.8646889492</v>
      </c>
      <c r="AC302" s="984"/>
      <c r="AD302" s="308"/>
      <c r="AE302" s="253">
        <f t="shared" si="288"/>
        <v>0</v>
      </c>
      <c r="AF302" s="253">
        <f t="shared" si="288"/>
        <v>0</v>
      </c>
      <c r="AG302" s="253">
        <f t="shared" si="288"/>
        <v>0</v>
      </c>
      <c r="AH302" s="253">
        <f t="shared" si="288"/>
        <v>0</v>
      </c>
      <c r="AI302" s="253">
        <f t="shared" si="288"/>
        <v>0</v>
      </c>
      <c r="AJ302" s="253">
        <f t="shared" si="289"/>
        <v>0</v>
      </c>
      <c r="AK302" s="978"/>
      <c r="AL302" s="979">
        <f>IFERROR(VLOOKUP($A302,Itemizado_Piping!C:Q,12,0),0)</f>
        <v>0</v>
      </c>
      <c r="AM302" s="979">
        <f>IFERROR(VLOOKUP($A302,Itemizado_Piping!C:Q,13,0),0)</f>
        <v>0</v>
      </c>
      <c r="AN302" s="979">
        <f>IFERROR(VLOOKUP($A302,Itemizado_Piping!C:Q,14,0),0)</f>
        <v>0</v>
      </c>
      <c r="AO302" s="978"/>
      <c r="AP302" s="278"/>
      <c r="AQ302" s="253">
        <f t="shared" si="290"/>
        <v>0</v>
      </c>
      <c r="AR302" s="978"/>
      <c r="AS302" s="982"/>
    </row>
    <row r="303" spans="1:45" s="164" customFormat="1" hidden="1">
      <c r="A303" s="312" t="s">
        <v>2386</v>
      </c>
      <c r="B303" s="249"/>
      <c r="C303" s="3" t="s">
        <v>2387</v>
      </c>
      <c r="D303" s="2" t="s">
        <v>2067</v>
      </c>
      <c r="E303" s="190">
        <v>2</v>
      </c>
      <c r="F303" s="276"/>
      <c r="G303" s="191">
        <v>250.04400000000001</v>
      </c>
      <c r="H303" s="252">
        <f t="shared" si="282"/>
        <v>250.04400000000001</v>
      </c>
      <c r="I303" s="251"/>
      <c r="J303" s="253">
        <v>6075092.0839999998</v>
      </c>
      <c r="K303" s="253">
        <v>510191.34383554198</v>
      </c>
      <c r="L303" s="253">
        <v>892131.91516994708</v>
      </c>
      <c r="M303" s="254"/>
      <c r="N303" s="252">
        <f t="shared" si="283"/>
        <v>7477415.3430054886</v>
      </c>
      <c r="O303" s="251">
        <f t="shared" si="284"/>
        <v>0</v>
      </c>
      <c r="P303" s="253">
        <f t="shared" si="284"/>
        <v>12150184.168</v>
      </c>
      <c r="Q303" s="253">
        <f t="shared" si="284"/>
        <v>1020382.687671084</v>
      </c>
      <c r="R303" s="253">
        <f t="shared" si="284"/>
        <v>1784263.8303398942</v>
      </c>
      <c r="S303" s="254">
        <f t="shared" si="284"/>
        <v>0</v>
      </c>
      <c r="T303" s="256">
        <f t="shared" si="285"/>
        <v>14954830.686010977</v>
      </c>
      <c r="U303" s="984"/>
      <c r="V303" s="277">
        <v>2</v>
      </c>
      <c r="W303" s="253">
        <f t="shared" si="286"/>
        <v>0</v>
      </c>
      <c r="X303" s="253">
        <f t="shared" si="286"/>
        <v>12150184.168</v>
      </c>
      <c r="Y303" s="253">
        <f t="shared" si="286"/>
        <v>1020382.687671084</v>
      </c>
      <c r="Z303" s="253">
        <f t="shared" si="286"/>
        <v>1784263.8303398942</v>
      </c>
      <c r="AA303" s="253">
        <f t="shared" si="286"/>
        <v>0</v>
      </c>
      <c r="AB303" s="253">
        <f t="shared" si="287"/>
        <v>14954830.686010977</v>
      </c>
      <c r="AC303" s="984"/>
      <c r="AD303" s="308"/>
      <c r="AE303" s="253">
        <f t="shared" si="288"/>
        <v>0</v>
      </c>
      <c r="AF303" s="253">
        <f t="shared" si="288"/>
        <v>0</v>
      </c>
      <c r="AG303" s="253">
        <f t="shared" si="288"/>
        <v>0</v>
      </c>
      <c r="AH303" s="253">
        <f t="shared" si="288"/>
        <v>0</v>
      </c>
      <c r="AI303" s="253">
        <f t="shared" si="288"/>
        <v>0</v>
      </c>
      <c r="AJ303" s="253">
        <f t="shared" si="289"/>
        <v>0</v>
      </c>
      <c r="AK303" s="978"/>
      <c r="AL303" s="979">
        <f>IFERROR(VLOOKUP($A303,Itemizado_Piping!C:Q,12,0),0)</f>
        <v>0</v>
      </c>
      <c r="AM303" s="979">
        <f>IFERROR(VLOOKUP($A303,Itemizado_Piping!C:Q,13,0),0)</f>
        <v>0</v>
      </c>
      <c r="AN303" s="979">
        <f>IFERROR(VLOOKUP($A303,Itemizado_Piping!C:Q,14,0),0)</f>
        <v>0</v>
      </c>
      <c r="AO303" s="978"/>
      <c r="AP303" s="278"/>
      <c r="AQ303" s="253">
        <f t="shared" si="290"/>
        <v>0</v>
      </c>
      <c r="AR303" s="978"/>
      <c r="AS303" s="982"/>
    </row>
    <row r="304" spans="1:45" s="164" customFormat="1" hidden="1">
      <c r="A304" s="312" t="s">
        <v>2388</v>
      </c>
      <c r="B304" s="249"/>
      <c r="C304" s="3" t="s">
        <v>2389</v>
      </c>
      <c r="D304" s="2" t="s">
        <v>2067</v>
      </c>
      <c r="E304" s="190">
        <v>1</v>
      </c>
      <c r="F304" s="276"/>
      <c r="G304" s="191">
        <v>74.644000000000005</v>
      </c>
      <c r="H304" s="252">
        <f t="shared" si="282"/>
        <v>74.644000000000005</v>
      </c>
      <c r="I304" s="251"/>
      <c r="J304" s="253">
        <v>3665934.8330000001</v>
      </c>
      <c r="K304" s="253">
        <v>307868.2960158959</v>
      </c>
      <c r="L304" s="253">
        <v>538345.33241380996</v>
      </c>
      <c r="M304" s="254"/>
      <c r="N304" s="252">
        <f t="shared" si="283"/>
        <v>4512148.4614297058</v>
      </c>
      <c r="O304" s="251">
        <f t="shared" si="284"/>
        <v>0</v>
      </c>
      <c r="P304" s="253">
        <f t="shared" si="284"/>
        <v>3665934.8330000001</v>
      </c>
      <c r="Q304" s="253">
        <f t="shared" si="284"/>
        <v>307868.2960158959</v>
      </c>
      <c r="R304" s="253">
        <f t="shared" si="284"/>
        <v>538345.33241380996</v>
      </c>
      <c r="S304" s="254">
        <f t="shared" si="284"/>
        <v>0</v>
      </c>
      <c r="T304" s="256">
        <f t="shared" si="285"/>
        <v>4512148.4614297058</v>
      </c>
      <c r="U304" s="984"/>
      <c r="V304" s="277">
        <v>1</v>
      </c>
      <c r="W304" s="253">
        <f t="shared" si="286"/>
        <v>0</v>
      </c>
      <c r="X304" s="253">
        <f t="shared" si="286"/>
        <v>3665934.8330000001</v>
      </c>
      <c r="Y304" s="253">
        <f t="shared" si="286"/>
        <v>307868.2960158959</v>
      </c>
      <c r="Z304" s="253">
        <f t="shared" si="286"/>
        <v>538345.33241380996</v>
      </c>
      <c r="AA304" s="253">
        <f t="shared" si="286"/>
        <v>0</v>
      </c>
      <c r="AB304" s="253">
        <f t="shared" si="287"/>
        <v>4512148.4614297058</v>
      </c>
      <c r="AC304" s="984"/>
      <c r="AD304" s="308"/>
      <c r="AE304" s="253">
        <f t="shared" si="288"/>
        <v>0</v>
      </c>
      <c r="AF304" s="253">
        <f t="shared" si="288"/>
        <v>0</v>
      </c>
      <c r="AG304" s="253">
        <f t="shared" si="288"/>
        <v>0</v>
      </c>
      <c r="AH304" s="253">
        <f t="shared" si="288"/>
        <v>0</v>
      </c>
      <c r="AI304" s="253">
        <f t="shared" si="288"/>
        <v>0</v>
      </c>
      <c r="AJ304" s="253">
        <f t="shared" si="289"/>
        <v>0</v>
      </c>
      <c r="AK304" s="978"/>
      <c r="AL304" s="979">
        <f>IFERROR(VLOOKUP($A304,Itemizado_Piping!C:Q,12,0),0)</f>
        <v>0</v>
      </c>
      <c r="AM304" s="979">
        <f>IFERROR(VLOOKUP($A304,Itemizado_Piping!C:Q,13,0),0)</f>
        <v>0</v>
      </c>
      <c r="AN304" s="979">
        <f>IFERROR(VLOOKUP($A304,Itemizado_Piping!C:Q,14,0),0)</f>
        <v>0</v>
      </c>
      <c r="AO304" s="978"/>
      <c r="AP304" s="278"/>
      <c r="AQ304" s="253">
        <f t="shared" si="290"/>
        <v>0</v>
      </c>
      <c r="AR304" s="978"/>
      <c r="AS304" s="982"/>
    </row>
    <row r="305" spans="1:45" s="164" customFormat="1" hidden="1">
      <c r="A305" s="315" t="s">
        <v>3126</v>
      </c>
      <c r="B305" s="5"/>
      <c r="C305" s="7" t="s">
        <v>3079</v>
      </c>
      <c r="D305" s="6"/>
      <c r="E305" s="189"/>
      <c r="F305" s="270"/>
      <c r="G305" s="189"/>
      <c r="H305" s="271"/>
      <c r="I305" s="270"/>
      <c r="J305" s="272"/>
      <c r="K305" s="272"/>
      <c r="L305" s="272"/>
      <c r="M305" s="273"/>
      <c r="N305" s="271"/>
      <c r="O305" s="270"/>
      <c r="P305" s="272"/>
      <c r="Q305" s="272"/>
      <c r="R305" s="272"/>
      <c r="S305" s="273"/>
      <c r="T305" s="274"/>
      <c r="U305" s="984"/>
      <c r="V305" s="272"/>
      <c r="W305" s="272"/>
      <c r="X305" s="272"/>
      <c r="Y305" s="272"/>
      <c r="Z305" s="272"/>
      <c r="AA305" s="272"/>
      <c r="AB305" s="272"/>
      <c r="AC305" s="984"/>
      <c r="AD305" s="272"/>
      <c r="AE305" s="272"/>
      <c r="AF305" s="272"/>
      <c r="AG305" s="272"/>
      <c r="AH305" s="272"/>
      <c r="AI305" s="272"/>
      <c r="AJ305" s="272"/>
      <c r="AK305" s="978"/>
      <c r="AL305" s="272"/>
      <c r="AM305" s="272"/>
      <c r="AN305" s="272"/>
      <c r="AO305" s="978"/>
      <c r="AP305" s="275"/>
      <c r="AQ305" s="272"/>
      <c r="AR305" s="978"/>
      <c r="AS305" s="982"/>
    </row>
    <row r="306" spans="1:45" s="164" customFormat="1" ht="39.6">
      <c r="A306" s="312" t="s">
        <v>2390</v>
      </c>
      <c r="B306" s="249"/>
      <c r="C306" s="3" t="s">
        <v>2391</v>
      </c>
      <c r="D306" s="2" t="s">
        <v>2067</v>
      </c>
      <c r="E306" s="190">
        <v>5</v>
      </c>
      <c r="F306" s="276"/>
      <c r="G306" s="191">
        <v>140</v>
      </c>
      <c r="H306" s="252">
        <f t="shared" ref="H306:H311" si="291">G306+F306</f>
        <v>140</v>
      </c>
      <c r="I306" s="251"/>
      <c r="J306" s="253">
        <v>1346826</v>
      </c>
      <c r="K306" s="253">
        <v>113107.5826491206</v>
      </c>
      <c r="L306" s="253">
        <v>197782.42764833797</v>
      </c>
      <c r="M306" s="254"/>
      <c r="N306" s="252">
        <f t="shared" ref="N306:N311" si="292">SUM(I306:M306)</f>
        <v>1657716.0102974586</v>
      </c>
      <c r="O306" s="251">
        <f t="shared" ref="O306:S311" si="293">$E306*I306</f>
        <v>0</v>
      </c>
      <c r="P306" s="253">
        <f t="shared" si="293"/>
        <v>6734130</v>
      </c>
      <c r="Q306" s="253">
        <f t="shared" si="293"/>
        <v>565537.91324560298</v>
      </c>
      <c r="R306" s="253">
        <f t="shared" si="293"/>
        <v>988912.13824168989</v>
      </c>
      <c r="S306" s="254">
        <f t="shared" si="293"/>
        <v>0</v>
      </c>
      <c r="T306" s="256">
        <f t="shared" ref="T306:T311" si="294">SUM(O306:S306)</f>
        <v>8288580.0514872931</v>
      </c>
      <c r="U306" s="984"/>
      <c r="V306" s="277">
        <v>5</v>
      </c>
      <c r="W306" s="253">
        <f t="shared" ref="W306:AA311" si="295">$V306*I306</f>
        <v>0</v>
      </c>
      <c r="X306" s="253">
        <f t="shared" si="295"/>
        <v>6734130</v>
      </c>
      <c r="Y306" s="253">
        <f t="shared" si="295"/>
        <v>565537.91324560298</v>
      </c>
      <c r="Z306" s="253">
        <f t="shared" si="295"/>
        <v>988912.13824168989</v>
      </c>
      <c r="AA306" s="253">
        <f t="shared" si="295"/>
        <v>0</v>
      </c>
      <c r="AB306" s="253">
        <f t="shared" ref="AB306:AB311" si="296">SUM(W306:AA306)</f>
        <v>8288580.0514872931</v>
      </c>
      <c r="AC306" s="984"/>
      <c r="AD306" s="308"/>
      <c r="AE306" s="253">
        <f t="shared" ref="AE306:AI311" si="297">$AD306*I306</f>
        <v>0</v>
      </c>
      <c r="AF306" s="253">
        <f t="shared" si="297"/>
        <v>0</v>
      </c>
      <c r="AG306" s="253">
        <f t="shared" si="297"/>
        <v>0</v>
      </c>
      <c r="AH306" s="253">
        <f t="shared" si="297"/>
        <v>0</v>
      </c>
      <c r="AI306" s="253">
        <f t="shared" si="297"/>
        <v>0</v>
      </c>
      <c r="AJ306" s="253">
        <f t="shared" ref="AJ306:AJ311" si="298">SUM(AE306:AI306)</f>
        <v>0</v>
      </c>
      <c r="AK306" s="978"/>
      <c r="AL306" s="979">
        <f>IFERROR(VLOOKUP($A306,Itemizado_Piping!C:Q,12,0),0)</f>
        <v>0</v>
      </c>
      <c r="AM306" s="979">
        <f>IFERROR(VLOOKUP($A306,Itemizado_Piping!C:Q,13,0),0)</f>
        <v>0</v>
      </c>
      <c r="AN306" s="979">
        <f>IFERROR(VLOOKUP($A306,Itemizado_Piping!C:Q,14,0),0)</f>
        <v>0</v>
      </c>
      <c r="AO306" s="978"/>
      <c r="AP306" s="278"/>
      <c r="AQ306" s="253">
        <f t="shared" ref="AQ306:AQ311" si="299">N306*AP306</f>
        <v>0</v>
      </c>
      <c r="AR306" s="978"/>
      <c r="AS306" s="982"/>
    </row>
    <row r="307" spans="1:45" s="164" customFormat="1" ht="26.45" hidden="1">
      <c r="A307" s="312" t="s">
        <v>2392</v>
      </c>
      <c r="B307" s="249"/>
      <c r="C307" s="3" t="s">
        <v>2393</v>
      </c>
      <c r="D307" s="2" t="s">
        <v>2067</v>
      </c>
      <c r="E307" s="190">
        <v>6</v>
      </c>
      <c r="F307" s="276"/>
      <c r="G307" s="191">
        <v>120</v>
      </c>
      <c r="H307" s="252">
        <f t="shared" si="291"/>
        <v>120</v>
      </c>
      <c r="I307" s="251"/>
      <c r="J307" s="253">
        <v>1288800</v>
      </c>
      <c r="K307" s="253">
        <v>108234.51026204345</v>
      </c>
      <c r="L307" s="253">
        <v>189261.26519177537</v>
      </c>
      <c r="M307" s="254"/>
      <c r="N307" s="252">
        <f t="shared" si="292"/>
        <v>1586295.7754538187</v>
      </c>
      <c r="O307" s="251">
        <f t="shared" si="293"/>
        <v>0</v>
      </c>
      <c r="P307" s="253">
        <f t="shared" si="293"/>
        <v>7732800</v>
      </c>
      <c r="Q307" s="253">
        <f t="shared" si="293"/>
        <v>649407.06157226069</v>
      </c>
      <c r="R307" s="253">
        <f t="shared" si="293"/>
        <v>1135567.5911506522</v>
      </c>
      <c r="S307" s="254">
        <f t="shared" si="293"/>
        <v>0</v>
      </c>
      <c r="T307" s="256">
        <f t="shared" si="294"/>
        <v>9517774.6527229138</v>
      </c>
      <c r="U307" s="984"/>
      <c r="V307" s="277">
        <v>6</v>
      </c>
      <c r="W307" s="253">
        <f t="shared" si="295"/>
        <v>0</v>
      </c>
      <c r="X307" s="253">
        <f t="shared" si="295"/>
        <v>7732800</v>
      </c>
      <c r="Y307" s="253">
        <f t="shared" si="295"/>
        <v>649407.06157226069</v>
      </c>
      <c r="Z307" s="253">
        <f t="shared" si="295"/>
        <v>1135567.5911506522</v>
      </c>
      <c r="AA307" s="253">
        <f t="shared" si="295"/>
        <v>0</v>
      </c>
      <c r="AB307" s="253">
        <f t="shared" si="296"/>
        <v>9517774.6527229138</v>
      </c>
      <c r="AC307" s="984"/>
      <c r="AD307" s="308"/>
      <c r="AE307" s="253">
        <f t="shared" si="297"/>
        <v>0</v>
      </c>
      <c r="AF307" s="253">
        <f t="shared" si="297"/>
        <v>0</v>
      </c>
      <c r="AG307" s="253">
        <f t="shared" si="297"/>
        <v>0</v>
      </c>
      <c r="AH307" s="253">
        <f t="shared" si="297"/>
        <v>0</v>
      </c>
      <c r="AI307" s="253">
        <f t="shared" si="297"/>
        <v>0</v>
      </c>
      <c r="AJ307" s="253">
        <f t="shared" si="298"/>
        <v>0</v>
      </c>
      <c r="AK307" s="978"/>
      <c r="AL307" s="979">
        <f>IFERROR(VLOOKUP($A307,Itemizado_Piping!C:Q,12,0),0)</f>
        <v>0</v>
      </c>
      <c r="AM307" s="979">
        <f>IFERROR(VLOOKUP($A307,Itemizado_Piping!C:Q,13,0),0)</f>
        <v>0</v>
      </c>
      <c r="AN307" s="979">
        <f>IFERROR(VLOOKUP($A307,Itemizado_Piping!C:Q,14,0),0)</f>
        <v>0</v>
      </c>
      <c r="AO307" s="978"/>
      <c r="AP307" s="278"/>
      <c r="AQ307" s="253">
        <f t="shared" si="299"/>
        <v>0</v>
      </c>
      <c r="AR307" s="978"/>
      <c r="AS307" s="982"/>
    </row>
    <row r="308" spans="1:45" s="164" customFormat="1" ht="26.45" hidden="1">
      <c r="A308" s="312" t="s">
        <v>2394</v>
      </c>
      <c r="B308" s="249"/>
      <c r="C308" s="3" t="s">
        <v>2164</v>
      </c>
      <c r="D308" s="2" t="s">
        <v>2067</v>
      </c>
      <c r="E308" s="190">
        <v>18</v>
      </c>
      <c r="F308" s="276"/>
      <c r="G308" s="191">
        <v>396</v>
      </c>
      <c r="H308" s="252">
        <f t="shared" si="291"/>
        <v>396</v>
      </c>
      <c r="I308" s="251"/>
      <c r="J308" s="253">
        <v>1593384</v>
      </c>
      <c r="K308" s="253">
        <v>133813.73129995028</v>
      </c>
      <c r="L308" s="253">
        <v>233989.65842359693</v>
      </c>
      <c r="M308" s="254"/>
      <c r="N308" s="252">
        <f t="shared" si="292"/>
        <v>1961187.3897235473</v>
      </c>
      <c r="O308" s="251">
        <f t="shared" si="293"/>
        <v>0</v>
      </c>
      <c r="P308" s="253">
        <f t="shared" si="293"/>
        <v>28680912</v>
      </c>
      <c r="Q308" s="253">
        <f t="shared" si="293"/>
        <v>2408647.163399105</v>
      </c>
      <c r="R308" s="253">
        <f t="shared" si="293"/>
        <v>4211813.8516247449</v>
      </c>
      <c r="S308" s="254">
        <f t="shared" si="293"/>
        <v>0</v>
      </c>
      <c r="T308" s="256">
        <f t="shared" si="294"/>
        <v>35301373.01502385</v>
      </c>
      <c r="U308" s="984"/>
      <c r="V308" s="277">
        <v>18</v>
      </c>
      <c r="W308" s="253">
        <f t="shared" si="295"/>
        <v>0</v>
      </c>
      <c r="X308" s="253">
        <f t="shared" si="295"/>
        <v>28680912</v>
      </c>
      <c r="Y308" s="253">
        <f t="shared" si="295"/>
        <v>2408647.163399105</v>
      </c>
      <c r="Z308" s="253">
        <f t="shared" si="295"/>
        <v>4211813.8516247449</v>
      </c>
      <c r="AA308" s="253">
        <f t="shared" si="295"/>
        <v>0</v>
      </c>
      <c r="AB308" s="253">
        <f t="shared" si="296"/>
        <v>35301373.01502385</v>
      </c>
      <c r="AC308" s="984"/>
      <c r="AD308" s="308"/>
      <c r="AE308" s="253">
        <f t="shared" si="297"/>
        <v>0</v>
      </c>
      <c r="AF308" s="253">
        <f t="shared" si="297"/>
        <v>0</v>
      </c>
      <c r="AG308" s="253">
        <f t="shared" si="297"/>
        <v>0</v>
      </c>
      <c r="AH308" s="253">
        <f t="shared" si="297"/>
        <v>0</v>
      </c>
      <c r="AI308" s="253">
        <f t="shared" si="297"/>
        <v>0</v>
      </c>
      <c r="AJ308" s="253">
        <f t="shared" si="298"/>
        <v>0</v>
      </c>
      <c r="AK308" s="978"/>
      <c r="AL308" s="979">
        <f>IFERROR(VLOOKUP($A308,Itemizado_Piping!C:Q,12,0),0)</f>
        <v>0</v>
      </c>
      <c r="AM308" s="979">
        <f>IFERROR(VLOOKUP($A308,Itemizado_Piping!C:Q,13,0),0)</f>
        <v>0</v>
      </c>
      <c r="AN308" s="979">
        <f>IFERROR(VLOOKUP($A308,Itemizado_Piping!C:Q,14,0),0)</f>
        <v>0</v>
      </c>
      <c r="AO308" s="978"/>
      <c r="AP308" s="278"/>
      <c r="AQ308" s="253">
        <f t="shared" si="299"/>
        <v>0</v>
      </c>
      <c r="AR308" s="978"/>
      <c r="AS308" s="982"/>
    </row>
    <row r="309" spans="1:45" s="164" customFormat="1" ht="39.6" hidden="1">
      <c r="A309" s="312" t="s">
        <v>2395</v>
      </c>
      <c r="B309" s="249"/>
      <c r="C309" s="3" t="s">
        <v>2396</v>
      </c>
      <c r="D309" s="2" t="s">
        <v>2067</v>
      </c>
      <c r="E309" s="190">
        <v>2</v>
      </c>
      <c r="F309" s="276"/>
      <c r="G309" s="191">
        <v>60</v>
      </c>
      <c r="H309" s="252">
        <f t="shared" si="291"/>
        <v>60</v>
      </c>
      <c r="I309" s="251"/>
      <c r="J309" s="253">
        <v>1820120</v>
      </c>
      <c r="K309" s="253">
        <v>152855.21168385353</v>
      </c>
      <c r="L309" s="253">
        <v>267286.01334641071</v>
      </c>
      <c r="M309" s="254"/>
      <c r="N309" s="252">
        <f t="shared" si="292"/>
        <v>2240261.2250302644</v>
      </c>
      <c r="O309" s="251">
        <f t="shared" si="293"/>
        <v>0</v>
      </c>
      <c r="P309" s="253">
        <f t="shared" si="293"/>
        <v>3640240</v>
      </c>
      <c r="Q309" s="253">
        <f t="shared" si="293"/>
        <v>305710.42336770706</v>
      </c>
      <c r="R309" s="253">
        <f t="shared" si="293"/>
        <v>534572.02669282141</v>
      </c>
      <c r="S309" s="254">
        <f t="shared" si="293"/>
        <v>0</v>
      </c>
      <c r="T309" s="256">
        <f t="shared" si="294"/>
        <v>4480522.4500605287</v>
      </c>
      <c r="U309" s="984"/>
      <c r="V309" s="277">
        <v>2</v>
      </c>
      <c r="W309" s="253">
        <f t="shared" si="295"/>
        <v>0</v>
      </c>
      <c r="X309" s="253">
        <f t="shared" si="295"/>
        <v>3640240</v>
      </c>
      <c r="Y309" s="253">
        <f t="shared" si="295"/>
        <v>305710.42336770706</v>
      </c>
      <c r="Z309" s="253">
        <f t="shared" si="295"/>
        <v>534572.02669282141</v>
      </c>
      <c r="AA309" s="253">
        <f t="shared" si="295"/>
        <v>0</v>
      </c>
      <c r="AB309" s="253">
        <f t="shared" si="296"/>
        <v>4480522.4500605287</v>
      </c>
      <c r="AC309" s="984"/>
      <c r="AD309" s="308"/>
      <c r="AE309" s="253">
        <f t="shared" si="297"/>
        <v>0</v>
      </c>
      <c r="AF309" s="253">
        <f t="shared" si="297"/>
        <v>0</v>
      </c>
      <c r="AG309" s="253">
        <f t="shared" si="297"/>
        <v>0</v>
      </c>
      <c r="AH309" s="253">
        <f t="shared" si="297"/>
        <v>0</v>
      </c>
      <c r="AI309" s="253">
        <f t="shared" si="297"/>
        <v>0</v>
      </c>
      <c r="AJ309" s="253">
        <f t="shared" si="298"/>
        <v>0</v>
      </c>
      <c r="AK309" s="978"/>
      <c r="AL309" s="979">
        <f>IFERROR(VLOOKUP($A309,Itemizado_Piping!C:Q,12,0),0)</f>
        <v>0</v>
      </c>
      <c r="AM309" s="979">
        <f>IFERROR(VLOOKUP($A309,Itemizado_Piping!C:Q,13,0),0)</f>
        <v>0</v>
      </c>
      <c r="AN309" s="979">
        <f>IFERROR(VLOOKUP($A309,Itemizado_Piping!C:Q,14,0),0)</f>
        <v>0</v>
      </c>
      <c r="AO309" s="978"/>
      <c r="AP309" s="278"/>
      <c r="AQ309" s="253">
        <f t="shared" si="299"/>
        <v>0</v>
      </c>
      <c r="AR309" s="978"/>
      <c r="AS309" s="982"/>
    </row>
    <row r="310" spans="1:45" s="164" customFormat="1" ht="26.45" hidden="1">
      <c r="A310" s="312" t="s">
        <v>2397</v>
      </c>
      <c r="B310" s="249"/>
      <c r="C310" s="3" t="s">
        <v>2398</v>
      </c>
      <c r="D310" s="2" t="s">
        <v>2067</v>
      </c>
      <c r="E310" s="190">
        <v>2</v>
      </c>
      <c r="F310" s="276"/>
      <c r="G310" s="191">
        <v>27</v>
      </c>
      <c r="H310" s="252">
        <f t="shared" si="291"/>
        <v>27</v>
      </c>
      <c r="I310" s="251"/>
      <c r="J310" s="253">
        <v>574169.5</v>
      </c>
      <c r="K310" s="253">
        <v>48219.23854741035</v>
      </c>
      <c r="L310" s="253">
        <v>84317.229984892198</v>
      </c>
      <c r="M310" s="254"/>
      <c r="N310" s="252">
        <f t="shared" si="292"/>
        <v>706705.96853230253</v>
      </c>
      <c r="O310" s="251">
        <f t="shared" si="293"/>
        <v>0</v>
      </c>
      <c r="P310" s="253">
        <f t="shared" si="293"/>
        <v>1148339</v>
      </c>
      <c r="Q310" s="253">
        <f t="shared" si="293"/>
        <v>96438.477094820701</v>
      </c>
      <c r="R310" s="253">
        <f t="shared" si="293"/>
        <v>168634.4599697844</v>
      </c>
      <c r="S310" s="254">
        <f t="shared" si="293"/>
        <v>0</v>
      </c>
      <c r="T310" s="256">
        <f t="shared" si="294"/>
        <v>1413411.9370646051</v>
      </c>
      <c r="U310" s="984"/>
      <c r="V310" s="277">
        <v>2</v>
      </c>
      <c r="W310" s="253">
        <f t="shared" si="295"/>
        <v>0</v>
      </c>
      <c r="X310" s="253">
        <f t="shared" si="295"/>
        <v>1148339</v>
      </c>
      <c r="Y310" s="253">
        <f t="shared" si="295"/>
        <v>96438.477094820701</v>
      </c>
      <c r="Z310" s="253">
        <f t="shared" si="295"/>
        <v>168634.4599697844</v>
      </c>
      <c r="AA310" s="253">
        <f t="shared" si="295"/>
        <v>0</v>
      </c>
      <c r="AB310" s="253">
        <f t="shared" si="296"/>
        <v>1413411.9370646051</v>
      </c>
      <c r="AC310" s="984"/>
      <c r="AD310" s="308"/>
      <c r="AE310" s="253">
        <f t="shared" si="297"/>
        <v>0</v>
      </c>
      <c r="AF310" s="253">
        <f t="shared" si="297"/>
        <v>0</v>
      </c>
      <c r="AG310" s="253">
        <f t="shared" si="297"/>
        <v>0</v>
      </c>
      <c r="AH310" s="253">
        <f t="shared" si="297"/>
        <v>0</v>
      </c>
      <c r="AI310" s="253">
        <f t="shared" si="297"/>
        <v>0</v>
      </c>
      <c r="AJ310" s="253">
        <f t="shared" si="298"/>
        <v>0</v>
      </c>
      <c r="AK310" s="978"/>
      <c r="AL310" s="979">
        <f>IFERROR(VLOOKUP($A310,Itemizado_Piping!C:Q,12,0),0)</f>
        <v>0</v>
      </c>
      <c r="AM310" s="979">
        <f>IFERROR(VLOOKUP($A310,Itemizado_Piping!C:Q,13,0),0)</f>
        <v>0</v>
      </c>
      <c r="AN310" s="979">
        <f>IFERROR(VLOOKUP($A310,Itemizado_Piping!C:Q,14,0),0)</f>
        <v>0</v>
      </c>
      <c r="AO310" s="978"/>
      <c r="AP310" s="278"/>
      <c r="AQ310" s="253">
        <f t="shared" si="299"/>
        <v>0</v>
      </c>
      <c r="AR310" s="978"/>
      <c r="AS310" s="982"/>
    </row>
    <row r="311" spans="1:45" s="164" customFormat="1" ht="26.45" hidden="1">
      <c r="A311" s="312" t="s">
        <v>2399</v>
      </c>
      <c r="B311" s="249"/>
      <c r="C311" s="3" t="s">
        <v>2400</v>
      </c>
      <c r="D311" s="2" t="s">
        <v>2067</v>
      </c>
      <c r="E311" s="190">
        <v>3</v>
      </c>
      <c r="F311" s="276"/>
      <c r="G311" s="191">
        <v>45</v>
      </c>
      <c r="H311" s="252">
        <f t="shared" si="291"/>
        <v>45</v>
      </c>
      <c r="I311" s="251"/>
      <c r="J311" s="253">
        <v>505290</v>
      </c>
      <c r="K311" s="253">
        <v>42434.680082485895</v>
      </c>
      <c r="L311" s="253">
        <v>74202.222756635732</v>
      </c>
      <c r="M311" s="254"/>
      <c r="N311" s="252">
        <f t="shared" si="292"/>
        <v>621926.90283912164</v>
      </c>
      <c r="O311" s="251">
        <f t="shared" si="293"/>
        <v>0</v>
      </c>
      <c r="P311" s="253">
        <f t="shared" si="293"/>
        <v>1515870</v>
      </c>
      <c r="Q311" s="253">
        <f t="shared" si="293"/>
        <v>127304.04024745768</v>
      </c>
      <c r="R311" s="253">
        <f t="shared" si="293"/>
        <v>222606.66826990718</v>
      </c>
      <c r="S311" s="254">
        <f t="shared" si="293"/>
        <v>0</v>
      </c>
      <c r="T311" s="256">
        <f t="shared" si="294"/>
        <v>1865780.7085173647</v>
      </c>
      <c r="U311" s="984"/>
      <c r="V311" s="277">
        <v>3</v>
      </c>
      <c r="W311" s="253">
        <f t="shared" si="295"/>
        <v>0</v>
      </c>
      <c r="X311" s="253">
        <f t="shared" si="295"/>
        <v>1515870</v>
      </c>
      <c r="Y311" s="253">
        <f t="shared" si="295"/>
        <v>127304.04024745768</v>
      </c>
      <c r="Z311" s="253">
        <f t="shared" si="295"/>
        <v>222606.66826990718</v>
      </c>
      <c r="AA311" s="253">
        <f t="shared" si="295"/>
        <v>0</v>
      </c>
      <c r="AB311" s="253">
        <f t="shared" si="296"/>
        <v>1865780.7085173647</v>
      </c>
      <c r="AC311" s="984"/>
      <c r="AD311" s="308"/>
      <c r="AE311" s="253">
        <f t="shared" si="297"/>
        <v>0</v>
      </c>
      <c r="AF311" s="253">
        <f t="shared" si="297"/>
        <v>0</v>
      </c>
      <c r="AG311" s="253">
        <f t="shared" si="297"/>
        <v>0</v>
      </c>
      <c r="AH311" s="253">
        <f t="shared" si="297"/>
        <v>0</v>
      </c>
      <c r="AI311" s="253">
        <f t="shared" si="297"/>
        <v>0</v>
      </c>
      <c r="AJ311" s="253">
        <f t="shared" si="298"/>
        <v>0</v>
      </c>
      <c r="AK311" s="978"/>
      <c r="AL311" s="979">
        <f>IFERROR(VLOOKUP($A311,Itemizado_Piping!C:Q,12,0),0)</f>
        <v>0</v>
      </c>
      <c r="AM311" s="979">
        <f>IFERROR(VLOOKUP($A311,Itemizado_Piping!C:Q,13,0),0)</f>
        <v>0</v>
      </c>
      <c r="AN311" s="979">
        <f>IFERROR(VLOOKUP($A311,Itemizado_Piping!C:Q,14,0),0)</f>
        <v>0</v>
      </c>
      <c r="AO311" s="978"/>
      <c r="AP311" s="278"/>
      <c r="AQ311" s="253">
        <f t="shared" si="299"/>
        <v>0</v>
      </c>
      <c r="AR311" s="978"/>
      <c r="AS311" s="982"/>
    </row>
    <row r="312" spans="1:45" s="164" customFormat="1" hidden="1">
      <c r="A312" s="315" t="s">
        <v>3127</v>
      </c>
      <c r="B312" s="5"/>
      <c r="C312" s="7" t="s">
        <v>3081</v>
      </c>
      <c r="D312" s="6"/>
      <c r="E312" s="189"/>
      <c r="F312" s="270"/>
      <c r="G312" s="189"/>
      <c r="H312" s="271"/>
      <c r="I312" s="270"/>
      <c r="J312" s="272"/>
      <c r="K312" s="272"/>
      <c r="L312" s="272"/>
      <c r="M312" s="273"/>
      <c r="N312" s="271"/>
      <c r="O312" s="270"/>
      <c r="P312" s="272"/>
      <c r="Q312" s="272"/>
      <c r="R312" s="272"/>
      <c r="S312" s="273"/>
      <c r="T312" s="274"/>
      <c r="U312" s="984"/>
      <c r="V312" s="272"/>
      <c r="W312" s="272"/>
      <c r="X312" s="272"/>
      <c r="Y312" s="272"/>
      <c r="Z312" s="272"/>
      <c r="AA312" s="272"/>
      <c r="AB312" s="272"/>
      <c r="AC312" s="984"/>
      <c r="AD312" s="272"/>
      <c r="AE312" s="272"/>
      <c r="AF312" s="272"/>
      <c r="AG312" s="272"/>
      <c r="AH312" s="272"/>
      <c r="AI312" s="272"/>
      <c r="AJ312" s="272"/>
      <c r="AK312" s="978"/>
      <c r="AL312" s="272"/>
      <c r="AM312" s="272"/>
      <c r="AN312" s="272"/>
      <c r="AO312" s="978"/>
      <c r="AP312" s="275"/>
      <c r="AQ312" s="272"/>
      <c r="AR312" s="978"/>
      <c r="AS312" s="982"/>
    </row>
    <row r="313" spans="1:45" s="164" customFormat="1" ht="39.6" hidden="1">
      <c r="A313" s="312" t="s">
        <v>2401</v>
      </c>
      <c r="B313" s="249"/>
      <c r="C313" s="3" t="s">
        <v>2402</v>
      </c>
      <c r="D313" s="2" t="s">
        <v>2062</v>
      </c>
      <c r="E313" s="190">
        <v>20</v>
      </c>
      <c r="F313" s="276"/>
      <c r="G313" s="191">
        <v>90.82</v>
      </c>
      <c r="H313" s="252">
        <f t="shared" ref="H313:H337" si="300">G313+F313</f>
        <v>90.82</v>
      </c>
      <c r="I313" s="251"/>
      <c r="J313" s="253">
        <v>168088.43700000001</v>
      </c>
      <c r="K313" s="253">
        <v>14116.208612203074</v>
      </c>
      <c r="L313" s="253">
        <v>24683.915464562397</v>
      </c>
      <c r="M313" s="254"/>
      <c r="N313" s="252">
        <f t="shared" ref="N313:N337" si="301">SUM(I313:M313)</f>
        <v>206888.56107676547</v>
      </c>
      <c r="O313" s="251">
        <f t="shared" ref="O313:O337" si="302">$E313*I313</f>
        <v>0</v>
      </c>
      <c r="P313" s="253">
        <f t="shared" ref="P313:P337" si="303">$E313*J313</f>
        <v>3361768.74</v>
      </c>
      <c r="Q313" s="253">
        <f t="shared" ref="Q313:Q337" si="304">$E313*K313</f>
        <v>282324.17224406148</v>
      </c>
      <c r="R313" s="253">
        <f t="shared" ref="R313:R337" si="305">$E313*L313</f>
        <v>493678.30929124792</v>
      </c>
      <c r="S313" s="254">
        <f t="shared" ref="S313:S337" si="306">$E313*M313</f>
        <v>0</v>
      </c>
      <c r="T313" s="256">
        <f t="shared" ref="T313:T337" si="307">SUM(O313:S313)</f>
        <v>4137771.2215353097</v>
      </c>
      <c r="U313" s="984"/>
      <c r="V313" s="277">
        <v>20</v>
      </c>
      <c r="W313" s="253">
        <f t="shared" ref="W313:W337" si="308">$V313*I313</f>
        <v>0</v>
      </c>
      <c r="X313" s="253">
        <f t="shared" ref="X313:X337" si="309">$V313*J313</f>
        <v>3361768.74</v>
      </c>
      <c r="Y313" s="253">
        <f t="shared" ref="Y313:Y337" si="310">$V313*K313</f>
        <v>282324.17224406148</v>
      </c>
      <c r="Z313" s="253">
        <f t="shared" ref="Z313:Z337" si="311">$V313*L313</f>
        <v>493678.30929124792</v>
      </c>
      <c r="AA313" s="253">
        <f t="shared" ref="AA313:AA337" si="312">$V313*M313</f>
        <v>0</v>
      </c>
      <c r="AB313" s="253">
        <f t="shared" ref="AB313:AB337" si="313">SUM(W313:AA313)</f>
        <v>4137771.2215353097</v>
      </c>
      <c r="AC313" s="984"/>
      <c r="AD313" s="308"/>
      <c r="AE313" s="253">
        <f t="shared" ref="AE313:AE337" si="314">$AD313*I313</f>
        <v>0</v>
      </c>
      <c r="AF313" s="253">
        <f t="shared" ref="AF313:AF337" si="315">$AD313*J313</f>
        <v>0</v>
      </c>
      <c r="AG313" s="253">
        <f t="shared" ref="AG313:AG337" si="316">$AD313*K313</f>
        <v>0</v>
      </c>
      <c r="AH313" s="253">
        <f t="shared" ref="AH313:AH337" si="317">$AD313*L313</f>
        <v>0</v>
      </c>
      <c r="AI313" s="253">
        <f t="shared" ref="AI313:AI337" si="318">$AD313*M313</f>
        <v>0</v>
      </c>
      <c r="AJ313" s="253">
        <f t="shared" ref="AJ313:AJ337" si="319">SUM(AE313:AI313)</f>
        <v>0</v>
      </c>
      <c r="AK313" s="978"/>
      <c r="AL313" s="979">
        <f>IFERROR(VLOOKUP($A313,Itemizado_Piping!C:Q,12,0),0)</f>
        <v>0</v>
      </c>
      <c r="AM313" s="979">
        <f>IFERROR(VLOOKUP($A313,Itemizado_Piping!C:Q,13,0),0)</f>
        <v>0</v>
      </c>
      <c r="AN313" s="979">
        <f>IFERROR(VLOOKUP($A313,Itemizado_Piping!C:Q,14,0),0)</f>
        <v>0</v>
      </c>
      <c r="AO313" s="978"/>
      <c r="AP313" s="278"/>
      <c r="AQ313" s="253">
        <f t="shared" ref="AQ313:AQ337" si="320">N313*AP313</f>
        <v>0</v>
      </c>
      <c r="AR313" s="978"/>
      <c r="AS313" s="982"/>
    </row>
    <row r="314" spans="1:45" s="164" customFormat="1" ht="52.9" hidden="1">
      <c r="A314" s="312" t="s">
        <v>2423</v>
      </c>
      <c r="B314" s="249"/>
      <c r="C314" s="3" t="s">
        <v>2422</v>
      </c>
      <c r="D314" s="2" t="s">
        <v>2067</v>
      </c>
      <c r="E314" s="190">
        <v>1</v>
      </c>
      <c r="F314" s="276"/>
      <c r="G314" s="191">
        <v>5.3</v>
      </c>
      <c r="H314" s="252">
        <f t="shared" si="300"/>
        <v>5.3</v>
      </c>
      <c r="I314" s="251"/>
      <c r="J314" s="253">
        <v>199320.26</v>
      </c>
      <c r="K314" s="253">
        <v>16739.083431411505</v>
      </c>
      <c r="L314" s="253">
        <v>29270.332546518941</v>
      </c>
      <c r="M314" s="254"/>
      <c r="N314" s="252">
        <f t="shared" si="301"/>
        <v>245329.67597793046</v>
      </c>
      <c r="O314" s="251">
        <f t="shared" si="302"/>
        <v>0</v>
      </c>
      <c r="P314" s="253">
        <f t="shared" si="303"/>
        <v>199320.26</v>
      </c>
      <c r="Q314" s="253">
        <f t="shared" si="304"/>
        <v>16739.083431411505</v>
      </c>
      <c r="R314" s="253">
        <f t="shared" si="305"/>
        <v>29270.332546518941</v>
      </c>
      <c r="S314" s="254">
        <f t="shared" si="306"/>
        <v>0</v>
      </c>
      <c r="T314" s="256">
        <f t="shared" si="307"/>
        <v>245329.67597793046</v>
      </c>
      <c r="U314" s="984"/>
      <c r="V314" s="277">
        <v>1</v>
      </c>
      <c r="W314" s="253">
        <f t="shared" si="308"/>
        <v>0</v>
      </c>
      <c r="X314" s="253">
        <f t="shared" si="309"/>
        <v>199320.26</v>
      </c>
      <c r="Y314" s="253">
        <f t="shared" si="310"/>
        <v>16739.083431411505</v>
      </c>
      <c r="Z314" s="253">
        <f t="shared" si="311"/>
        <v>29270.332546518941</v>
      </c>
      <c r="AA314" s="253">
        <f t="shared" si="312"/>
        <v>0</v>
      </c>
      <c r="AB314" s="253">
        <f t="shared" si="313"/>
        <v>245329.67597793046</v>
      </c>
      <c r="AC314" s="984"/>
      <c r="AD314" s="308"/>
      <c r="AE314" s="253">
        <f t="shared" si="314"/>
        <v>0</v>
      </c>
      <c r="AF314" s="253">
        <f t="shared" si="315"/>
        <v>0</v>
      </c>
      <c r="AG314" s="253">
        <f t="shared" si="316"/>
        <v>0</v>
      </c>
      <c r="AH314" s="253">
        <f t="shared" si="317"/>
        <v>0</v>
      </c>
      <c r="AI314" s="253">
        <f t="shared" si="318"/>
        <v>0</v>
      </c>
      <c r="AJ314" s="253">
        <f t="shared" si="319"/>
        <v>0</v>
      </c>
      <c r="AK314" s="978"/>
      <c r="AL314" s="979">
        <f>IFERROR(VLOOKUP($A314,Itemizado_Piping!C:Q,12,0),0)</f>
        <v>0</v>
      </c>
      <c r="AM314" s="979">
        <f>IFERROR(VLOOKUP($A314,Itemizado_Piping!C:Q,13,0),0)</f>
        <v>0</v>
      </c>
      <c r="AN314" s="979">
        <f>IFERROR(VLOOKUP($A314,Itemizado_Piping!C:Q,14,0),0)</f>
        <v>0</v>
      </c>
      <c r="AO314" s="978"/>
      <c r="AP314" s="278"/>
      <c r="AQ314" s="253">
        <f t="shared" si="320"/>
        <v>0</v>
      </c>
      <c r="AR314" s="978"/>
      <c r="AS314" s="982"/>
    </row>
    <row r="315" spans="1:45" s="164" customFormat="1" ht="52.9" hidden="1">
      <c r="A315" s="312" t="s">
        <v>2433</v>
      </c>
      <c r="B315" s="249"/>
      <c r="C315" s="3" t="s">
        <v>2200</v>
      </c>
      <c r="D315" s="2" t="s">
        <v>2067</v>
      </c>
      <c r="E315" s="190">
        <v>1</v>
      </c>
      <c r="F315" s="276"/>
      <c r="G315" s="191">
        <v>5.3</v>
      </c>
      <c r="H315" s="252">
        <f t="shared" si="300"/>
        <v>5.3</v>
      </c>
      <c r="I315" s="251"/>
      <c r="J315" s="253">
        <v>199320.26</v>
      </c>
      <c r="K315" s="253">
        <v>16739.083431411505</v>
      </c>
      <c r="L315" s="253">
        <v>29270.332546518941</v>
      </c>
      <c r="M315" s="254"/>
      <c r="N315" s="252">
        <f t="shared" si="301"/>
        <v>245329.67597793046</v>
      </c>
      <c r="O315" s="251">
        <f t="shared" si="302"/>
        <v>0</v>
      </c>
      <c r="P315" s="253">
        <f t="shared" si="303"/>
        <v>199320.26</v>
      </c>
      <c r="Q315" s="253">
        <f t="shared" si="304"/>
        <v>16739.083431411505</v>
      </c>
      <c r="R315" s="253">
        <f t="shared" si="305"/>
        <v>29270.332546518941</v>
      </c>
      <c r="S315" s="254">
        <f t="shared" si="306"/>
        <v>0</v>
      </c>
      <c r="T315" s="256">
        <f t="shared" si="307"/>
        <v>245329.67597793046</v>
      </c>
      <c r="U315" s="984"/>
      <c r="V315" s="277">
        <v>1</v>
      </c>
      <c r="W315" s="253">
        <f t="shared" si="308"/>
        <v>0</v>
      </c>
      <c r="X315" s="253">
        <f t="shared" si="309"/>
        <v>199320.26</v>
      </c>
      <c r="Y315" s="253">
        <f t="shared" si="310"/>
        <v>16739.083431411505</v>
      </c>
      <c r="Z315" s="253">
        <f t="shared" si="311"/>
        <v>29270.332546518941</v>
      </c>
      <c r="AA315" s="253">
        <f t="shared" si="312"/>
        <v>0</v>
      </c>
      <c r="AB315" s="253">
        <f t="shared" si="313"/>
        <v>245329.67597793046</v>
      </c>
      <c r="AC315" s="984"/>
      <c r="AD315" s="308"/>
      <c r="AE315" s="253">
        <f t="shared" si="314"/>
        <v>0</v>
      </c>
      <c r="AF315" s="253">
        <f t="shared" si="315"/>
        <v>0</v>
      </c>
      <c r="AG315" s="253">
        <f t="shared" si="316"/>
        <v>0</v>
      </c>
      <c r="AH315" s="253">
        <f t="shared" si="317"/>
        <v>0</v>
      </c>
      <c r="AI315" s="253">
        <f t="shared" si="318"/>
        <v>0</v>
      </c>
      <c r="AJ315" s="253">
        <f t="shared" si="319"/>
        <v>0</v>
      </c>
      <c r="AK315" s="978"/>
      <c r="AL315" s="979">
        <f>IFERROR(VLOOKUP($A315,Itemizado_Piping!C:Q,12,0),0)</f>
        <v>0</v>
      </c>
      <c r="AM315" s="979">
        <f>IFERROR(VLOOKUP($A315,Itemizado_Piping!C:Q,13,0),0)</f>
        <v>0</v>
      </c>
      <c r="AN315" s="979">
        <f>IFERROR(VLOOKUP($A315,Itemizado_Piping!C:Q,14,0),0)</f>
        <v>0</v>
      </c>
      <c r="AO315" s="978"/>
      <c r="AP315" s="278"/>
      <c r="AQ315" s="253">
        <f t="shared" si="320"/>
        <v>0</v>
      </c>
      <c r="AR315" s="978"/>
      <c r="AS315" s="982"/>
    </row>
    <row r="316" spans="1:45" s="164" customFormat="1" ht="52.9" hidden="1">
      <c r="A316" s="312" t="s">
        <v>2434</v>
      </c>
      <c r="B316" s="249"/>
      <c r="C316" s="3" t="s">
        <v>2435</v>
      </c>
      <c r="D316" s="2" t="s">
        <v>2067</v>
      </c>
      <c r="E316" s="190">
        <v>1</v>
      </c>
      <c r="F316" s="276"/>
      <c r="G316" s="191">
        <v>3</v>
      </c>
      <c r="H316" s="252">
        <f t="shared" si="300"/>
        <v>3</v>
      </c>
      <c r="I316" s="251"/>
      <c r="J316" s="253">
        <v>102325.54</v>
      </c>
      <c r="K316" s="253">
        <v>8593.3850940402917</v>
      </c>
      <c r="L316" s="253">
        <v>15026.583769267234</v>
      </c>
      <c r="M316" s="254"/>
      <c r="N316" s="252">
        <f t="shared" si="301"/>
        <v>125945.50886330752</v>
      </c>
      <c r="O316" s="251">
        <f t="shared" si="302"/>
        <v>0</v>
      </c>
      <c r="P316" s="253">
        <f t="shared" si="303"/>
        <v>102325.54</v>
      </c>
      <c r="Q316" s="253">
        <f t="shared" si="304"/>
        <v>8593.3850940402917</v>
      </c>
      <c r="R316" s="253">
        <f t="shared" si="305"/>
        <v>15026.583769267234</v>
      </c>
      <c r="S316" s="254">
        <f t="shared" si="306"/>
        <v>0</v>
      </c>
      <c r="T316" s="256">
        <f t="shared" si="307"/>
        <v>125945.50886330752</v>
      </c>
      <c r="U316" s="984"/>
      <c r="V316" s="277">
        <v>1</v>
      </c>
      <c r="W316" s="253">
        <f t="shared" si="308"/>
        <v>0</v>
      </c>
      <c r="X316" s="253">
        <f t="shared" si="309"/>
        <v>102325.54</v>
      </c>
      <c r="Y316" s="253">
        <f t="shared" si="310"/>
        <v>8593.3850940402917</v>
      </c>
      <c r="Z316" s="253">
        <f t="shared" si="311"/>
        <v>15026.583769267234</v>
      </c>
      <c r="AA316" s="253">
        <f t="shared" si="312"/>
        <v>0</v>
      </c>
      <c r="AB316" s="253">
        <f t="shared" si="313"/>
        <v>125945.50886330752</v>
      </c>
      <c r="AC316" s="984"/>
      <c r="AD316" s="308"/>
      <c r="AE316" s="253">
        <f t="shared" si="314"/>
        <v>0</v>
      </c>
      <c r="AF316" s="253">
        <f t="shared" si="315"/>
        <v>0</v>
      </c>
      <c r="AG316" s="253">
        <f t="shared" si="316"/>
        <v>0</v>
      </c>
      <c r="AH316" s="253">
        <f t="shared" si="317"/>
        <v>0</v>
      </c>
      <c r="AI316" s="253">
        <f t="shared" si="318"/>
        <v>0</v>
      </c>
      <c r="AJ316" s="253">
        <f t="shared" si="319"/>
        <v>0</v>
      </c>
      <c r="AK316" s="978"/>
      <c r="AL316" s="979">
        <f>IFERROR(VLOOKUP($A316,Itemizado_Piping!C:Q,12,0),0)</f>
        <v>0</v>
      </c>
      <c r="AM316" s="979">
        <f>IFERROR(VLOOKUP($A316,Itemizado_Piping!C:Q,13,0),0)</f>
        <v>0</v>
      </c>
      <c r="AN316" s="979">
        <f>IFERROR(VLOOKUP($A316,Itemizado_Piping!C:Q,14,0),0)</f>
        <v>0</v>
      </c>
      <c r="AO316" s="978"/>
      <c r="AP316" s="278"/>
      <c r="AQ316" s="253">
        <f t="shared" si="320"/>
        <v>0</v>
      </c>
      <c r="AR316" s="978"/>
      <c r="AS316" s="982"/>
    </row>
    <row r="317" spans="1:45" s="164" customFormat="1" ht="52.9" hidden="1">
      <c r="A317" s="312" t="s">
        <v>2436</v>
      </c>
      <c r="B317" s="249"/>
      <c r="C317" s="3" t="s">
        <v>2437</v>
      </c>
      <c r="D317" s="2" t="s">
        <v>2067</v>
      </c>
      <c r="E317" s="190">
        <v>1</v>
      </c>
      <c r="F317" s="276"/>
      <c r="G317" s="191">
        <v>3</v>
      </c>
      <c r="H317" s="252">
        <f t="shared" si="300"/>
        <v>3</v>
      </c>
      <c r="I317" s="251"/>
      <c r="J317" s="253">
        <v>102325.54</v>
      </c>
      <c r="K317" s="253">
        <v>8593.3850940402917</v>
      </c>
      <c r="L317" s="253">
        <v>15026.583769267234</v>
      </c>
      <c r="M317" s="254"/>
      <c r="N317" s="252">
        <f t="shared" si="301"/>
        <v>125945.50886330752</v>
      </c>
      <c r="O317" s="251">
        <f t="shared" si="302"/>
        <v>0</v>
      </c>
      <c r="P317" s="253">
        <f t="shared" si="303"/>
        <v>102325.54</v>
      </c>
      <c r="Q317" s="253">
        <f t="shared" si="304"/>
        <v>8593.3850940402917</v>
      </c>
      <c r="R317" s="253">
        <f t="shared" si="305"/>
        <v>15026.583769267234</v>
      </c>
      <c r="S317" s="254">
        <f t="shared" si="306"/>
        <v>0</v>
      </c>
      <c r="T317" s="256">
        <f t="shared" si="307"/>
        <v>125945.50886330752</v>
      </c>
      <c r="U317" s="984"/>
      <c r="V317" s="277">
        <v>1</v>
      </c>
      <c r="W317" s="253">
        <f t="shared" si="308"/>
        <v>0</v>
      </c>
      <c r="X317" s="253">
        <f t="shared" si="309"/>
        <v>102325.54</v>
      </c>
      <c r="Y317" s="253">
        <f t="shared" si="310"/>
        <v>8593.3850940402917</v>
      </c>
      <c r="Z317" s="253">
        <f t="shared" si="311"/>
        <v>15026.583769267234</v>
      </c>
      <c r="AA317" s="253">
        <f t="shared" si="312"/>
        <v>0</v>
      </c>
      <c r="AB317" s="253">
        <f t="shared" si="313"/>
        <v>125945.50886330752</v>
      </c>
      <c r="AC317" s="984"/>
      <c r="AD317" s="308"/>
      <c r="AE317" s="253">
        <f t="shared" si="314"/>
        <v>0</v>
      </c>
      <c r="AF317" s="253">
        <f t="shared" si="315"/>
        <v>0</v>
      </c>
      <c r="AG317" s="253">
        <f t="shared" si="316"/>
        <v>0</v>
      </c>
      <c r="AH317" s="253">
        <f t="shared" si="317"/>
        <v>0</v>
      </c>
      <c r="AI317" s="253">
        <f t="shared" si="318"/>
        <v>0</v>
      </c>
      <c r="AJ317" s="253">
        <f t="shared" si="319"/>
        <v>0</v>
      </c>
      <c r="AK317" s="978"/>
      <c r="AL317" s="979">
        <f>IFERROR(VLOOKUP($A317,Itemizado_Piping!C:Q,12,0),0)</f>
        <v>0</v>
      </c>
      <c r="AM317" s="979">
        <f>IFERROR(VLOOKUP($A317,Itemizado_Piping!C:Q,13,0),0)</f>
        <v>0</v>
      </c>
      <c r="AN317" s="979">
        <f>IFERROR(VLOOKUP($A317,Itemizado_Piping!C:Q,14,0),0)</f>
        <v>0</v>
      </c>
      <c r="AO317" s="978"/>
      <c r="AP317" s="278"/>
      <c r="AQ317" s="253">
        <f t="shared" si="320"/>
        <v>0</v>
      </c>
      <c r="AR317" s="978"/>
      <c r="AS317" s="982"/>
    </row>
    <row r="318" spans="1:45" s="164" customFormat="1" ht="39.6" hidden="1">
      <c r="A318" s="312" t="s">
        <v>2438</v>
      </c>
      <c r="B318" s="249"/>
      <c r="C318" s="3" t="s">
        <v>2420</v>
      </c>
      <c r="D318" s="2" t="s">
        <v>2062</v>
      </c>
      <c r="E318" s="190">
        <v>85</v>
      </c>
      <c r="F318" s="276"/>
      <c r="G318" s="191">
        <v>553.17999999999995</v>
      </c>
      <c r="H318" s="252">
        <f t="shared" si="300"/>
        <v>553.17999999999995</v>
      </c>
      <c r="I318" s="251"/>
      <c r="J318" s="253">
        <v>239260.611</v>
      </c>
      <c r="K318" s="253">
        <v>20093.307772022265</v>
      </c>
      <c r="L318" s="253">
        <v>35135.603622297633</v>
      </c>
      <c r="M318" s="254"/>
      <c r="N318" s="252">
        <f t="shared" si="301"/>
        <v>294489.52239431988</v>
      </c>
      <c r="O318" s="251">
        <f t="shared" si="302"/>
        <v>0</v>
      </c>
      <c r="P318" s="253">
        <f t="shared" si="303"/>
        <v>20337151.934999999</v>
      </c>
      <c r="Q318" s="253">
        <f t="shared" si="304"/>
        <v>1707931.1606218924</v>
      </c>
      <c r="R318" s="253">
        <f t="shared" si="305"/>
        <v>2986526.3078952986</v>
      </c>
      <c r="S318" s="254">
        <f t="shared" si="306"/>
        <v>0</v>
      </c>
      <c r="T318" s="256">
        <f t="shared" si="307"/>
        <v>25031609.40351719</v>
      </c>
      <c r="U318" s="984"/>
      <c r="V318" s="277">
        <v>85</v>
      </c>
      <c r="W318" s="253">
        <f t="shared" si="308"/>
        <v>0</v>
      </c>
      <c r="X318" s="253">
        <f t="shared" si="309"/>
        <v>20337151.934999999</v>
      </c>
      <c r="Y318" s="253">
        <f t="shared" si="310"/>
        <v>1707931.1606218924</v>
      </c>
      <c r="Z318" s="253">
        <f t="shared" si="311"/>
        <v>2986526.3078952986</v>
      </c>
      <c r="AA318" s="253">
        <f t="shared" si="312"/>
        <v>0</v>
      </c>
      <c r="AB318" s="253">
        <f t="shared" si="313"/>
        <v>25031609.40351719</v>
      </c>
      <c r="AC318" s="984"/>
      <c r="AD318" s="308"/>
      <c r="AE318" s="253">
        <f t="shared" si="314"/>
        <v>0</v>
      </c>
      <c r="AF318" s="253">
        <f t="shared" si="315"/>
        <v>0</v>
      </c>
      <c r="AG318" s="253">
        <f t="shared" si="316"/>
        <v>0</v>
      </c>
      <c r="AH318" s="253">
        <f t="shared" si="317"/>
        <v>0</v>
      </c>
      <c r="AI318" s="253">
        <f t="shared" si="318"/>
        <v>0</v>
      </c>
      <c r="AJ318" s="253">
        <f t="shared" si="319"/>
        <v>0</v>
      </c>
      <c r="AK318" s="978"/>
      <c r="AL318" s="979">
        <f>IFERROR(VLOOKUP($A318,Itemizado_Piping!C:Q,12,0),0)</f>
        <v>0</v>
      </c>
      <c r="AM318" s="979">
        <f>IFERROR(VLOOKUP($A318,Itemizado_Piping!C:Q,13,0),0)</f>
        <v>0</v>
      </c>
      <c r="AN318" s="979">
        <f>IFERROR(VLOOKUP($A318,Itemizado_Piping!C:Q,14,0),0)</f>
        <v>0</v>
      </c>
      <c r="AO318" s="978"/>
      <c r="AP318" s="278"/>
      <c r="AQ318" s="253">
        <f t="shared" si="320"/>
        <v>0</v>
      </c>
      <c r="AR318" s="978"/>
      <c r="AS318" s="982"/>
    </row>
    <row r="319" spans="1:45" s="164" customFormat="1" ht="52.9" hidden="1">
      <c r="A319" s="312" t="s">
        <v>2439</v>
      </c>
      <c r="B319" s="249"/>
      <c r="C319" s="3" t="s">
        <v>2440</v>
      </c>
      <c r="D319" s="2" t="s">
        <v>2067</v>
      </c>
      <c r="E319" s="190">
        <v>1</v>
      </c>
      <c r="F319" s="276"/>
      <c r="G319" s="191">
        <v>13.35</v>
      </c>
      <c r="H319" s="252">
        <f t="shared" si="300"/>
        <v>13.35</v>
      </c>
      <c r="I319" s="251"/>
      <c r="J319" s="253">
        <v>581365.94999999995</v>
      </c>
      <c r="K319" s="253">
        <v>48823.602483921219</v>
      </c>
      <c r="L319" s="253">
        <v>85374.034168543134</v>
      </c>
      <c r="M319" s="254"/>
      <c r="N319" s="252">
        <f t="shared" si="301"/>
        <v>715563.58665246435</v>
      </c>
      <c r="O319" s="251">
        <f t="shared" si="302"/>
        <v>0</v>
      </c>
      <c r="P319" s="253">
        <f t="shared" si="303"/>
        <v>581365.94999999995</v>
      </c>
      <c r="Q319" s="253">
        <f t="shared" si="304"/>
        <v>48823.602483921219</v>
      </c>
      <c r="R319" s="253">
        <f t="shared" si="305"/>
        <v>85374.034168543134</v>
      </c>
      <c r="S319" s="254">
        <f t="shared" si="306"/>
        <v>0</v>
      </c>
      <c r="T319" s="256">
        <f t="shared" si="307"/>
        <v>715563.58665246435</v>
      </c>
      <c r="U319" s="984"/>
      <c r="V319" s="277">
        <v>1</v>
      </c>
      <c r="W319" s="253">
        <f t="shared" si="308"/>
        <v>0</v>
      </c>
      <c r="X319" s="253">
        <f t="shared" si="309"/>
        <v>581365.94999999995</v>
      </c>
      <c r="Y319" s="253">
        <f t="shared" si="310"/>
        <v>48823.602483921219</v>
      </c>
      <c r="Z319" s="253">
        <f t="shared" si="311"/>
        <v>85374.034168543134</v>
      </c>
      <c r="AA319" s="253">
        <f t="shared" si="312"/>
        <v>0</v>
      </c>
      <c r="AB319" s="253">
        <f t="shared" si="313"/>
        <v>715563.58665246435</v>
      </c>
      <c r="AC319" s="984"/>
      <c r="AD319" s="308"/>
      <c r="AE319" s="253">
        <f t="shared" si="314"/>
        <v>0</v>
      </c>
      <c r="AF319" s="253">
        <f t="shared" si="315"/>
        <v>0</v>
      </c>
      <c r="AG319" s="253">
        <f t="shared" si="316"/>
        <v>0</v>
      </c>
      <c r="AH319" s="253">
        <f t="shared" si="317"/>
        <v>0</v>
      </c>
      <c r="AI319" s="253">
        <f t="shared" si="318"/>
        <v>0</v>
      </c>
      <c r="AJ319" s="253">
        <f t="shared" si="319"/>
        <v>0</v>
      </c>
      <c r="AK319" s="978"/>
      <c r="AL319" s="979">
        <f>IFERROR(VLOOKUP($A319,Itemizado_Piping!C:Q,12,0),0)</f>
        <v>0</v>
      </c>
      <c r="AM319" s="979">
        <f>IFERROR(VLOOKUP($A319,Itemizado_Piping!C:Q,13,0),0)</f>
        <v>0</v>
      </c>
      <c r="AN319" s="979">
        <f>IFERROR(VLOOKUP($A319,Itemizado_Piping!C:Q,14,0),0)</f>
        <v>0</v>
      </c>
      <c r="AO319" s="978"/>
      <c r="AP319" s="278"/>
      <c r="AQ319" s="253">
        <f t="shared" si="320"/>
        <v>0</v>
      </c>
      <c r="AR319" s="978"/>
      <c r="AS319" s="982"/>
    </row>
    <row r="320" spans="1:45" s="164" customFormat="1" ht="52.9" hidden="1">
      <c r="A320" s="312" t="s">
        <v>2441</v>
      </c>
      <c r="B320" s="249"/>
      <c r="C320" s="3" t="s">
        <v>2442</v>
      </c>
      <c r="D320" s="2" t="s">
        <v>2067</v>
      </c>
      <c r="E320" s="190">
        <v>1</v>
      </c>
      <c r="F320" s="276"/>
      <c r="G320" s="191">
        <v>13.25</v>
      </c>
      <c r="H320" s="252">
        <f t="shared" si="300"/>
        <v>13.25</v>
      </c>
      <c r="I320" s="251"/>
      <c r="J320" s="253">
        <v>567864.75</v>
      </c>
      <c r="K320" s="253">
        <v>47689.760328466538</v>
      </c>
      <c r="L320" s="253">
        <v>83391.372627879566</v>
      </c>
      <c r="M320" s="254"/>
      <c r="N320" s="252">
        <f t="shared" si="301"/>
        <v>698945.88295634615</v>
      </c>
      <c r="O320" s="251">
        <f t="shared" si="302"/>
        <v>0</v>
      </c>
      <c r="P320" s="253">
        <f t="shared" si="303"/>
        <v>567864.75</v>
      </c>
      <c r="Q320" s="253">
        <f t="shared" si="304"/>
        <v>47689.760328466538</v>
      </c>
      <c r="R320" s="253">
        <f t="shared" si="305"/>
        <v>83391.372627879566</v>
      </c>
      <c r="S320" s="254">
        <f t="shared" si="306"/>
        <v>0</v>
      </c>
      <c r="T320" s="256">
        <f t="shared" si="307"/>
        <v>698945.88295634615</v>
      </c>
      <c r="U320" s="984"/>
      <c r="V320" s="277">
        <v>1</v>
      </c>
      <c r="W320" s="253">
        <f t="shared" si="308"/>
        <v>0</v>
      </c>
      <c r="X320" s="253">
        <f t="shared" si="309"/>
        <v>567864.75</v>
      </c>
      <c r="Y320" s="253">
        <f t="shared" si="310"/>
        <v>47689.760328466538</v>
      </c>
      <c r="Z320" s="253">
        <f t="shared" si="311"/>
        <v>83391.372627879566</v>
      </c>
      <c r="AA320" s="253">
        <f t="shared" si="312"/>
        <v>0</v>
      </c>
      <c r="AB320" s="253">
        <f t="shared" si="313"/>
        <v>698945.88295634615</v>
      </c>
      <c r="AC320" s="984"/>
      <c r="AD320" s="308"/>
      <c r="AE320" s="253">
        <f t="shared" si="314"/>
        <v>0</v>
      </c>
      <c r="AF320" s="253">
        <f t="shared" si="315"/>
        <v>0</v>
      </c>
      <c r="AG320" s="253">
        <f t="shared" si="316"/>
        <v>0</v>
      </c>
      <c r="AH320" s="253">
        <f t="shared" si="317"/>
        <v>0</v>
      </c>
      <c r="AI320" s="253">
        <f t="shared" si="318"/>
        <v>0</v>
      </c>
      <c r="AJ320" s="253">
        <f t="shared" si="319"/>
        <v>0</v>
      </c>
      <c r="AK320" s="978"/>
      <c r="AL320" s="979">
        <f>IFERROR(VLOOKUP($A320,Itemizado_Piping!C:Q,12,0),0)</f>
        <v>0</v>
      </c>
      <c r="AM320" s="979">
        <f>IFERROR(VLOOKUP($A320,Itemizado_Piping!C:Q,13,0),0)</f>
        <v>0</v>
      </c>
      <c r="AN320" s="979">
        <f>IFERROR(VLOOKUP($A320,Itemizado_Piping!C:Q,14,0),0)</f>
        <v>0</v>
      </c>
      <c r="AO320" s="978"/>
      <c r="AP320" s="278"/>
      <c r="AQ320" s="253">
        <f t="shared" si="320"/>
        <v>0</v>
      </c>
      <c r="AR320" s="978"/>
      <c r="AS320" s="982"/>
    </row>
    <row r="321" spans="1:45" s="164" customFormat="1" ht="52.9" hidden="1">
      <c r="A321" s="312" t="s">
        <v>2443</v>
      </c>
      <c r="B321" s="249"/>
      <c r="C321" s="3" t="s">
        <v>2444</v>
      </c>
      <c r="D321" s="2" t="s">
        <v>2067</v>
      </c>
      <c r="E321" s="190">
        <v>1</v>
      </c>
      <c r="F321" s="276"/>
      <c r="G321" s="191">
        <v>7.05</v>
      </c>
      <c r="H321" s="252">
        <f t="shared" si="300"/>
        <v>7.05</v>
      </c>
      <c r="I321" s="251"/>
      <c r="J321" s="253">
        <v>300648.55</v>
      </c>
      <c r="K321" s="253">
        <v>25248.718629922019</v>
      </c>
      <c r="L321" s="253">
        <v>44150.469390962695</v>
      </c>
      <c r="M321" s="254"/>
      <c r="N321" s="252">
        <f t="shared" si="301"/>
        <v>370047.73802088469</v>
      </c>
      <c r="O321" s="251">
        <f t="shared" si="302"/>
        <v>0</v>
      </c>
      <c r="P321" s="253">
        <f t="shared" si="303"/>
        <v>300648.55</v>
      </c>
      <c r="Q321" s="253">
        <f t="shared" si="304"/>
        <v>25248.718629922019</v>
      </c>
      <c r="R321" s="253">
        <f t="shared" si="305"/>
        <v>44150.469390962695</v>
      </c>
      <c r="S321" s="254">
        <f t="shared" si="306"/>
        <v>0</v>
      </c>
      <c r="T321" s="256">
        <f t="shared" si="307"/>
        <v>370047.73802088469</v>
      </c>
      <c r="U321" s="984"/>
      <c r="V321" s="277">
        <v>1</v>
      </c>
      <c r="W321" s="253">
        <f t="shared" si="308"/>
        <v>0</v>
      </c>
      <c r="X321" s="253">
        <f t="shared" si="309"/>
        <v>300648.55</v>
      </c>
      <c r="Y321" s="253">
        <f t="shared" si="310"/>
        <v>25248.718629922019</v>
      </c>
      <c r="Z321" s="253">
        <f t="shared" si="311"/>
        <v>44150.469390962695</v>
      </c>
      <c r="AA321" s="253">
        <f t="shared" si="312"/>
        <v>0</v>
      </c>
      <c r="AB321" s="253">
        <f t="shared" si="313"/>
        <v>370047.73802088469</v>
      </c>
      <c r="AC321" s="984"/>
      <c r="AD321" s="308"/>
      <c r="AE321" s="253">
        <f t="shared" si="314"/>
        <v>0</v>
      </c>
      <c r="AF321" s="253">
        <f t="shared" si="315"/>
        <v>0</v>
      </c>
      <c r="AG321" s="253">
        <f t="shared" si="316"/>
        <v>0</v>
      </c>
      <c r="AH321" s="253">
        <f t="shared" si="317"/>
        <v>0</v>
      </c>
      <c r="AI321" s="253">
        <f t="shared" si="318"/>
        <v>0</v>
      </c>
      <c r="AJ321" s="253">
        <f t="shared" si="319"/>
        <v>0</v>
      </c>
      <c r="AK321" s="978"/>
      <c r="AL321" s="979">
        <f>IFERROR(VLOOKUP($A321,Itemizado_Piping!C:Q,12,0),0)</f>
        <v>0</v>
      </c>
      <c r="AM321" s="979">
        <f>IFERROR(VLOOKUP($A321,Itemizado_Piping!C:Q,13,0),0)</f>
        <v>0</v>
      </c>
      <c r="AN321" s="979">
        <f>IFERROR(VLOOKUP($A321,Itemizado_Piping!C:Q,14,0),0)</f>
        <v>0</v>
      </c>
      <c r="AO321" s="978"/>
      <c r="AP321" s="278"/>
      <c r="AQ321" s="253">
        <f t="shared" si="320"/>
        <v>0</v>
      </c>
      <c r="AR321" s="978"/>
      <c r="AS321" s="982"/>
    </row>
    <row r="322" spans="1:45" s="164" customFormat="1" ht="52.9" hidden="1">
      <c r="A322" s="312" t="s">
        <v>2403</v>
      </c>
      <c r="B322" s="249"/>
      <c r="C322" s="3" t="s">
        <v>2404</v>
      </c>
      <c r="D322" s="2" t="s">
        <v>2067</v>
      </c>
      <c r="E322" s="190">
        <v>1</v>
      </c>
      <c r="F322" s="276"/>
      <c r="G322" s="191">
        <v>4.6500000000000004</v>
      </c>
      <c r="H322" s="252">
        <f t="shared" si="300"/>
        <v>4.6500000000000004</v>
      </c>
      <c r="I322" s="251"/>
      <c r="J322" s="253">
        <v>173901.25</v>
      </c>
      <c r="K322" s="253">
        <v>14604.373547258816</v>
      </c>
      <c r="L322" s="253">
        <v>25537.531497075743</v>
      </c>
      <c r="M322" s="254"/>
      <c r="N322" s="252">
        <f t="shared" si="301"/>
        <v>214043.15504433456</v>
      </c>
      <c r="O322" s="251">
        <f t="shared" si="302"/>
        <v>0</v>
      </c>
      <c r="P322" s="253">
        <f t="shared" si="303"/>
        <v>173901.25</v>
      </c>
      <c r="Q322" s="253">
        <f t="shared" si="304"/>
        <v>14604.373547258816</v>
      </c>
      <c r="R322" s="253">
        <f t="shared" si="305"/>
        <v>25537.531497075743</v>
      </c>
      <c r="S322" s="254">
        <f t="shared" si="306"/>
        <v>0</v>
      </c>
      <c r="T322" s="256">
        <f t="shared" si="307"/>
        <v>214043.15504433456</v>
      </c>
      <c r="U322" s="984"/>
      <c r="V322" s="277">
        <v>1</v>
      </c>
      <c r="W322" s="253">
        <f t="shared" si="308"/>
        <v>0</v>
      </c>
      <c r="X322" s="253">
        <f t="shared" si="309"/>
        <v>173901.25</v>
      </c>
      <c r="Y322" s="253">
        <f t="shared" si="310"/>
        <v>14604.373547258816</v>
      </c>
      <c r="Z322" s="253">
        <f t="shared" si="311"/>
        <v>25537.531497075743</v>
      </c>
      <c r="AA322" s="253">
        <f t="shared" si="312"/>
        <v>0</v>
      </c>
      <c r="AB322" s="253">
        <f t="shared" si="313"/>
        <v>214043.15504433456</v>
      </c>
      <c r="AC322" s="984"/>
      <c r="AD322" s="308"/>
      <c r="AE322" s="253">
        <f t="shared" si="314"/>
        <v>0</v>
      </c>
      <c r="AF322" s="253">
        <f t="shared" si="315"/>
        <v>0</v>
      </c>
      <c r="AG322" s="253">
        <f t="shared" si="316"/>
        <v>0</v>
      </c>
      <c r="AH322" s="253">
        <f t="shared" si="317"/>
        <v>0</v>
      </c>
      <c r="AI322" s="253">
        <f t="shared" si="318"/>
        <v>0</v>
      </c>
      <c r="AJ322" s="253">
        <f t="shared" si="319"/>
        <v>0</v>
      </c>
      <c r="AK322" s="978"/>
      <c r="AL322" s="979">
        <f>IFERROR(VLOOKUP($A322,Itemizado_Piping!C:Q,12,0),0)</f>
        <v>0</v>
      </c>
      <c r="AM322" s="979">
        <f>IFERROR(VLOOKUP($A322,Itemizado_Piping!C:Q,13,0),0)</f>
        <v>0</v>
      </c>
      <c r="AN322" s="979">
        <f>IFERROR(VLOOKUP($A322,Itemizado_Piping!C:Q,14,0),0)</f>
        <v>0</v>
      </c>
      <c r="AO322" s="978"/>
      <c r="AP322" s="278"/>
      <c r="AQ322" s="253">
        <f t="shared" si="320"/>
        <v>0</v>
      </c>
      <c r="AR322" s="978"/>
      <c r="AS322" s="982"/>
    </row>
    <row r="323" spans="1:45" s="164" customFormat="1" ht="52.9" hidden="1">
      <c r="A323" s="312" t="s">
        <v>2405</v>
      </c>
      <c r="B323" s="249"/>
      <c r="C323" s="3" t="s">
        <v>2406</v>
      </c>
      <c r="D323" s="2" t="s">
        <v>2067</v>
      </c>
      <c r="E323" s="190">
        <v>3</v>
      </c>
      <c r="F323" s="276"/>
      <c r="G323" s="191">
        <v>13.95</v>
      </c>
      <c r="H323" s="252">
        <f t="shared" si="300"/>
        <v>13.95</v>
      </c>
      <c r="I323" s="251"/>
      <c r="J323" s="253">
        <v>173901.25</v>
      </c>
      <c r="K323" s="253">
        <v>14604.373547258816</v>
      </c>
      <c r="L323" s="253">
        <v>25537.531497075746</v>
      </c>
      <c r="M323" s="254"/>
      <c r="N323" s="252">
        <f t="shared" si="301"/>
        <v>214043.15504433456</v>
      </c>
      <c r="O323" s="251">
        <f t="shared" si="302"/>
        <v>0</v>
      </c>
      <c r="P323" s="253">
        <f t="shared" si="303"/>
        <v>521703.75</v>
      </c>
      <c r="Q323" s="253">
        <f t="shared" si="304"/>
        <v>43813.120641776448</v>
      </c>
      <c r="R323" s="253">
        <f t="shared" si="305"/>
        <v>76612.594491227239</v>
      </c>
      <c r="S323" s="254">
        <f t="shared" si="306"/>
        <v>0</v>
      </c>
      <c r="T323" s="256">
        <f t="shared" si="307"/>
        <v>642129.46513300366</v>
      </c>
      <c r="U323" s="984"/>
      <c r="V323" s="277">
        <v>3</v>
      </c>
      <c r="W323" s="253">
        <f t="shared" si="308"/>
        <v>0</v>
      </c>
      <c r="X323" s="253">
        <f t="shared" si="309"/>
        <v>521703.75</v>
      </c>
      <c r="Y323" s="253">
        <f t="shared" si="310"/>
        <v>43813.120641776448</v>
      </c>
      <c r="Z323" s="253">
        <f t="shared" si="311"/>
        <v>76612.594491227239</v>
      </c>
      <c r="AA323" s="253">
        <f t="shared" si="312"/>
        <v>0</v>
      </c>
      <c r="AB323" s="253">
        <f t="shared" si="313"/>
        <v>642129.46513300366</v>
      </c>
      <c r="AC323" s="984"/>
      <c r="AD323" s="308"/>
      <c r="AE323" s="253">
        <f t="shared" si="314"/>
        <v>0</v>
      </c>
      <c r="AF323" s="253">
        <f t="shared" si="315"/>
        <v>0</v>
      </c>
      <c r="AG323" s="253">
        <f t="shared" si="316"/>
        <v>0</v>
      </c>
      <c r="AH323" s="253">
        <f t="shared" si="317"/>
        <v>0</v>
      </c>
      <c r="AI323" s="253">
        <f t="shared" si="318"/>
        <v>0</v>
      </c>
      <c r="AJ323" s="253">
        <f t="shared" si="319"/>
        <v>0</v>
      </c>
      <c r="AK323" s="978"/>
      <c r="AL323" s="979">
        <f>IFERROR(VLOOKUP($A323,Itemizado_Piping!C:Q,12,0),0)</f>
        <v>0</v>
      </c>
      <c r="AM323" s="979">
        <f>IFERROR(VLOOKUP($A323,Itemizado_Piping!C:Q,13,0),0)</f>
        <v>0</v>
      </c>
      <c r="AN323" s="979">
        <f>IFERROR(VLOOKUP($A323,Itemizado_Piping!C:Q,14,0),0)</f>
        <v>0</v>
      </c>
      <c r="AO323" s="978"/>
      <c r="AP323" s="278"/>
      <c r="AQ323" s="253">
        <f t="shared" si="320"/>
        <v>0</v>
      </c>
      <c r="AR323" s="978"/>
      <c r="AS323" s="982"/>
    </row>
    <row r="324" spans="1:45" s="164" customFormat="1" ht="39.6" hidden="1">
      <c r="A324" s="312" t="s">
        <v>2407</v>
      </c>
      <c r="B324" s="249"/>
      <c r="C324" s="3" t="s">
        <v>2408</v>
      </c>
      <c r="D324" s="2" t="s">
        <v>2062</v>
      </c>
      <c r="E324" s="190">
        <v>150</v>
      </c>
      <c r="F324" s="276"/>
      <c r="G324" s="191">
        <v>1033.8</v>
      </c>
      <c r="H324" s="252">
        <f t="shared" si="300"/>
        <v>1033.8</v>
      </c>
      <c r="I324" s="251"/>
      <c r="J324" s="253">
        <v>270127.19400000002</v>
      </c>
      <c r="K324" s="253">
        <v>22685.509428188961</v>
      </c>
      <c r="L324" s="253">
        <v>39668.384931055341</v>
      </c>
      <c r="M324" s="254"/>
      <c r="N324" s="252">
        <f t="shared" si="301"/>
        <v>332481.08835924434</v>
      </c>
      <c r="O324" s="251">
        <f t="shared" si="302"/>
        <v>0</v>
      </c>
      <c r="P324" s="253">
        <f t="shared" si="303"/>
        <v>40519079.100000001</v>
      </c>
      <c r="Q324" s="253">
        <f t="shared" si="304"/>
        <v>3402826.4142283443</v>
      </c>
      <c r="R324" s="253">
        <f t="shared" si="305"/>
        <v>5950257.7396583008</v>
      </c>
      <c r="S324" s="254">
        <f t="shared" si="306"/>
        <v>0</v>
      </c>
      <c r="T324" s="256">
        <f t="shared" si="307"/>
        <v>49872163.253886648</v>
      </c>
      <c r="U324" s="984"/>
      <c r="V324" s="277">
        <v>150</v>
      </c>
      <c r="W324" s="253">
        <f t="shared" si="308"/>
        <v>0</v>
      </c>
      <c r="X324" s="253">
        <f t="shared" si="309"/>
        <v>40519079.100000001</v>
      </c>
      <c r="Y324" s="253">
        <f t="shared" si="310"/>
        <v>3402826.4142283443</v>
      </c>
      <c r="Z324" s="253">
        <f t="shared" si="311"/>
        <v>5950257.7396583008</v>
      </c>
      <c r="AA324" s="253">
        <f t="shared" si="312"/>
        <v>0</v>
      </c>
      <c r="AB324" s="253">
        <f t="shared" si="313"/>
        <v>49872163.253886648</v>
      </c>
      <c r="AC324" s="984"/>
      <c r="AD324" s="308"/>
      <c r="AE324" s="253">
        <f t="shared" si="314"/>
        <v>0</v>
      </c>
      <c r="AF324" s="253">
        <f t="shared" si="315"/>
        <v>0</v>
      </c>
      <c r="AG324" s="253">
        <f t="shared" si="316"/>
        <v>0</v>
      </c>
      <c r="AH324" s="253">
        <f t="shared" si="317"/>
        <v>0</v>
      </c>
      <c r="AI324" s="253">
        <f t="shared" si="318"/>
        <v>0</v>
      </c>
      <c r="AJ324" s="253">
        <f t="shared" si="319"/>
        <v>0</v>
      </c>
      <c r="AK324" s="978"/>
      <c r="AL324" s="979">
        <f>IFERROR(VLOOKUP($A324,Itemizado_Piping!C:Q,12,0),0)</f>
        <v>0</v>
      </c>
      <c r="AM324" s="979">
        <f>IFERROR(VLOOKUP($A324,Itemizado_Piping!C:Q,13,0),0)</f>
        <v>0</v>
      </c>
      <c r="AN324" s="979">
        <f>IFERROR(VLOOKUP($A324,Itemizado_Piping!C:Q,14,0),0)</f>
        <v>0</v>
      </c>
      <c r="AO324" s="978"/>
      <c r="AP324" s="278"/>
      <c r="AQ324" s="253">
        <f t="shared" si="320"/>
        <v>0</v>
      </c>
      <c r="AR324" s="978"/>
      <c r="AS324" s="982"/>
    </row>
    <row r="325" spans="1:45" s="164" customFormat="1" ht="52.9" hidden="1">
      <c r="A325" s="312" t="s">
        <v>2409</v>
      </c>
      <c r="B325" s="249"/>
      <c r="C325" s="3" t="s">
        <v>2410</v>
      </c>
      <c r="D325" s="2" t="s">
        <v>2067</v>
      </c>
      <c r="E325" s="190">
        <v>2</v>
      </c>
      <c r="F325" s="276"/>
      <c r="G325" s="191">
        <v>28.7</v>
      </c>
      <c r="H325" s="252">
        <f t="shared" si="300"/>
        <v>28.7</v>
      </c>
      <c r="I325" s="251"/>
      <c r="J325" s="253">
        <v>686935.45</v>
      </c>
      <c r="K325" s="253">
        <v>57689.418072925531</v>
      </c>
      <c r="L325" s="253">
        <v>100876.99594357659</v>
      </c>
      <c r="M325" s="254"/>
      <c r="N325" s="252">
        <f t="shared" si="301"/>
        <v>845501.86401650205</v>
      </c>
      <c r="O325" s="251">
        <f t="shared" si="302"/>
        <v>0</v>
      </c>
      <c r="P325" s="253">
        <f t="shared" si="303"/>
        <v>1373870.9</v>
      </c>
      <c r="Q325" s="253">
        <f t="shared" si="304"/>
        <v>115378.83614585106</v>
      </c>
      <c r="R325" s="253">
        <f t="shared" si="305"/>
        <v>201753.99188715318</v>
      </c>
      <c r="S325" s="254">
        <f t="shared" si="306"/>
        <v>0</v>
      </c>
      <c r="T325" s="256">
        <f t="shared" si="307"/>
        <v>1691003.7280330041</v>
      </c>
      <c r="U325" s="984"/>
      <c r="V325" s="277">
        <v>2</v>
      </c>
      <c r="W325" s="253">
        <f t="shared" si="308"/>
        <v>0</v>
      </c>
      <c r="X325" s="253">
        <f t="shared" si="309"/>
        <v>1373870.9</v>
      </c>
      <c r="Y325" s="253">
        <f t="shared" si="310"/>
        <v>115378.83614585106</v>
      </c>
      <c r="Z325" s="253">
        <f t="shared" si="311"/>
        <v>201753.99188715318</v>
      </c>
      <c r="AA325" s="253">
        <f t="shared" si="312"/>
        <v>0</v>
      </c>
      <c r="AB325" s="253">
        <f t="shared" si="313"/>
        <v>1691003.7280330041</v>
      </c>
      <c r="AC325" s="984"/>
      <c r="AD325" s="308"/>
      <c r="AE325" s="253">
        <f t="shared" si="314"/>
        <v>0</v>
      </c>
      <c r="AF325" s="253">
        <f t="shared" si="315"/>
        <v>0</v>
      </c>
      <c r="AG325" s="253">
        <f t="shared" si="316"/>
        <v>0</v>
      </c>
      <c r="AH325" s="253">
        <f t="shared" si="317"/>
        <v>0</v>
      </c>
      <c r="AI325" s="253">
        <f t="shared" si="318"/>
        <v>0</v>
      </c>
      <c r="AJ325" s="253">
        <f t="shared" si="319"/>
        <v>0</v>
      </c>
      <c r="AK325" s="978"/>
      <c r="AL325" s="979">
        <f>IFERROR(VLOOKUP($A325,Itemizado_Piping!C:Q,12,0),0)</f>
        <v>0</v>
      </c>
      <c r="AM325" s="979">
        <f>IFERROR(VLOOKUP($A325,Itemizado_Piping!C:Q,13,0),0)</f>
        <v>0</v>
      </c>
      <c r="AN325" s="979">
        <f>IFERROR(VLOOKUP($A325,Itemizado_Piping!C:Q,14,0),0)</f>
        <v>0</v>
      </c>
      <c r="AO325" s="978"/>
      <c r="AP325" s="278"/>
      <c r="AQ325" s="253">
        <f t="shared" si="320"/>
        <v>0</v>
      </c>
      <c r="AR325" s="978"/>
      <c r="AS325" s="982"/>
    </row>
    <row r="326" spans="1:45" s="164" customFormat="1" ht="52.9" hidden="1">
      <c r="A326" s="312" t="s">
        <v>2411</v>
      </c>
      <c r="B326" s="249"/>
      <c r="C326" s="3" t="s">
        <v>2412</v>
      </c>
      <c r="D326" s="2" t="s">
        <v>2067</v>
      </c>
      <c r="E326" s="190">
        <v>2</v>
      </c>
      <c r="F326" s="276"/>
      <c r="G326" s="191">
        <v>28.3</v>
      </c>
      <c r="H326" s="252">
        <f t="shared" si="300"/>
        <v>28.3</v>
      </c>
      <c r="I326" s="251"/>
      <c r="J326" s="253">
        <v>662539.55000000005</v>
      </c>
      <c r="K326" s="253">
        <v>55640.629828898585</v>
      </c>
      <c r="L326" s="253">
        <v>97294.439379724921</v>
      </c>
      <c r="M326" s="254"/>
      <c r="N326" s="252">
        <f t="shared" si="301"/>
        <v>815474.61920862354</v>
      </c>
      <c r="O326" s="251">
        <f t="shared" si="302"/>
        <v>0</v>
      </c>
      <c r="P326" s="253">
        <f t="shared" si="303"/>
        <v>1325079.1000000001</v>
      </c>
      <c r="Q326" s="253">
        <f t="shared" si="304"/>
        <v>111281.25965779717</v>
      </c>
      <c r="R326" s="253">
        <f t="shared" si="305"/>
        <v>194588.87875944984</v>
      </c>
      <c r="S326" s="254">
        <f t="shared" si="306"/>
        <v>0</v>
      </c>
      <c r="T326" s="256">
        <f t="shared" si="307"/>
        <v>1630949.2384172471</v>
      </c>
      <c r="U326" s="984"/>
      <c r="V326" s="277">
        <v>2</v>
      </c>
      <c r="W326" s="253">
        <f t="shared" si="308"/>
        <v>0</v>
      </c>
      <c r="X326" s="253">
        <f t="shared" si="309"/>
        <v>1325079.1000000001</v>
      </c>
      <c r="Y326" s="253">
        <f t="shared" si="310"/>
        <v>111281.25965779717</v>
      </c>
      <c r="Z326" s="253">
        <f t="shared" si="311"/>
        <v>194588.87875944984</v>
      </c>
      <c r="AA326" s="253">
        <f t="shared" si="312"/>
        <v>0</v>
      </c>
      <c r="AB326" s="253">
        <f t="shared" si="313"/>
        <v>1630949.2384172471</v>
      </c>
      <c r="AC326" s="984"/>
      <c r="AD326" s="308"/>
      <c r="AE326" s="253">
        <f t="shared" si="314"/>
        <v>0</v>
      </c>
      <c r="AF326" s="253">
        <f t="shared" si="315"/>
        <v>0</v>
      </c>
      <c r="AG326" s="253">
        <f t="shared" si="316"/>
        <v>0</v>
      </c>
      <c r="AH326" s="253">
        <f t="shared" si="317"/>
        <v>0</v>
      </c>
      <c r="AI326" s="253">
        <f t="shared" si="318"/>
        <v>0</v>
      </c>
      <c r="AJ326" s="253">
        <f t="shared" si="319"/>
        <v>0</v>
      </c>
      <c r="AK326" s="978"/>
      <c r="AL326" s="979">
        <f>IFERROR(VLOOKUP($A326,Itemizado_Piping!C:Q,12,0),0)</f>
        <v>0</v>
      </c>
      <c r="AM326" s="979">
        <f>IFERROR(VLOOKUP($A326,Itemizado_Piping!C:Q,13,0),0)</f>
        <v>0</v>
      </c>
      <c r="AN326" s="979">
        <f>IFERROR(VLOOKUP($A326,Itemizado_Piping!C:Q,14,0),0)</f>
        <v>0</v>
      </c>
      <c r="AO326" s="978"/>
      <c r="AP326" s="278"/>
      <c r="AQ326" s="253">
        <f t="shared" si="320"/>
        <v>0</v>
      </c>
      <c r="AR326" s="978"/>
      <c r="AS326" s="982"/>
    </row>
    <row r="327" spans="1:45" s="164" customFormat="1" ht="52.9" hidden="1">
      <c r="A327" s="312" t="s">
        <v>2413</v>
      </c>
      <c r="B327" s="249"/>
      <c r="C327" s="3" t="s">
        <v>2414</v>
      </c>
      <c r="D327" s="2" t="s">
        <v>2067</v>
      </c>
      <c r="E327" s="190">
        <v>2</v>
      </c>
      <c r="F327" s="276"/>
      <c r="G327" s="191">
        <v>27.7</v>
      </c>
      <c r="H327" s="252">
        <f t="shared" si="300"/>
        <v>27.7</v>
      </c>
      <c r="I327" s="251"/>
      <c r="J327" s="253">
        <v>644079.94999999995</v>
      </c>
      <c r="K327" s="253">
        <v>54090.377062268322</v>
      </c>
      <c r="L327" s="253">
        <v>94583.633008733232</v>
      </c>
      <c r="M327" s="254"/>
      <c r="N327" s="252">
        <f t="shared" si="301"/>
        <v>792753.96007100155</v>
      </c>
      <c r="O327" s="251">
        <f t="shared" si="302"/>
        <v>0</v>
      </c>
      <c r="P327" s="253">
        <f t="shared" si="303"/>
        <v>1288159.8999999999</v>
      </c>
      <c r="Q327" s="253">
        <f t="shared" si="304"/>
        <v>108180.75412453664</v>
      </c>
      <c r="R327" s="253">
        <f t="shared" si="305"/>
        <v>189167.26601746646</v>
      </c>
      <c r="S327" s="254">
        <f t="shared" si="306"/>
        <v>0</v>
      </c>
      <c r="T327" s="256">
        <f t="shared" si="307"/>
        <v>1585507.9201420031</v>
      </c>
      <c r="U327" s="984"/>
      <c r="V327" s="277">
        <v>2</v>
      </c>
      <c r="W327" s="253">
        <f t="shared" si="308"/>
        <v>0</v>
      </c>
      <c r="X327" s="253">
        <f t="shared" si="309"/>
        <v>1288159.8999999999</v>
      </c>
      <c r="Y327" s="253">
        <f t="shared" si="310"/>
        <v>108180.75412453664</v>
      </c>
      <c r="Z327" s="253">
        <f t="shared" si="311"/>
        <v>189167.26601746646</v>
      </c>
      <c r="AA327" s="253">
        <f t="shared" si="312"/>
        <v>0</v>
      </c>
      <c r="AB327" s="253">
        <f t="shared" si="313"/>
        <v>1585507.9201420031</v>
      </c>
      <c r="AC327" s="984"/>
      <c r="AD327" s="308"/>
      <c r="AE327" s="253">
        <f t="shared" si="314"/>
        <v>0</v>
      </c>
      <c r="AF327" s="253">
        <f t="shared" si="315"/>
        <v>0</v>
      </c>
      <c r="AG327" s="253">
        <f t="shared" si="316"/>
        <v>0</v>
      </c>
      <c r="AH327" s="253">
        <f t="shared" si="317"/>
        <v>0</v>
      </c>
      <c r="AI327" s="253">
        <f t="shared" si="318"/>
        <v>0</v>
      </c>
      <c r="AJ327" s="253">
        <f t="shared" si="319"/>
        <v>0</v>
      </c>
      <c r="AK327" s="978"/>
      <c r="AL327" s="979">
        <f>IFERROR(VLOOKUP($A327,Itemizado_Piping!C:Q,12,0),0)</f>
        <v>0</v>
      </c>
      <c r="AM327" s="979">
        <f>IFERROR(VLOOKUP($A327,Itemizado_Piping!C:Q,13,0),0)</f>
        <v>0</v>
      </c>
      <c r="AN327" s="979">
        <f>IFERROR(VLOOKUP($A327,Itemizado_Piping!C:Q,14,0),0)</f>
        <v>0</v>
      </c>
      <c r="AO327" s="978"/>
      <c r="AP327" s="278"/>
      <c r="AQ327" s="253">
        <f t="shared" si="320"/>
        <v>0</v>
      </c>
      <c r="AR327" s="978"/>
      <c r="AS327" s="982"/>
    </row>
    <row r="328" spans="1:45" s="164" customFormat="1" ht="52.9" hidden="1">
      <c r="A328" s="312" t="s">
        <v>2415</v>
      </c>
      <c r="B328" s="249"/>
      <c r="C328" s="3" t="s">
        <v>2416</v>
      </c>
      <c r="D328" s="2" t="s">
        <v>2067</v>
      </c>
      <c r="E328" s="190">
        <v>2</v>
      </c>
      <c r="F328" s="276"/>
      <c r="G328" s="191">
        <v>10.199999999999999</v>
      </c>
      <c r="H328" s="252">
        <f t="shared" si="300"/>
        <v>10.199999999999999</v>
      </c>
      <c r="I328" s="251"/>
      <c r="J328" s="253">
        <v>291331.40000000002</v>
      </c>
      <c r="K328" s="253">
        <v>24466.256519984046</v>
      </c>
      <c r="L328" s="253">
        <v>42782.238791194264</v>
      </c>
      <c r="M328" s="254"/>
      <c r="N328" s="252">
        <f t="shared" si="301"/>
        <v>358579.89531117835</v>
      </c>
      <c r="O328" s="251">
        <f t="shared" si="302"/>
        <v>0</v>
      </c>
      <c r="P328" s="253">
        <f t="shared" si="303"/>
        <v>582662.80000000005</v>
      </c>
      <c r="Q328" s="253">
        <f t="shared" si="304"/>
        <v>48932.513039968093</v>
      </c>
      <c r="R328" s="253">
        <f t="shared" si="305"/>
        <v>85564.477582388528</v>
      </c>
      <c r="S328" s="254">
        <f t="shared" si="306"/>
        <v>0</v>
      </c>
      <c r="T328" s="256">
        <f t="shared" si="307"/>
        <v>717159.7906223567</v>
      </c>
      <c r="U328" s="984"/>
      <c r="V328" s="277">
        <v>2</v>
      </c>
      <c r="W328" s="253">
        <f t="shared" si="308"/>
        <v>0</v>
      </c>
      <c r="X328" s="253">
        <f t="shared" si="309"/>
        <v>582662.80000000005</v>
      </c>
      <c r="Y328" s="253">
        <f t="shared" si="310"/>
        <v>48932.513039968093</v>
      </c>
      <c r="Z328" s="253">
        <f t="shared" si="311"/>
        <v>85564.477582388528</v>
      </c>
      <c r="AA328" s="253">
        <f t="shared" si="312"/>
        <v>0</v>
      </c>
      <c r="AB328" s="253">
        <f t="shared" si="313"/>
        <v>717159.7906223567</v>
      </c>
      <c r="AC328" s="984"/>
      <c r="AD328" s="308"/>
      <c r="AE328" s="253">
        <f t="shared" si="314"/>
        <v>0</v>
      </c>
      <c r="AF328" s="253">
        <f t="shared" si="315"/>
        <v>0</v>
      </c>
      <c r="AG328" s="253">
        <f t="shared" si="316"/>
        <v>0</v>
      </c>
      <c r="AH328" s="253">
        <f t="shared" si="317"/>
        <v>0</v>
      </c>
      <c r="AI328" s="253">
        <f t="shared" si="318"/>
        <v>0</v>
      </c>
      <c r="AJ328" s="253">
        <f t="shared" si="319"/>
        <v>0</v>
      </c>
      <c r="AK328" s="978"/>
      <c r="AL328" s="979">
        <f>IFERROR(VLOOKUP($A328,Itemizado_Piping!C:Q,12,0),0)</f>
        <v>0</v>
      </c>
      <c r="AM328" s="979">
        <f>IFERROR(VLOOKUP($A328,Itemizado_Piping!C:Q,13,0),0)</f>
        <v>0</v>
      </c>
      <c r="AN328" s="979">
        <f>IFERROR(VLOOKUP($A328,Itemizado_Piping!C:Q,14,0),0)</f>
        <v>0</v>
      </c>
      <c r="AO328" s="978"/>
      <c r="AP328" s="278"/>
      <c r="AQ328" s="253">
        <f t="shared" si="320"/>
        <v>0</v>
      </c>
      <c r="AR328" s="978"/>
      <c r="AS328" s="982"/>
    </row>
    <row r="329" spans="1:45" s="164" customFormat="1" ht="52.9" hidden="1">
      <c r="A329" s="312" t="s">
        <v>2417</v>
      </c>
      <c r="B329" s="249"/>
      <c r="C329" s="3" t="s">
        <v>2418</v>
      </c>
      <c r="D329" s="2" t="s">
        <v>2067</v>
      </c>
      <c r="E329" s="190">
        <v>4</v>
      </c>
      <c r="F329" s="276"/>
      <c r="G329" s="191">
        <v>19.600000000000001</v>
      </c>
      <c r="H329" s="252">
        <f t="shared" si="300"/>
        <v>19.600000000000001</v>
      </c>
      <c r="I329" s="251"/>
      <c r="J329" s="253">
        <v>189704.25</v>
      </c>
      <c r="K329" s="253">
        <v>15931.522806780151</v>
      </c>
      <c r="L329" s="253">
        <v>27858.214127294264</v>
      </c>
      <c r="M329" s="254"/>
      <c r="N329" s="252">
        <f t="shared" si="301"/>
        <v>233493.9869340744</v>
      </c>
      <c r="O329" s="251">
        <f t="shared" si="302"/>
        <v>0</v>
      </c>
      <c r="P329" s="253">
        <f t="shared" si="303"/>
        <v>758817</v>
      </c>
      <c r="Q329" s="253">
        <f t="shared" si="304"/>
        <v>63726.091227120603</v>
      </c>
      <c r="R329" s="253">
        <f t="shared" si="305"/>
        <v>111432.85650917706</v>
      </c>
      <c r="S329" s="254">
        <f t="shared" si="306"/>
        <v>0</v>
      </c>
      <c r="T329" s="256">
        <f t="shared" si="307"/>
        <v>933975.94773629762</v>
      </c>
      <c r="U329" s="984"/>
      <c r="V329" s="277">
        <v>4</v>
      </c>
      <c r="W329" s="253">
        <f t="shared" si="308"/>
        <v>0</v>
      </c>
      <c r="X329" s="253">
        <f t="shared" si="309"/>
        <v>758817</v>
      </c>
      <c r="Y329" s="253">
        <f t="shared" si="310"/>
        <v>63726.091227120603</v>
      </c>
      <c r="Z329" s="253">
        <f t="shared" si="311"/>
        <v>111432.85650917706</v>
      </c>
      <c r="AA329" s="253">
        <f t="shared" si="312"/>
        <v>0</v>
      </c>
      <c r="AB329" s="253">
        <f t="shared" si="313"/>
        <v>933975.94773629762</v>
      </c>
      <c r="AC329" s="984"/>
      <c r="AD329" s="308"/>
      <c r="AE329" s="253">
        <f t="shared" si="314"/>
        <v>0</v>
      </c>
      <c r="AF329" s="253">
        <f t="shared" si="315"/>
        <v>0</v>
      </c>
      <c r="AG329" s="253">
        <f t="shared" si="316"/>
        <v>0</v>
      </c>
      <c r="AH329" s="253">
        <f t="shared" si="317"/>
        <v>0</v>
      </c>
      <c r="AI329" s="253">
        <f t="shared" si="318"/>
        <v>0</v>
      </c>
      <c r="AJ329" s="253">
        <f t="shared" si="319"/>
        <v>0</v>
      </c>
      <c r="AK329" s="978"/>
      <c r="AL329" s="979">
        <f>IFERROR(VLOOKUP($A329,Itemizado_Piping!C:Q,12,0),0)</f>
        <v>0</v>
      </c>
      <c r="AM329" s="979">
        <f>IFERROR(VLOOKUP($A329,Itemizado_Piping!C:Q,13,0),0)</f>
        <v>0</v>
      </c>
      <c r="AN329" s="979">
        <f>IFERROR(VLOOKUP($A329,Itemizado_Piping!C:Q,14,0),0)</f>
        <v>0</v>
      </c>
      <c r="AO329" s="978"/>
      <c r="AP329" s="278"/>
      <c r="AQ329" s="253">
        <f t="shared" si="320"/>
        <v>0</v>
      </c>
      <c r="AR329" s="978"/>
      <c r="AS329" s="982"/>
    </row>
    <row r="330" spans="1:45" s="164" customFormat="1" ht="39.6" hidden="1">
      <c r="A330" s="312" t="s">
        <v>2419</v>
      </c>
      <c r="B330" s="249"/>
      <c r="C330" s="3" t="s">
        <v>2420</v>
      </c>
      <c r="D330" s="2" t="s">
        <v>2062</v>
      </c>
      <c r="E330" s="190">
        <v>40</v>
      </c>
      <c r="F330" s="276"/>
      <c r="G330" s="191">
        <v>260.32</v>
      </c>
      <c r="H330" s="252">
        <f t="shared" si="300"/>
        <v>260.32</v>
      </c>
      <c r="I330" s="251"/>
      <c r="J330" s="253">
        <v>239260.611</v>
      </c>
      <c r="K330" s="253">
        <v>20093.307772022265</v>
      </c>
      <c r="L330" s="253">
        <v>35135.603622297647</v>
      </c>
      <c r="M330" s="254"/>
      <c r="N330" s="252">
        <f t="shared" si="301"/>
        <v>294489.52239431994</v>
      </c>
      <c r="O330" s="251">
        <f t="shared" si="302"/>
        <v>0</v>
      </c>
      <c r="P330" s="253">
        <f t="shared" si="303"/>
        <v>9570424.4399999995</v>
      </c>
      <c r="Q330" s="253">
        <f t="shared" si="304"/>
        <v>803732.31088089058</v>
      </c>
      <c r="R330" s="253">
        <f t="shared" si="305"/>
        <v>1405424.1448919058</v>
      </c>
      <c r="S330" s="254">
        <f t="shared" si="306"/>
        <v>0</v>
      </c>
      <c r="T330" s="256">
        <f t="shared" si="307"/>
        <v>11779580.895772796</v>
      </c>
      <c r="U330" s="984"/>
      <c r="V330" s="277">
        <v>40</v>
      </c>
      <c r="W330" s="253">
        <f t="shared" si="308"/>
        <v>0</v>
      </c>
      <c r="X330" s="253">
        <f t="shared" si="309"/>
        <v>9570424.4399999995</v>
      </c>
      <c r="Y330" s="253">
        <f t="shared" si="310"/>
        <v>803732.31088089058</v>
      </c>
      <c r="Z330" s="253">
        <f t="shared" si="311"/>
        <v>1405424.1448919058</v>
      </c>
      <c r="AA330" s="253">
        <f t="shared" si="312"/>
        <v>0</v>
      </c>
      <c r="AB330" s="253">
        <f t="shared" si="313"/>
        <v>11779580.895772796</v>
      </c>
      <c r="AC330" s="984"/>
      <c r="AD330" s="308"/>
      <c r="AE330" s="253">
        <f t="shared" si="314"/>
        <v>0</v>
      </c>
      <c r="AF330" s="253">
        <f t="shared" si="315"/>
        <v>0</v>
      </c>
      <c r="AG330" s="253">
        <f t="shared" si="316"/>
        <v>0</v>
      </c>
      <c r="AH330" s="253">
        <f t="shared" si="317"/>
        <v>0</v>
      </c>
      <c r="AI330" s="253">
        <f t="shared" si="318"/>
        <v>0</v>
      </c>
      <c r="AJ330" s="253">
        <f t="shared" si="319"/>
        <v>0</v>
      </c>
      <c r="AK330" s="978"/>
      <c r="AL330" s="979">
        <f>IFERROR(VLOOKUP($A330,Itemizado_Piping!C:Q,12,0),0)</f>
        <v>0</v>
      </c>
      <c r="AM330" s="979">
        <f>IFERROR(VLOOKUP($A330,Itemizado_Piping!C:Q,13,0),0)</f>
        <v>0</v>
      </c>
      <c r="AN330" s="979">
        <f>IFERROR(VLOOKUP($A330,Itemizado_Piping!C:Q,14,0),0)</f>
        <v>0</v>
      </c>
      <c r="AO330" s="978"/>
      <c r="AP330" s="278"/>
      <c r="AQ330" s="253">
        <f t="shared" si="320"/>
        <v>0</v>
      </c>
      <c r="AR330" s="978"/>
      <c r="AS330" s="982"/>
    </row>
    <row r="331" spans="1:45" s="164" customFormat="1" ht="52.9" hidden="1">
      <c r="A331" s="312" t="s">
        <v>2421</v>
      </c>
      <c r="B331" s="249"/>
      <c r="C331" s="3" t="s">
        <v>2422</v>
      </c>
      <c r="D331" s="2" t="s">
        <v>2067</v>
      </c>
      <c r="E331" s="190">
        <v>2</v>
      </c>
      <c r="F331" s="276"/>
      <c r="G331" s="191">
        <v>10.6</v>
      </c>
      <c r="H331" s="252">
        <f t="shared" si="300"/>
        <v>10.6</v>
      </c>
      <c r="I331" s="251"/>
      <c r="J331" s="253">
        <v>199320.26</v>
      </c>
      <c r="K331" s="253">
        <v>16739.083431411505</v>
      </c>
      <c r="L331" s="253">
        <v>29270.332546518941</v>
      </c>
      <c r="M331" s="254"/>
      <c r="N331" s="252">
        <f t="shared" si="301"/>
        <v>245329.67597793046</v>
      </c>
      <c r="O331" s="251">
        <f t="shared" si="302"/>
        <v>0</v>
      </c>
      <c r="P331" s="253">
        <f t="shared" si="303"/>
        <v>398640.52</v>
      </c>
      <c r="Q331" s="253">
        <f t="shared" si="304"/>
        <v>33478.166862823011</v>
      </c>
      <c r="R331" s="253">
        <f t="shared" si="305"/>
        <v>58540.665093037882</v>
      </c>
      <c r="S331" s="254">
        <f t="shared" si="306"/>
        <v>0</v>
      </c>
      <c r="T331" s="256">
        <f t="shared" si="307"/>
        <v>490659.35195586091</v>
      </c>
      <c r="U331" s="984"/>
      <c r="V331" s="277">
        <v>2</v>
      </c>
      <c r="W331" s="253">
        <f t="shared" si="308"/>
        <v>0</v>
      </c>
      <c r="X331" s="253">
        <f t="shared" si="309"/>
        <v>398640.52</v>
      </c>
      <c r="Y331" s="253">
        <f t="shared" si="310"/>
        <v>33478.166862823011</v>
      </c>
      <c r="Z331" s="253">
        <f t="shared" si="311"/>
        <v>58540.665093037882</v>
      </c>
      <c r="AA331" s="253">
        <f t="shared" si="312"/>
        <v>0</v>
      </c>
      <c r="AB331" s="253">
        <f t="shared" si="313"/>
        <v>490659.35195586091</v>
      </c>
      <c r="AC331" s="984"/>
      <c r="AD331" s="308"/>
      <c r="AE331" s="253">
        <f t="shared" si="314"/>
        <v>0</v>
      </c>
      <c r="AF331" s="253">
        <f t="shared" si="315"/>
        <v>0</v>
      </c>
      <c r="AG331" s="253">
        <f t="shared" si="316"/>
        <v>0</v>
      </c>
      <c r="AH331" s="253">
        <f t="shared" si="317"/>
        <v>0</v>
      </c>
      <c r="AI331" s="253">
        <f t="shared" si="318"/>
        <v>0</v>
      </c>
      <c r="AJ331" s="253">
        <f t="shared" si="319"/>
        <v>0</v>
      </c>
      <c r="AK331" s="978"/>
      <c r="AL331" s="979">
        <f>IFERROR(VLOOKUP($A331,Itemizado_Piping!C:Q,12,0),0)</f>
        <v>0</v>
      </c>
      <c r="AM331" s="979">
        <f>IFERROR(VLOOKUP($A331,Itemizado_Piping!C:Q,13,0),0)</f>
        <v>0</v>
      </c>
      <c r="AN331" s="979">
        <f>IFERROR(VLOOKUP($A331,Itemizado_Piping!C:Q,14,0),0)</f>
        <v>0</v>
      </c>
      <c r="AO331" s="978"/>
      <c r="AP331" s="278"/>
      <c r="AQ331" s="253">
        <f t="shared" si="320"/>
        <v>0</v>
      </c>
      <c r="AR331" s="978"/>
      <c r="AS331" s="982"/>
    </row>
    <row r="332" spans="1:45" s="164" customFormat="1" ht="52.9" hidden="1">
      <c r="A332" s="312" t="s">
        <v>2424</v>
      </c>
      <c r="B332" s="249"/>
      <c r="C332" s="3" t="s">
        <v>2425</v>
      </c>
      <c r="D332" s="2" t="s">
        <v>2067</v>
      </c>
      <c r="E332" s="190">
        <v>2</v>
      </c>
      <c r="F332" s="276"/>
      <c r="G332" s="191">
        <v>6</v>
      </c>
      <c r="H332" s="252">
        <f t="shared" si="300"/>
        <v>6</v>
      </c>
      <c r="I332" s="251"/>
      <c r="J332" s="253">
        <v>102325.54</v>
      </c>
      <c r="K332" s="253">
        <v>8593.3850940402917</v>
      </c>
      <c r="L332" s="253">
        <v>15026.583769267234</v>
      </c>
      <c r="M332" s="254"/>
      <c r="N332" s="252">
        <f t="shared" si="301"/>
        <v>125945.50886330752</v>
      </c>
      <c r="O332" s="251">
        <f t="shared" si="302"/>
        <v>0</v>
      </c>
      <c r="P332" s="253">
        <f t="shared" si="303"/>
        <v>204651.08</v>
      </c>
      <c r="Q332" s="253">
        <f t="shared" si="304"/>
        <v>17186.770188080583</v>
      </c>
      <c r="R332" s="253">
        <f t="shared" si="305"/>
        <v>30053.167538534468</v>
      </c>
      <c r="S332" s="254">
        <f t="shared" si="306"/>
        <v>0</v>
      </c>
      <c r="T332" s="256">
        <f t="shared" si="307"/>
        <v>251891.01772661504</v>
      </c>
      <c r="U332" s="984"/>
      <c r="V332" s="277">
        <v>2</v>
      </c>
      <c r="W332" s="253">
        <f t="shared" si="308"/>
        <v>0</v>
      </c>
      <c r="X332" s="253">
        <f t="shared" si="309"/>
        <v>204651.08</v>
      </c>
      <c r="Y332" s="253">
        <f t="shared" si="310"/>
        <v>17186.770188080583</v>
      </c>
      <c r="Z332" s="253">
        <f t="shared" si="311"/>
        <v>30053.167538534468</v>
      </c>
      <c r="AA332" s="253">
        <f t="shared" si="312"/>
        <v>0</v>
      </c>
      <c r="AB332" s="253">
        <f t="shared" si="313"/>
        <v>251891.01772661504</v>
      </c>
      <c r="AC332" s="984"/>
      <c r="AD332" s="308"/>
      <c r="AE332" s="253">
        <f t="shared" si="314"/>
        <v>0</v>
      </c>
      <c r="AF332" s="253">
        <f t="shared" si="315"/>
        <v>0</v>
      </c>
      <c r="AG332" s="253">
        <f t="shared" si="316"/>
        <v>0</v>
      </c>
      <c r="AH332" s="253">
        <f t="shared" si="317"/>
        <v>0</v>
      </c>
      <c r="AI332" s="253">
        <f t="shared" si="318"/>
        <v>0</v>
      </c>
      <c r="AJ332" s="253">
        <f t="shared" si="319"/>
        <v>0</v>
      </c>
      <c r="AK332" s="978"/>
      <c r="AL332" s="979">
        <f>IFERROR(VLOOKUP($A332,Itemizado_Piping!C:Q,12,0),0)</f>
        <v>0</v>
      </c>
      <c r="AM332" s="979">
        <f>IFERROR(VLOOKUP($A332,Itemizado_Piping!C:Q,13,0),0)</f>
        <v>0</v>
      </c>
      <c r="AN332" s="979">
        <f>IFERROR(VLOOKUP($A332,Itemizado_Piping!C:Q,14,0),0)</f>
        <v>0</v>
      </c>
      <c r="AO332" s="978"/>
      <c r="AP332" s="278"/>
      <c r="AQ332" s="253">
        <f t="shared" si="320"/>
        <v>0</v>
      </c>
      <c r="AR332" s="978"/>
      <c r="AS332" s="982"/>
    </row>
    <row r="333" spans="1:45" s="164" customFormat="1" ht="52.9" hidden="1">
      <c r="A333" s="312" t="s">
        <v>2426</v>
      </c>
      <c r="B333" s="249"/>
      <c r="C333" s="3" t="s">
        <v>2427</v>
      </c>
      <c r="D333" s="2" t="s">
        <v>2067</v>
      </c>
      <c r="E333" s="190">
        <v>4</v>
      </c>
      <c r="F333" s="276"/>
      <c r="G333" s="191">
        <v>12</v>
      </c>
      <c r="H333" s="252">
        <f t="shared" si="300"/>
        <v>12</v>
      </c>
      <c r="I333" s="251"/>
      <c r="J333" s="253">
        <v>102325.54</v>
      </c>
      <c r="K333" s="253">
        <v>8593.3850940402917</v>
      </c>
      <c r="L333" s="253">
        <v>15026.583769267234</v>
      </c>
      <c r="M333" s="254"/>
      <c r="N333" s="252">
        <f t="shared" si="301"/>
        <v>125945.50886330752</v>
      </c>
      <c r="O333" s="251">
        <f t="shared" si="302"/>
        <v>0</v>
      </c>
      <c r="P333" s="253">
        <f t="shared" si="303"/>
        <v>409302.16</v>
      </c>
      <c r="Q333" s="253">
        <f t="shared" si="304"/>
        <v>34373.540376161167</v>
      </c>
      <c r="R333" s="253">
        <f t="shared" si="305"/>
        <v>60106.335077068936</v>
      </c>
      <c r="S333" s="254">
        <f t="shared" si="306"/>
        <v>0</v>
      </c>
      <c r="T333" s="256">
        <f t="shared" si="307"/>
        <v>503782.03545323008</v>
      </c>
      <c r="U333" s="984"/>
      <c r="V333" s="277">
        <v>4</v>
      </c>
      <c r="W333" s="253">
        <f t="shared" si="308"/>
        <v>0</v>
      </c>
      <c r="X333" s="253">
        <f t="shared" si="309"/>
        <v>409302.16</v>
      </c>
      <c r="Y333" s="253">
        <f t="shared" si="310"/>
        <v>34373.540376161167</v>
      </c>
      <c r="Z333" s="253">
        <f t="shared" si="311"/>
        <v>60106.335077068936</v>
      </c>
      <c r="AA333" s="253">
        <f t="shared" si="312"/>
        <v>0</v>
      </c>
      <c r="AB333" s="253">
        <f t="shared" si="313"/>
        <v>503782.03545323008</v>
      </c>
      <c r="AC333" s="984"/>
      <c r="AD333" s="308"/>
      <c r="AE333" s="253">
        <f t="shared" si="314"/>
        <v>0</v>
      </c>
      <c r="AF333" s="253">
        <f t="shared" si="315"/>
        <v>0</v>
      </c>
      <c r="AG333" s="253">
        <f t="shared" si="316"/>
        <v>0</v>
      </c>
      <c r="AH333" s="253">
        <f t="shared" si="317"/>
        <v>0</v>
      </c>
      <c r="AI333" s="253">
        <f t="shared" si="318"/>
        <v>0</v>
      </c>
      <c r="AJ333" s="253">
        <f t="shared" si="319"/>
        <v>0</v>
      </c>
      <c r="AK333" s="978"/>
      <c r="AL333" s="979">
        <f>IFERROR(VLOOKUP($A333,Itemizado_Piping!C:Q,12,0),0)</f>
        <v>0</v>
      </c>
      <c r="AM333" s="979">
        <f>IFERROR(VLOOKUP($A333,Itemizado_Piping!C:Q,13,0),0)</f>
        <v>0</v>
      </c>
      <c r="AN333" s="979">
        <f>IFERROR(VLOOKUP($A333,Itemizado_Piping!C:Q,14,0),0)</f>
        <v>0</v>
      </c>
      <c r="AO333" s="978"/>
      <c r="AP333" s="278"/>
      <c r="AQ333" s="253">
        <f t="shared" si="320"/>
        <v>0</v>
      </c>
      <c r="AR333" s="978"/>
      <c r="AS333" s="982"/>
    </row>
    <row r="334" spans="1:45" s="164" customFormat="1" ht="39.6" hidden="1">
      <c r="A334" s="312" t="s">
        <v>2428</v>
      </c>
      <c r="B334" s="249"/>
      <c r="C334" s="3" t="s">
        <v>2429</v>
      </c>
      <c r="D334" s="2" t="s">
        <v>2067</v>
      </c>
      <c r="E334" s="190">
        <v>20</v>
      </c>
      <c r="F334" s="276"/>
      <c r="G334" s="191">
        <v>52</v>
      </c>
      <c r="H334" s="252">
        <f t="shared" si="300"/>
        <v>52</v>
      </c>
      <c r="I334" s="251"/>
      <c r="J334" s="253">
        <v>116260.7</v>
      </c>
      <c r="K334" s="253">
        <v>9763.671576057066</v>
      </c>
      <c r="L334" s="253">
        <v>17072.97266766095</v>
      </c>
      <c r="M334" s="254"/>
      <c r="N334" s="252">
        <f t="shared" si="301"/>
        <v>143097.34424371802</v>
      </c>
      <c r="O334" s="251">
        <f t="shared" si="302"/>
        <v>0</v>
      </c>
      <c r="P334" s="253">
        <f t="shared" si="303"/>
        <v>2325214</v>
      </c>
      <c r="Q334" s="253">
        <f t="shared" si="304"/>
        <v>195273.43152114132</v>
      </c>
      <c r="R334" s="253">
        <f t="shared" si="305"/>
        <v>341459.45335321897</v>
      </c>
      <c r="S334" s="254">
        <f t="shared" si="306"/>
        <v>0</v>
      </c>
      <c r="T334" s="256">
        <f t="shared" si="307"/>
        <v>2861946.8848743606</v>
      </c>
      <c r="U334" s="984"/>
      <c r="V334" s="277">
        <v>20</v>
      </c>
      <c r="W334" s="253">
        <f t="shared" si="308"/>
        <v>0</v>
      </c>
      <c r="X334" s="253">
        <f t="shared" si="309"/>
        <v>2325214</v>
      </c>
      <c r="Y334" s="253">
        <f t="shared" si="310"/>
        <v>195273.43152114132</v>
      </c>
      <c r="Z334" s="253">
        <f t="shared" si="311"/>
        <v>341459.45335321897</v>
      </c>
      <c r="AA334" s="253">
        <f t="shared" si="312"/>
        <v>0</v>
      </c>
      <c r="AB334" s="253">
        <f t="shared" si="313"/>
        <v>2861946.8848743606</v>
      </c>
      <c r="AC334" s="984"/>
      <c r="AD334" s="308"/>
      <c r="AE334" s="253">
        <f t="shared" si="314"/>
        <v>0</v>
      </c>
      <c r="AF334" s="253">
        <f t="shared" si="315"/>
        <v>0</v>
      </c>
      <c r="AG334" s="253">
        <f t="shared" si="316"/>
        <v>0</v>
      </c>
      <c r="AH334" s="253">
        <f t="shared" si="317"/>
        <v>0</v>
      </c>
      <c r="AI334" s="253">
        <f t="shared" si="318"/>
        <v>0</v>
      </c>
      <c r="AJ334" s="253">
        <f t="shared" si="319"/>
        <v>0</v>
      </c>
      <c r="AK334" s="978"/>
      <c r="AL334" s="979">
        <f>IFERROR(VLOOKUP($A334,Itemizado_Piping!C:Q,12,0),0)</f>
        <v>0</v>
      </c>
      <c r="AM334" s="979">
        <f>IFERROR(VLOOKUP($A334,Itemizado_Piping!C:Q,13,0),0)</f>
        <v>0</v>
      </c>
      <c r="AN334" s="979">
        <f>IFERROR(VLOOKUP($A334,Itemizado_Piping!C:Q,14,0),0)</f>
        <v>0</v>
      </c>
      <c r="AO334" s="978"/>
      <c r="AP334" s="278"/>
      <c r="AQ334" s="253">
        <f t="shared" si="320"/>
        <v>0</v>
      </c>
      <c r="AR334" s="978"/>
      <c r="AS334" s="982"/>
    </row>
    <row r="335" spans="1:45" s="164" customFormat="1" ht="52.9" hidden="1">
      <c r="A335" s="312" t="s">
        <v>2430</v>
      </c>
      <c r="B335" s="249"/>
      <c r="C335" s="3" t="s">
        <v>2188</v>
      </c>
      <c r="D335" s="2" t="s">
        <v>2067</v>
      </c>
      <c r="E335" s="190">
        <v>12</v>
      </c>
      <c r="F335" s="276"/>
      <c r="G335" s="191">
        <v>43.2</v>
      </c>
      <c r="H335" s="252">
        <f t="shared" si="300"/>
        <v>43.2</v>
      </c>
      <c r="I335" s="251"/>
      <c r="J335" s="253">
        <v>230746.2</v>
      </c>
      <c r="K335" s="253">
        <v>19378.260359890992</v>
      </c>
      <c r="L335" s="253">
        <v>33885.255858313496</v>
      </c>
      <c r="M335" s="254"/>
      <c r="N335" s="252">
        <f t="shared" si="301"/>
        <v>284009.71621820447</v>
      </c>
      <c r="O335" s="251">
        <f t="shared" si="302"/>
        <v>0</v>
      </c>
      <c r="P335" s="253">
        <f t="shared" si="303"/>
        <v>2768954.4000000004</v>
      </c>
      <c r="Q335" s="253">
        <f t="shared" si="304"/>
        <v>232539.1243186919</v>
      </c>
      <c r="R335" s="253">
        <f t="shared" si="305"/>
        <v>406623.07029976195</v>
      </c>
      <c r="S335" s="254">
        <f t="shared" si="306"/>
        <v>0</v>
      </c>
      <c r="T335" s="256">
        <f t="shared" si="307"/>
        <v>3408116.5946184541</v>
      </c>
      <c r="U335" s="984"/>
      <c r="V335" s="277">
        <v>12</v>
      </c>
      <c r="W335" s="253">
        <f t="shared" si="308"/>
        <v>0</v>
      </c>
      <c r="X335" s="253">
        <f t="shared" si="309"/>
        <v>2768954.4000000004</v>
      </c>
      <c r="Y335" s="253">
        <f t="shared" si="310"/>
        <v>232539.1243186919</v>
      </c>
      <c r="Z335" s="253">
        <f t="shared" si="311"/>
        <v>406623.07029976195</v>
      </c>
      <c r="AA335" s="253">
        <f t="shared" si="312"/>
        <v>0</v>
      </c>
      <c r="AB335" s="253">
        <f t="shared" si="313"/>
        <v>3408116.5946184541</v>
      </c>
      <c r="AC335" s="984"/>
      <c r="AD335" s="308"/>
      <c r="AE335" s="253">
        <f t="shared" si="314"/>
        <v>0</v>
      </c>
      <c r="AF335" s="253">
        <f t="shared" si="315"/>
        <v>0</v>
      </c>
      <c r="AG335" s="253">
        <f t="shared" si="316"/>
        <v>0</v>
      </c>
      <c r="AH335" s="253">
        <f t="shared" si="317"/>
        <v>0</v>
      </c>
      <c r="AI335" s="253">
        <f t="shared" si="318"/>
        <v>0</v>
      </c>
      <c r="AJ335" s="253">
        <f t="shared" si="319"/>
        <v>0</v>
      </c>
      <c r="AK335" s="978"/>
      <c r="AL335" s="979">
        <f>IFERROR(VLOOKUP($A335,Itemizado_Piping!C:Q,12,0),0)</f>
        <v>0</v>
      </c>
      <c r="AM335" s="979">
        <f>IFERROR(VLOOKUP($A335,Itemizado_Piping!C:Q,13,0),0)</f>
        <v>0</v>
      </c>
      <c r="AN335" s="979">
        <f>IFERROR(VLOOKUP($A335,Itemizado_Piping!C:Q,14,0),0)</f>
        <v>0</v>
      </c>
      <c r="AO335" s="978"/>
      <c r="AP335" s="278"/>
      <c r="AQ335" s="253">
        <f t="shared" si="320"/>
        <v>0</v>
      </c>
      <c r="AR335" s="978"/>
      <c r="AS335" s="982"/>
    </row>
    <row r="336" spans="1:45" s="164" customFormat="1" ht="26.45" hidden="1">
      <c r="A336" s="312" t="s">
        <v>2431</v>
      </c>
      <c r="B336" s="249"/>
      <c r="C336" s="3" t="s">
        <v>2194</v>
      </c>
      <c r="D336" s="2" t="s">
        <v>2062</v>
      </c>
      <c r="E336" s="190">
        <v>230</v>
      </c>
      <c r="F336" s="276"/>
      <c r="G336" s="191">
        <v>338.1</v>
      </c>
      <c r="H336" s="252">
        <f t="shared" si="300"/>
        <v>338.1</v>
      </c>
      <c r="I336" s="251"/>
      <c r="J336" s="253">
        <v>42526.61</v>
      </c>
      <c r="K336" s="253">
        <v>3571.4205512530461</v>
      </c>
      <c r="L336" s="253">
        <v>6245.0651869314133</v>
      </c>
      <c r="M336" s="254"/>
      <c r="N336" s="252">
        <f t="shared" si="301"/>
        <v>52343.095738184464</v>
      </c>
      <c r="O336" s="251">
        <f t="shared" si="302"/>
        <v>0</v>
      </c>
      <c r="P336" s="253">
        <f t="shared" si="303"/>
        <v>9781120.3000000007</v>
      </c>
      <c r="Q336" s="253">
        <f t="shared" si="304"/>
        <v>821426.72678820067</v>
      </c>
      <c r="R336" s="253">
        <f t="shared" si="305"/>
        <v>1436364.9929942251</v>
      </c>
      <c r="S336" s="254">
        <f t="shared" si="306"/>
        <v>0</v>
      </c>
      <c r="T336" s="256">
        <f t="shared" si="307"/>
        <v>12038912.019782426</v>
      </c>
      <c r="U336" s="984"/>
      <c r="V336" s="277">
        <v>230</v>
      </c>
      <c r="W336" s="253">
        <f t="shared" si="308"/>
        <v>0</v>
      </c>
      <c r="X336" s="253">
        <f t="shared" si="309"/>
        <v>9781120.3000000007</v>
      </c>
      <c r="Y336" s="253">
        <f t="shared" si="310"/>
        <v>821426.72678820067</v>
      </c>
      <c r="Z336" s="253">
        <f t="shared" si="311"/>
        <v>1436364.9929942251</v>
      </c>
      <c r="AA336" s="253">
        <f t="shared" si="312"/>
        <v>0</v>
      </c>
      <c r="AB336" s="253">
        <f t="shared" si="313"/>
        <v>12038912.019782426</v>
      </c>
      <c r="AC336" s="984"/>
      <c r="AD336" s="308"/>
      <c r="AE336" s="253">
        <f t="shared" si="314"/>
        <v>0</v>
      </c>
      <c r="AF336" s="253">
        <f t="shared" si="315"/>
        <v>0</v>
      </c>
      <c r="AG336" s="253">
        <f t="shared" si="316"/>
        <v>0</v>
      </c>
      <c r="AH336" s="253">
        <f t="shared" si="317"/>
        <v>0</v>
      </c>
      <c r="AI336" s="253">
        <f t="shared" si="318"/>
        <v>0</v>
      </c>
      <c r="AJ336" s="253">
        <f t="shared" si="319"/>
        <v>0</v>
      </c>
      <c r="AK336" s="978"/>
      <c r="AL336" s="979">
        <f>IFERROR(VLOOKUP($A336,Itemizado_Piping!C:Q,12,0),0)</f>
        <v>0</v>
      </c>
      <c r="AM336" s="979">
        <f>IFERROR(VLOOKUP($A336,Itemizado_Piping!C:Q,13,0),0)</f>
        <v>0</v>
      </c>
      <c r="AN336" s="979">
        <f>IFERROR(VLOOKUP($A336,Itemizado_Piping!C:Q,14,0),0)</f>
        <v>0</v>
      </c>
      <c r="AO336" s="978"/>
      <c r="AP336" s="278"/>
      <c r="AQ336" s="253">
        <f t="shared" si="320"/>
        <v>0</v>
      </c>
      <c r="AR336" s="978"/>
      <c r="AS336" s="982"/>
    </row>
    <row r="337" spans="1:45" s="164" customFormat="1" ht="26.45" hidden="1">
      <c r="A337" s="312" t="s">
        <v>2432</v>
      </c>
      <c r="B337" s="249"/>
      <c r="C337" s="3" t="s">
        <v>2198</v>
      </c>
      <c r="D337" s="2" t="s">
        <v>2062</v>
      </c>
      <c r="E337" s="190">
        <v>300</v>
      </c>
      <c r="F337" s="276"/>
      <c r="G337" s="191">
        <v>75</v>
      </c>
      <c r="H337" s="252">
        <f t="shared" si="300"/>
        <v>75</v>
      </c>
      <c r="I337" s="251"/>
      <c r="J337" s="253">
        <v>16217.86</v>
      </c>
      <c r="K337" s="253">
        <v>1361.9895519850907</v>
      </c>
      <c r="L337" s="253">
        <v>2381.6051383481422</v>
      </c>
      <c r="M337" s="254"/>
      <c r="N337" s="252">
        <f t="shared" si="301"/>
        <v>19961.454690333234</v>
      </c>
      <c r="O337" s="251">
        <f t="shared" si="302"/>
        <v>0</v>
      </c>
      <c r="P337" s="253">
        <f t="shared" si="303"/>
        <v>4865358</v>
      </c>
      <c r="Q337" s="253">
        <f t="shared" si="304"/>
        <v>408596.86559552723</v>
      </c>
      <c r="R337" s="253">
        <f t="shared" si="305"/>
        <v>714481.54150444269</v>
      </c>
      <c r="S337" s="254">
        <f t="shared" si="306"/>
        <v>0</v>
      </c>
      <c r="T337" s="256">
        <f t="shared" si="307"/>
        <v>5988436.4070999697</v>
      </c>
      <c r="U337" s="984"/>
      <c r="V337" s="277">
        <v>300</v>
      </c>
      <c r="W337" s="253">
        <f t="shared" si="308"/>
        <v>0</v>
      </c>
      <c r="X337" s="253">
        <f t="shared" si="309"/>
        <v>4865358</v>
      </c>
      <c r="Y337" s="253">
        <f t="shared" si="310"/>
        <v>408596.86559552723</v>
      </c>
      <c r="Z337" s="253">
        <f t="shared" si="311"/>
        <v>714481.54150444269</v>
      </c>
      <c r="AA337" s="253">
        <f t="shared" si="312"/>
        <v>0</v>
      </c>
      <c r="AB337" s="253">
        <f t="shared" si="313"/>
        <v>5988436.4070999697</v>
      </c>
      <c r="AC337" s="984"/>
      <c r="AD337" s="308"/>
      <c r="AE337" s="253">
        <f t="shared" si="314"/>
        <v>0</v>
      </c>
      <c r="AF337" s="253">
        <f t="shared" si="315"/>
        <v>0</v>
      </c>
      <c r="AG337" s="253">
        <f t="shared" si="316"/>
        <v>0</v>
      </c>
      <c r="AH337" s="253">
        <f t="shared" si="317"/>
        <v>0</v>
      </c>
      <c r="AI337" s="253">
        <f t="shared" si="318"/>
        <v>0</v>
      </c>
      <c r="AJ337" s="253">
        <f t="shared" si="319"/>
        <v>0</v>
      </c>
      <c r="AK337" s="978"/>
      <c r="AL337" s="979">
        <f>IFERROR(VLOOKUP($A337,Itemizado_Piping!C:Q,12,0),0)</f>
        <v>0</v>
      </c>
      <c r="AM337" s="979">
        <f>IFERROR(VLOOKUP($A337,Itemizado_Piping!C:Q,13,0),0)</f>
        <v>0</v>
      </c>
      <c r="AN337" s="979">
        <f>IFERROR(VLOOKUP($A337,Itemizado_Piping!C:Q,14,0),0)</f>
        <v>0</v>
      </c>
      <c r="AO337" s="978"/>
      <c r="AP337" s="278"/>
      <c r="AQ337" s="253">
        <f t="shared" si="320"/>
        <v>0</v>
      </c>
      <c r="AR337" s="978"/>
      <c r="AS337" s="982"/>
    </row>
    <row r="338" spans="1:45" s="164" customFormat="1" hidden="1">
      <c r="A338" s="315" t="s">
        <v>3128</v>
      </c>
      <c r="B338" s="5"/>
      <c r="C338" s="7" t="s">
        <v>3083</v>
      </c>
      <c r="D338" s="6"/>
      <c r="E338" s="189"/>
      <c r="F338" s="270"/>
      <c r="G338" s="189"/>
      <c r="H338" s="271"/>
      <c r="I338" s="270"/>
      <c r="J338" s="272"/>
      <c r="K338" s="272"/>
      <c r="L338" s="272"/>
      <c r="M338" s="273"/>
      <c r="N338" s="271"/>
      <c r="O338" s="270"/>
      <c r="P338" s="272"/>
      <c r="Q338" s="272"/>
      <c r="R338" s="272"/>
      <c r="S338" s="273"/>
      <c r="T338" s="274"/>
      <c r="U338" s="984"/>
      <c r="V338" s="272"/>
      <c r="W338" s="272"/>
      <c r="X338" s="272"/>
      <c r="Y338" s="272"/>
      <c r="Z338" s="272"/>
      <c r="AA338" s="272"/>
      <c r="AB338" s="272"/>
      <c r="AC338" s="984"/>
      <c r="AD338" s="272"/>
      <c r="AE338" s="272"/>
      <c r="AF338" s="272"/>
      <c r="AG338" s="272"/>
      <c r="AH338" s="272"/>
      <c r="AI338" s="272"/>
      <c r="AJ338" s="272"/>
      <c r="AK338" s="978"/>
      <c r="AL338" s="272"/>
      <c r="AM338" s="272"/>
      <c r="AN338" s="272"/>
      <c r="AO338" s="978"/>
      <c r="AP338" s="275"/>
      <c r="AQ338" s="272"/>
      <c r="AR338" s="978"/>
      <c r="AS338" s="982"/>
    </row>
    <row r="339" spans="1:45" s="164" customFormat="1" ht="52.9">
      <c r="A339" s="312" t="s">
        <v>2445</v>
      </c>
      <c r="B339" s="249"/>
      <c r="C339" s="3" t="s">
        <v>2214</v>
      </c>
      <c r="D339" s="2" t="s">
        <v>2067</v>
      </c>
      <c r="E339" s="190">
        <v>1</v>
      </c>
      <c r="F339" s="276"/>
      <c r="G339" s="191">
        <v>30</v>
      </c>
      <c r="H339" s="252">
        <f>G339+F339</f>
        <v>30</v>
      </c>
      <c r="I339" s="251"/>
      <c r="J339" s="253">
        <v>1722232</v>
      </c>
      <c r="K339" s="253">
        <v>144634.49493918335</v>
      </c>
      <c r="L339" s="253">
        <v>252911.08571831282</v>
      </c>
      <c r="M339" s="254"/>
      <c r="N339" s="252">
        <f>SUM(I339:M339)</f>
        <v>2119777.5806574961</v>
      </c>
      <c r="O339" s="251">
        <f t="shared" ref="O339:S340" si="321">$E339*I339</f>
        <v>0</v>
      </c>
      <c r="P339" s="253">
        <f t="shared" si="321"/>
        <v>1722232</v>
      </c>
      <c r="Q339" s="253">
        <f t="shared" si="321"/>
        <v>144634.49493918335</v>
      </c>
      <c r="R339" s="253">
        <f t="shared" si="321"/>
        <v>252911.08571831282</v>
      </c>
      <c r="S339" s="254">
        <f t="shared" si="321"/>
        <v>0</v>
      </c>
      <c r="T339" s="256">
        <f>SUM(O339:S339)</f>
        <v>2119777.5806574961</v>
      </c>
      <c r="U339" s="984"/>
      <c r="V339" s="277">
        <v>1</v>
      </c>
      <c r="W339" s="253">
        <f t="shared" ref="W339:AA340" si="322">$V339*I339</f>
        <v>0</v>
      </c>
      <c r="X339" s="253">
        <f t="shared" si="322"/>
        <v>1722232</v>
      </c>
      <c r="Y339" s="253">
        <f t="shared" si="322"/>
        <v>144634.49493918335</v>
      </c>
      <c r="Z339" s="253">
        <f t="shared" si="322"/>
        <v>252911.08571831282</v>
      </c>
      <c r="AA339" s="253">
        <f t="shared" si="322"/>
        <v>0</v>
      </c>
      <c r="AB339" s="253">
        <f>SUM(W339:AA339)</f>
        <v>2119777.5806574961</v>
      </c>
      <c r="AC339" s="984"/>
      <c r="AD339" s="308"/>
      <c r="AE339" s="253">
        <f t="shared" ref="AE339:AI340" si="323">$AD339*I339</f>
        <v>0</v>
      </c>
      <c r="AF339" s="253">
        <f t="shared" si="323"/>
        <v>0</v>
      </c>
      <c r="AG339" s="253">
        <f t="shared" si="323"/>
        <v>0</v>
      </c>
      <c r="AH339" s="253">
        <f t="shared" si="323"/>
        <v>0</v>
      </c>
      <c r="AI339" s="253">
        <f t="shared" si="323"/>
        <v>0</v>
      </c>
      <c r="AJ339" s="253">
        <f>SUM(AE339:AI339)</f>
        <v>0</v>
      </c>
      <c r="AK339" s="978"/>
      <c r="AL339" s="979">
        <f>IFERROR(VLOOKUP($A339,Itemizado_Piping!C:Q,12,0),0)</f>
        <v>0</v>
      </c>
      <c r="AM339" s="979">
        <f>IFERROR(VLOOKUP($A339,Itemizado_Piping!C:Q,13,0),0)</f>
        <v>0</v>
      </c>
      <c r="AN339" s="979">
        <f>IFERROR(VLOOKUP($A339,Itemizado_Piping!C:Q,14,0),0)</f>
        <v>0</v>
      </c>
      <c r="AO339" s="978"/>
      <c r="AP339" s="278"/>
      <c r="AQ339" s="253">
        <f>N339*AP339</f>
        <v>0</v>
      </c>
      <c r="AR339" s="978"/>
      <c r="AS339" s="982"/>
    </row>
    <row r="340" spans="1:45" s="164" customFormat="1" ht="52.9" hidden="1">
      <c r="A340" s="312" t="s">
        <v>2446</v>
      </c>
      <c r="B340" s="249"/>
      <c r="C340" s="3" t="s">
        <v>2447</v>
      </c>
      <c r="D340" s="2" t="s">
        <v>2067</v>
      </c>
      <c r="E340" s="190">
        <v>4</v>
      </c>
      <c r="F340" s="276"/>
      <c r="G340" s="191">
        <v>66</v>
      </c>
      <c r="H340" s="252">
        <f>G340+F340</f>
        <v>66</v>
      </c>
      <c r="I340" s="251"/>
      <c r="J340" s="253">
        <v>827015.5</v>
      </c>
      <c r="K340" s="253">
        <v>69453.458738065558</v>
      </c>
      <c r="L340" s="253">
        <v>121447.85836685961</v>
      </c>
      <c r="M340" s="254"/>
      <c r="N340" s="252">
        <f>SUM(I340:M340)</f>
        <v>1017916.8171049252</v>
      </c>
      <c r="O340" s="251">
        <f t="shared" si="321"/>
        <v>0</v>
      </c>
      <c r="P340" s="253">
        <f t="shared" si="321"/>
        <v>3308062</v>
      </c>
      <c r="Q340" s="253">
        <f t="shared" si="321"/>
        <v>277813.83495226223</v>
      </c>
      <c r="R340" s="253">
        <f t="shared" si="321"/>
        <v>485791.43346743844</v>
      </c>
      <c r="S340" s="254">
        <f t="shared" si="321"/>
        <v>0</v>
      </c>
      <c r="T340" s="256">
        <f>SUM(O340:S340)</f>
        <v>4071667.2684197007</v>
      </c>
      <c r="U340" s="984"/>
      <c r="V340" s="277">
        <v>4</v>
      </c>
      <c r="W340" s="253">
        <f t="shared" si="322"/>
        <v>0</v>
      </c>
      <c r="X340" s="253">
        <f t="shared" si="322"/>
        <v>3308062</v>
      </c>
      <c r="Y340" s="253">
        <f t="shared" si="322"/>
        <v>277813.83495226223</v>
      </c>
      <c r="Z340" s="253">
        <f t="shared" si="322"/>
        <v>485791.43346743844</v>
      </c>
      <c r="AA340" s="253">
        <f t="shared" si="322"/>
        <v>0</v>
      </c>
      <c r="AB340" s="253">
        <f>SUM(W340:AA340)</f>
        <v>4071667.2684197007</v>
      </c>
      <c r="AC340" s="984"/>
      <c r="AD340" s="308"/>
      <c r="AE340" s="253">
        <f t="shared" si="323"/>
        <v>0</v>
      </c>
      <c r="AF340" s="253">
        <f t="shared" si="323"/>
        <v>0</v>
      </c>
      <c r="AG340" s="253">
        <f t="shared" si="323"/>
        <v>0</v>
      </c>
      <c r="AH340" s="253">
        <f t="shared" si="323"/>
        <v>0</v>
      </c>
      <c r="AI340" s="253">
        <f t="shared" si="323"/>
        <v>0</v>
      </c>
      <c r="AJ340" s="253">
        <f>SUM(AE340:AI340)</f>
        <v>0</v>
      </c>
      <c r="AK340" s="978"/>
      <c r="AL340" s="979">
        <f>IFERROR(VLOOKUP($A340,Itemizado_Piping!C:Q,12,0),0)</f>
        <v>0</v>
      </c>
      <c r="AM340" s="979">
        <f>IFERROR(VLOOKUP($A340,Itemizado_Piping!C:Q,13,0),0)</f>
        <v>0</v>
      </c>
      <c r="AN340" s="979">
        <f>IFERROR(VLOOKUP($A340,Itemizado_Piping!C:Q,14,0),0)</f>
        <v>0</v>
      </c>
      <c r="AO340" s="978"/>
      <c r="AP340" s="278"/>
      <c r="AQ340" s="253">
        <f>N340*AP340</f>
        <v>0</v>
      </c>
      <c r="AR340" s="978"/>
      <c r="AS340" s="982"/>
    </row>
    <row r="341" spans="1:45" s="164" customFormat="1" hidden="1">
      <c r="A341" s="315" t="s">
        <v>3129</v>
      </c>
      <c r="B341" s="5"/>
      <c r="C341" s="7" t="s">
        <v>3085</v>
      </c>
      <c r="D341" s="6"/>
      <c r="E341" s="189"/>
      <c r="F341" s="270"/>
      <c r="G341" s="189"/>
      <c r="H341" s="271"/>
      <c r="I341" s="270"/>
      <c r="J341" s="272"/>
      <c r="K341" s="272"/>
      <c r="L341" s="272"/>
      <c r="M341" s="273"/>
      <c r="N341" s="271"/>
      <c r="O341" s="270"/>
      <c r="P341" s="272"/>
      <c r="Q341" s="272"/>
      <c r="R341" s="272"/>
      <c r="S341" s="273"/>
      <c r="T341" s="274"/>
      <c r="U341" s="984"/>
      <c r="V341" s="272"/>
      <c r="W341" s="272"/>
      <c r="X341" s="272"/>
      <c r="Y341" s="272"/>
      <c r="Z341" s="272"/>
      <c r="AA341" s="272"/>
      <c r="AB341" s="272"/>
      <c r="AC341" s="984"/>
      <c r="AD341" s="272"/>
      <c r="AE341" s="272"/>
      <c r="AF341" s="272"/>
      <c r="AG341" s="272"/>
      <c r="AH341" s="272"/>
      <c r="AI341" s="272"/>
      <c r="AJ341" s="272"/>
      <c r="AK341" s="978"/>
      <c r="AL341" s="272"/>
      <c r="AM341" s="272"/>
      <c r="AN341" s="272"/>
      <c r="AO341" s="978"/>
      <c r="AP341" s="275"/>
      <c r="AQ341" s="272"/>
      <c r="AR341" s="978"/>
      <c r="AS341" s="982"/>
    </row>
    <row r="342" spans="1:45" s="164" customFormat="1" ht="26.45" hidden="1">
      <c r="A342" s="312" t="s">
        <v>2448</v>
      </c>
      <c r="B342" s="249"/>
      <c r="C342" s="3" t="s">
        <v>2449</v>
      </c>
      <c r="D342" s="2" t="s">
        <v>2062</v>
      </c>
      <c r="E342" s="190">
        <v>120</v>
      </c>
      <c r="F342" s="276"/>
      <c r="G342" s="191">
        <v>78</v>
      </c>
      <c r="H342" s="252">
        <f t="shared" ref="H342:H352" si="324">G342+F342</f>
        <v>78</v>
      </c>
      <c r="I342" s="251"/>
      <c r="J342" s="253">
        <v>91899.15</v>
      </c>
      <c r="K342" s="253">
        <v>7717.7680739820498</v>
      </c>
      <c r="L342" s="253">
        <v>13495.460427567303</v>
      </c>
      <c r="M342" s="254"/>
      <c r="N342" s="252">
        <f t="shared" ref="N342:N352" si="325">SUM(I342:M342)</f>
        <v>113112.37850154935</v>
      </c>
      <c r="O342" s="251">
        <f t="shared" ref="O342:O352" si="326">$E342*I342</f>
        <v>0</v>
      </c>
      <c r="P342" s="253">
        <f t="shared" ref="P342:P352" si="327">$E342*J342</f>
        <v>11027898</v>
      </c>
      <c r="Q342" s="253">
        <f t="shared" ref="Q342:Q352" si="328">$E342*K342</f>
        <v>926132.16887784598</v>
      </c>
      <c r="R342" s="253">
        <f t="shared" ref="R342:R352" si="329">$E342*L342</f>
        <v>1619455.2513080763</v>
      </c>
      <c r="S342" s="254">
        <f t="shared" ref="S342:S352" si="330">$E342*M342</f>
        <v>0</v>
      </c>
      <c r="T342" s="256">
        <f t="shared" ref="T342:T352" si="331">SUM(O342:S342)</f>
        <v>13573485.420185922</v>
      </c>
      <c r="U342" s="984"/>
      <c r="V342" s="277">
        <v>120</v>
      </c>
      <c r="W342" s="253">
        <f t="shared" ref="W342:W352" si="332">$V342*I342</f>
        <v>0</v>
      </c>
      <c r="X342" s="253">
        <f t="shared" ref="X342:X352" si="333">$V342*J342</f>
        <v>11027898</v>
      </c>
      <c r="Y342" s="253">
        <f t="shared" ref="Y342:Y352" si="334">$V342*K342</f>
        <v>926132.16887784598</v>
      </c>
      <c r="Z342" s="253">
        <f t="shared" ref="Z342:Z352" si="335">$V342*L342</f>
        <v>1619455.2513080763</v>
      </c>
      <c r="AA342" s="253">
        <f t="shared" ref="AA342:AA352" si="336">$V342*M342</f>
        <v>0</v>
      </c>
      <c r="AB342" s="253">
        <f t="shared" ref="AB342:AB352" si="337">SUM(W342:AA342)</f>
        <v>13573485.420185922</v>
      </c>
      <c r="AC342" s="984"/>
      <c r="AD342" s="308"/>
      <c r="AE342" s="253">
        <f t="shared" ref="AE342:AE352" si="338">$AD342*I342</f>
        <v>0</v>
      </c>
      <c r="AF342" s="253">
        <f t="shared" ref="AF342:AF352" si="339">$AD342*J342</f>
        <v>0</v>
      </c>
      <c r="AG342" s="253">
        <f t="shared" ref="AG342:AG352" si="340">$AD342*K342</f>
        <v>0</v>
      </c>
      <c r="AH342" s="253">
        <f t="shared" ref="AH342:AH352" si="341">$AD342*L342</f>
        <v>0</v>
      </c>
      <c r="AI342" s="253">
        <f t="shared" ref="AI342:AI352" si="342">$AD342*M342</f>
        <v>0</v>
      </c>
      <c r="AJ342" s="253">
        <f t="shared" ref="AJ342:AJ352" si="343">SUM(AE342:AI342)</f>
        <v>0</v>
      </c>
      <c r="AK342" s="978"/>
      <c r="AL342" s="979">
        <f>IFERROR(VLOOKUP($A342,Itemizado_Piping!C:Q,12,0),0)</f>
        <v>0</v>
      </c>
      <c r="AM342" s="979">
        <f>IFERROR(VLOOKUP($A342,Itemizado_Piping!C:Q,13,0),0)</f>
        <v>0</v>
      </c>
      <c r="AN342" s="979">
        <f>IFERROR(VLOOKUP($A342,Itemizado_Piping!C:Q,14,0),0)</f>
        <v>0</v>
      </c>
      <c r="AO342" s="978"/>
      <c r="AP342" s="278"/>
      <c r="AQ342" s="253">
        <f t="shared" ref="AQ342:AQ352" si="344">N342*AP342</f>
        <v>0</v>
      </c>
      <c r="AR342" s="978"/>
      <c r="AS342" s="982"/>
    </row>
    <row r="343" spans="1:45" s="164" customFormat="1" ht="26.45" hidden="1">
      <c r="A343" s="312" t="s">
        <v>2454</v>
      </c>
      <c r="B343" s="249"/>
      <c r="C343" s="3" t="s">
        <v>2455</v>
      </c>
      <c r="D343" s="2" t="s">
        <v>2062</v>
      </c>
      <c r="E343" s="190">
        <v>100</v>
      </c>
      <c r="F343" s="276"/>
      <c r="G343" s="191">
        <v>78</v>
      </c>
      <c r="H343" s="252">
        <f t="shared" si="324"/>
        <v>78</v>
      </c>
      <c r="I343" s="251"/>
      <c r="J343" s="253">
        <v>133089.48000000001</v>
      </c>
      <c r="K343" s="253">
        <v>11176.966704554623</v>
      </c>
      <c r="L343" s="253">
        <v>19544.291875012008</v>
      </c>
      <c r="M343" s="254"/>
      <c r="N343" s="252">
        <f t="shared" si="325"/>
        <v>163810.73857956665</v>
      </c>
      <c r="O343" s="251">
        <f t="shared" si="326"/>
        <v>0</v>
      </c>
      <c r="P343" s="253">
        <f t="shared" si="327"/>
        <v>13308948.000000002</v>
      </c>
      <c r="Q343" s="253">
        <f t="shared" si="328"/>
        <v>1117696.6704554623</v>
      </c>
      <c r="R343" s="253">
        <f t="shared" si="329"/>
        <v>1954429.1875012007</v>
      </c>
      <c r="S343" s="254">
        <f t="shared" si="330"/>
        <v>0</v>
      </c>
      <c r="T343" s="256">
        <f t="shared" si="331"/>
        <v>16381073.857956665</v>
      </c>
      <c r="U343" s="984"/>
      <c r="V343" s="277">
        <v>100</v>
      </c>
      <c r="W343" s="253">
        <f t="shared" si="332"/>
        <v>0</v>
      </c>
      <c r="X343" s="253">
        <f t="shared" si="333"/>
        <v>13308948.000000002</v>
      </c>
      <c r="Y343" s="253">
        <f t="shared" si="334"/>
        <v>1117696.6704554623</v>
      </c>
      <c r="Z343" s="253">
        <f t="shared" si="335"/>
        <v>1954429.1875012007</v>
      </c>
      <c r="AA343" s="253">
        <f t="shared" si="336"/>
        <v>0</v>
      </c>
      <c r="AB343" s="253">
        <f t="shared" si="337"/>
        <v>16381073.857956665</v>
      </c>
      <c r="AC343" s="984"/>
      <c r="AD343" s="308"/>
      <c r="AE343" s="253">
        <f t="shared" si="338"/>
        <v>0</v>
      </c>
      <c r="AF343" s="253">
        <f t="shared" si="339"/>
        <v>0</v>
      </c>
      <c r="AG343" s="253">
        <f t="shared" si="340"/>
        <v>0</v>
      </c>
      <c r="AH343" s="253">
        <f t="shared" si="341"/>
        <v>0</v>
      </c>
      <c r="AI343" s="253">
        <f t="shared" si="342"/>
        <v>0</v>
      </c>
      <c r="AJ343" s="253">
        <f t="shared" si="343"/>
        <v>0</v>
      </c>
      <c r="AK343" s="978"/>
      <c r="AL343" s="979">
        <f>IFERROR(VLOOKUP($A343,Itemizado_Piping!C:Q,12,0),0)</f>
        <v>0</v>
      </c>
      <c r="AM343" s="979">
        <f>IFERROR(VLOOKUP($A343,Itemizado_Piping!C:Q,13,0),0)</f>
        <v>0</v>
      </c>
      <c r="AN343" s="979">
        <f>IFERROR(VLOOKUP($A343,Itemizado_Piping!C:Q,14,0),0)</f>
        <v>0</v>
      </c>
      <c r="AO343" s="978"/>
      <c r="AP343" s="278"/>
      <c r="AQ343" s="253">
        <f t="shared" si="344"/>
        <v>0</v>
      </c>
      <c r="AR343" s="978"/>
      <c r="AS343" s="982"/>
    </row>
    <row r="344" spans="1:45" s="164" customFormat="1" ht="26.45" hidden="1">
      <c r="A344" s="312" t="s">
        <v>2456</v>
      </c>
      <c r="B344" s="249"/>
      <c r="C344" s="3" t="s">
        <v>2457</v>
      </c>
      <c r="D344" s="2" t="s">
        <v>2062</v>
      </c>
      <c r="E344" s="190">
        <v>500</v>
      </c>
      <c r="F344" s="276"/>
      <c r="G344" s="191">
        <v>250</v>
      </c>
      <c r="H344" s="252">
        <f t="shared" si="324"/>
        <v>250</v>
      </c>
      <c r="I344" s="251"/>
      <c r="J344" s="253">
        <v>50627.15</v>
      </c>
      <c r="K344" s="253">
        <v>4251.7107279740885</v>
      </c>
      <c r="L344" s="253">
        <v>7434.6356781919512</v>
      </c>
      <c r="M344" s="254"/>
      <c r="N344" s="252">
        <f t="shared" si="325"/>
        <v>62313.496406166043</v>
      </c>
      <c r="O344" s="251">
        <f t="shared" si="326"/>
        <v>0</v>
      </c>
      <c r="P344" s="253">
        <f t="shared" si="327"/>
        <v>25313575</v>
      </c>
      <c r="Q344" s="253">
        <f t="shared" si="328"/>
        <v>2125855.3639870444</v>
      </c>
      <c r="R344" s="253">
        <f t="shared" si="329"/>
        <v>3717317.8390959757</v>
      </c>
      <c r="S344" s="254">
        <f t="shared" si="330"/>
        <v>0</v>
      </c>
      <c r="T344" s="256">
        <f t="shared" si="331"/>
        <v>31156748.20308302</v>
      </c>
      <c r="U344" s="984"/>
      <c r="V344" s="277">
        <v>500</v>
      </c>
      <c r="W344" s="253">
        <f t="shared" si="332"/>
        <v>0</v>
      </c>
      <c r="X344" s="253">
        <f t="shared" si="333"/>
        <v>25313575</v>
      </c>
      <c r="Y344" s="253">
        <f t="shared" si="334"/>
        <v>2125855.3639870444</v>
      </c>
      <c r="Z344" s="253">
        <f t="shared" si="335"/>
        <v>3717317.8390959757</v>
      </c>
      <c r="AA344" s="253">
        <f t="shared" si="336"/>
        <v>0</v>
      </c>
      <c r="AB344" s="253">
        <f t="shared" si="337"/>
        <v>31156748.20308302</v>
      </c>
      <c r="AC344" s="984"/>
      <c r="AD344" s="308"/>
      <c r="AE344" s="253">
        <f t="shared" si="338"/>
        <v>0</v>
      </c>
      <c r="AF344" s="253">
        <f t="shared" si="339"/>
        <v>0</v>
      </c>
      <c r="AG344" s="253">
        <f t="shared" si="340"/>
        <v>0</v>
      </c>
      <c r="AH344" s="253">
        <f t="shared" si="341"/>
        <v>0</v>
      </c>
      <c r="AI344" s="253">
        <f t="shared" si="342"/>
        <v>0</v>
      </c>
      <c r="AJ344" s="253">
        <f t="shared" si="343"/>
        <v>0</v>
      </c>
      <c r="AK344" s="978"/>
      <c r="AL344" s="979">
        <f>IFERROR(VLOOKUP($A344,Itemizado_Piping!C:Q,12,0),0)</f>
        <v>0</v>
      </c>
      <c r="AM344" s="979">
        <f>IFERROR(VLOOKUP($A344,Itemizado_Piping!C:Q,13,0),0)</f>
        <v>0</v>
      </c>
      <c r="AN344" s="979">
        <f>IFERROR(VLOOKUP($A344,Itemizado_Piping!C:Q,14,0),0)</f>
        <v>0</v>
      </c>
      <c r="AO344" s="978"/>
      <c r="AP344" s="278"/>
      <c r="AQ344" s="253">
        <f t="shared" si="344"/>
        <v>0</v>
      </c>
      <c r="AR344" s="978"/>
      <c r="AS344" s="982"/>
    </row>
    <row r="345" spans="1:45" s="164" customFormat="1" ht="26.45" hidden="1">
      <c r="A345" s="312" t="s">
        <v>2458</v>
      </c>
      <c r="B345" s="249"/>
      <c r="C345" s="3" t="s">
        <v>2459</v>
      </c>
      <c r="D345" s="2" t="s">
        <v>2062</v>
      </c>
      <c r="E345" s="190">
        <v>100</v>
      </c>
      <c r="F345" s="276"/>
      <c r="G345" s="191">
        <v>88</v>
      </c>
      <c r="H345" s="252">
        <f t="shared" si="324"/>
        <v>88</v>
      </c>
      <c r="I345" s="251"/>
      <c r="J345" s="253">
        <v>126505.28</v>
      </c>
      <c r="K345" s="253">
        <v>10624.020039077208</v>
      </c>
      <c r="L345" s="253">
        <v>18577.397071880659</v>
      </c>
      <c r="M345" s="254"/>
      <c r="N345" s="252">
        <f t="shared" si="325"/>
        <v>155706.69711095787</v>
      </c>
      <c r="O345" s="251">
        <f t="shared" si="326"/>
        <v>0</v>
      </c>
      <c r="P345" s="253">
        <f t="shared" si="327"/>
        <v>12650528</v>
      </c>
      <c r="Q345" s="253">
        <f t="shared" si="328"/>
        <v>1062402.0039077208</v>
      </c>
      <c r="R345" s="253">
        <f t="shared" si="329"/>
        <v>1857739.7071880659</v>
      </c>
      <c r="S345" s="254">
        <f t="shared" si="330"/>
        <v>0</v>
      </c>
      <c r="T345" s="256">
        <f t="shared" si="331"/>
        <v>15570669.711095788</v>
      </c>
      <c r="U345" s="984"/>
      <c r="V345" s="277">
        <v>100</v>
      </c>
      <c r="W345" s="253">
        <f t="shared" si="332"/>
        <v>0</v>
      </c>
      <c r="X345" s="253">
        <f t="shared" si="333"/>
        <v>12650528</v>
      </c>
      <c r="Y345" s="253">
        <f t="shared" si="334"/>
        <v>1062402.0039077208</v>
      </c>
      <c r="Z345" s="253">
        <f t="shared" si="335"/>
        <v>1857739.7071880659</v>
      </c>
      <c r="AA345" s="253">
        <f t="shared" si="336"/>
        <v>0</v>
      </c>
      <c r="AB345" s="253">
        <f t="shared" si="337"/>
        <v>15570669.711095788</v>
      </c>
      <c r="AC345" s="984"/>
      <c r="AD345" s="308"/>
      <c r="AE345" s="253">
        <f t="shared" si="338"/>
        <v>0</v>
      </c>
      <c r="AF345" s="253">
        <f t="shared" si="339"/>
        <v>0</v>
      </c>
      <c r="AG345" s="253">
        <f t="shared" si="340"/>
        <v>0</v>
      </c>
      <c r="AH345" s="253">
        <f t="shared" si="341"/>
        <v>0</v>
      </c>
      <c r="AI345" s="253">
        <f t="shared" si="342"/>
        <v>0</v>
      </c>
      <c r="AJ345" s="253">
        <f t="shared" si="343"/>
        <v>0</v>
      </c>
      <c r="AK345" s="978"/>
      <c r="AL345" s="979">
        <f>IFERROR(VLOOKUP($A345,Itemizado_Piping!C:Q,12,0),0)</f>
        <v>0</v>
      </c>
      <c r="AM345" s="979">
        <f>IFERROR(VLOOKUP($A345,Itemizado_Piping!C:Q,13,0),0)</f>
        <v>0</v>
      </c>
      <c r="AN345" s="979">
        <f>IFERROR(VLOOKUP($A345,Itemizado_Piping!C:Q,14,0),0)</f>
        <v>0</v>
      </c>
      <c r="AO345" s="978"/>
      <c r="AP345" s="278"/>
      <c r="AQ345" s="253">
        <f t="shared" si="344"/>
        <v>0</v>
      </c>
      <c r="AR345" s="978"/>
      <c r="AS345" s="982"/>
    </row>
    <row r="346" spans="1:45" s="164" customFormat="1" ht="26.45" hidden="1">
      <c r="A346" s="312" t="s">
        <v>2460</v>
      </c>
      <c r="B346" s="249"/>
      <c r="C346" s="3" t="s">
        <v>2461</v>
      </c>
      <c r="D346" s="2" t="s">
        <v>2062</v>
      </c>
      <c r="E346" s="190">
        <v>205</v>
      </c>
      <c r="F346" s="276"/>
      <c r="G346" s="191">
        <v>123</v>
      </c>
      <c r="H346" s="252">
        <f t="shared" si="324"/>
        <v>123</v>
      </c>
      <c r="I346" s="251"/>
      <c r="J346" s="253">
        <v>77061.95</v>
      </c>
      <c r="K346" s="253">
        <v>6471.7275124829903</v>
      </c>
      <c r="L346" s="253">
        <v>11316.606265631077</v>
      </c>
      <c r="M346" s="254"/>
      <c r="N346" s="252">
        <f t="shared" si="325"/>
        <v>94850.28377811407</v>
      </c>
      <c r="O346" s="251">
        <f t="shared" si="326"/>
        <v>0</v>
      </c>
      <c r="P346" s="253">
        <f t="shared" si="327"/>
        <v>15797699.75</v>
      </c>
      <c r="Q346" s="253">
        <f t="shared" si="328"/>
        <v>1326704.1400590129</v>
      </c>
      <c r="R346" s="253">
        <f t="shared" si="329"/>
        <v>2319904.2844543708</v>
      </c>
      <c r="S346" s="254">
        <f t="shared" si="330"/>
        <v>0</v>
      </c>
      <c r="T346" s="256">
        <f t="shared" si="331"/>
        <v>19444308.174513385</v>
      </c>
      <c r="U346" s="984"/>
      <c r="V346" s="277">
        <v>205</v>
      </c>
      <c r="W346" s="253">
        <f t="shared" si="332"/>
        <v>0</v>
      </c>
      <c r="X346" s="253">
        <f t="shared" si="333"/>
        <v>15797699.75</v>
      </c>
      <c r="Y346" s="253">
        <f t="shared" si="334"/>
        <v>1326704.1400590129</v>
      </c>
      <c r="Z346" s="253">
        <f t="shared" si="335"/>
        <v>2319904.2844543708</v>
      </c>
      <c r="AA346" s="253">
        <f t="shared" si="336"/>
        <v>0</v>
      </c>
      <c r="AB346" s="253">
        <f t="shared" si="337"/>
        <v>19444308.174513385</v>
      </c>
      <c r="AC346" s="984"/>
      <c r="AD346" s="308"/>
      <c r="AE346" s="253">
        <f t="shared" si="338"/>
        <v>0</v>
      </c>
      <c r="AF346" s="253">
        <f t="shared" si="339"/>
        <v>0</v>
      </c>
      <c r="AG346" s="253">
        <f t="shared" si="340"/>
        <v>0</v>
      </c>
      <c r="AH346" s="253">
        <f t="shared" si="341"/>
        <v>0</v>
      </c>
      <c r="AI346" s="253">
        <f t="shared" si="342"/>
        <v>0</v>
      </c>
      <c r="AJ346" s="253">
        <f t="shared" si="343"/>
        <v>0</v>
      </c>
      <c r="AK346" s="978"/>
      <c r="AL346" s="979">
        <f>IFERROR(VLOOKUP($A346,Itemizado_Piping!C:Q,12,0),0)</f>
        <v>0</v>
      </c>
      <c r="AM346" s="979">
        <f>IFERROR(VLOOKUP($A346,Itemizado_Piping!C:Q,13,0),0)</f>
        <v>0</v>
      </c>
      <c r="AN346" s="979">
        <f>IFERROR(VLOOKUP($A346,Itemizado_Piping!C:Q,14,0),0)</f>
        <v>0</v>
      </c>
      <c r="AO346" s="978"/>
      <c r="AP346" s="278"/>
      <c r="AQ346" s="253">
        <f t="shared" si="344"/>
        <v>0</v>
      </c>
      <c r="AR346" s="978"/>
      <c r="AS346" s="982"/>
    </row>
    <row r="347" spans="1:45" s="164" customFormat="1" ht="26.45" hidden="1">
      <c r="A347" s="312" t="s">
        <v>2462</v>
      </c>
      <c r="B347" s="249"/>
      <c r="C347" s="3" t="s">
        <v>2463</v>
      </c>
      <c r="D347" s="2" t="s">
        <v>2062</v>
      </c>
      <c r="E347" s="190">
        <v>30</v>
      </c>
      <c r="F347" s="276"/>
      <c r="G347" s="191">
        <v>12.3</v>
      </c>
      <c r="H347" s="252">
        <f t="shared" si="324"/>
        <v>12.3</v>
      </c>
      <c r="I347" s="251"/>
      <c r="J347" s="253">
        <v>21690.47</v>
      </c>
      <c r="K347" s="253">
        <v>1821.5839523615323</v>
      </c>
      <c r="L347" s="253">
        <v>3185.2621002515884</v>
      </c>
      <c r="M347" s="254"/>
      <c r="N347" s="252">
        <f t="shared" si="325"/>
        <v>26697.316052613121</v>
      </c>
      <c r="O347" s="251">
        <f t="shared" si="326"/>
        <v>0</v>
      </c>
      <c r="P347" s="253">
        <f t="shared" si="327"/>
        <v>650714.10000000009</v>
      </c>
      <c r="Q347" s="253">
        <f t="shared" si="328"/>
        <v>54647.518570845968</v>
      </c>
      <c r="R347" s="253">
        <f t="shared" si="329"/>
        <v>95557.863007547654</v>
      </c>
      <c r="S347" s="254">
        <f t="shared" si="330"/>
        <v>0</v>
      </c>
      <c r="T347" s="256">
        <f t="shared" si="331"/>
        <v>800919.48157839372</v>
      </c>
      <c r="U347" s="984"/>
      <c r="V347" s="277">
        <v>30</v>
      </c>
      <c r="W347" s="253">
        <f t="shared" si="332"/>
        <v>0</v>
      </c>
      <c r="X347" s="253">
        <f t="shared" si="333"/>
        <v>650714.10000000009</v>
      </c>
      <c r="Y347" s="253">
        <f t="shared" si="334"/>
        <v>54647.518570845968</v>
      </c>
      <c r="Z347" s="253">
        <f t="shared" si="335"/>
        <v>95557.863007547654</v>
      </c>
      <c r="AA347" s="253">
        <f t="shared" si="336"/>
        <v>0</v>
      </c>
      <c r="AB347" s="253">
        <f t="shared" si="337"/>
        <v>800919.48157839372</v>
      </c>
      <c r="AC347" s="984"/>
      <c r="AD347" s="308"/>
      <c r="AE347" s="253">
        <f t="shared" si="338"/>
        <v>0</v>
      </c>
      <c r="AF347" s="253">
        <f t="shared" si="339"/>
        <v>0</v>
      </c>
      <c r="AG347" s="253">
        <f t="shared" si="340"/>
        <v>0</v>
      </c>
      <c r="AH347" s="253">
        <f t="shared" si="341"/>
        <v>0</v>
      </c>
      <c r="AI347" s="253">
        <f t="shared" si="342"/>
        <v>0</v>
      </c>
      <c r="AJ347" s="253">
        <f t="shared" si="343"/>
        <v>0</v>
      </c>
      <c r="AK347" s="978"/>
      <c r="AL347" s="979">
        <f>IFERROR(VLOOKUP($A347,Itemizado_Piping!C:Q,12,0),0)</f>
        <v>0</v>
      </c>
      <c r="AM347" s="979">
        <f>IFERROR(VLOOKUP($A347,Itemizado_Piping!C:Q,13,0),0)</f>
        <v>0</v>
      </c>
      <c r="AN347" s="979">
        <f>IFERROR(VLOOKUP($A347,Itemizado_Piping!C:Q,14,0),0)</f>
        <v>0</v>
      </c>
      <c r="AO347" s="978"/>
      <c r="AP347" s="278"/>
      <c r="AQ347" s="253">
        <f t="shared" si="344"/>
        <v>0</v>
      </c>
      <c r="AR347" s="978"/>
      <c r="AS347" s="982"/>
    </row>
    <row r="348" spans="1:45" s="164" customFormat="1" ht="26.45" hidden="1">
      <c r="A348" s="312" t="s">
        <v>2464</v>
      </c>
      <c r="B348" s="249"/>
      <c r="C348" s="3" t="s">
        <v>2465</v>
      </c>
      <c r="D348" s="2" t="s">
        <v>2062</v>
      </c>
      <c r="E348" s="190">
        <v>170</v>
      </c>
      <c r="F348" s="276"/>
      <c r="G348" s="191">
        <v>64.599999999999994</v>
      </c>
      <c r="H348" s="252">
        <f t="shared" si="324"/>
        <v>64.599999999999994</v>
      </c>
      <c r="I348" s="251"/>
      <c r="J348" s="253">
        <v>16391.810000000001</v>
      </c>
      <c r="K348" s="253">
        <v>1376.5980195984375</v>
      </c>
      <c r="L348" s="253">
        <v>2407.1498288199837</v>
      </c>
      <c r="M348" s="254"/>
      <c r="N348" s="252">
        <f t="shared" si="325"/>
        <v>20175.557848418423</v>
      </c>
      <c r="O348" s="251">
        <f t="shared" si="326"/>
        <v>0</v>
      </c>
      <c r="P348" s="253">
        <f t="shared" si="327"/>
        <v>2786607.7</v>
      </c>
      <c r="Q348" s="253">
        <f t="shared" si="328"/>
        <v>234021.66333173437</v>
      </c>
      <c r="R348" s="253">
        <f t="shared" si="329"/>
        <v>409215.47089939722</v>
      </c>
      <c r="S348" s="254">
        <f t="shared" si="330"/>
        <v>0</v>
      </c>
      <c r="T348" s="256">
        <f t="shared" si="331"/>
        <v>3429844.8342311317</v>
      </c>
      <c r="U348" s="984"/>
      <c r="V348" s="277">
        <v>170</v>
      </c>
      <c r="W348" s="253">
        <f t="shared" si="332"/>
        <v>0</v>
      </c>
      <c r="X348" s="253">
        <f t="shared" si="333"/>
        <v>2786607.7</v>
      </c>
      <c r="Y348" s="253">
        <f t="shared" si="334"/>
        <v>234021.66333173437</v>
      </c>
      <c r="Z348" s="253">
        <f t="shared" si="335"/>
        <v>409215.47089939722</v>
      </c>
      <c r="AA348" s="253">
        <f t="shared" si="336"/>
        <v>0</v>
      </c>
      <c r="AB348" s="253">
        <f t="shared" si="337"/>
        <v>3429844.8342311317</v>
      </c>
      <c r="AC348" s="984"/>
      <c r="AD348" s="308"/>
      <c r="AE348" s="253">
        <f t="shared" si="338"/>
        <v>0</v>
      </c>
      <c r="AF348" s="253">
        <f t="shared" si="339"/>
        <v>0</v>
      </c>
      <c r="AG348" s="253">
        <f t="shared" si="340"/>
        <v>0</v>
      </c>
      <c r="AH348" s="253">
        <f t="shared" si="341"/>
        <v>0</v>
      </c>
      <c r="AI348" s="253">
        <f t="shared" si="342"/>
        <v>0</v>
      </c>
      <c r="AJ348" s="253">
        <f t="shared" si="343"/>
        <v>0</v>
      </c>
      <c r="AK348" s="978"/>
      <c r="AL348" s="979">
        <f>IFERROR(VLOOKUP($A348,Itemizado_Piping!C:Q,12,0),0)</f>
        <v>0</v>
      </c>
      <c r="AM348" s="979">
        <f>IFERROR(VLOOKUP($A348,Itemizado_Piping!C:Q,13,0),0)</f>
        <v>0</v>
      </c>
      <c r="AN348" s="979">
        <f>IFERROR(VLOOKUP($A348,Itemizado_Piping!C:Q,14,0),0)</f>
        <v>0</v>
      </c>
      <c r="AO348" s="978"/>
      <c r="AP348" s="278"/>
      <c r="AQ348" s="253">
        <f t="shared" si="344"/>
        <v>0</v>
      </c>
      <c r="AR348" s="978"/>
      <c r="AS348" s="982"/>
    </row>
    <row r="349" spans="1:45" s="164" customFormat="1" ht="26.45" hidden="1">
      <c r="A349" s="312" t="s">
        <v>2466</v>
      </c>
      <c r="B349" s="249"/>
      <c r="C349" s="3" t="s">
        <v>2467</v>
      </c>
      <c r="D349" s="2" t="s">
        <v>2062</v>
      </c>
      <c r="E349" s="190">
        <v>10</v>
      </c>
      <c r="F349" s="276"/>
      <c r="G349" s="191">
        <v>3</v>
      </c>
      <c r="H349" s="252">
        <f t="shared" si="324"/>
        <v>3</v>
      </c>
      <c r="I349" s="251"/>
      <c r="J349" s="253">
        <v>10540.35</v>
      </c>
      <c r="K349" s="253">
        <v>885.1874769091628</v>
      </c>
      <c r="L349" s="253">
        <v>1547.8584548138806</v>
      </c>
      <c r="M349" s="254"/>
      <c r="N349" s="252">
        <f t="shared" si="325"/>
        <v>12973.395931723044</v>
      </c>
      <c r="O349" s="251">
        <f t="shared" si="326"/>
        <v>0</v>
      </c>
      <c r="P349" s="253">
        <f t="shared" si="327"/>
        <v>105403.5</v>
      </c>
      <c r="Q349" s="253">
        <f t="shared" si="328"/>
        <v>8851.874769091628</v>
      </c>
      <c r="R349" s="253">
        <f t="shared" si="329"/>
        <v>15478.584548138806</v>
      </c>
      <c r="S349" s="254">
        <f t="shared" si="330"/>
        <v>0</v>
      </c>
      <c r="T349" s="256">
        <f t="shared" si="331"/>
        <v>129733.95931723044</v>
      </c>
      <c r="U349" s="984"/>
      <c r="V349" s="277">
        <v>10</v>
      </c>
      <c r="W349" s="253">
        <f t="shared" si="332"/>
        <v>0</v>
      </c>
      <c r="X349" s="253">
        <f t="shared" si="333"/>
        <v>105403.5</v>
      </c>
      <c r="Y349" s="253">
        <f t="shared" si="334"/>
        <v>8851.874769091628</v>
      </c>
      <c r="Z349" s="253">
        <f t="shared" si="335"/>
        <v>15478.584548138806</v>
      </c>
      <c r="AA349" s="253">
        <f t="shared" si="336"/>
        <v>0</v>
      </c>
      <c r="AB349" s="253">
        <f t="shared" si="337"/>
        <v>129733.95931723044</v>
      </c>
      <c r="AC349" s="984"/>
      <c r="AD349" s="308"/>
      <c r="AE349" s="253">
        <f t="shared" si="338"/>
        <v>0</v>
      </c>
      <c r="AF349" s="253">
        <f t="shared" si="339"/>
        <v>0</v>
      </c>
      <c r="AG349" s="253">
        <f t="shared" si="340"/>
        <v>0</v>
      </c>
      <c r="AH349" s="253">
        <f t="shared" si="341"/>
        <v>0</v>
      </c>
      <c r="AI349" s="253">
        <f t="shared" si="342"/>
        <v>0</v>
      </c>
      <c r="AJ349" s="253">
        <f t="shared" si="343"/>
        <v>0</v>
      </c>
      <c r="AK349" s="978"/>
      <c r="AL349" s="979">
        <f>IFERROR(VLOOKUP($A349,Itemizado_Piping!C:Q,12,0),0)</f>
        <v>0</v>
      </c>
      <c r="AM349" s="979">
        <f>IFERROR(VLOOKUP($A349,Itemizado_Piping!C:Q,13,0),0)</f>
        <v>0</v>
      </c>
      <c r="AN349" s="979">
        <f>IFERROR(VLOOKUP($A349,Itemizado_Piping!C:Q,14,0),0)</f>
        <v>0</v>
      </c>
      <c r="AO349" s="978"/>
      <c r="AP349" s="278"/>
      <c r="AQ349" s="253">
        <f t="shared" si="344"/>
        <v>0</v>
      </c>
      <c r="AR349" s="978"/>
      <c r="AS349" s="982"/>
    </row>
    <row r="350" spans="1:45" s="164" customFormat="1" ht="26.45" hidden="1">
      <c r="A350" s="312" t="s">
        <v>2468</v>
      </c>
      <c r="B350" s="249"/>
      <c r="C350" s="3" t="s">
        <v>2469</v>
      </c>
      <c r="D350" s="2" t="s">
        <v>2062</v>
      </c>
      <c r="E350" s="190">
        <v>600</v>
      </c>
      <c r="F350" s="276"/>
      <c r="G350" s="191">
        <v>168</v>
      </c>
      <c r="H350" s="252">
        <f t="shared" si="324"/>
        <v>168</v>
      </c>
      <c r="I350" s="251"/>
      <c r="J350" s="253">
        <v>9282.5</v>
      </c>
      <c r="K350" s="253">
        <v>779.55217373325468</v>
      </c>
      <c r="L350" s="253">
        <v>1363.142220781079</v>
      </c>
      <c r="M350" s="254"/>
      <c r="N350" s="252">
        <f t="shared" si="325"/>
        <v>11425.194394514334</v>
      </c>
      <c r="O350" s="251">
        <f t="shared" si="326"/>
        <v>0</v>
      </c>
      <c r="P350" s="253">
        <f t="shared" si="327"/>
        <v>5569500</v>
      </c>
      <c r="Q350" s="253">
        <f t="shared" si="328"/>
        <v>467731.30423995282</v>
      </c>
      <c r="R350" s="253">
        <f t="shared" si="329"/>
        <v>817885.33246864739</v>
      </c>
      <c r="S350" s="254">
        <f t="shared" si="330"/>
        <v>0</v>
      </c>
      <c r="T350" s="256">
        <f t="shared" si="331"/>
        <v>6855116.6367086004</v>
      </c>
      <c r="U350" s="984"/>
      <c r="V350" s="277">
        <v>600</v>
      </c>
      <c r="W350" s="253">
        <f t="shared" si="332"/>
        <v>0</v>
      </c>
      <c r="X350" s="253">
        <f t="shared" si="333"/>
        <v>5569500</v>
      </c>
      <c r="Y350" s="253">
        <f t="shared" si="334"/>
        <v>467731.30423995282</v>
      </c>
      <c r="Z350" s="253">
        <f t="shared" si="335"/>
        <v>817885.33246864739</v>
      </c>
      <c r="AA350" s="253">
        <f t="shared" si="336"/>
        <v>0</v>
      </c>
      <c r="AB350" s="253">
        <f t="shared" si="337"/>
        <v>6855116.6367086004</v>
      </c>
      <c r="AC350" s="984"/>
      <c r="AD350" s="308"/>
      <c r="AE350" s="253">
        <f t="shared" si="338"/>
        <v>0</v>
      </c>
      <c r="AF350" s="253">
        <f t="shared" si="339"/>
        <v>0</v>
      </c>
      <c r="AG350" s="253">
        <f t="shared" si="340"/>
        <v>0</v>
      </c>
      <c r="AH350" s="253">
        <f t="shared" si="341"/>
        <v>0</v>
      </c>
      <c r="AI350" s="253">
        <f t="shared" si="342"/>
        <v>0</v>
      </c>
      <c r="AJ350" s="253">
        <f t="shared" si="343"/>
        <v>0</v>
      </c>
      <c r="AK350" s="978"/>
      <c r="AL350" s="979">
        <f>IFERROR(VLOOKUP($A350,Itemizado_Piping!C:Q,12,0),0)</f>
        <v>0</v>
      </c>
      <c r="AM350" s="979">
        <f>IFERROR(VLOOKUP($A350,Itemizado_Piping!C:Q,13,0),0)</f>
        <v>0</v>
      </c>
      <c r="AN350" s="979">
        <f>IFERROR(VLOOKUP($A350,Itemizado_Piping!C:Q,14,0),0)</f>
        <v>0</v>
      </c>
      <c r="AO350" s="978"/>
      <c r="AP350" s="278"/>
      <c r="AQ350" s="253">
        <f t="shared" si="344"/>
        <v>0</v>
      </c>
      <c r="AR350" s="978"/>
      <c r="AS350" s="982"/>
    </row>
    <row r="351" spans="1:45" s="164" customFormat="1" ht="26.45" hidden="1">
      <c r="A351" s="312" t="s">
        <v>2450</v>
      </c>
      <c r="B351" s="249"/>
      <c r="C351" s="3" t="s">
        <v>2451</v>
      </c>
      <c r="D351" s="2" t="s">
        <v>2062</v>
      </c>
      <c r="E351" s="190">
        <v>600</v>
      </c>
      <c r="F351" s="276"/>
      <c r="G351" s="191">
        <v>174</v>
      </c>
      <c r="H351" s="252">
        <f t="shared" si="324"/>
        <v>174</v>
      </c>
      <c r="I351" s="251"/>
      <c r="J351" s="253">
        <v>10542.23</v>
      </c>
      <c r="K351" s="253">
        <v>885.34536089371795</v>
      </c>
      <c r="L351" s="253">
        <v>1548.1345342510008</v>
      </c>
      <c r="M351" s="254"/>
      <c r="N351" s="252">
        <f t="shared" si="325"/>
        <v>12975.709895144719</v>
      </c>
      <c r="O351" s="251">
        <f t="shared" si="326"/>
        <v>0</v>
      </c>
      <c r="P351" s="253">
        <f t="shared" si="327"/>
        <v>6325338</v>
      </c>
      <c r="Q351" s="253">
        <f t="shared" si="328"/>
        <v>531207.21653623076</v>
      </c>
      <c r="R351" s="253">
        <f t="shared" si="329"/>
        <v>928880.72055060044</v>
      </c>
      <c r="S351" s="254">
        <f t="shared" si="330"/>
        <v>0</v>
      </c>
      <c r="T351" s="256">
        <f t="shared" si="331"/>
        <v>7785425.9370868308</v>
      </c>
      <c r="U351" s="984"/>
      <c r="V351" s="277">
        <v>600</v>
      </c>
      <c r="W351" s="253">
        <f t="shared" si="332"/>
        <v>0</v>
      </c>
      <c r="X351" s="253">
        <f t="shared" si="333"/>
        <v>6325338</v>
      </c>
      <c r="Y351" s="253">
        <f t="shared" si="334"/>
        <v>531207.21653623076</v>
      </c>
      <c r="Z351" s="253">
        <f t="shared" si="335"/>
        <v>928880.72055060044</v>
      </c>
      <c r="AA351" s="253">
        <f t="shared" si="336"/>
        <v>0</v>
      </c>
      <c r="AB351" s="253">
        <f t="shared" si="337"/>
        <v>7785425.9370868308</v>
      </c>
      <c r="AC351" s="984"/>
      <c r="AD351" s="308"/>
      <c r="AE351" s="253">
        <f t="shared" si="338"/>
        <v>0</v>
      </c>
      <c r="AF351" s="253">
        <f t="shared" si="339"/>
        <v>0</v>
      </c>
      <c r="AG351" s="253">
        <f t="shared" si="340"/>
        <v>0</v>
      </c>
      <c r="AH351" s="253">
        <f t="shared" si="341"/>
        <v>0</v>
      </c>
      <c r="AI351" s="253">
        <f t="shared" si="342"/>
        <v>0</v>
      </c>
      <c r="AJ351" s="253">
        <f t="shared" si="343"/>
        <v>0</v>
      </c>
      <c r="AK351" s="978"/>
      <c r="AL351" s="979">
        <f>IFERROR(VLOOKUP($A351,Itemizado_Piping!C:Q,12,0),0)</f>
        <v>0</v>
      </c>
      <c r="AM351" s="979">
        <f>IFERROR(VLOOKUP($A351,Itemizado_Piping!C:Q,13,0),0)</f>
        <v>0</v>
      </c>
      <c r="AN351" s="979">
        <f>IFERROR(VLOOKUP($A351,Itemizado_Piping!C:Q,14,0),0)</f>
        <v>0</v>
      </c>
      <c r="AO351" s="978"/>
      <c r="AP351" s="278"/>
      <c r="AQ351" s="253">
        <f t="shared" si="344"/>
        <v>0</v>
      </c>
      <c r="AR351" s="978"/>
      <c r="AS351" s="982"/>
    </row>
    <row r="352" spans="1:45" s="164" customFormat="1" ht="26.45" hidden="1">
      <c r="A352" s="312" t="s">
        <v>2452</v>
      </c>
      <c r="B352" s="249"/>
      <c r="C352" s="3" t="s">
        <v>2453</v>
      </c>
      <c r="D352" s="2" t="s">
        <v>2062</v>
      </c>
      <c r="E352" s="190">
        <v>600</v>
      </c>
      <c r="F352" s="276"/>
      <c r="G352" s="191">
        <v>264</v>
      </c>
      <c r="H352" s="252">
        <f t="shared" si="324"/>
        <v>264</v>
      </c>
      <c r="I352" s="251"/>
      <c r="J352" s="253">
        <v>19307.97</v>
      </c>
      <c r="K352" s="253">
        <v>1621.4995942770256</v>
      </c>
      <c r="L352" s="253">
        <v>2835.3901540074821</v>
      </c>
      <c r="M352" s="254"/>
      <c r="N352" s="252">
        <f t="shared" si="325"/>
        <v>23764.859748284507</v>
      </c>
      <c r="O352" s="251">
        <f t="shared" si="326"/>
        <v>0</v>
      </c>
      <c r="P352" s="253">
        <f t="shared" si="327"/>
        <v>11584782</v>
      </c>
      <c r="Q352" s="253">
        <f t="shared" si="328"/>
        <v>972899.75656621531</v>
      </c>
      <c r="R352" s="253">
        <f t="shared" si="329"/>
        <v>1701234.0924044892</v>
      </c>
      <c r="S352" s="254">
        <f t="shared" si="330"/>
        <v>0</v>
      </c>
      <c r="T352" s="256">
        <f t="shared" si="331"/>
        <v>14258915.848970704</v>
      </c>
      <c r="U352" s="984"/>
      <c r="V352" s="277">
        <v>600</v>
      </c>
      <c r="W352" s="253">
        <f t="shared" si="332"/>
        <v>0</v>
      </c>
      <c r="X352" s="253">
        <f t="shared" si="333"/>
        <v>11584782</v>
      </c>
      <c r="Y352" s="253">
        <f t="shared" si="334"/>
        <v>972899.75656621531</v>
      </c>
      <c r="Z352" s="253">
        <f t="shared" si="335"/>
        <v>1701234.0924044892</v>
      </c>
      <c r="AA352" s="253">
        <f t="shared" si="336"/>
        <v>0</v>
      </c>
      <c r="AB352" s="253">
        <f t="shared" si="337"/>
        <v>14258915.848970704</v>
      </c>
      <c r="AC352" s="984"/>
      <c r="AD352" s="308"/>
      <c r="AE352" s="253">
        <f t="shared" si="338"/>
        <v>0</v>
      </c>
      <c r="AF352" s="253">
        <f t="shared" si="339"/>
        <v>0</v>
      </c>
      <c r="AG352" s="253">
        <f t="shared" si="340"/>
        <v>0</v>
      </c>
      <c r="AH352" s="253">
        <f t="shared" si="341"/>
        <v>0</v>
      </c>
      <c r="AI352" s="253">
        <f t="shared" si="342"/>
        <v>0</v>
      </c>
      <c r="AJ352" s="253">
        <f t="shared" si="343"/>
        <v>0</v>
      </c>
      <c r="AK352" s="978"/>
      <c r="AL352" s="979">
        <f>IFERROR(VLOOKUP($A352,Itemizado_Piping!C:Q,12,0),0)</f>
        <v>0</v>
      </c>
      <c r="AM352" s="979">
        <f>IFERROR(VLOOKUP($A352,Itemizado_Piping!C:Q,13,0),0)</f>
        <v>0</v>
      </c>
      <c r="AN352" s="979">
        <f>IFERROR(VLOOKUP($A352,Itemizado_Piping!C:Q,14,0),0)</f>
        <v>0</v>
      </c>
      <c r="AO352" s="978"/>
      <c r="AP352" s="278"/>
      <c r="AQ352" s="253">
        <f t="shared" si="344"/>
        <v>0</v>
      </c>
      <c r="AR352" s="978"/>
      <c r="AS352" s="982"/>
    </row>
    <row r="353" spans="1:45" s="164" customFormat="1" ht="26.45" hidden="1">
      <c r="A353" s="314" t="s">
        <v>2032</v>
      </c>
      <c r="B353" s="199"/>
      <c r="C353" s="28" t="s">
        <v>2971</v>
      </c>
      <c r="D353" s="29"/>
      <c r="E353" s="186"/>
      <c r="F353" s="265"/>
      <c r="G353" s="186"/>
      <c r="H353" s="266"/>
      <c r="I353" s="265"/>
      <c r="J353" s="267"/>
      <c r="K353" s="267"/>
      <c r="L353" s="267"/>
      <c r="M353" s="268"/>
      <c r="N353" s="266"/>
      <c r="O353" s="265"/>
      <c r="P353" s="267"/>
      <c r="Q353" s="267"/>
      <c r="R353" s="267"/>
      <c r="S353" s="268"/>
      <c r="T353" s="269"/>
      <c r="U353" s="984"/>
      <c r="V353" s="245"/>
      <c r="W353" s="245"/>
      <c r="X353" s="245"/>
      <c r="Y353" s="245"/>
      <c r="Z353" s="245"/>
      <c r="AA353" s="245"/>
      <c r="AB353" s="245"/>
      <c r="AC353" s="984"/>
      <c r="AD353" s="245"/>
      <c r="AE353" s="245"/>
      <c r="AF353" s="245"/>
      <c r="AG353" s="245"/>
      <c r="AH353" s="245"/>
      <c r="AI353" s="245"/>
      <c r="AJ353" s="245"/>
      <c r="AK353" s="978"/>
      <c r="AL353" s="245"/>
      <c r="AM353" s="245"/>
      <c r="AN353" s="245"/>
      <c r="AO353" s="978"/>
      <c r="AP353" s="248"/>
      <c r="AQ353" s="245"/>
      <c r="AR353" s="978"/>
      <c r="AS353" s="982"/>
    </row>
    <row r="354" spans="1:45" s="164" customFormat="1" hidden="1">
      <c r="A354" s="314" t="s">
        <v>2972</v>
      </c>
      <c r="B354" s="199"/>
      <c r="C354" s="28" t="s">
        <v>2973</v>
      </c>
      <c r="D354" s="29"/>
      <c r="E354" s="186"/>
      <c r="F354" s="265"/>
      <c r="G354" s="186"/>
      <c r="H354" s="266"/>
      <c r="I354" s="265"/>
      <c r="J354" s="267"/>
      <c r="K354" s="267"/>
      <c r="L354" s="267"/>
      <c r="M354" s="268"/>
      <c r="N354" s="266"/>
      <c r="O354" s="265"/>
      <c r="P354" s="267"/>
      <c r="Q354" s="267"/>
      <c r="R354" s="267"/>
      <c r="S354" s="268"/>
      <c r="T354" s="269"/>
      <c r="U354" s="984"/>
      <c r="V354" s="272"/>
      <c r="W354" s="272"/>
      <c r="X354" s="272"/>
      <c r="Y354" s="272"/>
      <c r="Z354" s="272"/>
      <c r="AA354" s="272"/>
      <c r="AB354" s="272"/>
      <c r="AC354" s="984"/>
      <c r="AD354" s="272"/>
      <c r="AE354" s="272"/>
      <c r="AF354" s="272"/>
      <c r="AG354" s="272"/>
      <c r="AH354" s="272"/>
      <c r="AI354" s="272"/>
      <c r="AJ354" s="272"/>
      <c r="AK354" s="978"/>
      <c r="AL354" s="272"/>
      <c r="AM354" s="272"/>
      <c r="AN354" s="272"/>
      <c r="AO354" s="978"/>
      <c r="AP354" s="275"/>
      <c r="AQ354" s="272"/>
      <c r="AR354" s="978"/>
      <c r="AS354" s="982"/>
    </row>
    <row r="355" spans="1:45" s="164" customFormat="1" hidden="1">
      <c r="A355" s="315" t="s">
        <v>3130</v>
      </c>
      <c r="B355" s="5"/>
      <c r="C355" s="7" t="s">
        <v>3131</v>
      </c>
      <c r="D355" s="6"/>
      <c r="E355" s="189"/>
      <c r="F355" s="270"/>
      <c r="G355" s="189"/>
      <c r="H355" s="271"/>
      <c r="I355" s="270"/>
      <c r="J355" s="272"/>
      <c r="K355" s="272"/>
      <c r="L355" s="272"/>
      <c r="M355" s="273"/>
      <c r="N355" s="271"/>
      <c r="O355" s="270"/>
      <c r="P355" s="272"/>
      <c r="Q355" s="272"/>
      <c r="R355" s="272"/>
      <c r="S355" s="273"/>
      <c r="T355" s="274"/>
      <c r="U355" s="984"/>
      <c r="V355" s="272"/>
      <c r="W355" s="272"/>
      <c r="X355" s="272"/>
      <c r="Y355" s="272"/>
      <c r="Z355" s="272"/>
      <c r="AA355" s="272"/>
      <c r="AB355" s="272"/>
      <c r="AC355" s="984"/>
      <c r="AD355" s="272"/>
      <c r="AE355" s="272"/>
      <c r="AF355" s="272"/>
      <c r="AG355" s="272"/>
      <c r="AH355" s="272"/>
      <c r="AI355" s="272"/>
      <c r="AJ355" s="272"/>
      <c r="AK355" s="978"/>
      <c r="AL355" s="272"/>
      <c r="AM355" s="272"/>
      <c r="AN355" s="272"/>
      <c r="AO355" s="978"/>
      <c r="AP355" s="275"/>
      <c r="AQ355" s="272"/>
      <c r="AR355" s="978"/>
      <c r="AS355" s="982"/>
    </row>
    <row r="356" spans="1:45" s="164" customFormat="1" hidden="1">
      <c r="A356" s="312" t="s">
        <v>2470</v>
      </c>
      <c r="B356" s="249"/>
      <c r="C356" s="3" t="s">
        <v>2471</v>
      </c>
      <c r="D356" s="2" t="s">
        <v>2050</v>
      </c>
      <c r="E356" s="191">
        <v>454</v>
      </c>
      <c r="F356" s="251">
        <v>81</v>
      </c>
      <c r="G356" s="191"/>
      <c r="H356" s="252">
        <f t="shared" ref="H356:H362" si="345">G356+F356</f>
        <v>81</v>
      </c>
      <c r="I356" s="251">
        <v>8205</v>
      </c>
      <c r="J356" s="253"/>
      <c r="K356" s="253">
        <v>689.0628155649174</v>
      </c>
      <c r="L356" s="253">
        <v>1204.910522112443</v>
      </c>
      <c r="M356" s="254"/>
      <c r="N356" s="252">
        <f t="shared" ref="N356:N362" si="346">SUM(I356:M356)</f>
        <v>10098.97333767736</v>
      </c>
      <c r="O356" s="251">
        <f t="shared" ref="O356:S362" si="347">$E356*I356</f>
        <v>3725070</v>
      </c>
      <c r="P356" s="253">
        <f t="shared" si="347"/>
        <v>0</v>
      </c>
      <c r="Q356" s="253">
        <f t="shared" si="347"/>
        <v>312834.5182664725</v>
      </c>
      <c r="R356" s="253">
        <f t="shared" si="347"/>
        <v>547029.37703904917</v>
      </c>
      <c r="S356" s="254">
        <f t="shared" si="347"/>
        <v>0</v>
      </c>
      <c r="T356" s="256">
        <f t="shared" ref="T356:T362" si="348">SUM(O356:S356)</f>
        <v>4584933.8953055218</v>
      </c>
      <c r="U356" s="984"/>
      <c r="V356" s="253">
        <v>454</v>
      </c>
      <c r="W356" s="253">
        <f t="shared" ref="W356:AA362" si="349">$V356*I356</f>
        <v>3725070</v>
      </c>
      <c r="X356" s="253">
        <f t="shared" si="349"/>
        <v>0</v>
      </c>
      <c r="Y356" s="253">
        <f t="shared" si="349"/>
        <v>312834.5182664725</v>
      </c>
      <c r="Z356" s="253">
        <f t="shared" si="349"/>
        <v>547029.37703904917</v>
      </c>
      <c r="AA356" s="253">
        <f t="shared" si="349"/>
        <v>0</v>
      </c>
      <c r="AB356" s="253">
        <f t="shared" ref="AB356:AB362" si="350">SUM(W356:AA356)</f>
        <v>4584933.8953055218</v>
      </c>
      <c r="AC356" s="984"/>
      <c r="AD356" s="308"/>
      <c r="AE356" s="253">
        <f t="shared" ref="AE356:AI362" si="351">$AD356*I356</f>
        <v>0</v>
      </c>
      <c r="AF356" s="253">
        <f t="shared" si="351"/>
        <v>0</v>
      </c>
      <c r="AG356" s="253">
        <f t="shared" si="351"/>
        <v>0</v>
      </c>
      <c r="AH356" s="253">
        <f t="shared" si="351"/>
        <v>0</v>
      </c>
      <c r="AI356" s="253">
        <f t="shared" si="351"/>
        <v>0</v>
      </c>
      <c r="AJ356" s="253">
        <f t="shared" ref="AJ356:AJ362" si="352">SUM(AE356:AI356)</f>
        <v>0</v>
      </c>
      <c r="AK356" s="978"/>
      <c r="AL356" s="979">
        <f>IFERROR(VLOOKUP($A356,Itemizado_Piping!C:Q,12,0),0)</f>
        <v>0</v>
      </c>
      <c r="AM356" s="979">
        <f>IFERROR(VLOOKUP($A356,Itemizado_Piping!C:Q,13,0),0)</f>
        <v>0</v>
      </c>
      <c r="AN356" s="979">
        <f>IFERROR(VLOOKUP($A356,Itemizado_Piping!C:Q,14,0),0)</f>
        <v>0</v>
      </c>
      <c r="AO356" s="978"/>
      <c r="AP356" s="258"/>
      <c r="AQ356" s="253">
        <f t="shared" ref="AQ356:AQ362" si="353">N356*AP356</f>
        <v>0</v>
      </c>
      <c r="AR356" s="978"/>
      <c r="AS356" s="982"/>
    </row>
    <row r="357" spans="1:45" s="164" customFormat="1" hidden="1">
      <c r="A357" s="312" t="s">
        <v>2472</v>
      </c>
      <c r="B357" s="249"/>
      <c r="C357" s="3" t="s">
        <v>2473</v>
      </c>
      <c r="D357" s="2" t="s">
        <v>2050</v>
      </c>
      <c r="E357" s="190">
        <v>998</v>
      </c>
      <c r="F357" s="276">
        <v>352</v>
      </c>
      <c r="G357" s="191"/>
      <c r="H357" s="252">
        <f t="shared" si="345"/>
        <v>352</v>
      </c>
      <c r="I357" s="251">
        <v>27499</v>
      </c>
      <c r="J357" s="253"/>
      <c r="K357" s="253">
        <v>2309.3891974673606</v>
      </c>
      <c r="L357" s="253">
        <v>4038.2491709408991</v>
      </c>
      <c r="M357" s="254"/>
      <c r="N357" s="252">
        <f t="shared" si="346"/>
        <v>33846.638368408261</v>
      </c>
      <c r="O357" s="251">
        <f t="shared" si="347"/>
        <v>27444002</v>
      </c>
      <c r="P357" s="253">
        <f t="shared" si="347"/>
        <v>0</v>
      </c>
      <c r="Q357" s="253">
        <f t="shared" si="347"/>
        <v>2304770.4190724259</v>
      </c>
      <c r="R357" s="253">
        <f t="shared" si="347"/>
        <v>4030172.6725990172</v>
      </c>
      <c r="S357" s="254">
        <f t="shared" si="347"/>
        <v>0</v>
      </c>
      <c r="T357" s="256">
        <f t="shared" si="348"/>
        <v>33778945.091671444</v>
      </c>
      <c r="U357" s="984"/>
      <c r="V357" s="277">
        <v>998</v>
      </c>
      <c r="W357" s="253">
        <f t="shared" si="349"/>
        <v>27444002</v>
      </c>
      <c r="X357" s="253">
        <f t="shared" si="349"/>
        <v>0</v>
      </c>
      <c r="Y357" s="253">
        <f t="shared" si="349"/>
        <v>2304770.4190724259</v>
      </c>
      <c r="Z357" s="253">
        <f t="shared" si="349"/>
        <v>4030172.6725990172</v>
      </c>
      <c r="AA357" s="253">
        <f t="shared" si="349"/>
        <v>0</v>
      </c>
      <c r="AB357" s="253">
        <f t="shared" si="350"/>
        <v>33778945.091671444</v>
      </c>
      <c r="AC357" s="984"/>
      <c r="AD357" s="308"/>
      <c r="AE357" s="253">
        <f t="shared" si="351"/>
        <v>0</v>
      </c>
      <c r="AF357" s="253">
        <f t="shared" si="351"/>
        <v>0</v>
      </c>
      <c r="AG357" s="253">
        <f t="shared" si="351"/>
        <v>0</v>
      </c>
      <c r="AH357" s="253">
        <f t="shared" si="351"/>
        <v>0</v>
      </c>
      <c r="AI357" s="253">
        <f t="shared" si="351"/>
        <v>0</v>
      </c>
      <c r="AJ357" s="253">
        <f t="shared" si="352"/>
        <v>0</v>
      </c>
      <c r="AK357" s="978"/>
      <c r="AL357" s="979">
        <f>IFERROR(VLOOKUP($A357,Itemizado_Piping!C:Q,12,0),0)</f>
        <v>0</v>
      </c>
      <c r="AM357" s="979">
        <f>IFERROR(VLOOKUP($A357,Itemizado_Piping!C:Q,13,0),0)</f>
        <v>0</v>
      </c>
      <c r="AN357" s="979">
        <f>IFERROR(VLOOKUP($A357,Itemizado_Piping!C:Q,14,0),0)</f>
        <v>0</v>
      </c>
      <c r="AO357" s="978"/>
      <c r="AP357" s="278"/>
      <c r="AQ357" s="253">
        <f t="shared" si="353"/>
        <v>0</v>
      </c>
      <c r="AR357" s="978"/>
      <c r="AS357" s="982"/>
    </row>
    <row r="358" spans="1:45" s="164" customFormat="1" hidden="1">
      <c r="A358" s="312" t="s">
        <v>2474</v>
      </c>
      <c r="B358" s="249"/>
      <c r="C358" s="3" t="s">
        <v>2475</v>
      </c>
      <c r="D358" s="2" t="s">
        <v>2050</v>
      </c>
      <c r="E358" s="190">
        <v>363</v>
      </c>
      <c r="F358" s="276">
        <v>234</v>
      </c>
      <c r="G358" s="191"/>
      <c r="H358" s="252">
        <f t="shared" si="345"/>
        <v>234</v>
      </c>
      <c r="I358" s="251">
        <v>54189</v>
      </c>
      <c r="J358" s="253"/>
      <c r="K358" s="253">
        <v>4550.8378930709805</v>
      </c>
      <c r="L358" s="253">
        <v>7957.6960734614486</v>
      </c>
      <c r="M358" s="254"/>
      <c r="N358" s="252">
        <f t="shared" si="346"/>
        <v>66697.533966532428</v>
      </c>
      <c r="O358" s="251">
        <f t="shared" si="347"/>
        <v>19670607</v>
      </c>
      <c r="P358" s="253">
        <f t="shared" si="347"/>
        <v>0</v>
      </c>
      <c r="Q358" s="253">
        <f t="shared" si="347"/>
        <v>1651954.1551847658</v>
      </c>
      <c r="R358" s="253">
        <f t="shared" si="347"/>
        <v>2888643.6746665058</v>
      </c>
      <c r="S358" s="254">
        <f t="shared" si="347"/>
        <v>0</v>
      </c>
      <c r="T358" s="256">
        <f t="shared" si="348"/>
        <v>24211204.82985127</v>
      </c>
      <c r="U358" s="984"/>
      <c r="V358" s="277">
        <v>363</v>
      </c>
      <c r="W358" s="253">
        <f t="shared" si="349"/>
        <v>19670607</v>
      </c>
      <c r="X358" s="253">
        <f t="shared" si="349"/>
        <v>0</v>
      </c>
      <c r="Y358" s="253">
        <f t="shared" si="349"/>
        <v>1651954.1551847658</v>
      </c>
      <c r="Z358" s="253">
        <f t="shared" si="349"/>
        <v>2888643.6746665058</v>
      </c>
      <c r="AA358" s="253">
        <f t="shared" si="349"/>
        <v>0</v>
      </c>
      <c r="AB358" s="253">
        <f t="shared" si="350"/>
        <v>24211204.82985127</v>
      </c>
      <c r="AC358" s="984"/>
      <c r="AD358" s="308"/>
      <c r="AE358" s="253">
        <f t="shared" si="351"/>
        <v>0</v>
      </c>
      <c r="AF358" s="253">
        <f t="shared" si="351"/>
        <v>0</v>
      </c>
      <c r="AG358" s="253">
        <f t="shared" si="351"/>
        <v>0</v>
      </c>
      <c r="AH358" s="253">
        <f t="shared" si="351"/>
        <v>0</v>
      </c>
      <c r="AI358" s="253">
        <f t="shared" si="351"/>
        <v>0</v>
      </c>
      <c r="AJ358" s="253">
        <f t="shared" si="352"/>
        <v>0</v>
      </c>
      <c r="AK358" s="978"/>
      <c r="AL358" s="979">
        <f>IFERROR(VLOOKUP($A358,Itemizado_Piping!C:Q,12,0),0)</f>
        <v>0</v>
      </c>
      <c r="AM358" s="979">
        <f>IFERROR(VLOOKUP($A358,Itemizado_Piping!C:Q,13,0),0)</f>
        <v>0</v>
      </c>
      <c r="AN358" s="979">
        <f>IFERROR(VLOOKUP($A358,Itemizado_Piping!C:Q,14,0),0)</f>
        <v>0</v>
      </c>
      <c r="AO358" s="978"/>
      <c r="AP358" s="278"/>
      <c r="AQ358" s="253">
        <f t="shared" si="353"/>
        <v>0</v>
      </c>
      <c r="AR358" s="978"/>
      <c r="AS358" s="982"/>
    </row>
    <row r="359" spans="1:45" s="164" customFormat="1" hidden="1">
      <c r="A359" s="312" t="s">
        <v>2476</v>
      </c>
      <c r="B359" s="249"/>
      <c r="C359" s="3" t="s">
        <v>2270</v>
      </c>
      <c r="D359" s="2" t="s">
        <v>2050</v>
      </c>
      <c r="E359" s="190">
        <v>938</v>
      </c>
      <c r="F359" s="276">
        <v>1573</v>
      </c>
      <c r="G359" s="191"/>
      <c r="H359" s="252">
        <f t="shared" si="345"/>
        <v>1573</v>
      </c>
      <c r="I359" s="251">
        <v>44980</v>
      </c>
      <c r="J359" s="253"/>
      <c r="K359" s="253">
        <v>3777.4583112870241</v>
      </c>
      <c r="L359" s="253">
        <v>6605.3473838656546</v>
      </c>
      <c r="M359" s="254"/>
      <c r="N359" s="252">
        <f t="shared" si="346"/>
        <v>55362.805695152681</v>
      </c>
      <c r="O359" s="251">
        <f t="shared" si="347"/>
        <v>42191240</v>
      </c>
      <c r="P359" s="253">
        <f t="shared" si="347"/>
        <v>0</v>
      </c>
      <c r="Q359" s="253">
        <f t="shared" si="347"/>
        <v>3543255.8959872285</v>
      </c>
      <c r="R359" s="253">
        <f t="shared" si="347"/>
        <v>6195815.8460659841</v>
      </c>
      <c r="S359" s="254">
        <f t="shared" si="347"/>
        <v>0</v>
      </c>
      <c r="T359" s="256">
        <f t="shared" si="348"/>
        <v>51930311.742053211</v>
      </c>
      <c r="U359" s="984"/>
      <c r="V359" s="277">
        <v>938</v>
      </c>
      <c r="W359" s="253">
        <f t="shared" si="349"/>
        <v>42191240</v>
      </c>
      <c r="X359" s="253">
        <f t="shared" si="349"/>
        <v>0</v>
      </c>
      <c r="Y359" s="253">
        <f t="shared" si="349"/>
        <v>3543255.8959872285</v>
      </c>
      <c r="Z359" s="253">
        <f t="shared" si="349"/>
        <v>6195815.8460659841</v>
      </c>
      <c r="AA359" s="253">
        <f t="shared" si="349"/>
        <v>0</v>
      </c>
      <c r="AB359" s="253">
        <f t="shared" si="350"/>
        <v>51930311.742053211</v>
      </c>
      <c r="AC359" s="984"/>
      <c r="AD359" s="308"/>
      <c r="AE359" s="253">
        <f t="shared" si="351"/>
        <v>0</v>
      </c>
      <c r="AF359" s="253">
        <f t="shared" si="351"/>
        <v>0</v>
      </c>
      <c r="AG359" s="253">
        <f t="shared" si="351"/>
        <v>0</v>
      </c>
      <c r="AH359" s="253">
        <f t="shared" si="351"/>
        <v>0</v>
      </c>
      <c r="AI359" s="253">
        <f t="shared" si="351"/>
        <v>0</v>
      </c>
      <c r="AJ359" s="253">
        <f t="shared" si="352"/>
        <v>0</v>
      </c>
      <c r="AK359" s="978"/>
      <c r="AL359" s="979">
        <f>IFERROR(VLOOKUP($A359,Itemizado_Piping!C:Q,12,0),0)</f>
        <v>0</v>
      </c>
      <c r="AM359" s="979">
        <f>IFERROR(VLOOKUP($A359,Itemizado_Piping!C:Q,13,0),0)</f>
        <v>0</v>
      </c>
      <c r="AN359" s="979">
        <f>IFERROR(VLOOKUP($A359,Itemizado_Piping!C:Q,14,0),0)</f>
        <v>0</v>
      </c>
      <c r="AO359" s="978"/>
      <c r="AP359" s="278"/>
      <c r="AQ359" s="253">
        <f t="shared" si="353"/>
        <v>0</v>
      </c>
      <c r="AR359" s="978"/>
      <c r="AS359" s="982"/>
    </row>
    <row r="360" spans="1:45" s="164" customFormat="1" hidden="1">
      <c r="A360" s="312" t="s">
        <v>2477</v>
      </c>
      <c r="B360" s="249"/>
      <c r="C360" s="3" t="s">
        <v>2478</v>
      </c>
      <c r="D360" s="2" t="s">
        <v>2117</v>
      </c>
      <c r="E360" s="190">
        <v>556</v>
      </c>
      <c r="F360" s="276"/>
      <c r="G360" s="191"/>
      <c r="H360" s="252">
        <f t="shared" si="345"/>
        <v>0</v>
      </c>
      <c r="I360" s="251"/>
      <c r="J360" s="253">
        <v>7615</v>
      </c>
      <c r="K360" s="253">
        <v>639.51411828480741</v>
      </c>
      <c r="L360" s="253">
        <v>1118.2685711013105</v>
      </c>
      <c r="M360" s="254"/>
      <c r="N360" s="252">
        <f t="shared" si="346"/>
        <v>9372.7826893861184</v>
      </c>
      <c r="O360" s="251">
        <f t="shared" si="347"/>
        <v>0</v>
      </c>
      <c r="P360" s="253">
        <f t="shared" si="347"/>
        <v>4233940</v>
      </c>
      <c r="Q360" s="253">
        <f t="shared" si="347"/>
        <v>355569.84976635291</v>
      </c>
      <c r="R360" s="253">
        <f t="shared" si="347"/>
        <v>621757.32553232869</v>
      </c>
      <c r="S360" s="254">
        <f t="shared" si="347"/>
        <v>0</v>
      </c>
      <c r="T360" s="256">
        <f t="shared" si="348"/>
        <v>5211267.1752986815</v>
      </c>
      <c r="U360" s="984"/>
      <c r="V360" s="277">
        <v>556</v>
      </c>
      <c r="W360" s="253">
        <f t="shared" si="349"/>
        <v>0</v>
      </c>
      <c r="X360" s="253">
        <f t="shared" si="349"/>
        <v>4233940</v>
      </c>
      <c r="Y360" s="253">
        <f t="shared" si="349"/>
        <v>355569.84976635291</v>
      </c>
      <c r="Z360" s="253">
        <f t="shared" si="349"/>
        <v>621757.32553232869</v>
      </c>
      <c r="AA360" s="253">
        <f t="shared" si="349"/>
        <v>0</v>
      </c>
      <c r="AB360" s="253">
        <f t="shared" si="350"/>
        <v>5211267.1752986815</v>
      </c>
      <c r="AC360" s="984"/>
      <c r="AD360" s="308"/>
      <c r="AE360" s="253">
        <f t="shared" si="351"/>
        <v>0</v>
      </c>
      <c r="AF360" s="253">
        <f t="shared" si="351"/>
        <v>0</v>
      </c>
      <c r="AG360" s="253">
        <f t="shared" si="351"/>
        <v>0</v>
      </c>
      <c r="AH360" s="253">
        <f t="shared" si="351"/>
        <v>0</v>
      </c>
      <c r="AI360" s="253">
        <f t="shared" si="351"/>
        <v>0</v>
      </c>
      <c r="AJ360" s="253">
        <f t="shared" si="352"/>
        <v>0</v>
      </c>
      <c r="AK360" s="978"/>
      <c r="AL360" s="979">
        <f>IFERROR(VLOOKUP($A360,Itemizado_Piping!C:Q,12,0),0)</f>
        <v>0</v>
      </c>
      <c r="AM360" s="979">
        <f>IFERROR(VLOOKUP($A360,Itemizado_Piping!C:Q,13,0),0)</f>
        <v>0</v>
      </c>
      <c r="AN360" s="979">
        <f>IFERROR(VLOOKUP($A360,Itemizado_Piping!C:Q,14,0),0)</f>
        <v>0</v>
      </c>
      <c r="AO360" s="978"/>
      <c r="AP360" s="278"/>
      <c r="AQ360" s="253">
        <f t="shared" si="353"/>
        <v>0</v>
      </c>
      <c r="AR360" s="978"/>
      <c r="AS360" s="982"/>
    </row>
    <row r="361" spans="1:45" s="164" customFormat="1" hidden="1">
      <c r="A361" s="312" t="s">
        <v>2479</v>
      </c>
      <c r="B361" s="249"/>
      <c r="C361" s="3" t="s">
        <v>2480</v>
      </c>
      <c r="D361" s="2" t="s">
        <v>2117</v>
      </c>
      <c r="E361" s="190">
        <v>375</v>
      </c>
      <c r="F361" s="276"/>
      <c r="G361" s="191">
        <v>112.5</v>
      </c>
      <c r="H361" s="252">
        <f t="shared" si="345"/>
        <v>112.5</v>
      </c>
      <c r="I361" s="251"/>
      <c r="J361" s="253">
        <v>87389.9</v>
      </c>
      <c r="K361" s="253">
        <v>7339.0774583713064</v>
      </c>
      <c r="L361" s="253">
        <v>12833.273618080948</v>
      </c>
      <c r="M361" s="254"/>
      <c r="N361" s="252">
        <f t="shared" si="346"/>
        <v>107562.25107645224</v>
      </c>
      <c r="O361" s="251">
        <f t="shared" si="347"/>
        <v>0</v>
      </c>
      <c r="P361" s="253">
        <f t="shared" si="347"/>
        <v>32771212.499999996</v>
      </c>
      <c r="Q361" s="253">
        <f t="shared" si="347"/>
        <v>2752154.0468892399</v>
      </c>
      <c r="R361" s="253">
        <f t="shared" si="347"/>
        <v>4812477.6067803558</v>
      </c>
      <c r="S361" s="254">
        <f t="shared" si="347"/>
        <v>0</v>
      </c>
      <c r="T361" s="256">
        <f t="shared" si="348"/>
        <v>40335844.153669596</v>
      </c>
      <c r="U361" s="984"/>
      <c r="V361" s="277">
        <v>375</v>
      </c>
      <c r="W361" s="253">
        <f t="shared" si="349"/>
        <v>0</v>
      </c>
      <c r="X361" s="253">
        <f t="shared" si="349"/>
        <v>32771212.499999996</v>
      </c>
      <c r="Y361" s="253">
        <f t="shared" si="349"/>
        <v>2752154.0468892399</v>
      </c>
      <c r="Z361" s="253">
        <f t="shared" si="349"/>
        <v>4812477.6067803558</v>
      </c>
      <c r="AA361" s="253">
        <f t="shared" si="349"/>
        <v>0</v>
      </c>
      <c r="AB361" s="253">
        <f t="shared" si="350"/>
        <v>40335844.153669596</v>
      </c>
      <c r="AC361" s="984"/>
      <c r="AD361" s="308"/>
      <c r="AE361" s="253">
        <f t="shared" si="351"/>
        <v>0</v>
      </c>
      <c r="AF361" s="253">
        <f t="shared" si="351"/>
        <v>0</v>
      </c>
      <c r="AG361" s="253">
        <f t="shared" si="351"/>
        <v>0</v>
      </c>
      <c r="AH361" s="253">
        <f t="shared" si="351"/>
        <v>0</v>
      </c>
      <c r="AI361" s="253">
        <f t="shared" si="351"/>
        <v>0</v>
      </c>
      <c r="AJ361" s="253">
        <f t="shared" si="352"/>
        <v>0</v>
      </c>
      <c r="AK361" s="978"/>
      <c r="AL361" s="979">
        <f>IFERROR(VLOOKUP($A361,Itemizado_Piping!C:Q,12,0),0)</f>
        <v>0</v>
      </c>
      <c r="AM361" s="979">
        <f>IFERROR(VLOOKUP($A361,Itemizado_Piping!C:Q,13,0),0)</f>
        <v>0</v>
      </c>
      <c r="AN361" s="979">
        <f>IFERROR(VLOOKUP($A361,Itemizado_Piping!C:Q,14,0),0)</f>
        <v>0</v>
      </c>
      <c r="AO361" s="978"/>
      <c r="AP361" s="278"/>
      <c r="AQ361" s="253">
        <f t="shared" si="353"/>
        <v>0</v>
      </c>
      <c r="AR361" s="978"/>
      <c r="AS361" s="982"/>
    </row>
    <row r="362" spans="1:45" s="164" customFormat="1" hidden="1">
      <c r="A362" s="312" t="s">
        <v>2481</v>
      </c>
      <c r="B362" s="249"/>
      <c r="C362" s="3" t="s">
        <v>2482</v>
      </c>
      <c r="D362" s="2" t="s">
        <v>2075</v>
      </c>
      <c r="E362" s="190">
        <v>1</v>
      </c>
      <c r="F362" s="276"/>
      <c r="G362" s="191">
        <v>160</v>
      </c>
      <c r="H362" s="252">
        <f t="shared" si="345"/>
        <v>160</v>
      </c>
      <c r="I362" s="251"/>
      <c r="J362" s="253">
        <v>4066720</v>
      </c>
      <c r="K362" s="253">
        <v>341526.57322536968</v>
      </c>
      <c r="L362" s="253">
        <v>597200.94070507179</v>
      </c>
      <c r="M362" s="254"/>
      <c r="N362" s="252">
        <f t="shared" si="346"/>
        <v>5005447.5139304418</v>
      </c>
      <c r="O362" s="251">
        <f t="shared" si="347"/>
        <v>0</v>
      </c>
      <c r="P362" s="253">
        <f t="shared" si="347"/>
        <v>4066720</v>
      </c>
      <c r="Q362" s="253">
        <f t="shared" si="347"/>
        <v>341526.57322536968</v>
      </c>
      <c r="R362" s="253">
        <f t="shared" si="347"/>
        <v>597200.94070507179</v>
      </c>
      <c r="S362" s="254">
        <f t="shared" si="347"/>
        <v>0</v>
      </c>
      <c r="T362" s="256">
        <f t="shared" si="348"/>
        <v>5005447.5139304418</v>
      </c>
      <c r="U362" s="984"/>
      <c r="V362" s="277">
        <v>1</v>
      </c>
      <c r="W362" s="253">
        <f t="shared" si="349"/>
        <v>0</v>
      </c>
      <c r="X362" s="253">
        <f t="shared" si="349"/>
        <v>4066720</v>
      </c>
      <c r="Y362" s="253">
        <f t="shared" si="349"/>
        <v>341526.57322536968</v>
      </c>
      <c r="Z362" s="253">
        <f t="shared" si="349"/>
        <v>597200.94070507179</v>
      </c>
      <c r="AA362" s="253">
        <f t="shared" si="349"/>
        <v>0</v>
      </c>
      <c r="AB362" s="253">
        <f t="shared" si="350"/>
        <v>5005447.5139304418</v>
      </c>
      <c r="AC362" s="984"/>
      <c r="AD362" s="308"/>
      <c r="AE362" s="253">
        <f t="shared" si="351"/>
        <v>0</v>
      </c>
      <c r="AF362" s="253">
        <f t="shared" si="351"/>
        <v>0</v>
      </c>
      <c r="AG362" s="253">
        <f t="shared" si="351"/>
        <v>0</v>
      </c>
      <c r="AH362" s="253">
        <f t="shared" si="351"/>
        <v>0</v>
      </c>
      <c r="AI362" s="253">
        <f t="shared" si="351"/>
        <v>0</v>
      </c>
      <c r="AJ362" s="253">
        <f t="shared" si="352"/>
        <v>0</v>
      </c>
      <c r="AK362" s="978"/>
      <c r="AL362" s="979">
        <f>IFERROR(VLOOKUP($A362,Itemizado_Piping!C:Q,12,0),0)</f>
        <v>0</v>
      </c>
      <c r="AM362" s="979">
        <f>IFERROR(VLOOKUP($A362,Itemizado_Piping!C:Q,13,0),0)</f>
        <v>0</v>
      </c>
      <c r="AN362" s="979">
        <f>IFERROR(VLOOKUP($A362,Itemizado_Piping!C:Q,14,0),0)</f>
        <v>0</v>
      </c>
      <c r="AO362" s="978"/>
      <c r="AP362" s="278"/>
      <c r="AQ362" s="253">
        <f t="shared" si="353"/>
        <v>0</v>
      </c>
      <c r="AR362" s="978"/>
      <c r="AS362" s="982"/>
    </row>
    <row r="363" spans="1:45" s="164" customFormat="1" hidden="1">
      <c r="A363" s="315" t="s">
        <v>3132</v>
      </c>
      <c r="B363" s="5"/>
      <c r="C363" s="7" t="s">
        <v>3133</v>
      </c>
      <c r="D363" s="6"/>
      <c r="E363" s="189"/>
      <c r="F363" s="270"/>
      <c r="G363" s="189"/>
      <c r="H363" s="271"/>
      <c r="I363" s="270"/>
      <c r="J363" s="272"/>
      <c r="K363" s="272"/>
      <c r="L363" s="272"/>
      <c r="M363" s="273"/>
      <c r="N363" s="271"/>
      <c r="O363" s="270"/>
      <c r="P363" s="272"/>
      <c r="Q363" s="272"/>
      <c r="R363" s="272"/>
      <c r="S363" s="273"/>
      <c r="T363" s="274"/>
      <c r="U363" s="984"/>
      <c r="V363" s="272"/>
      <c r="W363" s="272"/>
      <c r="X363" s="272"/>
      <c r="Y363" s="272"/>
      <c r="Z363" s="272"/>
      <c r="AA363" s="272"/>
      <c r="AB363" s="272"/>
      <c r="AC363" s="984"/>
      <c r="AD363" s="272"/>
      <c r="AE363" s="272"/>
      <c r="AF363" s="272"/>
      <c r="AG363" s="272"/>
      <c r="AH363" s="272"/>
      <c r="AI363" s="272"/>
      <c r="AJ363" s="272"/>
      <c r="AK363" s="978"/>
      <c r="AL363" s="272"/>
      <c r="AM363" s="272"/>
      <c r="AN363" s="272"/>
      <c r="AO363" s="978"/>
      <c r="AP363" s="275"/>
      <c r="AQ363" s="272"/>
      <c r="AR363" s="978"/>
      <c r="AS363" s="982"/>
    </row>
    <row r="364" spans="1:45" s="164" customFormat="1" ht="92.45" hidden="1">
      <c r="A364" s="312" t="s">
        <v>2483</v>
      </c>
      <c r="B364" s="249"/>
      <c r="C364" s="3" t="s">
        <v>2484</v>
      </c>
      <c r="D364" s="2" t="s">
        <v>2067</v>
      </c>
      <c r="E364" s="190">
        <v>3</v>
      </c>
      <c r="F364" s="276"/>
      <c r="G364" s="191">
        <v>72</v>
      </c>
      <c r="H364" s="252">
        <f t="shared" ref="H364:H371" si="354">G364+F364</f>
        <v>72</v>
      </c>
      <c r="I364" s="251"/>
      <c r="J364" s="253">
        <v>10596080</v>
      </c>
      <c r="K364" s="253">
        <v>889867.72928106226</v>
      </c>
      <c r="L364" s="253">
        <v>1556042.4479153219</v>
      </c>
      <c r="M364" s="254"/>
      <c r="N364" s="252">
        <f t="shared" ref="N364:N371" si="355">SUM(I364:M364)</f>
        <v>13041990.177196383</v>
      </c>
      <c r="O364" s="251">
        <f t="shared" ref="O364:S371" si="356">$E364*I364</f>
        <v>0</v>
      </c>
      <c r="P364" s="253">
        <f t="shared" si="356"/>
        <v>31788240</v>
      </c>
      <c r="Q364" s="253">
        <f t="shared" si="356"/>
        <v>2669603.1878431868</v>
      </c>
      <c r="R364" s="253">
        <f t="shared" si="356"/>
        <v>4668127.3437459655</v>
      </c>
      <c r="S364" s="254">
        <f t="shared" si="356"/>
        <v>0</v>
      </c>
      <c r="T364" s="256">
        <f t="shared" ref="T364:T371" si="357">SUM(O364:S364)</f>
        <v>39125970.53158915</v>
      </c>
      <c r="U364" s="984"/>
      <c r="V364" s="277">
        <v>3</v>
      </c>
      <c r="W364" s="253">
        <f t="shared" ref="W364:AA371" si="358">$V364*I364</f>
        <v>0</v>
      </c>
      <c r="X364" s="253">
        <f t="shared" si="358"/>
        <v>31788240</v>
      </c>
      <c r="Y364" s="253">
        <f t="shared" si="358"/>
        <v>2669603.1878431868</v>
      </c>
      <c r="Z364" s="253">
        <f t="shared" si="358"/>
        <v>4668127.3437459655</v>
      </c>
      <c r="AA364" s="253">
        <f t="shared" si="358"/>
        <v>0</v>
      </c>
      <c r="AB364" s="253">
        <f t="shared" ref="AB364:AB371" si="359">SUM(W364:AA364)</f>
        <v>39125970.53158915</v>
      </c>
      <c r="AC364" s="984"/>
      <c r="AD364" s="308"/>
      <c r="AE364" s="253">
        <f t="shared" ref="AE364:AI371" si="360">$AD364*I364</f>
        <v>0</v>
      </c>
      <c r="AF364" s="253">
        <f t="shared" si="360"/>
        <v>0</v>
      </c>
      <c r="AG364" s="253">
        <f t="shared" si="360"/>
        <v>0</v>
      </c>
      <c r="AH364" s="253">
        <f t="shared" si="360"/>
        <v>0</v>
      </c>
      <c r="AI364" s="253">
        <f t="shared" si="360"/>
        <v>0</v>
      </c>
      <c r="AJ364" s="253">
        <f t="shared" ref="AJ364:AJ371" si="361">SUM(AE364:AI364)</f>
        <v>0</v>
      </c>
      <c r="AK364" s="978"/>
      <c r="AL364" s="979">
        <f>IFERROR(VLOOKUP($A364,Itemizado_Piping!C:Q,12,0),0)</f>
        <v>0</v>
      </c>
      <c r="AM364" s="979">
        <f>IFERROR(VLOOKUP($A364,Itemizado_Piping!C:Q,13,0),0)</f>
        <v>0</v>
      </c>
      <c r="AN364" s="979">
        <f>IFERROR(VLOOKUP($A364,Itemizado_Piping!C:Q,14,0),0)</f>
        <v>0</v>
      </c>
      <c r="AO364" s="978"/>
      <c r="AP364" s="278"/>
      <c r="AQ364" s="253">
        <f t="shared" ref="AQ364:AQ371" si="362">N364*AP364</f>
        <v>0</v>
      </c>
      <c r="AR364" s="978"/>
      <c r="AS364" s="982"/>
    </row>
    <row r="365" spans="1:45" s="164" customFormat="1" ht="66" hidden="1">
      <c r="A365" s="312" t="s">
        <v>2485</v>
      </c>
      <c r="B365" s="249"/>
      <c r="C365" s="3" t="s">
        <v>2486</v>
      </c>
      <c r="D365" s="2" t="s">
        <v>2067</v>
      </c>
      <c r="E365" s="190">
        <v>3</v>
      </c>
      <c r="F365" s="276"/>
      <c r="G365" s="191">
        <v>72</v>
      </c>
      <c r="H365" s="252">
        <f t="shared" si="354"/>
        <v>72</v>
      </c>
      <c r="I365" s="251"/>
      <c r="J365" s="253">
        <v>1927570</v>
      </c>
      <c r="K365" s="253">
        <v>161878.95324783307</v>
      </c>
      <c r="L365" s="253">
        <v>283065.12798394659</v>
      </c>
      <c r="M365" s="254"/>
      <c r="N365" s="252">
        <f t="shared" si="355"/>
        <v>2372514.0812317794</v>
      </c>
      <c r="O365" s="251">
        <f t="shared" si="356"/>
        <v>0</v>
      </c>
      <c r="P365" s="253">
        <f t="shared" si="356"/>
        <v>5782710</v>
      </c>
      <c r="Q365" s="253">
        <f t="shared" si="356"/>
        <v>485636.8597434992</v>
      </c>
      <c r="R365" s="253">
        <f t="shared" si="356"/>
        <v>849195.38395183976</v>
      </c>
      <c r="S365" s="254">
        <f t="shared" si="356"/>
        <v>0</v>
      </c>
      <c r="T365" s="256">
        <f t="shared" si="357"/>
        <v>7117542.2436953392</v>
      </c>
      <c r="U365" s="984"/>
      <c r="V365" s="277">
        <v>3</v>
      </c>
      <c r="W365" s="253">
        <f t="shared" si="358"/>
        <v>0</v>
      </c>
      <c r="X365" s="253">
        <f t="shared" si="358"/>
        <v>5782710</v>
      </c>
      <c r="Y365" s="253">
        <f t="shared" si="358"/>
        <v>485636.8597434992</v>
      </c>
      <c r="Z365" s="253">
        <f t="shared" si="358"/>
        <v>849195.38395183976</v>
      </c>
      <c r="AA365" s="253">
        <f t="shared" si="358"/>
        <v>0</v>
      </c>
      <c r="AB365" s="253">
        <f t="shared" si="359"/>
        <v>7117542.2436953392</v>
      </c>
      <c r="AC365" s="984"/>
      <c r="AD365" s="308"/>
      <c r="AE365" s="253">
        <f t="shared" si="360"/>
        <v>0</v>
      </c>
      <c r="AF365" s="253">
        <f t="shared" si="360"/>
        <v>0</v>
      </c>
      <c r="AG365" s="253">
        <f t="shared" si="360"/>
        <v>0</v>
      </c>
      <c r="AH365" s="253">
        <f t="shared" si="360"/>
        <v>0</v>
      </c>
      <c r="AI365" s="253">
        <f t="shared" si="360"/>
        <v>0</v>
      </c>
      <c r="AJ365" s="253">
        <f t="shared" si="361"/>
        <v>0</v>
      </c>
      <c r="AK365" s="978"/>
      <c r="AL365" s="979">
        <f>IFERROR(VLOOKUP($A365,Itemizado_Piping!C:Q,12,0),0)</f>
        <v>0</v>
      </c>
      <c r="AM365" s="979">
        <f>IFERROR(VLOOKUP($A365,Itemizado_Piping!C:Q,13,0),0)</f>
        <v>0</v>
      </c>
      <c r="AN365" s="979">
        <f>IFERROR(VLOOKUP($A365,Itemizado_Piping!C:Q,14,0),0)</f>
        <v>0</v>
      </c>
      <c r="AO365" s="978"/>
      <c r="AP365" s="278"/>
      <c r="AQ365" s="253">
        <f t="shared" si="362"/>
        <v>0</v>
      </c>
      <c r="AR365" s="978"/>
      <c r="AS365" s="982"/>
    </row>
    <row r="366" spans="1:45" s="164" customFormat="1" ht="66" hidden="1">
      <c r="A366" s="312" t="s">
        <v>2487</v>
      </c>
      <c r="B366" s="249"/>
      <c r="C366" s="3" t="s">
        <v>2488</v>
      </c>
      <c r="D366" s="2" t="s">
        <v>2067</v>
      </c>
      <c r="E366" s="190">
        <v>5</v>
      </c>
      <c r="F366" s="276"/>
      <c r="G366" s="191">
        <v>120</v>
      </c>
      <c r="H366" s="252">
        <f t="shared" si="354"/>
        <v>120</v>
      </c>
      <c r="I366" s="251"/>
      <c r="J366" s="253">
        <v>8332710</v>
      </c>
      <c r="K366" s="253">
        <v>699788.0090049915</v>
      </c>
      <c r="L366" s="253">
        <v>1223664.8332372429</v>
      </c>
      <c r="M366" s="254"/>
      <c r="N366" s="252">
        <f t="shared" si="355"/>
        <v>10256162.842242233</v>
      </c>
      <c r="O366" s="251">
        <f t="shared" si="356"/>
        <v>0</v>
      </c>
      <c r="P366" s="253">
        <f t="shared" si="356"/>
        <v>41663550</v>
      </c>
      <c r="Q366" s="253">
        <f t="shared" si="356"/>
        <v>3498940.0450249575</v>
      </c>
      <c r="R366" s="253">
        <f t="shared" si="356"/>
        <v>6118324.1661862144</v>
      </c>
      <c r="S366" s="254">
        <f t="shared" si="356"/>
        <v>0</v>
      </c>
      <c r="T366" s="256">
        <f t="shared" si="357"/>
        <v>51280814.211211175</v>
      </c>
      <c r="U366" s="984"/>
      <c r="V366" s="277">
        <v>5</v>
      </c>
      <c r="W366" s="253">
        <f t="shared" si="358"/>
        <v>0</v>
      </c>
      <c r="X366" s="253">
        <f t="shared" si="358"/>
        <v>41663550</v>
      </c>
      <c r="Y366" s="253">
        <f t="shared" si="358"/>
        <v>3498940.0450249575</v>
      </c>
      <c r="Z366" s="253">
        <f t="shared" si="358"/>
        <v>6118324.1661862144</v>
      </c>
      <c r="AA366" s="253">
        <f t="shared" si="358"/>
        <v>0</v>
      </c>
      <c r="AB366" s="253">
        <f t="shared" si="359"/>
        <v>51280814.211211175</v>
      </c>
      <c r="AC366" s="984"/>
      <c r="AD366" s="308"/>
      <c r="AE366" s="253">
        <f t="shared" si="360"/>
        <v>0</v>
      </c>
      <c r="AF366" s="253">
        <f t="shared" si="360"/>
        <v>0</v>
      </c>
      <c r="AG366" s="253">
        <f t="shared" si="360"/>
        <v>0</v>
      </c>
      <c r="AH366" s="253">
        <f t="shared" si="360"/>
        <v>0</v>
      </c>
      <c r="AI366" s="253">
        <f t="shared" si="360"/>
        <v>0</v>
      </c>
      <c r="AJ366" s="253">
        <f t="shared" si="361"/>
        <v>0</v>
      </c>
      <c r="AK366" s="978"/>
      <c r="AL366" s="979">
        <f>IFERROR(VLOOKUP($A366,Itemizado_Piping!C:Q,12,0),0)</f>
        <v>0</v>
      </c>
      <c r="AM366" s="979">
        <f>IFERROR(VLOOKUP($A366,Itemizado_Piping!C:Q,13,0),0)</f>
        <v>0</v>
      </c>
      <c r="AN366" s="979">
        <f>IFERROR(VLOOKUP($A366,Itemizado_Piping!C:Q,14,0),0)</f>
        <v>0</v>
      </c>
      <c r="AO366" s="978"/>
      <c r="AP366" s="278"/>
      <c r="AQ366" s="253">
        <f t="shared" si="362"/>
        <v>0</v>
      </c>
      <c r="AR366" s="978"/>
      <c r="AS366" s="982"/>
    </row>
    <row r="367" spans="1:45" s="164" customFormat="1" ht="66" hidden="1">
      <c r="A367" s="312" t="s">
        <v>2489</v>
      </c>
      <c r="B367" s="249"/>
      <c r="C367" s="3" t="s">
        <v>2490</v>
      </c>
      <c r="D367" s="2" t="s">
        <v>2067</v>
      </c>
      <c r="E367" s="190">
        <v>1</v>
      </c>
      <c r="F367" s="276"/>
      <c r="G367" s="191">
        <v>24</v>
      </c>
      <c r="H367" s="252">
        <f t="shared" si="354"/>
        <v>24</v>
      </c>
      <c r="I367" s="251"/>
      <c r="J367" s="253">
        <v>2955470</v>
      </c>
      <c r="K367" s="253">
        <v>248202.86161092622</v>
      </c>
      <c r="L367" s="253">
        <v>434013.02873707039</v>
      </c>
      <c r="M367" s="254"/>
      <c r="N367" s="252">
        <f t="shared" si="355"/>
        <v>3637685.8903479967</v>
      </c>
      <c r="O367" s="251">
        <f t="shared" si="356"/>
        <v>0</v>
      </c>
      <c r="P367" s="253">
        <f t="shared" si="356"/>
        <v>2955470</v>
      </c>
      <c r="Q367" s="253">
        <f t="shared" si="356"/>
        <v>248202.86161092622</v>
      </c>
      <c r="R367" s="253">
        <f t="shared" si="356"/>
        <v>434013.02873707039</v>
      </c>
      <c r="S367" s="254">
        <f t="shared" si="356"/>
        <v>0</v>
      </c>
      <c r="T367" s="256">
        <f t="shared" si="357"/>
        <v>3637685.8903479967</v>
      </c>
      <c r="U367" s="984"/>
      <c r="V367" s="277">
        <v>1</v>
      </c>
      <c r="W367" s="253">
        <f t="shared" si="358"/>
        <v>0</v>
      </c>
      <c r="X367" s="253">
        <f t="shared" si="358"/>
        <v>2955470</v>
      </c>
      <c r="Y367" s="253">
        <f t="shared" si="358"/>
        <v>248202.86161092622</v>
      </c>
      <c r="Z367" s="253">
        <f t="shared" si="358"/>
        <v>434013.02873707039</v>
      </c>
      <c r="AA367" s="253">
        <f t="shared" si="358"/>
        <v>0</v>
      </c>
      <c r="AB367" s="253">
        <f t="shared" si="359"/>
        <v>3637685.8903479967</v>
      </c>
      <c r="AC367" s="984"/>
      <c r="AD367" s="308"/>
      <c r="AE367" s="253">
        <f t="shared" si="360"/>
        <v>0</v>
      </c>
      <c r="AF367" s="253">
        <f t="shared" si="360"/>
        <v>0</v>
      </c>
      <c r="AG367" s="253">
        <f t="shared" si="360"/>
        <v>0</v>
      </c>
      <c r="AH367" s="253">
        <f t="shared" si="360"/>
        <v>0</v>
      </c>
      <c r="AI367" s="253">
        <f t="shared" si="360"/>
        <v>0</v>
      </c>
      <c r="AJ367" s="253">
        <f t="shared" si="361"/>
        <v>0</v>
      </c>
      <c r="AK367" s="978"/>
      <c r="AL367" s="979">
        <f>IFERROR(VLOOKUP($A367,Itemizado_Piping!C:Q,12,0),0)</f>
        <v>0</v>
      </c>
      <c r="AM367" s="979">
        <f>IFERROR(VLOOKUP($A367,Itemizado_Piping!C:Q,13,0),0)</f>
        <v>0</v>
      </c>
      <c r="AN367" s="979">
        <f>IFERROR(VLOOKUP($A367,Itemizado_Piping!C:Q,14,0),0)</f>
        <v>0</v>
      </c>
      <c r="AO367" s="978"/>
      <c r="AP367" s="278"/>
      <c r="AQ367" s="253">
        <f t="shared" si="362"/>
        <v>0</v>
      </c>
      <c r="AR367" s="978"/>
      <c r="AS367" s="982"/>
    </row>
    <row r="368" spans="1:45" s="164" customFormat="1" ht="79.150000000000006">
      <c r="A368" s="312" t="s">
        <v>2491</v>
      </c>
      <c r="B368" s="249"/>
      <c r="C368" s="3" t="s">
        <v>2492</v>
      </c>
      <c r="D368" s="2" t="s">
        <v>2067</v>
      </c>
      <c r="E368" s="190">
        <v>8</v>
      </c>
      <c r="F368" s="276"/>
      <c r="G368" s="191">
        <v>112</v>
      </c>
      <c r="H368" s="252">
        <f t="shared" si="354"/>
        <v>112</v>
      </c>
      <c r="I368" s="251"/>
      <c r="J368" s="253">
        <v>6427324</v>
      </c>
      <c r="K368" s="253">
        <v>539772.08677488938</v>
      </c>
      <c r="L368" s="253">
        <v>943857.44261131459</v>
      </c>
      <c r="M368" s="254"/>
      <c r="N368" s="252">
        <f t="shared" si="355"/>
        <v>7910953.5293862037</v>
      </c>
      <c r="O368" s="251">
        <f t="shared" si="356"/>
        <v>0</v>
      </c>
      <c r="P368" s="253">
        <f t="shared" si="356"/>
        <v>51418592</v>
      </c>
      <c r="Q368" s="253">
        <f t="shared" si="356"/>
        <v>4318176.694199115</v>
      </c>
      <c r="R368" s="253">
        <f t="shared" si="356"/>
        <v>7550859.5408905167</v>
      </c>
      <c r="S368" s="254">
        <f t="shared" si="356"/>
        <v>0</v>
      </c>
      <c r="T368" s="256">
        <f t="shared" si="357"/>
        <v>63287628.23508963</v>
      </c>
      <c r="U368" s="984"/>
      <c r="V368" s="277">
        <v>8</v>
      </c>
      <c r="W368" s="253">
        <f t="shared" si="358"/>
        <v>0</v>
      </c>
      <c r="X368" s="253">
        <f t="shared" si="358"/>
        <v>51418592</v>
      </c>
      <c r="Y368" s="253">
        <f t="shared" si="358"/>
        <v>4318176.694199115</v>
      </c>
      <c r="Z368" s="253">
        <f t="shared" si="358"/>
        <v>7550859.5408905167</v>
      </c>
      <c r="AA368" s="253">
        <f t="shared" si="358"/>
        <v>0</v>
      </c>
      <c r="AB368" s="253">
        <f t="shared" si="359"/>
        <v>63287628.23508963</v>
      </c>
      <c r="AC368" s="984"/>
      <c r="AD368" s="308"/>
      <c r="AE368" s="253">
        <f t="shared" si="360"/>
        <v>0</v>
      </c>
      <c r="AF368" s="253">
        <f t="shared" si="360"/>
        <v>0</v>
      </c>
      <c r="AG368" s="253">
        <f t="shared" si="360"/>
        <v>0</v>
      </c>
      <c r="AH368" s="253">
        <f t="shared" si="360"/>
        <v>0</v>
      </c>
      <c r="AI368" s="253">
        <f t="shared" si="360"/>
        <v>0</v>
      </c>
      <c r="AJ368" s="253">
        <f t="shared" si="361"/>
        <v>0</v>
      </c>
      <c r="AK368" s="978"/>
      <c r="AL368" s="979">
        <f>IFERROR(VLOOKUP($A368,Itemizado_Piping!C:Q,12,0),0)</f>
        <v>0</v>
      </c>
      <c r="AM368" s="979">
        <f>IFERROR(VLOOKUP($A368,Itemizado_Piping!C:Q,13,0),0)</f>
        <v>0</v>
      </c>
      <c r="AN368" s="979">
        <f>IFERROR(VLOOKUP($A368,Itemizado_Piping!C:Q,14,0),0)</f>
        <v>0</v>
      </c>
      <c r="AO368" s="978"/>
      <c r="AP368" s="278"/>
      <c r="AQ368" s="253">
        <f t="shared" si="362"/>
        <v>0</v>
      </c>
      <c r="AR368" s="978"/>
      <c r="AS368" s="982"/>
    </row>
    <row r="369" spans="1:45" s="164" customFormat="1" ht="66">
      <c r="A369" s="312" t="s">
        <v>2493</v>
      </c>
      <c r="B369" s="249"/>
      <c r="C369" s="3" t="s">
        <v>2494</v>
      </c>
      <c r="D369" s="2" t="s">
        <v>2067</v>
      </c>
      <c r="E369" s="190">
        <v>83</v>
      </c>
      <c r="F369" s="276"/>
      <c r="G369" s="191">
        <v>1162</v>
      </c>
      <c r="H369" s="252">
        <f t="shared" si="354"/>
        <v>1162</v>
      </c>
      <c r="I369" s="251"/>
      <c r="J369" s="253">
        <v>467324</v>
      </c>
      <c r="K369" s="253">
        <v>39246.263402932324</v>
      </c>
      <c r="L369" s="253">
        <v>68626.886634451585</v>
      </c>
      <c r="M369" s="254"/>
      <c r="N369" s="252">
        <f t="shared" si="355"/>
        <v>575197.15003738389</v>
      </c>
      <c r="O369" s="251">
        <f t="shared" si="356"/>
        <v>0</v>
      </c>
      <c r="P369" s="253">
        <f t="shared" si="356"/>
        <v>38787892</v>
      </c>
      <c r="Q369" s="253">
        <f t="shared" si="356"/>
        <v>3257439.8624433829</v>
      </c>
      <c r="R369" s="253">
        <f t="shared" si="356"/>
        <v>5696031.5906594815</v>
      </c>
      <c r="S369" s="254">
        <f t="shared" si="356"/>
        <v>0</v>
      </c>
      <c r="T369" s="256">
        <f t="shared" si="357"/>
        <v>47741363.453102864</v>
      </c>
      <c r="U369" s="984"/>
      <c r="V369" s="277">
        <v>83</v>
      </c>
      <c r="W369" s="253">
        <f t="shared" si="358"/>
        <v>0</v>
      </c>
      <c r="X369" s="253">
        <f t="shared" si="358"/>
        <v>38787892</v>
      </c>
      <c r="Y369" s="253">
        <f t="shared" si="358"/>
        <v>3257439.8624433829</v>
      </c>
      <c r="Z369" s="253">
        <f t="shared" si="358"/>
        <v>5696031.5906594815</v>
      </c>
      <c r="AA369" s="253">
        <f t="shared" si="358"/>
        <v>0</v>
      </c>
      <c r="AB369" s="253">
        <f t="shared" si="359"/>
        <v>47741363.453102864</v>
      </c>
      <c r="AC369" s="984"/>
      <c r="AD369" s="308"/>
      <c r="AE369" s="253">
        <f t="shared" si="360"/>
        <v>0</v>
      </c>
      <c r="AF369" s="253">
        <f t="shared" si="360"/>
        <v>0</v>
      </c>
      <c r="AG369" s="253">
        <f t="shared" si="360"/>
        <v>0</v>
      </c>
      <c r="AH369" s="253">
        <f t="shared" si="360"/>
        <v>0</v>
      </c>
      <c r="AI369" s="253">
        <f t="shared" si="360"/>
        <v>0</v>
      </c>
      <c r="AJ369" s="253">
        <f t="shared" si="361"/>
        <v>0</v>
      </c>
      <c r="AK369" s="978"/>
      <c r="AL369" s="979">
        <f>IFERROR(VLOOKUP($A369,Itemizado_Piping!C:Q,12,0),0)</f>
        <v>0</v>
      </c>
      <c r="AM369" s="979">
        <f>IFERROR(VLOOKUP($A369,Itemizado_Piping!C:Q,13,0),0)</f>
        <v>0</v>
      </c>
      <c r="AN369" s="979">
        <f>IFERROR(VLOOKUP($A369,Itemizado_Piping!C:Q,14,0),0)</f>
        <v>0</v>
      </c>
      <c r="AO369" s="978"/>
      <c r="AP369" s="278"/>
      <c r="AQ369" s="253">
        <f t="shared" si="362"/>
        <v>0</v>
      </c>
      <c r="AR369" s="978"/>
      <c r="AS369" s="982"/>
    </row>
    <row r="370" spans="1:45" s="164" customFormat="1" ht="66" hidden="1">
      <c r="A370" s="312" t="s">
        <v>2495</v>
      </c>
      <c r="B370" s="249"/>
      <c r="C370" s="3" t="s">
        <v>2496</v>
      </c>
      <c r="D370" s="2" t="s">
        <v>2067</v>
      </c>
      <c r="E370" s="190">
        <v>83</v>
      </c>
      <c r="F370" s="276"/>
      <c r="G370" s="191">
        <v>664</v>
      </c>
      <c r="H370" s="252">
        <f t="shared" si="354"/>
        <v>664</v>
      </c>
      <c r="I370" s="251"/>
      <c r="J370" s="253">
        <v>1246120</v>
      </c>
      <c r="K370" s="253">
        <v>104650.20788930589</v>
      </c>
      <c r="L370" s="253">
        <v>182993.67456608868</v>
      </c>
      <c r="M370" s="254"/>
      <c r="N370" s="252">
        <f t="shared" si="355"/>
        <v>1533763.8824553946</v>
      </c>
      <c r="O370" s="251">
        <f t="shared" si="356"/>
        <v>0</v>
      </c>
      <c r="P370" s="253">
        <f t="shared" si="356"/>
        <v>103427960</v>
      </c>
      <c r="Q370" s="253">
        <f t="shared" si="356"/>
        <v>8685967.2548123896</v>
      </c>
      <c r="R370" s="253">
        <f t="shared" si="356"/>
        <v>15188474.98898536</v>
      </c>
      <c r="S370" s="254">
        <f t="shared" si="356"/>
        <v>0</v>
      </c>
      <c r="T370" s="256">
        <f t="shared" si="357"/>
        <v>127302402.24379775</v>
      </c>
      <c r="U370" s="984"/>
      <c r="V370" s="277">
        <v>83</v>
      </c>
      <c r="W370" s="253">
        <f t="shared" si="358"/>
        <v>0</v>
      </c>
      <c r="X370" s="253">
        <f t="shared" si="358"/>
        <v>103427960</v>
      </c>
      <c r="Y370" s="253">
        <f t="shared" si="358"/>
        <v>8685967.2548123896</v>
      </c>
      <c r="Z370" s="253">
        <f t="shared" si="358"/>
        <v>15188474.98898536</v>
      </c>
      <c r="AA370" s="253">
        <f t="shared" si="358"/>
        <v>0</v>
      </c>
      <c r="AB370" s="253">
        <f t="shared" si="359"/>
        <v>127302402.24379775</v>
      </c>
      <c r="AC370" s="984"/>
      <c r="AD370" s="308"/>
      <c r="AE370" s="253">
        <f t="shared" si="360"/>
        <v>0</v>
      </c>
      <c r="AF370" s="253">
        <f t="shared" si="360"/>
        <v>0</v>
      </c>
      <c r="AG370" s="253">
        <f t="shared" si="360"/>
        <v>0</v>
      </c>
      <c r="AH370" s="253">
        <f t="shared" si="360"/>
        <v>0</v>
      </c>
      <c r="AI370" s="253">
        <f t="shared" si="360"/>
        <v>0</v>
      </c>
      <c r="AJ370" s="253">
        <f t="shared" si="361"/>
        <v>0</v>
      </c>
      <c r="AK370" s="978"/>
      <c r="AL370" s="979">
        <f>IFERROR(VLOOKUP($A370,Itemizado_Piping!C:Q,12,0),0)</f>
        <v>0</v>
      </c>
      <c r="AM370" s="979">
        <f>IFERROR(VLOOKUP($A370,Itemizado_Piping!C:Q,13,0),0)</f>
        <v>0</v>
      </c>
      <c r="AN370" s="979">
        <f>IFERROR(VLOOKUP($A370,Itemizado_Piping!C:Q,14,0),0)</f>
        <v>0</v>
      </c>
      <c r="AO370" s="978"/>
      <c r="AP370" s="278"/>
      <c r="AQ370" s="253">
        <f t="shared" si="362"/>
        <v>0</v>
      </c>
      <c r="AR370" s="978"/>
      <c r="AS370" s="982"/>
    </row>
    <row r="371" spans="1:45" s="164" customFormat="1" ht="66" hidden="1">
      <c r="A371" s="312" t="s">
        <v>2497</v>
      </c>
      <c r="B371" s="249"/>
      <c r="C371" s="3" t="s">
        <v>2498</v>
      </c>
      <c r="D371" s="2" t="s">
        <v>2067</v>
      </c>
      <c r="E371" s="190">
        <v>83</v>
      </c>
      <c r="F371" s="276"/>
      <c r="G371" s="191">
        <v>1992</v>
      </c>
      <c r="H371" s="252">
        <f t="shared" si="354"/>
        <v>1992</v>
      </c>
      <c r="I371" s="251"/>
      <c r="J371" s="253">
        <v>8332710</v>
      </c>
      <c r="K371" s="253">
        <v>699788.0090049915</v>
      </c>
      <c r="L371" s="253">
        <v>1223664.8332372429</v>
      </c>
      <c r="M371" s="254"/>
      <c r="N371" s="252">
        <f t="shared" si="355"/>
        <v>10256162.842242233</v>
      </c>
      <c r="O371" s="251">
        <f t="shared" si="356"/>
        <v>0</v>
      </c>
      <c r="P371" s="253">
        <f t="shared" si="356"/>
        <v>691614930</v>
      </c>
      <c r="Q371" s="253">
        <f t="shared" si="356"/>
        <v>58082404.747414291</v>
      </c>
      <c r="R371" s="253">
        <f t="shared" si="356"/>
        <v>101564181.15869115</v>
      </c>
      <c r="S371" s="254">
        <f t="shared" si="356"/>
        <v>0</v>
      </c>
      <c r="T371" s="256">
        <f t="shared" si="357"/>
        <v>851261515.90610552</v>
      </c>
      <c r="U371" s="984"/>
      <c r="V371" s="277">
        <v>83</v>
      </c>
      <c r="W371" s="253">
        <f t="shared" si="358"/>
        <v>0</v>
      </c>
      <c r="X371" s="253">
        <f t="shared" si="358"/>
        <v>691614930</v>
      </c>
      <c r="Y371" s="253">
        <f t="shared" si="358"/>
        <v>58082404.747414291</v>
      </c>
      <c r="Z371" s="253">
        <f t="shared" si="358"/>
        <v>101564181.15869115</v>
      </c>
      <c r="AA371" s="253">
        <f t="shared" si="358"/>
        <v>0</v>
      </c>
      <c r="AB371" s="253">
        <f t="shared" si="359"/>
        <v>851261515.90610552</v>
      </c>
      <c r="AC371" s="984"/>
      <c r="AD371" s="308"/>
      <c r="AE371" s="253">
        <f t="shared" si="360"/>
        <v>0</v>
      </c>
      <c r="AF371" s="253">
        <f t="shared" si="360"/>
        <v>0</v>
      </c>
      <c r="AG371" s="253">
        <f t="shared" si="360"/>
        <v>0</v>
      </c>
      <c r="AH371" s="253">
        <f t="shared" si="360"/>
        <v>0</v>
      </c>
      <c r="AI371" s="253">
        <f t="shared" si="360"/>
        <v>0</v>
      </c>
      <c r="AJ371" s="253">
        <f t="shared" si="361"/>
        <v>0</v>
      </c>
      <c r="AK371" s="978"/>
      <c r="AL371" s="979">
        <f>IFERROR(VLOOKUP($A371,Itemizado_Piping!C:Q,12,0),0)</f>
        <v>0</v>
      </c>
      <c r="AM371" s="979">
        <f>IFERROR(VLOOKUP($A371,Itemizado_Piping!C:Q,13,0),0)</f>
        <v>0</v>
      </c>
      <c r="AN371" s="979">
        <f>IFERROR(VLOOKUP($A371,Itemizado_Piping!C:Q,14,0),0)</f>
        <v>0</v>
      </c>
      <c r="AO371" s="978"/>
      <c r="AP371" s="278"/>
      <c r="AQ371" s="253">
        <f t="shared" si="362"/>
        <v>0</v>
      </c>
      <c r="AR371" s="978"/>
      <c r="AS371" s="982"/>
    </row>
    <row r="372" spans="1:45" s="164" customFormat="1" hidden="1">
      <c r="A372" s="315" t="s">
        <v>3134</v>
      </c>
      <c r="B372" s="5"/>
      <c r="C372" s="7" t="s">
        <v>3135</v>
      </c>
      <c r="D372" s="6"/>
      <c r="E372" s="189"/>
      <c r="F372" s="270"/>
      <c r="G372" s="189"/>
      <c r="H372" s="271"/>
      <c r="I372" s="270"/>
      <c r="J372" s="272"/>
      <c r="K372" s="272"/>
      <c r="L372" s="272"/>
      <c r="M372" s="273"/>
      <c r="N372" s="271"/>
      <c r="O372" s="270"/>
      <c r="P372" s="272"/>
      <c r="Q372" s="272"/>
      <c r="R372" s="272"/>
      <c r="S372" s="273"/>
      <c r="T372" s="274"/>
      <c r="U372" s="984"/>
      <c r="V372" s="272"/>
      <c r="W372" s="272"/>
      <c r="X372" s="272"/>
      <c r="Y372" s="272"/>
      <c r="Z372" s="272"/>
      <c r="AA372" s="272"/>
      <c r="AB372" s="272"/>
      <c r="AC372" s="984"/>
      <c r="AD372" s="272"/>
      <c r="AE372" s="272"/>
      <c r="AF372" s="272"/>
      <c r="AG372" s="272"/>
      <c r="AH372" s="272"/>
      <c r="AI372" s="272"/>
      <c r="AJ372" s="272"/>
      <c r="AK372" s="978"/>
      <c r="AL372" s="272"/>
      <c r="AM372" s="272"/>
      <c r="AN372" s="272"/>
      <c r="AO372" s="978"/>
      <c r="AP372" s="275"/>
      <c r="AQ372" s="272"/>
      <c r="AR372" s="978"/>
      <c r="AS372" s="982"/>
    </row>
    <row r="373" spans="1:45" s="164" customFormat="1" hidden="1">
      <c r="A373" s="312" t="s">
        <v>2499</v>
      </c>
      <c r="B373" s="249"/>
      <c r="C373" s="3" t="s">
        <v>2256</v>
      </c>
      <c r="D373" s="2" t="s">
        <v>2050</v>
      </c>
      <c r="E373" s="190">
        <v>2479</v>
      </c>
      <c r="F373" s="276">
        <v>226</v>
      </c>
      <c r="G373" s="191"/>
      <c r="H373" s="252">
        <f>G373+F373</f>
        <v>226</v>
      </c>
      <c r="I373" s="251">
        <v>3488</v>
      </c>
      <c r="J373" s="253"/>
      <c r="K373" s="253">
        <v>292.92517985258246</v>
      </c>
      <c r="L373" s="253">
        <v>512.21546631666081</v>
      </c>
      <c r="M373" s="254"/>
      <c r="N373" s="279">
        <f>SUM(I373:M373)</f>
        <v>4293.1406461692432</v>
      </c>
      <c r="O373" s="251">
        <f t="shared" ref="O373:S374" si="363">$E373*I373</f>
        <v>8646752</v>
      </c>
      <c r="P373" s="253">
        <f t="shared" si="363"/>
        <v>0</v>
      </c>
      <c r="Q373" s="253">
        <f t="shared" si="363"/>
        <v>726161.52085455193</v>
      </c>
      <c r="R373" s="253">
        <f t="shared" si="363"/>
        <v>1269782.1409990021</v>
      </c>
      <c r="S373" s="254">
        <f t="shared" si="363"/>
        <v>0</v>
      </c>
      <c r="T373" s="280">
        <f>SUM(O373:S373)</f>
        <v>10642695.661853554</v>
      </c>
      <c r="U373" s="984"/>
      <c r="V373" s="277">
        <v>2479</v>
      </c>
      <c r="W373" s="253">
        <f t="shared" ref="W373:AA374" si="364">$V373*I373</f>
        <v>8646752</v>
      </c>
      <c r="X373" s="253">
        <f t="shared" si="364"/>
        <v>0</v>
      </c>
      <c r="Y373" s="253">
        <f t="shared" si="364"/>
        <v>726161.52085455193</v>
      </c>
      <c r="Z373" s="253">
        <f t="shared" si="364"/>
        <v>1269782.1409990021</v>
      </c>
      <c r="AA373" s="253">
        <f t="shared" si="364"/>
        <v>0</v>
      </c>
      <c r="AB373" s="253">
        <f>SUM(W373:AA373)</f>
        <v>10642695.661853554</v>
      </c>
      <c r="AC373" s="984"/>
      <c r="AD373" s="308"/>
      <c r="AE373" s="253">
        <f t="shared" ref="AE373:AI374" si="365">$AD373*I373</f>
        <v>0</v>
      </c>
      <c r="AF373" s="253">
        <f t="shared" si="365"/>
        <v>0</v>
      </c>
      <c r="AG373" s="253">
        <f t="shared" si="365"/>
        <v>0</v>
      </c>
      <c r="AH373" s="253">
        <f t="shared" si="365"/>
        <v>0</v>
      </c>
      <c r="AI373" s="253">
        <f t="shared" si="365"/>
        <v>0</v>
      </c>
      <c r="AJ373" s="253">
        <f>SUM(AE373:AI373)</f>
        <v>0</v>
      </c>
      <c r="AK373" s="978"/>
      <c r="AL373" s="979">
        <f>IFERROR(VLOOKUP($A373,Itemizado_Piping!C:Q,12,0),0)</f>
        <v>0</v>
      </c>
      <c r="AM373" s="979">
        <f>IFERROR(VLOOKUP($A373,Itemizado_Piping!C:Q,13,0),0)</f>
        <v>0</v>
      </c>
      <c r="AN373" s="979">
        <f>IFERROR(VLOOKUP($A373,Itemizado_Piping!C:Q,14,0),0)</f>
        <v>0</v>
      </c>
      <c r="AO373" s="978"/>
      <c r="AP373" s="278"/>
      <c r="AQ373" s="253">
        <f>N373*AP373</f>
        <v>0</v>
      </c>
      <c r="AR373" s="978"/>
      <c r="AS373" s="982"/>
    </row>
    <row r="374" spans="1:45" s="164" customFormat="1" hidden="1">
      <c r="A374" s="312" t="s">
        <v>2500</v>
      </c>
      <c r="B374" s="249"/>
      <c r="C374" s="3" t="s">
        <v>2358</v>
      </c>
      <c r="D374" s="2" t="s">
        <v>2050</v>
      </c>
      <c r="E374" s="190">
        <v>4045</v>
      </c>
      <c r="F374" s="276">
        <v>946</v>
      </c>
      <c r="G374" s="191"/>
      <c r="H374" s="252">
        <f>G374+F374</f>
        <v>946</v>
      </c>
      <c r="I374" s="251">
        <v>11416</v>
      </c>
      <c r="J374" s="253"/>
      <c r="K374" s="253">
        <v>958.72530194870342</v>
      </c>
      <c r="L374" s="253">
        <v>1676.4483266831994</v>
      </c>
      <c r="M374" s="254"/>
      <c r="N374" s="252">
        <f>SUM(I374:M374)</f>
        <v>14051.173628631903</v>
      </c>
      <c r="O374" s="251">
        <f t="shared" si="363"/>
        <v>46177720</v>
      </c>
      <c r="P374" s="253">
        <f t="shared" si="363"/>
        <v>0</v>
      </c>
      <c r="Q374" s="253">
        <f t="shared" si="363"/>
        <v>3878043.8463825053</v>
      </c>
      <c r="R374" s="253">
        <f t="shared" si="363"/>
        <v>6781233.4814335415</v>
      </c>
      <c r="S374" s="254">
        <f t="shared" si="363"/>
        <v>0</v>
      </c>
      <c r="T374" s="256">
        <f>SUM(O374:S374)</f>
        <v>56836997.327816047</v>
      </c>
      <c r="U374" s="984"/>
      <c r="V374" s="277">
        <v>4045</v>
      </c>
      <c r="W374" s="253">
        <f t="shared" si="364"/>
        <v>46177720</v>
      </c>
      <c r="X374" s="253">
        <f t="shared" si="364"/>
        <v>0</v>
      </c>
      <c r="Y374" s="253">
        <f t="shared" si="364"/>
        <v>3878043.8463825053</v>
      </c>
      <c r="Z374" s="253">
        <f t="shared" si="364"/>
        <v>6781233.4814335415</v>
      </c>
      <c r="AA374" s="253">
        <f t="shared" si="364"/>
        <v>0</v>
      </c>
      <c r="AB374" s="253">
        <f>SUM(W374:AA374)</f>
        <v>56836997.327816047</v>
      </c>
      <c r="AC374" s="984"/>
      <c r="AD374" s="308"/>
      <c r="AE374" s="253">
        <f t="shared" si="365"/>
        <v>0</v>
      </c>
      <c r="AF374" s="253">
        <f t="shared" si="365"/>
        <v>0</v>
      </c>
      <c r="AG374" s="253">
        <f t="shared" si="365"/>
        <v>0</v>
      </c>
      <c r="AH374" s="253">
        <f t="shared" si="365"/>
        <v>0</v>
      </c>
      <c r="AI374" s="253">
        <f t="shared" si="365"/>
        <v>0</v>
      </c>
      <c r="AJ374" s="253">
        <f>SUM(AE374:AI374)</f>
        <v>0</v>
      </c>
      <c r="AK374" s="978"/>
      <c r="AL374" s="979">
        <f>IFERROR(VLOOKUP($A374,Itemizado_Piping!C:Q,12,0),0)</f>
        <v>0</v>
      </c>
      <c r="AM374" s="979">
        <f>IFERROR(VLOOKUP($A374,Itemizado_Piping!C:Q,13,0),0)</f>
        <v>0</v>
      </c>
      <c r="AN374" s="979">
        <f>IFERROR(VLOOKUP($A374,Itemizado_Piping!C:Q,14,0),0)</f>
        <v>0</v>
      </c>
      <c r="AO374" s="978"/>
      <c r="AP374" s="278"/>
      <c r="AQ374" s="253">
        <f>N374*AP374</f>
        <v>0</v>
      </c>
      <c r="AR374" s="978"/>
      <c r="AS374" s="982"/>
    </row>
    <row r="375" spans="1:45" s="164" customFormat="1" hidden="1">
      <c r="A375" s="315" t="s">
        <v>3136</v>
      </c>
      <c r="B375" s="5"/>
      <c r="C375" s="7" t="s">
        <v>3137</v>
      </c>
      <c r="D375" s="6"/>
      <c r="E375" s="189"/>
      <c r="F375" s="270"/>
      <c r="G375" s="189"/>
      <c r="H375" s="271"/>
      <c r="I375" s="270"/>
      <c r="J375" s="272"/>
      <c r="K375" s="272"/>
      <c r="L375" s="272"/>
      <c r="M375" s="273"/>
      <c r="N375" s="271"/>
      <c r="O375" s="270"/>
      <c r="P375" s="272"/>
      <c r="Q375" s="272"/>
      <c r="R375" s="272"/>
      <c r="S375" s="273"/>
      <c r="T375" s="274"/>
      <c r="U375" s="984"/>
      <c r="V375" s="272"/>
      <c r="W375" s="272"/>
      <c r="X375" s="272"/>
      <c r="Y375" s="272"/>
      <c r="Z375" s="272"/>
      <c r="AA375" s="272"/>
      <c r="AB375" s="272"/>
      <c r="AC375" s="984"/>
      <c r="AD375" s="272"/>
      <c r="AE375" s="272"/>
      <c r="AF375" s="272"/>
      <c r="AG375" s="272"/>
      <c r="AH375" s="272"/>
      <c r="AI375" s="272"/>
      <c r="AJ375" s="272"/>
      <c r="AK375" s="978"/>
      <c r="AL375" s="272"/>
      <c r="AM375" s="272"/>
      <c r="AN375" s="272"/>
      <c r="AO375" s="978"/>
      <c r="AP375" s="275"/>
      <c r="AQ375" s="272"/>
      <c r="AR375" s="978"/>
      <c r="AS375" s="982"/>
    </row>
    <row r="376" spans="1:45" s="164" customFormat="1" hidden="1">
      <c r="A376" s="312" t="s">
        <v>2501</v>
      </c>
      <c r="B376" s="249"/>
      <c r="C376" s="3" t="s">
        <v>2049</v>
      </c>
      <c r="D376" s="2" t="s">
        <v>2050</v>
      </c>
      <c r="E376" s="190">
        <v>27</v>
      </c>
      <c r="F376" s="276"/>
      <c r="G376" s="191">
        <v>121.5</v>
      </c>
      <c r="H376" s="252">
        <f>G376+F376</f>
        <v>121.5</v>
      </c>
      <c r="I376" s="251"/>
      <c r="J376" s="253">
        <v>268814.89</v>
      </c>
      <c r="K376" s="253">
        <v>22575.301032196614</v>
      </c>
      <c r="L376" s="253">
        <v>39475.672085496517</v>
      </c>
      <c r="M376" s="254"/>
      <c r="N376" s="252">
        <f>SUM(I376:M376)</f>
        <v>330865.86311769317</v>
      </c>
      <c r="O376" s="251">
        <f t="shared" ref="O376:S378" si="366">$E376*I376</f>
        <v>0</v>
      </c>
      <c r="P376" s="253">
        <f t="shared" si="366"/>
        <v>7258002.0300000003</v>
      </c>
      <c r="Q376" s="253">
        <f t="shared" si="366"/>
        <v>609533.12786930858</v>
      </c>
      <c r="R376" s="253">
        <f t="shared" si="366"/>
        <v>1065843.146308406</v>
      </c>
      <c r="S376" s="254">
        <f t="shared" si="366"/>
        <v>0</v>
      </c>
      <c r="T376" s="256">
        <f>SUM(O376:S376)</f>
        <v>8933378.3041777145</v>
      </c>
      <c r="U376" s="984"/>
      <c r="V376" s="277">
        <v>27</v>
      </c>
      <c r="W376" s="253">
        <f t="shared" ref="W376:AA378" si="367">$V376*I376</f>
        <v>0</v>
      </c>
      <c r="X376" s="253">
        <f t="shared" si="367"/>
        <v>7258002.0300000003</v>
      </c>
      <c r="Y376" s="253">
        <f t="shared" si="367"/>
        <v>609533.12786930858</v>
      </c>
      <c r="Z376" s="253">
        <f t="shared" si="367"/>
        <v>1065843.146308406</v>
      </c>
      <c r="AA376" s="253">
        <f t="shared" si="367"/>
        <v>0</v>
      </c>
      <c r="AB376" s="253">
        <f>SUM(W376:AA376)</f>
        <v>8933378.3041777145</v>
      </c>
      <c r="AC376" s="984"/>
      <c r="AD376" s="308"/>
      <c r="AE376" s="253">
        <f t="shared" ref="AE376:AI378" si="368">$AD376*I376</f>
        <v>0</v>
      </c>
      <c r="AF376" s="253">
        <f t="shared" si="368"/>
        <v>0</v>
      </c>
      <c r="AG376" s="253">
        <f t="shared" si="368"/>
        <v>0</v>
      </c>
      <c r="AH376" s="253">
        <f t="shared" si="368"/>
        <v>0</v>
      </c>
      <c r="AI376" s="253">
        <f t="shared" si="368"/>
        <v>0</v>
      </c>
      <c r="AJ376" s="253">
        <f>SUM(AE376:AI376)</f>
        <v>0</v>
      </c>
      <c r="AK376" s="978"/>
      <c r="AL376" s="979">
        <f>IFERROR(VLOOKUP($A376,Itemizado_Piping!C:Q,12,0),0)</f>
        <v>0</v>
      </c>
      <c r="AM376" s="979">
        <f>IFERROR(VLOOKUP($A376,Itemizado_Piping!C:Q,13,0),0)</f>
        <v>0</v>
      </c>
      <c r="AN376" s="979">
        <f>IFERROR(VLOOKUP($A376,Itemizado_Piping!C:Q,14,0),0)</f>
        <v>0</v>
      </c>
      <c r="AO376" s="978"/>
      <c r="AP376" s="278"/>
      <c r="AQ376" s="253">
        <f>N376*AP376</f>
        <v>0</v>
      </c>
      <c r="AR376" s="978"/>
      <c r="AS376" s="982"/>
    </row>
    <row r="377" spans="1:45" s="164" customFormat="1" hidden="1">
      <c r="A377" s="312" t="s">
        <v>2502</v>
      </c>
      <c r="B377" s="249"/>
      <c r="C377" s="3" t="s">
        <v>2503</v>
      </c>
      <c r="D377" s="2" t="s">
        <v>2050</v>
      </c>
      <c r="E377" s="190">
        <v>251</v>
      </c>
      <c r="F377" s="276"/>
      <c r="G377" s="191">
        <v>2711.377</v>
      </c>
      <c r="H377" s="252">
        <f>G377+F377</f>
        <v>2711.377</v>
      </c>
      <c r="I377" s="251"/>
      <c r="J377" s="253">
        <v>508533.93699999998</v>
      </c>
      <c r="K377" s="253">
        <v>42707.109729871503</v>
      </c>
      <c r="L377" s="253">
        <v>74678.597531685169</v>
      </c>
      <c r="M377" s="254"/>
      <c r="N377" s="252">
        <f>SUM(I377:M377)</f>
        <v>625919.64426155668</v>
      </c>
      <c r="O377" s="251">
        <f t="shared" si="366"/>
        <v>0</v>
      </c>
      <c r="P377" s="253">
        <f t="shared" si="366"/>
        <v>127642018.18699999</v>
      </c>
      <c r="Q377" s="253">
        <f t="shared" si="366"/>
        <v>10719484.542197747</v>
      </c>
      <c r="R377" s="253">
        <f t="shared" si="366"/>
        <v>18744327.980452977</v>
      </c>
      <c r="S377" s="254">
        <f t="shared" si="366"/>
        <v>0</v>
      </c>
      <c r="T377" s="256">
        <f>SUM(O377:S377)</f>
        <v>157105830.70965073</v>
      </c>
      <c r="U377" s="984"/>
      <c r="V377" s="277">
        <v>251</v>
      </c>
      <c r="W377" s="253">
        <f t="shared" si="367"/>
        <v>0</v>
      </c>
      <c r="X377" s="253">
        <f t="shared" si="367"/>
        <v>127642018.18699999</v>
      </c>
      <c r="Y377" s="253">
        <f t="shared" si="367"/>
        <v>10719484.542197747</v>
      </c>
      <c r="Z377" s="253">
        <f t="shared" si="367"/>
        <v>18744327.980452977</v>
      </c>
      <c r="AA377" s="253">
        <f t="shared" si="367"/>
        <v>0</v>
      </c>
      <c r="AB377" s="253">
        <f>SUM(W377:AA377)</f>
        <v>157105830.70965073</v>
      </c>
      <c r="AC377" s="984"/>
      <c r="AD377" s="308"/>
      <c r="AE377" s="253">
        <f t="shared" si="368"/>
        <v>0</v>
      </c>
      <c r="AF377" s="253">
        <f t="shared" si="368"/>
        <v>0</v>
      </c>
      <c r="AG377" s="253">
        <f t="shared" si="368"/>
        <v>0</v>
      </c>
      <c r="AH377" s="253">
        <f t="shared" si="368"/>
        <v>0</v>
      </c>
      <c r="AI377" s="253">
        <f t="shared" si="368"/>
        <v>0</v>
      </c>
      <c r="AJ377" s="253">
        <f>SUM(AE377:AI377)</f>
        <v>0</v>
      </c>
      <c r="AK377" s="978"/>
      <c r="AL377" s="979">
        <f>IFERROR(VLOOKUP($A377,Itemizado_Piping!C:Q,12,0),0)</f>
        <v>0</v>
      </c>
      <c r="AM377" s="979">
        <f>IFERROR(VLOOKUP($A377,Itemizado_Piping!C:Q,13,0),0)</f>
        <v>0</v>
      </c>
      <c r="AN377" s="979">
        <f>IFERROR(VLOOKUP($A377,Itemizado_Piping!C:Q,14,0),0)</f>
        <v>0</v>
      </c>
      <c r="AO377" s="978"/>
      <c r="AP377" s="278"/>
      <c r="AQ377" s="253">
        <f>N377*AP377</f>
        <v>0</v>
      </c>
      <c r="AR377" s="978"/>
      <c r="AS377" s="982"/>
    </row>
    <row r="378" spans="1:45" s="164" customFormat="1" hidden="1">
      <c r="A378" s="312" t="s">
        <v>2504</v>
      </c>
      <c r="B378" s="249"/>
      <c r="C378" s="3" t="s">
        <v>2054</v>
      </c>
      <c r="D378" s="2" t="s">
        <v>2055</v>
      </c>
      <c r="E378" s="190">
        <v>24388</v>
      </c>
      <c r="F378" s="276"/>
      <c r="G378" s="191">
        <v>1707.16</v>
      </c>
      <c r="H378" s="252">
        <f>G378+F378</f>
        <v>1707.16</v>
      </c>
      <c r="I378" s="251"/>
      <c r="J378" s="253">
        <v>2987.2350000000001</v>
      </c>
      <c r="K378" s="253">
        <v>250.87051308398122</v>
      </c>
      <c r="L378" s="253">
        <v>438.67774326905101</v>
      </c>
      <c r="M378" s="254"/>
      <c r="N378" s="252">
        <f>SUM(I378:M378)</f>
        <v>3676.7832563530324</v>
      </c>
      <c r="O378" s="251">
        <f t="shared" si="366"/>
        <v>0</v>
      </c>
      <c r="P378" s="253">
        <f t="shared" si="366"/>
        <v>72852687.180000007</v>
      </c>
      <c r="Q378" s="253">
        <f t="shared" si="366"/>
        <v>6118230.0730921337</v>
      </c>
      <c r="R378" s="253">
        <f t="shared" si="366"/>
        <v>10698472.802845616</v>
      </c>
      <c r="S378" s="254">
        <f t="shared" si="366"/>
        <v>0</v>
      </c>
      <c r="T378" s="256">
        <f>SUM(O378:S378)</f>
        <v>89669390.055937752</v>
      </c>
      <c r="U378" s="984"/>
      <c r="V378" s="277">
        <v>24388</v>
      </c>
      <c r="W378" s="253">
        <f t="shared" si="367"/>
        <v>0</v>
      </c>
      <c r="X378" s="253">
        <f t="shared" si="367"/>
        <v>72852687.180000007</v>
      </c>
      <c r="Y378" s="253">
        <f t="shared" si="367"/>
        <v>6118230.0730921337</v>
      </c>
      <c r="Z378" s="253">
        <f t="shared" si="367"/>
        <v>10698472.802845616</v>
      </c>
      <c r="AA378" s="253">
        <f t="shared" si="367"/>
        <v>0</v>
      </c>
      <c r="AB378" s="253">
        <f>SUM(W378:AA378)</f>
        <v>89669390.055937752</v>
      </c>
      <c r="AC378" s="984"/>
      <c r="AD378" s="308"/>
      <c r="AE378" s="253">
        <f t="shared" si="368"/>
        <v>0</v>
      </c>
      <c r="AF378" s="253">
        <f t="shared" si="368"/>
        <v>0</v>
      </c>
      <c r="AG378" s="253">
        <f t="shared" si="368"/>
        <v>0</v>
      </c>
      <c r="AH378" s="253">
        <f t="shared" si="368"/>
        <v>0</v>
      </c>
      <c r="AI378" s="253">
        <f t="shared" si="368"/>
        <v>0</v>
      </c>
      <c r="AJ378" s="253">
        <f>SUM(AE378:AI378)</f>
        <v>0</v>
      </c>
      <c r="AK378" s="978"/>
      <c r="AL378" s="979">
        <f>IFERROR(VLOOKUP($A378,Itemizado_Piping!C:Q,12,0),0)</f>
        <v>0</v>
      </c>
      <c r="AM378" s="979">
        <f>IFERROR(VLOOKUP($A378,Itemizado_Piping!C:Q,13,0),0)</f>
        <v>0</v>
      </c>
      <c r="AN378" s="979">
        <f>IFERROR(VLOOKUP($A378,Itemizado_Piping!C:Q,14,0),0)</f>
        <v>0</v>
      </c>
      <c r="AO378" s="978"/>
      <c r="AP378" s="278"/>
      <c r="AQ378" s="253">
        <f>N378*AP378</f>
        <v>0</v>
      </c>
      <c r="AR378" s="978"/>
      <c r="AS378" s="982"/>
    </row>
    <row r="379" spans="1:45" s="164" customFormat="1" hidden="1">
      <c r="A379" s="315" t="s">
        <v>3138</v>
      </c>
      <c r="B379" s="5"/>
      <c r="C379" s="7" t="s">
        <v>3102</v>
      </c>
      <c r="D379" s="6"/>
      <c r="E379" s="189"/>
      <c r="F379" s="270"/>
      <c r="G379" s="189"/>
      <c r="H379" s="271"/>
      <c r="I379" s="270"/>
      <c r="J379" s="272"/>
      <c r="K379" s="272"/>
      <c r="L379" s="272"/>
      <c r="M379" s="273"/>
      <c r="N379" s="271"/>
      <c r="O379" s="270"/>
      <c r="P379" s="272"/>
      <c r="Q379" s="272"/>
      <c r="R379" s="272"/>
      <c r="S379" s="273"/>
      <c r="T379" s="274"/>
      <c r="U379" s="984"/>
      <c r="V379" s="272"/>
      <c r="W379" s="272"/>
      <c r="X379" s="272"/>
      <c r="Y379" s="272"/>
      <c r="Z379" s="272"/>
      <c r="AA379" s="272"/>
      <c r="AB379" s="272"/>
      <c r="AC379" s="984"/>
      <c r="AD379" s="272"/>
      <c r="AE379" s="272"/>
      <c r="AF379" s="272"/>
      <c r="AG379" s="272"/>
      <c r="AH379" s="272"/>
      <c r="AI379" s="272"/>
      <c r="AJ379" s="272"/>
      <c r="AK379" s="978"/>
      <c r="AL379" s="272"/>
      <c r="AM379" s="272"/>
      <c r="AN379" s="272"/>
      <c r="AO379" s="978"/>
      <c r="AP379" s="275"/>
      <c r="AQ379" s="272"/>
      <c r="AR379" s="978"/>
      <c r="AS379" s="982"/>
    </row>
    <row r="380" spans="1:45" s="164" customFormat="1" hidden="1">
      <c r="A380" s="312" t="s">
        <v>2505</v>
      </c>
      <c r="B380" s="249"/>
      <c r="C380" s="3" t="s">
        <v>2112</v>
      </c>
      <c r="D380" s="2" t="s">
        <v>2062</v>
      </c>
      <c r="E380" s="190">
        <v>82</v>
      </c>
      <c r="F380" s="276"/>
      <c r="G380" s="191">
        <v>237.554</v>
      </c>
      <c r="H380" s="252">
        <f t="shared" ref="H380:H385" si="369">G380+F380</f>
        <v>237.554</v>
      </c>
      <c r="I380" s="251"/>
      <c r="J380" s="253">
        <v>114509.76300000001</v>
      </c>
      <c r="K380" s="253">
        <v>9616.6274950047664</v>
      </c>
      <c r="L380" s="253">
        <v>16815.846377600566</v>
      </c>
      <c r="M380" s="254"/>
      <c r="N380" s="252">
        <f t="shared" ref="N380:N385" si="370">SUM(I380:M380)</f>
        <v>140942.23687260534</v>
      </c>
      <c r="O380" s="251">
        <f t="shared" ref="O380:S385" si="371">$E380*I380</f>
        <v>0</v>
      </c>
      <c r="P380" s="253">
        <f t="shared" si="371"/>
        <v>9389800.5659999996</v>
      </c>
      <c r="Q380" s="253">
        <f t="shared" si="371"/>
        <v>788563.4545903909</v>
      </c>
      <c r="R380" s="253">
        <f t="shared" si="371"/>
        <v>1378899.4029632465</v>
      </c>
      <c r="S380" s="254">
        <f t="shared" si="371"/>
        <v>0</v>
      </c>
      <c r="T380" s="256">
        <f t="shared" ref="T380:T385" si="372">SUM(O380:S380)</f>
        <v>11557263.423553638</v>
      </c>
      <c r="U380" s="984"/>
      <c r="V380" s="277">
        <v>82</v>
      </c>
      <c r="W380" s="253">
        <f t="shared" ref="W380:AA385" si="373">$V380*I380</f>
        <v>0</v>
      </c>
      <c r="X380" s="253">
        <f t="shared" si="373"/>
        <v>9389800.5659999996</v>
      </c>
      <c r="Y380" s="253">
        <f t="shared" si="373"/>
        <v>788563.4545903909</v>
      </c>
      <c r="Z380" s="253">
        <f t="shared" si="373"/>
        <v>1378899.4029632465</v>
      </c>
      <c r="AA380" s="253">
        <f t="shared" si="373"/>
        <v>0</v>
      </c>
      <c r="AB380" s="253">
        <f t="shared" ref="AB380:AB385" si="374">SUM(W380:AA380)</f>
        <v>11557263.423553638</v>
      </c>
      <c r="AC380" s="984"/>
      <c r="AD380" s="308"/>
      <c r="AE380" s="253">
        <f t="shared" ref="AE380:AI385" si="375">$AD380*I380</f>
        <v>0</v>
      </c>
      <c r="AF380" s="253">
        <f t="shared" si="375"/>
        <v>0</v>
      </c>
      <c r="AG380" s="253">
        <f t="shared" si="375"/>
        <v>0</v>
      </c>
      <c r="AH380" s="253">
        <f t="shared" si="375"/>
        <v>0</v>
      </c>
      <c r="AI380" s="253">
        <f t="shared" si="375"/>
        <v>0</v>
      </c>
      <c r="AJ380" s="253">
        <f t="shared" ref="AJ380:AJ385" si="376">SUM(AE380:AI380)</f>
        <v>0</v>
      </c>
      <c r="AK380" s="978"/>
      <c r="AL380" s="979">
        <f>IFERROR(VLOOKUP($A380,Itemizado_Piping!C:Q,12,0),0)</f>
        <v>0</v>
      </c>
      <c r="AM380" s="979">
        <f>IFERROR(VLOOKUP($A380,Itemizado_Piping!C:Q,13,0),0)</f>
        <v>0</v>
      </c>
      <c r="AN380" s="979">
        <f>IFERROR(VLOOKUP($A380,Itemizado_Piping!C:Q,14,0),0)</f>
        <v>0</v>
      </c>
      <c r="AO380" s="978"/>
      <c r="AP380" s="278"/>
      <c r="AQ380" s="253">
        <f t="shared" ref="AQ380:AQ385" si="377">N380*AP380</f>
        <v>0</v>
      </c>
      <c r="AR380" s="978"/>
      <c r="AS380" s="982"/>
    </row>
    <row r="381" spans="1:45" s="164" customFormat="1" hidden="1">
      <c r="A381" s="312" t="s">
        <v>2506</v>
      </c>
      <c r="B381" s="249"/>
      <c r="C381" s="3" t="s">
        <v>2114</v>
      </c>
      <c r="D381" s="2" t="s">
        <v>2067</v>
      </c>
      <c r="E381" s="190">
        <v>1</v>
      </c>
      <c r="F381" s="276"/>
      <c r="G381" s="191">
        <v>187.5</v>
      </c>
      <c r="H381" s="252">
        <f t="shared" si="369"/>
        <v>187.5</v>
      </c>
      <c r="I381" s="251"/>
      <c r="J381" s="253">
        <v>6567725.1880000001</v>
      </c>
      <c r="K381" s="253">
        <v>551563.09687993955</v>
      </c>
      <c r="L381" s="253">
        <v>964475.46439538361</v>
      </c>
      <c r="M381" s="254"/>
      <c r="N381" s="252">
        <f t="shared" si="370"/>
        <v>8083763.749275323</v>
      </c>
      <c r="O381" s="251">
        <f t="shared" si="371"/>
        <v>0</v>
      </c>
      <c r="P381" s="253">
        <f t="shared" si="371"/>
        <v>6567725.1880000001</v>
      </c>
      <c r="Q381" s="253">
        <f t="shared" si="371"/>
        <v>551563.09687993955</v>
      </c>
      <c r="R381" s="253">
        <f t="shared" si="371"/>
        <v>964475.46439538361</v>
      </c>
      <c r="S381" s="254">
        <f t="shared" si="371"/>
        <v>0</v>
      </c>
      <c r="T381" s="256">
        <f t="shared" si="372"/>
        <v>8083763.749275323</v>
      </c>
      <c r="U381" s="984"/>
      <c r="V381" s="277">
        <v>1</v>
      </c>
      <c r="W381" s="253">
        <f t="shared" si="373"/>
        <v>0</v>
      </c>
      <c r="X381" s="253">
        <f t="shared" si="373"/>
        <v>6567725.1880000001</v>
      </c>
      <c r="Y381" s="253">
        <f t="shared" si="373"/>
        <v>551563.09687993955</v>
      </c>
      <c r="Z381" s="253">
        <f t="shared" si="373"/>
        <v>964475.46439538361</v>
      </c>
      <c r="AA381" s="253">
        <f t="shared" si="373"/>
        <v>0</v>
      </c>
      <c r="AB381" s="253">
        <f t="shared" si="374"/>
        <v>8083763.749275323</v>
      </c>
      <c r="AC381" s="984"/>
      <c r="AD381" s="308"/>
      <c r="AE381" s="253">
        <f t="shared" si="375"/>
        <v>0</v>
      </c>
      <c r="AF381" s="253">
        <f t="shared" si="375"/>
        <v>0</v>
      </c>
      <c r="AG381" s="253">
        <f t="shared" si="375"/>
        <v>0</v>
      </c>
      <c r="AH381" s="253">
        <f t="shared" si="375"/>
        <v>0</v>
      </c>
      <c r="AI381" s="253">
        <f t="shared" si="375"/>
        <v>0</v>
      </c>
      <c r="AJ381" s="253">
        <f t="shared" si="376"/>
        <v>0</v>
      </c>
      <c r="AK381" s="978"/>
      <c r="AL381" s="979">
        <f>IFERROR(VLOOKUP($A381,Itemizado_Piping!C:Q,12,0),0)</f>
        <v>0</v>
      </c>
      <c r="AM381" s="979">
        <f>IFERROR(VLOOKUP($A381,Itemizado_Piping!C:Q,13,0),0)</f>
        <v>0</v>
      </c>
      <c r="AN381" s="979">
        <f>IFERROR(VLOOKUP($A381,Itemizado_Piping!C:Q,14,0),0)</f>
        <v>0</v>
      </c>
      <c r="AO381" s="978"/>
      <c r="AP381" s="278"/>
      <c r="AQ381" s="253">
        <f t="shared" si="377"/>
        <v>0</v>
      </c>
      <c r="AR381" s="978"/>
      <c r="AS381" s="982"/>
    </row>
    <row r="382" spans="1:45" s="164" customFormat="1" hidden="1">
      <c r="A382" s="312" t="s">
        <v>2507</v>
      </c>
      <c r="B382" s="249"/>
      <c r="C382" s="3" t="s">
        <v>2508</v>
      </c>
      <c r="D382" s="2" t="s">
        <v>2062</v>
      </c>
      <c r="E382" s="190">
        <v>62</v>
      </c>
      <c r="F382" s="276"/>
      <c r="G382" s="191">
        <v>210.8</v>
      </c>
      <c r="H382" s="252">
        <f t="shared" si="369"/>
        <v>210.8</v>
      </c>
      <c r="I382" s="251"/>
      <c r="J382" s="253">
        <v>118759.599</v>
      </c>
      <c r="K382" s="253">
        <v>9973.5312202681962</v>
      </c>
      <c r="L382" s="253">
        <v>17439.937896033436</v>
      </c>
      <c r="M382" s="254"/>
      <c r="N382" s="252">
        <f t="shared" si="370"/>
        <v>146173.06811630164</v>
      </c>
      <c r="O382" s="251">
        <f t="shared" si="371"/>
        <v>0</v>
      </c>
      <c r="P382" s="253">
        <f t="shared" si="371"/>
        <v>7363095.1380000003</v>
      </c>
      <c r="Q382" s="253">
        <f t="shared" si="371"/>
        <v>618358.93565662811</v>
      </c>
      <c r="R382" s="253">
        <f t="shared" si="371"/>
        <v>1081276.1495540731</v>
      </c>
      <c r="S382" s="254">
        <f t="shared" si="371"/>
        <v>0</v>
      </c>
      <c r="T382" s="256">
        <f t="shared" si="372"/>
        <v>9062730.2232107017</v>
      </c>
      <c r="U382" s="984"/>
      <c r="V382" s="277">
        <v>62</v>
      </c>
      <c r="W382" s="253">
        <f t="shared" si="373"/>
        <v>0</v>
      </c>
      <c r="X382" s="253">
        <f t="shared" si="373"/>
        <v>7363095.1380000003</v>
      </c>
      <c r="Y382" s="253">
        <f t="shared" si="373"/>
        <v>618358.93565662811</v>
      </c>
      <c r="Z382" s="253">
        <f t="shared" si="373"/>
        <v>1081276.1495540731</v>
      </c>
      <c r="AA382" s="253">
        <f t="shared" si="373"/>
        <v>0</v>
      </c>
      <c r="AB382" s="253">
        <f t="shared" si="374"/>
        <v>9062730.2232107017</v>
      </c>
      <c r="AC382" s="984"/>
      <c r="AD382" s="308"/>
      <c r="AE382" s="253">
        <f t="shared" si="375"/>
        <v>0</v>
      </c>
      <c r="AF382" s="253">
        <f t="shared" si="375"/>
        <v>0</v>
      </c>
      <c r="AG382" s="253">
        <f t="shared" si="375"/>
        <v>0</v>
      </c>
      <c r="AH382" s="253">
        <f t="shared" si="375"/>
        <v>0</v>
      </c>
      <c r="AI382" s="253">
        <f t="shared" si="375"/>
        <v>0</v>
      </c>
      <c r="AJ382" s="253">
        <f t="shared" si="376"/>
        <v>0</v>
      </c>
      <c r="AK382" s="978"/>
      <c r="AL382" s="979">
        <f>IFERROR(VLOOKUP($A382,Itemizado_Piping!C:Q,12,0),0)</f>
        <v>0</v>
      </c>
      <c r="AM382" s="979">
        <f>IFERROR(VLOOKUP($A382,Itemizado_Piping!C:Q,13,0),0)</f>
        <v>0</v>
      </c>
      <c r="AN382" s="979">
        <f>IFERROR(VLOOKUP($A382,Itemizado_Piping!C:Q,14,0),0)</f>
        <v>0</v>
      </c>
      <c r="AO382" s="978"/>
      <c r="AP382" s="278"/>
      <c r="AQ382" s="253">
        <f t="shared" si="377"/>
        <v>0</v>
      </c>
      <c r="AR382" s="978"/>
      <c r="AS382" s="982"/>
    </row>
    <row r="383" spans="1:45" s="164" customFormat="1" hidden="1">
      <c r="A383" s="312" t="s">
        <v>2509</v>
      </c>
      <c r="B383" s="249"/>
      <c r="C383" s="3" t="s">
        <v>2116</v>
      </c>
      <c r="D383" s="2" t="s">
        <v>2117</v>
      </c>
      <c r="E383" s="190">
        <v>14</v>
      </c>
      <c r="F383" s="276"/>
      <c r="G383" s="191">
        <v>42.881999999999998</v>
      </c>
      <c r="H383" s="252">
        <f t="shared" si="369"/>
        <v>42.881999999999998</v>
      </c>
      <c r="I383" s="251"/>
      <c r="J383" s="253">
        <v>110481.454</v>
      </c>
      <c r="K383" s="253">
        <v>9278.3256259531918</v>
      </c>
      <c r="L383" s="253">
        <v>16224.285974757086</v>
      </c>
      <c r="M383" s="254"/>
      <c r="N383" s="252">
        <f t="shared" si="370"/>
        <v>135984.06560071028</v>
      </c>
      <c r="O383" s="251">
        <f t="shared" si="371"/>
        <v>0</v>
      </c>
      <c r="P383" s="253">
        <f t="shared" si="371"/>
        <v>1546740.3559999999</v>
      </c>
      <c r="Q383" s="253">
        <f t="shared" si="371"/>
        <v>129896.55876334468</v>
      </c>
      <c r="R383" s="253">
        <f t="shared" si="371"/>
        <v>227140.00364659919</v>
      </c>
      <c r="S383" s="254">
        <f t="shared" si="371"/>
        <v>0</v>
      </c>
      <c r="T383" s="256">
        <f t="shared" si="372"/>
        <v>1903776.9184099438</v>
      </c>
      <c r="U383" s="984"/>
      <c r="V383" s="277">
        <v>14</v>
      </c>
      <c r="W383" s="253">
        <f t="shared" si="373"/>
        <v>0</v>
      </c>
      <c r="X383" s="253">
        <f t="shared" si="373"/>
        <v>1546740.3559999999</v>
      </c>
      <c r="Y383" s="253">
        <f t="shared" si="373"/>
        <v>129896.55876334468</v>
      </c>
      <c r="Z383" s="253">
        <f t="shared" si="373"/>
        <v>227140.00364659919</v>
      </c>
      <c r="AA383" s="253">
        <f t="shared" si="373"/>
        <v>0</v>
      </c>
      <c r="AB383" s="253">
        <f t="shared" si="374"/>
        <v>1903776.9184099438</v>
      </c>
      <c r="AC383" s="984"/>
      <c r="AD383" s="308"/>
      <c r="AE383" s="253">
        <f t="shared" si="375"/>
        <v>0</v>
      </c>
      <c r="AF383" s="253">
        <f t="shared" si="375"/>
        <v>0</v>
      </c>
      <c r="AG383" s="253">
        <f t="shared" si="375"/>
        <v>0</v>
      </c>
      <c r="AH383" s="253">
        <f t="shared" si="375"/>
        <v>0</v>
      </c>
      <c r="AI383" s="253">
        <f t="shared" si="375"/>
        <v>0</v>
      </c>
      <c r="AJ383" s="253">
        <f t="shared" si="376"/>
        <v>0</v>
      </c>
      <c r="AK383" s="978"/>
      <c r="AL383" s="979">
        <f>IFERROR(VLOOKUP($A383,Itemizado_Piping!C:Q,12,0),0)</f>
        <v>0</v>
      </c>
      <c r="AM383" s="979">
        <f>IFERROR(VLOOKUP($A383,Itemizado_Piping!C:Q,13,0),0)</f>
        <v>0</v>
      </c>
      <c r="AN383" s="979">
        <f>IFERROR(VLOOKUP($A383,Itemizado_Piping!C:Q,14,0),0)</f>
        <v>0</v>
      </c>
      <c r="AO383" s="978"/>
      <c r="AP383" s="278"/>
      <c r="AQ383" s="253">
        <f t="shared" si="377"/>
        <v>0</v>
      </c>
      <c r="AR383" s="978"/>
      <c r="AS383" s="982"/>
    </row>
    <row r="384" spans="1:45" s="164" customFormat="1" ht="26.45" hidden="1">
      <c r="A384" s="312" t="s">
        <v>2510</v>
      </c>
      <c r="B384" s="249"/>
      <c r="C384" s="3" t="s">
        <v>2119</v>
      </c>
      <c r="D384" s="2" t="s">
        <v>2055</v>
      </c>
      <c r="E384" s="190">
        <v>1044</v>
      </c>
      <c r="F384" s="276"/>
      <c r="G384" s="191">
        <v>130.5</v>
      </c>
      <c r="H384" s="252">
        <f t="shared" si="369"/>
        <v>130.5</v>
      </c>
      <c r="I384" s="251"/>
      <c r="J384" s="253">
        <v>4388.6589999999997</v>
      </c>
      <c r="K384" s="253">
        <v>368.56328179089815</v>
      </c>
      <c r="L384" s="253">
        <v>644.47792895350062</v>
      </c>
      <c r="M384" s="254"/>
      <c r="N384" s="252">
        <f t="shared" si="370"/>
        <v>5401.7002107443986</v>
      </c>
      <c r="O384" s="251">
        <f t="shared" si="371"/>
        <v>0</v>
      </c>
      <c r="P384" s="253">
        <f t="shared" si="371"/>
        <v>4581759.9959999993</v>
      </c>
      <c r="Q384" s="253">
        <f t="shared" si="371"/>
        <v>384780.06618969765</v>
      </c>
      <c r="R384" s="253">
        <f t="shared" si="371"/>
        <v>672834.95782745467</v>
      </c>
      <c r="S384" s="254">
        <f t="shared" si="371"/>
        <v>0</v>
      </c>
      <c r="T384" s="256">
        <f t="shared" si="372"/>
        <v>5639375.0200171517</v>
      </c>
      <c r="U384" s="984"/>
      <c r="V384" s="277">
        <v>1044</v>
      </c>
      <c r="W384" s="253">
        <f t="shared" si="373"/>
        <v>0</v>
      </c>
      <c r="X384" s="253">
        <f t="shared" si="373"/>
        <v>4581759.9959999993</v>
      </c>
      <c r="Y384" s="253">
        <f t="shared" si="373"/>
        <v>384780.06618969765</v>
      </c>
      <c r="Z384" s="253">
        <f t="shared" si="373"/>
        <v>672834.95782745467</v>
      </c>
      <c r="AA384" s="253">
        <f t="shared" si="373"/>
        <v>0</v>
      </c>
      <c r="AB384" s="253">
        <f t="shared" si="374"/>
        <v>5639375.0200171517</v>
      </c>
      <c r="AC384" s="984"/>
      <c r="AD384" s="308"/>
      <c r="AE384" s="253">
        <f t="shared" si="375"/>
        <v>0</v>
      </c>
      <c r="AF384" s="253">
        <f t="shared" si="375"/>
        <v>0</v>
      </c>
      <c r="AG384" s="253">
        <f t="shared" si="375"/>
        <v>0</v>
      </c>
      <c r="AH384" s="253">
        <f t="shared" si="375"/>
        <v>0</v>
      </c>
      <c r="AI384" s="253">
        <f t="shared" si="375"/>
        <v>0</v>
      </c>
      <c r="AJ384" s="253">
        <f t="shared" si="376"/>
        <v>0</v>
      </c>
      <c r="AK384" s="978"/>
      <c r="AL384" s="979">
        <f>IFERROR(VLOOKUP($A384,Itemizado_Piping!C:Q,12,0),0)</f>
        <v>0</v>
      </c>
      <c r="AM384" s="979">
        <f>IFERROR(VLOOKUP($A384,Itemizado_Piping!C:Q,13,0),0)</f>
        <v>0</v>
      </c>
      <c r="AN384" s="979">
        <f>IFERROR(VLOOKUP($A384,Itemizado_Piping!C:Q,14,0),0)</f>
        <v>0</v>
      </c>
      <c r="AO384" s="978"/>
      <c r="AP384" s="278"/>
      <c r="AQ384" s="253">
        <f t="shared" si="377"/>
        <v>0</v>
      </c>
      <c r="AR384" s="978"/>
      <c r="AS384" s="982"/>
    </row>
    <row r="385" spans="1:45" s="164" customFormat="1" ht="26.45" hidden="1">
      <c r="A385" s="312" t="s">
        <v>2511</v>
      </c>
      <c r="B385" s="249"/>
      <c r="C385" s="3" t="s">
        <v>2121</v>
      </c>
      <c r="D385" s="2" t="s">
        <v>2055</v>
      </c>
      <c r="E385" s="190">
        <v>651</v>
      </c>
      <c r="F385" s="276"/>
      <c r="G385" s="191">
        <v>69.006</v>
      </c>
      <c r="H385" s="252">
        <f t="shared" si="369"/>
        <v>69.006</v>
      </c>
      <c r="I385" s="251"/>
      <c r="J385" s="253">
        <v>3723.1239999999998</v>
      </c>
      <c r="K385" s="253">
        <v>312.67109154629179</v>
      </c>
      <c r="L385" s="253">
        <v>546.74360545147681</v>
      </c>
      <c r="M385" s="254"/>
      <c r="N385" s="252">
        <f t="shared" si="370"/>
        <v>4582.5386969977681</v>
      </c>
      <c r="O385" s="251">
        <f t="shared" si="371"/>
        <v>0</v>
      </c>
      <c r="P385" s="253">
        <f t="shared" si="371"/>
        <v>2423753.7239999999</v>
      </c>
      <c r="Q385" s="253">
        <f t="shared" si="371"/>
        <v>203548.88059663595</v>
      </c>
      <c r="R385" s="253">
        <f t="shared" si="371"/>
        <v>355930.08714891138</v>
      </c>
      <c r="S385" s="254">
        <f t="shared" si="371"/>
        <v>0</v>
      </c>
      <c r="T385" s="256">
        <f t="shared" si="372"/>
        <v>2983232.6917455471</v>
      </c>
      <c r="U385" s="984"/>
      <c r="V385" s="277">
        <v>651</v>
      </c>
      <c r="W385" s="253">
        <f t="shared" si="373"/>
        <v>0</v>
      </c>
      <c r="X385" s="253">
        <f t="shared" si="373"/>
        <v>2423753.7239999999</v>
      </c>
      <c r="Y385" s="253">
        <f t="shared" si="373"/>
        <v>203548.88059663595</v>
      </c>
      <c r="Z385" s="253">
        <f t="shared" si="373"/>
        <v>355930.08714891138</v>
      </c>
      <c r="AA385" s="253">
        <f t="shared" si="373"/>
        <v>0</v>
      </c>
      <c r="AB385" s="253">
        <f t="shared" si="374"/>
        <v>2983232.6917455471</v>
      </c>
      <c r="AC385" s="984"/>
      <c r="AD385" s="308"/>
      <c r="AE385" s="253">
        <f t="shared" si="375"/>
        <v>0</v>
      </c>
      <c r="AF385" s="253">
        <f t="shared" si="375"/>
        <v>0</v>
      </c>
      <c r="AG385" s="253">
        <f t="shared" si="375"/>
        <v>0</v>
      </c>
      <c r="AH385" s="253">
        <f t="shared" si="375"/>
        <v>0</v>
      </c>
      <c r="AI385" s="253">
        <f t="shared" si="375"/>
        <v>0</v>
      </c>
      <c r="AJ385" s="253">
        <f t="shared" si="376"/>
        <v>0</v>
      </c>
      <c r="AK385" s="978"/>
      <c r="AL385" s="979">
        <f>IFERROR(VLOOKUP($A385,Itemizado_Piping!C:Q,12,0),0)</f>
        <v>0</v>
      </c>
      <c r="AM385" s="979">
        <f>IFERROR(VLOOKUP($A385,Itemizado_Piping!C:Q,13,0),0)</f>
        <v>0</v>
      </c>
      <c r="AN385" s="979">
        <f>IFERROR(VLOOKUP($A385,Itemizado_Piping!C:Q,14,0),0)</f>
        <v>0</v>
      </c>
      <c r="AO385" s="978"/>
      <c r="AP385" s="278"/>
      <c r="AQ385" s="253">
        <f t="shared" si="377"/>
        <v>0</v>
      </c>
      <c r="AR385" s="978"/>
      <c r="AS385" s="982"/>
    </row>
    <row r="386" spans="1:45" s="164" customFormat="1" hidden="1">
      <c r="A386" s="315" t="s">
        <v>3139</v>
      </c>
      <c r="B386" s="5"/>
      <c r="C386" s="7" t="s">
        <v>3140</v>
      </c>
      <c r="D386" s="6"/>
      <c r="E386" s="189"/>
      <c r="F386" s="270"/>
      <c r="G386" s="189"/>
      <c r="H386" s="271"/>
      <c r="I386" s="270"/>
      <c r="J386" s="272"/>
      <c r="K386" s="272"/>
      <c r="L386" s="272"/>
      <c r="M386" s="273"/>
      <c r="N386" s="271"/>
      <c r="O386" s="270"/>
      <c r="P386" s="272"/>
      <c r="Q386" s="272"/>
      <c r="R386" s="272"/>
      <c r="S386" s="273"/>
      <c r="T386" s="274"/>
      <c r="U386" s="984"/>
      <c r="V386" s="272"/>
      <c r="W386" s="272"/>
      <c r="X386" s="272"/>
      <c r="Y386" s="272"/>
      <c r="Z386" s="272"/>
      <c r="AA386" s="272"/>
      <c r="AB386" s="272"/>
      <c r="AC386" s="984"/>
      <c r="AD386" s="272"/>
      <c r="AE386" s="272"/>
      <c r="AF386" s="272"/>
      <c r="AG386" s="272"/>
      <c r="AH386" s="272"/>
      <c r="AI386" s="272"/>
      <c r="AJ386" s="272"/>
      <c r="AK386" s="978"/>
      <c r="AL386" s="272"/>
      <c r="AM386" s="272"/>
      <c r="AN386" s="272"/>
      <c r="AO386" s="978"/>
      <c r="AP386" s="275"/>
      <c r="AQ386" s="272"/>
      <c r="AR386" s="978"/>
      <c r="AS386" s="982"/>
    </row>
    <row r="387" spans="1:45" s="164" customFormat="1" ht="26.45" hidden="1">
      <c r="A387" s="312" t="s">
        <v>2512</v>
      </c>
      <c r="B387" s="249"/>
      <c r="C387" s="3" t="s">
        <v>2143</v>
      </c>
      <c r="D387" s="2" t="s">
        <v>2067</v>
      </c>
      <c r="E387" s="190">
        <v>1</v>
      </c>
      <c r="F387" s="276"/>
      <c r="G387" s="191">
        <v>133.13999999999999</v>
      </c>
      <c r="H387" s="252">
        <f>G387+F387</f>
        <v>133.13999999999999</v>
      </c>
      <c r="I387" s="251"/>
      <c r="J387" s="253">
        <v>6479359.9450000003</v>
      </c>
      <c r="K387" s="253">
        <v>544142.09953853302</v>
      </c>
      <c r="L387" s="253">
        <v>951498.95959051838</v>
      </c>
      <c r="M387" s="254"/>
      <c r="N387" s="252">
        <f>SUM(I387:M387)</f>
        <v>7975001.0041290522</v>
      </c>
      <c r="O387" s="251">
        <f t="shared" ref="O387:S391" si="378">$E387*I387</f>
        <v>0</v>
      </c>
      <c r="P387" s="253">
        <f t="shared" si="378"/>
        <v>6479359.9450000003</v>
      </c>
      <c r="Q387" s="253">
        <f t="shared" si="378"/>
        <v>544142.09953853302</v>
      </c>
      <c r="R387" s="253">
        <f t="shared" si="378"/>
        <v>951498.95959051838</v>
      </c>
      <c r="S387" s="254">
        <f t="shared" si="378"/>
        <v>0</v>
      </c>
      <c r="T387" s="256">
        <f>SUM(O387:S387)</f>
        <v>7975001.0041290522</v>
      </c>
      <c r="U387" s="984"/>
      <c r="V387" s="277">
        <v>1</v>
      </c>
      <c r="W387" s="253">
        <f t="shared" ref="W387:AA391" si="379">$V387*I387</f>
        <v>0</v>
      </c>
      <c r="X387" s="253">
        <f t="shared" si="379"/>
        <v>6479359.9450000003</v>
      </c>
      <c r="Y387" s="253">
        <f t="shared" si="379"/>
        <v>544142.09953853302</v>
      </c>
      <c r="Z387" s="253">
        <f t="shared" si="379"/>
        <v>951498.95959051838</v>
      </c>
      <c r="AA387" s="253">
        <f t="shared" si="379"/>
        <v>0</v>
      </c>
      <c r="AB387" s="253">
        <f>SUM(W387:AA387)</f>
        <v>7975001.0041290522</v>
      </c>
      <c r="AC387" s="984"/>
      <c r="AD387" s="308"/>
      <c r="AE387" s="253">
        <f t="shared" ref="AE387:AI391" si="380">$AD387*I387</f>
        <v>0</v>
      </c>
      <c r="AF387" s="253">
        <f t="shared" si="380"/>
        <v>0</v>
      </c>
      <c r="AG387" s="253">
        <f t="shared" si="380"/>
        <v>0</v>
      </c>
      <c r="AH387" s="253">
        <f t="shared" si="380"/>
        <v>0</v>
      </c>
      <c r="AI387" s="253">
        <f t="shared" si="380"/>
        <v>0</v>
      </c>
      <c r="AJ387" s="253">
        <f>SUM(AE387:AI387)</f>
        <v>0</v>
      </c>
      <c r="AK387" s="978"/>
      <c r="AL387" s="979">
        <f>IFERROR(VLOOKUP($A387,Itemizado_Piping!C:Q,12,0),0)</f>
        <v>0</v>
      </c>
      <c r="AM387" s="979">
        <f>IFERROR(VLOOKUP($A387,Itemizado_Piping!C:Q,13,0),0)</f>
        <v>0</v>
      </c>
      <c r="AN387" s="979">
        <f>IFERROR(VLOOKUP($A387,Itemizado_Piping!C:Q,14,0),0)</f>
        <v>0</v>
      </c>
      <c r="AO387" s="978"/>
      <c r="AP387" s="278"/>
      <c r="AQ387" s="253">
        <f>N387*AP387</f>
        <v>0</v>
      </c>
      <c r="AR387" s="978"/>
      <c r="AS387" s="982"/>
    </row>
    <row r="388" spans="1:45" s="164" customFormat="1" ht="26.45" hidden="1">
      <c r="A388" s="312" t="s">
        <v>2513</v>
      </c>
      <c r="B388" s="249"/>
      <c r="C388" s="3" t="s">
        <v>2514</v>
      </c>
      <c r="D388" s="2" t="s">
        <v>2062</v>
      </c>
      <c r="E388" s="190">
        <v>40</v>
      </c>
      <c r="F388" s="276"/>
      <c r="G388" s="191">
        <v>1177.1079999999999</v>
      </c>
      <c r="H388" s="252">
        <f>G388+F388</f>
        <v>1177.1079999999999</v>
      </c>
      <c r="I388" s="251"/>
      <c r="J388" s="253">
        <v>1408676.243</v>
      </c>
      <c r="K388" s="253">
        <v>118301.8203545541</v>
      </c>
      <c r="L388" s="253">
        <v>206865.1834065016</v>
      </c>
      <c r="M388" s="254"/>
      <c r="N388" s="252">
        <f>SUM(I388:M388)</f>
        <v>1733843.2467610557</v>
      </c>
      <c r="O388" s="251">
        <f t="shared" si="378"/>
        <v>0</v>
      </c>
      <c r="P388" s="253">
        <f t="shared" si="378"/>
        <v>56347049.719999999</v>
      </c>
      <c r="Q388" s="253">
        <f t="shared" si="378"/>
        <v>4732072.8141821641</v>
      </c>
      <c r="R388" s="253">
        <f t="shared" si="378"/>
        <v>8274607.3362600636</v>
      </c>
      <c r="S388" s="254">
        <f t="shared" si="378"/>
        <v>0</v>
      </c>
      <c r="T388" s="256">
        <f>SUM(O388:S388)</f>
        <v>69353729.870442227</v>
      </c>
      <c r="U388" s="984"/>
      <c r="V388" s="277">
        <v>40</v>
      </c>
      <c r="W388" s="253">
        <f t="shared" si="379"/>
        <v>0</v>
      </c>
      <c r="X388" s="253">
        <f t="shared" si="379"/>
        <v>56347049.719999999</v>
      </c>
      <c r="Y388" s="253">
        <f t="shared" si="379"/>
        <v>4732072.8141821641</v>
      </c>
      <c r="Z388" s="253">
        <f t="shared" si="379"/>
        <v>8274607.3362600636</v>
      </c>
      <c r="AA388" s="253">
        <f t="shared" si="379"/>
        <v>0</v>
      </c>
      <c r="AB388" s="253">
        <f>SUM(W388:AA388)</f>
        <v>69353729.870442227</v>
      </c>
      <c r="AC388" s="984"/>
      <c r="AD388" s="308"/>
      <c r="AE388" s="253">
        <f t="shared" si="380"/>
        <v>0</v>
      </c>
      <c r="AF388" s="253">
        <f t="shared" si="380"/>
        <v>0</v>
      </c>
      <c r="AG388" s="253">
        <f t="shared" si="380"/>
        <v>0</v>
      </c>
      <c r="AH388" s="253">
        <f t="shared" si="380"/>
        <v>0</v>
      </c>
      <c r="AI388" s="253">
        <f t="shared" si="380"/>
        <v>0</v>
      </c>
      <c r="AJ388" s="253">
        <f>SUM(AE388:AI388)</f>
        <v>0</v>
      </c>
      <c r="AK388" s="978"/>
      <c r="AL388" s="979">
        <f>IFERROR(VLOOKUP($A388,Itemizado_Piping!C:Q,12,0),0)</f>
        <v>0</v>
      </c>
      <c r="AM388" s="979">
        <f>IFERROR(VLOOKUP($A388,Itemizado_Piping!C:Q,13,0),0)</f>
        <v>0</v>
      </c>
      <c r="AN388" s="979">
        <f>IFERROR(VLOOKUP($A388,Itemizado_Piping!C:Q,14,0),0)</f>
        <v>0</v>
      </c>
      <c r="AO388" s="978"/>
      <c r="AP388" s="278"/>
      <c r="AQ388" s="253">
        <f>N388*AP388</f>
        <v>0</v>
      </c>
      <c r="AR388" s="978"/>
      <c r="AS388" s="982"/>
    </row>
    <row r="389" spans="1:45" s="164" customFormat="1" hidden="1">
      <c r="A389" s="312" t="s">
        <v>2515</v>
      </c>
      <c r="B389" s="249"/>
      <c r="C389" s="3" t="s">
        <v>2150</v>
      </c>
      <c r="D389" s="2" t="s">
        <v>2062</v>
      </c>
      <c r="E389" s="190">
        <v>100</v>
      </c>
      <c r="F389" s="276"/>
      <c r="G389" s="191">
        <v>46</v>
      </c>
      <c r="H389" s="252">
        <f>G389+F389</f>
        <v>46</v>
      </c>
      <c r="I389" s="251"/>
      <c r="J389" s="253">
        <v>21216.720000000001</v>
      </c>
      <c r="K389" s="253">
        <v>1781.7980280624615</v>
      </c>
      <c r="L389" s="253">
        <v>3115.6915506049372</v>
      </c>
      <c r="M389" s="254"/>
      <c r="N389" s="252">
        <f>SUM(I389:M389)</f>
        <v>26114.2095786674</v>
      </c>
      <c r="O389" s="251">
        <f t="shared" si="378"/>
        <v>0</v>
      </c>
      <c r="P389" s="253">
        <f t="shared" si="378"/>
        <v>2121672</v>
      </c>
      <c r="Q389" s="253">
        <f t="shared" si="378"/>
        <v>178179.80280624615</v>
      </c>
      <c r="R389" s="253">
        <f t="shared" si="378"/>
        <v>311569.15506049374</v>
      </c>
      <c r="S389" s="254">
        <f t="shared" si="378"/>
        <v>0</v>
      </c>
      <c r="T389" s="256">
        <f>SUM(O389:S389)</f>
        <v>2611420.9578667399</v>
      </c>
      <c r="U389" s="984"/>
      <c r="V389" s="277">
        <v>100</v>
      </c>
      <c r="W389" s="253">
        <f t="shared" si="379"/>
        <v>0</v>
      </c>
      <c r="X389" s="253">
        <f t="shared" si="379"/>
        <v>2121672</v>
      </c>
      <c r="Y389" s="253">
        <f t="shared" si="379"/>
        <v>178179.80280624615</v>
      </c>
      <c r="Z389" s="253">
        <f t="shared" si="379"/>
        <v>311569.15506049374</v>
      </c>
      <c r="AA389" s="253">
        <f t="shared" si="379"/>
        <v>0</v>
      </c>
      <c r="AB389" s="253">
        <f>SUM(W389:AA389)</f>
        <v>2611420.9578667399</v>
      </c>
      <c r="AC389" s="984"/>
      <c r="AD389" s="308"/>
      <c r="AE389" s="253">
        <f t="shared" si="380"/>
        <v>0</v>
      </c>
      <c r="AF389" s="253">
        <f t="shared" si="380"/>
        <v>0</v>
      </c>
      <c r="AG389" s="253">
        <f t="shared" si="380"/>
        <v>0</v>
      </c>
      <c r="AH389" s="253">
        <f t="shared" si="380"/>
        <v>0</v>
      </c>
      <c r="AI389" s="253">
        <f t="shared" si="380"/>
        <v>0</v>
      </c>
      <c r="AJ389" s="253">
        <f>SUM(AE389:AI389)</f>
        <v>0</v>
      </c>
      <c r="AK389" s="978"/>
      <c r="AL389" s="979">
        <f>IFERROR(VLOOKUP($A389,Itemizado_Piping!C:Q,12,0),0)</f>
        <v>0</v>
      </c>
      <c r="AM389" s="979">
        <f>IFERROR(VLOOKUP($A389,Itemizado_Piping!C:Q,13,0),0)</f>
        <v>0</v>
      </c>
      <c r="AN389" s="979">
        <f>IFERROR(VLOOKUP($A389,Itemizado_Piping!C:Q,14,0),0)</f>
        <v>0</v>
      </c>
      <c r="AO389" s="978"/>
      <c r="AP389" s="278"/>
      <c r="AQ389" s="253">
        <f>N389*AP389</f>
        <v>0</v>
      </c>
      <c r="AR389" s="978"/>
      <c r="AS389" s="982"/>
    </row>
    <row r="390" spans="1:45" s="164" customFormat="1" hidden="1">
      <c r="A390" s="312" t="s">
        <v>2516</v>
      </c>
      <c r="B390" s="249"/>
      <c r="C390" s="3" t="s">
        <v>2152</v>
      </c>
      <c r="D390" s="2" t="s">
        <v>2062</v>
      </c>
      <c r="E390" s="190">
        <v>800</v>
      </c>
      <c r="F390" s="276"/>
      <c r="G390" s="191">
        <v>1440</v>
      </c>
      <c r="H390" s="252">
        <f>G390+F390</f>
        <v>1440</v>
      </c>
      <c r="I390" s="251"/>
      <c r="J390" s="253">
        <v>48083.040000000001</v>
      </c>
      <c r="K390" s="253">
        <v>4038.054225876971</v>
      </c>
      <c r="L390" s="253">
        <v>7061.0311799090168</v>
      </c>
      <c r="M390" s="254"/>
      <c r="N390" s="252">
        <f>SUM(I390:M390)</f>
        <v>59182.125405785991</v>
      </c>
      <c r="O390" s="251">
        <f t="shared" si="378"/>
        <v>0</v>
      </c>
      <c r="P390" s="253">
        <f t="shared" si="378"/>
        <v>38466432</v>
      </c>
      <c r="Q390" s="253">
        <f t="shared" si="378"/>
        <v>3230443.3807015768</v>
      </c>
      <c r="R390" s="253">
        <f t="shared" si="378"/>
        <v>5648824.9439272135</v>
      </c>
      <c r="S390" s="254">
        <f t="shared" si="378"/>
        <v>0</v>
      </c>
      <c r="T390" s="256">
        <f>SUM(O390:S390)</f>
        <v>47345700.324628793</v>
      </c>
      <c r="U390" s="984"/>
      <c r="V390" s="277">
        <v>800</v>
      </c>
      <c r="W390" s="253">
        <f t="shared" si="379"/>
        <v>0</v>
      </c>
      <c r="X390" s="253">
        <f t="shared" si="379"/>
        <v>38466432</v>
      </c>
      <c r="Y390" s="253">
        <f t="shared" si="379"/>
        <v>3230443.3807015768</v>
      </c>
      <c r="Z390" s="253">
        <f t="shared" si="379"/>
        <v>5648824.9439272135</v>
      </c>
      <c r="AA390" s="253">
        <f t="shared" si="379"/>
        <v>0</v>
      </c>
      <c r="AB390" s="253">
        <f>SUM(W390:AA390)</f>
        <v>47345700.324628793</v>
      </c>
      <c r="AC390" s="984"/>
      <c r="AD390" s="308"/>
      <c r="AE390" s="253">
        <f t="shared" si="380"/>
        <v>0</v>
      </c>
      <c r="AF390" s="253">
        <f t="shared" si="380"/>
        <v>0</v>
      </c>
      <c r="AG390" s="253">
        <f t="shared" si="380"/>
        <v>0</v>
      </c>
      <c r="AH390" s="253">
        <f t="shared" si="380"/>
        <v>0</v>
      </c>
      <c r="AI390" s="253">
        <f t="shared" si="380"/>
        <v>0</v>
      </c>
      <c r="AJ390" s="253">
        <f>SUM(AE390:AI390)</f>
        <v>0</v>
      </c>
      <c r="AK390" s="978"/>
      <c r="AL390" s="979">
        <f>IFERROR(VLOOKUP($A390,Itemizado_Piping!C:Q,12,0),0)</f>
        <v>0</v>
      </c>
      <c r="AM390" s="979">
        <f>IFERROR(VLOOKUP($A390,Itemizado_Piping!C:Q,13,0),0)</f>
        <v>0</v>
      </c>
      <c r="AN390" s="979">
        <f>IFERROR(VLOOKUP($A390,Itemizado_Piping!C:Q,14,0),0)</f>
        <v>0</v>
      </c>
      <c r="AO390" s="978"/>
      <c r="AP390" s="278"/>
      <c r="AQ390" s="253">
        <f>N390*AP390</f>
        <v>0</v>
      </c>
      <c r="AR390" s="978"/>
      <c r="AS390" s="982"/>
    </row>
    <row r="391" spans="1:45" s="164" customFormat="1" hidden="1">
      <c r="A391" s="312" t="s">
        <v>2517</v>
      </c>
      <c r="B391" s="249"/>
      <c r="C391" s="3" t="s">
        <v>2154</v>
      </c>
      <c r="D391" s="2" t="s">
        <v>2062</v>
      </c>
      <c r="E391" s="190">
        <v>270</v>
      </c>
      <c r="F391" s="276"/>
      <c r="G391" s="191">
        <v>459</v>
      </c>
      <c r="H391" s="252">
        <f>G391+F391</f>
        <v>459</v>
      </c>
      <c r="I391" s="251"/>
      <c r="J391" s="253">
        <v>54215.158000000003</v>
      </c>
      <c r="K391" s="253">
        <v>4553.034663958184</v>
      </c>
      <c r="L391" s="253">
        <v>7961.5373957572938</v>
      </c>
      <c r="M391" s="254"/>
      <c r="N391" s="252">
        <f>SUM(I391:M391)</f>
        <v>66729.730059715483</v>
      </c>
      <c r="O391" s="251">
        <f t="shared" si="378"/>
        <v>0</v>
      </c>
      <c r="P391" s="253">
        <f t="shared" si="378"/>
        <v>14638092.66</v>
      </c>
      <c r="Q391" s="253">
        <f t="shared" si="378"/>
        <v>1229319.3592687096</v>
      </c>
      <c r="R391" s="253">
        <f t="shared" si="378"/>
        <v>2149615.0968544693</v>
      </c>
      <c r="S391" s="254">
        <f t="shared" si="378"/>
        <v>0</v>
      </c>
      <c r="T391" s="256">
        <f>SUM(O391:S391)</f>
        <v>18017027.116123181</v>
      </c>
      <c r="U391" s="984"/>
      <c r="V391" s="277">
        <v>270</v>
      </c>
      <c r="W391" s="253">
        <f t="shared" si="379"/>
        <v>0</v>
      </c>
      <c r="X391" s="253">
        <f t="shared" si="379"/>
        <v>14638092.66</v>
      </c>
      <c r="Y391" s="253">
        <f t="shared" si="379"/>
        <v>1229319.3592687096</v>
      </c>
      <c r="Z391" s="253">
        <f t="shared" si="379"/>
        <v>2149615.0968544693</v>
      </c>
      <c r="AA391" s="253">
        <f t="shared" si="379"/>
        <v>0</v>
      </c>
      <c r="AB391" s="253">
        <f>SUM(W391:AA391)</f>
        <v>18017027.116123181</v>
      </c>
      <c r="AC391" s="984"/>
      <c r="AD391" s="308"/>
      <c r="AE391" s="253">
        <f t="shared" si="380"/>
        <v>0</v>
      </c>
      <c r="AF391" s="253">
        <f t="shared" si="380"/>
        <v>0</v>
      </c>
      <c r="AG391" s="253">
        <f t="shared" si="380"/>
        <v>0</v>
      </c>
      <c r="AH391" s="253">
        <f t="shared" si="380"/>
        <v>0</v>
      </c>
      <c r="AI391" s="253">
        <f t="shared" si="380"/>
        <v>0</v>
      </c>
      <c r="AJ391" s="253">
        <f>SUM(AE391:AI391)</f>
        <v>0</v>
      </c>
      <c r="AK391" s="978"/>
      <c r="AL391" s="979">
        <f>IFERROR(VLOOKUP($A391,Itemizado_Piping!C:Q,12,0),0)</f>
        <v>0</v>
      </c>
      <c r="AM391" s="979">
        <f>IFERROR(VLOOKUP($A391,Itemizado_Piping!C:Q,13,0),0)</f>
        <v>0</v>
      </c>
      <c r="AN391" s="979">
        <f>IFERROR(VLOOKUP($A391,Itemizado_Piping!C:Q,14,0),0)</f>
        <v>0</v>
      </c>
      <c r="AO391" s="978"/>
      <c r="AP391" s="278"/>
      <c r="AQ391" s="253">
        <f>N391*AP391</f>
        <v>0</v>
      </c>
      <c r="AR391" s="978"/>
      <c r="AS391" s="982"/>
    </row>
    <row r="392" spans="1:45" s="164" customFormat="1" hidden="1">
      <c r="A392" s="315" t="s">
        <v>3141</v>
      </c>
      <c r="B392" s="5"/>
      <c r="C392" s="7" t="s">
        <v>3079</v>
      </c>
      <c r="D392" s="6"/>
      <c r="E392" s="189"/>
      <c r="F392" s="270"/>
      <c r="G392" s="189"/>
      <c r="H392" s="271"/>
      <c r="I392" s="270"/>
      <c r="J392" s="272"/>
      <c r="K392" s="272"/>
      <c r="L392" s="272"/>
      <c r="M392" s="273"/>
      <c r="N392" s="271"/>
      <c r="O392" s="270"/>
      <c r="P392" s="272"/>
      <c r="Q392" s="272"/>
      <c r="R392" s="272"/>
      <c r="S392" s="273"/>
      <c r="T392" s="274"/>
      <c r="U392" s="984"/>
      <c r="V392" s="272"/>
      <c r="W392" s="272"/>
      <c r="X392" s="272"/>
      <c r="Y392" s="272"/>
      <c r="Z392" s="272"/>
      <c r="AA392" s="272"/>
      <c r="AB392" s="272"/>
      <c r="AC392" s="984"/>
      <c r="AD392" s="272"/>
      <c r="AE392" s="272"/>
      <c r="AF392" s="272"/>
      <c r="AG392" s="272"/>
      <c r="AH392" s="272"/>
      <c r="AI392" s="272"/>
      <c r="AJ392" s="272"/>
      <c r="AK392" s="978"/>
      <c r="AL392" s="272"/>
      <c r="AM392" s="272"/>
      <c r="AN392" s="272"/>
      <c r="AO392" s="978"/>
      <c r="AP392" s="275"/>
      <c r="AQ392" s="272"/>
      <c r="AR392" s="978"/>
      <c r="AS392" s="982"/>
    </row>
    <row r="393" spans="1:45" s="164" customFormat="1" ht="39.6" hidden="1">
      <c r="A393" s="312" t="s">
        <v>2518</v>
      </c>
      <c r="B393" s="249"/>
      <c r="C393" s="3" t="s">
        <v>2519</v>
      </c>
      <c r="D393" s="2" t="s">
        <v>2067</v>
      </c>
      <c r="E393" s="190">
        <v>3</v>
      </c>
      <c r="F393" s="276"/>
      <c r="G393" s="191">
        <v>84</v>
      </c>
      <c r="H393" s="252">
        <f>G393+F393</f>
        <v>84</v>
      </c>
      <c r="I393" s="251"/>
      <c r="J393" s="253">
        <v>1718926</v>
      </c>
      <c r="K393" s="253">
        <v>144356.85427272925</v>
      </c>
      <c r="L393" s="253">
        <v>252425.59709112169</v>
      </c>
      <c r="M393" s="254"/>
      <c r="N393" s="252">
        <f>SUM(I393:M393)</f>
        <v>2115708.4513638509</v>
      </c>
      <c r="O393" s="251">
        <f t="shared" ref="O393:S395" si="381">$E393*I393</f>
        <v>0</v>
      </c>
      <c r="P393" s="253">
        <f t="shared" si="381"/>
        <v>5156778</v>
      </c>
      <c r="Q393" s="253">
        <f t="shared" si="381"/>
        <v>433070.56281818775</v>
      </c>
      <c r="R393" s="253">
        <f t="shared" si="381"/>
        <v>757276.79127336503</v>
      </c>
      <c r="S393" s="254">
        <f t="shared" si="381"/>
        <v>0</v>
      </c>
      <c r="T393" s="256">
        <f>SUM(O393:S393)</f>
        <v>6347125.354091553</v>
      </c>
      <c r="U393" s="984"/>
      <c r="V393" s="277">
        <v>3</v>
      </c>
      <c r="W393" s="253">
        <f t="shared" ref="W393:AA395" si="382">$V393*I393</f>
        <v>0</v>
      </c>
      <c r="X393" s="253">
        <f t="shared" si="382"/>
        <v>5156778</v>
      </c>
      <c r="Y393" s="253">
        <f t="shared" si="382"/>
        <v>433070.56281818775</v>
      </c>
      <c r="Z393" s="253">
        <f t="shared" si="382"/>
        <v>757276.79127336503</v>
      </c>
      <c r="AA393" s="253">
        <f t="shared" si="382"/>
        <v>0</v>
      </c>
      <c r="AB393" s="253">
        <f>SUM(W393:AA393)</f>
        <v>6347125.354091553</v>
      </c>
      <c r="AC393" s="984"/>
      <c r="AD393" s="308"/>
      <c r="AE393" s="253">
        <f t="shared" ref="AE393:AI395" si="383">$AD393*I393</f>
        <v>0</v>
      </c>
      <c r="AF393" s="253">
        <f t="shared" si="383"/>
        <v>0</v>
      </c>
      <c r="AG393" s="253">
        <f t="shared" si="383"/>
        <v>0</v>
      </c>
      <c r="AH393" s="253">
        <f t="shared" si="383"/>
        <v>0</v>
      </c>
      <c r="AI393" s="253">
        <f t="shared" si="383"/>
        <v>0</v>
      </c>
      <c r="AJ393" s="253">
        <f>SUM(AE393:AI393)</f>
        <v>0</v>
      </c>
      <c r="AK393" s="978"/>
      <c r="AL393" s="979">
        <f>IFERROR(VLOOKUP($A393,Itemizado_Piping!C:Q,12,0),0)</f>
        <v>0</v>
      </c>
      <c r="AM393" s="979">
        <f>IFERROR(VLOOKUP($A393,Itemizado_Piping!C:Q,13,0),0)</f>
        <v>0</v>
      </c>
      <c r="AN393" s="979">
        <f>IFERROR(VLOOKUP($A393,Itemizado_Piping!C:Q,14,0),0)</f>
        <v>0</v>
      </c>
      <c r="AO393" s="978"/>
      <c r="AP393" s="278"/>
      <c r="AQ393" s="253">
        <f>N393*AP393</f>
        <v>0</v>
      </c>
      <c r="AR393" s="978"/>
      <c r="AS393" s="982"/>
    </row>
    <row r="394" spans="1:45" s="164" customFormat="1" ht="39.6" hidden="1">
      <c r="A394" s="312" t="s">
        <v>2520</v>
      </c>
      <c r="B394" s="249"/>
      <c r="C394" s="3" t="s">
        <v>2521</v>
      </c>
      <c r="D394" s="2" t="s">
        <v>2067</v>
      </c>
      <c r="E394" s="190">
        <v>4</v>
      </c>
      <c r="F394" s="276"/>
      <c r="G394" s="191">
        <v>72</v>
      </c>
      <c r="H394" s="252">
        <f>G394+F394</f>
        <v>72</v>
      </c>
      <c r="I394" s="251"/>
      <c r="J394" s="253">
        <v>1199806</v>
      </c>
      <c r="K394" s="253">
        <v>100760.7191336602</v>
      </c>
      <c r="L394" s="253">
        <v>176192.4282624792</v>
      </c>
      <c r="M394" s="254"/>
      <c r="N394" s="252">
        <f>SUM(I394:M394)</f>
        <v>1476759.1473961393</v>
      </c>
      <c r="O394" s="251">
        <f t="shared" si="381"/>
        <v>0</v>
      </c>
      <c r="P394" s="253">
        <f t="shared" si="381"/>
        <v>4799224</v>
      </c>
      <c r="Q394" s="253">
        <f t="shared" si="381"/>
        <v>403042.87653464079</v>
      </c>
      <c r="R394" s="253">
        <f t="shared" si="381"/>
        <v>704769.71304991678</v>
      </c>
      <c r="S394" s="254">
        <f t="shared" si="381"/>
        <v>0</v>
      </c>
      <c r="T394" s="256">
        <f>SUM(O394:S394)</f>
        <v>5907036.5895845573</v>
      </c>
      <c r="U394" s="984"/>
      <c r="V394" s="277">
        <v>4</v>
      </c>
      <c r="W394" s="253">
        <f t="shared" si="382"/>
        <v>0</v>
      </c>
      <c r="X394" s="253">
        <f t="shared" si="382"/>
        <v>4799224</v>
      </c>
      <c r="Y394" s="253">
        <f t="shared" si="382"/>
        <v>403042.87653464079</v>
      </c>
      <c r="Z394" s="253">
        <f t="shared" si="382"/>
        <v>704769.71304991678</v>
      </c>
      <c r="AA394" s="253">
        <f t="shared" si="382"/>
        <v>0</v>
      </c>
      <c r="AB394" s="253">
        <f>SUM(W394:AA394)</f>
        <v>5907036.5895845573</v>
      </c>
      <c r="AC394" s="984"/>
      <c r="AD394" s="308"/>
      <c r="AE394" s="253">
        <f t="shared" si="383"/>
        <v>0</v>
      </c>
      <c r="AF394" s="253">
        <f t="shared" si="383"/>
        <v>0</v>
      </c>
      <c r="AG394" s="253">
        <f t="shared" si="383"/>
        <v>0</v>
      </c>
      <c r="AH394" s="253">
        <f t="shared" si="383"/>
        <v>0</v>
      </c>
      <c r="AI394" s="253">
        <f t="shared" si="383"/>
        <v>0</v>
      </c>
      <c r="AJ394" s="253">
        <f>SUM(AE394:AI394)</f>
        <v>0</v>
      </c>
      <c r="AK394" s="978"/>
      <c r="AL394" s="979">
        <f>IFERROR(VLOOKUP($A394,Itemizado_Piping!C:Q,12,0),0)</f>
        <v>0</v>
      </c>
      <c r="AM394" s="979">
        <f>IFERROR(VLOOKUP($A394,Itemizado_Piping!C:Q,13,0),0)</f>
        <v>0</v>
      </c>
      <c r="AN394" s="979">
        <f>IFERROR(VLOOKUP($A394,Itemizado_Piping!C:Q,14,0),0)</f>
        <v>0</v>
      </c>
      <c r="AO394" s="978"/>
      <c r="AP394" s="278"/>
      <c r="AQ394" s="253">
        <f>N394*AP394</f>
        <v>0</v>
      </c>
      <c r="AR394" s="978"/>
      <c r="AS394" s="982"/>
    </row>
    <row r="395" spans="1:45" s="164" customFormat="1" ht="39.6" hidden="1">
      <c r="A395" s="312" t="s">
        <v>2522</v>
      </c>
      <c r="B395" s="249"/>
      <c r="C395" s="3" t="s">
        <v>2523</v>
      </c>
      <c r="D395" s="2" t="s">
        <v>2067</v>
      </c>
      <c r="E395" s="190">
        <v>1</v>
      </c>
      <c r="F395" s="276"/>
      <c r="G395" s="191">
        <v>30</v>
      </c>
      <c r="H395" s="252">
        <f>G395+F395</f>
        <v>30</v>
      </c>
      <c r="I395" s="251"/>
      <c r="J395" s="253">
        <v>1820120</v>
      </c>
      <c r="K395" s="253">
        <v>152855.21168385353</v>
      </c>
      <c r="L395" s="253">
        <v>267286.01334641071</v>
      </c>
      <c r="M395" s="254"/>
      <c r="N395" s="252">
        <f>SUM(I395:M395)</f>
        <v>2240261.2250302644</v>
      </c>
      <c r="O395" s="251">
        <f t="shared" si="381"/>
        <v>0</v>
      </c>
      <c r="P395" s="253">
        <f t="shared" si="381"/>
        <v>1820120</v>
      </c>
      <c r="Q395" s="253">
        <f t="shared" si="381"/>
        <v>152855.21168385353</v>
      </c>
      <c r="R395" s="253">
        <f t="shared" si="381"/>
        <v>267286.01334641071</v>
      </c>
      <c r="S395" s="254">
        <f t="shared" si="381"/>
        <v>0</v>
      </c>
      <c r="T395" s="256">
        <f>SUM(O395:S395)</f>
        <v>2240261.2250302644</v>
      </c>
      <c r="U395" s="984"/>
      <c r="V395" s="277">
        <v>1</v>
      </c>
      <c r="W395" s="253">
        <f t="shared" si="382"/>
        <v>0</v>
      </c>
      <c r="X395" s="253">
        <f t="shared" si="382"/>
        <v>1820120</v>
      </c>
      <c r="Y395" s="253">
        <f t="shared" si="382"/>
        <v>152855.21168385353</v>
      </c>
      <c r="Z395" s="253">
        <f t="shared" si="382"/>
        <v>267286.01334641071</v>
      </c>
      <c r="AA395" s="253">
        <f t="shared" si="382"/>
        <v>0</v>
      </c>
      <c r="AB395" s="253">
        <f>SUM(W395:AA395)</f>
        <v>2240261.2250302644</v>
      </c>
      <c r="AC395" s="984"/>
      <c r="AD395" s="308"/>
      <c r="AE395" s="253">
        <f t="shared" si="383"/>
        <v>0</v>
      </c>
      <c r="AF395" s="253">
        <f t="shared" si="383"/>
        <v>0</v>
      </c>
      <c r="AG395" s="253">
        <f t="shared" si="383"/>
        <v>0</v>
      </c>
      <c r="AH395" s="253">
        <f t="shared" si="383"/>
        <v>0</v>
      </c>
      <c r="AI395" s="253">
        <f t="shared" si="383"/>
        <v>0</v>
      </c>
      <c r="AJ395" s="253">
        <f>SUM(AE395:AI395)</f>
        <v>0</v>
      </c>
      <c r="AK395" s="978"/>
      <c r="AL395" s="979">
        <f>IFERROR(VLOOKUP($A395,Itemizado_Piping!C:Q,12,0),0)</f>
        <v>0</v>
      </c>
      <c r="AM395" s="979">
        <f>IFERROR(VLOOKUP($A395,Itemizado_Piping!C:Q,13,0),0)</f>
        <v>0</v>
      </c>
      <c r="AN395" s="979">
        <f>IFERROR(VLOOKUP($A395,Itemizado_Piping!C:Q,14,0),0)</f>
        <v>0</v>
      </c>
      <c r="AO395" s="978"/>
      <c r="AP395" s="278"/>
      <c r="AQ395" s="253">
        <f>N395*AP395</f>
        <v>0</v>
      </c>
      <c r="AR395" s="978"/>
      <c r="AS395" s="982"/>
    </row>
    <row r="396" spans="1:45" s="164" customFormat="1" hidden="1">
      <c r="A396" s="315" t="s">
        <v>3142</v>
      </c>
      <c r="B396" s="5"/>
      <c r="C396" s="7" t="s">
        <v>3081</v>
      </c>
      <c r="D396" s="6"/>
      <c r="E396" s="189"/>
      <c r="F396" s="270"/>
      <c r="G396" s="189"/>
      <c r="H396" s="271"/>
      <c r="I396" s="270"/>
      <c r="J396" s="272"/>
      <c r="K396" s="272"/>
      <c r="L396" s="272"/>
      <c r="M396" s="273"/>
      <c r="N396" s="271"/>
      <c r="O396" s="270"/>
      <c r="P396" s="272"/>
      <c r="Q396" s="272"/>
      <c r="R396" s="272"/>
      <c r="S396" s="273"/>
      <c r="T396" s="274"/>
      <c r="U396" s="984"/>
      <c r="V396" s="272"/>
      <c r="W396" s="272"/>
      <c r="X396" s="272"/>
      <c r="Y396" s="272"/>
      <c r="Z396" s="272"/>
      <c r="AA396" s="272"/>
      <c r="AB396" s="272"/>
      <c r="AC396" s="984"/>
      <c r="AD396" s="272"/>
      <c r="AE396" s="272"/>
      <c r="AF396" s="272"/>
      <c r="AG396" s="272"/>
      <c r="AH396" s="272"/>
      <c r="AI396" s="272"/>
      <c r="AJ396" s="272"/>
      <c r="AK396" s="978"/>
      <c r="AL396" s="272"/>
      <c r="AM396" s="272"/>
      <c r="AN396" s="272"/>
      <c r="AO396" s="978"/>
      <c r="AP396" s="275"/>
      <c r="AQ396" s="272"/>
      <c r="AR396" s="978"/>
      <c r="AS396" s="982"/>
    </row>
    <row r="397" spans="1:45" s="164" customFormat="1" ht="39.6" hidden="1">
      <c r="A397" s="312" t="s">
        <v>2524</v>
      </c>
      <c r="B397" s="249"/>
      <c r="C397" s="3" t="s">
        <v>2525</v>
      </c>
      <c r="D397" s="2" t="s">
        <v>2062</v>
      </c>
      <c r="E397" s="190">
        <v>40</v>
      </c>
      <c r="F397" s="276"/>
      <c r="G397" s="191">
        <v>196</v>
      </c>
      <c r="H397" s="252">
        <f t="shared" ref="H397:H402" si="384">G397+F397</f>
        <v>196</v>
      </c>
      <c r="I397" s="251"/>
      <c r="J397" s="253">
        <v>168854.13</v>
      </c>
      <c r="K397" s="253">
        <v>14180.512155705626</v>
      </c>
      <c r="L397" s="253">
        <v>24796.358066927765</v>
      </c>
      <c r="M397" s="254"/>
      <c r="N397" s="252">
        <f t="shared" ref="N397:N402" si="385">SUM(I397:M397)</f>
        <v>207831.00022263339</v>
      </c>
      <c r="O397" s="251">
        <f t="shared" ref="O397:S402" si="386">$E397*I397</f>
        <v>0</v>
      </c>
      <c r="P397" s="253">
        <f t="shared" si="386"/>
        <v>6754165.2000000002</v>
      </c>
      <c r="Q397" s="253">
        <f t="shared" si="386"/>
        <v>567220.48622822505</v>
      </c>
      <c r="R397" s="253">
        <f t="shared" si="386"/>
        <v>991854.32267711055</v>
      </c>
      <c r="S397" s="254">
        <f t="shared" si="386"/>
        <v>0</v>
      </c>
      <c r="T397" s="256">
        <f t="shared" ref="T397:T402" si="387">SUM(O397:S397)</f>
        <v>8313240.0089053353</v>
      </c>
      <c r="U397" s="984"/>
      <c r="V397" s="277">
        <v>40</v>
      </c>
      <c r="W397" s="253">
        <f t="shared" ref="W397:AA402" si="388">$V397*I397</f>
        <v>0</v>
      </c>
      <c r="X397" s="253">
        <f t="shared" si="388"/>
        <v>6754165.2000000002</v>
      </c>
      <c r="Y397" s="253">
        <f t="shared" si="388"/>
        <v>567220.48622822505</v>
      </c>
      <c r="Z397" s="253">
        <f t="shared" si="388"/>
        <v>991854.32267711055</v>
      </c>
      <c r="AA397" s="253">
        <f t="shared" si="388"/>
        <v>0</v>
      </c>
      <c r="AB397" s="253">
        <f t="shared" ref="AB397:AB402" si="389">SUM(W397:AA397)</f>
        <v>8313240.0089053353</v>
      </c>
      <c r="AC397" s="984"/>
      <c r="AD397" s="308"/>
      <c r="AE397" s="253">
        <f t="shared" ref="AE397:AI402" si="390">$AD397*I397</f>
        <v>0</v>
      </c>
      <c r="AF397" s="253">
        <f t="shared" si="390"/>
        <v>0</v>
      </c>
      <c r="AG397" s="253">
        <f t="shared" si="390"/>
        <v>0</v>
      </c>
      <c r="AH397" s="253">
        <f t="shared" si="390"/>
        <v>0</v>
      </c>
      <c r="AI397" s="253">
        <f t="shared" si="390"/>
        <v>0</v>
      </c>
      <c r="AJ397" s="253">
        <f t="shared" ref="AJ397:AJ402" si="391">SUM(AE397:AI397)</f>
        <v>0</v>
      </c>
      <c r="AK397" s="978"/>
      <c r="AL397" s="979">
        <f>IFERROR(VLOOKUP($A397,Itemizado_Piping!C:Q,12,0),0)</f>
        <v>0</v>
      </c>
      <c r="AM397" s="979">
        <f>IFERROR(VLOOKUP($A397,Itemizado_Piping!C:Q,13,0),0)</f>
        <v>0</v>
      </c>
      <c r="AN397" s="979">
        <f>IFERROR(VLOOKUP($A397,Itemizado_Piping!C:Q,14,0),0)</f>
        <v>0</v>
      </c>
      <c r="AO397" s="978"/>
      <c r="AP397" s="278"/>
      <c r="AQ397" s="253">
        <f t="shared" ref="AQ397:AQ402" si="392">N397*AP397</f>
        <v>0</v>
      </c>
      <c r="AR397" s="978"/>
      <c r="AS397" s="982"/>
    </row>
    <row r="398" spans="1:45" s="164" customFormat="1" ht="52.9" hidden="1">
      <c r="A398" s="312" t="s">
        <v>2526</v>
      </c>
      <c r="B398" s="249"/>
      <c r="C398" s="3" t="s">
        <v>2444</v>
      </c>
      <c r="D398" s="2" t="s">
        <v>2067</v>
      </c>
      <c r="E398" s="190">
        <v>2</v>
      </c>
      <c r="F398" s="276"/>
      <c r="G398" s="191">
        <v>14.1</v>
      </c>
      <c r="H398" s="252">
        <f t="shared" si="384"/>
        <v>14.1</v>
      </c>
      <c r="I398" s="251"/>
      <c r="J398" s="253">
        <v>300648.55</v>
      </c>
      <c r="K398" s="253">
        <v>25248.718629922019</v>
      </c>
      <c r="L398" s="253">
        <v>44150.469390962695</v>
      </c>
      <c r="M398" s="254"/>
      <c r="N398" s="252">
        <f t="shared" si="385"/>
        <v>370047.73802088469</v>
      </c>
      <c r="O398" s="251">
        <f t="shared" si="386"/>
        <v>0</v>
      </c>
      <c r="P398" s="253">
        <f t="shared" si="386"/>
        <v>601297.1</v>
      </c>
      <c r="Q398" s="253">
        <f t="shared" si="386"/>
        <v>50497.437259844039</v>
      </c>
      <c r="R398" s="253">
        <f t="shared" si="386"/>
        <v>88300.93878192539</v>
      </c>
      <c r="S398" s="254">
        <f t="shared" si="386"/>
        <v>0</v>
      </c>
      <c r="T398" s="256">
        <f t="shared" si="387"/>
        <v>740095.47604176938</v>
      </c>
      <c r="U398" s="984"/>
      <c r="V398" s="277">
        <v>2</v>
      </c>
      <c r="W398" s="253">
        <f t="shared" si="388"/>
        <v>0</v>
      </c>
      <c r="X398" s="253">
        <f t="shared" si="388"/>
        <v>601297.1</v>
      </c>
      <c r="Y398" s="253">
        <f t="shared" si="388"/>
        <v>50497.437259844039</v>
      </c>
      <c r="Z398" s="253">
        <f t="shared" si="388"/>
        <v>88300.93878192539</v>
      </c>
      <c r="AA398" s="253">
        <f t="shared" si="388"/>
        <v>0</v>
      </c>
      <c r="AB398" s="253">
        <f t="shared" si="389"/>
        <v>740095.47604176938</v>
      </c>
      <c r="AC398" s="984"/>
      <c r="AD398" s="308"/>
      <c r="AE398" s="253">
        <f t="shared" si="390"/>
        <v>0</v>
      </c>
      <c r="AF398" s="253">
        <f t="shared" si="390"/>
        <v>0</v>
      </c>
      <c r="AG398" s="253">
        <f t="shared" si="390"/>
        <v>0</v>
      </c>
      <c r="AH398" s="253">
        <f t="shared" si="390"/>
        <v>0</v>
      </c>
      <c r="AI398" s="253">
        <f t="shared" si="390"/>
        <v>0</v>
      </c>
      <c r="AJ398" s="253">
        <f t="shared" si="391"/>
        <v>0</v>
      </c>
      <c r="AK398" s="978"/>
      <c r="AL398" s="979">
        <f>IFERROR(VLOOKUP($A398,Itemizado_Piping!C:Q,12,0),0)</f>
        <v>0</v>
      </c>
      <c r="AM398" s="979">
        <f>IFERROR(VLOOKUP($A398,Itemizado_Piping!C:Q,13,0),0)</f>
        <v>0</v>
      </c>
      <c r="AN398" s="979">
        <f>IFERROR(VLOOKUP($A398,Itemizado_Piping!C:Q,14,0),0)</f>
        <v>0</v>
      </c>
      <c r="AO398" s="978"/>
      <c r="AP398" s="278"/>
      <c r="AQ398" s="253">
        <f t="shared" si="392"/>
        <v>0</v>
      </c>
      <c r="AR398" s="978"/>
      <c r="AS398" s="982"/>
    </row>
    <row r="399" spans="1:45" s="164" customFormat="1" ht="52.9" hidden="1">
      <c r="A399" s="312" t="s">
        <v>2527</v>
      </c>
      <c r="B399" s="249"/>
      <c r="C399" s="3" t="s">
        <v>2404</v>
      </c>
      <c r="D399" s="2" t="s">
        <v>2067</v>
      </c>
      <c r="E399" s="190">
        <v>2</v>
      </c>
      <c r="F399" s="276"/>
      <c r="G399" s="191">
        <v>9.3000000000000007</v>
      </c>
      <c r="H399" s="252">
        <f t="shared" si="384"/>
        <v>9.3000000000000007</v>
      </c>
      <c r="I399" s="251"/>
      <c r="J399" s="253">
        <v>173901.25</v>
      </c>
      <c r="K399" s="253">
        <v>14604.373547258816</v>
      </c>
      <c r="L399" s="253">
        <v>25537.531497075743</v>
      </c>
      <c r="M399" s="254"/>
      <c r="N399" s="252">
        <f t="shared" si="385"/>
        <v>214043.15504433456</v>
      </c>
      <c r="O399" s="251">
        <f t="shared" si="386"/>
        <v>0</v>
      </c>
      <c r="P399" s="253">
        <f t="shared" si="386"/>
        <v>347802.5</v>
      </c>
      <c r="Q399" s="253">
        <f t="shared" si="386"/>
        <v>29208.747094517632</v>
      </c>
      <c r="R399" s="253">
        <f t="shared" si="386"/>
        <v>51075.062994151485</v>
      </c>
      <c r="S399" s="254">
        <f t="shared" si="386"/>
        <v>0</v>
      </c>
      <c r="T399" s="256">
        <f t="shared" si="387"/>
        <v>428086.31008866912</v>
      </c>
      <c r="U399" s="984"/>
      <c r="V399" s="277">
        <v>2</v>
      </c>
      <c r="W399" s="253">
        <f t="shared" si="388"/>
        <v>0</v>
      </c>
      <c r="X399" s="253">
        <f t="shared" si="388"/>
        <v>347802.5</v>
      </c>
      <c r="Y399" s="253">
        <f t="shared" si="388"/>
        <v>29208.747094517632</v>
      </c>
      <c r="Z399" s="253">
        <f t="shared" si="388"/>
        <v>51075.062994151485</v>
      </c>
      <c r="AA399" s="253">
        <f t="shared" si="388"/>
        <v>0</v>
      </c>
      <c r="AB399" s="253">
        <f t="shared" si="389"/>
        <v>428086.31008866912</v>
      </c>
      <c r="AC399" s="984"/>
      <c r="AD399" s="308"/>
      <c r="AE399" s="253">
        <f t="shared" si="390"/>
        <v>0</v>
      </c>
      <c r="AF399" s="253">
        <f t="shared" si="390"/>
        <v>0</v>
      </c>
      <c r="AG399" s="253">
        <f t="shared" si="390"/>
        <v>0</v>
      </c>
      <c r="AH399" s="253">
        <f t="shared" si="390"/>
        <v>0</v>
      </c>
      <c r="AI399" s="253">
        <f t="shared" si="390"/>
        <v>0</v>
      </c>
      <c r="AJ399" s="253">
        <f t="shared" si="391"/>
        <v>0</v>
      </c>
      <c r="AK399" s="978"/>
      <c r="AL399" s="979">
        <f>IFERROR(VLOOKUP($A399,Itemizado_Piping!C:Q,12,0),0)</f>
        <v>0</v>
      </c>
      <c r="AM399" s="979">
        <f>IFERROR(VLOOKUP($A399,Itemizado_Piping!C:Q,13,0),0)</f>
        <v>0</v>
      </c>
      <c r="AN399" s="979">
        <f>IFERROR(VLOOKUP($A399,Itemizado_Piping!C:Q,14,0),0)</f>
        <v>0</v>
      </c>
      <c r="AO399" s="978"/>
      <c r="AP399" s="278"/>
      <c r="AQ399" s="253">
        <f t="shared" si="392"/>
        <v>0</v>
      </c>
      <c r="AR399" s="978"/>
      <c r="AS399" s="982"/>
    </row>
    <row r="400" spans="1:45" s="164" customFormat="1" ht="52.9" hidden="1">
      <c r="A400" s="312" t="s">
        <v>2528</v>
      </c>
      <c r="B400" s="249"/>
      <c r="C400" s="3" t="s">
        <v>2406</v>
      </c>
      <c r="D400" s="2" t="s">
        <v>2067</v>
      </c>
      <c r="E400" s="190">
        <v>4</v>
      </c>
      <c r="F400" s="276"/>
      <c r="G400" s="191">
        <v>18.600000000000001</v>
      </c>
      <c r="H400" s="252">
        <f t="shared" si="384"/>
        <v>18.600000000000001</v>
      </c>
      <c r="I400" s="251"/>
      <c r="J400" s="253">
        <v>173901.25</v>
      </c>
      <c r="K400" s="253">
        <v>14604.373547258816</v>
      </c>
      <c r="L400" s="253">
        <v>25537.531497075743</v>
      </c>
      <c r="M400" s="254"/>
      <c r="N400" s="252">
        <f t="shared" si="385"/>
        <v>214043.15504433456</v>
      </c>
      <c r="O400" s="251">
        <f t="shared" si="386"/>
        <v>0</v>
      </c>
      <c r="P400" s="253">
        <f t="shared" si="386"/>
        <v>695605</v>
      </c>
      <c r="Q400" s="253">
        <f t="shared" si="386"/>
        <v>58417.494189035264</v>
      </c>
      <c r="R400" s="253">
        <f t="shared" si="386"/>
        <v>102150.12598830297</v>
      </c>
      <c r="S400" s="254">
        <f t="shared" si="386"/>
        <v>0</v>
      </c>
      <c r="T400" s="256">
        <f t="shared" si="387"/>
        <v>856172.62017733825</v>
      </c>
      <c r="U400" s="984"/>
      <c r="V400" s="277">
        <v>4</v>
      </c>
      <c r="W400" s="253">
        <f t="shared" si="388"/>
        <v>0</v>
      </c>
      <c r="X400" s="253">
        <f t="shared" si="388"/>
        <v>695605</v>
      </c>
      <c r="Y400" s="253">
        <f t="shared" si="388"/>
        <v>58417.494189035264</v>
      </c>
      <c r="Z400" s="253">
        <f t="shared" si="388"/>
        <v>102150.12598830297</v>
      </c>
      <c r="AA400" s="253">
        <f t="shared" si="388"/>
        <v>0</v>
      </c>
      <c r="AB400" s="253">
        <f t="shared" si="389"/>
        <v>856172.62017733825</v>
      </c>
      <c r="AC400" s="984"/>
      <c r="AD400" s="308"/>
      <c r="AE400" s="253">
        <f t="shared" si="390"/>
        <v>0</v>
      </c>
      <c r="AF400" s="253">
        <f t="shared" si="390"/>
        <v>0</v>
      </c>
      <c r="AG400" s="253">
        <f t="shared" si="390"/>
        <v>0</v>
      </c>
      <c r="AH400" s="253">
        <f t="shared" si="390"/>
        <v>0</v>
      </c>
      <c r="AI400" s="253">
        <f t="shared" si="390"/>
        <v>0</v>
      </c>
      <c r="AJ400" s="253">
        <f t="shared" si="391"/>
        <v>0</v>
      </c>
      <c r="AK400" s="978"/>
      <c r="AL400" s="979">
        <f>IFERROR(VLOOKUP($A400,Itemizado_Piping!C:Q,12,0),0)</f>
        <v>0</v>
      </c>
      <c r="AM400" s="979">
        <f>IFERROR(VLOOKUP($A400,Itemizado_Piping!C:Q,13,0),0)</f>
        <v>0</v>
      </c>
      <c r="AN400" s="979">
        <f>IFERROR(VLOOKUP($A400,Itemizado_Piping!C:Q,14,0),0)</f>
        <v>0</v>
      </c>
      <c r="AO400" s="978"/>
      <c r="AP400" s="278"/>
      <c r="AQ400" s="253">
        <f t="shared" si="392"/>
        <v>0</v>
      </c>
      <c r="AR400" s="978"/>
      <c r="AS400" s="982"/>
    </row>
    <row r="401" spans="1:45" s="164" customFormat="1" ht="26.45" hidden="1">
      <c r="A401" s="312" t="s">
        <v>2529</v>
      </c>
      <c r="B401" s="249"/>
      <c r="C401" s="3" t="s">
        <v>2194</v>
      </c>
      <c r="D401" s="2" t="s">
        <v>2062</v>
      </c>
      <c r="E401" s="190">
        <v>60</v>
      </c>
      <c r="F401" s="276"/>
      <c r="G401" s="191">
        <v>88.2</v>
      </c>
      <c r="H401" s="252">
        <f t="shared" si="384"/>
        <v>88.2</v>
      </c>
      <c r="I401" s="251"/>
      <c r="J401" s="253">
        <v>42526.61</v>
      </c>
      <c r="K401" s="253">
        <v>3571.4205512530316</v>
      </c>
      <c r="L401" s="253">
        <v>6245.0651869314124</v>
      </c>
      <c r="M401" s="254"/>
      <c r="N401" s="252">
        <f t="shared" si="385"/>
        <v>52343.095738184442</v>
      </c>
      <c r="O401" s="251">
        <f t="shared" si="386"/>
        <v>0</v>
      </c>
      <c r="P401" s="253">
        <f t="shared" si="386"/>
        <v>2551596.6</v>
      </c>
      <c r="Q401" s="253">
        <f t="shared" si="386"/>
        <v>214285.2330751819</v>
      </c>
      <c r="R401" s="253">
        <f t="shared" si="386"/>
        <v>374703.91121588473</v>
      </c>
      <c r="S401" s="254">
        <f t="shared" si="386"/>
        <v>0</v>
      </c>
      <c r="T401" s="256">
        <f t="shared" si="387"/>
        <v>3140585.7442910667</v>
      </c>
      <c r="U401" s="984"/>
      <c r="V401" s="277">
        <v>60</v>
      </c>
      <c r="W401" s="253">
        <f t="shared" si="388"/>
        <v>0</v>
      </c>
      <c r="X401" s="253">
        <f t="shared" si="388"/>
        <v>2551596.6</v>
      </c>
      <c r="Y401" s="253">
        <f t="shared" si="388"/>
        <v>214285.2330751819</v>
      </c>
      <c r="Z401" s="253">
        <f t="shared" si="388"/>
        <v>374703.91121588473</v>
      </c>
      <c r="AA401" s="253">
        <f t="shared" si="388"/>
        <v>0</v>
      </c>
      <c r="AB401" s="253">
        <f t="shared" si="389"/>
        <v>3140585.7442910667</v>
      </c>
      <c r="AC401" s="984"/>
      <c r="AD401" s="308"/>
      <c r="AE401" s="253">
        <f t="shared" si="390"/>
        <v>0</v>
      </c>
      <c r="AF401" s="253">
        <f t="shared" si="390"/>
        <v>0</v>
      </c>
      <c r="AG401" s="253">
        <f t="shared" si="390"/>
        <v>0</v>
      </c>
      <c r="AH401" s="253">
        <f t="shared" si="390"/>
        <v>0</v>
      </c>
      <c r="AI401" s="253">
        <f t="shared" si="390"/>
        <v>0</v>
      </c>
      <c r="AJ401" s="253">
        <f t="shared" si="391"/>
        <v>0</v>
      </c>
      <c r="AK401" s="978"/>
      <c r="AL401" s="979">
        <f>IFERROR(VLOOKUP($A401,Itemizado_Piping!C:Q,12,0),0)</f>
        <v>0</v>
      </c>
      <c r="AM401" s="979">
        <f>IFERROR(VLOOKUP($A401,Itemizado_Piping!C:Q,13,0),0)</f>
        <v>0</v>
      </c>
      <c r="AN401" s="979">
        <f>IFERROR(VLOOKUP($A401,Itemizado_Piping!C:Q,14,0),0)</f>
        <v>0</v>
      </c>
      <c r="AO401" s="978"/>
      <c r="AP401" s="278"/>
      <c r="AQ401" s="253">
        <f t="shared" si="392"/>
        <v>0</v>
      </c>
      <c r="AR401" s="978"/>
      <c r="AS401" s="982"/>
    </row>
    <row r="402" spans="1:45" s="164" customFormat="1" ht="26.45" hidden="1">
      <c r="A402" s="312" t="s">
        <v>2530</v>
      </c>
      <c r="B402" s="249"/>
      <c r="C402" s="3" t="s">
        <v>2198</v>
      </c>
      <c r="D402" s="2" t="s">
        <v>2062</v>
      </c>
      <c r="E402" s="190">
        <v>50</v>
      </c>
      <c r="F402" s="276"/>
      <c r="G402" s="191">
        <v>12.5</v>
      </c>
      <c r="H402" s="252">
        <f t="shared" si="384"/>
        <v>12.5</v>
      </c>
      <c r="I402" s="251"/>
      <c r="J402" s="253">
        <v>16217.86</v>
      </c>
      <c r="K402" s="253">
        <v>1361.9895519850907</v>
      </c>
      <c r="L402" s="253">
        <v>2381.6051383481426</v>
      </c>
      <c r="M402" s="254"/>
      <c r="N402" s="252">
        <f t="shared" si="385"/>
        <v>19961.454690333234</v>
      </c>
      <c r="O402" s="251">
        <f t="shared" si="386"/>
        <v>0</v>
      </c>
      <c r="P402" s="253">
        <f t="shared" si="386"/>
        <v>810893</v>
      </c>
      <c r="Q402" s="253">
        <f t="shared" si="386"/>
        <v>68099.477599254533</v>
      </c>
      <c r="R402" s="253">
        <f t="shared" si="386"/>
        <v>119080.25691740713</v>
      </c>
      <c r="S402" s="254">
        <f t="shared" si="386"/>
        <v>0</v>
      </c>
      <c r="T402" s="256">
        <f t="shared" si="387"/>
        <v>998072.73451666173</v>
      </c>
      <c r="U402" s="984"/>
      <c r="V402" s="277">
        <v>50</v>
      </c>
      <c r="W402" s="253">
        <f t="shared" si="388"/>
        <v>0</v>
      </c>
      <c r="X402" s="253">
        <f t="shared" si="388"/>
        <v>810893</v>
      </c>
      <c r="Y402" s="253">
        <f t="shared" si="388"/>
        <v>68099.477599254533</v>
      </c>
      <c r="Z402" s="253">
        <f t="shared" si="388"/>
        <v>119080.25691740713</v>
      </c>
      <c r="AA402" s="253">
        <f t="shared" si="388"/>
        <v>0</v>
      </c>
      <c r="AB402" s="253">
        <f t="shared" si="389"/>
        <v>998072.73451666173</v>
      </c>
      <c r="AC402" s="984"/>
      <c r="AD402" s="308"/>
      <c r="AE402" s="253">
        <f t="shared" si="390"/>
        <v>0</v>
      </c>
      <c r="AF402" s="253">
        <f t="shared" si="390"/>
        <v>0</v>
      </c>
      <c r="AG402" s="253">
        <f t="shared" si="390"/>
        <v>0</v>
      </c>
      <c r="AH402" s="253">
        <f t="shared" si="390"/>
        <v>0</v>
      </c>
      <c r="AI402" s="253">
        <f t="shared" si="390"/>
        <v>0</v>
      </c>
      <c r="AJ402" s="253">
        <f t="shared" si="391"/>
        <v>0</v>
      </c>
      <c r="AK402" s="978"/>
      <c r="AL402" s="979">
        <f>IFERROR(VLOOKUP($A402,Itemizado_Piping!C:Q,12,0),0)</f>
        <v>0</v>
      </c>
      <c r="AM402" s="979">
        <f>IFERROR(VLOOKUP($A402,Itemizado_Piping!C:Q,13,0),0)</f>
        <v>0</v>
      </c>
      <c r="AN402" s="979">
        <f>IFERROR(VLOOKUP($A402,Itemizado_Piping!C:Q,14,0),0)</f>
        <v>0</v>
      </c>
      <c r="AO402" s="978"/>
      <c r="AP402" s="278"/>
      <c r="AQ402" s="253">
        <f t="shared" si="392"/>
        <v>0</v>
      </c>
      <c r="AR402" s="978"/>
      <c r="AS402" s="982"/>
    </row>
    <row r="403" spans="1:45" s="164" customFormat="1" hidden="1">
      <c r="A403" s="315" t="s">
        <v>3143</v>
      </c>
      <c r="B403" s="5"/>
      <c r="C403" s="7" t="s">
        <v>3083</v>
      </c>
      <c r="D403" s="6"/>
      <c r="E403" s="189"/>
      <c r="F403" s="270"/>
      <c r="G403" s="189"/>
      <c r="H403" s="271"/>
      <c r="I403" s="270"/>
      <c r="J403" s="272"/>
      <c r="K403" s="272"/>
      <c r="L403" s="272"/>
      <c r="M403" s="273"/>
      <c r="N403" s="271"/>
      <c r="O403" s="270"/>
      <c r="P403" s="272"/>
      <c r="Q403" s="272"/>
      <c r="R403" s="272"/>
      <c r="S403" s="273"/>
      <c r="T403" s="274"/>
      <c r="U403" s="984"/>
      <c r="V403" s="272"/>
      <c r="W403" s="272"/>
      <c r="X403" s="272"/>
      <c r="Y403" s="272"/>
      <c r="Z403" s="272"/>
      <c r="AA403" s="272"/>
      <c r="AB403" s="272"/>
      <c r="AC403" s="984"/>
      <c r="AD403" s="272"/>
      <c r="AE403" s="272"/>
      <c r="AF403" s="272"/>
      <c r="AG403" s="272"/>
      <c r="AH403" s="272"/>
      <c r="AI403" s="272"/>
      <c r="AJ403" s="272"/>
      <c r="AK403" s="978"/>
      <c r="AL403" s="272"/>
      <c r="AM403" s="272"/>
      <c r="AN403" s="272"/>
      <c r="AO403" s="978"/>
      <c r="AP403" s="275"/>
      <c r="AQ403" s="272"/>
      <c r="AR403" s="978"/>
      <c r="AS403" s="982"/>
    </row>
    <row r="404" spans="1:45" s="164" customFormat="1" ht="52.9">
      <c r="A404" s="312" t="s">
        <v>2531</v>
      </c>
      <c r="B404" s="249"/>
      <c r="C404" s="3" t="s">
        <v>2532</v>
      </c>
      <c r="D404" s="2" t="s">
        <v>2067</v>
      </c>
      <c r="E404" s="190">
        <v>1</v>
      </c>
      <c r="F404" s="276"/>
      <c r="G404" s="191">
        <v>30</v>
      </c>
      <c r="H404" s="252">
        <f>G404+F404</f>
        <v>30</v>
      </c>
      <c r="I404" s="251"/>
      <c r="J404" s="253">
        <v>1722232</v>
      </c>
      <c r="K404" s="253">
        <v>144634.49493918335</v>
      </c>
      <c r="L404" s="253">
        <v>252911.08571831282</v>
      </c>
      <c r="M404" s="254"/>
      <c r="N404" s="252">
        <f>SUM(I404:M404)</f>
        <v>2119777.5806574961</v>
      </c>
      <c r="O404" s="251">
        <f t="shared" ref="O404:S405" si="393">$E404*I404</f>
        <v>0</v>
      </c>
      <c r="P404" s="253">
        <f t="shared" si="393"/>
        <v>1722232</v>
      </c>
      <c r="Q404" s="253">
        <f t="shared" si="393"/>
        <v>144634.49493918335</v>
      </c>
      <c r="R404" s="253">
        <f t="shared" si="393"/>
        <v>252911.08571831282</v>
      </c>
      <c r="S404" s="254">
        <f t="shared" si="393"/>
        <v>0</v>
      </c>
      <c r="T404" s="256">
        <f>SUM(O404:S404)</f>
        <v>2119777.5806574961</v>
      </c>
      <c r="U404" s="984"/>
      <c r="V404" s="277">
        <v>1</v>
      </c>
      <c r="W404" s="253">
        <f t="shared" ref="W404:AA405" si="394">$V404*I404</f>
        <v>0</v>
      </c>
      <c r="X404" s="253">
        <f t="shared" si="394"/>
        <v>1722232</v>
      </c>
      <c r="Y404" s="253">
        <f t="shared" si="394"/>
        <v>144634.49493918335</v>
      </c>
      <c r="Z404" s="253">
        <f t="shared" si="394"/>
        <v>252911.08571831282</v>
      </c>
      <c r="AA404" s="253">
        <f t="shared" si="394"/>
        <v>0</v>
      </c>
      <c r="AB404" s="253">
        <f>SUM(W404:AA404)</f>
        <v>2119777.5806574961</v>
      </c>
      <c r="AC404" s="984"/>
      <c r="AD404" s="308"/>
      <c r="AE404" s="253">
        <f t="shared" ref="AE404:AI405" si="395">$AD404*I404</f>
        <v>0</v>
      </c>
      <c r="AF404" s="253">
        <f t="shared" si="395"/>
        <v>0</v>
      </c>
      <c r="AG404" s="253">
        <f t="shared" si="395"/>
        <v>0</v>
      </c>
      <c r="AH404" s="253">
        <f t="shared" si="395"/>
        <v>0</v>
      </c>
      <c r="AI404" s="253">
        <f t="shared" si="395"/>
        <v>0</v>
      </c>
      <c r="AJ404" s="253">
        <f>SUM(AE404:AI404)</f>
        <v>0</v>
      </c>
      <c r="AK404" s="978"/>
      <c r="AL404" s="979">
        <f>IFERROR(VLOOKUP($A404,Itemizado_Piping!C:Q,12,0),0)</f>
        <v>0</v>
      </c>
      <c r="AM404" s="979">
        <f>IFERROR(VLOOKUP($A404,Itemizado_Piping!C:Q,13,0),0)</f>
        <v>0</v>
      </c>
      <c r="AN404" s="979">
        <f>IFERROR(VLOOKUP($A404,Itemizado_Piping!C:Q,14,0),0)</f>
        <v>0</v>
      </c>
      <c r="AO404" s="978"/>
      <c r="AP404" s="278"/>
      <c r="AQ404" s="253">
        <f>N404*AP404</f>
        <v>0</v>
      </c>
      <c r="AR404" s="978"/>
      <c r="AS404" s="982"/>
    </row>
    <row r="405" spans="1:45" s="164" customFormat="1" ht="52.9" hidden="1">
      <c r="A405" s="312" t="s">
        <v>2533</v>
      </c>
      <c r="B405" s="249"/>
      <c r="C405" s="3" t="s">
        <v>2447</v>
      </c>
      <c r="D405" s="2" t="s">
        <v>2067</v>
      </c>
      <c r="E405" s="190">
        <v>4</v>
      </c>
      <c r="F405" s="276"/>
      <c r="G405" s="191">
        <v>66</v>
      </c>
      <c r="H405" s="252">
        <f>G405+F405</f>
        <v>66</v>
      </c>
      <c r="I405" s="251"/>
      <c r="J405" s="253">
        <v>827015.5</v>
      </c>
      <c r="K405" s="253">
        <v>69453.458738065558</v>
      </c>
      <c r="L405" s="253">
        <v>121447.85836685961</v>
      </c>
      <c r="M405" s="254"/>
      <c r="N405" s="252">
        <f>SUM(I405:M405)</f>
        <v>1017916.8171049252</v>
      </c>
      <c r="O405" s="251">
        <f t="shared" si="393"/>
        <v>0</v>
      </c>
      <c r="P405" s="253">
        <f t="shared" si="393"/>
        <v>3308062</v>
      </c>
      <c r="Q405" s="253">
        <f t="shared" si="393"/>
        <v>277813.83495226223</v>
      </c>
      <c r="R405" s="253">
        <f t="shared" si="393"/>
        <v>485791.43346743844</v>
      </c>
      <c r="S405" s="254">
        <f t="shared" si="393"/>
        <v>0</v>
      </c>
      <c r="T405" s="256">
        <f>SUM(O405:S405)</f>
        <v>4071667.2684197007</v>
      </c>
      <c r="U405" s="984"/>
      <c r="V405" s="277">
        <v>4</v>
      </c>
      <c r="W405" s="253">
        <f t="shared" si="394"/>
        <v>0</v>
      </c>
      <c r="X405" s="253">
        <f t="shared" si="394"/>
        <v>3308062</v>
      </c>
      <c r="Y405" s="253">
        <f t="shared" si="394"/>
        <v>277813.83495226223</v>
      </c>
      <c r="Z405" s="253">
        <f t="shared" si="394"/>
        <v>485791.43346743844</v>
      </c>
      <c r="AA405" s="253">
        <f t="shared" si="394"/>
        <v>0</v>
      </c>
      <c r="AB405" s="253">
        <f>SUM(W405:AA405)</f>
        <v>4071667.2684197007</v>
      </c>
      <c r="AC405" s="984"/>
      <c r="AD405" s="308"/>
      <c r="AE405" s="253">
        <f t="shared" si="395"/>
        <v>0</v>
      </c>
      <c r="AF405" s="253">
        <f t="shared" si="395"/>
        <v>0</v>
      </c>
      <c r="AG405" s="253">
        <f t="shared" si="395"/>
        <v>0</v>
      </c>
      <c r="AH405" s="253">
        <f t="shared" si="395"/>
        <v>0</v>
      </c>
      <c r="AI405" s="253">
        <f t="shared" si="395"/>
        <v>0</v>
      </c>
      <c r="AJ405" s="253">
        <f>SUM(AE405:AI405)</f>
        <v>0</v>
      </c>
      <c r="AK405" s="978"/>
      <c r="AL405" s="979">
        <f>IFERROR(VLOOKUP($A405,Itemizado_Piping!C:Q,12,0),0)</f>
        <v>0</v>
      </c>
      <c r="AM405" s="979">
        <f>IFERROR(VLOOKUP($A405,Itemizado_Piping!C:Q,13,0),0)</f>
        <v>0</v>
      </c>
      <c r="AN405" s="979">
        <f>IFERROR(VLOOKUP($A405,Itemizado_Piping!C:Q,14,0),0)</f>
        <v>0</v>
      </c>
      <c r="AO405" s="978"/>
      <c r="AP405" s="278"/>
      <c r="AQ405" s="253">
        <f>N405*AP405</f>
        <v>0</v>
      </c>
      <c r="AR405" s="978"/>
      <c r="AS405" s="982"/>
    </row>
    <row r="406" spans="1:45" s="164" customFormat="1" hidden="1">
      <c r="A406" s="315" t="s">
        <v>3144</v>
      </c>
      <c r="B406" s="5"/>
      <c r="C406" s="7" t="s">
        <v>3085</v>
      </c>
      <c r="D406" s="6"/>
      <c r="E406" s="189"/>
      <c r="F406" s="270"/>
      <c r="G406" s="189"/>
      <c r="H406" s="271"/>
      <c r="I406" s="270"/>
      <c r="J406" s="272"/>
      <c r="K406" s="272"/>
      <c r="L406" s="272"/>
      <c r="M406" s="273"/>
      <c r="N406" s="271"/>
      <c r="O406" s="270"/>
      <c r="P406" s="272"/>
      <c r="Q406" s="272"/>
      <c r="R406" s="272"/>
      <c r="S406" s="273"/>
      <c r="T406" s="274"/>
      <c r="U406" s="984"/>
      <c r="V406" s="272"/>
      <c r="W406" s="272"/>
      <c r="X406" s="272"/>
      <c r="Y406" s="272"/>
      <c r="Z406" s="272"/>
      <c r="AA406" s="272"/>
      <c r="AB406" s="272"/>
      <c r="AC406" s="984"/>
      <c r="AD406" s="272"/>
      <c r="AE406" s="272"/>
      <c r="AF406" s="272"/>
      <c r="AG406" s="272"/>
      <c r="AH406" s="272"/>
      <c r="AI406" s="272"/>
      <c r="AJ406" s="272"/>
      <c r="AK406" s="978"/>
      <c r="AL406" s="272"/>
      <c r="AM406" s="272"/>
      <c r="AN406" s="272"/>
      <c r="AO406" s="978"/>
      <c r="AP406" s="275"/>
      <c r="AQ406" s="272"/>
      <c r="AR406" s="978"/>
      <c r="AS406" s="982"/>
    </row>
    <row r="407" spans="1:45" s="164" customFormat="1" ht="26.45" hidden="1">
      <c r="A407" s="312" t="s">
        <v>2534</v>
      </c>
      <c r="B407" s="249"/>
      <c r="C407" s="3" t="s">
        <v>2535</v>
      </c>
      <c r="D407" s="2" t="s">
        <v>2062</v>
      </c>
      <c r="E407" s="190">
        <v>100</v>
      </c>
      <c r="F407" s="276"/>
      <c r="G407" s="191">
        <v>41</v>
      </c>
      <c r="H407" s="252">
        <f t="shared" ref="H407:H413" si="396">G407+F407</f>
        <v>41</v>
      </c>
      <c r="I407" s="251"/>
      <c r="J407" s="253">
        <v>24448.27</v>
      </c>
      <c r="K407" s="253">
        <v>2053.1863207667629</v>
      </c>
      <c r="L407" s="253">
        <v>3590.2471383846405</v>
      </c>
      <c r="M407" s="254"/>
      <c r="N407" s="252">
        <f t="shared" ref="N407:N413" si="397">SUM(I407:M407)</f>
        <v>30091.703459151402</v>
      </c>
      <c r="O407" s="251">
        <f t="shared" ref="O407:S413" si="398">$E407*I407</f>
        <v>0</v>
      </c>
      <c r="P407" s="253">
        <f t="shared" si="398"/>
        <v>2444827</v>
      </c>
      <c r="Q407" s="253">
        <f t="shared" si="398"/>
        <v>205318.63207667629</v>
      </c>
      <c r="R407" s="253">
        <f t="shared" si="398"/>
        <v>359024.71383846406</v>
      </c>
      <c r="S407" s="254">
        <f t="shared" si="398"/>
        <v>0</v>
      </c>
      <c r="T407" s="256">
        <f t="shared" ref="T407:T413" si="399">SUM(O407:S407)</f>
        <v>3009170.3459151406</v>
      </c>
      <c r="U407" s="984"/>
      <c r="V407" s="277">
        <v>100</v>
      </c>
      <c r="W407" s="253">
        <f t="shared" ref="W407:AA413" si="400">$V407*I407</f>
        <v>0</v>
      </c>
      <c r="X407" s="253">
        <f t="shared" si="400"/>
        <v>2444827</v>
      </c>
      <c r="Y407" s="253">
        <f t="shared" si="400"/>
        <v>205318.63207667629</v>
      </c>
      <c r="Z407" s="253">
        <f t="shared" si="400"/>
        <v>359024.71383846406</v>
      </c>
      <c r="AA407" s="253">
        <f t="shared" si="400"/>
        <v>0</v>
      </c>
      <c r="AB407" s="253">
        <f t="shared" ref="AB407:AB413" si="401">SUM(W407:AA407)</f>
        <v>3009170.3459151406</v>
      </c>
      <c r="AC407" s="984"/>
      <c r="AD407" s="308"/>
      <c r="AE407" s="253">
        <f t="shared" ref="AE407:AI413" si="402">$AD407*I407</f>
        <v>0</v>
      </c>
      <c r="AF407" s="253">
        <f t="shared" si="402"/>
        <v>0</v>
      </c>
      <c r="AG407" s="253">
        <f t="shared" si="402"/>
        <v>0</v>
      </c>
      <c r="AH407" s="253">
        <f t="shared" si="402"/>
        <v>0</v>
      </c>
      <c r="AI407" s="253">
        <f t="shared" si="402"/>
        <v>0</v>
      </c>
      <c r="AJ407" s="253">
        <f t="shared" ref="AJ407:AJ413" si="403">SUM(AE407:AI407)</f>
        <v>0</v>
      </c>
      <c r="AK407" s="978"/>
      <c r="AL407" s="979">
        <f>IFERROR(VLOOKUP($A407,Itemizado_Piping!C:Q,12,0),0)</f>
        <v>0</v>
      </c>
      <c r="AM407" s="979">
        <f>IFERROR(VLOOKUP($A407,Itemizado_Piping!C:Q,13,0),0)</f>
        <v>0</v>
      </c>
      <c r="AN407" s="979">
        <f>IFERROR(VLOOKUP($A407,Itemizado_Piping!C:Q,14,0),0)</f>
        <v>0</v>
      </c>
      <c r="AO407" s="978"/>
      <c r="AP407" s="278"/>
      <c r="AQ407" s="253">
        <f t="shared" ref="AQ407:AQ413" si="404">N407*AP407</f>
        <v>0</v>
      </c>
      <c r="AR407" s="978"/>
      <c r="AS407" s="982"/>
    </row>
    <row r="408" spans="1:45" s="164" customFormat="1" ht="26.45" hidden="1">
      <c r="A408" s="312" t="s">
        <v>2536</v>
      </c>
      <c r="B408" s="249"/>
      <c r="C408" s="3" t="s">
        <v>2537</v>
      </c>
      <c r="D408" s="2" t="s">
        <v>2062</v>
      </c>
      <c r="E408" s="190">
        <v>100</v>
      </c>
      <c r="F408" s="276"/>
      <c r="G408" s="191">
        <v>33</v>
      </c>
      <c r="H408" s="252">
        <f t="shared" si="396"/>
        <v>33</v>
      </c>
      <c r="I408" s="251"/>
      <c r="J408" s="253">
        <v>13826.31</v>
      </c>
      <c r="K408" s="253">
        <v>1161.1451672728053</v>
      </c>
      <c r="L408" s="253">
        <v>2030.4041926859832</v>
      </c>
      <c r="M408" s="254"/>
      <c r="N408" s="252">
        <f t="shared" si="397"/>
        <v>17017.859359958788</v>
      </c>
      <c r="O408" s="251">
        <f t="shared" si="398"/>
        <v>0</v>
      </c>
      <c r="P408" s="253">
        <f t="shared" si="398"/>
        <v>1382631</v>
      </c>
      <c r="Q408" s="253">
        <f t="shared" si="398"/>
        <v>116114.51672728054</v>
      </c>
      <c r="R408" s="253">
        <f t="shared" si="398"/>
        <v>203040.41926859831</v>
      </c>
      <c r="S408" s="254">
        <f t="shared" si="398"/>
        <v>0</v>
      </c>
      <c r="T408" s="256">
        <f t="shared" si="399"/>
        <v>1701785.9359958789</v>
      </c>
      <c r="U408" s="984"/>
      <c r="V408" s="277">
        <v>100</v>
      </c>
      <c r="W408" s="253">
        <f t="shared" si="400"/>
        <v>0</v>
      </c>
      <c r="X408" s="253">
        <f t="shared" si="400"/>
        <v>1382631</v>
      </c>
      <c r="Y408" s="253">
        <f t="shared" si="400"/>
        <v>116114.51672728054</v>
      </c>
      <c r="Z408" s="253">
        <f t="shared" si="400"/>
        <v>203040.41926859831</v>
      </c>
      <c r="AA408" s="253">
        <f t="shared" si="400"/>
        <v>0</v>
      </c>
      <c r="AB408" s="253">
        <f t="shared" si="401"/>
        <v>1701785.9359958789</v>
      </c>
      <c r="AC408" s="984"/>
      <c r="AD408" s="308"/>
      <c r="AE408" s="253">
        <f t="shared" si="402"/>
        <v>0</v>
      </c>
      <c r="AF408" s="253">
        <f t="shared" si="402"/>
        <v>0</v>
      </c>
      <c r="AG408" s="253">
        <f t="shared" si="402"/>
        <v>0</v>
      </c>
      <c r="AH408" s="253">
        <f t="shared" si="402"/>
        <v>0</v>
      </c>
      <c r="AI408" s="253">
        <f t="shared" si="402"/>
        <v>0</v>
      </c>
      <c r="AJ408" s="253">
        <f t="shared" si="403"/>
        <v>0</v>
      </c>
      <c r="AK408" s="978"/>
      <c r="AL408" s="979">
        <f>IFERROR(VLOOKUP($A408,Itemizado_Piping!C:Q,12,0),0)</f>
        <v>0</v>
      </c>
      <c r="AM408" s="979">
        <f>IFERROR(VLOOKUP($A408,Itemizado_Piping!C:Q,13,0),0)</f>
        <v>0</v>
      </c>
      <c r="AN408" s="979">
        <f>IFERROR(VLOOKUP($A408,Itemizado_Piping!C:Q,14,0),0)</f>
        <v>0</v>
      </c>
      <c r="AO408" s="978"/>
      <c r="AP408" s="278"/>
      <c r="AQ408" s="253">
        <f t="shared" si="404"/>
        <v>0</v>
      </c>
      <c r="AR408" s="978"/>
      <c r="AS408" s="982"/>
    </row>
    <row r="409" spans="1:45" s="164" customFormat="1" ht="26.45" hidden="1">
      <c r="A409" s="312" t="s">
        <v>2538</v>
      </c>
      <c r="B409" s="249"/>
      <c r="C409" s="3" t="s">
        <v>2539</v>
      </c>
      <c r="D409" s="2" t="s">
        <v>2062</v>
      </c>
      <c r="E409" s="190">
        <v>430</v>
      </c>
      <c r="F409" s="276"/>
      <c r="G409" s="191">
        <v>120.4</v>
      </c>
      <c r="H409" s="252">
        <f t="shared" si="396"/>
        <v>120.4</v>
      </c>
      <c r="I409" s="251"/>
      <c r="J409" s="253">
        <v>9282.5</v>
      </c>
      <c r="K409" s="253">
        <v>779.55217373325468</v>
      </c>
      <c r="L409" s="253">
        <v>1363.1422207810788</v>
      </c>
      <c r="M409" s="254"/>
      <c r="N409" s="252">
        <f t="shared" si="397"/>
        <v>11425.194394514334</v>
      </c>
      <c r="O409" s="251">
        <f t="shared" si="398"/>
        <v>0</v>
      </c>
      <c r="P409" s="253">
        <f t="shared" si="398"/>
        <v>3991475</v>
      </c>
      <c r="Q409" s="253">
        <f t="shared" si="398"/>
        <v>335207.4347052995</v>
      </c>
      <c r="R409" s="253">
        <f t="shared" si="398"/>
        <v>586151.15493586392</v>
      </c>
      <c r="S409" s="254">
        <f t="shared" si="398"/>
        <v>0</v>
      </c>
      <c r="T409" s="256">
        <f t="shared" si="399"/>
        <v>4912833.5896411631</v>
      </c>
      <c r="U409" s="984"/>
      <c r="V409" s="277">
        <v>430</v>
      </c>
      <c r="W409" s="253">
        <f t="shared" si="400"/>
        <v>0</v>
      </c>
      <c r="X409" s="253">
        <f t="shared" si="400"/>
        <v>3991475</v>
      </c>
      <c r="Y409" s="253">
        <f t="shared" si="400"/>
        <v>335207.4347052995</v>
      </c>
      <c r="Z409" s="253">
        <f t="shared" si="400"/>
        <v>586151.15493586392</v>
      </c>
      <c r="AA409" s="253">
        <f t="shared" si="400"/>
        <v>0</v>
      </c>
      <c r="AB409" s="253">
        <f t="shared" si="401"/>
        <v>4912833.5896411631</v>
      </c>
      <c r="AC409" s="984"/>
      <c r="AD409" s="308"/>
      <c r="AE409" s="253">
        <f t="shared" si="402"/>
        <v>0</v>
      </c>
      <c r="AF409" s="253">
        <f t="shared" si="402"/>
        <v>0</v>
      </c>
      <c r="AG409" s="253">
        <f t="shared" si="402"/>
        <v>0</v>
      </c>
      <c r="AH409" s="253">
        <f t="shared" si="402"/>
        <v>0</v>
      </c>
      <c r="AI409" s="253">
        <f t="shared" si="402"/>
        <v>0</v>
      </c>
      <c r="AJ409" s="253">
        <f t="shared" si="403"/>
        <v>0</v>
      </c>
      <c r="AK409" s="978"/>
      <c r="AL409" s="979">
        <f>IFERROR(VLOOKUP($A409,Itemizado_Piping!C:Q,12,0),0)</f>
        <v>0</v>
      </c>
      <c r="AM409" s="979">
        <f>IFERROR(VLOOKUP($A409,Itemizado_Piping!C:Q,13,0),0)</f>
        <v>0</v>
      </c>
      <c r="AN409" s="979">
        <f>IFERROR(VLOOKUP($A409,Itemizado_Piping!C:Q,14,0),0)</f>
        <v>0</v>
      </c>
      <c r="AO409" s="978"/>
      <c r="AP409" s="278"/>
      <c r="AQ409" s="253">
        <f t="shared" si="404"/>
        <v>0</v>
      </c>
      <c r="AR409" s="978"/>
      <c r="AS409" s="982"/>
    </row>
    <row r="410" spans="1:45" s="164" customFormat="1" ht="26.45" hidden="1">
      <c r="A410" s="312" t="s">
        <v>2540</v>
      </c>
      <c r="B410" s="249"/>
      <c r="C410" s="3" t="s">
        <v>2541</v>
      </c>
      <c r="D410" s="2" t="s">
        <v>2062</v>
      </c>
      <c r="E410" s="190">
        <v>300</v>
      </c>
      <c r="F410" s="276"/>
      <c r="G410" s="191">
        <v>87</v>
      </c>
      <c r="H410" s="252">
        <f t="shared" si="396"/>
        <v>87</v>
      </c>
      <c r="I410" s="251"/>
      <c r="J410" s="253">
        <v>10542.23</v>
      </c>
      <c r="K410" s="253">
        <v>885.34536089371795</v>
      </c>
      <c r="L410" s="253">
        <v>1548.1345342510008</v>
      </c>
      <c r="M410" s="254"/>
      <c r="N410" s="252">
        <f t="shared" si="397"/>
        <v>12975.709895144719</v>
      </c>
      <c r="O410" s="251">
        <f t="shared" si="398"/>
        <v>0</v>
      </c>
      <c r="P410" s="253">
        <f t="shared" si="398"/>
        <v>3162669</v>
      </c>
      <c r="Q410" s="253">
        <f t="shared" si="398"/>
        <v>265603.60826811538</v>
      </c>
      <c r="R410" s="253">
        <f t="shared" si="398"/>
        <v>464440.36027530022</v>
      </c>
      <c r="S410" s="254">
        <f t="shared" si="398"/>
        <v>0</v>
      </c>
      <c r="T410" s="256">
        <f t="shared" si="399"/>
        <v>3892712.9685434154</v>
      </c>
      <c r="U410" s="984"/>
      <c r="V410" s="277">
        <v>300</v>
      </c>
      <c r="W410" s="253">
        <f t="shared" si="400"/>
        <v>0</v>
      </c>
      <c r="X410" s="253">
        <f t="shared" si="400"/>
        <v>3162669</v>
      </c>
      <c r="Y410" s="253">
        <f t="shared" si="400"/>
        <v>265603.60826811538</v>
      </c>
      <c r="Z410" s="253">
        <f t="shared" si="400"/>
        <v>464440.36027530022</v>
      </c>
      <c r="AA410" s="253">
        <f t="shared" si="400"/>
        <v>0</v>
      </c>
      <c r="AB410" s="253">
        <f t="shared" si="401"/>
        <v>3892712.9685434154</v>
      </c>
      <c r="AC410" s="984"/>
      <c r="AD410" s="308"/>
      <c r="AE410" s="253">
        <f t="shared" si="402"/>
        <v>0</v>
      </c>
      <c r="AF410" s="253">
        <f t="shared" si="402"/>
        <v>0</v>
      </c>
      <c r="AG410" s="253">
        <f t="shared" si="402"/>
        <v>0</v>
      </c>
      <c r="AH410" s="253">
        <f t="shared" si="402"/>
        <v>0</v>
      </c>
      <c r="AI410" s="253">
        <f t="shared" si="402"/>
        <v>0</v>
      </c>
      <c r="AJ410" s="253">
        <f t="shared" si="403"/>
        <v>0</v>
      </c>
      <c r="AK410" s="978"/>
      <c r="AL410" s="979">
        <f>IFERROR(VLOOKUP($A410,Itemizado_Piping!C:Q,12,0),0)</f>
        <v>0</v>
      </c>
      <c r="AM410" s="979">
        <f>IFERROR(VLOOKUP($A410,Itemizado_Piping!C:Q,13,0),0)</f>
        <v>0</v>
      </c>
      <c r="AN410" s="979">
        <f>IFERROR(VLOOKUP($A410,Itemizado_Piping!C:Q,14,0),0)</f>
        <v>0</v>
      </c>
      <c r="AO410" s="978"/>
      <c r="AP410" s="278"/>
      <c r="AQ410" s="253">
        <f t="shared" si="404"/>
        <v>0</v>
      </c>
      <c r="AR410" s="978"/>
      <c r="AS410" s="982"/>
    </row>
    <row r="411" spans="1:45" s="164" customFormat="1" ht="26.45" hidden="1">
      <c r="A411" s="312" t="s">
        <v>2542</v>
      </c>
      <c r="B411" s="249"/>
      <c r="C411" s="3" t="s">
        <v>2453</v>
      </c>
      <c r="D411" s="2" t="s">
        <v>2062</v>
      </c>
      <c r="E411" s="190">
        <v>300</v>
      </c>
      <c r="F411" s="276"/>
      <c r="G411" s="191">
        <v>132</v>
      </c>
      <c r="H411" s="252">
        <f t="shared" si="396"/>
        <v>132</v>
      </c>
      <c r="I411" s="251"/>
      <c r="J411" s="253">
        <v>19307.97</v>
      </c>
      <c r="K411" s="253">
        <v>1621.4995942770256</v>
      </c>
      <c r="L411" s="253">
        <v>2835.3901540074821</v>
      </c>
      <c r="M411" s="254"/>
      <c r="N411" s="252">
        <f t="shared" si="397"/>
        <v>23764.859748284507</v>
      </c>
      <c r="O411" s="251">
        <f t="shared" si="398"/>
        <v>0</v>
      </c>
      <c r="P411" s="253">
        <f t="shared" si="398"/>
        <v>5792391</v>
      </c>
      <c r="Q411" s="253">
        <f t="shared" si="398"/>
        <v>486449.87828310765</v>
      </c>
      <c r="R411" s="253">
        <f t="shared" si="398"/>
        <v>850617.04620224459</v>
      </c>
      <c r="S411" s="254">
        <f t="shared" si="398"/>
        <v>0</v>
      </c>
      <c r="T411" s="256">
        <f t="shared" si="399"/>
        <v>7129457.9244853519</v>
      </c>
      <c r="U411" s="984"/>
      <c r="V411" s="277">
        <v>300</v>
      </c>
      <c r="W411" s="253">
        <f t="shared" si="400"/>
        <v>0</v>
      </c>
      <c r="X411" s="253">
        <f t="shared" si="400"/>
        <v>5792391</v>
      </c>
      <c r="Y411" s="253">
        <f t="shared" si="400"/>
        <v>486449.87828310765</v>
      </c>
      <c r="Z411" s="253">
        <f t="shared" si="400"/>
        <v>850617.04620224459</v>
      </c>
      <c r="AA411" s="253">
        <f t="shared" si="400"/>
        <v>0</v>
      </c>
      <c r="AB411" s="253">
        <f t="shared" si="401"/>
        <v>7129457.9244853519</v>
      </c>
      <c r="AC411" s="984"/>
      <c r="AD411" s="308"/>
      <c r="AE411" s="253">
        <f t="shared" si="402"/>
        <v>0</v>
      </c>
      <c r="AF411" s="253">
        <f t="shared" si="402"/>
        <v>0</v>
      </c>
      <c r="AG411" s="253">
        <f t="shared" si="402"/>
        <v>0</v>
      </c>
      <c r="AH411" s="253">
        <f t="shared" si="402"/>
        <v>0</v>
      </c>
      <c r="AI411" s="253">
        <f t="shared" si="402"/>
        <v>0</v>
      </c>
      <c r="AJ411" s="253">
        <f t="shared" si="403"/>
        <v>0</v>
      </c>
      <c r="AK411" s="978"/>
      <c r="AL411" s="979">
        <f>IFERROR(VLOOKUP($A411,Itemizado_Piping!C:Q,12,0),0)</f>
        <v>0</v>
      </c>
      <c r="AM411" s="979">
        <f>IFERROR(VLOOKUP($A411,Itemizado_Piping!C:Q,13,0),0)</f>
        <v>0</v>
      </c>
      <c r="AN411" s="979">
        <f>IFERROR(VLOOKUP($A411,Itemizado_Piping!C:Q,14,0),0)</f>
        <v>0</v>
      </c>
      <c r="AO411" s="978"/>
      <c r="AP411" s="278"/>
      <c r="AQ411" s="253">
        <f t="shared" si="404"/>
        <v>0</v>
      </c>
      <c r="AR411" s="978"/>
      <c r="AS411" s="982"/>
    </row>
    <row r="412" spans="1:45" s="164" customFormat="1" ht="26.45" hidden="1">
      <c r="A412" s="312" t="s">
        <v>2543</v>
      </c>
      <c r="B412" s="249"/>
      <c r="C412" s="3" t="s">
        <v>2341</v>
      </c>
      <c r="D412" s="2" t="s">
        <v>2062</v>
      </c>
      <c r="E412" s="190">
        <v>200</v>
      </c>
      <c r="F412" s="276"/>
      <c r="G412" s="191">
        <v>72</v>
      </c>
      <c r="H412" s="252">
        <f t="shared" si="396"/>
        <v>72</v>
      </c>
      <c r="I412" s="251"/>
      <c r="J412" s="253">
        <v>15440.88</v>
      </c>
      <c r="K412" s="253">
        <v>1296.7381167093263</v>
      </c>
      <c r="L412" s="253">
        <v>2267.5050314047021</v>
      </c>
      <c r="M412" s="254"/>
      <c r="N412" s="252">
        <f t="shared" si="397"/>
        <v>19005.123148114028</v>
      </c>
      <c r="O412" s="251">
        <f t="shared" si="398"/>
        <v>0</v>
      </c>
      <c r="P412" s="253">
        <f t="shared" si="398"/>
        <v>3088176</v>
      </c>
      <c r="Q412" s="253">
        <f t="shared" si="398"/>
        <v>259347.62334186526</v>
      </c>
      <c r="R412" s="253">
        <f t="shared" si="398"/>
        <v>453501.00628094043</v>
      </c>
      <c r="S412" s="254">
        <f t="shared" si="398"/>
        <v>0</v>
      </c>
      <c r="T412" s="256">
        <f t="shared" si="399"/>
        <v>3801024.6296228059</v>
      </c>
      <c r="U412" s="984"/>
      <c r="V412" s="277">
        <v>200</v>
      </c>
      <c r="W412" s="253">
        <f t="shared" si="400"/>
        <v>0</v>
      </c>
      <c r="X412" s="253">
        <f t="shared" si="400"/>
        <v>3088176</v>
      </c>
      <c r="Y412" s="253">
        <f t="shared" si="400"/>
        <v>259347.62334186526</v>
      </c>
      <c r="Z412" s="253">
        <f t="shared" si="400"/>
        <v>453501.00628094043</v>
      </c>
      <c r="AA412" s="253">
        <f t="shared" si="400"/>
        <v>0</v>
      </c>
      <c r="AB412" s="253">
        <f t="shared" si="401"/>
        <v>3801024.6296228059</v>
      </c>
      <c r="AC412" s="984"/>
      <c r="AD412" s="308"/>
      <c r="AE412" s="253">
        <f t="shared" si="402"/>
        <v>0</v>
      </c>
      <c r="AF412" s="253">
        <f t="shared" si="402"/>
        <v>0</v>
      </c>
      <c r="AG412" s="253">
        <f t="shared" si="402"/>
        <v>0</v>
      </c>
      <c r="AH412" s="253">
        <f t="shared" si="402"/>
        <v>0</v>
      </c>
      <c r="AI412" s="253">
        <f t="shared" si="402"/>
        <v>0</v>
      </c>
      <c r="AJ412" s="253">
        <f t="shared" si="403"/>
        <v>0</v>
      </c>
      <c r="AK412" s="978"/>
      <c r="AL412" s="979">
        <f>IFERROR(VLOOKUP($A412,Itemizado_Piping!C:Q,12,0),0)</f>
        <v>0</v>
      </c>
      <c r="AM412" s="979">
        <f>IFERROR(VLOOKUP($A412,Itemizado_Piping!C:Q,13,0),0)</f>
        <v>0</v>
      </c>
      <c r="AN412" s="979">
        <f>IFERROR(VLOOKUP($A412,Itemizado_Piping!C:Q,14,0),0)</f>
        <v>0</v>
      </c>
      <c r="AO412" s="978"/>
      <c r="AP412" s="278"/>
      <c r="AQ412" s="253">
        <f t="shared" si="404"/>
        <v>0</v>
      </c>
      <c r="AR412" s="978"/>
      <c r="AS412" s="982"/>
    </row>
    <row r="413" spans="1:45" s="164" customFormat="1" ht="26.45" hidden="1">
      <c r="A413" s="312" t="s">
        <v>2544</v>
      </c>
      <c r="B413" s="249"/>
      <c r="C413" s="3" t="s">
        <v>2343</v>
      </c>
      <c r="D413" s="2" t="s">
        <v>2062</v>
      </c>
      <c r="E413" s="190">
        <v>100</v>
      </c>
      <c r="F413" s="276"/>
      <c r="G413" s="191">
        <v>46</v>
      </c>
      <c r="H413" s="252">
        <f t="shared" si="396"/>
        <v>46</v>
      </c>
      <c r="I413" s="251"/>
      <c r="J413" s="253">
        <v>21216.720000000001</v>
      </c>
      <c r="K413" s="253">
        <v>1781.7980280624615</v>
      </c>
      <c r="L413" s="253">
        <v>3115.6915506049372</v>
      </c>
      <c r="M413" s="254"/>
      <c r="N413" s="252">
        <f t="shared" si="397"/>
        <v>26114.2095786674</v>
      </c>
      <c r="O413" s="251">
        <f t="shared" si="398"/>
        <v>0</v>
      </c>
      <c r="P413" s="253">
        <f t="shared" si="398"/>
        <v>2121672</v>
      </c>
      <c r="Q413" s="253">
        <f t="shared" si="398"/>
        <v>178179.80280624615</v>
      </c>
      <c r="R413" s="253">
        <f t="shared" si="398"/>
        <v>311569.15506049374</v>
      </c>
      <c r="S413" s="254">
        <f t="shared" si="398"/>
        <v>0</v>
      </c>
      <c r="T413" s="256">
        <f t="shared" si="399"/>
        <v>2611420.9578667399</v>
      </c>
      <c r="U413" s="984"/>
      <c r="V413" s="277">
        <v>100</v>
      </c>
      <c r="W413" s="253">
        <f t="shared" si="400"/>
        <v>0</v>
      </c>
      <c r="X413" s="253">
        <f t="shared" si="400"/>
        <v>2121672</v>
      </c>
      <c r="Y413" s="253">
        <f t="shared" si="400"/>
        <v>178179.80280624615</v>
      </c>
      <c r="Z413" s="253">
        <f t="shared" si="400"/>
        <v>311569.15506049374</v>
      </c>
      <c r="AA413" s="253">
        <f t="shared" si="400"/>
        <v>0</v>
      </c>
      <c r="AB413" s="253">
        <f t="shared" si="401"/>
        <v>2611420.9578667399</v>
      </c>
      <c r="AC413" s="984"/>
      <c r="AD413" s="308"/>
      <c r="AE413" s="253">
        <f t="shared" si="402"/>
        <v>0</v>
      </c>
      <c r="AF413" s="253">
        <f t="shared" si="402"/>
        <v>0</v>
      </c>
      <c r="AG413" s="253">
        <f t="shared" si="402"/>
        <v>0</v>
      </c>
      <c r="AH413" s="253">
        <f t="shared" si="402"/>
        <v>0</v>
      </c>
      <c r="AI413" s="253">
        <f t="shared" si="402"/>
        <v>0</v>
      </c>
      <c r="AJ413" s="253">
        <f t="shared" si="403"/>
        <v>0</v>
      </c>
      <c r="AK413" s="978"/>
      <c r="AL413" s="979">
        <f>IFERROR(VLOOKUP($A413,Itemizado_Piping!C:Q,12,0),0)</f>
        <v>0</v>
      </c>
      <c r="AM413" s="979">
        <f>IFERROR(VLOOKUP($A413,Itemizado_Piping!C:Q,13,0),0)</f>
        <v>0</v>
      </c>
      <c r="AN413" s="979">
        <f>IFERROR(VLOOKUP($A413,Itemizado_Piping!C:Q,14,0),0)</f>
        <v>0</v>
      </c>
      <c r="AO413" s="978"/>
      <c r="AP413" s="278"/>
      <c r="AQ413" s="253">
        <f t="shared" si="404"/>
        <v>0</v>
      </c>
      <c r="AR413" s="978"/>
      <c r="AS413" s="982"/>
    </row>
    <row r="414" spans="1:45" s="164" customFormat="1" hidden="1">
      <c r="A414" s="314" t="s">
        <v>2974</v>
      </c>
      <c r="B414" s="199"/>
      <c r="C414" s="28" t="s">
        <v>2975</v>
      </c>
      <c r="D414" s="29"/>
      <c r="E414" s="186"/>
      <c r="F414" s="265"/>
      <c r="G414" s="186"/>
      <c r="H414" s="266"/>
      <c r="I414" s="265"/>
      <c r="J414" s="267"/>
      <c r="K414" s="267"/>
      <c r="L414" s="267"/>
      <c r="M414" s="268"/>
      <c r="N414" s="266"/>
      <c r="O414" s="265"/>
      <c r="P414" s="267"/>
      <c r="Q414" s="267"/>
      <c r="R414" s="267"/>
      <c r="S414" s="268"/>
      <c r="T414" s="269"/>
      <c r="U414" s="984"/>
      <c r="V414" s="272"/>
      <c r="W414" s="272"/>
      <c r="X414" s="272"/>
      <c r="Y414" s="272"/>
      <c r="Z414" s="272"/>
      <c r="AA414" s="272"/>
      <c r="AB414" s="272"/>
      <c r="AC414" s="984"/>
      <c r="AD414" s="272"/>
      <c r="AE414" s="272"/>
      <c r="AF414" s="272"/>
      <c r="AG414" s="272"/>
      <c r="AH414" s="272"/>
      <c r="AI414" s="272"/>
      <c r="AJ414" s="272"/>
      <c r="AK414" s="978"/>
      <c r="AL414" s="272"/>
      <c r="AM414" s="272"/>
      <c r="AN414" s="272"/>
      <c r="AO414" s="978"/>
      <c r="AP414" s="275"/>
      <c r="AQ414" s="272"/>
      <c r="AR414" s="978"/>
      <c r="AS414" s="982"/>
    </row>
    <row r="415" spans="1:45" s="164" customFormat="1" hidden="1">
      <c r="A415" s="315" t="s">
        <v>3145</v>
      </c>
      <c r="B415" s="5"/>
      <c r="C415" s="7" t="s">
        <v>3146</v>
      </c>
      <c r="D415" s="6"/>
      <c r="E415" s="189"/>
      <c r="F415" s="270"/>
      <c r="G415" s="189"/>
      <c r="H415" s="271"/>
      <c r="I415" s="270"/>
      <c r="J415" s="272"/>
      <c r="K415" s="272"/>
      <c r="L415" s="272"/>
      <c r="M415" s="273"/>
      <c r="N415" s="271"/>
      <c r="O415" s="270"/>
      <c r="P415" s="272"/>
      <c r="Q415" s="272"/>
      <c r="R415" s="272"/>
      <c r="S415" s="273"/>
      <c r="T415" s="274"/>
      <c r="U415" s="984"/>
      <c r="V415" s="272"/>
      <c r="W415" s="272"/>
      <c r="X415" s="272"/>
      <c r="Y415" s="272"/>
      <c r="Z415" s="272"/>
      <c r="AA415" s="272"/>
      <c r="AB415" s="272"/>
      <c r="AC415" s="984"/>
      <c r="AD415" s="272"/>
      <c r="AE415" s="272"/>
      <c r="AF415" s="272"/>
      <c r="AG415" s="272"/>
      <c r="AH415" s="272"/>
      <c r="AI415" s="272"/>
      <c r="AJ415" s="272"/>
      <c r="AK415" s="978"/>
      <c r="AL415" s="272"/>
      <c r="AM415" s="272"/>
      <c r="AN415" s="272"/>
      <c r="AO415" s="978"/>
      <c r="AP415" s="275"/>
      <c r="AQ415" s="272"/>
      <c r="AR415" s="978"/>
      <c r="AS415" s="982"/>
    </row>
    <row r="416" spans="1:45" s="164" customFormat="1" hidden="1">
      <c r="A416" s="312" t="s">
        <v>2545</v>
      </c>
      <c r="B416" s="249"/>
      <c r="C416" s="3" t="s">
        <v>2471</v>
      </c>
      <c r="D416" s="2" t="s">
        <v>2050</v>
      </c>
      <c r="E416" s="192">
        <v>57911</v>
      </c>
      <c r="F416" s="289">
        <v>7134</v>
      </c>
      <c r="G416" s="191"/>
      <c r="H416" s="252">
        <f t="shared" ref="H416:H428" si="405">G416+F416</f>
        <v>7134</v>
      </c>
      <c r="I416" s="251">
        <v>5308</v>
      </c>
      <c r="J416" s="253"/>
      <c r="K416" s="253">
        <v>445.77031383529356</v>
      </c>
      <c r="L416" s="253">
        <v>779.48385757134042</v>
      </c>
      <c r="M416" s="254"/>
      <c r="N416" s="279">
        <f t="shared" ref="N416:N428" si="406">SUM(I416:M416)</f>
        <v>6533.2541714066338</v>
      </c>
      <c r="O416" s="251">
        <f t="shared" ref="O416:O428" si="407">$E416*I416</f>
        <v>307391588</v>
      </c>
      <c r="P416" s="253">
        <f t="shared" ref="P416:P428" si="408">$E416*J416</f>
        <v>0</v>
      </c>
      <c r="Q416" s="253">
        <f t="shared" ref="Q416:Q428" si="409">$E416*K416</f>
        <v>25815004.644515686</v>
      </c>
      <c r="R416" s="253">
        <f t="shared" ref="R416:R428" si="410">$E416*L416</f>
        <v>45140689.675813898</v>
      </c>
      <c r="S416" s="254">
        <f t="shared" ref="S416:S428" si="411">$E416*M416</f>
        <v>0</v>
      </c>
      <c r="T416" s="280">
        <f t="shared" ref="T416:T428" si="412">SUM(O416:S416)</f>
        <v>378347282.32032961</v>
      </c>
      <c r="U416" s="984"/>
      <c r="V416" s="281">
        <v>57911</v>
      </c>
      <c r="W416" s="253">
        <f t="shared" ref="W416:W428" si="413">$V416*I416</f>
        <v>307391588</v>
      </c>
      <c r="X416" s="253">
        <f t="shared" ref="X416:X428" si="414">$V416*J416</f>
        <v>0</v>
      </c>
      <c r="Y416" s="253">
        <f t="shared" ref="Y416:Y428" si="415">$V416*K416</f>
        <v>25815004.644515686</v>
      </c>
      <c r="Z416" s="253">
        <f t="shared" ref="Z416:Z428" si="416">$V416*L416</f>
        <v>45140689.675813898</v>
      </c>
      <c r="AA416" s="253">
        <f t="shared" ref="AA416:AA428" si="417">$V416*M416</f>
        <v>0</v>
      </c>
      <c r="AB416" s="253">
        <f t="shared" ref="AB416:AB428" si="418">SUM(W416:AA416)</f>
        <v>378347282.32032961</v>
      </c>
      <c r="AC416" s="984"/>
      <c r="AD416" s="308"/>
      <c r="AE416" s="253">
        <f t="shared" ref="AE416:AE428" si="419">$AD416*I416</f>
        <v>0</v>
      </c>
      <c r="AF416" s="253">
        <f t="shared" ref="AF416:AF428" si="420">$AD416*J416</f>
        <v>0</v>
      </c>
      <c r="AG416" s="253">
        <f t="shared" ref="AG416:AG428" si="421">$AD416*K416</f>
        <v>0</v>
      </c>
      <c r="AH416" s="253">
        <f t="shared" ref="AH416:AH428" si="422">$AD416*L416</f>
        <v>0</v>
      </c>
      <c r="AI416" s="253">
        <f t="shared" ref="AI416:AI428" si="423">$AD416*M416</f>
        <v>0</v>
      </c>
      <c r="AJ416" s="253">
        <f t="shared" ref="AJ416:AJ428" si="424">SUM(AE416:AI416)</f>
        <v>0</v>
      </c>
      <c r="AK416" s="978"/>
      <c r="AL416" s="979">
        <f>IFERROR(VLOOKUP($A416,Itemizado_Piping!C:Q,12,0),0)</f>
        <v>0</v>
      </c>
      <c r="AM416" s="979">
        <f>IFERROR(VLOOKUP($A416,Itemizado_Piping!C:Q,13,0),0)</f>
        <v>0</v>
      </c>
      <c r="AN416" s="979">
        <f>IFERROR(VLOOKUP($A416,Itemizado_Piping!C:Q,14,0),0)</f>
        <v>0</v>
      </c>
      <c r="AO416" s="978"/>
      <c r="AP416" s="290">
        <v>2448.0050000000001</v>
      </c>
      <c r="AQ416" s="253">
        <f t="shared" ref="AQ416:AQ428" si="425">N416*AP416</f>
        <v>15993438.877874298</v>
      </c>
      <c r="AR416" s="978"/>
      <c r="AS416" s="982"/>
    </row>
    <row r="417" spans="1:45" s="164" customFormat="1" hidden="1">
      <c r="A417" s="312" t="s">
        <v>2554</v>
      </c>
      <c r="B417" s="249"/>
      <c r="C417" s="3" t="s">
        <v>2473</v>
      </c>
      <c r="D417" s="2" t="s">
        <v>2050</v>
      </c>
      <c r="E417" s="190">
        <v>66184</v>
      </c>
      <c r="F417" s="276">
        <v>23356</v>
      </c>
      <c r="G417" s="191"/>
      <c r="H417" s="252">
        <f t="shared" si="405"/>
        <v>23356</v>
      </c>
      <c r="I417" s="251">
        <v>27499</v>
      </c>
      <c r="J417" s="253"/>
      <c r="K417" s="253">
        <v>2309.3891974673606</v>
      </c>
      <c r="L417" s="253">
        <v>4038.2491709408987</v>
      </c>
      <c r="M417" s="254"/>
      <c r="N417" s="279">
        <f t="shared" si="406"/>
        <v>33846.638368408261</v>
      </c>
      <c r="O417" s="251">
        <f t="shared" si="407"/>
        <v>1819993816</v>
      </c>
      <c r="P417" s="253">
        <f t="shared" si="408"/>
        <v>0</v>
      </c>
      <c r="Q417" s="253">
        <f t="shared" si="409"/>
        <v>152844614.64517981</v>
      </c>
      <c r="R417" s="253">
        <f t="shared" si="410"/>
        <v>267267483.12955245</v>
      </c>
      <c r="S417" s="254">
        <f t="shared" si="411"/>
        <v>0</v>
      </c>
      <c r="T417" s="280">
        <f t="shared" si="412"/>
        <v>2240105913.7747321</v>
      </c>
      <c r="U417" s="984"/>
      <c r="V417" s="277">
        <v>66184</v>
      </c>
      <c r="W417" s="253">
        <f t="shared" si="413"/>
        <v>1819993816</v>
      </c>
      <c r="X417" s="253">
        <f t="shared" si="414"/>
        <v>0</v>
      </c>
      <c r="Y417" s="253">
        <f t="shared" si="415"/>
        <v>152844614.64517981</v>
      </c>
      <c r="Z417" s="253">
        <f t="shared" si="416"/>
        <v>267267483.12955245</v>
      </c>
      <c r="AA417" s="253">
        <f t="shared" si="417"/>
        <v>0</v>
      </c>
      <c r="AB417" s="253">
        <f t="shared" si="418"/>
        <v>2240105913.7747321</v>
      </c>
      <c r="AC417" s="984"/>
      <c r="AD417" s="308"/>
      <c r="AE417" s="253">
        <f t="shared" si="419"/>
        <v>0</v>
      </c>
      <c r="AF417" s="253">
        <f t="shared" si="420"/>
        <v>0</v>
      </c>
      <c r="AG417" s="253">
        <f t="shared" si="421"/>
        <v>0</v>
      </c>
      <c r="AH417" s="253">
        <f t="shared" si="422"/>
        <v>0</v>
      </c>
      <c r="AI417" s="253">
        <f t="shared" si="423"/>
        <v>0</v>
      </c>
      <c r="AJ417" s="253">
        <f t="shared" si="424"/>
        <v>0</v>
      </c>
      <c r="AK417" s="978"/>
      <c r="AL417" s="979">
        <f>IFERROR(VLOOKUP($A417,Itemizado_Piping!C:Q,12,0),0)</f>
        <v>0</v>
      </c>
      <c r="AM417" s="979">
        <f>IFERROR(VLOOKUP($A417,Itemizado_Piping!C:Q,13,0),0)</f>
        <v>0</v>
      </c>
      <c r="AN417" s="979">
        <f>IFERROR(VLOOKUP($A417,Itemizado_Piping!C:Q,14,0),0)</f>
        <v>0</v>
      </c>
      <c r="AO417" s="978"/>
      <c r="AP417" s="278">
        <v>2797.7200000000003</v>
      </c>
      <c r="AQ417" s="253">
        <f t="shared" si="425"/>
        <v>94693417.096063167</v>
      </c>
      <c r="AR417" s="978"/>
      <c r="AS417" s="982"/>
    </row>
    <row r="418" spans="1:45" s="164" customFormat="1" hidden="1">
      <c r="A418" s="312" t="s">
        <v>2555</v>
      </c>
      <c r="B418" s="249"/>
      <c r="C418" s="3" t="s">
        <v>2475</v>
      </c>
      <c r="D418" s="2" t="s">
        <v>2050</v>
      </c>
      <c r="E418" s="190">
        <v>41365</v>
      </c>
      <c r="F418" s="276">
        <v>17452</v>
      </c>
      <c r="G418" s="191"/>
      <c r="H418" s="252">
        <f t="shared" si="405"/>
        <v>17452</v>
      </c>
      <c r="I418" s="251">
        <v>34479</v>
      </c>
      <c r="J418" s="253"/>
      <c r="K418" s="253">
        <v>2895.5754805439137</v>
      </c>
      <c r="L418" s="253">
        <v>5063.2675066319225</v>
      </c>
      <c r="M418" s="254"/>
      <c r="N418" s="279">
        <f t="shared" si="406"/>
        <v>42437.842987175834</v>
      </c>
      <c r="O418" s="251">
        <f t="shared" si="407"/>
        <v>1426223835</v>
      </c>
      <c r="P418" s="253">
        <f t="shared" si="408"/>
        <v>0</v>
      </c>
      <c r="Q418" s="253">
        <f t="shared" si="409"/>
        <v>119775479.75269899</v>
      </c>
      <c r="R418" s="253">
        <f t="shared" si="410"/>
        <v>209442060.41182947</v>
      </c>
      <c r="S418" s="254">
        <f t="shared" si="411"/>
        <v>0</v>
      </c>
      <c r="T418" s="280">
        <f t="shared" si="412"/>
        <v>1755441375.1645284</v>
      </c>
      <c r="U418" s="984"/>
      <c r="V418" s="277">
        <v>41365</v>
      </c>
      <c r="W418" s="253">
        <f t="shared" si="413"/>
        <v>1426223835</v>
      </c>
      <c r="X418" s="253">
        <f t="shared" si="414"/>
        <v>0</v>
      </c>
      <c r="Y418" s="253">
        <f t="shared" si="415"/>
        <v>119775479.75269899</v>
      </c>
      <c r="Z418" s="253">
        <f t="shared" si="416"/>
        <v>209442060.41182947</v>
      </c>
      <c r="AA418" s="253">
        <f t="shared" si="417"/>
        <v>0</v>
      </c>
      <c r="AB418" s="253">
        <f t="shared" si="418"/>
        <v>1755441375.1645284</v>
      </c>
      <c r="AC418" s="984"/>
      <c r="AD418" s="308"/>
      <c r="AE418" s="253">
        <f t="shared" si="419"/>
        <v>0</v>
      </c>
      <c r="AF418" s="253">
        <f t="shared" si="420"/>
        <v>0</v>
      </c>
      <c r="AG418" s="253">
        <f t="shared" si="421"/>
        <v>0</v>
      </c>
      <c r="AH418" s="253">
        <f t="shared" si="422"/>
        <v>0</v>
      </c>
      <c r="AI418" s="253">
        <f t="shared" si="423"/>
        <v>0</v>
      </c>
      <c r="AJ418" s="253">
        <f t="shared" si="424"/>
        <v>0</v>
      </c>
      <c r="AK418" s="978"/>
      <c r="AL418" s="979">
        <f>IFERROR(VLOOKUP($A418,Itemizado_Piping!C:Q,12,0),0)</f>
        <v>0</v>
      </c>
      <c r="AM418" s="979">
        <f>IFERROR(VLOOKUP($A418,Itemizado_Piping!C:Q,13,0),0)</f>
        <v>0</v>
      </c>
      <c r="AN418" s="979">
        <f>IFERROR(VLOOKUP($A418,Itemizado_Piping!C:Q,14,0),0)</f>
        <v>0</v>
      </c>
      <c r="AO418" s="978"/>
      <c r="AP418" s="278">
        <v>1748.575</v>
      </c>
      <c r="AQ418" s="253">
        <f t="shared" si="425"/>
        <v>74205751.301300988</v>
      </c>
      <c r="AR418" s="978"/>
      <c r="AS418" s="982"/>
    </row>
    <row r="419" spans="1:45" s="164" customFormat="1" hidden="1">
      <c r="A419" s="312" t="s">
        <v>2556</v>
      </c>
      <c r="B419" s="249"/>
      <c r="C419" s="3" t="s">
        <v>2557</v>
      </c>
      <c r="D419" s="2" t="s">
        <v>2050</v>
      </c>
      <c r="E419" s="190">
        <v>40035</v>
      </c>
      <c r="F419" s="276">
        <v>6332</v>
      </c>
      <c r="G419" s="191"/>
      <c r="H419" s="252">
        <f t="shared" si="405"/>
        <v>6332</v>
      </c>
      <c r="I419" s="251">
        <v>7280</v>
      </c>
      <c r="J419" s="253"/>
      <c r="K419" s="253">
        <v>611.38053593084805</v>
      </c>
      <c r="L419" s="253">
        <v>1069.0735650187187</v>
      </c>
      <c r="M419" s="254"/>
      <c r="N419" s="252">
        <f t="shared" si="406"/>
        <v>8960.4541009495661</v>
      </c>
      <c r="O419" s="251">
        <f t="shared" si="407"/>
        <v>291454800</v>
      </c>
      <c r="P419" s="253">
        <f t="shared" si="408"/>
        <v>0</v>
      </c>
      <c r="Q419" s="253">
        <f t="shared" si="409"/>
        <v>24476619.755991504</v>
      </c>
      <c r="R419" s="253">
        <f t="shared" si="410"/>
        <v>42800360.175524406</v>
      </c>
      <c r="S419" s="254">
        <f t="shared" si="411"/>
        <v>0</v>
      </c>
      <c r="T419" s="256">
        <f t="shared" si="412"/>
        <v>358731779.93151593</v>
      </c>
      <c r="U419" s="984"/>
      <c r="V419" s="277">
        <v>40035</v>
      </c>
      <c r="W419" s="253">
        <f t="shared" si="413"/>
        <v>291454800</v>
      </c>
      <c r="X419" s="253">
        <f t="shared" si="414"/>
        <v>0</v>
      </c>
      <c r="Y419" s="253">
        <f t="shared" si="415"/>
        <v>24476619.755991504</v>
      </c>
      <c r="Z419" s="253">
        <f t="shared" si="416"/>
        <v>42800360.175524406</v>
      </c>
      <c r="AA419" s="253">
        <f t="shared" si="417"/>
        <v>0</v>
      </c>
      <c r="AB419" s="253">
        <f t="shared" si="418"/>
        <v>358731779.93151593</v>
      </c>
      <c r="AC419" s="984"/>
      <c r="AD419" s="308"/>
      <c r="AE419" s="253">
        <f t="shared" si="419"/>
        <v>0</v>
      </c>
      <c r="AF419" s="253">
        <f t="shared" si="420"/>
        <v>0</v>
      </c>
      <c r="AG419" s="253">
        <f t="shared" si="421"/>
        <v>0</v>
      </c>
      <c r="AH419" s="253">
        <f t="shared" si="422"/>
        <v>0</v>
      </c>
      <c r="AI419" s="253">
        <f t="shared" si="423"/>
        <v>0</v>
      </c>
      <c r="AJ419" s="253">
        <f t="shared" si="424"/>
        <v>0</v>
      </c>
      <c r="AK419" s="978"/>
      <c r="AL419" s="979">
        <f>IFERROR(VLOOKUP($A419,Itemizado_Piping!C:Q,12,0),0)</f>
        <v>0</v>
      </c>
      <c r="AM419" s="979">
        <f>IFERROR(VLOOKUP($A419,Itemizado_Piping!C:Q,13,0),0)</f>
        <v>0</v>
      </c>
      <c r="AN419" s="979">
        <f>IFERROR(VLOOKUP($A419,Itemizado_Piping!C:Q,14,0),0)</f>
        <v>0</v>
      </c>
      <c r="AO419" s="978"/>
      <c r="AP419" s="278">
        <v>1001.5</v>
      </c>
      <c r="AQ419" s="253">
        <f t="shared" si="425"/>
        <v>8973894.7821009904</v>
      </c>
      <c r="AR419" s="978"/>
      <c r="AS419" s="982"/>
    </row>
    <row r="420" spans="1:45" s="164" customFormat="1" hidden="1">
      <c r="A420" s="312" t="s">
        <v>2558</v>
      </c>
      <c r="B420" s="249"/>
      <c r="C420" s="3" t="s">
        <v>2559</v>
      </c>
      <c r="D420" s="2" t="s">
        <v>2050</v>
      </c>
      <c r="E420" s="190">
        <v>1584</v>
      </c>
      <c r="F420" s="276">
        <v>193</v>
      </c>
      <c r="G420" s="191"/>
      <c r="H420" s="252">
        <f t="shared" si="405"/>
        <v>193</v>
      </c>
      <c r="I420" s="251">
        <v>5807</v>
      </c>
      <c r="J420" s="253"/>
      <c r="K420" s="253">
        <v>487.67675441626852</v>
      </c>
      <c r="L420" s="253">
        <v>852.76238901973898</v>
      </c>
      <c r="M420" s="254"/>
      <c r="N420" s="252">
        <f t="shared" si="406"/>
        <v>7147.4391434360077</v>
      </c>
      <c r="O420" s="251">
        <f t="shared" si="407"/>
        <v>9198288</v>
      </c>
      <c r="P420" s="253">
        <f t="shared" si="408"/>
        <v>0</v>
      </c>
      <c r="Q420" s="253">
        <f t="shared" si="409"/>
        <v>772479.97899536928</v>
      </c>
      <c r="R420" s="253">
        <f t="shared" si="410"/>
        <v>1350775.6242072666</v>
      </c>
      <c r="S420" s="254">
        <f t="shared" si="411"/>
        <v>0</v>
      </c>
      <c r="T420" s="256">
        <f t="shared" si="412"/>
        <v>11321543.603202637</v>
      </c>
      <c r="U420" s="984"/>
      <c r="V420" s="277">
        <v>1584</v>
      </c>
      <c r="W420" s="253">
        <f t="shared" si="413"/>
        <v>9198288</v>
      </c>
      <c r="X420" s="253">
        <f t="shared" si="414"/>
        <v>0</v>
      </c>
      <c r="Y420" s="253">
        <f t="shared" si="415"/>
        <v>772479.97899536928</v>
      </c>
      <c r="Z420" s="253">
        <f t="shared" si="416"/>
        <v>1350775.6242072666</v>
      </c>
      <c r="AA420" s="253">
        <f t="shared" si="417"/>
        <v>0</v>
      </c>
      <c r="AB420" s="253">
        <f t="shared" si="418"/>
        <v>11321543.603202637</v>
      </c>
      <c r="AC420" s="984"/>
      <c r="AD420" s="308"/>
      <c r="AE420" s="253">
        <f t="shared" si="419"/>
        <v>0</v>
      </c>
      <c r="AF420" s="253">
        <f t="shared" si="420"/>
        <v>0</v>
      </c>
      <c r="AG420" s="253">
        <f t="shared" si="421"/>
        <v>0</v>
      </c>
      <c r="AH420" s="253">
        <f t="shared" si="422"/>
        <v>0</v>
      </c>
      <c r="AI420" s="253">
        <f t="shared" si="423"/>
        <v>0</v>
      </c>
      <c r="AJ420" s="253">
        <f t="shared" si="424"/>
        <v>0</v>
      </c>
      <c r="AK420" s="978"/>
      <c r="AL420" s="979">
        <f>IFERROR(VLOOKUP($A420,Itemizado_Piping!C:Q,12,0),0)</f>
        <v>0</v>
      </c>
      <c r="AM420" s="979">
        <f>IFERROR(VLOOKUP($A420,Itemizado_Piping!C:Q,13,0),0)</f>
        <v>0</v>
      </c>
      <c r="AN420" s="979">
        <f>IFERROR(VLOOKUP($A420,Itemizado_Piping!C:Q,14,0),0)</f>
        <v>0</v>
      </c>
      <c r="AO420" s="978"/>
      <c r="AP420" s="278"/>
      <c r="AQ420" s="253">
        <f t="shared" si="425"/>
        <v>0</v>
      </c>
      <c r="AR420" s="978"/>
      <c r="AS420" s="982"/>
    </row>
    <row r="421" spans="1:45" s="164" customFormat="1" hidden="1">
      <c r="A421" s="312" t="s">
        <v>2560</v>
      </c>
      <c r="B421" s="249"/>
      <c r="C421" s="3" t="s">
        <v>2561</v>
      </c>
      <c r="D421" s="2" t="s">
        <v>2050</v>
      </c>
      <c r="E421" s="190">
        <v>1584</v>
      </c>
      <c r="F421" s="276">
        <v>2462</v>
      </c>
      <c r="G421" s="191"/>
      <c r="H421" s="252">
        <f t="shared" si="405"/>
        <v>2462</v>
      </c>
      <c r="I421" s="251">
        <v>32074</v>
      </c>
      <c r="J421" s="253"/>
      <c r="K421" s="253">
        <v>2693.6015534953258</v>
      </c>
      <c r="L421" s="253">
        <v>4710.0914181882372</v>
      </c>
      <c r="M421" s="254"/>
      <c r="N421" s="252">
        <f t="shared" si="406"/>
        <v>39477.692971683566</v>
      </c>
      <c r="O421" s="251">
        <f t="shared" si="407"/>
        <v>50805216</v>
      </c>
      <c r="P421" s="253">
        <f t="shared" si="408"/>
        <v>0</v>
      </c>
      <c r="Q421" s="253">
        <f t="shared" si="409"/>
        <v>4266664.8607365964</v>
      </c>
      <c r="R421" s="253">
        <f t="shared" si="410"/>
        <v>7460784.8064101674</v>
      </c>
      <c r="S421" s="254">
        <f t="shared" si="411"/>
        <v>0</v>
      </c>
      <c r="T421" s="256">
        <f t="shared" si="412"/>
        <v>62532665.667146757</v>
      </c>
      <c r="U421" s="984"/>
      <c r="V421" s="277">
        <v>1584</v>
      </c>
      <c r="W421" s="253">
        <f t="shared" si="413"/>
        <v>50805216</v>
      </c>
      <c r="X421" s="253">
        <f t="shared" si="414"/>
        <v>0</v>
      </c>
      <c r="Y421" s="253">
        <f t="shared" si="415"/>
        <v>4266664.8607365964</v>
      </c>
      <c r="Z421" s="253">
        <f t="shared" si="416"/>
        <v>7460784.8064101674</v>
      </c>
      <c r="AA421" s="253">
        <f t="shared" si="417"/>
        <v>0</v>
      </c>
      <c r="AB421" s="253">
        <f t="shared" si="418"/>
        <v>62532665.667146757</v>
      </c>
      <c r="AC421" s="984"/>
      <c r="AD421" s="308"/>
      <c r="AE421" s="253">
        <f t="shared" si="419"/>
        <v>0</v>
      </c>
      <c r="AF421" s="253">
        <f t="shared" si="420"/>
        <v>0</v>
      </c>
      <c r="AG421" s="253">
        <f t="shared" si="421"/>
        <v>0</v>
      </c>
      <c r="AH421" s="253">
        <f t="shared" si="422"/>
        <v>0</v>
      </c>
      <c r="AI421" s="253">
        <f t="shared" si="423"/>
        <v>0</v>
      </c>
      <c r="AJ421" s="253">
        <f t="shared" si="424"/>
        <v>0</v>
      </c>
      <c r="AK421" s="978"/>
      <c r="AL421" s="979">
        <f>IFERROR(VLOOKUP($A421,Itemizado_Piping!C:Q,12,0),0)</f>
        <v>0</v>
      </c>
      <c r="AM421" s="979">
        <f>IFERROR(VLOOKUP($A421,Itemizado_Piping!C:Q,13,0),0)</f>
        <v>0</v>
      </c>
      <c r="AN421" s="979">
        <f>IFERROR(VLOOKUP($A421,Itemizado_Piping!C:Q,14,0),0)</f>
        <v>0</v>
      </c>
      <c r="AO421" s="978"/>
      <c r="AP421" s="278"/>
      <c r="AQ421" s="253">
        <f t="shared" si="425"/>
        <v>0</v>
      </c>
      <c r="AR421" s="978"/>
      <c r="AS421" s="982"/>
    </row>
    <row r="422" spans="1:45" s="164" customFormat="1" hidden="1">
      <c r="A422" s="312" t="s">
        <v>2562</v>
      </c>
      <c r="B422" s="249"/>
      <c r="C422" s="3" t="s">
        <v>2563</v>
      </c>
      <c r="D422" s="2" t="s">
        <v>2050</v>
      </c>
      <c r="E422" s="190">
        <v>8598</v>
      </c>
      <c r="F422" s="276">
        <v>2967</v>
      </c>
      <c r="G422" s="191"/>
      <c r="H422" s="252">
        <f t="shared" si="405"/>
        <v>2967</v>
      </c>
      <c r="I422" s="251">
        <v>23747</v>
      </c>
      <c r="J422" s="253"/>
      <c r="K422" s="253">
        <v>1994.2930751029999</v>
      </c>
      <c r="L422" s="253">
        <v>3487.2651028158666</v>
      </c>
      <c r="M422" s="254"/>
      <c r="N422" s="252">
        <f t="shared" si="406"/>
        <v>29228.558177918865</v>
      </c>
      <c r="O422" s="251">
        <f t="shared" si="407"/>
        <v>204176706</v>
      </c>
      <c r="P422" s="253">
        <f t="shared" si="408"/>
        <v>0</v>
      </c>
      <c r="Q422" s="253">
        <f t="shared" si="409"/>
        <v>17146931.859735593</v>
      </c>
      <c r="R422" s="253">
        <f t="shared" si="410"/>
        <v>29983505.35401082</v>
      </c>
      <c r="S422" s="254">
        <f t="shared" si="411"/>
        <v>0</v>
      </c>
      <c r="T422" s="256">
        <f t="shared" si="412"/>
        <v>251307143.21374643</v>
      </c>
      <c r="U422" s="984"/>
      <c r="V422" s="277">
        <v>8598</v>
      </c>
      <c r="W422" s="253">
        <f t="shared" si="413"/>
        <v>204176706</v>
      </c>
      <c r="X422" s="253">
        <f t="shared" si="414"/>
        <v>0</v>
      </c>
      <c r="Y422" s="253">
        <f t="shared" si="415"/>
        <v>17146931.859735593</v>
      </c>
      <c r="Z422" s="253">
        <f t="shared" si="416"/>
        <v>29983505.35401082</v>
      </c>
      <c r="AA422" s="253">
        <f t="shared" si="417"/>
        <v>0</v>
      </c>
      <c r="AB422" s="253">
        <f t="shared" si="418"/>
        <v>251307143.21374643</v>
      </c>
      <c r="AC422" s="984"/>
      <c r="AD422" s="308"/>
      <c r="AE422" s="253">
        <f t="shared" si="419"/>
        <v>0</v>
      </c>
      <c r="AF422" s="253">
        <f t="shared" si="420"/>
        <v>0</v>
      </c>
      <c r="AG422" s="253">
        <f t="shared" si="421"/>
        <v>0</v>
      </c>
      <c r="AH422" s="253">
        <f t="shared" si="422"/>
        <v>0</v>
      </c>
      <c r="AI422" s="253">
        <f t="shared" si="423"/>
        <v>0</v>
      </c>
      <c r="AJ422" s="253">
        <f t="shared" si="424"/>
        <v>0</v>
      </c>
      <c r="AK422" s="978"/>
      <c r="AL422" s="979">
        <f>IFERROR(VLOOKUP($A422,Itemizado_Piping!C:Q,12,0),0)</f>
        <v>0</v>
      </c>
      <c r="AM422" s="979">
        <f>IFERROR(VLOOKUP($A422,Itemizado_Piping!C:Q,13,0),0)</f>
        <v>0</v>
      </c>
      <c r="AN422" s="979">
        <f>IFERROR(VLOOKUP($A422,Itemizado_Piping!C:Q,14,0),0)</f>
        <v>0</v>
      </c>
      <c r="AO422" s="978"/>
      <c r="AP422" s="278"/>
      <c r="AQ422" s="253">
        <f t="shared" si="425"/>
        <v>0</v>
      </c>
      <c r="AR422" s="978"/>
      <c r="AS422" s="982"/>
    </row>
    <row r="423" spans="1:45" s="164" customFormat="1" hidden="1">
      <c r="A423" s="312" t="s">
        <v>2564</v>
      </c>
      <c r="B423" s="249"/>
      <c r="C423" s="3" t="s">
        <v>2565</v>
      </c>
      <c r="D423" s="2" t="s">
        <v>2117</v>
      </c>
      <c r="E423" s="190">
        <v>58904</v>
      </c>
      <c r="F423" s="276">
        <v>3271</v>
      </c>
      <c r="G423" s="191"/>
      <c r="H423" s="252">
        <f t="shared" si="405"/>
        <v>3271</v>
      </c>
      <c r="I423" s="251">
        <v>1423</v>
      </c>
      <c r="J423" s="253"/>
      <c r="K423" s="253">
        <v>119.50473937219726</v>
      </c>
      <c r="L423" s="253">
        <v>208.96863777769732</v>
      </c>
      <c r="M423" s="254"/>
      <c r="N423" s="252">
        <f t="shared" si="406"/>
        <v>1751.4733771498945</v>
      </c>
      <c r="O423" s="251">
        <f t="shared" si="407"/>
        <v>83820392</v>
      </c>
      <c r="P423" s="253">
        <f t="shared" si="408"/>
        <v>0</v>
      </c>
      <c r="Q423" s="253">
        <f t="shared" si="409"/>
        <v>7039307.1679799072</v>
      </c>
      <c r="R423" s="253">
        <f t="shared" si="410"/>
        <v>12309088.639657483</v>
      </c>
      <c r="S423" s="254">
        <f t="shared" si="411"/>
        <v>0</v>
      </c>
      <c r="T423" s="256">
        <f t="shared" si="412"/>
        <v>103168787.80763739</v>
      </c>
      <c r="U423" s="984"/>
      <c r="V423" s="277">
        <v>58904</v>
      </c>
      <c r="W423" s="253">
        <f t="shared" si="413"/>
        <v>83820392</v>
      </c>
      <c r="X423" s="253">
        <f t="shared" si="414"/>
        <v>0</v>
      </c>
      <c r="Y423" s="253">
        <f t="shared" si="415"/>
        <v>7039307.1679799072</v>
      </c>
      <c r="Z423" s="253">
        <f t="shared" si="416"/>
        <v>12309088.639657483</v>
      </c>
      <c r="AA423" s="253">
        <f t="shared" si="417"/>
        <v>0</v>
      </c>
      <c r="AB423" s="253">
        <f t="shared" si="418"/>
        <v>103168787.80763739</v>
      </c>
      <c r="AC423" s="984"/>
      <c r="AD423" s="308"/>
      <c r="AE423" s="253">
        <f t="shared" si="419"/>
        <v>0</v>
      </c>
      <c r="AF423" s="253">
        <f t="shared" si="420"/>
        <v>0</v>
      </c>
      <c r="AG423" s="253">
        <f t="shared" si="421"/>
        <v>0</v>
      </c>
      <c r="AH423" s="253">
        <f t="shared" si="422"/>
        <v>0</v>
      </c>
      <c r="AI423" s="253">
        <f t="shared" si="423"/>
        <v>0</v>
      </c>
      <c r="AJ423" s="253">
        <f t="shared" si="424"/>
        <v>0</v>
      </c>
      <c r="AK423" s="978"/>
      <c r="AL423" s="979">
        <f>IFERROR(VLOOKUP($A423,Itemizado_Piping!C:Q,12,0),0)</f>
        <v>0</v>
      </c>
      <c r="AM423" s="979">
        <f>IFERROR(VLOOKUP($A423,Itemizado_Piping!C:Q,13,0),0)</f>
        <v>0</v>
      </c>
      <c r="AN423" s="979">
        <f>IFERROR(VLOOKUP($A423,Itemizado_Piping!C:Q,14,0),0)</f>
        <v>0</v>
      </c>
      <c r="AO423" s="978"/>
      <c r="AP423" s="278"/>
      <c r="AQ423" s="253">
        <f t="shared" si="425"/>
        <v>0</v>
      </c>
      <c r="AR423" s="978"/>
      <c r="AS423" s="982"/>
    </row>
    <row r="424" spans="1:45" s="164" customFormat="1" hidden="1">
      <c r="A424" s="312" t="s">
        <v>2566</v>
      </c>
      <c r="B424" s="249"/>
      <c r="C424" s="3" t="s">
        <v>2478</v>
      </c>
      <c r="D424" s="2" t="s">
        <v>2117</v>
      </c>
      <c r="E424" s="190">
        <v>58975</v>
      </c>
      <c r="F424" s="276">
        <v>3275</v>
      </c>
      <c r="G424" s="191"/>
      <c r="H424" s="252">
        <f t="shared" si="405"/>
        <v>3275</v>
      </c>
      <c r="I424" s="251">
        <v>1423</v>
      </c>
      <c r="J424" s="253"/>
      <c r="K424" s="253">
        <v>119.50473937219726</v>
      </c>
      <c r="L424" s="253">
        <v>208.96863777769735</v>
      </c>
      <c r="M424" s="254"/>
      <c r="N424" s="252">
        <f t="shared" si="406"/>
        <v>1751.4733771498945</v>
      </c>
      <c r="O424" s="251">
        <f t="shared" si="407"/>
        <v>83921425</v>
      </c>
      <c r="P424" s="253">
        <f t="shared" si="408"/>
        <v>0</v>
      </c>
      <c r="Q424" s="253">
        <f t="shared" si="409"/>
        <v>7047792.0044753337</v>
      </c>
      <c r="R424" s="253">
        <f t="shared" si="410"/>
        <v>12323925.412939701</v>
      </c>
      <c r="S424" s="254">
        <f t="shared" si="411"/>
        <v>0</v>
      </c>
      <c r="T424" s="256">
        <f t="shared" si="412"/>
        <v>103293142.41741504</v>
      </c>
      <c r="U424" s="984"/>
      <c r="V424" s="277">
        <v>58975</v>
      </c>
      <c r="W424" s="253">
        <f t="shared" si="413"/>
        <v>83921425</v>
      </c>
      <c r="X424" s="253">
        <f t="shared" si="414"/>
        <v>0</v>
      </c>
      <c r="Y424" s="253">
        <f t="shared" si="415"/>
        <v>7047792.0044753337</v>
      </c>
      <c r="Z424" s="253">
        <f t="shared" si="416"/>
        <v>12323925.412939701</v>
      </c>
      <c r="AA424" s="253">
        <f t="shared" si="417"/>
        <v>0</v>
      </c>
      <c r="AB424" s="253">
        <f t="shared" si="418"/>
        <v>103293142.41741504</v>
      </c>
      <c r="AC424" s="984"/>
      <c r="AD424" s="308"/>
      <c r="AE424" s="253">
        <f t="shared" si="419"/>
        <v>0</v>
      </c>
      <c r="AF424" s="253">
        <f t="shared" si="420"/>
        <v>0</v>
      </c>
      <c r="AG424" s="253">
        <f t="shared" si="421"/>
        <v>0</v>
      </c>
      <c r="AH424" s="253">
        <f t="shared" si="422"/>
        <v>0</v>
      </c>
      <c r="AI424" s="253">
        <f t="shared" si="423"/>
        <v>0</v>
      </c>
      <c r="AJ424" s="253">
        <f t="shared" si="424"/>
        <v>0</v>
      </c>
      <c r="AK424" s="978"/>
      <c r="AL424" s="979">
        <f>IFERROR(VLOOKUP($A424,Itemizado_Piping!C:Q,12,0),0)</f>
        <v>0</v>
      </c>
      <c r="AM424" s="979">
        <f>IFERROR(VLOOKUP($A424,Itemizado_Piping!C:Q,13,0),0)</f>
        <v>0</v>
      </c>
      <c r="AN424" s="979">
        <f>IFERROR(VLOOKUP($A424,Itemizado_Piping!C:Q,14,0),0)</f>
        <v>0</v>
      </c>
      <c r="AO424" s="978"/>
      <c r="AP424" s="278"/>
      <c r="AQ424" s="253">
        <f t="shared" si="425"/>
        <v>0</v>
      </c>
      <c r="AR424" s="978"/>
      <c r="AS424" s="982"/>
    </row>
    <row r="425" spans="1:45" s="164" customFormat="1" hidden="1">
      <c r="A425" s="312" t="s">
        <v>2546</v>
      </c>
      <c r="B425" s="249"/>
      <c r="C425" s="3" t="s">
        <v>2547</v>
      </c>
      <c r="D425" s="2" t="s">
        <v>2117</v>
      </c>
      <c r="E425" s="190">
        <v>58904</v>
      </c>
      <c r="F425" s="276">
        <v>3271</v>
      </c>
      <c r="G425" s="191"/>
      <c r="H425" s="252">
        <f t="shared" si="405"/>
        <v>3271</v>
      </c>
      <c r="I425" s="251">
        <v>1423</v>
      </c>
      <c r="J425" s="253"/>
      <c r="K425" s="253">
        <v>119.50473937219726</v>
      </c>
      <c r="L425" s="253">
        <v>208.96863777769732</v>
      </c>
      <c r="M425" s="254"/>
      <c r="N425" s="252">
        <f t="shared" si="406"/>
        <v>1751.4733771498945</v>
      </c>
      <c r="O425" s="251">
        <f t="shared" si="407"/>
        <v>83820392</v>
      </c>
      <c r="P425" s="253">
        <f t="shared" si="408"/>
        <v>0</v>
      </c>
      <c r="Q425" s="253">
        <f t="shared" si="409"/>
        <v>7039307.1679799072</v>
      </c>
      <c r="R425" s="253">
        <f t="shared" si="410"/>
        <v>12309088.639657483</v>
      </c>
      <c r="S425" s="254">
        <f t="shared" si="411"/>
        <v>0</v>
      </c>
      <c r="T425" s="256">
        <f t="shared" si="412"/>
        <v>103168787.80763739</v>
      </c>
      <c r="U425" s="984"/>
      <c r="V425" s="277">
        <v>58904</v>
      </c>
      <c r="W425" s="253">
        <f t="shared" si="413"/>
        <v>83820392</v>
      </c>
      <c r="X425" s="253">
        <f t="shared" si="414"/>
        <v>0</v>
      </c>
      <c r="Y425" s="253">
        <f t="shared" si="415"/>
        <v>7039307.1679799072</v>
      </c>
      <c r="Z425" s="253">
        <f t="shared" si="416"/>
        <v>12309088.639657483</v>
      </c>
      <c r="AA425" s="253">
        <f t="shared" si="417"/>
        <v>0</v>
      </c>
      <c r="AB425" s="253">
        <f t="shared" si="418"/>
        <v>103168787.80763739</v>
      </c>
      <c r="AC425" s="984"/>
      <c r="AD425" s="308"/>
      <c r="AE425" s="253">
        <f t="shared" si="419"/>
        <v>0</v>
      </c>
      <c r="AF425" s="253">
        <f t="shared" si="420"/>
        <v>0</v>
      </c>
      <c r="AG425" s="253">
        <f t="shared" si="421"/>
        <v>0</v>
      </c>
      <c r="AH425" s="253">
        <f t="shared" si="422"/>
        <v>0</v>
      </c>
      <c r="AI425" s="253">
        <f t="shared" si="423"/>
        <v>0</v>
      </c>
      <c r="AJ425" s="253">
        <f t="shared" si="424"/>
        <v>0</v>
      </c>
      <c r="AK425" s="978"/>
      <c r="AL425" s="979">
        <f>IFERROR(VLOOKUP($A425,Itemizado_Piping!C:Q,12,0),0)</f>
        <v>0</v>
      </c>
      <c r="AM425" s="979">
        <f>IFERROR(VLOOKUP($A425,Itemizado_Piping!C:Q,13,0),0)</f>
        <v>0</v>
      </c>
      <c r="AN425" s="979">
        <f>IFERROR(VLOOKUP($A425,Itemizado_Piping!C:Q,14,0),0)</f>
        <v>0</v>
      </c>
      <c r="AO425" s="978"/>
      <c r="AP425" s="278"/>
      <c r="AQ425" s="253">
        <f t="shared" si="425"/>
        <v>0</v>
      </c>
      <c r="AR425" s="978"/>
      <c r="AS425" s="982"/>
    </row>
    <row r="426" spans="1:45" s="164" customFormat="1" ht="26.45" hidden="1">
      <c r="A426" s="325" t="s">
        <v>2548</v>
      </c>
      <c r="B426" s="326"/>
      <c r="C426" s="327" t="s">
        <v>2549</v>
      </c>
      <c r="D426" s="328" t="s">
        <v>2062</v>
      </c>
      <c r="E426" s="329">
        <v>5</v>
      </c>
      <c r="F426" s="330"/>
      <c r="G426" s="331">
        <v>2.93</v>
      </c>
      <c r="H426" s="332">
        <f t="shared" si="405"/>
        <v>2.93</v>
      </c>
      <c r="I426" s="333"/>
      <c r="J426" s="334">
        <v>128373.34699999999</v>
      </c>
      <c r="K426" s="334">
        <v>10780.901880233054</v>
      </c>
      <c r="L426" s="334">
        <v>18851.724138828988</v>
      </c>
      <c r="M426" s="335"/>
      <c r="N426" s="332">
        <f t="shared" si="406"/>
        <v>158005.97301906202</v>
      </c>
      <c r="O426" s="333">
        <f t="shared" si="407"/>
        <v>0</v>
      </c>
      <c r="P426" s="334">
        <f t="shared" si="408"/>
        <v>641866.73499999999</v>
      </c>
      <c r="Q426" s="334">
        <f t="shared" si="409"/>
        <v>53904.509401165269</v>
      </c>
      <c r="R426" s="334">
        <f t="shared" si="410"/>
        <v>94258.620694144935</v>
      </c>
      <c r="S426" s="335">
        <f t="shared" si="411"/>
        <v>0</v>
      </c>
      <c r="T426" s="336">
        <f t="shared" si="412"/>
        <v>790029.86509531026</v>
      </c>
      <c r="U426" s="984"/>
      <c r="V426" s="277">
        <v>5</v>
      </c>
      <c r="W426" s="253">
        <f t="shared" si="413"/>
        <v>0</v>
      </c>
      <c r="X426" s="253">
        <f t="shared" si="414"/>
        <v>641866.73499999999</v>
      </c>
      <c r="Y426" s="253">
        <f t="shared" si="415"/>
        <v>53904.509401165269</v>
      </c>
      <c r="Z426" s="253">
        <f t="shared" si="416"/>
        <v>94258.620694144935</v>
      </c>
      <c r="AA426" s="253">
        <f t="shared" si="417"/>
        <v>0</v>
      </c>
      <c r="AB426" s="253">
        <f t="shared" si="418"/>
        <v>790029.86509531026</v>
      </c>
      <c r="AC426" s="984"/>
      <c r="AD426" s="308"/>
      <c r="AE426" s="253">
        <f t="shared" si="419"/>
        <v>0</v>
      </c>
      <c r="AF426" s="253">
        <f t="shared" si="420"/>
        <v>0</v>
      </c>
      <c r="AG426" s="253">
        <f t="shared" si="421"/>
        <v>0</v>
      </c>
      <c r="AH426" s="253">
        <f t="shared" si="422"/>
        <v>0</v>
      </c>
      <c r="AI426" s="253">
        <f t="shared" si="423"/>
        <v>0</v>
      </c>
      <c r="AJ426" s="253">
        <f t="shared" si="424"/>
        <v>0</v>
      </c>
      <c r="AK426" s="978"/>
      <c r="AL426" s="979">
        <f>IFERROR(VLOOKUP($A426,Itemizado_Piping!C:Q,12,0),0)</f>
        <v>0</v>
      </c>
      <c r="AM426" s="979">
        <f>IFERROR(VLOOKUP($A426,Itemizado_Piping!C:Q,13,0),0)</f>
        <v>0</v>
      </c>
      <c r="AN426" s="979">
        <f>IFERROR(VLOOKUP($A426,Itemizado_Piping!C:Q,14,0),0)</f>
        <v>0</v>
      </c>
      <c r="AO426" s="978"/>
      <c r="AP426" s="278"/>
      <c r="AQ426" s="253">
        <f t="shared" si="425"/>
        <v>0</v>
      </c>
      <c r="AR426" s="978"/>
      <c r="AS426" s="982"/>
    </row>
    <row r="427" spans="1:45" s="164" customFormat="1" ht="26.45" hidden="1">
      <c r="A427" s="325" t="s">
        <v>2550</v>
      </c>
      <c r="B427" s="326"/>
      <c r="C427" s="327" t="s">
        <v>2551</v>
      </c>
      <c r="D427" s="328" t="s">
        <v>2062</v>
      </c>
      <c r="E427" s="329">
        <v>11</v>
      </c>
      <c r="F427" s="330"/>
      <c r="G427" s="331">
        <v>14.343999999999999</v>
      </c>
      <c r="H427" s="332">
        <f t="shared" si="405"/>
        <v>14.343999999999999</v>
      </c>
      <c r="I427" s="333"/>
      <c r="J427" s="334">
        <v>158447.52299999999</v>
      </c>
      <c r="K427" s="334">
        <v>13306.556528661458</v>
      </c>
      <c r="L427" s="334">
        <v>23268.139873900465</v>
      </c>
      <c r="M427" s="335"/>
      <c r="N427" s="332">
        <f t="shared" si="406"/>
        <v>195022.2194025619</v>
      </c>
      <c r="O427" s="333">
        <f t="shared" si="407"/>
        <v>0</v>
      </c>
      <c r="P427" s="334">
        <f t="shared" si="408"/>
        <v>1742922.7529999998</v>
      </c>
      <c r="Q427" s="334">
        <f t="shared" si="409"/>
        <v>146372.12181527604</v>
      </c>
      <c r="R427" s="334">
        <f t="shared" si="410"/>
        <v>255949.53861290513</v>
      </c>
      <c r="S427" s="335">
        <f t="shared" si="411"/>
        <v>0</v>
      </c>
      <c r="T427" s="336">
        <f t="shared" si="412"/>
        <v>2145244.4134281809</v>
      </c>
      <c r="U427" s="984"/>
      <c r="V427" s="277">
        <v>11</v>
      </c>
      <c r="W427" s="253">
        <f t="shared" si="413"/>
        <v>0</v>
      </c>
      <c r="X427" s="253">
        <f t="shared" si="414"/>
        <v>1742922.7529999998</v>
      </c>
      <c r="Y427" s="253">
        <f t="shared" si="415"/>
        <v>146372.12181527604</v>
      </c>
      <c r="Z427" s="253">
        <f t="shared" si="416"/>
        <v>255949.53861290513</v>
      </c>
      <c r="AA427" s="253">
        <f t="shared" si="417"/>
        <v>0</v>
      </c>
      <c r="AB427" s="253">
        <f t="shared" si="418"/>
        <v>2145244.4134281809</v>
      </c>
      <c r="AC427" s="984"/>
      <c r="AD427" s="308"/>
      <c r="AE427" s="253">
        <f t="shared" si="419"/>
        <v>0</v>
      </c>
      <c r="AF427" s="253">
        <f t="shared" si="420"/>
        <v>0</v>
      </c>
      <c r="AG427" s="253">
        <f t="shared" si="421"/>
        <v>0</v>
      </c>
      <c r="AH427" s="253">
        <f t="shared" si="422"/>
        <v>0</v>
      </c>
      <c r="AI427" s="253">
        <f t="shared" si="423"/>
        <v>0</v>
      </c>
      <c r="AJ427" s="253">
        <f t="shared" si="424"/>
        <v>0</v>
      </c>
      <c r="AK427" s="978"/>
      <c r="AL427" s="979">
        <f>IFERROR(VLOOKUP($A427,Itemizado_Piping!C:Q,12,0),0)</f>
        <v>0</v>
      </c>
      <c r="AM427" s="979">
        <f>IFERROR(VLOOKUP($A427,Itemizado_Piping!C:Q,13,0),0)</f>
        <v>0</v>
      </c>
      <c r="AN427" s="979">
        <f>IFERROR(VLOOKUP($A427,Itemizado_Piping!C:Q,14,0),0)</f>
        <v>0</v>
      </c>
      <c r="AO427" s="978"/>
      <c r="AP427" s="278"/>
      <c r="AQ427" s="253">
        <f t="shared" si="425"/>
        <v>0</v>
      </c>
      <c r="AR427" s="978"/>
      <c r="AS427" s="982"/>
    </row>
    <row r="428" spans="1:45" s="164" customFormat="1" hidden="1">
      <c r="A428" s="312" t="s">
        <v>2552</v>
      </c>
      <c r="B428" s="249"/>
      <c r="C428" s="3" t="s">
        <v>2553</v>
      </c>
      <c r="D428" s="2" t="s">
        <v>2050</v>
      </c>
      <c r="E428" s="190">
        <v>42</v>
      </c>
      <c r="F428" s="276">
        <v>73</v>
      </c>
      <c r="G428" s="191"/>
      <c r="H428" s="252">
        <f t="shared" si="405"/>
        <v>73</v>
      </c>
      <c r="I428" s="251">
        <v>45104</v>
      </c>
      <c r="J428" s="253"/>
      <c r="K428" s="253">
        <v>3787.8719358001254</v>
      </c>
      <c r="L428" s="253">
        <v>6623.5568786544345</v>
      </c>
      <c r="M428" s="254"/>
      <c r="N428" s="252">
        <f t="shared" si="406"/>
        <v>55515.428814454557</v>
      </c>
      <c r="O428" s="251">
        <f t="shared" si="407"/>
        <v>1894368</v>
      </c>
      <c r="P428" s="253">
        <f t="shared" si="408"/>
        <v>0</v>
      </c>
      <c r="Q428" s="253">
        <f t="shared" si="409"/>
        <v>159090.62130360526</v>
      </c>
      <c r="R428" s="253">
        <f t="shared" si="410"/>
        <v>278189.38890348625</v>
      </c>
      <c r="S428" s="254">
        <f t="shared" si="411"/>
        <v>0</v>
      </c>
      <c r="T428" s="256">
        <f t="shared" si="412"/>
        <v>2331648.0102070915</v>
      </c>
      <c r="U428" s="984"/>
      <c r="V428" s="277">
        <v>42</v>
      </c>
      <c r="W428" s="253">
        <f t="shared" si="413"/>
        <v>1894368</v>
      </c>
      <c r="X428" s="253">
        <f t="shared" si="414"/>
        <v>0</v>
      </c>
      <c r="Y428" s="253">
        <f t="shared" si="415"/>
        <v>159090.62130360526</v>
      </c>
      <c r="Z428" s="253">
        <f t="shared" si="416"/>
        <v>278189.38890348625</v>
      </c>
      <c r="AA428" s="253">
        <f t="shared" si="417"/>
        <v>0</v>
      </c>
      <c r="AB428" s="253">
        <f t="shared" si="418"/>
        <v>2331648.0102070915</v>
      </c>
      <c r="AC428" s="984"/>
      <c r="AD428" s="308"/>
      <c r="AE428" s="253">
        <f t="shared" si="419"/>
        <v>0</v>
      </c>
      <c r="AF428" s="253">
        <f t="shared" si="420"/>
        <v>0</v>
      </c>
      <c r="AG428" s="253">
        <f t="shared" si="421"/>
        <v>0</v>
      </c>
      <c r="AH428" s="253">
        <f t="shared" si="422"/>
        <v>0</v>
      </c>
      <c r="AI428" s="253">
        <f t="shared" si="423"/>
        <v>0</v>
      </c>
      <c r="AJ428" s="253">
        <f t="shared" si="424"/>
        <v>0</v>
      </c>
      <c r="AK428" s="978"/>
      <c r="AL428" s="979">
        <f>IFERROR(VLOOKUP($A428,Itemizado_Piping!C:Q,12,0),0)</f>
        <v>0</v>
      </c>
      <c r="AM428" s="979">
        <f>IFERROR(VLOOKUP($A428,Itemizado_Piping!C:Q,13,0),0)</f>
        <v>0</v>
      </c>
      <c r="AN428" s="979">
        <f>IFERROR(VLOOKUP($A428,Itemizado_Piping!C:Q,14,0),0)</f>
        <v>0</v>
      </c>
      <c r="AO428" s="978"/>
      <c r="AP428" s="278"/>
      <c r="AQ428" s="253">
        <f t="shared" si="425"/>
        <v>0</v>
      </c>
      <c r="AR428" s="978"/>
      <c r="AS428" s="982"/>
    </row>
    <row r="429" spans="1:45" s="164" customFormat="1" hidden="1">
      <c r="A429" s="315" t="s">
        <v>3147</v>
      </c>
      <c r="B429" s="5"/>
      <c r="C429" s="7" t="s">
        <v>3148</v>
      </c>
      <c r="D429" s="6"/>
      <c r="E429" s="189"/>
      <c r="F429" s="270"/>
      <c r="G429" s="189"/>
      <c r="H429" s="271"/>
      <c r="I429" s="270"/>
      <c r="J429" s="272"/>
      <c r="K429" s="272"/>
      <c r="L429" s="272"/>
      <c r="M429" s="273"/>
      <c r="N429" s="271"/>
      <c r="O429" s="270"/>
      <c r="P429" s="272"/>
      <c r="Q429" s="272"/>
      <c r="R429" s="272"/>
      <c r="S429" s="273"/>
      <c r="T429" s="274"/>
      <c r="U429" s="984"/>
      <c r="V429" s="272"/>
      <c r="W429" s="272"/>
      <c r="X429" s="272"/>
      <c r="Y429" s="272"/>
      <c r="Z429" s="272"/>
      <c r="AA429" s="272"/>
      <c r="AB429" s="272"/>
      <c r="AC429" s="984"/>
      <c r="AD429" s="272"/>
      <c r="AE429" s="272"/>
      <c r="AF429" s="272"/>
      <c r="AG429" s="272"/>
      <c r="AH429" s="272"/>
      <c r="AI429" s="272"/>
      <c r="AJ429" s="272"/>
      <c r="AK429" s="978"/>
      <c r="AL429" s="272"/>
      <c r="AM429" s="272"/>
      <c r="AN429" s="272"/>
      <c r="AO429" s="978"/>
      <c r="AP429" s="275"/>
      <c r="AQ429" s="272"/>
      <c r="AR429" s="978"/>
      <c r="AS429" s="982"/>
    </row>
    <row r="430" spans="1:45" s="164" customFormat="1" hidden="1">
      <c r="A430" s="312" t="s">
        <v>2567</v>
      </c>
      <c r="B430" s="249"/>
      <c r="C430" s="3" t="s">
        <v>2568</v>
      </c>
      <c r="D430" s="2" t="s">
        <v>2062</v>
      </c>
      <c r="E430" s="190">
        <v>220</v>
      </c>
      <c r="F430" s="276"/>
      <c r="G430" s="191">
        <v>4630.6260000000002</v>
      </c>
      <c r="H430" s="252">
        <f>G430+F430</f>
        <v>4630.6260000000002</v>
      </c>
      <c r="I430" s="251"/>
      <c r="J430" s="253">
        <v>1005748.5649999999</v>
      </c>
      <c r="K430" s="253">
        <v>84463.611097527668</v>
      </c>
      <c r="L430" s="253">
        <v>147694.94544339794</v>
      </c>
      <c r="M430" s="254"/>
      <c r="N430" s="252">
        <f>SUM(I430:M430)</f>
        <v>1237907.1215409255</v>
      </c>
      <c r="O430" s="251">
        <f t="shared" ref="O430:S434" si="426">$E430*I430</f>
        <v>0</v>
      </c>
      <c r="P430" s="253">
        <f t="shared" si="426"/>
        <v>221264684.29999998</v>
      </c>
      <c r="Q430" s="253">
        <f t="shared" si="426"/>
        <v>18581994.441456087</v>
      </c>
      <c r="R430" s="253">
        <f t="shared" si="426"/>
        <v>32492887.997547548</v>
      </c>
      <c r="S430" s="254">
        <f t="shared" si="426"/>
        <v>0</v>
      </c>
      <c r="T430" s="256">
        <f>SUM(O430:S430)</f>
        <v>272339566.7390036</v>
      </c>
      <c r="U430" s="984"/>
      <c r="V430" s="277">
        <v>220</v>
      </c>
      <c r="W430" s="253">
        <f t="shared" ref="W430:AA434" si="427">$V430*I430</f>
        <v>0</v>
      </c>
      <c r="X430" s="253">
        <f t="shared" si="427"/>
        <v>221264684.29999998</v>
      </c>
      <c r="Y430" s="253">
        <f t="shared" si="427"/>
        <v>18581994.441456087</v>
      </c>
      <c r="Z430" s="253">
        <f t="shared" si="427"/>
        <v>32492887.997547548</v>
      </c>
      <c r="AA430" s="253">
        <f t="shared" si="427"/>
        <v>0</v>
      </c>
      <c r="AB430" s="253">
        <f>SUM(W430:AA430)</f>
        <v>272339566.7390036</v>
      </c>
      <c r="AC430" s="984"/>
      <c r="AD430" s="308"/>
      <c r="AE430" s="253">
        <f t="shared" ref="AE430:AI434" si="428">$AD430*I430</f>
        <v>0</v>
      </c>
      <c r="AF430" s="253">
        <f t="shared" si="428"/>
        <v>0</v>
      </c>
      <c r="AG430" s="253">
        <f t="shared" si="428"/>
        <v>0</v>
      </c>
      <c r="AH430" s="253">
        <f t="shared" si="428"/>
        <v>0</v>
      </c>
      <c r="AI430" s="253">
        <f t="shared" si="428"/>
        <v>0</v>
      </c>
      <c r="AJ430" s="253">
        <f>SUM(AE430:AI430)</f>
        <v>0</v>
      </c>
      <c r="AK430" s="978"/>
      <c r="AL430" s="979">
        <f>IFERROR(VLOOKUP($A430,Itemizado_Piping!C:Q,12,0),0)</f>
        <v>0</v>
      </c>
      <c r="AM430" s="979">
        <f>IFERROR(VLOOKUP($A430,Itemizado_Piping!C:Q,13,0),0)</f>
        <v>0</v>
      </c>
      <c r="AN430" s="979">
        <f>IFERROR(VLOOKUP($A430,Itemizado_Piping!C:Q,14,0),0)</f>
        <v>0</v>
      </c>
      <c r="AO430" s="978"/>
      <c r="AP430" s="278"/>
      <c r="AQ430" s="253">
        <f>N430*AP430</f>
        <v>0</v>
      </c>
      <c r="AR430" s="978"/>
      <c r="AS430" s="982"/>
    </row>
    <row r="431" spans="1:45" s="164" customFormat="1" hidden="1">
      <c r="A431" s="312" t="s">
        <v>2569</v>
      </c>
      <c r="B431" s="249"/>
      <c r="C431" s="3" t="s">
        <v>2150</v>
      </c>
      <c r="D431" s="2" t="s">
        <v>2062</v>
      </c>
      <c r="E431" s="190">
        <v>450</v>
      </c>
      <c r="F431" s="276"/>
      <c r="G431" s="191">
        <v>207</v>
      </c>
      <c r="H431" s="252">
        <f>G431+F431</f>
        <v>207</v>
      </c>
      <c r="I431" s="251"/>
      <c r="J431" s="253">
        <v>21216.720000000001</v>
      </c>
      <c r="K431" s="253">
        <v>1781.7980280624615</v>
      </c>
      <c r="L431" s="253">
        <v>3115.6915506049377</v>
      </c>
      <c r="M431" s="254"/>
      <c r="N431" s="252">
        <f>SUM(I431:M431)</f>
        <v>26114.2095786674</v>
      </c>
      <c r="O431" s="251">
        <f t="shared" si="426"/>
        <v>0</v>
      </c>
      <c r="P431" s="253">
        <f t="shared" si="426"/>
        <v>9547524</v>
      </c>
      <c r="Q431" s="253">
        <f t="shared" si="426"/>
        <v>801809.11262810766</v>
      </c>
      <c r="R431" s="253">
        <f t="shared" si="426"/>
        <v>1402061.1977722219</v>
      </c>
      <c r="S431" s="254">
        <f t="shared" si="426"/>
        <v>0</v>
      </c>
      <c r="T431" s="256">
        <f>SUM(O431:S431)</f>
        <v>11751394.31040033</v>
      </c>
      <c r="U431" s="984"/>
      <c r="V431" s="277">
        <v>450</v>
      </c>
      <c r="W431" s="253">
        <f t="shared" si="427"/>
        <v>0</v>
      </c>
      <c r="X431" s="253">
        <f t="shared" si="427"/>
        <v>9547524</v>
      </c>
      <c r="Y431" s="253">
        <f t="shared" si="427"/>
        <v>801809.11262810766</v>
      </c>
      <c r="Z431" s="253">
        <f t="shared" si="427"/>
        <v>1402061.1977722219</v>
      </c>
      <c r="AA431" s="253">
        <f t="shared" si="427"/>
        <v>0</v>
      </c>
      <c r="AB431" s="253">
        <f>SUM(W431:AA431)</f>
        <v>11751394.31040033</v>
      </c>
      <c r="AC431" s="984"/>
      <c r="AD431" s="308"/>
      <c r="AE431" s="253">
        <f t="shared" si="428"/>
        <v>0</v>
      </c>
      <c r="AF431" s="253">
        <f t="shared" si="428"/>
        <v>0</v>
      </c>
      <c r="AG431" s="253">
        <f t="shared" si="428"/>
        <v>0</v>
      </c>
      <c r="AH431" s="253">
        <f t="shared" si="428"/>
        <v>0</v>
      </c>
      <c r="AI431" s="253">
        <f t="shared" si="428"/>
        <v>0</v>
      </c>
      <c r="AJ431" s="253">
        <f>SUM(AE431:AI431)</f>
        <v>0</v>
      </c>
      <c r="AK431" s="978"/>
      <c r="AL431" s="979">
        <f>IFERROR(VLOOKUP($A431,Itemizado_Piping!C:Q,12,0),0)</f>
        <v>0</v>
      </c>
      <c r="AM431" s="979">
        <f>IFERROR(VLOOKUP($A431,Itemizado_Piping!C:Q,13,0),0)</f>
        <v>0</v>
      </c>
      <c r="AN431" s="979">
        <f>IFERROR(VLOOKUP($A431,Itemizado_Piping!C:Q,14,0),0)</f>
        <v>0</v>
      </c>
      <c r="AO431" s="978"/>
      <c r="AP431" s="278"/>
      <c r="AQ431" s="253">
        <f>N431*AP431</f>
        <v>0</v>
      </c>
      <c r="AR431" s="978"/>
      <c r="AS431" s="982"/>
    </row>
    <row r="432" spans="1:45" s="164" customFormat="1" hidden="1">
      <c r="A432" s="312" t="s">
        <v>2570</v>
      </c>
      <c r="B432" s="249"/>
      <c r="C432" s="3" t="s">
        <v>2571</v>
      </c>
      <c r="D432" s="2" t="s">
        <v>2062</v>
      </c>
      <c r="E432" s="190">
        <v>1700</v>
      </c>
      <c r="F432" s="276"/>
      <c r="G432" s="191">
        <v>2890</v>
      </c>
      <c r="H432" s="252">
        <f>G432+F432</f>
        <v>2890</v>
      </c>
      <c r="I432" s="251"/>
      <c r="J432" s="253">
        <v>54215.158000000003</v>
      </c>
      <c r="K432" s="253">
        <v>4553.034663958184</v>
      </c>
      <c r="L432" s="253">
        <v>7961.5373957572947</v>
      </c>
      <c r="M432" s="254"/>
      <c r="N432" s="252">
        <f>SUM(I432:M432)</f>
        <v>66729.730059715483</v>
      </c>
      <c r="O432" s="251">
        <f t="shared" si="426"/>
        <v>0</v>
      </c>
      <c r="P432" s="253">
        <f t="shared" si="426"/>
        <v>92165768.600000009</v>
      </c>
      <c r="Q432" s="253">
        <f t="shared" si="426"/>
        <v>7740158.928728913</v>
      </c>
      <c r="R432" s="253">
        <f t="shared" si="426"/>
        <v>13534613.5727874</v>
      </c>
      <c r="S432" s="254">
        <f t="shared" si="426"/>
        <v>0</v>
      </c>
      <c r="T432" s="256">
        <f>SUM(O432:S432)</f>
        <v>113440541.10151632</v>
      </c>
      <c r="U432" s="984"/>
      <c r="V432" s="277">
        <v>1700</v>
      </c>
      <c r="W432" s="253">
        <f t="shared" si="427"/>
        <v>0</v>
      </c>
      <c r="X432" s="253">
        <f t="shared" si="427"/>
        <v>92165768.600000009</v>
      </c>
      <c r="Y432" s="253">
        <f t="shared" si="427"/>
        <v>7740158.928728913</v>
      </c>
      <c r="Z432" s="253">
        <f t="shared" si="427"/>
        <v>13534613.5727874</v>
      </c>
      <c r="AA432" s="253">
        <f t="shared" si="427"/>
        <v>0</v>
      </c>
      <c r="AB432" s="253">
        <f>SUM(W432:AA432)</f>
        <v>113440541.10151632</v>
      </c>
      <c r="AC432" s="984"/>
      <c r="AD432" s="308"/>
      <c r="AE432" s="253">
        <f t="shared" si="428"/>
        <v>0</v>
      </c>
      <c r="AF432" s="253">
        <f t="shared" si="428"/>
        <v>0</v>
      </c>
      <c r="AG432" s="253">
        <f t="shared" si="428"/>
        <v>0</v>
      </c>
      <c r="AH432" s="253">
        <f t="shared" si="428"/>
        <v>0</v>
      </c>
      <c r="AI432" s="253">
        <f t="shared" si="428"/>
        <v>0</v>
      </c>
      <c r="AJ432" s="253">
        <f>SUM(AE432:AI432)</f>
        <v>0</v>
      </c>
      <c r="AK432" s="978"/>
      <c r="AL432" s="979">
        <f>IFERROR(VLOOKUP($A432,Itemizado_Piping!C:Q,12,0),0)</f>
        <v>0</v>
      </c>
      <c r="AM432" s="979">
        <f>IFERROR(VLOOKUP($A432,Itemizado_Piping!C:Q,13,0),0)</f>
        <v>0</v>
      </c>
      <c r="AN432" s="979">
        <f>IFERROR(VLOOKUP($A432,Itemizado_Piping!C:Q,14,0),0)</f>
        <v>0</v>
      </c>
      <c r="AO432" s="978"/>
      <c r="AP432" s="278"/>
      <c r="AQ432" s="253">
        <f>N432*AP432</f>
        <v>0</v>
      </c>
      <c r="AR432" s="978"/>
      <c r="AS432" s="982"/>
    </row>
    <row r="433" spans="1:45" s="164" customFormat="1" ht="26.45" hidden="1">
      <c r="A433" s="312" t="s">
        <v>2572</v>
      </c>
      <c r="B433" s="249"/>
      <c r="C433" s="3" t="s">
        <v>2573</v>
      </c>
      <c r="D433" s="2" t="s">
        <v>2075</v>
      </c>
      <c r="E433" s="190">
        <v>1</v>
      </c>
      <c r="F433" s="276"/>
      <c r="G433" s="191">
        <v>438.6</v>
      </c>
      <c r="H433" s="252">
        <f>G433+F433</f>
        <v>438.6</v>
      </c>
      <c r="I433" s="251"/>
      <c r="J433" s="253">
        <v>15309662.640000001</v>
      </c>
      <c r="K433" s="253">
        <v>1285718.3722202852</v>
      </c>
      <c r="L433" s="253">
        <v>2248235.6617827867</v>
      </c>
      <c r="M433" s="254"/>
      <c r="N433" s="252">
        <f>SUM(I433:M433)</f>
        <v>18843616.674003072</v>
      </c>
      <c r="O433" s="251">
        <f t="shared" si="426"/>
        <v>0</v>
      </c>
      <c r="P433" s="253">
        <f t="shared" si="426"/>
        <v>15309662.640000001</v>
      </c>
      <c r="Q433" s="253">
        <f t="shared" si="426"/>
        <v>1285718.3722202852</v>
      </c>
      <c r="R433" s="253">
        <f t="shared" si="426"/>
        <v>2248235.6617827867</v>
      </c>
      <c r="S433" s="254">
        <f t="shared" si="426"/>
        <v>0</v>
      </c>
      <c r="T433" s="256">
        <f>SUM(O433:S433)</f>
        <v>18843616.674003072</v>
      </c>
      <c r="U433" s="984"/>
      <c r="V433" s="277">
        <v>1</v>
      </c>
      <c r="W433" s="253">
        <f t="shared" si="427"/>
        <v>0</v>
      </c>
      <c r="X433" s="253">
        <f t="shared" si="427"/>
        <v>15309662.640000001</v>
      </c>
      <c r="Y433" s="253">
        <f t="shared" si="427"/>
        <v>1285718.3722202852</v>
      </c>
      <c r="Z433" s="253">
        <f t="shared" si="427"/>
        <v>2248235.6617827867</v>
      </c>
      <c r="AA433" s="253">
        <f t="shared" si="427"/>
        <v>0</v>
      </c>
      <c r="AB433" s="253">
        <f>SUM(W433:AA433)</f>
        <v>18843616.674003072</v>
      </c>
      <c r="AC433" s="984"/>
      <c r="AD433" s="308"/>
      <c r="AE433" s="253">
        <f t="shared" si="428"/>
        <v>0</v>
      </c>
      <c r="AF433" s="253">
        <f t="shared" si="428"/>
        <v>0</v>
      </c>
      <c r="AG433" s="253">
        <f t="shared" si="428"/>
        <v>0</v>
      </c>
      <c r="AH433" s="253">
        <f t="shared" si="428"/>
        <v>0</v>
      </c>
      <c r="AI433" s="253">
        <f t="shared" si="428"/>
        <v>0</v>
      </c>
      <c r="AJ433" s="253">
        <f>SUM(AE433:AI433)</f>
        <v>0</v>
      </c>
      <c r="AK433" s="978"/>
      <c r="AL433" s="979">
        <f>IFERROR(VLOOKUP($A433,Itemizado_Piping!C:Q,12,0),0)</f>
        <v>0</v>
      </c>
      <c r="AM433" s="979">
        <f>IFERROR(VLOOKUP($A433,Itemizado_Piping!C:Q,13,0),0)</f>
        <v>0</v>
      </c>
      <c r="AN433" s="979">
        <f>IFERROR(VLOOKUP($A433,Itemizado_Piping!C:Q,14,0),0)</f>
        <v>0</v>
      </c>
      <c r="AO433" s="978"/>
      <c r="AP433" s="278"/>
      <c r="AQ433" s="253">
        <f>N433*AP433</f>
        <v>0</v>
      </c>
      <c r="AR433" s="978"/>
      <c r="AS433" s="982"/>
    </row>
    <row r="434" spans="1:45" s="164" customFormat="1" hidden="1">
      <c r="A434" s="312" t="s">
        <v>2574</v>
      </c>
      <c r="B434" s="249"/>
      <c r="C434" s="3" t="s">
        <v>2575</v>
      </c>
      <c r="D434" s="2" t="s">
        <v>2067</v>
      </c>
      <c r="E434" s="190">
        <v>5</v>
      </c>
      <c r="F434" s="276"/>
      <c r="G434" s="191">
        <v>223.965</v>
      </c>
      <c r="H434" s="252">
        <f>G434+F434</f>
        <v>223.965</v>
      </c>
      <c r="I434" s="251"/>
      <c r="J434" s="253">
        <v>2290171.5890000002</v>
      </c>
      <c r="K434" s="253">
        <v>192330.5338060623</v>
      </c>
      <c r="L434" s="253">
        <v>336313.44762944669</v>
      </c>
      <c r="M434" s="254"/>
      <c r="N434" s="252">
        <f>SUM(I434:M434)</f>
        <v>2818815.5704355091</v>
      </c>
      <c r="O434" s="251">
        <f t="shared" si="426"/>
        <v>0</v>
      </c>
      <c r="P434" s="253">
        <f t="shared" si="426"/>
        <v>11450857.945</v>
      </c>
      <c r="Q434" s="253">
        <f t="shared" si="426"/>
        <v>961652.66903031152</v>
      </c>
      <c r="R434" s="253">
        <f t="shared" si="426"/>
        <v>1681567.2381472334</v>
      </c>
      <c r="S434" s="254">
        <f t="shared" si="426"/>
        <v>0</v>
      </c>
      <c r="T434" s="256">
        <f>SUM(O434:S434)</f>
        <v>14094077.852177545</v>
      </c>
      <c r="U434" s="984"/>
      <c r="V434" s="277">
        <v>5</v>
      </c>
      <c r="W434" s="253">
        <f t="shared" si="427"/>
        <v>0</v>
      </c>
      <c r="X434" s="253">
        <f t="shared" si="427"/>
        <v>11450857.945</v>
      </c>
      <c r="Y434" s="253">
        <f t="shared" si="427"/>
        <v>961652.66903031152</v>
      </c>
      <c r="Z434" s="253">
        <f t="shared" si="427"/>
        <v>1681567.2381472334</v>
      </c>
      <c r="AA434" s="253">
        <f t="shared" si="427"/>
        <v>0</v>
      </c>
      <c r="AB434" s="253">
        <f>SUM(W434:AA434)</f>
        <v>14094077.852177545</v>
      </c>
      <c r="AC434" s="984"/>
      <c r="AD434" s="308"/>
      <c r="AE434" s="253">
        <f t="shared" si="428"/>
        <v>0</v>
      </c>
      <c r="AF434" s="253">
        <f t="shared" si="428"/>
        <v>0</v>
      </c>
      <c r="AG434" s="253">
        <f t="shared" si="428"/>
        <v>0</v>
      </c>
      <c r="AH434" s="253">
        <f t="shared" si="428"/>
        <v>0</v>
      </c>
      <c r="AI434" s="253">
        <f t="shared" si="428"/>
        <v>0</v>
      </c>
      <c r="AJ434" s="253">
        <f>SUM(AE434:AI434)</f>
        <v>0</v>
      </c>
      <c r="AK434" s="978"/>
      <c r="AL434" s="979">
        <f>IFERROR(VLOOKUP($A434,Itemizado_Piping!C:Q,12,0),0)</f>
        <v>0</v>
      </c>
      <c r="AM434" s="979">
        <f>IFERROR(VLOOKUP($A434,Itemizado_Piping!C:Q,13,0),0)</f>
        <v>0</v>
      </c>
      <c r="AN434" s="979">
        <f>IFERROR(VLOOKUP($A434,Itemizado_Piping!C:Q,14,0),0)</f>
        <v>0</v>
      </c>
      <c r="AO434" s="978"/>
      <c r="AP434" s="278"/>
      <c r="AQ434" s="253">
        <f>N434*AP434</f>
        <v>0</v>
      </c>
      <c r="AR434" s="978"/>
      <c r="AS434" s="982"/>
    </row>
    <row r="435" spans="1:45" s="164" customFormat="1" hidden="1">
      <c r="A435" s="315" t="s">
        <v>3149</v>
      </c>
      <c r="B435" s="5"/>
      <c r="C435" s="7" t="s">
        <v>3150</v>
      </c>
      <c r="D435" s="6"/>
      <c r="E435" s="189"/>
      <c r="F435" s="270"/>
      <c r="G435" s="189"/>
      <c r="H435" s="271"/>
      <c r="I435" s="270"/>
      <c r="J435" s="272"/>
      <c r="K435" s="272"/>
      <c r="L435" s="272"/>
      <c r="M435" s="273"/>
      <c r="N435" s="271"/>
      <c r="O435" s="270"/>
      <c r="P435" s="272"/>
      <c r="Q435" s="272"/>
      <c r="R435" s="272"/>
      <c r="S435" s="273"/>
      <c r="T435" s="274"/>
      <c r="U435" s="984"/>
      <c r="V435" s="272"/>
      <c r="W435" s="272"/>
      <c r="X435" s="272"/>
      <c r="Y435" s="272"/>
      <c r="Z435" s="272"/>
      <c r="AA435" s="272"/>
      <c r="AB435" s="272"/>
      <c r="AC435" s="984"/>
      <c r="AD435" s="272"/>
      <c r="AE435" s="272"/>
      <c r="AF435" s="272"/>
      <c r="AG435" s="272"/>
      <c r="AH435" s="272"/>
      <c r="AI435" s="272"/>
      <c r="AJ435" s="272"/>
      <c r="AK435" s="978"/>
      <c r="AL435" s="272"/>
      <c r="AM435" s="272"/>
      <c r="AN435" s="272"/>
      <c r="AO435" s="978"/>
      <c r="AP435" s="275"/>
      <c r="AQ435" s="272"/>
      <c r="AR435" s="978"/>
      <c r="AS435" s="982"/>
    </row>
    <row r="436" spans="1:45" s="164" customFormat="1" ht="39.6">
      <c r="A436" s="312" t="s">
        <v>2576</v>
      </c>
      <c r="B436" s="249"/>
      <c r="C436" s="3" t="s">
        <v>2577</v>
      </c>
      <c r="D436" s="2" t="s">
        <v>2067</v>
      </c>
      <c r="E436" s="190">
        <v>2</v>
      </c>
      <c r="F436" s="276"/>
      <c r="G436" s="191">
        <v>52</v>
      </c>
      <c r="H436" s="252">
        <f>G436+F436</f>
        <v>52</v>
      </c>
      <c r="I436" s="251"/>
      <c r="J436" s="253">
        <v>1409342</v>
      </c>
      <c r="K436" s="253">
        <v>118357.72902058414</v>
      </c>
      <c r="L436" s="253">
        <v>206962.95003717183</v>
      </c>
      <c r="M436" s="254"/>
      <c r="N436" s="252">
        <f>SUM(I436:M436)</f>
        <v>1734662.679057756</v>
      </c>
      <c r="O436" s="251">
        <f t="shared" ref="O436:S437" si="429">$E436*I436</f>
        <v>0</v>
      </c>
      <c r="P436" s="253">
        <f t="shared" si="429"/>
        <v>2818684</v>
      </c>
      <c r="Q436" s="253">
        <f t="shared" si="429"/>
        <v>236715.45804116828</v>
      </c>
      <c r="R436" s="253">
        <f t="shared" si="429"/>
        <v>413925.90007434366</v>
      </c>
      <c r="S436" s="254">
        <f t="shared" si="429"/>
        <v>0</v>
      </c>
      <c r="T436" s="256">
        <f>SUM(O436:S436)</f>
        <v>3469325.3581155119</v>
      </c>
      <c r="U436" s="984"/>
      <c r="V436" s="277">
        <v>2</v>
      </c>
      <c r="W436" s="253">
        <f t="shared" ref="W436:AA437" si="430">$V436*I436</f>
        <v>0</v>
      </c>
      <c r="X436" s="253">
        <f t="shared" si="430"/>
        <v>2818684</v>
      </c>
      <c r="Y436" s="253">
        <f t="shared" si="430"/>
        <v>236715.45804116828</v>
      </c>
      <c r="Z436" s="253">
        <f t="shared" si="430"/>
        <v>413925.90007434366</v>
      </c>
      <c r="AA436" s="253">
        <f t="shared" si="430"/>
        <v>0</v>
      </c>
      <c r="AB436" s="253">
        <f>SUM(W436:AA436)</f>
        <v>3469325.3581155119</v>
      </c>
      <c r="AC436" s="984"/>
      <c r="AD436" s="308"/>
      <c r="AE436" s="253">
        <f t="shared" ref="AE436:AI437" si="431">$AD436*I436</f>
        <v>0</v>
      </c>
      <c r="AF436" s="253">
        <f t="shared" si="431"/>
        <v>0</v>
      </c>
      <c r="AG436" s="253">
        <f t="shared" si="431"/>
        <v>0</v>
      </c>
      <c r="AH436" s="253">
        <f t="shared" si="431"/>
        <v>0</v>
      </c>
      <c r="AI436" s="253">
        <f t="shared" si="431"/>
        <v>0</v>
      </c>
      <c r="AJ436" s="253">
        <f>SUM(AE436:AI436)</f>
        <v>0</v>
      </c>
      <c r="AK436" s="978"/>
      <c r="AL436" s="979">
        <f>IFERROR(VLOOKUP($A436,Itemizado_Piping!C:Q,12,0),0)</f>
        <v>0</v>
      </c>
      <c r="AM436" s="979">
        <f>IFERROR(VLOOKUP($A436,Itemizado_Piping!C:Q,13,0),0)</f>
        <v>0</v>
      </c>
      <c r="AN436" s="979">
        <f>IFERROR(VLOOKUP($A436,Itemizado_Piping!C:Q,14,0),0)</f>
        <v>0</v>
      </c>
      <c r="AO436" s="978"/>
      <c r="AP436" s="278"/>
      <c r="AQ436" s="253">
        <f>N436*AP436</f>
        <v>0</v>
      </c>
      <c r="AR436" s="978"/>
      <c r="AS436" s="982"/>
    </row>
    <row r="437" spans="1:45" s="164" customFormat="1" ht="39.6" hidden="1">
      <c r="A437" s="312" t="s">
        <v>2578</v>
      </c>
      <c r="B437" s="249"/>
      <c r="C437" s="3" t="s">
        <v>2579</v>
      </c>
      <c r="D437" s="2" t="s">
        <v>2067</v>
      </c>
      <c r="E437" s="190">
        <v>4</v>
      </c>
      <c r="F437" s="276"/>
      <c r="G437" s="191">
        <v>72</v>
      </c>
      <c r="H437" s="252">
        <f>G437+F437</f>
        <v>72</v>
      </c>
      <c r="I437" s="251"/>
      <c r="J437" s="253">
        <v>1199806</v>
      </c>
      <c r="K437" s="253">
        <v>100760.7191336602</v>
      </c>
      <c r="L437" s="253">
        <v>176192.4282624792</v>
      </c>
      <c r="M437" s="254"/>
      <c r="N437" s="252">
        <f>SUM(I437:M437)</f>
        <v>1476759.1473961393</v>
      </c>
      <c r="O437" s="251">
        <f t="shared" si="429"/>
        <v>0</v>
      </c>
      <c r="P437" s="253">
        <f t="shared" si="429"/>
        <v>4799224</v>
      </c>
      <c r="Q437" s="253">
        <f t="shared" si="429"/>
        <v>403042.87653464079</v>
      </c>
      <c r="R437" s="253">
        <f t="shared" si="429"/>
        <v>704769.71304991678</v>
      </c>
      <c r="S437" s="254">
        <f t="shared" si="429"/>
        <v>0</v>
      </c>
      <c r="T437" s="256">
        <f>SUM(O437:S437)</f>
        <v>5907036.5895845573</v>
      </c>
      <c r="U437" s="984"/>
      <c r="V437" s="277">
        <v>4</v>
      </c>
      <c r="W437" s="253">
        <f t="shared" si="430"/>
        <v>0</v>
      </c>
      <c r="X437" s="253">
        <f t="shared" si="430"/>
        <v>4799224</v>
      </c>
      <c r="Y437" s="253">
        <f t="shared" si="430"/>
        <v>403042.87653464079</v>
      </c>
      <c r="Z437" s="253">
        <f t="shared" si="430"/>
        <v>704769.71304991678</v>
      </c>
      <c r="AA437" s="253">
        <f t="shared" si="430"/>
        <v>0</v>
      </c>
      <c r="AB437" s="253">
        <f>SUM(W437:AA437)</f>
        <v>5907036.5895845573</v>
      </c>
      <c r="AC437" s="984"/>
      <c r="AD437" s="308"/>
      <c r="AE437" s="253">
        <f t="shared" si="431"/>
        <v>0</v>
      </c>
      <c r="AF437" s="253">
        <f t="shared" si="431"/>
        <v>0</v>
      </c>
      <c r="AG437" s="253">
        <f t="shared" si="431"/>
        <v>0</v>
      </c>
      <c r="AH437" s="253">
        <f t="shared" si="431"/>
        <v>0</v>
      </c>
      <c r="AI437" s="253">
        <f t="shared" si="431"/>
        <v>0</v>
      </c>
      <c r="AJ437" s="253">
        <f>SUM(AE437:AI437)</f>
        <v>0</v>
      </c>
      <c r="AK437" s="978"/>
      <c r="AL437" s="979">
        <f>IFERROR(VLOOKUP($A437,Itemizado_Piping!C:Q,12,0),0)</f>
        <v>0</v>
      </c>
      <c r="AM437" s="979">
        <f>IFERROR(VLOOKUP($A437,Itemizado_Piping!C:Q,13,0),0)</f>
        <v>0</v>
      </c>
      <c r="AN437" s="979">
        <f>IFERROR(VLOOKUP($A437,Itemizado_Piping!C:Q,14,0),0)</f>
        <v>0</v>
      </c>
      <c r="AO437" s="978"/>
      <c r="AP437" s="278"/>
      <c r="AQ437" s="253">
        <f>N437*AP437</f>
        <v>0</v>
      </c>
      <c r="AR437" s="978"/>
      <c r="AS437" s="982"/>
    </row>
    <row r="438" spans="1:45" s="164" customFormat="1" hidden="1">
      <c r="A438" s="315" t="s">
        <v>3151</v>
      </c>
      <c r="B438" s="5"/>
      <c r="C438" s="7" t="s">
        <v>3081</v>
      </c>
      <c r="D438" s="6"/>
      <c r="E438" s="189"/>
      <c r="F438" s="270"/>
      <c r="G438" s="189"/>
      <c r="H438" s="271"/>
      <c r="I438" s="270"/>
      <c r="J438" s="272"/>
      <c r="K438" s="272"/>
      <c r="L438" s="272"/>
      <c r="M438" s="273"/>
      <c r="N438" s="271"/>
      <c r="O438" s="270"/>
      <c r="P438" s="272"/>
      <c r="Q438" s="272"/>
      <c r="R438" s="272"/>
      <c r="S438" s="273"/>
      <c r="T438" s="274"/>
      <c r="U438" s="984"/>
      <c r="V438" s="272"/>
      <c r="W438" s="272"/>
      <c r="X438" s="272"/>
      <c r="Y438" s="272"/>
      <c r="Z438" s="272"/>
      <c r="AA438" s="272"/>
      <c r="AB438" s="272"/>
      <c r="AC438" s="984"/>
      <c r="AD438" s="272"/>
      <c r="AE438" s="272"/>
      <c r="AF438" s="272"/>
      <c r="AG438" s="272"/>
      <c r="AH438" s="272"/>
      <c r="AI438" s="272"/>
      <c r="AJ438" s="272"/>
      <c r="AK438" s="978"/>
      <c r="AL438" s="272"/>
      <c r="AM438" s="272"/>
      <c r="AN438" s="272"/>
      <c r="AO438" s="978"/>
      <c r="AP438" s="275"/>
      <c r="AQ438" s="272"/>
      <c r="AR438" s="978"/>
      <c r="AS438" s="982"/>
    </row>
    <row r="439" spans="1:45" s="164" customFormat="1" ht="39.6" hidden="1">
      <c r="A439" s="312" t="s">
        <v>2580</v>
      </c>
      <c r="B439" s="249"/>
      <c r="C439" s="3" t="s">
        <v>2581</v>
      </c>
      <c r="D439" s="2" t="s">
        <v>2062</v>
      </c>
      <c r="E439" s="190">
        <v>110</v>
      </c>
      <c r="F439" s="276"/>
      <c r="G439" s="191">
        <v>531.41</v>
      </c>
      <c r="H439" s="252">
        <f t="shared" ref="H439:H446" si="432">G439+F439</f>
        <v>531.41</v>
      </c>
      <c r="I439" s="251"/>
      <c r="J439" s="253">
        <v>185811.15700000001</v>
      </c>
      <c r="K439" s="253">
        <v>15604.577575355885</v>
      </c>
      <c r="L439" s="253">
        <v>27286.510444264128</v>
      </c>
      <c r="M439" s="254"/>
      <c r="N439" s="252">
        <f t="shared" ref="N439:N446" si="433">SUM(I439:M439)</f>
        <v>228702.24501962002</v>
      </c>
      <c r="O439" s="251">
        <f t="shared" ref="O439:S446" si="434">$E439*I439</f>
        <v>0</v>
      </c>
      <c r="P439" s="253">
        <f t="shared" si="434"/>
        <v>20439227.27</v>
      </c>
      <c r="Q439" s="253">
        <f t="shared" si="434"/>
        <v>1716503.5332891473</v>
      </c>
      <c r="R439" s="253">
        <f t="shared" si="434"/>
        <v>3001516.1488690539</v>
      </c>
      <c r="S439" s="254">
        <f t="shared" si="434"/>
        <v>0</v>
      </c>
      <c r="T439" s="256">
        <f t="shared" ref="T439:T446" si="435">SUM(O439:S439)</f>
        <v>25157246.952158198</v>
      </c>
      <c r="U439" s="984"/>
      <c r="V439" s="277">
        <v>110</v>
      </c>
      <c r="W439" s="253">
        <f t="shared" ref="W439:AA446" si="436">$V439*I439</f>
        <v>0</v>
      </c>
      <c r="X439" s="253">
        <f t="shared" si="436"/>
        <v>20439227.27</v>
      </c>
      <c r="Y439" s="253">
        <f t="shared" si="436"/>
        <v>1716503.5332891473</v>
      </c>
      <c r="Z439" s="253">
        <f t="shared" si="436"/>
        <v>3001516.1488690539</v>
      </c>
      <c r="AA439" s="253">
        <f t="shared" si="436"/>
        <v>0</v>
      </c>
      <c r="AB439" s="253">
        <f t="shared" ref="AB439:AB446" si="437">SUM(W439:AA439)</f>
        <v>25157246.952158198</v>
      </c>
      <c r="AC439" s="984"/>
      <c r="AD439" s="308"/>
      <c r="AE439" s="253">
        <f t="shared" ref="AE439:AI446" si="438">$AD439*I439</f>
        <v>0</v>
      </c>
      <c r="AF439" s="253">
        <f t="shared" si="438"/>
        <v>0</v>
      </c>
      <c r="AG439" s="253">
        <f t="shared" si="438"/>
        <v>0</v>
      </c>
      <c r="AH439" s="253">
        <f t="shared" si="438"/>
        <v>0</v>
      </c>
      <c r="AI439" s="253">
        <f t="shared" si="438"/>
        <v>0</v>
      </c>
      <c r="AJ439" s="253">
        <f t="shared" ref="AJ439:AJ446" si="439">SUM(AE439:AI439)</f>
        <v>0</v>
      </c>
      <c r="AK439" s="978"/>
      <c r="AL439" s="979">
        <f>IFERROR(VLOOKUP($A439,Itemizado_Piping!C:Q,12,0),0)</f>
        <v>0</v>
      </c>
      <c r="AM439" s="979">
        <f>IFERROR(VLOOKUP($A439,Itemizado_Piping!C:Q,13,0),0)</f>
        <v>0</v>
      </c>
      <c r="AN439" s="979">
        <f>IFERROR(VLOOKUP($A439,Itemizado_Piping!C:Q,14,0),0)</f>
        <v>0</v>
      </c>
      <c r="AO439" s="978"/>
      <c r="AP439" s="278"/>
      <c r="AQ439" s="253">
        <f t="shared" ref="AQ439:AQ446" si="440">N439*AP439</f>
        <v>0</v>
      </c>
      <c r="AR439" s="978"/>
      <c r="AS439" s="982"/>
    </row>
    <row r="440" spans="1:45" s="164" customFormat="1" ht="52.9" hidden="1">
      <c r="A440" s="312" t="s">
        <v>2582</v>
      </c>
      <c r="B440" s="249"/>
      <c r="C440" s="3" t="s">
        <v>2583</v>
      </c>
      <c r="D440" s="2" t="s">
        <v>2067</v>
      </c>
      <c r="E440" s="190">
        <v>3</v>
      </c>
      <c r="F440" s="276"/>
      <c r="G440" s="191">
        <v>15.9</v>
      </c>
      <c r="H440" s="252">
        <f t="shared" si="432"/>
        <v>15.9</v>
      </c>
      <c r="I440" s="251"/>
      <c r="J440" s="253">
        <v>235527.67999999999</v>
      </c>
      <c r="K440" s="253">
        <v>19779.81308035017</v>
      </c>
      <c r="L440" s="253">
        <v>34587.419851399442</v>
      </c>
      <c r="M440" s="254"/>
      <c r="N440" s="252">
        <f t="shared" si="433"/>
        <v>289894.9129317496</v>
      </c>
      <c r="O440" s="251">
        <f t="shared" si="434"/>
        <v>0</v>
      </c>
      <c r="P440" s="253">
        <f t="shared" si="434"/>
        <v>706583.04000000004</v>
      </c>
      <c r="Q440" s="253">
        <f t="shared" si="434"/>
        <v>59339.43924105051</v>
      </c>
      <c r="R440" s="253">
        <f t="shared" si="434"/>
        <v>103762.25955419833</v>
      </c>
      <c r="S440" s="254">
        <f t="shared" si="434"/>
        <v>0</v>
      </c>
      <c r="T440" s="256">
        <f t="shared" si="435"/>
        <v>869684.73879524891</v>
      </c>
      <c r="U440" s="984"/>
      <c r="V440" s="277">
        <v>3</v>
      </c>
      <c r="W440" s="253">
        <f t="shared" si="436"/>
        <v>0</v>
      </c>
      <c r="X440" s="253">
        <f t="shared" si="436"/>
        <v>706583.04000000004</v>
      </c>
      <c r="Y440" s="253">
        <f t="shared" si="436"/>
        <v>59339.43924105051</v>
      </c>
      <c r="Z440" s="253">
        <f t="shared" si="436"/>
        <v>103762.25955419833</v>
      </c>
      <c r="AA440" s="253">
        <f t="shared" si="436"/>
        <v>0</v>
      </c>
      <c r="AB440" s="253">
        <f t="shared" si="437"/>
        <v>869684.73879524891</v>
      </c>
      <c r="AC440" s="984"/>
      <c r="AD440" s="308"/>
      <c r="AE440" s="253">
        <f t="shared" si="438"/>
        <v>0</v>
      </c>
      <c r="AF440" s="253">
        <f t="shared" si="438"/>
        <v>0</v>
      </c>
      <c r="AG440" s="253">
        <f t="shared" si="438"/>
        <v>0</v>
      </c>
      <c r="AH440" s="253">
        <f t="shared" si="438"/>
        <v>0</v>
      </c>
      <c r="AI440" s="253">
        <f t="shared" si="438"/>
        <v>0</v>
      </c>
      <c r="AJ440" s="253">
        <f t="shared" si="439"/>
        <v>0</v>
      </c>
      <c r="AK440" s="978"/>
      <c r="AL440" s="979">
        <f>IFERROR(VLOOKUP($A440,Itemizado_Piping!C:Q,12,0),0)</f>
        <v>0</v>
      </c>
      <c r="AM440" s="979">
        <f>IFERROR(VLOOKUP($A440,Itemizado_Piping!C:Q,13,0),0)</f>
        <v>0</v>
      </c>
      <c r="AN440" s="979">
        <f>IFERROR(VLOOKUP($A440,Itemizado_Piping!C:Q,14,0),0)</f>
        <v>0</v>
      </c>
      <c r="AO440" s="978"/>
      <c r="AP440" s="278"/>
      <c r="AQ440" s="253">
        <f t="shared" si="440"/>
        <v>0</v>
      </c>
      <c r="AR440" s="978"/>
      <c r="AS440" s="982"/>
    </row>
    <row r="441" spans="1:45" s="164" customFormat="1" ht="52.9" hidden="1">
      <c r="A441" s="312" t="s">
        <v>2584</v>
      </c>
      <c r="B441" s="249"/>
      <c r="C441" s="3" t="s">
        <v>2585</v>
      </c>
      <c r="D441" s="2" t="s">
        <v>2067</v>
      </c>
      <c r="E441" s="190">
        <v>5</v>
      </c>
      <c r="F441" s="276"/>
      <c r="G441" s="191">
        <v>15.75</v>
      </c>
      <c r="H441" s="252">
        <f t="shared" si="432"/>
        <v>15.75</v>
      </c>
      <c r="I441" s="251"/>
      <c r="J441" s="253">
        <v>121709.25</v>
      </c>
      <c r="K441" s="253">
        <v>10221.245397354593</v>
      </c>
      <c r="L441" s="253">
        <v>17873.096400172315</v>
      </c>
      <c r="M441" s="254"/>
      <c r="N441" s="252">
        <f t="shared" si="433"/>
        <v>149803.5917975269</v>
      </c>
      <c r="O441" s="251">
        <f t="shared" si="434"/>
        <v>0</v>
      </c>
      <c r="P441" s="253">
        <f t="shared" si="434"/>
        <v>608546.25</v>
      </c>
      <c r="Q441" s="253">
        <f t="shared" si="434"/>
        <v>51106.226986772963</v>
      </c>
      <c r="R441" s="253">
        <f t="shared" si="434"/>
        <v>89365.482000861579</v>
      </c>
      <c r="S441" s="254">
        <f t="shared" si="434"/>
        <v>0</v>
      </c>
      <c r="T441" s="256">
        <f t="shared" si="435"/>
        <v>749017.95898763451</v>
      </c>
      <c r="U441" s="984"/>
      <c r="V441" s="277">
        <v>5</v>
      </c>
      <c r="W441" s="253">
        <f t="shared" si="436"/>
        <v>0</v>
      </c>
      <c r="X441" s="253">
        <f t="shared" si="436"/>
        <v>608546.25</v>
      </c>
      <c r="Y441" s="253">
        <f t="shared" si="436"/>
        <v>51106.226986772963</v>
      </c>
      <c r="Z441" s="253">
        <f t="shared" si="436"/>
        <v>89365.482000861579</v>
      </c>
      <c r="AA441" s="253">
        <f t="shared" si="436"/>
        <v>0</v>
      </c>
      <c r="AB441" s="253">
        <f t="shared" si="437"/>
        <v>749017.95898763451</v>
      </c>
      <c r="AC441" s="984"/>
      <c r="AD441" s="308"/>
      <c r="AE441" s="253">
        <f t="shared" si="438"/>
        <v>0</v>
      </c>
      <c r="AF441" s="253">
        <f t="shared" si="438"/>
        <v>0</v>
      </c>
      <c r="AG441" s="253">
        <f t="shared" si="438"/>
        <v>0</v>
      </c>
      <c r="AH441" s="253">
        <f t="shared" si="438"/>
        <v>0</v>
      </c>
      <c r="AI441" s="253">
        <f t="shared" si="438"/>
        <v>0</v>
      </c>
      <c r="AJ441" s="253">
        <f t="shared" si="439"/>
        <v>0</v>
      </c>
      <c r="AK441" s="978"/>
      <c r="AL441" s="979">
        <f>IFERROR(VLOOKUP($A441,Itemizado_Piping!C:Q,12,0),0)</f>
        <v>0</v>
      </c>
      <c r="AM441" s="979">
        <f>IFERROR(VLOOKUP($A441,Itemizado_Piping!C:Q,13,0),0)</f>
        <v>0</v>
      </c>
      <c r="AN441" s="979">
        <f>IFERROR(VLOOKUP($A441,Itemizado_Piping!C:Q,14,0),0)</f>
        <v>0</v>
      </c>
      <c r="AO441" s="978"/>
      <c r="AP441" s="278"/>
      <c r="AQ441" s="253">
        <f t="shared" si="440"/>
        <v>0</v>
      </c>
      <c r="AR441" s="978"/>
      <c r="AS441" s="982"/>
    </row>
    <row r="442" spans="1:45" s="164" customFormat="1" ht="52.9" hidden="1">
      <c r="A442" s="312" t="s">
        <v>2586</v>
      </c>
      <c r="B442" s="249"/>
      <c r="C442" s="3" t="s">
        <v>2587</v>
      </c>
      <c r="D442" s="2" t="s">
        <v>2067</v>
      </c>
      <c r="E442" s="190">
        <v>6</v>
      </c>
      <c r="F442" s="276"/>
      <c r="G442" s="191">
        <v>18.899999999999999</v>
      </c>
      <c r="H442" s="252">
        <f t="shared" si="432"/>
        <v>18.899999999999999</v>
      </c>
      <c r="I442" s="251"/>
      <c r="J442" s="253">
        <v>121709.25</v>
      </c>
      <c r="K442" s="253">
        <v>10221.245397354593</v>
      </c>
      <c r="L442" s="253">
        <v>17873.096400172315</v>
      </c>
      <c r="M442" s="254"/>
      <c r="N442" s="252">
        <f t="shared" si="433"/>
        <v>149803.5917975269</v>
      </c>
      <c r="O442" s="251">
        <f t="shared" si="434"/>
        <v>0</v>
      </c>
      <c r="P442" s="253">
        <f t="shared" si="434"/>
        <v>730255.5</v>
      </c>
      <c r="Q442" s="253">
        <f t="shared" si="434"/>
        <v>61327.472384127555</v>
      </c>
      <c r="R442" s="253">
        <f t="shared" si="434"/>
        <v>107238.57840103388</v>
      </c>
      <c r="S442" s="254">
        <f t="shared" si="434"/>
        <v>0</v>
      </c>
      <c r="T442" s="256">
        <f t="shared" si="435"/>
        <v>898821.55078516144</v>
      </c>
      <c r="U442" s="984"/>
      <c r="V442" s="277">
        <v>6</v>
      </c>
      <c r="W442" s="253">
        <f t="shared" si="436"/>
        <v>0</v>
      </c>
      <c r="X442" s="253">
        <f t="shared" si="436"/>
        <v>730255.5</v>
      </c>
      <c r="Y442" s="253">
        <f t="shared" si="436"/>
        <v>61327.472384127555</v>
      </c>
      <c r="Z442" s="253">
        <f t="shared" si="436"/>
        <v>107238.57840103388</v>
      </c>
      <c r="AA442" s="253">
        <f t="shared" si="436"/>
        <v>0</v>
      </c>
      <c r="AB442" s="253">
        <f t="shared" si="437"/>
        <v>898821.55078516144</v>
      </c>
      <c r="AC442" s="984"/>
      <c r="AD442" s="308"/>
      <c r="AE442" s="253">
        <f t="shared" si="438"/>
        <v>0</v>
      </c>
      <c r="AF442" s="253">
        <f t="shared" si="438"/>
        <v>0</v>
      </c>
      <c r="AG442" s="253">
        <f t="shared" si="438"/>
        <v>0</v>
      </c>
      <c r="AH442" s="253">
        <f t="shared" si="438"/>
        <v>0</v>
      </c>
      <c r="AI442" s="253">
        <f t="shared" si="438"/>
        <v>0</v>
      </c>
      <c r="AJ442" s="253">
        <f t="shared" si="439"/>
        <v>0</v>
      </c>
      <c r="AK442" s="978"/>
      <c r="AL442" s="979">
        <f>IFERROR(VLOOKUP($A442,Itemizado_Piping!C:Q,12,0),0)</f>
        <v>0</v>
      </c>
      <c r="AM442" s="979">
        <f>IFERROR(VLOOKUP($A442,Itemizado_Piping!C:Q,13,0),0)</f>
        <v>0</v>
      </c>
      <c r="AN442" s="979">
        <f>IFERROR(VLOOKUP($A442,Itemizado_Piping!C:Q,14,0),0)</f>
        <v>0</v>
      </c>
      <c r="AO442" s="978"/>
      <c r="AP442" s="278"/>
      <c r="AQ442" s="253">
        <f t="shared" si="440"/>
        <v>0</v>
      </c>
      <c r="AR442" s="978"/>
      <c r="AS442" s="982"/>
    </row>
    <row r="443" spans="1:45" s="164" customFormat="1" ht="26.45" hidden="1">
      <c r="A443" s="312" t="s">
        <v>2588</v>
      </c>
      <c r="B443" s="249"/>
      <c r="C443" s="3" t="s">
        <v>2194</v>
      </c>
      <c r="D443" s="2" t="s">
        <v>2062</v>
      </c>
      <c r="E443" s="190">
        <v>30</v>
      </c>
      <c r="F443" s="276"/>
      <c r="G443" s="191">
        <v>44.1</v>
      </c>
      <c r="H443" s="252">
        <f t="shared" si="432"/>
        <v>44.1</v>
      </c>
      <c r="I443" s="251"/>
      <c r="J443" s="253">
        <v>42526.61</v>
      </c>
      <c r="K443" s="253">
        <v>3571.4205512530316</v>
      </c>
      <c r="L443" s="253">
        <v>6245.0651869314124</v>
      </c>
      <c r="M443" s="254"/>
      <c r="N443" s="252">
        <f t="shared" si="433"/>
        <v>52343.095738184442</v>
      </c>
      <c r="O443" s="251">
        <f t="shared" si="434"/>
        <v>0</v>
      </c>
      <c r="P443" s="253">
        <f t="shared" si="434"/>
        <v>1275798.3</v>
      </c>
      <c r="Q443" s="253">
        <f t="shared" si="434"/>
        <v>107142.61653759095</v>
      </c>
      <c r="R443" s="253">
        <f t="shared" si="434"/>
        <v>187351.95560794236</v>
      </c>
      <c r="S443" s="254">
        <f t="shared" si="434"/>
        <v>0</v>
      </c>
      <c r="T443" s="256">
        <f t="shared" si="435"/>
        <v>1570292.8721455333</v>
      </c>
      <c r="U443" s="984"/>
      <c r="V443" s="277">
        <v>30</v>
      </c>
      <c r="W443" s="253">
        <f t="shared" si="436"/>
        <v>0</v>
      </c>
      <c r="X443" s="253">
        <f t="shared" si="436"/>
        <v>1275798.3</v>
      </c>
      <c r="Y443" s="253">
        <f t="shared" si="436"/>
        <v>107142.61653759095</v>
      </c>
      <c r="Z443" s="253">
        <f t="shared" si="436"/>
        <v>187351.95560794236</v>
      </c>
      <c r="AA443" s="253">
        <f t="shared" si="436"/>
        <v>0</v>
      </c>
      <c r="AB443" s="253">
        <f t="shared" si="437"/>
        <v>1570292.8721455333</v>
      </c>
      <c r="AC443" s="984"/>
      <c r="AD443" s="308"/>
      <c r="AE443" s="253">
        <f t="shared" si="438"/>
        <v>0</v>
      </c>
      <c r="AF443" s="253">
        <f t="shared" si="438"/>
        <v>0</v>
      </c>
      <c r="AG443" s="253">
        <f t="shared" si="438"/>
        <v>0</v>
      </c>
      <c r="AH443" s="253">
        <f t="shared" si="438"/>
        <v>0</v>
      </c>
      <c r="AI443" s="253">
        <f t="shared" si="438"/>
        <v>0</v>
      </c>
      <c r="AJ443" s="253">
        <f t="shared" si="439"/>
        <v>0</v>
      </c>
      <c r="AK443" s="978"/>
      <c r="AL443" s="979">
        <f>IFERROR(VLOOKUP($A443,Itemizado_Piping!C:Q,12,0),0)</f>
        <v>0</v>
      </c>
      <c r="AM443" s="979">
        <f>IFERROR(VLOOKUP($A443,Itemizado_Piping!C:Q,13,0),0)</f>
        <v>0</v>
      </c>
      <c r="AN443" s="979">
        <f>IFERROR(VLOOKUP($A443,Itemizado_Piping!C:Q,14,0),0)</f>
        <v>0</v>
      </c>
      <c r="AO443" s="978"/>
      <c r="AP443" s="278"/>
      <c r="AQ443" s="253">
        <f t="shared" si="440"/>
        <v>0</v>
      </c>
      <c r="AR443" s="978"/>
      <c r="AS443" s="982"/>
    </row>
    <row r="444" spans="1:45" s="164" customFormat="1" ht="26.45" hidden="1">
      <c r="A444" s="312" t="s">
        <v>2589</v>
      </c>
      <c r="B444" s="249"/>
      <c r="C444" s="3" t="s">
        <v>2196</v>
      </c>
      <c r="D444" s="2" t="s">
        <v>2062</v>
      </c>
      <c r="E444" s="190">
        <v>3</v>
      </c>
      <c r="F444" s="276"/>
      <c r="G444" s="191">
        <v>5.61</v>
      </c>
      <c r="H444" s="252">
        <f t="shared" si="432"/>
        <v>5.61</v>
      </c>
      <c r="I444" s="251"/>
      <c r="J444" s="253">
        <v>55856.904999999999</v>
      </c>
      <c r="K444" s="253">
        <v>4690.9099607607786</v>
      </c>
      <c r="L444" s="253">
        <v>8202.6291977008077</v>
      </c>
      <c r="M444" s="254"/>
      <c r="N444" s="252">
        <f t="shared" si="433"/>
        <v>68750.444158461585</v>
      </c>
      <c r="O444" s="251">
        <f t="shared" si="434"/>
        <v>0</v>
      </c>
      <c r="P444" s="253">
        <f t="shared" si="434"/>
        <v>167570.715</v>
      </c>
      <c r="Q444" s="253">
        <f t="shared" si="434"/>
        <v>14072.729882282336</v>
      </c>
      <c r="R444" s="253">
        <f t="shared" si="434"/>
        <v>24607.887593102423</v>
      </c>
      <c r="S444" s="254">
        <f t="shared" si="434"/>
        <v>0</v>
      </c>
      <c r="T444" s="256">
        <f t="shared" si="435"/>
        <v>206251.33247538476</v>
      </c>
      <c r="U444" s="984"/>
      <c r="V444" s="277">
        <v>3</v>
      </c>
      <c r="W444" s="253">
        <f t="shared" si="436"/>
        <v>0</v>
      </c>
      <c r="X444" s="253">
        <f t="shared" si="436"/>
        <v>167570.715</v>
      </c>
      <c r="Y444" s="253">
        <f t="shared" si="436"/>
        <v>14072.729882282336</v>
      </c>
      <c r="Z444" s="253">
        <f t="shared" si="436"/>
        <v>24607.887593102423</v>
      </c>
      <c r="AA444" s="253">
        <f t="shared" si="436"/>
        <v>0</v>
      </c>
      <c r="AB444" s="253">
        <f t="shared" si="437"/>
        <v>206251.33247538476</v>
      </c>
      <c r="AC444" s="984"/>
      <c r="AD444" s="308"/>
      <c r="AE444" s="253">
        <f t="shared" si="438"/>
        <v>0</v>
      </c>
      <c r="AF444" s="253">
        <f t="shared" si="438"/>
        <v>0</v>
      </c>
      <c r="AG444" s="253">
        <f t="shared" si="438"/>
        <v>0</v>
      </c>
      <c r="AH444" s="253">
        <f t="shared" si="438"/>
        <v>0</v>
      </c>
      <c r="AI444" s="253">
        <f t="shared" si="438"/>
        <v>0</v>
      </c>
      <c r="AJ444" s="253">
        <f t="shared" si="439"/>
        <v>0</v>
      </c>
      <c r="AK444" s="978"/>
      <c r="AL444" s="979">
        <f>IFERROR(VLOOKUP($A444,Itemizado_Piping!C:Q,12,0),0)</f>
        <v>0</v>
      </c>
      <c r="AM444" s="979">
        <f>IFERROR(VLOOKUP($A444,Itemizado_Piping!C:Q,13,0),0)</f>
        <v>0</v>
      </c>
      <c r="AN444" s="979">
        <f>IFERROR(VLOOKUP($A444,Itemizado_Piping!C:Q,14,0),0)</f>
        <v>0</v>
      </c>
      <c r="AO444" s="978"/>
      <c r="AP444" s="278"/>
      <c r="AQ444" s="253">
        <f t="shared" si="440"/>
        <v>0</v>
      </c>
      <c r="AR444" s="978"/>
      <c r="AS444" s="982"/>
    </row>
    <row r="445" spans="1:45" s="164" customFormat="1" ht="26.45" hidden="1">
      <c r="A445" s="312" t="s">
        <v>2590</v>
      </c>
      <c r="B445" s="249"/>
      <c r="C445" s="3" t="s">
        <v>2591</v>
      </c>
      <c r="D445" s="2" t="s">
        <v>2062</v>
      </c>
      <c r="E445" s="190">
        <v>3</v>
      </c>
      <c r="F445" s="276"/>
      <c r="G445" s="191">
        <v>7.41</v>
      </c>
      <c r="H445" s="252">
        <f t="shared" si="432"/>
        <v>7.41</v>
      </c>
      <c r="I445" s="251"/>
      <c r="J445" s="253">
        <v>74142.971000000005</v>
      </c>
      <c r="K445" s="253">
        <v>6226.5891958084103</v>
      </c>
      <c r="L445" s="253">
        <v>10887.951968138663</v>
      </c>
      <c r="M445" s="254"/>
      <c r="N445" s="252">
        <f t="shared" si="433"/>
        <v>91257.512163947074</v>
      </c>
      <c r="O445" s="251">
        <f t="shared" si="434"/>
        <v>0</v>
      </c>
      <c r="P445" s="253">
        <f t="shared" si="434"/>
        <v>222428.913</v>
      </c>
      <c r="Q445" s="253">
        <f t="shared" si="434"/>
        <v>18679.767587425231</v>
      </c>
      <c r="R445" s="253">
        <f t="shared" si="434"/>
        <v>32663.855904415988</v>
      </c>
      <c r="S445" s="254">
        <f t="shared" si="434"/>
        <v>0</v>
      </c>
      <c r="T445" s="256">
        <f t="shared" si="435"/>
        <v>273772.53649184125</v>
      </c>
      <c r="U445" s="984"/>
      <c r="V445" s="277">
        <v>3</v>
      </c>
      <c r="W445" s="253">
        <f t="shared" si="436"/>
        <v>0</v>
      </c>
      <c r="X445" s="253">
        <f t="shared" si="436"/>
        <v>222428.913</v>
      </c>
      <c r="Y445" s="253">
        <f t="shared" si="436"/>
        <v>18679.767587425231</v>
      </c>
      <c r="Z445" s="253">
        <f t="shared" si="436"/>
        <v>32663.855904415988</v>
      </c>
      <c r="AA445" s="253">
        <f t="shared" si="436"/>
        <v>0</v>
      </c>
      <c r="AB445" s="253">
        <f t="shared" si="437"/>
        <v>273772.53649184125</v>
      </c>
      <c r="AC445" s="984"/>
      <c r="AD445" s="308"/>
      <c r="AE445" s="253">
        <f t="shared" si="438"/>
        <v>0</v>
      </c>
      <c r="AF445" s="253">
        <f t="shared" si="438"/>
        <v>0</v>
      </c>
      <c r="AG445" s="253">
        <f t="shared" si="438"/>
        <v>0</v>
      </c>
      <c r="AH445" s="253">
        <f t="shared" si="438"/>
        <v>0</v>
      </c>
      <c r="AI445" s="253">
        <f t="shared" si="438"/>
        <v>0</v>
      </c>
      <c r="AJ445" s="253">
        <f t="shared" si="439"/>
        <v>0</v>
      </c>
      <c r="AK445" s="978"/>
      <c r="AL445" s="979">
        <f>IFERROR(VLOOKUP($A445,Itemizado_Piping!C:Q,12,0),0)</f>
        <v>0</v>
      </c>
      <c r="AM445" s="979">
        <f>IFERROR(VLOOKUP($A445,Itemizado_Piping!C:Q,13,0),0)</f>
        <v>0</v>
      </c>
      <c r="AN445" s="979">
        <f>IFERROR(VLOOKUP($A445,Itemizado_Piping!C:Q,14,0),0)</f>
        <v>0</v>
      </c>
      <c r="AO445" s="978"/>
      <c r="AP445" s="278"/>
      <c r="AQ445" s="253">
        <f t="shared" si="440"/>
        <v>0</v>
      </c>
      <c r="AR445" s="978"/>
      <c r="AS445" s="982"/>
    </row>
    <row r="446" spans="1:45" s="164" customFormat="1" ht="26.45" hidden="1">
      <c r="A446" s="312" t="s">
        <v>2592</v>
      </c>
      <c r="B446" s="249"/>
      <c r="C446" s="3" t="s">
        <v>2198</v>
      </c>
      <c r="D446" s="2" t="s">
        <v>2062</v>
      </c>
      <c r="E446" s="190">
        <v>120</v>
      </c>
      <c r="F446" s="276"/>
      <c r="G446" s="191">
        <v>30</v>
      </c>
      <c r="H446" s="252">
        <f t="shared" si="432"/>
        <v>30</v>
      </c>
      <c r="I446" s="251"/>
      <c r="J446" s="253">
        <v>16217.86</v>
      </c>
      <c r="K446" s="253">
        <v>1361.9895519850907</v>
      </c>
      <c r="L446" s="253">
        <v>2381.6051383481422</v>
      </c>
      <c r="M446" s="254"/>
      <c r="N446" s="252">
        <f t="shared" si="433"/>
        <v>19961.454690333234</v>
      </c>
      <c r="O446" s="251">
        <f t="shared" si="434"/>
        <v>0</v>
      </c>
      <c r="P446" s="253">
        <f t="shared" si="434"/>
        <v>1946143.2000000002</v>
      </c>
      <c r="Q446" s="253">
        <f t="shared" si="434"/>
        <v>163438.74623821088</v>
      </c>
      <c r="R446" s="253">
        <f t="shared" si="434"/>
        <v>285792.61660177709</v>
      </c>
      <c r="S446" s="254">
        <f t="shared" si="434"/>
        <v>0</v>
      </c>
      <c r="T446" s="256">
        <f t="shared" si="435"/>
        <v>2395374.5628399882</v>
      </c>
      <c r="U446" s="984"/>
      <c r="V446" s="277">
        <v>120</v>
      </c>
      <c r="W446" s="253">
        <f t="shared" si="436"/>
        <v>0</v>
      </c>
      <c r="X446" s="253">
        <f t="shared" si="436"/>
        <v>1946143.2000000002</v>
      </c>
      <c r="Y446" s="253">
        <f t="shared" si="436"/>
        <v>163438.74623821088</v>
      </c>
      <c r="Z446" s="253">
        <f t="shared" si="436"/>
        <v>285792.61660177709</v>
      </c>
      <c r="AA446" s="253">
        <f t="shared" si="436"/>
        <v>0</v>
      </c>
      <c r="AB446" s="253">
        <f t="shared" si="437"/>
        <v>2395374.5628399882</v>
      </c>
      <c r="AC446" s="984"/>
      <c r="AD446" s="308"/>
      <c r="AE446" s="253">
        <f t="shared" si="438"/>
        <v>0</v>
      </c>
      <c r="AF446" s="253">
        <f t="shared" si="438"/>
        <v>0</v>
      </c>
      <c r="AG446" s="253">
        <f t="shared" si="438"/>
        <v>0</v>
      </c>
      <c r="AH446" s="253">
        <f t="shared" si="438"/>
        <v>0</v>
      </c>
      <c r="AI446" s="253">
        <f t="shared" si="438"/>
        <v>0</v>
      </c>
      <c r="AJ446" s="253">
        <f t="shared" si="439"/>
        <v>0</v>
      </c>
      <c r="AK446" s="978"/>
      <c r="AL446" s="979">
        <f>IFERROR(VLOOKUP($A446,Itemizado_Piping!C:Q,12,0),0)</f>
        <v>0</v>
      </c>
      <c r="AM446" s="979">
        <f>IFERROR(VLOOKUP($A446,Itemizado_Piping!C:Q,13,0),0)</f>
        <v>0</v>
      </c>
      <c r="AN446" s="979">
        <f>IFERROR(VLOOKUP($A446,Itemizado_Piping!C:Q,14,0),0)</f>
        <v>0</v>
      </c>
      <c r="AO446" s="978"/>
      <c r="AP446" s="278"/>
      <c r="AQ446" s="253">
        <f t="shared" si="440"/>
        <v>0</v>
      </c>
      <c r="AR446" s="978"/>
      <c r="AS446" s="982"/>
    </row>
    <row r="447" spans="1:45" s="164" customFormat="1" hidden="1">
      <c r="A447" s="315" t="s">
        <v>3152</v>
      </c>
      <c r="B447" s="5"/>
      <c r="C447" s="7" t="s">
        <v>3083</v>
      </c>
      <c r="D447" s="6"/>
      <c r="E447" s="189"/>
      <c r="F447" s="270"/>
      <c r="G447" s="189"/>
      <c r="H447" s="271"/>
      <c r="I447" s="270"/>
      <c r="J447" s="272"/>
      <c r="K447" s="272"/>
      <c r="L447" s="272"/>
      <c r="M447" s="273"/>
      <c r="N447" s="271"/>
      <c r="O447" s="270"/>
      <c r="P447" s="272"/>
      <c r="Q447" s="272"/>
      <c r="R447" s="272"/>
      <c r="S447" s="273"/>
      <c r="T447" s="274"/>
      <c r="U447" s="984"/>
      <c r="V447" s="272"/>
      <c r="W447" s="272"/>
      <c r="X447" s="272"/>
      <c r="Y447" s="272"/>
      <c r="Z447" s="272"/>
      <c r="AA447" s="272"/>
      <c r="AB447" s="272"/>
      <c r="AC447" s="984"/>
      <c r="AD447" s="272"/>
      <c r="AE447" s="272"/>
      <c r="AF447" s="272"/>
      <c r="AG447" s="272"/>
      <c r="AH447" s="272"/>
      <c r="AI447" s="272"/>
      <c r="AJ447" s="272"/>
      <c r="AK447" s="978"/>
      <c r="AL447" s="272"/>
      <c r="AM447" s="272"/>
      <c r="AN447" s="272"/>
      <c r="AO447" s="978"/>
      <c r="AP447" s="275"/>
      <c r="AQ447" s="272"/>
      <c r="AR447" s="978"/>
      <c r="AS447" s="982"/>
    </row>
    <row r="448" spans="1:45" s="164" customFormat="1" ht="52.9">
      <c r="A448" s="312" t="s">
        <v>2593</v>
      </c>
      <c r="B448" s="249"/>
      <c r="C448" s="3" t="s">
        <v>2532</v>
      </c>
      <c r="D448" s="2" t="s">
        <v>2067</v>
      </c>
      <c r="E448" s="190">
        <v>1</v>
      </c>
      <c r="F448" s="276"/>
      <c r="G448" s="191">
        <v>30</v>
      </c>
      <c r="H448" s="252">
        <f>G448+F448</f>
        <v>30</v>
      </c>
      <c r="I448" s="251"/>
      <c r="J448" s="253">
        <v>1722232</v>
      </c>
      <c r="K448" s="253">
        <v>144634.49493918335</v>
      </c>
      <c r="L448" s="253">
        <v>252911.08571831282</v>
      </c>
      <c r="M448" s="254"/>
      <c r="N448" s="252">
        <f>SUM(I448:M448)</f>
        <v>2119777.5806574961</v>
      </c>
      <c r="O448" s="251">
        <f t="shared" ref="O448:S449" si="441">$E448*I448</f>
        <v>0</v>
      </c>
      <c r="P448" s="253">
        <f t="shared" si="441"/>
        <v>1722232</v>
      </c>
      <c r="Q448" s="253">
        <f t="shared" si="441"/>
        <v>144634.49493918335</v>
      </c>
      <c r="R448" s="253">
        <f t="shared" si="441"/>
        <v>252911.08571831282</v>
      </c>
      <c r="S448" s="254">
        <f t="shared" si="441"/>
        <v>0</v>
      </c>
      <c r="T448" s="256">
        <f>SUM(O448:S448)</f>
        <v>2119777.5806574961</v>
      </c>
      <c r="U448" s="984"/>
      <c r="V448" s="277">
        <v>1</v>
      </c>
      <c r="W448" s="253">
        <f t="shared" ref="W448:AA449" si="442">$V448*I448</f>
        <v>0</v>
      </c>
      <c r="X448" s="253">
        <f t="shared" si="442"/>
        <v>1722232</v>
      </c>
      <c r="Y448" s="253">
        <f t="shared" si="442"/>
        <v>144634.49493918335</v>
      </c>
      <c r="Z448" s="253">
        <f t="shared" si="442"/>
        <v>252911.08571831282</v>
      </c>
      <c r="AA448" s="253">
        <f t="shared" si="442"/>
        <v>0</v>
      </c>
      <c r="AB448" s="253">
        <f>SUM(W448:AA448)</f>
        <v>2119777.5806574961</v>
      </c>
      <c r="AC448" s="984"/>
      <c r="AD448" s="308"/>
      <c r="AE448" s="253">
        <f t="shared" ref="AE448:AI449" si="443">$AD448*I448</f>
        <v>0</v>
      </c>
      <c r="AF448" s="253">
        <f t="shared" si="443"/>
        <v>0</v>
      </c>
      <c r="AG448" s="253">
        <f t="shared" si="443"/>
        <v>0</v>
      </c>
      <c r="AH448" s="253">
        <f t="shared" si="443"/>
        <v>0</v>
      </c>
      <c r="AI448" s="253">
        <f t="shared" si="443"/>
        <v>0</v>
      </c>
      <c r="AJ448" s="253">
        <f>SUM(AE448:AI448)</f>
        <v>0</v>
      </c>
      <c r="AK448" s="978"/>
      <c r="AL448" s="979">
        <f>IFERROR(VLOOKUP($A448,Itemizado_Piping!C:Q,12,0),0)</f>
        <v>0</v>
      </c>
      <c r="AM448" s="979">
        <f>IFERROR(VLOOKUP($A448,Itemizado_Piping!C:Q,13,0),0)</f>
        <v>0</v>
      </c>
      <c r="AN448" s="979">
        <f>IFERROR(VLOOKUP($A448,Itemizado_Piping!C:Q,14,0),0)</f>
        <v>0</v>
      </c>
      <c r="AO448" s="978"/>
      <c r="AP448" s="278"/>
      <c r="AQ448" s="253">
        <f>N448*AP448</f>
        <v>0</v>
      </c>
      <c r="AR448" s="978"/>
      <c r="AS448" s="982"/>
    </row>
    <row r="449" spans="1:45" s="164" customFormat="1" ht="52.9" hidden="1">
      <c r="A449" s="312" t="s">
        <v>2594</v>
      </c>
      <c r="B449" s="249"/>
      <c r="C449" s="3" t="s">
        <v>2595</v>
      </c>
      <c r="D449" s="2" t="s">
        <v>2067</v>
      </c>
      <c r="E449" s="190">
        <v>2</v>
      </c>
      <c r="F449" s="276"/>
      <c r="G449" s="191">
        <v>33</v>
      </c>
      <c r="H449" s="252">
        <f>G449+F449</f>
        <v>33</v>
      </c>
      <c r="I449" s="251"/>
      <c r="J449" s="253">
        <v>827015.5</v>
      </c>
      <c r="K449" s="253">
        <v>69453.458738065558</v>
      </c>
      <c r="L449" s="253">
        <v>121447.85836685961</v>
      </c>
      <c r="M449" s="254"/>
      <c r="N449" s="252">
        <f>SUM(I449:M449)</f>
        <v>1017916.8171049252</v>
      </c>
      <c r="O449" s="251">
        <f t="shared" si="441"/>
        <v>0</v>
      </c>
      <c r="P449" s="253">
        <f t="shared" si="441"/>
        <v>1654031</v>
      </c>
      <c r="Q449" s="253">
        <f t="shared" si="441"/>
        <v>138906.91747613112</v>
      </c>
      <c r="R449" s="253">
        <f t="shared" si="441"/>
        <v>242895.71673371922</v>
      </c>
      <c r="S449" s="254">
        <f t="shared" si="441"/>
        <v>0</v>
      </c>
      <c r="T449" s="256">
        <f>SUM(O449:S449)</f>
        <v>2035833.6342098503</v>
      </c>
      <c r="U449" s="984"/>
      <c r="V449" s="277">
        <v>2</v>
      </c>
      <c r="W449" s="253">
        <f t="shared" si="442"/>
        <v>0</v>
      </c>
      <c r="X449" s="253">
        <f t="shared" si="442"/>
        <v>1654031</v>
      </c>
      <c r="Y449" s="253">
        <f t="shared" si="442"/>
        <v>138906.91747613112</v>
      </c>
      <c r="Z449" s="253">
        <f t="shared" si="442"/>
        <v>242895.71673371922</v>
      </c>
      <c r="AA449" s="253">
        <f t="shared" si="442"/>
        <v>0</v>
      </c>
      <c r="AB449" s="253">
        <f>SUM(W449:AA449)</f>
        <v>2035833.6342098503</v>
      </c>
      <c r="AC449" s="984"/>
      <c r="AD449" s="308"/>
      <c r="AE449" s="253">
        <f t="shared" si="443"/>
        <v>0</v>
      </c>
      <c r="AF449" s="253">
        <f t="shared" si="443"/>
        <v>0</v>
      </c>
      <c r="AG449" s="253">
        <f t="shared" si="443"/>
        <v>0</v>
      </c>
      <c r="AH449" s="253">
        <f t="shared" si="443"/>
        <v>0</v>
      </c>
      <c r="AI449" s="253">
        <f t="shared" si="443"/>
        <v>0</v>
      </c>
      <c r="AJ449" s="253">
        <f>SUM(AE449:AI449)</f>
        <v>0</v>
      </c>
      <c r="AK449" s="978"/>
      <c r="AL449" s="979">
        <f>IFERROR(VLOOKUP($A449,Itemizado_Piping!C:Q,12,0),0)</f>
        <v>0</v>
      </c>
      <c r="AM449" s="979">
        <f>IFERROR(VLOOKUP($A449,Itemizado_Piping!C:Q,13,0),0)</f>
        <v>0</v>
      </c>
      <c r="AN449" s="979">
        <f>IFERROR(VLOOKUP($A449,Itemizado_Piping!C:Q,14,0),0)</f>
        <v>0</v>
      </c>
      <c r="AO449" s="978"/>
      <c r="AP449" s="278"/>
      <c r="AQ449" s="253">
        <f>N449*AP449</f>
        <v>0</v>
      </c>
      <c r="AR449" s="978"/>
      <c r="AS449" s="982"/>
    </row>
    <row r="450" spans="1:45" s="164" customFormat="1" hidden="1">
      <c r="A450" s="315" t="s">
        <v>3153</v>
      </c>
      <c r="B450" s="5"/>
      <c r="C450" s="7" t="s">
        <v>3085</v>
      </c>
      <c r="D450" s="6"/>
      <c r="E450" s="189"/>
      <c r="F450" s="270"/>
      <c r="G450" s="189"/>
      <c r="H450" s="271"/>
      <c r="I450" s="270"/>
      <c r="J450" s="272"/>
      <c r="K450" s="272"/>
      <c r="L450" s="272"/>
      <c r="M450" s="273"/>
      <c r="N450" s="271"/>
      <c r="O450" s="270"/>
      <c r="P450" s="272"/>
      <c r="Q450" s="272"/>
      <c r="R450" s="272"/>
      <c r="S450" s="273"/>
      <c r="T450" s="274"/>
      <c r="U450" s="984"/>
      <c r="V450" s="272"/>
      <c r="W450" s="272"/>
      <c r="X450" s="272"/>
      <c r="Y450" s="272"/>
      <c r="Z450" s="272"/>
      <c r="AA450" s="272"/>
      <c r="AB450" s="272"/>
      <c r="AC450" s="984"/>
      <c r="AD450" s="272"/>
      <c r="AE450" s="272"/>
      <c r="AF450" s="272"/>
      <c r="AG450" s="272"/>
      <c r="AH450" s="272"/>
      <c r="AI450" s="272"/>
      <c r="AJ450" s="272"/>
      <c r="AK450" s="978"/>
      <c r="AL450" s="272"/>
      <c r="AM450" s="272"/>
      <c r="AN450" s="272"/>
      <c r="AO450" s="978"/>
      <c r="AP450" s="275"/>
      <c r="AQ450" s="272"/>
      <c r="AR450" s="978"/>
      <c r="AS450" s="982"/>
    </row>
    <row r="451" spans="1:45" s="164" customFormat="1" ht="26.45" hidden="1">
      <c r="A451" s="312" t="s">
        <v>2596</v>
      </c>
      <c r="B451" s="249"/>
      <c r="C451" s="3" t="s">
        <v>2244</v>
      </c>
      <c r="D451" s="2" t="s">
        <v>2062</v>
      </c>
      <c r="E451" s="190">
        <v>30</v>
      </c>
      <c r="F451" s="276"/>
      <c r="G451" s="191">
        <v>18</v>
      </c>
      <c r="H451" s="252">
        <f>G451+F451</f>
        <v>18</v>
      </c>
      <c r="I451" s="251"/>
      <c r="J451" s="253">
        <v>77061.95</v>
      </c>
      <c r="K451" s="253">
        <v>6471.7275124829903</v>
      </c>
      <c r="L451" s="253">
        <v>11316.606265631075</v>
      </c>
      <c r="M451" s="254"/>
      <c r="N451" s="252">
        <f>SUM(I451:M451)</f>
        <v>94850.28377811407</v>
      </c>
      <c r="O451" s="251">
        <f t="shared" ref="O451:S455" si="444">$E451*I451</f>
        <v>0</v>
      </c>
      <c r="P451" s="253">
        <f t="shared" si="444"/>
        <v>2311858.5</v>
      </c>
      <c r="Q451" s="253">
        <f t="shared" si="444"/>
        <v>194151.82537448971</v>
      </c>
      <c r="R451" s="253">
        <f t="shared" si="444"/>
        <v>339498.18796893227</v>
      </c>
      <c r="S451" s="254">
        <f t="shared" si="444"/>
        <v>0</v>
      </c>
      <c r="T451" s="256">
        <f>SUM(O451:S451)</f>
        <v>2845508.5133434217</v>
      </c>
      <c r="U451" s="984"/>
      <c r="V451" s="277">
        <v>30</v>
      </c>
      <c r="W451" s="253">
        <f t="shared" ref="W451:AA455" si="445">$V451*I451</f>
        <v>0</v>
      </c>
      <c r="X451" s="253">
        <f t="shared" si="445"/>
        <v>2311858.5</v>
      </c>
      <c r="Y451" s="253">
        <f t="shared" si="445"/>
        <v>194151.82537448971</v>
      </c>
      <c r="Z451" s="253">
        <f t="shared" si="445"/>
        <v>339498.18796893227</v>
      </c>
      <c r="AA451" s="253">
        <f t="shared" si="445"/>
        <v>0</v>
      </c>
      <c r="AB451" s="253">
        <f>SUM(W451:AA451)</f>
        <v>2845508.5133434217</v>
      </c>
      <c r="AC451" s="984"/>
      <c r="AD451" s="308"/>
      <c r="AE451" s="253">
        <f t="shared" ref="AE451:AI455" si="446">$AD451*I451</f>
        <v>0</v>
      </c>
      <c r="AF451" s="253">
        <f t="shared" si="446"/>
        <v>0</v>
      </c>
      <c r="AG451" s="253">
        <f t="shared" si="446"/>
        <v>0</v>
      </c>
      <c r="AH451" s="253">
        <f t="shared" si="446"/>
        <v>0</v>
      </c>
      <c r="AI451" s="253">
        <f t="shared" si="446"/>
        <v>0</v>
      </c>
      <c r="AJ451" s="253">
        <f>SUM(AE451:AI451)</f>
        <v>0</v>
      </c>
      <c r="AK451" s="978"/>
      <c r="AL451" s="979">
        <f>IFERROR(VLOOKUP($A451,Itemizado_Piping!C:Q,12,0),0)</f>
        <v>0</v>
      </c>
      <c r="AM451" s="979">
        <f>IFERROR(VLOOKUP($A451,Itemizado_Piping!C:Q,13,0),0)</f>
        <v>0</v>
      </c>
      <c r="AN451" s="979">
        <f>IFERROR(VLOOKUP($A451,Itemizado_Piping!C:Q,14,0),0)</f>
        <v>0</v>
      </c>
      <c r="AO451" s="978"/>
      <c r="AP451" s="278"/>
      <c r="AQ451" s="253">
        <f>N451*AP451</f>
        <v>0</v>
      </c>
      <c r="AR451" s="978"/>
      <c r="AS451" s="982"/>
    </row>
    <row r="452" spans="1:45" s="164" customFormat="1" ht="26.45" hidden="1">
      <c r="A452" s="312" t="s">
        <v>2597</v>
      </c>
      <c r="B452" s="249"/>
      <c r="C452" s="3" t="s">
        <v>2598</v>
      </c>
      <c r="D452" s="2" t="s">
        <v>2062</v>
      </c>
      <c r="E452" s="190">
        <v>1200</v>
      </c>
      <c r="F452" s="276"/>
      <c r="G452" s="191">
        <v>756</v>
      </c>
      <c r="H452" s="252">
        <f>G452+F452</f>
        <v>756</v>
      </c>
      <c r="I452" s="251"/>
      <c r="J452" s="253">
        <v>71676.403999999995</v>
      </c>
      <c r="K452" s="253">
        <v>6019.4448202082131</v>
      </c>
      <c r="L452" s="253">
        <v>10525.734718681582</v>
      </c>
      <c r="M452" s="254"/>
      <c r="N452" s="252">
        <f>SUM(I452:M452)</f>
        <v>88221.583538889798</v>
      </c>
      <c r="O452" s="251">
        <f t="shared" si="444"/>
        <v>0</v>
      </c>
      <c r="P452" s="253">
        <f t="shared" si="444"/>
        <v>86011684.799999997</v>
      </c>
      <c r="Q452" s="253">
        <f t="shared" si="444"/>
        <v>7223333.7842498552</v>
      </c>
      <c r="R452" s="253">
        <f t="shared" si="444"/>
        <v>12630881.662417898</v>
      </c>
      <c r="S452" s="254">
        <f t="shared" si="444"/>
        <v>0</v>
      </c>
      <c r="T452" s="256">
        <f>SUM(O452:S452)</f>
        <v>105865900.24666776</v>
      </c>
      <c r="U452" s="984"/>
      <c r="V452" s="277">
        <v>1200</v>
      </c>
      <c r="W452" s="253">
        <f t="shared" si="445"/>
        <v>0</v>
      </c>
      <c r="X452" s="253">
        <f t="shared" si="445"/>
        <v>86011684.799999997</v>
      </c>
      <c r="Y452" s="253">
        <f t="shared" si="445"/>
        <v>7223333.7842498552</v>
      </c>
      <c r="Z452" s="253">
        <f t="shared" si="445"/>
        <v>12630881.662417898</v>
      </c>
      <c r="AA452" s="253">
        <f t="shared" si="445"/>
        <v>0</v>
      </c>
      <c r="AB452" s="253">
        <f>SUM(W452:AA452)</f>
        <v>105865900.24666776</v>
      </c>
      <c r="AC452" s="984"/>
      <c r="AD452" s="308"/>
      <c r="AE452" s="253">
        <f t="shared" si="446"/>
        <v>0</v>
      </c>
      <c r="AF452" s="253">
        <f t="shared" si="446"/>
        <v>0</v>
      </c>
      <c r="AG452" s="253">
        <f t="shared" si="446"/>
        <v>0</v>
      </c>
      <c r="AH452" s="253">
        <f t="shared" si="446"/>
        <v>0</v>
      </c>
      <c r="AI452" s="253">
        <f t="shared" si="446"/>
        <v>0</v>
      </c>
      <c r="AJ452" s="253">
        <f>SUM(AE452:AI452)</f>
        <v>0</v>
      </c>
      <c r="AK452" s="978"/>
      <c r="AL452" s="979">
        <f>IFERROR(VLOOKUP($A452,Itemizado_Piping!C:Q,12,0),0)</f>
        <v>0</v>
      </c>
      <c r="AM452" s="979">
        <f>IFERROR(VLOOKUP($A452,Itemizado_Piping!C:Q,13,0),0)</f>
        <v>0</v>
      </c>
      <c r="AN452" s="979">
        <f>IFERROR(VLOOKUP($A452,Itemizado_Piping!C:Q,14,0),0)</f>
        <v>0</v>
      </c>
      <c r="AO452" s="978"/>
      <c r="AP452" s="278"/>
      <c r="AQ452" s="253">
        <f>N452*AP452</f>
        <v>0</v>
      </c>
      <c r="AR452" s="978"/>
      <c r="AS452" s="982"/>
    </row>
    <row r="453" spans="1:45" s="164" customFormat="1" ht="26.45" hidden="1">
      <c r="A453" s="312" t="s">
        <v>2599</v>
      </c>
      <c r="B453" s="249"/>
      <c r="C453" s="3" t="s">
        <v>2600</v>
      </c>
      <c r="D453" s="2" t="s">
        <v>2062</v>
      </c>
      <c r="E453" s="190">
        <v>300</v>
      </c>
      <c r="F453" s="276"/>
      <c r="G453" s="191">
        <v>123</v>
      </c>
      <c r="H453" s="252">
        <f>G453+F453</f>
        <v>123</v>
      </c>
      <c r="I453" s="251"/>
      <c r="J453" s="253">
        <v>21690.47</v>
      </c>
      <c r="K453" s="253">
        <v>1821.5839523615323</v>
      </c>
      <c r="L453" s="253">
        <v>3185.2621002515884</v>
      </c>
      <c r="M453" s="254"/>
      <c r="N453" s="252">
        <f>SUM(I453:M453)</f>
        <v>26697.316052613121</v>
      </c>
      <c r="O453" s="251">
        <f t="shared" si="444"/>
        <v>0</v>
      </c>
      <c r="P453" s="253">
        <f t="shared" si="444"/>
        <v>6507141</v>
      </c>
      <c r="Q453" s="253">
        <f t="shared" si="444"/>
        <v>546475.1857084597</v>
      </c>
      <c r="R453" s="253">
        <f t="shared" si="444"/>
        <v>955578.63007547648</v>
      </c>
      <c r="S453" s="254">
        <f t="shared" si="444"/>
        <v>0</v>
      </c>
      <c r="T453" s="256">
        <f>SUM(O453:S453)</f>
        <v>8009194.8157839356</v>
      </c>
      <c r="U453" s="984"/>
      <c r="V453" s="277">
        <v>300</v>
      </c>
      <c r="W453" s="253">
        <f t="shared" si="445"/>
        <v>0</v>
      </c>
      <c r="X453" s="253">
        <f t="shared" si="445"/>
        <v>6507141</v>
      </c>
      <c r="Y453" s="253">
        <f t="shared" si="445"/>
        <v>546475.1857084597</v>
      </c>
      <c r="Z453" s="253">
        <f t="shared" si="445"/>
        <v>955578.63007547648</v>
      </c>
      <c r="AA453" s="253">
        <f t="shared" si="445"/>
        <v>0</v>
      </c>
      <c r="AB453" s="253">
        <f>SUM(W453:AA453)</f>
        <v>8009194.8157839356</v>
      </c>
      <c r="AC453" s="984"/>
      <c r="AD453" s="308"/>
      <c r="AE453" s="253">
        <f t="shared" si="446"/>
        <v>0</v>
      </c>
      <c r="AF453" s="253">
        <f t="shared" si="446"/>
        <v>0</v>
      </c>
      <c r="AG453" s="253">
        <f t="shared" si="446"/>
        <v>0</v>
      </c>
      <c r="AH453" s="253">
        <f t="shared" si="446"/>
        <v>0</v>
      </c>
      <c r="AI453" s="253">
        <f t="shared" si="446"/>
        <v>0</v>
      </c>
      <c r="AJ453" s="253">
        <f>SUM(AE453:AI453)</f>
        <v>0</v>
      </c>
      <c r="AK453" s="978"/>
      <c r="AL453" s="979">
        <f>IFERROR(VLOOKUP($A453,Itemizado_Piping!C:Q,12,0),0)</f>
        <v>0</v>
      </c>
      <c r="AM453" s="979">
        <f>IFERROR(VLOOKUP($A453,Itemizado_Piping!C:Q,13,0),0)</f>
        <v>0</v>
      </c>
      <c r="AN453" s="979">
        <f>IFERROR(VLOOKUP($A453,Itemizado_Piping!C:Q,14,0),0)</f>
        <v>0</v>
      </c>
      <c r="AO453" s="978"/>
      <c r="AP453" s="278"/>
      <c r="AQ453" s="253">
        <f>N453*AP453</f>
        <v>0</v>
      </c>
      <c r="AR453" s="978"/>
      <c r="AS453" s="982"/>
    </row>
    <row r="454" spans="1:45" s="164" customFormat="1" ht="26.45" hidden="1">
      <c r="A454" s="312" t="s">
        <v>2601</v>
      </c>
      <c r="B454" s="249"/>
      <c r="C454" s="3" t="s">
        <v>2602</v>
      </c>
      <c r="D454" s="2" t="s">
        <v>2062</v>
      </c>
      <c r="E454" s="190">
        <v>250</v>
      </c>
      <c r="F454" s="276"/>
      <c r="G454" s="191">
        <v>70</v>
      </c>
      <c r="H454" s="252">
        <f>G454+F454</f>
        <v>70</v>
      </c>
      <c r="I454" s="251"/>
      <c r="J454" s="253">
        <v>9282.5</v>
      </c>
      <c r="K454" s="253">
        <v>779.55217373325468</v>
      </c>
      <c r="L454" s="253">
        <v>1363.142220781079</v>
      </c>
      <c r="M454" s="254"/>
      <c r="N454" s="252">
        <f>SUM(I454:M454)</f>
        <v>11425.194394514334</v>
      </c>
      <c r="O454" s="251">
        <f t="shared" si="444"/>
        <v>0</v>
      </c>
      <c r="P454" s="253">
        <f t="shared" si="444"/>
        <v>2320625</v>
      </c>
      <c r="Q454" s="253">
        <f t="shared" si="444"/>
        <v>194888.04343331367</v>
      </c>
      <c r="R454" s="253">
        <f t="shared" si="444"/>
        <v>340785.55519526976</v>
      </c>
      <c r="S454" s="254">
        <f t="shared" si="444"/>
        <v>0</v>
      </c>
      <c r="T454" s="256">
        <f>SUM(O454:S454)</f>
        <v>2856298.5986285834</v>
      </c>
      <c r="U454" s="984"/>
      <c r="V454" s="277">
        <v>250</v>
      </c>
      <c r="W454" s="253">
        <f t="shared" si="445"/>
        <v>0</v>
      </c>
      <c r="X454" s="253">
        <f t="shared" si="445"/>
        <v>2320625</v>
      </c>
      <c r="Y454" s="253">
        <f t="shared" si="445"/>
        <v>194888.04343331367</v>
      </c>
      <c r="Z454" s="253">
        <f t="shared" si="445"/>
        <v>340785.55519526976</v>
      </c>
      <c r="AA454" s="253">
        <f t="shared" si="445"/>
        <v>0</v>
      </c>
      <c r="AB454" s="253">
        <f>SUM(W454:AA454)</f>
        <v>2856298.5986285834</v>
      </c>
      <c r="AC454" s="984"/>
      <c r="AD454" s="308"/>
      <c r="AE454" s="253">
        <f t="shared" si="446"/>
        <v>0</v>
      </c>
      <c r="AF454" s="253">
        <f t="shared" si="446"/>
        <v>0</v>
      </c>
      <c r="AG454" s="253">
        <f t="shared" si="446"/>
        <v>0</v>
      </c>
      <c r="AH454" s="253">
        <f t="shared" si="446"/>
        <v>0</v>
      </c>
      <c r="AI454" s="253">
        <f t="shared" si="446"/>
        <v>0</v>
      </c>
      <c r="AJ454" s="253">
        <f>SUM(AE454:AI454)</f>
        <v>0</v>
      </c>
      <c r="AK454" s="978"/>
      <c r="AL454" s="979">
        <f>IFERROR(VLOOKUP($A454,Itemizado_Piping!C:Q,12,0),0)</f>
        <v>0</v>
      </c>
      <c r="AM454" s="979">
        <f>IFERROR(VLOOKUP($A454,Itemizado_Piping!C:Q,13,0),0)</f>
        <v>0</v>
      </c>
      <c r="AN454" s="979">
        <f>IFERROR(VLOOKUP($A454,Itemizado_Piping!C:Q,14,0),0)</f>
        <v>0</v>
      </c>
      <c r="AO454" s="978"/>
      <c r="AP454" s="278"/>
      <c r="AQ454" s="253">
        <f>N454*AP454</f>
        <v>0</v>
      </c>
      <c r="AR454" s="978"/>
      <c r="AS454" s="982"/>
    </row>
    <row r="455" spans="1:45" s="164" customFormat="1" ht="26.45" hidden="1">
      <c r="A455" s="312" t="s">
        <v>2603</v>
      </c>
      <c r="B455" s="249"/>
      <c r="C455" s="3" t="s">
        <v>2230</v>
      </c>
      <c r="D455" s="2" t="s">
        <v>2062</v>
      </c>
      <c r="E455" s="190">
        <v>630</v>
      </c>
      <c r="F455" s="276"/>
      <c r="G455" s="191">
        <v>182.7</v>
      </c>
      <c r="H455" s="252">
        <f>G455+F455</f>
        <v>182.7</v>
      </c>
      <c r="I455" s="251"/>
      <c r="J455" s="253">
        <v>10542.23</v>
      </c>
      <c r="K455" s="253">
        <v>885.34536089371977</v>
      </c>
      <c r="L455" s="253">
        <v>1548.1345342510012</v>
      </c>
      <c r="M455" s="254"/>
      <c r="N455" s="252">
        <f>SUM(I455:M455)</f>
        <v>12975.709895144721</v>
      </c>
      <c r="O455" s="251">
        <f t="shared" si="444"/>
        <v>0</v>
      </c>
      <c r="P455" s="253">
        <f t="shared" si="444"/>
        <v>6641604.8999999994</v>
      </c>
      <c r="Q455" s="253">
        <f t="shared" si="444"/>
        <v>557767.57736304344</v>
      </c>
      <c r="R455" s="253">
        <f t="shared" si="444"/>
        <v>975324.75657813076</v>
      </c>
      <c r="S455" s="254">
        <f t="shared" si="444"/>
        <v>0</v>
      </c>
      <c r="T455" s="256">
        <f>SUM(O455:S455)</f>
        <v>8174697.2339411732</v>
      </c>
      <c r="U455" s="984"/>
      <c r="V455" s="277">
        <v>630</v>
      </c>
      <c r="W455" s="253">
        <f t="shared" si="445"/>
        <v>0</v>
      </c>
      <c r="X455" s="253">
        <f t="shared" si="445"/>
        <v>6641604.8999999994</v>
      </c>
      <c r="Y455" s="253">
        <f t="shared" si="445"/>
        <v>557767.57736304344</v>
      </c>
      <c r="Z455" s="253">
        <f t="shared" si="445"/>
        <v>975324.75657813076</v>
      </c>
      <c r="AA455" s="253">
        <f t="shared" si="445"/>
        <v>0</v>
      </c>
      <c r="AB455" s="253">
        <f>SUM(W455:AA455)</f>
        <v>8174697.2339411732</v>
      </c>
      <c r="AC455" s="984"/>
      <c r="AD455" s="308"/>
      <c r="AE455" s="253">
        <f t="shared" si="446"/>
        <v>0</v>
      </c>
      <c r="AF455" s="253">
        <f t="shared" si="446"/>
        <v>0</v>
      </c>
      <c r="AG455" s="253">
        <f t="shared" si="446"/>
        <v>0</v>
      </c>
      <c r="AH455" s="253">
        <f t="shared" si="446"/>
        <v>0</v>
      </c>
      <c r="AI455" s="253">
        <f t="shared" si="446"/>
        <v>0</v>
      </c>
      <c r="AJ455" s="253">
        <f>SUM(AE455:AI455)</f>
        <v>0</v>
      </c>
      <c r="AK455" s="978"/>
      <c r="AL455" s="979">
        <f>IFERROR(VLOOKUP($A455,Itemizado_Piping!C:Q,12,0),0)</f>
        <v>0</v>
      </c>
      <c r="AM455" s="979">
        <f>IFERROR(VLOOKUP($A455,Itemizado_Piping!C:Q,13,0),0)</f>
        <v>0</v>
      </c>
      <c r="AN455" s="979">
        <f>IFERROR(VLOOKUP($A455,Itemizado_Piping!C:Q,14,0),0)</f>
        <v>0</v>
      </c>
      <c r="AO455" s="978"/>
      <c r="AP455" s="278"/>
      <c r="AQ455" s="253">
        <f>N455*AP455</f>
        <v>0</v>
      </c>
      <c r="AR455" s="978"/>
      <c r="AS455" s="982"/>
    </row>
    <row r="456" spans="1:45" s="164" customFormat="1" hidden="1">
      <c r="A456" s="315" t="s">
        <v>3154</v>
      </c>
      <c r="B456" s="5"/>
      <c r="C456" s="7" t="s">
        <v>3155</v>
      </c>
      <c r="D456" s="6"/>
      <c r="E456" s="189"/>
      <c r="F456" s="270"/>
      <c r="G456" s="189"/>
      <c r="H456" s="271"/>
      <c r="I456" s="270"/>
      <c r="J456" s="272"/>
      <c r="K456" s="272"/>
      <c r="L456" s="272"/>
      <c r="M456" s="273"/>
      <c r="N456" s="271"/>
      <c r="O456" s="270"/>
      <c r="P456" s="272"/>
      <c r="Q456" s="272"/>
      <c r="R456" s="272"/>
      <c r="S456" s="273"/>
      <c r="T456" s="274"/>
      <c r="U456" s="984"/>
      <c r="V456" s="272"/>
      <c r="W456" s="272"/>
      <c r="X456" s="272"/>
      <c r="Y456" s="272"/>
      <c r="Z456" s="272"/>
      <c r="AA456" s="272"/>
      <c r="AB456" s="272"/>
      <c r="AC456" s="984"/>
      <c r="AD456" s="272"/>
      <c r="AE456" s="272"/>
      <c r="AF456" s="272"/>
      <c r="AG456" s="272"/>
      <c r="AH456" s="272"/>
      <c r="AI456" s="272"/>
      <c r="AJ456" s="272"/>
      <c r="AK456" s="978"/>
      <c r="AL456" s="272"/>
      <c r="AM456" s="272"/>
      <c r="AN456" s="272"/>
      <c r="AO456" s="978"/>
      <c r="AP456" s="275"/>
      <c r="AQ456" s="272"/>
      <c r="AR456" s="978"/>
      <c r="AS456" s="982"/>
    </row>
    <row r="457" spans="1:45" s="164" customFormat="1" ht="66" hidden="1">
      <c r="A457" s="312" t="s">
        <v>2604</v>
      </c>
      <c r="B457" s="249"/>
      <c r="C457" s="3" t="s">
        <v>2605</v>
      </c>
      <c r="D457" s="2" t="s">
        <v>2067</v>
      </c>
      <c r="E457" s="190">
        <v>2</v>
      </c>
      <c r="F457" s="276"/>
      <c r="G457" s="191">
        <v>16</v>
      </c>
      <c r="H457" s="252">
        <f t="shared" ref="H457:H462" si="447">G457+F457</f>
        <v>16</v>
      </c>
      <c r="I457" s="251"/>
      <c r="J457" s="253">
        <v>301120</v>
      </c>
      <c r="K457" s="253">
        <v>25288.311398282473</v>
      </c>
      <c r="L457" s="253">
        <v>44219.702183851165</v>
      </c>
      <c r="M457" s="254"/>
      <c r="N457" s="252">
        <f t="shared" ref="N457:N462" si="448">SUM(I457:M457)</f>
        <v>370628.01358213363</v>
      </c>
      <c r="O457" s="251">
        <f t="shared" ref="O457:S462" si="449">$E457*I457</f>
        <v>0</v>
      </c>
      <c r="P457" s="253">
        <f t="shared" si="449"/>
        <v>602240</v>
      </c>
      <c r="Q457" s="253">
        <f t="shared" si="449"/>
        <v>50576.622796564945</v>
      </c>
      <c r="R457" s="253">
        <f t="shared" si="449"/>
        <v>88439.404367702329</v>
      </c>
      <c r="S457" s="254">
        <f t="shared" si="449"/>
        <v>0</v>
      </c>
      <c r="T457" s="256">
        <f t="shared" ref="T457:T462" si="450">SUM(O457:S457)</f>
        <v>741256.02716426726</v>
      </c>
      <c r="U457" s="984"/>
      <c r="V457" s="277">
        <v>2</v>
      </c>
      <c r="W457" s="253">
        <f t="shared" ref="W457:AA462" si="451">$V457*I457</f>
        <v>0</v>
      </c>
      <c r="X457" s="253">
        <f t="shared" si="451"/>
        <v>602240</v>
      </c>
      <c r="Y457" s="253">
        <f t="shared" si="451"/>
        <v>50576.622796564945</v>
      </c>
      <c r="Z457" s="253">
        <f t="shared" si="451"/>
        <v>88439.404367702329</v>
      </c>
      <c r="AA457" s="253">
        <f t="shared" si="451"/>
        <v>0</v>
      </c>
      <c r="AB457" s="253">
        <f t="shared" ref="AB457:AB462" si="452">SUM(W457:AA457)</f>
        <v>741256.02716426726</v>
      </c>
      <c r="AC457" s="984"/>
      <c r="AD457" s="308"/>
      <c r="AE457" s="253">
        <f t="shared" ref="AE457:AI462" si="453">$AD457*I457</f>
        <v>0</v>
      </c>
      <c r="AF457" s="253">
        <f t="shared" si="453"/>
        <v>0</v>
      </c>
      <c r="AG457" s="253">
        <f t="shared" si="453"/>
        <v>0</v>
      </c>
      <c r="AH457" s="253">
        <f t="shared" si="453"/>
        <v>0</v>
      </c>
      <c r="AI457" s="253">
        <f t="shared" si="453"/>
        <v>0</v>
      </c>
      <c r="AJ457" s="253">
        <f t="shared" ref="AJ457:AJ462" si="454">SUM(AE457:AI457)</f>
        <v>0</v>
      </c>
      <c r="AK457" s="978"/>
      <c r="AL457" s="979">
        <f>IFERROR(VLOOKUP($A457,Itemizado_Piping!C:Q,12,0),0)</f>
        <v>0</v>
      </c>
      <c r="AM457" s="979">
        <f>IFERROR(VLOOKUP($A457,Itemizado_Piping!C:Q,13,0),0)</f>
        <v>0</v>
      </c>
      <c r="AN457" s="979">
        <f>IFERROR(VLOOKUP($A457,Itemizado_Piping!C:Q,14,0),0)</f>
        <v>0</v>
      </c>
      <c r="AO457" s="978"/>
      <c r="AP457" s="278"/>
      <c r="AQ457" s="253">
        <f t="shared" ref="AQ457:AQ462" si="455">N457*AP457</f>
        <v>0</v>
      </c>
      <c r="AR457" s="978"/>
      <c r="AS457" s="982"/>
    </row>
    <row r="458" spans="1:45" s="164" customFormat="1" ht="66" hidden="1">
      <c r="A458" s="312" t="s">
        <v>2606</v>
      </c>
      <c r="B458" s="249"/>
      <c r="C458" s="3" t="s">
        <v>2607</v>
      </c>
      <c r="D458" s="2" t="s">
        <v>2067</v>
      </c>
      <c r="E458" s="190">
        <v>1</v>
      </c>
      <c r="F458" s="276"/>
      <c r="G458" s="191">
        <v>24</v>
      </c>
      <c r="H458" s="252">
        <f t="shared" si="447"/>
        <v>24</v>
      </c>
      <c r="I458" s="251"/>
      <c r="J458" s="253">
        <v>8332710</v>
      </c>
      <c r="K458" s="253">
        <v>699788.0090049915</v>
      </c>
      <c r="L458" s="253">
        <v>1223664.8332372427</v>
      </c>
      <c r="M458" s="254"/>
      <c r="N458" s="252">
        <f t="shared" si="448"/>
        <v>10256162.842242233</v>
      </c>
      <c r="O458" s="251">
        <f t="shared" si="449"/>
        <v>0</v>
      </c>
      <c r="P458" s="253">
        <f t="shared" si="449"/>
        <v>8332710</v>
      </c>
      <c r="Q458" s="253">
        <f t="shared" si="449"/>
        <v>699788.0090049915</v>
      </c>
      <c r="R458" s="253">
        <f t="shared" si="449"/>
        <v>1223664.8332372427</v>
      </c>
      <c r="S458" s="254">
        <f t="shared" si="449"/>
        <v>0</v>
      </c>
      <c r="T458" s="256">
        <f t="shared" si="450"/>
        <v>10256162.842242233</v>
      </c>
      <c r="U458" s="984"/>
      <c r="V458" s="277">
        <v>1</v>
      </c>
      <c r="W458" s="253">
        <f t="shared" si="451"/>
        <v>0</v>
      </c>
      <c r="X458" s="253">
        <f t="shared" si="451"/>
        <v>8332710</v>
      </c>
      <c r="Y458" s="253">
        <f t="shared" si="451"/>
        <v>699788.0090049915</v>
      </c>
      <c r="Z458" s="253">
        <f t="shared" si="451"/>
        <v>1223664.8332372427</v>
      </c>
      <c r="AA458" s="253">
        <f t="shared" si="451"/>
        <v>0</v>
      </c>
      <c r="AB458" s="253">
        <f t="shared" si="452"/>
        <v>10256162.842242233</v>
      </c>
      <c r="AC458" s="984"/>
      <c r="AD458" s="308"/>
      <c r="AE458" s="253">
        <f t="shared" si="453"/>
        <v>0</v>
      </c>
      <c r="AF458" s="253">
        <f t="shared" si="453"/>
        <v>0</v>
      </c>
      <c r="AG458" s="253">
        <f t="shared" si="453"/>
        <v>0</v>
      </c>
      <c r="AH458" s="253">
        <f t="shared" si="453"/>
        <v>0</v>
      </c>
      <c r="AI458" s="253">
        <f t="shared" si="453"/>
        <v>0</v>
      </c>
      <c r="AJ458" s="253">
        <f t="shared" si="454"/>
        <v>0</v>
      </c>
      <c r="AK458" s="978"/>
      <c r="AL458" s="979">
        <f>IFERROR(VLOOKUP($A458,Itemizado_Piping!C:Q,12,0),0)</f>
        <v>0</v>
      </c>
      <c r="AM458" s="979">
        <f>IFERROR(VLOOKUP($A458,Itemizado_Piping!C:Q,13,0),0)</f>
        <v>0</v>
      </c>
      <c r="AN458" s="979">
        <f>IFERROR(VLOOKUP($A458,Itemizado_Piping!C:Q,14,0),0)</f>
        <v>0</v>
      </c>
      <c r="AO458" s="978"/>
      <c r="AP458" s="278"/>
      <c r="AQ458" s="253">
        <f t="shared" si="455"/>
        <v>0</v>
      </c>
      <c r="AR458" s="978"/>
      <c r="AS458" s="982"/>
    </row>
    <row r="459" spans="1:45" s="164" customFormat="1" ht="66" hidden="1">
      <c r="A459" s="312" t="s">
        <v>2608</v>
      </c>
      <c r="B459" s="249"/>
      <c r="C459" s="3" t="s">
        <v>2609</v>
      </c>
      <c r="D459" s="2" t="s">
        <v>2067</v>
      </c>
      <c r="E459" s="190">
        <v>1</v>
      </c>
      <c r="F459" s="276"/>
      <c r="G459" s="191">
        <v>24</v>
      </c>
      <c r="H459" s="252">
        <f t="shared" si="447"/>
        <v>24</v>
      </c>
      <c r="I459" s="251"/>
      <c r="J459" s="253">
        <v>2955470</v>
      </c>
      <c r="K459" s="253">
        <v>248202.86161092622</v>
      </c>
      <c r="L459" s="253">
        <v>434013.02873707039</v>
      </c>
      <c r="M459" s="254"/>
      <c r="N459" s="252">
        <f t="shared" si="448"/>
        <v>3637685.8903479967</v>
      </c>
      <c r="O459" s="251">
        <f t="shared" si="449"/>
        <v>0</v>
      </c>
      <c r="P459" s="253">
        <f t="shared" si="449"/>
        <v>2955470</v>
      </c>
      <c r="Q459" s="253">
        <f t="shared" si="449"/>
        <v>248202.86161092622</v>
      </c>
      <c r="R459" s="253">
        <f t="shared" si="449"/>
        <v>434013.02873707039</v>
      </c>
      <c r="S459" s="254">
        <f t="shared" si="449"/>
        <v>0</v>
      </c>
      <c r="T459" s="256">
        <f t="shared" si="450"/>
        <v>3637685.8903479967</v>
      </c>
      <c r="U459" s="984"/>
      <c r="V459" s="277">
        <v>1</v>
      </c>
      <c r="W459" s="253">
        <f t="shared" si="451"/>
        <v>0</v>
      </c>
      <c r="X459" s="253">
        <f t="shared" si="451"/>
        <v>2955470</v>
      </c>
      <c r="Y459" s="253">
        <f t="shared" si="451"/>
        <v>248202.86161092622</v>
      </c>
      <c r="Z459" s="253">
        <f t="shared" si="451"/>
        <v>434013.02873707039</v>
      </c>
      <c r="AA459" s="253">
        <f t="shared" si="451"/>
        <v>0</v>
      </c>
      <c r="AB459" s="253">
        <f t="shared" si="452"/>
        <v>3637685.8903479967</v>
      </c>
      <c r="AC459" s="984"/>
      <c r="AD459" s="308"/>
      <c r="AE459" s="253">
        <f t="shared" si="453"/>
        <v>0</v>
      </c>
      <c r="AF459" s="253">
        <f t="shared" si="453"/>
        <v>0</v>
      </c>
      <c r="AG459" s="253">
        <f t="shared" si="453"/>
        <v>0</v>
      </c>
      <c r="AH459" s="253">
        <f t="shared" si="453"/>
        <v>0</v>
      </c>
      <c r="AI459" s="253">
        <f t="shared" si="453"/>
        <v>0</v>
      </c>
      <c r="AJ459" s="253">
        <f t="shared" si="454"/>
        <v>0</v>
      </c>
      <c r="AK459" s="978"/>
      <c r="AL459" s="979">
        <f>IFERROR(VLOOKUP($A459,Itemizado_Piping!C:Q,12,0),0)</f>
        <v>0</v>
      </c>
      <c r="AM459" s="979">
        <f>IFERROR(VLOOKUP($A459,Itemizado_Piping!C:Q,13,0),0)</f>
        <v>0</v>
      </c>
      <c r="AN459" s="979">
        <f>IFERROR(VLOOKUP($A459,Itemizado_Piping!C:Q,14,0),0)</f>
        <v>0</v>
      </c>
      <c r="AO459" s="978"/>
      <c r="AP459" s="278"/>
      <c r="AQ459" s="253">
        <f t="shared" si="455"/>
        <v>0</v>
      </c>
      <c r="AR459" s="978"/>
      <c r="AS459" s="982"/>
    </row>
    <row r="460" spans="1:45" s="164" customFormat="1" ht="66" hidden="1">
      <c r="A460" s="312" t="s">
        <v>2610</v>
      </c>
      <c r="B460" s="249"/>
      <c r="C460" s="3" t="s">
        <v>2611</v>
      </c>
      <c r="D460" s="2" t="s">
        <v>2067</v>
      </c>
      <c r="E460" s="190">
        <v>1</v>
      </c>
      <c r="F460" s="276"/>
      <c r="G460" s="191">
        <v>120</v>
      </c>
      <c r="H460" s="252">
        <f t="shared" si="447"/>
        <v>120</v>
      </c>
      <c r="I460" s="251"/>
      <c r="J460" s="253">
        <v>7089360</v>
      </c>
      <c r="K460" s="253">
        <v>595370.42805037182</v>
      </c>
      <c r="L460" s="253">
        <v>1041077.9352886128</v>
      </c>
      <c r="M460" s="254"/>
      <c r="N460" s="252">
        <f t="shared" si="448"/>
        <v>8725808.3633389845</v>
      </c>
      <c r="O460" s="251">
        <f t="shared" si="449"/>
        <v>0</v>
      </c>
      <c r="P460" s="253">
        <f t="shared" si="449"/>
        <v>7089360</v>
      </c>
      <c r="Q460" s="253">
        <f t="shared" si="449"/>
        <v>595370.42805037182</v>
      </c>
      <c r="R460" s="253">
        <f t="shared" si="449"/>
        <v>1041077.9352886128</v>
      </c>
      <c r="S460" s="254">
        <f t="shared" si="449"/>
        <v>0</v>
      </c>
      <c r="T460" s="256">
        <f t="shared" si="450"/>
        <v>8725808.3633389845</v>
      </c>
      <c r="U460" s="984"/>
      <c r="V460" s="277">
        <v>1</v>
      </c>
      <c r="W460" s="253">
        <f t="shared" si="451"/>
        <v>0</v>
      </c>
      <c r="X460" s="253">
        <f t="shared" si="451"/>
        <v>7089360</v>
      </c>
      <c r="Y460" s="253">
        <f t="shared" si="451"/>
        <v>595370.42805037182</v>
      </c>
      <c r="Z460" s="253">
        <f t="shared" si="451"/>
        <v>1041077.9352886128</v>
      </c>
      <c r="AA460" s="253">
        <f t="shared" si="451"/>
        <v>0</v>
      </c>
      <c r="AB460" s="253">
        <f t="shared" si="452"/>
        <v>8725808.3633389845</v>
      </c>
      <c r="AC460" s="984"/>
      <c r="AD460" s="308"/>
      <c r="AE460" s="253">
        <f t="shared" si="453"/>
        <v>0</v>
      </c>
      <c r="AF460" s="253">
        <f t="shared" si="453"/>
        <v>0</v>
      </c>
      <c r="AG460" s="253">
        <f t="shared" si="453"/>
        <v>0</v>
      </c>
      <c r="AH460" s="253">
        <f t="shared" si="453"/>
        <v>0</v>
      </c>
      <c r="AI460" s="253">
        <f t="shared" si="453"/>
        <v>0</v>
      </c>
      <c r="AJ460" s="253">
        <f t="shared" si="454"/>
        <v>0</v>
      </c>
      <c r="AK460" s="978"/>
      <c r="AL460" s="979">
        <f>IFERROR(VLOOKUP($A460,Itemizado_Piping!C:Q,12,0),0)</f>
        <v>0</v>
      </c>
      <c r="AM460" s="979">
        <f>IFERROR(VLOOKUP($A460,Itemizado_Piping!C:Q,13,0),0)</f>
        <v>0</v>
      </c>
      <c r="AN460" s="979">
        <f>IFERROR(VLOOKUP($A460,Itemizado_Piping!C:Q,14,0),0)</f>
        <v>0</v>
      </c>
      <c r="AO460" s="978"/>
      <c r="AP460" s="278"/>
      <c r="AQ460" s="253">
        <f t="shared" si="455"/>
        <v>0</v>
      </c>
      <c r="AR460" s="978"/>
      <c r="AS460" s="982"/>
    </row>
    <row r="461" spans="1:45" s="164" customFormat="1" ht="66" hidden="1">
      <c r="A461" s="312" t="s">
        <v>2612</v>
      </c>
      <c r="B461" s="249"/>
      <c r="C461" s="3" t="s">
        <v>2613</v>
      </c>
      <c r="D461" s="2" t="s">
        <v>2075</v>
      </c>
      <c r="E461" s="190">
        <v>1</v>
      </c>
      <c r="F461" s="276"/>
      <c r="G461" s="191">
        <v>140</v>
      </c>
      <c r="H461" s="252">
        <f t="shared" si="447"/>
        <v>140</v>
      </c>
      <c r="I461" s="251"/>
      <c r="J461" s="253">
        <v>5908000</v>
      </c>
      <c r="K461" s="253">
        <v>496158.81954387948</v>
      </c>
      <c r="L461" s="253">
        <v>867594.31622672919</v>
      </c>
      <c r="M461" s="254"/>
      <c r="N461" s="252">
        <f t="shared" si="448"/>
        <v>7271753.1357706087</v>
      </c>
      <c r="O461" s="251">
        <f t="shared" si="449"/>
        <v>0</v>
      </c>
      <c r="P461" s="253">
        <f t="shared" si="449"/>
        <v>5908000</v>
      </c>
      <c r="Q461" s="253">
        <f t="shared" si="449"/>
        <v>496158.81954387948</v>
      </c>
      <c r="R461" s="253">
        <f t="shared" si="449"/>
        <v>867594.31622672919</v>
      </c>
      <c r="S461" s="254">
        <f t="shared" si="449"/>
        <v>0</v>
      </c>
      <c r="T461" s="256">
        <f t="shared" si="450"/>
        <v>7271753.1357706087</v>
      </c>
      <c r="U461" s="984"/>
      <c r="V461" s="277">
        <v>1</v>
      </c>
      <c r="W461" s="253">
        <f t="shared" si="451"/>
        <v>0</v>
      </c>
      <c r="X461" s="253">
        <f t="shared" si="451"/>
        <v>5908000</v>
      </c>
      <c r="Y461" s="253">
        <f t="shared" si="451"/>
        <v>496158.81954387948</v>
      </c>
      <c r="Z461" s="253">
        <f t="shared" si="451"/>
        <v>867594.31622672919</v>
      </c>
      <c r="AA461" s="253">
        <f t="shared" si="451"/>
        <v>0</v>
      </c>
      <c r="AB461" s="253">
        <f t="shared" si="452"/>
        <v>7271753.1357706087</v>
      </c>
      <c r="AC461" s="984"/>
      <c r="AD461" s="308"/>
      <c r="AE461" s="253">
        <f t="shared" si="453"/>
        <v>0</v>
      </c>
      <c r="AF461" s="253">
        <f t="shared" si="453"/>
        <v>0</v>
      </c>
      <c r="AG461" s="253">
        <f t="shared" si="453"/>
        <v>0</v>
      </c>
      <c r="AH461" s="253">
        <f t="shared" si="453"/>
        <v>0</v>
      </c>
      <c r="AI461" s="253">
        <f t="shared" si="453"/>
        <v>0</v>
      </c>
      <c r="AJ461" s="253">
        <f t="shared" si="454"/>
        <v>0</v>
      </c>
      <c r="AK461" s="978"/>
      <c r="AL461" s="979">
        <f>IFERROR(VLOOKUP($A461,Itemizado_Piping!C:Q,12,0),0)</f>
        <v>0</v>
      </c>
      <c r="AM461" s="979">
        <f>IFERROR(VLOOKUP($A461,Itemizado_Piping!C:Q,13,0),0)</f>
        <v>0</v>
      </c>
      <c r="AN461" s="979">
        <f>IFERROR(VLOOKUP($A461,Itemizado_Piping!C:Q,14,0),0)</f>
        <v>0</v>
      </c>
      <c r="AO461" s="978"/>
      <c r="AP461" s="278"/>
      <c r="AQ461" s="253">
        <f t="shared" si="455"/>
        <v>0</v>
      </c>
      <c r="AR461" s="978"/>
      <c r="AS461" s="982"/>
    </row>
    <row r="462" spans="1:45" s="164" customFormat="1" ht="39.6">
      <c r="A462" s="312" t="s">
        <v>2614</v>
      </c>
      <c r="B462" s="249"/>
      <c r="C462" s="3" t="s">
        <v>2615</v>
      </c>
      <c r="D462" s="2" t="s">
        <v>2067</v>
      </c>
      <c r="E462" s="190">
        <v>1</v>
      </c>
      <c r="F462" s="276"/>
      <c r="G462" s="191">
        <v>37</v>
      </c>
      <c r="H462" s="252">
        <f t="shared" si="447"/>
        <v>37</v>
      </c>
      <c r="I462" s="251"/>
      <c r="J462" s="253">
        <v>10588214</v>
      </c>
      <c r="K462" s="253">
        <v>889207.13597122207</v>
      </c>
      <c r="L462" s="253">
        <v>1554887.3198023497</v>
      </c>
      <c r="M462" s="254"/>
      <c r="N462" s="252">
        <f t="shared" si="448"/>
        <v>13032308.455773572</v>
      </c>
      <c r="O462" s="251">
        <f t="shared" si="449"/>
        <v>0</v>
      </c>
      <c r="P462" s="253">
        <f t="shared" si="449"/>
        <v>10588214</v>
      </c>
      <c r="Q462" s="253">
        <f t="shared" si="449"/>
        <v>889207.13597122207</v>
      </c>
      <c r="R462" s="253">
        <f t="shared" si="449"/>
        <v>1554887.3198023497</v>
      </c>
      <c r="S462" s="254">
        <f t="shared" si="449"/>
        <v>0</v>
      </c>
      <c r="T462" s="256">
        <f t="shared" si="450"/>
        <v>13032308.455773572</v>
      </c>
      <c r="U462" s="984"/>
      <c r="V462" s="277">
        <v>1</v>
      </c>
      <c r="W462" s="253">
        <f t="shared" si="451"/>
        <v>0</v>
      </c>
      <c r="X462" s="253">
        <f t="shared" si="451"/>
        <v>10588214</v>
      </c>
      <c r="Y462" s="253">
        <f t="shared" si="451"/>
        <v>889207.13597122207</v>
      </c>
      <c r="Z462" s="253">
        <f t="shared" si="451"/>
        <v>1554887.3198023497</v>
      </c>
      <c r="AA462" s="253">
        <f t="shared" si="451"/>
        <v>0</v>
      </c>
      <c r="AB462" s="253">
        <f t="shared" si="452"/>
        <v>13032308.455773572</v>
      </c>
      <c r="AC462" s="984"/>
      <c r="AD462" s="308"/>
      <c r="AE462" s="253">
        <f t="shared" si="453"/>
        <v>0</v>
      </c>
      <c r="AF462" s="253">
        <f t="shared" si="453"/>
        <v>0</v>
      </c>
      <c r="AG462" s="253">
        <f t="shared" si="453"/>
        <v>0</v>
      </c>
      <c r="AH462" s="253">
        <f t="shared" si="453"/>
        <v>0</v>
      </c>
      <c r="AI462" s="253">
        <f t="shared" si="453"/>
        <v>0</v>
      </c>
      <c r="AJ462" s="253">
        <f t="shared" si="454"/>
        <v>0</v>
      </c>
      <c r="AK462" s="978"/>
      <c r="AL462" s="979">
        <f>IFERROR(VLOOKUP($A462,Itemizado_Piping!C:Q,12,0),0)</f>
        <v>0</v>
      </c>
      <c r="AM462" s="979">
        <f>IFERROR(VLOOKUP($A462,Itemizado_Piping!C:Q,13,0),0)</f>
        <v>0</v>
      </c>
      <c r="AN462" s="979">
        <f>IFERROR(VLOOKUP($A462,Itemizado_Piping!C:Q,14,0),0)</f>
        <v>0</v>
      </c>
      <c r="AO462" s="978"/>
      <c r="AP462" s="278"/>
      <c r="AQ462" s="253">
        <f t="shared" si="455"/>
        <v>0</v>
      </c>
      <c r="AR462" s="978"/>
      <c r="AS462" s="982"/>
    </row>
    <row r="463" spans="1:45" s="164" customFormat="1" hidden="1">
      <c r="A463" s="315" t="s">
        <v>3156</v>
      </c>
      <c r="B463" s="5"/>
      <c r="C463" s="7" t="s">
        <v>3157</v>
      </c>
      <c r="D463" s="6"/>
      <c r="E463" s="189"/>
      <c r="F463" s="270"/>
      <c r="G463" s="189"/>
      <c r="H463" s="271"/>
      <c r="I463" s="270"/>
      <c r="J463" s="272"/>
      <c r="K463" s="272"/>
      <c r="L463" s="272"/>
      <c r="M463" s="273"/>
      <c r="N463" s="271"/>
      <c r="O463" s="270"/>
      <c r="P463" s="272"/>
      <c r="Q463" s="272"/>
      <c r="R463" s="272"/>
      <c r="S463" s="273"/>
      <c r="T463" s="274"/>
      <c r="U463" s="984"/>
      <c r="V463" s="272"/>
      <c r="W463" s="272"/>
      <c r="X463" s="272"/>
      <c r="Y463" s="272"/>
      <c r="Z463" s="272"/>
      <c r="AA463" s="272"/>
      <c r="AB463" s="272"/>
      <c r="AC463" s="984"/>
      <c r="AD463" s="272"/>
      <c r="AE463" s="272"/>
      <c r="AF463" s="272"/>
      <c r="AG463" s="272"/>
      <c r="AH463" s="272"/>
      <c r="AI463" s="272"/>
      <c r="AJ463" s="272"/>
      <c r="AK463" s="978"/>
      <c r="AL463" s="272"/>
      <c r="AM463" s="272"/>
      <c r="AN463" s="272"/>
      <c r="AO463" s="978"/>
      <c r="AP463" s="275"/>
      <c r="AQ463" s="272"/>
      <c r="AR463" s="978"/>
      <c r="AS463" s="982"/>
    </row>
    <row r="464" spans="1:45" s="164" customFormat="1" hidden="1">
      <c r="A464" s="312" t="s">
        <v>2616</v>
      </c>
      <c r="B464" s="249"/>
      <c r="C464" s="3" t="s">
        <v>2617</v>
      </c>
      <c r="D464" s="2" t="s">
        <v>2050</v>
      </c>
      <c r="E464" s="190">
        <v>396</v>
      </c>
      <c r="F464" s="276">
        <v>49</v>
      </c>
      <c r="G464" s="191"/>
      <c r="H464" s="252">
        <f>G464+F464</f>
        <v>49</v>
      </c>
      <c r="I464" s="251">
        <v>5308</v>
      </c>
      <c r="J464" s="253"/>
      <c r="K464" s="253">
        <v>445.77031383529356</v>
      </c>
      <c r="L464" s="253">
        <v>779.48385757134042</v>
      </c>
      <c r="M464" s="254"/>
      <c r="N464" s="252">
        <f>SUM(I464:M464)</f>
        <v>6533.2541714066338</v>
      </c>
      <c r="O464" s="251">
        <f t="shared" ref="O464:S467" si="456">$E464*I464</f>
        <v>2101968</v>
      </c>
      <c r="P464" s="253">
        <f t="shared" si="456"/>
        <v>0</v>
      </c>
      <c r="Q464" s="253">
        <f t="shared" si="456"/>
        <v>176525.04427877624</v>
      </c>
      <c r="R464" s="253">
        <f t="shared" si="456"/>
        <v>308675.60759825079</v>
      </c>
      <c r="S464" s="254">
        <f t="shared" si="456"/>
        <v>0</v>
      </c>
      <c r="T464" s="256">
        <f>SUM(O464:S464)</f>
        <v>2587168.651877027</v>
      </c>
      <c r="U464" s="984"/>
      <c r="V464" s="277">
        <v>396</v>
      </c>
      <c r="W464" s="253">
        <f t="shared" ref="W464:AA467" si="457">$V464*I464</f>
        <v>2101968</v>
      </c>
      <c r="X464" s="253">
        <f t="shared" si="457"/>
        <v>0</v>
      </c>
      <c r="Y464" s="253">
        <f t="shared" si="457"/>
        <v>176525.04427877624</v>
      </c>
      <c r="Z464" s="253">
        <f t="shared" si="457"/>
        <v>308675.60759825079</v>
      </c>
      <c r="AA464" s="253">
        <f t="shared" si="457"/>
        <v>0</v>
      </c>
      <c r="AB464" s="253">
        <f>SUM(W464:AA464)</f>
        <v>2587168.651877027</v>
      </c>
      <c r="AC464" s="984"/>
      <c r="AD464" s="308"/>
      <c r="AE464" s="253">
        <f t="shared" ref="AE464:AI467" si="458">$AD464*I464</f>
        <v>0</v>
      </c>
      <c r="AF464" s="253">
        <f t="shared" si="458"/>
        <v>0</v>
      </c>
      <c r="AG464" s="253">
        <f t="shared" si="458"/>
        <v>0</v>
      </c>
      <c r="AH464" s="253">
        <f t="shared" si="458"/>
        <v>0</v>
      </c>
      <c r="AI464" s="253">
        <f t="shared" si="458"/>
        <v>0</v>
      </c>
      <c r="AJ464" s="253">
        <f>SUM(AE464:AI464)</f>
        <v>0</v>
      </c>
      <c r="AK464" s="978"/>
      <c r="AL464" s="979">
        <f>IFERROR(VLOOKUP($A464,Itemizado_Piping!C:Q,12,0),0)</f>
        <v>0</v>
      </c>
      <c r="AM464" s="979">
        <f>IFERROR(VLOOKUP($A464,Itemizado_Piping!C:Q,13,0),0)</f>
        <v>0</v>
      </c>
      <c r="AN464" s="979">
        <f>IFERROR(VLOOKUP($A464,Itemizado_Piping!C:Q,14,0),0)</f>
        <v>0</v>
      </c>
      <c r="AO464" s="978"/>
      <c r="AP464" s="278"/>
      <c r="AQ464" s="253">
        <f>N464*AP464</f>
        <v>0</v>
      </c>
      <c r="AR464" s="978"/>
      <c r="AS464" s="982"/>
    </row>
    <row r="465" spans="1:45" s="164" customFormat="1" hidden="1">
      <c r="A465" s="312" t="s">
        <v>2618</v>
      </c>
      <c r="B465" s="249"/>
      <c r="C465" s="3" t="s">
        <v>2619</v>
      </c>
      <c r="D465" s="2" t="s">
        <v>2050</v>
      </c>
      <c r="E465" s="190">
        <v>1261</v>
      </c>
      <c r="F465" s="276">
        <v>155</v>
      </c>
      <c r="G465" s="191"/>
      <c r="H465" s="252">
        <f>G465+F465</f>
        <v>155</v>
      </c>
      <c r="I465" s="251">
        <v>5308</v>
      </c>
      <c r="J465" s="253"/>
      <c r="K465" s="253">
        <v>445.77031383529356</v>
      </c>
      <c r="L465" s="253">
        <v>779.48385757134042</v>
      </c>
      <c r="M465" s="254"/>
      <c r="N465" s="252">
        <f>SUM(I465:M465)</f>
        <v>6533.2541714066338</v>
      </c>
      <c r="O465" s="251">
        <f t="shared" si="456"/>
        <v>6693388</v>
      </c>
      <c r="P465" s="253">
        <f t="shared" si="456"/>
        <v>0</v>
      </c>
      <c r="Q465" s="253">
        <f t="shared" si="456"/>
        <v>562116.36574630521</v>
      </c>
      <c r="R465" s="253">
        <f t="shared" si="456"/>
        <v>982929.14439746027</v>
      </c>
      <c r="S465" s="254">
        <f t="shared" si="456"/>
        <v>0</v>
      </c>
      <c r="T465" s="256">
        <f>SUM(O465:S465)</f>
        <v>8238433.5101437652</v>
      </c>
      <c r="U465" s="984"/>
      <c r="V465" s="277">
        <v>1261</v>
      </c>
      <c r="W465" s="253">
        <f t="shared" si="457"/>
        <v>6693388</v>
      </c>
      <c r="X465" s="253">
        <f t="shared" si="457"/>
        <v>0</v>
      </c>
      <c r="Y465" s="253">
        <f t="shared" si="457"/>
        <v>562116.36574630521</v>
      </c>
      <c r="Z465" s="253">
        <f t="shared" si="457"/>
        <v>982929.14439746027</v>
      </c>
      <c r="AA465" s="253">
        <f t="shared" si="457"/>
        <v>0</v>
      </c>
      <c r="AB465" s="253">
        <f>SUM(W465:AA465)</f>
        <v>8238433.5101437652</v>
      </c>
      <c r="AC465" s="984"/>
      <c r="AD465" s="308"/>
      <c r="AE465" s="253">
        <f t="shared" si="458"/>
        <v>0</v>
      </c>
      <c r="AF465" s="253">
        <f t="shared" si="458"/>
        <v>0</v>
      </c>
      <c r="AG465" s="253">
        <f t="shared" si="458"/>
        <v>0</v>
      </c>
      <c r="AH465" s="253">
        <f t="shared" si="458"/>
        <v>0</v>
      </c>
      <c r="AI465" s="253">
        <f t="shared" si="458"/>
        <v>0</v>
      </c>
      <c r="AJ465" s="253">
        <f>SUM(AE465:AI465)</f>
        <v>0</v>
      </c>
      <c r="AK465" s="978"/>
      <c r="AL465" s="979">
        <f>IFERROR(VLOOKUP($A465,Itemizado_Piping!C:Q,12,0),0)</f>
        <v>0</v>
      </c>
      <c r="AM465" s="979">
        <f>IFERROR(VLOOKUP($A465,Itemizado_Piping!C:Q,13,0),0)</f>
        <v>0</v>
      </c>
      <c r="AN465" s="979">
        <f>IFERROR(VLOOKUP($A465,Itemizado_Piping!C:Q,14,0),0)</f>
        <v>0</v>
      </c>
      <c r="AO465" s="978"/>
      <c r="AP465" s="278"/>
      <c r="AQ465" s="253">
        <f>N465*AP465</f>
        <v>0</v>
      </c>
      <c r="AR465" s="978"/>
      <c r="AS465" s="982"/>
    </row>
    <row r="466" spans="1:45" s="164" customFormat="1" ht="26.45" hidden="1">
      <c r="A466" s="312" t="s">
        <v>2620</v>
      </c>
      <c r="B466" s="249"/>
      <c r="C466" s="3" t="s">
        <v>2621</v>
      </c>
      <c r="D466" s="2" t="s">
        <v>2062</v>
      </c>
      <c r="E466" s="190">
        <v>120</v>
      </c>
      <c r="F466" s="276"/>
      <c r="G466" s="191">
        <v>66.84</v>
      </c>
      <c r="H466" s="252">
        <f>G466+F466</f>
        <v>66.84</v>
      </c>
      <c r="I466" s="251"/>
      <c r="J466" s="253">
        <v>20839.413</v>
      </c>
      <c r="K466" s="253">
        <v>1750.111468190149</v>
      </c>
      <c r="L466" s="253">
        <v>3060.2837292317899</v>
      </c>
      <c r="M466" s="254"/>
      <c r="N466" s="252">
        <f>SUM(I466:M466)</f>
        <v>25649.808197421939</v>
      </c>
      <c r="O466" s="251">
        <f t="shared" si="456"/>
        <v>0</v>
      </c>
      <c r="P466" s="253">
        <f t="shared" si="456"/>
        <v>2500729.56</v>
      </c>
      <c r="Q466" s="253">
        <f t="shared" si="456"/>
        <v>210013.37618281788</v>
      </c>
      <c r="R466" s="253">
        <f t="shared" si="456"/>
        <v>367234.04750781477</v>
      </c>
      <c r="S466" s="254">
        <f t="shared" si="456"/>
        <v>0</v>
      </c>
      <c r="T466" s="256">
        <f>SUM(O466:S466)</f>
        <v>3077976.9836906325</v>
      </c>
      <c r="U466" s="984"/>
      <c r="V466" s="277">
        <v>120</v>
      </c>
      <c r="W466" s="253">
        <f t="shared" si="457"/>
        <v>0</v>
      </c>
      <c r="X466" s="253">
        <f t="shared" si="457"/>
        <v>2500729.56</v>
      </c>
      <c r="Y466" s="253">
        <f t="shared" si="457"/>
        <v>210013.37618281788</v>
      </c>
      <c r="Z466" s="253">
        <f t="shared" si="457"/>
        <v>367234.04750781477</v>
      </c>
      <c r="AA466" s="253">
        <f t="shared" si="457"/>
        <v>0</v>
      </c>
      <c r="AB466" s="253">
        <f>SUM(W466:AA466)</f>
        <v>3077976.9836906325</v>
      </c>
      <c r="AC466" s="984"/>
      <c r="AD466" s="308"/>
      <c r="AE466" s="253">
        <f t="shared" si="458"/>
        <v>0</v>
      </c>
      <c r="AF466" s="253">
        <f t="shared" si="458"/>
        <v>0</v>
      </c>
      <c r="AG466" s="253">
        <f t="shared" si="458"/>
        <v>0</v>
      </c>
      <c r="AH466" s="253">
        <f t="shared" si="458"/>
        <v>0</v>
      </c>
      <c r="AI466" s="253">
        <f t="shared" si="458"/>
        <v>0</v>
      </c>
      <c r="AJ466" s="253">
        <f>SUM(AE466:AI466)</f>
        <v>0</v>
      </c>
      <c r="AK466" s="978"/>
      <c r="AL466" s="979">
        <f>IFERROR(VLOOKUP($A466,Itemizado_Piping!C:Q,12,0),0)</f>
        <v>0</v>
      </c>
      <c r="AM466" s="979">
        <f>IFERROR(VLOOKUP($A466,Itemizado_Piping!C:Q,13,0),0)</f>
        <v>0</v>
      </c>
      <c r="AN466" s="979">
        <f>IFERROR(VLOOKUP($A466,Itemizado_Piping!C:Q,14,0),0)</f>
        <v>0</v>
      </c>
      <c r="AO466" s="978"/>
      <c r="AP466" s="278"/>
      <c r="AQ466" s="253">
        <f>N466*AP466</f>
        <v>0</v>
      </c>
      <c r="AR466" s="978"/>
      <c r="AS466" s="982"/>
    </row>
    <row r="467" spans="1:45" s="164" customFormat="1" ht="26.45" hidden="1">
      <c r="A467" s="312" t="s">
        <v>2622</v>
      </c>
      <c r="B467" s="249"/>
      <c r="C467" s="3" t="s">
        <v>2624</v>
      </c>
      <c r="D467" s="2" t="s">
        <v>2062</v>
      </c>
      <c r="E467" s="190">
        <v>70</v>
      </c>
      <c r="F467" s="276"/>
      <c r="G467" s="191">
        <v>88.69</v>
      </c>
      <c r="H467" s="252">
        <f>G467+F467</f>
        <v>88.69</v>
      </c>
      <c r="I467" s="251"/>
      <c r="J467" s="253">
        <v>47418.163999999997</v>
      </c>
      <c r="K467" s="253">
        <v>3982.2173790078014</v>
      </c>
      <c r="L467" s="253">
        <v>6963.3936310607487</v>
      </c>
      <c r="M467" s="254"/>
      <c r="N467" s="252">
        <f>SUM(I467:M467)</f>
        <v>58363.775010068544</v>
      </c>
      <c r="O467" s="251">
        <f t="shared" si="456"/>
        <v>0</v>
      </c>
      <c r="P467" s="253">
        <f t="shared" si="456"/>
        <v>3319271.48</v>
      </c>
      <c r="Q467" s="253">
        <f t="shared" si="456"/>
        <v>278755.21653054608</v>
      </c>
      <c r="R467" s="253">
        <f t="shared" si="456"/>
        <v>487437.55417425244</v>
      </c>
      <c r="S467" s="254">
        <f t="shared" si="456"/>
        <v>0</v>
      </c>
      <c r="T467" s="256">
        <f>SUM(O467:S467)</f>
        <v>4085464.2507047984</v>
      </c>
      <c r="U467" s="984"/>
      <c r="V467" s="277">
        <v>70</v>
      </c>
      <c r="W467" s="253">
        <f t="shared" si="457"/>
        <v>0</v>
      </c>
      <c r="X467" s="253">
        <f t="shared" si="457"/>
        <v>3319271.48</v>
      </c>
      <c r="Y467" s="253">
        <f t="shared" si="457"/>
        <v>278755.21653054608</v>
      </c>
      <c r="Z467" s="253">
        <f t="shared" si="457"/>
        <v>487437.55417425244</v>
      </c>
      <c r="AA467" s="253">
        <f t="shared" si="457"/>
        <v>0</v>
      </c>
      <c r="AB467" s="253">
        <f>SUM(W467:AA467)</f>
        <v>4085464.2507047984</v>
      </c>
      <c r="AC467" s="984"/>
      <c r="AD467" s="308"/>
      <c r="AE467" s="253">
        <f t="shared" si="458"/>
        <v>0</v>
      </c>
      <c r="AF467" s="253">
        <f t="shared" si="458"/>
        <v>0</v>
      </c>
      <c r="AG467" s="253">
        <f t="shared" si="458"/>
        <v>0</v>
      </c>
      <c r="AH467" s="253">
        <f t="shared" si="458"/>
        <v>0</v>
      </c>
      <c r="AI467" s="253">
        <f t="shared" si="458"/>
        <v>0</v>
      </c>
      <c r="AJ467" s="253">
        <f>SUM(AE467:AI467)</f>
        <v>0</v>
      </c>
      <c r="AK467" s="978"/>
      <c r="AL467" s="979">
        <f>IFERROR(VLOOKUP($A467,Itemizado_Piping!C:Q,12,0),0)</f>
        <v>0</v>
      </c>
      <c r="AM467" s="979">
        <f>IFERROR(VLOOKUP($A467,Itemizado_Piping!C:Q,13,0),0)</f>
        <v>0</v>
      </c>
      <c r="AN467" s="979">
        <f>IFERROR(VLOOKUP($A467,Itemizado_Piping!C:Q,14,0),0)</f>
        <v>0</v>
      </c>
      <c r="AO467" s="978"/>
      <c r="AP467" s="278"/>
      <c r="AQ467" s="253">
        <f>N467*AP467</f>
        <v>0</v>
      </c>
      <c r="AR467" s="978"/>
      <c r="AS467" s="982"/>
    </row>
    <row r="468" spans="1:45" s="164" customFormat="1" hidden="1">
      <c r="A468" s="315" t="s">
        <v>3158</v>
      </c>
      <c r="B468" s="5"/>
      <c r="C468" s="7" t="s">
        <v>3159</v>
      </c>
      <c r="D468" s="6"/>
      <c r="E468" s="189"/>
      <c r="F468" s="270"/>
      <c r="G468" s="189"/>
      <c r="H468" s="271"/>
      <c r="I468" s="270"/>
      <c r="J468" s="272"/>
      <c r="K468" s="272"/>
      <c r="L468" s="272"/>
      <c r="M468" s="273"/>
      <c r="N468" s="271"/>
      <c r="O468" s="270"/>
      <c r="P468" s="272"/>
      <c r="Q468" s="272"/>
      <c r="R468" s="272"/>
      <c r="S468" s="273"/>
      <c r="T468" s="274"/>
      <c r="U468" s="984"/>
      <c r="V468" s="272"/>
      <c r="W468" s="272"/>
      <c r="X468" s="272"/>
      <c r="Y468" s="272"/>
      <c r="Z468" s="272"/>
      <c r="AA468" s="272"/>
      <c r="AB468" s="272"/>
      <c r="AC468" s="984"/>
      <c r="AD468" s="272"/>
      <c r="AE468" s="272"/>
      <c r="AF468" s="272"/>
      <c r="AG468" s="272"/>
      <c r="AH468" s="272"/>
      <c r="AI468" s="272"/>
      <c r="AJ468" s="272"/>
      <c r="AK468" s="978"/>
      <c r="AL468" s="272"/>
      <c r="AM468" s="272"/>
      <c r="AN468" s="272"/>
      <c r="AO468" s="978"/>
      <c r="AP468" s="275"/>
      <c r="AQ468" s="272"/>
      <c r="AR468" s="978"/>
      <c r="AS468" s="982"/>
    </row>
    <row r="469" spans="1:45" s="164" customFormat="1" hidden="1">
      <c r="A469" s="312" t="s">
        <v>2625</v>
      </c>
      <c r="B469" s="249"/>
      <c r="C469" s="3" t="s">
        <v>2626</v>
      </c>
      <c r="D469" s="2" t="s">
        <v>2062</v>
      </c>
      <c r="E469" s="191">
        <v>453</v>
      </c>
      <c r="F469" s="251"/>
      <c r="G469" s="191">
        <v>4324.7910000000002</v>
      </c>
      <c r="H469" s="252">
        <f t="shared" ref="H469:H475" si="459">G469+F469</f>
        <v>4324.7910000000002</v>
      </c>
      <c r="I469" s="251"/>
      <c r="J469" s="253">
        <v>386307.47</v>
      </c>
      <c r="K469" s="253">
        <v>32442.426928940928</v>
      </c>
      <c r="L469" s="253">
        <v>56729.547272838143</v>
      </c>
      <c r="M469" s="254"/>
      <c r="N469" s="252">
        <f t="shared" ref="N469:N475" si="460">SUM(I469:M469)</f>
        <v>475479.44420177903</v>
      </c>
      <c r="O469" s="251">
        <f t="shared" ref="O469:S475" si="461">$E469*I469</f>
        <v>0</v>
      </c>
      <c r="P469" s="253">
        <f t="shared" si="461"/>
        <v>174997283.91</v>
      </c>
      <c r="Q469" s="253">
        <f t="shared" si="461"/>
        <v>14696419.39881024</v>
      </c>
      <c r="R469" s="253">
        <f t="shared" si="461"/>
        <v>25698484.914595678</v>
      </c>
      <c r="S469" s="254">
        <f t="shared" si="461"/>
        <v>0</v>
      </c>
      <c r="T469" s="256">
        <f t="shared" ref="T469:T475" si="462">SUM(O469:S469)</f>
        <v>215392188.2234059</v>
      </c>
      <c r="U469" s="984"/>
      <c r="V469" s="253">
        <v>453</v>
      </c>
      <c r="W469" s="253">
        <f t="shared" ref="W469:AA475" si="463">$V469*I469</f>
        <v>0</v>
      </c>
      <c r="X469" s="253">
        <f t="shared" si="463"/>
        <v>174997283.91</v>
      </c>
      <c r="Y469" s="253">
        <f t="shared" si="463"/>
        <v>14696419.39881024</v>
      </c>
      <c r="Z469" s="253">
        <f t="shared" si="463"/>
        <v>25698484.914595678</v>
      </c>
      <c r="AA469" s="253">
        <f t="shared" si="463"/>
        <v>0</v>
      </c>
      <c r="AB469" s="253">
        <f t="shared" ref="AB469:AB475" si="464">SUM(W469:AA469)</f>
        <v>215392188.2234059</v>
      </c>
      <c r="AC469" s="984"/>
      <c r="AD469" s="308"/>
      <c r="AE469" s="253">
        <f t="shared" ref="AE469:AI475" si="465">$AD469*I469</f>
        <v>0</v>
      </c>
      <c r="AF469" s="253">
        <f t="shared" si="465"/>
        <v>0</v>
      </c>
      <c r="AG469" s="253">
        <f t="shared" si="465"/>
        <v>0</v>
      </c>
      <c r="AH469" s="253">
        <f t="shared" si="465"/>
        <v>0</v>
      </c>
      <c r="AI469" s="253">
        <f t="shared" si="465"/>
        <v>0</v>
      </c>
      <c r="AJ469" s="253">
        <f t="shared" ref="AJ469:AJ475" si="466">SUM(AE469:AI469)</f>
        <v>0</v>
      </c>
      <c r="AK469" s="978"/>
      <c r="AL469" s="979">
        <f>IFERROR(VLOOKUP($A469,Itemizado_Piping!C:Q,12,0),0)</f>
        <v>0</v>
      </c>
      <c r="AM469" s="979">
        <f>IFERROR(VLOOKUP($A469,Itemizado_Piping!C:Q,13,0),0)</f>
        <v>444</v>
      </c>
      <c r="AN469" s="979">
        <f>IFERROR(VLOOKUP($A469,Itemizado_Piping!C:Q,14,0),0)</f>
        <v>4655.7839999999997</v>
      </c>
      <c r="AO469" s="978"/>
      <c r="AP469" s="258"/>
      <c r="AQ469" s="253">
        <f t="shared" ref="AQ469:AQ475" si="467">N469*AP469</f>
        <v>0</v>
      </c>
      <c r="AR469" s="978"/>
      <c r="AS469" s="982"/>
    </row>
    <row r="470" spans="1:45" s="164" customFormat="1" hidden="1">
      <c r="A470" s="312" t="s">
        <v>2627</v>
      </c>
      <c r="B470" s="249"/>
      <c r="C470" s="3" t="s">
        <v>2628</v>
      </c>
      <c r="D470" s="2" t="s">
        <v>2050</v>
      </c>
      <c r="E470" s="190">
        <v>3202</v>
      </c>
      <c r="F470" s="276">
        <v>394</v>
      </c>
      <c r="G470" s="191"/>
      <c r="H470" s="252">
        <f t="shared" si="459"/>
        <v>394</v>
      </c>
      <c r="I470" s="251">
        <v>5308</v>
      </c>
      <c r="J470" s="253"/>
      <c r="K470" s="253">
        <v>445.77031383529356</v>
      </c>
      <c r="L470" s="253">
        <v>779.48385757134031</v>
      </c>
      <c r="M470" s="254"/>
      <c r="N470" s="279">
        <f t="shared" si="460"/>
        <v>6533.2541714066338</v>
      </c>
      <c r="O470" s="251">
        <f t="shared" si="461"/>
        <v>16996216</v>
      </c>
      <c r="P470" s="253">
        <f t="shared" si="461"/>
        <v>0</v>
      </c>
      <c r="Q470" s="253">
        <f t="shared" si="461"/>
        <v>1427356.5449006099</v>
      </c>
      <c r="R470" s="253">
        <f t="shared" si="461"/>
        <v>2495907.3119434319</v>
      </c>
      <c r="S470" s="254">
        <f t="shared" si="461"/>
        <v>0</v>
      </c>
      <c r="T470" s="280">
        <f t="shared" si="462"/>
        <v>20919479.856844041</v>
      </c>
      <c r="U470" s="984"/>
      <c r="V470" s="277">
        <v>3202</v>
      </c>
      <c r="W470" s="253">
        <f t="shared" si="463"/>
        <v>16996216</v>
      </c>
      <c r="X470" s="253">
        <f t="shared" si="463"/>
        <v>0</v>
      </c>
      <c r="Y470" s="253">
        <f t="shared" si="463"/>
        <v>1427356.5449006099</v>
      </c>
      <c r="Z470" s="253">
        <f t="shared" si="463"/>
        <v>2495907.3119434319</v>
      </c>
      <c r="AA470" s="253">
        <f t="shared" si="463"/>
        <v>0</v>
      </c>
      <c r="AB470" s="253">
        <f t="shared" si="464"/>
        <v>20919479.856844041</v>
      </c>
      <c r="AC470" s="984"/>
      <c r="AD470" s="308"/>
      <c r="AE470" s="253">
        <f t="shared" si="465"/>
        <v>0</v>
      </c>
      <c r="AF470" s="253">
        <f t="shared" si="465"/>
        <v>0</v>
      </c>
      <c r="AG470" s="253">
        <f t="shared" si="465"/>
        <v>0</v>
      </c>
      <c r="AH470" s="253">
        <f t="shared" si="465"/>
        <v>0</v>
      </c>
      <c r="AI470" s="253">
        <f t="shared" si="465"/>
        <v>0</v>
      </c>
      <c r="AJ470" s="253">
        <f t="shared" si="466"/>
        <v>0</v>
      </c>
      <c r="AK470" s="978"/>
      <c r="AL470" s="979">
        <f>IFERROR(VLOOKUP($A470,Itemizado_Piping!C:Q,12,0),0)</f>
        <v>0</v>
      </c>
      <c r="AM470" s="979">
        <f>IFERROR(VLOOKUP($A470,Itemizado_Piping!C:Q,13,0),0)</f>
        <v>0</v>
      </c>
      <c r="AN470" s="979">
        <f>IFERROR(VLOOKUP($A470,Itemizado_Piping!C:Q,14,0),0)</f>
        <v>0</v>
      </c>
      <c r="AO470" s="978"/>
      <c r="AP470" s="278"/>
      <c r="AQ470" s="253">
        <f t="shared" si="467"/>
        <v>0</v>
      </c>
      <c r="AR470" s="978"/>
      <c r="AS470" s="982"/>
    </row>
    <row r="471" spans="1:45" s="164" customFormat="1" hidden="1">
      <c r="A471" s="312" t="s">
        <v>2629</v>
      </c>
      <c r="B471" s="249"/>
      <c r="C471" s="3" t="s">
        <v>2630</v>
      </c>
      <c r="D471" s="2" t="s">
        <v>2050</v>
      </c>
      <c r="E471" s="190">
        <v>247</v>
      </c>
      <c r="F471" s="276">
        <v>414</v>
      </c>
      <c r="G471" s="191"/>
      <c r="H471" s="252">
        <f t="shared" si="459"/>
        <v>414</v>
      </c>
      <c r="I471" s="251">
        <v>44980</v>
      </c>
      <c r="J471" s="253"/>
      <c r="K471" s="253">
        <v>3777.4583112870314</v>
      </c>
      <c r="L471" s="253">
        <v>6605.3473838656537</v>
      </c>
      <c r="M471" s="254"/>
      <c r="N471" s="252">
        <f t="shared" si="460"/>
        <v>55362.805695152681</v>
      </c>
      <c r="O471" s="251">
        <f t="shared" si="461"/>
        <v>11110060</v>
      </c>
      <c r="P471" s="253">
        <f t="shared" si="461"/>
        <v>0</v>
      </c>
      <c r="Q471" s="253">
        <f t="shared" si="461"/>
        <v>933032.2028878968</v>
      </c>
      <c r="R471" s="253">
        <f t="shared" si="461"/>
        <v>1631520.8038148165</v>
      </c>
      <c r="S471" s="254">
        <f t="shared" si="461"/>
        <v>0</v>
      </c>
      <c r="T471" s="256">
        <f t="shared" si="462"/>
        <v>13674613.006702714</v>
      </c>
      <c r="U471" s="984"/>
      <c r="V471" s="277">
        <v>247</v>
      </c>
      <c r="W471" s="253">
        <f t="shared" si="463"/>
        <v>11110060</v>
      </c>
      <c r="X471" s="253">
        <f t="shared" si="463"/>
        <v>0</v>
      </c>
      <c r="Y471" s="253">
        <f t="shared" si="463"/>
        <v>933032.2028878968</v>
      </c>
      <c r="Z471" s="253">
        <f t="shared" si="463"/>
        <v>1631520.8038148165</v>
      </c>
      <c r="AA471" s="253">
        <f t="shared" si="463"/>
        <v>0</v>
      </c>
      <c r="AB471" s="253">
        <f t="shared" si="464"/>
        <v>13674613.006702714</v>
      </c>
      <c r="AC471" s="984"/>
      <c r="AD471" s="308"/>
      <c r="AE471" s="253">
        <f t="shared" si="465"/>
        <v>0</v>
      </c>
      <c r="AF471" s="253">
        <f t="shared" si="465"/>
        <v>0</v>
      </c>
      <c r="AG471" s="253">
        <f t="shared" si="465"/>
        <v>0</v>
      </c>
      <c r="AH471" s="253">
        <f t="shared" si="465"/>
        <v>0</v>
      </c>
      <c r="AI471" s="253">
        <f t="shared" si="465"/>
        <v>0</v>
      </c>
      <c r="AJ471" s="253">
        <f t="shared" si="466"/>
        <v>0</v>
      </c>
      <c r="AK471" s="978"/>
      <c r="AL471" s="979">
        <f>IFERROR(VLOOKUP($A471,Itemizado_Piping!C:Q,12,0),0)</f>
        <v>0</v>
      </c>
      <c r="AM471" s="979">
        <f>IFERROR(VLOOKUP($A471,Itemizado_Piping!C:Q,13,0),0)</f>
        <v>0</v>
      </c>
      <c r="AN471" s="979">
        <f>IFERROR(VLOOKUP($A471,Itemizado_Piping!C:Q,14,0),0)</f>
        <v>0</v>
      </c>
      <c r="AO471" s="978"/>
      <c r="AP471" s="278"/>
      <c r="AQ471" s="253">
        <f t="shared" si="467"/>
        <v>0</v>
      </c>
      <c r="AR471" s="978"/>
      <c r="AS471" s="982"/>
    </row>
    <row r="472" spans="1:45" s="164" customFormat="1" hidden="1">
      <c r="A472" s="312" t="s">
        <v>2631</v>
      </c>
      <c r="B472" s="249"/>
      <c r="C472" s="3" t="s">
        <v>2557</v>
      </c>
      <c r="D472" s="2" t="s">
        <v>2050</v>
      </c>
      <c r="E472" s="190">
        <v>1362</v>
      </c>
      <c r="F472" s="276">
        <v>215</v>
      </c>
      <c r="G472" s="191"/>
      <c r="H472" s="252">
        <f t="shared" si="459"/>
        <v>215</v>
      </c>
      <c r="I472" s="251">
        <v>7280</v>
      </c>
      <c r="J472" s="253"/>
      <c r="K472" s="253">
        <v>611.38053593084805</v>
      </c>
      <c r="L472" s="253">
        <v>1069.0735650187185</v>
      </c>
      <c r="M472" s="254"/>
      <c r="N472" s="252">
        <f t="shared" si="460"/>
        <v>8960.4541009495661</v>
      </c>
      <c r="O472" s="251">
        <f t="shared" si="461"/>
        <v>9915360</v>
      </c>
      <c r="P472" s="253">
        <f t="shared" si="461"/>
        <v>0</v>
      </c>
      <c r="Q472" s="253">
        <f t="shared" si="461"/>
        <v>832700.28993781505</v>
      </c>
      <c r="R472" s="253">
        <f t="shared" si="461"/>
        <v>1456078.1955554946</v>
      </c>
      <c r="S472" s="254">
        <f t="shared" si="461"/>
        <v>0</v>
      </c>
      <c r="T472" s="256">
        <f t="shared" si="462"/>
        <v>12204138.48549331</v>
      </c>
      <c r="U472" s="984"/>
      <c r="V472" s="277">
        <v>1362</v>
      </c>
      <c r="W472" s="253">
        <f t="shared" si="463"/>
        <v>9915360</v>
      </c>
      <c r="X472" s="253">
        <f t="shared" si="463"/>
        <v>0</v>
      </c>
      <c r="Y472" s="253">
        <f t="shared" si="463"/>
        <v>832700.28993781505</v>
      </c>
      <c r="Z472" s="253">
        <f t="shared" si="463"/>
        <v>1456078.1955554946</v>
      </c>
      <c r="AA472" s="253">
        <f t="shared" si="463"/>
        <v>0</v>
      </c>
      <c r="AB472" s="253">
        <f t="shared" si="464"/>
        <v>12204138.48549331</v>
      </c>
      <c r="AC472" s="984"/>
      <c r="AD472" s="308"/>
      <c r="AE472" s="253">
        <f t="shared" si="465"/>
        <v>0</v>
      </c>
      <c r="AF472" s="253">
        <f t="shared" si="465"/>
        <v>0</v>
      </c>
      <c r="AG472" s="253">
        <f t="shared" si="465"/>
        <v>0</v>
      </c>
      <c r="AH472" s="253">
        <f t="shared" si="465"/>
        <v>0</v>
      </c>
      <c r="AI472" s="253">
        <f t="shared" si="465"/>
        <v>0</v>
      </c>
      <c r="AJ472" s="253">
        <f t="shared" si="466"/>
        <v>0</v>
      </c>
      <c r="AK472" s="978"/>
      <c r="AL472" s="979">
        <f>IFERROR(VLOOKUP($A472,Itemizado_Piping!C:Q,12,0),0)</f>
        <v>0</v>
      </c>
      <c r="AM472" s="979">
        <f>IFERROR(VLOOKUP($A472,Itemizado_Piping!C:Q,13,0),0)</f>
        <v>0</v>
      </c>
      <c r="AN472" s="979">
        <f>IFERROR(VLOOKUP($A472,Itemizado_Piping!C:Q,14,0),0)</f>
        <v>0</v>
      </c>
      <c r="AO472" s="978"/>
      <c r="AP472" s="278"/>
      <c r="AQ472" s="253">
        <f t="shared" si="467"/>
        <v>0</v>
      </c>
      <c r="AR472" s="978"/>
      <c r="AS472" s="982"/>
    </row>
    <row r="473" spans="1:45" s="164" customFormat="1" hidden="1">
      <c r="A473" s="312" t="s">
        <v>2632</v>
      </c>
      <c r="B473" s="249"/>
      <c r="C473" s="3" t="s">
        <v>2633</v>
      </c>
      <c r="D473" s="2" t="s">
        <v>2050</v>
      </c>
      <c r="E473" s="190">
        <v>109</v>
      </c>
      <c r="F473" s="276">
        <v>38</v>
      </c>
      <c r="G473" s="191"/>
      <c r="H473" s="252">
        <f t="shared" si="459"/>
        <v>38</v>
      </c>
      <c r="I473" s="251">
        <v>23747</v>
      </c>
      <c r="J473" s="253"/>
      <c r="K473" s="253">
        <v>1994.2930751029999</v>
      </c>
      <c r="L473" s="253">
        <v>3487.2651028158666</v>
      </c>
      <c r="M473" s="254"/>
      <c r="N473" s="252">
        <f t="shared" si="460"/>
        <v>29228.558177918865</v>
      </c>
      <c r="O473" s="251">
        <f t="shared" si="461"/>
        <v>2588423</v>
      </c>
      <c r="P473" s="253">
        <f t="shared" si="461"/>
        <v>0</v>
      </c>
      <c r="Q473" s="253">
        <f t="shared" si="461"/>
        <v>217377.94518622698</v>
      </c>
      <c r="R473" s="253">
        <f t="shared" si="461"/>
        <v>380111.89620692946</v>
      </c>
      <c r="S473" s="254">
        <f t="shared" si="461"/>
        <v>0</v>
      </c>
      <c r="T473" s="256">
        <f t="shared" si="462"/>
        <v>3185912.8413931564</v>
      </c>
      <c r="U473" s="984"/>
      <c r="V473" s="277">
        <v>109</v>
      </c>
      <c r="W473" s="253">
        <f t="shared" si="463"/>
        <v>2588423</v>
      </c>
      <c r="X473" s="253">
        <f t="shared" si="463"/>
        <v>0</v>
      </c>
      <c r="Y473" s="253">
        <f t="shared" si="463"/>
        <v>217377.94518622698</v>
      </c>
      <c r="Z473" s="253">
        <f t="shared" si="463"/>
        <v>380111.89620692946</v>
      </c>
      <c r="AA473" s="253">
        <f t="shared" si="463"/>
        <v>0</v>
      </c>
      <c r="AB473" s="253">
        <f t="shared" si="464"/>
        <v>3185912.8413931564</v>
      </c>
      <c r="AC473" s="984"/>
      <c r="AD473" s="308"/>
      <c r="AE473" s="253">
        <f t="shared" si="465"/>
        <v>0</v>
      </c>
      <c r="AF473" s="253">
        <f t="shared" si="465"/>
        <v>0</v>
      </c>
      <c r="AG473" s="253">
        <f t="shared" si="465"/>
        <v>0</v>
      </c>
      <c r="AH473" s="253">
        <f t="shared" si="465"/>
        <v>0</v>
      </c>
      <c r="AI473" s="253">
        <f t="shared" si="465"/>
        <v>0</v>
      </c>
      <c r="AJ473" s="253">
        <f t="shared" si="466"/>
        <v>0</v>
      </c>
      <c r="AK473" s="978"/>
      <c r="AL473" s="979">
        <f>IFERROR(VLOOKUP($A473,Itemizado_Piping!C:Q,12,0),0)</f>
        <v>0</v>
      </c>
      <c r="AM473" s="979">
        <f>IFERROR(VLOOKUP($A473,Itemizado_Piping!C:Q,13,0),0)</f>
        <v>0</v>
      </c>
      <c r="AN473" s="979">
        <f>IFERROR(VLOOKUP($A473,Itemizado_Piping!C:Q,14,0),0)</f>
        <v>0</v>
      </c>
      <c r="AO473" s="978"/>
      <c r="AP473" s="278"/>
      <c r="AQ473" s="253">
        <f t="shared" si="467"/>
        <v>0</v>
      </c>
      <c r="AR473" s="978"/>
      <c r="AS473" s="982"/>
    </row>
    <row r="474" spans="1:45" s="164" customFormat="1" hidden="1">
      <c r="A474" s="312" t="s">
        <v>2634</v>
      </c>
      <c r="B474" s="249"/>
      <c r="C474" s="3" t="s">
        <v>2635</v>
      </c>
      <c r="D474" s="2" t="s">
        <v>2117</v>
      </c>
      <c r="E474" s="190">
        <v>6761</v>
      </c>
      <c r="F474" s="276"/>
      <c r="G474" s="191"/>
      <c r="H474" s="252">
        <f t="shared" si="459"/>
        <v>0</v>
      </c>
      <c r="I474" s="251"/>
      <c r="J474" s="253">
        <v>7615</v>
      </c>
      <c r="K474" s="253">
        <v>639.51411828480741</v>
      </c>
      <c r="L474" s="253">
        <v>1118.2685711013105</v>
      </c>
      <c r="M474" s="254"/>
      <c r="N474" s="252">
        <f t="shared" si="460"/>
        <v>9372.7826893861184</v>
      </c>
      <c r="O474" s="251">
        <f t="shared" si="461"/>
        <v>0</v>
      </c>
      <c r="P474" s="253">
        <f t="shared" si="461"/>
        <v>51485015</v>
      </c>
      <c r="Q474" s="253">
        <f t="shared" si="461"/>
        <v>4323754.9537235824</v>
      </c>
      <c r="R474" s="253">
        <f t="shared" si="461"/>
        <v>7560613.8092159601</v>
      </c>
      <c r="S474" s="254">
        <f t="shared" si="461"/>
        <v>0</v>
      </c>
      <c r="T474" s="256">
        <f t="shared" si="462"/>
        <v>63369383.762939543</v>
      </c>
      <c r="U474" s="984"/>
      <c r="V474" s="277">
        <v>6761</v>
      </c>
      <c r="W474" s="253">
        <f t="shared" si="463"/>
        <v>0</v>
      </c>
      <c r="X474" s="253">
        <f t="shared" si="463"/>
        <v>51485015</v>
      </c>
      <c r="Y474" s="253">
        <f t="shared" si="463"/>
        <v>4323754.9537235824</v>
      </c>
      <c r="Z474" s="253">
        <f t="shared" si="463"/>
        <v>7560613.8092159601</v>
      </c>
      <c r="AA474" s="253">
        <f t="shared" si="463"/>
        <v>0</v>
      </c>
      <c r="AB474" s="253">
        <f t="shared" si="464"/>
        <v>63369383.762939543</v>
      </c>
      <c r="AC474" s="984"/>
      <c r="AD474" s="308"/>
      <c r="AE474" s="253">
        <f t="shared" si="465"/>
        <v>0</v>
      </c>
      <c r="AF474" s="253">
        <f t="shared" si="465"/>
        <v>0</v>
      </c>
      <c r="AG474" s="253">
        <f t="shared" si="465"/>
        <v>0</v>
      </c>
      <c r="AH474" s="253">
        <f t="shared" si="465"/>
        <v>0</v>
      </c>
      <c r="AI474" s="253">
        <f t="shared" si="465"/>
        <v>0</v>
      </c>
      <c r="AJ474" s="253">
        <f t="shared" si="466"/>
        <v>0</v>
      </c>
      <c r="AK474" s="978"/>
      <c r="AL474" s="979">
        <f>IFERROR(VLOOKUP($A474,Itemizado_Piping!C:Q,12,0),0)</f>
        <v>0</v>
      </c>
      <c r="AM474" s="979">
        <f>IFERROR(VLOOKUP($A474,Itemizado_Piping!C:Q,13,0),0)</f>
        <v>0</v>
      </c>
      <c r="AN474" s="979">
        <f>IFERROR(VLOOKUP($A474,Itemizado_Piping!C:Q,14,0),0)</f>
        <v>0</v>
      </c>
      <c r="AO474" s="978"/>
      <c r="AP474" s="278"/>
      <c r="AQ474" s="253">
        <f t="shared" si="467"/>
        <v>0</v>
      </c>
      <c r="AR474" s="978"/>
      <c r="AS474" s="982"/>
    </row>
    <row r="475" spans="1:45" s="164" customFormat="1" hidden="1">
      <c r="A475" s="312" t="s">
        <v>2636</v>
      </c>
      <c r="B475" s="249"/>
      <c r="C475" s="3" t="s">
        <v>2637</v>
      </c>
      <c r="D475" s="2" t="s">
        <v>2117</v>
      </c>
      <c r="E475" s="190">
        <v>6761</v>
      </c>
      <c r="F475" s="276"/>
      <c r="G475" s="191"/>
      <c r="H475" s="252">
        <f t="shared" si="459"/>
        <v>0</v>
      </c>
      <c r="I475" s="251"/>
      <c r="J475" s="253">
        <v>7615</v>
      </c>
      <c r="K475" s="253">
        <v>639.51411828480741</v>
      </c>
      <c r="L475" s="253">
        <v>1118.2685711013105</v>
      </c>
      <c r="M475" s="254"/>
      <c r="N475" s="252">
        <f t="shared" si="460"/>
        <v>9372.7826893861184</v>
      </c>
      <c r="O475" s="251">
        <f t="shared" si="461"/>
        <v>0</v>
      </c>
      <c r="P475" s="253">
        <f t="shared" si="461"/>
        <v>51485015</v>
      </c>
      <c r="Q475" s="253">
        <f t="shared" si="461"/>
        <v>4323754.9537235824</v>
      </c>
      <c r="R475" s="253">
        <f t="shared" si="461"/>
        <v>7560613.8092159601</v>
      </c>
      <c r="S475" s="254">
        <f t="shared" si="461"/>
        <v>0</v>
      </c>
      <c r="T475" s="256">
        <f t="shared" si="462"/>
        <v>63369383.762939543</v>
      </c>
      <c r="U475" s="984"/>
      <c r="V475" s="277">
        <v>6761</v>
      </c>
      <c r="W475" s="253">
        <f t="shared" si="463"/>
        <v>0</v>
      </c>
      <c r="X475" s="253">
        <f t="shared" si="463"/>
        <v>51485015</v>
      </c>
      <c r="Y475" s="253">
        <f t="shared" si="463"/>
        <v>4323754.9537235824</v>
      </c>
      <c r="Z475" s="253">
        <f t="shared" si="463"/>
        <v>7560613.8092159601</v>
      </c>
      <c r="AA475" s="253">
        <f t="shared" si="463"/>
        <v>0</v>
      </c>
      <c r="AB475" s="253">
        <f t="shared" si="464"/>
        <v>63369383.762939543</v>
      </c>
      <c r="AC475" s="984"/>
      <c r="AD475" s="308"/>
      <c r="AE475" s="253">
        <f t="shared" si="465"/>
        <v>0</v>
      </c>
      <c r="AF475" s="253">
        <f t="shared" si="465"/>
        <v>0</v>
      </c>
      <c r="AG475" s="253">
        <f t="shared" si="465"/>
        <v>0</v>
      </c>
      <c r="AH475" s="253">
        <f t="shared" si="465"/>
        <v>0</v>
      </c>
      <c r="AI475" s="253">
        <f t="shared" si="465"/>
        <v>0</v>
      </c>
      <c r="AJ475" s="253">
        <f t="shared" si="466"/>
        <v>0</v>
      </c>
      <c r="AK475" s="978"/>
      <c r="AL475" s="979">
        <f>IFERROR(VLOOKUP($A475,Itemizado_Piping!C:Q,12,0),0)</f>
        <v>0</v>
      </c>
      <c r="AM475" s="979">
        <f>IFERROR(VLOOKUP($A475,Itemizado_Piping!C:Q,13,0),0)</f>
        <v>0</v>
      </c>
      <c r="AN475" s="979">
        <f>IFERROR(VLOOKUP($A475,Itemizado_Piping!C:Q,14,0),0)</f>
        <v>0</v>
      </c>
      <c r="AO475" s="978"/>
      <c r="AP475" s="278"/>
      <c r="AQ475" s="253">
        <f t="shared" si="467"/>
        <v>0</v>
      </c>
      <c r="AR475" s="978"/>
      <c r="AS475" s="982"/>
    </row>
    <row r="476" spans="1:45" s="164" customFormat="1" hidden="1">
      <c r="A476" s="315" t="s">
        <v>3160</v>
      </c>
      <c r="B476" s="5"/>
      <c r="C476" s="7" t="s">
        <v>3135</v>
      </c>
      <c r="D476" s="6"/>
      <c r="E476" s="189"/>
      <c r="F476" s="270"/>
      <c r="G476" s="189"/>
      <c r="H476" s="271"/>
      <c r="I476" s="270"/>
      <c r="J476" s="272"/>
      <c r="K476" s="272"/>
      <c r="L476" s="272"/>
      <c r="M476" s="273"/>
      <c r="N476" s="271"/>
      <c r="O476" s="270"/>
      <c r="P476" s="272"/>
      <c r="Q476" s="272"/>
      <c r="R476" s="272"/>
      <c r="S476" s="273"/>
      <c r="T476" s="274"/>
      <c r="U476" s="984"/>
      <c r="V476" s="272"/>
      <c r="W476" s="272"/>
      <c r="X476" s="272"/>
      <c r="Y476" s="272"/>
      <c r="Z476" s="272"/>
      <c r="AA476" s="272"/>
      <c r="AB476" s="272"/>
      <c r="AC476" s="984"/>
      <c r="AD476" s="272"/>
      <c r="AE476" s="272"/>
      <c r="AF476" s="272"/>
      <c r="AG476" s="272"/>
      <c r="AH476" s="272"/>
      <c r="AI476" s="272"/>
      <c r="AJ476" s="272"/>
      <c r="AK476" s="978"/>
      <c r="AL476" s="272"/>
      <c r="AM476" s="272"/>
      <c r="AN476" s="272"/>
      <c r="AO476" s="978"/>
      <c r="AP476" s="275"/>
      <c r="AQ476" s="272"/>
      <c r="AR476" s="978"/>
      <c r="AS476" s="982"/>
    </row>
    <row r="477" spans="1:45" s="164" customFormat="1" hidden="1">
      <c r="A477" s="312" t="s">
        <v>2638</v>
      </c>
      <c r="B477" s="249"/>
      <c r="C477" s="3" t="s">
        <v>2256</v>
      </c>
      <c r="D477" s="2" t="s">
        <v>2050</v>
      </c>
      <c r="E477" s="190">
        <v>2479</v>
      </c>
      <c r="F477" s="276">
        <v>305</v>
      </c>
      <c r="G477" s="191"/>
      <c r="H477" s="252">
        <f>G477+F477</f>
        <v>305</v>
      </c>
      <c r="I477" s="251">
        <v>5308</v>
      </c>
      <c r="J477" s="253"/>
      <c r="K477" s="253">
        <v>445.77031383529356</v>
      </c>
      <c r="L477" s="253">
        <v>779.48385757134042</v>
      </c>
      <c r="M477" s="254"/>
      <c r="N477" s="279">
        <f>SUM(I477:M477)</f>
        <v>6533.2541714066338</v>
      </c>
      <c r="O477" s="251">
        <f t="shared" ref="O477:S478" si="468">$E477*I477</f>
        <v>13158532</v>
      </c>
      <c r="P477" s="253">
        <f t="shared" si="468"/>
        <v>0</v>
      </c>
      <c r="Q477" s="253">
        <f t="shared" si="468"/>
        <v>1105064.6079976927</v>
      </c>
      <c r="R477" s="253">
        <f t="shared" si="468"/>
        <v>1932340.4829193528</v>
      </c>
      <c r="S477" s="254">
        <f t="shared" si="468"/>
        <v>0</v>
      </c>
      <c r="T477" s="280">
        <f>SUM(O477:S477)</f>
        <v>16195937.090917045</v>
      </c>
      <c r="U477" s="984"/>
      <c r="V477" s="277">
        <v>2479</v>
      </c>
      <c r="W477" s="253">
        <f t="shared" ref="W477:AA478" si="469">$V477*I477</f>
        <v>13158532</v>
      </c>
      <c r="X477" s="253">
        <f t="shared" si="469"/>
        <v>0</v>
      </c>
      <c r="Y477" s="253">
        <f t="shared" si="469"/>
        <v>1105064.6079976927</v>
      </c>
      <c r="Z477" s="253">
        <f t="shared" si="469"/>
        <v>1932340.4829193528</v>
      </c>
      <c r="AA477" s="253">
        <f t="shared" si="469"/>
        <v>0</v>
      </c>
      <c r="AB477" s="253">
        <f>SUM(W477:AA477)</f>
        <v>16195937.090917045</v>
      </c>
      <c r="AC477" s="984"/>
      <c r="AD477" s="308"/>
      <c r="AE477" s="253">
        <f t="shared" ref="AE477:AI478" si="470">$AD477*I477</f>
        <v>0</v>
      </c>
      <c r="AF477" s="253">
        <f t="shared" si="470"/>
        <v>0</v>
      </c>
      <c r="AG477" s="253">
        <f t="shared" si="470"/>
        <v>0</v>
      </c>
      <c r="AH477" s="253">
        <f t="shared" si="470"/>
        <v>0</v>
      </c>
      <c r="AI477" s="253">
        <f t="shared" si="470"/>
        <v>0</v>
      </c>
      <c r="AJ477" s="253">
        <f>SUM(AE477:AI477)</f>
        <v>0</v>
      </c>
      <c r="AK477" s="978"/>
      <c r="AL477" s="979">
        <f>IFERROR(VLOOKUP($A477,Itemizado_Piping!C:Q,12,0),0)</f>
        <v>0</v>
      </c>
      <c r="AM477" s="979">
        <f>IFERROR(VLOOKUP($A477,Itemizado_Piping!C:Q,13,0),0)</f>
        <v>0</v>
      </c>
      <c r="AN477" s="979">
        <f>IFERROR(VLOOKUP($A477,Itemizado_Piping!C:Q,14,0),0)</f>
        <v>0</v>
      </c>
      <c r="AO477" s="978"/>
      <c r="AP477" s="278"/>
      <c r="AQ477" s="253">
        <f>N477*AP477</f>
        <v>0</v>
      </c>
      <c r="AR477" s="978"/>
      <c r="AS477" s="982"/>
    </row>
    <row r="478" spans="1:45" s="164" customFormat="1" hidden="1">
      <c r="A478" s="312" t="s">
        <v>2639</v>
      </c>
      <c r="B478" s="249"/>
      <c r="C478" s="3" t="s">
        <v>2358</v>
      </c>
      <c r="D478" s="2" t="s">
        <v>2050</v>
      </c>
      <c r="E478" s="190">
        <v>4045</v>
      </c>
      <c r="F478" s="276">
        <v>640</v>
      </c>
      <c r="G478" s="191"/>
      <c r="H478" s="252">
        <f>G478+F478</f>
        <v>640</v>
      </c>
      <c r="I478" s="251">
        <v>7280</v>
      </c>
      <c r="J478" s="253"/>
      <c r="K478" s="253">
        <v>611.38053593084805</v>
      </c>
      <c r="L478" s="253">
        <v>1069.0735650187185</v>
      </c>
      <c r="M478" s="254"/>
      <c r="N478" s="252">
        <f>SUM(I478:M478)</f>
        <v>8960.4541009495661</v>
      </c>
      <c r="O478" s="251">
        <f t="shared" si="468"/>
        <v>29447600</v>
      </c>
      <c r="P478" s="253">
        <f t="shared" si="468"/>
        <v>0</v>
      </c>
      <c r="Q478" s="253">
        <f t="shared" si="468"/>
        <v>2473034.2678402802</v>
      </c>
      <c r="R478" s="253">
        <f t="shared" si="468"/>
        <v>4324402.5705007166</v>
      </c>
      <c r="S478" s="254">
        <f t="shared" si="468"/>
        <v>0</v>
      </c>
      <c r="T478" s="256">
        <f>SUM(O478:S478)</f>
        <v>36245036.838340998</v>
      </c>
      <c r="U478" s="984"/>
      <c r="V478" s="277">
        <v>4045</v>
      </c>
      <c r="W478" s="253">
        <f t="shared" si="469"/>
        <v>29447600</v>
      </c>
      <c r="X478" s="253">
        <f t="shared" si="469"/>
        <v>0</v>
      </c>
      <c r="Y478" s="253">
        <f t="shared" si="469"/>
        <v>2473034.2678402802</v>
      </c>
      <c r="Z478" s="253">
        <f t="shared" si="469"/>
        <v>4324402.5705007166</v>
      </c>
      <c r="AA478" s="253">
        <f t="shared" si="469"/>
        <v>0</v>
      </c>
      <c r="AB478" s="253">
        <f>SUM(W478:AA478)</f>
        <v>36245036.838340998</v>
      </c>
      <c r="AC478" s="984"/>
      <c r="AD478" s="308"/>
      <c r="AE478" s="253">
        <f t="shared" si="470"/>
        <v>0</v>
      </c>
      <c r="AF478" s="253">
        <f t="shared" si="470"/>
        <v>0</v>
      </c>
      <c r="AG478" s="253">
        <f t="shared" si="470"/>
        <v>0</v>
      </c>
      <c r="AH478" s="253">
        <f t="shared" si="470"/>
        <v>0</v>
      </c>
      <c r="AI478" s="253">
        <f t="shared" si="470"/>
        <v>0</v>
      </c>
      <c r="AJ478" s="253">
        <f>SUM(AE478:AI478)</f>
        <v>0</v>
      </c>
      <c r="AK478" s="978"/>
      <c r="AL478" s="979">
        <f>IFERROR(VLOOKUP($A478,Itemizado_Piping!C:Q,12,0),0)</f>
        <v>0</v>
      </c>
      <c r="AM478" s="979">
        <f>IFERROR(VLOOKUP($A478,Itemizado_Piping!C:Q,13,0),0)</f>
        <v>0</v>
      </c>
      <c r="AN478" s="979">
        <f>IFERROR(VLOOKUP($A478,Itemizado_Piping!C:Q,14,0),0)</f>
        <v>0</v>
      </c>
      <c r="AO478" s="978"/>
      <c r="AP478" s="278"/>
      <c r="AQ478" s="253">
        <f>N478*AP478</f>
        <v>0</v>
      </c>
      <c r="AR478" s="978"/>
      <c r="AS478" s="982"/>
    </row>
    <row r="479" spans="1:45" s="164" customFormat="1" hidden="1">
      <c r="A479" s="315" t="s">
        <v>3161</v>
      </c>
      <c r="B479" s="5"/>
      <c r="C479" s="7" t="s">
        <v>3137</v>
      </c>
      <c r="D479" s="6"/>
      <c r="E479" s="189"/>
      <c r="F479" s="270"/>
      <c r="G479" s="189"/>
      <c r="H479" s="271"/>
      <c r="I479" s="270"/>
      <c r="J479" s="272"/>
      <c r="K479" s="272"/>
      <c r="L479" s="272"/>
      <c r="M479" s="273"/>
      <c r="N479" s="271"/>
      <c r="O479" s="270"/>
      <c r="P479" s="272"/>
      <c r="Q479" s="272"/>
      <c r="R479" s="272"/>
      <c r="S479" s="273"/>
      <c r="T479" s="274"/>
      <c r="U479" s="984"/>
      <c r="V479" s="272"/>
      <c r="W479" s="272"/>
      <c r="X479" s="272"/>
      <c r="Y479" s="272"/>
      <c r="Z479" s="272"/>
      <c r="AA479" s="272"/>
      <c r="AB479" s="272"/>
      <c r="AC479" s="984"/>
      <c r="AD479" s="272"/>
      <c r="AE479" s="272"/>
      <c r="AF479" s="272"/>
      <c r="AG479" s="272"/>
      <c r="AH479" s="272"/>
      <c r="AI479" s="272"/>
      <c r="AJ479" s="272"/>
      <c r="AK479" s="978"/>
      <c r="AL479" s="272"/>
      <c r="AM479" s="272"/>
      <c r="AN479" s="272"/>
      <c r="AO479" s="978"/>
      <c r="AP479" s="275"/>
      <c r="AQ479" s="272"/>
      <c r="AR479" s="978"/>
      <c r="AS479" s="982"/>
    </row>
    <row r="480" spans="1:45" s="164" customFormat="1" hidden="1">
      <c r="A480" s="312" t="s">
        <v>2640</v>
      </c>
      <c r="B480" s="249"/>
      <c r="C480" s="3" t="s">
        <v>2641</v>
      </c>
      <c r="D480" s="2" t="s">
        <v>2050</v>
      </c>
      <c r="E480" s="191">
        <v>17</v>
      </c>
      <c r="F480" s="251">
        <v>3</v>
      </c>
      <c r="G480" s="191"/>
      <c r="H480" s="252">
        <f>G480+F480</f>
        <v>3</v>
      </c>
      <c r="I480" s="251">
        <v>8205</v>
      </c>
      <c r="J480" s="253"/>
      <c r="K480" s="253">
        <v>689.0628155649174</v>
      </c>
      <c r="L480" s="253">
        <v>1204.9105221124428</v>
      </c>
      <c r="M480" s="254"/>
      <c r="N480" s="252">
        <f>SUM(I480:M480)</f>
        <v>10098.97333767736</v>
      </c>
      <c r="O480" s="251">
        <f t="shared" ref="O480:S484" si="471">$E480*I480</f>
        <v>139485</v>
      </c>
      <c r="P480" s="253">
        <f t="shared" si="471"/>
        <v>0</v>
      </c>
      <c r="Q480" s="253">
        <f t="shared" si="471"/>
        <v>11714.067864603596</v>
      </c>
      <c r="R480" s="253">
        <f t="shared" si="471"/>
        <v>20483.478875911525</v>
      </c>
      <c r="S480" s="254">
        <f t="shared" si="471"/>
        <v>0</v>
      </c>
      <c r="T480" s="256">
        <f>SUM(O480:S480)</f>
        <v>171682.54674051513</v>
      </c>
      <c r="U480" s="984"/>
      <c r="V480" s="253">
        <v>17</v>
      </c>
      <c r="W480" s="253">
        <f t="shared" ref="W480:AA484" si="472">$V480*I480</f>
        <v>139485</v>
      </c>
      <c r="X480" s="253">
        <f t="shared" si="472"/>
        <v>0</v>
      </c>
      <c r="Y480" s="253">
        <f t="shared" si="472"/>
        <v>11714.067864603596</v>
      </c>
      <c r="Z480" s="253">
        <f t="shared" si="472"/>
        <v>20483.478875911525</v>
      </c>
      <c r="AA480" s="253">
        <f t="shared" si="472"/>
        <v>0</v>
      </c>
      <c r="AB480" s="253">
        <f>SUM(W480:AA480)</f>
        <v>171682.54674051513</v>
      </c>
      <c r="AC480" s="984"/>
      <c r="AD480" s="308"/>
      <c r="AE480" s="253">
        <f t="shared" ref="AE480:AI484" si="473">$AD480*I480</f>
        <v>0</v>
      </c>
      <c r="AF480" s="253">
        <f t="shared" si="473"/>
        <v>0</v>
      </c>
      <c r="AG480" s="253">
        <f t="shared" si="473"/>
        <v>0</v>
      </c>
      <c r="AH480" s="253">
        <f t="shared" si="473"/>
        <v>0</v>
      </c>
      <c r="AI480" s="253">
        <f t="shared" si="473"/>
        <v>0</v>
      </c>
      <c r="AJ480" s="253">
        <f>SUM(AE480:AI480)</f>
        <v>0</v>
      </c>
      <c r="AK480" s="978"/>
      <c r="AL480" s="979">
        <f>IFERROR(VLOOKUP($A480,Itemizado_Piping!C:Q,12,0),0)</f>
        <v>0</v>
      </c>
      <c r="AM480" s="979">
        <f>IFERROR(VLOOKUP($A480,Itemizado_Piping!C:Q,13,0),0)</f>
        <v>0</v>
      </c>
      <c r="AN480" s="979">
        <f>IFERROR(VLOOKUP($A480,Itemizado_Piping!C:Q,14,0),0)</f>
        <v>0</v>
      </c>
      <c r="AO480" s="978"/>
      <c r="AP480" s="258"/>
      <c r="AQ480" s="253">
        <f>N480*AP480</f>
        <v>0</v>
      </c>
      <c r="AR480" s="978"/>
      <c r="AS480" s="982"/>
    </row>
    <row r="481" spans="1:45" s="164" customFormat="1" hidden="1">
      <c r="A481" s="312" t="s">
        <v>2642</v>
      </c>
      <c r="B481" s="249"/>
      <c r="C481" s="3" t="s">
        <v>2270</v>
      </c>
      <c r="D481" s="2" t="s">
        <v>2050</v>
      </c>
      <c r="E481" s="190">
        <v>10</v>
      </c>
      <c r="F481" s="276">
        <v>17</v>
      </c>
      <c r="G481" s="191"/>
      <c r="H481" s="252">
        <f>G481+F481</f>
        <v>17</v>
      </c>
      <c r="I481" s="251">
        <v>44980</v>
      </c>
      <c r="J481" s="253"/>
      <c r="K481" s="253">
        <v>3777.4583112870241</v>
      </c>
      <c r="L481" s="253">
        <v>6605.3473838656546</v>
      </c>
      <c r="M481" s="254"/>
      <c r="N481" s="252">
        <f>SUM(I481:M481)</f>
        <v>55362.805695152681</v>
      </c>
      <c r="O481" s="251">
        <f t="shared" si="471"/>
        <v>449800</v>
      </c>
      <c r="P481" s="253">
        <f t="shared" si="471"/>
        <v>0</v>
      </c>
      <c r="Q481" s="253">
        <f t="shared" si="471"/>
        <v>37774.583112870241</v>
      </c>
      <c r="R481" s="253">
        <f t="shared" si="471"/>
        <v>66053.473838656544</v>
      </c>
      <c r="S481" s="254">
        <f t="shared" si="471"/>
        <v>0</v>
      </c>
      <c r="T481" s="256">
        <f>SUM(O481:S481)</f>
        <v>553628.05695152679</v>
      </c>
      <c r="U481" s="984"/>
      <c r="V481" s="277">
        <v>10</v>
      </c>
      <c r="W481" s="253">
        <f t="shared" si="472"/>
        <v>449800</v>
      </c>
      <c r="X481" s="253">
        <f t="shared" si="472"/>
        <v>0</v>
      </c>
      <c r="Y481" s="253">
        <f t="shared" si="472"/>
        <v>37774.583112870241</v>
      </c>
      <c r="Z481" s="253">
        <f t="shared" si="472"/>
        <v>66053.473838656544</v>
      </c>
      <c r="AA481" s="253">
        <f t="shared" si="472"/>
        <v>0</v>
      </c>
      <c r="AB481" s="253">
        <f>SUM(W481:AA481)</f>
        <v>553628.05695152679</v>
      </c>
      <c r="AC481" s="984"/>
      <c r="AD481" s="308"/>
      <c r="AE481" s="253">
        <f t="shared" si="473"/>
        <v>0</v>
      </c>
      <c r="AF481" s="253">
        <f t="shared" si="473"/>
        <v>0</v>
      </c>
      <c r="AG481" s="253">
        <f t="shared" si="473"/>
        <v>0</v>
      </c>
      <c r="AH481" s="253">
        <f t="shared" si="473"/>
        <v>0</v>
      </c>
      <c r="AI481" s="253">
        <f t="shared" si="473"/>
        <v>0</v>
      </c>
      <c r="AJ481" s="253">
        <f>SUM(AE481:AI481)</f>
        <v>0</v>
      </c>
      <c r="AK481" s="978"/>
      <c r="AL481" s="979">
        <f>IFERROR(VLOOKUP($A481,Itemizado_Piping!C:Q,12,0),0)</f>
        <v>0</v>
      </c>
      <c r="AM481" s="979">
        <f>IFERROR(VLOOKUP($A481,Itemizado_Piping!C:Q,13,0),0)</f>
        <v>0</v>
      </c>
      <c r="AN481" s="979">
        <f>IFERROR(VLOOKUP($A481,Itemizado_Piping!C:Q,14,0),0)</f>
        <v>0</v>
      </c>
      <c r="AO481" s="978"/>
      <c r="AP481" s="278"/>
      <c r="AQ481" s="253">
        <f>N481*AP481</f>
        <v>0</v>
      </c>
      <c r="AR481" s="978"/>
      <c r="AS481" s="982"/>
    </row>
    <row r="482" spans="1:45" s="164" customFormat="1" hidden="1">
      <c r="A482" s="312" t="s">
        <v>2643</v>
      </c>
      <c r="B482" s="249"/>
      <c r="C482" s="3" t="s">
        <v>2049</v>
      </c>
      <c r="D482" s="2" t="s">
        <v>2050</v>
      </c>
      <c r="E482" s="190">
        <v>3</v>
      </c>
      <c r="F482" s="276"/>
      <c r="G482" s="191">
        <v>13.5</v>
      </c>
      <c r="H482" s="252">
        <f>G482+F482</f>
        <v>13.5</v>
      </c>
      <c r="I482" s="251"/>
      <c r="J482" s="253">
        <v>268814.89</v>
      </c>
      <c r="K482" s="253">
        <v>22575.301032196614</v>
      </c>
      <c r="L482" s="253">
        <v>39475.672085496517</v>
      </c>
      <c r="M482" s="254"/>
      <c r="N482" s="252">
        <f>SUM(I482:M482)</f>
        <v>330865.86311769317</v>
      </c>
      <c r="O482" s="251">
        <f t="shared" si="471"/>
        <v>0</v>
      </c>
      <c r="P482" s="253">
        <f t="shared" si="471"/>
        <v>806444.67</v>
      </c>
      <c r="Q482" s="253">
        <f t="shared" si="471"/>
        <v>67725.903096589842</v>
      </c>
      <c r="R482" s="253">
        <f t="shared" si="471"/>
        <v>118427.01625648956</v>
      </c>
      <c r="S482" s="254">
        <f t="shared" si="471"/>
        <v>0</v>
      </c>
      <c r="T482" s="256">
        <f>SUM(O482:S482)</f>
        <v>992597.58935307944</v>
      </c>
      <c r="U482" s="984"/>
      <c r="V482" s="277">
        <v>3</v>
      </c>
      <c r="W482" s="253">
        <f t="shared" si="472"/>
        <v>0</v>
      </c>
      <c r="X482" s="253">
        <f t="shared" si="472"/>
        <v>806444.67</v>
      </c>
      <c r="Y482" s="253">
        <f t="shared" si="472"/>
        <v>67725.903096589842</v>
      </c>
      <c r="Z482" s="253">
        <f t="shared" si="472"/>
        <v>118427.01625648956</v>
      </c>
      <c r="AA482" s="253">
        <f t="shared" si="472"/>
        <v>0</v>
      </c>
      <c r="AB482" s="253">
        <f>SUM(W482:AA482)</f>
        <v>992597.58935307944</v>
      </c>
      <c r="AC482" s="984"/>
      <c r="AD482" s="308"/>
      <c r="AE482" s="253">
        <f t="shared" si="473"/>
        <v>0</v>
      </c>
      <c r="AF482" s="253">
        <f t="shared" si="473"/>
        <v>0</v>
      </c>
      <c r="AG482" s="253">
        <f t="shared" si="473"/>
        <v>0</v>
      </c>
      <c r="AH482" s="253">
        <f t="shared" si="473"/>
        <v>0</v>
      </c>
      <c r="AI482" s="253">
        <f t="shared" si="473"/>
        <v>0</v>
      </c>
      <c r="AJ482" s="253">
        <f>SUM(AE482:AI482)</f>
        <v>0</v>
      </c>
      <c r="AK482" s="978"/>
      <c r="AL482" s="979">
        <f>IFERROR(VLOOKUP($A482,Itemizado_Piping!C:Q,12,0),0)</f>
        <v>0</v>
      </c>
      <c r="AM482" s="979">
        <f>IFERROR(VLOOKUP($A482,Itemizado_Piping!C:Q,13,0),0)</f>
        <v>0</v>
      </c>
      <c r="AN482" s="979">
        <f>IFERROR(VLOOKUP($A482,Itemizado_Piping!C:Q,14,0),0)</f>
        <v>0</v>
      </c>
      <c r="AO482" s="978"/>
      <c r="AP482" s="278"/>
      <c r="AQ482" s="253">
        <f>N482*AP482</f>
        <v>0</v>
      </c>
      <c r="AR482" s="978"/>
      <c r="AS482" s="982"/>
    </row>
    <row r="483" spans="1:45" s="164" customFormat="1" hidden="1">
      <c r="A483" s="312" t="s">
        <v>2644</v>
      </c>
      <c r="B483" s="249"/>
      <c r="C483" s="3" t="s">
        <v>2332</v>
      </c>
      <c r="D483" s="2" t="s">
        <v>2050</v>
      </c>
      <c r="E483" s="190">
        <v>17</v>
      </c>
      <c r="F483" s="276"/>
      <c r="G483" s="191">
        <v>258.16699999999997</v>
      </c>
      <c r="H483" s="252">
        <f>G483+F483</f>
        <v>258.16699999999997</v>
      </c>
      <c r="I483" s="251"/>
      <c r="J483" s="253">
        <v>656645.88699999999</v>
      </c>
      <c r="K483" s="253">
        <v>55145.673958717845</v>
      </c>
      <c r="L483" s="253">
        <v>96428.950316057002</v>
      </c>
      <c r="M483" s="254"/>
      <c r="N483" s="252">
        <f>SUM(I483:M483)</f>
        <v>808220.51127477479</v>
      </c>
      <c r="O483" s="251">
        <f t="shared" si="471"/>
        <v>0</v>
      </c>
      <c r="P483" s="253">
        <f t="shared" si="471"/>
        <v>11162980.079</v>
      </c>
      <c r="Q483" s="253">
        <f t="shared" si="471"/>
        <v>937476.45729820337</v>
      </c>
      <c r="R483" s="253">
        <f t="shared" si="471"/>
        <v>1639292.1553729691</v>
      </c>
      <c r="S483" s="254">
        <f t="shared" si="471"/>
        <v>0</v>
      </c>
      <c r="T483" s="256">
        <f>SUM(O483:S483)</f>
        <v>13739748.691671174</v>
      </c>
      <c r="U483" s="984"/>
      <c r="V483" s="277">
        <v>17</v>
      </c>
      <c r="W483" s="253">
        <f t="shared" si="472"/>
        <v>0</v>
      </c>
      <c r="X483" s="253">
        <f t="shared" si="472"/>
        <v>11162980.079</v>
      </c>
      <c r="Y483" s="253">
        <f t="shared" si="472"/>
        <v>937476.45729820337</v>
      </c>
      <c r="Z483" s="253">
        <f t="shared" si="472"/>
        <v>1639292.1553729691</v>
      </c>
      <c r="AA483" s="253">
        <f t="shared" si="472"/>
        <v>0</v>
      </c>
      <c r="AB483" s="253">
        <f>SUM(W483:AA483)</f>
        <v>13739748.691671174</v>
      </c>
      <c r="AC483" s="984"/>
      <c r="AD483" s="308"/>
      <c r="AE483" s="253">
        <f t="shared" si="473"/>
        <v>0</v>
      </c>
      <c r="AF483" s="253">
        <f t="shared" si="473"/>
        <v>0</v>
      </c>
      <c r="AG483" s="253">
        <f t="shared" si="473"/>
        <v>0</v>
      </c>
      <c r="AH483" s="253">
        <f t="shared" si="473"/>
        <v>0</v>
      </c>
      <c r="AI483" s="253">
        <f t="shared" si="473"/>
        <v>0</v>
      </c>
      <c r="AJ483" s="253">
        <f>SUM(AE483:AI483)</f>
        <v>0</v>
      </c>
      <c r="AK483" s="978"/>
      <c r="AL483" s="979">
        <f>IFERROR(VLOOKUP($A483,Itemizado_Piping!C:Q,12,0),0)</f>
        <v>0</v>
      </c>
      <c r="AM483" s="979">
        <f>IFERROR(VLOOKUP($A483,Itemizado_Piping!C:Q,13,0),0)</f>
        <v>0</v>
      </c>
      <c r="AN483" s="979">
        <f>IFERROR(VLOOKUP($A483,Itemizado_Piping!C:Q,14,0),0)</f>
        <v>0</v>
      </c>
      <c r="AO483" s="978"/>
      <c r="AP483" s="278"/>
      <c r="AQ483" s="253">
        <f>N483*AP483</f>
        <v>0</v>
      </c>
      <c r="AR483" s="978"/>
      <c r="AS483" s="982"/>
    </row>
    <row r="484" spans="1:45" s="164" customFormat="1" hidden="1">
      <c r="A484" s="312" t="s">
        <v>2645</v>
      </c>
      <c r="B484" s="249"/>
      <c r="C484" s="3" t="s">
        <v>2054</v>
      </c>
      <c r="D484" s="2" t="s">
        <v>2055</v>
      </c>
      <c r="E484" s="190">
        <v>1150</v>
      </c>
      <c r="F484" s="276"/>
      <c r="G484" s="191">
        <v>80.5</v>
      </c>
      <c r="H484" s="252">
        <f>G484+F484</f>
        <v>80.5</v>
      </c>
      <c r="I484" s="251"/>
      <c r="J484" s="253">
        <v>2987.2350000000001</v>
      </c>
      <c r="K484" s="253">
        <v>250.87051308398122</v>
      </c>
      <c r="L484" s="253">
        <v>438.67774326905106</v>
      </c>
      <c r="M484" s="254"/>
      <c r="N484" s="252">
        <f>SUM(I484:M484)</f>
        <v>3676.7832563530324</v>
      </c>
      <c r="O484" s="251">
        <f t="shared" si="471"/>
        <v>0</v>
      </c>
      <c r="P484" s="253">
        <f t="shared" si="471"/>
        <v>3435320.25</v>
      </c>
      <c r="Q484" s="253">
        <f t="shared" si="471"/>
        <v>288501.09004657838</v>
      </c>
      <c r="R484" s="253">
        <f t="shared" si="471"/>
        <v>504479.40475940873</v>
      </c>
      <c r="S484" s="254">
        <f t="shared" si="471"/>
        <v>0</v>
      </c>
      <c r="T484" s="256">
        <f>SUM(O484:S484)</f>
        <v>4228300.744805987</v>
      </c>
      <c r="U484" s="984"/>
      <c r="V484" s="277">
        <v>1150</v>
      </c>
      <c r="W484" s="253">
        <f t="shared" si="472"/>
        <v>0</v>
      </c>
      <c r="X484" s="253">
        <f t="shared" si="472"/>
        <v>3435320.25</v>
      </c>
      <c r="Y484" s="253">
        <f t="shared" si="472"/>
        <v>288501.09004657838</v>
      </c>
      <c r="Z484" s="253">
        <f t="shared" si="472"/>
        <v>504479.40475940873</v>
      </c>
      <c r="AA484" s="253">
        <f t="shared" si="472"/>
        <v>0</v>
      </c>
      <c r="AB484" s="253">
        <f>SUM(W484:AA484)</f>
        <v>4228300.744805987</v>
      </c>
      <c r="AC484" s="984"/>
      <c r="AD484" s="308"/>
      <c r="AE484" s="253">
        <f t="shared" si="473"/>
        <v>0</v>
      </c>
      <c r="AF484" s="253">
        <f t="shared" si="473"/>
        <v>0</v>
      </c>
      <c r="AG484" s="253">
        <f t="shared" si="473"/>
        <v>0</v>
      </c>
      <c r="AH484" s="253">
        <f t="shared" si="473"/>
        <v>0</v>
      </c>
      <c r="AI484" s="253">
        <f t="shared" si="473"/>
        <v>0</v>
      </c>
      <c r="AJ484" s="253">
        <f>SUM(AE484:AI484)</f>
        <v>0</v>
      </c>
      <c r="AK484" s="978"/>
      <c r="AL484" s="979">
        <f>IFERROR(VLOOKUP($A484,Itemizado_Piping!C:Q,12,0),0)</f>
        <v>0</v>
      </c>
      <c r="AM484" s="979">
        <f>IFERROR(VLOOKUP($A484,Itemizado_Piping!C:Q,13,0),0)</f>
        <v>0</v>
      </c>
      <c r="AN484" s="979">
        <f>IFERROR(VLOOKUP($A484,Itemizado_Piping!C:Q,14,0),0)</f>
        <v>0</v>
      </c>
      <c r="AO484" s="978"/>
      <c r="AP484" s="278"/>
      <c r="AQ484" s="253">
        <f>N484*AP484</f>
        <v>0</v>
      </c>
      <c r="AR484" s="978"/>
      <c r="AS484" s="982"/>
    </row>
    <row r="485" spans="1:45" s="164" customFormat="1" hidden="1">
      <c r="A485" s="315" t="s">
        <v>3162</v>
      </c>
      <c r="B485" s="5"/>
      <c r="C485" s="7" t="s">
        <v>3073</v>
      </c>
      <c r="D485" s="6"/>
      <c r="E485" s="189"/>
      <c r="F485" s="270"/>
      <c r="G485" s="189"/>
      <c r="H485" s="271"/>
      <c r="I485" s="270"/>
      <c r="J485" s="272"/>
      <c r="K485" s="272"/>
      <c r="L485" s="272"/>
      <c r="M485" s="273"/>
      <c r="N485" s="271"/>
      <c r="O485" s="270"/>
      <c r="P485" s="272"/>
      <c r="Q485" s="272"/>
      <c r="R485" s="272"/>
      <c r="S485" s="273"/>
      <c r="T485" s="274"/>
      <c r="U485" s="984"/>
      <c r="V485" s="272"/>
      <c r="W485" s="272"/>
      <c r="X485" s="272"/>
      <c r="Y485" s="272"/>
      <c r="Z485" s="272"/>
      <c r="AA485" s="272"/>
      <c r="AB485" s="272"/>
      <c r="AC485" s="984"/>
      <c r="AD485" s="272"/>
      <c r="AE485" s="272"/>
      <c r="AF485" s="272"/>
      <c r="AG485" s="272"/>
      <c r="AH485" s="272"/>
      <c r="AI485" s="272"/>
      <c r="AJ485" s="272"/>
      <c r="AK485" s="978"/>
      <c r="AL485" s="272"/>
      <c r="AM485" s="272"/>
      <c r="AN485" s="272"/>
      <c r="AO485" s="978"/>
      <c r="AP485" s="275"/>
      <c r="AQ485" s="272"/>
      <c r="AR485" s="978"/>
      <c r="AS485" s="982"/>
    </row>
    <row r="486" spans="1:45" s="164" customFormat="1" hidden="1">
      <c r="A486" s="312" t="s">
        <v>2646</v>
      </c>
      <c r="B486" s="249"/>
      <c r="C486" s="3" t="s">
        <v>2112</v>
      </c>
      <c r="D486" s="2" t="s">
        <v>2062</v>
      </c>
      <c r="E486" s="190">
        <v>1318</v>
      </c>
      <c r="F486" s="276"/>
      <c r="G486" s="191">
        <v>3818.2460000000001</v>
      </c>
      <c r="H486" s="252">
        <f t="shared" ref="H486:H491" si="474">G486+F486</f>
        <v>3818.2460000000001</v>
      </c>
      <c r="I486" s="251"/>
      <c r="J486" s="253">
        <v>114509.76300000001</v>
      </c>
      <c r="K486" s="253">
        <v>9616.6274950047664</v>
      </c>
      <c r="L486" s="253">
        <v>16815.846377600563</v>
      </c>
      <c r="M486" s="254"/>
      <c r="N486" s="252">
        <f t="shared" ref="N486:N491" si="475">SUM(I486:M486)</f>
        <v>140942.23687260534</v>
      </c>
      <c r="O486" s="251">
        <f t="shared" ref="O486:S491" si="476">$E486*I486</f>
        <v>0</v>
      </c>
      <c r="P486" s="253">
        <f t="shared" si="476"/>
        <v>150923867.634</v>
      </c>
      <c r="Q486" s="253">
        <f t="shared" si="476"/>
        <v>12674715.038416281</v>
      </c>
      <c r="R486" s="253">
        <f t="shared" si="476"/>
        <v>22163285.525677543</v>
      </c>
      <c r="S486" s="254">
        <f t="shared" si="476"/>
        <v>0</v>
      </c>
      <c r="T486" s="256">
        <f t="shared" ref="T486:T491" si="477">SUM(O486:S486)</f>
        <v>185761868.1980938</v>
      </c>
      <c r="U486" s="984"/>
      <c r="V486" s="277">
        <v>1318</v>
      </c>
      <c r="W486" s="253">
        <f t="shared" ref="W486:AA491" si="478">$V486*I486</f>
        <v>0</v>
      </c>
      <c r="X486" s="253">
        <f t="shared" si="478"/>
        <v>150923867.634</v>
      </c>
      <c r="Y486" s="253">
        <f t="shared" si="478"/>
        <v>12674715.038416281</v>
      </c>
      <c r="Z486" s="253">
        <f t="shared" si="478"/>
        <v>22163285.525677543</v>
      </c>
      <c r="AA486" s="253">
        <f t="shared" si="478"/>
        <v>0</v>
      </c>
      <c r="AB486" s="253">
        <f t="shared" ref="AB486:AB491" si="479">SUM(W486:AA486)</f>
        <v>185761868.1980938</v>
      </c>
      <c r="AC486" s="984"/>
      <c r="AD486" s="308"/>
      <c r="AE486" s="253">
        <f t="shared" ref="AE486:AI491" si="480">$AD486*I486</f>
        <v>0</v>
      </c>
      <c r="AF486" s="253">
        <f t="shared" si="480"/>
        <v>0</v>
      </c>
      <c r="AG486" s="253">
        <f t="shared" si="480"/>
        <v>0</v>
      </c>
      <c r="AH486" s="253">
        <f t="shared" si="480"/>
        <v>0</v>
      </c>
      <c r="AI486" s="253">
        <f t="shared" si="480"/>
        <v>0</v>
      </c>
      <c r="AJ486" s="253">
        <f t="shared" ref="AJ486:AJ491" si="481">SUM(AE486:AI486)</f>
        <v>0</v>
      </c>
      <c r="AK486" s="978"/>
      <c r="AL486" s="979">
        <f>IFERROR(VLOOKUP($A486,Itemizado_Piping!C:Q,12,0),0)</f>
        <v>0</v>
      </c>
      <c r="AM486" s="979">
        <f>IFERROR(VLOOKUP($A486,Itemizado_Piping!C:Q,13,0),0)</f>
        <v>0</v>
      </c>
      <c r="AN486" s="979">
        <f>IFERROR(VLOOKUP($A486,Itemizado_Piping!C:Q,14,0),0)</f>
        <v>0</v>
      </c>
      <c r="AO486" s="978"/>
      <c r="AP486" s="278"/>
      <c r="AQ486" s="253">
        <f t="shared" ref="AQ486:AQ491" si="482">N486*AP486</f>
        <v>0</v>
      </c>
      <c r="AR486" s="978"/>
      <c r="AS486" s="982"/>
    </row>
    <row r="487" spans="1:45" s="164" customFormat="1" hidden="1">
      <c r="A487" s="312" t="s">
        <v>2647</v>
      </c>
      <c r="B487" s="249"/>
      <c r="C487" s="3" t="s">
        <v>2114</v>
      </c>
      <c r="D487" s="2" t="s">
        <v>2067</v>
      </c>
      <c r="E487" s="190">
        <v>2</v>
      </c>
      <c r="F487" s="276"/>
      <c r="G487" s="191">
        <v>375</v>
      </c>
      <c r="H487" s="252">
        <f t="shared" si="474"/>
        <v>375</v>
      </c>
      <c r="I487" s="251"/>
      <c r="J487" s="253">
        <v>6567725.1880000001</v>
      </c>
      <c r="K487" s="253">
        <v>551563.09687993955</v>
      </c>
      <c r="L487" s="253">
        <v>964475.46439538361</v>
      </c>
      <c r="M487" s="254"/>
      <c r="N487" s="252">
        <f t="shared" si="475"/>
        <v>8083763.749275323</v>
      </c>
      <c r="O487" s="251">
        <f t="shared" si="476"/>
        <v>0</v>
      </c>
      <c r="P487" s="253">
        <f t="shared" si="476"/>
        <v>13135450.376</v>
      </c>
      <c r="Q487" s="253">
        <f t="shared" si="476"/>
        <v>1103126.1937598791</v>
      </c>
      <c r="R487" s="253">
        <f t="shared" si="476"/>
        <v>1928950.9287907672</v>
      </c>
      <c r="S487" s="254">
        <f t="shared" si="476"/>
        <v>0</v>
      </c>
      <c r="T487" s="256">
        <f t="shared" si="477"/>
        <v>16167527.498550646</v>
      </c>
      <c r="U487" s="984"/>
      <c r="V487" s="277">
        <v>2</v>
      </c>
      <c r="W487" s="253">
        <f t="shared" si="478"/>
        <v>0</v>
      </c>
      <c r="X487" s="253">
        <f t="shared" si="478"/>
        <v>13135450.376</v>
      </c>
      <c r="Y487" s="253">
        <f t="shared" si="478"/>
        <v>1103126.1937598791</v>
      </c>
      <c r="Z487" s="253">
        <f t="shared" si="478"/>
        <v>1928950.9287907672</v>
      </c>
      <c r="AA487" s="253">
        <f t="shared" si="478"/>
        <v>0</v>
      </c>
      <c r="AB487" s="253">
        <f t="shared" si="479"/>
        <v>16167527.498550646</v>
      </c>
      <c r="AC487" s="984"/>
      <c r="AD487" s="308"/>
      <c r="AE487" s="253">
        <f t="shared" si="480"/>
        <v>0</v>
      </c>
      <c r="AF487" s="253">
        <f t="shared" si="480"/>
        <v>0</v>
      </c>
      <c r="AG487" s="253">
        <f t="shared" si="480"/>
        <v>0</v>
      </c>
      <c r="AH487" s="253">
        <f t="shared" si="480"/>
        <v>0</v>
      </c>
      <c r="AI487" s="253">
        <f t="shared" si="480"/>
        <v>0</v>
      </c>
      <c r="AJ487" s="253">
        <f t="shared" si="481"/>
        <v>0</v>
      </c>
      <c r="AK487" s="978"/>
      <c r="AL487" s="979">
        <f>IFERROR(VLOOKUP($A487,Itemizado_Piping!C:Q,12,0),0)</f>
        <v>0</v>
      </c>
      <c r="AM487" s="979">
        <f>IFERROR(VLOOKUP($A487,Itemizado_Piping!C:Q,13,0),0)</f>
        <v>0</v>
      </c>
      <c r="AN487" s="979">
        <f>IFERROR(VLOOKUP($A487,Itemizado_Piping!C:Q,14,0),0)</f>
        <v>0</v>
      </c>
      <c r="AO487" s="978"/>
      <c r="AP487" s="278"/>
      <c r="AQ487" s="253">
        <f t="shared" si="482"/>
        <v>0</v>
      </c>
      <c r="AR487" s="978"/>
      <c r="AS487" s="982"/>
    </row>
    <row r="488" spans="1:45" s="164" customFormat="1" hidden="1">
      <c r="A488" s="312" t="s">
        <v>2648</v>
      </c>
      <c r="B488" s="249"/>
      <c r="C488" s="3" t="s">
        <v>2508</v>
      </c>
      <c r="D488" s="2" t="s">
        <v>2062</v>
      </c>
      <c r="E488" s="190">
        <v>30</v>
      </c>
      <c r="F488" s="276"/>
      <c r="G488" s="191">
        <v>102</v>
      </c>
      <c r="H488" s="252">
        <f t="shared" si="474"/>
        <v>102</v>
      </c>
      <c r="I488" s="251"/>
      <c r="J488" s="253">
        <v>118759.599</v>
      </c>
      <c r="K488" s="253">
        <v>9973.5312202681962</v>
      </c>
      <c r="L488" s="253">
        <v>17439.93789603344</v>
      </c>
      <c r="M488" s="254"/>
      <c r="N488" s="252">
        <f t="shared" si="475"/>
        <v>146173.06811630164</v>
      </c>
      <c r="O488" s="251">
        <f t="shared" si="476"/>
        <v>0</v>
      </c>
      <c r="P488" s="253">
        <f t="shared" si="476"/>
        <v>3562787.97</v>
      </c>
      <c r="Q488" s="253">
        <f t="shared" si="476"/>
        <v>299205.93660804589</v>
      </c>
      <c r="R488" s="253">
        <f t="shared" si="476"/>
        <v>523198.13688100321</v>
      </c>
      <c r="S488" s="254">
        <f t="shared" si="476"/>
        <v>0</v>
      </c>
      <c r="T488" s="256">
        <f t="shared" si="477"/>
        <v>4385192.0434890492</v>
      </c>
      <c r="U488" s="984"/>
      <c r="V488" s="277">
        <v>30</v>
      </c>
      <c r="W488" s="253">
        <f t="shared" si="478"/>
        <v>0</v>
      </c>
      <c r="X488" s="253">
        <f t="shared" si="478"/>
        <v>3562787.97</v>
      </c>
      <c r="Y488" s="253">
        <f t="shared" si="478"/>
        <v>299205.93660804589</v>
      </c>
      <c r="Z488" s="253">
        <f t="shared" si="478"/>
        <v>523198.13688100321</v>
      </c>
      <c r="AA488" s="253">
        <f t="shared" si="478"/>
        <v>0</v>
      </c>
      <c r="AB488" s="253">
        <f t="shared" si="479"/>
        <v>4385192.0434890492</v>
      </c>
      <c r="AC488" s="984"/>
      <c r="AD488" s="308"/>
      <c r="AE488" s="253">
        <f t="shared" si="480"/>
        <v>0</v>
      </c>
      <c r="AF488" s="253">
        <f t="shared" si="480"/>
        <v>0</v>
      </c>
      <c r="AG488" s="253">
        <f t="shared" si="480"/>
        <v>0</v>
      </c>
      <c r="AH488" s="253">
        <f t="shared" si="480"/>
        <v>0</v>
      </c>
      <c r="AI488" s="253">
        <f t="shared" si="480"/>
        <v>0</v>
      </c>
      <c r="AJ488" s="253">
        <f t="shared" si="481"/>
        <v>0</v>
      </c>
      <c r="AK488" s="978"/>
      <c r="AL488" s="979">
        <f>IFERROR(VLOOKUP($A488,Itemizado_Piping!C:Q,12,0),0)</f>
        <v>0</v>
      </c>
      <c r="AM488" s="979">
        <f>IFERROR(VLOOKUP($A488,Itemizado_Piping!C:Q,13,0),0)</f>
        <v>0</v>
      </c>
      <c r="AN488" s="979">
        <f>IFERROR(VLOOKUP($A488,Itemizado_Piping!C:Q,14,0),0)</f>
        <v>0</v>
      </c>
      <c r="AO488" s="978"/>
      <c r="AP488" s="278"/>
      <c r="AQ488" s="253">
        <f t="shared" si="482"/>
        <v>0</v>
      </c>
      <c r="AR488" s="978"/>
      <c r="AS488" s="982"/>
    </row>
    <row r="489" spans="1:45" s="164" customFormat="1" hidden="1">
      <c r="A489" s="312" t="s">
        <v>2649</v>
      </c>
      <c r="B489" s="249"/>
      <c r="C489" s="3" t="s">
        <v>2116</v>
      </c>
      <c r="D489" s="2" t="s">
        <v>2117</v>
      </c>
      <c r="E489" s="190">
        <v>9</v>
      </c>
      <c r="F489" s="276"/>
      <c r="G489" s="191">
        <v>27.567</v>
      </c>
      <c r="H489" s="252">
        <f t="shared" si="474"/>
        <v>27.567</v>
      </c>
      <c r="I489" s="251"/>
      <c r="J489" s="253">
        <v>110481.454</v>
      </c>
      <c r="K489" s="253">
        <v>9278.3256259532063</v>
      </c>
      <c r="L489" s="253">
        <v>16224.285974757084</v>
      </c>
      <c r="M489" s="254"/>
      <c r="N489" s="252">
        <f t="shared" si="475"/>
        <v>135984.06560071028</v>
      </c>
      <c r="O489" s="251">
        <f t="shared" si="476"/>
        <v>0</v>
      </c>
      <c r="P489" s="253">
        <f t="shared" si="476"/>
        <v>994333.08600000001</v>
      </c>
      <c r="Q489" s="253">
        <f t="shared" si="476"/>
        <v>83504.930633578857</v>
      </c>
      <c r="R489" s="253">
        <f t="shared" si="476"/>
        <v>146018.57377281375</v>
      </c>
      <c r="S489" s="254">
        <f t="shared" si="476"/>
        <v>0</v>
      </c>
      <c r="T489" s="256">
        <f t="shared" si="477"/>
        <v>1223856.5904063925</v>
      </c>
      <c r="U489" s="984"/>
      <c r="V489" s="277">
        <v>9</v>
      </c>
      <c r="W489" s="253">
        <f t="shared" si="478"/>
        <v>0</v>
      </c>
      <c r="X489" s="253">
        <f t="shared" si="478"/>
        <v>994333.08600000001</v>
      </c>
      <c r="Y489" s="253">
        <f t="shared" si="478"/>
        <v>83504.930633578857</v>
      </c>
      <c r="Z489" s="253">
        <f t="shared" si="478"/>
        <v>146018.57377281375</v>
      </c>
      <c r="AA489" s="253">
        <f t="shared" si="478"/>
        <v>0</v>
      </c>
      <c r="AB489" s="253">
        <f t="shared" si="479"/>
        <v>1223856.5904063925</v>
      </c>
      <c r="AC489" s="984"/>
      <c r="AD489" s="308"/>
      <c r="AE489" s="253">
        <f t="shared" si="480"/>
        <v>0</v>
      </c>
      <c r="AF489" s="253">
        <f t="shared" si="480"/>
        <v>0</v>
      </c>
      <c r="AG489" s="253">
        <f t="shared" si="480"/>
        <v>0</v>
      </c>
      <c r="AH489" s="253">
        <f t="shared" si="480"/>
        <v>0</v>
      </c>
      <c r="AI489" s="253">
        <f t="shared" si="480"/>
        <v>0</v>
      </c>
      <c r="AJ489" s="253">
        <f t="shared" si="481"/>
        <v>0</v>
      </c>
      <c r="AK489" s="978"/>
      <c r="AL489" s="979">
        <f>IFERROR(VLOOKUP($A489,Itemizado_Piping!C:Q,12,0),0)</f>
        <v>0</v>
      </c>
      <c r="AM489" s="979">
        <f>IFERROR(VLOOKUP($A489,Itemizado_Piping!C:Q,13,0),0)</f>
        <v>0</v>
      </c>
      <c r="AN489" s="979">
        <f>IFERROR(VLOOKUP($A489,Itemizado_Piping!C:Q,14,0),0)</f>
        <v>0</v>
      </c>
      <c r="AO489" s="978"/>
      <c r="AP489" s="278"/>
      <c r="AQ489" s="253">
        <f t="shared" si="482"/>
        <v>0</v>
      </c>
      <c r="AR489" s="978"/>
      <c r="AS489" s="982"/>
    </row>
    <row r="490" spans="1:45" s="164" customFormat="1" ht="26.45" hidden="1">
      <c r="A490" s="312" t="s">
        <v>2650</v>
      </c>
      <c r="B490" s="249"/>
      <c r="C490" s="3" t="s">
        <v>2119</v>
      </c>
      <c r="D490" s="2" t="s">
        <v>2055</v>
      </c>
      <c r="E490" s="190">
        <v>804</v>
      </c>
      <c r="F490" s="276"/>
      <c r="G490" s="191">
        <v>100.5</v>
      </c>
      <c r="H490" s="252">
        <f t="shared" si="474"/>
        <v>100.5</v>
      </c>
      <c r="I490" s="251"/>
      <c r="J490" s="253">
        <v>4388.6589999999997</v>
      </c>
      <c r="K490" s="253">
        <v>368.56328179089815</v>
      </c>
      <c r="L490" s="253">
        <v>644.47792895350062</v>
      </c>
      <c r="M490" s="254"/>
      <c r="N490" s="252">
        <f t="shared" si="475"/>
        <v>5401.7002107443986</v>
      </c>
      <c r="O490" s="251">
        <f t="shared" si="476"/>
        <v>0</v>
      </c>
      <c r="P490" s="253">
        <f t="shared" si="476"/>
        <v>3528481.8359999997</v>
      </c>
      <c r="Q490" s="253">
        <f t="shared" si="476"/>
        <v>296324.87855988211</v>
      </c>
      <c r="R490" s="253">
        <f t="shared" si="476"/>
        <v>518160.25487861451</v>
      </c>
      <c r="S490" s="254">
        <f t="shared" si="476"/>
        <v>0</v>
      </c>
      <c r="T490" s="256">
        <f t="shared" si="477"/>
        <v>4342966.969438496</v>
      </c>
      <c r="U490" s="984"/>
      <c r="V490" s="277">
        <v>804</v>
      </c>
      <c r="W490" s="253">
        <f t="shared" si="478"/>
        <v>0</v>
      </c>
      <c r="X490" s="253">
        <f t="shared" si="478"/>
        <v>3528481.8359999997</v>
      </c>
      <c r="Y490" s="253">
        <f t="shared" si="478"/>
        <v>296324.87855988211</v>
      </c>
      <c r="Z490" s="253">
        <f t="shared" si="478"/>
        <v>518160.25487861451</v>
      </c>
      <c r="AA490" s="253">
        <f t="shared" si="478"/>
        <v>0</v>
      </c>
      <c r="AB490" s="253">
        <f t="shared" si="479"/>
        <v>4342966.969438496</v>
      </c>
      <c r="AC490" s="984"/>
      <c r="AD490" s="308"/>
      <c r="AE490" s="253">
        <f t="shared" si="480"/>
        <v>0</v>
      </c>
      <c r="AF490" s="253">
        <f t="shared" si="480"/>
        <v>0</v>
      </c>
      <c r="AG490" s="253">
        <f t="shared" si="480"/>
        <v>0</v>
      </c>
      <c r="AH490" s="253">
        <f t="shared" si="480"/>
        <v>0</v>
      </c>
      <c r="AI490" s="253">
        <f t="shared" si="480"/>
        <v>0</v>
      </c>
      <c r="AJ490" s="253">
        <f t="shared" si="481"/>
        <v>0</v>
      </c>
      <c r="AK490" s="978"/>
      <c r="AL490" s="979">
        <f>IFERROR(VLOOKUP($A490,Itemizado_Piping!C:Q,12,0),0)</f>
        <v>0</v>
      </c>
      <c r="AM490" s="979">
        <f>IFERROR(VLOOKUP($A490,Itemizado_Piping!C:Q,13,0),0)</f>
        <v>0</v>
      </c>
      <c r="AN490" s="979">
        <f>IFERROR(VLOOKUP($A490,Itemizado_Piping!C:Q,14,0),0)</f>
        <v>0</v>
      </c>
      <c r="AO490" s="978"/>
      <c r="AP490" s="278"/>
      <c r="AQ490" s="253">
        <f t="shared" si="482"/>
        <v>0</v>
      </c>
      <c r="AR490" s="978"/>
      <c r="AS490" s="982"/>
    </row>
    <row r="491" spans="1:45" s="164" customFormat="1" ht="26.45" hidden="1">
      <c r="A491" s="312" t="s">
        <v>2651</v>
      </c>
      <c r="B491" s="249"/>
      <c r="C491" s="3" t="s">
        <v>2121</v>
      </c>
      <c r="D491" s="2" t="s">
        <v>2055</v>
      </c>
      <c r="E491" s="190">
        <v>517</v>
      </c>
      <c r="F491" s="276"/>
      <c r="G491" s="191">
        <v>54.802</v>
      </c>
      <c r="H491" s="252">
        <f t="shared" si="474"/>
        <v>54.802</v>
      </c>
      <c r="I491" s="251"/>
      <c r="J491" s="253">
        <v>3723.1239999999998</v>
      </c>
      <c r="K491" s="253">
        <v>312.67109154629179</v>
      </c>
      <c r="L491" s="253">
        <v>546.74360545147681</v>
      </c>
      <c r="M491" s="254"/>
      <c r="N491" s="252">
        <f t="shared" si="475"/>
        <v>4582.5386969977681</v>
      </c>
      <c r="O491" s="251">
        <f t="shared" si="476"/>
        <v>0</v>
      </c>
      <c r="P491" s="253">
        <f t="shared" si="476"/>
        <v>1924855.108</v>
      </c>
      <c r="Q491" s="253">
        <f t="shared" si="476"/>
        <v>161650.95432943286</v>
      </c>
      <c r="R491" s="253">
        <f t="shared" si="476"/>
        <v>282666.44401841349</v>
      </c>
      <c r="S491" s="254">
        <f t="shared" si="476"/>
        <v>0</v>
      </c>
      <c r="T491" s="256">
        <f t="shared" si="477"/>
        <v>2369172.5063478462</v>
      </c>
      <c r="U491" s="984"/>
      <c r="V491" s="277">
        <v>517</v>
      </c>
      <c r="W491" s="253">
        <f t="shared" si="478"/>
        <v>0</v>
      </c>
      <c r="X491" s="253">
        <f t="shared" si="478"/>
        <v>1924855.108</v>
      </c>
      <c r="Y491" s="253">
        <f t="shared" si="478"/>
        <v>161650.95432943286</v>
      </c>
      <c r="Z491" s="253">
        <f t="shared" si="478"/>
        <v>282666.44401841349</v>
      </c>
      <c r="AA491" s="253">
        <f t="shared" si="478"/>
        <v>0</v>
      </c>
      <c r="AB491" s="253">
        <f t="shared" si="479"/>
        <v>2369172.5063478462</v>
      </c>
      <c r="AC491" s="984"/>
      <c r="AD491" s="308"/>
      <c r="AE491" s="253">
        <f t="shared" si="480"/>
        <v>0</v>
      </c>
      <c r="AF491" s="253">
        <f t="shared" si="480"/>
        <v>0</v>
      </c>
      <c r="AG491" s="253">
        <f t="shared" si="480"/>
        <v>0</v>
      </c>
      <c r="AH491" s="253">
        <f t="shared" si="480"/>
        <v>0</v>
      </c>
      <c r="AI491" s="253">
        <f t="shared" si="480"/>
        <v>0</v>
      </c>
      <c r="AJ491" s="253">
        <f t="shared" si="481"/>
        <v>0</v>
      </c>
      <c r="AK491" s="978"/>
      <c r="AL491" s="979">
        <f>IFERROR(VLOOKUP($A491,Itemizado_Piping!C:Q,12,0),0)</f>
        <v>0</v>
      </c>
      <c r="AM491" s="979">
        <f>IFERROR(VLOOKUP($A491,Itemizado_Piping!C:Q,13,0),0)</f>
        <v>0</v>
      </c>
      <c r="AN491" s="979">
        <f>IFERROR(VLOOKUP($A491,Itemizado_Piping!C:Q,14,0),0)</f>
        <v>0</v>
      </c>
      <c r="AO491" s="978"/>
      <c r="AP491" s="278"/>
      <c r="AQ491" s="253">
        <f t="shared" si="482"/>
        <v>0</v>
      </c>
      <c r="AR491" s="978"/>
      <c r="AS491" s="982"/>
    </row>
    <row r="492" spans="1:45" s="164" customFormat="1" hidden="1">
      <c r="A492" s="315" t="s">
        <v>3163</v>
      </c>
      <c r="B492" s="5"/>
      <c r="C492" s="7" t="s">
        <v>3112</v>
      </c>
      <c r="D492" s="6"/>
      <c r="E492" s="189"/>
      <c r="F492" s="270"/>
      <c r="G492" s="189"/>
      <c r="H492" s="271"/>
      <c r="I492" s="270"/>
      <c r="J492" s="272"/>
      <c r="K492" s="272"/>
      <c r="L492" s="272"/>
      <c r="M492" s="273"/>
      <c r="N492" s="271"/>
      <c r="O492" s="270"/>
      <c r="P492" s="272"/>
      <c r="Q492" s="272"/>
      <c r="R492" s="272"/>
      <c r="S492" s="273"/>
      <c r="T492" s="274"/>
      <c r="U492" s="984"/>
      <c r="V492" s="272"/>
      <c r="W492" s="272"/>
      <c r="X492" s="272"/>
      <c r="Y492" s="272"/>
      <c r="Z492" s="272"/>
      <c r="AA492" s="272"/>
      <c r="AB492" s="272"/>
      <c r="AC492" s="984"/>
      <c r="AD492" s="272"/>
      <c r="AE492" s="272"/>
      <c r="AF492" s="272"/>
      <c r="AG492" s="272"/>
      <c r="AH492" s="272"/>
      <c r="AI492" s="272"/>
      <c r="AJ492" s="272"/>
      <c r="AK492" s="978"/>
      <c r="AL492" s="272"/>
      <c r="AM492" s="272"/>
      <c r="AN492" s="272"/>
      <c r="AO492" s="978"/>
      <c r="AP492" s="275"/>
      <c r="AQ492" s="272"/>
      <c r="AR492" s="978"/>
      <c r="AS492" s="982"/>
    </row>
    <row r="493" spans="1:45" s="164" customFormat="1" ht="79.150000000000006">
      <c r="A493" s="312" t="s">
        <v>2652</v>
      </c>
      <c r="B493" s="249"/>
      <c r="C493" s="3" t="s">
        <v>2653</v>
      </c>
      <c r="D493" s="2" t="s">
        <v>2067</v>
      </c>
      <c r="E493" s="191">
        <v>2</v>
      </c>
      <c r="F493" s="251"/>
      <c r="G493" s="191">
        <v>1064.25</v>
      </c>
      <c r="H493" s="252">
        <f>G493+F493</f>
        <v>1064.25</v>
      </c>
      <c r="I493" s="251"/>
      <c r="J493" s="253">
        <v>20942294.875</v>
      </c>
      <c r="K493" s="253">
        <v>1758751.57476639</v>
      </c>
      <c r="L493" s="253">
        <v>3075392.0112210833</v>
      </c>
      <c r="M493" s="254"/>
      <c r="N493" s="252">
        <f>SUM(I493:M493)</f>
        <v>25776438.460987475</v>
      </c>
      <c r="O493" s="251">
        <f>$E493*I493</f>
        <v>0</v>
      </c>
      <c r="P493" s="253">
        <f>$E493*J493</f>
        <v>41884589.75</v>
      </c>
      <c r="Q493" s="253">
        <f>$E493*K493</f>
        <v>3517503.1495327801</v>
      </c>
      <c r="R493" s="253">
        <f>$E493*L493</f>
        <v>6150784.0224421667</v>
      </c>
      <c r="S493" s="254">
        <f>$E493*M493</f>
        <v>0</v>
      </c>
      <c r="T493" s="256">
        <f>SUM(O493:S493)</f>
        <v>51552876.92197495</v>
      </c>
      <c r="U493" s="984"/>
      <c r="V493" s="253">
        <v>2</v>
      </c>
      <c r="W493" s="253">
        <f>$V493*I493</f>
        <v>0</v>
      </c>
      <c r="X493" s="253">
        <f>$V493*J493</f>
        <v>41884589.75</v>
      </c>
      <c r="Y493" s="253">
        <f>$V493*K493</f>
        <v>3517503.1495327801</v>
      </c>
      <c r="Z493" s="253">
        <f>$V493*L493</f>
        <v>6150784.0224421667</v>
      </c>
      <c r="AA493" s="253">
        <f>$V493*M493</f>
        <v>0</v>
      </c>
      <c r="AB493" s="253">
        <f>SUM(W493:AA493)</f>
        <v>51552876.92197495</v>
      </c>
      <c r="AC493" s="984"/>
      <c r="AD493" s="308"/>
      <c r="AE493" s="253">
        <f>$AD493*I493</f>
        <v>0</v>
      </c>
      <c r="AF493" s="253">
        <f>$AD493*J493</f>
        <v>0</v>
      </c>
      <c r="AG493" s="253">
        <f>$AD493*K493</f>
        <v>0</v>
      </c>
      <c r="AH493" s="253">
        <f>$AD493*L493</f>
        <v>0</v>
      </c>
      <c r="AI493" s="253">
        <f>$AD493*M493</f>
        <v>0</v>
      </c>
      <c r="AJ493" s="253">
        <f>SUM(AE493:AI493)</f>
        <v>0</v>
      </c>
      <c r="AK493" s="978"/>
      <c r="AL493" s="979">
        <f>IFERROR(VLOOKUP($A493,Itemizado_Piping!C:Q,12,0),0)</f>
        <v>0</v>
      </c>
      <c r="AM493" s="979">
        <f>IFERROR(VLOOKUP($A493,Itemizado_Piping!C:Q,13,0),0)</f>
        <v>0</v>
      </c>
      <c r="AN493" s="979">
        <f>IFERROR(VLOOKUP($A493,Itemizado_Piping!C:Q,14,0),0)</f>
        <v>0</v>
      </c>
      <c r="AO493" s="978"/>
      <c r="AP493" s="258"/>
      <c r="AQ493" s="253">
        <f>N493*AP493</f>
        <v>0</v>
      </c>
      <c r="AR493" s="978"/>
      <c r="AS493" s="982"/>
    </row>
    <row r="494" spans="1:45" s="164" customFormat="1" hidden="1">
      <c r="A494" s="314" t="s">
        <v>2976</v>
      </c>
      <c r="B494" s="199"/>
      <c r="C494" s="28" t="s">
        <v>2977</v>
      </c>
      <c r="D494" s="29"/>
      <c r="E494" s="186"/>
      <c r="F494" s="265"/>
      <c r="G494" s="186"/>
      <c r="H494" s="266"/>
      <c r="I494" s="265"/>
      <c r="J494" s="267"/>
      <c r="K494" s="267"/>
      <c r="L494" s="267"/>
      <c r="M494" s="268"/>
      <c r="N494" s="266"/>
      <c r="O494" s="265"/>
      <c r="P494" s="267"/>
      <c r="Q494" s="267"/>
      <c r="R494" s="267"/>
      <c r="S494" s="268"/>
      <c r="T494" s="269"/>
      <c r="U494" s="984"/>
      <c r="V494" s="272"/>
      <c r="W494" s="272"/>
      <c r="X494" s="272"/>
      <c r="Y494" s="272"/>
      <c r="Z494" s="272"/>
      <c r="AA494" s="272"/>
      <c r="AB494" s="272"/>
      <c r="AC494" s="984"/>
      <c r="AD494" s="272"/>
      <c r="AE494" s="272"/>
      <c r="AF494" s="272"/>
      <c r="AG494" s="272"/>
      <c r="AH494" s="272"/>
      <c r="AI494" s="272"/>
      <c r="AJ494" s="272"/>
      <c r="AK494" s="978"/>
      <c r="AL494" s="272"/>
      <c r="AM494" s="272"/>
      <c r="AN494" s="272"/>
      <c r="AO494" s="978"/>
      <c r="AP494" s="275"/>
      <c r="AQ494" s="272"/>
      <c r="AR494" s="978"/>
      <c r="AS494" s="982"/>
    </row>
    <row r="495" spans="1:45" s="164" customFormat="1" ht="26.45" hidden="1">
      <c r="A495" s="316" t="s">
        <v>2978</v>
      </c>
      <c r="B495" s="202" t="s">
        <v>3298</v>
      </c>
      <c r="C495" s="32" t="s">
        <v>2979</v>
      </c>
      <c r="D495" s="33" t="s">
        <v>2062</v>
      </c>
      <c r="E495" s="187">
        <v>1</v>
      </c>
      <c r="F495" s="282"/>
      <c r="G495" s="283">
        <v>2.5539999999999998</v>
      </c>
      <c r="H495" s="284">
        <f t="shared" ref="H495:H511" si="483">G495+F495</f>
        <v>2.5539999999999998</v>
      </c>
      <c r="I495" s="285"/>
      <c r="J495" s="286">
        <v>2393847.29</v>
      </c>
      <c r="K495" s="286">
        <v>201037.31306274747</v>
      </c>
      <c r="L495" s="286">
        <v>351538.30445476616</v>
      </c>
      <c r="M495" s="287"/>
      <c r="N495" s="284">
        <f t="shared" ref="N495:N511" si="484">SUM(I495:M495)</f>
        <v>2946422.9075175137</v>
      </c>
      <c r="O495" s="285">
        <f t="shared" ref="O495:O511" si="485">$E495*I495</f>
        <v>0</v>
      </c>
      <c r="P495" s="286">
        <f t="shared" ref="P495:P511" si="486">$E495*J495</f>
        <v>2393847.29</v>
      </c>
      <c r="Q495" s="286">
        <f t="shared" ref="Q495:Q511" si="487">$E495*K495</f>
        <v>201037.31306274747</v>
      </c>
      <c r="R495" s="286">
        <f t="shared" ref="R495:R511" si="488">$E495*L495</f>
        <v>351538.30445476616</v>
      </c>
      <c r="S495" s="287">
        <f t="shared" ref="S495:S511" si="489">$E495*M495</f>
        <v>0</v>
      </c>
      <c r="T495" s="288">
        <f t="shared" ref="T495:T511" si="490">SUM(O495:S495)</f>
        <v>2946422.9075175137</v>
      </c>
      <c r="U495" s="984"/>
      <c r="V495" s="277">
        <v>1</v>
      </c>
      <c r="W495" s="253">
        <f t="shared" ref="W495:W511" si="491">$V495*I495</f>
        <v>0</v>
      </c>
      <c r="X495" s="253">
        <f t="shared" ref="X495:X511" si="492">$V495*J495</f>
        <v>2393847.29</v>
      </c>
      <c r="Y495" s="253">
        <f t="shared" ref="Y495:Y511" si="493">$V495*K495</f>
        <v>201037.31306274747</v>
      </c>
      <c r="Z495" s="253">
        <f t="shared" ref="Z495:Z511" si="494">$V495*L495</f>
        <v>351538.30445476616</v>
      </c>
      <c r="AA495" s="253">
        <f t="shared" ref="AA495:AA511" si="495">$V495*M495</f>
        <v>0</v>
      </c>
      <c r="AB495" s="253">
        <f t="shared" ref="AB495:AB511" si="496">SUM(W495:AA495)</f>
        <v>2946422.9075175137</v>
      </c>
      <c r="AC495" s="984"/>
      <c r="AD495" s="308">
        <f>VLOOKUP(A495,Itemizado_Piping!$C$8:$U$93,18,FALSE)</f>
        <v>0</v>
      </c>
      <c r="AE495" s="253">
        <f t="shared" ref="AE495:AE511" si="497">$AD495*I495</f>
        <v>0</v>
      </c>
      <c r="AF495" s="253">
        <f t="shared" ref="AF495:AF511" si="498">$AD495*J495</f>
        <v>0</v>
      </c>
      <c r="AG495" s="253">
        <f t="shared" ref="AG495:AG511" si="499">$AD495*K495</f>
        <v>0</v>
      </c>
      <c r="AH495" s="253">
        <f t="shared" ref="AH495:AH511" si="500">$AD495*L495</f>
        <v>0</v>
      </c>
      <c r="AI495" s="253">
        <f t="shared" ref="AI495:AI511" si="501">$AD495*M495</f>
        <v>0</v>
      </c>
      <c r="AJ495" s="253">
        <f t="shared" ref="AJ495:AJ511" si="502">SUM(AE495:AI495)</f>
        <v>0</v>
      </c>
      <c r="AK495" s="978"/>
      <c r="AL495" s="979">
        <f>IFERROR(VLOOKUP($A495,Itemizado_Piping!C:Q,12,0),0)</f>
        <v>0</v>
      </c>
      <c r="AM495" s="979">
        <f>IFERROR(VLOOKUP($A495,Itemizado_Piping!C:Q,13,0),0)</f>
        <v>0</v>
      </c>
      <c r="AN495" s="979">
        <f>IFERROR(VLOOKUP($A495,Itemizado_Piping!C:Q,14,0),0)</f>
        <v>0</v>
      </c>
      <c r="AO495" s="978"/>
      <c r="AP495" s="381">
        <f>VLOOKUP(A495,Itemizado_Piping!$C$5:$AD$93,24,FALSE)</f>
        <v>0</v>
      </c>
      <c r="AQ495" s="253">
        <f t="shared" ref="AQ495:AQ510" si="503">N495*AP495</f>
        <v>0</v>
      </c>
      <c r="AR495" s="978"/>
      <c r="AS495" s="982"/>
    </row>
    <row r="496" spans="1:45" s="164" customFormat="1" hidden="1">
      <c r="A496" s="316" t="s">
        <v>2992</v>
      </c>
      <c r="B496" s="202" t="s">
        <v>3298</v>
      </c>
      <c r="C496" s="32" t="s">
        <v>2970</v>
      </c>
      <c r="D496" s="33" t="s">
        <v>2062</v>
      </c>
      <c r="E496" s="187">
        <v>2</v>
      </c>
      <c r="F496" s="282"/>
      <c r="G496" s="283">
        <v>6.2279999999999998</v>
      </c>
      <c r="H496" s="284">
        <f t="shared" si="483"/>
        <v>6.2279999999999998</v>
      </c>
      <c r="I496" s="285"/>
      <c r="J496" s="286">
        <v>169063.095</v>
      </c>
      <c r="K496" s="286">
        <v>14198.061212531291</v>
      </c>
      <c r="L496" s="286">
        <v>24827.044736915974</v>
      </c>
      <c r="M496" s="287"/>
      <c r="N496" s="284">
        <f t="shared" si="484"/>
        <v>208088.20094944726</v>
      </c>
      <c r="O496" s="285">
        <f t="shared" si="485"/>
        <v>0</v>
      </c>
      <c r="P496" s="286">
        <f t="shared" si="486"/>
        <v>338126.19</v>
      </c>
      <c r="Q496" s="286">
        <f t="shared" si="487"/>
        <v>28396.122425062582</v>
      </c>
      <c r="R496" s="286">
        <f t="shared" si="488"/>
        <v>49654.089473831948</v>
      </c>
      <c r="S496" s="287">
        <f t="shared" si="489"/>
        <v>0</v>
      </c>
      <c r="T496" s="288">
        <f t="shared" si="490"/>
        <v>416176.40189889452</v>
      </c>
      <c r="U496" s="984"/>
      <c r="V496" s="277">
        <v>2</v>
      </c>
      <c r="W496" s="253">
        <f t="shared" si="491"/>
        <v>0</v>
      </c>
      <c r="X496" s="253">
        <f t="shared" si="492"/>
        <v>338126.19</v>
      </c>
      <c r="Y496" s="253">
        <f t="shared" si="493"/>
        <v>28396.122425062582</v>
      </c>
      <c r="Z496" s="253">
        <f t="shared" si="494"/>
        <v>49654.089473831948</v>
      </c>
      <c r="AA496" s="253">
        <f t="shared" si="495"/>
        <v>0</v>
      </c>
      <c r="AB496" s="253">
        <f t="shared" si="496"/>
        <v>416176.40189889452</v>
      </c>
      <c r="AC496" s="984"/>
      <c r="AD496" s="308">
        <f>VLOOKUP(A496,Itemizado_Piping!$C$8:$U$93,18,FALSE)</f>
        <v>0</v>
      </c>
      <c r="AE496" s="253">
        <f t="shared" si="497"/>
        <v>0</v>
      </c>
      <c r="AF496" s="253">
        <f t="shared" si="498"/>
        <v>0</v>
      </c>
      <c r="AG496" s="253">
        <f t="shared" si="499"/>
        <v>0</v>
      </c>
      <c r="AH496" s="253">
        <f t="shared" si="500"/>
        <v>0</v>
      </c>
      <c r="AI496" s="253">
        <f t="shared" si="501"/>
        <v>0</v>
      </c>
      <c r="AJ496" s="253">
        <f t="shared" si="502"/>
        <v>0</v>
      </c>
      <c r="AK496" s="978"/>
      <c r="AL496" s="979">
        <f>IFERROR(VLOOKUP($A496,Itemizado_Piping!C:Q,12,0),0)</f>
        <v>0</v>
      </c>
      <c r="AM496" s="979">
        <f>IFERROR(VLOOKUP($A496,Itemizado_Piping!C:Q,13,0),0)</f>
        <v>0</v>
      </c>
      <c r="AN496" s="979">
        <f>IFERROR(VLOOKUP($A496,Itemizado_Piping!C:Q,14,0),0)</f>
        <v>0</v>
      </c>
      <c r="AO496" s="978"/>
      <c r="AP496" s="381">
        <f>VLOOKUP(A496,Itemizado_Piping!$C$5:$AD$93,24,FALSE)</f>
        <v>0</v>
      </c>
      <c r="AQ496" s="253">
        <f t="shared" si="503"/>
        <v>0</v>
      </c>
      <c r="AR496" s="978"/>
      <c r="AS496" s="982"/>
    </row>
    <row r="497" spans="1:45" s="164" customFormat="1" ht="26.45" hidden="1">
      <c r="A497" s="316" t="s">
        <v>2993</v>
      </c>
      <c r="B497" s="202" t="s">
        <v>3298</v>
      </c>
      <c r="C497" s="32" t="s">
        <v>2994</v>
      </c>
      <c r="D497" s="33" t="s">
        <v>2062</v>
      </c>
      <c r="E497" s="187">
        <v>3</v>
      </c>
      <c r="F497" s="282"/>
      <c r="G497" s="283">
        <v>17.61</v>
      </c>
      <c r="H497" s="284">
        <f t="shared" si="483"/>
        <v>17.61</v>
      </c>
      <c r="I497" s="285"/>
      <c r="J497" s="286">
        <v>310699.47200000001</v>
      </c>
      <c r="K497" s="286">
        <v>26092.803530877922</v>
      </c>
      <c r="L497" s="286">
        <v>45626.454969845254</v>
      </c>
      <c r="M497" s="287"/>
      <c r="N497" s="284">
        <f t="shared" si="484"/>
        <v>382418.73050072318</v>
      </c>
      <c r="O497" s="285">
        <f t="shared" si="485"/>
        <v>0</v>
      </c>
      <c r="P497" s="286">
        <f t="shared" si="486"/>
        <v>932098.41599999997</v>
      </c>
      <c r="Q497" s="286">
        <f t="shared" si="487"/>
        <v>78278.410592633765</v>
      </c>
      <c r="R497" s="286">
        <f t="shared" si="488"/>
        <v>136879.36490953577</v>
      </c>
      <c r="S497" s="287">
        <f t="shared" si="489"/>
        <v>0</v>
      </c>
      <c r="T497" s="288">
        <f t="shared" si="490"/>
        <v>1147256.1915021695</v>
      </c>
      <c r="U497" s="984"/>
      <c r="V497" s="277">
        <v>3</v>
      </c>
      <c r="W497" s="253">
        <f t="shared" si="491"/>
        <v>0</v>
      </c>
      <c r="X497" s="253">
        <f t="shared" si="492"/>
        <v>932098.41599999997</v>
      </c>
      <c r="Y497" s="253">
        <f t="shared" si="493"/>
        <v>78278.410592633765</v>
      </c>
      <c r="Z497" s="253">
        <f t="shared" si="494"/>
        <v>136879.36490953577</v>
      </c>
      <c r="AA497" s="253">
        <f t="shared" si="495"/>
        <v>0</v>
      </c>
      <c r="AB497" s="253">
        <f t="shared" si="496"/>
        <v>1147256.1915021695</v>
      </c>
      <c r="AC497" s="984"/>
      <c r="AD497" s="308">
        <f>VLOOKUP(A497,Itemizado_Piping!$C$8:$U$93,18,FALSE)</f>
        <v>0</v>
      </c>
      <c r="AE497" s="253">
        <f t="shared" si="497"/>
        <v>0</v>
      </c>
      <c r="AF497" s="253">
        <f t="shared" si="498"/>
        <v>0</v>
      </c>
      <c r="AG497" s="253">
        <f t="shared" si="499"/>
        <v>0</v>
      </c>
      <c r="AH497" s="253">
        <f t="shared" si="500"/>
        <v>0</v>
      </c>
      <c r="AI497" s="253">
        <f t="shared" si="501"/>
        <v>0</v>
      </c>
      <c r="AJ497" s="253">
        <f t="shared" si="502"/>
        <v>0</v>
      </c>
      <c r="AK497" s="978"/>
      <c r="AL497" s="979">
        <f>IFERROR(VLOOKUP($A497,Itemizado_Piping!C:Q,12,0),0)</f>
        <v>0</v>
      </c>
      <c r="AM497" s="979">
        <f>IFERROR(VLOOKUP($A497,Itemizado_Piping!C:Q,13,0),0)</f>
        <v>0</v>
      </c>
      <c r="AN497" s="979">
        <f>IFERROR(VLOOKUP($A497,Itemizado_Piping!C:Q,14,0),0)</f>
        <v>0</v>
      </c>
      <c r="AO497" s="978"/>
      <c r="AP497" s="381">
        <f>VLOOKUP(A497,Itemizado_Piping!$C$5:$AD$93,24,FALSE)</f>
        <v>0</v>
      </c>
      <c r="AQ497" s="253">
        <f t="shared" si="503"/>
        <v>0</v>
      </c>
      <c r="AR497" s="978"/>
      <c r="AS497" s="982"/>
    </row>
    <row r="498" spans="1:45" s="164" customFormat="1" ht="26.45" hidden="1">
      <c r="A498" s="316" t="s">
        <v>2995</v>
      </c>
      <c r="B498" s="202" t="s">
        <v>3298</v>
      </c>
      <c r="C498" s="32" t="s">
        <v>2996</v>
      </c>
      <c r="D498" s="33" t="s">
        <v>2062</v>
      </c>
      <c r="E498" s="187">
        <v>3</v>
      </c>
      <c r="F498" s="282"/>
      <c r="G498" s="283">
        <v>24.327000000000002</v>
      </c>
      <c r="H498" s="284">
        <f t="shared" si="483"/>
        <v>24.327000000000002</v>
      </c>
      <c r="I498" s="285"/>
      <c r="J498" s="286">
        <v>426483.12699999998</v>
      </c>
      <c r="K498" s="286">
        <v>35816.412465758796</v>
      </c>
      <c r="L498" s="286">
        <v>62629.373214590778</v>
      </c>
      <c r="M498" s="287"/>
      <c r="N498" s="284">
        <f t="shared" si="484"/>
        <v>524928.91268034955</v>
      </c>
      <c r="O498" s="285">
        <f t="shared" si="485"/>
        <v>0</v>
      </c>
      <c r="P498" s="286">
        <f t="shared" si="486"/>
        <v>1279449.3810000001</v>
      </c>
      <c r="Q498" s="286">
        <f t="shared" si="487"/>
        <v>107449.23739727639</v>
      </c>
      <c r="R498" s="286">
        <f t="shared" si="488"/>
        <v>187888.11964377234</v>
      </c>
      <c r="S498" s="287">
        <f t="shared" si="489"/>
        <v>0</v>
      </c>
      <c r="T498" s="288">
        <f t="shared" si="490"/>
        <v>1574786.7380410486</v>
      </c>
      <c r="U498" s="984"/>
      <c r="V498" s="277">
        <v>3</v>
      </c>
      <c r="W498" s="253">
        <f t="shared" si="491"/>
        <v>0</v>
      </c>
      <c r="X498" s="253">
        <f t="shared" si="492"/>
        <v>1279449.3810000001</v>
      </c>
      <c r="Y498" s="253">
        <f t="shared" si="493"/>
        <v>107449.23739727639</v>
      </c>
      <c r="Z498" s="253">
        <f t="shared" si="494"/>
        <v>187888.11964377234</v>
      </c>
      <c r="AA498" s="253">
        <f t="shared" si="495"/>
        <v>0</v>
      </c>
      <c r="AB498" s="253">
        <f t="shared" si="496"/>
        <v>1574786.7380410486</v>
      </c>
      <c r="AC498" s="984"/>
      <c r="AD498" s="308">
        <f>VLOOKUP(A498,Itemizado_Piping!$C$8:$U$93,18,FALSE)</f>
        <v>0</v>
      </c>
      <c r="AE498" s="253">
        <f t="shared" si="497"/>
        <v>0</v>
      </c>
      <c r="AF498" s="253">
        <f t="shared" si="498"/>
        <v>0</v>
      </c>
      <c r="AG498" s="253">
        <f t="shared" si="499"/>
        <v>0</v>
      </c>
      <c r="AH498" s="253">
        <f t="shared" si="500"/>
        <v>0</v>
      </c>
      <c r="AI498" s="253">
        <f t="shared" si="501"/>
        <v>0</v>
      </c>
      <c r="AJ498" s="253">
        <f t="shared" si="502"/>
        <v>0</v>
      </c>
      <c r="AK498" s="978"/>
      <c r="AL498" s="979">
        <f>IFERROR(VLOOKUP($A498,Itemizado_Piping!C:Q,12,0),0)</f>
        <v>0</v>
      </c>
      <c r="AM498" s="979">
        <f>IFERROR(VLOOKUP($A498,Itemizado_Piping!C:Q,13,0),0)</f>
        <v>2.5499999999999998</v>
      </c>
      <c r="AN498" s="979">
        <f>IFERROR(VLOOKUP($A498,Itemizado_Piping!C:Q,14,0),0)</f>
        <v>296.81490000000002</v>
      </c>
      <c r="AO498" s="978"/>
      <c r="AP498" s="381">
        <f>VLOOKUP(A498,Itemizado_Piping!$C$5:$AD$93,24,FALSE)</f>
        <v>0</v>
      </c>
      <c r="AQ498" s="253">
        <f t="shared" si="503"/>
        <v>0</v>
      </c>
      <c r="AR498" s="978"/>
      <c r="AS498" s="982"/>
    </row>
    <row r="499" spans="1:45" s="164" customFormat="1" hidden="1">
      <c r="A499" s="316" t="s">
        <v>2997</v>
      </c>
      <c r="B499" s="202" t="s">
        <v>3298</v>
      </c>
      <c r="C499" s="32" t="s">
        <v>2998</v>
      </c>
      <c r="D499" s="33" t="s">
        <v>2062</v>
      </c>
      <c r="E499" s="187">
        <v>5</v>
      </c>
      <c r="F499" s="282"/>
      <c r="G499" s="283">
        <v>4.3499999999999996</v>
      </c>
      <c r="H499" s="284">
        <f t="shared" si="483"/>
        <v>4.3499999999999996</v>
      </c>
      <c r="I499" s="285"/>
      <c r="J499" s="286">
        <v>40200.26</v>
      </c>
      <c r="K499" s="286">
        <v>3376.0517174944252</v>
      </c>
      <c r="L499" s="286">
        <v>5903.4389111098062</v>
      </c>
      <c r="M499" s="287"/>
      <c r="N499" s="284">
        <f t="shared" si="484"/>
        <v>49479.750628604233</v>
      </c>
      <c r="O499" s="285">
        <f t="shared" si="485"/>
        <v>0</v>
      </c>
      <c r="P499" s="286">
        <f t="shared" si="486"/>
        <v>201001.30000000002</v>
      </c>
      <c r="Q499" s="286">
        <f t="shared" si="487"/>
        <v>16880.258587472126</v>
      </c>
      <c r="R499" s="286">
        <f t="shared" si="488"/>
        <v>29517.194555549031</v>
      </c>
      <c r="S499" s="287">
        <f t="shared" si="489"/>
        <v>0</v>
      </c>
      <c r="T499" s="288">
        <f t="shared" si="490"/>
        <v>247398.75314302117</v>
      </c>
      <c r="U499" s="984"/>
      <c r="V499" s="277">
        <v>5</v>
      </c>
      <c r="W499" s="253">
        <f t="shared" si="491"/>
        <v>0</v>
      </c>
      <c r="X499" s="253">
        <f t="shared" si="492"/>
        <v>201001.30000000002</v>
      </c>
      <c r="Y499" s="253">
        <f t="shared" si="493"/>
        <v>16880.258587472126</v>
      </c>
      <c r="Z499" s="253">
        <f t="shared" si="494"/>
        <v>29517.194555549031</v>
      </c>
      <c r="AA499" s="253">
        <f t="shared" si="495"/>
        <v>0</v>
      </c>
      <c r="AB499" s="253">
        <f t="shared" si="496"/>
        <v>247398.75314302117</v>
      </c>
      <c r="AC499" s="984"/>
      <c r="AD499" s="308">
        <f>VLOOKUP(A499,Itemizado_Piping!$C$8:$U$93,18,FALSE)</f>
        <v>0</v>
      </c>
      <c r="AE499" s="253">
        <f t="shared" si="497"/>
        <v>0</v>
      </c>
      <c r="AF499" s="253">
        <f t="shared" si="498"/>
        <v>0</v>
      </c>
      <c r="AG499" s="253">
        <f t="shared" si="499"/>
        <v>0</v>
      </c>
      <c r="AH499" s="253">
        <f t="shared" si="500"/>
        <v>0</v>
      </c>
      <c r="AI499" s="253">
        <f t="shared" si="501"/>
        <v>0</v>
      </c>
      <c r="AJ499" s="253">
        <f t="shared" si="502"/>
        <v>0</v>
      </c>
      <c r="AK499" s="978"/>
      <c r="AL499" s="979">
        <f>IFERROR(VLOOKUP($A499,Itemizado_Piping!C:Q,12,0),0)</f>
        <v>0</v>
      </c>
      <c r="AM499" s="979">
        <f>IFERROR(VLOOKUP($A499,Itemizado_Piping!C:Q,13,0),0)</f>
        <v>8.5</v>
      </c>
      <c r="AN499" s="979">
        <f>IFERROR(VLOOKUP($A499,Itemizado_Piping!C:Q,14,0),0)</f>
        <v>15.623000000000001</v>
      </c>
      <c r="AO499" s="978"/>
      <c r="AP499" s="381">
        <f>VLOOKUP(A499,Itemizado_Piping!$C$5:$AD$93,24,FALSE)</f>
        <v>0</v>
      </c>
      <c r="AQ499" s="253">
        <f t="shared" si="503"/>
        <v>0</v>
      </c>
      <c r="AR499" s="978"/>
      <c r="AS499" s="982"/>
    </row>
    <row r="500" spans="1:45" s="164" customFormat="1" hidden="1">
      <c r="A500" s="316" t="s">
        <v>2999</v>
      </c>
      <c r="B500" s="202" t="s">
        <v>3298</v>
      </c>
      <c r="C500" s="32" t="s">
        <v>3000</v>
      </c>
      <c r="D500" s="33" t="s">
        <v>2062</v>
      </c>
      <c r="E500" s="187">
        <v>8</v>
      </c>
      <c r="F500" s="282"/>
      <c r="G500" s="283">
        <v>9.7520000000000007</v>
      </c>
      <c r="H500" s="284">
        <f t="shared" si="483"/>
        <v>9.7520000000000007</v>
      </c>
      <c r="I500" s="285"/>
      <c r="J500" s="286">
        <v>55939.593000000001</v>
      </c>
      <c r="K500" s="286">
        <v>4697.8541686941608</v>
      </c>
      <c r="L500" s="286">
        <v>8214.7719937096354</v>
      </c>
      <c r="M500" s="287"/>
      <c r="N500" s="284">
        <f t="shared" si="484"/>
        <v>68852.219162403795</v>
      </c>
      <c r="O500" s="285">
        <f t="shared" si="485"/>
        <v>0</v>
      </c>
      <c r="P500" s="286">
        <f t="shared" si="486"/>
        <v>447516.74400000001</v>
      </c>
      <c r="Q500" s="286">
        <f t="shared" si="487"/>
        <v>37582.833349553286</v>
      </c>
      <c r="R500" s="286">
        <f t="shared" si="488"/>
        <v>65718.175949677083</v>
      </c>
      <c r="S500" s="287">
        <f t="shared" si="489"/>
        <v>0</v>
      </c>
      <c r="T500" s="288">
        <f t="shared" si="490"/>
        <v>550817.75329923036</v>
      </c>
      <c r="U500" s="984"/>
      <c r="V500" s="277">
        <v>8</v>
      </c>
      <c r="W500" s="253">
        <f t="shared" si="491"/>
        <v>0</v>
      </c>
      <c r="X500" s="253">
        <f t="shared" si="492"/>
        <v>447516.74400000001</v>
      </c>
      <c r="Y500" s="253">
        <f t="shared" si="493"/>
        <v>37582.833349553286</v>
      </c>
      <c r="Z500" s="253">
        <f t="shared" si="494"/>
        <v>65718.175949677083</v>
      </c>
      <c r="AA500" s="253">
        <f t="shared" si="495"/>
        <v>0</v>
      </c>
      <c r="AB500" s="253">
        <f t="shared" si="496"/>
        <v>550817.75329923036</v>
      </c>
      <c r="AC500" s="984"/>
      <c r="AD500" s="308">
        <f>VLOOKUP(A500,Itemizado_Piping!$C$8:$U$93,18,FALSE)</f>
        <v>0</v>
      </c>
      <c r="AE500" s="253">
        <f t="shared" si="497"/>
        <v>0</v>
      </c>
      <c r="AF500" s="253">
        <f t="shared" si="498"/>
        <v>0</v>
      </c>
      <c r="AG500" s="253">
        <f t="shared" si="499"/>
        <v>0</v>
      </c>
      <c r="AH500" s="253">
        <f t="shared" si="500"/>
        <v>0</v>
      </c>
      <c r="AI500" s="253">
        <f t="shared" si="501"/>
        <v>0</v>
      </c>
      <c r="AJ500" s="253">
        <f t="shared" si="502"/>
        <v>0</v>
      </c>
      <c r="AK500" s="978"/>
      <c r="AL500" s="979">
        <f>IFERROR(VLOOKUP($A500,Itemizado_Piping!C:Q,12,0),0)</f>
        <v>0</v>
      </c>
      <c r="AM500" s="979">
        <f>IFERROR(VLOOKUP($A500,Itemizado_Piping!C:Q,13,0),0)</f>
        <v>0</v>
      </c>
      <c r="AN500" s="979">
        <f>IFERROR(VLOOKUP($A500,Itemizado_Piping!C:Q,14,0),0)</f>
        <v>0</v>
      </c>
      <c r="AO500" s="978"/>
      <c r="AP500" s="381">
        <f>VLOOKUP(A500,Itemizado_Piping!$C$5:$AD$93,24,FALSE)</f>
        <v>0</v>
      </c>
      <c r="AQ500" s="253">
        <f t="shared" si="503"/>
        <v>0</v>
      </c>
      <c r="AR500" s="978"/>
      <c r="AS500" s="982"/>
    </row>
    <row r="501" spans="1:45" s="164" customFormat="1" hidden="1">
      <c r="A501" s="316" t="s">
        <v>3001</v>
      </c>
      <c r="B501" s="202" t="s">
        <v>3298</v>
      </c>
      <c r="C501" s="32" t="s">
        <v>3002</v>
      </c>
      <c r="D501" s="33" t="s">
        <v>2062</v>
      </c>
      <c r="E501" s="187">
        <v>420</v>
      </c>
      <c r="F501" s="282"/>
      <c r="G501" s="283">
        <v>1559.04</v>
      </c>
      <c r="H501" s="284">
        <f t="shared" si="483"/>
        <v>1559.04</v>
      </c>
      <c r="I501" s="285"/>
      <c r="J501" s="286">
        <v>149797.486</v>
      </c>
      <c r="K501" s="286">
        <v>12580.119130738109</v>
      </c>
      <c r="L501" s="286">
        <v>21997.875328140326</v>
      </c>
      <c r="M501" s="287"/>
      <c r="N501" s="284">
        <f t="shared" si="484"/>
        <v>184375.48045887845</v>
      </c>
      <c r="O501" s="285">
        <f t="shared" si="485"/>
        <v>0</v>
      </c>
      <c r="P501" s="286">
        <f t="shared" si="486"/>
        <v>62914944.120000005</v>
      </c>
      <c r="Q501" s="286">
        <f t="shared" si="487"/>
        <v>5283650.0349100055</v>
      </c>
      <c r="R501" s="286">
        <f t="shared" si="488"/>
        <v>9239107.6378189363</v>
      </c>
      <c r="S501" s="287">
        <f t="shared" si="489"/>
        <v>0</v>
      </c>
      <c r="T501" s="288">
        <f t="shared" si="490"/>
        <v>77437701.792728946</v>
      </c>
      <c r="U501" s="984"/>
      <c r="V501" s="277">
        <v>420</v>
      </c>
      <c r="W501" s="253">
        <f t="shared" si="491"/>
        <v>0</v>
      </c>
      <c r="X501" s="253">
        <f t="shared" si="492"/>
        <v>62914944.120000005</v>
      </c>
      <c r="Y501" s="253">
        <f t="shared" si="493"/>
        <v>5283650.0349100055</v>
      </c>
      <c r="Z501" s="253">
        <f t="shared" si="494"/>
        <v>9239107.6378189363</v>
      </c>
      <c r="AA501" s="253">
        <f t="shared" si="495"/>
        <v>0</v>
      </c>
      <c r="AB501" s="253">
        <f t="shared" si="496"/>
        <v>77437701.792728946</v>
      </c>
      <c r="AC501" s="984"/>
      <c r="AD501" s="308">
        <f>VLOOKUP(A501,Itemizado_Piping!$C$8:$U$93,18,FALSE)</f>
        <v>0</v>
      </c>
      <c r="AE501" s="253">
        <f t="shared" si="497"/>
        <v>0</v>
      </c>
      <c r="AF501" s="253">
        <f t="shared" si="498"/>
        <v>0</v>
      </c>
      <c r="AG501" s="253">
        <f t="shared" si="499"/>
        <v>0</v>
      </c>
      <c r="AH501" s="253">
        <f t="shared" si="500"/>
        <v>0</v>
      </c>
      <c r="AI501" s="253">
        <f t="shared" si="501"/>
        <v>0</v>
      </c>
      <c r="AJ501" s="253">
        <f t="shared" si="502"/>
        <v>0</v>
      </c>
      <c r="AK501" s="978"/>
      <c r="AL501" s="979">
        <f>IFERROR(VLOOKUP($A501,Itemizado_Piping!C:Q,12,0),0)</f>
        <v>0</v>
      </c>
      <c r="AM501" s="979">
        <f>IFERROR(VLOOKUP($A501,Itemizado_Piping!C:Q,13,0),0)</f>
        <v>495.55500000000006</v>
      </c>
      <c r="AN501" s="979">
        <f>IFERROR(VLOOKUP($A501,Itemizado_Piping!C:Q,14,0),0)</f>
        <v>2020.3777350000003</v>
      </c>
      <c r="AO501" s="978"/>
      <c r="AP501" s="381">
        <f>VLOOKUP(A501,Itemizado_Piping!$C$5:$AD$93,24,FALSE)</f>
        <v>0</v>
      </c>
      <c r="AQ501" s="253">
        <f t="shared" si="503"/>
        <v>0</v>
      </c>
      <c r="AR501" s="978"/>
      <c r="AS501" s="982"/>
    </row>
    <row r="502" spans="1:45" s="164" customFormat="1">
      <c r="A502" s="316" t="s">
        <v>3003</v>
      </c>
      <c r="B502" s="202" t="s">
        <v>3297</v>
      </c>
      <c r="C502" s="32" t="s">
        <v>3004</v>
      </c>
      <c r="D502" s="33" t="s">
        <v>2075</v>
      </c>
      <c r="E502" s="187">
        <v>1</v>
      </c>
      <c r="F502" s="282"/>
      <c r="G502" s="283">
        <v>45.612000000000002</v>
      </c>
      <c r="H502" s="284">
        <f t="shared" si="483"/>
        <v>45.612000000000002</v>
      </c>
      <c r="I502" s="285"/>
      <c r="J502" s="286">
        <v>1707102.87</v>
      </c>
      <c r="K502" s="286">
        <v>143363.9378502313</v>
      </c>
      <c r="L502" s="286">
        <v>250689.36141271784</v>
      </c>
      <c r="M502" s="287"/>
      <c r="N502" s="284">
        <f t="shared" si="484"/>
        <v>2101156.1692629494</v>
      </c>
      <c r="O502" s="285">
        <f t="shared" si="485"/>
        <v>0</v>
      </c>
      <c r="P502" s="286">
        <f t="shared" si="486"/>
        <v>1707102.87</v>
      </c>
      <c r="Q502" s="286">
        <f t="shared" si="487"/>
        <v>143363.9378502313</v>
      </c>
      <c r="R502" s="286">
        <f t="shared" si="488"/>
        <v>250689.36141271784</v>
      </c>
      <c r="S502" s="287">
        <f t="shared" si="489"/>
        <v>0</v>
      </c>
      <c r="T502" s="288">
        <f t="shared" si="490"/>
        <v>2101156.1692629494</v>
      </c>
      <c r="U502" s="984"/>
      <c r="V502" s="277">
        <v>1</v>
      </c>
      <c r="W502" s="253">
        <f t="shared" si="491"/>
        <v>0</v>
      </c>
      <c r="X502" s="253">
        <f t="shared" si="492"/>
        <v>1707102.87</v>
      </c>
      <c r="Y502" s="253">
        <f t="shared" si="493"/>
        <v>143363.9378502313</v>
      </c>
      <c r="Z502" s="253">
        <f t="shared" si="494"/>
        <v>250689.36141271784</v>
      </c>
      <c r="AA502" s="253">
        <f t="shared" si="495"/>
        <v>0</v>
      </c>
      <c r="AB502" s="253">
        <f t="shared" si="496"/>
        <v>2101156.1692629494</v>
      </c>
      <c r="AC502" s="984"/>
      <c r="AD502" s="308">
        <f>VLOOKUP(A502,Itemizado_Piping!$C$8:$U$93,18,FALSE)</f>
        <v>0</v>
      </c>
      <c r="AE502" s="253">
        <f t="shared" si="497"/>
        <v>0</v>
      </c>
      <c r="AF502" s="253">
        <f t="shared" si="498"/>
        <v>0</v>
      </c>
      <c r="AG502" s="253">
        <f t="shared" si="499"/>
        <v>0</v>
      </c>
      <c r="AH502" s="253">
        <f t="shared" si="500"/>
        <v>0</v>
      </c>
      <c r="AI502" s="253">
        <f t="shared" si="501"/>
        <v>0</v>
      </c>
      <c r="AJ502" s="253">
        <f t="shared" si="502"/>
        <v>0</v>
      </c>
      <c r="AK502" s="978"/>
      <c r="AL502" s="979">
        <f>IFERROR(VLOOKUP($A502,Itemizado_Piping!C:Q,12,0),0)</f>
        <v>0</v>
      </c>
      <c r="AM502" s="979">
        <f>IFERROR(VLOOKUP($A502,Itemizado_Piping!C:Q,13,0),0)</f>
        <v>0</v>
      </c>
      <c r="AN502" s="979">
        <f>IFERROR(VLOOKUP($A502,Itemizado_Piping!C:Q,14,0),0)</f>
        <v>0</v>
      </c>
      <c r="AO502" s="978"/>
      <c r="AP502" s="381">
        <f>VLOOKUP(A502,Itemizado_Piping!$C$5:$AD$93,24,FALSE)</f>
        <v>0</v>
      </c>
      <c r="AQ502" s="253">
        <f t="shared" si="503"/>
        <v>0</v>
      </c>
      <c r="AR502" s="978"/>
      <c r="AS502" s="982"/>
    </row>
    <row r="503" spans="1:45" s="164" customFormat="1">
      <c r="A503" s="316" t="s">
        <v>3005</v>
      </c>
      <c r="B503" s="202" t="s">
        <v>3297</v>
      </c>
      <c r="C503" s="32" t="s">
        <v>3006</v>
      </c>
      <c r="D503" s="33" t="s">
        <v>2075</v>
      </c>
      <c r="E503" s="187">
        <v>1</v>
      </c>
      <c r="F503" s="282"/>
      <c r="G503" s="283">
        <v>45.612000000000002</v>
      </c>
      <c r="H503" s="284">
        <f t="shared" si="483"/>
        <v>45.612000000000002</v>
      </c>
      <c r="I503" s="285"/>
      <c r="J503" s="286">
        <v>1707102.87</v>
      </c>
      <c r="K503" s="286">
        <v>143363.9378502313</v>
      </c>
      <c r="L503" s="286">
        <v>250689.36141271784</v>
      </c>
      <c r="M503" s="287"/>
      <c r="N503" s="284">
        <f t="shared" si="484"/>
        <v>2101156.1692629494</v>
      </c>
      <c r="O503" s="285">
        <f t="shared" si="485"/>
        <v>0</v>
      </c>
      <c r="P503" s="286">
        <f t="shared" si="486"/>
        <v>1707102.87</v>
      </c>
      <c r="Q503" s="286">
        <f t="shared" si="487"/>
        <v>143363.9378502313</v>
      </c>
      <c r="R503" s="286">
        <f t="shared" si="488"/>
        <v>250689.36141271784</v>
      </c>
      <c r="S503" s="287">
        <f t="shared" si="489"/>
        <v>0</v>
      </c>
      <c r="T503" s="288">
        <f t="shared" si="490"/>
        <v>2101156.1692629494</v>
      </c>
      <c r="U503" s="984"/>
      <c r="V503" s="277">
        <v>1</v>
      </c>
      <c r="W503" s="253">
        <f t="shared" si="491"/>
        <v>0</v>
      </c>
      <c r="X503" s="253">
        <f t="shared" si="492"/>
        <v>1707102.87</v>
      </c>
      <c r="Y503" s="253">
        <f t="shared" si="493"/>
        <v>143363.9378502313</v>
      </c>
      <c r="Z503" s="253">
        <f t="shared" si="494"/>
        <v>250689.36141271784</v>
      </c>
      <c r="AA503" s="253">
        <f t="shared" si="495"/>
        <v>0</v>
      </c>
      <c r="AB503" s="253">
        <f t="shared" si="496"/>
        <v>2101156.1692629494</v>
      </c>
      <c r="AC503" s="984"/>
      <c r="AD503" s="308">
        <f>VLOOKUP(A503,Itemizado_Piping!$C$8:$U$93,18,FALSE)</f>
        <v>0</v>
      </c>
      <c r="AE503" s="253">
        <f t="shared" si="497"/>
        <v>0</v>
      </c>
      <c r="AF503" s="253">
        <f t="shared" si="498"/>
        <v>0</v>
      </c>
      <c r="AG503" s="253">
        <f t="shared" si="499"/>
        <v>0</v>
      </c>
      <c r="AH503" s="253">
        <f t="shared" si="500"/>
        <v>0</v>
      </c>
      <c r="AI503" s="253">
        <f t="shared" si="501"/>
        <v>0</v>
      </c>
      <c r="AJ503" s="253">
        <f t="shared" si="502"/>
        <v>0</v>
      </c>
      <c r="AK503" s="978"/>
      <c r="AL503" s="979">
        <f>IFERROR(VLOOKUP($A503,Itemizado_Piping!C:Q,12,0),0)</f>
        <v>0</v>
      </c>
      <c r="AM503" s="979">
        <f>IFERROR(VLOOKUP($A503,Itemizado_Piping!C:Q,13,0),0)</f>
        <v>0</v>
      </c>
      <c r="AN503" s="979">
        <f>IFERROR(VLOOKUP($A503,Itemizado_Piping!C:Q,14,0),0)</f>
        <v>0</v>
      </c>
      <c r="AO503" s="978"/>
      <c r="AP503" s="381">
        <f>VLOOKUP(A503,Itemizado_Piping!$C$5:$AD$93,24,FALSE)</f>
        <v>0</v>
      </c>
      <c r="AQ503" s="253">
        <f t="shared" si="503"/>
        <v>0</v>
      </c>
      <c r="AR503" s="978"/>
      <c r="AS503" s="982"/>
    </row>
    <row r="504" spans="1:45" s="164" customFormat="1" hidden="1">
      <c r="A504" s="316" t="s">
        <v>2980</v>
      </c>
      <c r="B504" s="202" t="s">
        <v>3299</v>
      </c>
      <c r="C504" s="32" t="s">
        <v>2932</v>
      </c>
      <c r="D504" s="33" t="s">
        <v>2067</v>
      </c>
      <c r="E504" s="187">
        <v>8</v>
      </c>
      <c r="F504" s="282"/>
      <c r="G504" s="283">
        <v>25.92</v>
      </c>
      <c r="H504" s="284">
        <f t="shared" si="483"/>
        <v>25.92</v>
      </c>
      <c r="I504" s="285"/>
      <c r="J504" s="286">
        <v>144650.47200000001</v>
      </c>
      <c r="K504" s="286">
        <v>12147.868556869478</v>
      </c>
      <c r="L504" s="286">
        <v>21242.032387730811</v>
      </c>
      <c r="M504" s="287"/>
      <c r="N504" s="284">
        <f t="shared" si="484"/>
        <v>178040.3729446003</v>
      </c>
      <c r="O504" s="285">
        <f t="shared" si="485"/>
        <v>0</v>
      </c>
      <c r="P504" s="286">
        <f t="shared" si="486"/>
        <v>1157203.7760000001</v>
      </c>
      <c r="Q504" s="286">
        <f t="shared" si="487"/>
        <v>97182.948454955826</v>
      </c>
      <c r="R504" s="286">
        <f t="shared" si="488"/>
        <v>169936.25910184649</v>
      </c>
      <c r="S504" s="287">
        <f t="shared" si="489"/>
        <v>0</v>
      </c>
      <c r="T504" s="288">
        <f t="shared" si="490"/>
        <v>1424322.9835568024</v>
      </c>
      <c r="U504" s="984"/>
      <c r="V504" s="277">
        <v>8</v>
      </c>
      <c r="W504" s="253">
        <f t="shared" si="491"/>
        <v>0</v>
      </c>
      <c r="X504" s="253">
        <f t="shared" si="492"/>
        <v>1157203.7760000001</v>
      </c>
      <c r="Y504" s="253">
        <f t="shared" si="493"/>
        <v>97182.948454955826</v>
      </c>
      <c r="Z504" s="253">
        <f t="shared" si="494"/>
        <v>169936.25910184649</v>
      </c>
      <c r="AA504" s="253">
        <f t="shared" si="495"/>
        <v>0</v>
      </c>
      <c r="AB504" s="253">
        <f t="shared" si="496"/>
        <v>1424322.9835568024</v>
      </c>
      <c r="AC504" s="984"/>
      <c r="AD504" s="308">
        <f>VLOOKUP(A504,Itemizado_Piping!$C$8:$U$93,18,FALSE)</f>
        <v>0</v>
      </c>
      <c r="AE504" s="253">
        <f t="shared" si="497"/>
        <v>0</v>
      </c>
      <c r="AF504" s="253">
        <f t="shared" si="498"/>
        <v>0</v>
      </c>
      <c r="AG504" s="253">
        <f t="shared" si="499"/>
        <v>0</v>
      </c>
      <c r="AH504" s="253">
        <f t="shared" si="500"/>
        <v>0</v>
      </c>
      <c r="AI504" s="253">
        <f t="shared" si="501"/>
        <v>0</v>
      </c>
      <c r="AJ504" s="253">
        <f t="shared" si="502"/>
        <v>0</v>
      </c>
      <c r="AK504" s="978"/>
      <c r="AL504" s="979">
        <f>IFERROR(VLOOKUP($A504,Itemizado_Piping!C:Q,12,0),0)</f>
        <v>0</v>
      </c>
      <c r="AM504" s="979">
        <f>IFERROR(VLOOKUP($A504,Itemizado_Piping!C:Q,13,0),0)</f>
        <v>0</v>
      </c>
      <c r="AN504" s="979">
        <f>IFERROR(VLOOKUP($A504,Itemizado_Piping!C:Q,14,0),0)</f>
        <v>0</v>
      </c>
      <c r="AO504" s="978"/>
      <c r="AP504" s="381">
        <f>VLOOKUP(A504,Itemizado_Piping!$C$5:$AD$93,24,FALSE)</f>
        <v>0</v>
      </c>
      <c r="AQ504" s="253">
        <f t="shared" si="503"/>
        <v>0</v>
      </c>
      <c r="AR504" s="978"/>
      <c r="AS504" s="982"/>
    </row>
    <row r="505" spans="1:45" s="164" customFormat="1" hidden="1">
      <c r="A505" s="316" t="s">
        <v>2981</v>
      </c>
      <c r="B505" s="202" t="s">
        <v>3299</v>
      </c>
      <c r="C505" s="32" t="s">
        <v>2934</v>
      </c>
      <c r="D505" s="33" t="s">
        <v>2067</v>
      </c>
      <c r="E505" s="187">
        <v>2</v>
      </c>
      <c r="F505" s="282"/>
      <c r="G505" s="283">
        <v>17.28</v>
      </c>
      <c r="H505" s="284">
        <f t="shared" si="483"/>
        <v>17.28</v>
      </c>
      <c r="I505" s="285"/>
      <c r="J505" s="286">
        <v>363624.592</v>
      </c>
      <c r="K505" s="286">
        <v>30537.499716290564</v>
      </c>
      <c r="L505" s="286">
        <v>53398.549299164421</v>
      </c>
      <c r="M505" s="287"/>
      <c r="N505" s="284">
        <f t="shared" si="484"/>
        <v>447560.64101545501</v>
      </c>
      <c r="O505" s="285">
        <f t="shared" si="485"/>
        <v>0</v>
      </c>
      <c r="P505" s="286">
        <f t="shared" si="486"/>
        <v>727249.18400000001</v>
      </c>
      <c r="Q505" s="286">
        <f t="shared" si="487"/>
        <v>61074.999432581128</v>
      </c>
      <c r="R505" s="286">
        <f t="shared" si="488"/>
        <v>106797.09859832884</v>
      </c>
      <c r="S505" s="287">
        <f t="shared" si="489"/>
        <v>0</v>
      </c>
      <c r="T505" s="288">
        <f t="shared" si="490"/>
        <v>895121.28203091002</v>
      </c>
      <c r="U505" s="984"/>
      <c r="V505" s="277">
        <v>2</v>
      </c>
      <c r="W505" s="253">
        <f t="shared" si="491"/>
        <v>0</v>
      </c>
      <c r="X505" s="253">
        <f t="shared" si="492"/>
        <v>727249.18400000001</v>
      </c>
      <c r="Y505" s="253">
        <f t="shared" si="493"/>
        <v>61074.999432581128</v>
      </c>
      <c r="Z505" s="253">
        <f t="shared" si="494"/>
        <v>106797.09859832884</v>
      </c>
      <c r="AA505" s="253">
        <f t="shared" si="495"/>
        <v>0</v>
      </c>
      <c r="AB505" s="253">
        <f t="shared" si="496"/>
        <v>895121.28203091002</v>
      </c>
      <c r="AC505" s="984"/>
      <c r="AD505" s="308">
        <f>VLOOKUP(A505,Itemizado_Piping!$C$8:$U$93,18,FALSE)</f>
        <v>0</v>
      </c>
      <c r="AE505" s="253">
        <f t="shared" si="497"/>
        <v>0</v>
      </c>
      <c r="AF505" s="253">
        <f t="shared" si="498"/>
        <v>0</v>
      </c>
      <c r="AG505" s="253">
        <f t="shared" si="499"/>
        <v>0</v>
      </c>
      <c r="AH505" s="253">
        <f t="shared" si="500"/>
        <v>0</v>
      </c>
      <c r="AI505" s="253">
        <f t="shared" si="501"/>
        <v>0</v>
      </c>
      <c r="AJ505" s="253">
        <f t="shared" si="502"/>
        <v>0</v>
      </c>
      <c r="AK505" s="978"/>
      <c r="AL505" s="979">
        <f>IFERROR(VLOOKUP($A505,Itemizado_Piping!C:Q,12,0),0)</f>
        <v>0</v>
      </c>
      <c r="AM505" s="979">
        <f>IFERROR(VLOOKUP($A505,Itemizado_Piping!C:Q,13,0),0)</f>
        <v>0</v>
      </c>
      <c r="AN505" s="979">
        <f>IFERROR(VLOOKUP($A505,Itemizado_Piping!C:Q,14,0),0)</f>
        <v>0</v>
      </c>
      <c r="AO505" s="978"/>
      <c r="AP505" s="381">
        <f>VLOOKUP(A505,Itemizado_Piping!$C$5:$AD$93,24,FALSE)</f>
        <v>0</v>
      </c>
      <c r="AQ505" s="253">
        <f t="shared" si="503"/>
        <v>0</v>
      </c>
      <c r="AR505" s="978"/>
      <c r="AS505" s="982"/>
    </row>
    <row r="506" spans="1:45" s="164" customFormat="1" hidden="1">
      <c r="A506" s="316" t="s">
        <v>2982</v>
      </c>
      <c r="B506" s="202" t="s">
        <v>3299</v>
      </c>
      <c r="C506" s="32" t="s">
        <v>2983</v>
      </c>
      <c r="D506" s="33" t="s">
        <v>2067</v>
      </c>
      <c r="E506" s="187">
        <v>1</v>
      </c>
      <c r="F506" s="282"/>
      <c r="G506" s="283">
        <v>8.64</v>
      </c>
      <c r="H506" s="284">
        <f t="shared" si="483"/>
        <v>8.64</v>
      </c>
      <c r="I506" s="285"/>
      <c r="J506" s="286">
        <v>363624.592</v>
      </c>
      <c r="K506" s="286">
        <v>30537.499716290564</v>
      </c>
      <c r="L506" s="286">
        <v>53398.549299164421</v>
      </c>
      <c r="M506" s="287"/>
      <c r="N506" s="284">
        <f t="shared" si="484"/>
        <v>447560.64101545501</v>
      </c>
      <c r="O506" s="285">
        <f t="shared" si="485"/>
        <v>0</v>
      </c>
      <c r="P506" s="286">
        <f t="shared" si="486"/>
        <v>363624.592</v>
      </c>
      <c r="Q506" s="286">
        <f t="shared" si="487"/>
        <v>30537.499716290564</v>
      </c>
      <c r="R506" s="286">
        <f t="shared" si="488"/>
        <v>53398.549299164421</v>
      </c>
      <c r="S506" s="287">
        <f t="shared" si="489"/>
        <v>0</v>
      </c>
      <c r="T506" s="288">
        <f t="shared" si="490"/>
        <v>447560.64101545501</v>
      </c>
      <c r="U506" s="984"/>
      <c r="V506" s="277">
        <v>1</v>
      </c>
      <c r="W506" s="253">
        <f t="shared" si="491"/>
        <v>0</v>
      </c>
      <c r="X506" s="253">
        <f t="shared" si="492"/>
        <v>363624.592</v>
      </c>
      <c r="Y506" s="253">
        <f t="shared" si="493"/>
        <v>30537.499716290564</v>
      </c>
      <c r="Z506" s="253">
        <f t="shared" si="494"/>
        <v>53398.549299164421</v>
      </c>
      <c r="AA506" s="253">
        <f t="shared" si="495"/>
        <v>0</v>
      </c>
      <c r="AB506" s="253">
        <f t="shared" si="496"/>
        <v>447560.64101545501</v>
      </c>
      <c r="AC506" s="984"/>
      <c r="AD506" s="308">
        <f>VLOOKUP(A506,Itemizado_Piping!$C$8:$U$93,18,FALSE)</f>
        <v>0</v>
      </c>
      <c r="AE506" s="253">
        <f t="shared" si="497"/>
        <v>0</v>
      </c>
      <c r="AF506" s="253">
        <f t="shared" si="498"/>
        <v>0</v>
      </c>
      <c r="AG506" s="253">
        <f t="shared" si="499"/>
        <v>0</v>
      </c>
      <c r="AH506" s="253">
        <f t="shared" si="500"/>
        <v>0</v>
      </c>
      <c r="AI506" s="253">
        <f t="shared" si="501"/>
        <v>0</v>
      </c>
      <c r="AJ506" s="253">
        <f t="shared" si="502"/>
        <v>0</v>
      </c>
      <c r="AK506" s="978"/>
      <c r="AL506" s="979">
        <f>IFERROR(VLOOKUP($A506,Itemizado_Piping!C:Q,12,0),0)</f>
        <v>0</v>
      </c>
      <c r="AM506" s="979">
        <f>IFERROR(VLOOKUP($A506,Itemizado_Piping!C:Q,13,0),0)</f>
        <v>0</v>
      </c>
      <c r="AN506" s="979">
        <f>IFERROR(VLOOKUP($A506,Itemizado_Piping!C:Q,14,0),0)</f>
        <v>0</v>
      </c>
      <c r="AO506" s="978"/>
      <c r="AP506" s="381">
        <f>VLOOKUP(A506,Itemizado_Piping!$C$5:$AD$93,24,FALSE)</f>
        <v>0</v>
      </c>
      <c r="AQ506" s="253">
        <f t="shared" si="503"/>
        <v>0</v>
      </c>
      <c r="AR506" s="978"/>
      <c r="AS506" s="982"/>
    </row>
    <row r="507" spans="1:45" s="164" customFormat="1" hidden="1">
      <c r="A507" s="316" t="s">
        <v>2984</v>
      </c>
      <c r="B507" s="202" t="s">
        <v>3299</v>
      </c>
      <c r="C507" s="32" t="s">
        <v>2985</v>
      </c>
      <c r="D507" s="33" t="s">
        <v>2067</v>
      </c>
      <c r="E507" s="187">
        <v>4</v>
      </c>
      <c r="F507" s="282"/>
      <c r="G507" s="283">
        <v>120.96</v>
      </c>
      <c r="H507" s="284">
        <f t="shared" si="483"/>
        <v>120.96</v>
      </c>
      <c r="I507" s="285"/>
      <c r="J507" s="286">
        <v>1284703.0719999999</v>
      </c>
      <c r="K507" s="286">
        <v>107890.44679551758</v>
      </c>
      <c r="L507" s="286">
        <v>188659.62818317849</v>
      </c>
      <c r="M507" s="287"/>
      <c r="N507" s="284">
        <f t="shared" si="484"/>
        <v>1581253.1469786959</v>
      </c>
      <c r="O507" s="285">
        <f t="shared" si="485"/>
        <v>0</v>
      </c>
      <c r="P507" s="286">
        <f t="shared" si="486"/>
        <v>5138812.2879999997</v>
      </c>
      <c r="Q507" s="286">
        <f t="shared" si="487"/>
        <v>431561.78718207031</v>
      </c>
      <c r="R507" s="286">
        <f t="shared" si="488"/>
        <v>754638.51273271395</v>
      </c>
      <c r="S507" s="287">
        <f t="shared" si="489"/>
        <v>0</v>
      </c>
      <c r="T507" s="288">
        <f t="shared" si="490"/>
        <v>6325012.5879147835</v>
      </c>
      <c r="U507" s="984"/>
      <c r="V507" s="277">
        <v>4</v>
      </c>
      <c r="W507" s="253">
        <f t="shared" si="491"/>
        <v>0</v>
      </c>
      <c r="X507" s="253">
        <f t="shared" si="492"/>
        <v>5138812.2879999997</v>
      </c>
      <c r="Y507" s="253">
        <f t="shared" si="493"/>
        <v>431561.78718207031</v>
      </c>
      <c r="Z507" s="253">
        <f t="shared" si="494"/>
        <v>754638.51273271395</v>
      </c>
      <c r="AA507" s="253">
        <f t="shared" si="495"/>
        <v>0</v>
      </c>
      <c r="AB507" s="253">
        <f t="shared" si="496"/>
        <v>6325012.5879147835</v>
      </c>
      <c r="AC507" s="984"/>
      <c r="AD507" s="308">
        <f>VLOOKUP(A507,Itemizado_Piping!$C$8:$U$93,18,FALSE)</f>
        <v>0</v>
      </c>
      <c r="AE507" s="253">
        <f t="shared" si="497"/>
        <v>0</v>
      </c>
      <c r="AF507" s="253">
        <f t="shared" si="498"/>
        <v>0</v>
      </c>
      <c r="AG507" s="253">
        <f t="shared" si="499"/>
        <v>0</v>
      </c>
      <c r="AH507" s="253">
        <f t="shared" si="500"/>
        <v>0</v>
      </c>
      <c r="AI507" s="253">
        <f t="shared" si="501"/>
        <v>0</v>
      </c>
      <c r="AJ507" s="253">
        <f t="shared" si="502"/>
        <v>0</v>
      </c>
      <c r="AK507" s="978"/>
      <c r="AL507" s="979">
        <f>IFERROR(VLOOKUP($A507,Itemizado_Piping!C:Q,12,0),0)</f>
        <v>0</v>
      </c>
      <c r="AM507" s="979">
        <f>IFERROR(VLOOKUP($A507,Itemizado_Piping!C:Q,13,0),0)</f>
        <v>0</v>
      </c>
      <c r="AN507" s="979">
        <f>IFERROR(VLOOKUP($A507,Itemizado_Piping!C:Q,14,0),0)</f>
        <v>0</v>
      </c>
      <c r="AO507" s="978"/>
      <c r="AP507" s="381">
        <f>VLOOKUP(A507,Itemizado_Piping!$C$5:$AD$93,24,FALSE)</f>
        <v>0</v>
      </c>
      <c r="AQ507" s="253">
        <f t="shared" si="503"/>
        <v>0</v>
      </c>
      <c r="AR507" s="978"/>
      <c r="AS507" s="982"/>
    </row>
    <row r="508" spans="1:45" s="164" customFormat="1" hidden="1">
      <c r="A508" s="316" t="s">
        <v>2986</v>
      </c>
      <c r="B508" s="202" t="s">
        <v>3299</v>
      </c>
      <c r="C508" s="32" t="s">
        <v>2987</v>
      </c>
      <c r="D508" s="33" t="s">
        <v>2067</v>
      </c>
      <c r="E508" s="187">
        <v>2</v>
      </c>
      <c r="F508" s="282"/>
      <c r="G508" s="283">
        <v>62.295999999999999</v>
      </c>
      <c r="H508" s="284">
        <f t="shared" si="483"/>
        <v>62.295999999999999</v>
      </c>
      <c r="I508" s="285"/>
      <c r="J508" s="286">
        <v>1318679.2520000001</v>
      </c>
      <c r="K508" s="286">
        <v>110743.79502866045</v>
      </c>
      <c r="L508" s="286">
        <v>193649.05618844193</v>
      </c>
      <c r="M508" s="287"/>
      <c r="N508" s="284">
        <f t="shared" si="484"/>
        <v>1623072.1032171026</v>
      </c>
      <c r="O508" s="285">
        <f t="shared" si="485"/>
        <v>0</v>
      </c>
      <c r="P508" s="286">
        <f t="shared" si="486"/>
        <v>2637358.5040000002</v>
      </c>
      <c r="Q508" s="286">
        <f t="shared" si="487"/>
        <v>221487.59005732089</v>
      </c>
      <c r="R508" s="286">
        <f t="shared" si="488"/>
        <v>387298.11237688386</v>
      </c>
      <c r="S508" s="287">
        <f t="shared" si="489"/>
        <v>0</v>
      </c>
      <c r="T508" s="288">
        <f t="shared" si="490"/>
        <v>3246144.2064342052</v>
      </c>
      <c r="U508" s="984"/>
      <c r="V508" s="277">
        <v>2</v>
      </c>
      <c r="W508" s="253">
        <f t="shared" si="491"/>
        <v>0</v>
      </c>
      <c r="X508" s="253">
        <f t="shared" si="492"/>
        <v>2637358.5040000002</v>
      </c>
      <c r="Y508" s="253">
        <f t="shared" si="493"/>
        <v>221487.59005732089</v>
      </c>
      <c r="Z508" s="253">
        <f t="shared" si="494"/>
        <v>387298.11237688386</v>
      </c>
      <c r="AA508" s="253">
        <f t="shared" si="495"/>
        <v>0</v>
      </c>
      <c r="AB508" s="253">
        <f t="shared" si="496"/>
        <v>3246144.2064342052</v>
      </c>
      <c r="AC508" s="984"/>
      <c r="AD508" s="308">
        <f>VLOOKUP(A508,Itemizado_Piping!$C$8:$U$93,18,FALSE)</f>
        <v>0</v>
      </c>
      <c r="AE508" s="253">
        <f t="shared" si="497"/>
        <v>0</v>
      </c>
      <c r="AF508" s="253">
        <f t="shared" si="498"/>
        <v>0</v>
      </c>
      <c r="AG508" s="253">
        <f t="shared" si="499"/>
        <v>0</v>
      </c>
      <c r="AH508" s="253">
        <f t="shared" si="500"/>
        <v>0</v>
      </c>
      <c r="AI508" s="253">
        <f t="shared" si="501"/>
        <v>0</v>
      </c>
      <c r="AJ508" s="253">
        <f t="shared" si="502"/>
        <v>0</v>
      </c>
      <c r="AK508" s="978"/>
      <c r="AL508" s="979">
        <f>IFERROR(VLOOKUP($A508,Itemizado_Piping!C:Q,12,0),0)</f>
        <v>0</v>
      </c>
      <c r="AM508" s="979">
        <f>IFERROR(VLOOKUP($A508,Itemizado_Piping!C:Q,13,0),0)</f>
        <v>0</v>
      </c>
      <c r="AN508" s="979">
        <f>IFERROR(VLOOKUP($A508,Itemizado_Piping!C:Q,14,0),0)</f>
        <v>0</v>
      </c>
      <c r="AO508" s="978"/>
      <c r="AP508" s="381">
        <f>VLOOKUP(A508,Itemizado_Piping!$C$5:$AD$93,24,FALSE)</f>
        <v>0</v>
      </c>
      <c r="AQ508" s="253">
        <f t="shared" si="503"/>
        <v>0</v>
      </c>
      <c r="AR508" s="978"/>
      <c r="AS508" s="982"/>
    </row>
    <row r="509" spans="1:45" s="164" customFormat="1" hidden="1">
      <c r="A509" s="316" t="s">
        <v>2988</v>
      </c>
      <c r="B509" s="202" t="s">
        <v>3299</v>
      </c>
      <c r="C509" s="32" t="s">
        <v>2954</v>
      </c>
      <c r="D509" s="33" t="s">
        <v>2067</v>
      </c>
      <c r="E509" s="187">
        <v>2</v>
      </c>
      <c r="F509" s="282"/>
      <c r="G509" s="283">
        <v>17.28</v>
      </c>
      <c r="H509" s="284">
        <f t="shared" si="483"/>
        <v>17.28</v>
      </c>
      <c r="I509" s="285"/>
      <c r="J509" s="286">
        <v>363624.592</v>
      </c>
      <c r="K509" s="286">
        <v>30537.499716290564</v>
      </c>
      <c r="L509" s="286">
        <v>53398.549299164421</v>
      </c>
      <c r="M509" s="287"/>
      <c r="N509" s="284">
        <f t="shared" si="484"/>
        <v>447560.64101545501</v>
      </c>
      <c r="O509" s="285">
        <f t="shared" si="485"/>
        <v>0</v>
      </c>
      <c r="P509" s="286">
        <f t="shared" si="486"/>
        <v>727249.18400000001</v>
      </c>
      <c r="Q509" s="286">
        <f t="shared" si="487"/>
        <v>61074.999432581128</v>
      </c>
      <c r="R509" s="286">
        <f t="shared" si="488"/>
        <v>106797.09859832884</v>
      </c>
      <c r="S509" s="287">
        <f t="shared" si="489"/>
        <v>0</v>
      </c>
      <c r="T509" s="288">
        <f t="shared" si="490"/>
        <v>895121.28203091002</v>
      </c>
      <c r="U509" s="984"/>
      <c r="V509" s="277">
        <v>2</v>
      </c>
      <c r="W509" s="253">
        <f t="shared" si="491"/>
        <v>0</v>
      </c>
      <c r="X509" s="253">
        <f t="shared" si="492"/>
        <v>727249.18400000001</v>
      </c>
      <c r="Y509" s="253">
        <f t="shared" si="493"/>
        <v>61074.999432581128</v>
      </c>
      <c r="Z509" s="253">
        <f t="shared" si="494"/>
        <v>106797.09859832884</v>
      </c>
      <c r="AA509" s="253">
        <f t="shared" si="495"/>
        <v>0</v>
      </c>
      <c r="AB509" s="253">
        <f t="shared" si="496"/>
        <v>895121.28203091002</v>
      </c>
      <c r="AC509" s="984"/>
      <c r="AD509" s="308">
        <f>VLOOKUP(A509,Itemizado_Piping!$C$8:$U$93,18,FALSE)</f>
        <v>0</v>
      </c>
      <c r="AE509" s="253">
        <f t="shared" si="497"/>
        <v>0</v>
      </c>
      <c r="AF509" s="253">
        <f t="shared" si="498"/>
        <v>0</v>
      </c>
      <c r="AG509" s="253">
        <f t="shared" si="499"/>
        <v>0</v>
      </c>
      <c r="AH509" s="253">
        <f t="shared" si="500"/>
        <v>0</v>
      </c>
      <c r="AI509" s="253">
        <f t="shared" si="501"/>
        <v>0</v>
      </c>
      <c r="AJ509" s="253">
        <f t="shared" si="502"/>
        <v>0</v>
      </c>
      <c r="AK509" s="978"/>
      <c r="AL509" s="979">
        <f>IFERROR(VLOOKUP($A509,Itemizado_Piping!C:Q,12,0),0)</f>
        <v>0</v>
      </c>
      <c r="AM509" s="979">
        <f>IFERROR(VLOOKUP($A509,Itemizado_Piping!C:Q,13,0),0)</f>
        <v>2</v>
      </c>
      <c r="AN509" s="979">
        <f>IFERROR(VLOOKUP($A509,Itemizado_Piping!C:Q,14,0),0)</f>
        <v>17.28</v>
      </c>
      <c r="AO509" s="978"/>
      <c r="AP509" s="381">
        <f>VLOOKUP(A509,Itemizado_Piping!$C$5:$AD$93,24,FALSE)</f>
        <v>0</v>
      </c>
      <c r="AQ509" s="253">
        <f t="shared" si="503"/>
        <v>0</v>
      </c>
      <c r="AR509" s="978"/>
      <c r="AS509" s="982"/>
    </row>
    <row r="510" spans="1:45" s="164" customFormat="1" hidden="1">
      <c r="A510" s="316" t="s">
        <v>2989</v>
      </c>
      <c r="B510" s="202" t="s">
        <v>3299</v>
      </c>
      <c r="C510" s="32" t="s">
        <v>2950</v>
      </c>
      <c r="D510" s="33" t="s">
        <v>2067</v>
      </c>
      <c r="E510" s="187">
        <v>2</v>
      </c>
      <c r="F510" s="282"/>
      <c r="G510" s="283">
        <v>155.52000000000001</v>
      </c>
      <c r="H510" s="284">
        <f t="shared" si="483"/>
        <v>155.52000000000001</v>
      </c>
      <c r="I510" s="285"/>
      <c r="J510" s="286">
        <v>5364219.3279999997</v>
      </c>
      <c r="K510" s="286">
        <v>450491.66038506199</v>
      </c>
      <c r="L510" s="286">
        <v>787739.70886363671</v>
      </c>
      <c r="M510" s="287"/>
      <c r="N510" s="284">
        <f t="shared" si="484"/>
        <v>6602450.6972486982</v>
      </c>
      <c r="O510" s="285">
        <f t="shared" si="485"/>
        <v>0</v>
      </c>
      <c r="P510" s="286">
        <f t="shared" si="486"/>
        <v>10728438.655999999</v>
      </c>
      <c r="Q510" s="286">
        <f t="shared" si="487"/>
        <v>900983.32077012397</v>
      </c>
      <c r="R510" s="286">
        <f t="shared" si="488"/>
        <v>1575479.4177272734</v>
      </c>
      <c r="S510" s="287">
        <f t="shared" si="489"/>
        <v>0</v>
      </c>
      <c r="T510" s="288">
        <f t="shared" si="490"/>
        <v>13204901.394497396</v>
      </c>
      <c r="U510" s="984"/>
      <c r="V510" s="277">
        <v>2</v>
      </c>
      <c r="W510" s="253">
        <f t="shared" si="491"/>
        <v>0</v>
      </c>
      <c r="X510" s="253">
        <f t="shared" si="492"/>
        <v>10728438.655999999</v>
      </c>
      <c r="Y510" s="253">
        <f t="shared" si="493"/>
        <v>900983.32077012397</v>
      </c>
      <c r="Z510" s="253">
        <f t="shared" si="494"/>
        <v>1575479.4177272734</v>
      </c>
      <c r="AA510" s="253">
        <f t="shared" si="495"/>
        <v>0</v>
      </c>
      <c r="AB510" s="253">
        <f t="shared" si="496"/>
        <v>13204901.394497396</v>
      </c>
      <c r="AC510" s="984"/>
      <c r="AD510" s="308">
        <f>VLOOKUP(A510,Itemizado_Piping!$C$8:$U$93,18,FALSE)</f>
        <v>0</v>
      </c>
      <c r="AE510" s="253">
        <f t="shared" si="497"/>
        <v>0</v>
      </c>
      <c r="AF510" s="253">
        <f t="shared" si="498"/>
        <v>0</v>
      </c>
      <c r="AG510" s="253">
        <f t="shared" si="499"/>
        <v>0</v>
      </c>
      <c r="AH510" s="253">
        <f t="shared" si="500"/>
        <v>0</v>
      </c>
      <c r="AI510" s="253">
        <f t="shared" si="501"/>
        <v>0</v>
      </c>
      <c r="AJ510" s="253">
        <f t="shared" si="502"/>
        <v>0</v>
      </c>
      <c r="AK510" s="978"/>
      <c r="AL510" s="979">
        <f>IFERROR(VLOOKUP($A510,Itemizado_Piping!C:Q,12,0),0)</f>
        <v>0</v>
      </c>
      <c r="AM510" s="979">
        <f>IFERROR(VLOOKUP($A510,Itemizado_Piping!C:Q,13,0),0)</f>
        <v>0</v>
      </c>
      <c r="AN510" s="979">
        <f>IFERROR(VLOOKUP($A510,Itemizado_Piping!C:Q,14,0),0)</f>
        <v>0</v>
      </c>
      <c r="AO510" s="978"/>
      <c r="AP510" s="381">
        <f>VLOOKUP(A510,Itemizado_Piping!$C$5:$AD$93,24,FALSE)</f>
        <v>0</v>
      </c>
      <c r="AQ510" s="253">
        <f t="shared" si="503"/>
        <v>0</v>
      </c>
      <c r="AR510" s="978"/>
      <c r="AS510" s="982"/>
    </row>
    <row r="511" spans="1:45" s="164" customFormat="1" hidden="1">
      <c r="A511" s="316" t="s">
        <v>2990</v>
      </c>
      <c r="B511" s="202" t="s">
        <v>2991</v>
      </c>
      <c r="C511" s="32" t="s">
        <v>2991</v>
      </c>
      <c r="D511" s="33" t="s">
        <v>2075</v>
      </c>
      <c r="E511" s="187">
        <v>1</v>
      </c>
      <c r="F511" s="282"/>
      <c r="G511" s="283"/>
      <c r="H511" s="284">
        <f t="shared" si="483"/>
        <v>0</v>
      </c>
      <c r="I511" s="285"/>
      <c r="J511" s="286"/>
      <c r="K511" s="286"/>
      <c r="L511" s="286"/>
      <c r="M511" s="287"/>
      <c r="N511" s="284">
        <f t="shared" si="484"/>
        <v>0</v>
      </c>
      <c r="O511" s="285">
        <f t="shared" si="485"/>
        <v>0</v>
      </c>
      <c r="P511" s="286">
        <f t="shared" si="486"/>
        <v>0</v>
      </c>
      <c r="Q511" s="286">
        <f t="shared" si="487"/>
        <v>0</v>
      </c>
      <c r="R511" s="286">
        <f t="shared" si="488"/>
        <v>0</v>
      </c>
      <c r="S511" s="287">
        <f t="shared" si="489"/>
        <v>0</v>
      </c>
      <c r="T511" s="288">
        <f t="shared" si="490"/>
        <v>0</v>
      </c>
      <c r="U511" s="984"/>
      <c r="V511" s="277">
        <v>1</v>
      </c>
      <c r="W511" s="253">
        <f t="shared" si="491"/>
        <v>0</v>
      </c>
      <c r="X511" s="253">
        <f t="shared" si="492"/>
        <v>0</v>
      </c>
      <c r="Y511" s="253">
        <f t="shared" si="493"/>
        <v>0</v>
      </c>
      <c r="Z511" s="253">
        <f t="shared" si="494"/>
        <v>0</v>
      </c>
      <c r="AA511" s="253">
        <f t="shared" si="495"/>
        <v>0</v>
      </c>
      <c r="AB511" s="253">
        <f t="shared" si="496"/>
        <v>0</v>
      </c>
      <c r="AC511" s="984"/>
      <c r="AD511" s="308"/>
      <c r="AE511" s="253">
        <f t="shared" si="497"/>
        <v>0</v>
      </c>
      <c r="AF511" s="253">
        <f t="shared" si="498"/>
        <v>0</v>
      </c>
      <c r="AG511" s="253">
        <f t="shared" si="499"/>
        <v>0</v>
      </c>
      <c r="AH511" s="253">
        <f t="shared" si="500"/>
        <v>0</v>
      </c>
      <c r="AI511" s="253">
        <f t="shared" si="501"/>
        <v>0</v>
      </c>
      <c r="AJ511" s="253">
        <f t="shared" si="502"/>
        <v>0</v>
      </c>
      <c r="AK511" s="978"/>
      <c r="AL511" s="979">
        <f>IFERROR(VLOOKUP($A511,Itemizado_Piping!C:Q,12,0),0)</f>
        <v>0</v>
      </c>
      <c r="AM511" s="979">
        <f>IFERROR(VLOOKUP($A511,Itemizado_Piping!C:Q,13,0),0)</f>
        <v>1</v>
      </c>
      <c r="AN511" s="979">
        <f>IFERROR(VLOOKUP($A511,Itemizado_Piping!C:Q,14,0),0)</f>
        <v>0</v>
      </c>
      <c r="AO511" s="978"/>
      <c r="AP511" s="381"/>
      <c r="AQ511" s="253"/>
      <c r="AR511" s="978"/>
      <c r="AS511" s="982"/>
    </row>
    <row r="512" spans="1:45" s="164" customFormat="1" hidden="1">
      <c r="A512" s="315" t="s">
        <v>3164</v>
      </c>
      <c r="B512" s="5"/>
      <c r="C512" s="7" t="s">
        <v>3075</v>
      </c>
      <c r="D512" s="6"/>
      <c r="E512" s="189"/>
      <c r="F512" s="270"/>
      <c r="G512" s="189"/>
      <c r="H512" s="271"/>
      <c r="I512" s="270"/>
      <c r="J512" s="272"/>
      <c r="K512" s="272"/>
      <c r="L512" s="272"/>
      <c r="M512" s="273"/>
      <c r="N512" s="271"/>
      <c r="O512" s="270"/>
      <c r="P512" s="272"/>
      <c r="Q512" s="272"/>
      <c r="R512" s="272"/>
      <c r="S512" s="273"/>
      <c r="T512" s="274"/>
      <c r="U512" s="984"/>
      <c r="V512" s="272"/>
      <c r="W512" s="272"/>
      <c r="X512" s="272"/>
      <c r="Y512" s="272"/>
      <c r="Z512" s="272"/>
      <c r="AA512" s="272"/>
      <c r="AB512" s="272"/>
      <c r="AC512" s="984"/>
      <c r="AD512" s="272"/>
      <c r="AE512" s="272"/>
      <c r="AF512" s="272"/>
      <c r="AG512" s="272"/>
      <c r="AH512" s="272"/>
      <c r="AI512" s="272"/>
      <c r="AJ512" s="272"/>
      <c r="AK512" s="978"/>
      <c r="AL512" s="272"/>
      <c r="AM512" s="272"/>
      <c r="AN512" s="272"/>
      <c r="AO512" s="978"/>
      <c r="AP512" s="275"/>
      <c r="AQ512" s="272"/>
      <c r="AR512" s="978"/>
      <c r="AS512" s="982"/>
    </row>
    <row r="513" spans="1:45" s="164" customFormat="1" ht="39.6" hidden="1">
      <c r="A513" s="312" t="s">
        <v>2654</v>
      </c>
      <c r="B513" s="249"/>
      <c r="C513" s="3" t="s">
        <v>2655</v>
      </c>
      <c r="D513" s="2" t="s">
        <v>2067</v>
      </c>
      <c r="E513" s="190">
        <v>2</v>
      </c>
      <c r="F513" s="276"/>
      <c r="G513" s="191">
        <v>200</v>
      </c>
      <c r="H513" s="252">
        <f>G513+F513</f>
        <v>200</v>
      </c>
      <c r="I513" s="251"/>
      <c r="J513" s="253">
        <v>22185164</v>
      </c>
      <c r="K513" s="253">
        <v>1863128.7714332044</v>
      </c>
      <c r="L513" s="253">
        <v>3257908.2923083697</v>
      </c>
      <c r="M513" s="254"/>
      <c r="N513" s="252">
        <f>SUM(I513:M513)</f>
        <v>27306201.063741572</v>
      </c>
      <c r="O513" s="251">
        <f>$E513*I513</f>
        <v>0</v>
      </c>
      <c r="P513" s="253">
        <f>$E513*J513</f>
        <v>44370328</v>
      </c>
      <c r="Q513" s="253">
        <f>$E513*K513</f>
        <v>3726257.5428664088</v>
      </c>
      <c r="R513" s="253">
        <f>$E513*L513</f>
        <v>6515816.5846167393</v>
      </c>
      <c r="S513" s="254">
        <f>$E513*M513</f>
        <v>0</v>
      </c>
      <c r="T513" s="256">
        <f>SUM(O513:S513)</f>
        <v>54612402.127483144</v>
      </c>
      <c r="U513" s="984"/>
      <c r="V513" s="277">
        <v>2</v>
      </c>
      <c r="W513" s="253">
        <f>$V513*I513</f>
        <v>0</v>
      </c>
      <c r="X513" s="253">
        <f>$V513*J513</f>
        <v>44370328</v>
      </c>
      <c r="Y513" s="253">
        <f>$V513*K513</f>
        <v>3726257.5428664088</v>
      </c>
      <c r="Z513" s="253">
        <f>$V513*L513</f>
        <v>6515816.5846167393</v>
      </c>
      <c r="AA513" s="253">
        <f>$V513*M513</f>
        <v>0</v>
      </c>
      <c r="AB513" s="253">
        <f>SUM(W513:AA513)</f>
        <v>54612402.127483144</v>
      </c>
      <c r="AC513" s="984"/>
      <c r="AD513" s="308"/>
      <c r="AE513" s="253">
        <f>$AD513*I513</f>
        <v>0</v>
      </c>
      <c r="AF513" s="253">
        <f>$AD513*J513</f>
        <v>0</v>
      </c>
      <c r="AG513" s="253">
        <f>$AD513*K513</f>
        <v>0</v>
      </c>
      <c r="AH513" s="253">
        <f>$AD513*L513</f>
        <v>0</v>
      </c>
      <c r="AI513" s="253">
        <f>$AD513*M513</f>
        <v>0</v>
      </c>
      <c r="AJ513" s="253">
        <f>SUM(AE513:AI513)</f>
        <v>0</v>
      </c>
      <c r="AK513" s="978"/>
      <c r="AL513" s="979">
        <f>IFERROR(VLOOKUP($A513,Itemizado_Piping!C:Q,12,0),0)</f>
        <v>0</v>
      </c>
      <c r="AM513" s="979">
        <f>IFERROR(VLOOKUP($A513,Itemizado_Piping!C:Q,13,0),0)</f>
        <v>0</v>
      </c>
      <c r="AN513" s="979">
        <f>IFERROR(VLOOKUP($A513,Itemizado_Piping!C:Q,14,0),0)</f>
        <v>0</v>
      </c>
      <c r="AO513" s="978"/>
      <c r="AP513" s="278"/>
      <c r="AQ513" s="253">
        <f>N513*AP513</f>
        <v>0</v>
      </c>
      <c r="AR513" s="978"/>
      <c r="AS513" s="982"/>
    </row>
    <row r="514" spans="1:45" s="164" customFormat="1" hidden="1">
      <c r="A514" s="317" t="s">
        <v>2034</v>
      </c>
      <c r="B514" s="291"/>
      <c r="C514" s="292" t="s">
        <v>3165</v>
      </c>
      <c r="D514" s="293"/>
      <c r="E514" s="294"/>
      <c r="F514" s="265"/>
      <c r="G514" s="186"/>
      <c r="H514" s="295"/>
      <c r="I514" s="265"/>
      <c r="J514" s="267"/>
      <c r="K514" s="267"/>
      <c r="L514" s="267"/>
      <c r="M514" s="268"/>
      <c r="N514" s="295"/>
      <c r="O514" s="265"/>
      <c r="P514" s="267"/>
      <c r="Q514" s="267"/>
      <c r="R514" s="267"/>
      <c r="S514" s="268"/>
      <c r="T514" s="296"/>
      <c r="U514" s="984"/>
      <c r="V514" s="245"/>
      <c r="W514" s="245"/>
      <c r="X514" s="245"/>
      <c r="Y514" s="245"/>
      <c r="Z514" s="245"/>
      <c r="AA514" s="245"/>
      <c r="AB514" s="245"/>
      <c r="AC514" s="984"/>
      <c r="AD514" s="245"/>
      <c r="AE514" s="245"/>
      <c r="AF514" s="245"/>
      <c r="AG514" s="245"/>
      <c r="AH514" s="245"/>
      <c r="AI514" s="245"/>
      <c r="AJ514" s="245"/>
      <c r="AK514" s="978"/>
      <c r="AL514" s="245"/>
      <c r="AM514" s="245"/>
      <c r="AN514" s="245"/>
      <c r="AO514" s="978"/>
      <c r="AP514" s="248"/>
      <c r="AQ514" s="245"/>
      <c r="AR514" s="978"/>
      <c r="AS514" s="982"/>
    </row>
    <row r="515" spans="1:45" s="164" customFormat="1" hidden="1">
      <c r="A515" s="315" t="s">
        <v>3166</v>
      </c>
      <c r="B515" s="5"/>
      <c r="C515" s="7" t="s">
        <v>3167</v>
      </c>
      <c r="D515" s="6"/>
      <c r="E515" s="189"/>
      <c r="F515" s="270"/>
      <c r="G515" s="189"/>
      <c r="H515" s="271"/>
      <c r="I515" s="270"/>
      <c r="J515" s="272"/>
      <c r="K515" s="272"/>
      <c r="L515" s="272"/>
      <c r="M515" s="273"/>
      <c r="N515" s="271"/>
      <c r="O515" s="270"/>
      <c r="P515" s="272"/>
      <c r="Q515" s="272"/>
      <c r="R515" s="272"/>
      <c r="S515" s="273"/>
      <c r="T515" s="274"/>
      <c r="U515" s="984"/>
      <c r="V515" s="272"/>
      <c r="W515" s="272"/>
      <c r="X515" s="272"/>
      <c r="Y515" s="272"/>
      <c r="Z515" s="272"/>
      <c r="AA515" s="272"/>
      <c r="AB515" s="272"/>
      <c r="AC515" s="984"/>
      <c r="AD515" s="272"/>
      <c r="AE515" s="272"/>
      <c r="AF515" s="272"/>
      <c r="AG515" s="272"/>
      <c r="AH515" s="272"/>
      <c r="AI515" s="272"/>
      <c r="AJ515" s="272"/>
      <c r="AK515" s="978"/>
      <c r="AL515" s="272"/>
      <c r="AM515" s="272"/>
      <c r="AN515" s="272"/>
      <c r="AO515" s="978"/>
      <c r="AP515" s="275"/>
      <c r="AQ515" s="272"/>
      <c r="AR515" s="978"/>
      <c r="AS515" s="982"/>
    </row>
    <row r="516" spans="1:45" s="164" customFormat="1" hidden="1">
      <c r="A516" s="315" t="s">
        <v>3168</v>
      </c>
      <c r="B516" s="5"/>
      <c r="C516" s="7" t="s">
        <v>3169</v>
      </c>
      <c r="D516" s="6"/>
      <c r="E516" s="189"/>
      <c r="F516" s="270"/>
      <c r="G516" s="189"/>
      <c r="H516" s="271"/>
      <c r="I516" s="270"/>
      <c r="J516" s="272"/>
      <c r="K516" s="272"/>
      <c r="L516" s="272"/>
      <c r="M516" s="273"/>
      <c r="N516" s="271"/>
      <c r="O516" s="270"/>
      <c r="P516" s="272"/>
      <c r="Q516" s="272"/>
      <c r="R516" s="272"/>
      <c r="S516" s="273"/>
      <c r="T516" s="274"/>
      <c r="U516" s="984"/>
      <c r="V516" s="272"/>
      <c r="W516" s="272"/>
      <c r="X516" s="272"/>
      <c r="Y516" s="272"/>
      <c r="Z516" s="272"/>
      <c r="AA516" s="272"/>
      <c r="AB516" s="272"/>
      <c r="AC516" s="984"/>
      <c r="AD516" s="272"/>
      <c r="AE516" s="272"/>
      <c r="AF516" s="272"/>
      <c r="AG516" s="272"/>
      <c r="AH516" s="272"/>
      <c r="AI516" s="272"/>
      <c r="AJ516" s="272"/>
      <c r="AK516" s="978"/>
      <c r="AL516" s="272"/>
      <c r="AM516" s="272"/>
      <c r="AN516" s="272"/>
      <c r="AO516" s="978"/>
      <c r="AP516" s="275"/>
      <c r="AQ516" s="272"/>
      <c r="AR516" s="978"/>
      <c r="AS516" s="982"/>
    </row>
    <row r="517" spans="1:45" s="164" customFormat="1" hidden="1">
      <c r="A517" s="312" t="s">
        <v>2656</v>
      </c>
      <c r="B517" s="249"/>
      <c r="C517" s="3" t="s">
        <v>2657</v>
      </c>
      <c r="D517" s="2" t="s">
        <v>2050</v>
      </c>
      <c r="E517" s="190">
        <v>590</v>
      </c>
      <c r="F517" s="276">
        <v>71</v>
      </c>
      <c r="G517" s="191"/>
      <c r="H517" s="252">
        <f t="shared" ref="H517:H522" si="504">G517+F517</f>
        <v>71</v>
      </c>
      <c r="I517" s="251">
        <v>5329</v>
      </c>
      <c r="J517" s="253"/>
      <c r="K517" s="253">
        <v>447.53391153509438</v>
      </c>
      <c r="L517" s="253">
        <v>782.56772362427898</v>
      </c>
      <c r="M517" s="254"/>
      <c r="N517" s="252">
        <f t="shared" ref="N517:N522" si="505">SUM(I517:M517)</f>
        <v>6559.1016351593735</v>
      </c>
      <c r="O517" s="251">
        <f t="shared" ref="O517:S522" si="506">$E517*I517</f>
        <v>3144110</v>
      </c>
      <c r="P517" s="253">
        <f t="shared" si="506"/>
        <v>0</v>
      </c>
      <c r="Q517" s="253">
        <f t="shared" si="506"/>
        <v>264045.00780570565</v>
      </c>
      <c r="R517" s="253">
        <f t="shared" si="506"/>
        <v>461714.95693832461</v>
      </c>
      <c r="S517" s="254">
        <f t="shared" si="506"/>
        <v>0</v>
      </c>
      <c r="T517" s="256">
        <f t="shared" ref="T517:T522" si="507">SUM(O517:S517)</f>
        <v>3869869.96474403</v>
      </c>
      <c r="U517" s="984"/>
      <c r="V517" s="277">
        <v>590</v>
      </c>
      <c r="W517" s="253">
        <f t="shared" ref="W517:AA522" si="508">$V517*I517</f>
        <v>3144110</v>
      </c>
      <c r="X517" s="253">
        <f t="shared" si="508"/>
        <v>0</v>
      </c>
      <c r="Y517" s="253">
        <f t="shared" si="508"/>
        <v>264045.00780570565</v>
      </c>
      <c r="Z517" s="253">
        <f t="shared" si="508"/>
        <v>461714.95693832461</v>
      </c>
      <c r="AA517" s="253">
        <f t="shared" si="508"/>
        <v>0</v>
      </c>
      <c r="AB517" s="253">
        <f t="shared" ref="AB517:AB522" si="509">SUM(W517:AA517)</f>
        <v>3869869.96474403</v>
      </c>
      <c r="AC517" s="984"/>
      <c r="AD517" s="308"/>
      <c r="AE517" s="253">
        <f t="shared" ref="AE517:AI522" si="510">$AD517*I517</f>
        <v>0</v>
      </c>
      <c r="AF517" s="253">
        <f t="shared" si="510"/>
        <v>0</v>
      </c>
      <c r="AG517" s="253">
        <f t="shared" si="510"/>
        <v>0</v>
      </c>
      <c r="AH517" s="253">
        <f t="shared" si="510"/>
        <v>0</v>
      </c>
      <c r="AI517" s="253">
        <f t="shared" si="510"/>
        <v>0</v>
      </c>
      <c r="AJ517" s="253">
        <f t="shared" ref="AJ517:AJ522" si="511">SUM(AE517:AI517)</f>
        <v>0</v>
      </c>
      <c r="AK517" s="978"/>
      <c r="AL517" s="979">
        <f>IFERROR(VLOOKUP($A517,Itemizado_Piping!C:Q,12,0),0)</f>
        <v>0</v>
      </c>
      <c r="AM517" s="979">
        <f>IFERROR(VLOOKUP($A517,Itemizado_Piping!C:Q,13,0),0)</f>
        <v>0</v>
      </c>
      <c r="AN517" s="979">
        <f>IFERROR(VLOOKUP($A517,Itemizado_Piping!C:Q,14,0),0)</f>
        <v>0</v>
      </c>
      <c r="AO517" s="978"/>
      <c r="AP517" s="278"/>
      <c r="AQ517" s="253">
        <f t="shared" ref="AQ517:AQ522" si="512">N517*AP517</f>
        <v>0</v>
      </c>
      <c r="AR517" s="978"/>
      <c r="AS517" s="982"/>
    </row>
    <row r="518" spans="1:45" s="164" customFormat="1" hidden="1">
      <c r="A518" s="312" t="s">
        <v>2658</v>
      </c>
      <c r="B518" s="249"/>
      <c r="C518" s="3" t="s">
        <v>2659</v>
      </c>
      <c r="D518" s="2" t="s">
        <v>2050</v>
      </c>
      <c r="E518" s="190">
        <v>253</v>
      </c>
      <c r="F518" s="276">
        <v>71</v>
      </c>
      <c r="G518" s="191"/>
      <c r="H518" s="252">
        <f t="shared" si="504"/>
        <v>71</v>
      </c>
      <c r="I518" s="251">
        <v>23814</v>
      </c>
      <c r="J518" s="253"/>
      <c r="K518" s="253">
        <v>1999.9197915737896</v>
      </c>
      <c r="L518" s="253">
        <v>3497.1041040323848</v>
      </c>
      <c r="M518" s="254"/>
      <c r="N518" s="252">
        <f t="shared" si="505"/>
        <v>29311.023895606173</v>
      </c>
      <c r="O518" s="251">
        <f t="shared" si="506"/>
        <v>6024942</v>
      </c>
      <c r="P518" s="253">
        <f t="shared" si="506"/>
        <v>0</v>
      </c>
      <c r="Q518" s="253">
        <f t="shared" si="506"/>
        <v>505979.70726816874</v>
      </c>
      <c r="R518" s="253">
        <f t="shared" si="506"/>
        <v>884767.33832019335</v>
      </c>
      <c r="S518" s="254">
        <f t="shared" si="506"/>
        <v>0</v>
      </c>
      <c r="T518" s="256">
        <f t="shared" si="507"/>
        <v>7415689.045588363</v>
      </c>
      <c r="U518" s="984"/>
      <c r="V518" s="277">
        <v>253</v>
      </c>
      <c r="W518" s="253">
        <f t="shared" si="508"/>
        <v>6024942</v>
      </c>
      <c r="X518" s="253">
        <f t="shared" si="508"/>
        <v>0</v>
      </c>
      <c r="Y518" s="253">
        <f t="shared" si="508"/>
        <v>505979.70726816874</v>
      </c>
      <c r="Z518" s="253">
        <f t="shared" si="508"/>
        <v>884767.33832019335</v>
      </c>
      <c r="AA518" s="253">
        <f t="shared" si="508"/>
        <v>0</v>
      </c>
      <c r="AB518" s="253">
        <f t="shared" si="509"/>
        <v>7415689.045588363</v>
      </c>
      <c r="AC518" s="984"/>
      <c r="AD518" s="308"/>
      <c r="AE518" s="253">
        <f t="shared" si="510"/>
        <v>0</v>
      </c>
      <c r="AF518" s="253">
        <f t="shared" si="510"/>
        <v>0</v>
      </c>
      <c r="AG518" s="253">
        <f t="shared" si="510"/>
        <v>0</v>
      </c>
      <c r="AH518" s="253">
        <f t="shared" si="510"/>
        <v>0</v>
      </c>
      <c r="AI518" s="253">
        <f t="shared" si="510"/>
        <v>0</v>
      </c>
      <c r="AJ518" s="253">
        <f t="shared" si="511"/>
        <v>0</v>
      </c>
      <c r="AK518" s="978"/>
      <c r="AL518" s="979">
        <f>IFERROR(VLOOKUP($A518,Itemizado_Piping!C:Q,12,0),0)</f>
        <v>0</v>
      </c>
      <c r="AM518" s="979">
        <f>IFERROR(VLOOKUP($A518,Itemizado_Piping!C:Q,13,0),0)</f>
        <v>0</v>
      </c>
      <c r="AN518" s="979">
        <f>IFERROR(VLOOKUP($A518,Itemizado_Piping!C:Q,14,0),0)</f>
        <v>0</v>
      </c>
      <c r="AO518" s="978"/>
      <c r="AP518" s="278"/>
      <c r="AQ518" s="253">
        <f t="shared" si="512"/>
        <v>0</v>
      </c>
      <c r="AR518" s="978"/>
      <c r="AS518" s="982"/>
    </row>
    <row r="519" spans="1:45" s="164" customFormat="1" hidden="1">
      <c r="A519" s="312" t="s">
        <v>2660</v>
      </c>
      <c r="B519" s="249"/>
      <c r="C519" s="3" t="s">
        <v>2661</v>
      </c>
      <c r="D519" s="2" t="s">
        <v>2050</v>
      </c>
      <c r="E519" s="190">
        <v>844</v>
      </c>
      <c r="F519" s="276">
        <v>340</v>
      </c>
      <c r="G519" s="191"/>
      <c r="H519" s="252">
        <f t="shared" si="504"/>
        <v>340</v>
      </c>
      <c r="I519" s="251">
        <v>35749</v>
      </c>
      <c r="J519" s="253"/>
      <c r="K519" s="253">
        <v>3002.2311509604187</v>
      </c>
      <c r="L519" s="253">
        <v>5249.767977452495</v>
      </c>
      <c r="M519" s="254"/>
      <c r="N519" s="252">
        <f t="shared" si="505"/>
        <v>44000.999128412914</v>
      </c>
      <c r="O519" s="251">
        <f t="shared" si="506"/>
        <v>30172156</v>
      </c>
      <c r="P519" s="253">
        <f t="shared" si="506"/>
        <v>0</v>
      </c>
      <c r="Q519" s="253">
        <f t="shared" si="506"/>
        <v>2533883.0914105936</v>
      </c>
      <c r="R519" s="253">
        <f t="shared" si="506"/>
        <v>4430804.1729699057</v>
      </c>
      <c r="S519" s="254">
        <f t="shared" si="506"/>
        <v>0</v>
      </c>
      <c r="T519" s="256">
        <f t="shared" si="507"/>
        <v>37136843.2643805</v>
      </c>
      <c r="U519" s="984"/>
      <c r="V519" s="277">
        <v>844</v>
      </c>
      <c r="W519" s="253">
        <f t="shared" si="508"/>
        <v>30172156</v>
      </c>
      <c r="X519" s="253">
        <f t="shared" si="508"/>
        <v>0</v>
      </c>
      <c r="Y519" s="253">
        <f t="shared" si="508"/>
        <v>2533883.0914105936</v>
      </c>
      <c r="Z519" s="253">
        <f t="shared" si="508"/>
        <v>4430804.1729699057</v>
      </c>
      <c r="AA519" s="253">
        <f t="shared" si="508"/>
        <v>0</v>
      </c>
      <c r="AB519" s="253">
        <f t="shared" si="509"/>
        <v>37136843.2643805</v>
      </c>
      <c r="AC519" s="984"/>
      <c r="AD519" s="308"/>
      <c r="AE519" s="253">
        <f t="shared" si="510"/>
        <v>0</v>
      </c>
      <c r="AF519" s="253">
        <f t="shared" si="510"/>
        <v>0</v>
      </c>
      <c r="AG519" s="253">
        <f t="shared" si="510"/>
        <v>0</v>
      </c>
      <c r="AH519" s="253">
        <f t="shared" si="510"/>
        <v>0</v>
      </c>
      <c r="AI519" s="253">
        <f t="shared" si="510"/>
        <v>0</v>
      </c>
      <c r="AJ519" s="253">
        <f t="shared" si="511"/>
        <v>0</v>
      </c>
      <c r="AK519" s="978"/>
      <c r="AL519" s="979">
        <f>IFERROR(VLOOKUP($A519,Itemizado_Piping!C:Q,12,0),0)</f>
        <v>0</v>
      </c>
      <c r="AM519" s="979">
        <f>IFERROR(VLOOKUP($A519,Itemizado_Piping!C:Q,13,0),0)</f>
        <v>0</v>
      </c>
      <c r="AN519" s="979">
        <f>IFERROR(VLOOKUP($A519,Itemizado_Piping!C:Q,14,0),0)</f>
        <v>0</v>
      </c>
      <c r="AO519" s="978"/>
      <c r="AP519" s="278"/>
      <c r="AQ519" s="253">
        <f t="shared" si="512"/>
        <v>0</v>
      </c>
      <c r="AR519" s="978"/>
      <c r="AS519" s="982"/>
    </row>
    <row r="520" spans="1:45" s="164" customFormat="1" hidden="1">
      <c r="A520" s="312" t="s">
        <v>2662</v>
      </c>
      <c r="B520" s="249"/>
      <c r="C520" s="3" t="s">
        <v>2557</v>
      </c>
      <c r="D520" s="2" t="s">
        <v>2050</v>
      </c>
      <c r="E520" s="190">
        <v>1197</v>
      </c>
      <c r="F520" s="276">
        <v>389</v>
      </c>
      <c r="G520" s="191"/>
      <c r="H520" s="252">
        <f t="shared" si="504"/>
        <v>389</v>
      </c>
      <c r="I520" s="251">
        <v>18873</v>
      </c>
      <c r="J520" s="253"/>
      <c r="K520" s="253">
        <v>1584.9704470635843</v>
      </c>
      <c r="L520" s="253">
        <v>2771.5144770052575</v>
      </c>
      <c r="M520" s="254"/>
      <c r="N520" s="252">
        <f t="shared" si="505"/>
        <v>23229.484924068842</v>
      </c>
      <c r="O520" s="251">
        <f t="shared" si="506"/>
        <v>22590981</v>
      </c>
      <c r="P520" s="253">
        <f t="shared" si="506"/>
        <v>0</v>
      </c>
      <c r="Q520" s="253">
        <f t="shared" si="506"/>
        <v>1897209.6251351105</v>
      </c>
      <c r="R520" s="253">
        <f t="shared" si="506"/>
        <v>3317502.8289752933</v>
      </c>
      <c r="S520" s="254">
        <f t="shared" si="506"/>
        <v>0</v>
      </c>
      <c r="T520" s="256">
        <f t="shared" si="507"/>
        <v>27805693.454110403</v>
      </c>
      <c r="U520" s="984"/>
      <c r="V520" s="277">
        <v>1197</v>
      </c>
      <c r="W520" s="253">
        <f t="shared" si="508"/>
        <v>22590981</v>
      </c>
      <c r="X520" s="253">
        <f t="shared" si="508"/>
        <v>0</v>
      </c>
      <c r="Y520" s="253">
        <f t="shared" si="508"/>
        <v>1897209.6251351105</v>
      </c>
      <c r="Z520" s="253">
        <f t="shared" si="508"/>
        <v>3317502.8289752933</v>
      </c>
      <c r="AA520" s="253">
        <f t="shared" si="508"/>
        <v>0</v>
      </c>
      <c r="AB520" s="253">
        <f t="shared" si="509"/>
        <v>27805693.454110403</v>
      </c>
      <c r="AC520" s="984"/>
      <c r="AD520" s="308"/>
      <c r="AE520" s="253">
        <f t="shared" si="510"/>
        <v>0</v>
      </c>
      <c r="AF520" s="253">
        <f t="shared" si="510"/>
        <v>0</v>
      </c>
      <c r="AG520" s="253">
        <f t="shared" si="510"/>
        <v>0</v>
      </c>
      <c r="AH520" s="253">
        <f t="shared" si="510"/>
        <v>0</v>
      </c>
      <c r="AI520" s="253">
        <f t="shared" si="510"/>
        <v>0</v>
      </c>
      <c r="AJ520" s="253">
        <f t="shared" si="511"/>
        <v>0</v>
      </c>
      <c r="AK520" s="978"/>
      <c r="AL520" s="979">
        <f>IFERROR(VLOOKUP($A520,Itemizado_Piping!C:Q,12,0),0)</f>
        <v>0</v>
      </c>
      <c r="AM520" s="979">
        <f>IFERROR(VLOOKUP($A520,Itemizado_Piping!C:Q,13,0),0)</f>
        <v>0</v>
      </c>
      <c r="AN520" s="979">
        <f>IFERROR(VLOOKUP($A520,Itemizado_Piping!C:Q,14,0),0)</f>
        <v>0</v>
      </c>
      <c r="AO520" s="978"/>
      <c r="AP520" s="278"/>
      <c r="AQ520" s="253">
        <f t="shared" si="512"/>
        <v>0</v>
      </c>
      <c r="AR520" s="978"/>
      <c r="AS520" s="982"/>
    </row>
    <row r="521" spans="1:45" s="164" customFormat="1" hidden="1">
      <c r="A521" s="312" t="s">
        <v>2663</v>
      </c>
      <c r="B521" s="249"/>
      <c r="C521" s="3" t="s">
        <v>2664</v>
      </c>
      <c r="D521" s="2" t="s">
        <v>2050</v>
      </c>
      <c r="E521" s="190">
        <v>248</v>
      </c>
      <c r="F521" s="276">
        <v>92</v>
      </c>
      <c r="G521" s="191"/>
      <c r="H521" s="252">
        <f t="shared" si="504"/>
        <v>92</v>
      </c>
      <c r="I521" s="251">
        <v>25135</v>
      </c>
      <c r="J521" s="253"/>
      <c r="K521" s="253">
        <v>2110.858484975528</v>
      </c>
      <c r="L521" s="253">
        <v>3691.0939638386658</v>
      </c>
      <c r="M521" s="254"/>
      <c r="N521" s="252">
        <f t="shared" si="505"/>
        <v>30936.952448814194</v>
      </c>
      <c r="O521" s="251">
        <f t="shared" si="506"/>
        <v>6233480</v>
      </c>
      <c r="P521" s="253">
        <f t="shared" si="506"/>
        <v>0</v>
      </c>
      <c r="Q521" s="253">
        <f t="shared" si="506"/>
        <v>523492.90427393094</v>
      </c>
      <c r="R521" s="253">
        <f t="shared" si="506"/>
        <v>915391.30303198914</v>
      </c>
      <c r="S521" s="254">
        <f t="shared" si="506"/>
        <v>0</v>
      </c>
      <c r="T521" s="256">
        <f t="shared" si="507"/>
        <v>7672364.2073059203</v>
      </c>
      <c r="U521" s="984"/>
      <c r="V521" s="277">
        <v>248</v>
      </c>
      <c r="W521" s="253">
        <f t="shared" si="508"/>
        <v>6233480</v>
      </c>
      <c r="X521" s="253">
        <f t="shared" si="508"/>
        <v>0</v>
      </c>
      <c r="Y521" s="253">
        <f t="shared" si="508"/>
        <v>523492.90427393094</v>
      </c>
      <c r="Z521" s="253">
        <f t="shared" si="508"/>
        <v>915391.30303198914</v>
      </c>
      <c r="AA521" s="253">
        <f t="shared" si="508"/>
        <v>0</v>
      </c>
      <c r="AB521" s="253">
        <f t="shared" si="509"/>
        <v>7672364.2073059203</v>
      </c>
      <c r="AC521" s="984"/>
      <c r="AD521" s="308"/>
      <c r="AE521" s="253">
        <f t="shared" si="510"/>
        <v>0</v>
      </c>
      <c r="AF521" s="253">
        <f t="shared" si="510"/>
        <v>0</v>
      </c>
      <c r="AG521" s="253">
        <f t="shared" si="510"/>
        <v>0</v>
      </c>
      <c r="AH521" s="253">
        <f t="shared" si="510"/>
        <v>0</v>
      </c>
      <c r="AI521" s="253">
        <f t="shared" si="510"/>
        <v>0</v>
      </c>
      <c r="AJ521" s="253">
        <f t="shared" si="511"/>
        <v>0</v>
      </c>
      <c r="AK521" s="978"/>
      <c r="AL521" s="979">
        <f>IFERROR(VLOOKUP($A521,Itemizado_Piping!C:Q,12,0),0)</f>
        <v>0</v>
      </c>
      <c r="AM521" s="979">
        <f>IFERROR(VLOOKUP($A521,Itemizado_Piping!C:Q,13,0),0)</f>
        <v>0</v>
      </c>
      <c r="AN521" s="979">
        <f>IFERROR(VLOOKUP($A521,Itemizado_Piping!C:Q,14,0),0)</f>
        <v>0</v>
      </c>
      <c r="AO521" s="978"/>
      <c r="AP521" s="278"/>
      <c r="AQ521" s="253">
        <f t="shared" si="512"/>
        <v>0</v>
      </c>
      <c r="AR521" s="978"/>
      <c r="AS521" s="982"/>
    </row>
    <row r="522" spans="1:45" s="164" customFormat="1" hidden="1">
      <c r="A522" s="312" t="s">
        <v>2665</v>
      </c>
      <c r="B522" s="249"/>
      <c r="C522" s="3" t="s">
        <v>2666</v>
      </c>
      <c r="D522" s="2" t="s">
        <v>2050</v>
      </c>
      <c r="E522" s="190">
        <v>31</v>
      </c>
      <c r="F522" s="276">
        <v>1</v>
      </c>
      <c r="G522" s="191"/>
      <c r="H522" s="252">
        <f t="shared" si="504"/>
        <v>1</v>
      </c>
      <c r="I522" s="251">
        <v>966</v>
      </c>
      <c r="J522" s="253"/>
      <c r="K522" s="253">
        <v>81.125494190823929</v>
      </c>
      <c r="L522" s="253">
        <v>141.85783843517609</v>
      </c>
      <c r="M522" s="254"/>
      <c r="N522" s="252">
        <f t="shared" si="505"/>
        <v>1188.983332626</v>
      </c>
      <c r="O522" s="251">
        <f t="shared" si="506"/>
        <v>29946</v>
      </c>
      <c r="P522" s="253">
        <f t="shared" si="506"/>
        <v>0</v>
      </c>
      <c r="Q522" s="253">
        <f t="shared" si="506"/>
        <v>2514.890319915542</v>
      </c>
      <c r="R522" s="253">
        <f t="shared" si="506"/>
        <v>4397.5929914904591</v>
      </c>
      <c r="S522" s="254">
        <f t="shared" si="506"/>
        <v>0</v>
      </c>
      <c r="T522" s="256">
        <f t="shared" si="507"/>
        <v>36858.483311406002</v>
      </c>
      <c r="U522" s="984"/>
      <c r="V522" s="277">
        <v>31</v>
      </c>
      <c r="W522" s="253">
        <f t="shared" si="508"/>
        <v>29946</v>
      </c>
      <c r="X522" s="253">
        <f t="shared" si="508"/>
        <v>0</v>
      </c>
      <c r="Y522" s="253">
        <f t="shared" si="508"/>
        <v>2514.890319915542</v>
      </c>
      <c r="Z522" s="253">
        <f t="shared" si="508"/>
        <v>4397.5929914904591</v>
      </c>
      <c r="AA522" s="253">
        <f t="shared" si="508"/>
        <v>0</v>
      </c>
      <c r="AB522" s="253">
        <f t="shared" si="509"/>
        <v>36858.483311406002</v>
      </c>
      <c r="AC522" s="984"/>
      <c r="AD522" s="308"/>
      <c r="AE522" s="253">
        <f t="shared" si="510"/>
        <v>0</v>
      </c>
      <c r="AF522" s="253">
        <f t="shared" si="510"/>
        <v>0</v>
      </c>
      <c r="AG522" s="253">
        <f t="shared" si="510"/>
        <v>0</v>
      </c>
      <c r="AH522" s="253">
        <f t="shared" si="510"/>
        <v>0</v>
      </c>
      <c r="AI522" s="253">
        <f t="shared" si="510"/>
        <v>0</v>
      </c>
      <c r="AJ522" s="253">
        <f t="shared" si="511"/>
        <v>0</v>
      </c>
      <c r="AK522" s="978"/>
      <c r="AL522" s="979">
        <f>IFERROR(VLOOKUP($A522,Itemizado_Piping!C:Q,12,0),0)</f>
        <v>0</v>
      </c>
      <c r="AM522" s="979">
        <f>IFERROR(VLOOKUP($A522,Itemizado_Piping!C:Q,13,0),0)</f>
        <v>0</v>
      </c>
      <c r="AN522" s="979">
        <f>IFERROR(VLOOKUP($A522,Itemizado_Piping!C:Q,14,0),0)</f>
        <v>0</v>
      </c>
      <c r="AO522" s="978"/>
      <c r="AP522" s="278"/>
      <c r="AQ522" s="253">
        <f t="shared" si="512"/>
        <v>0</v>
      </c>
      <c r="AR522" s="978"/>
      <c r="AS522" s="982"/>
    </row>
    <row r="523" spans="1:45" s="164" customFormat="1" hidden="1">
      <c r="A523" s="315" t="s">
        <v>3170</v>
      </c>
      <c r="B523" s="5"/>
      <c r="C523" s="7" t="s">
        <v>3171</v>
      </c>
      <c r="D523" s="6"/>
      <c r="E523" s="189"/>
      <c r="F523" s="270"/>
      <c r="G523" s="189"/>
      <c r="H523" s="271"/>
      <c r="I523" s="270"/>
      <c r="J523" s="272"/>
      <c r="K523" s="272"/>
      <c r="L523" s="272"/>
      <c r="M523" s="273"/>
      <c r="N523" s="271"/>
      <c r="O523" s="270"/>
      <c r="P523" s="272"/>
      <c r="Q523" s="272"/>
      <c r="R523" s="272"/>
      <c r="S523" s="273"/>
      <c r="T523" s="274"/>
      <c r="U523" s="984"/>
      <c r="V523" s="272"/>
      <c r="W523" s="272"/>
      <c r="X523" s="272"/>
      <c r="Y523" s="272"/>
      <c r="Z523" s="272"/>
      <c r="AA523" s="272"/>
      <c r="AB523" s="272"/>
      <c r="AC523" s="984"/>
      <c r="AD523" s="272"/>
      <c r="AE523" s="272"/>
      <c r="AF523" s="272"/>
      <c r="AG523" s="272"/>
      <c r="AH523" s="272"/>
      <c r="AI523" s="272"/>
      <c r="AJ523" s="272"/>
      <c r="AK523" s="978"/>
      <c r="AL523" s="272"/>
      <c r="AM523" s="272"/>
      <c r="AN523" s="272"/>
      <c r="AO523" s="978"/>
      <c r="AP523" s="275"/>
      <c r="AQ523" s="272"/>
      <c r="AR523" s="978"/>
      <c r="AS523" s="982"/>
    </row>
    <row r="524" spans="1:45" s="164" customFormat="1" hidden="1">
      <c r="A524" s="312" t="s">
        <v>2667</v>
      </c>
      <c r="B524" s="249"/>
      <c r="C524" s="3" t="s">
        <v>2657</v>
      </c>
      <c r="D524" s="2" t="s">
        <v>2050</v>
      </c>
      <c r="E524" s="190">
        <v>289</v>
      </c>
      <c r="F524" s="276">
        <v>43</v>
      </c>
      <c r="G524" s="191"/>
      <c r="H524" s="252">
        <f>G524+F524</f>
        <v>43</v>
      </c>
      <c r="I524" s="251">
        <v>6550</v>
      </c>
      <c r="J524" s="253"/>
      <c r="K524" s="253">
        <v>550.07452065206689</v>
      </c>
      <c r="L524" s="253">
        <v>961.87250698799539</v>
      </c>
      <c r="M524" s="254"/>
      <c r="N524" s="252">
        <f>SUM(I524:M524)</f>
        <v>8061.9470276400625</v>
      </c>
      <c r="O524" s="251">
        <f t="shared" ref="O524:S528" si="513">$E524*I524</f>
        <v>1892950</v>
      </c>
      <c r="P524" s="253">
        <f t="shared" si="513"/>
        <v>0</v>
      </c>
      <c r="Q524" s="253">
        <f t="shared" si="513"/>
        <v>158971.53646844733</v>
      </c>
      <c r="R524" s="253">
        <f t="shared" si="513"/>
        <v>277981.15451953065</v>
      </c>
      <c r="S524" s="254">
        <f t="shared" si="513"/>
        <v>0</v>
      </c>
      <c r="T524" s="256">
        <f>SUM(O524:S524)</f>
        <v>2329902.6909879781</v>
      </c>
      <c r="U524" s="984"/>
      <c r="V524" s="277">
        <v>289</v>
      </c>
      <c r="W524" s="253">
        <f t="shared" ref="W524:AA528" si="514">$V524*I524</f>
        <v>1892950</v>
      </c>
      <c r="X524" s="253">
        <f t="shared" si="514"/>
        <v>0</v>
      </c>
      <c r="Y524" s="253">
        <f t="shared" si="514"/>
        <v>158971.53646844733</v>
      </c>
      <c r="Z524" s="253">
        <f t="shared" si="514"/>
        <v>277981.15451953065</v>
      </c>
      <c r="AA524" s="253">
        <f t="shared" si="514"/>
        <v>0</v>
      </c>
      <c r="AB524" s="253">
        <f>SUM(W524:AA524)</f>
        <v>2329902.6909879781</v>
      </c>
      <c r="AC524" s="984"/>
      <c r="AD524" s="308"/>
      <c r="AE524" s="253">
        <f t="shared" ref="AE524:AI528" si="515">$AD524*I524</f>
        <v>0</v>
      </c>
      <c r="AF524" s="253">
        <f t="shared" si="515"/>
        <v>0</v>
      </c>
      <c r="AG524" s="253">
        <f t="shared" si="515"/>
        <v>0</v>
      </c>
      <c r="AH524" s="253">
        <f t="shared" si="515"/>
        <v>0</v>
      </c>
      <c r="AI524" s="253">
        <f t="shared" si="515"/>
        <v>0</v>
      </c>
      <c r="AJ524" s="253">
        <f>SUM(AE524:AI524)</f>
        <v>0</v>
      </c>
      <c r="AK524" s="978"/>
      <c r="AL524" s="979">
        <f>IFERROR(VLOOKUP($A524,Itemizado_Piping!C:Q,12,0),0)</f>
        <v>0</v>
      </c>
      <c r="AM524" s="979">
        <f>IFERROR(VLOOKUP($A524,Itemizado_Piping!C:Q,13,0),0)</f>
        <v>0</v>
      </c>
      <c r="AN524" s="979">
        <f>IFERROR(VLOOKUP($A524,Itemizado_Piping!C:Q,14,0),0)</f>
        <v>0</v>
      </c>
      <c r="AO524" s="978"/>
      <c r="AP524" s="278"/>
      <c r="AQ524" s="253">
        <f>N524*AP524</f>
        <v>0</v>
      </c>
      <c r="AR524" s="978"/>
      <c r="AS524" s="982"/>
    </row>
    <row r="525" spans="1:45" s="164" customFormat="1" hidden="1">
      <c r="A525" s="312" t="s">
        <v>2668</v>
      </c>
      <c r="B525" s="249"/>
      <c r="C525" s="3" t="s">
        <v>2557</v>
      </c>
      <c r="D525" s="2" t="s">
        <v>2050</v>
      </c>
      <c r="E525" s="190">
        <v>73</v>
      </c>
      <c r="F525" s="276">
        <v>12</v>
      </c>
      <c r="G525" s="191"/>
      <c r="H525" s="252">
        <f>G525+F525</f>
        <v>12</v>
      </c>
      <c r="I525" s="251">
        <v>7280</v>
      </c>
      <c r="J525" s="253"/>
      <c r="K525" s="253">
        <v>611.38053593084805</v>
      </c>
      <c r="L525" s="253">
        <v>1069.0735650187182</v>
      </c>
      <c r="M525" s="254"/>
      <c r="N525" s="252">
        <f>SUM(I525:M525)</f>
        <v>8960.4541009495661</v>
      </c>
      <c r="O525" s="251">
        <f t="shared" si="513"/>
        <v>531440</v>
      </c>
      <c r="P525" s="253">
        <f t="shared" si="513"/>
        <v>0</v>
      </c>
      <c r="Q525" s="253">
        <f t="shared" si="513"/>
        <v>44630.779122951906</v>
      </c>
      <c r="R525" s="253">
        <f t="shared" si="513"/>
        <v>78042.370246366438</v>
      </c>
      <c r="S525" s="254">
        <f t="shared" si="513"/>
        <v>0</v>
      </c>
      <c r="T525" s="256">
        <f>SUM(O525:S525)</f>
        <v>654113.14936931839</v>
      </c>
      <c r="U525" s="984"/>
      <c r="V525" s="277">
        <v>73</v>
      </c>
      <c r="W525" s="253">
        <f t="shared" si="514"/>
        <v>531440</v>
      </c>
      <c r="X525" s="253">
        <f t="shared" si="514"/>
        <v>0</v>
      </c>
      <c r="Y525" s="253">
        <f t="shared" si="514"/>
        <v>44630.779122951906</v>
      </c>
      <c r="Z525" s="253">
        <f t="shared" si="514"/>
        <v>78042.370246366438</v>
      </c>
      <c r="AA525" s="253">
        <f t="shared" si="514"/>
        <v>0</v>
      </c>
      <c r="AB525" s="253">
        <f>SUM(W525:AA525)</f>
        <v>654113.14936931839</v>
      </c>
      <c r="AC525" s="984"/>
      <c r="AD525" s="308"/>
      <c r="AE525" s="253">
        <f t="shared" si="515"/>
        <v>0</v>
      </c>
      <c r="AF525" s="253">
        <f t="shared" si="515"/>
        <v>0</v>
      </c>
      <c r="AG525" s="253">
        <f t="shared" si="515"/>
        <v>0</v>
      </c>
      <c r="AH525" s="253">
        <f t="shared" si="515"/>
        <v>0</v>
      </c>
      <c r="AI525" s="253">
        <f t="shared" si="515"/>
        <v>0</v>
      </c>
      <c r="AJ525" s="253">
        <f>SUM(AE525:AI525)</f>
        <v>0</v>
      </c>
      <c r="AK525" s="978"/>
      <c r="AL525" s="979">
        <f>IFERROR(VLOOKUP($A525,Itemizado_Piping!C:Q,12,0),0)</f>
        <v>0</v>
      </c>
      <c r="AM525" s="979">
        <f>IFERROR(VLOOKUP($A525,Itemizado_Piping!C:Q,13,0),0)</f>
        <v>0</v>
      </c>
      <c r="AN525" s="979">
        <f>IFERROR(VLOOKUP($A525,Itemizado_Piping!C:Q,14,0),0)</f>
        <v>0</v>
      </c>
      <c r="AO525" s="978"/>
      <c r="AP525" s="278"/>
      <c r="AQ525" s="253">
        <f>N525*AP525</f>
        <v>0</v>
      </c>
      <c r="AR525" s="978"/>
      <c r="AS525" s="982"/>
    </row>
    <row r="526" spans="1:45" s="164" customFormat="1" hidden="1">
      <c r="A526" s="312" t="s">
        <v>2669</v>
      </c>
      <c r="B526" s="249"/>
      <c r="C526" s="3" t="s">
        <v>2670</v>
      </c>
      <c r="D526" s="2" t="s">
        <v>2050</v>
      </c>
      <c r="E526" s="190">
        <v>110</v>
      </c>
      <c r="F526" s="276"/>
      <c r="G526" s="191">
        <v>635.976</v>
      </c>
      <c r="H526" s="252">
        <f>G526+F526</f>
        <v>635.976</v>
      </c>
      <c r="I526" s="251"/>
      <c r="J526" s="253">
        <v>338246.61900000001</v>
      </c>
      <c r="K526" s="253">
        <v>28406.236153985839</v>
      </c>
      <c r="L526" s="253">
        <v>49671.77456454096</v>
      </c>
      <c r="M526" s="254"/>
      <c r="N526" s="252">
        <f>SUM(I526:M526)</f>
        <v>416324.62971852679</v>
      </c>
      <c r="O526" s="251">
        <f t="shared" si="513"/>
        <v>0</v>
      </c>
      <c r="P526" s="253">
        <f t="shared" si="513"/>
        <v>37207128.090000004</v>
      </c>
      <c r="Q526" s="253">
        <f t="shared" si="513"/>
        <v>3124685.9769384423</v>
      </c>
      <c r="R526" s="253">
        <f t="shared" si="513"/>
        <v>5463895.2020995058</v>
      </c>
      <c r="S526" s="254">
        <f t="shared" si="513"/>
        <v>0</v>
      </c>
      <c r="T526" s="256">
        <f>SUM(O526:S526)</f>
        <v>45795709.269037947</v>
      </c>
      <c r="U526" s="984"/>
      <c r="V526" s="277">
        <v>110</v>
      </c>
      <c r="W526" s="253">
        <f t="shared" si="514"/>
        <v>0</v>
      </c>
      <c r="X526" s="253">
        <f t="shared" si="514"/>
        <v>37207128.090000004</v>
      </c>
      <c r="Y526" s="253">
        <f t="shared" si="514"/>
        <v>3124685.9769384423</v>
      </c>
      <c r="Z526" s="253">
        <f t="shared" si="514"/>
        <v>5463895.2020995058</v>
      </c>
      <c r="AA526" s="253">
        <f t="shared" si="514"/>
        <v>0</v>
      </c>
      <c r="AB526" s="253">
        <f>SUM(W526:AA526)</f>
        <v>45795709.269037947</v>
      </c>
      <c r="AC526" s="984"/>
      <c r="AD526" s="308"/>
      <c r="AE526" s="253">
        <f t="shared" si="515"/>
        <v>0</v>
      </c>
      <c r="AF526" s="253">
        <f t="shared" si="515"/>
        <v>0</v>
      </c>
      <c r="AG526" s="253">
        <f t="shared" si="515"/>
        <v>0</v>
      </c>
      <c r="AH526" s="253">
        <f t="shared" si="515"/>
        <v>0</v>
      </c>
      <c r="AI526" s="253">
        <f t="shared" si="515"/>
        <v>0</v>
      </c>
      <c r="AJ526" s="253">
        <f>SUM(AE526:AI526)</f>
        <v>0</v>
      </c>
      <c r="AK526" s="978"/>
      <c r="AL526" s="979">
        <f>IFERROR(VLOOKUP($A526,Itemizado_Piping!C:Q,12,0),0)</f>
        <v>0</v>
      </c>
      <c r="AM526" s="979">
        <f>IFERROR(VLOOKUP($A526,Itemizado_Piping!C:Q,13,0),0)</f>
        <v>0</v>
      </c>
      <c r="AN526" s="979">
        <f>IFERROR(VLOOKUP($A526,Itemizado_Piping!C:Q,14,0),0)</f>
        <v>0</v>
      </c>
      <c r="AO526" s="978"/>
      <c r="AP526" s="278"/>
      <c r="AQ526" s="253">
        <f>N526*AP526</f>
        <v>0</v>
      </c>
      <c r="AR526" s="978"/>
      <c r="AS526" s="982"/>
    </row>
    <row r="527" spans="1:45" s="164" customFormat="1" hidden="1">
      <c r="A527" s="312" t="s">
        <v>2671</v>
      </c>
      <c r="B527" s="249"/>
      <c r="C527" s="3" t="s">
        <v>2672</v>
      </c>
      <c r="D527" s="2" t="s">
        <v>2050</v>
      </c>
      <c r="E527" s="190">
        <v>10</v>
      </c>
      <c r="F527" s="276"/>
      <c r="G527" s="191">
        <v>45</v>
      </c>
      <c r="H527" s="252">
        <f>G527+F527</f>
        <v>45</v>
      </c>
      <c r="I527" s="251"/>
      <c r="J527" s="253">
        <v>268814.89</v>
      </c>
      <c r="K527" s="253">
        <v>22575.301032196614</v>
      </c>
      <c r="L527" s="253">
        <v>39475.672085496517</v>
      </c>
      <c r="M527" s="254"/>
      <c r="N527" s="252">
        <f>SUM(I527:M527)</f>
        <v>330865.86311769317</v>
      </c>
      <c r="O527" s="251">
        <f t="shared" si="513"/>
        <v>0</v>
      </c>
      <c r="P527" s="253">
        <f t="shared" si="513"/>
        <v>2688148.9000000004</v>
      </c>
      <c r="Q527" s="253">
        <f t="shared" si="513"/>
        <v>225753.01032196614</v>
      </c>
      <c r="R527" s="253">
        <f t="shared" si="513"/>
        <v>394756.72085496516</v>
      </c>
      <c r="S527" s="254">
        <f t="shared" si="513"/>
        <v>0</v>
      </c>
      <c r="T527" s="256">
        <f>SUM(O527:S527)</f>
        <v>3308658.6311769318</v>
      </c>
      <c r="U527" s="984"/>
      <c r="V527" s="277">
        <v>10</v>
      </c>
      <c r="W527" s="253">
        <f t="shared" si="514"/>
        <v>0</v>
      </c>
      <c r="X527" s="253">
        <f t="shared" si="514"/>
        <v>2688148.9000000004</v>
      </c>
      <c r="Y527" s="253">
        <f t="shared" si="514"/>
        <v>225753.01032196614</v>
      </c>
      <c r="Z527" s="253">
        <f t="shared" si="514"/>
        <v>394756.72085496516</v>
      </c>
      <c r="AA527" s="253">
        <f t="shared" si="514"/>
        <v>0</v>
      </c>
      <c r="AB527" s="253">
        <f>SUM(W527:AA527)</f>
        <v>3308658.6311769318</v>
      </c>
      <c r="AC527" s="984"/>
      <c r="AD527" s="308"/>
      <c r="AE527" s="253">
        <f t="shared" si="515"/>
        <v>0</v>
      </c>
      <c r="AF527" s="253">
        <f t="shared" si="515"/>
        <v>0</v>
      </c>
      <c r="AG527" s="253">
        <f t="shared" si="515"/>
        <v>0</v>
      </c>
      <c r="AH527" s="253">
        <f t="shared" si="515"/>
        <v>0</v>
      </c>
      <c r="AI527" s="253">
        <f t="shared" si="515"/>
        <v>0</v>
      </c>
      <c r="AJ527" s="253">
        <f>SUM(AE527:AI527)</f>
        <v>0</v>
      </c>
      <c r="AK527" s="978"/>
      <c r="AL527" s="979">
        <f>IFERROR(VLOOKUP($A527,Itemizado_Piping!C:Q,12,0),0)</f>
        <v>0</v>
      </c>
      <c r="AM527" s="979">
        <f>IFERROR(VLOOKUP($A527,Itemizado_Piping!C:Q,13,0),0)</f>
        <v>0</v>
      </c>
      <c r="AN527" s="979">
        <f>IFERROR(VLOOKUP($A527,Itemizado_Piping!C:Q,14,0),0)</f>
        <v>0</v>
      </c>
      <c r="AO527" s="978"/>
      <c r="AP527" s="278"/>
      <c r="AQ527" s="253">
        <f>N527*AP527</f>
        <v>0</v>
      </c>
      <c r="AR527" s="978"/>
      <c r="AS527" s="982"/>
    </row>
    <row r="528" spans="1:45" s="164" customFormat="1" hidden="1">
      <c r="A528" s="312" t="s">
        <v>2673</v>
      </c>
      <c r="B528" s="249"/>
      <c r="C528" s="3" t="s">
        <v>2674</v>
      </c>
      <c r="D528" s="2" t="s">
        <v>2675</v>
      </c>
      <c r="E528" s="190">
        <v>6961</v>
      </c>
      <c r="F528" s="276"/>
      <c r="G528" s="191">
        <v>487.27</v>
      </c>
      <c r="H528" s="252">
        <f>G528+F528</f>
        <v>487.27</v>
      </c>
      <c r="I528" s="251"/>
      <c r="J528" s="253">
        <v>2987.2350000000001</v>
      </c>
      <c r="K528" s="253">
        <v>250.87051308398168</v>
      </c>
      <c r="L528" s="253">
        <v>438.67774326905112</v>
      </c>
      <c r="M528" s="254"/>
      <c r="N528" s="252">
        <f>SUM(I528:M528)</f>
        <v>3676.7832563530328</v>
      </c>
      <c r="O528" s="251">
        <f t="shared" si="513"/>
        <v>0</v>
      </c>
      <c r="P528" s="253">
        <f t="shared" si="513"/>
        <v>20794142.835000001</v>
      </c>
      <c r="Q528" s="253">
        <f t="shared" si="513"/>
        <v>1746309.6415775965</v>
      </c>
      <c r="R528" s="253">
        <f t="shared" si="513"/>
        <v>3053635.7708958648</v>
      </c>
      <c r="S528" s="254">
        <f t="shared" si="513"/>
        <v>0</v>
      </c>
      <c r="T528" s="256">
        <f>SUM(O528:S528)</f>
        <v>25594088.247473463</v>
      </c>
      <c r="U528" s="984"/>
      <c r="V528" s="277">
        <v>6961</v>
      </c>
      <c r="W528" s="253">
        <f t="shared" si="514"/>
        <v>0</v>
      </c>
      <c r="X528" s="253">
        <f t="shared" si="514"/>
        <v>20794142.835000001</v>
      </c>
      <c r="Y528" s="253">
        <f t="shared" si="514"/>
        <v>1746309.6415775965</v>
      </c>
      <c r="Z528" s="253">
        <f t="shared" si="514"/>
        <v>3053635.7708958648</v>
      </c>
      <c r="AA528" s="253">
        <f t="shared" si="514"/>
        <v>0</v>
      </c>
      <c r="AB528" s="253">
        <f>SUM(W528:AA528)</f>
        <v>25594088.247473463</v>
      </c>
      <c r="AC528" s="984"/>
      <c r="AD528" s="308"/>
      <c r="AE528" s="253">
        <f t="shared" si="515"/>
        <v>0</v>
      </c>
      <c r="AF528" s="253">
        <f t="shared" si="515"/>
        <v>0</v>
      </c>
      <c r="AG528" s="253">
        <f t="shared" si="515"/>
        <v>0</v>
      </c>
      <c r="AH528" s="253">
        <f t="shared" si="515"/>
        <v>0</v>
      </c>
      <c r="AI528" s="253">
        <f t="shared" si="515"/>
        <v>0</v>
      </c>
      <c r="AJ528" s="253">
        <f>SUM(AE528:AI528)</f>
        <v>0</v>
      </c>
      <c r="AK528" s="978"/>
      <c r="AL528" s="979">
        <f>IFERROR(VLOOKUP($A528,Itemizado_Piping!C:Q,12,0),0)</f>
        <v>0</v>
      </c>
      <c r="AM528" s="979">
        <f>IFERROR(VLOOKUP($A528,Itemizado_Piping!C:Q,13,0),0)</f>
        <v>0</v>
      </c>
      <c r="AN528" s="979">
        <f>IFERROR(VLOOKUP($A528,Itemizado_Piping!C:Q,14,0),0)</f>
        <v>0</v>
      </c>
      <c r="AO528" s="978"/>
      <c r="AP528" s="278"/>
      <c r="AQ528" s="253">
        <f>N528*AP528</f>
        <v>0</v>
      </c>
      <c r="AR528" s="978"/>
      <c r="AS528" s="982"/>
    </row>
    <row r="529" spans="1:45" s="164" customFormat="1" hidden="1">
      <c r="A529" s="315" t="s">
        <v>3172</v>
      </c>
      <c r="B529" s="5"/>
      <c r="C529" s="7" t="s">
        <v>3173</v>
      </c>
      <c r="D529" s="6"/>
      <c r="E529" s="189"/>
      <c r="F529" s="270"/>
      <c r="G529" s="189"/>
      <c r="H529" s="271"/>
      <c r="I529" s="270"/>
      <c r="J529" s="272"/>
      <c r="K529" s="272"/>
      <c r="L529" s="272"/>
      <c r="M529" s="273"/>
      <c r="N529" s="271"/>
      <c r="O529" s="270"/>
      <c r="P529" s="272"/>
      <c r="Q529" s="272"/>
      <c r="R529" s="272"/>
      <c r="S529" s="273"/>
      <c r="T529" s="274"/>
      <c r="U529" s="984"/>
      <c r="V529" s="272"/>
      <c r="W529" s="272"/>
      <c r="X529" s="272"/>
      <c r="Y529" s="272"/>
      <c r="Z529" s="272"/>
      <c r="AA529" s="272"/>
      <c r="AB529" s="272"/>
      <c r="AC529" s="984"/>
      <c r="AD529" s="272"/>
      <c r="AE529" s="272"/>
      <c r="AF529" s="272"/>
      <c r="AG529" s="272"/>
      <c r="AH529" s="272"/>
      <c r="AI529" s="272"/>
      <c r="AJ529" s="272"/>
      <c r="AK529" s="978"/>
      <c r="AL529" s="272"/>
      <c r="AM529" s="272"/>
      <c r="AN529" s="272"/>
      <c r="AO529" s="978"/>
      <c r="AP529" s="275"/>
      <c r="AQ529" s="272"/>
      <c r="AR529" s="978"/>
      <c r="AS529" s="982"/>
    </row>
    <row r="530" spans="1:45" s="164" customFormat="1" hidden="1">
      <c r="A530" s="312" t="s">
        <v>2676</v>
      </c>
      <c r="B530" s="249"/>
      <c r="C530" s="3" t="s">
        <v>2657</v>
      </c>
      <c r="D530" s="2" t="s">
        <v>2050</v>
      </c>
      <c r="E530" s="190">
        <v>612</v>
      </c>
      <c r="F530" s="276">
        <v>90</v>
      </c>
      <c r="G530" s="191"/>
      <c r="H530" s="252">
        <f>G530+F530</f>
        <v>90</v>
      </c>
      <c r="I530" s="251">
        <v>6550</v>
      </c>
      <c r="J530" s="253"/>
      <c r="K530" s="253">
        <v>550.07452065206689</v>
      </c>
      <c r="L530" s="253">
        <v>961.87250698799528</v>
      </c>
      <c r="M530" s="254"/>
      <c r="N530" s="252">
        <f>SUM(I530:M530)</f>
        <v>8061.9470276400625</v>
      </c>
      <c r="O530" s="251">
        <f t="shared" ref="O530:S534" si="516">$E530*I530</f>
        <v>4008600</v>
      </c>
      <c r="P530" s="253">
        <f t="shared" si="516"/>
        <v>0</v>
      </c>
      <c r="Q530" s="253">
        <f t="shared" si="516"/>
        <v>336645.60663906496</v>
      </c>
      <c r="R530" s="253">
        <f t="shared" si="516"/>
        <v>588665.97427665314</v>
      </c>
      <c r="S530" s="254">
        <f t="shared" si="516"/>
        <v>0</v>
      </c>
      <c r="T530" s="256">
        <f>SUM(O530:S530)</f>
        <v>4933911.5809157183</v>
      </c>
      <c r="U530" s="984"/>
      <c r="V530" s="277">
        <v>612</v>
      </c>
      <c r="W530" s="253">
        <f t="shared" ref="W530:AA534" si="517">$V530*I530</f>
        <v>4008600</v>
      </c>
      <c r="X530" s="253">
        <f t="shared" si="517"/>
        <v>0</v>
      </c>
      <c r="Y530" s="253">
        <f t="shared" si="517"/>
        <v>336645.60663906496</v>
      </c>
      <c r="Z530" s="253">
        <f t="shared" si="517"/>
        <v>588665.97427665314</v>
      </c>
      <c r="AA530" s="253">
        <f t="shared" si="517"/>
        <v>0</v>
      </c>
      <c r="AB530" s="253">
        <f>SUM(W530:AA530)</f>
        <v>4933911.5809157183</v>
      </c>
      <c r="AC530" s="984"/>
      <c r="AD530" s="308"/>
      <c r="AE530" s="253">
        <f t="shared" ref="AE530:AI534" si="518">$AD530*I530</f>
        <v>0</v>
      </c>
      <c r="AF530" s="253">
        <f t="shared" si="518"/>
        <v>0</v>
      </c>
      <c r="AG530" s="253">
        <f t="shared" si="518"/>
        <v>0</v>
      </c>
      <c r="AH530" s="253">
        <f t="shared" si="518"/>
        <v>0</v>
      </c>
      <c r="AI530" s="253">
        <f t="shared" si="518"/>
        <v>0</v>
      </c>
      <c r="AJ530" s="253">
        <f>SUM(AE530:AI530)</f>
        <v>0</v>
      </c>
      <c r="AK530" s="978"/>
      <c r="AL530" s="979">
        <f>IFERROR(VLOOKUP($A530,Itemizado_Piping!C:Q,12,0),0)</f>
        <v>0</v>
      </c>
      <c r="AM530" s="979">
        <f>IFERROR(VLOOKUP($A530,Itemizado_Piping!C:Q,13,0),0)</f>
        <v>0</v>
      </c>
      <c r="AN530" s="979">
        <f>IFERROR(VLOOKUP($A530,Itemizado_Piping!C:Q,14,0),0)</f>
        <v>0</v>
      </c>
      <c r="AO530" s="978"/>
      <c r="AP530" s="278"/>
      <c r="AQ530" s="253">
        <f>N530*AP530</f>
        <v>0</v>
      </c>
      <c r="AR530" s="978"/>
      <c r="AS530" s="982"/>
    </row>
    <row r="531" spans="1:45" s="164" customFormat="1" hidden="1">
      <c r="A531" s="312" t="s">
        <v>2677</v>
      </c>
      <c r="B531" s="249"/>
      <c r="C531" s="3" t="s">
        <v>2557</v>
      </c>
      <c r="D531" s="2" t="s">
        <v>2050</v>
      </c>
      <c r="E531" s="190">
        <v>94</v>
      </c>
      <c r="F531" s="276">
        <v>15</v>
      </c>
      <c r="G531" s="191"/>
      <c r="H531" s="252">
        <f>G531+F531</f>
        <v>15</v>
      </c>
      <c r="I531" s="251">
        <v>7280</v>
      </c>
      <c r="J531" s="253"/>
      <c r="K531" s="253">
        <v>611.38053593084805</v>
      </c>
      <c r="L531" s="253">
        <v>1069.0735650187185</v>
      </c>
      <c r="M531" s="254"/>
      <c r="N531" s="252">
        <f>SUM(I531:M531)</f>
        <v>8960.4541009495661</v>
      </c>
      <c r="O531" s="251">
        <f t="shared" si="516"/>
        <v>684320</v>
      </c>
      <c r="P531" s="253">
        <f t="shared" si="516"/>
        <v>0</v>
      </c>
      <c r="Q531" s="253">
        <f t="shared" si="516"/>
        <v>57469.770377499721</v>
      </c>
      <c r="R531" s="253">
        <f t="shared" si="516"/>
        <v>100492.91511175953</v>
      </c>
      <c r="S531" s="254">
        <f t="shared" si="516"/>
        <v>0</v>
      </c>
      <c r="T531" s="256">
        <f>SUM(O531:S531)</f>
        <v>842282.68548925931</v>
      </c>
      <c r="U531" s="984"/>
      <c r="V531" s="277">
        <v>94</v>
      </c>
      <c r="W531" s="253">
        <f t="shared" si="517"/>
        <v>684320</v>
      </c>
      <c r="X531" s="253">
        <f t="shared" si="517"/>
        <v>0</v>
      </c>
      <c r="Y531" s="253">
        <f t="shared" si="517"/>
        <v>57469.770377499721</v>
      </c>
      <c r="Z531" s="253">
        <f t="shared" si="517"/>
        <v>100492.91511175953</v>
      </c>
      <c r="AA531" s="253">
        <f t="shared" si="517"/>
        <v>0</v>
      </c>
      <c r="AB531" s="253">
        <f>SUM(W531:AA531)</f>
        <v>842282.68548925931</v>
      </c>
      <c r="AC531" s="984"/>
      <c r="AD531" s="308"/>
      <c r="AE531" s="253">
        <f t="shared" si="518"/>
        <v>0</v>
      </c>
      <c r="AF531" s="253">
        <f t="shared" si="518"/>
        <v>0</v>
      </c>
      <c r="AG531" s="253">
        <f t="shared" si="518"/>
        <v>0</v>
      </c>
      <c r="AH531" s="253">
        <f t="shared" si="518"/>
        <v>0</v>
      </c>
      <c r="AI531" s="253">
        <f t="shared" si="518"/>
        <v>0</v>
      </c>
      <c r="AJ531" s="253">
        <f>SUM(AE531:AI531)</f>
        <v>0</v>
      </c>
      <c r="AK531" s="978"/>
      <c r="AL531" s="979">
        <f>IFERROR(VLOOKUP($A531,Itemizado_Piping!C:Q,12,0),0)</f>
        <v>0</v>
      </c>
      <c r="AM531" s="979">
        <f>IFERROR(VLOOKUP($A531,Itemizado_Piping!C:Q,13,0),0)</f>
        <v>0</v>
      </c>
      <c r="AN531" s="979">
        <f>IFERROR(VLOOKUP($A531,Itemizado_Piping!C:Q,14,0),0)</f>
        <v>0</v>
      </c>
      <c r="AO531" s="978"/>
      <c r="AP531" s="278"/>
      <c r="AQ531" s="253">
        <f>N531*AP531</f>
        <v>0</v>
      </c>
      <c r="AR531" s="978"/>
      <c r="AS531" s="982"/>
    </row>
    <row r="532" spans="1:45" s="164" customFormat="1" hidden="1">
      <c r="A532" s="312" t="s">
        <v>2678</v>
      </c>
      <c r="B532" s="249"/>
      <c r="C532" s="3" t="s">
        <v>2679</v>
      </c>
      <c r="D532" s="2" t="s">
        <v>2050</v>
      </c>
      <c r="E532" s="190">
        <v>114</v>
      </c>
      <c r="F532" s="276"/>
      <c r="G532" s="191">
        <v>760.71100000000001</v>
      </c>
      <c r="H532" s="252">
        <f>G532+F532</f>
        <v>760.71100000000001</v>
      </c>
      <c r="I532" s="251"/>
      <c r="J532" s="253">
        <v>368033.91499999998</v>
      </c>
      <c r="K532" s="253">
        <v>30907.799462198978</v>
      </c>
      <c r="L532" s="253">
        <v>54046.061899164772</v>
      </c>
      <c r="M532" s="254"/>
      <c r="N532" s="252">
        <f>SUM(I532:M532)</f>
        <v>452987.77636136371</v>
      </c>
      <c r="O532" s="251">
        <f t="shared" si="516"/>
        <v>0</v>
      </c>
      <c r="P532" s="253">
        <f t="shared" si="516"/>
        <v>41955866.309999995</v>
      </c>
      <c r="Q532" s="253">
        <f t="shared" si="516"/>
        <v>3523489.1386906835</v>
      </c>
      <c r="R532" s="253">
        <f t="shared" si="516"/>
        <v>6161251.0565047842</v>
      </c>
      <c r="S532" s="254">
        <f t="shared" si="516"/>
        <v>0</v>
      </c>
      <c r="T532" s="256">
        <f>SUM(O532:S532)</f>
        <v>51640606.505195461</v>
      </c>
      <c r="U532" s="984"/>
      <c r="V532" s="277">
        <v>114</v>
      </c>
      <c r="W532" s="253">
        <f t="shared" si="517"/>
        <v>0</v>
      </c>
      <c r="X532" s="253">
        <f t="shared" si="517"/>
        <v>41955866.309999995</v>
      </c>
      <c r="Y532" s="253">
        <f t="shared" si="517"/>
        <v>3523489.1386906835</v>
      </c>
      <c r="Z532" s="253">
        <f t="shared" si="517"/>
        <v>6161251.0565047842</v>
      </c>
      <c r="AA532" s="253">
        <f t="shared" si="517"/>
        <v>0</v>
      </c>
      <c r="AB532" s="253">
        <f>SUM(W532:AA532)</f>
        <v>51640606.505195461</v>
      </c>
      <c r="AC532" s="984"/>
      <c r="AD532" s="308"/>
      <c r="AE532" s="253">
        <f t="shared" si="518"/>
        <v>0</v>
      </c>
      <c r="AF532" s="253">
        <f t="shared" si="518"/>
        <v>0</v>
      </c>
      <c r="AG532" s="253">
        <f t="shared" si="518"/>
        <v>0</v>
      </c>
      <c r="AH532" s="253">
        <f t="shared" si="518"/>
        <v>0</v>
      </c>
      <c r="AI532" s="253">
        <f t="shared" si="518"/>
        <v>0</v>
      </c>
      <c r="AJ532" s="253">
        <f>SUM(AE532:AI532)</f>
        <v>0</v>
      </c>
      <c r="AK532" s="978"/>
      <c r="AL532" s="979">
        <f>IFERROR(VLOOKUP($A532,Itemizado_Piping!C:Q,12,0),0)</f>
        <v>0</v>
      </c>
      <c r="AM532" s="979">
        <f>IFERROR(VLOOKUP($A532,Itemizado_Piping!C:Q,13,0),0)</f>
        <v>0</v>
      </c>
      <c r="AN532" s="979">
        <f>IFERROR(VLOOKUP($A532,Itemizado_Piping!C:Q,14,0),0)</f>
        <v>0</v>
      </c>
      <c r="AO532" s="978"/>
      <c r="AP532" s="278"/>
      <c r="AQ532" s="253">
        <f>N532*AP532</f>
        <v>0</v>
      </c>
      <c r="AR532" s="978"/>
      <c r="AS532" s="982"/>
    </row>
    <row r="533" spans="1:45" s="164" customFormat="1" hidden="1">
      <c r="A533" s="312" t="s">
        <v>2680</v>
      </c>
      <c r="B533" s="249"/>
      <c r="C533" s="3" t="s">
        <v>2672</v>
      </c>
      <c r="D533" s="2" t="s">
        <v>2050</v>
      </c>
      <c r="E533" s="190">
        <v>10</v>
      </c>
      <c r="F533" s="276"/>
      <c r="G533" s="191">
        <v>45</v>
      </c>
      <c r="H533" s="252">
        <f>G533+F533</f>
        <v>45</v>
      </c>
      <c r="I533" s="251"/>
      <c r="J533" s="253">
        <v>268814.89</v>
      </c>
      <c r="K533" s="253">
        <v>22575.301032196614</v>
      </c>
      <c r="L533" s="253">
        <v>39475.672085496517</v>
      </c>
      <c r="M533" s="254"/>
      <c r="N533" s="252">
        <f>SUM(I533:M533)</f>
        <v>330865.86311769317</v>
      </c>
      <c r="O533" s="251">
        <f t="shared" si="516"/>
        <v>0</v>
      </c>
      <c r="P533" s="253">
        <f t="shared" si="516"/>
        <v>2688148.9000000004</v>
      </c>
      <c r="Q533" s="253">
        <f t="shared" si="516"/>
        <v>225753.01032196614</v>
      </c>
      <c r="R533" s="253">
        <f t="shared" si="516"/>
        <v>394756.72085496516</v>
      </c>
      <c r="S533" s="254">
        <f t="shared" si="516"/>
        <v>0</v>
      </c>
      <c r="T533" s="256">
        <f>SUM(O533:S533)</f>
        <v>3308658.6311769318</v>
      </c>
      <c r="U533" s="984"/>
      <c r="V533" s="277">
        <v>10</v>
      </c>
      <c r="W533" s="253">
        <f t="shared" si="517"/>
        <v>0</v>
      </c>
      <c r="X533" s="253">
        <f t="shared" si="517"/>
        <v>2688148.9000000004</v>
      </c>
      <c r="Y533" s="253">
        <f t="shared" si="517"/>
        <v>225753.01032196614</v>
      </c>
      <c r="Z533" s="253">
        <f t="shared" si="517"/>
        <v>394756.72085496516</v>
      </c>
      <c r="AA533" s="253">
        <f t="shared" si="517"/>
        <v>0</v>
      </c>
      <c r="AB533" s="253">
        <f>SUM(W533:AA533)</f>
        <v>3308658.6311769318</v>
      </c>
      <c r="AC533" s="984"/>
      <c r="AD533" s="308"/>
      <c r="AE533" s="253">
        <f t="shared" si="518"/>
        <v>0</v>
      </c>
      <c r="AF533" s="253">
        <f t="shared" si="518"/>
        <v>0</v>
      </c>
      <c r="AG533" s="253">
        <f t="shared" si="518"/>
        <v>0</v>
      </c>
      <c r="AH533" s="253">
        <f t="shared" si="518"/>
        <v>0</v>
      </c>
      <c r="AI533" s="253">
        <f t="shared" si="518"/>
        <v>0</v>
      </c>
      <c r="AJ533" s="253">
        <f>SUM(AE533:AI533)</f>
        <v>0</v>
      </c>
      <c r="AK533" s="978"/>
      <c r="AL533" s="979">
        <f>IFERROR(VLOOKUP($A533,Itemizado_Piping!C:Q,12,0),0)</f>
        <v>0</v>
      </c>
      <c r="AM533" s="979">
        <f>IFERROR(VLOOKUP($A533,Itemizado_Piping!C:Q,13,0),0)</f>
        <v>0</v>
      </c>
      <c r="AN533" s="979">
        <f>IFERROR(VLOOKUP($A533,Itemizado_Piping!C:Q,14,0),0)</f>
        <v>0</v>
      </c>
      <c r="AO533" s="978"/>
      <c r="AP533" s="278"/>
      <c r="AQ533" s="253">
        <f>N533*AP533</f>
        <v>0</v>
      </c>
      <c r="AR533" s="978"/>
      <c r="AS533" s="982"/>
    </row>
    <row r="534" spans="1:45" s="164" customFormat="1" hidden="1">
      <c r="A534" s="312" t="s">
        <v>2681</v>
      </c>
      <c r="B534" s="249"/>
      <c r="C534" s="3" t="s">
        <v>2674</v>
      </c>
      <c r="D534" s="2" t="s">
        <v>2675</v>
      </c>
      <c r="E534" s="190">
        <v>7306</v>
      </c>
      <c r="F534" s="276"/>
      <c r="G534" s="191">
        <v>511.42</v>
      </c>
      <c r="H534" s="252">
        <f>G534+F534</f>
        <v>511.42</v>
      </c>
      <c r="I534" s="251"/>
      <c r="J534" s="253">
        <v>2987.2350000000001</v>
      </c>
      <c r="K534" s="253">
        <v>250.87051308398168</v>
      </c>
      <c r="L534" s="253">
        <v>438.67774326905112</v>
      </c>
      <c r="M534" s="254"/>
      <c r="N534" s="252">
        <f>SUM(I534:M534)</f>
        <v>3676.7832563530328</v>
      </c>
      <c r="O534" s="251">
        <f t="shared" si="516"/>
        <v>0</v>
      </c>
      <c r="P534" s="253">
        <f t="shared" si="516"/>
        <v>21824738.91</v>
      </c>
      <c r="Q534" s="253">
        <f t="shared" si="516"/>
        <v>1832859.9685915702</v>
      </c>
      <c r="R534" s="253">
        <f t="shared" si="516"/>
        <v>3204979.5923236874</v>
      </c>
      <c r="S534" s="254">
        <f t="shared" si="516"/>
        <v>0</v>
      </c>
      <c r="T534" s="256">
        <f>SUM(O534:S534)</f>
        <v>26862578.470915258</v>
      </c>
      <c r="U534" s="984"/>
      <c r="V534" s="277">
        <v>7306</v>
      </c>
      <c r="W534" s="253">
        <f t="shared" si="517"/>
        <v>0</v>
      </c>
      <c r="X534" s="253">
        <f t="shared" si="517"/>
        <v>21824738.91</v>
      </c>
      <c r="Y534" s="253">
        <f t="shared" si="517"/>
        <v>1832859.9685915702</v>
      </c>
      <c r="Z534" s="253">
        <f t="shared" si="517"/>
        <v>3204979.5923236874</v>
      </c>
      <c r="AA534" s="253">
        <f t="shared" si="517"/>
        <v>0</v>
      </c>
      <c r="AB534" s="253">
        <f>SUM(W534:AA534)</f>
        <v>26862578.470915258</v>
      </c>
      <c r="AC534" s="984"/>
      <c r="AD534" s="308"/>
      <c r="AE534" s="253">
        <f t="shared" si="518"/>
        <v>0</v>
      </c>
      <c r="AF534" s="253">
        <f t="shared" si="518"/>
        <v>0</v>
      </c>
      <c r="AG534" s="253">
        <f t="shared" si="518"/>
        <v>0</v>
      </c>
      <c r="AH534" s="253">
        <f t="shared" si="518"/>
        <v>0</v>
      </c>
      <c r="AI534" s="253">
        <f t="shared" si="518"/>
        <v>0</v>
      </c>
      <c r="AJ534" s="253">
        <f>SUM(AE534:AI534)</f>
        <v>0</v>
      </c>
      <c r="AK534" s="978"/>
      <c r="AL534" s="979">
        <f>IFERROR(VLOOKUP($A534,Itemizado_Piping!C:Q,12,0),0)</f>
        <v>0</v>
      </c>
      <c r="AM534" s="979">
        <f>IFERROR(VLOOKUP($A534,Itemizado_Piping!C:Q,13,0),0)</f>
        <v>0</v>
      </c>
      <c r="AN534" s="979">
        <f>IFERROR(VLOOKUP($A534,Itemizado_Piping!C:Q,14,0),0)</f>
        <v>0</v>
      </c>
      <c r="AO534" s="978"/>
      <c r="AP534" s="278"/>
      <c r="AQ534" s="253">
        <f>N534*AP534</f>
        <v>0</v>
      </c>
      <c r="AR534" s="978"/>
      <c r="AS534" s="982"/>
    </row>
    <row r="535" spans="1:45" s="164" customFormat="1" hidden="1">
      <c r="A535" s="315" t="s">
        <v>3174</v>
      </c>
      <c r="B535" s="5"/>
      <c r="C535" s="7" t="s">
        <v>3175</v>
      </c>
      <c r="D535" s="6"/>
      <c r="E535" s="189"/>
      <c r="F535" s="270"/>
      <c r="G535" s="189"/>
      <c r="H535" s="271"/>
      <c r="I535" s="270"/>
      <c r="J535" s="272"/>
      <c r="K535" s="272"/>
      <c r="L535" s="272"/>
      <c r="M535" s="273"/>
      <c r="N535" s="271"/>
      <c r="O535" s="270"/>
      <c r="P535" s="272"/>
      <c r="Q535" s="272"/>
      <c r="R535" s="272"/>
      <c r="S535" s="273"/>
      <c r="T535" s="274"/>
      <c r="U535" s="984"/>
      <c r="V535" s="272"/>
      <c r="W535" s="272"/>
      <c r="X535" s="272"/>
      <c r="Y535" s="272"/>
      <c r="Z535" s="272"/>
      <c r="AA535" s="272"/>
      <c r="AB535" s="272"/>
      <c r="AC535" s="984"/>
      <c r="AD535" s="272"/>
      <c r="AE535" s="272"/>
      <c r="AF535" s="272"/>
      <c r="AG535" s="272"/>
      <c r="AH535" s="272"/>
      <c r="AI535" s="272"/>
      <c r="AJ535" s="272"/>
      <c r="AK535" s="978"/>
      <c r="AL535" s="272"/>
      <c r="AM535" s="272"/>
      <c r="AN535" s="272"/>
      <c r="AO535" s="978"/>
      <c r="AP535" s="275"/>
      <c r="AQ535" s="272"/>
      <c r="AR535" s="978"/>
      <c r="AS535" s="982"/>
    </row>
    <row r="536" spans="1:45" s="164" customFormat="1" hidden="1">
      <c r="A536" s="312" t="s">
        <v>2682</v>
      </c>
      <c r="B536" s="249"/>
      <c r="C536" s="3" t="s">
        <v>2657</v>
      </c>
      <c r="D536" s="2" t="s">
        <v>2050</v>
      </c>
      <c r="E536" s="190">
        <v>349</v>
      </c>
      <c r="F536" s="276">
        <v>51</v>
      </c>
      <c r="G536" s="191"/>
      <c r="H536" s="252">
        <f>G536+F536</f>
        <v>51</v>
      </c>
      <c r="I536" s="251">
        <v>6550</v>
      </c>
      <c r="J536" s="253"/>
      <c r="K536" s="253">
        <v>550.0745206520678</v>
      </c>
      <c r="L536" s="253">
        <v>961.87250698799517</v>
      </c>
      <c r="M536" s="254"/>
      <c r="N536" s="252">
        <f>SUM(I536:M536)</f>
        <v>8061.9470276400625</v>
      </c>
      <c r="O536" s="251">
        <f t="shared" ref="O536:S540" si="519">$E536*I536</f>
        <v>2285950</v>
      </c>
      <c r="P536" s="253">
        <f t="shared" si="519"/>
        <v>0</v>
      </c>
      <c r="Q536" s="253">
        <f t="shared" si="519"/>
        <v>191976.00770757167</v>
      </c>
      <c r="R536" s="253">
        <f t="shared" si="519"/>
        <v>335693.50493881031</v>
      </c>
      <c r="S536" s="254">
        <f t="shared" si="519"/>
        <v>0</v>
      </c>
      <c r="T536" s="256">
        <f>SUM(O536:S536)</f>
        <v>2813619.5126463817</v>
      </c>
      <c r="U536" s="984"/>
      <c r="V536" s="277">
        <v>349</v>
      </c>
      <c r="W536" s="253">
        <f t="shared" ref="W536:AA540" si="520">$V536*I536</f>
        <v>2285950</v>
      </c>
      <c r="X536" s="253">
        <f t="shared" si="520"/>
        <v>0</v>
      </c>
      <c r="Y536" s="253">
        <f t="shared" si="520"/>
        <v>191976.00770757167</v>
      </c>
      <c r="Z536" s="253">
        <f t="shared" si="520"/>
        <v>335693.50493881031</v>
      </c>
      <c r="AA536" s="253">
        <f t="shared" si="520"/>
        <v>0</v>
      </c>
      <c r="AB536" s="253">
        <f>SUM(W536:AA536)</f>
        <v>2813619.5126463817</v>
      </c>
      <c r="AC536" s="984"/>
      <c r="AD536" s="308"/>
      <c r="AE536" s="253">
        <f t="shared" ref="AE536:AI540" si="521">$AD536*I536</f>
        <v>0</v>
      </c>
      <c r="AF536" s="253">
        <f t="shared" si="521"/>
        <v>0</v>
      </c>
      <c r="AG536" s="253">
        <f t="shared" si="521"/>
        <v>0</v>
      </c>
      <c r="AH536" s="253">
        <f t="shared" si="521"/>
        <v>0</v>
      </c>
      <c r="AI536" s="253">
        <f t="shared" si="521"/>
        <v>0</v>
      </c>
      <c r="AJ536" s="253">
        <f>SUM(AE536:AI536)</f>
        <v>0</v>
      </c>
      <c r="AK536" s="978"/>
      <c r="AL536" s="979">
        <f>IFERROR(VLOOKUP($A536,Itemizado_Piping!C:Q,12,0),0)</f>
        <v>0</v>
      </c>
      <c r="AM536" s="979">
        <f>IFERROR(VLOOKUP($A536,Itemizado_Piping!C:Q,13,0),0)</f>
        <v>0</v>
      </c>
      <c r="AN536" s="979">
        <f>IFERROR(VLOOKUP($A536,Itemizado_Piping!C:Q,14,0),0)</f>
        <v>0</v>
      </c>
      <c r="AO536" s="978"/>
      <c r="AP536" s="278"/>
      <c r="AQ536" s="253">
        <f>N536*AP536</f>
        <v>0</v>
      </c>
      <c r="AR536" s="978"/>
      <c r="AS536" s="982"/>
    </row>
    <row r="537" spans="1:45" s="164" customFormat="1" hidden="1">
      <c r="A537" s="312" t="s">
        <v>2683</v>
      </c>
      <c r="B537" s="249"/>
      <c r="C537" s="3" t="s">
        <v>2557</v>
      </c>
      <c r="D537" s="2" t="s">
        <v>2050</v>
      </c>
      <c r="E537" s="190">
        <v>100</v>
      </c>
      <c r="F537" s="276">
        <v>16</v>
      </c>
      <c r="G537" s="191"/>
      <c r="H537" s="252">
        <f>G537+F537</f>
        <v>16</v>
      </c>
      <c r="I537" s="251">
        <v>7280</v>
      </c>
      <c r="J537" s="253"/>
      <c r="K537" s="253">
        <v>611.38053593084805</v>
      </c>
      <c r="L537" s="253">
        <v>1069.0735650187185</v>
      </c>
      <c r="M537" s="254"/>
      <c r="N537" s="252">
        <f>SUM(I537:M537)</f>
        <v>8960.4541009495661</v>
      </c>
      <c r="O537" s="251">
        <f t="shared" si="519"/>
        <v>728000</v>
      </c>
      <c r="P537" s="253">
        <f t="shared" si="519"/>
        <v>0</v>
      </c>
      <c r="Q537" s="253">
        <f t="shared" si="519"/>
        <v>61138.053593084805</v>
      </c>
      <c r="R537" s="253">
        <f t="shared" si="519"/>
        <v>106907.35650187185</v>
      </c>
      <c r="S537" s="254">
        <f t="shared" si="519"/>
        <v>0</v>
      </c>
      <c r="T537" s="256">
        <f>SUM(O537:S537)</f>
        <v>896045.41009495663</v>
      </c>
      <c r="U537" s="984"/>
      <c r="V537" s="277">
        <v>100</v>
      </c>
      <c r="W537" s="253">
        <f t="shared" si="520"/>
        <v>728000</v>
      </c>
      <c r="X537" s="253">
        <f t="shared" si="520"/>
        <v>0</v>
      </c>
      <c r="Y537" s="253">
        <f t="shared" si="520"/>
        <v>61138.053593084805</v>
      </c>
      <c r="Z537" s="253">
        <f t="shared" si="520"/>
        <v>106907.35650187185</v>
      </c>
      <c r="AA537" s="253">
        <f t="shared" si="520"/>
        <v>0</v>
      </c>
      <c r="AB537" s="253">
        <f>SUM(W537:AA537)</f>
        <v>896045.41009495663</v>
      </c>
      <c r="AC537" s="984"/>
      <c r="AD537" s="308"/>
      <c r="AE537" s="253">
        <f t="shared" si="521"/>
        <v>0</v>
      </c>
      <c r="AF537" s="253">
        <f t="shared" si="521"/>
        <v>0</v>
      </c>
      <c r="AG537" s="253">
        <f t="shared" si="521"/>
        <v>0</v>
      </c>
      <c r="AH537" s="253">
        <f t="shared" si="521"/>
        <v>0</v>
      </c>
      <c r="AI537" s="253">
        <f t="shared" si="521"/>
        <v>0</v>
      </c>
      <c r="AJ537" s="253">
        <f>SUM(AE537:AI537)</f>
        <v>0</v>
      </c>
      <c r="AK537" s="978"/>
      <c r="AL537" s="979">
        <f>IFERROR(VLOOKUP($A537,Itemizado_Piping!C:Q,12,0),0)</f>
        <v>0</v>
      </c>
      <c r="AM537" s="979">
        <f>IFERROR(VLOOKUP($A537,Itemizado_Piping!C:Q,13,0),0)</f>
        <v>0</v>
      </c>
      <c r="AN537" s="979">
        <f>IFERROR(VLOOKUP($A537,Itemizado_Piping!C:Q,14,0),0)</f>
        <v>0</v>
      </c>
      <c r="AO537" s="978"/>
      <c r="AP537" s="278"/>
      <c r="AQ537" s="253">
        <f>N537*AP537</f>
        <v>0</v>
      </c>
      <c r="AR537" s="978"/>
      <c r="AS537" s="982"/>
    </row>
    <row r="538" spans="1:45" s="164" customFormat="1" hidden="1">
      <c r="A538" s="312" t="s">
        <v>2684</v>
      </c>
      <c r="B538" s="249"/>
      <c r="C538" s="3" t="s">
        <v>2679</v>
      </c>
      <c r="D538" s="2" t="s">
        <v>2050</v>
      </c>
      <c r="E538" s="190">
        <v>121</v>
      </c>
      <c r="F538" s="276"/>
      <c r="G538" s="191">
        <v>770.25</v>
      </c>
      <c r="H538" s="252">
        <f>G538+F538</f>
        <v>770.25</v>
      </c>
      <c r="I538" s="251"/>
      <c r="J538" s="253">
        <v>357756.54100000003</v>
      </c>
      <c r="K538" s="253">
        <v>30044.695847437659</v>
      </c>
      <c r="L538" s="253">
        <v>52536.821524125742</v>
      </c>
      <c r="M538" s="254"/>
      <c r="N538" s="252">
        <f>SUM(I538:M538)</f>
        <v>440338.05837156344</v>
      </c>
      <c r="O538" s="251">
        <f t="shared" si="519"/>
        <v>0</v>
      </c>
      <c r="P538" s="253">
        <f t="shared" si="519"/>
        <v>43288541.461000003</v>
      </c>
      <c r="Q538" s="253">
        <f t="shared" si="519"/>
        <v>3635408.1975399568</v>
      </c>
      <c r="R538" s="253">
        <f t="shared" si="519"/>
        <v>6356955.4044192145</v>
      </c>
      <c r="S538" s="254">
        <f t="shared" si="519"/>
        <v>0</v>
      </c>
      <c r="T538" s="256">
        <f>SUM(O538:S538)</f>
        <v>53280905.062959172</v>
      </c>
      <c r="U538" s="984"/>
      <c r="V538" s="277">
        <v>121</v>
      </c>
      <c r="W538" s="253">
        <f t="shared" si="520"/>
        <v>0</v>
      </c>
      <c r="X538" s="253">
        <f t="shared" si="520"/>
        <v>43288541.461000003</v>
      </c>
      <c r="Y538" s="253">
        <f t="shared" si="520"/>
        <v>3635408.1975399568</v>
      </c>
      <c r="Z538" s="253">
        <f t="shared" si="520"/>
        <v>6356955.4044192145</v>
      </c>
      <c r="AA538" s="253">
        <f t="shared" si="520"/>
        <v>0</v>
      </c>
      <c r="AB538" s="253">
        <f>SUM(W538:AA538)</f>
        <v>53280905.062959172</v>
      </c>
      <c r="AC538" s="984"/>
      <c r="AD538" s="308"/>
      <c r="AE538" s="253">
        <f t="shared" si="521"/>
        <v>0</v>
      </c>
      <c r="AF538" s="253">
        <f t="shared" si="521"/>
        <v>0</v>
      </c>
      <c r="AG538" s="253">
        <f t="shared" si="521"/>
        <v>0</v>
      </c>
      <c r="AH538" s="253">
        <f t="shared" si="521"/>
        <v>0</v>
      </c>
      <c r="AI538" s="253">
        <f t="shared" si="521"/>
        <v>0</v>
      </c>
      <c r="AJ538" s="253">
        <f>SUM(AE538:AI538)</f>
        <v>0</v>
      </c>
      <c r="AK538" s="978"/>
      <c r="AL538" s="979">
        <f>IFERROR(VLOOKUP($A538,Itemizado_Piping!C:Q,12,0),0)</f>
        <v>0</v>
      </c>
      <c r="AM538" s="979">
        <f>IFERROR(VLOOKUP($A538,Itemizado_Piping!C:Q,13,0),0)</f>
        <v>0</v>
      </c>
      <c r="AN538" s="979">
        <f>IFERROR(VLOOKUP($A538,Itemizado_Piping!C:Q,14,0),0)</f>
        <v>0</v>
      </c>
      <c r="AO538" s="978"/>
      <c r="AP538" s="278"/>
      <c r="AQ538" s="253">
        <f>N538*AP538</f>
        <v>0</v>
      </c>
      <c r="AR538" s="978"/>
      <c r="AS538" s="982"/>
    </row>
    <row r="539" spans="1:45" s="164" customFormat="1" hidden="1">
      <c r="A539" s="312" t="s">
        <v>2685</v>
      </c>
      <c r="B539" s="249"/>
      <c r="C539" s="3" t="s">
        <v>2672</v>
      </c>
      <c r="D539" s="2" t="s">
        <v>2050</v>
      </c>
      <c r="E539" s="190">
        <v>12</v>
      </c>
      <c r="F539" s="276"/>
      <c r="G539" s="191">
        <v>54</v>
      </c>
      <c r="H539" s="252">
        <f>G539+F539</f>
        <v>54</v>
      </c>
      <c r="I539" s="251"/>
      <c r="J539" s="253">
        <v>268814.89</v>
      </c>
      <c r="K539" s="253">
        <v>22575.301032196614</v>
      </c>
      <c r="L539" s="253">
        <v>39475.672085496517</v>
      </c>
      <c r="M539" s="254"/>
      <c r="N539" s="252">
        <f>SUM(I539:M539)</f>
        <v>330865.86311769317</v>
      </c>
      <c r="O539" s="251">
        <f t="shared" si="519"/>
        <v>0</v>
      </c>
      <c r="P539" s="253">
        <f t="shared" si="519"/>
        <v>3225778.68</v>
      </c>
      <c r="Q539" s="253">
        <f t="shared" si="519"/>
        <v>270903.61238635937</v>
      </c>
      <c r="R539" s="253">
        <f t="shared" si="519"/>
        <v>473708.06502595823</v>
      </c>
      <c r="S539" s="254">
        <f t="shared" si="519"/>
        <v>0</v>
      </c>
      <c r="T539" s="256">
        <f>SUM(O539:S539)</f>
        <v>3970390.3574123178</v>
      </c>
      <c r="U539" s="984"/>
      <c r="V539" s="277">
        <v>12</v>
      </c>
      <c r="W539" s="253">
        <f t="shared" si="520"/>
        <v>0</v>
      </c>
      <c r="X539" s="253">
        <f t="shared" si="520"/>
        <v>3225778.68</v>
      </c>
      <c r="Y539" s="253">
        <f t="shared" si="520"/>
        <v>270903.61238635937</v>
      </c>
      <c r="Z539" s="253">
        <f t="shared" si="520"/>
        <v>473708.06502595823</v>
      </c>
      <c r="AA539" s="253">
        <f t="shared" si="520"/>
        <v>0</v>
      </c>
      <c r="AB539" s="253">
        <f>SUM(W539:AA539)</f>
        <v>3970390.3574123178</v>
      </c>
      <c r="AC539" s="984"/>
      <c r="AD539" s="308"/>
      <c r="AE539" s="253">
        <f t="shared" si="521"/>
        <v>0</v>
      </c>
      <c r="AF539" s="253">
        <f t="shared" si="521"/>
        <v>0</v>
      </c>
      <c r="AG539" s="253">
        <f t="shared" si="521"/>
        <v>0</v>
      </c>
      <c r="AH539" s="253">
        <f t="shared" si="521"/>
        <v>0</v>
      </c>
      <c r="AI539" s="253">
        <f t="shared" si="521"/>
        <v>0</v>
      </c>
      <c r="AJ539" s="253">
        <f>SUM(AE539:AI539)</f>
        <v>0</v>
      </c>
      <c r="AK539" s="978"/>
      <c r="AL539" s="979">
        <f>IFERROR(VLOOKUP($A539,Itemizado_Piping!C:Q,12,0),0)</f>
        <v>0</v>
      </c>
      <c r="AM539" s="979">
        <f>IFERROR(VLOOKUP($A539,Itemizado_Piping!C:Q,13,0),0)</f>
        <v>0</v>
      </c>
      <c r="AN539" s="979">
        <f>IFERROR(VLOOKUP($A539,Itemizado_Piping!C:Q,14,0),0)</f>
        <v>0</v>
      </c>
      <c r="AO539" s="978"/>
      <c r="AP539" s="278"/>
      <c r="AQ539" s="253">
        <f>N539*AP539</f>
        <v>0</v>
      </c>
      <c r="AR539" s="978"/>
      <c r="AS539" s="982"/>
    </row>
    <row r="540" spans="1:45" s="164" customFormat="1" hidden="1">
      <c r="A540" s="312" t="s">
        <v>2686</v>
      </c>
      <c r="B540" s="249"/>
      <c r="C540" s="3" t="s">
        <v>2674</v>
      </c>
      <c r="D540" s="2" t="s">
        <v>2675</v>
      </c>
      <c r="E540" s="190">
        <v>8547</v>
      </c>
      <c r="F540" s="276"/>
      <c r="G540" s="191">
        <v>598.29</v>
      </c>
      <c r="H540" s="252">
        <f>G540+F540</f>
        <v>598.29</v>
      </c>
      <c r="I540" s="251"/>
      <c r="J540" s="253">
        <v>2987.2350000000001</v>
      </c>
      <c r="K540" s="253">
        <v>250.87051308398122</v>
      </c>
      <c r="L540" s="253">
        <v>438.67774326905101</v>
      </c>
      <c r="M540" s="254"/>
      <c r="N540" s="252">
        <f>SUM(I540:M540)</f>
        <v>3676.7832563530324</v>
      </c>
      <c r="O540" s="251">
        <f t="shared" si="519"/>
        <v>0</v>
      </c>
      <c r="P540" s="253">
        <f t="shared" si="519"/>
        <v>25531897.545000002</v>
      </c>
      <c r="Q540" s="253">
        <f t="shared" si="519"/>
        <v>2144190.2753287875</v>
      </c>
      <c r="R540" s="253">
        <f t="shared" si="519"/>
        <v>3749378.6717205788</v>
      </c>
      <c r="S540" s="254">
        <f t="shared" si="519"/>
        <v>0</v>
      </c>
      <c r="T540" s="256">
        <f>SUM(O540:S540)</f>
        <v>31425466.49204937</v>
      </c>
      <c r="U540" s="984"/>
      <c r="V540" s="277">
        <v>8547</v>
      </c>
      <c r="W540" s="253">
        <f t="shared" si="520"/>
        <v>0</v>
      </c>
      <c r="X540" s="253">
        <f t="shared" si="520"/>
        <v>25531897.545000002</v>
      </c>
      <c r="Y540" s="253">
        <f t="shared" si="520"/>
        <v>2144190.2753287875</v>
      </c>
      <c r="Z540" s="253">
        <f t="shared" si="520"/>
        <v>3749378.6717205788</v>
      </c>
      <c r="AA540" s="253">
        <f t="shared" si="520"/>
        <v>0</v>
      </c>
      <c r="AB540" s="253">
        <f>SUM(W540:AA540)</f>
        <v>31425466.49204937</v>
      </c>
      <c r="AC540" s="984"/>
      <c r="AD540" s="308"/>
      <c r="AE540" s="253">
        <f t="shared" si="521"/>
        <v>0</v>
      </c>
      <c r="AF540" s="253">
        <f t="shared" si="521"/>
        <v>0</v>
      </c>
      <c r="AG540" s="253">
        <f t="shared" si="521"/>
        <v>0</v>
      </c>
      <c r="AH540" s="253">
        <f t="shared" si="521"/>
        <v>0</v>
      </c>
      <c r="AI540" s="253">
        <f t="shared" si="521"/>
        <v>0</v>
      </c>
      <c r="AJ540" s="253">
        <f>SUM(AE540:AI540)</f>
        <v>0</v>
      </c>
      <c r="AK540" s="978"/>
      <c r="AL540" s="979">
        <f>IFERROR(VLOOKUP($A540,Itemizado_Piping!C:Q,12,0),0)</f>
        <v>0</v>
      </c>
      <c r="AM540" s="979">
        <f>IFERROR(VLOOKUP($A540,Itemizado_Piping!C:Q,13,0),0)</f>
        <v>0</v>
      </c>
      <c r="AN540" s="979">
        <f>IFERROR(VLOOKUP($A540,Itemizado_Piping!C:Q,14,0),0)</f>
        <v>0</v>
      </c>
      <c r="AO540" s="978"/>
      <c r="AP540" s="278"/>
      <c r="AQ540" s="253">
        <f>N540*AP540</f>
        <v>0</v>
      </c>
      <c r="AR540" s="978"/>
      <c r="AS540" s="982"/>
    </row>
    <row r="541" spans="1:45" s="164" customFormat="1" hidden="1">
      <c r="A541" s="315" t="s">
        <v>3176</v>
      </c>
      <c r="B541" s="5"/>
      <c r="C541" s="7" t="s">
        <v>3177</v>
      </c>
      <c r="D541" s="6"/>
      <c r="E541" s="189"/>
      <c r="F541" s="270"/>
      <c r="G541" s="189"/>
      <c r="H541" s="271"/>
      <c r="I541" s="270"/>
      <c r="J541" s="272"/>
      <c r="K541" s="272"/>
      <c r="L541" s="272"/>
      <c r="M541" s="273"/>
      <c r="N541" s="271"/>
      <c r="O541" s="270"/>
      <c r="P541" s="272"/>
      <c r="Q541" s="272"/>
      <c r="R541" s="272"/>
      <c r="S541" s="273"/>
      <c r="T541" s="274"/>
      <c r="U541" s="984"/>
      <c r="V541" s="272"/>
      <c r="W541" s="272"/>
      <c r="X541" s="272"/>
      <c r="Y541" s="272"/>
      <c r="Z541" s="272"/>
      <c r="AA541" s="272"/>
      <c r="AB541" s="272"/>
      <c r="AC541" s="984"/>
      <c r="AD541" s="272"/>
      <c r="AE541" s="272"/>
      <c r="AF541" s="272"/>
      <c r="AG541" s="272"/>
      <c r="AH541" s="272"/>
      <c r="AI541" s="272"/>
      <c r="AJ541" s="272"/>
      <c r="AK541" s="978"/>
      <c r="AL541" s="272"/>
      <c r="AM541" s="272"/>
      <c r="AN541" s="272"/>
      <c r="AO541" s="978"/>
      <c r="AP541" s="275"/>
      <c r="AQ541" s="272"/>
      <c r="AR541" s="978"/>
      <c r="AS541" s="982"/>
    </row>
    <row r="542" spans="1:45" s="164" customFormat="1" hidden="1">
      <c r="A542" s="312" t="s">
        <v>2687</v>
      </c>
      <c r="B542" s="249"/>
      <c r="C542" s="3" t="s">
        <v>2657</v>
      </c>
      <c r="D542" s="2" t="s">
        <v>2050</v>
      </c>
      <c r="E542" s="190">
        <v>832</v>
      </c>
      <c r="F542" s="276">
        <v>122</v>
      </c>
      <c r="G542" s="191"/>
      <c r="H542" s="252">
        <f>G542+F542</f>
        <v>122</v>
      </c>
      <c r="I542" s="251">
        <v>6550</v>
      </c>
      <c r="J542" s="253"/>
      <c r="K542" s="253">
        <v>550.07452065206689</v>
      </c>
      <c r="L542" s="253">
        <v>961.87250698799528</v>
      </c>
      <c r="M542" s="254"/>
      <c r="N542" s="252">
        <f>SUM(I542:M542)</f>
        <v>8061.9470276400625</v>
      </c>
      <c r="O542" s="251">
        <f t="shared" ref="O542:S546" si="522">$E542*I542</f>
        <v>5449600</v>
      </c>
      <c r="P542" s="253">
        <f t="shared" si="522"/>
        <v>0</v>
      </c>
      <c r="Q542" s="253">
        <f t="shared" si="522"/>
        <v>457662.00118251966</v>
      </c>
      <c r="R542" s="253">
        <f t="shared" si="522"/>
        <v>800277.92581401207</v>
      </c>
      <c r="S542" s="254">
        <f t="shared" si="522"/>
        <v>0</v>
      </c>
      <c r="T542" s="256">
        <f>SUM(O542:S542)</f>
        <v>6707539.9269965319</v>
      </c>
      <c r="U542" s="984"/>
      <c r="V542" s="277">
        <v>832</v>
      </c>
      <c r="W542" s="253">
        <f t="shared" ref="W542:AA546" si="523">$V542*I542</f>
        <v>5449600</v>
      </c>
      <c r="X542" s="253">
        <f t="shared" si="523"/>
        <v>0</v>
      </c>
      <c r="Y542" s="253">
        <f t="shared" si="523"/>
        <v>457662.00118251966</v>
      </c>
      <c r="Z542" s="253">
        <f t="shared" si="523"/>
        <v>800277.92581401207</v>
      </c>
      <c r="AA542" s="253">
        <f t="shared" si="523"/>
        <v>0</v>
      </c>
      <c r="AB542" s="253">
        <f>SUM(W542:AA542)</f>
        <v>6707539.9269965319</v>
      </c>
      <c r="AC542" s="984"/>
      <c r="AD542" s="308"/>
      <c r="AE542" s="253">
        <f t="shared" ref="AE542:AI546" si="524">$AD542*I542</f>
        <v>0</v>
      </c>
      <c r="AF542" s="253">
        <f t="shared" si="524"/>
        <v>0</v>
      </c>
      <c r="AG542" s="253">
        <f t="shared" si="524"/>
        <v>0</v>
      </c>
      <c r="AH542" s="253">
        <f t="shared" si="524"/>
        <v>0</v>
      </c>
      <c r="AI542" s="253">
        <f t="shared" si="524"/>
        <v>0</v>
      </c>
      <c r="AJ542" s="253">
        <f>SUM(AE542:AI542)</f>
        <v>0</v>
      </c>
      <c r="AK542" s="978"/>
      <c r="AL542" s="979">
        <f>IFERROR(VLOOKUP($A542,Itemizado_Piping!C:Q,12,0),0)</f>
        <v>0</v>
      </c>
      <c r="AM542" s="979">
        <f>IFERROR(VLOOKUP($A542,Itemizado_Piping!C:Q,13,0),0)</f>
        <v>0</v>
      </c>
      <c r="AN542" s="979">
        <f>IFERROR(VLOOKUP($A542,Itemizado_Piping!C:Q,14,0),0)</f>
        <v>0</v>
      </c>
      <c r="AO542" s="978"/>
      <c r="AP542" s="278"/>
      <c r="AQ542" s="253">
        <f>N542*AP542</f>
        <v>0</v>
      </c>
      <c r="AR542" s="978"/>
      <c r="AS542" s="982"/>
    </row>
    <row r="543" spans="1:45" s="164" customFormat="1" hidden="1">
      <c r="A543" s="312" t="s">
        <v>2688</v>
      </c>
      <c r="B543" s="249"/>
      <c r="C543" s="3" t="s">
        <v>2557</v>
      </c>
      <c r="D543" s="2" t="s">
        <v>2050</v>
      </c>
      <c r="E543" s="190">
        <v>135</v>
      </c>
      <c r="F543" s="276">
        <v>21</v>
      </c>
      <c r="G543" s="191"/>
      <c r="H543" s="252">
        <f>G543+F543</f>
        <v>21</v>
      </c>
      <c r="I543" s="251">
        <v>7280</v>
      </c>
      <c r="J543" s="253"/>
      <c r="K543" s="253">
        <v>611.38053593084805</v>
      </c>
      <c r="L543" s="253">
        <v>1069.0735650187187</v>
      </c>
      <c r="M543" s="254"/>
      <c r="N543" s="252">
        <f>SUM(I543:M543)</f>
        <v>8960.4541009495661</v>
      </c>
      <c r="O543" s="251">
        <f t="shared" si="522"/>
        <v>982800</v>
      </c>
      <c r="P543" s="253">
        <f t="shared" si="522"/>
        <v>0</v>
      </c>
      <c r="Q543" s="253">
        <f t="shared" si="522"/>
        <v>82536.372350664489</v>
      </c>
      <c r="R543" s="253">
        <f t="shared" si="522"/>
        <v>144324.93127752701</v>
      </c>
      <c r="S543" s="254">
        <f t="shared" si="522"/>
        <v>0</v>
      </c>
      <c r="T543" s="256">
        <f>SUM(O543:S543)</f>
        <v>1209661.3036281916</v>
      </c>
      <c r="U543" s="984"/>
      <c r="V543" s="277">
        <v>135</v>
      </c>
      <c r="W543" s="253">
        <f t="shared" si="523"/>
        <v>982800</v>
      </c>
      <c r="X543" s="253">
        <f t="shared" si="523"/>
        <v>0</v>
      </c>
      <c r="Y543" s="253">
        <f t="shared" si="523"/>
        <v>82536.372350664489</v>
      </c>
      <c r="Z543" s="253">
        <f t="shared" si="523"/>
        <v>144324.93127752701</v>
      </c>
      <c r="AA543" s="253">
        <f t="shared" si="523"/>
        <v>0</v>
      </c>
      <c r="AB543" s="253">
        <f>SUM(W543:AA543)</f>
        <v>1209661.3036281916</v>
      </c>
      <c r="AC543" s="984"/>
      <c r="AD543" s="308"/>
      <c r="AE543" s="253">
        <f t="shared" si="524"/>
        <v>0</v>
      </c>
      <c r="AF543" s="253">
        <f t="shared" si="524"/>
        <v>0</v>
      </c>
      <c r="AG543" s="253">
        <f t="shared" si="524"/>
        <v>0</v>
      </c>
      <c r="AH543" s="253">
        <f t="shared" si="524"/>
        <v>0</v>
      </c>
      <c r="AI543" s="253">
        <f t="shared" si="524"/>
        <v>0</v>
      </c>
      <c r="AJ543" s="253">
        <f>SUM(AE543:AI543)</f>
        <v>0</v>
      </c>
      <c r="AK543" s="978"/>
      <c r="AL543" s="979">
        <f>IFERROR(VLOOKUP($A543,Itemizado_Piping!C:Q,12,0),0)</f>
        <v>0</v>
      </c>
      <c r="AM543" s="979">
        <f>IFERROR(VLOOKUP($A543,Itemizado_Piping!C:Q,13,0),0)</f>
        <v>0</v>
      </c>
      <c r="AN543" s="979">
        <f>IFERROR(VLOOKUP($A543,Itemizado_Piping!C:Q,14,0),0)</f>
        <v>0</v>
      </c>
      <c r="AO543" s="978"/>
      <c r="AP543" s="278"/>
      <c r="AQ543" s="253">
        <f>N543*AP543</f>
        <v>0</v>
      </c>
      <c r="AR543" s="978"/>
      <c r="AS543" s="982"/>
    </row>
    <row r="544" spans="1:45" s="164" customFormat="1" hidden="1">
      <c r="A544" s="312" t="s">
        <v>2689</v>
      </c>
      <c r="B544" s="249"/>
      <c r="C544" s="3" t="s">
        <v>2679</v>
      </c>
      <c r="D544" s="2" t="s">
        <v>2050</v>
      </c>
      <c r="E544" s="190">
        <v>264</v>
      </c>
      <c r="F544" s="276"/>
      <c r="G544" s="191">
        <v>1321.558</v>
      </c>
      <c r="H544" s="252">
        <f>G544+F544</f>
        <v>1321.558</v>
      </c>
      <c r="I544" s="251"/>
      <c r="J544" s="253">
        <v>312242.33399999997</v>
      </c>
      <c r="K544" s="253">
        <v>26222.373298054736</v>
      </c>
      <c r="L544" s="253">
        <v>45853.025287097793</v>
      </c>
      <c r="M544" s="254"/>
      <c r="N544" s="252">
        <f>SUM(I544:M544)</f>
        <v>384317.73258515249</v>
      </c>
      <c r="O544" s="251">
        <f t="shared" si="522"/>
        <v>0</v>
      </c>
      <c r="P544" s="253">
        <f t="shared" si="522"/>
        <v>82431976.175999999</v>
      </c>
      <c r="Q544" s="253">
        <f t="shared" si="522"/>
        <v>6922706.5506864507</v>
      </c>
      <c r="R544" s="253">
        <f t="shared" si="522"/>
        <v>12105198.675793817</v>
      </c>
      <c r="S544" s="254">
        <f t="shared" si="522"/>
        <v>0</v>
      </c>
      <c r="T544" s="256">
        <f>SUM(O544:S544)</f>
        <v>101459881.40248026</v>
      </c>
      <c r="U544" s="984"/>
      <c r="V544" s="277">
        <v>264</v>
      </c>
      <c r="W544" s="253">
        <f t="shared" si="523"/>
        <v>0</v>
      </c>
      <c r="X544" s="253">
        <f t="shared" si="523"/>
        <v>82431976.175999999</v>
      </c>
      <c r="Y544" s="253">
        <f t="shared" si="523"/>
        <v>6922706.5506864507</v>
      </c>
      <c r="Z544" s="253">
        <f t="shared" si="523"/>
        <v>12105198.675793817</v>
      </c>
      <c r="AA544" s="253">
        <f t="shared" si="523"/>
        <v>0</v>
      </c>
      <c r="AB544" s="253">
        <f>SUM(W544:AA544)</f>
        <v>101459881.40248026</v>
      </c>
      <c r="AC544" s="984"/>
      <c r="AD544" s="308"/>
      <c r="AE544" s="253">
        <f t="shared" si="524"/>
        <v>0</v>
      </c>
      <c r="AF544" s="253">
        <f t="shared" si="524"/>
        <v>0</v>
      </c>
      <c r="AG544" s="253">
        <f t="shared" si="524"/>
        <v>0</v>
      </c>
      <c r="AH544" s="253">
        <f t="shared" si="524"/>
        <v>0</v>
      </c>
      <c r="AI544" s="253">
        <f t="shared" si="524"/>
        <v>0</v>
      </c>
      <c r="AJ544" s="253">
        <f>SUM(AE544:AI544)</f>
        <v>0</v>
      </c>
      <c r="AK544" s="978"/>
      <c r="AL544" s="979">
        <f>IFERROR(VLOOKUP($A544,Itemizado_Piping!C:Q,12,0),0)</f>
        <v>0</v>
      </c>
      <c r="AM544" s="979">
        <f>IFERROR(VLOOKUP($A544,Itemizado_Piping!C:Q,13,0),0)</f>
        <v>0</v>
      </c>
      <c r="AN544" s="979">
        <f>IFERROR(VLOOKUP($A544,Itemizado_Piping!C:Q,14,0),0)</f>
        <v>0</v>
      </c>
      <c r="AO544" s="978"/>
      <c r="AP544" s="278"/>
      <c r="AQ544" s="253">
        <f>N544*AP544</f>
        <v>0</v>
      </c>
      <c r="AR544" s="978"/>
      <c r="AS544" s="982"/>
    </row>
    <row r="545" spans="1:45" s="164" customFormat="1" hidden="1">
      <c r="A545" s="312" t="s">
        <v>2690</v>
      </c>
      <c r="B545" s="249"/>
      <c r="C545" s="3" t="s">
        <v>2672</v>
      </c>
      <c r="D545" s="2" t="s">
        <v>2050</v>
      </c>
      <c r="E545" s="190">
        <v>30</v>
      </c>
      <c r="F545" s="276"/>
      <c r="G545" s="191">
        <v>135</v>
      </c>
      <c r="H545" s="252">
        <f>G545+F545</f>
        <v>135</v>
      </c>
      <c r="I545" s="251"/>
      <c r="J545" s="253">
        <v>268814.89</v>
      </c>
      <c r="K545" s="253">
        <v>22575.301032196672</v>
      </c>
      <c r="L545" s="253">
        <v>39475.672085496524</v>
      </c>
      <c r="M545" s="254"/>
      <c r="N545" s="252">
        <f>SUM(I545:M545)</f>
        <v>330865.86311769322</v>
      </c>
      <c r="O545" s="251">
        <f t="shared" si="522"/>
        <v>0</v>
      </c>
      <c r="P545" s="253">
        <f t="shared" si="522"/>
        <v>8064446.7000000002</v>
      </c>
      <c r="Q545" s="253">
        <f t="shared" si="522"/>
        <v>677259.03096590017</v>
      </c>
      <c r="R545" s="253">
        <f t="shared" si="522"/>
        <v>1184270.1625648958</v>
      </c>
      <c r="S545" s="254">
        <f t="shared" si="522"/>
        <v>0</v>
      </c>
      <c r="T545" s="256">
        <f>SUM(O545:S545)</f>
        <v>9925975.8935307972</v>
      </c>
      <c r="U545" s="984"/>
      <c r="V545" s="277">
        <v>30</v>
      </c>
      <c r="W545" s="253">
        <f t="shared" si="523"/>
        <v>0</v>
      </c>
      <c r="X545" s="253">
        <f t="shared" si="523"/>
        <v>8064446.7000000002</v>
      </c>
      <c r="Y545" s="253">
        <f t="shared" si="523"/>
        <v>677259.03096590017</v>
      </c>
      <c r="Z545" s="253">
        <f t="shared" si="523"/>
        <v>1184270.1625648958</v>
      </c>
      <c r="AA545" s="253">
        <f t="shared" si="523"/>
        <v>0</v>
      </c>
      <c r="AB545" s="253">
        <f>SUM(W545:AA545)</f>
        <v>9925975.8935307972</v>
      </c>
      <c r="AC545" s="984"/>
      <c r="AD545" s="308"/>
      <c r="AE545" s="253">
        <f t="shared" si="524"/>
        <v>0</v>
      </c>
      <c r="AF545" s="253">
        <f t="shared" si="524"/>
        <v>0</v>
      </c>
      <c r="AG545" s="253">
        <f t="shared" si="524"/>
        <v>0</v>
      </c>
      <c r="AH545" s="253">
        <f t="shared" si="524"/>
        <v>0</v>
      </c>
      <c r="AI545" s="253">
        <f t="shared" si="524"/>
        <v>0</v>
      </c>
      <c r="AJ545" s="253">
        <f>SUM(AE545:AI545)</f>
        <v>0</v>
      </c>
      <c r="AK545" s="978"/>
      <c r="AL545" s="979">
        <f>IFERROR(VLOOKUP($A545,Itemizado_Piping!C:Q,12,0),0)</f>
        <v>0</v>
      </c>
      <c r="AM545" s="979">
        <f>IFERROR(VLOOKUP($A545,Itemizado_Piping!C:Q,13,0),0)</f>
        <v>0</v>
      </c>
      <c r="AN545" s="979">
        <f>IFERROR(VLOOKUP($A545,Itemizado_Piping!C:Q,14,0),0)</f>
        <v>0</v>
      </c>
      <c r="AO545" s="978"/>
      <c r="AP545" s="278"/>
      <c r="AQ545" s="253">
        <f>N545*AP545</f>
        <v>0</v>
      </c>
      <c r="AR545" s="978"/>
      <c r="AS545" s="982"/>
    </row>
    <row r="546" spans="1:45" s="164" customFormat="1" hidden="1">
      <c r="A546" s="312" t="s">
        <v>2691</v>
      </c>
      <c r="B546" s="249"/>
      <c r="C546" s="3" t="s">
        <v>2674</v>
      </c>
      <c r="D546" s="2" t="s">
        <v>2675</v>
      </c>
      <c r="E546" s="190">
        <v>16423</v>
      </c>
      <c r="F546" s="276"/>
      <c r="G546" s="191">
        <v>1149.6099999999999</v>
      </c>
      <c r="H546" s="252">
        <f>G546+F546</f>
        <v>1149.6099999999999</v>
      </c>
      <c r="I546" s="251"/>
      <c r="J546" s="253">
        <v>2987.2350000000001</v>
      </c>
      <c r="K546" s="253">
        <v>250.87051308398122</v>
      </c>
      <c r="L546" s="253">
        <v>438.67774326905101</v>
      </c>
      <c r="M546" s="254"/>
      <c r="N546" s="252">
        <f>SUM(I546:M546)</f>
        <v>3676.7832563530324</v>
      </c>
      <c r="O546" s="251">
        <f t="shared" si="522"/>
        <v>0</v>
      </c>
      <c r="P546" s="253">
        <f t="shared" si="522"/>
        <v>49059360.405000001</v>
      </c>
      <c r="Q546" s="253">
        <f t="shared" si="522"/>
        <v>4120046.4363782238</v>
      </c>
      <c r="R546" s="253">
        <f t="shared" si="522"/>
        <v>7204404.577707625</v>
      </c>
      <c r="S546" s="254">
        <f t="shared" si="522"/>
        <v>0</v>
      </c>
      <c r="T546" s="256">
        <f>SUM(O546:S546)</f>
        <v>60383811.419085853</v>
      </c>
      <c r="U546" s="984"/>
      <c r="V546" s="277">
        <v>16423</v>
      </c>
      <c r="W546" s="253">
        <f t="shared" si="523"/>
        <v>0</v>
      </c>
      <c r="X546" s="253">
        <f t="shared" si="523"/>
        <v>49059360.405000001</v>
      </c>
      <c r="Y546" s="253">
        <f t="shared" si="523"/>
        <v>4120046.4363782238</v>
      </c>
      <c r="Z546" s="253">
        <f t="shared" si="523"/>
        <v>7204404.577707625</v>
      </c>
      <c r="AA546" s="253">
        <f t="shared" si="523"/>
        <v>0</v>
      </c>
      <c r="AB546" s="253">
        <f>SUM(W546:AA546)</f>
        <v>60383811.419085853</v>
      </c>
      <c r="AC546" s="984"/>
      <c r="AD546" s="308"/>
      <c r="AE546" s="253">
        <f t="shared" si="524"/>
        <v>0</v>
      </c>
      <c r="AF546" s="253">
        <f t="shared" si="524"/>
        <v>0</v>
      </c>
      <c r="AG546" s="253">
        <f t="shared" si="524"/>
        <v>0</v>
      </c>
      <c r="AH546" s="253">
        <f t="shared" si="524"/>
        <v>0</v>
      </c>
      <c r="AI546" s="253">
        <f t="shared" si="524"/>
        <v>0</v>
      </c>
      <c r="AJ546" s="253">
        <f>SUM(AE546:AI546)</f>
        <v>0</v>
      </c>
      <c r="AK546" s="978"/>
      <c r="AL546" s="979">
        <f>IFERROR(VLOOKUP($A546,Itemizado_Piping!C:Q,12,0),0)</f>
        <v>0</v>
      </c>
      <c r="AM546" s="979">
        <f>IFERROR(VLOOKUP($A546,Itemizado_Piping!C:Q,13,0),0)</f>
        <v>0</v>
      </c>
      <c r="AN546" s="979">
        <f>IFERROR(VLOOKUP($A546,Itemizado_Piping!C:Q,14,0),0)</f>
        <v>0</v>
      </c>
      <c r="AO546" s="978"/>
      <c r="AP546" s="278"/>
      <c r="AQ546" s="253">
        <f>N546*AP546</f>
        <v>0</v>
      </c>
      <c r="AR546" s="978"/>
      <c r="AS546" s="982"/>
    </row>
    <row r="547" spans="1:45" s="164" customFormat="1" hidden="1">
      <c r="A547" s="315" t="s">
        <v>3178</v>
      </c>
      <c r="B547" s="5"/>
      <c r="C547" s="7" t="s">
        <v>3179</v>
      </c>
      <c r="D547" s="6"/>
      <c r="E547" s="189"/>
      <c r="F547" s="270"/>
      <c r="G547" s="189"/>
      <c r="H547" s="271"/>
      <c r="I547" s="270"/>
      <c r="J547" s="272"/>
      <c r="K547" s="272"/>
      <c r="L547" s="272"/>
      <c r="M547" s="273"/>
      <c r="N547" s="271"/>
      <c r="O547" s="270"/>
      <c r="P547" s="272"/>
      <c r="Q547" s="272"/>
      <c r="R547" s="272"/>
      <c r="S547" s="273"/>
      <c r="T547" s="274"/>
      <c r="U547" s="984"/>
      <c r="V547" s="272"/>
      <c r="W547" s="272"/>
      <c r="X547" s="272"/>
      <c r="Y547" s="272"/>
      <c r="Z547" s="272"/>
      <c r="AA547" s="272"/>
      <c r="AB547" s="272"/>
      <c r="AC547" s="984"/>
      <c r="AD547" s="272"/>
      <c r="AE547" s="272"/>
      <c r="AF547" s="272"/>
      <c r="AG547" s="272"/>
      <c r="AH547" s="272"/>
      <c r="AI547" s="272"/>
      <c r="AJ547" s="272"/>
      <c r="AK547" s="978"/>
      <c r="AL547" s="272"/>
      <c r="AM547" s="272"/>
      <c r="AN547" s="272"/>
      <c r="AO547" s="978"/>
      <c r="AP547" s="275"/>
      <c r="AQ547" s="272"/>
      <c r="AR547" s="978"/>
      <c r="AS547" s="982"/>
    </row>
    <row r="548" spans="1:45" s="164" customFormat="1" hidden="1">
      <c r="A548" s="312" t="s">
        <v>2692</v>
      </c>
      <c r="B548" s="249"/>
      <c r="C548" s="3" t="s">
        <v>2557</v>
      </c>
      <c r="D548" s="2" t="s">
        <v>2050</v>
      </c>
      <c r="E548" s="190">
        <v>648</v>
      </c>
      <c r="F548" s="276">
        <v>102</v>
      </c>
      <c r="G548" s="191"/>
      <c r="H548" s="252">
        <f>G548+F548</f>
        <v>102</v>
      </c>
      <c r="I548" s="251">
        <v>7280</v>
      </c>
      <c r="J548" s="253"/>
      <c r="K548" s="253">
        <v>611.38053593084805</v>
      </c>
      <c r="L548" s="253">
        <v>1069.0735650187187</v>
      </c>
      <c r="M548" s="254"/>
      <c r="N548" s="252">
        <f>SUM(I548:M548)</f>
        <v>8960.4541009495661</v>
      </c>
      <c r="O548" s="251">
        <f t="shared" ref="O548:S552" si="525">$E548*I548</f>
        <v>4717440</v>
      </c>
      <c r="P548" s="253">
        <f t="shared" si="525"/>
        <v>0</v>
      </c>
      <c r="Q548" s="253">
        <f t="shared" si="525"/>
        <v>396174.58728318952</v>
      </c>
      <c r="R548" s="253">
        <f t="shared" si="525"/>
        <v>692759.67013212969</v>
      </c>
      <c r="S548" s="254">
        <f t="shared" si="525"/>
        <v>0</v>
      </c>
      <c r="T548" s="256">
        <f>SUM(O548:S548)</f>
        <v>5806374.2574153189</v>
      </c>
      <c r="U548" s="984"/>
      <c r="V548" s="277">
        <v>648</v>
      </c>
      <c r="W548" s="253">
        <f t="shared" ref="W548:AA552" si="526">$V548*I548</f>
        <v>4717440</v>
      </c>
      <c r="X548" s="253">
        <f t="shared" si="526"/>
        <v>0</v>
      </c>
      <c r="Y548" s="253">
        <f t="shared" si="526"/>
        <v>396174.58728318952</v>
      </c>
      <c r="Z548" s="253">
        <f t="shared" si="526"/>
        <v>692759.67013212969</v>
      </c>
      <c r="AA548" s="253">
        <f t="shared" si="526"/>
        <v>0</v>
      </c>
      <c r="AB548" s="253">
        <f>SUM(W548:AA548)</f>
        <v>5806374.2574153189</v>
      </c>
      <c r="AC548" s="984"/>
      <c r="AD548" s="308"/>
      <c r="AE548" s="253">
        <f t="shared" ref="AE548:AI552" si="527">$AD548*I548</f>
        <v>0</v>
      </c>
      <c r="AF548" s="253">
        <f t="shared" si="527"/>
        <v>0</v>
      </c>
      <c r="AG548" s="253">
        <f t="shared" si="527"/>
        <v>0</v>
      </c>
      <c r="AH548" s="253">
        <f t="shared" si="527"/>
        <v>0</v>
      </c>
      <c r="AI548" s="253">
        <f t="shared" si="527"/>
        <v>0</v>
      </c>
      <c r="AJ548" s="253">
        <f>SUM(AE548:AI548)</f>
        <v>0</v>
      </c>
      <c r="AK548" s="978"/>
      <c r="AL548" s="979">
        <f>IFERROR(VLOOKUP($A548,Itemizado_Piping!C:Q,12,0),0)</f>
        <v>0</v>
      </c>
      <c r="AM548" s="979">
        <f>IFERROR(VLOOKUP($A548,Itemizado_Piping!C:Q,13,0),0)</f>
        <v>0</v>
      </c>
      <c r="AN548" s="979">
        <f>IFERROR(VLOOKUP($A548,Itemizado_Piping!C:Q,14,0),0)</f>
        <v>0</v>
      </c>
      <c r="AO548" s="978"/>
      <c r="AP548" s="278"/>
      <c r="AQ548" s="253">
        <f>N548*AP548</f>
        <v>0</v>
      </c>
      <c r="AR548" s="978"/>
      <c r="AS548" s="982"/>
    </row>
    <row r="549" spans="1:45" s="164" customFormat="1" hidden="1">
      <c r="A549" s="312" t="s">
        <v>2693</v>
      </c>
      <c r="B549" s="249"/>
      <c r="C549" s="3" t="s">
        <v>2694</v>
      </c>
      <c r="D549" s="2" t="s">
        <v>2050</v>
      </c>
      <c r="E549" s="190">
        <v>1712</v>
      </c>
      <c r="F549" s="276">
        <v>2987</v>
      </c>
      <c r="G549" s="191"/>
      <c r="H549" s="252">
        <f>G549+F549</f>
        <v>2987</v>
      </c>
      <c r="I549" s="251">
        <v>190541</v>
      </c>
      <c r="J549" s="253"/>
      <c r="K549" s="253">
        <v>16001.793777032901</v>
      </c>
      <c r="L549" s="253">
        <v>27981.091504427422</v>
      </c>
      <c r="M549" s="254"/>
      <c r="N549" s="252">
        <f>SUM(I549:M549)</f>
        <v>234523.88528146033</v>
      </c>
      <c r="O549" s="251">
        <f t="shared" si="525"/>
        <v>326206192</v>
      </c>
      <c r="P549" s="253">
        <f t="shared" si="525"/>
        <v>0</v>
      </c>
      <c r="Q549" s="253">
        <f t="shared" si="525"/>
        <v>27395070.946280327</v>
      </c>
      <c r="R549" s="253">
        <f t="shared" si="525"/>
        <v>47903628.655579746</v>
      </c>
      <c r="S549" s="254">
        <f t="shared" si="525"/>
        <v>0</v>
      </c>
      <c r="T549" s="256">
        <f>SUM(O549:S549)</f>
        <v>401504891.60186005</v>
      </c>
      <c r="U549" s="984"/>
      <c r="V549" s="277">
        <v>1712</v>
      </c>
      <c r="W549" s="253">
        <f t="shared" si="526"/>
        <v>326206192</v>
      </c>
      <c r="X549" s="253">
        <f t="shared" si="526"/>
        <v>0</v>
      </c>
      <c r="Y549" s="253">
        <f t="shared" si="526"/>
        <v>27395070.946280327</v>
      </c>
      <c r="Z549" s="253">
        <f t="shared" si="526"/>
        <v>47903628.655579746</v>
      </c>
      <c r="AA549" s="253">
        <f t="shared" si="526"/>
        <v>0</v>
      </c>
      <c r="AB549" s="253">
        <f>SUM(W549:AA549)</f>
        <v>401504891.60186005</v>
      </c>
      <c r="AC549" s="984"/>
      <c r="AD549" s="308"/>
      <c r="AE549" s="253">
        <f t="shared" si="527"/>
        <v>0</v>
      </c>
      <c r="AF549" s="253">
        <f t="shared" si="527"/>
        <v>0</v>
      </c>
      <c r="AG549" s="253">
        <f t="shared" si="527"/>
        <v>0</v>
      </c>
      <c r="AH549" s="253">
        <f t="shared" si="527"/>
        <v>0</v>
      </c>
      <c r="AI549" s="253">
        <f t="shared" si="527"/>
        <v>0</v>
      </c>
      <c r="AJ549" s="253">
        <f>SUM(AE549:AI549)</f>
        <v>0</v>
      </c>
      <c r="AK549" s="978"/>
      <c r="AL549" s="979">
        <f>IFERROR(VLOOKUP($A549,Itemizado_Piping!C:Q,12,0),0)</f>
        <v>0</v>
      </c>
      <c r="AM549" s="979">
        <f>IFERROR(VLOOKUP($A549,Itemizado_Piping!C:Q,13,0),0)</f>
        <v>0</v>
      </c>
      <c r="AN549" s="979">
        <f>IFERROR(VLOOKUP($A549,Itemizado_Piping!C:Q,14,0),0)</f>
        <v>0</v>
      </c>
      <c r="AO549" s="978"/>
      <c r="AP549" s="278"/>
      <c r="AQ549" s="253">
        <f>N549*AP549</f>
        <v>0</v>
      </c>
      <c r="AR549" s="978"/>
      <c r="AS549" s="982"/>
    </row>
    <row r="550" spans="1:45" s="164" customFormat="1" hidden="1">
      <c r="A550" s="312" t="s">
        <v>2695</v>
      </c>
      <c r="B550" s="249"/>
      <c r="C550" s="3" t="s">
        <v>2679</v>
      </c>
      <c r="D550" s="2" t="s">
        <v>2050</v>
      </c>
      <c r="E550" s="190">
        <v>104</v>
      </c>
      <c r="F550" s="276"/>
      <c r="G550" s="191">
        <v>1495.7280000000001</v>
      </c>
      <c r="H550" s="252">
        <f>G550+F550</f>
        <v>1495.7280000000001</v>
      </c>
      <c r="I550" s="251"/>
      <c r="J550" s="253">
        <v>627503.93999999994</v>
      </c>
      <c r="K550" s="253">
        <v>52698.309771417407</v>
      </c>
      <c r="L550" s="253">
        <v>92149.433269106055</v>
      </c>
      <c r="M550" s="254"/>
      <c r="N550" s="252">
        <f>SUM(I550:M550)</f>
        <v>772351.68304052344</v>
      </c>
      <c r="O550" s="251">
        <f t="shared" si="525"/>
        <v>0</v>
      </c>
      <c r="P550" s="253">
        <f t="shared" si="525"/>
        <v>65260409.75999999</v>
      </c>
      <c r="Q550" s="253">
        <f t="shared" si="525"/>
        <v>5480624.2162274104</v>
      </c>
      <c r="R550" s="253">
        <f t="shared" si="525"/>
        <v>9583541.0599870291</v>
      </c>
      <c r="S550" s="254">
        <f t="shared" si="525"/>
        <v>0</v>
      </c>
      <c r="T550" s="256">
        <f>SUM(O550:S550)</f>
        <v>80324575.036214426</v>
      </c>
      <c r="U550" s="984"/>
      <c r="V550" s="277">
        <v>104</v>
      </c>
      <c r="W550" s="253">
        <f t="shared" si="526"/>
        <v>0</v>
      </c>
      <c r="X550" s="253">
        <f t="shared" si="526"/>
        <v>65260409.75999999</v>
      </c>
      <c r="Y550" s="253">
        <f t="shared" si="526"/>
        <v>5480624.2162274104</v>
      </c>
      <c r="Z550" s="253">
        <f t="shared" si="526"/>
        <v>9583541.0599870291</v>
      </c>
      <c r="AA550" s="253">
        <f t="shared" si="526"/>
        <v>0</v>
      </c>
      <c r="AB550" s="253">
        <f>SUM(W550:AA550)</f>
        <v>80324575.036214426</v>
      </c>
      <c r="AC550" s="984"/>
      <c r="AD550" s="308"/>
      <c r="AE550" s="253">
        <f t="shared" si="527"/>
        <v>0</v>
      </c>
      <c r="AF550" s="253">
        <f t="shared" si="527"/>
        <v>0</v>
      </c>
      <c r="AG550" s="253">
        <f t="shared" si="527"/>
        <v>0</v>
      </c>
      <c r="AH550" s="253">
        <f t="shared" si="527"/>
        <v>0</v>
      </c>
      <c r="AI550" s="253">
        <f t="shared" si="527"/>
        <v>0</v>
      </c>
      <c r="AJ550" s="253">
        <f>SUM(AE550:AI550)</f>
        <v>0</v>
      </c>
      <c r="AK550" s="978"/>
      <c r="AL550" s="979">
        <f>IFERROR(VLOOKUP($A550,Itemizado_Piping!C:Q,12,0),0)</f>
        <v>0</v>
      </c>
      <c r="AM550" s="979">
        <f>IFERROR(VLOOKUP($A550,Itemizado_Piping!C:Q,13,0),0)</f>
        <v>0</v>
      </c>
      <c r="AN550" s="979">
        <f>IFERROR(VLOOKUP($A550,Itemizado_Piping!C:Q,14,0),0)</f>
        <v>0</v>
      </c>
      <c r="AO550" s="978"/>
      <c r="AP550" s="278"/>
      <c r="AQ550" s="253">
        <f>N550*AP550</f>
        <v>0</v>
      </c>
      <c r="AR550" s="978"/>
      <c r="AS550" s="982"/>
    </row>
    <row r="551" spans="1:45" s="164" customFormat="1" hidden="1">
      <c r="A551" s="312" t="s">
        <v>2696</v>
      </c>
      <c r="B551" s="249"/>
      <c r="C551" s="3" t="s">
        <v>2672</v>
      </c>
      <c r="D551" s="2" t="s">
        <v>2050</v>
      </c>
      <c r="E551" s="190">
        <v>3</v>
      </c>
      <c r="F551" s="276"/>
      <c r="G551" s="191">
        <v>13.5</v>
      </c>
      <c r="H551" s="252">
        <f>G551+F551</f>
        <v>13.5</v>
      </c>
      <c r="I551" s="251"/>
      <c r="J551" s="253">
        <v>268814.89</v>
      </c>
      <c r="K551" s="253">
        <v>22575.301032196614</v>
      </c>
      <c r="L551" s="253">
        <v>39475.672085496517</v>
      </c>
      <c r="M551" s="254"/>
      <c r="N551" s="252">
        <f>SUM(I551:M551)</f>
        <v>330865.86311769317</v>
      </c>
      <c r="O551" s="251">
        <f t="shared" si="525"/>
        <v>0</v>
      </c>
      <c r="P551" s="253">
        <f t="shared" si="525"/>
        <v>806444.67</v>
      </c>
      <c r="Q551" s="253">
        <f t="shared" si="525"/>
        <v>67725.903096589842</v>
      </c>
      <c r="R551" s="253">
        <f t="shared" si="525"/>
        <v>118427.01625648956</v>
      </c>
      <c r="S551" s="254">
        <f t="shared" si="525"/>
        <v>0</v>
      </c>
      <c r="T551" s="256">
        <f>SUM(O551:S551)</f>
        <v>992597.58935307944</v>
      </c>
      <c r="U551" s="984"/>
      <c r="V551" s="277">
        <v>3</v>
      </c>
      <c r="W551" s="253">
        <f t="shared" si="526"/>
        <v>0</v>
      </c>
      <c r="X551" s="253">
        <f t="shared" si="526"/>
        <v>806444.67</v>
      </c>
      <c r="Y551" s="253">
        <f t="shared" si="526"/>
        <v>67725.903096589842</v>
      </c>
      <c r="Z551" s="253">
        <f t="shared" si="526"/>
        <v>118427.01625648956</v>
      </c>
      <c r="AA551" s="253">
        <f t="shared" si="526"/>
        <v>0</v>
      </c>
      <c r="AB551" s="253">
        <f>SUM(W551:AA551)</f>
        <v>992597.58935307944</v>
      </c>
      <c r="AC551" s="984"/>
      <c r="AD551" s="308"/>
      <c r="AE551" s="253">
        <f t="shared" si="527"/>
        <v>0</v>
      </c>
      <c r="AF551" s="253">
        <f t="shared" si="527"/>
        <v>0</v>
      </c>
      <c r="AG551" s="253">
        <f t="shared" si="527"/>
        <v>0</v>
      </c>
      <c r="AH551" s="253">
        <f t="shared" si="527"/>
        <v>0</v>
      </c>
      <c r="AI551" s="253">
        <f t="shared" si="527"/>
        <v>0</v>
      </c>
      <c r="AJ551" s="253">
        <f>SUM(AE551:AI551)</f>
        <v>0</v>
      </c>
      <c r="AK551" s="978"/>
      <c r="AL551" s="979">
        <f>IFERROR(VLOOKUP($A551,Itemizado_Piping!C:Q,12,0),0)</f>
        <v>0</v>
      </c>
      <c r="AM551" s="979">
        <f>IFERROR(VLOOKUP($A551,Itemizado_Piping!C:Q,13,0),0)</f>
        <v>0</v>
      </c>
      <c r="AN551" s="979">
        <f>IFERROR(VLOOKUP($A551,Itemizado_Piping!C:Q,14,0),0)</f>
        <v>0</v>
      </c>
      <c r="AO551" s="978"/>
      <c r="AP551" s="278"/>
      <c r="AQ551" s="253">
        <f>N551*AP551</f>
        <v>0</v>
      </c>
      <c r="AR551" s="978"/>
      <c r="AS551" s="982"/>
    </row>
    <row r="552" spans="1:45" s="164" customFormat="1" hidden="1">
      <c r="A552" s="312" t="s">
        <v>2697</v>
      </c>
      <c r="B552" s="249"/>
      <c r="C552" s="3" t="s">
        <v>2674</v>
      </c>
      <c r="D552" s="2" t="s">
        <v>2675</v>
      </c>
      <c r="E552" s="190">
        <v>4358</v>
      </c>
      <c r="F552" s="276"/>
      <c r="G552" s="191">
        <v>305.06</v>
      </c>
      <c r="H552" s="252">
        <f>G552+F552</f>
        <v>305.06</v>
      </c>
      <c r="I552" s="251"/>
      <c r="J552" s="253">
        <v>2987.2350000000001</v>
      </c>
      <c r="K552" s="253">
        <v>250.87051308398077</v>
      </c>
      <c r="L552" s="253">
        <v>438.67774326905101</v>
      </c>
      <c r="M552" s="254"/>
      <c r="N552" s="279">
        <f>SUM(I552:M552)</f>
        <v>3676.7832563530319</v>
      </c>
      <c r="O552" s="251">
        <f t="shared" si="525"/>
        <v>0</v>
      </c>
      <c r="P552" s="253">
        <f t="shared" si="525"/>
        <v>13018370.130000001</v>
      </c>
      <c r="Q552" s="253">
        <f t="shared" si="525"/>
        <v>1093293.6960199883</v>
      </c>
      <c r="R552" s="253">
        <f t="shared" si="525"/>
        <v>1911757.6051665242</v>
      </c>
      <c r="S552" s="254">
        <f t="shared" si="525"/>
        <v>0</v>
      </c>
      <c r="T552" s="280">
        <f>SUM(O552:S552)</f>
        <v>16023421.431186514</v>
      </c>
      <c r="U552" s="984"/>
      <c r="V552" s="277">
        <v>4358</v>
      </c>
      <c r="W552" s="253">
        <f t="shared" si="526"/>
        <v>0</v>
      </c>
      <c r="X552" s="253">
        <f t="shared" si="526"/>
        <v>13018370.130000001</v>
      </c>
      <c r="Y552" s="253">
        <f t="shared" si="526"/>
        <v>1093293.6960199883</v>
      </c>
      <c r="Z552" s="253">
        <f t="shared" si="526"/>
        <v>1911757.6051665242</v>
      </c>
      <c r="AA552" s="253">
        <f t="shared" si="526"/>
        <v>0</v>
      </c>
      <c r="AB552" s="253">
        <f>SUM(W552:AA552)</f>
        <v>16023421.431186514</v>
      </c>
      <c r="AC552" s="984"/>
      <c r="AD552" s="308"/>
      <c r="AE552" s="253">
        <f t="shared" si="527"/>
        <v>0</v>
      </c>
      <c r="AF552" s="253">
        <f t="shared" si="527"/>
        <v>0</v>
      </c>
      <c r="AG552" s="253">
        <f t="shared" si="527"/>
        <v>0</v>
      </c>
      <c r="AH552" s="253">
        <f t="shared" si="527"/>
        <v>0</v>
      </c>
      <c r="AI552" s="253">
        <f t="shared" si="527"/>
        <v>0</v>
      </c>
      <c r="AJ552" s="253">
        <f>SUM(AE552:AI552)</f>
        <v>0</v>
      </c>
      <c r="AK552" s="978"/>
      <c r="AL552" s="979">
        <f>IFERROR(VLOOKUP($A552,Itemizado_Piping!C:Q,12,0),0)</f>
        <v>0</v>
      </c>
      <c r="AM552" s="979">
        <f>IFERROR(VLOOKUP($A552,Itemizado_Piping!C:Q,13,0),0)</f>
        <v>0</v>
      </c>
      <c r="AN552" s="979">
        <f>IFERROR(VLOOKUP($A552,Itemizado_Piping!C:Q,14,0),0)</f>
        <v>0</v>
      </c>
      <c r="AO552" s="978"/>
      <c r="AP552" s="278"/>
      <c r="AQ552" s="281">
        <f>N552*AP552</f>
        <v>0</v>
      </c>
      <c r="AR552" s="978"/>
      <c r="AS552" s="982"/>
    </row>
    <row r="553" spans="1:45" s="164" customFormat="1" hidden="1">
      <c r="A553" s="315" t="s">
        <v>3180</v>
      </c>
      <c r="B553" s="5"/>
      <c r="C553" s="7" t="s">
        <v>3181</v>
      </c>
      <c r="D553" s="6"/>
      <c r="E553" s="189"/>
      <c r="F553" s="270"/>
      <c r="G553" s="189"/>
      <c r="H553" s="271"/>
      <c r="I553" s="270"/>
      <c r="J553" s="272"/>
      <c r="K553" s="272"/>
      <c r="L553" s="272"/>
      <c r="M553" s="273"/>
      <c r="N553" s="271"/>
      <c r="O553" s="270"/>
      <c r="P553" s="272"/>
      <c r="Q553" s="272"/>
      <c r="R553" s="272"/>
      <c r="S553" s="273"/>
      <c r="T553" s="274"/>
      <c r="U553" s="984"/>
      <c r="V553" s="272"/>
      <c r="W553" s="272"/>
      <c r="X553" s="272"/>
      <c r="Y553" s="272"/>
      <c r="Z553" s="272"/>
      <c r="AA553" s="272"/>
      <c r="AB553" s="272"/>
      <c r="AC553" s="984"/>
      <c r="AD553" s="272"/>
      <c r="AE553" s="272"/>
      <c r="AF553" s="272"/>
      <c r="AG553" s="272"/>
      <c r="AH553" s="272"/>
      <c r="AI553" s="272"/>
      <c r="AJ553" s="272"/>
      <c r="AK553" s="978"/>
      <c r="AL553" s="272"/>
      <c r="AM553" s="272"/>
      <c r="AN553" s="272"/>
      <c r="AO553" s="978"/>
      <c r="AP553" s="275"/>
      <c r="AQ553" s="272"/>
      <c r="AR553" s="978"/>
      <c r="AS553" s="982"/>
    </row>
    <row r="554" spans="1:45" s="164" customFormat="1" hidden="1">
      <c r="A554" s="312" t="s">
        <v>2698</v>
      </c>
      <c r="B554" s="249"/>
      <c r="C554" s="3" t="s">
        <v>2557</v>
      </c>
      <c r="D554" s="2" t="s">
        <v>2050</v>
      </c>
      <c r="E554" s="190">
        <v>20</v>
      </c>
      <c r="F554" s="276">
        <v>4</v>
      </c>
      <c r="G554" s="191"/>
      <c r="H554" s="252">
        <f>G554+F554</f>
        <v>4</v>
      </c>
      <c r="I554" s="251">
        <v>8668</v>
      </c>
      <c r="J554" s="253"/>
      <c r="K554" s="253">
        <v>727.94594580337798</v>
      </c>
      <c r="L554" s="253">
        <v>1272.9024260415185</v>
      </c>
      <c r="M554" s="254"/>
      <c r="N554" s="252">
        <f>SUM(I554:M554)</f>
        <v>10668.848371844897</v>
      </c>
      <c r="O554" s="251">
        <f t="shared" ref="O554:S557" si="528">$E554*I554</f>
        <v>173360</v>
      </c>
      <c r="P554" s="253">
        <f t="shared" si="528"/>
        <v>0</v>
      </c>
      <c r="Q554" s="253">
        <f t="shared" si="528"/>
        <v>14558.91891606756</v>
      </c>
      <c r="R554" s="253">
        <f t="shared" si="528"/>
        <v>25458.048520830373</v>
      </c>
      <c r="S554" s="254">
        <f t="shared" si="528"/>
        <v>0</v>
      </c>
      <c r="T554" s="256">
        <f>SUM(O554:S554)</f>
        <v>213376.96743689795</v>
      </c>
      <c r="U554" s="984"/>
      <c r="V554" s="277">
        <v>20</v>
      </c>
      <c r="W554" s="253">
        <f t="shared" ref="W554:AA557" si="529">$V554*I554</f>
        <v>173360</v>
      </c>
      <c r="X554" s="253">
        <f t="shared" si="529"/>
        <v>0</v>
      </c>
      <c r="Y554" s="253">
        <f t="shared" si="529"/>
        <v>14558.91891606756</v>
      </c>
      <c r="Z554" s="253">
        <f t="shared" si="529"/>
        <v>25458.048520830373</v>
      </c>
      <c r="AA554" s="253">
        <f t="shared" si="529"/>
        <v>0</v>
      </c>
      <c r="AB554" s="253">
        <f>SUM(W554:AA554)</f>
        <v>213376.96743689795</v>
      </c>
      <c r="AC554" s="984"/>
      <c r="AD554" s="308"/>
      <c r="AE554" s="253">
        <f t="shared" ref="AE554:AI557" si="530">$AD554*I554</f>
        <v>0</v>
      </c>
      <c r="AF554" s="253">
        <f t="shared" si="530"/>
        <v>0</v>
      </c>
      <c r="AG554" s="253">
        <f t="shared" si="530"/>
        <v>0</v>
      </c>
      <c r="AH554" s="253">
        <f t="shared" si="530"/>
        <v>0</v>
      </c>
      <c r="AI554" s="253">
        <f t="shared" si="530"/>
        <v>0</v>
      </c>
      <c r="AJ554" s="253">
        <f>SUM(AE554:AI554)</f>
        <v>0</v>
      </c>
      <c r="AK554" s="978"/>
      <c r="AL554" s="979">
        <f>IFERROR(VLOOKUP($A554,Itemizado_Piping!C:Q,12,0),0)</f>
        <v>0</v>
      </c>
      <c r="AM554" s="979">
        <f>IFERROR(VLOOKUP($A554,Itemizado_Piping!C:Q,13,0),0)</f>
        <v>0</v>
      </c>
      <c r="AN554" s="979">
        <f>IFERROR(VLOOKUP($A554,Itemizado_Piping!C:Q,14,0),0)</f>
        <v>0</v>
      </c>
      <c r="AO554" s="978"/>
      <c r="AP554" s="278"/>
      <c r="AQ554" s="253">
        <f>N554*AP554</f>
        <v>0</v>
      </c>
      <c r="AR554" s="978"/>
      <c r="AS554" s="982"/>
    </row>
    <row r="555" spans="1:45" s="164" customFormat="1" hidden="1">
      <c r="A555" s="312" t="s">
        <v>2699</v>
      </c>
      <c r="B555" s="249"/>
      <c r="C555" s="3" t="s">
        <v>2679</v>
      </c>
      <c r="D555" s="2" t="s">
        <v>2050</v>
      </c>
      <c r="E555" s="190">
        <v>16</v>
      </c>
      <c r="F555" s="276"/>
      <c r="G555" s="191">
        <v>230.11199999999999</v>
      </c>
      <c r="H555" s="252">
        <f>G555+F555</f>
        <v>230.11199999999999</v>
      </c>
      <c r="I555" s="251"/>
      <c r="J555" s="253">
        <v>627503.93999999994</v>
      </c>
      <c r="K555" s="253">
        <v>52698.309771417407</v>
      </c>
      <c r="L555" s="253">
        <v>92149.433269106041</v>
      </c>
      <c r="M555" s="254"/>
      <c r="N555" s="252">
        <f>SUM(I555:M555)</f>
        <v>772351.68304052344</v>
      </c>
      <c r="O555" s="251">
        <f t="shared" si="528"/>
        <v>0</v>
      </c>
      <c r="P555" s="253">
        <f t="shared" si="528"/>
        <v>10040063.039999999</v>
      </c>
      <c r="Q555" s="253">
        <f t="shared" si="528"/>
        <v>843172.95634267852</v>
      </c>
      <c r="R555" s="253">
        <f t="shared" si="528"/>
        <v>1474390.9323056967</v>
      </c>
      <c r="S555" s="254">
        <f t="shared" si="528"/>
        <v>0</v>
      </c>
      <c r="T555" s="256">
        <f>SUM(O555:S555)</f>
        <v>12357626.928648375</v>
      </c>
      <c r="U555" s="984"/>
      <c r="V555" s="277">
        <v>16</v>
      </c>
      <c r="W555" s="253">
        <f t="shared" si="529"/>
        <v>0</v>
      </c>
      <c r="X555" s="253">
        <f t="shared" si="529"/>
        <v>10040063.039999999</v>
      </c>
      <c r="Y555" s="253">
        <f t="shared" si="529"/>
        <v>843172.95634267852</v>
      </c>
      <c r="Z555" s="253">
        <f t="shared" si="529"/>
        <v>1474390.9323056967</v>
      </c>
      <c r="AA555" s="253">
        <f t="shared" si="529"/>
        <v>0</v>
      </c>
      <c r="AB555" s="253">
        <f>SUM(W555:AA555)</f>
        <v>12357626.928648375</v>
      </c>
      <c r="AC555" s="984"/>
      <c r="AD555" s="308"/>
      <c r="AE555" s="253">
        <f t="shared" si="530"/>
        <v>0</v>
      </c>
      <c r="AF555" s="253">
        <f t="shared" si="530"/>
        <v>0</v>
      </c>
      <c r="AG555" s="253">
        <f t="shared" si="530"/>
        <v>0</v>
      </c>
      <c r="AH555" s="253">
        <f t="shared" si="530"/>
        <v>0</v>
      </c>
      <c r="AI555" s="253">
        <f t="shared" si="530"/>
        <v>0</v>
      </c>
      <c r="AJ555" s="253">
        <f>SUM(AE555:AI555)</f>
        <v>0</v>
      </c>
      <c r="AK555" s="978"/>
      <c r="AL555" s="979">
        <f>IFERROR(VLOOKUP($A555,Itemizado_Piping!C:Q,12,0),0)</f>
        <v>0</v>
      </c>
      <c r="AM555" s="979">
        <f>IFERROR(VLOOKUP($A555,Itemizado_Piping!C:Q,13,0),0)</f>
        <v>0</v>
      </c>
      <c r="AN555" s="979">
        <f>IFERROR(VLOOKUP($A555,Itemizado_Piping!C:Q,14,0),0)</f>
        <v>0</v>
      </c>
      <c r="AO555" s="978"/>
      <c r="AP555" s="278"/>
      <c r="AQ555" s="253">
        <f>N555*AP555</f>
        <v>0</v>
      </c>
      <c r="AR555" s="978"/>
      <c r="AS555" s="982"/>
    </row>
    <row r="556" spans="1:45" s="164" customFormat="1" hidden="1">
      <c r="A556" s="312" t="s">
        <v>2700</v>
      </c>
      <c r="B556" s="249"/>
      <c r="C556" s="3" t="s">
        <v>2672</v>
      </c>
      <c r="D556" s="2" t="s">
        <v>2050</v>
      </c>
      <c r="E556" s="190">
        <v>2</v>
      </c>
      <c r="F556" s="276"/>
      <c r="G556" s="191">
        <v>9</v>
      </c>
      <c r="H556" s="252">
        <f>G556+F556</f>
        <v>9</v>
      </c>
      <c r="I556" s="251"/>
      <c r="J556" s="253">
        <v>268814.89</v>
      </c>
      <c r="K556" s="253">
        <v>22575.301032196672</v>
      </c>
      <c r="L556" s="253">
        <v>39475.672085496517</v>
      </c>
      <c r="M556" s="254"/>
      <c r="N556" s="252">
        <f>SUM(I556:M556)</f>
        <v>330865.86311769322</v>
      </c>
      <c r="O556" s="251">
        <f t="shared" si="528"/>
        <v>0</v>
      </c>
      <c r="P556" s="253">
        <f t="shared" si="528"/>
        <v>537629.78</v>
      </c>
      <c r="Q556" s="253">
        <f t="shared" si="528"/>
        <v>45150.602064393344</v>
      </c>
      <c r="R556" s="253">
        <f t="shared" si="528"/>
        <v>78951.344170993034</v>
      </c>
      <c r="S556" s="254">
        <f t="shared" si="528"/>
        <v>0</v>
      </c>
      <c r="T556" s="256">
        <f>SUM(O556:S556)</f>
        <v>661731.72623538645</v>
      </c>
      <c r="U556" s="984"/>
      <c r="V556" s="277">
        <v>2</v>
      </c>
      <c r="W556" s="253">
        <f t="shared" si="529"/>
        <v>0</v>
      </c>
      <c r="X556" s="253">
        <f t="shared" si="529"/>
        <v>537629.78</v>
      </c>
      <c r="Y556" s="253">
        <f t="shared" si="529"/>
        <v>45150.602064393344</v>
      </c>
      <c r="Z556" s="253">
        <f t="shared" si="529"/>
        <v>78951.344170993034</v>
      </c>
      <c r="AA556" s="253">
        <f t="shared" si="529"/>
        <v>0</v>
      </c>
      <c r="AB556" s="253">
        <f>SUM(W556:AA556)</f>
        <v>661731.72623538645</v>
      </c>
      <c r="AC556" s="984"/>
      <c r="AD556" s="308"/>
      <c r="AE556" s="253">
        <f t="shared" si="530"/>
        <v>0</v>
      </c>
      <c r="AF556" s="253">
        <f t="shared" si="530"/>
        <v>0</v>
      </c>
      <c r="AG556" s="253">
        <f t="shared" si="530"/>
        <v>0</v>
      </c>
      <c r="AH556" s="253">
        <f t="shared" si="530"/>
        <v>0</v>
      </c>
      <c r="AI556" s="253">
        <f t="shared" si="530"/>
        <v>0</v>
      </c>
      <c r="AJ556" s="253">
        <f>SUM(AE556:AI556)</f>
        <v>0</v>
      </c>
      <c r="AK556" s="978"/>
      <c r="AL556" s="979">
        <f>IFERROR(VLOOKUP($A556,Itemizado_Piping!C:Q,12,0),0)</f>
        <v>0</v>
      </c>
      <c r="AM556" s="979">
        <f>IFERROR(VLOOKUP($A556,Itemizado_Piping!C:Q,13,0),0)</f>
        <v>0</v>
      </c>
      <c r="AN556" s="979">
        <f>IFERROR(VLOOKUP($A556,Itemizado_Piping!C:Q,14,0),0)</f>
        <v>0</v>
      </c>
      <c r="AO556" s="978"/>
      <c r="AP556" s="278"/>
      <c r="AQ556" s="253">
        <f>N556*AP556</f>
        <v>0</v>
      </c>
      <c r="AR556" s="978"/>
      <c r="AS556" s="982"/>
    </row>
    <row r="557" spans="1:45" s="164" customFormat="1" hidden="1">
      <c r="A557" s="312" t="s">
        <v>2701</v>
      </c>
      <c r="B557" s="249"/>
      <c r="C557" s="3" t="s">
        <v>2674</v>
      </c>
      <c r="D557" s="2" t="s">
        <v>2675</v>
      </c>
      <c r="E557" s="190">
        <v>974</v>
      </c>
      <c r="F557" s="276"/>
      <c r="G557" s="191">
        <v>68.180000000000007</v>
      </c>
      <c r="H557" s="252">
        <f>G557+F557</f>
        <v>68.180000000000007</v>
      </c>
      <c r="I557" s="251"/>
      <c r="J557" s="253">
        <v>2987.2350000000001</v>
      </c>
      <c r="K557" s="253">
        <v>250.87051308398122</v>
      </c>
      <c r="L557" s="253">
        <v>438.67774326905106</v>
      </c>
      <c r="M557" s="254"/>
      <c r="N557" s="252">
        <f>SUM(I557:M557)</f>
        <v>3676.7832563530324</v>
      </c>
      <c r="O557" s="251">
        <f t="shared" si="528"/>
        <v>0</v>
      </c>
      <c r="P557" s="253">
        <f t="shared" si="528"/>
        <v>2909566.89</v>
      </c>
      <c r="Q557" s="253">
        <f t="shared" si="528"/>
        <v>244347.8797437977</v>
      </c>
      <c r="R557" s="253">
        <f t="shared" si="528"/>
        <v>427272.12194405572</v>
      </c>
      <c r="S557" s="254">
        <f t="shared" si="528"/>
        <v>0</v>
      </c>
      <c r="T557" s="256">
        <f>SUM(O557:S557)</f>
        <v>3581186.8916878537</v>
      </c>
      <c r="U557" s="984"/>
      <c r="V557" s="277">
        <v>974</v>
      </c>
      <c r="W557" s="253">
        <f t="shared" si="529"/>
        <v>0</v>
      </c>
      <c r="X557" s="253">
        <f t="shared" si="529"/>
        <v>2909566.89</v>
      </c>
      <c r="Y557" s="253">
        <f t="shared" si="529"/>
        <v>244347.8797437977</v>
      </c>
      <c r="Z557" s="253">
        <f t="shared" si="529"/>
        <v>427272.12194405572</v>
      </c>
      <c r="AA557" s="253">
        <f t="shared" si="529"/>
        <v>0</v>
      </c>
      <c r="AB557" s="253">
        <f>SUM(W557:AA557)</f>
        <v>3581186.8916878537</v>
      </c>
      <c r="AC557" s="984"/>
      <c r="AD557" s="308"/>
      <c r="AE557" s="253">
        <f t="shared" si="530"/>
        <v>0</v>
      </c>
      <c r="AF557" s="253">
        <f t="shared" si="530"/>
        <v>0</v>
      </c>
      <c r="AG557" s="253">
        <f t="shared" si="530"/>
        <v>0</v>
      </c>
      <c r="AH557" s="253">
        <f t="shared" si="530"/>
        <v>0</v>
      </c>
      <c r="AI557" s="253">
        <f t="shared" si="530"/>
        <v>0</v>
      </c>
      <c r="AJ557" s="253">
        <f>SUM(AE557:AI557)</f>
        <v>0</v>
      </c>
      <c r="AK557" s="978"/>
      <c r="AL557" s="979">
        <f>IFERROR(VLOOKUP($A557,Itemizado_Piping!C:Q,12,0),0)</f>
        <v>0</v>
      </c>
      <c r="AM557" s="979">
        <f>IFERROR(VLOOKUP($A557,Itemizado_Piping!C:Q,13,0),0)</f>
        <v>0</v>
      </c>
      <c r="AN557" s="979">
        <f>IFERROR(VLOOKUP($A557,Itemizado_Piping!C:Q,14,0),0)</f>
        <v>0</v>
      </c>
      <c r="AO557" s="978"/>
      <c r="AP557" s="278"/>
      <c r="AQ557" s="253">
        <f>N557*AP557</f>
        <v>0</v>
      </c>
      <c r="AR557" s="978"/>
      <c r="AS557" s="982"/>
    </row>
    <row r="558" spans="1:45" s="164" customFormat="1" hidden="1">
      <c r="A558" s="315" t="s">
        <v>3182</v>
      </c>
      <c r="B558" s="5"/>
      <c r="C558" s="7" t="s">
        <v>3183</v>
      </c>
      <c r="D558" s="6"/>
      <c r="E558" s="189"/>
      <c r="F558" s="270"/>
      <c r="G558" s="189"/>
      <c r="H558" s="271"/>
      <c r="I558" s="270"/>
      <c r="J558" s="272"/>
      <c r="K558" s="272"/>
      <c r="L558" s="272"/>
      <c r="M558" s="273"/>
      <c r="N558" s="271"/>
      <c r="O558" s="270"/>
      <c r="P558" s="272"/>
      <c r="Q558" s="272"/>
      <c r="R558" s="272"/>
      <c r="S558" s="273"/>
      <c r="T558" s="274"/>
      <c r="U558" s="984"/>
      <c r="V558" s="272"/>
      <c r="W558" s="272"/>
      <c r="X558" s="272"/>
      <c r="Y558" s="272"/>
      <c r="Z558" s="272"/>
      <c r="AA558" s="272"/>
      <c r="AB558" s="272"/>
      <c r="AC558" s="984"/>
      <c r="AD558" s="272"/>
      <c r="AE558" s="272"/>
      <c r="AF558" s="272"/>
      <c r="AG558" s="272"/>
      <c r="AH558" s="272"/>
      <c r="AI558" s="272"/>
      <c r="AJ558" s="272"/>
      <c r="AK558" s="978"/>
      <c r="AL558" s="272"/>
      <c r="AM558" s="272"/>
      <c r="AN558" s="272"/>
      <c r="AO558" s="978"/>
      <c r="AP558" s="275"/>
      <c r="AQ558" s="272"/>
      <c r="AR558" s="978"/>
      <c r="AS558" s="982"/>
    </row>
    <row r="559" spans="1:45" s="164" customFormat="1" hidden="1">
      <c r="A559" s="312" t="s">
        <v>2702</v>
      </c>
      <c r="B559" s="249"/>
      <c r="C559" s="3" t="s">
        <v>2256</v>
      </c>
      <c r="D559" s="2" t="s">
        <v>2050</v>
      </c>
      <c r="E559" s="190">
        <v>54448</v>
      </c>
      <c r="F559" s="276">
        <v>6079</v>
      </c>
      <c r="G559" s="191"/>
      <c r="H559" s="252">
        <f t="shared" ref="H559:H567" si="531">G559+F559</f>
        <v>6079</v>
      </c>
      <c r="I559" s="251">
        <v>4750</v>
      </c>
      <c r="J559" s="253"/>
      <c r="K559" s="253">
        <v>398.90900352630888</v>
      </c>
      <c r="L559" s="253">
        <v>697.54113102182862</v>
      </c>
      <c r="M559" s="254"/>
      <c r="N559" s="279">
        <f t="shared" ref="N559:N567" si="532">SUM(I559:M559)</f>
        <v>5846.4501345481376</v>
      </c>
      <c r="O559" s="251">
        <f t="shared" ref="O559:O567" si="533">$E559*I559</f>
        <v>258628000</v>
      </c>
      <c r="P559" s="253">
        <f t="shared" ref="P559:P567" si="534">$E559*J559</f>
        <v>0</v>
      </c>
      <c r="Q559" s="253">
        <f t="shared" ref="Q559:Q567" si="535">$E559*K559</f>
        <v>21719797.424000464</v>
      </c>
      <c r="R559" s="253">
        <f t="shared" ref="R559:R567" si="536">$E559*L559</f>
        <v>37979719.501876526</v>
      </c>
      <c r="S559" s="254">
        <f t="shared" ref="S559:S567" si="537">$E559*M559</f>
        <v>0</v>
      </c>
      <c r="T559" s="280">
        <f t="shared" ref="T559:T567" si="538">SUM(O559:S559)</f>
        <v>318327516.92587698</v>
      </c>
      <c r="U559" s="984"/>
      <c r="V559" s="277">
        <v>54448</v>
      </c>
      <c r="W559" s="253">
        <f t="shared" ref="W559:W567" si="539">$V559*I559</f>
        <v>258628000</v>
      </c>
      <c r="X559" s="253">
        <f t="shared" ref="X559:X567" si="540">$V559*J559</f>
        <v>0</v>
      </c>
      <c r="Y559" s="253">
        <f t="shared" ref="Y559:Y567" si="541">$V559*K559</f>
        <v>21719797.424000464</v>
      </c>
      <c r="Z559" s="253">
        <f t="shared" ref="Z559:Z567" si="542">$V559*L559</f>
        <v>37979719.501876526</v>
      </c>
      <c r="AA559" s="253">
        <f t="shared" ref="AA559:AA567" si="543">$V559*M559</f>
        <v>0</v>
      </c>
      <c r="AB559" s="253">
        <f t="shared" ref="AB559:AB567" si="544">SUM(W559:AA559)</f>
        <v>318327516.92587698</v>
      </c>
      <c r="AC559" s="984"/>
      <c r="AD559" s="308"/>
      <c r="AE559" s="253">
        <f t="shared" ref="AE559:AE567" si="545">$AD559*I559</f>
        <v>0</v>
      </c>
      <c r="AF559" s="253">
        <f t="shared" ref="AF559:AF567" si="546">$AD559*J559</f>
        <v>0</v>
      </c>
      <c r="AG559" s="253">
        <f t="shared" ref="AG559:AG567" si="547">$AD559*K559</f>
        <v>0</v>
      </c>
      <c r="AH559" s="253">
        <f t="shared" ref="AH559:AH567" si="548">$AD559*L559</f>
        <v>0</v>
      </c>
      <c r="AI559" s="253">
        <f t="shared" ref="AI559:AI567" si="549">$AD559*M559</f>
        <v>0</v>
      </c>
      <c r="AJ559" s="253">
        <f t="shared" ref="AJ559:AJ567" si="550">SUM(AE559:AI559)</f>
        <v>0</v>
      </c>
      <c r="AK559" s="978"/>
      <c r="AL559" s="979">
        <f>IFERROR(VLOOKUP($A559,Itemizado_Piping!C:Q,12,0),0)</f>
        <v>0</v>
      </c>
      <c r="AM559" s="979">
        <f>IFERROR(VLOOKUP($A559,Itemizado_Piping!C:Q,13,0),0)</f>
        <v>0</v>
      </c>
      <c r="AN559" s="979">
        <f>IFERROR(VLOOKUP($A559,Itemizado_Piping!C:Q,14,0),0)</f>
        <v>0</v>
      </c>
      <c r="AO559" s="978"/>
      <c r="AP559" s="278"/>
      <c r="AQ559" s="253">
        <f t="shared" ref="AQ559:AQ567" si="551">N559*AP559</f>
        <v>0</v>
      </c>
      <c r="AR559" s="978"/>
      <c r="AS559" s="982"/>
    </row>
    <row r="560" spans="1:45" s="164" customFormat="1" hidden="1">
      <c r="A560" s="312" t="s">
        <v>2703</v>
      </c>
      <c r="B560" s="249"/>
      <c r="C560" s="3" t="s">
        <v>2659</v>
      </c>
      <c r="D560" s="2" t="s">
        <v>2050</v>
      </c>
      <c r="E560" s="190">
        <v>23335</v>
      </c>
      <c r="F560" s="276">
        <v>6503</v>
      </c>
      <c r="G560" s="191"/>
      <c r="H560" s="252">
        <f t="shared" si="531"/>
        <v>6503</v>
      </c>
      <c r="I560" s="251">
        <v>23814</v>
      </c>
      <c r="J560" s="253"/>
      <c r="K560" s="253">
        <v>1999.9197915737896</v>
      </c>
      <c r="L560" s="253">
        <v>3497.1041040323853</v>
      </c>
      <c r="M560" s="254"/>
      <c r="N560" s="279">
        <f t="shared" si="532"/>
        <v>29311.023895606173</v>
      </c>
      <c r="O560" s="251">
        <f t="shared" si="533"/>
        <v>555699690</v>
      </c>
      <c r="P560" s="253">
        <f t="shared" si="534"/>
        <v>0</v>
      </c>
      <c r="Q560" s="253">
        <f t="shared" si="535"/>
        <v>46668128.33637438</v>
      </c>
      <c r="R560" s="253">
        <f t="shared" si="536"/>
        <v>81604924.267595708</v>
      </c>
      <c r="S560" s="254">
        <f t="shared" si="537"/>
        <v>0</v>
      </c>
      <c r="T560" s="280">
        <f t="shared" si="538"/>
        <v>683972742.60397005</v>
      </c>
      <c r="U560" s="984"/>
      <c r="V560" s="277">
        <v>23335</v>
      </c>
      <c r="W560" s="253">
        <f t="shared" si="539"/>
        <v>555699690</v>
      </c>
      <c r="X560" s="253">
        <f t="shared" si="540"/>
        <v>0</v>
      </c>
      <c r="Y560" s="253">
        <f t="shared" si="541"/>
        <v>46668128.33637438</v>
      </c>
      <c r="Z560" s="253">
        <f t="shared" si="542"/>
        <v>81604924.267595708</v>
      </c>
      <c r="AA560" s="253">
        <f t="shared" si="543"/>
        <v>0</v>
      </c>
      <c r="AB560" s="253">
        <f t="shared" si="544"/>
        <v>683972742.60397005</v>
      </c>
      <c r="AC560" s="984"/>
      <c r="AD560" s="308"/>
      <c r="AE560" s="253">
        <f t="shared" si="545"/>
        <v>0</v>
      </c>
      <c r="AF560" s="253">
        <f t="shared" si="546"/>
        <v>0</v>
      </c>
      <c r="AG560" s="253">
        <f t="shared" si="547"/>
        <v>0</v>
      </c>
      <c r="AH560" s="253">
        <f t="shared" si="548"/>
        <v>0</v>
      </c>
      <c r="AI560" s="253">
        <f t="shared" si="549"/>
        <v>0</v>
      </c>
      <c r="AJ560" s="253">
        <f t="shared" si="550"/>
        <v>0</v>
      </c>
      <c r="AK560" s="978"/>
      <c r="AL560" s="979">
        <f>IFERROR(VLOOKUP($A560,Itemizado_Piping!C:Q,12,0),0)</f>
        <v>0</v>
      </c>
      <c r="AM560" s="979">
        <f>IFERROR(VLOOKUP($A560,Itemizado_Piping!C:Q,13,0),0)</f>
        <v>0</v>
      </c>
      <c r="AN560" s="979">
        <f>IFERROR(VLOOKUP($A560,Itemizado_Piping!C:Q,14,0),0)</f>
        <v>0</v>
      </c>
      <c r="AO560" s="978"/>
      <c r="AP560" s="278"/>
      <c r="AQ560" s="253">
        <f t="shared" si="551"/>
        <v>0</v>
      </c>
      <c r="AR560" s="978"/>
      <c r="AS560" s="982"/>
    </row>
    <row r="561" spans="1:45" s="164" customFormat="1" hidden="1">
      <c r="A561" s="312" t="s">
        <v>2704</v>
      </c>
      <c r="B561" s="249"/>
      <c r="C561" s="3" t="s">
        <v>2661</v>
      </c>
      <c r="D561" s="2" t="s">
        <v>2050</v>
      </c>
      <c r="E561" s="190">
        <v>78267</v>
      </c>
      <c r="F561" s="276">
        <v>32129</v>
      </c>
      <c r="G561" s="191"/>
      <c r="H561" s="252">
        <f t="shared" si="531"/>
        <v>32129</v>
      </c>
      <c r="I561" s="251">
        <v>36328</v>
      </c>
      <c r="J561" s="253"/>
      <c r="K561" s="253">
        <v>3050.8560589692061</v>
      </c>
      <c r="L561" s="253">
        <v>5334.7945700549462</v>
      </c>
      <c r="M561" s="254"/>
      <c r="N561" s="279">
        <f t="shared" si="532"/>
        <v>44713.650629024152</v>
      </c>
      <c r="O561" s="251">
        <f t="shared" si="533"/>
        <v>2843283576</v>
      </c>
      <c r="P561" s="253">
        <f t="shared" si="534"/>
        <v>0</v>
      </c>
      <c r="Q561" s="253">
        <f t="shared" si="535"/>
        <v>238781351.16734284</v>
      </c>
      <c r="R561" s="253">
        <f t="shared" si="536"/>
        <v>417538366.61449045</v>
      </c>
      <c r="S561" s="254">
        <f t="shared" si="537"/>
        <v>0</v>
      </c>
      <c r="T561" s="280">
        <f t="shared" si="538"/>
        <v>3499603293.7818332</v>
      </c>
      <c r="U561" s="984"/>
      <c r="V561" s="277">
        <v>78267</v>
      </c>
      <c r="W561" s="253">
        <f t="shared" si="539"/>
        <v>2843283576</v>
      </c>
      <c r="X561" s="253">
        <f t="shared" si="540"/>
        <v>0</v>
      </c>
      <c r="Y561" s="253">
        <f t="shared" si="541"/>
        <v>238781351.16734284</v>
      </c>
      <c r="Z561" s="253">
        <f t="shared" si="542"/>
        <v>417538366.61449045</v>
      </c>
      <c r="AA561" s="253">
        <f t="shared" si="543"/>
        <v>0</v>
      </c>
      <c r="AB561" s="253">
        <f t="shared" si="544"/>
        <v>3499603293.7818332</v>
      </c>
      <c r="AC561" s="984"/>
      <c r="AD561" s="308"/>
      <c r="AE561" s="253">
        <f t="shared" si="545"/>
        <v>0</v>
      </c>
      <c r="AF561" s="253">
        <f t="shared" si="546"/>
        <v>0</v>
      </c>
      <c r="AG561" s="253">
        <f t="shared" si="547"/>
        <v>0</v>
      </c>
      <c r="AH561" s="253">
        <f t="shared" si="548"/>
        <v>0</v>
      </c>
      <c r="AI561" s="253">
        <f t="shared" si="549"/>
        <v>0</v>
      </c>
      <c r="AJ561" s="253">
        <f t="shared" si="550"/>
        <v>0</v>
      </c>
      <c r="AK561" s="978"/>
      <c r="AL561" s="979">
        <f>IFERROR(VLOOKUP($A561,Itemizado_Piping!C:Q,12,0),0)</f>
        <v>0</v>
      </c>
      <c r="AM561" s="979">
        <f>IFERROR(VLOOKUP($A561,Itemizado_Piping!C:Q,13,0),0)</f>
        <v>0</v>
      </c>
      <c r="AN561" s="979">
        <f>IFERROR(VLOOKUP($A561,Itemizado_Piping!C:Q,14,0),0)</f>
        <v>0</v>
      </c>
      <c r="AO561" s="978"/>
      <c r="AP561" s="278"/>
      <c r="AQ561" s="253">
        <f t="shared" si="551"/>
        <v>0</v>
      </c>
      <c r="AR561" s="978"/>
      <c r="AS561" s="982"/>
    </row>
    <row r="562" spans="1:45" s="164" customFormat="1" hidden="1">
      <c r="A562" s="312" t="s">
        <v>2705</v>
      </c>
      <c r="B562" s="249"/>
      <c r="C562" s="3" t="s">
        <v>2557</v>
      </c>
      <c r="D562" s="2" t="s">
        <v>2050</v>
      </c>
      <c r="E562" s="190">
        <v>32830</v>
      </c>
      <c r="F562" s="276">
        <v>10670</v>
      </c>
      <c r="G562" s="191"/>
      <c r="H562" s="252">
        <f t="shared" si="531"/>
        <v>10670</v>
      </c>
      <c r="I562" s="251">
        <v>18873</v>
      </c>
      <c r="J562" s="253"/>
      <c r="K562" s="253">
        <v>1584.9704470635843</v>
      </c>
      <c r="L562" s="253">
        <v>2771.5144770052575</v>
      </c>
      <c r="M562" s="254"/>
      <c r="N562" s="252">
        <f t="shared" si="532"/>
        <v>23229.484924068842</v>
      </c>
      <c r="O562" s="251">
        <f t="shared" si="533"/>
        <v>619600590</v>
      </c>
      <c r="P562" s="253">
        <f t="shared" si="534"/>
        <v>0</v>
      </c>
      <c r="Q562" s="253">
        <f t="shared" si="535"/>
        <v>52034579.777097471</v>
      </c>
      <c r="R562" s="253">
        <f t="shared" si="536"/>
        <v>90988820.280082598</v>
      </c>
      <c r="S562" s="254">
        <f t="shared" si="537"/>
        <v>0</v>
      </c>
      <c r="T562" s="256">
        <f t="shared" si="538"/>
        <v>762623990.05718005</v>
      </c>
      <c r="U562" s="984"/>
      <c r="V562" s="277">
        <v>32830</v>
      </c>
      <c r="W562" s="253">
        <f t="shared" si="539"/>
        <v>619600590</v>
      </c>
      <c r="X562" s="253">
        <f t="shared" si="540"/>
        <v>0</v>
      </c>
      <c r="Y562" s="253">
        <f t="shared" si="541"/>
        <v>52034579.777097471</v>
      </c>
      <c r="Z562" s="253">
        <f t="shared" si="542"/>
        <v>90988820.280082598</v>
      </c>
      <c r="AA562" s="253">
        <f t="shared" si="543"/>
        <v>0</v>
      </c>
      <c r="AB562" s="253">
        <f t="shared" si="544"/>
        <v>762623990.05718005</v>
      </c>
      <c r="AC562" s="984"/>
      <c r="AD562" s="308"/>
      <c r="AE562" s="253">
        <f t="shared" si="545"/>
        <v>0</v>
      </c>
      <c r="AF562" s="253">
        <f t="shared" si="546"/>
        <v>0</v>
      </c>
      <c r="AG562" s="253">
        <f t="shared" si="547"/>
        <v>0</v>
      </c>
      <c r="AH562" s="253">
        <f t="shared" si="548"/>
        <v>0</v>
      </c>
      <c r="AI562" s="253">
        <f t="shared" si="549"/>
        <v>0</v>
      </c>
      <c r="AJ562" s="253">
        <f t="shared" si="550"/>
        <v>0</v>
      </c>
      <c r="AK562" s="978"/>
      <c r="AL562" s="979">
        <f>IFERROR(VLOOKUP($A562,Itemizado_Piping!C:Q,12,0),0)</f>
        <v>0</v>
      </c>
      <c r="AM562" s="979">
        <f>IFERROR(VLOOKUP($A562,Itemizado_Piping!C:Q,13,0),0)</f>
        <v>0</v>
      </c>
      <c r="AN562" s="979">
        <f>IFERROR(VLOOKUP($A562,Itemizado_Piping!C:Q,14,0),0)</f>
        <v>0</v>
      </c>
      <c r="AO562" s="978"/>
      <c r="AP562" s="278"/>
      <c r="AQ562" s="253">
        <f t="shared" si="551"/>
        <v>0</v>
      </c>
      <c r="AR562" s="978"/>
      <c r="AS562" s="982"/>
    </row>
    <row r="563" spans="1:45" s="164" customFormat="1" hidden="1">
      <c r="A563" s="312" t="s">
        <v>2706</v>
      </c>
      <c r="B563" s="249"/>
      <c r="C563" s="3" t="s">
        <v>2679</v>
      </c>
      <c r="D563" s="2" t="s">
        <v>2050</v>
      </c>
      <c r="E563" s="190">
        <v>376</v>
      </c>
      <c r="F563" s="276"/>
      <c r="G563" s="191">
        <v>2203.2849999999999</v>
      </c>
      <c r="H563" s="252">
        <f t="shared" si="531"/>
        <v>2203.2849999999999</v>
      </c>
      <c r="I563" s="251"/>
      <c r="J563" s="253">
        <v>340877.864</v>
      </c>
      <c r="K563" s="253">
        <v>28627.21249478613</v>
      </c>
      <c r="L563" s="253">
        <v>50058.175197883655</v>
      </c>
      <c r="M563" s="254"/>
      <c r="N563" s="252">
        <f t="shared" si="532"/>
        <v>419563.25169266982</v>
      </c>
      <c r="O563" s="251">
        <f t="shared" si="533"/>
        <v>0</v>
      </c>
      <c r="P563" s="253">
        <f t="shared" si="534"/>
        <v>128170076.86400001</v>
      </c>
      <c r="Q563" s="253">
        <f t="shared" si="535"/>
        <v>10763831.898039585</v>
      </c>
      <c r="R563" s="253">
        <f t="shared" si="536"/>
        <v>18821873.874404255</v>
      </c>
      <c r="S563" s="254">
        <f t="shared" si="537"/>
        <v>0</v>
      </c>
      <c r="T563" s="256">
        <f t="shared" si="538"/>
        <v>157755782.63644385</v>
      </c>
      <c r="U563" s="984"/>
      <c r="V563" s="277">
        <v>376</v>
      </c>
      <c r="W563" s="253">
        <f t="shared" si="539"/>
        <v>0</v>
      </c>
      <c r="X563" s="253">
        <f t="shared" si="540"/>
        <v>128170076.86400001</v>
      </c>
      <c r="Y563" s="253">
        <f t="shared" si="541"/>
        <v>10763831.898039585</v>
      </c>
      <c r="Z563" s="253">
        <f t="shared" si="542"/>
        <v>18821873.874404255</v>
      </c>
      <c r="AA563" s="253">
        <f t="shared" si="543"/>
        <v>0</v>
      </c>
      <c r="AB563" s="253">
        <f t="shared" si="544"/>
        <v>157755782.63644385</v>
      </c>
      <c r="AC563" s="984"/>
      <c r="AD563" s="308"/>
      <c r="AE563" s="253">
        <f t="shared" si="545"/>
        <v>0</v>
      </c>
      <c r="AF563" s="253">
        <f t="shared" si="546"/>
        <v>0</v>
      </c>
      <c r="AG563" s="253">
        <f t="shared" si="547"/>
        <v>0</v>
      </c>
      <c r="AH563" s="253">
        <f t="shared" si="548"/>
        <v>0</v>
      </c>
      <c r="AI563" s="253">
        <f t="shared" si="549"/>
        <v>0</v>
      </c>
      <c r="AJ563" s="253">
        <f t="shared" si="550"/>
        <v>0</v>
      </c>
      <c r="AK563" s="978"/>
      <c r="AL563" s="979">
        <f>IFERROR(VLOOKUP($A563,Itemizado_Piping!C:Q,12,0),0)</f>
        <v>0</v>
      </c>
      <c r="AM563" s="979">
        <f>IFERROR(VLOOKUP($A563,Itemizado_Piping!C:Q,13,0),0)</f>
        <v>0</v>
      </c>
      <c r="AN563" s="979">
        <f>IFERROR(VLOOKUP($A563,Itemizado_Piping!C:Q,14,0),0)</f>
        <v>0</v>
      </c>
      <c r="AO563" s="978"/>
      <c r="AP563" s="278"/>
      <c r="AQ563" s="253">
        <f t="shared" si="551"/>
        <v>0</v>
      </c>
      <c r="AR563" s="978"/>
      <c r="AS563" s="982"/>
    </row>
    <row r="564" spans="1:45" s="164" customFormat="1" hidden="1">
      <c r="A564" s="312" t="s">
        <v>2707</v>
      </c>
      <c r="B564" s="249"/>
      <c r="C564" s="3" t="s">
        <v>2672</v>
      </c>
      <c r="D564" s="2" t="s">
        <v>2050</v>
      </c>
      <c r="E564" s="190">
        <v>22</v>
      </c>
      <c r="F564" s="276"/>
      <c r="G564" s="191">
        <v>99</v>
      </c>
      <c r="H564" s="252">
        <f t="shared" si="531"/>
        <v>99</v>
      </c>
      <c r="I564" s="251"/>
      <c r="J564" s="253">
        <v>268814.89</v>
      </c>
      <c r="K564" s="253">
        <v>22575.301032196672</v>
      </c>
      <c r="L564" s="253">
        <v>39475.672085496524</v>
      </c>
      <c r="M564" s="254"/>
      <c r="N564" s="252">
        <f t="shared" si="532"/>
        <v>330865.86311769322</v>
      </c>
      <c r="O564" s="251">
        <f t="shared" si="533"/>
        <v>0</v>
      </c>
      <c r="P564" s="253">
        <f t="shared" si="534"/>
        <v>5913927.5800000001</v>
      </c>
      <c r="Q564" s="253">
        <f t="shared" si="535"/>
        <v>496656.62270832679</v>
      </c>
      <c r="R564" s="253">
        <f t="shared" si="536"/>
        <v>868464.7858809235</v>
      </c>
      <c r="S564" s="254">
        <f t="shared" si="537"/>
        <v>0</v>
      </c>
      <c r="T564" s="256">
        <f t="shared" si="538"/>
        <v>7279048.9885892505</v>
      </c>
      <c r="U564" s="984"/>
      <c r="V564" s="277">
        <v>22</v>
      </c>
      <c r="W564" s="253">
        <f t="shared" si="539"/>
        <v>0</v>
      </c>
      <c r="X564" s="253">
        <f t="shared" si="540"/>
        <v>5913927.5800000001</v>
      </c>
      <c r="Y564" s="253">
        <f t="shared" si="541"/>
        <v>496656.62270832679</v>
      </c>
      <c r="Z564" s="253">
        <f t="shared" si="542"/>
        <v>868464.7858809235</v>
      </c>
      <c r="AA564" s="253">
        <f t="shared" si="543"/>
        <v>0</v>
      </c>
      <c r="AB564" s="253">
        <f t="shared" si="544"/>
        <v>7279048.9885892505</v>
      </c>
      <c r="AC564" s="984"/>
      <c r="AD564" s="308"/>
      <c r="AE564" s="253">
        <f t="shared" si="545"/>
        <v>0</v>
      </c>
      <c r="AF564" s="253">
        <f t="shared" si="546"/>
        <v>0</v>
      </c>
      <c r="AG564" s="253">
        <f t="shared" si="547"/>
        <v>0</v>
      </c>
      <c r="AH564" s="253">
        <f t="shared" si="548"/>
        <v>0</v>
      </c>
      <c r="AI564" s="253">
        <f t="shared" si="549"/>
        <v>0</v>
      </c>
      <c r="AJ564" s="253">
        <f t="shared" si="550"/>
        <v>0</v>
      </c>
      <c r="AK564" s="978"/>
      <c r="AL564" s="979">
        <f>IFERROR(VLOOKUP($A564,Itemizado_Piping!C:Q,12,0),0)</f>
        <v>0</v>
      </c>
      <c r="AM564" s="979">
        <f>IFERROR(VLOOKUP($A564,Itemizado_Piping!C:Q,13,0),0)</f>
        <v>0</v>
      </c>
      <c r="AN564" s="979">
        <f>IFERROR(VLOOKUP($A564,Itemizado_Piping!C:Q,14,0),0)</f>
        <v>0</v>
      </c>
      <c r="AO564" s="978"/>
      <c r="AP564" s="278"/>
      <c r="AQ564" s="253">
        <f t="shared" si="551"/>
        <v>0</v>
      </c>
      <c r="AR564" s="978"/>
      <c r="AS564" s="982"/>
    </row>
    <row r="565" spans="1:45" s="164" customFormat="1" hidden="1">
      <c r="A565" s="312" t="s">
        <v>2708</v>
      </c>
      <c r="B565" s="249"/>
      <c r="C565" s="3" t="s">
        <v>2674</v>
      </c>
      <c r="D565" s="2" t="s">
        <v>2675</v>
      </c>
      <c r="E565" s="190">
        <v>41006</v>
      </c>
      <c r="F565" s="276"/>
      <c r="G565" s="191">
        <v>2870.42</v>
      </c>
      <c r="H565" s="252">
        <f t="shared" si="531"/>
        <v>2870.42</v>
      </c>
      <c r="I565" s="251"/>
      <c r="J565" s="253">
        <v>2987.2350000000001</v>
      </c>
      <c r="K565" s="253">
        <v>250.87051308398122</v>
      </c>
      <c r="L565" s="253">
        <v>438.67774326905101</v>
      </c>
      <c r="M565" s="254"/>
      <c r="N565" s="252">
        <f t="shared" si="532"/>
        <v>3676.7832563530324</v>
      </c>
      <c r="O565" s="251">
        <f t="shared" si="533"/>
        <v>0</v>
      </c>
      <c r="P565" s="253">
        <f t="shared" si="534"/>
        <v>122494558.41000001</v>
      </c>
      <c r="Q565" s="253">
        <f t="shared" si="535"/>
        <v>10287196.259521734</v>
      </c>
      <c r="R565" s="253">
        <f t="shared" si="536"/>
        <v>17988419.540490706</v>
      </c>
      <c r="S565" s="254">
        <f t="shared" si="537"/>
        <v>0</v>
      </c>
      <c r="T565" s="256">
        <f t="shared" si="538"/>
        <v>150770174.21001247</v>
      </c>
      <c r="U565" s="984"/>
      <c r="V565" s="277">
        <v>41006</v>
      </c>
      <c r="W565" s="253">
        <f t="shared" si="539"/>
        <v>0</v>
      </c>
      <c r="X565" s="253">
        <f t="shared" si="540"/>
        <v>122494558.41000001</v>
      </c>
      <c r="Y565" s="253">
        <f t="shared" si="541"/>
        <v>10287196.259521734</v>
      </c>
      <c r="Z565" s="253">
        <f t="shared" si="542"/>
        <v>17988419.540490706</v>
      </c>
      <c r="AA565" s="253">
        <f t="shared" si="543"/>
        <v>0</v>
      </c>
      <c r="AB565" s="253">
        <f t="shared" si="544"/>
        <v>150770174.21001247</v>
      </c>
      <c r="AC565" s="984"/>
      <c r="AD565" s="308"/>
      <c r="AE565" s="253">
        <f t="shared" si="545"/>
        <v>0</v>
      </c>
      <c r="AF565" s="253">
        <f t="shared" si="546"/>
        <v>0</v>
      </c>
      <c r="AG565" s="253">
        <f t="shared" si="547"/>
        <v>0</v>
      </c>
      <c r="AH565" s="253">
        <f t="shared" si="548"/>
        <v>0</v>
      </c>
      <c r="AI565" s="253">
        <f t="shared" si="549"/>
        <v>0</v>
      </c>
      <c r="AJ565" s="253">
        <f t="shared" si="550"/>
        <v>0</v>
      </c>
      <c r="AK565" s="978"/>
      <c r="AL565" s="979">
        <f>IFERROR(VLOOKUP($A565,Itemizado_Piping!C:Q,12,0),0)</f>
        <v>0</v>
      </c>
      <c r="AM565" s="979">
        <f>IFERROR(VLOOKUP($A565,Itemizado_Piping!C:Q,13,0),0)</f>
        <v>0</v>
      </c>
      <c r="AN565" s="979">
        <f>IFERROR(VLOOKUP($A565,Itemizado_Piping!C:Q,14,0),0)</f>
        <v>0</v>
      </c>
      <c r="AO565" s="978"/>
      <c r="AP565" s="278"/>
      <c r="AQ565" s="253">
        <f t="shared" si="551"/>
        <v>0</v>
      </c>
      <c r="AR565" s="978"/>
      <c r="AS565" s="982"/>
    </row>
    <row r="566" spans="1:45" s="164" customFormat="1" hidden="1">
      <c r="A566" s="312" t="s">
        <v>2709</v>
      </c>
      <c r="B566" s="249"/>
      <c r="C566" s="3" t="s">
        <v>2664</v>
      </c>
      <c r="D566" s="2" t="s">
        <v>2050</v>
      </c>
      <c r="E566" s="190">
        <v>5798</v>
      </c>
      <c r="F566" s="276">
        <v>2143</v>
      </c>
      <c r="G566" s="191"/>
      <c r="H566" s="252">
        <f t="shared" si="531"/>
        <v>2143</v>
      </c>
      <c r="I566" s="251">
        <v>25135</v>
      </c>
      <c r="J566" s="253"/>
      <c r="K566" s="253">
        <v>2110.858484975528</v>
      </c>
      <c r="L566" s="253">
        <v>3691.0939638386658</v>
      </c>
      <c r="M566" s="254"/>
      <c r="N566" s="252">
        <f t="shared" si="532"/>
        <v>30936.952448814194</v>
      </c>
      <c r="O566" s="251">
        <f t="shared" si="533"/>
        <v>145732730</v>
      </c>
      <c r="P566" s="253">
        <f t="shared" si="534"/>
        <v>0</v>
      </c>
      <c r="Q566" s="253">
        <f t="shared" si="535"/>
        <v>12238757.49588811</v>
      </c>
      <c r="R566" s="253">
        <f t="shared" si="536"/>
        <v>21400962.802336585</v>
      </c>
      <c r="S566" s="254">
        <f t="shared" si="537"/>
        <v>0</v>
      </c>
      <c r="T566" s="256">
        <f t="shared" si="538"/>
        <v>179372450.29822469</v>
      </c>
      <c r="U566" s="984"/>
      <c r="V566" s="277">
        <v>5798</v>
      </c>
      <c r="W566" s="253">
        <f t="shared" si="539"/>
        <v>145732730</v>
      </c>
      <c r="X566" s="253">
        <f t="shared" si="540"/>
        <v>0</v>
      </c>
      <c r="Y566" s="253">
        <f t="shared" si="541"/>
        <v>12238757.49588811</v>
      </c>
      <c r="Z566" s="253">
        <f t="shared" si="542"/>
        <v>21400962.802336585</v>
      </c>
      <c r="AA566" s="253">
        <f t="shared" si="543"/>
        <v>0</v>
      </c>
      <c r="AB566" s="253">
        <f t="shared" si="544"/>
        <v>179372450.29822469</v>
      </c>
      <c r="AC566" s="984"/>
      <c r="AD566" s="308"/>
      <c r="AE566" s="253">
        <f t="shared" si="545"/>
        <v>0</v>
      </c>
      <c r="AF566" s="253">
        <f t="shared" si="546"/>
        <v>0</v>
      </c>
      <c r="AG566" s="253">
        <f t="shared" si="547"/>
        <v>0</v>
      </c>
      <c r="AH566" s="253">
        <f t="shared" si="548"/>
        <v>0</v>
      </c>
      <c r="AI566" s="253">
        <f t="shared" si="549"/>
        <v>0</v>
      </c>
      <c r="AJ566" s="253">
        <f t="shared" si="550"/>
        <v>0</v>
      </c>
      <c r="AK566" s="978"/>
      <c r="AL566" s="979">
        <f>IFERROR(VLOOKUP($A566,Itemizado_Piping!C:Q,12,0),0)</f>
        <v>0</v>
      </c>
      <c r="AM566" s="979">
        <f>IFERROR(VLOOKUP($A566,Itemizado_Piping!C:Q,13,0),0)</f>
        <v>0</v>
      </c>
      <c r="AN566" s="979">
        <f>IFERROR(VLOOKUP($A566,Itemizado_Piping!C:Q,14,0),0)</f>
        <v>0</v>
      </c>
      <c r="AO566" s="978"/>
      <c r="AP566" s="278"/>
      <c r="AQ566" s="253">
        <f t="shared" si="551"/>
        <v>0</v>
      </c>
      <c r="AR566" s="978"/>
      <c r="AS566" s="982"/>
    </row>
    <row r="567" spans="1:45" s="164" customFormat="1" hidden="1">
      <c r="A567" s="312" t="s">
        <v>2710</v>
      </c>
      <c r="B567" s="249"/>
      <c r="C567" s="3" t="s">
        <v>2666</v>
      </c>
      <c r="D567" s="2" t="s">
        <v>2050</v>
      </c>
      <c r="E567" s="190">
        <v>725</v>
      </c>
      <c r="F567" s="276">
        <v>13</v>
      </c>
      <c r="G567" s="191"/>
      <c r="H567" s="252">
        <f t="shared" si="531"/>
        <v>13</v>
      </c>
      <c r="I567" s="251">
        <v>966</v>
      </c>
      <c r="J567" s="253"/>
      <c r="K567" s="253">
        <v>81.125494190823929</v>
      </c>
      <c r="L567" s="253">
        <v>141.85783843517609</v>
      </c>
      <c r="M567" s="254"/>
      <c r="N567" s="252">
        <f t="shared" si="532"/>
        <v>1188.983332626</v>
      </c>
      <c r="O567" s="251">
        <f t="shared" si="533"/>
        <v>700350</v>
      </c>
      <c r="P567" s="253">
        <f t="shared" si="534"/>
        <v>0</v>
      </c>
      <c r="Q567" s="253">
        <f t="shared" si="535"/>
        <v>58815.98328834735</v>
      </c>
      <c r="R567" s="253">
        <f t="shared" si="536"/>
        <v>102846.93286550266</v>
      </c>
      <c r="S567" s="254">
        <f t="shared" si="537"/>
        <v>0</v>
      </c>
      <c r="T567" s="256">
        <f t="shared" si="538"/>
        <v>862012.91615385003</v>
      </c>
      <c r="U567" s="984"/>
      <c r="V567" s="277">
        <v>725</v>
      </c>
      <c r="W567" s="253">
        <f t="shared" si="539"/>
        <v>700350</v>
      </c>
      <c r="X567" s="253">
        <f t="shared" si="540"/>
        <v>0</v>
      </c>
      <c r="Y567" s="253">
        <f t="shared" si="541"/>
        <v>58815.98328834735</v>
      </c>
      <c r="Z567" s="253">
        <f t="shared" si="542"/>
        <v>102846.93286550266</v>
      </c>
      <c r="AA567" s="253">
        <f t="shared" si="543"/>
        <v>0</v>
      </c>
      <c r="AB567" s="253">
        <f t="shared" si="544"/>
        <v>862012.91615385003</v>
      </c>
      <c r="AC567" s="984"/>
      <c r="AD567" s="308"/>
      <c r="AE567" s="253">
        <f t="shared" si="545"/>
        <v>0</v>
      </c>
      <c r="AF567" s="253">
        <f t="shared" si="546"/>
        <v>0</v>
      </c>
      <c r="AG567" s="253">
        <f t="shared" si="547"/>
        <v>0</v>
      </c>
      <c r="AH567" s="253">
        <f t="shared" si="548"/>
        <v>0</v>
      </c>
      <c r="AI567" s="253">
        <f t="shared" si="549"/>
        <v>0</v>
      </c>
      <c r="AJ567" s="253">
        <f t="shared" si="550"/>
        <v>0</v>
      </c>
      <c r="AK567" s="978"/>
      <c r="AL567" s="979">
        <f>IFERROR(VLOOKUP($A567,Itemizado_Piping!C:Q,12,0),0)</f>
        <v>0</v>
      </c>
      <c r="AM567" s="979">
        <f>IFERROR(VLOOKUP($A567,Itemizado_Piping!C:Q,13,0),0)</f>
        <v>0</v>
      </c>
      <c r="AN567" s="979">
        <f>IFERROR(VLOOKUP($A567,Itemizado_Piping!C:Q,14,0),0)</f>
        <v>0</v>
      </c>
      <c r="AO567" s="978"/>
      <c r="AP567" s="278"/>
      <c r="AQ567" s="253">
        <f t="shared" si="551"/>
        <v>0</v>
      </c>
      <c r="AR567" s="978"/>
      <c r="AS567" s="982"/>
    </row>
    <row r="568" spans="1:45" s="164" customFormat="1" hidden="1">
      <c r="A568" s="315" t="s">
        <v>3184</v>
      </c>
      <c r="B568" s="5"/>
      <c r="C568" s="7" t="s">
        <v>3185</v>
      </c>
      <c r="D568" s="6"/>
      <c r="E568" s="189"/>
      <c r="F568" s="270"/>
      <c r="G568" s="189"/>
      <c r="H568" s="271"/>
      <c r="I568" s="270"/>
      <c r="J568" s="272"/>
      <c r="K568" s="272"/>
      <c r="L568" s="272"/>
      <c r="M568" s="273"/>
      <c r="N568" s="271"/>
      <c r="O568" s="270"/>
      <c r="P568" s="272"/>
      <c r="Q568" s="272"/>
      <c r="R568" s="272"/>
      <c r="S568" s="273"/>
      <c r="T568" s="274"/>
      <c r="U568" s="984"/>
      <c r="V568" s="272"/>
      <c r="W568" s="272"/>
      <c r="X568" s="272"/>
      <c r="Y568" s="272"/>
      <c r="Z568" s="272"/>
      <c r="AA568" s="272"/>
      <c r="AB568" s="272"/>
      <c r="AC568" s="984"/>
      <c r="AD568" s="272"/>
      <c r="AE568" s="272"/>
      <c r="AF568" s="272"/>
      <c r="AG568" s="272"/>
      <c r="AH568" s="272"/>
      <c r="AI568" s="272"/>
      <c r="AJ568" s="272"/>
      <c r="AK568" s="978"/>
      <c r="AL568" s="272"/>
      <c r="AM568" s="272"/>
      <c r="AN568" s="272"/>
      <c r="AO568" s="978"/>
      <c r="AP568" s="275"/>
      <c r="AQ568" s="272"/>
      <c r="AR568" s="978"/>
      <c r="AS568" s="982"/>
    </row>
    <row r="569" spans="1:45" s="164" customFormat="1" hidden="1">
      <c r="A569" s="312" t="s">
        <v>2711</v>
      </c>
      <c r="B569" s="249"/>
      <c r="C569" s="3" t="s">
        <v>2657</v>
      </c>
      <c r="D569" s="2" t="s">
        <v>2050</v>
      </c>
      <c r="E569" s="190">
        <v>962</v>
      </c>
      <c r="F569" s="276">
        <v>142</v>
      </c>
      <c r="G569" s="191"/>
      <c r="H569" s="252">
        <f t="shared" ref="H569:H576" si="552">G569+F569</f>
        <v>142</v>
      </c>
      <c r="I569" s="251">
        <v>6550</v>
      </c>
      <c r="J569" s="253"/>
      <c r="K569" s="253">
        <v>550.07452065206689</v>
      </c>
      <c r="L569" s="253">
        <v>961.87250698799528</v>
      </c>
      <c r="M569" s="254"/>
      <c r="N569" s="252">
        <f t="shared" ref="N569:N576" si="553">SUM(I569:M569)</f>
        <v>8061.9470276400625</v>
      </c>
      <c r="O569" s="251">
        <f t="shared" ref="O569:S576" si="554">$E569*I569</f>
        <v>6301100</v>
      </c>
      <c r="P569" s="253">
        <f t="shared" si="554"/>
        <v>0</v>
      </c>
      <c r="Q569" s="253">
        <f t="shared" si="554"/>
        <v>529171.68886728841</v>
      </c>
      <c r="R569" s="253">
        <f t="shared" si="554"/>
        <v>925321.35172245151</v>
      </c>
      <c r="S569" s="254">
        <f t="shared" si="554"/>
        <v>0</v>
      </c>
      <c r="T569" s="256">
        <f t="shared" ref="T569:T576" si="555">SUM(O569:S569)</f>
        <v>7755593.0405897405</v>
      </c>
      <c r="U569" s="984"/>
      <c r="V569" s="277">
        <v>962</v>
      </c>
      <c r="W569" s="253">
        <f t="shared" ref="W569:AA576" si="556">$V569*I569</f>
        <v>6301100</v>
      </c>
      <c r="X569" s="253">
        <f t="shared" si="556"/>
        <v>0</v>
      </c>
      <c r="Y569" s="253">
        <f t="shared" si="556"/>
        <v>529171.68886728841</v>
      </c>
      <c r="Z569" s="253">
        <f t="shared" si="556"/>
        <v>925321.35172245151</v>
      </c>
      <c r="AA569" s="253">
        <f t="shared" si="556"/>
        <v>0</v>
      </c>
      <c r="AB569" s="253">
        <f t="shared" ref="AB569:AB576" si="557">SUM(W569:AA569)</f>
        <v>7755593.0405897405</v>
      </c>
      <c r="AC569" s="984"/>
      <c r="AD569" s="308"/>
      <c r="AE569" s="253">
        <f t="shared" ref="AE569:AI576" si="558">$AD569*I569</f>
        <v>0</v>
      </c>
      <c r="AF569" s="253">
        <f t="shared" si="558"/>
        <v>0</v>
      </c>
      <c r="AG569" s="253">
        <f t="shared" si="558"/>
        <v>0</v>
      </c>
      <c r="AH569" s="253">
        <f t="shared" si="558"/>
        <v>0</v>
      </c>
      <c r="AI569" s="253">
        <f t="shared" si="558"/>
        <v>0</v>
      </c>
      <c r="AJ569" s="253">
        <f t="shared" ref="AJ569:AJ576" si="559">SUM(AE569:AI569)</f>
        <v>0</v>
      </c>
      <c r="AK569" s="978"/>
      <c r="AL569" s="979">
        <f>IFERROR(VLOOKUP($A569,Itemizado_Piping!C:Q,12,0),0)</f>
        <v>0</v>
      </c>
      <c r="AM569" s="979">
        <f>IFERROR(VLOOKUP($A569,Itemizado_Piping!C:Q,13,0),0)</f>
        <v>0</v>
      </c>
      <c r="AN569" s="979">
        <f>IFERROR(VLOOKUP($A569,Itemizado_Piping!C:Q,14,0),0)</f>
        <v>0</v>
      </c>
      <c r="AO569" s="978"/>
      <c r="AP569" s="278"/>
      <c r="AQ569" s="253">
        <f t="shared" ref="AQ569:AQ576" si="560">N569*AP569</f>
        <v>0</v>
      </c>
      <c r="AR569" s="978"/>
      <c r="AS569" s="982"/>
    </row>
    <row r="570" spans="1:45" s="164" customFormat="1" hidden="1">
      <c r="A570" s="312" t="s">
        <v>2712</v>
      </c>
      <c r="B570" s="249"/>
      <c r="C570" s="3" t="s">
        <v>2659</v>
      </c>
      <c r="D570" s="2" t="s">
        <v>2050</v>
      </c>
      <c r="E570" s="190">
        <v>412</v>
      </c>
      <c r="F570" s="276">
        <v>145</v>
      </c>
      <c r="G570" s="191"/>
      <c r="H570" s="252">
        <f t="shared" si="552"/>
        <v>145</v>
      </c>
      <c r="I570" s="251">
        <v>27499</v>
      </c>
      <c r="J570" s="253"/>
      <c r="K570" s="253">
        <v>2309.3891974673643</v>
      </c>
      <c r="L570" s="253">
        <v>4038.2491709408982</v>
      </c>
      <c r="M570" s="254"/>
      <c r="N570" s="252">
        <f t="shared" si="553"/>
        <v>33846.638368408261</v>
      </c>
      <c r="O570" s="251">
        <f t="shared" si="554"/>
        <v>11329588</v>
      </c>
      <c r="P570" s="253">
        <f t="shared" si="554"/>
        <v>0</v>
      </c>
      <c r="Q570" s="253">
        <f t="shared" si="554"/>
        <v>951468.3493565541</v>
      </c>
      <c r="R570" s="253">
        <f t="shared" si="554"/>
        <v>1663758.6584276501</v>
      </c>
      <c r="S570" s="254">
        <f t="shared" si="554"/>
        <v>0</v>
      </c>
      <c r="T570" s="256">
        <f t="shared" si="555"/>
        <v>13944815.007784205</v>
      </c>
      <c r="U570" s="984"/>
      <c r="V570" s="277">
        <v>412</v>
      </c>
      <c r="W570" s="253">
        <f t="shared" si="556"/>
        <v>11329588</v>
      </c>
      <c r="X570" s="253">
        <f t="shared" si="556"/>
        <v>0</v>
      </c>
      <c r="Y570" s="253">
        <f t="shared" si="556"/>
        <v>951468.3493565541</v>
      </c>
      <c r="Z570" s="253">
        <f t="shared" si="556"/>
        <v>1663758.6584276501</v>
      </c>
      <c r="AA570" s="253">
        <f t="shared" si="556"/>
        <v>0</v>
      </c>
      <c r="AB570" s="253">
        <f t="shared" si="557"/>
        <v>13944815.007784205</v>
      </c>
      <c r="AC570" s="984"/>
      <c r="AD570" s="308"/>
      <c r="AE570" s="253">
        <f t="shared" si="558"/>
        <v>0</v>
      </c>
      <c r="AF570" s="253">
        <f t="shared" si="558"/>
        <v>0</v>
      </c>
      <c r="AG570" s="253">
        <f t="shared" si="558"/>
        <v>0</v>
      </c>
      <c r="AH570" s="253">
        <f t="shared" si="558"/>
        <v>0</v>
      </c>
      <c r="AI570" s="253">
        <f t="shared" si="558"/>
        <v>0</v>
      </c>
      <c r="AJ570" s="253">
        <f t="shared" si="559"/>
        <v>0</v>
      </c>
      <c r="AK570" s="978"/>
      <c r="AL570" s="979">
        <f>IFERROR(VLOOKUP($A570,Itemizado_Piping!C:Q,12,0),0)</f>
        <v>0</v>
      </c>
      <c r="AM570" s="979">
        <f>IFERROR(VLOOKUP($A570,Itemizado_Piping!C:Q,13,0),0)</f>
        <v>0</v>
      </c>
      <c r="AN570" s="979">
        <f>IFERROR(VLOOKUP($A570,Itemizado_Piping!C:Q,14,0),0)</f>
        <v>0</v>
      </c>
      <c r="AO570" s="978"/>
      <c r="AP570" s="278"/>
      <c r="AQ570" s="253">
        <f t="shared" si="560"/>
        <v>0</v>
      </c>
      <c r="AR570" s="978"/>
      <c r="AS570" s="982"/>
    </row>
    <row r="571" spans="1:45" s="164" customFormat="1" hidden="1">
      <c r="A571" s="312" t="s">
        <v>2713</v>
      </c>
      <c r="B571" s="249"/>
      <c r="C571" s="3" t="s">
        <v>2661</v>
      </c>
      <c r="D571" s="2" t="s">
        <v>2050</v>
      </c>
      <c r="E571" s="190">
        <v>1375</v>
      </c>
      <c r="F571" s="276">
        <v>895</v>
      </c>
      <c r="G571" s="191"/>
      <c r="H571" s="252">
        <f t="shared" si="552"/>
        <v>895</v>
      </c>
      <c r="I571" s="251">
        <v>54768</v>
      </c>
      <c r="J571" s="253"/>
      <c r="K571" s="253">
        <v>4599.4628010797605</v>
      </c>
      <c r="L571" s="253">
        <v>8042.722666063898</v>
      </c>
      <c r="M571" s="254"/>
      <c r="N571" s="252">
        <f t="shared" si="553"/>
        <v>67410.185467143659</v>
      </c>
      <c r="O571" s="251">
        <f t="shared" si="554"/>
        <v>75306000</v>
      </c>
      <c r="P571" s="253">
        <f t="shared" si="554"/>
        <v>0</v>
      </c>
      <c r="Q571" s="253">
        <f t="shared" si="554"/>
        <v>6324261.3514846703</v>
      </c>
      <c r="R571" s="253">
        <f t="shared" si="554"/>
        <v>11058743.66583786</v>
      </c>
      <c r="S571" s="254">
        <f t="shared" si="554"/>
        <v>0</v>
      </c>
      <c r="T571" s="256">
        <f t="shared" si="555"/>
        <v>92689005.017322525</v>
      </c>
      <c r="U571" s="984"/>
      <c r="V571" s="277">
        <v>1375</v>
      </c>
      <c r="W571" s="253">
        <f t="shared" si="556"/>
        <v>75306000</v>
      </c>
      <c r="X571" s="253">
        <f t="shared" si="556"/>
        <v>0</v>
      </c>
      <c r="Y571" s="253">
        <f t="shared" si="556"/>
        <v>6324261.3514846703</v>
      </c>
      <c r="Z571" s="253">
        <f t="shared" si="556"/>
        <v>11058743.66583786</v>
      </c>
      <c r="AA571" s="253">
        <f t="shared" si="556"/>
        <v>0</v>
      </c>
      <c r="AB571" s="253">
        <f t="shared" si="557"/>
        <v>92689005.017322525</v>
      </c>
      <c r="AC571" s="984"/>
      <c r="AD571" s="308"/>
      <c r="AE571" s="253">
        <f t="shared" si="558"/>
        <v>0</v>
      </c>
      <c r="AF571" s="253">
        <f t="shared" si="558"/>
        <v>0</v>
      </c>
      <c r="AG571" s="253">
        <f t="shared" si="558"/>
        <v>0</v>
      </c>
      <c r="AH571" s="253">
        <f t="shared" si="558"/>
        <v>0</v>
      </c>
      <c r="AI571" s="253">
        <f t="shared" si="558"/>
        <v>0</v>
      </c>
      <c r="AJ571" s="253">
        <f t="shared" si="559"/>
        <v>0</v>
      </c>
      <c r="AK571" s="978"/>
      <c r="AL571" s="979">
        <f>IFERROR(VLOOKUP($A571,Itemizado_Piping!C:Q,12,0),0)</f>
        <v>0</v>
      </c>
      <c r="AM571" s="979">
        <f>IFERROR(VLOOKUP($A571,Itemizado_Piping!C:Q,13,0),0)</f>
        <v>0</v>
      </c>
      <c r="AN571" s="979">
        <f>IFERROR(VLOOKUP($A571,Itemizado_Piping!C:Q,14,0),0)</f>
        <v>0</v>
      </c>
      <c r="AO571" s="978"/>
      <c r="AP571" s="278"/>
      <c r="AQ571" s="253">
        <f t="shared" si="560"/>
        <v>0</v>
      </c>
      <c r="AR571" s="978"/>
      <c r="AS571" s="982"/>
    </row>
    <row r="572" spans="1:45" s="164" customFormat="1" hidden="1">
      <c r="A572" s="312" t="s">
        <v>2714</v>
      </c>
      <c r="B572" s="249"/>
      <c r="C572" s="3" t="s">
        <v>2557</v>
      </c>
      <c r="D572" s="2" t="s">
        <v>2050</v>
      </c>
      <c r="E572" s="190">
        <v>484</v>
      </c>
      <c r="F572" s="276">
        <v>77</v>
      </c>
      <c r="G572" s="191"/>
      <c r="H572" s="252">
        <f t="shared" si="552"/>
        <v>77</v>
      </c>
      <c r="I572" s="251">
        <v>7280</v>
      </c>
      <c r="J572" s="253"/>
      <c r="K572" s="253">
        <v>611.38053593084805</v>
      </c>
      <c r="L572" s="253">
        <v>1069.0735650187185</v>
      </c>
      <c r="M572" s="254"/>
      <c r="N572" s="252">
        <f t="shared" si="553"/>
        <v>8960.4541009495661</v>
      </c>
      <c r="O572" s="251">
        <f t="shared" si="554"/>
        <v>3523520</v>
      </c>
      <c r="P572" s="253">
        <f t="shared" si="554"/>
        <v>0</v>
      </c>
      <c r="Q572" s="253">
        <f t="shared" si="554"/>
        <v>295908.17939053045</v>
      </c>
      <c r="R572" s="253">
        <f t="shared" si="554"/>
        <v>517431.60546905972</v>
      </c>
      <c r="S572" s="254">
        <f t="shared" si="554"/>
        <v>0</v>
      </c>
      <c r="T572" s="256">
        <f t="shared" si="555"/>
        <v>4336859.7848595902</v>
      </c>
      <c r="U572" s="984"/>
      <c r="V572" s="277">
        <v>484</v>
      </c>
      <c r="W572" s="253">
        <f t="shared" si="556"/>
        <v>3523520</v>
      </c>
      <c r="X572" s="253">
        <f t="shared" si="556"/>
        <v>0</v>
      </c>
      <c r="Y572" s="253">
        <f t="shared" si="556"/>
        <v>295908.17939053045</v>
      </c>
      <c r="Z572" s="253">
        <f t="shared" si="556"/>
        <v>517431.60546905972</v>
      </c>
      <c r="AA572" s="253">
        <f t="shared" si="556"/>
        <v>0</v>
      </c>
      <c r="AB572" s="253">
        <f t="shared" si="557"/>
        <v>4336859.7848595902</v>
      </c>
      <c r="AC572" s="984"/>
      <c r="AD572" s="308"/>
      <c r="AE572" s="253">
        <f t="shared" si="558"/>
        <v>0</v>
      </c>
      <c r="AF572" s="253">
        <f t="shared" si="558"/>
        <v>0</v>
      </c>
      <c r="AG572" s="253">
        <f t="shared" si="558"/>
        <v>0</v>
      </c>
      <c r="AH572" s="253">
        <f t="shared" si="558"/>
        <v>0</v>
      </c>
      <c r="AI572" s="253">
        <f t="shared" si="558"/>
        <v>0</v>
      </c>
      <c r="AJ572" s="253">
        <f t="shared" si="559"/>
        <v>0</v>
      </c>
      <c r="AK572" s="978"/>
      <c r="AL572" s="979">
        <f>IFERROR(VLOOKUP($A572,Itemizado_Piping!C:Q,12,0),0)</f>
        <v>0</v>
      </c>
      <c r="AM572" s="979">
        <f>IFERROR(VLOOKUP($A572,Itemizado_Piping!C:Q,13,0),0)</f>
        <v>0</v>
      </c>
      <c r="AN572" s="979">
        <f>IFERROR(VLOOKUP($A572,Itemizado_Piping!C:Q,14,0),0)</f>
        <v>0</v>
      </c>
      <c r="AO572" s="978"/>
      <c r="AP572" s="278"/>
      <c r="AQ572" s="253">
        <f t="shared" si="560"/>
        <v>0</v>
      </c>
      <c r="AR572" s="978"/>
      <c r="AS572" s="982"/>
    </row>
    <row r="573" spans="1:45" s="164" customFormat="1" hidden="1">
      <c r="A573" s="312" t="s">
        <v>2715</v>
      </c>
      <c r="B573" s="249"/>
      <c r="C573" s="3" t="s">
        <v>2716</v>
      </c>
      <c r="D573" s="2" t="s">
        <v>2050</v>
      </c>
      <c r="E573" s="190">
        <v>20</v>
      </c>
      <c r="F573" s="276"/>
      <c r="G573" s="191">
        <v>30</v>
      </c>
      <c r="H573" s="252">
        <f t="shared" si="552"/>
        <v>30</v>
      </c>
      <c r="I573" s="251"/>
      <c r="J573" s="253">
        <v>389469.8</v>
      </c>
      <c r="K573" s="253">
        <v>32708.002067703288</v>
      </c>
      <c r="L573" s="253">
        <v>57193.9378507043</v>
      </c>
      <c r="M573" s="254"/>
      <c r="N573" s="252">
        <f t="shared" si="553"/>
        <v>479371.73991840758</v>
      </c>
      <c r="O573" s="251">
        <f t="shared" si="554"/>
        <v>0</v>
      </c>
      <c r="P573" s="253">
        <f t="shared" si="554"/>
        <v>7789396</v>
      </c>
      <c r="Q573" s="253">
        <f t="shared" si="554"/>
        <v>654160.04135406576</v>
      </c>
      <c r="R573" s="253">
        <f t="shared" si="554"/>
        <v>1143878.757014086</v>
      </c>
      <c r="S573" s="254">
        <f t="shared" si="554"/>
        <v>0</v>
      </c>
      <c r="T573" s="256">
        <f t="shared" si="555"/>
        <v>9587434.7983681522</v>
      </c>
      <c r="U573" s="984"/>
      <c r="V573" s="277">
        <v>20</v>
      </c>
      <c r="W573" s="253">
        <f t="shared" si="556"/>
        <v>0</v>
      </c>
      <c r="X573" s="253">
        <f t="shared" si="556"/>
        <v>7789396</v>
      </c>
      <c r="Y573" s="253">
        <f t="shared" si="556"/>
        <v>654160.04135406576</v>
      </c>
      <c r="Z573" s="253">
        <f t="shared" si="556"/>
        <v>1143878.757014086</v>
      </c>
      <c r="AA573" s="253">
        <f t="shared" si="556"/>
        <v>0</v>
      </c>
      <c r="AB573" s="253">
        <f t="shared" si="557"/>
        <v>9587434.7983681522</v>
      </c>
      <c r="AC573" s="984"/>
      <c r="AD573" s="308"/>
      <c r="AE573" s="253">
        <f t="shared" si="558"/>
        <v>0</v>
      </c>
      <c r="AF573" s="253">
        <f t="shared" si="558"/>
        <v>0</v>
      </c>
      <c r="AG573" s="253">
        <f t="shared" si="558"/>
        <v>0</v>
      </c>
      <c r="AH573" s="253">
        <f t="shared" si="558"/>
        <v>0</v>
      </c>
      <c r="AI573" s="253">
        <f t="shared" si="558"/>
        <v>0</v>
      </c>
      <c r="AJ573" s="253">
        <f t="shared" si="559"/>
        <v>0</v>
      </c>
      <c r="AK573" s="978"/>
      <c r="AL573" s="979">
        <f>IFERROR(VLOOKUP($A573,Itemizado_Piping!C:Q,12,0),0)</f>
        <v>0</v>
      </c>
      <c r="AM573" s="979">
        <f>IFERROR(VLOOKUP($A573,Itemizado_Piping!C:Q,13,0),0)</f>
        <v>0</v>
      </c>
      <c r="AN573" s="979">
        <f>IFERROR(VLOOKUP($A573,Itemizado_Piping!C:Q,14,0),0)</f>
        <v>0</v>
      </c>
      <c r="AO573" s="978"/>
      <c r="AP573" s="278"/>
      <c r="AQ573" s="253">
        <f t="shared" si="560"/>
        <v>0</v>
      </c>
      <c r="AR573" s="978"/>
      <c r="AS573" s="982"/>
    </row>
    <row r="574" spans="1:45" s="164" customFormat="1" hidden="1">
      <c r="A574" s="312" t="s">
        <v>2717</v>
      </c>
      <c r="B574" s="249"/>
      <c r="C574" s="3" t="s">
        <v>2718</v>
      </c>
      <c r="D574" s="2" t="s">
        <v>2050</v>
      </c>
      <c r="E574" s="190">
        <v>240</v>
      </c>
      <c r="F574" s="276"/>
      <c r="G574" s="191">
        <v>1935.3119999999999</v>
      </c>
      <c r="H574" s="252">
        <f t="shared" si="552"/>
        <v>1935.3119999999999</v>
      </c>
      <c r="I574" s="251"/>
      <c r="J574" s="253">
        <v>415197.549</v>
      </c>
      <c r="K574" s="253">
        <v>34868.642281257664</v>
      </c>
      <c r="L574" s="253">
        <v>60972.077752007048</v>
      </c>
      <c r="M574" s="254"/>
      <c r="N574" s="252">
        <f t="shared" si="553"/>
        <v>511038.26903326472</v>
      </c>
      <c r="O574" s="251">
        <f t="shared" si="554"/>
        <v>0</v>
      </c>
      <c r="P574" s="253">
        <f t="shared" si="554"/>
        <v>99647411.760000005</v>
      </c>
      <c r="Q574" s="253">
        <f t="shared" si="554"/>
        <v>8368474.1475018393</v>
      </c>
      <c r="R574" s="253">
        <f t="shared" si="554"/>
        <v>14633298.660481691</v>
      </c>
      <c r="S574" s="254">
        <f t="shared" si="554"/>
        <v>0</v>
      </c>
      <c r="T574" s="256">
        <f t="shared" si="555"/>
        <v>122649184.56798354</v>
      </c>
      <c r="U574" s="984"/>
      <c r="V574" s="277">
        <v>240</v>
      </c>
      <c r="W574" s="253">
        <f t="shared" si="556"/>
        <v>0</v>
      </c>
      <c r="X574" s="253">
        <f t="shared" si="556"/>
        <v>99647411.760000005</v>
      </c>
      <c r="Y574" s="253">
        <f t="shared" si="556"/>
        <v>8368474.1475018393</v>
      </c>
      <c r="Z574" s="253">
        <f t="shared" si="556"/>
        <v>14633298.660481691</v>
      </c>
      <c r="AA574" s="253">
        <f t="shared" si="556"/>
        <v>0</v>
      </c>
      <c r="AB574" s="253">
        <f t="shared" si="557"/>
        <v>122649184.56798354</v>
      </c>
      <c r="AC574" s="984"/>
      <c r="AD574" s="308"/>
      <c r="AE574" s="253">
        <f t="shared" si="558"/>
        <v>0</v>
      </c>
      <c r="AF574" s="253">
        <f t="shared" si="558"/>
        <v>0</v>
      </c>
      <c r="AG574" s="253">
        <f t="shared" si="558"/>
        <v>0</v>
      </c>
      <c r="AH574" s="253">
        <f t="shared" si="558"/>
        <v>0</v>
      </c>
      <c r="AI574" s="253">
        <f t="shared" si="558"/>
        <v>0</v>
      </c>
      <c r="AJ574" s="253">
        <f t="shared" si="559"/>
        <v>0</v>
      </c>
      <c r="AK574" s="978"/>
      <c r="AL574" s="979">
        <f>IFERROR(VLOOKUP($A574,Itemizado_Piping!C:Q,12,0),0)</f>
        <v>0</v>
      </c>
      <c r="AM574" s="979">
        <f>IFERROR(VLOOKUP($A574,Itemizado_Piping!C:Q,13,0),0)</f>
        <v>0</v>
      </c>
      <c r="AN574" s="979">
        <f>IFERROR(VLOOKUP($A574,Itemizado_Piping!C:Q,14,0),0)</f>
        <v>0</v>
      </c>
      <c r="AO574" s="978"/>
      <c r="AP574" s="278"/>
      <c r="AQ574" s="253">
        <f t="shared" si="560"/>
        <v>0</v>
      </c>
      <c r="AR574" s="978"/>
      <c r="AS574" s="982"/>
    </row>
    <row r="575" spans="1:45" s="164" customFormat="1" hidden="1">
      <c r="A575" s="312" t="s">
        <v>2719</v>
      </c>
      <c r="B575" s="249"/>
      <c r="C575" s="3" t="s">
        <v>2672</v>
      </c>
      <c r="D575" s="2" t="s">
        <v>2050</v>
      </c>
      <c r="E575" s="190">
        <v>12</v>
      </c>
      <c r="F575" s="276"/>
      <c r="G575" s="191">
        <v>54</v>
      </c>
      <c r="H575" s="252">
        <f t="shared" si="552"/>
        <v>54</v>
      </c>
      <c r="I575" s="251"/>
      <c r="J575" s="253">
        <v>268814.89</v>
      </c>
      <c r="K575" s="253">
        <v>22575.301032196614</v>
      </c>
      <c r="L575" s="253">
        <v>39475.672085496517</v>
      </c>
      <c r="M575" s="254"/>
      <c r="N575" s="252">
        <f t="shared" si="553"/>
        <v>330865.86311769317</v>
      </c>
      <c r="O575" s="251">
        <f t="shared" si="554"/>
        <v>0</v>
      </c>
      <c r="P575" s="253">
        <f t="shared" si="554"/>
        <v>3225778.68</v>
      </c>
      <c r="Q575" s="253">
        <f t="shared" si="554"/>
        <v>270903.61238635937</v>
      </c>
      <c r="R575" s="253">
        <f t="shared" si="554"/>
        <v>473708.06502595823</v>
      </c>
      <c r="S575" s="254">
        <f t="shared" si="554"/>
        <v>0</v>
      </c>
      <c r="T575" s="256">
        <f t="shared" si="555"/>
        <v>3970390.3574123178</v>
      </c>
      <c r="U575" s="984"/>
      <c r="V575" s="277">
        <v>12</v>
      </c>
      <c r="W575" s="253">
        <f t="shared" si="556"/>
        <v>0</v>
      </c>
      <c r="X575" s="253">
        <f t="shared" si="556"/>
        <v>3225778.68</v>
      </c>
      <c r="Y575" s="253">
        <f t="shared" si="556"/>
        <v>270903.61238635937</v>
      </c>
      <c r="Z575" s="253">
        <f t="shared" si="556"/>
        <v>473708.06502595823</v>
      </c>
      <c r="AA575" s="253">
        <f t="shared" si="556"/>
        <v>0</v>
      </c>
      <c r="AB575" s="253">
        <f t="shared" si="557"/>
        <v>3970390.3574123178</v>
      </c>
      <c r="AC575" s="984"/>
      <c r="AD575" s="308"/>
      <c r="AE575" s="253">
        <f t="shared" si="558"/>
        <v>0</v>
      </c>
      <c r="AF575" s="253">
        <f t="shared" si="558"/>
        <v>0</v>
      </c>
      <c r="AG575" s="253">
        <f t="shared" si="558"/>
        <v>0</v>
      </c>
      <c r="AH575" s="253">
        <f t="shared" si="558"/>
        <v>0</v>
      </c>
      <c r="AI575" s="253">
        <f t="shared" si="558"/>
        <v>0</v>
      </c>
      <c r="AJ575" s="253">
        <f t="shared" si="559"/>
        <v>0</v>
      </c>
      <c r="AK575" s="978"/>
      <c r="AL575" s="979">
        <f>IFERROR(VLOOKUP($A575,Itemizado_Piping!C:Q,12,0),0)</f>
        <v>0</v>
      </c>
      <c r="AM575" s="979">
        <f>IFERROR(VLOOKUP($A575,Itemizado_Piping!C:Q,13,0),0)</f>
        <v>0</v>
      </c>
      <c r="AN575" s="979">
        <f>IFERROR(VLOOKUP($A575,Itemizado_Piping!C:Q,14,0),0)</f>
        <v>0</v>
      </c>
      <c r="AO575" s="978"/>
      <c r="AP575" s="278"/>
      <c r="AQ575" s="253">
        <f t="shared" si="560"/>
        <v>0</v>
      </c>
      <c r="AR575" s="978"/>
      <c r="AS575" s="982"/>
    </row>
    <row r="576" spans="1:45" s="164" customFormat="1" hidden="1">
      <c r="A576" s="312" t="s">
        <v>2720</v>
      </c>
      <c r="B576" s="249"/>
      <c r="C576" s="3" t="s">
        <v>2674</v>
      </c>
      <c r="D576" s="2" t="s">
        <v>2675</v>
      </c>
      <c r="E576" s="190">
        <v>2905</v>
      </c>
      <c r="F576" s="276"/>
      <c r="G576" s="191">
        <v>203.35</v>
      </c>
      <c r="H576" s="252">
        <f t="shared" si="552"/>
        <v>203.35</v>
      </c>
      <c r="I576" s="251"/>
      <c r="J576" s="253">
        <v>2987.2350000000001</v>
      </c>
      <c r="K576" s="253">
        <v>250.87051308398122</v>
      </c>
      <c r="L576" s="253">
        <v>438.67774326905101</v>
      </c>
      <c r="M576" s="254"/>
      <c r="N576" s="252">
        <f t="shared" si="553"/>
        <v>3676.7832563530324</v>
      </c>
      <c r="O576" s="251">
        <f t="shared" si="554"/>
        <v>0</v>
      </c>
      <c r="P576" s="253">
        <f t="shared" si="554"/>
        <v>8677917.6750000007</v>
      </c>
      <c r="Q576" s="253">
        <f t="shared" si="554"/>
        <v>728778.84050896543</v>
      </c>
      <c r="R576" s="253">
        <f t="shared" si="554"/>
        <v>1274358.8441965932</v>
      </c>
      <c r="S576" s="254">
        <f t="shared" si="554"/>
        <v>0</v>
      </c>
      <c r="T576" s="256">
        <f t="shared" si="555"/>
        <v>10681055.35970556</v>
      </c>
      <c r="U576" s="984"/>
      <c r="V576" s="277">
        <v>2905</v>
      </c>
      <c r="W576" s="253">
        <f t="shared" si="556"/>
        <v>0</v>
      </c>
      <c r="X576" s="253">
        <f t="shared" si="556"/>
        <v>8677917.6750000007</v>
      </c>
      <c r="Y576" s="253">
        <f t="shared" si="556"/>
        <v>728778.84050896543</v>
      </c>
      <c r="Z576" s="253">
        <f t="shared" si="556"/>
        <v>1274358.8441965932</v>
      </c>
      <c r="AA576" s="253">
        <f t="shared" si="556"/>
        <v>0</v>
      </c>
      <c r="AB576" s="253">
        <f t="shared" si="557"/>
        <v>10681055.35970556</v>
      </c>
      <c r="AC576" s="984"/>
      <c r="AD576" s="308"/>
      <c r="AE576" s="253">
        <f t="shared" si="558"/>
        <v>0</v>
      </c>
      <c r="AF576" s="253">
        <f t="shared" si="558"/>
        <v>0</v>
      </c>
      <c r="AG576" s="253">
        <f t="shared" si="558"/>
        <v>0</v>
      </c>
      <c r="AH576" s="253">
        <f t="shared" si="558"/>
        <v>0</v>
      </c>
      <c r="AI576" s="253">
        <f t="shared" si="558"/>
        <v>0</v>
      </c>
      <c r="AJ576" s="253">
        <f t="shared" si="559"/>
        <v>0</v>
      </c>
      <c r="AK576" s="978"/>
      <c r="AL576" s="979">
        <f>IFERROR(VLOOKUP($A576,Itemizado_Piping!C:Q,12,0),0)</f>
        <v>0</v>
      </c>
      <c r="AM576" s="979">
        <f>IFERROR(VLOOKUP($A576,Itemizado_Piping!C:Q,13,0),0)</f>
        <v>0</v>
      </c>
      <c r="AN576" s="979">
        <f>IFERROR(VLOOKUP($A576,Itemizado_Piping!C:Q,14,0),0)</f>
        <v>0</v>
      </c>
      <c r="AO576" s="978"/>
      <c r="AP576" s="278"/>
      <c r="AQ576" s="253">
        <f t="shared" si="560"/>
        <v>0</v>
      </c>
      <c r="AR576" s="978"/>
      <c r="AS576" s="982"/>
    </row>
    <row r="577" spans="1:45" s="164" customFormat="1" hidden="1">
      <c r="A577" s="315" t="s">
        <v>3186</v>
      </c>
      <c r="B577" s="5"/>
      <c r="C577" s="7" t="s">
        <v>3187</v>
      </c>
      <c r="D577" s="6"/>
      <c r="E577" s="189"/>
      <c r="F577" s="270"/>
      <c r="G577" s="189"/>
      <c r="H577" s="271"/>
      <c r="I577" s="270"/>
      <c r="J577" s="272"/>
      <c r="K577" s="272"/>
      <c r="L577" s="272"/>
      <c r="M577" s="273"/>
      <c r="N577" s="271"/>
      <c r="O577" s="270"/>
      <c r="P577" s="272"/>
      <c r="Q577" s="272"/>
      <c r="R577" s="272"/>
      <c r="S577" s="273"/>
      <c r="T577" s="274"/>
      <c r="U577" s="984"/>
      <c r="V577" s="272"/>
      <c r="W577" s="272"/>
      <c r="X577" s="272"/>
      <c r="Y577" s="272"/>
      <c r="Z577" s="272"/>
      <c r="AA577" s="272"/>
      <c r="AB577" s="272"/>
      <c r="AC577" s="984"/>
      <c r="AD577" s="272"/>
      <c r="AE577" s="272"/>
      <c r="AF577" s="272"/>
      <c r="AG577" s="272"/>
      <c r="AH577" s="272"/>
      <c r="AI577" s="272"/>
      <c r="AJ577" s="272"/>
      <c r="AK577" s="978"/>
      <c r="AL577" s="272"/>
      <c r="AM577" s="272"/>
      <c r="AN577" s="272"/>
      <c r="AO577" s="978"/>
      <c r="AP577" s="275"/>
      <c r="AQ577" s="272"/>
      <c r="AR577" s="978"/>
      <c r="AS577" s="982"/>
    </row>
    <row r="578" spans="1:45" s="164" customFormat="1" hidden="1">
      <c r="A578" s="312" t="s">
        <v>2721</v>
      </c>
      <c r="B578" s="249"/>
      <c r="C578" s="3" t="s">
        <v>2657</v>
      </c>
      <c r="D578" s="2" t="s">
        <v>2050</v>
      </c>
      <c r="E578" s="190">
        <v>39</v>
      </c>
      <c r="F578" s="276">
        <v>6</v>
      </c>
      <c r="G578" s="191"/>
      <c r="H578" s="252">
        <f>G578+F578</f>
        <v>6</v>
      </c>
      <c r="I578" s="251">
        <v>6550</v>
      </c>
      <c r="J578" s="253"/>
      <c r="K578" s="253">
        <v>550.07452065206689</v>
      </c>
      <c r="L578" s="253">
        <v>961.87250698799551</v>
      </c>
      <c r="M578" s="254"/>
      <c r="N578" s="252">
        <f>SUM(I578:M578)</f>
        <v>8061.9470276400625</v>
      </c>
      <c r="O578" s="251">
        <f t="shared" ref="O578:S579" si="561">$E578*I578</f>
        <v>255450</v>
      </c>
      <c r="P578" s="253">
        <f t="shared" si="561"/>
        <v>0</v>
      </c>
      <c r="Q578" s="253">
        <f t="shared" si="561"/>
        <v>21452.90630543061</v>
      </c>
      <c r="R578" s="253">
        <f t="shared" si="561"/>
        <v>37513.027772531823</v>
      </c>
      <c r="S578" s="254">
        <f t="shared" si="561"/>
        <v>0</v>
      </c>
      <c r="T578" s="256">
        <f>SUM(O578:S578)</f>
        <v>314415.93407796248</v>
      </c>
      <c r="U578" s="984"/>
      <c r="V578" s="277">
        <v>39</v>
      </c>
      <c r="W578" s="253">
        <f t="shared" ref="W578:AA579" si="562">$V578*I578</f>
        <v>255450</v>
      </c>
      <c r="X578" s="253">
        <f t="shared" si="562"/>
        <v>0</v>
      </c>
      <c r="Y578" s="253">
        <f t="shared" si="562"/>
        <v>21452.90630543061</v>
      </c>
      <c r="Z578" s="253">
        <f t="shared" si="562"/>
        <v>37513.027772531823</v>
      </c>
      <c r="AA578" s="253">
        <f t="shared" si="562"/>
        <v>0</v>
      </c>
      <c r="AB578" s="253">
        <f>SUM(W578:AA578)</f>
        <v>314415.93407796248</v>
      </c>
      <c r="AC578" s="984"/>
      <c r="AD578" s="308"/>
      <c r="AE578" s="253">
        <f t="shared" ref="AE578:AI579" si="563">$AD578*I578</f>
        <v>0</v>
      </c>
      <c r="AF578" s="253">
        <f t="shared" si="563"/>
        <v>0</v>
      </c>
      <c r="AG578" s="253">
        <f t="shared" si="563"/>
        <v>0</v>
      </c>
      <c r="AH578" s="253">
        <f t="shared" si="563"/>
        <v>0</v>
      </c>
      <c r="AI578" s="253">
        <f t="shared" si="563"/>
        <v>0</v>
      </c>
      <c r="AJ578" s="253">
        <f>SUM(AE578:AI578)</f>
        <v>0</v>
      </c>
      <c r="AK578" s="978"/>
      <c r="AL578" s="979">
        <f>IFERROR(VLOOKUP($A578,Itemizado_Piping!C:Q,12,0),0)</f>
        <v>0</v>
      </c>
      <c r="AM578" s="979">
        <f>IFERROR(VLOOKUP($A578,Itemizado_Piping!C:Q,13,0),0)</f>
        <v>0</v>
      </c>
      <c r="AN578" s="979">
        <f>IFERROR(VLOOKUP($A578,Itemizado_Piping!C:Q,14,0),0)</f>
        <v>0</v>
      </c>
      <c r="AO578" s="978"/>
      <c r="AP578" s="278"/>
      <c r="AQ578" s="253">
        <f>N578*AP578</f>
        <v>0</v>
      </c>
      <c r="AR578" s="978"/>
      <c r="AS578" s="982"/>
    </row>
    <row r="579" spans="1:45" s="164" customFormat="1" hidden="1">
      <c r="A579" s="312" t="s">
        <v>2722</v>
      </c>
      <c r="B579" s="249"/>
      <c r="C579" s="3" t="s">
        <v>2557</v>
      </c>
      <c r="D579" s="2" t="s">
        <v>2050</v>
      </c>
      <c r="E579" s="190">
        <v>205</v>
      </c>
      <c r="F579" s="276">
        <v>32</v>
      </c>
      <c r="G579" s="191"/>
      <c r="H579" s="252">
        <f>G579+F579</f>
        <v>32</v>
      </c>
      <c r="I579" s="251">
        <v>7280</v>
      </c>
      <c r="J579" s="253"/>
      <c r="K579" s="253">
        <v>611.38053593084805</v>
      </c>
      <c r="L579" s="253">
        <v>1069.0735650187185</v>
      </c>
      <c r="M579" s="254"/>
      <c r="N579" s="252">
        <f>SUM(I579:M579)</f>
        <v>8960.4541009495661</v>
      </c>
      <c r="O579" s="251">
        <f t="shared" si="561"/>
        <v>1492400</v>
      </c>
      <c r="P579" s="253">
        <f t="shared" si="561"/>
        <v>0</v>
      </c>
      <c r="Q579" s="253">
        <f t="shared" si="561"/>
        <v>125333.00986582386</v>
      </c>
      <c r="R579" s="253">
        <f t="shared" si="561"/>
        <v>219160.08082883729</v>
      </c>
      <c r="S579" s="254">
        <f t="shared" si="561"/>
        <v>0</v>
      </c>
      <c r="T579" s="256">
        <f>SUM(O579:S579)</f>
        <v>1836893.0906946613</v>
      </c>
      <c r="U579" s="984"/>
      <c r="V579" s="277">
        <v>205</v>
      </c>
      <c r="W579" s="253">
        <f t="shared" si="562"/>
        <v>1492400</v>
      </c>
      <c r="X579" s="253">
        <f t="shared" si="562"/>
        <v>0</v>
      </c>
      <c r="Y579" s="253">
        <f t="shared" si="562"/>
        <v>125333.00986582386</v>
      </c>
      <c r="Z579" s="253">
        <f t="shared" si="562"/>
        <v>219160.08082883729</v>
      </c>
      <c r="AA579" s="253">
        <f t="shared" si="562"/>
        <v>0</v>
      </c>
      <c r="AB579" s="253">
        <f>SUM(W579:AA579)</f>
        <v>1836893.0906946613</v>
      </c>
      <c r="AC579" s="984"/>
      <c r="AD579" s="308"/>
      <c r="AE579" s="253">
        <f t="shared" si="563"/>
        <v>0</v>
      </c>
      <c r="AF579" s="253">
        <f t="shared" si="563"/>
        <v>0</v>
      </c>
      <c r="AG579" s="253">
        <f t="shared" si="563"/>
        <v>0</v>
      </c>
      <c r="AH579" s="253">
        <f t="shared" si="563"/>
        <v>0</v>
      </c>
      <c r="AI579" s="253">
        <f t="shared" si="563"/>
        <v>0</v>
      </c>
      <c r="AJ579" s="253">
        <f>SUM(AE579:AI579)</f>
        <v>0</v>
      </c>
      <c r="AK579" s="978"/>
      <c r="AL579" s="979">
        <f>IFERROR(VLOOKUP($A579,Itemizado_Piping!C:Q,12,0),0)</f>
        <v>0</v>
      </c>
      <c r="AM579" s="979">
        <f>IFERROR(VLOOKUP($A579,Itemizado_Piping!C:Q,13,0),0)</f>
        <v>0</v>
      </c>
      <c r="AN579" s="979">
        <f>IFERROR(VLOOKUP($A579,Itemizado_Piping!C:Q,14,0),0)</f>
        <v>0</v>
      </c>
      <c r="AO579" s="978"/>
      <c r="AP579" s="278"/>
      <c r="AQ579" s="253">
        <f>N579*AP579</f>
        <v>0</v>
      </c>
      <c r="AR579" s="978"/>
      <c r="AS579" s="982"/>
    </row>
    <row r="580" spans="1:45" s="164" customFormat="1" hidden="1">
      <c r="A580" s="315" t="s">
        <v>3188</v>
      </c>
      <c r="B580" s="5"/>
      <c r="C580" s="7" t="s">
        <v>3189</v>
      </c>
      <c r="D580" s="6"/>
      <c r="E580" s="189"/>
      <c r="F580" s="270"/>
      <c r="G580" s="189"/>
      <c r="H580" s="271"/>
      <c r="I580" s="270"/>
      <c r="J580" s="272"/>
      <c r="K580" s="272"/>
      <c r="L580" s="272"/>
      <c r="M580" s="273"/>
      <c r="N580" s="271"/>
      <c r="O580" s="270"/>
      <c r="P580" s="272"/>
      <c r="Q580" s="272"/>
      <c r="R580" s="272"/>
      <c r="S580" s="273"/>
      <c r="T580" s="274"/>
      <c r="U580" s="984"/>
      <c r="V580" s="272"/>
      <c r="W580" s="272"/>
      <c r="X580" s="272"/>
      <c r="Y580" s="272"/>
      <c r="Z580" s="272"/>
      <c r="AA580" s="272"/>
      <c r="AB580" s="272"/>
      <c r="AC580" s="984"/>
      <c r="AD580" s="272"/>
      <c r="AE580" s="272"/>
      <c r="AF580" s="272"/>
      <c r="AG580" s="272"/>
      <c r="AH580" s="272"/>
      <c r="AI580" s="272"/>
      <c r="AJ580" s="272"/>
      <c r="AK580" s="978"/>
      <c r="AL580" s="272"/>
      <c r="AM580" s="272"/>
      <c r="AN580" s="272"/>
      <c r="AO580" s="978"/>
      <c r="AP580" s="275"/>
      <c r="AQ580" s="272"/>
      <c r="AR580" s="978"/>
      <c r="AS580" s="982"/>
    </row>
    <row r="581" spans="1:45" s="164" customFormat="1" hidden="1">
      <c r="A581" s="312" t="s">
        <v>2723</v>
      </c>
      <c r="B581" s="249"/>
      <c r="C581" s="3" t="s">
        <v>2657</v>
      </c>
      <c r="D581" s="2" t="s">
        <v>2050</v>
      </c>
      <c r="E581" s="190">
        <v>31</v>
      </c>
      <c r="F581" s="276">
        <v>5</v>
      </c>
      <c r="G581" s="191"/>
      <c r="H581" s="252">
        <f>G581+F581</f>
        <v>5</v>
      </c>
      <c r="I581" s="251">
        <v>6550</v>
      </c>
      <c r="J581" s="253"/>
      <c r="K581" s="253">
        <v>550.07452065206689</v>
      </c>
      <c r="L581" s="253">
        <v>961.87250698799528</v>
      </c>
      <c r="M581" s="254"/>
      <c r="N581" s="252">
        <f>SUM(I581:M581)</f>
        <v>8061.9470276400625</v>
      </c>
      <c r="O581" s="251">
        <f t="shared" ref="O581:S582" si="564">$E581*I581</f>
        <v>203050</v>
      </c>
      <c r="P581" s="253">
        <f t="shared" si="564"/>
        <v>0</v>
      </c>
      <c r="Q581" s="253">
        <f t="shared" si="564"/>
        <v>17052.310140214075</v>
      </c>
      <c r="R581" s="253">
        <f t="shared" si="564"/>
        <v>29818.047716627854</v>
      </c>
      <c r="S581" s="254">
        <f t="shared" si="564"/>
        <v>0</v>
      </c>
      <c r="T581" s="256">
        <f>SUM(O581:S581)</f>
        <v>249920.35785684193</v>
      </c>
      <c r="U581" s="984"/>
      <c r="V581" s="277">
        <v>31</v>
      </c>
      <c r="W581" s="253">
        <f t="shared" ref="W581:AA582" si="565">$V581*I581</f>
        <v>203050</v>
      </c>
      <c r="X581" s="253">
        <f t="shared" si="565"/>
        <v>0</v>
      </c>
      <c r="Y581" s="253">
        <f t="shared" si="565"/>
        <v>17052.310140214075</v>
      </c>
      <c r="Z581" s="253">
        <f t="shared" si="565"/>
        <v>29818.047716627854</v>
      </c>
      <c r="AA581" s="253">
        <f t="shared" si="565"/>
        <v>0</v>
      </c>
      <c r="AB581" s="253">
        <f>SUM(W581:AA581)</f>
        <v>249920.35785684193</v>
      </c>
      <c r="AC581" s="984"/>
      <c r="AD581" s="308"/>
      <c r="AE581" s="253">
        <f t="shared" ref="AE581:AI582" si="566">$AD581*I581</f>
        <v>0</v>
      </c>
      <c r="AF581" s="253">
        <f t="shared" si="566"/>
        <v>0</v>
      </c>
      <c r="AG581" s="253">
        <f t="shared" si="566"/>
        <v>0</v>
      </c>
      <c r="AH581" s="253">
        <f t="shared" si="566"/>
        <v>0</v>
      </c>
      <c r="AI581" s="253">
        <f t="shared" si="566"/>
        <v>0</v>
      </c>
      <c r="AJ581" s="253">
        <f>SUM(AE581:AI581)</f>
        <v>0</v>
      </c>
      <c r="AK581" s="978"/>
      <c r="AL581" s="979">
        <f>IFERROR(VLOOKUP($A581,Itemizado_Piping!C:Q,12,0),0)</f>
        <v>0</v>
      </c>
      <c r="AM581" s="979">
        <f>IFERROR(VLOOKUP($A581,Itemizado_Piping!C:Q,13,0),0)</f>
        <v>0</v>
      </c>
      <c r="AN581" s="979">
        <f>IFERROR(VLOOKUP($A581,Itemizado_Piping!C:Q,14,0),0)</f>
        <v>0</v>
      </c>
      <c r="AO581" s="978"/>
      <c r="AP581" s="278"/>
      <c r="AQ581" s="253">
        <f>N581*AP581</f>
        <v>0</v>
      </c>
      <c r="AR581" s="978"/>
      <c r="AS581" s="982"/>
    </row>
    <row r="582" spans="1:45" s="164" customFormat="1" hidden="1">
      <c r="A582" s="312" t="s">
        <v>2724</v>
      </c>
      <c r="B582" s="249"/>
      <c r="C582" s="3" t="s">
        <v>2557</v>
      </c>
      <c r="D582" s="2" t="s">
        <v>2050</v>
      </c>
      <c r="E582" s="190">
        <v>414</v>
      </c>
      <c r="F582" s="276">
        <v>65</v>
      </c>
      <c r="G582" s="191"/>
      <c r="H582" s="252">
        <f>G582+F582</f>
        <v>65</v>
      </c>
      <c r="I582" s="251">
        <v>7280</v>
      </c>
      <c r="J582" s="253"/>
      <c r="K582" s="253">
        <v>611.38053593084805</v>
      </c>
      <c r="L582" s="253">
        <v>1069.0735650187185</v>
      </c>
      <c r="M582" s="254"/>
      <c r="N582" s="252">
        <f>SUM(I582:M582)</f>
        <v>8960.4541009495661</v>
      </c>
      <c r="O582" s="251">
        <f t="shared" si="564"/>
        <v>3013920</v>
      </c>
      <c r="P582" s="253">
        <f t="shared" si="564"/>
        <v>0</v>
      </c>
      <c r="Q582" s="253">
        <f t="shared" si="564"/>
        <v>253111.5418753711</v>
      </c>
      <c r="R582" s="253">
        <f t="shared" si="564"/>
        <v>442596.45591774944</v>
      </c>
      <c r="S582" s="254">
        <f t="shared" si="564"/>
        <v>0</v>
      </c>
      <c r="T582" s="256">
        <f>SUM(O582:S582)</f>
        <v>3709627.9977931208</v>
      </c>
      <c r="U582" s="984"/>
      <c r="V582" s="277">
        <v>414</v>
      </c>
      <c r="W582" s="253">
        <f t="shared" si="565"/>
        <v>3013920</v>
      </c>
      <c r="X582" s="253">
        <f t="shared" si="565"/>
        <v>0</v>
      </c>
      <c r="Y582" s="253">
        <f t="shared" si="565"/>
        <v>253111.5418753711</v>
      </c>
      <c r="Z582" s="253">
        <f t="shared" si="565"/>
        <v>442596.45591774944</v>
      </c>
      <c r="AA582" s="253">
        <f t="shared" si="565"/>
        <v>0</v>
      </c>
      <c r="AB582" s="253">
        <f>SUM(W582:AA582)</f>
        <v>3709627.9977931208</v>
      </c>
      <c r="AC582" s="984"/>
      <c r="AD582" s="308"/>
      <c r="AE582" s="253">
        <f t="shared" si="566"/>
        <v>0</v>
      </c>
      <c r="AF582" s="253">
        <f t="shared" si="566"/>
        <v>0</v>
      </c>
      <c r="AG582" s="253">
        <f t="shared" si="566"/>
        <v>0</v>
      </c>
      <c r="AH582" s="253">
        <f t="shared" si="566"/>
        <v>0</v>
      </c>
      <c r="AI582" s="253">
        <f t="shared" si="566"/>
        <v>0</v>
      </c>
      <c r="AJ582" s="253">
        <f>SUM(AE582:AI582)</f>
        <v>0</v>
      </c>
      <c r="AK582" s="978"/>
      <c r="AL582" s="979">
        <f>IFERROR(VLOOKUP($A582,Itemizado_Piping!C:Q,12,0),0)</f>
        <v>0</v>
      </c>
      <c r="AM582" s="979">
        <f>IFERROR(VLOOKUP($A582,Itemizado_Piping!C:Q,13,0),0)</f>
        <v>0</v>
      </c>
      <c r="AN582" s="979">
        <f>IFERROR(VLOOKUP($A582,Itemizado_Piping!C:Q,14,0),0)</f>
        <v>0</v>
      </c>
      <c r="AO582" s="978"/>
      <c r="AP582" s="278"/>
      <c r="AQ582" s="253">
        <f>N582*AP582</f>
        <v>0</v>
      </c>
      <c r="AR582" s="978"/>
      <c r="AS582" s="982"/>
    </row>
    <row r="583" spans="1:45" s="164" customFormat="1" hidden="1">
      <c r="A583" s="315" t="s">
        <v>3190</v>
      </c>
      <c r="B583" s="5"/>
      <c r="C583" s="7" t="s">
        <v>3191</v>
      </c>
      <c r="D583" s="6"/>
      <c r="E583" s="189"/>
      <c r="F583" s="270"/>
      <c r="G583" s="189"/>
      <c r="H583" s="271"/>
      <c r="I583" s="270"/>
      <c r="J583" s="272"/>
      <c r="K583" s="272"/>
      <c r="L583" s="272"/>
      <c r="M583" s="273"/>
      <c r="N583" s="271"/>
      <c r="O583" s="270"/>
      <c r="P583" s="272"/>
      <c r="Q583" s="272"/>
      <c r="R583" s="272"/>
      <c r="S583" s="273"/>
      <c r="T583" s="274"/>
      <c r="U583" s="984"/>
      <c r="V583" s="272"/>
      <c r="W583" s="272"/>
      <c r="X583" s="272"/>
      <c r="Y583" s="272"/>
      <c r="Z583" s="272"/>
      <c r="AA583" s="272"/>
      <c r="AB583" s="272"/>
      <c r="AC583" s="984"/>
      <c r="AD583" s="272"/>
      <c r="AE583" s="272"/>
      <c r="AF583" s="272"/>
      <c r="AG583" s="272"/>
      <c r="AH583" s="272"/>
      <c r="AI583" s="272"/>
      <c r="AJ583" s="272"/>
      <c r="AK583" s="978"/>
      <c r="AL583" s="272"/>
      <c r="AM583" s="272"/>
      <c r="AN583" s="272"/>
      <c r="AO583" s="978"/>
      <c r="AP583" s="275"/>
      <c r="AQ583" s="272"/>
      <c r="AR583" s="978"/>
      <c r="AS583" s="982"/>
    </row>
    <row r="584" spans="1:45" s="164" customFormat="1" hidden="1">
      <c r="A584" s="312" t="s">
        <v>2725</v>
      </c>
      <c r="B584" s="249"/>
      <c r="C584" s="3" t="s">
        <v>2657</v>
      </c>
      <c r="D584" s="2" t="s">
        <v>2050</v>
      </c>
      <c r="E584" s="190">
        <v>323</v>
      </c>
      <c r="F584" s="276">
        <v>48</v>
      </c>
      <c r="G584" s="191"/>
      <c r="H584" s="252">
        <f>G584+F584</f>
        <v>48</v>
      </c>
      <c r="I584" s="251">
        <v>6550</v>
      </c>
      <c r="J584" s="253"/>
      <c r="K584" s="253">
        <v>550.07452065206689</v>
      </c>
      <c r="L584" s="253">
        <v>961.87250698799551</v>
      </c>
      <c r="M584" s="254"/>
      <c r="N584" s="252">
        <f>SUM(I584:M584)</f>
        <v>8061.9470276400625</v>
      </c>
      <c r="O584" s="251">
        <f t="shared" ref="O584:S588" si="567">$E584*I584</f>
        <v>2115650</v>
      </c>
      <c r="P584" s="253">
        <f t="shared" si="567"/>
        <v>0</v>
      </c>
      <c r="Q584" s="253">
        <f t="shared" si="567"/>
        <v>177674.0701706176</v>
      </c>
      <c r="R584" s="253">
        <f t="shared" si="567"/>
        <v>310684.81975712255</v>
      </c>
      <c r="S584" s="254">
        <f t="shared" si="567"/>
        <v>0</v>
      </c>
      <c r="T584" s="256">
        <f>SUM(O584:S584)</f>
        <v>2604008.8899277402</v>
      </c>
      <c r="U584" s="984"/>
      <c r="V584" s="277">
        <v>323</v>
      </c>
      <c r="W584" s="253">
        <f t="shared" ref="W584:AA588" si="568">$V584*I584</f>
        <v>2115650</v>
      </c>
      <c r="X584" s="253">
        <f t="shared" si="568"/>
        <v>0</v>
      </c>
      <c r="Y584" s="253">
        <f t="shared" si="568"/>
        <v>177674.0701706176</v>
      </c>
      <c r="Z584" s="253">
        <f t="shared" si="568"/>
        <v>310684.81975712255</v>
      </c>
      <c r="AA584" s="253">
        <f t="shared" si="568"/>
        <v>0</v>
      </c>
      <c r="AB584" s="253">
        <f>SUM(W584:AA584)</f>
        <v>2604008.8899277402</v>
      </c>
      <c r="AC584" s="984"/>
      <c r="AD584" s="308"/>
      <c r="AE584" s="253">
        <f t="shared" ref="AE584:AI588" si="569">$AD584*I584</f>
        <v>0</v>
      </c>
      <c r="AF584" s="253">
        <f t="shared" si="569"/>
        <v>0</v>
      </c>
      <c r="AG584" s="253">
        <f t="shared" si="569"/>
        <v>0</v>
      </c>
      <c r="AH584" s="253">
        <f t="shared" si="569"/>
        <v>0</v>
      </c>
      <c r="AI584" s="253">
        <f t="shared" si="569"/>
        <v>0</v>
      </c>
      <c r="AJ584" s="253">
        <f>SUM(AE584:AI584)</f>
        <v>0</v>
      </c>
      <c r="AK584" s="978"/>
      <c r="AL584" s="979">
        <f>IFERROR(VLOOKUP($A584,Itemizado_Piping!C:Q,12,0),0)</f>
        <v>0</v>
      </c>
      <c r="AM584" s="979">
        <f>IFERROR(VLOOKUP($A584,Itemizado_Piping!C:Q,13,0),0)</f>
        <v>0</v>
      </c>
      <c r="AN584" s="979">
        <f>IFERROR(VLOOKUP($A584,Itemizado_Piping!C:Q,14,0),0)</f>
        <v>0</v>
      </c>
      <c r="AO584" s="978"/>
      <c r="AP584" s="278"/>
      <c r="AQ584" s="253">
        <f>N584*AP584</f>
        <v>0</v>
      </c>
      <c r="AR584" s="978"/>
      <c r="AS584" s="982"/>
    </row>
    <row r="585" spans="1:45" s="164" customFormat="1" hidden="1">
      <c r="A585" s="312" t="s">
        <v>2726</v>
      </c>
      <c r="B585" s="249"/>
      <c r="C585" s="3" t="s">
        <v>2557</v>
      </c>
      <c r="D585" s="2" t="s">
        <v>2050</v>
      </c>
      <c r="E585" s="190">
        <v>76</v>
      </c>
      <c r="F585" s="276">
        <v>12</v>
      </c>
      <c r="G585" s="191"/>
      <c r="H585" s="252">
        <f>G585+F585</f>
        <v>12</v>
      </c>
      <c r="I585" s="251">
        <v>7280</v>
      </c>
      <c r="J585" s="253"/>
      <c r="K585" s="253">
        <v>611.38053593084805</v>
      </c>
      <c r="L585" s="253">
        <v>1069.0735650187185</v>
      </c>
      <c r="M585" s="254"/>
      <c r="N585" s="252">
        <f>SUM(I585:M585)</f>
        <v>8960.4541009495661</v>
      </c>
      <c r="O585" s="251">
        <f t="shared" si="567"/>
        <v>553280</v>
      </c>
      <c r="P585" s="253">
        <f t="shared" si="567"/>
        <v>0</v>
      </c>
      <c r="Q585" s="253">
        <f t="shared" si="567"/>
        <v>46464.920730744452</v>
      </c>
      <c r="R585" s="253">
        <f t="shared" si="567"/>
        <v>81249.590941422604</v>
      </c>
      <c r="S585" s="254">
        <f t="shared" si="567"/>
        <v>0</v>
      </c>
      <c r="T585" s="256">
        <f>SUM(O585:S585)</f>
        <v>680994.51167216711</v>
      </c>
      <c r="U585" s="984"/>
      <c r="V585" s="277">
        <v>76</v>
      </c>
      <c r="W585" s="253">
        <f t="shared" si="568"/>
        <v>553280</v>
      </c>
      <c r="X585" s="253">
        <f t="shared" si="568"/>
        <v>0</v>
      </c>
      <c r="Y585" s="253">
        <f t="shared" si="568"/>
        <v>46464.920730744452</v>
      </c>
      <c r="Z585" s="253">
        <f t="shared" si="568"/>
        <v>81249.590941422604</v>
      </c>
      <c r="AA585" s="253">
        <f t="shared" si="568"/>
        <v>0</v>
      </c>
      <c r="AB585" s="253">
        <f>SUM(W585:AA585)</f>
        <v>680994.51167216711</v>
      </c>
      <c r="AC585" s="984"/>
      <c r="AD585" s="308"/>
      <c r="AE585" s="253">
        <f t="shared" si="569"/>
        <v>0</v>
      </c>
      <c r="AF585" s="253">
        <f t="shared" si="569"/>
        <v>0</v>
      </c>
      <c r="AG585" s="253">
        <f t="shared" si="569"/>
        <v>0</v>
      </c>
      <c r="AH585" s="253">
        <f t="shared" si="569"/>
        <v>0</v>
      </c>
      <c r="AI585" s="253">
        <f t="shared" si="569"/>
        <v>0</v>
      </c>
      <c r="AJ585" s="253">
        <f>SUM(AE585:AI585)</f>
        <v>0</v>
      </c>
      <c r="AK585" s="978"/>
      <c r="AL585" s="979">
        <f>IFERROR(VLOOKUP($A585,Itemizado_Piping!C:Q,12,0),0)</f>
        <v>0</v>
      </c>
      <c r="AM585" s="979">
        <f>IFERROR(VLOOKUP($A585,Itemizado_Piping!C:Q,13,0),0)</f>
        <v>0</v>
      </c>
      <c r="AN585" s="979">
        <f>IFERROR(VLOOKUP($A585,Itemizado_Piping!C:Q,14,0),0)</f>
        <v>0</v>
      </c>
      <c r="AO585" s="978"/>
      <c r="AP585" s="278"/>
      <c r="AQ585" s="253">
        <f>N585*AP585</f>
        <v>0</v>
      </c>
      <c r="AR585" s="978"/>
      <c r="AS585" s="982"/>
    </row>
    <row r="586" spans="1:45" s="164" customFormat="1" hidden="1">
      <c r="A586" s="312" t="s">
        <v>2727</v>
      </c>
      <c r="B586" s="249"/>
      <c r="C586" s="3" t="s">
        <v>2679</v>
      </c>
      <c r="D586" s="2" t="s">
        <v>2050</v>
      </c>
      <c r="E586" s="190">
        <v>101</v>
      </c>
      <c r="F586" s="276"/>
      <c r="G586" s="191">
        <v>591.84</v>
      </c>
      <c r="H586" s="252">
        <f>G586+F586</f>
        <v>591.84</v>
      </c>
      <c r="I586" s="251"/>
      <c r="J586" s="253">
        <v>340877.864</v>
      </c>
      <c r="K586" s="253">
        <v>28627.212494786188</v>
      </c>
      <c r="L586" s="253">
        <v>50058.175197883647</v>
      </c>
      <c r="M586" s="254"/>
      <c r="N586" s="252">
        <f>SUM(I586:M586)</f>
        <v>419563.25169266982</v>
      </c>
      <c r="O586" s="251">
        <f t="shared" si="567"/>
        <v>0</v>
      </c>
      <c r="P586" s="253">
        <f t="shared" si="567"/>
        <v>34428664.263999999</v>
      </c>
      <c r="Q586" s="253">
        <f t="shared" si="567"/>
        <v>2891348.461973405</v>
      </c>
      <c r="R586" s="253">
        <f t="shared" si="567"/>
        <v>5055875.6949862484</v>
      </c>
      <c r="S586" s="254">
        <f t="shared" si="567"/>
        <v>0</v>
      </c>
      <c r="T586" s="256">
        <f>SUM(O586:S586)</f>
        <v>42375888.420959651</v>
      </c>
      <c r="U586" s="984"/>
      <c r="V586" s="277">
        <v>101</v>
      </c>
      <c r="W586" s="253">
        <f t="shared" si="568"/>
        <v>0</v>
      </c>
      <c r="X586" s="253">
        <f t="shared" si="568"/>
        <v>34428664.263999999</v>
      </c>
      <c r="Y586" s="253">
        <f t="shared" si="568"/>
        <v>2891348.461973405</v>
      </c>
      <c r="Z586" s="253">
        <f t="shared" si="568"/>
        <v>5055875.6949862484</v>
      </c>
      <c r="AA586" s="253">
        <f t="shared" si="568"/>
        <v>0</v>
      </c>
      <c r="AB586" s="253">
        <f>SUM(W586:AA586)</f>
        <v>42375888.420959651</v>
      </c>
      <c r="AC586" s="984"/>
      <c r="AD586" s="308"/>
      <c r="AE586" s="253">
        <f t="shared" si="569"/>
        <v>0</v>
      </c>
      <c r="AF586" s="253">
        <f t="shared" si="569"/>
        <v>0</v>
      </c>
      <c r="AG586" s="253">
        <f t="shared" si="569"/>
        <v>0</v>
      </c>
      <c r="AH586" s="253">
        <f t="shared" si="569"/>
        <v>0</v>
      </c>
      <c r="AI586" s="253">
        <f t="shared" si="569"/>
        <v>0</v>
      </c>
      <c r="AJ586" s="253">
        <f>SUM(AE586:AI586)</f>
        <v>0</v>
      </c>
      <c r="AK586" s="978"/>
      <c r="AL586" s="979">
        <f>IFERROR(VLOOKUP($A586,Itemizado_Piping!C:Q,12,0),0)</f>
        <v>0</v>
      </c>
      <c r="AM586" s="979">
        <f>IFERROR(VLOOKUP($A586,Itemizado_Piping!C:Q,13,0),0)</f>
        <v>0</v>
      </c>
      <c r="AN586" s="979">
        <f>IFERROR(VLOOKUP($A586,Itemizado_Piping!C:Q,14,0),0)</f>
        <v>0</v>
      </c>
      <c r="AO586" s="978"/>
      <c r="AP586" s="278"/>
      <c r="AQ586" s="253">
        <f>N586*AP586</f>
        <v>0</v>
      </c>
      <c r="AR586" s="978"/>
      <c r="AS586" s="982"/>
    </row>
    <row r="587" spans="1:45" s="164" customFormat="1" hidden="1">
      <c r="A587" s="312" t="s">
        <v>2728</v>
      </c>
      <c r="B587" s="249"/>
      <c r="C587" s="3" t="s">
        <v>2672</v>
      </c>
      <c r="D587" s="2" t="s">
        <v>2050</v>
      </c>
      <c r="E587" s="190">
        <v>11</v>
      </c>
      <c r="F587" s="276"/>
      <c r="G587" s="191">
        <v>49.5</v>
      </c>
      <c r="H587" s="252">
        <f>G587+F587</f>
        <v>49.5</v>
      </c>
      <c r="I587" s="251"/>
      <c r="J587" s="253">
        <v>268814.89</v>
      </c>
      <c r="K587" s="253">
        <v>22575.301032196672</v>
      </c>
      <c r="L587" s="253">
        <v>39475.672085496524</v>
      </c>
      <c r="M587" s="254"/>
      <c r="N587" s="252">
        <f>SUM(I587:M587)</f>
        <v>330865.86311769322</v>
      </c>
      <c r="O587" s="251">
        <f t="shared" si="567"/>
        <v>0</v>
      </c>
      <c r="P587" s="253">
        <f t="shared" si="567"/>
        <v>2956963.79</v>
      </c>
      <c r="Q587" s="253">
        <f t="shared" si="567"/>
        <v>248328.31135416339</v>
      </c>
      <c r="R587" s="253">
        <f t="shared" si="567"/>
        <v>434232.39294046175</v>
      </c>
      <c r="S587" s="254">
        <f t="shared" si="567"/>
        <v>0</v>
      </c>
      <c r="T587" s="256">
        <f>SUM(O587:S587)</f>
        <v>3639524.4942946252</v>
      </c>
      <c r="U587" s="984"/>
      <c r="V587" s="277">
        <v>11</v>
      </c>
      <c r="W587" s="253">
        <f t="shared" si="568"/>
        <v>0</v>
      </c>
      <c r="X587" s="253">
        <f t="shared" si="568"/>
        <v>2956963.79</v>
      </c>
      <c r="Y587" s="253">
        <f t="shared" si="568"/>
        <v>248328.31135416339</v>
      </c>
      <c r="Z587" s="253">
        <f t="shared" si="568"/>
        <v>434232.39294046175</v>
      </c>
      <c r="AA587" s="253">
        <f t="shared" si="568"/>
        <v>0</v>
      </c>
      <c r="AB587" s="253">
        <f>SUM(W587:AA587)</f>
        <v>3639524.4942946252</v>
      </c>
      <c r="AC587" s="984"/>
      <c r="AD587" s="308"/>
      <c r="AE587" s="253">
        <f t="shared" si="569"/>
        <v>0</v>
      </c>
      <c r="AF587" s="253">
        <f t="shared" si="569"/>
        <v>0</v>
      </c>
      <c r="AG587" s="253">
        <f t="shared" si="569"/>
        <v>0</v>
      </c>
      <c r="AH587" s="253">
        <f t="shared" si="569"/>
        <v>0</v>
      </c>
      <c r="AI587" s="253">
        <f t="shared" si="569"/>
        <v>0</v>
      </c>
      <c r="AJ587" s="253">
        <f>SUM(AE587:AI587)</f>
        <v>0</v>
      </c>
      <c r="AK587" s="978"/>
      <c r="AL587" s="979">
        <f>IFERROR(VLOOKUP($A587,Itemizado_Piping!C:Q,12,0),0)</f>
        <v>0</v>
      </c>
      <c r="AM587" s="979">
        <f>IFERROR(VLOOKUP($A587,Itemizado_Piping!C:Q,13,0),0)</f>
        <v>0</v>
      </c>
      <c r="AN587" s="979">
        <f>IFERROR(VLOOKUP($A587,Itemizado_Piping!C:Q,14,0),0)</f>
        <v>0</v>
      </c>
      <c r="AO587" s="978"/>
      <c r="AP587" s="278"/>
      <c r="AQ587" s="253">
        <f>N587*AP587</f>
        <v>0</v>
      </c>
      <c r="AR587" s="978"/>
      <c r="AS587" s="982"/>
    </row>
    <row r="588" spans="1:45" s="164" customFormat="1" hidden="1">
      <c r="A588" s="312" t="s">
        <v>2729</v>
      </c>
      <c r="B588" s="249"/>
      <c r="C588" s="3" t="s">
        <v>2674</v>
      </c>
      <c r="D588" s="2" t="s">
        <v>2675</v>
      </c>
      <c r="E588" s="190">
        <v>6208</v>
      </c>
      <c r="F588" s="276"/>
      <c r="G588" s="191">
        <v>434.56</v>
      </c>
      <c r="H588" s="252">
        <f>G588+F588</f>
        <v>434.56</v>
      </c>
      <c r="I588" s="251"/>
      <c r="J588" s="253">
        <v>2987.2350000000001</v>
      </c>
      <c r="K588" s="253">
        <v>250.87051308398122</v>
      </c>
      <c r="L588" s="253">
        <v>438.67774326905101</v>
      </c>
      <c r="M588" s="254"/>
      <c r="N588" s="252">
        <f>SUM(I588:M588)</f>
        <v>3676.7832563530324</v>
      </c>
      <c r="O588" s="251">
        <f t="shared" si="567"/>
        <v>0</v>
      </c>
      <c r="P588" s="253">
        <f t="shared" si="567"/>
        <v>18544754.879999999</v>
      </c>
      <c r="Q588" s="253">
        <f t="shared" si="567"/>
        <v>1557404.1452253554</v>
      </c>
      <c r="R588" s="253">
        <f t="shared" si="567"/>
        <v>2723311.4302142686</v>
      </c>
      <c r="S588" s="254">
        <f t="shared" si="567"/>
        <v>0</v>
      </c>
      <c r="T588" s="256">
        <f>SUM(O588:S588)</f>
        <v>22825470.455439623</v>
      </c>
      <c r="U588" s="984"/>
      <c r="V588" s="277">
        <v>6208</v>
      </c>
      <c r="W588" s="253">
        <f t="shared" si="568"/>
        <v>0</v>
      </c>
      <c r="X588" s="253">
        <f t="shared" si="568"/>
        <v>18544754.879999999</v>
      </c>
      <c r="Y588" s="253">
        <f t="shared" si="568"/>
        <v>1557404.1452253554</v>
      </c>
      <c r="Z588" s="253">
        <f t="shared" si="568"/>
        <v>2723311.4302142686</v>
      </c>
      <c r="AA588" s="253">
        <f t="shared" si="568"/>
        <v>0</v>
      </c>
      <c r="AB588" s="253">
        <f>SUM(W588:AA588)</f>
        <v>22825470.455439623</v>
      </c>
      <c r="AC588" s="984"/>
      <c r="AD588" s="308"/>
      <c r="AE588" s="253">
        <f t="shared" si="569"/>
        <v>0</v>
      </c>
      <c r="AF588" s="253">
        <f t="shared" si="569"/>
        <v>0</v>
      </c>
      <c r="AG588" s="253">
        <f t="shared" si="569"/>
        <v>0</v>
      </c>
      <c r="AH588" s="253">
        <f t="shared" si="569"/>
        <v>0</v>
      </c>
      <c r="AI588" s="253">
        <f t="shared" si="569"/>
        <v>0</v>
      </c>
      <c r="AJ588" s="253">
        <f>SUM(AE588:AI588)</f>
        <v>0</v>
      </c>
      <c r="AK588" s="978"/>
      <c r="AL588" s="979">
        <f>IFERROR(VLOOKUP($A588,Itemizado_Piping!C:Q,12,0),0)</f>
        <v>0</v>
      </c>
      <c r="AM588" s="979">
        <f>IFERROR(VLOOKUP($A588,Itemizado_Piping!C:Q,13,0),0)</f>
        <v>0</v>
      </c>
      <c r="AN588" s="979">
        <f>IFERROR(VLOOKUP($A588,Itemizado_Piping!C:Q,14,0),0)</f>
        <v>0</v>
      </c>
      <c r="AO588" s="978"/>
      <c r="AP588" s="278"/>
      <c r="AQ588" s="253">
        <f>N588*AP588</f>
        <v>0</v>
      </c>
      <c r="AR588" s="978"/>
      <c r="AS588" s="982"/>
    </row>
    <row r="589" spans="1:45" s="164" customFormat="1" hidden="1">
      <c r="A589" s="315" t="s">
        <v>3192</v>
      </c>
      <c r="B589" s="5"/>
      <c r="C589" s="7" t="s">
        <v>3193</v>
      </c>
      <c r="D589" s="6"/>
      <c r="E589" s="189"/>
      <c r="F589" s="270"/>
      <c r="G589" s="189"/>
      <c r="H589" s="271"/>
      <c r="I589" s="270"/>
      <c r="J589" s="272"/>
      <c r="K589" s="272"/>
      <c r="L589" s="272"/>
      <c r="M589" s="273"/>
      <c r="N589" s="271"/>
      <c r="O589" s="270"/>
      <c r="P589" s="272"/>
      <c r="Q589" s="272"/>
      <c r="R589" s="272"/>
      <c r="S589" s="273"/>
      <c r="T589" s="274"/>
      <c r="U589" s="984"/>
      <c r="V589" s="272"/>
      <c r="W589" s="272"/>
      <c r="X589" s="272"/>
      <c r="Y589" s="272"/>
      <c r="Z589" s="272"/>
      <c r="AA589" s="272"/>
      <c r="AB589" s="272"/>
      <c r="AC589" s="984"/>
      <c r="AD589" s="272"/>
      <c r="AE589" s="272"/>
      <c r="AF589" s="272"/>
      <c r="AG589" s="272"/>
      <c r="AH589" s="272"/>
      <c r="AI589" s="272"/>
      <c r="AJ589" s="272"/>
      <c r="AK589" s="978"/>
      <c r="AL589" s="272"/>
      <c r="AM589" s="272"/>
      <c r="AN589" s="272"/>
      <c r="AO589" s="978"/>
      <c r="AP589" s="275"/>
      <c r="AQ589" s="272"/>
      <c r="AR589" s="978"/>
      <c r="AS589" s="982"/>
    </row>
    <row r="590" spans="1:45" s="164" customFormat="1" hidden="1">
      <c r="A590" s="312" t="s">
        <v>2730</v>
      </c>
      <c r="B590" s="249"/>
      <c r="C590" s="3" t="s">
        <v>2657</v>
      </c>
      <c r="D590" s="2" t="s">
        <v>2050</v>
      </c>
      <c r="E590" s="190">
        <v>490</v>
      </c>
      <c r="F590" s="276">
        <v>72</v>
      </c>
      <c r="G590" s="191"/>
      <c r="H590" s="252">
        <f t="shared" ref="H590:H596" si="570">G590+F590</f>
        <v>72</v>
      </c>
      <c r="I590" s="251">
        <v>6550</v>
      </c>
      <c r="J590" s="253"/>
      <c r="K590" s="253">
        <v>550.07452065206689</v>
      </c>
      <c r="L590" s="253">
        <v>961.87250698799528</v>
      </c>
      <c r="M590" s="254"/>
      <c r="N590" s="252">
        <f t="shared" ref="N590:N596" si="571">SUM(I590:M590)</f>
        <v>8061.9470276400625</v>
      </c>
      <c r="O590" s="251">
        <f t="shared" ref="O590:S596" si="572">$E590*I590</f>
        <v>3209500</v>
      </c>
      <c r="P590" s="253">
        <f t="shared" si="572"/>
        <v>0</v>
      </c>
      <c r="Q590" s="253">
        <f t="shared" si="572"/>
        <v>269536.5151195128</v>
      </c>
      <c r="R590" s="253">
        <f t="shared" si="572"/>
        <v>471317.52842411771</v>
      </c>
      <c r="S590" s="254">
        <f t="shared" si="572"/>
        <v>0</v>
      </c>
      <c r="T590" s="256">
        <f t="shared" ref="T590:T596" si="573">SUM(O590:S590)</f>
        <v>3950354.0435436303</v>
      </c>
      <c r="U590" s="984"/>
      <c r="V590" s="277">
        <v>490</v>
      </c>
      <c r="W590" s="253">
        <f t="shared" ref="W590:AA596" si="574">$V590*I590</f>
        <v>3209500</v>
      </c>
      <c r="X590" s="253">
        <f t="shared" si="574"/>
        <v>0</v>
      </c>
      <c r="Y590" s="253">
        <f t="shared" si="574"/>
        <v>269536.5151195128</v>
      </c>
      <c r="Z590" s="253">
        <f t="shared" si="574"/>
        <v>471317.52842411771</v>
      </c>
      <c r="AA590" s="253">
        <f t="shared" si="574"/>
        <v>0</v>
      </c>
      <c r="AB590" s="253">
        <f t="shared" ref="AB590:AB596" si="575">SUM(W590:AA590)</f>
        <v>3950354.0435436303</v>
      </c>
      <c r="AC590" s="984"/>
      <c r="AD590" s="308"/>
      <c r="AE590" s="253">
        <f t="shared" ref="AE590:AI596" si="576">$AD590*I590</f>
        <v>0</v>
      </c>
      <c r="AF590" s="253">
        <f t="shared" si="576"/>
        <v>0</v>
      </c>
      <c r="AG590" s="253">
        <f t="shared" si="576"/>
        <v>0</v>
      </c>
      <c r="AH590" s="253">
        <f t="shared" si="576"/>
        <v>0</v>
      </c>
      <c r="AI590" s="253">
        <f t="shared" si="576"/>
        <v>0</v>
      </c>
      <c r="AJ590" s="253">
        <f t="shared" ref="AJ590:AJ596" si="577">SUM(AE590:AI590)</f>
        <v>0</v>
      </c>
      <c r="AK590" s="978"/>
      <c r="AL590" s="979">
        <f>IFERROR(VLOOKUP($A590,Itemizado_Piping!C:Q,12,0),0)</f>
        <v>0</v>
      </c>
      <c r="AM590" s="979">
        <f>IFERROR(VLOOKUP($A590,Itemizado_Piping!C:Q,13,0),0)</f>
        <v>0</v>
      </c>
      <c r="AN590" s="979">
        <f>IFERROR(VLOOKUP($A590,Itemizado_Piping!C:Q,14,0),0)</f>
        <v>0</v>
      </c>
      <c r="AO590" s="978"/>
      <c r="AP590" s="278"/>
      <c r="AQ590" s="253">
        <f t="shared" ref="AQ590:AQ596" si="578">N590*AP590</f>
        <v>0</v>
      </c>
      <c r="AR590" s="978"/>
      <c r="AS590" s="982"/>
    </row>
    <row r="591" spans="1:45" s="164" customFormat="1" hidden="1">
      <c r="A591" s="312" t="s">
        <v>2731</v>
      </c>
      <c r="B591" s="249"/>
      <c r="C591" s="3" t="s">
        <v>2659</v>
      </c>
      <c r="D591" s="2" t="s">
        <v>2050</v>
      </c>
      <c r="E591" s="190">
        <v>210</v>
      </c>
      <c r="F591" s="276">
        <v>74</v>
      </c>
      <c r="G591" s="191"/>
      <c r="H591" s="252">
        <f t="shared" si="570"/>
        <v>74</v>
      </c>
      <c r="I591" s="251">
        <v>27499</v>
      </c>
      <c r="J591" s="253"/>
      <c r="K591" s="253">
        <v>2309.3891974673606</v>
      </c>
      <c r="L591" s="253">
        <v>4038.2491709408987</v>
      </c>
      <c r="M591" s="254"/>
      <c r="N591" s="252">
        <f t="shared" si="571"/>
        <v>33846.638368408261</v>
      </c>
      <c r="O591" s="251">
        <f t="shared" si="572"/>
        <v>5774790</v>
      </c>
      <c r="P591" s="253">
        <f t="shared" si="572"/>
        <v>0</v>
      </c>
      <c r="Q591" s="253">
        <f t="shared" si="572"/>
        <v>484971.73146814574</v>
      </c>
      <c r="R591" s="253">
        <f t="shared" si="572"/>
        <v>848032.32589758874</v>
      </c>
      <c r="S591" s="254">
        <f t="shared" si="572"/>
        <v>0</v>
      </c>
      <c r="T591" s="256">
        <f t="shared" si="573"/>
        <v>7107794.0573657341</v>
      </c>
      <c r="U591" s="984"/>
      <c r="V591" s="277">
        <v>210</v>
      </c>
      <c r="W591" s="253">
        <f t="shared" si="574"/>
        <v>5774790</v>
      </c>
      <c r="X591" s="253">
        <f t="shared" si="574"/>
        <v>0</v>
      </c>
      <c r="Y591" s="253">
        <f t="shared" si="574"/>
        <v>484971.73146814574</v>
      </c>
      <c r="Z591" s="253">
        <f t="shared" si="574"/>
        <v>848032.32589758874</v>
      </c>
      <c r="AA591" s="253">
        <f t="shared" si="574"/>
        <v>0</v>
      </c>
      <c r="AB591" s="253">
        <f t="shared" si="575"/>
        <v>7107794.0573657341</v>
      </c>
      <c r="AC591" s="984"/>
      <c r="AD591" s="308"/>
      <c r="AE591" s="253">
        <f t="shared" si="576"/>
        <v>0</v>
      </c>
      <c r="AF591" s="253">
        <f t="shared" si="576"/>
        <v>0</v>
      </c>
      <c r="AG591" s="253">
        <f t="shared" si="576"/>
        <v>0</v>
      </c>
      <c r="AH591" s="253">
        <f t="shared" si="576"/>
        <v>0</v>
      </c>
      <c r="AI591" s="253">
        <f t="shared" si="576"/>
        <v>0</v>
      </c>
      <c r="AJ591" s="253">
        <f t="shared" si="577"/>
        <v>0</v>
      </c>
      <c r="AK591" s="978"/>
      <c r="AL591" s="979">
        <f>IFERROR(VLOOKUP($A591,Itemizado_Piping!C:Q,12,0),0)</f>
        <v>0</v>
      </c>
      <c r="AM591" s="979">
        <f>IFERROR(VLOOKUP($A591,Itemizado_Piping!C:Q,13,0),0)</f>
        <v>0</v>
      </c>
      <c r="AN591" s="979">
        <f>IFERROR(VLOOKUP($A591,Itemizado_Piping!C:Q,14,0),0)</f>
        <v>0</v>
      </c>
      <c r="AO591" s="978"/>
      <c r="AP591" s="278"/>
      <c r="AQ591" s="253">
        <f t="shared" si="578"/>
        <v>0</v>
      </c>
      <c r="AR591" s="978"/>
      <c r="AS591" s="982"/>
    </row>
    <row r="592" spans="1:45" s="164" customFormat="1" hidden="1">
      <c r="A592" s="312" t="s">
        <v>2732</v>
      </c>
      <c r="B592" s="249"/>
      <c r="C592" s="3" t="s">
        <v>2661</v>
      </c>
      <c r="D592" s="2" t="s">
        <v>2050</v>
      </c>
      <c r="E592" s="190">
        <v>700</v>
      </c>
      <c r="F592" s="276">
        <v>456</v>
      </c>
      <c r="G592" s="191"/>
      <c r="H592" s="252">
        <f t="shared" si="570"/>
        <v>456</v>
      </c>
      <c r="I592" s="251">
        <v>54768</v>
      </c>
      <c r="J592" s="253"/>
      <c r="K592" s="253">
        <v>4599.4628010797605</v>
      </c>
      <c r="L592" s="253">
        <v>8042.722666063898</v>
      </c>
      <c r="M592" s="254"/>
      <c r="N592" s="252">
        <f t="shared" si="571"/>
        <v>67410.185467143659</v>
      </c>
      <c r="O592" s="251">
        <f t="shared" si="572"/>
        <v>38337600</v>
      </c>
      <c r="P592" s="253">
        <f t="shared" si="572"/>
        <v>0</v>
      </c>
      <c r="Q592" s="253">
        <f t="shared" si="572"/>
        <v>3219623.9607558325</v>
      </c>
      <c r="R592" s="253">
        <f t="shared" si="572"/>
        <v>5629905.8662447287</v>
      </c>
      <c r="S592" s="254">
        <f t="shared" si="572"/>
        <v>0</v>
      </c>
      <c r="T592" s="256">
        <f t="shared" si="573"/>
        <v>47187129.827000558</v>
      </c>
      <c r="U592" s="984"/>
      <c r="V592" s="277">
        <v>700</v>
      </c>
      <c r="W592" s="253">
        <f t="shared" si="574"/>
        <v>38337600</v>
      </c>
      <c r="X592" s="253">
        <f t="shared" si="574"/>
        <v>0</v>
      </c>
      <c r="Y592" s="253">
        <f t="shared" si="574"/>
        <v>3219623.9607558325</v>
      </c>
      <c r="Z592" s="253">
        <f t="shared" si="574"/>
        <v>5629905.8662447287</v>
      </c>
      <c r="AA592" s="253">
        <f t="shared" si="574"/>
        <v>0</v>
      </c>
      <c r="AB592" s="253">
        <f t="shared" si="575"/>
        <v>47187129.827000558</v>
      </c>
      <c r="AC592" s="984"/>
      <c r="AD592" s="308"/>
      <c r="AE592" s="253">
        <f t="shared" si="576"/>
        <v>0</v>
      </c>
      <c r="AF592" s="253">
        <f t="shared" si="576"/>
        <v>0</v>
      </c>
      <c r="AG592" s="253">
        <f t="shared" si="576"/>
        <v>0</v>
      </c>
      <c r="AH592" s="253">
        <f t="shared" si="576"/>
        <v>0</v>
      </c>
      <c r="AI592" s="253">
        <f t="shared" si="576"/>
        <v>0</v>
      </c>
      <c r="AJ592" s="253">
        <f t="shared" si="577"/>
        <v>0</v>
      </c>
      <c r="AK592" s="978"/>
      <c r="AL592" s="979">
        <f>IFERROR(VLOOKUP($A592,Itemizado_Piping!C:Q,12,0),0)</f>
        <v>0</v>
      </c>
      <c r="AM592" s="979">
        <f>IFERROR(VLOOKUP($A592,Itemizado_Piping!C:Q,13,0),0)</f>
        <v>0</v>
      </c>
      <c r="AN592" s="979">
        <f>IFERROR(VLOOKUP($A592,Itemizado_Piping!C:Q,14,0),0)</f>
        <v>0</v>
      </c>
      <c r="AO592" s="978"/>
      <c r="AP592" s="278"/>
      <c r="AQ592" s="253">
        <f t="shared" si="578"/>
        <v>0</v>
      </c>
      <c r="AR592" s="978"/>
      <c r="AS592" s="982"/>
    </row>
    <row r="593" spans="1:45" s="164" customFormat="1" hidden="1">
      <c r="A593" s="312" t="s">
        <v>2733</v>
      </c>
      <c r="B593" s="249"/>
      <c r="C593" s="3" t="s">
        <v>2557</v>
      </c>
      <c r="D593" s="2" t="s">
        <v>2050</v>
      </c>
      <c r="E593" s="190">
        <v>461</v>
      </c>
      <c r="F593" s="276">
        <v>73</v>
      </c>
      <c r="G593" s="191"/>
      <c r="H593" s="252">
        <f t="shared" si="570"/>
        <v>73</v>
      </c>
      <c r="I593" s="251">
        <v>7280</v>
      </c>
      <c r="J593" s="253"/>
      <c r="K593" s="253">
        <v>611.38053593084805</v>
      </c>
      <c r="L593" s="253">
        <v>1069.0735650187185</v>
      </c>
      <c r="M593" s="254"/>
      <c r="N593" s="252">
        <f t="shared" si="571"/>
        <v>8960.4541009495661</v>
      </c>
      <c r="O593" s="251">
        <f t="shared" si="572"/>
        <v>3356080</v>
      </c>
      <c r="P593" s="253">
        <f t="shared" si="572"/>
        <v>0</v>
      </c>
      <c r="Q593" s="253">
        <f t="shared" si="572"/>
        <v>281846.42706412094</v>
      </c>
      <c r="R593" s="253">
        <f t="shared" si="572"/>
        <v>492842.91347362922</v>
      </c>
      <c r="S593" s="254">
        <f t="shared" si="572"/>
        <v>0</v>
      </c>
      <c r="T593" s="256">
        <f t="shared" si="573"/>
        <v>4130769.3405377502</v>
      </c>
      <c r="U593" s="984"/>
      <c r="V593" s="277">
        <v>461</v>
      </c>
      <c r="W593" s="253">
        <f t="shared" si="574"/>
        <v>3356080</v>
      </c>
      <c r="X593" s="253">
        <f t="shared" si="574"/>
        <v>0</v>
      </c>
      <c r="Y593" s="253">
        <f t="shared" si="574"/>
        <v>281846.42706412094</v>
      </c>
      <c r="Z593" s="253">
        <f t="shared" si="574"/>
        <v>492842.91347362922</v>
      </c>
      <c r="AA593" s="253">
        <f t="shared" si="574"/>
        <v>0</v>
      </c>
      <c r="AB593" s="253">
        <f t="shared" si="575"/>
        <v>4130769.3405377502</v>
      </c>
      <c r="AC593" s="984"/>
      <c r="AD593" s="308"/>
      <c r="AE593" s="253">
        <f t="shared" si="576"/>
        <v>0</v>
      </c>
      <c r="AF593" s="253">
        <f t="shared" si="576"/>
        <v>0</v>
      </c>
      <c r="AG593" s="253">
        <f t="shared" si="576"/>
        <v>0</v>
      </c>
      <c r="AH593" s="253">
        <f t="shared" si="576"/>
        <v>0</v>
      </c>
      <c r="AI593" s="253">
        <f t="shared" si="576"/>
        <v>0</v>
      </c>
      <c r="AJ593" s="253">
        <f t="shared" si="577"/>
        <v>0</v>
      </c>
      <c r="AK593" s="978"/>
      <c r="AL593" s="979">
        <f>IFERROR(VLOOKUP($A593,Itemizado_Piping!C:Q,12,0),0)</f>
        <v>0</v>
      </c>
      <c r="AM593" s="979">
        <f>IFERROR(VLOOKUP($A593,Itemizado_Piping!C:Q,13,0),0)</f>
        <v>0</v>
      </c>
      <c r="AN593" s="979">
        <f>IFERROR(VLOOKUP($A593,Itemizado_Piping!C:Q,14,0),0)</f>
        <v>0</v>
      </c>
      <c r="AO593" s="978"/>
      <c r="AP593" s="278"/>
      <c r="AQ593" s="253">
        <f t="shared" si="578"/>
        <v>0</v>
      </c>
      <c r="AR593" s="978"/>
      <c r="AS593" s="982"/>
    </row>
    <row r="594" spans="1:45" s="164" customFormat="1" hidden="1">
      <c r="A594" s="312" t="s">
        <v>2734</v>
      </c>
      <c r="B594" s="249"/>
      <c r="C594" s="3" t="s">
        <v>2679</v>
      </c>
      <c r="D594" s="2" t="s">
        <v>2050</v>
      </c>
      <c r="E594" s="190">
        <v>248</v>
      </c>
      <c r="F594" s="276"/>
      <c r="G594" s="191">
        <v>3839.3380000000002</v>
      </c>
      <c r="H594" s="252">
        <f t="shared" si="570"/>
        <v>3839.3380000000002</v>
      </c>
      <c r="I594" s="251"/>
      <c r="J594" s="253">
        <v>662600.36399999994</v>
      </c>
      <c r="K594" s="253">
        <v>55645.735955894925</v>
      </c>
      <c r="L594" s="253">
        <v>97303.369815261976</v>
      </c>
      <c r="M594" s="254"/>
      <c r="N594" s="252">
        <f t="shared" si="571"/>
        <v>815549.46977115679</v>
      </c>
      <c r="O594" s="251">
        <f t="shared" si="572"/>
        <v>0</v>
      </c>
      <c r="P594" s="253">
        <f t="shared" si="572"/>
        <v>164324890.27199998</v>
      </c>
      <c r="Q594" s="253">
        <f t="shared" si="572"/>
        <v>13800142.517061941</v>
      </c>
      <c r="R594" s="253">
        <f t="shared" si="572"/>
        <v>24131235.71418497</v>
      </c>
      <c r="S594" s="254">
        <f t="shared" si="572"/>
        <v>0</v>
      </c>
      <c r="T594" s="256">
        <f t="shared" si="573"/>
        <v>202256268.5032469</v>
      </c>
      <c r="U594" s="984"/>
      <c r="V594" s="277">
        <v>248</v>
      </c>
      <c r="W594" s="253">
        <f t="shared" si="574"/>
        <v>0</v>
      </c>
      <c r="X594" s="253">
        <f t="shared" si="574"/>
        <v>164324890.27199998</v>
      </c>
      <c r="Y594" s="253">
        <f t="shared" si="574"/>
        <v>13800142.517061941</v>
      </c>
      <c r="Z594" s="253">
        <f t="shared" si="574"/>
        <v>24131235.71418497</v>
      </c>
      <c r="AA594" s="253">
        <f t="shared" si="574"/>
        <v>0</v>
      </c>
      <c r="AB594" s="253">
        <f t="shared" si="575"/>
        <v>202256268.5032469</v>
      </c>
      <c r="AC594" s="984"/>
      <c r="AD594" s="308"/>
      <c r="AE594" s="253">
        <f t="shared" si="576"/>
        <v>0</v>
      </c>
      <c r="AF594" s="253">
        <f t="shared" si="576"/>
        <v>0</v>
      </c>
      <c r="AG594" s="253">
        <f t="shared" si="576"/>
        <v>0</v>
      </c>
      <c r="AH594" s="253">
        <f t="shared" si="576"/>
        <v>0</v>
      </c>
      <c r="AI594" s="253">
        <f t="shared" si="576"/>
        <v>0</v>
      </c>
      <c r="AJ594" s="253">
        <f t="shared" si="577"/>
        <v>0</v>
      </c>
      <c r="AK594" s="978"/>
      <c r="AL594" s="979">
        <f>IFERROR(VLOOKUP($A594,Itemizado_Piping!C:Q,12,0),0)</f>
        <v>0</v>
      </c>
      <c r="AM594" s="979">
        <f>IFERROR(VLOOKUP($A594,Itemizado_Piping!C:Q,13,0),0)</f>
        <v>0</v>
      </c>
      <c r="AN594" s="979">
        <f>IFERROR(VLOOKUP($A594,Itemizado_Piping!C:Q,14,0),0)</f>
        <v>0</v>
      </c>
      <c r="AO594" s="978"/>
      <c r="AP594" s="278"/>
      <c r="AQ594" s="253">
        <f t="shared" si="578"/>
        <v>0</v>
      </c>
      <c r="AR594" s="978"/>
      <c r="AS594" s="982"/>
    </row>
    <row r="595" spans="1:45" s="164" customFormat="1" hidden="1">
      <c r="A595" s="312" t="s">
        <v>2735</v>
      </c>
      <c r="B595" s="249"/>
      <c r="C595" s="3" t="s">
        <v>2672</v>
      </c>
      <c r="D595" s="2" t="s">
        <v>2050</v>
      </c>
      <c r="E595" s="190">
        <v>25</v>
      </c>
      <c r="F595" s="276"/>
      <c r="G595" s="191">
        <v>112.5</v>
      </c>
      <c r="H595" s="252">
        <f t="shared" si="570"/>
        <v>112.5</v>
      </c>
      <c r="I595" s="251"/>
      <c r="J595" s="253">
        <v>268814.89</v>
      </c>
      <c r="K595" s="253">
        <v>22575.301032196672</v>
      </c>
      <c r="L595" s="253">
        <v>39475.672085496524</v>
      </c>
      <c r="M595" s="254"/>
      <c r="N595" s="252">
        <f t="shared" si="571"/>
        <v>330865.86311769322</v>
      </c>
      <c r="O595" s="251">
        <f t="shared" si="572"/>
        <v>0</v>
      </c>
      <c r="P595" s="253">
        <f t="shared" si="572"/>
        <v>6720372.25</v>
      </c>
      <c r="Q595" s="253">
        <f t="shared" si="572"/>
        <v>564382.52580491686</v>
      </c>
      <c r="R595" s="253">
        <f t="shared" si="572"/>
        <v>986891.80213741306</v>
      </c>
      <c r="S595" s="254">
        <f t="shared" si="572"/>
        <v>0</v>
      </c>
      <c r="T595" s="256">
        <f t="shared" si="573"/>
        <v>8271646.5779423295</v>
      </c>
      <c r="U595" s="984"/>
      <c r="V595" s="277">
        <v>25</v>
      </c>
      <c r="W595" s="253">
        <f t="shared" si="574"/>
        <v>0</v>
      </c>
      <c r="X595" s="253">
        <f t="shared" si="574"/>
        <v>6720372.25</v>
      </c>
      <c r="Y595" s="253">
        <f t="shared" si="574"/>
        <v>564382.52580491686</v>
      </c>
      <c r="Z595" s="253">
        <f t="shared" si="574"/>
        <v>986891.80213741306</v>
      </c>
      <c r="AA595" s="253">
        <f t="shared" si="574"/>
        <v>0</v>
      </c>
      <c r="AB595" s="253">
        <f t="shared" si="575"/>
        <v>8271646.5779423295</v>
      </c>
      <c r="AC595" s="984"/>
      <c r="AD595" s="308"/>
      <c r="AE595" s="253">
        <f t="shared" si="576"/>
        <v>0</v>
      </c>
      <c r="AF595" s="253">
        <f t="shared" si="576"/>
        <v>0</v>
      </c>
      <c r="AG595" s="253">
        <f t="shared" si="576"/>
        <v>0</v>
      </c>
      <c r="AH595" s="253">
        <f t="shared" si="576"/>
        <v>0</v>
      </c>
      <c r="AI595" s="253">
        <f t="shared" si="576"/>
        <v>0</v>
      </c>
      <c r="AJ595" s="253">
        <f t="shared" si="577"/>
        <v>0</v>
      </c>
      <c r="AK595" s="978"/>
      <c r="AL595" s="979">
        <f>IFERROR(VLOOKUP($A595,Itemizado_Piping!C:Q,12,0),0)</f>
        <v>0</v>
      </c>
      <c r="AM595" s="979">
        <f>IFERROR(VLOOKUP($A595,Itemizado_Piping!C:Q,13,0),0)</f>
        <v>0</v>
      </c>
      <c r="AN595" s="979">
        <f>IFERROR(VLOOKUP($A595,Itemizado_Piping!C:Q,14,0),0)</f>
        <v>0</v>
      </c>
      <c r="AO595" s="978"/>
      <c r="AP595" s="278"/>
      <c r="AQ595" s="253">
        <f t="shared" si="578"/>
        <v>0</v>
      </c>
      <c r="AR595" s="978"/>
      <c r="AS595" s="982"/>
    </row>
    <row r="596" spans="1:45" s="164" customFormat="1" hidden="1">
      <c r="A596" s="312" t="s">
        <v>2736</v>
      </c>
      <c r="B596" s="249"/>
      <c r="C596" s="3" t="s">
        <v>2674</v>
      </c>
      <c r="D596" s="2" t="s">
        <v>2675</v>
      </c>
      <c r="E596" s="190">
        <v>13389</v>
      </c>
      <c r="F596" s="276"/>
      <c r="G596" s="191">
        <v>937.23</v>
      </c>
      <c r="H596" s="252">
        <f t="shared" si="570"/>
        <v>937.23</v>
      </c>
      <c r="I596" s="251"/>
      <c r="J596" s="253">
        <v>2987.2350000000001</v>
      </c>
      <c r="K596" s="253">
        <v>250.87051308398122</v>
      </c>
      <c r="L596" s="253">
        <v>438.67774326905101</v>
      </c>
      <c r="M596" s="254"/>
      <c r="N596" s="252">
        <f t="shared" si="571"/>
        <v>3676.7832563530324</v>
      </c>
      <c r="O596" s="251">
        <f t="shared" si="572"/>
        <v>0</v>
      </c>
      <c r="P596" s="253">
        <f t="shared" si="572"/>
        <v>39996089.414999999</v>
      </c>
      <c r="Q596" s="253">
        <f t="shared" si="572"/>
        <v>3358905.2996814246</v>
      </c>
      <c r="R596" s="253">
        <f t="shared" si="572"/>
        <v>5873456.304629324</v>
      </c>
      <c r="S596" s="254">
        <f t="shared" si="572"/>
        <v>0</v>
      </c>
      <c r="T596" s="256">
        <f t="shared" si="573"/>
        <v>49228451.01931075</v>
      </c>
      <c r="U596" s="984"/>
      <c r="V596" s="277">
        <v>13389</v>
      </c>
      <c r="W596" s="253">
        <f t="shared" si="574"/>
        <v>0</v>
      </c>
      <c r="X596" s="253">
        <f t="shared" si="574"/>
        <v>39996089.414999999</v>
      </c>
      <c r="Y596" s="253">
        <f t="shared" si="574"/>
        <v>3358905.2996814246</v>
      </c>
      <c r="Z596" s="253">
        <f t="shared" si="574"/>
        <v>5873456.304629324</v>
      </c>
      <c r="AA596" s="253">
        <f t="shared" si="574"/>
        <v>0</v>
      </c>
      <c r="AB596" s="253">
        <f t="shared" si="575"/>
        <v>49228451.01931075</v>
      </c>
      <c r="AC596" s="984"/>
      <c r="AD596" s="308"/>
      <c r="AE596" s="253">
        <f t="shared" si="576"/>
        <v>0</v>
      </c>
      <c r="AF596" s="253">
        <f t="shared" si="576"/>
        <v>0</v>
      </c>
      <c r="AG596" s="253">
        <f t="shared" si="576"/>
        <v>0</v>
      </c>
      <c r="AH596" s="253">
        <f t="shared" si="576"/>
        <v>0</v>
      </c>
      <c r="AI596" s="253">
        <f t="shared" si="576"/>
        <v>0</v>
      </c>
      <c r="AJ596" s="253">
        <f t="shared" si="577"/>
        <v>0</v>
      </c>
      <c r="AK596" s="978"/>
      <c r="AL596" s="979">
        <f>IFERROR(VLOOKUP($A596,Itemizado_Piping!C:Q,12,0),0)</f>
        <v>0</v>
      </c>
      <c r="AM596" s="979">
        <f>IFERROR(VLOOKUP($A596,Itemizado_Piping!C:Q,13,0),0)</f>
        <v>0</v>
      </c>
      <c r="AN596" s="979">
        <f>IFERROR(VLOOKUP($A596,Itemizado_Piping!C:Q,14,0),0)</f>
        <v>0</v>
      </c>
      <c r="AO596" s="978"/>
      <c r="AP596" s="278"/>
      <c r="AQ596" s="253">
        <f t="shared" si="578"/>
        <v>0</v>
      </c>
      <c r="AR596" s="978"/>
      <c r="AS596" s="982"/>
    </row>
    <row r="597" spans="1:45" s="164" customFormat="1" hidden="1">
      <c r="A597" s="315" t="s">
        <v>3194</v>
      </c>
      <c r="B597" s="5"/>
      <c r="C597" s="7" t="s">
        <v>3195</v>
      </c>
      <c r="D597" s="6"/>
      <c r="E597" s="189"/>
      <c r="F597" s="270"/>
      <c r="G597" s="189"/>
      <c r="H597" s="271"/>
      <c r="I597" s="270"/>
      <c r="J597" s="272"/>
      <c r="K597" s="272"/>
      <c r="L597" s="272"/>
      <c r="M597" s="273"/>
      <c r="N597" s="271"/>
      <c r="O597" s="270"/>
      <c r="P597" s="272"/>
      <c r="Q597" s="272"/>
      <c r="R597" s="272"/>
      <c r="S597" s="273"/>
      <c r="T597" s="274"/>
      <c r="U597" s="984"/>
      <c r="V597" s="272"/>
      <c r="W597" s="272"/>
      <c r="X597" s="272"/>
      <c r="Y597" s="272"/>
      <c r="Z597" s="272"/>
      <c r="AA597" s="272"/>
      <c r="AB597" s="272"/>
      <c r="AC597" s="984"/>
      <c r="AD597" s="272"/>
      <c r="AE597" s="272"/>
      <c r="AF597" s="272"/>
      <c r="AG597" s="272"/>
      <c r="AH597" s="272"/>
      <c r="AI597" s="272"/>
      <c r="AJ597" s="272"/>
      <c r="AK597" s="978"/>
      <c r="AL597" s="272"/>
      <c r="AM597" s="272"/>
      <c r="AN597" s="272"/>
      <c r="AO597" s="978"/>
      <c r="AP597" s="275"/>
      <c r="AQ597" s="272"/>
      <c r="AR597" s="978"/>
      <c r="AS597" s="982"/>
    </row>
    <row r="598" spans="1:45" s="164" customFormat="1" hidden="1">
      <c r="A598" s="312" t="s">
        <v>2737</v>
      </c>
      <c r="B598" s="249"/>
      <c r="C598" s="3" t="s">
        <v>2657</v>
      </c>
      <c r="D598" s="2" t="s">
        <v>2050</v>
      </c>
      <c r="E598" s="190">
        <v>654</v>
      </c>
      <c r="F598" s="276">
        <v>96</v>
      </c>
      <c r="G598" s="191"/>
      <c r="H598" s="252">
        <f>G598+F598</f>
        <v>96</v>
      </c>
      <c r="I598" s="251">
        <v>6550</v>
      </c>
      <c r="J598" s="253"/>
      <c r="K598" s="253">
        <v>550.07452065206689</v>
      </c>
      <c r="L598" s="253">
        <v>961.87250698799528</v>
      </c>
      <c r="M598" s="254"/>
      <c r="N598" s="252">
        <f>SUM(I598:M598)</f>
        <v>8061.9470276400625</v>
      </c>
      <c r="O598" s="251">
        <f t="shared" ref="O598:S602" si="579">$E598*I598</f>
        <v>4283700</v>
      </c>
      <c r="P598" s="253">
        <f t="shared" si="579"/>
        <v>0</v>
      </c>
      <c r="Q598" s="253">
        <f t="shared" si="579"/>
        <v>359748.73650645174</v>
      </c>
      <c r="R598" s="253">
        <f t="shared" si="579"/>
        <v>629064.61957014888</v>
      </c>
      <c r="S598" s="254">
        <f t="shared" si="579"/>
        <v>0</v>
      </c>
      <c r="T598" s="256">
        <f>SUM(O598:S598)</f>
        <v>5272513.356076601</v>
      </c>
      <c r="U598" s="984"/>
      <c r="V598" s="277">
        <v>654</v>
      </c>
      <c r="W598" s="253">
        <f t="shared" ref="W598:AA602" si="580">$V598*I598</f>
        <v>4283700</v>
      </c>
      <c r="X598" s="253">
        <f t="shared" si="580"/>
        <v>0</v>
      </c>
      <c r="Y598" s="253">
        <f t="shared" si="580"/>
        <v>359748.73650645174</v>
      </c>
      <c r="Z598" s="253">
        <f t="shared" si="580"/>
        <v>629064.61957014888</v>
      </c>
      <c r="AA598" s="253">
        <f t="shared" si="580"/>
        <v>0</v>
      </c>
      <c r="AB598" s="253">
        <f>SUM(W598:AA598)</f>
        <v>5272513.356076601</v>
      </c>
      <c r="AC598" s="984"/>
      <c r="AD598" s="308"/>
      <c r="AE598" s="253">
        <f t="shared" ref="AE598:AI602" si="581">$AD598*I598</f>
        <v>0</v>
      </c>
      <c r="AF598" s="253">
        <f t="shared" si="581"/>
        <v>0</v>
      </c>
      <c r="AG598" s="253">
        <f t="shared" si="581"/>
        <v>0</v>
      </c>
      <c r="AH598" s="253">
        <f t="shared" si="581"/>
        <v>0</v>
      </c>
      <c r="AI598" s="253">
        <f t="shared" si="581"/>
        <v>0</v>
      </c>
      <c r="AJ598" s="253">
        <f>SUM(AE598:AI598)</f>
        <v>0</v>
      </c>
      <c r="AK598" s="978"/>
      <c r="AL598" s="979">
        <f>IFERROR(VLOOKUP($A598,Itemizado_Piping!C:Q,12,0),0)</f>
        <v>0</v>
      </c>
      <c r="AM598" s="979">
        <f>IFERROR(VLOOKUP($A598,Itemizado_Piping!C:Q,13,0),0)</f>
        <v>0</v>
      </c>
      <c r="AN598" s="979">
        <f>IFERROR(VLOOKUP($A598,Itemizado_Piping!C:Q,14,0),0)</f>
        <v>0</v>
      </c>
      <c r="AO598" s="978"/>
      <c r="AP598" s="278"/>
      <c r="AQ598" s="253">
        <f>N598*AP598</f>
        <v>0</v>
      </c>
      <c r="AR598" s="978"/>
      <c r="AS598" s="982"/>
    </row>
    <row r="599" spans="1:45" s="164" customFormat="1" hidden="1">
      <c r="A599" s="312" t="s">
        <v>2738</v>
      </c>
      <c r="B599" s="249"/>
      <c r="C599" s="3" t="s">
        <v>2557</v>
      </c>
      <c r="D599" s="2" t="s">
        <v>2050</v>
      </c>
      <c r="E599" s="190">
        <v>124</v>
      </c>
      <c r="F599" s="276">
        <v>20</v>
      </c>
      <c r="G599" s="191"/>
      <c r="H599" s="252">
        <f>G599+F599</f>
        <v>20</v>
      </c>
      <c r="I599" s="251">
        <v>7280</v>
      </c>
      <c r="J599" s="253"/>
      <c r="K599" s="253">
        <v>611.38053593084805</v>
      </c>
      <c r="L599" s="253">
        <v>1069.0735650187185</v>
      </c>
      <c r="M599" s="254"/>
      <c r="N599" s="252">
        <f>SUM(I599:M599)</f>
        <v>8960.4541009495661</v>
      </c>
      <c r="O599" s="251">
        <f t="shared" si="579"/>
        <v>902720</v>
      </c>
      <c r="P599" s="253">
        <f t="shared" si="579"/>
        <v>0</v>
      </c>
      <c r="Q599" s="253">
        <f t="shared" si="579"/>
        <v>75811.186455425166</v>
      </c>
      <c r="R599" s="253">
        <f t="shared" si="579"/>
        <v>132565.12206232108</v>
      </c>
      <c r="S599" s="254">
        <f t="shared" si="579"/>
        <v>0</v>
      </c>
      <c r="T599" s="256">
        <f>SUM(O599:S599)</f>
        <v>1111096.3085177462</v>
      </c>
      <c r="U599" s="984"/>
      <c r="V599" s="277">
        <v>124</v>
      </c>
      <c r="W599" s="253">
        <f t="shared" si="580"/>
        <v>902720</v>
      </c>
      <c r="X599" s="253">
        <f t="shared" si="580"/>
        <v>0</v>
      </c>
      <c r="Y599" s="253">
        <f t="shared" si="580"/>
        <v>75811.186455425166</v>
      </c>
      <c r="Z599" s="253">
        <f t="shared" si="580"/>
        <v>132565.12206232108</v>
      </c>
      <c r="AA599" s="253">
        <f t="shared" si="580"/>
        <v>0</v>
      </c>
      <c r="AB599" s="253">
        <f>SUM(W599:AA599)</f>
        <v>1111096.3085177462</v>
      </c>
      <c r="AC599" s="984"/>
      <c r="AD599" s="308"/>
      <c r="AE599" s="253">
        <f t="shared" si="581"/>
        <v>0</v>
      </c>
      <c r="AF599" s="253">
        <f t="shared" si="581"/>
        <v>0</v>
      </c>
      <c r="AG599" s="253">
        <f t="shared" si="581"/>
        <v>0</v>
      </c>
      <c r="AH599" s="253">
        <f t="shared" si="581"/>
        <v>0</v>
      </c>
      <c r="AI599" s="253">
        <f t="shared" si="581"/>
        <v>0</v>
      </c>
      <c r="AJ599" s="253">
        <f>SUM(AE599:AI599)</f>
        <v>0</v>
      </c>
      <c r="AK599" s="978"/>
      <c r="AL599" s="979">
        <f>IFERROR(VLOOKUP($A599,Itemizado_Piping!C:Q,12,0),0)</f>
        <v>0</v>
      </c>
      <c r="AM599" s="979">
        <f>IFERROR(VLOOKUP($A599,Itemizado_Piping!C:Q,13,0),0)</f>
        <v>0</v>
      </c>
      <c r="AN599" s="979">
        <f>IFERROR(VLOOKUP($A599,Itemizado_Piping!C:Q,14,0),0)</f>
        <v>0</v>
      </c>
      <c r="AO599" s="978"/>
      <c r="AP599" s="278"/>
      <c r="AQ599" s="253">
        <f>N599*AP599</f>
        <v>0</v>
      </c>
      <c r="AR599" s="978"/>
      <c r="AS599" s="982"/>
    </row>
    <row r="600" spans="1:45" s="164" customFormat="1" hidden="1">
      <c r="A600" s="312" t="s">
        <v>2739</v>
      </c>
      <c r="B600" s="249"/>
      <c r="C600" s="3" t="s">
        <v>2679</v>
      </c>
      <c r="D600" s="2" t="s">
        <v>2050</v>
      </c>
      <c r="E600" s="190">
        <v>145</v>
      </c>
      <c r="F600" s="276"/>
      <c r="G600" s="191">
        <v>842.11699999999996</v>
      </c>
      <c r="H600" s="252">
        <f>G600+F600</f>
        <v>842.11699999999996</v>
      </c>
      <c r="I600" s="251"/>
      <c r="J600" s="253">
        <v>339086.00799999997</v>
      </c>
      <c r="K600" s="253">
        <v>28476.727665702056</v>
      </c>
      <c r="L600" s="253">
        <v>49795.03933399068</v>
      </c>
      <c r="M600" s="254"/>
      <c r="N600" s="252">
        <f>SUM(I600:M600)</f>
        <v>417357.77499969269</v>
      </c>
      <c r="O600" s="251">
        <f t="shared" si="579"/>
        <v>0</v>
      </c>
      <c r="P600" s="253">
        <f t="shared" si="579"/>
        <v>49167471.159999996</v>
      </c>
      <c r="Q600" s="253">
        <f t="shared" si="579"/>
        <v>4129125.5115267979</v>
      </c>
      <c r="R600" s="253">
        <f t="shared" si="579"/>
        <v>7220280.7034286484</v>
      </c>
      <c r="S600" s="254">
        <f t="shared" si="579"/>
        <v>0</v>
      </c>
      <c r="T600" s="256">
        <f>SUM(O600:S600)</f>
        <v>60516877.374955446</v>
      </c>
      <c r="U600" s="984"/>
      <c r="V600" s="277">
        <v>145</v>
      </c>
      <c r="W600" s="253">
        <f t="shared" si="580"/>
        <v>0</v>
      </c>
      <c r="X600" s="253">
        <f t="shared" si="580"/>
        <v>49167471.159999996</v>
      </c>
      <c r="Y600" s="253">
        <f t="shared" si="580"/>
        <v>4129125.5115267979</v>
      </c>
      <c r="Z600" s="253">
        <f t="shared" si="580"/>
        <v>7220280.7034286484</v>
      </c>
      <c r="AA600" s="253">
        <f t="shared" si="580"/>
        <v>0</v>
      </c>
      <c r="AB600" s="253">
        <f>SUM(W600:AA600)</f>
        <v>60516877.374955446</v>
      </c>
      <c r="AC600" s="984"/>
      <c r="AD600" s="308"/>
      <c r="AE600" s="253">
        <f t="shared" si="581"/>
        <v>0</v>
      </c>
      <c r="AF600" s="253">
        <f t="shared" si="581"/>
        <v>0</v>
      </c>
      <c r="AG600" s="253">
        <f t="shared" si="581"/>
        <v>0</v>
      </c>
      <c r="AH600" s="253">
        <f t="shared" si="581"/>
        <v>0</v>
      </c>
      <c r="AI600" s="253">
        <f t="shared" si="581"/>
        <v>0</v>
      </c>
      <c r="AJ600" s="253">
        <f>SUM(AE600:AI600)</f>
        <v>0</v>
      </c>
      <c r="AK600" s="978"/>
      <c r="AL600" s="979">
        <f>IFERROR(VLOOKUP($A600,Itemizado_Piping!C:Q,12,0),0)</f>
        <v>0</v>
      </c>
      <c r="AM600" s="979">
        <f>IFERROR(VLOOKUP($A600,Itemizado_Piping!C:Q,13,0),0)</f>
        <v>0</v>
      </c>
      <c r="AN600" s="979">
        <f>IFERROR(VLOOKUP($A600,Itemizado_Piping!C:Q,14,0),0)</f>
        <v>0</v>
      </c>
      <c r="AO600" s="978"/>
      <c r="AP600" s="278"/>
      <c r="AQ600" s="253">
        <f>N600*AP600</f>
        <v>0</v>
      </c>
      <c r="AR600" s="978"/>
      <c r="AS600" s="982"/>
    </row>
    <row r="601" spans="1:45" s="164" customFormat="1" hidden="1">
      <c r="A601" s="312" t="s">
        <v>2740</v>
      </c>
      <c r="B601" s="249"/>
      <c r="C601" s="3" t="s">
        <v>2672</v>
      </c>
      <c r="D601" s="2" t="s">
        <v>2050</v>
      </c>
      <c r="E601" s="190">
        <v>15</v>
      </c>
      <c r="F601" s="276"/>
      <c r="G601" s="191">
        <v>67.5</v>
      </c>
      <c r="H601" s="252">
        <f>G601+F601</f>
        <v>67.5</v>
      </c>
      <c r="I601" s="251"/>
      <c r="J601" s="253">
        <v>268814.89</v>
      </c>
      <c r="K601" s="253">
        <v>22575.301032196672</v>
      </c>
      <c r="L601" s="253">
        <v>39475.672085496524</v>
      </c>
      <c r="M601" s="254"/>
      <c r="N601" s="252">
        <f>SUM(I601:M601)</f>
        <v>330865.86311769322</v>
      </c>
      <c r="O601" s="251">
        <f t="shared" si="579"/>
        <v>0</v>
      </c>
      <c r="P601" s="253">
        <f t="shared" si="579"/>
        <v>4032223.35</v>
      </c>
      <c r="Q601" s="253">
        <f t="shared" si="579"/>
        <v>338629.51548295008</v>
      </c>
      <c r="R601" s="253">
        <f t="shared" si="579"/>
        <v>592135.08128244791</v>
      </c>
      <c r="S601" s="254">
        <f t="shared" si="579"/>
        <v>0</v>
      </c>
      <c r="T601" s="256">
        <f>SUM(O601:S601)</f>
        <v>4962987.9467653986</v>
      </c>
      <c r="U601" s="984"/>
      <c r="V601" s="277">
        <v>15</v>
      </c>
      <c r="W601" s="253">
        <f t="shared" si="580"/>
        <v>0</v>
      </c>
      <c r="X601" s="253">
        <f t="shared" si="580"/>
        <v>4032223.35</v>
      </c>
      <c r="Y601" s="253">
        <f t="shared" si="580"/>
        <v>338629.51548295008</v>
      </c>
      <c r="Z601" s="253">
        <f t="shared" si="580"/>
        <v>592135.08128244791</v>
      </c>
      <c r="AA601" s="253">
        <f t="shared" si="580"/>
        <v>0</v>
      </c>
      <c r="AB601" s="253">
        <f>SUM(W601:AA601)</f>
        <v>4962987.9467653986</v>
      </c>
      <c r="AC601" s="984"/>
      <c r="AD601" s="308"/>
      <c r="AE601" s="253">
        <f t="shared" si="581"/>
        <v>0</v>
      </c>
      <c r="AF601" s="253">
        <f t="shared" si="581"/>
        <v>0</v>
      </c>
      <c r="AG601" s="253">
        <f t="shared" si="581"/>
        <v>0</v>
      </c>
      <c r="AH601" s="253">
        <f t="shared" si="581"/>
        <v>0</v>
      </c>
      <c r="AI601" s="253">
        <f t="shared" si="581"/>
        <v>0</v>
      </c>
      <c r="AJ601" s="253">
        <f>SUM(AE601:AI601)</f>
        <v>0</v>
      </c>
      <c r="AK601" s="978"/>
      <c r="AL601" s="979">
        <f>IFERROR(VLOOKUP($A601,Itemizado_Piping!C:Q,12,0),0)</f>
        <v>0</v>
      </c>
      <c r="AM601" s="979">
        <f>IFERROR(VLOOKUP($A601,Itemizado_Piping!C:Q,13,0),0)</f>
        <v>0</v>
      </c>
      <c r="AN601" s="979">
        <f>IFERROR(VLOOKUP($A601,Itemizado_Piping!C:Q,14,0),0)</f>
        <v>0</v>
      </c>
      <c r="AO601" s="978"/>
      <c r="AP601" s="278"/>
      <c r="AQ601" s="253">
        <f>N601*AP601</f>
        <v>0</v>
      </c>
      <c r="AR601" s="978"/>
      <c r="AS601" s="982"/>
    </row>
    <row r="602" spans="1:45" s="164" customFormat="1" hidden="1">
      <c r="A602" s="312" t="s">
        <v>2741</v>
      </c>
      <c r="B602" s="249"/>
      <c r="C602" s="3" t="s">
        <v>2674</v>
      </c>
      <c r="D602" s="2" t="s">
        <v>2675</v>
      </c>
      <c r="E602" s="190">
        <v>8774</v>
      </c>
      <c r="F602" s="276"/>
      <c r="G602" s="191">
        <v>614.17999999999995</v>
      </c>
      <c r="H602" s="252">
        <f>G602+F602</f>
        <v>614.17999999999995</v>
      </c>
      <c r="I602" s="251"/>
      <c r="J602" s="253">
        <v>2987.2350000000001</v>
      </c>
      <c r="K602" s="253">
        <v>250.87051308398168</v>
      </c>
      <c r="L602" s="253">
        <v>438.67774326905112</v>
      </c>
      <c r="M602" s="254"/>
      <c r="N602" s="252">
        <f>SUM(I602:M602)</f>
        <v>3676.7832563530328</v>
      </c>
      <c r="O602" s="251">
        <f t="shared" si="579"/>
        <v>0</v>
      </c>
      <c r="P602" s="253">
        <f t="shared" si="579"/>
        <v>26209999.890000001</v>
      </c>
      <c r="Q602" s="253">
        <f t="shared" si="579"/>
        <v>2201137.881798855</v>
      </c>
      <c r="R602" s="253">
        <f t="shared" si="579"/>
        <v>3848958.5194426547</v>
      </c>
      <c r="S602" s="254">
        <f t="shared" si="579"/>
        <v>0</v>
      </c>
      <c r="T602" s="256">
        <f>SUM(O602:S602)</f>
        <v>32260096.291241512</v>
      </c>
      <c r="U602" s="984"/>
      <c r="V602" s="277">
        <v>8774</v>
      </c>
      <c r="W602" s="253">
        <f t="shared" si="580"/>
        <v>0</v>
      </c>
      <c r="X602" s="253">
        <f t="shared" si="580"/>
        <v>26209999.890000001</v>
      </c>
      <c r="Y602" s="253">
        <f t="shared" si="580"/>
        <v>2201137.881798855</v>
      </c>
      <c r="Z602" s="253">
        <f t="shared" si="580"/>
        <v>3848958.5194426547</v>
      </c>
      <c r="AA602" s="253">
        <f t="shared" si="580"/>
        <v>0</v>
      </c>
      <c r="AB602" s="253">
        <f>SUM(W602:AA602)</f>
        <v>32260096.291241512</v>
      </c>
      <c r="AC602" s="984"/>
      <c r="AD602" s="308"/>
      <c r="AE602" s="253">
        <f t="shared" si="581"/>
        <v>0</v>
      </c>
      <c r="AF602" s="253">
        <f t="shared" si="581"/>
        <v>0</v>
      </c>
      <c r="AG602" s="253">
        <f t="shared" si="581"/>
        <v>0</v>
      </c>
      <c r="AH602" s="253">
        <f t="shared" si="581"/>
        <v>0</v>
      </c>
      <c r="AI602" s="253">
        <f t="shared" si="581"/>
        <v>0</v>
      </c>
      <c r="AJ602" s="253">
        <f>SUM(AE602:AI602)</f>
        <v>0</v>
      </c>
      <c r="AK602" s="978"/>
      <c r="AL602" s="979">
        <f>IFERROR(VLOOKUP($A602,Itemizado_Piping!C:Q,12,0),0)</f>
        <v>0</v>
      </c>
      <c r="AM602" s="979">
        <f>IFERROR(VLOOKUP($A602,Itemizado_Piping!C:Q,13,0),0)</f>
        <v>0</v>
      </c>
      <c r="AN602" s="979">
        <f>IFERROR(VLOOKUP($A602,Itemizado_Piping!C:Q,14,0),0)</f>
        <v>0</v>
      </c>
      <c r="AO602" s="978"/>
      <c r="AP602" s="278"/>
      <c r="AQ602" s="253">
        <f>N602*AP602</f>
        <v>0</v>
      </c>
      <c r="AR602" s="978"/>
      <c r="AS602" s="982"/>
    </row>
    <row r="603" spans="1:45" s="164" customFormat="1" hidden="1">
      <c r="A603" s="314" t="s">
        <v>2036</v>
      </c>
      <c r="B603" s="199"/>
      <c r="C603" s="28" t="s">
        <v>3007</v>
      </c>
      <c r="D603" s="29"/>
      <c r="E603" s="186"/>
      <c r="F603" s="265"/>
      <c r="G603" s="186"/>
      <c r="H603" s="266"/>
      <c r="I603" s="265"/>
      <c r="J603" s="267"/>
      <c r="K603" s="267"/>
      <c r="L603" s="267"/>
      <c r="M603" s="268"/>
      <c r="N603" s="266"/>
      <c r="O603" s="265"/>
      <c r="P603" s="267"/>
      <c r="Q603" s="267"/>
      <c r="R603" s="267"/>
      <c r="S603" s="268"/>
      <c r="T603" s="269"/>
      <c r="U603" s="984"/>
      <c r="V603" s="245"/>
      <c r="W603" s="245"/>
      <c r="X603" s="245"/>
      <c r="Y603" s="245"/>
      <c r="Z603" s="245"/>
      <c r="AA603" s="245"/>
      <c r="AB603" s="245"/>
      <c r="AC603" s="984"/>
      <c r="AD603" s="245"/>
      <c r="AE603" s="245"/>
      <c r="AF603" s="245"/>
      <c r="AG603" s="245"/>
      <c r="AH603" s="245"/>
      <c r="AI603" s="245"/>
      <c r="AJ603" s="245"/>
      <c r="AK603" s="978"/>
      <c r="AL603" s="245"/>
      <c r="AM603" s="245"/>
      <c r="AN603" s="245"/>
      <c r="AO603" s="978"/>
      <c r="AP603" s="248"/>
      <c r="AQ603" s="245"/>
      <c r="AR603" s="978"/>
      <c r="AS603" s="982"/>
    </row>
    <row r="604" spans="1:45" s="164" customFormat="1" ht="26.45" hidden="1">
      <c r="A604" s="314" t="s">
        <v>3008</v>
      </c>
      <c r="B604" s="199"/>
      <c r="C604" s="28" t="s">
        <v>3009</v>
      </c>
      <c r="D604" s="29"/>
      <c r="E604" s="186"/>
      <c r="F604" s="265"/>
      <c r="G604" s="186"/>
      <c r="H604" s="266"/>
      <c r="I604" s="265"/>
      <c r="J604" s="267"/>
      <c r="K604" s="267"/>
      <c r="L604" s="267"/>
      <c r="M604" s="268"/>
      <c r="N604" s="266"/>
      <c r="O604" s="265"/>
      <c r="P604" s="267"/>
      <c r="Q604" s="267"/>
      <c r="R604" s="267"/>
      <c r="S604" s="268"/>
      <c r="T604" s="269"/>
      <c r="U604" s="984"/>
      <c r="V604" s="272"/>
      <c r="W604" s="272"/>
      <c r="X604" s="272"/>
      <c r="Y604" s="272"/>
      <c r="Z604" s="272"/>
      <c r="AA604" s="272"/>
      <c r="AB604" s="272"/>
      <c r="AC604" s="984"/>
      <c r="AD604" s="272"/>
      <c r="AE604" s="272"/>
      <c r="AF604" s="272"/>
      <c r="AG604" s="272"/>
      <c r="AH604" s="272"/>
      <c r="AI604" s="272"/>
      <c r="AJ604" s="272"/>
      <c r="AK604" s="978"/>
      <c r="AL604" s="272"/>
      <c r="AM604" s="272"/>
      <c r="AN604" s="272"/>
      <c r="AO604" s="978"/>
      <c r="AP604" s="275"/>
      <c r="AQ604" s="272"/>
      <c r="AR604" s="978"/>
      <c r="AS604" s="982"/>
    </row>
    <row r="605" spans="1:45" s="164" customFormat="1" hidden="1">
      <c r="A605" s="315" t="s">
        <v>3196</v>
      </c>
      <c r="B605" s="5"/>
      <c r="C605" s="7" t="s">
        <v>3112</v>
      </c>
      <c r="D605" s="6"/>
      <c r="E605" s="189"/>
      <c r="F605" s="270"/>
      <c r="G605" s="189"/>
      <c r="H605" s="271"/>
      <c r="I605" s="270"/>
      <c r="J605" s="272"/>
      <c r="K605" s="272"/>
      <c r="L605" s="272"/>
      <c r="M605" s="273"/>
      <c r="N605" s="271"/>
      <c r="O605" s="270"/>
      <c r="P605" s="272"/>
      <c r="Q605" s="272"/>
      <c r="R605" s="272"/>
      <c r="S605" s="273"/>
      <c r="T605" s="274"/>
      <c r="U605" s="984"/>
      <c r="V605" s="272"/>
      <c r="W605" s="272"/>
      <c r="X605" s="272"/>
      <c r="Y605" s="272"/>
      <c r="Z605" s="272"/>
      <c r="AA605" s="272"/>
      <c r="AB605" s="272"/>
      <c r="AC605" s="984"/>
      <c r="AD605" s="272"/>
      <c r="AE605" s="272"/>
      <c r="AF605" s="272"/>
      <c r="AG605" s="272"/>
      <c r="AH605" s="272"/>
      <c r="AI605" s="272"/>
      <c r="AJ605" s="272"/>
      <c r="AK605" s="978"/>
      <c r="AL605" s="272"/>
      <c r="AM605" s="272"/>
      <c r="AN605" s="272"/>
      <c r="AO605" s="978"/>
      <c r="AP605" s="275"/>
      <c r="AQ605" s="272"/>
      <c r="AR605" s="978"/>
      <c r="AS605" s="982"/>
    </row>
    <row r="606" spans="1:45" s="164" customFormat="1" ht="79.150000000000006" hidden="1">
      <c r="A606" s="312" t="s">
        <v>2742</v>
      </c>
      <c r="B606" s="249"/>
      <c r="C606" s="3" t="s">
        <v>2743</v>
      </c>
      <c r="D606" s="2" t="s">
        <v>2144</v>
      </c>
      <c r="E606" s="190">
        <v>1</v>
      </c>
      <c r="F606" s="276"/>
      <c r="G606" s="191">
        <v>425.7</v>
      </c>
      <c r="H606" s="252">
        <f t="shared" ref="H606:H617" si="582">G606+F606</f>
        <v>425.7</v>
      </c>
      <c r="I606" s="251"/>
      <c r="J606" s="253">
        <v>134243565.18000001</v>
      </c>
      <c r="K606" s="253">
        <v>11273887.750689</v>
      </c>
      <c r="L606" s="253">
        <v>19713770.165907323</v>
      </c>
      <c r="M606" s="254"/>
      <c r="N606" s="252">
        <f t="shared" ref="N606:N617" si="583">SUM(I606:M606)</f>
        <v>165231223.09659633</v>
      </c>
      <c r="O606" s="251">
        <f t="shared" ref="O606:O617" si="584">$E606*I606</f>
        <v>0</v>
      </c>
      <c r="P606" s="253">
        <f t="shared" ref="P606:P617" si="585">$E606*J606</f>
        <v>134243565.18000001</v>
      </c>
      <c r="Q606" s="253">
        <f t="shared" ref="Q606:Q617" si="586">$E606*K606</f>
        <v>11273887.750689</v>
      </c>
      <c r="R606" s="253">
        <f t="shared" ref="R606:R617" si="587">$E606*L606</f>
        <v>19713770.165907323</v>
      </c>
      <c r="S606" s="254">
        <f t="shared" ref="S606:S617" si="588">$E606*M606</f>
        <v>0</v>
      </c>
      <c r="T606" s="256">
        <f t="shared" ref="T606:T617" si="589">SUM(O606:S606)</f>
        <v>165231223.09659633</v>
      </c>
      <c r="U606" s="984"/>
      <c r="V606" s="277">
        <v>1</v>
      </c>
      <c r="W606" s="253">
        <f t="shared" ref="W606:W617" si="590">$V606*I606</f>
        <v>0</v>
      </c>
      <c r="X606" s="253">
        <f t="shared" ref="X606:X617" si="591">$V606*J606</f>
        <v>134243565.18000001</v>
      </c>
      <c r="Y606" s="253">
        <f t="shared" ref="Y606:Y617" si="592">$V606*K606</f>
        <v>11273887.750689</v>
      </c>
      <c r="Z606" s="253">
        <f t="shared" ref="Z606:Z617" si="593">$V606*L606</f>
        <v>19713770.165907323</v>
      </c>
      <c r="AA606" s="253">
        <f t="shared" ref="AA606:AA617" si="594">$V606*M606</f>
        <v>0</v>
      </c>
      <c r="AB606" s="253">
        <f t="shared" ref="AB606:AB617" si="595">SUM(W606:AA606)</f>
        <v>165231223.09659633</v>
      </c>
      <c r="AC606" s="984"/>
      <c r="AD606" s="308"/>
      <c r="AE606" s="253">
        <f t="shared" ref="AE606:AE617" si="596">$AD606*I606</f>
        <v>0</v>
      </c>
      <c r="AF606" s="253">
        <f t="shared" ref="AF606:AF617" si="597">$AD606*J606</f>
        <v>0</v>
      </c>
      <c r="AG606" s="253">
        <f t="shared" ref="AG606:AG617" si="598">$AD606*K606</f>
        <v>0</v>
      </c>
      <c r="AH606" s="253">
        <f t="shared" ref="AH606:AH617" si="599">$AD606*L606</f>
        <v>0</v>
      </c>
      <c r="AI606" s="253">
        <f t="shared" ref="AI606:AI617" si="600">$AD606*M606</f>
        <v>0</v>
      </c>
      <c r="AJ606" s="253">
        <f t="shared" ref="AJ606:AJ617" si="601">SUM(AE606:AI606)</f>
        <v>0</v>
      </c>
      <c r="AK606" s="978"/>
      <c r="AL606" s="979">
        <f>IFERROR(VLOOKUP($A606,Itemizado_Piping!C:Q,12,0),0)</f>
        <v>0</v>
      </c>
      <c r="AM606" s="979">
        <f>IFERROR(VLOOKUP($A606,Itemizado_Piping!C:Q,13,0),0)</f>
        <v>0</v>
      </c>
      <c r="AN606" s="979">
        <f>IFERROR(VLOOKUP($A606,Itemizado_Piping!C:Q,14,0),0)</f>
        <v>0</v>
      </c>
      <c r="AO606" s="978"/>
      <c r="AP606" s="278"/>
      <c r="AQ606" s="253">
        <f t="shared" ref="AQ606:AQ617" si="602">N606*AP606</f>
        <v>0</v>
      </c>
      <c r="AR606" s="978"/>
      <c r="AS606" s="982"/>
    </row>
    <row r="607" spans="1:45" s="164" customFormat="1" ht="79.150000000000006" hidden="1">
      <c r="A607" s="312" t="s">
        <v>2750</v>
      </c>
      <c r="B607" s="249"/>
      <c r="C607" s="3" t="s">
        <v>2751</v>
      </c>
      <c r="D607" s="2" t="s">
        <v>2144</v>
      </c>
      <c r="E607" s="190">
        <v>2</v>
      </c>
      <c r="F607" s="276"/>
      <c r="G607" s="191">
        <v>737.88</v>
      </c>
      <c r="H607" s="252">
        <f t="shared" si="582"/>
        <v>737.88</v>
      </c>
      <c r="I607" s="251"/>
      <c r="J607" s="253">
        <v>88388705.379999995</v>
      </c>
      <c r="K607" s="253">
        <v>7422957.9760244787</v>
      </c>
      <c r="L607" s="253">
        <v>12979948.951646399</v>
      </c>
      <c r="M607" s="254"/>
      <c r="N607" s="252">
        <f t="shared" si="583"/>
        <v>108791612.30767088</v>
      </c>
      <c r="O607" s="251">
        <f t="shared" si="584"/>
        <v>0</v>
      </c>
      <c r="P607" s="253">
        <f t="shared" si="585"/>
        <v>176777410.75999999</v>
      </c>
      <c r="Q607" s="253">
        <f t="shared" si="586"/>
        <v>14845915.952048957</v>
      </c>
      <c r="R607" s="253">
        <f t="shared" si="587"/>
        <v>25959897.903292798</v>
      </c>
      <c r="S607" s="254">
        <f t="shared" si="588"/>
        <v>0</v>
      </c>
      <c r="T607" s="256">
        <f t="shared" si="589"/>
        <v>217583224.61534175</v>
      </c>
      <c r="U607" s="984"/>
      <c r="V607" s="277">
        <v>2</v>
      </c>
      <c r="W607" s="253">
        <f t="shared" si="590"/>
        <v>0</v>
      </c>
      <c r="X607" s="253">
        <f t="shared" si="591"/>
        <v>176777410.75999999</v>
      </c>
      <c r="Y607" s="253">
        <f t="shared" si="592"/>
        <v>14845915.952048957</v>
      </c>
      <c r="Z607" s="253">
        <f t="shared" si="593"/>
        <v>25959897.903292798</v>
      </c>
      <c r="AA607" s="253">
        <f t="shared" si="594"/>
        <v>0</v>
      </c>
      <c r="AB607" s="253">
        <f t="shared" si="595"/>
        <v>217583224.61534175</v>
      </c>
      <c r="AC607" s="984"/>
      <c r="AD607" s="308"/>
      <c r="AE607" s="253">
        <f t="shared" si="596"/>
        <v>0</v>
      </c>
      <c r="AF607" s="253">
        <f t="shared" si="597"/>
        <v>0</v>
      </c>
      <c r="AG607" s="253">
        <f t="shared" si="598"/>
        <v>0</v>
      </c>
      <c r="AH607" s="253">
        <f t="shared" si="599"/>
        <v>0</v>
      </c>
      <c r="AI607" s="253">
        <f t="shared" si="600"/>
        <v>0</v>
      </c>
      <c r="AJ607" s="253">
        <f t="shared" si="601"/>
        <v>0</v>
      </c>
      <c r="AK607" s="978"/>
      <c r="AL607" s="979">
        <f>IFERROR(VLOOKUP($A607,Itemizado_Piping!C:Q,12,0),0)</f>
        <v>0</v>
      </c>
      <c r="AM607" s="979">
        <f>IFERROR(VLOOKUP($A607,Itemizado_Piping!C:Q,13,0),0)</f>
        <v>0</v>
      </c>
      <c r="AN607" s="979">
        <f>IFERROR(VLOOKUP($A607,Itemizado_Piping!C:Q,14,0),0)</f>
        <v>0</v>
      </c>
      <c r="AO607" s="978"/>
      <c r="AP607" s="278"/>
      <c r="AQ607" s="253">
        <f t="shared" si="602"/>
        <v>0</v>
      </c>
      <c r="AR607" s="978"/>
      <c r="AS607" s="982"/>
    </row>
    <row r="608" spans="1:45" s="164" customFormat="1" ht="66" hidden="1">
      <c r="A608" s="312" t="s">
        <v>2752</v>
      </c>
      <c r="B608" s="249"/>
      <c r="C608" s="3" t="s">
        <v>2753</v>
      </c>
      <c r="D608" s="2" t="s">
        <v>2144</v>
      </c>
      <c r="E608" s="190">
        <v>1</v>
      </c>
      <c r="F608" s="276"/>
      <c r="G608" s="191">
        <v>70.95</v>
      </c>
      <c r="H608" s="252">
        <f t="shared" si="582"/>
        <v>70.95</v>
      </c>
      <c r="I608" s="251"/>
      <c r="J608" s="253">
        <v>33373344.649999999</v>
      </c>
      <c r="K608" s="253">
        <v>2802721.6123519018</v>
      </c>
      <c r="L608" s="253">
        <v>4900901.1732931146</v>
      </c>
      <c r="M608" s="254"/>
      <c r="N608" s="252">
        <f t="shared" si="583"/>
        <v>41076967.435645014</v>
      </c>
      <c r="O608" s="251">
        <f t="shared" si="584"/>
        <v>0</v>
      </c>
      <c r="P608" s="253">
        <f t="shared" si="585"/>
        <v>33373344.649999999</v>
      </c>
      <c r="Q608" s="253">
        <f t="shared" si="586"/>
        <v>2802721.6123519018</v>
      </c>
      <c r="R608" s="253">
        <f t="shared" si="587"/>
        <v>4900901.1732931146</v>
      </c>
      <c r="S608" s="254">
        <f t="shared" si="588"/>
        <v>0</v>
      </c>
      <c r="T608" s="256">
        <f t="shared" si="589"/>
        <v>41076967.435645014</v>
      </c>
      <c r="U608" s="984"/>
      <c r="V608" s="277">
        <v>1</v>
      </c>
      <c r="W608" s="253">
        <f t="shared" si="590"/>
        <v>0</v>
      </c>
      <c r="X608" s="253">
        <f t="shared" si="591"/>
        <v>33373344.649999999</v>
      </c>
      <c r="Y608" s="253">
        <f t="shared" si="592"/>
        <v>2802721.6123519018</v>
      </c>
      <c r="Z608" s="253">
        <f t="shared" si="593"/>
        <v>4900901.1732931146</v>
      </c>
      <c r="AA608" s="253">
        <f t="shared" si="594"/>
        <v>0</v>
      </c>
      <c r="AB608" s="253">
        <f t="shared" si="595"/>
        <v>41076967.435645014</v>
      </c>
      <c r="AC608" s="984"/>
      <c r="AD608" s="308"/>
      <c r="AE608" s="253">
        <f t="shared" si="596"/>
        <v>0</v>
      </c>
      <c r="AF608" s="253">
        <f t="shared" si="597"/>
        <v>0</v>
      </c>
      <c r="AG608" s="253">
        <f t="shared" si="598"/>
        <v>0</v>
      </c>
      <c r="AH608" s="253">
        <f t="shared" si="599"/>
        <v>0</v>
      </c>
      <c r="AI608" s="253">
        <f t="shared" si="600"/>
        <v>0</v>
      </c>
      <c r="AJ608" s="253">
        <f t="shared" si="601"/>
        <v>0</v>
      </c>
      <c r="AK608" s="978"/>
      <c r="AL608" s="979">
        <f>IFERROR(VLOOKUP($A608,Itemizado_Piping!C:Q,12,0),0)</f>
        <v>0</v>
      </c>
      <c r="AM608" s="979">
        <f>IFERROR(VLOOKUP($A608,Itemizado_Piping!C:Q,13,0),0)</f>
        <v>0</v>
      </c>
      <c r="AN608" s="979">
        <f>IFERROR(VLOOKUP($A608,Itemizado_Piping!C:Q,14,0),0)</f>
        <v>0</v>
      </c>
      <c r="AO608" s="978"/>
      <c r="AP608" s="278"/>
      <c r="AQ608" s="253">
        <f t="shared" si="602"/>
        <v>0</v>
      </c>
      <c r="AR608" s="978"/>
      <c r="AS608" s="982"/>
    </row>
    <row r="609" spans="1:45" s="164" customFormat="1" ht="79.150000000000006" hidden="1">
      <c r="A609" s="312" t="s">
        <v>2754</v>
      </c>
      <c r="B609" s="249"/>
      <c r="C609" s="3" t="s">
        <v>2755</v>
      </c>
      <c r="D609" s="2" t="s">
        <v>2144</v>
      </c>
      <c r="E609" s="190">
        <v>2</v>
      </c>
      <c r="F609" s="276"/>
      <c r="G609" s="191">
        <v>260.14999999999998</v>
      </c>
      <c r="H609" s="252">
        <f t="shared" si="582"/>
        <v>260.14999999999998</v>
      </c>
      <c r="I609" s="251"/>
      <c r="J609" s="253">
        <v>11021332.025</v>
      </c>
      <c r="K609" s="253">
        <v>925580.75276322849</v>
      </c>
      <c r="L609" s="253">
        <v>1618491.0328601266</v>
      </c>
      <c r="M609" s="254"/>
      <c r="N609" s="252">
        <f t="shared" si="583"/>
        <v>13565403.810623355</v>
      </c>
      <c r="O609" s="251">
        <f t="shared" si="584"/>
        <v>0</v>
      </c>
      <c r="P609" s="253">
        <f t="shared" si="585"/>
        <v>22042664.050000001</v>
      </c>
      <c r="Q609" s="253">
        <f t="shared" si="586"/>
        <v>1851161.505526457</v>
      </c>
      <c r="R609" s="253">
        <f t="shared" si="587"/>
        <v>3236982.0657202532</v>
      </c>
      <c r="S609" s="254">
        <f t="shared" si="588"/>
        <v>0</v>
      </c>
      <c r="T609" s="256">
        <f t="shared" si="589"/>
        <v>27130807.62124671</v>
      </c>
      <c r="U609" s="984"/>
      <c r="V609" s="277">
        <v>2</v>
      </c>
      <c r="W609" s="253">
        <f t="shared" si="590"/>
        <v>0</v>
      </c>
      <c r="X609" s="253">
        <f t="shared" si="591"/>
        <v>22042664.050000001</v>
      </c>
      <c r="Y609" s="253">
        <f t="shared" si="592"/>
        <v>1851161.505526457</v>
      </c>
      <c r="Z609" s="253">
        <f t="shared" si="593"/>
        <v>3236982.0657202532</v>
      </c>
      <c r="AA609" s="253">
        <f t="shared" si="594"/>
        <v>0</v>
      </c>
      <c r="AB609" s="253">
        <f t="shared" si="595"/>
        <v>27130807.62124671</v>
      </c>
      <c r="AC609" s="984"/>
      <c r="AD609" s="308"/>
      <c r="AE609" s="253">
        <f t="shared" si="596"/>
        <v>0</v>
      </c>
      <c r="AF609" s="253">
        <f t="shared" si="597"/>
        <v>0</v>
      </c>
      <c r="AG609" s="253">
        <f t="shared" si="598"/>
        <v>0</v>
      </c>
      <c r="AH609" s="253">
        <f t="shared" si="599"/>
        <v>0</v>
      </c>
      <c r="AI609" s="253">
        <f t="shared" si="600"/>
        <v>0</v>
      </c>
      <c r="AJ609" s="253">
        <f t="shared" si="601"/>
        <v>0</v>
      </c>
      <c r="AK609" s="978"/>
      <c r="AL609" s="979">
        <f>IFERROR(VLOOKUP($A609,Itemizado_Piping!C:Q,12,0),0)</f>
        <v>0</v>
      </c>
      <c r="AM609" s="979">
        <f>IFERROR(VLOOKUP($A609,Itemizado_Piping!C:Q,13,0),0)</f>
        <v>0</v>
      </c>
      <c r="AN609" s="979">
        <f>IFERROR(VLOOKUP($A609,Itemizado_Piping!C:Q,14,0),0)</f>
        <v>0</v>
      </c>
      <c r="AO609" s="978"/>
      <c r="AP609" s="278"/>
      <c r="AQ609" s="253">
        <f t="shared" si="602"/>
        <v>0</v>
      </c>
      <c r="AR609" s="978"/>
      <c r="AS609" s="982"/>
    </row>
    <row r="610" spans="1:45" s="164" customFormat="1" ht="52.9" hidden="1">
      <c r="A610" s="312" t="s">
        <v>2756</v>
      </c>
      <c r="B610" s="249"/>
      <c r="C610" s="3" t="s">
        <v>2757</v>
      </c>
      <c r="D610" s="2" t="s">
        <v>2144</v>
      </c>
      <c r="E610" s="190">
        <v>1</v>
      </c>
      <c r="F610" s="276"/>
      <c r="G610" s="191">
        <v>8600</v>
      </c>
      <c r="H610" s="252">
        <f t="shared" si="582"/>
        <v>8600</v>
      </c>
      <c r="I610" s="251"/>
      <c r="J610" s="253">
        <v>535106000</v>
      </c>
      <c r="K610" s="253">
        <v>44938652.892831326</v>
      </c>
      <c r="L610" s="253">
        <v>78580725.148750886</v>
      </c>
      <c r="M610" s="254"/>
      <c r="N610" s="252">
        <f t="shared" si="583"/>
        <v>658625378.04158223</v>
      </c>
      <c r="O610" s="251">
        <f t="shared" si="584"/>
        <v>0</v>
      </c>
      <c r="P610" s="253">
        <f t="shared" si="585"/>
        <v>535106000</v>
      </c>
      <c r="Q610" s="253">
        <f t="shared" si="586"/>
        <v>44938652.892831326</v>
      </c>
      <c r="R610" s="253">
        <f t="shared" si="587"/>
        <v>78580725.148750886</v>
      </c>
      <c r="S610" s="254">
        <f t="shared" si="588"/>
        <v>0</v>
      </c>
      <c r="T610" s="256">
        <f t="shared" si="589"/>
        <v>658625378.04158223</v>
      </c>
      <c r="U610" s="984"/>
      <c r="V610" s="277">
        <v>1</v>
      </c>
      <c r="W610" s="253">
        <f t="shared" si="590"/>
        <v>0</v>
      </c>
      <c r="X610" s="253">
        <f t="shared" si="591"/>
        <v>535106000</v>
      </c>
      <c r="Y610" s="253">
        <f t="shared" si="592"/>
        <v>44938652.892831326</v>
      </c>
      <c r="Z610" s="253">
        <f t="shared" si="593"/>
        <v>78580725.148750886</v>
      </c>
      <c r="AA610" s="253">
        <f t="shared" si="594"/>
        <v>0</v>
      </c>
      <c r="AB610" s="253">
        <f t="shared" si="595"/>
        <v>658625378.04158223</v>
      </c>
      <c r="AC610" s="984"/>
      <c r="AD610" s="308"/>
      <c r="AE610" s="253">
        <f t="shared" si="596"/>
        <v>0</v>
      </c>
      <c r="AF610" s="253">
        <f t="shared" si="597"/>
        <v>0</v>
      </c>
      <c r="AG610" s="253">
        <f t="shared" si="598"/>
        <v>0</v>
      </c>
      <c r="AH610" s="253">
        <f t="shared" si="599"/>
        <v>0</v>
      </c>
      <c r="AI610" s="253">
        <f t="shared" si="600"/>
        <v>0</v>
      </c>
      <c r="AJ610" s="253">
        <f t="shared" si="601"/>
        <v>0</v>
      </c>
      <c r="AK610" s="978"/>
      <c r="AL610" s="979">
        <f>IFERROR(VLOOKUP($A610,Itemizado_Piping!C:Q,12,0),0)</f>
        <v>0</v>
      </c>
      <c r="AM610" s="979">
        <f>IFERROR(VLOOKUP($A610,Itemizado_Piping!C:Q,13,0),0)</f>
        <v>0</v>
      </c>
      <c r="AN610" s="979">
        <f>IFERROR(VLOOKUP($A610,Itemizado_Piping!C:Q,14,0),0)</f>
        <v>0</v>
      </c>
      <c r="AO610" s="978"/>
      <c r="AP610" s="278"/>
      <c r="AQ610" s="253">
        <f t="shared" si="602"/>
        <v>0</v>
      </c>
      <c r="AR610" s="978"/>
      <c r="AS610" s="982"/>
    </row>
    <row r="611" spans="1:45" s="164" customFormat="1" ht="39.6" hidden="1">
      <c r="A611" s="312" t="s">
        <v>2758</v>
      </c>
      <c r="B611" s="249"/>
      <c r="C611" s="3" t="s">
        <v>2759</v>
      </c>
      <c r="D611" s="2" t="s">
        <v>2144</v>
      </c>
      <c r="E611" s="190">
        <v>1</v>
      </c>
      <c r="F611" s="276"/>
      <c r="G611" s="191">
        <v>354.75</v>
      </c>
      <c r="H611" s="252">
        <f t="shared" si="582"/>
        <v>354.75</v>
      </c>
      <c r="I611" s="251"/>
      <c r="J611" s="253">
        <v>35833350.450000003</v>
      </c>
      <c r="K611" s="253">
        <v>3009314.9728459939</v>
      </c>
      <c r="L611" s="253">
        <v>5262154.9055146435</v>
      </c>
      <c r="M611" s="254"/>
      <c r="N611" s="252">
        <f t="shared" si="583"/>
        <v>44104820.32836064</v>
      </c>
      <c r="O611" s="251">
        <f t="shared" si="584"/>
        <v>0</v>
      </c>
      <c r="P611" s="253">
        <f t="shared" si="585"/>
        <v>35833350.450000003</v>
      </c>
      <c r="Q611" s="253">
        <f t="shared" si="586"/>
        <v>3009314.9728459939</v>
      </c>
      <c r="R611" s="253">
        <f t="shared" si="587"/>
        <v>5262154.9055146435</v>
      </c>
      <c r="S611" s="254">
        <f t="shared" si="588"/>
        <v>0</v>
      </c>
      <c r="T611" s="256">
        <f t="shared" si="589"/>
        <v>44104820.32836064</v>
      </c>
      <c r="U611" s="984"/>
      <c r="V611" s="277">
        <v>1</v>
      </c>
      <c r="W611" s="253">
        <f t="shared" si="590"/>
        <v>0</v>
      </c>
      <c r="X611" s="253">
        <f t="shared" si="591"/>
        <v>35833350.450000003</v>
      </c>
      <c r="Y611" s="253">
        <f t="shared" si="592"/>
        <v>3009314.9728459939</v>
      </c>
      <c r="Z611" s="253">
        <f t="shared" si="593"/>
        <v>5262154.9055146435</v>
      </c>
      <c r="AA611" s="253">
        <f t="shared" si="594"/>
        <v>0</v>
      </c>
      <c r="AB611" s="253">
        <f t="shared" si="595"/>
        <v>44104820.32836064</v>
      </c>
      <c r="AC611" s="984"/>
      <c r="AD611" s="308"/>
      <c r="AE611" s="253">
        <f t="shared" si="596"/>
        <v>0</v>
      </c>
      <c r="AF611" s="253">
        <f t="shared" si="597"/>
        <v>0</v>
      </c>
      <c r="AG611" s="253">
        <f t="shared" si="598"/>
        <v>0</v>
      </c>
      <c r="AH611" s="253">
        <f t="shared" si="599"/>
        <v>0</v>
      </c>
      <c r="AI611" s="253">
        <f t="shared" si="600"/>
        <v>0</v>
      </c>
      <c r="AJ611" s="253">
        <f t="shared" si="601"/>
        <v>0</v>
      </c>
      <c r="AK611" s="978"/>
      <c r="AL611" s="979">
        <f>IFERROR(VLOOKUP($A611,Itemizado_Piping!C:Q,12,0),0)</f>
        <v>0</v>
      </c>
      <c r="AM611" s="979">
        <f>IFERROR(VLOOKUP($A611,Itemizado_Piping!C:Q,13,0),0)</f>
        <v>0</v>
      </c>
      <c r="AN611" s="979">
        <f>IFERROR(VLOOKUP($A611,Itemizado_Piping!C:Q,14,0),0)</f>
        <v>0</v>
      </c>
      <c r="AO611" s="978"/>
      <c r="AP611" s="278"/>
      <c r="AQ611" s="253">
        <f t="shared" si="602"/>
        <v>0</v>
      </c>
      <c r="AR611" s="978"/>
      <c r="AS611" s="982"/>
    </row>
    <row r="612" spans="1:45" s="164" customFormat="1" ht="26.45" hidden="1">
      <c r="A612" s="312" t="s">
        <v>2760</v>
      </c>
      <c r="B612" s="249"/>
      <c r="C612" s="3" t="s">
        <v>2761</v>
      </c>
      <c r="D612" s="2" t="s">
        <v>2144</v>
      </c>
      <c r="E612" s="190">
        <v>1</v>
      </c>
      <c r="F612" s="276"/>
      <c r="G612" s="191">
        <v>118.25</v>
      </c>
      <c r="H612" s="252">
        <f t="shared" si="582"/>
        <v>118.25</v>
      </c>
      <c r="I612" s="251"/>
      <c r="J612" s="253">
        <v>6232179.9500000002</v>
      </c>
      <c r="K612" s="253">
        <v>523383.72497918643</v>
      </c>
      <c r="L612" s="253">
        <v>915200.38969569758</v>
      </c>
      <c r="M612" s="254"/>
      <c r="N612" s="252">
        <f t="shared" si="583"/>
        <v>7670764.0646748841</v>
      </c>
      <c r="O612" s="251">
        <f t="shared" si="584"/>
        <v>0</v>
      </c>
      <c r="P612" s="253">
        <f t="shared" si="585"/>
        <v>6232179.9500000002</v>
      </c>
      <c r="Q612" s="253">
        <f t="shared" si="586"/>
        <v>523383.72497918643</v>
      </c>
      <c r="R612" s="253">
        <f t="shared" si="587"/>
        <v>915200.38969569758</v>
      </c>
      <c r="S612" s="254">
        <f t="shared" si="588"/>
        <v>0</v>
      </c>
      <c r="T612" s="256">
        <f t="shared" si="589"/>
        <v>7670764.0646748841</v>
      </c>
      <c r="U612" s="984"/>
      <c r="V612" s="277">
        <v>1</v>
      </c>
      <c r="W612" s="253">
        <f t="shared" si="590"/>
        <v>0</v>
      </c>
      <c r="X612" s="253">
        <f t="shared" si="591"/>
        <v>6232179.9500000002</v>
      </c>
      <c r="Y612" s="253">
        <f t="shared" si="592"/>
        <v>523383.72497918643</v>
      </c>
      <c r="Z612" s="253">
        <f t="shared" si="593"/>
        <v>915200.38969569758</v>
      </c>
      <c r="AA612" s="253">
        <f t="shared" si="594"/>
        <v>0</v>
      </c>
      <c r="AB612" s="253">
        <f t="shared" si="595"/>
        <v>7670764.0646748841</v>
      </c>
      <c r="AC612" s="984"/>
      <c r="AD612" s="308"/>
      <c r="AE612" s="253">
        <f t="shared" si="596"/>
        <v>0</v>
      </c>
      <c r="AF612" s="253">
        <f t="shared" si="597"/>
        <v>0</v>
      </c>
      <c r="AG612" s="253">
        <f t="shared" si="598"/>
        <v>0</v>
      </c>
      <c r="AH612" s="253">
        <f t="shared" si="599"/>
        <v>0</v>
      </c>
      <c r="AI612" s="253">
        <f t="shared" si="600"/>
        <v>0</v>
      </c>
      <c r="AJ612" s="253">
        <f t="shared" si="601"/>
        <v>0</v>
      </c>
      <c r="AK612" s="978"/>
      <c r="AL612" s="979">
        <f>IFERROR(VLOOKUP($A612,Itemizado_Piping!C:Q,12,0),0)</f>
        <v>0</v>
      </c>
      <c r="AM612" s="979">
        <f>IFERROR(VLOOKUP($A612,Itemizado_Piping!C:Q,13,0),0)</f>
        <v>0</v>
      </c>
      <c r="AN612" s="979">
        <f>IFERROR(VLOOKUP($A612,Itemizado_Piping!C:Q,14,0),0)</f>
        <v>0</v>
      </c>
      <c r="AO612" s="978"/>
      <c r="AP612" s="278"/>
      <c r="AQ612" s="253">
        <f t="shared" si="602"/>
        <v>0</v>
      </c>
      <c r="AR612" s="978"/>
      <c r="AS612" s="982"/>
    </row>
    <row r="613" spans="1:45" s="164" customFormat="1" ht="26.45" hidden="1">
      <c r="A613" s="312" t="s">
        <v>2762</v>
      </c>
      <c r="B613" s="249"/>
      <c r="C613" s="3" t="s">
        <v>2763</v>
      </c>
      <c r="D613" s="2" t="s">
        <v>2144</v>
      </c>
      <c r="E613" s="190">
        <v>1</v>
      </c>
      <c r="F613" s="276"/>
      <c r="G613" s="191">
        <v>118.25</v>
      </c>
      <c r="H613" s="252">
        <f t="shared" si="582"/>
        <v>118.25</v>
      </c>
      <c r="I613" s="251"/>
      <c r="J613" s="253">
        <v>5865167.75</v>
      </c>
      <c r="K613" s="253">
        <v>492561.73108781781</v>
      </c>
      <c r="L613" s="253">
        <v>861304.36757215869</v>
      </c>
      <c r="M613" s="254"/>
      <c r="N613" s="252">
        <f t="shared" si="583"/>
        <v>7219033.8486599764</v>
      </c>
      <c r="O613" s="251">
        <f t="shared" si="584"/>
        <v>0</v>
      </c>
      <c r="P613" s="253">
        <f t="shared" si="585"/>
        <v>5865167.75</v>
      </c>
      <c r="Q613" s="253">
        <f t="shared" si="586"/>
        <v>492561.73108781781</v>
      </c>
      <c r="R613" s="253">
        <f t="shared" si="587"/>
        <v>861304.36757215869</v>
      </c>
      <c r="S613" s="254">
        <f t="shared" si="588"/>
        <v>0</v>
      </c>
      <c r="T613" s="256">
        <f t="shared" si="589"/>
        <v>7219033.8486599764</v>
      </c>
      <c r="U613" s="984"/>
      <c r="V613" s="277">
        <v>1</v>
      </c>
      <c r="W613" s="253">
        <f t="shared" si="590"/>
        <v>0</v>
      </c>
      <c r="X613" s="253">
        <f t="shared" si="591"/>
        <v>5865167.75</v>
      </c>
      <c r="Y613" s="253">
        <f t="shared" si="592"/>
        <v>492561.73108781781</v>
      </c>
      <c r="Z613" s="253">
        <f t="shared" si="593"/>
        <v>861304.36757215869</v>
      </c>
      <c r="AA613" s="253">
        <f t="shared" si="594"/>
        <v>0</v>
      </c>
      <c r="AB613" s="253">
        <f t="shared" si="595"/>
        <v>7219033.8486599764</v>
      </c>
      <c r="AC613" s="984"/>
      <c r="AD613" s="308"/>
      <c r="AE613" s="253">
        <f t="shared" si="596"/>
        <v>0</v>
      </c>
      <c r="AF613" s="253">
        <f t="shared" si="597"/>
        <v>0</v>
      </c>
      <c r="AG613" s="253">
        <f t="shared" si="598"/>
        <v>0</v>
      </c>
      <c r="AH613" s="253">
        <f t="shared" si="599"/>
        <v>0</v>
      </c>
      <c r="AI613" s="253">
        <f t="shared" si="600"/>
        <v>0</v>
      </c>
      <c r="AJ613" s="253">
        <f t="shared" si="601"/>
        <v>0</v>
      </c>
      <c r="AK613" s="978"/>
      <c r="AL613" s="979">
        <f>IFERROR(VLOOKUP($A613,Itemizado_Piping!C:Q,12,0),0)</f>
        <v>0</v>
      </c>
      <c r="AM613" s="979">
        <f>IFERROR(VLOOKUP($A613,Itemizado_Piping!C:Q,13,0),0)</f>
        <v>0</v>
      </c>
      <c r="AN613" s="979">
        <f>IFERROR(VLOOKUP($A613,Itemizado_Piping!C:Q,14,0),0)</f>
        <v>0</v>
      </c>
      <c r="AO613" s="978"/>
      <c r="AP613" s="278"/>
      <c r="AQ613" s="253">
        <f t="shared" si="602"/>
        <v>0</v>
      </c>
      <c r="AR613" s="978"/>
      <c r="AS613" s="982"/>
    </row>
    <row r="614" spans="1:45" s="164" customFormat="1" ht="26.45" hidden="1">
      <c r="A614" s="312" t="s">
        <v>2764</v>
      </c>
      <c r="B614" s="249"/>
      <c r="C614" s="3" t="s">
        <v>2765</v>
      </c>
      <c r="D614" s="2" t="s">
        <v>2144</v>
      </c>
      <c r="E614" s="190">
        <v>73</v>
      </c>
      <c r="F614" s="276"/>
      <c r="G614" s="191">
        <v>431.649</v>
      </c>
      <c r="H614" s="252">
        <f t="shared" si="582"/>
        <v>431.649</v>
      </c>
      <c r="I614" s="251"/>
      <c r="J614" s="253">
        <v>246472.55100000001</v>
      </c>
      <c r="K614" s="253">
        <v>20698.972571788821</v>
      </c>
      <c r="L614" s="253">
        <v>36194.68252428955</v>
      </c>
      <c r="M614" s="254"/>
      <c r="N614" s="252">
        <f t="shared" si="583"/>
        <v>303366.20609607833</v>
      </c>
      <c r="O614" s="251">
        <f t="shared" si="584"/>
        <v>0</v>
      </c>
      <c r="P614" s="253">
        <f t="shared" si="585"/>
        <v>17992496.223000001</v>
      </c>
      <c r="Q614" s="253">
        <f t="shared" si="586"/>
        <v>1511024.997740584</v>
      </c>
      <c r="R614" s="253">
        <f t="shared" si="587"/>
        <v>2642211.8242731374</v>
      </c>
      <c r="S614" s="254">
        <f t="shared" si="588"/>
        <v>0</v>
      </c>
      <c r="T614" s="256">
        <f t="shared" si="589"/>
        <v>22145733.045013726</v>
      </c>
      <c r="U614" s="984"/>
      <c r="V614" s="277">
        <v>73</v>
      </c>
      <c r="W614" s="253">
        <f t="shared" si="590"/>
        <v>0</v>
      </c>
      <c r="X614" s="253">
        <f t="shared" si="591"/>
        <v>17992496.223000001</v>
      </c>
      <c r="Y614" s="253">
        <f t="shared" si="592"/>
        <v>1511024.997740584</v>
      </c>
      <c r="Z614" s="253">
        <f t="shared" si="593"/>
        <v>2642211.8242731374</v>
      </c>
      <c r="AA614" s="253">
        <f t="shared" si="594"/>
        <v>0</v>
      </c>
      <c r="AB614" s="253">
        <f t="shared" si="595"/>
        <v>22145733.045013726</v>
      </c>
      <c r="AC614" s="984"/>
      <c r="AD614" s="308"/>
      <c r="AE614" s="253">
        <f t="shared" si="596"/>
        <v>0</v>
      </c>
      <c r="AF614" s="253">
        <f t="shared" si="597"/>
        <v>0</v>
      </c>
      <c r="AG614" s="253">
        <f t="shared" si="598"/>
        <v>0</v>
      </c>
      <c r="AH614" s="253">
        <f t="shared" si="599"/>
        <v>0</v>
      </c>
      <c r="AI614" s="253">
        <f t="shared" si="600"/>
        <v>0</v>
      </c>
      <c r="AJ614" s="253">
        <f t="shared" si="601"/>
        <v>0</v>
      </c>
      <c r="AK614" s="978"/>
      <c r="AL614" s="979">
        <f>IFERROR(VLOOKUP($A614,Itemizado_Piping!C:Q,12,0),0)</f>
        <v>0</v>
      </c>
      <c r="AM614" s="979">
        <f>IFERROR(VLOOKUP($A614,Itemizado_Piping!C:Q,13,0),0)</f>
        <v>0</v>
      </c>
      <c r="AN614" s="979">
        <f>IFERROR(VLOOKUP($A614,Itemizado_Piping!C:Q,14,0),0)</f>
        <v>0</v>
      </c>
      <c r="AO614" s="978"/>
      <c r="AP614" s="278"/>
      <c r="AQ614" s="253">
        <f t="shared" si="602"/>
        <v>0</v>
      </c>
      <c r="AR614" s="978"/>
      <c r="AS614" s="982"/>
    </row>
    <row r="615" spans="1:45" s="164" customFormat="1" ht="26.45" hidden="1">
      <c r="A615" s="312" t="s">
        <v>2744</v>
      </c>
      <c r="B615" s="249"/>
      <c r="C615" s="3" t="s">
        <v>2745</v>
      </c>
      <c r="D615" s="2" t="s">
        <v>2144</v>
      </c>
      <c r="E615" s="190">
        <v>6</v>
      </c>
      <c r="F615" s="276"/>
      <c r="G615" s="191">
        <v>35.478000000000002</v>
      </c>
      <c r="H615" s="252">
        <f t="shared" si="582"/>
        <v>35.478000000000002</v>
      </c>
      <c r="I615" s="251"/>
      <c r="J615" s="253">
        <v>251722.55100000001</v>
      </c>
      <c r="K615" s="253">
        <v>21139.871996739006</v>
      </c>
      <c r="L615" s="253">
        <v>36965.649037524207</v>
      </c>
      <c r="M615" s="254"/>
      <c r="N615" s="252">
        <f t="shared" si="583"/>
        <v>309828.07203426323</v>
      </c>
      <c r="O615" s="251">
        <f t="shared" si="584"/>
        <v>0</v>
      </c>
      <c r="P615" s="253">
        <f t="shared" si="585"/>
        <v>1510335.3060000001</v>
      </c>
      <c r="Q615" s="253">
        <f t="shared" si="586"/>
        <v>126839.23198043404</v>
      </c>
      <c r="R615" s="253">
        <f t="shared" si="587"/>
        <v>221793.89422514522</v>
      </c>
      <c r="S615" s="254">
        <f t="shared" si="588"/>
        <v>0</v>
      </c>
      <c r="T615" s="256">
        <f t="shared" si="589"/>
        <v>1858968.4322055792</v>
      </c>
      <c r="U615" s="984"/>
      <c r="V615" s="277">
        <v>6</v>
      </c>
      <c r="W615" s="253">
        <f t="shared" si="590"/>
        <v>0</v>
      </c>
      <c r="X615" s="253">
        <f t="shared" si="591"/>
        <v>1510335.3060000001</v>
      </c>
      <c r="Y615" s="253">
        <f t="shared" si="592"/>
        <v>126839.23198043404</v>
      </c>
      <c r="Z615" s="253">
        <f t="shared" si="593"/>
        <v>221793.89422514522</v>
      </c>
      <c r="AA615" s="253">
        <f t="shared" si="594"/>
        <v>0</v>
      </c>
      <c r="AB615" s="253">
        <f t="shared" si="595"/>
        <v>1858968.4322055792</v>
      </c>
      <c r="AC615" s="984"/>
      <c r="AD615" s="308"/>
      <c r="AE615" s="253">
        <f t="shared" si="596"/>
        <v>0</v>
      </c>
      <c r="AF615" s="253">
        <f t="shared" si="597"/>
        <v>0</v>
      </c>
      <c r="AG615" s="253">
        <f t="shared" si="598"/>
        <v>0</v>
      </c>
      <c r="AH615" s="253">
        <f t="shared" si="599"/>
        <v>0</v>
      </c>
      <c r="AI615" s="253">
        <f t="shared" si="600"/>
        <v>0</v>
      </c>
      <c r="AJ615" s="253">
        <f t="shared" si="601"/>
        <v>0</v>
      </c>
      <c r="AK615" s="978"/>
      <c r="AL615" s="979">
        <f>IFERROR(VLOOKUP($A615,Itemizado_Piping!C:Q,12,0),0)</f>
        <v>0</v>
      </c>
      <c r="AM615" s="979">
        <f>IFERROR(VLOOKUP($A615,Itemizado_Piping!C:Q,13,0),0)</f>
        <v>0</v>
      </c>
      <c r="AN615" s="979">
        <f>IFERROR(VLOOKUP($A615,Itemizado_Piping!C:Q,14,0),0)</f>
        <v>0</v>
      </c>
      <c r="AO615" s="978"/>
      <c r="AP615" s="278"/>
      <c r="AQ615" s="253">
        <f t="shared" si="602"/>
        <v>0</v>
      </c>
      <c r="AR615" s="978"/>
      <c r="AS615" s="982"/>
    </row>
    <row r="616" spans="1:45" s="164" customFormat="1" ht="26.45" hidden="1">
      <c r="A616" s="312" t="s">
        <v>2746</v>
      </c>
      <c r="B616" s="249"/>
      <c r="C616" s="3" t="s">
        <v>2747</v>
      </c>
      <c r="D616" s="2" t="s">
        <v>2144</v>
      </c>
      <c r="E616" s="190">
        <v>9</v>
      </c>
      <c r="F616" s="276"/>
      <c r="G616" s="191">
        <v>53.216999999999999</v>
      </c>
      <c r="H616" s="252">
        <f t="shared" si="582"/>
        <v>53.216999999999999</v>
      </c>
      <c r="I616" s="251"/>
      <c r="J616" s="253">
        <v>304222.55099999998</v>
      </c>
      <c r="K616" s="253">
        <v>25548.86624624033</v>
      </c>
      <c r="L616" s="253">
        <v>44675.314169870726</v>
      </c>
      <c r="M616" s="254"/>
      <c r="N616" s="252">
        <f t="shared" si="583"/>
        <v>374446.73141611106</v>
      </c>
      <c r="O616" s="251">
        <f t="shared" si="584"/>
        <v>0</v>
      </c>
      <c r="P616" s="253">
        <f t="shared" si="585"/>
        <v>2738002.9589999998</v>
      </c>
      <c r="Q616" s="253">
        <f t="shared" si="586"/>
        <v>229939.79621616297</v>
      </c>
      <c r="R616" s="253">
        <f t="shared" si="587"/>
        <v>402077.82752883655</v>
      </c>
      <c r="S616" s="254">
        <f t="shared" si="588"/>
        <v>0</v>
      </c>
      <c r="T616" s="256">
        <f t="shared" si="589"/>
        <v>3370020.5827449993</v>
      </c>
      <c r="U616" s="984"/>
      <c r="V616" s="277">
        <v>9</v>
      </c>
      <c r="W616" s="253">
        <f t="shared" si="590"/>
        <v>0</v>
      </c>
      <c r="X616" s="253">
        <f t="shared" si="591"/>
        <v>2738002.9589999998</v>
      </c>
      <c r="Y616" s="253">
        <f t="shared" si="592"/>
        <v>229939.79621616297</v>
      </c>
      <c r="Z616" s="253">
        <f t="shared" si="593"/>
        <v>402077.82752883655</v>
      </c>
      <c r="AA616" s="253">
        <f t="shared" si="594"/>
        <v>0</v>
      </c>
      <c r="AB616" s="253">
        <f t="shared" si="595"/>
        <v>3370020.5827449993</v>
      </c>
      <c r="AC616" s="984"/>
      <c r="AD616" s="308"/>
      <c r="AE616" s="253">
        <f t="shared" si="596"/>
        <v>0</v>
      </c>
      <c r="AF616" s="253">
        <f t="shared" si="597"/>
        <v>0</v>
      </c>
      <c r="AG616" s="253">
        <f t="shared" si="598"/>
        <v>0</v>
      </c>
      <c r="AH616" s="253">
        <f t="shared" si="599"/>
        <v>0</v>
      </c>
      <c r="AI616" s="253">
        <f t="shared" si="600"/>
        <v>0</v>
      </c>
      <c r="AJ616" s="253">
        <f t="shared" si="601"/>
        <v>0</v>
      </c>
      <c r="AK616" s="978"/>
      <c r="AL616" s="979">
        <f>IFERROR(VLOOKUP($A616,Itemizado_Piping!C:Q,12,0),0)</f>
        <v>0</v>
      </c>
      <c r="AM616" s="979">
        <f>IFERROR(VLOOKUP($A616,Itemizado_Piping!C:Q,13,0),0)</f>
        <v>0</v>
      </c>
      <c r="AN616" s="979">
        <f>IFERROR(VLOOKUP($A616,Itemizado_Piping!C:Q,14,0),0)</f>
        <v>0</v>
      </c>
      <c r="AO616" s="978"/>
      <c r="AP616" s="278"/>
      <c r="AQ616" s="253">
        <f t="shared" si="602"/>
        <v>0</v>
      </c>
      <c r="AR616" s="978"/>
      <c r="AS616" s="982"/>
    </row>
    <row r="617" spans="1:45" s="164" customFormat="1" ht="39.6" hidden="1">
      <c r="A617" s="312" t="s">
        <v>2748</v>
      </c>
      <c r="B617" s="249"/>
      <c r="C617" s="3" t="s">
        <v>2749</v>
      </c>
      <c r="D617" s="2" t="s">
        <v>2144</v>
      </c>
      <c r="E617" s="190">
        <v>3</v>
      </c>
      <c r="F617" s="276"/>
      <c r="G617" s="191">
        <v>70.95</v>
      </c>
      <c r="H617" s="252">
        <f t="shared" si="582"/>
        <v>70.95</v>
      </c>
      <c r="I617" s="251"/>
      <c r="J617" s="253">
        <v>1050933.55</v>
      </c>
      <c r="K617" s="253">
        <v>88258.28530586604</v>
      </c>
      <c r="L617" s="253">
        <v>154330.39517806008</v>
      </c>
      <c r="M617" s="254"/>
      <c r="N617" s="252">
        <f t="shared" si="583"/>
        <v>1293522.2304839261</v>
      </c>
      <c r="O617" s="251">
        <f t="shared" si="584"/>
        <v>0</v>
      </c>
      <c r="P617" s="253">
        <f t="shared" si="585"/>
        <v>3152800.6500000004</v>
      </c>
      <c r="Q617" s="253">
        <f t="shared" si="586"/>
        <v>264774.85591759812</v>
      </c>
      <c r="R617" s="253">
        <f t="shared" si="587"/>
        <v>462991.18553418026</v>
      </c>
      <c r="S617" s="254">
        <f t="shared" si="588"/>
        <v>0</v>
      </c>
      <c r="T617" s="256">
        <f t="shared" si="589"/>
        <v>3880566.6914517786</v>
      </c>
      <c r="U617" s="984"/>
      <c r="V617" s="277">
        <v>3</v>
      </c>
      <c r="W617" s="253">
        <f t="shared" si="590"/>
        <v>0</v>
      </c>
      <c r="X617" s="253">
        <f t="shared" si="591"/>
        <v>3152800.6500000004</v>
      </c>
      <c r="Y617" s="253">
        <f t="shared" si="592"/>
        <v>264774.85591759812</v>
      </c>
      <c r="Z617" s="253">
        <f t="shared" si="593"/>
        <v>462991.18553418026</v>
      </c>
      <c r="AA617" s="253">
        <f t="shared" si="594"/>
        <v>0</v>
      </c>
      <c r="AB617" s="253">
        <f t="shared" si="595"/>
        <v>3880566.6914517786</v>
      </c>
      <c r="AC617" s="984"/>
      <c r="AD617" s="308"/>
      <c r="AE617" s="253">
        <f t="shared" si="596"/>
        <v>0</v>
      </c>
      <c r="AF617" s="253">
        <f t="shared" si="597"/>
        <v>0</v>
      </c>
      <c r="AG617" s="253">
        <f t="shared" si="598"/>
        <v>0</v>
      </c>
      <c r="AH617" s="253">
        <f t="shared" si="599"/>
        <v>0</v>
      </c>
      <c r="AI617" s="253">
        <f t="shared" si="600"/>
        <v>0</v>
      </c>
      <c r="AJ617" s="253">
        <f t="shared" si="601"/>
        <v>0</v>
      </c>
      <c r="AK617" s="978"/>
      <c r="AL617" s="979">
        <f>IFERROR(VLOOKUP($A617,Itemizado_Piping!C:Q,12,0),0)</f>
        <v>0</v>
      </c>
      <c r="AM617" s="979">
        <f>IFERROR(VLOOKUP($A617,Itemizado_Piping!C:Q,13,0),0)</f>
        <v>0</v>
      </c>
      <c r="AN617" s="979">
        <f>IFERROR(VLOOKUP($A617,Itemizado_Piping!C:Q,14,0),0)</f>
        <v>0</v>
      </c>
      <c r="AO617" s="978"/>
      <c r="AP617" s="278"/>
      <c r="AQ617" s="253">
        <f t="shared" si="602"/>
        <v>0</v>
      </c>
      <c r="AR617" s="978"/>
      <c r="AS617" s="982"/>
    </row>
    <row r="618" spans="1:45" s="164" customFormat="1" hidden="1">
      <c r="A618" s="315" t="s">
        <v>3197</v>
      </c>
      <c r="B618" s="5"/>
      <c r="C618" s="7" t="s">
        <v>3102</v>
      </c>
      <c r="D618" s="6"/>
      <c r="E618" s="189"/>
      <c r="F618" s="270"/>
      <c r="G618" s="189"/>
      <c r="H618" s="271"/>
      <c r="I618" s="270"/>
      <c r="J618" s="272"/>
      <c r="K618" s="272"/>
      <c r="L618" s="272"/>
      <c r="M618" s="273"/>
      <c r="N618" s="271"/>
      <c r="O618" s="270"/>
      <c r="P618" s="272"/>
      <c r="Q618" s="272"/>
      <c r="R618" s="272"/>
      <c r="S618" s="273"/>
      <c r="T618" s="274"/>
      <c r="U618" s="984"/>
      <c r="V618" s="272"/>
      <c r="W618" s="272"/>
      <c r="X618" s="272"/>
      <c r="Y618" s="272"/>
      <c r="Z618" s="272"/>
      <c r="AA618" s="272"/>
      <c r="AB618" s="272"/>
      <c r="AC618" s="984"/>
      <c r="AD618" s="272"/>
      <c r="AE618" s="272"/>
      <c r="AF618" s="272"/>
      <c r="AG618" s="272"/>
      <c r="AH618" s="272"/>
      <c r="AI618" s="272"/>
      <c r="AJ618" s="272"/>
      <c r="AK618" s="978"/>
      <c r="AL618" s="272"/>
      <c r="AM618" s="272"/>
      <c r="AN618" s="272"/>
      <c r="AO618" s="978"/>
      <c r="AP618" s="275"/>
      <c r="AQ618" s="272"/>
      <c r="AR618" s="978"/>
      <c r="AS618" s="982"/>
    </row>
    <row r="619" spans="1:45" s="164" customFormat="1" hidden="1">
      <c r="A619" s="312" t="s">
        <v>2766</v>
      </c>
      <c r="B619" s="249"/>
      <c r="C619" s="3" t="s">
        <v>2767</v>
      </c>
      <c r="D619" s="2" t="s">
        <v>2768</v>
      </c>
      <c r="E619" s="190">
        <v>138</v>
      </c>
      <c r="F619" s="276"/>
      <c r="G619" s="191">
        <v>399.786</v>
      </c>
      <c r="H619" s="252">
        <f t="shared" ref="H619:H624" si="603">G619+F619</f>
        <v>399.786</v>
      </c>
      <c r="I619" s="251"/>
      <c r="J619" s="253">
        <v>88876.763000000006</v>
      </c>
      <c r="K619" s="253">
        <v>7463.9465502911335</v>
      </c>
      <c r="L619" s="253">
        <v>13051.620733077927</v>
      </c>
      <c r="M619" s="254"/>
      <c r="N619" s="252">
        <f t="shared" ref="N619:N624" si="604">SUM(I619:M619)</f>
        <v>109392.33028336907</v>
      </c>
      <c r="O619" s="251">
        <f t="shared" ref="O619:S624" si="605">$E619*I619</f>
        <v>0</v>
      </c>
      <c r="P619" s="253">
        <f t="shared" si="605"/>
        <v>12264993.294000002</v>
      </c>
      <c r="Q619" s="253">
        <f t="shared" si="605"/>
        <v>1030024.6239401764</v>
      </c>
      <c r="R619" s="253">
        <f t="shared" si="605"/>
        <v>1801123.6611647538</v>
      </c>
      <c r="S619" s="254">
        <f t="shared" si="605"/>
        <v>0</v>
      </c>
      <c r="T619" s="256">
        <f t="shared" ref="T619:T624" si="606">SUM(O619:S619)</f>
        <v>15096141.579104932</v>
      </c>
      <c r="U619" s="984"/>
      <c r="V619" s="277">
        <v>138</v>
      </c>
      <c r="W619" s="253">
        <f t="shared" ref="W619:AA624" si="607">$V619*I619</f>
        <v>0</v>
      </c>
      <c r="X619" s="253">
        <f t="shared" si="607"/>
        <v>12264993.294000002</v>
      </c>
      <c r="Y619" s="253">
        <f t="shared" si="607"/>
        <v>1030024.6239401764</v>
      </c>
      <c r="Z619" s="253">
        <f t="shared" si="607"/>
        <v>1801123.6611647538</v>
      </c>
      <c r="AA619" s="253">
        <f t="shared" si="607"/>
        <v>0</v>
      </c>
      <c r="AB619" s="253">
        <f t="shared" ref="AB619:AB624" si="608">SUM(W619:AA619)</f>
        <v>15096141.579104932</v>
      </c>
      <c r="AC619" s="984"/>
      <c r="AD619" s="308"/>
      <c r="AE619" s="253">
        <f t="shared" ref="AE619:AI624" si="609">$AD619*I619</f>
        <v>0</v>
      </c>
      <c r="AF619" s="253">
        <f t="shared" si="609"/>
        <v>0</v>
      </c>
      <c r="AG619" s="253">
        <f t="shared" si="609"/>
        <v>0</v>
      </c>
      <c r="AH619" s="253">
        <f t="shared" si="609"/>
        <v>0</v>
      </c>
      <c r="AI619" s="253">
        <f t="shared" si="609"/>
        <v>0</v>
      </c>
      <c r="AJ619" s="253">
        <f t="shared" ref="AJ619:AJ624" si="610">SUM(AE619:AI619)</f>
        <v>0</v>
      </c>
      <c r="AK619" s="978"/>
      <c r="AL619" s="979">
        <f>IFERROR(VLOOKUP($A619,Itemizado_Piping!C:Q,12,0),0)</f>
        <v>0</v>
      </c>
      <c r="AM619" s="979">
        <f>IFERROR(VLOOKUP($A619,Itemizado_Piping!C:Q,13,0),0)</f>
        <v>0</v>
      </c>
      <c r="AN619" s="979">
        <f>IFERROR(VLOOKUP($A619,Itemizado_Piping!C:Q,14,0),0)</f>
        <v>0</v>
      </c>
      <c r="AO619" s="978"/>
      <c r="AP619" s="278"/>
      <c r="AQ619" s="253">
        <f t="shared" ref="AQ619:AQ624" si="611">N619*AP619</f>
        <v>0</v>
      </c>
      <c r="AR619" s="978"/>
      <c r="AS619" s="982"/>
    </row>
    <row r="620" spans="1:45" s="164" customFormat="1" hidden="1">
      <c r="A620" s="312" t="s">
        <v>2769</v>
      </c>
      <c r="B620" s="249"/>
      <c r="C620" s="3" t="s">
        <v>2770</v>
      </c>
      <c r="D620" s="2" t="s">
        <v>2067</v>
      </c>
      <c r="E620" s="190">
        <v>3</v>
      </c>
      <c r="F620" s="276"/>
      <c r="G620" s="191">
        <v>562.5</v>
      </c>
      <c r="H620" s="252">
        <f t="shared" si="603"/>
        <v>562.5</v>
      </c>
      <c r="I620" s="251"/>
      <c r="J620" s="253">
        <v>6567725.1880000001</v>
      </c>
      <c r="K620" s="253">
        <v>551563.09687993955</v>
      </c>
      <c r="L620" s="253">
        <v>964475.46439538372</v>
      </c>
      <c r="M620" s="254"/>
      <c r="N620" s="252">
        <f t="shared" si="604"/>
        <v>8083763.749275323</v>
      </c>
      <c r="O620" s="251">
        <f t="shared" si="605"/>
        <v>0</v>
      </c>
      <c r="P620" s="253">
        <f t="shared" si="605"/>
        <v>19703175.563999999</v>
      </c>
      <c r="Q620" s="253">
        <f t="shared" si="605"/>
        <v>1654689.2906398186</v>
      </c>
      <c r="R620" s="253">
        <f t="shared" si="605"/>
        <v>2893426.3931861511</v>
      </c>
      <c r="S620" s="254">
        <f t="shared" si="605"/>
        <v>0</v>
      </c>
      <c r="T620" s="256">
        <f t="shared" si="606"/>
        <v>24251291.247825969</v>
      </c>
      <c r="U620" s="984"/>
      <c r="V620" s="277">
        <v>3</v>
      </c>
      <c r="W620" s="253">
        <f t="shared" si="607"/>
        <v>0</v>
      </c>
      <c r="X620" s="253">
        <f t="shared" si="607"/>
        <v>19703175.563999999</v>
      </c>
      <c r="Y620" s="253">
        <f t="shared" si="607"/>
        <v>1654689.2906398186</v>
      </c>
      <c r="Z620" s="253">
        <f t="shared" si="607"/>
        <v>2893426.3931861511</v>
      </c>
      <c r="AA620" s="253">
        <f t="shared" si="607"/>
        <v>0</v>
      </c>
      <c r="AB620" s="253">
        <f t="shared" si="608"/>
        <v>24251291.247825969</v>
      </c>
      <c r="AC620" s="984"/>
      <c r="AD620" s="308"/>
      <c r="AE620" s="253">
        <f t="shared" si="609"/>
        <v>0</v>
      </c>
      <c r="AF620" s="253">
        <f t="shared" si="609"/>
        <v>0</v>
      </c>
      <c r="AG620" s="253">
        <f t="shared" si="609"/>
        <v>0</v>
      </c>
      <c r="AH620" s="253">
        <f t="shared" si="609"/>
        <v>0</v>
      </c>
      <c r="AI620" s="253">
        <f t="shared" si="609"/>
        <v>0</v>
      </c>
      <c r="AJ620" s="253">
        <f t="shared" si="610"/>
        <v>0</v>
      </c>
      <c r="AK620" s="978"/>
      <c r="AL620" s="979">
        <f>IFERROR(VLOOKUP($A620,Itemizado_Piping!C:Q,12,0),0)</f>
        <v>0</v>
      </c>
      <c r="AM620" s="979">
        <f>IFERROR(VLOOKUP($A620,Itemizado_Piping!C:Q,13,0),0)</f>
        <v>0</v>
      </c>
      <c r="AN620" s="979">
        <f>IFERROR(VLOOKUP($A620,Itemizado_Piping!C:Q,14,0),0)</f>
        <v>0</v>
      </c>
      <c r="AO620" s="978"/>
      <c r="AP620" s="278"/>
      <c r="AQ620" s="253">
        <f t="shared" si="611"/>
        <v>0</v>
      </c>
      <c r="AR620" s="978"/>
      <c r="AS620" s="982"/>
    </row>
    <row r="621" spans="1:45" s="164" customFormat="1" hidden="1">
      <c r="A621" s="312" t="s">
        <v>2771</v>
      </c>
      <c r="B621" s="249"/>
      <c r="C621" s="3" t="s">
        <v>2508</v>
      </c>
      <c r="D621" s="2" t="s">
        <v>2768</v>
      </c>
      <c r="E621" s="190">
        <v>3</v>
      </c>
      <c r="F621" s="276"/>
      <c r="G621" s="191">
        <v>10.199999999999999</v>
      </c>
      <c r="H621" s="252">
        <f t="shared" si="603"/>
        <v>10.199999999999999</v>
      </c>
      <c r="I621" s="251"/>
      <c r="J621" s="253">
        <v>118759.599</v>
      </c>
      <c r="K621" s="253">
        <v>9973.5312202681671</v>
      </c>
      <c r="L621" s="253">
        <v>17439.93789603344</v>
      </c>
      <c r="M621" s="254"/>
      <c r="N621" s="252">
        <f t="shared" si="604"/>
        <v>146173.06811630161</v>
      </c>
      <c r="O621" s="251">
        <f t="shared" si="605"/>
        <v>0</v>
      </c>
      <c r="P621" s="253">
        <f t="shared" si="605"/>
        <v>356278.79700000002</v>
      </c>
      <c r="Q621" s="253">
        <f t="shared" si="605"/>
        <v>29920.593660804501</v>
      </c>
      <c r="R621" s="253">
        <f t="shared" si="605"/>
        <v>52319.813688100316</v>
      </c>
      <c r="S621" s="254">
        <f t="shared" si="605"/>
        <v>0</v>
      </c>
      <c r="T621" s="256">
        <f t="shared" si="606"/>
        <v>438519.20434890484</v>
      </c>
      <c r="U621" s="984"/>
      <c r="V621" s="277">
        <v>3</v>
      </c>
      <c r="W621" s="253">
        <f t="shared" si="607"/>
        <v>0</v>
      </c>
      <c r="X621" s="253">
        <f t="shared" si="607"/>
        <v>356278.79700000002</v>
      </c>
      <c r="Y621" s="253">
        <f t="shared" si="607"/>
        <v>29920.593660804501</v>
      </c>
      <c r="Z621" s="253">
        <f t="shared" si="607"/>
        <v>52319.813688100316</v>
      </c>
      <c r="AA621" s="253">
        <f t="shared" si="607"/>
        <v>0</v>
      </c>
      <c r="AB621" s="253">
        <f t="shared" si="608"/>
        <v>438519.20434890484</v>
      </c>
      <c r="AC621" s="984"/>
      <c r="AD621" s="308"/>
      <c r="AE621" s="253">
        <f t="shared" si="609"/>
        <v>0</v>
      </c>
      <c r="AF621" s="253">
        <f t="shared" si="609"/>
        <v>0</v>
      </c>
      <c r="AG621" s="253">
        <f t="shared" si="609"/>
        <v>0</v>
      </c>
      <c r="AH621" s="253">
        <f t="shared" si="609"/>
        <v>0</v>
      </c>
      <c r="AI621" s="253">
        <f t="shared" si="609"/>
        <v>0</v>
      </c>
      <c r="AJ621" s="253">
        <f t="shared" si="610"/>
        <v>0</v>
      </c>
      <c r="AK621" s="978"/>
      <c r="AL621" s="979">
        <f>IFERROR(VLOOKUP($A621,Itemizado_Piping!C:Q,12,0),0)</f>
        <v>0</v>
      </c>
      <c r="AM621" s="979">
        <f>IFERROR(VLOOKUP($A621,Itemizado_Piping!C:Q,13,0),0)</f>
        <v>0</v>
      </c>
      <c r="AN621" s="979">
        <f>IFERROR(VLOOKUP($A621,Itemizado_Piping!C:Q,14,0),0)</f>
        <v>0</v>
      </c>
      <c r="AO621" s="978"/>
      <c r="AP621" s="278"/>
      <c r="AQ621" s="253">
        <f t="shared" si="611"/>
        <v>0</v>
      </c>
      <c r="AR621" s="978"/>
      <c r="AS621" s="982"/>
    </row>
    <row r="622" spans="1:45" s="164" customFormat="1" hidden="1">
      <c r="A622" s="312" t="s">
        <v>2772</v>
      </c>
      <c r="B622" s="249"/>
      <c r="C622" s="3" t="s">
        <v>2116</v>
      </c>
      <c r="D622" s="2" t="s">
        <v>2117</v>
      </c>
      <c r="E622" s="190">
        <v>1</v>
      </c>
      <c r="F622" s="276"/>
      <c r="G622" s="191">
        <v>3.0630000000000002</v>
      </c>
      <c r="H622" s="252">
        <f t="shared" si="603"/>
        <v>3.0630000000000002</v>
      </c>
      <c r="I622" s="251"/>
      <c r="J622" s="253">
        <v>110481.454</v>
      </c>
      <c r="K622" s="253">
        <v>9278.3256259532063</v>
      </c>
      <c r="L622" s="253">
        <v>16224.285974757084</v>
      </c>
      <c r="M622" s="254"/>
      <c r="N622" s="252">
        <f t="shared" si="604"/>
        <v>135984.06560071028</v>
      </c>
      <c r="O622" s="251">
        <f t="shared" si="605"/>
        <v>0</v>
      </c>
      <c r="P622" s="253">
        <f t="shared" si="605"/>
        <v>110481.454</v>
      </c>
      <c r="Q622" s="253">
        <f t="shared" si="605"/>
        <v>9278.3256259532063</v>
      </c>
      <c r="R622" s="253">
        <f t="shared" si="605"/>
        <v>16224.285974757084</v>
      </c>
      <c r="S622" s="254">
        <f t="shared" si="605"/>
        <v>0</v>
      </c>
      <c r="T622" s="256">
        <f t="shared" si="606"/>
        <v>135984.06560071028</v>
      </c>
      <c r="U622" s="984"/>
      <c r="V622" s="277">
        <v>1</v>
      </c>
      <c r="W622" s="253">
        <f t="shared" si="607"/>
        <v>0</v>
      </c>
      <c r="X622" s="253">
        <f t="shared" si="607"/>
        <v>110481.454</v>
      </c>
      <c r="Y622" s="253">
        <f t="shared" si="607"/>
        <v>9278.3256259532063</v>
      </c>
      <c r="Z622" s="253">
        <f t="shared" si="607"/>
        <v>16224.285974757084</v>
      </c>
      <c r="AA622" s="253">
        <f t="shared" si="607"/>
        <v>0</v>
      </c>
      <c r="AB622" s="253">
        <f t="shared" si="608"/>
        <v>135984.06560071028</v>
      </c>
      <c r="AC622" s="984"/>
      <c r="AD622" s="308"/>
      <c r="AE622" s="253">
        <f t="shared" si="609"/>
        <v>0</v>
      </c>
      <c r="AF622" s="253">
        <f t="shared" si="609"/>
        <v>0</v>
      </c>
      <c r="AG622" s="253">
        <f t="shared" si="609"/>
        <v>0</v>
      </c>
      <c r="AH622" s="253">
        <f t="shared" si="609"/>
        <v>0</v>
      </c>
      <c r="AI622" s="253">
        <f t="shared" si="609"/>
        <v>0</v>
      </c>
      <c r="AJ622" s="253">
        <f t="shared" si="610"/>
        <v>0</v>
      </c>
      <c r="AK622" s="978"/>
      <c r="AL622" s="979">
        <f>IFERROR(VLOOKUP($A622,Itemizado_Piping!C:Q,12,0),0)</f>
        <v>0</v>
      </c>
      <c r="AM622" s="979">
        <f>IFERROR(VLOOKUP($A622,Itemizado_Piping!C:Q,13,0),0)</f>
        <v>0</v>
      </c>
      <c r="AN622" s="979">
        <f>IFERROR(VLOOKUP($A622,Itemizado_Piping!C:Q,14,0),0)</f>
        <v>0</v>
      </c>
      <c r="AO622" s="978"/>
      <c r="AP622" s="278"/>
      <c r="AQ622" s="253">
        <f t="shared" si="611"/>
        <v>0</v>
      </c>
      <c r="AR622" s="978"/>
      <c r="AS622" s="982"/>
    </row>
    <row r="623" spans="1:45" s="164" customFormat="1" ht="26.45" hidden="1">
      <c r="A623" s="312" t="s">
        <v>2773</v>
      </c>
      <c r="B623" s="249"/>
      <c r="C623" s="3" t="s">
        <v>2119</v>
      </c>
      <c r="D623" s="2" t="s">
        <v>2055</v>
      </c>
      <c r="E623" s="190">
        <v>2012</v>
      </c>
      <c r="F623" s="276"/>
      <c r="G623" s="191">
        <v>251.5</v>
      </c>
      <c r="H623" s="252">
        <f t="shared" si="603"/>
        <v>251.5</v>
      </c>
      <c r="I623" s="251"/>
      <c r="J623" s="253">
        <v>4388.6589999999997</v>
      </c>
      <c r="K623" s="253">
        <v>368.56328179089815</v>
      </c>
      <c r="L623" s="253">
        <v>644.47792895350051</v>
      </c>
      <c r="M623" s="254"/>
      <c r="N623" s="252">
        <f t="shared" si="604"/>
        <v>5401.7002107443986</v>
      </c>
      <c r="O623" s="251">
        <f t="shared" si="605"/>
        <v>0</v>
      </c>
      <c r="P623" s="253">
        <f t="shared" si="605"/>
        <v>8829981.9079999998</v>
      </c>
      <c r="Q623" s="253">
        <f t="shared" si="605"/>
        <v>741549.32296328712</v>
      </c>
      <c r="R623" s="253">
        <f t="shared" si="605"/>
        <v>1296689.5930544431</v>
      </c>
      <c r="S623" s="254">
        <f t="shared" si="605"/>
        <v>0</v>
      </c>
      <c r="T623" s="256">
        <f t="shared" si="606"/>
        <v>10868220.82401773</v>
      </c>
      <c r="U623" s="984"/>
      <c r="V623" s="277">
        <v>2012</v>
      </c>
      <c r="W623" s="253">
        <f t="shared" si="607"/>
        <v>0</v>
      </c>
      <c r="X623" s="253">
        <f t="shared" si="607"/>
        <v>8829981.9079999998</v>
      </c>
      <c r="Y623" s="253">
        <f t="shared" si="607"/>
        <v>741549.32296328712</v>
      </c>
      <c r="Z623" s="253">
        <f t="shared" si="607"/>
        <v>1296689.5930544431</v>
      </c>
      <c r="AA623" s="253">
        <f t="shared" si="607"/>
        <v>0</v>
      </c>
      <c r="AB623" s="253">
        <f t="shared" si="608"/>
        <v>10868220.82401773</v>
      </c>
      <c r="AC623" s="984"/>
      <c r="AD623" s="308"/>
      <c r="AE623" s="253">
        <f t="shared" si="609"/>
        <v>0</v>
      </c>
      <c r="AF623" s="253">
        <f t="shared" si="609"/>
        <v>0</v>
      </c>
      <c r="AG623" s="253">
        <f t="shared" si="609"/>
        <v>0</v>
      </c>
      <c r="AH623" s="253">
        <f t="shared" si="609"/>
        <v>0</v>
      </c>
      <c r="AI623" s="253">
        <f t="shared" si="609"/>
        <v>0</v>
      </c>
      <c r="AJ623" s="253">
        <f t="shared" si="610"/>
        <v>0</v>
      </c>
      <c r="AK623" s="978"/>
      <c r="AL623" s="979">
        <f>IFERROR(VLOOKUP($A623,Itemizado_Piping!C:Q,12,0),0)</f>
        <v>0</v>
      </c>
      <c r="AM623" s="979">
        <f>IFERROR(VLOOKUP($A623,Itemizado_Piping!C:Q,13,0),0)</f>
        <v>0</v>
      </c>
      <c r="AN623" s="979">
        <f>IFERROR(VLOOKUP($A623,Itemizado_Piping!C:Q,14,0),0)</f>
        <v>0</v>
      </c>
      <c r="AO623" s="978"/>
      <c r="AP623" s="278"/>
      <c r="AQ623" s="253">
        <f t="shared" si="611"/>
        <v>0</v>
      </c>
      <c r="AR623" s="978"/>
      <c r="AS623" s="982"/>
    </row>
    <row r="624" spans="1:45" s="164" customFormat="1" ht="26.45" hidden="1">
      <c r="A624" s="312" t="s">
        <v>2774</v>
      </c>
      <c r="B624" s="249"/>
      <c r="C624" s="3" t="s">
        <v>2121</v>
      </c>
      <c r="D624" s="2" t="s">
        <v>2055</v>
      </c>
      <c r="E624" s="190">
        <v>6027</v>
      </c>
      <c r="F624" s="276"/>
      <c r="G624" s="191">
        <v>638.86199999999997</v>
      </c>
      <c r="H624" s="252">
        <f t="shared" si="603"/>
        <v>638.86199999999997</v>
      </c>
      <c r="I624" s="251"/>
      <c r="J624" s="253">
        <v>3723.1239999999998</v>
      </c>
      <c r="K624" s="253">
        <v>312.67109154629179</v>
      </c>
      <c r="L624" s="253">
        <v>546.74360545147681</v>
      </c>
      <c r="M624" s="254"/>
      <c r="N624" s="252">
        <f t="shared" si="604"/>
        <v>4582.5386969977681</v>
      </c>
      <c r="O624" s="251">
        <f t="shared" si="605"/>
        <v>0</v>
      </c>
      <c r="P624" s="253">
        <f t="shared" si="605"/>
        <v>22439268.347999997</v>
      </c>
      <c r="Q624" s="253">
        <f t="shared" si="605"/>
        <v>1884468.6687495005</v>
      </c>
      <c r="R624" s="253">
        <f t="shared" si="605"/>
        <v>3295223.7100560507</v>
      </c>
      <c r="S624" s="254">
        <f t="shared" si="605"/>
        <v>0</v>
      </c>
      <c r="T624" s="256">
        <f t="shared" si="606"/>
        <v>27618960.726805549</v>
      </c>
      <c r="U624" s="984"/>
      <c r="V624" s="277">
        <v>6027</v>
      </c>
      <c r="W624" s="253">
        <f t="shared" si="607"/>
        <v>0</v>
      </c>
      <c r="X624" s="253">
        <f t="shared" si="607"/>
        <v>22439268.347999997</v>
      </c>
      <c r="Y624" s="253">
        <f t="shared" si="607"/>
        <v>1884468.6687495005</v>
      </c>
      <c r="Z624" s="253">
        <f t="shared" si="607"/>
        <v>3295223.7100560507</v>
      </c>
      <c r="AA624" s="253">
        <f t="shared" si="607"/>
        <v>0</v>
      </c>
      <c r="AB624" s="253">
        <f t="shared" si="608"/>
        <v>27618960.726805549</v>
      </c>
      <c r="AC624" s="984"/>
      <c r="AD624" s="308"/>
      <c r="AE624" s="253">
        <f t="shared" si="609"/>
        <v>0</v>
      </c>
      <c r="AF624" s="253">
        <f t="shared" si="609"/>
        <v>0</v>
      </c>
      <c r="AG624" s="253">
        <f t="shared" si="609"/>
        <v>0</v>
      </c>
      <c r="AH624" s="253">
        <f t="shared" si="609"/>
        <v>0</v>
      </c>
      <c r="AI624" s="253">
        <f t="shared" si="609"/>
        <v>0</v>
      </c>
      <c r="AJ624" s="253">
        <f t="shared" si="610"/>
        <v>0</v>
      </c>
      <c r="AK624" s="978"/>
      <c r="AL624" s="979">
        <f>IFERROR(VLOOKUP($A624,Itemizado_Piping!C:Q,12,0),0)</f>
        <v>0</v>
      </c>
      <c r="AM624" s="979">
        <f>IFERROR(VLOOKUP($A624,Itemizado_Piping!C:Q,13,0),0)</f>
        <v>0</v>
      </c>
      <c r="AN624" s="979">
        <f>IFERROR(VLOOKUP($A624,Itemizado_Piping!C:Q,14,0),0)</f>
        <v>0</v>
      </c>
      <c r="AO624" s="978"/>
      <c r="AP624" s="278"/>
      <c r="AQ624" s="253">
        <f t="shared" si="611"/>
        <v>0</v>
      </c>
      <c r="AR624" s="978"/>
      <c r="AS624" s="982"/>
    </row>
    <row r="625" spans="1:45" s="164" customFormat="1" hidden="1">
      <c r="A625" s="315" t="s">
        <v>3198</v>
      </c>
      <c r="B625" s="5"/>
      <c r="C625" s="7" t="s">
        <v>3155</v>
      </c>
      <c r="D625" s="6"/>
      <c r="E625" s="189"/>
      <c r="F625" s="270"/>
      <c r="G625" s="189"/>
      <c r="H625" s="271"/>
      <c r="I625" s="270"/>
      <c r="J625" s="272"/>
      <c r="K625" s="272"/>
      <c r="L625" s="272"/>
      <c r="M625" s="273"/>
      <c r="N625" s="271"/>
      <c r="O625" s="270"/>
      <c r="P625" s="272"/>
      <c r="Q625" s="272"/>
      <c r="R625" s="272"/>
      <c r="S625" s="273"/>
      <c r="T625" s="274"/>
      <c r="U625" s="984"/>
      <c r="V625" s="272"/>
      <c r="W625" s="272"/>
      <c r="X625" s="272"/>
      <c r="Y625" s="272"/>
      <c r="Z625" s="272"/>
      <c r="AA625" s="272"/>
      <c r="AB625" s="272"/>
      <c r="AC625" s="984"/>
      <c r="AD625" s="272"/>
      <c r="AE625" s="272"/>
      <c r="AF625" s="272"/>
      <c r="AG625" s="272"/>
      <c r="AH625" s="272"/>
      <c r="AI625" s="272"/>
      <c r="AJ625" s="272"/>
      <c r="AK625" s="978"/>
      <c r="AL625" s="272"/>
      <c r="AM625" s="272"/>
      <c r="AN625" s="272"/>
      <c r="AO625" s="978"/>
      <c r="AP625" s="275"/>
      <c r="AQ625" s="272"/>
      <c r="AR625" s="978"/>
      <c r="AS625" s="982"/>
    </row>
    <row r="626" spans="1:45" s="164" customFormat="1" ht="66" hidden="1">
      <c r="A626" s="312" t="s">
        <v>2775</v>
      </c>
      <c r="B626" s="249"/>
      <c r="C626" s="3" t="s">
        <v>2776</v>
      </c>
      <c r="D626" s="2" t="s">
        <v>2075</v>
      </c>
      <c r="E626" s="190">
        <v>1</v>
      </c>
      <c r="F626" s="276"/>
      <c r="G626" s="191">
        <v>5350</v>
      </c>
      <c r="H626" s="252">
        <f>G626+F626</f>
        <v>5350</v>
      </c>
      <c r="I626" s="251"/>
      <c r="J626" s="253">
        <v>1025100194</v>
      </c>
      <c r="K626" s="253">
        <v>86088777.656945229</v>
      </c>
      <c r="L626" s="253">
        <v>150536747.10178027</v>
      </c>
      <c r="M626" s="254"/>
      <c r="N626" s="279">
        <f>SUM(I626:M626)</f>
        <v>1261725718.7587254</v>
      </c>
      <c r="O626" s="251">
        <f t="shared" ref="O626:S627" si="612">$E626*I626</f>
        <v>0</v>
      </c>
      <c r="P626" s="253">
        <f t="shared" si="612"/>
        <v>1025100194</v>
      </c>
      <c r="Q626" s="253">
        <f t="shared" si="612"/>
        <v>86088777.656945229</v>
      </c>
      <c r="R626" s="253">
        <f t="shared" si="612"/>
        <v>150536747.10178027</v>
      </c>
      <c r="S626" s="254">
        <f t="shared" si="612"/>
        <v>0</v>
      </c>
      <c r="T626" s="280">
        <f>SUM(O626:S626)</f>
        <v>1261725718.7587254</v>
      </c>
      <c r="U626" s="984"/>
      <c r="V626" s="277">
        <v>1</v>
      </c>
      <c r="W626" s="253">
        <f t="shared" ref="W626:AA627" si="613">$V626*I626</f>
        <v>0</v>
      </c>
      <c r="X626" s="253">
        <f t="shared" si="613"/>
        <v>1025100194</v>
      </c>
      <c r="Y626" s="253">
        <f t="shared" si="613"/>
        <v>86088777.656945229</v>
      </c>
      <c r="Z626" s="253">
        <f t="shared" si="613"/>
        <v>150536747.10178027</v>
      </c>
      <c r="AA626" s="253">
        <f t="shared" si="613"/>
        <v>0</v>
      </c>
      <c r="AB626" s="253">
        <f>SUM(W626:AA626)</f>
        <v>1261725718.7587254</v>
      </c>
      <c r="AC626" s="984"/>
      <c r="AD626" s="308"/>
      <c r="AE626" s="253">
        <f t="shared" ref="AE626:AI627" si="614">$AD626*I626</f>
        <v>0</v>
      </c>
      <c r="AF626" s="253">
        <f t="shared" si="614"/>
        <v>0</v>
      </c>
      <c r="AG626" s="253">
        <f t="shared" si="614"/>
        <v>0</v>
      </c>
      <c r="AH626" s="253">
        <f t="shared" si="614"/>
        <v>0</v>
      </c>
      <c r="AI626" s="253">
        <f t="shared" si="614"/>
        <v>0</v>
      </c>
      <c r="AJ626" s="253">
        <f>SUM(AE626:AI626)</f>
        <v>0</v>
      </c>
      <c r="AK626" s="978"/>
      <c r="AL626" s="979">
        <f>IFERROR(VLOOKUP($A626,Itemizado_Piping!C:Q,12,0),0)</f>
        <v>0</v>
      </c>
      <c r="AM626" s="979">
        <f>IFERROR(VLOOKUP($A626,Itemizado_Piping!C:Q,13,0),0)</f>
        <v>0</v>
      </c>
      <c r="AN626" s="979">
        <f>IFERROR(VLOOKUP($A626,Itemizado_Piping!C:Q,14,0),0)</f>
        <v>0</v>
      </c>
      <c r="AO626" s="978"/>
      <c r="AP626" s="278"/>
      <c r="AQ626" s="253">
        <f>N626*AP626</f>
        <v>0</v>
      </c>
      <c r="AR626" s="978"/>
      <c r="AS626" s="982"/>
    </row>
    <row r="627" spans="1:45" s="164" customFormat="1" ht="79.150000000000006" hidden="1">
      <c r="A627" s="312" t="s">
        <v>2777</v>
      </c>
      <c r="B627" s="249"/>
      <c r="C627" s="3" t="s">
        <v>2778</v>
      </c>
      <c r="D627" s="2" t="s">
        <v>2067</v>
      </c>
      <c r="E627" s="190">
        <v>1</v>
      </c>
      <c r="F627" s="276"/>
      <c r="G627" s="191">
        <v>24</v>
      </c>
      <c r="H627" s="252">
        <f>G627+F627</f>
        <v>24</v>
      </c>
      <c r="I627" s="251"/>
      <c r="J627" s="253">
        <v>2585470</v>
      </c>
      <c r="K627" s="253">
        <v>217129.94975729799</v>
      </c>
      <c r="L627" s="253">
        <v>379678.24589958054</v>
      </c>
      <c r="M627" s="254"/>
      <c r="N627" s="252">
        <f>SUM(I627:M627)</f>
        <v>3182278.1956568784</v>
      </c>
      <c r="O627" s="251">
        <f t="shared" si="612"/>
        <v>0</v>
      </c>
      <c r="P627" s="253">
        <f t="shared" si="612"/>
        <v>2585470</v>
      </c>
      <c r="Q627" s="253">
        <f t="shared" si="612"/>
        <v>217129.94975729799</v>
      </c>
      <c r="R627" s="253">
        <f t="shared" si="612"/>
        <v>379678.24589958054</v>
      </c>
      <c r="S627" s="254">
        <f t="shared" si="612"/>
        <v>0</v>
      </c>
      <c r="T627" s="256">
        <f>SUM(O627:S627)</f>
        <v>3182278.1956568784</v>
      </c>
      <c r="U627" s="984"/>
      <c r="V627" s="277">
        <v>1</v>
      </c>
      <c r="W627" s="253">
        <f t="shared" si="613"/>
        <v>0</v>
      </c>
      <c r="X627" s="253">
        <f t="shared" si="613"/>
        <v>2585470</v>
      </c>
      <c r="Y627" s="253">
        <f t="shared" si="613"/>
        <v>217129.94975729799</v>
      </c>
      <c r="Z627" s="253">
        <f t="shared" si="613"/>
        <v>379678.24589958054</v>
      </c>
      <c r="AA627" s="253">
        <f t="shared" si="613"/>
        <v>0</v>
      </c>
      <c r="AB627" s="253">
        <f>SUM(W627:AA627)</f>
        <v>3182278.1956568784</v>
      </c>
      <c r="AC627" s="984"/>
      <c r="AD627" s="308"/>
      <c r="AE627" s="253">
        <f t="shared" si="614"/>
        <v>0</v>
      </c>
      <c r="AF627" s="253">
        <f t="shared" si="614"/>
        <v>0</v>
      </c>
      <c r="AG627" s="253">
        <f t="shared" si="614"/>
        <v>0</v>
      </c>
      <c r="AH627" s="253">
        <f t="shared" si="614"/>
        <v>0</v>
      </c>
      <c r="AI627" s="253">
        <f t="shared" si="614"/>
        <v>0</v>
      </c>
      <c r="AJ627" s="253">
        <f>SUM(AE627:AI627)</f>
        <v>0</v>
      </c>
      <c r="AK627" s="978"/>
      <c r="AL627" s="979">
        <f>IFERROR(VLOOKUP($A627,Itemizado_Piping!C:Q,12,0),0)</f>
        <v>0</v>
      </c>
      <c r="AM627" s="979">
        <f>IFERROR(VLOOKUP($A627,Itemizado_Piping!C:Q,13,0),0)</f>
        <v>0</v>
      </c>
      <c r="AN627" s="979">
        <f>IFERROR(VLOOKUP($A627,Itemizado_Piping!C:Q,14,0),0)</f>
        <v>0</v>
      </c>
      <c r="AO627" s="978"/>
      <c r="AP627" s="278"/>
      <c r="AQ627" s="253">
        <f>N627*AP627</f>
        <v>0</v>
      </c>
      <c r="AR627" s="978"/>
      <c r="AS627" s="982"/>
    </row>
    <row r="628" spans="1:45" s="164" customFormat="1" hidden="1">
      <c r="A628" s="315" t="s">
        <v>3199</v>
      </c>
      <c r="B628" s="5"/>
      <c r="C628" s="7" t="s">
        <v>3200</v>
      </c>
      <c r="D628" s="6"/>
      <c r="E628" s="189"/>
      <c r="F628" s="270"/>
      <c r="G628" s="189"/>
      <c r="H628" s="271"/>
      <c r="I628" s="270"/>
      <c r="J628" s="272"/>
      <c r="K628" s="272"/>
      <c r="L628" s="272"/>
      <c r="M628" s="273"/>
      <c r="N628" s="271"/>
      <c r="O628" s="270"/>
      <c r="P628" s="272"/>
      <c r="Q628" s="272"/>
      <c r="R628" s="272"/>
      <c r="S628" s="273"/>
      <c r="T628" s="274"/>
      <c r="U628" s="984"/>
      <c r="V628" s="272"/>
      <c r="W628" s="272"/>
      <c r="X628" s="272"/>
      <c r="Y628" s="272"/>
      <c r="Z628" s="272"/>
      <c r="AA628" s="272"/>
      <c r="AB628" s="272"/>
      <c r="AC628" s="984"/>
      <c r="AD628" s="272"/>
      <c r="AE628" s="272"/>
      <c r="AF628" s="272"/>
      <c r="AG628" s="272"/>
      <c r="AH628" s="272"/>
      <c r="AI628" s="272"/>
      <c r="AJ628" s="272"/>
      <c r="AK628" s="978"/>
      <c r="AL628" s="272"/>
      <c r="AM628" s="272"/>
      <c r="AN628" s="272"/>
      <c r="AO628" s="978"/>
      <c r="AP628" s="275"/>
      <c r="AQ628" s="272"/>
      <c r="AR628" s="978"/>
      <c r="AS628" s="982"/>
    </row>
    <row r="629" spans="1:45" s="164" customFormat="1" hidden="1">
      <c r="A629" s="312" t="s">
        <v>2779</v>
      </c>
      <c r="B629" s="249"/>
      <c r="C629" s="3" t="s">
        <v>2780</v>
      </c>
      <c r="D629" s="2" t="s">
        <v>2050</v>
      </c>
      <c r="E629" s="190">
        <v>210</v>
      </c>
      <c r="F629" s="276">
        <v>31</v>
      </c>
      <c r="G629" s="191"/>
      <c r="H629" s="252">
        <f>G629+F629</f>
        <v>31</v>
      </c>
      <c r="I629" s="251">
        <v>6550</v>
      </c>
      <c r="J629" s="253"/>
      <c r="K629" s="253">
        <v>550.07452065206689</v>
      </c>
      <c r="L629" s="253">
        <v>961.87250698799528</v>
      </c>
      <c r="M629" s="254"/>
      <c r="N629" s="252">
        <f>SUM(I629:M629)</f>
        <v>8061.9470276400625</v>
      </c>
      <c r="O629" s="251">
        <f t="shared" ref="O629:S632" si="615">$E629*I629</f>
        <v>1375500</v>
      </c>
      <c r="P629" s="253">
        <f t="shared" si="615"/>
        <v>0</v>
      </c>
      <c r="Q629" s="253">
        <f t="shared" si="615"/>
        <v>115515.64933693405</v>
      </c>
      <c r="R629" s="253">
        <f t="shared" si="615"/>
        <v>201993.22646747902</v>
      </c>
      <c r="S629" s="254">
        <f t="shared" si="615"/>
        <v>0</v>
      </c>
      <c r="T629" s="256">
        <f>SUM(O629:S629)</f>
        <v>1693008.8758044131</v>
      </c>
      <c r="U629" s="984"/>
      <c r="V629" s="277">
        <v>210</v>
      </c>
      <c r="W629" s="253">
        <f t="shared" ref="W629:AA632" si="616">$V629*I629</f>
        <v>1375500</v>
      </c>
      <c r="X629" s="253">
        <f t="shared" si="616"/>
        <v>0</v>
      </c>
      <c r="Y629" s="253">
        <f t="shared" si="616"/>
        <v>115515.64933693405</v>
      </c>
      <c r="Z629" s="253">
        <f t="shared" si="616"/>
        <v>201993.22646747902</v>
      </c>
      <c r="AA629" s="253">
        <f t="shared" si="616"/>
        <v>0</v>
      </c>
      <c r="AB629" s="253">
        <f>SUM(W629:AA629)</f>
        <v>1693008.8758044131</v>
      </c>
      <c r="AC629" s="984"/>
      <c r="AD629" s="308"/>
      <c r="AE629" s="253">
        <f t="shared" ref="AE629:AI632" si="617">$AD629*I629</f>
        <v>0</v>
      </c>
      <c r="AF629" s="253">
        <f t="shared" si="617"/>
        <v>0</v>
      </c>
      <c r="AG629" s="253">
        <f t="shared" si="617"/>
        <v>0</v>
      </c>
      <c r="AH629" s="253">
        <f t="shared" si="617"/>
        <v>0</v>
      </c>
      <c r="AI629" s="253">
        <f t="shared" si="617"/>
        <v>0</v>
      </c>
      <c r="AJ629" s="253">
        <f>SUM(AE629:AI629)</f>
        <v>0</v>
      </c>
      <c r="AK629" s="978"/>
      <c r="AL629" s="979">
        <f>IFERROR(VLOOKUP($A629,Itemizado_Piping!C:Q,12,0),0)</f>
        <v>0</v>
      </c>
      <c r="AM629" s="979">
        <f>IFERROR(VLOOKUP($A629,Itemizado_Piping!C:Q,13,0),0)</f>
        <v>0</v>
      </c>
      <c r="AN629" s="979">
        <f>IFERROR(VLOOKUP($A629,Itemizado_Piping!C:Q,14,0),0)</f>
        <v>0</v>
      </c>
      <c r="AO629" s="978"/>
      <c r="AP629" s="278"/>
      <c r="AQ629" s="253">
        <f>N629*AP629</f>
        <v>0</v>
      </c>
      <c r="AR629" s="978"/>
      <c r="AS629" s="982"/>
    </row>
    <row r="630" spans="1:45" s="164" customFormat="1" hidden="1">
      <c r="A630" s="312" t="s">
        <v>2781</v>
      </c>
      <c r="B630" s="249"/>
      <c r="C630" s="3" t="s">
        <v>2782</v>
      </c>
      <c r="D630" s="2" t="s">
        <v>2050</v>
      </c>
      <c r="E630" s="190">
        <v>24</v>
      </c>
      <c r="F630" s="276">
        <v>38</v>
      </c>
      <c r="G630" s="191"/>
      <c r="H630" s="252">
        <f>G630+F630</f>
        <v>38</v>
      </c>
      <c r="I630" s="251">
        <v>76411</v>
      </c>
      <c r="J630" s="253"/>
      <c r="K630" s="253">
        <v>6417.0601828313083</v>
      </c>
      <c r="L630" s="253">
        <v>11221.0137605282</v>
      </c>
      <c r="M630" s="254"/>
      <c r="N630" s="252">
        <f>SUM(I630:M630)</f>
        <v>94049.073943359515</v>
      </c>
      <c r="O630" s="251">
        <f t="shared" si="615"/>
        <v>1833864</v>
      </c>
      <c r="P630" s="253">
        <f t="shared" si="615"/>
        <v>0</v>
      </c>
      <c r="Q630" s="253">
        <f t="shared" si="615"/>
        <v>154009.4443879514</v>
      </c>
      <c r="R630" s="253">
        <f t="shared" si="615"/>
        <v>269304.33025267679</v>
      </c>
      <c r="S630" s="254">
        <f t="shared" si="615"/>
        <v>0</v>
      </c>
      <c r="T630" s="256">
        <f>SUM(O630:S630)</f>
        <v>2257177.7746406281</v>
      </c>
      <c r="U630" s="984"/>
      <c r="V630" s="277">
        <v>24</v>
      </c>
      <c r="W630" s="253">
        <f t="shared" si="616"/>
        <v>1833864</v>
      </c>
      <c r="X630" s="253">
        <f t="shared" si="616"/>
        <v>0</v>
      </c>
      <c r="Y630" s="253">
        <f t="shared" si="616"/>
        <v>154009.4443879514</v>
      </c>
      <c r="Z630" s="253">
        <f t="shared" si="616"/>
        <v>269304.33025267679</v>
      </c>
      <c r="AA630" s="253">
        <f t="shared" si="616"/>
        <v>0</v>
      </c>
      <c r="AB630" s="253">
        <f>SUM(W630:AA630)</f>
        <v>2257177.7746406281</v>
      </c>
      <c r="AC630" s="984"/>
      <c r="AD630" s="308"/>
      <c r="AE630" s="253">
        <f t="shared" si="617"/>
        <v>0</v>
      </c>
      <c r="AF630" s="253">
        <f t="shared" si="617"/>
        <v>0</v>
      </c>
      <c r="AG630" s="253">
        <f t="shared" si="617"/>
        <v>0</v>
      </c>
      <c r="AH630" s="253">
        <f t="shared" si="617"/>
        <v>0</v>
      </c>
      <c r="AI630" s="253">
        <f t="shared" si="617"/>
        <v>0</v>
      </c>
      <c r="AJ630" s="253">
        <f>SUM(AE630:AI630)</f>
        <v>0</v>
      </c>
      <c r="AK630" s="978"/>
      <c r="AL630" s="979">
        <f>IFERROR(VLOOKUP($A630,Itemizado_Piping!C:Q,12,0),0)</f>
        <v>0</v>
      </c>
      <c r="AM630" s="979">
        <f>IFERROR(VLOOKUP($A630,Itemizado_Piping!C:Q,13,0),0)</f>
        <v>0</v>
      </c>
      <c r="AN630" s="979">
        <f>IFERROR(VLOOKUP($A630,Itemizado_Piping!C:Q,14,0),0)</f>
        <v>0</v>
      </c>
      <c r="AO630" s="978"/>
      <c r="AP630" s="278"/>
      <c r="AQ630" s="253">
        <f>N630*AP630</f>
        <v>0</v>
      </c>
      <c r="AR630" s="978"/>
      <c r="AS630" s="982"/>
    </row>
    <row r="631" spans="1:45" s="164" customFormat="1" ht="26.45" hidden="1">
      <c r="A631" s="312" t="s">
        <v>2783</v>
      </c>
      <c r="B631" s="249">
        <v>75</v>
      </c>
      <c r="C631" s="3" t="s">
        <v>2784</v>
      </c>
      <c r="D631" s="2" t="s">
        <v>2062</v>
      </c>
      <c r="E631" s="190">
        <v>60</v>
      </c>
      <c r="F631" s="276"/>
      <c r="G631" s="191">
        <v>33</v>
      </c>
      <c r="H631" s="252">
        <f>G631+F631</f>
        <v>33</v>
      </c>
      <c r="I631" s="251"/>
      <c r="J631" s="253">
        <v>74752.525999999998</v>
      </c>
      <c r="K631" s="253">
        <v>6277.7801384704071</v>
      </c>
      <c r="L631" s="253">
        <v>10977.465585848138</v>
      </c>
      <c r="M631" s="254"/>
      <c r="N631" s="252">
        <f>SUM(I631:M631)</f>
        <v>92007.771724318547</v>
      </c>
      <c r="O631" s="251">
        <f t="shared" si="615"/>
        <v>0</v>
      </c>
      <c r="P631" s="253">
        <f t="shared" si="615"/>
        <v>4485151.5599999996</v>
      </c>
      <c r="Q631" s="253">
        <f t="shared" si="615"/>
        <v>376666.80830822443</v>
      </c>
      <c r="R631" s="253">
        <f t="shared" si="615"/>
        <v>658647.93515088828</v>
      </c>
      <c r="S631" s="254">
        <f t="shared" si="615"/>
        <v>0</v>
      </c>
      <c r="T631" s="256">
        <f>SUM(O631:S631)</f>
        <v>5520466.3034591116</v>
      </c>
      <c r="U631" s="984"/>
      <c r="V631" s="277">
        <v>60</v>
      </c>
      <c r="W631" s="253">
        <f t="shared" si="616"/>
        <v>0</v>
      </c>
      <c r="X631" s="253">
        <f t="shared" si="616"/>
        <v>4485151.5599999996</v>
      </c>
      <c r="Y631" s="253">
        <f t="shared" si="616"/>
        <v>376666.80830822443</v>
      </c>
      <c r="Z631" s="253">
        <f t="shared" si="616"/>
        <v>658647.93515088828</v>
      </c>
      <c r="AA631" s="253">
        <f t="shared" si="616"/>
        <v>0</v>
      </c>
      <c r="AB631" s="253">
        <f>SUM(W631:AA631)</f>
        <v>5520466.3034591116</v>
      </c>
      <c r="AC631" s="984"/>
      <c r="AD631" s="308"/>
      <c r="AE631" s="253">
        <f t="shared" si="617"/>
        <v>0</v>
      </c>
      <c r="AF631" s="253">
        <f t="shared" si="617"/>
        <v>0</v>
      </c>
      <c r="AG631" s="253">
        <f t="shared" si="617"/>
        <v>0</v>
      </c>
      <c r="AH631" s="253">
        <f t="shared" si="617"/>
        <v>0</v>
      </c>
      <c r="AI631" s="253">
        <f t="shared" si="617"/>
        <v>0</v>
      </c>
      <c r="AJ631" s="253">
        <f>SUM(AE631:AI631)</f>
        <v>0</v>
      </c>
      <c r="AK631" s="978"/>
      <c r="AL631" s="979">
        <f>IFERROR(VLOOKUP($A631,Itemizado_Piping!C:Q,12,0),0)</f>
        <v>0</v>
      </c>
      <c r="AM631" s="979">
        <f>IFERROR(VLOOKUP($A631,Itemizado_Piping!C:Q,13,0),0)</f>
        <v>0</v>
      </c>
      <c r="AN631" s="979">
        <f>IFERROR(VLOOKUP($A631,Itemizado_Piping!C:Q,14,0),0)</f>
        <v>0</v>
      </c>
      <c r="AO631" s="978"/>
      <c r="AP631" s="278"/>
      <c r="AQ631" s="253">
        <f>N631*AP631</f>
        <v>0</v>
      </c>
      <c r="AR631" s="978"/>
      <c r="AS631" s="982"/>
    </row>
    <row r="632" spans="1:45" s="164" customFormat="1" hidden="1">
      <c r="A632" s="312" t="s">
        <v>2785</v>
      </c>
      <c r="B632" s="249"/>
      <c r="C632" s="3" t="s">
        <v>2786</v>
      </c>
      <c r="D632" s="2" t="s">
        <v>2050</v>
      </c>
      <c r="E632" s="190">
        <v>186</v>
      </c>
      <c r="F632" s="276">
        <v>29</v>
      </c>
      <c r="G632" s="191"/>
      <c r="H632" s="252">
        <f>G632+F632</f>
        <v>29</v>
      </c>
      <c r="I632" s="251">
        <v>7280</v>
      </c>
      <c r="J632" s="253"/>
      <c r="K632" s="253">
        <v>611.38053593084805</v>
      </c>
      <c r="L632" s="253">
        <v>1069.0735650187185</v>
      </c>
      <c r="M632" s="254"/>
      <c r="N632" s="252">
        <f>SUM(I632:M632)</f>
        <v>8960.4541009495661</v>
      </c>
      <c r="O632" s="251">
        <f t="shared" si="615"/>
        <v>1354080</v>
      </c>
      <c r="P632" s="253">
        <f t="shared" si="615"/>
        <v>0</v>
      </c>
      <c r="Q632" s="253">
        <f t="shared" si="615"/>
        <v>113716.77968313773</v>
      </c>
      <c r="R632" s="253">
        <f t="shared" si="615"/>
        <v>198847.68309348164</v>
      </c>
      <c r="S632" s="254">
        <f t="shared" si="615"/>
        <v>0</v>
      </c>
      <c r="T632" s="256">
        <f>SUM(O632:S632)</f>
        <v>1666644.4627766195</v>
      </c>
      <c r="U632" s="984"/>
      <c r="V632" s="277">
        <v>186</v>
      </c>
      <c r="W632" s="253">
        <f t="shared" si="616"/>
        <v>1354080</v>
      </c>
      <c r="X632" s="253">
        <f t="shared" si="616"/>
        <v>0</v>
      </c>
      <c r="Y632" s="253">
        <f t="shared" si="616"/>
        <v>113716.77968313773</v>
      </c>
      <c r="Z632" s="253">
        <f t="shared" si="616"/>
        <v>198847.68309348164</v>
      </c>
      <c r="AA632" s="253">
        <f t="shared" si="616"/>
        <v>0</v>
      </c>
      <c r="AB632" s="253">
        <f>SUM(W632:AA632)</f>
        <v>1666644.4627766195</v>
      </c>
      <c r="AC632" s="984"/>
      <c r="AD632" s="308"/>
      <c r="AE632" s="253">
        <f t="shared" si="617"/>
        <v>0</v>
      </c>
      <c r="AF632" s="253">
        <f t="shared" si="617"/>
        <v>0</v>
      </c>
      <c r="AG632" s="253">
        <f t="shared" si="617"/>
        <v>0</v>
      </c>
      <c r="AH632" s="253">
        <f t="shared" si="617"/>
        <v>0</v>
      </c>
      <c r="AI632" s="253">
        <f t="shared" si="617"/>
        <v>0</v>
      </c>
      <c r="AJ632" s="253">
        <f>SUM(AE632:AI632)</f>
        <v>0</v>
      </c>
      <c r="AK632" s="978"/>
      <c r="AL632" s="979">
        <f>IFERROR(VLOOKUP($A632,Itemizado_Piping!C:Q,12,0),0)</f>
        <v>0</v>
      </c>
      <c r="AM632" s="979">
        <f>IFERROR(VLOOKUP($A632,Itemizado_Piping!C:Q,13,0),0)</f>
        <v>0</v>
      </c>
      <c r="AN632" s="979">
        <f>IFERROR(VLOOKUP($A632,Itemizado_Piping!C:Q,14,0),0)</f>
        <v>0</v>
      </c>
      <c r="AO632" s="978"/>
      <c r="AP632" s="278"/>
      <c r="AQ632" s="253">
        <f>N632*AP632</f>
        <v>0</v>
      </c>
      <c r="AR632" s="978"/>
      <c r="AS632" s="982"/>
    </row>
    <row r="633" spans="1:45" s="164" customFormat="1" hidden="1">
      <c r="A633" s="314" t="s">
        <v>3010</v>
      </c>
      <c r="B633" s="199"/>
      <c r="C633" s="28" t="s">
        <v>3011</v>
      </c>
      <c r="D633" s="29"/>
      <c r="E633" s="186"/>
      <c r="F633" s="265"/>
      <c r="G633" s="186"/>
      <c r="H633" s="266"/>
      <c r="I633" s="265"/>
      <c r="J633" s="267"/>
      <c r="K633" s="267"/>
      <c r="L633" s="267"/>
      <c r="M633" s="268"/>
      <c r="N633" s="266"/>
      <c r="O633" s="265"/>
      <c r="P633" s="267"/>
      <c r="Q633" s="267"/>
      <c r="R633" s="267"/>
      <c r="S633" s="268"/>
      <c r="T633" s="269"/>
      <c r="U633" s="984"/>
      <c r="V633" s="272"/>
      <c r="W633" s="272"/>
      <c r="X633" s="272"/>
      <c r="Y633" s="272"/>
      <c r="Z633" s="272"/>
      <c r="AA633" s="272"/>
      <c r="AB633" s="272"/>
      <c r="AC633" s="984"/>
      <c r="AD633" s="272"/>
      <c r="AE633" s="272"/>
      <c r="AF633" s="272"/>
      <c r="AG633" s="272"/>
      <c r="AH633" s="272"/>
      <c r="AI633" s="272"/>
      <c r="AJ633" s="272"/>
      <c r="AK633" s="978"/>
      <c r="AL633" s="272"/>
      <c r="AM633" s="272"/>
      <c r="AN633" s="272"/>
      <c r="AO633" s="978"/>
      <c r="AP633" s="275"/>
      <c r="AQ633" s="272"/>
      <c r="AR633" s="978"/>
      <c r="AS633" s="982"/>
    </row>
    <row r="634" spans="1:45" s="164" customFormat="1" ht="26.45" hidden="1">
      <c r="A634" s="316" t="s">
        <v>3012</v>
      </c>
      <c r="B634" s="202" t="s">
        <v>3300</v>
      </c>
      <c r="C634" s="32" t="s">
        <v>3013</v>
      </c>
      <c r="D634" s="33" t="s">
        <v>2144</v>
      </c>
      <c r="E634" s="187">
        <v>16</v>
      </c>
      <c r="F634" s="282"/>
      <c r="G634" s="283">
        <v>213.584</v>
      </c>
      <c r="H634" s="284">
        <f t="shared" ref="H634:H657" si="618">G634+F634</f>
        <v>213.584</v>
      </c>
      <c r="I634" s="285"/>
      <c r="J634" s="286">
        <v>6729463.057</v>
      </c>
      <c r="K634" s="286">
        <v>565145.97943894099</v>
      </c>
      <c r="L634" s="286">
        <v>988226.79409460886</v>
      </c>
      <c r="M634" s="287"/>
      <c r="N634" s="284">
        <f t="shared" ref="N634:N657" si="619">SUM(I634:M634)</f>
        <v>8282835.8305335501</v>
      </c>
      <c r="O634" s="285">
        <f t="shared" ref="O634:O657" si="620">$E634*I634</f>
        <v>0</v>
      </c>
      <c r="P634" s="286">
        <f t="shared" ref="P634:P657" si="621">$E634*J634</f>
        <v>107671408.912</v>
      </c>
      <c r="Q634" s="286">
        <f t="shared" ref="Q634:Q657" si="622">$E634*K634</f>
        <v>9042335.6710230559</v>
      </c>
      <c r="R634" s="286">
        <f t="shared" ref="R634:R657" si="623">$E634*L634</f>
        <v>15811628.705513742</v>
      </c>
      <c r="S634" s="287">
        <f t="shared" ref="S634:S657" si="624">$E634*M634</f>
        <v>0</v>
      </c>
      <c r="T634" s="288">
        <f t="shared" ref="T634:T657" si="625">SUM(O634:S634)</f>
        <v>132525373.2885368</v>
      </c>
      <c r="U634" s="984"/>
      <c r="V634" s="277">
        <v>16</v>
      </c>
      <c r="W634" s="253">
        <f t="shared" ref="W634:W657" si="626">$V634*I634</f>
        <v>0</v>
      </c>
      <c r="X634" s="253">
        <f t="shared" ref="X634:X657" si="627">$V634*J634</f>
        <v>107671408.912</v>
      </c>
      <c r="Y634" s="253">
        <f t="shared" ref="Y634:Y657" si="628">$V634*K634</f>
        <v>9042335.6710230559</v>
      </c>
      <c r="Z634" s="253">
        <f t="shared" ref="Z634:Z657" si="629">$V634*L634</f>
        <v>15811628.705513742</v>
      </c>
      <c r="AA634" s="253">
        <f t="shared" ref="AA634:AA657" si="630">$V634*M634</f>
        <v>0</v>
      </c>
      <c r="AB634" s="253">
        <f t="shared" ref="AB634:AB657" si="631">SUM(W634:AA634)</f>
        <v>132525373.2885368</v>
      </c>
      <c r="AC634" s="984"/>
      <c r="AD634" s="308">
        <f>VLOOKUP(A634,Itemizado_Piping!$C$8:$U$93,18,FALSE)</f>
        <v>0</v>
      </c>
      <c r="AE634" s="253">
        <f t="shared" ref="AE634:AE657" si="632">$AD634*I634</f>
        <v>0</v>
      </c>
      <c r="AF634" s="253">
        <f t="shared" ref="AF634:AF657" si="633">$AD634*J634</f>
        <v>0</v>
      </c>
      <c r="AG634" s="253">
        <f t="shared" ref="AG634:AG657" si="634">$AD634*K634</f>
        <v>0</v>
      </c>
      <c r="AH634" s="253">
        <f t="shared" ref="AH634:AH657" si="635">$AD634*L634</f>
        <v>0</v>
      </c>
      <c r="AI634" s="253">
        <f t="shared" ref="AI634:AI657" si="636">$AD634*M634</f>
        <v>0</v>
      </c>
      <c r="AJ634" s="253">
        <f t="shared" ref="AJ634:AJ657" si="637">SUM(AE634:AI634)</f>
        <v>0</v>
      </c>
      <c r="AK634" s="978"/>
      <c r="AL634" s="979">
        <f>IFERROR(VLOOKUP($A634,Itemizado_Piping!C:Q,12,0),0)</f>
        <v>0</v>
      </c>
      <c r="AM634" s="979">
        <f>IFERROR(VLOOKUP($A634,Itemizado_Piping!C:Q,13,0),0)</f>
        <v>0</v>
      </c>
      <c r="AN634" s="979">
        <f>IFERROR(VLOOKUP($A634,Itemizado_Piping!C:Q,14,0),0)</f>
        <v>0</v>
      </c>
      <c r="AO634" s="978"/>
      <c r="AP634" s="381">
        <f>VLOOKUP(A634,Itemizado_Piping!$C$5:$AD$93,24,FALSE)</f>
        <v>0</v>
      </c>
      <c r="AQ634" s="253">
        <f t="shared" ref="AQ634:AQ657" si="638">N634*AP634</f>
        <v>0</v>
      </c>
      <c r="AR634" s="978"/>
      <c r="AS634" s="982"/>
    </row>
    <row r="635" spans="1:45" s="164" customFormat="1" ht="39.6" hidden="1">
      <c r="A635" s="316" t="s">
        <v>3034</v>
      </c>
      <c r="B635" s="202" t="s">
        <v>3300</v>
      </c>
      <c r="C635" s="32" t="s">
        <v>3035</v>
      </c>
      <c r="D635" s="33" t="s">
        <v>2144</v>
      </c>
      <c r="E635" s="187">
        <v>80</v>
      </c>
      <c r="F635" s="282"/>
      <c r="G635" s="283">
        <v>2118.0079999999998</v>
      </c>
      <c r="H635" s="284">
        <f t="shared" si="618"/>
        <v>2118.0079999999998</v>
      </c>
      <c r="I635" s="285"/>
      <c r="J635" s="286">
        <v>1659222.341</v>
      </c>
      <c r="K635" s="286">
        <v>139342.89283678238</v>
      </c>
      <c r="L635" s="286">
        <v>243658.06942166496</v>
      </c>
      <c r="M635" s="287"/>
      <c r="N635" s="284">
        <f t="shared" si="619"/>
        <v>2042223.3032584474</v>
      </c>
      <c r="O635" s="285">
        <f t="shared" si="620"/>
        <v>0</v>
      </c>
      <c r="P635" s="286">
        <f t="shared" si="621"/>
        <v>132737787.28</v>
      </c>
      <c r="Q635" s="286">
        <f t="shared" si="622"/>
        <v>11147431.426942591</v>
      </c>
      <c r="R635" s="286">
        <f t="shared" si="623"/>
        <v>19492645.553733196</v>
      </c>
      <c r="S635" s="287">
        <f t="shared" si="624"/>
        <v>0</v>
      </c>
      <c r="T635" s="288">
        <f t="shared" si="625"/>
        <v>163377864.26067579</v>
      </c>
      <c r="U635" s="984"/>
      <c r="V635" s="277">
        <v>80</v>
      </c>
      <c r="W635" s="253">
        <f t="shared" si="626"/>
        <v>0</v>
      </c>
      <c r="X635" s="253">
        <f t="shared" si="627"/>
        <v>132737787.28</v>
      </c>
      <c r="Y635" s="253">
        <f t="shared" si="628"/>
        <v>11147431.426942591</v>
      </c>
      <c r="Z635" s="253">
        <f t="shared" si="629"/>
        <v>19492645.553733196</v>
      </c>
      <c r="AA635" s="253">
        <f t="shared" si="630"/>
        <v>0</v>
      </c>
      <c r="AB635" s="253">
        <f t="shared" si="631"/>
        <v>163377864.26067579</v>
      </c>
      <c r="AC635" s="984"/>
      <c r="AD635" s="308">
        <f>VLOOKUP(A635,Itemizado_Piping!$C$8:$U$93,18,FALSE)</f>
        <v>0</v>
      </c>
      <c r="AE635" s="253">
        <f t="shared" si="632"/>
        <v>0</v>
      </c>
      <c r="AF635" s="253">
        <f t="shared" si="633"/>
        <v>0</v>
      </c>
      <c r="AG635" s="253">
        <f t="shared" si="634"/>
        <v>0</v>
      </c>
      <c r="AH635" s="253">
        <f t="shared" si="635"/>
        <v>0</v>
      </c>
      <c r="AI635" s="253">
        <f t="shared" si="636"/>
        <v>0</v>
      </c>
      <c r="AJ635" s="253">
        <f t="shared" si="637"/>
        <v>0</v>
      </c>
      <c r="AK635" s="978"/>
      <c r="AL635" s="979">
        <f>IFERROR(VLOOKUP($A635,Itemizado_Piping!C:Q,12,0),0)</f>
        <v>0</v>
      </c>
      <c r="AM635" s="979">
        <f>IFERROR(VLOOKUP($A635,Itemizado_Piping!C:Q,13,0),0)</f>
        <v>0</v>
      </c>
      <c r="AN635" s="979">
        <f>IFERROR(VLOOKUP($A635,Itemizado_Piping!C:Q,14,0),0)</f>
        <v>0</v>
      </c>
      <c r="AO635" s="978"/>
      <c r="AP635" s="381">
        <f>VLOOKUP(A635,Itemizado_Piping!$C$5:$AD$93,24,FALSE)</f>
        <v>0</v>
      </c>
      <c r="AQ635" s="253">
        <f t="shared" si="638"/>
        <v>0</v>
      </c>
      <c r="AR635" s="978"/>
      <c r="AS635" s="982"/>
    </row>
    <row r="636" spans="1:45" s="164" customFormat="1" ht="39.6" hidden="1">
      <c r="A636" s="316" t="s">
        <v>3046</v>
      </c>
      <c r="B636" s="202" t="s">
        <v>3300</v>
      </c>
      <c r="C636" s="32" t="s">
        <v>3047</v>
      </c>
      <c r="D636" s="33" t="s">
        <v>2144</v>
      </c>
      <c r="E636" s="187">
        <v>1</v>
      </c>
      <c r="F636" s="282"/>
      <c r="G636" s="283">
        <v>30.795000000000002</v>
      </c>
      <c r="H636" s="284">
        <f t="shared" si="618"/>
        <v>30.795000000000002</v>
      </c>
      <c r="I636" s="285"/>
      <c r="J636" s="286">
        <v>1897041.6370000001</v>
      </c>
      <c r="K636" s="286">
        <v>159315.15776029555</v>
      </c>
      <c r="L636" s="286">
        <v>278582.01483443449</v>
      </c>
      <c r="M636" s="287"/>
      <c r="N636" s="284">
        <f t="shared" si="619"/>
        <v>2334938.8095947299</v>
      </c>
      <c r="O636" s="285">
        <f t="shared" si="620"/>
        <v>0</v>
      </c>
      <c r="P636" s="286">
        <f t="shared" si="621"/>
        <v>1897041.6370000001</v>
      </c>
      <c r="Q636" s="286">
        <f t="shared" si="622"/>
        <v>159315.15776029555</v>
      </c>
      <c r="R636" s="286">
        <f t="shared" si="623"/>
        <v>278582.01483443449</v>
      </c>
      <c r="S636" s="287">
        <f t="shared" si="624"/>
        <v>0</v>
      </c>
      <c r="T636" s="288">
        <f t="shared" si="625"/>
        <v>2334938.8095947299</v>
      </c>
      <c r="U636" s="984"/>
      <c r="V636" s="277">
        <v>1</v>
      </c>
      <c r="W636" s="253">
        <f t="shared" si="626"/>
        <v>0</v>
      </c>
      <c r="X636" s="253">
        <f t="shared" si="627"/>
        <v>1897041.6370000001</v>
      </c>
      <c r="Y636" s="253">
        <f t="shared" si="628"/>
        <v>159315.15776029555</v>
      </c>
      <c r="Z636" s="253">
        <f t="shared" si="629"/>
        <v>278582.01483443449</v>
      </c>
      <c r="AA636" s="253">
        <f t="shared" si="630"/>
        <v>0</v>
      </c>
      <c r="AB636" s="253">
        <f t="shared" si="631"/>
        <v>2334938.8095947299</v>
      </c>
      <c r="AC636" s="984"/>
      <c r="AD636" s="308">
        <f>VLOOKUP(A636,Itemizado_Piping!$C$8:$U$93,18,FALSE)</f>
        <v>0</v>
      </c>
      <c r="AE636" s="253">
        <f t="shared" si="632"/>
        <v>0</v>
      </c>
      <c r="AF636" s="253">
        <f t="shared" si="633"/>
        <v>0</v>
      </c>
      <c r="AG636" s="253">
        <f t="shared" si="634"/>
        <v>0</v>
      </c>
      <c r="AH636" s="253">
        <f t="shared" si="635"/>
        <v>0</v>
      </c>
      <c r="AI636" s="253">
        <f t="shared" si="636"/>
        <v>0</v>
      </c>
      <c r="AJ636" s="253">
        <f t="shared" si="637"/>
        <v>0</v>
      </c>
      <c r="AK636" s="978"/>
      <c r="AL636" s="979">
        <f>IFERROR(VLOOKUP($A636,Itemizado_Piping!C:Q,12,0),0)</f>
        <v>0</v>
      </c>
      <c r="AM636" s="979">
        <f>IFERROR(VLOOKUP($A636,Itemizado_Piping!C:Q,13,0),0)</f>
        <v>0</v>
      </c>
      <c r="AN636" s="979">
        <f>IFERROR(VLOOKUP($A636,Itemizado_Piping!C:Q,14,0),0)</f>
        <v>0</v>
      </c>
      <c r="AO636" s="978"/>
      <c r="AP636" s="381">
        <f>VLOOKUP(A636,Itemizado_Piping!$C$5:$AD$93,24,FALSE)</f>
        <v>0</v>
      </c>
      <c r="AQ636" s="253">
        <f t="shared" si="638"/>
        <v>0</v>
      </c>
      <c r="AR636" s="978"/>
      <c r="AS636" s="982"/>
    </row>
    <row r="637" spans="1:45" s="164" customFormat="1" ht="26.45" hidden="1">
      <c r="A637" s="316" t="s">
        <v>3048</v>
      </c>
      <c r="B637" s="202" t="s">
        <v>3300</v>
      </c>
      <c r="C637" s="32" t="s">
        <v>3049</v>
      </c>
      <c r="D637" s="33" t="s">
        <v>2144</v>
      </c>
      <c r="E637" s="187">
        <v>1</v>
      </c>
      <c r="F637" s="282"/>
      <c r="G637" s="283">
        <v>48.075000000000003</v>
      </c>
      <c r="H637" s="284">
        <f t="shared" si="618"/>
        <v>48.075000000000003</v>
      </c>
      <c r="I637" s="285"/>
      <c r="J637" s="286">
        <v>9958808.8210000005</v>
      </c>
      <c r="K637" s="286">
        <v>836349.16071409173</v>
      </c>
      <c r="L637" s="286">
        <v>1462458.6884264392</v>
      </c>
      <c r="M637" s="287"/>
      <c r="N637" s="284">
        <f t="shared" si="619"/>
        <v>12257616.670140531</v>
      </c>
      <c r="O637" s="285">
        <f t="shared" si="620"/>
        <v>0</v>
      </c>
      <c r="P637" s="286">
        <f t="shared" si="621"/>
        <v>9958808.8210000005</v>
      </c>
      <c r="Q637" s="286">
        <f t="shared" si="622"/>
        <v>836349.16071409173</v>
      </c>
      <c r="R637" s="286">
        <f t="shared" si="623"/>
        <v>1462458.6884264392</v>
      </c>
      <c r="S637" s="287">
        <f t="shared" si="624"/>
        <v>0</v>
      </c>
      <c r="T637" s="288">
        <f t="shared" si="625"/>
        <v>12257616.670140531</v>
      </c>
      <c r="U637" s="984"/>
      <c r="V637" s="277">
        <v>1</v>
      </c>
      <c r="W637" s="253">
        <f t="shared" si="626"/>
        <v>0</v>
      </c>
      <c r="X637" s="253">
        <f t="shared" si="627"/>
        <v>9958808.8210000005</v>
      </c>
      <c r="Y637" s="253">
        <f t="shared" si="628"/>
        <v>836349.16071409173</v>
      </c>
      <c r="Z637" s="253">
        <f t="shared" si="629"/>
        <v>1462458.6884264392</v>
      </c>
      <c r="AA637" s="253">
        <f t="shared" si="630"/>
        <v>0</v>
      </c>
      <c r="AB637" s="253">
        <f t="shared" si="631"/>
        <v>12257616.670140531</v>
      </c>
      <c r="AC637" s="984"/>
      <c r="AD637" s="308">
        <f>VLOOKUP(A637,Itemizado_Piping!$C$8:$U$93,18,FALSE)</f>
        <v>0</v>
      </c>
      <c r="AE637" s="253">
        <f t="shared" si="632"/>
        <v>0</v>
      </c>
      <c r="AF637" s="253">
        <f t="shared" si="633"/>
        <v>0</v>
      </c>
      <c r="AG637" s="253">
        <f t="shared" si="634"/>
        <v>0</v>
      </c>
      <c r="AH637" s="253">
        <f t="shared" si="635"/>
        <v>0</v>
      </c>
      <c r="AI637" s="253">
        <f t="shared" si="636"/>
        <v>0</v>
      </c>
      <c r="AJ637" s="253">
        <f t="shared" si="637"/>
        <v>0</v>
      </c>
      <c r="AK637" s="978"/>
      <c r="AL637" s="979">
        <f>IFERROR(VLOOKUP($A637,Itemizado_Piping!C:Q,12,0),0)</f>
        <v>0</v>
      </c>
      <c r="AM637" s="979">
        <f>IFERROR(VLOOKUP($A637,Itemizado_Piping!C:Q,13,0),0)</f>
        <v>0</v>
      </c>
      <c r="AN637" s="979">
        <f>IFERROR(VLOOKUP($A637,Itemizado_Piping!C:Q,14,0),0)</f>
        <v>0</v>
      </c>
      <c r="AO637" s="978"/>
      <c r="AP637" s="381">
        <f>VLOOKUP(A637,Itemizado_Piping!$C$5:$AD$93,24,FALSE)</f>
        <v>0</v>
      </c>
      <c r="AQ637" s="253">
        <f t="shared" si="638"/>
        <v>0</v>
      </c>
      <c r="AR637" s="978"/>
      <c r="AS637" s="982"/>
    </row>
    <row r="638" spans="1:45" s="164" customFormat="1" ht="39.6" hidden="1">
      <c r="A638" s="316" t="s">
        <v>3050</v>
      </c>
      <c r="B638" s="202" t="s">
        <v>3300</v>
      </c>
      <c r="C638" s="32" t="s">
        <v>3051</v>
      </c>
      <c r="D638" s="33" t="s">
        <v>2144</v>
      </c>
      <c r="E638" s="187">
        <v>36</v>
      </c>
      <c r="F638" s="282"/>
      <c r="G638" s="283">
        <v>120.16800000000001</v>
      </c>
      <c r="H638" s="284">
        <f t="shared" si="618"/>
        <v>120.16800000000001</v>
      </c>
      <c r="I638" s="285"/>
      <c r="J638" s="286">
        <v>215261.03400000001</v>
      </c>
      <c r="K638" s="286">
        <v>18077.803067575267</v>
      </c>
      <c r="L638" s="286">
        <v>31611.247393955433</v>
      </c>
      <c r="M638" s="287"/>
      <c r="N638" s="284">
        <f t="shared" si="619"/>
        <v>264950.08446153073</v>
      </c>
      <c r="O638" s="285">
        <f t="shared" si="620"/>
        <v>0</v>
      </c>
      <c r="P638" s="286">
        <f t="shared" si="621"/>
        <v>7749397.2240000004</v>
      </c>
      <c r="Q638" s="286">
        <f t="shared" si="622"/>
        <v>650800.91043270961</v>
      </c>
      <c r="R638" s="286">
        <f t="shared" si="623"/>
        <v>1138004.9061823955</v>
      </c>
      <c r="S638" s="287">
        <f t="shared" si="624"/>
        <v>0</v>
      </c>
      <c r="T638" s="288">
        <f t="shared" si="625"/>
        <v>9538203.040615106</v>
      </c>
      <c r="U638" s="984"/>
      <c r="V638" s="277">
        <v>36</v>
      </c>
      <c r="W638" s="253">
        <f t="shared" si="626"/>
        <v>0</v>
      </c>
      <c r="X638" s="253">
        <f t="shared" si="627"/>
        <v>7749397.2240000004</v>
      </c>
      <c r="Y638" s="253">
        <f t="shared" si="628"/>
        <v>650800.91043270961</v>
      </c>
      <c r="Z638" s="253">
        <f t="shared" si="629"/>
        <v>1138004.9061823955</v>
      </c>
      <c r="AA638" s="253">
        <f t="shared" si="630"/>
        <v>0</v>
      </c>
      <c r="AB638" s="253">
        <f t="shared" si="631"/>
        <v>9538203.040615106</v>
      </c>
      <c r="AC638" s="984"/>
      <c r="AD638" s="308">
        <f>VLOOKUP(A638,Itemizado_Piping!$C$8:$U$93,18,FALSE)</f>
        <v>0</v>
      </c>
      <c r="AE638" s="253">
        <f t="shared" si="632"/>
        <v>0</v>
      </c>
      <c r="AF638" s="253">
        <f t="shared" si="633"/>
        <v>0</v>
      </c>
      <c r="AG638" s="253">
        <f t="shared" si="634"/>
        <v>0</v>
      </c>
      <c r="AH638" s="253">
        <f t="shared" si="635"/>
        <v>0</v>
      </c>
      <c r="AI638" s="253">
        <f t="shared" si="636"/>
        <v>0</v>
      </c>
      <c r="AJ638" s="253">
        <f t="shared" si="637"/>
        <v>0</v>
      </c>
      <c r="AK638" s="978"/>
      <c r="AL638" s="979">
        <f>IFERROR(VLOOKUP($A638,Itemizado_Piping!C:Q,12,0),0)</f>
        <v>0</v>
      </c>
      <c r="AM638" s="979">
        <f>IFERROR(VLOOKUP($A638,Itemizado_Piping!C:Q,13,0),0)</f>
        <v>0</v>
      </c>
      <c r="AN638" s="979">
        <f>IFERROR(VLOOKUP($A638,Itemizado_Piping!C:Q,14,0),0)</f>
        <v>0</v>
      </c>
      <c r="AO638" s="978"/>
      <c r="AP638" s="381">
        <f>VLOOKUP(A638,Itemizado_Piping!$C$5:$AD$93,24,FALSE)</f>
        <v>0</v>
      </c>
      <c r="AQ638" s="253">
        <f t="shared" si="638"/>
        <v>0</v>
      </c>
      <c r="AR638" s="978"/>
      <c r="AS638" s="982"/>
    </row>
    <row r="639" spans="1:45" s="164" customFormat="1" ht="39.6" hidden="1">
      <c r="A639" s="316" t="s">
        <v>3052</v>
      </c>
      <c r="B639" s="202" t="s">
        <v>3300</v>
      </c>
      <c r="C639" s="32" t="s">
        <v>3053</v>
      </c>
      <c r="D639" s="33" t="s">
        <v>2144</v>
      </c>
      <c r="E639" s="187">
        <v>160</v>
      </c>
      <c r="F639" s="282"/>
      <c r="G639" s="283">
        <v>534.08000000000004</v>
      </c>
      <c r="H639" s="284">
        <f t="shared" si="618"/>
        <v>534.08000000000004</v>
      </c>
      <c r="I639" s="285"/>
      <c r="J639" s="286">
        <v>268821.03399999999</v>
      </c>
      <c r="K639" s="286">
        <v>22575.817010495113</v>
      </c>
      <c r="L639" s="286">
        <v>39476.574336593148</v>
      </c>
      <c r="M639" s="287"/>
      <c r="N639" s="284">
        <f t="shared" si="619"/>
        <v>330873.42534708825</v>
      </c>
      <c r="O639" s="285">
        <f t="shared" si="620"/>
        <v>0</v>
      </c>
      <c r="P639" s="286">
        <f t="shared" si="621"/>
        <v>43011365.439999998</v>
      </c>
      <c r="Q639" s="286">
        <f t="shared" si="622"/>
        <v>3612130.7216792181</v>
      </c>
      <c r="R639" s="286">
        <f t="shared" si="623"/>
        <v>6316251.893854904</v>
      </c>
      <c r="S639" s="287">
        <f t="shared" si="624"/>
        <v>0</v>
      </c>
      <c r="T639" s="288">
        <f t="shared" si="625"/>
        <v>52939748.055534117</v>
      </c>
      <c r="U639" s="984"/>
      <c r="V639" s="277">
        <v>160</v>
      </c>
      <c r="W639" s="253">
        <f t="shared" si="626"/>
        <v>0</v>
      </c>
      <c r="X639" s="253">
        <f t="shared" si="627"/>
        <v>43011365.439999998</v>
      </c>
      <c r="Y639" s="253">
        <f t="shared" si="628"/>
        <v>3612130.7216792181</v>
      </c>
      <c r="Z639" s="253">
        <f t="shared" si="629"/>
        <v>6316251.893854904</v>
      </c>
      <c r="AA639" s="253">
        <f t="shared" si="630"/>
        <v>0</v>
      </c>
      <c r="AB639" s="253">
        <f t="shared" si="631"/>
        <v>52939748.055534117</v>
      </c>
      <c r="AC639" s="984"/>
      <c r="AD639" s="308">
        <f>VLOOKUP(A639,Itemizado_Piping!$C$8:$U$93,18,FALSE)</f>
        <v>0</v>
      </c>
      <c r="AE639" s="253">
        <f t="shared" si="632"/>
        <v>0</v>
      </c>
      <c r="AF639" s="253">
        <f t="shared" si="633"/>
        <v>0</v>
      </c>
      <c r="AG639" s="253">
        <f t="shared" si="634"/>
        <v>0</v>
      </c>
      <c r="AH639" s="253">
        <f t="shared" si="635"/>
        <v>0</v>
      </c>
      <c r="AI639" s="253">
        <f t="shared" si="636"/>
        <v>0</v>
      </c>
      <c r="AJ639" s="253">
        <f t="shared" si="637"/>
        <v>0</v>
      </c>
      <c r="AK639" s="978"/>
      <c r="AL639" s="979">
        <f>IFERROR(VLOOKUP($A639,Itemizado_Piping!C:Q,12,0),0)</f>
        <v>0</v>
      </c>
      <c r="AM639" s="979">
        <f>IFERROR(VLOOKUP($A639,Itemizado_Piping!C:Q,13,0),0)</f>
        <v>0</v>
      </c>
      <c r="AN639" s="979">
        <f>IFERROR(VLOOKUP($A639,Itemizado_Piping!C:Q,14,0),0)</f>
        <v>0</v>
      </c>
      <c r="AO639" s="978"/>
      <c r="AP639" s="381">
        <f>VLOOKUP(A639,Itemizado_Piping!$C$5:$AD$93,24,FALSE)</f>
        <v>0</v>
      </c>
      <c r="AQ639" s="253">
        <f t="shared" si="638"/>
        <v>0</v>
      </c>
      <c r="AR639" s="978"/>
      <c r="AS639" s="982"/>
    </row>
    <row r="640" spans="1:45" s="164" customFormat="1" ht="26.45" hidden="1">
      <c r="A640" s="316" t="s">
        <v>3054</v>
      </c>
      <c r="B640" s="202" t="s">
        <v>3300</v>
      </c>
      <c r="C640" s="32" t="s">
        <v>3055</v>
      </c>
      <c r="D640" s="33" t="s">
        <v>2144</v>
      </c>
      <c r="E640" s="187">
        <v>26</v>
      </c>
      <c r="F640" s="282"/>
      <c r="G640" s="283">
        <v>449.28</v>
      </c>
      <c r="H640" s="284">
        <f t="shared" si="618"/>
        <v>449.28</v>
      </c>
      <c r="I640" s="285"/>
      <c r="J640" s="286">
        <v>4296307.1840000004</v>
      </c>
      <c r="K640" s="286">
        <v>360807.49844470806</v>
      </c>
      <c r="L640" s="286">
        <v>630915.99417780386</v>
      </c>
      <c r="M640" s="287"/>
      <c r="N640" s="284">
        <f t="shared" si="619"/>
        <v>5288030.6766225118</v>
      </c>
      <c r="O640" s="285">
        <f t="shared" si="620"/>
        <v>0</v>
      </c>
      <c r="P640" s="286">
        <f t="shared" si="621"/>
        <v>111703986.78400001</v>
      </c>
      <c r="Q640" s="286">
        <f t="shared" si="622"/>
        <v>9380994.9595624097</v>
      </c>
      <c r="R640" s="286">
        <f t="shared" si="623"/>
        <v>16403815.8486229</v>
      </c>
      <c r="S640" s="287">
        <f t="shared" si="624"/>
        <v>0</v>
      </c>
      <c r="T640" s="288">
        <f t="shared" si="625"/>
        <v>137488797.59218532</v>
      </c>
      <c r="U640" s="984"/>
      <c r="V640" s="277">
        <v>26</v>
      </c>
      <c r="W640" s="253">
        <f t="shared" si="626"/>
        <v>0</v>
      </c>
      <c r="X640" s="253">
        <f t="shared" si="627"/>
        <v>111703986.78400001</v>
      </c>
      <c r="Y640" s="253">
        <f t="shared" si="628"/>
        <v>9380994.9595624097</v>
      </c>
      <c r="Z640" s="253">
        <f t="shared" si="629"/>
        <v>16403815.8486229</v>
      </c>
      <c r="AA640" s="253">
        <f t="shared" si="630"/>
        <v>0</v>
      </c>
      <c r="AB640" s="253">
        <f t="shared" si="631"/>
        <v>137488797.59218532</v>
      </c>
      <c r="AC640" s="984"/>
      <c r="AD640" s="308">
        <f>VLOOKUP(A640,Itemizado_Piping!$C$8:$U$93,18,FALSE)</f>
        <v>0</v>
      </c>
      <c r="AE640" s="253">
        <f t="shared" si="632"/>
        <v>0</v>
      </c>
      <c r="AF640" s="253">
        <f t="shared" si="633"/>
        <v>0</v>
      </c>
      <c r="AG640" s="253">
        <f t="shared" si="634"/>
        <v>0</v>
      </c>
      <c r="AH640" s="253">
        <f t="shared" si="635"/>
        <v>0</v>
      </c>
      <c r="AI640" s="253">
        <f t="shared" si="636"/>
        <v>0</v>
      </c>
      <c r="AJ640" s="253">
        <f t="shared" si="637"/>
        <v>0</v>
      </c>
      <c r="AK640" s="978"/>
      <c r="AL640" s="979">
        <f>IFERROR(VLOOKUP($A640,Itemizado_Piping!C:Q,12,0),0)</f>
        <v>0</v>
      </c>
      <c r="AM640" s="979">
        <f>IFERROR(VLOOKUP($A640,Itemizado_Piping!C:Q,13,0),0)</f>
        <v>0</v>
      </c>
      <c r="AN640" s="979">
        <f>IFERROR(VLOOKUP($A640,Itemizado_Piping!C:Q,14,0),0)</f>
        <v>0</v>
      </c>
      <c r="AO640" s="978"/>
      <c r="AP640" s="381">
        <f>VLOOKUP(A640,Itemizado_Piping!$C$5:$AD$93,24,FALSE)</f>
        <v>0</v>
      </c>
      <c r="AQ640" s="253">
        <f t="shared" si="638"/>
        <v>0</v>
      </c>
      <c r="AR640" s="978"/>
      <c r="AS640" s="982"/>
    </row>
    <row r="641" spans="1:45" s="164" customFormat="1" ht="26.45" hidden="1">
      <c r="A641" s="316" t="s">
        <v>3056</v>
      </c>
      <c r="B641" s="202" t="s">
        <v>3300</v>
      </c>
      <c r="C641" s="32" t="s">
        <v>3057</v>
      </c>
      <c r="D641" s="33" t="s">
        <v>2144</v>
      </c>
      <c r="E641" s="187">
        <v>80</v>
      </c>
      <c r="F641" s="282"/>
      <c r="G641" s="283">
        <v>4194.6000000000004</v>
      </c>
      <c r="H641" s="284">
        <f t="shared" si="618"/>
        <v>4194.6000000000004</v>
      </c>
      <c r="I641" s="285"/>
      <c r="J641" s="286">
        <v>5839120.7920000004</v>
      </c>
      <c r="K641" s="286">
        <v>490374.28560136165</v>
      </c>
      <c r="L641" s="286">
        <v>857479.35187889612</v>
      </c>
      <c r="M641" s="287"/>
      <c r="N641" s="284">
        <f t="shared" si="619"/>
        <v>7186974.4294802584</v>
      </c>
      <c r="O641" s="285">
        <f t="shared" si="620"/>
        <v>0</v>
      </c>
      <c r="P641" s="286">
        <f t="shared" si="621"/>
        <v>467129663.36000001</v>
      </c>
      <c r="Q641" s="286">
        <f t="shared" si="622"/>
        <v>39229942.848108932</v>
      </c>
      <c r="R641" s="286">
        <f t="shared" si="623"/>
        <v>68598348.150311694</v>
      </c>
      <c r="S641" s="287">
        <f t="shared" si="624"/>
        <v>0</v>
      </c>
      <c r="T641" s="288">
        <f t="shared" si="625"/>
        <v>574957954.35842061</v>
      </c>
      <c r="U641" s="984"/>
      <c r="V641" s="277">
        <v>80</v>
      </c>
      <c r="W641" s="253">
        <f t="shared" si="626"/>
        <v>0</v>
      </c>
      <c r="X641" s="253">
        <f t="shared" si="627"/>
        <v>467129663.36000001</v>
      </c>
      <c r="Y641" s="253">
        <f t="shared" si="628"/>
        <v>39229942.848108932</v>
      </c>
      <c r="Z641" s="253">
        <f t="shared" si="629"/>
        <v>68598348.150311694</v>
      </c>
      <c r="AA641" s="253">
        <f t="shared" si="630"/>
        <v>0</v>
      </c>
      <c r="AB641" s="253">
        <f t="shared" si="631"/>
        <v>574957954.35842061</v>
      </c>
      <c r="AC641" s="984"/>
      <c r="AD641" s="308">
        <f>VLOOKUP(A641,Itemizado_Piping!$C$8:$U$93,18,FALSE)</f>
        <v>0</v>
      </c>
      <c r="AE641" s="253">
        <f t="shared" si="632"/>
        <v>0</v>
      </c>
      <c r="AF641" s="253">
        <f t="shared" si="633"/>
        <v>0</v>
      </c>
      <c r="AG641" s="253">
        <f t="shared" si="634"/>
        <v>0</v>
      </c>
      <c r="AH641" s="253">
        <f t="shared" si="635"/>
        <v>0</v>
      </c>
      <c r="AI641" s="253">
        <f t="shared" si="636"/>
        <v>0</v>
      </c>
      <c r="AJ641" s="253">
        <f t="shared" si="637"/>
        <v>0</v>
      </c>
      <c r="AK641" s="978"/>
      <c r="AL641" s="979">
        <f>IFERROR(VLOOKUP($A641,Itemizado_Piping!C:Q,12,0),0)</f>
        <v>0</v>
      </c>
      <c r="AM641" s="979">
        <f>IFERROR(VLOOKUP($A641,Itemizado_Piping!C:Q,13,0),0)</f>
        <v>0</v>
      </c>
      <c r="AN641" s="979">
        <f>IFERROR(VLOOKUP($A641,Itemizado_Piping!C:Q,14,0),0)</f>
        <v>0</v>
      </c>
      <c r="AO641" s="978"/>
      <c r="AP641" s="381">
        <f>VLOOKUP(A641,Itemizado_Piping!$C$5:$AD$93,24,FALSE)</f>
        <v>0</v>
      </c>
      <c r="AQ641" s="253">
        <f t="shared" si="638"/>
        <v>0</v>
      </c>
      <c r="AR641" s="978"/>
      <c r="AS641" s="982"/>
    </row>
    <row r="642" spans="1:45" s="164" customFormat="1" ht="26.45" hidden="1">
      <c r="A642" s="316" t="s">
        <v>3058</v>
      </c>
      <c r="B642" s="202" t="s">
        <v>3300</v>
      </c>
      <c r="C642" s="32" t="s">
        <v>3059</v>
      </c>
      <c r="D642" s="33" t="s">
        <v>2144</v>
      </c>
      <c r="E642" s="187">
        <v>18</v>
      </c>
      <c r="F642" s="282"/>
      <c r="G642" s="283">
        <v>1003.828</v>
      </c>
      <c r="H642" s="284">
        <f t="shared" si="618"/>
        <v>1003.828</v>
      </c>
      <c r="I642" s="285"/>
      <c r="J642" s="286">
        <v>2387026.7459999998</v>
      </c>
      <c r="K642" s="286">
        <v>200464.5191129297</v>
      </c>
      <c r="L642" s="286">
        <v>350536.70250141824</v>
      </c>
      <c r="M642" s="287"/>
      <c r="N642" s="284">
        <f t="shared" si="619"/>
        <v>2938027.9676143476</v>
      </c>
      <c r="O642" s="285">
        <f t="shared" si="620"/>
        <v>0</v>
      </c>
      <c r="P642" s="286">
        <f t="shared" si="621"/>
        <v>42966481.427999996</v>
      </c>
      <c r="Q642" s="286">
        <f t="shared" si="622"/>
        <v>3608361.3440327346</v>
      </c>
      <c r="R642" s="286">
        <f t="shared" si="623"/>
        <v>6309660.645025528</v>
      </c>
      <c r="S642" s="287">
        <f t="shared" si="624"/>
        <v>0</v>
      </c>
      <c r="T642" s="288">
        <f t="shared" si="625"/>
        <v>52884503.417058259</v>
      </c>
      <c r="U642" s="984"/>
      <c r="V642" s="277">
        <v>18</v>
      </c>
      <c r="W642" s="253">
        <f t="shared" si="626"/>
        <v>0</v>
      </c>
      <c r="X642" s="253">
        <f t="shared" si="627"/>
        <v>42966481.427999996</v>
      </c>
      <c r="Y642" s="253">
        <f t="shared" si="628"/>
        <v>3608361.3440327346</v>
      </c>
      <c r="Z642" s="253">
        <f t="shared" si="629"/>
        <v>6309660.645025528</v>
      </c>
      <c r="AA642" s="253">
        <f t="shared" si="630"/>
        <v>0</v>
      </c>
      <c r="AB642" s="253">
        <f t="shared" si="631"/>
        <v>52884503.417058259</v>
      </c>
      <c r="AC642" s="984"/>
      <c r="AD642" s="308">
        <f>VLOOKUP(A642,Itemizado_Piping!$C$8:$U$93,18,FALSE)</f>
        <v>0</v>
      </c>
      <c r="AE642" s="253">
        <f t="shared" si="632"/>
        <v>0</v>
      </c>
      <c r="AF642" s="253">
        <f t="shared" si="633"/>
        <v>0</v>
      </c>
      <c r="AG642" s="253">
        <f t="shared" si="634"/>
        <v>0</v>
      </c>
      <c r="AH642" s="253">
        <f t="shared" si="635"/>
        <v>0</v>
      </c>
      <c r="AI642" s="253">
        <f t="shared" si="636"/>
        <v>0</v>
      </c>
      <c r="AJ642" s="253">
        <f t="shared" si="637"/>
        <v>0</v>
      </c>
      <c r="AK642" s="978"/>
      <c r="AL642" s="979">
        <f>IFERROR(VLOOKUP($A642,Itemizado_Piping!C:Q,12,0),0)</f>
        <v>0</v>
      </c>
      <c r="AM642" s="979">
        <f>IFERROR(VLOOKUP($A642,Itemizado_Piping!C:Q,13,0),0)</f>
        <v>52</v>
      </c>
      <c r="AN642" s="979">
        <f>IFERROR(VLOOKUP($A642,Itemizado_Piping!C:Q,14,0),0)</f>
        <v>2899.9360000000001</v>
      </c>
      <c r="AO642" s="978"/>
      <c r="AP642" s="381">
        <f>VLOOKUP(A642,Itemizado_Piping!$C$5:$AD$93,24,FALSE)</f>
        <v>0</v>
      </c>
      <c r="AQ642" s="253">
        <f t="shared" si="638"/>
        <v>0</v>
      </c>
      <c r="AR642" s="978"/>
      <c r="AS642" s="982"/>
    </row>
    <row r="643" spans="1:45" s="164" customFormat="1" ht="39.6" hidden="1">
      <c r="A643" s="316" t="s">
        <v>3014</v>
      </c>
      <c r="B643" s="202" t="s">
        <v>3300</v>
      </c>
      <c r="C643" s="32" t="s">
        <v>3015</v>
      </c>
      <c r="D643" s="33" t="s">
        <v>2144</v>
      </c>
      <c r="E643" s="187">
        <v>144</v>
      </c>
      <c r="F643" s="282"/>
      <c r="G643" s="283">
        <v>777.6</v>
      </c>
      <c r="H643" s="284">
        <f t="shared" si="618"/>
        <v>777.6</v>
      </c>
      <c r="I643" s="285"/>
      <c r="J643" s="286">
        <v>252198.12</v>
      </c>
      <c r="K643" s="286">
        <v>21179.810682191164</v>
      </c>
      <c r="L643" s="286">
        <v>37035.486708711338</v>
      </c>
      <c r="M643" s="287"/>
      <c r="N643" s="284">
        <f t="shared" si="619"/>
        <v>310413.41739090253</v>
      </c>
      <c r="O643" s="285">
        <f t="shared" si="620"/>
        <v>0</v>
      </c>
      <c r="P643" s="286">
        <f t="shared" si="621"/>
        <v>36316529.280000001</v>
      </c>
      <c r="Q643" s="286">
        <f t="shared" si="622"/>
        <v>3049892.7382355276</v>
      </c>
      <c r="R643" s="286">
        <f t="shared" si="623"/>
        <v>5333110.0860544331</v>
      </c>
      <c r="S643" s="287">
        <f t="shared" si="624"/>
        <v>0</v>
      </c>
      <c r="T643" s="288">
        <f t="shared" si="625"/>
        <v>44699532.104289964</v>
      </c>
      <c r="U643" s="984"/>
      <c r="V643" s="277">
        <v>144</v>
      </c>
      <c r="W643" s="253">
        <f t="shared" si="626"/>
        <v>0</v>
      </c>
      <c r="X643" s="253">
        <f t="shared" si="627"/>
        <v>36316529.280000001</v>
      </c>
      <c r="Y643" s="253">
        <f t="shared" si="628"/>
        <v>3049892.7382355276</v>
      </c>
      <c r="Z643" s="253">
        <f t="shared" si="629"/>
        <v>5333110.0860544331</v>
      </c>
      <c r="AA643" s="253">
        <f t="shared" si="630"/>
        <v>0</v>
      </c>
      <c r="AB643" s="253">
        <f t="shared" si="631"/>
        <v>44699532.104289964</v>
      </c>
      <c r="AC643" s="984"/>
      <c r="AD643" s="308">
        <f>VLOOKUP(A643,Itemizado_Piping!$C$8:$U$93,18,FALSE)</f>
        <v>0</v>
      </c>
      <c r="AE643" s="253">
        <f t="shared" si="632"/>
        <v>0</v>
      </c>
      <c r="AF643" s="253">
        <f t="shared" si="633"/>
        <v>0</v>
      </c>
      <c r="AG643" s="253">
        <f t="shared" si="634"/>
        <v>0</v>
      </c>
      <c r="AH643" s="253">
        <f t="shared" si="635"/>
        <v>0</v>
      </c>
      <c r="AI643" s="253">
        <f t="shared" si="636"/>
        <v>0</v>
      </c>
      <c r="AJ643" s="253">
        <f t="shared" si="637"/>
        <v>0</v>
      </c>
      <c r="AK643" s="978"/>
      <c r="AL643" s="979">
        <f>IFERROR(VLOOKUP($A643,Itemizado_Piping!C:Q,12,0),0)</f>
        <v>0</v>
      </c>
      <c r="AM643" s="979">
        <f>IFERROR(VLOOKUP($A643,Itemizado_Piping!C:Q,13,0),0)</f>
        <v>287</v>
      </c>
      <c r="AN643" s="979">
        <f>IFERROR(VLOOKUP($A643,Itemizado_Piping!C:Q,14,0),0)</f>
        <v>1549.8000000000002</v>
      </c>
      <c r="AO643" s="978"/>
      <c r="AP643" s="381">
        <f>VLOOKUP(A643,Itemizado_Piping!$C$5:$AD$93,24,FALSE)</f>
        <v>0</v>
      </c>
      <c r="AQ643" s="253">
        <f t="shared" si="638"/>
        <v>0</v>
      </c>
      <c r="AR643" s="978"/>
      <c r="AS643" s="982"/>
    </row>
    <row r="644" spans="1:45" s="164" customFormat="1" ht="39.6" hidden="1">
      <c r="A644" s="316" t="s">
        <v>3016</v>
      </c>
      <c r="B644" s="202" t="s">
        <v>3300</v>
      </c>
      <c r="C644" s="32" t="s">
        <v>3017</v>
      </c>
      <c r="D644" s="33" t="s">
        <v>2144</v>
      </c>
      <c r="E644" s="187">
        <v>12</v>
      </c>
      <c r="F644" s="282"/>
      <c r="G644" s="283">
        <v>64.8</v>
      </c>
      <c r="H644" s="284">
        <f t="shared" si="618"/>
        <v>64.8</v>
      </c>
      <c r="I644" s="285"/>
      <c r="J644" s="286">
        <v>252198.12</v>
      </c>
      <c r="K644" s="286">
        <v>21179.810682191281</v>
      </c>
      <c r="L644" s="286">
        <v>37035.486708711353</v>
      </c>
      <c r="M644" s="287"/>
      <c r="N644" s="284">
        <f t="shared" si="619"/>
        <v>310413.41739090264</v>
      </c>
      <c r="O644" s="285">
        <f t="shared" si="620"/>
        <v>0</v>
      </c>
      <c r="P644" s="286">
        <f t="shared" si="621"/>
        <v>3026377.44</v>
      </c>
      <c r="Q644" s="286">
        <f t="shared" si="622"/>
        <v>254157.72818629537</v>
      </c>
      <c r="R644" s="286">
        <f t="shared" si="623"/>
        <v>444425.84050453623</v>
      </c>
      <c r="S644" s="287">
        <f t="shared" si="624"/>
        <v>0</v>
      </c>
      <c r="T644" s="288">
        <f t="shared" si="625"/>
        <v>3724961.0086908317</v>
      </c>
      <c r="U644" s="984"/>
      <c r="V644" s="277">
        <v>12</v>
      </c>
      <c r="W644" s="253">
        <f t="shared" si="626"/>
        <v>0</v>
      </c>
      <c r="X644" s="253">
        <f t="shared" si="627"/>
        <v>3026377.44</v>
      </c>
      <c r="Y644" s="253">
        <f t="shared" si="628"/>
        <v>254157.72818629537</v>
      </c>
      <c r="Z644" s="253">
        <f t="shared" si="629"/>
        <v>444425.84050453623</v>
      </c>
      <c r="AA644" s="253">
        <f t="shared" si="630"/>
        <v>0</v>
      </c>
      <c r="AB644" s="253">
        <f t="shared" si="631"/>
        <v>3724961.0086908317</v>
      </c>
      <c r="AC644" s="984"/>
      <c r="AD644" s="308">
        <f>VLOOKUP(A644,Itemizado_Piping!$C$8:$U$93,18,FALSE)</f>
        <v>0</v>
      </c>
      <c r="AE644" s="253">
        <f t="shared" ref="AE644:AI645" si="639">$AD644*I644</f>
        <v>0</v>
      </c>
      <c r="AF644" s="253">
        <f t="shared" si="639"/>
        <v>0</v>
      </c>
      <c r="AG644" s="253">
        <f t="shared" si="639"/>
        <v>0</v>
      </c>
      <c r="AH644" s="253">
        <f t="shared" si="639"/>
        <v>0</v>
      </c>
      <c r="AI644" s="253">
        <f t="shared" si="639"/>
        <v>0</v>
      </c>
      <c r="AJ644" s="253">
        <f t="shared" si="637"/>
        <v>0</v>
      </c>
      <c r="AK644" s="978"/>
      <c r="AL644" s="979">
        <f>IFERROR(VLOOKUP($A644,Itemizado_Piping!C:Q,12,0),0)</f>
        <v>0</v>
      </c>
      <c r="AM644" s="979">
        <f>IFERROR(VLOOKUP($A644,Itemizado_Piping!C:Q,13,0),0)</f>
        <v>72</v>
      </c>
      <c r="AN644" s="979">
        <f>IFERROR(VLOOKUP($A644,Itemizado_Piping!C:Q,14,0),0)</f>
        <v>388.8</v>
      </c>
      <c r="AO644" s="978"/>
      <c r="AP644" s="381">
        <f>VLOOKUP(A644,Itemizado_Piping!$C$5:$AD$93,24,FALSE)</f>
        <v>0</v>
      </c>
      <c r="AQ644" s="253">
        <f t="shared" si="638"/>
        <v>0</v>
      </c>
      <c r="AR644" s="978"/>
      <c r="AS644" s="982"/>
    </row>
    <row r="645" spans="1:45" s="164" customFormat="1" ht="26.45" hidden="1">
      <c r="A645" s="316" t="s">
        <v>3018</v>
      </c>
      <c r="B645" s="202" t="s">
        <v>3300</v>
      </c>
      <c r="C645" s="32" t="s">
        <v>3019</v>
      </c>
      <c r="D645" s="33" t="s">
        <v>2144</v>
      </c>
      <c r="E645" s="187">
        <v>422</v>
      </c>
      <c r="F645" s="282"/>
      <c r="G645" s="283">
        <v>2278.8000000000002</v>
      </c>
      <c r="H645" s="284">
        <f t="shared" si="618"/>
        <v>2278.8000000000002</v>
      </c>
      <c r="I645" s="285"/>
      <c r="J645" s="286">
        <v>210992.12</v>
      </c>
      <c r="K645" s="286">
        <v>17719.29607181123</v>
      </c>
      <c r="L645" s="286">
        <v>30984.354109788088</v>
      </c>
      <c r="M645" s="287"/>
      <c r="N645" s="284">
        <f t="shared" si="619"/>
        <v>259695.77018159931</v>
      </c>
      <c r="O645" s="285">
        <f t="shared" si="620"/>
        <v>0</v>
      </c>
      <c r="P645" s="286">
        <f t="shared" si="621"/>
        <v>89038674.640000001</v>
      </c>
      <c r="Q645" s="286">
        <f t="shared" si="622"/>
        <v>7477542.9423043393</v>
      </c>
      <c r="R645" s="286">
        <f t="shared" si="623"/>
        <v>13075397.434330573</v>
      </c>
      <c r="S645" s="287">
        <f t="shared" si="624"/>
        <v>0</v>
      </c>
      <c r="T645" s="288">
        <f t="shared" si="625"/>
        <v>109591615.01663491</v>
      </c>
      <c r="U645" s="984"/>
      <c r="V645" s="277">
        <v>422</v>
      </c>
      <c r="W645" s="253">
        <f t="shared" si="626"/>
        <v>0</v>
      </c>
      <c r="X645" s="253">
        <f t="shared" si="627"/>
        <v>89038674.640000001</v>
      </c>
      <c r="Y645" s="253">
        <f t="shared" si="628"/>
        <v>7477542.9423043393</v>
      </c>
      <c r="Z645" s="253">
        <f t="shared" si="629"/>
        <v>13075397.434330573</v>
      </c>
      <c r="AA645" s="253">
        <f t="shared" si="630"/>
        <v>0</v>
      </c>
      <c r="AB645" s="253">
        <f t="shared" si="631"/>
        <v>109591615.01663491</v>
      </c>
      <c r="AC645" s="984"/>
      <c r="AD645" s="308">
        <f>VLOOKUP(A645,Itemizado_Piping!$C$8:$U$93,18,FALSE)</f>
        <v>0</v>
      </c>
      <c r="AE645" s="253">
        <f t="shared" si="639"/>
        <v>0</v>
      </c>
      <c r="AF645" s="253">
        <f t="shared" si="639"/>
        <v>0</v>
      </c>
      <c r="AG645" s="253">
        <f t="shared" si="639"/>
        <v>0</v>
      </c>
      <c r="AH645" s="253">
        <f t="shared" si="639"/>
        <v>0</v>
      </c>
      <c r="AI645" s="253">
        <f t="shared" si="639"/>
        <v>0</v>
      </c>
      <c r="AJ645" s="253">
        <f t="shared" si="637"/>
        <v>0</v>
      </c>
      <c r="AK645" s="978"/>
      <c r="AL645" s="979">
        <f>IFERROR(VLOOKUP($A645,Itemizado_Piping!C:Q,12,0),0)</f>
        <v>0</v>
      </c>
      <c r="AM645" s="979">
        <f>IFERROR(VLOOKUP($A645,Itemizado_Piping!C:Q,13,0),0)</f>
        <v>136</v>
      </c>
      <c r="AN645" s="979">
        <f>IFERROR(VLOOKUP($A645,Itemizado_Piping!C:Q,14,0),0)</f>
        <v>734.40000000000009</v>
      </c>
      <c r="AO645" s="978"/>
      <c r="AP645" s="381">
        <f>VLOOKUP(A645,Itemizado_Piping!$C$5:$AD$93,24,FALSE)</f>
        <v>0</v>
      </c>
      <c r="AQ645" s="253">
        <f t="shared" si="638"/>
        <v>0</v>
      </c>
      <c r="AR645" s="978"/>
      <c r="AS645" s="982"/>
    </row>
    <row r="646" spans="1:45" s="164" customFormat="1" hidden="1">
      <c r="A646" s="316" t="s">
        <v>3020</v>
      </c>
      <c r="B646" s="202" t="s">
        <v>3301</v>
      </c>
      <c r="C646" s="32" t="s">
        <v>3021</v>
      </c>
      <c r="D646" s="33" t="s">
        <v>2062</v>
      </c>
      <c r="E646" s="187">
        <v>2000</v>
      </c>
      <c r="F646" s="282">
        <v>4589</v>
      </c>
      <c r="G646" s="283">
        <v>29476</v>
      </c>
      <c r="H646" s="284">
        <f t="shared" si="618"/>
        <v>34065</v>
      </c>
      <c r="I646" s="285">
        <v>75198</v>
      </c>
      <c r="J646" s="286">
        <v>614682.85199999996</v>
      </c>
      <c r="K646" s="286">
        <v>57936.775415410637</v>
      </c>
      <c r="L646" s="286">
        <v>101309.53047881744</v>
      </c>
      <c r="M646" s="287"/>
      <c r="N646" s="284">
        <f t="shared" si="619"/>
        <v>849127.157894228</v>
      </c>
      <c r="O646" s="285">
        <f t="shared" si="620"/>
        <v>150396000</v>
      </c>
      <c r="P646" s="286">
        <f t="shared" si="621"/>
        <v>1229365704</v>
      </c>
      <c r="Q646" s="286">
        <f t="shared" si="622"/>
        <v>115873550.83082128</v>
      </c>
      <c r="R646" s="286">
        <f t="shared" si="623"/>
        <v>202619060.95763487</v>
      </c>
      <c r="S646" s="287">
        <f t="shared" si="624"/>
        <v>0</v>
      </c>
      <c r="T646" s="288">
        <f t="shared" si="625"/>
        <v>1698254315.7884562</v>
      </c>
      <c r="U646" s="984"/>
      <c r="V646" s="277">
        <v>2000</v>
      </c>
      <c r="W646" s="253">
        <f t="shared" si="626"/>
        <v>150396000</v>
      </c>
      <c r="X646" s="253">
        <f t="shared" si="627"/>
        <v>1229365704</v>
      </c>
      <c r="Y646" s="253">
        <f t="shared" si="628"/>
        <v>115873550.83082128</v>
      </c>
      <c r="Z646" s="253">
        <f t="shared" si="629"/>
        <v>202619060.95763487</v>
      </c>
      <c r="AA646" s="253">
        <f t="shared" si="630"/>
        <v>0</v>
      </c>
      <c r="AB646" s="253">
        <f t="shared" si="631"/>
        <v>1698254315.7884562</v>
      </c>
      <c r="AC646" s="984"/>
      <c r="AD646" s="308">
        <f>VLOOKUP(A646,Itemizado_Piping!$C$8:$U$93,18,FALSE)</f>
        <v>0</v>
      </c>
      <c r="AE646" s="253">
        <f t="shared" si="632"/>
        <v>0</v>
      </c>
      <c r="AF646" s="253">
        <f t="shared" si="633"/>
        <v>0</v>
      </c>
      <c r="AG646" s="253">
        <f t="shared" si="634"/>
        <v>0</v>
      </c>
      <c r="AH646" s="253">
        <f t="shared" si="635"/>
        <v>0</v>
      </c>
      <c r="AI646" s="253">
        <f t="shared" si="636"/>
        <v>0</v>
      </c>
      <c r="AJ646" s="253">
        <f t="shared" si="637"/>
        <v>0</v>
      </c>
      <c r="AK646" s="978"/>
      <c r="AL646" s="979">
        <f>IFERROR(VLOOKUP($A646,Itemizado_Piping!C:Q,12,0),0)</f>
        <v>0</v>
      </c>
      <c r="AM646" s="979">
        <f>IFERROR(VLOOKUP($A646,Itemizado_Piping!C:Q,13,0),0)</f>
        <v>2411.64</v>
      </c>
      <c r="AN646" s="979">
        <f>IFERROR(VLOOKUP($A646,Itemizado_Piping!C:Q,14,0),0)</f>
        <v>35542.750319999999</v>
      </c>
      <c r="AO646" s="978"/>
      <c r="AP646" s="381">
        <f>VLOOKUP(A646,Itemizado_Piping!$C$5:$AD$93,24,FALSE)</f>
        <v>188</v>
      </c>
      <c r="AQ646" s="253">
        <f t="shared" si="638"/>
        <v>159635905.68411487</v>
      </c>
      <c r="AR646" s="978"/>
      <c r="AS646" s="982"/>
    </row>
    <row r="647" spans="1:45" s="164" customFormat="1" hidden="1">
      <c r="A647" s="316" t="s">
        <v>3022</v>
      </c>
      <c r="B647" s="202" t="s">
        <v>3301</v>
      </c>
      <c r="C647" s="32" t="s">
        <v>3023</v>
      </c>
      <c r="D647" s="33" t="s">
        <v>2062</v>
      </c>
      <c r="E647" s="187">
        <v>2250</v>
      </c>
      <c r="F647" s="282">
        <v>5085</v>
      </c>
      <c r="G647" s="283">
        <v>28707.75</v>
      </c>
      <c r="H647" s="284">
        <f t="shared" si="618"/>
        <v>33792.75</v>
      </c>
      <c r="I647" s="285">
        <v>74930</v>
      </c>
      <c r="J647" s="286">
        <v>530045.90700000001</v>
      </c>
      <c r="K647" s="286">
        <v>50806.386572377873</v>
      </c>
      <c r="L647" s="286">
        <v>88841.174402049815</v>
      </c>
      <c r="M647" s="287"/>
      <c r="N647" s="284">
        <f t="shared" si="619"/>
        <v>744623.46797442774</v>
      </c>
      <c r="O647" s="285">
        <f t="shared" si="620"/>
        <v>168592500</v>
      </c>
      <c r="P647" s="286">
        <f t="shared" si="621"/>
        <v>1192603290.75</v>
      </c>
      <c r="Q647" s="286">
        <f t="shared" si="622"/>
        <v>114314369.78785022</v>
      </c>
      <c r="R647" s="286">
        <f t="shared" si="623"/>
        <v>199892642.40461209</v>
      </c>
      <c r="S647" s="287">
        <f t="shared" si="624"/>
        <v>0</v>
      </c>
      <c r="T647" s="288">
        <f t="shared" si="625"/>
        <v>1675402802.9424622</v>
      </c>
      <c r="U647" s="984"/>
      <c r="V647" s="277">
        <v>2250</v>
      </c>
      <c r="W647" s="253">
        <f t="shared" si="626"/>
        <v>168592500</v>
      </c>
      <c r="X647" s="253">
        <f t="shared" si="627"/>
        <v>1192603290.75</v>
      </c>
      <c r="Y647" s="253">
        <f t="shared" si="628"/>
        <v>114314369.78785022</v>
      </c>
      <c r="Z647" s="253">
        <f t="shared" si="629"/>
        <v>199892642.40461209</v>
      </c>
      <c r="AA647" s="253">
        <f t="shared" si="630"/>
        <v>0</v>
      </c>
      <c r="AB647" s="253">
        <f t="shared" si="631"/>
        <v>1675402802.9424622</v>
      </c>
      <c r="AC647" s="984"/>
      <c r="AD647" s="308">
        <f>VLOOKUP(A647,Itemizado_Piping!$C$8:$U$93,18,FALSE)</f>
        <v>0</v>
      </c>
      <c r="AE647" s="253">
        <f t="shared" si="632"/>
        <v>0</v>
      </c>
      <c r="AF647" s="253">
        <f t="shared" si="633"/>
        <v>0</v>
      </c>
      <c r="AG647" s="253">
        <f t="shared" si="634"/>
        <v>0</v>
      </c>
      <c r="AH647" s="253">
        <f t="shared" si="635"/>
        <v>0</v>
      </c>
      <c r="AI647" s="253">
        <f t="shared" si="636"/>
        <v>0</v>
      </c>
      <c r="AJ647" s="253">
        <f t="shared" si="637"/>
        <v>0</v>
      </c>
      <c r="AK647" s="978"/>
      <c r="AL647" s="979">
        <f>IFERROR(VLOOKUP($A647,Itemizado_Piping!C:Q,12,0),0)</f>
        <v>0</v>
      </c>
      <c r="AM647" s="979">
        <f>IFERROR(VLOOKUP($A647,Itemizado_Piping!C:Q,13,0),0)</f>
        <v>3072.9929999999999</v>
      </c>
      <c r="AN647" s="979">
        <f>IFERROR(VLOOKUP($A647,Itemizado_Piping!C:Q,14,0),0)</f>
        <v>39208.317687000002</v>
      </c>
      <c r="AO647" s="978"/>
      <c r="AP647" s="381">
        <f>VLOOKUP(A647,Itemizado_Piping!$C$5:$AD$93,24,FALSE)</f>
        <v>268.99999999999994</v>
      </c>
      <c r="AQ647" s="253">
        <f t="shared" si="638"/>
        <v>200303712.88512102</v>
      </c>
      <c r="AR647" s="978"/>
      <c r="AS647" s="982"/>
    </row>
    <row r="648" spans="1:45" s="164" customFormat="1" hidden="1">
      <c r="A648" s="316" t="s">
        <v>3024</v>
      </c>
      <c r="B648" s="202" t="s">
        <v>3301</v>
      </c>
      <c r="C648" s="32" t="s">
        <v>3025</v>
      </c>
      <c r="D648" s="33" t="s">
        <v>2062</v>
      </c>
      <c r="E648" s="187">
        <v>1200</v>
      </c>
      <c r="F648" s="282"/>
      <c r="G648" s="283">
        <v>4467.6000000000004</v>
      </c>
      <c r="H648" s="284">
        <f t="shared" si="618"/>
        <v>4467.6000000000004</v>
      </c>
      <c r="I648" s="285"/>
      <c r="J648" s="286">
        <v>151816.33199999999</v>
      </c>
      <c r="K648" s="286">
        <v>12749.663519397727</v>
      </c>
      <c r="L648" s="286">
        <v>22294.344406497992</v>
      </c>
      <c r="M648" s="287"/>
      <c r="N648" s="284">
        <f t="shared" si="619"/>
        <v>186860.33992589571</v>
      </c>
      <c r="O648" s="285">
        <f t="shared" si="620"/>
        <v>0</v>
      </c>
      <c r="P648" s="286">
        <f t="shared" si="621"/>
        <v>182179598.40000001</v>
      </c>
      <c r="Q648" s="286">
        <f t="shared" si="622"/>
        <v>15299596.223277273</v>
      </c>
      <c r="R648" s="286">
        <f t="shared" si="623"/>
        <v>26753213.287797589</v>
      </c>
      <c r="S648" s="287">
        <f t="shared" si="624"/>
        <v>0</v>
      </c>
      <c r="T648" s="288">
        <f t="shared" si="625"/>
        <v>224232407.91107488</v>
      </c>
      <c r="U648" s="984"/>
      <c r="V648" s="277">
        <v>1200</v>
      </c>
      <c r="W648" s="253">
        <f t="shared" si="626"/>
        <v>0</v>
      </c>
      <c r="X648" s="253">
        <f t="shared" si="627"/>
        <v>182179598.40000001</v>
      </c>
      <c r="Y648" s="253">
        <f t="shared" si="628"/>
        <v>15299596.223277273</v>
      </c>
      <c r="Z648" s="253">
        <f t="shared" si="629"/>
        <v>26753213.287797589</v>
      </c>
      <c r="AA648" s="253">
        <f t="shared" si="630"/>
        <v>0</v>
      </c>
      <c r="AB648" s="253">
        <f t="shared" si="631"/>
        <v>224232407.91107488</v>
      </c>
      <c r="AC648" s="984"/>
      <c r="AD648" s="308">
        <f>VLOOKUP(A648,Itemizado_Piping!$C$8:$U$93,18,FALSE)</f>
        <v>0</v>
      </c>
      <c r="AE648" s="253">
        <f t="shared" si="632"/>
        <v>0</v>
      </c>
      <c r="AF648" s="253">
        <f t="shared" si="633"/>
        <v>0</v>
      </c>
      <c r="AG648" s="253">
        <f t="shared" si="634"/>
        <v>0</v>
      </c>
      <c r="AH648" s="253">
        <f t="shared" si="635"/>
        <v>0</v>
      </c>
      <c r="AI648" s="253">
        <f t="shared" si="636"/>
        <v>0</v>
      </c>
      <c r="AJ648" s="253">
        <f t="shared" si="637"/>
        <v>0</v>
      </c>
      <c r="AK648" s="978"/>
      <c r="AL648" s="979">
        <f>IFERROR(VLOOKUP($A648,Itemizado_Piping!C:Q,12,0),0)</f>
        <v>0</v>
      </c>
      <c r="AM648" s="979">
        <f>IFERROR(VLOOKUP($A648,Itemizado_Piping!C:Q,13,0),0)</f>
        <v>587.08500000000004</v>
      </c>
      <c r="AN648" s="979">
        <f>IFERROR(VLOOKUP($A648,Itemizado_Piping!C:Q,14,0),0)</f>
        <v>2185.717455</v>
      </c>
      <c r="AO648" s="978"/>
      <c r="AP648" s="381">
        <f>VLOOKUP(A648,Itemizado_Piping!$C$5:$AD$93,24,FALSE)</f>
        <v>39.349999999999994</v>
      </c>
      <c r="AQ648" s="253">
        <f t="shared" si="638"/>
        <v>7352954.3760839952</v>
      </c>
      <c r="AR648" s="978"/>
      <c r="AS648" s="982"/>
    </row>
    <row r="649" spans="1:45" s="164" customFormat="1" hidden="1">
      <c r="A649" s="316" t="s">
        <v>3026</v>
      </c>
      <c r="B649" s="202" t="s">
        <v>3301</v>
      </c>
      <c r="C649" s="32" t="s">
        <v>3027</v>
      </c>
      <c r="D649" s="33" t="s">
        <v>2062</v>
      </c>
      <c r="E649" s="187">
        <v>1180</v>
      </c>
      <c r="F649" s="282"/>
      <c r="G649" s="283">
        <v>7408.5119999999997</v>
      </c>
      <c r="H649" s="284">
        <f t="shared" si="618"/>
        <v>7408.5119999999997</v>
      </c>
      <c r="I649" s="285"/>
      <c r="J649" s="286">
        <v>387934.223</v>
      </c>
      <c r="K649" s="286">
        <v>32579.040849024197</v>
      </c>
      <c r="L649" s="286">
        <v>56968.436900718334</v>
      </c>
      <c r="M649" s="287"/>
      <c r="N649" s="284">
        <f t="shared" si="619"/>
        <v>477481.70074974251</v>
      </c>
      <c r="O649" s="285">
        <f t="shared" si="620"/>
        <v>0</v>
      </c>
      <c r="P649" s="286">
        <f t="shared" si="621"/>
        <v>457762383.13999999</v>
      </c>
      <c r="Q649" s="286">
        <f t="shared" si="622"/>
        <v>38443268.201848552</v>
      </c>
      <c r="R649" s="286">
        <f t="shared" si="623"/>
        <v>67222755.542847633</v>
      </c>
      <c r="S649" s="287">
        <f t="shared" si="624"/>
        <v>0</v>
      </c>
      <c r="T649" s="288">
        <f t="shared" si="625"/>
        <v>563428406.88469625</v>
      </c>
      <c r="U649" s="984"/>
      <c r="V649" s="277">
        <v>1180</v>
      </c>
      <c r="W649" s="253">
        <f t="shared" si="626"/>
        <v>0</v>
      </c>
      <c r="X649" s="253">
        <f t="shared" si="627"/>
        <v>457762383.13999999</v>
      </c>
      <c r="Y649" s="253">
        <f t="shared" si="628"/>
        <v>38443268.201848552</v>
      </c>
      <c r="Z649" s="253">
        <f t="shared" si="629"/>
        <v>67222755.542847633</v>
      </c>
      <c r="AA649" s="253">
        <f t="shared" si="630"/>
        <v>0</v>
      </c>
      <c r="AB649" s="253">
        <f t="shared" si="631"/>
        <v>563428406.88469625</v>
      </c>
      <c r="AC649" s="984"/>
      <c r="AD649" s="308">
        <f>VLOOKUP(A649,Itemizado_Piping!$C$8:$U$93,18,FALSE)</f>
        <v>0</v>
      </c>
      <c r="AE649" s="253">
        <f t="shared" si="632"/>
        <v>0</v>
      </c>
      <c r="AF649" s="253">
        <f t="shared" si="633"/>
        <v>0</v>
      </c>
      <c r="AG649" s="253">
        <f t="shared" si="634"/>
        <v>0</v>
      </c>
      <c r="AH649" s="253">
        <f t="shared" si="635"/>
        <v>0</v>
      </c>
      <c r="AI649" s="253">
        <f t="shared" si="636"/>
        <v>0</v>
      </c>
      <c r="AJ649" s="253">
        <f t="shared" si="637"/>
        <v>0</v>
      </c>
      <c r="AK649" s="978"/>
      <c r="AL649" s="979">
        <f>IFERROR(VLOOKUP($A649,Itemizado_Piping!C:Q,12,0),0)</f>
        <v>0</v>
      </c>
      <c r="AM649" s="979">
        <f>IFERROR(VLOOKUP($A649,Itemizado_Piping!C:Q,13,0),0)</f>
        <v>0</v>
      </c>
      <c r="AN649" s="979">
        <f>IFERROR(VLOOKUP($A649,Itemizado_Piping!C:Q,14,0),0)</f>
        <v>0</v>
      </c>
      <c r="AO649" s="978"/>
      <c r="AP649" s="381">
        <f>VLOOKUP(A649,Itemizado_Piping!$C$5:$AD$93,24,FALSE)</f>
        <v>0</v>
      </c>
      <c r="AQ649" s="253">
        <f t="shared" si="638"/>
        <v>0</v>
      </c>
      <c r="AR649" s="978"/>
      <c r="AS649" s="982"/>
    </row>
    <row r="650" spans="1:45" s="164" customFormat="1" hidden="1">
      <c r="A650" s="316" t="s">
        <v>3028</v>
      </c>
      <c r="B650" s="202" t="s">
        <v>3301</v>
      </c>
      <c r="C650" s="32" t="s">
        <v>3029</v>
      </c>
      <c r="D650" s="33" t="s">
        <v>2062</v>
      </c>
      <c r="E650" s="187">
        <v>3400</v>
      </c>
      <c r="F650" s="282">
        <v>6840</v>
      </c>
      <c r="G650" s="283">
        <v>6048.6</v>
      </c>
      <c r="H650" s="284">
        <f t="shared" si="618"/>
        <v>12888.6</v>
      </c>
      <c r="I650" s="285">
        <v>71329</v>
      </c>
      <c r="J650" s="286">
        <v>80022.150999999998</v>
      </c>
      <c r="K650" s="286">
        <v>12710.597226940998</v>
      </c>
      <c r="L650" s="286">
        <v>22226.032221051701</v>
      </c>
      <c r="M650" s="287"/>
      <c r="N650" s="284">
        <f t="shared" si="619"/>
        <v>186287.7804479927</v>
      </c>
      <c r="O650" s="285">
        <f t="shared" si="620"/>
        <v>242518600</v>
      </c>
      <c r="P650" s="286">
        <f t="shared" si="621"/>
        <v>272075313.39999998</v>
      </c>
      <c r="Q650" s="286">
        <f t="shared" si="622"/>
        <v>43216030.571599394</v>
      </c>
      <c r="R650" s="286">
        <f t="shared" si="623"/>
        <v>75568509.55157578</v>
      </c>
      <c r="S650" s="287">
        <f t="shared" si="624"/>
        <v>0</v>
      </c>
      <c r="T650" s="288">
        <f t="shared" si="625"/>
        <v>633378453.52317512</v>
      </c>
      <c r="U650" s="984"/>
      <c r="V650" s="277">
        <v>3400</v>
      </c>
      <c r="W650" s="253">
        <f t="shared" si="626"/>
        <v>242518600</v>
      </c>
      <c r="X650" s="253">
        <f t="shared" si="627"/>
        <v>272075313.39999998</v>
      </c>
      <c r="Y650" s="253">
        <f t="shared" si="628"/>
        <v>43216030.571599394</v>
      </c>
      <c r="Z650" s="253">
        <f t="shared" si="629"/>
        <v>75568509.55157578</v>
      </c>
      <c r="AA650" s="253">
        <f t="shared" si="630"/>
        <v>0</v>
      </c>
      <c r="AB650" s="253">
        <f t="shared" si="631"/>
        <v>633378453.52317512</v>
      </c>
      <c r="AC650" s="984"/>
      <c r="AD650" s="308">
        <f>VLOOKUP(A650,Itemizado_Piping!$C$8:$U$93,18,FALSE)</f>
        <v>0</v>
      </c>
      <c r="AE650" s="253">
        <f t="shared" si="632"/>
        <v>0</v>
      </c>
      <c r="AF650" s="253">
        <f t="shared" si="633"/>
        <v>0</v>
      </c>
      <c r="AG650" s="253">
        <f t="shared" si="634"/>
        <v>0</v>
      </c>
      <c r="AH650" s="253">
        <f t="shared" si="635"/>
        <v>0</v>
      </c>
      <c r="AI650" s="253">
        <f t="shared" si="636"/>
        <v>0</v>
      </c>
      <c r="AJ650" s="253">
        <f t="shared" si="637"/>
        <v>0</v>
      </c>
      <c r="AK650" s="978"/>
      <c r="AL650" s="979">
        <f>IFERROR(VLOOKUP($A650,Itemizado_Piping!C:Q,12,0),0)</f>
        <v>0</v>
      </c>
      <c r="AM650" s="979">
        <f>IFERROR(VLOOKUP($A650,Itemizado_Piping!C:Q,13,0),0)</f>
        <v>3204</v>
      </c>
      <c r="AN650" s="979">
        <f>IFERROR(VLOOKUP($A650,Itemizado_Piping!C:Q,14,0),0)</f>
        <v>5805.6480000000001</v>
      </c>
      <c r="AO650" s="978"/>
      <c r="AP650" s="381">
        <f>VLOOKUP(A650,Itemizado_Piping!$C$5:$AD$93,24,FALSE)</f>
        <v>0</v>
      </c>
      <c r="AQ650" s="253">
        <f t="shared" si="638"/>
        <v>0</v>
      </c>
      <c r="AR650" s="978"/>
      <c r="AS650" s="982"/>
    </row>
    <row r="651" spans="1:45" s="164" customFormat="1" hidden="1">
      <c r="A651" s="316" t="s">
        <v>3030</v>
      </c>
      <c r="B651" s="202" t="s">
        <v>3301</v>
      </c>
      <c r="C651" s="32" t="s">
        <v>3031</v>
      </c>
      <c r="D651" s="33" t="s">
        <v>2075</v>
      </c>
      <c r="E651" s="187">
        <v>1</v>
      </c>
      <c r="F651" s="282"/>
      <c r="G651" s="283">
        <v>13128.912</v>
      </c>
      <c r="H651" s="284">
        <f t="shared" si="618"/>
        <v>13128.912</v>
      </c>
      <c r="I651" s="285"/>
      <c r="J651" s="286">
        <v>530339553.01700002</v>
      </c>
      <c r="K651" s="286">
        <v>44538362.657810211</v>
      </c>
      <c r="L651" s="286">
        <v>77880768.765702993</v>
      </c>
      <c r="M651" s="287"/>
      <c r="N651" s="284">
        <f t="shared" si="619"/>
        <v>652758684.44051313</v>
      </c>
      <c r="O651" s="285">
        <f t="shared" si="620"/>
        <v>0</v>
      </c>
      <c r="P651" s="286">
        <f t="shared" si="621"/>
        <v>530339553.01700002</v>
      </c>
      <c r="Q651" s="286">
        <f t="shared" si="622"/>
        <v>44538362.657810211</v>
      </c>
      <c r="R651" s="286">
        <f t="shared" si="623"/>
        <v>77880768.765702993</v>
      </c>
      <c r="S651" s="287">
        <f t="shared" si="624"/>
        <v>0</v>
      </c>
      <c r="T651" s="288">
        <f t="shared" si="625"/>
        <v>652758684.44051313</v>
      </c>
      <c r="U651" s="984"/>
      <c r="V651" s="277">
        <v>1</v>
      </c>
      <c r="W651" s="253">
        <f t="shared" si="626"/>
        <v>0</v>
      </c>
      <c r="X651" s="253">
        <f t="shared" si="627"/>
        <v>530339553.01700002</v>
      </c>
      <c r="Y651" s="253">
        <f t="shared" si="628"/>
        <v>44538362.657810211</v>
      </c>
      <c r="Z651" s="253">
        <f t="shared" si="629"/>
        <v>77880768.765702993</v>
      </c>
      <c r="AA651" s="253">
        <f t="shared" si="630"/>
        <v>0</v>
      </c>
      <c r="AB651" s="253">
        <f t="shared" si="631"/>
        <v>652758684.44051313</v>
      </c>
      <c r="AC651" s="984"/>
      <c r="AD651" s="308">
        <f>VLOOKUP(A651,Itemizado_Piping!$C$8:$U$93,18,FALSE)</f>
        <v>0</v>
      </c>
      <c r="AE651" s="253">
        <f t="shared" si="632"/>
        <v>0</v>
      </c>
      <c r="AF651" s="253">
        <f t="shared" si="633"/>
        <v>0</v>
      </c>
      <c r="AG651" s="253">
        <f t="shared" si="634"/>
        <v>0</v>
      </c>
      <c r="AH651" s="253">
        <f t="shared" si="635"/>
        <v>0</v>
      </c>
      <c r="AI651" s="253">
        <f t="shared" si="636"/>
        <v>0</v>
      </c>
      <c r="AJ651" s="253">
        <f t="shared" si="637"/>
        <v>0</v>
      </c>
      <c r="AK651" s="978"/>
      <c r="AL651" s="979">
        <f>IFERROR(VLOOKUP($A651,Itemizado_Piping!C:Q,12,0),0)</f>
        <v>0</v>
      </c>
      <c r="AM651" s="979">
        <f>IFERROR(VLOOKUP($A651,Itemizado_Piping!C:Q,13,0),0)</f>
        <v>1</v>
      </c>
      <c r="AN651" s="979">
        <f>IFERROR(VLOOKUP($A651,Itemizado_Piping!C:Q,14,0),0)</f>
        <v>0</v>
      </c>
      <c r="AO651" s="978"/>
      <c r="AP651" s="381">
        <f>VLOOKUP(A651,Itemizado_Piping!$C$5:$AD$93,24,FALSE)</f>
        <v>0</v>
      </c>
      <c r="AQ651" s="253">
        <f t="shared" si="638"/>
        <v>0</v>
      </c>
      <c r="AR651" s="978"/>
      <c r="AS651" s="982"/>
    </row>
    <row r="652" spans="1:45" s="164" customFormat="1" hidden="1">
      <c r="A652" s="316" t="s">
        <v>3032</v>
      </c>
      <c r="B652" s="202" t="s">
        <v>3301</v>
      </c>
      <c r="C652" s="32" t="s">
        <v>3033</v>
      </c>
      <c r="D652" s="33" t="s">
        <v>2075</v>
      </c>
      <c r="E652" s="187">
        <v>1</v>
      </c>
      <c r="F652" s="282"/>
      <c r="G652" s="283">
        <v>3152.4070000000002</v>
      </c>
      <c r="H652" s="284">
        <f t="shared" si="618"/>
        <v>3152.4070000000002</v>
      </c>
      <c r="I652" s="285"/>
      <c r="J652" s="286">
        <v>295331745.44</v>
      </c>
      <c r="K652" s="286">
        <v>24802208.901717007</v>
      </c>
      <c r="L652" s="286">
        <v>43369692.577024929</v>
      </c>
      <c r="M652" s="287"/>
      <c r="N652" s="284">
        <f t="shared" si="619"/>
        <v>363503646.91874194</v>
      </c>
      <c r="O652" s="285">
        <f t="shared" si="620"/>
        <v>0</v>
      </c>
      <c r="P652" s="286">
        <f t="shared" si="621"/>
        <v>295331745.44</v>
      </c>
      <c r="Q652" s="286">
        <f t="shared" si="622"/>
        <v>24802208.901717007</v>
      </c>
      <c r="R652" s="286">
        <f t="shared" si="623"/>
        <v>43369692.577024929</v>
      </c>
      <c r="S652" s="287">
        <f t="shared" si="624"/>
        <v>0</v>
      </c>
      <c r="T652" s="288">
        <f t="shared" si="625"/>
        <v>363503646.91874194</v>
      </c>
      <c r="U652" s="984"/>
      <c r="V652" s="277">
        <v>1</v>
      </c>
      <c r="W652" s="253">
        <f t="shared" si="626"/>
        <v>0</v>
      </c>
      <c r="X652" s="253">
        <f t="shared" si="627"/>
        <v>295331745.44</v>
      </c>
      <c r="Y652" s="253">
        <f t="shared" si="628"/>
        <v>24802208.901717007</v>
      </c>
      <c r="Z652" s="253">
        <f t="shared" si="629"/>
        <v>43369692.577024929</v>
      </c>
      <c r="AA652" s="253">
        <f t="shared" si="630"/>
        <v>0</v>
      </c>
      <c r="AB652" s="253">
        <f t="shared" si="631"/>
        <v>363503646.91874194</v>
      </c>
      <c r="AC652" s="984"/>
      <c r="AD652" s="308">
        <f>VLOOKUP(A652,Itemizado_Piping!$C$8:$U$93,18,FALSE)</f>
        <v>0</v>
      </c>
      <c r="AE652" s="253">
        <f t="shared" si="632"/>
        <v>0</v>
      </c>
      <c r="AF652" s="253">
        <f t="shared" si="633"/>
        <v>0</v>
      </c>
      <c r="AG652" s="253">
        <f t="shared" si="634"/>
        <v>0</v>
      </c>
      <c r="AH652" s="253">
        <f t="shared" si="635"/>
        <v>0</v>
      </c>
      <c r="AI652" s="253">
        <f t="shared" si="636"/>
        <v>0</v>
      </c>
      <c r="AJ652" s="253">
        <f t="shared" si="637"/>
        <v>0</v>
      </c>
      <c r="AK652" s="978"/>
      <c r="AL652" s="979">
        <f>IFERROR(VLOOKUP($A652,Itemizado_Piping!C:Q,12,0),0)</f>
        <v>0</v>
      </c>
      <c r="AM652" s="979">
        <f>IFERROR(VLOOKUP($A652,Itemizado_Piping!C:Q,13,0),0)</f>
        <v>1</v>
      </c>
      <c r="AN652" s="979">
        <f>IFERROR(VLOOKUP($A652,Itemizado_Piping!C:Q,14,0),0)</f>
        <v>0</v>
      </c>
      <c r="AO652" s="978"/>
      <c r="AP652" s="381">
        <f>VLOOKUP(A652,Itemizado_Piping!$C$5:$AD$93,24,FALSE)</f>
        <v>0</v>
      </c>
      <c r="AQ652" s="253">
        <f t="shared" si="638"/>
        <v>0</v>
      </c>
      <c r="AR652" s="978"/>
      <c r="AS652" s="982"/>
    </row>
    <row r="653" spans="1:45" s="164" customFormat="1" hidden="1">
      <c r="A653" s="316" t="s">
        <v>3036</v>
      </c>
      <c r="B653" s="202" t="s">
        <v>3301</v>
      </c>
      <c r="C653" s="32" t="s">
        <v>3037</v>
      </c>
      <c r="D653" s="33" t="s">
        <v>2062</v>
      </c>
      <c r="E653" s="187">
        <v>280</v>
      </c>
      <c r="F653" s="282"/>
      <c r="G653" s="283">
        <v>496.16</v>
      </c>
      <c r="H653" s="284">
        <f t="shared" si="618"/>
        <v>496.16</v>
      </c>
      <c r="I653" s="285"/>
      <c r="J653" s="286">
        <v>71293.604999999996</v>
      </c>
      <c r="K653" s="286">
        <v>5987.2970375470031</v>
      </c>
      <c r="L653" s="286">
        <v>10469.52039291021</v>
      </c>
      <c r="M653" s="287"/>
      <c r="N653" s="284">
        <f t="shared" si="619"/>
        <v>87750.422430457213</v>
      </c>
      <c r="O653" s="285">
        <f t="shared" si="620"/>
        <v>0</v>
      </c>
      <c r="P653" s="286">
        <f t="shared" si="621"/>
        <v>19962209.399999999</v>
      </c>
      <c r="Q653" s="286">
        <f t="shared" si="622"/>
        <v>1676443.170513161</v>
      </c>
      <c r="R653" s="286">
        <f t="shared" si="623"/>
        <v>2931465.7100148587</v>
      </c>
      <c r="S653" s="287">
        <f t="shared" si="624"/>
        <v>0</v>
      </c>
      <c r="T653" s="288">
        <f t="shared" si="625"/>
        <v>24570118.280528016</v>
      </c>
      <c r="U653" s="984"/>
      <c r="V653" s="277">
        <v>280</v>
      </c>
      <c r="W653" s="253">
        <f t="shared" si="626"/>
        <v>0</v>
      </c>
      <c r="X653" s="253">
        <f t="shared" si="627"/>
        <v>19962209.399999999</v>
      </c>
      <c r="Y653" s="253">
        <f t="shared" si="628"/>
        <v>1676443.170513161</v>
      </c>
      <c r="Z653" s="253">
        <f t="shared" si="629"/>
        <v>2931465.7100148587</v>
      </c>
      <c r="AA653" s="253">
        <f t="shared" si="630"/>
        <v>0</v>
      </c>
      <c r="AB653" s="253">
        <f t="shared" si="631"/>
        <v>24570118.280528016</v>
      </c>
      <c r="AC653" s="984"/>
      <c r="AD653" s="308">
        <f>VLOOKUP(A653,Itemizado_Piping!$C$8:$U$93,18,FALSE)</f>
        <v>0</v>
      </c>
      <c r="AE653" s="253">
        <f t="shared" si="632"/>
        <v>0</v>
      </c>
      <c r="AF653" s="253">
        <f t="shared" si="633"/>
        <v>0</v>
      </c>
      <c r="AG653" s="253">
        <f t="shared" si="634"/>
        <v>0</v>
      </c>
      <c r="AH653" s="253">
        <f t="shared" si="635"/>
        <v>0</v>
      </c>
      <c r="AI653" s="253">
        <f t="shared" si="636"/>
        <v>0</v>
      </c>
      <c r="AJ653" s="253">
        <f t="shared" si="637"/>
        <v>0</v>
      </c>
      <c r="AK653" s="978"/>
      <c r="AL653" s="979">
        <f>IFERROR(VLOOKUP($A653,Itemizado_Piping!C:Q,12,0),0)</f>
        <v>0</v>
      </c>
      <c r="AM653" s="979">
        <f>IFERROR(VLOOKUP($A653,Itemizado_Piping!C:Q,13,0),0)</f>
        <v>1286.6089999999999</v>
      </c>
      <c r="AN653" s="979">
        <f>IFERROR(VLOOKUP($A653,Itemizado_Piping!C:Q,14,0),0)</f>
        <v>2279.8711479999997</v>
      </c>
      <c r="AO653" s="978"/>
      <c r="AP653" s="381">
        <f>VLOOKUP(A653,Itemizado_Piping!$C$5:$AD$93,24,FALSE)</f>
        <v>1.8999999999999773</v>
      </c>
      <c r="AQ653" s="253">
        <f t="shared" si="638"/>
        <v>166725.80261786672</v>
      </c>
      <c r="AR653" s="978"/>
      <c r="AS653" s="982"/>
    </row>
    <row r="654" spans="1:45" s="164" customFormat="1" ht="39.6" hidden="1">
      <c r="A654" s="316" t="s">
        <v>3038</v>
      </c>
      <c r="B654" s="202" t="s">
        <v>3301</v>
      </c>
      <c r="C654" s="32" t="s">
        <v>3039</v>
      </c>
      <c r="D654" s="33" t="s">
        <v>2075</v>
      </c>
      <c r="E654" s="187">
        <v>1</v>
      </c>
      <c r="F654" s="282"/>
      <c r="G654" s="283">
        <v>354.43400000000003</v>
      </c>
      <c r="H654" s="284">
        <f t="shared" si="618"/>
        <v>354.43400000000003</v>
      </c>
      <c r="I654" s="285"/>
      <c r="J654" s="286">
        <v>31263012.101</v>
      </c>
      <c r="K654" s="286">
        <v>2625494.063922815</v>
      </c>
      <c r="L654" s="286">
        <v>4590997.2195529593</v>
      </c>
      <c r="M654" s="287"/>
      <c r="N654" s="284">
        <f t="shared" si="619"/>
        <v>38479503.384475775</v>
      </c>
      <c r="O654" s="285">
        <f t="shared" si="620"/>
        <v>0</v>
      </c>
      <c r="P654" s="286">
        <f t="shared" si="621"/>
        <v>31263012.101</v>
      </c>
      <c r="Q654" s="286">
        <f t="shared" si="622"/>
        <v>2625494.063922815</v>
      </c>
      <c r="R654" s="286">
        <f t="shared" si="623"/>
        <v>4590997.2195529593</v>
      </c>
      <c r="S654" s="287">
        <f t="shared" si="624"/>
        <v>0</v>
      </c>
      <c r="T654" s="288">
        <f t="shared" si="625"/>
        <v>38479503.384475775</v>
      </c>
      <c r="U654" s="984"/>
      <c r="V654" s="277">
        <v>1</v>
      </c>
      <c r="W654" s="253">
        <f t="shared" si="626"/>
        <v>0</v>
      </c>
      <c r="X654" s="253">
        <f t="shared" si="627"/>
        <v>31263012.101</v>
      </c>
      <c r="Y654" s="253">
        <f t="shared" si="628"/>
        <v>2625494.063922815</v>
      </c>
      <c r="Z654" s="253">
        <f t="shared" si="629"/>
        <v>4590997.2195529593</v>
      </c>
      <c r="AA654" s="253">
        <f t="shared" si="630"/>
        <v>0</v>
      </c>
      <c r="AB654" s="253">
        <f t="shared" si="631"/>
        <v>38479503.384475775</v>
      </c>
      <c r="AC654" s="984"/>
      <c r="AD654" s="308"/>
      <c r="AE654" s="253">
        <f t="shared" si="632"/>
        <v>0</v>
      </c>
      <c r="AF654" s="253">
        <f t="shared" si="633"/>
        <v>0</v>
      </c>
      <c r="AG654" s="253">
        <f t="shared" si="634"/>
        <v>0</v>
      </c>
      <c r="AH654" s="253">
        <f t="shared" si="635"/>
        <v>0</v>
      </c>
      <c r="AI654" s="253">
        <f t="shared" si="636"/>
        <v>0</v>
      </c>
      <c r="AJ654" s="253">
        <f t="shared" si="637"/>
        <v>0</v>
      </c>
      <c r="AK654" s="978"/>
      <c r="AL654" s="979">
        <f>IFERROR(VLOOKUP($A654,Itemizado_Piping!C:Q,12,0),0)</f>
        <v>0</v>
      </c>
      <c r="AM654" s="979">
        <f>IFERROR(VLOOKUP($A654,Itemizado_Piping!C:Q,13,0),0)</f>
        <v>0</v>
      </c>
      <c r="AN654" s="979">
        <f>IFERROR(VLOOKUP($A654,Itemizado_Piping!C:Q,14,0),0)</f>
        <v>0</v>
      </c>
      <c r="AO654" s="978"/>
      <c r="AP654" s="381">
        <f>VLOOKUP(A654,Itemizado_Piping!$C$5:$AD$93,24,FALSE)</f>
        <v>0</v>
      </c>
      <c r="AQ654" s="253">
        <f t="shared" si="638"/>
        <v>0</v>
      </c>
      <c r="AR654" s="978"/>
      <c r="AS654" s="982"/>
    </row>
    <row r="655" spans="1:45" s="164" customFormat="1" ht="26.45" hidden="1">
      <c r="A655" s="316" t="s">
        <v>3040</v>
      </c>
      <c r="B655" s="202" t="s">
        <v>3297</v>
      </c>
      <c r="C655" s="32" t="s">
        <v>3041</v>
      </c>
      <c r="D655" s="33" t="s">
        <v>2075</v>
      </c>
      <c r="E655" s="187">
        <v>1</v>
      </c>
      <c r="F655" s="282"/>
      <c r="G655" s="283">
        <v>68.564999999999998</v>
      </c>
      <c r="H655" s="284">
        <f t="shared" si="618"/>
        <v>68.564999999999998</v>
      </c>
      <c r="I655" s="285"/>
      <c r="J655" s="286">
        <v>2566159.8360000001</v>
      </c>
      <c r="K655" s="286">
        <v>215508.26590905199</v>
      </c>
      <c r="L655" s="286">
        <v>376842.53355499596</v>
      </c>
      <c r="M655" s="287"/>
      <c r="N655" s="284">
        <f t="shared" si="619"/>
        <v>3158510.635464048</v>
      </c>
      <c r="O655" s="285">
        <f t="shared" si="620"/>
        <v>0</v>
      </c>
      <c r="P655" s="286">
        <f t="shared" si="621"/>
        <v>2566159.8360000001</v>
      </c>
      <c r="Q655" s="286">
        <f t="shared" si="622"/>
        <v>215508.26590905199</v>
      </c>
      <c r="R655" s="286">
        <f t="shared" si="623"/>
        <v>376842.53355499596</v>
      </c>
      <c r="S655" s="287">
        <f t="shared" si="624"/>
        <v>0</v>
      </c>
      <c r="T655" s="288">
        <f t="shared" si="625"/>
        <v>3158510.635464048</v>
      </c>
      <c r="U655" s="984"/>
      <c r="V655" s="277">
        <v>1</v>
      </c>
      <c r="W655" s="253">
        <f t="shared" si="626"/>
        <v>0</v>
      </c>
      <c r="X655" s="253">
        <f t="shared" si="627"/>
        <v>2566159.8360000001</v>
      </c>
      <c r="Y655" s="253">
        <f t="shared" si="628"/>
        <v>215508.26590905199</v>
      </c>
      <c r="Z655" s="253">
        <f t="shared" si="629"/>
        <v>376842.53355499596</v>
      </c>
      <c r="AA655" s="253">
        <f t="shared" si="630"/>
        <v>0</v>
      </c>
      <c r="AB655" s="253">
        <f t="shared" si="631"/>
        <v>3158510.635464048</v>
      </c>
      <c r="AC655" s="984"/>
      <c r="AD655" s="308">
        <f>VLOOKUP(A655,Itemizado_Piping!$C$8:$U$93,18,FALSE)</f>
        <v>0</v>
      </c>
      <c r="AE655" s="253">
        <f t="shared" si="632"/>
        <v>0</v>
      </c>
      <c r="AF655" s="253">
        <f t="shared" si="633"/>
        <v>0</v>
      </c>
      <c r="AG655" s="253">
        <f t="shared" si="634"/>
        <v>0</v>
      </c>
      <c r="AH655" s="253">
        <f t="shared" si="635"/>
        <v>0</v>
      </c>
      <c r="AI655" s="253">
        <f t="shared" si="636"/>
        <v>0</v>
      </c>
      <c r="AJ655" s="253">
        <f t="shared" si="637"/>
        <v>0</v>
      </c>
      <c r="AK655" s="978"/>
      <c r="AL655" s="979">
        <f>IFERROR(VLOOKUP($A655,Itemizado_Piping!C:Q,12,0),0)</f>
        <v>0</v>
      </c>
      <c r="AM655" s="979">
        <f>IFERROR(VLOOKUP($A655,Itemizado_Piping!C:Q,13,0),0)</f>
        <v>1</v>
      </c>
      <c r="AN655" s="979">
        <f>IFERROR(VLOOKUP($A655,Itemizado_Piping!C:Q,14,0),0)</f>
        <v>68.564999999999998</v>
      </c>
      <c r="AO655" s="978"/>
      <c r="AP655" s="381">
        <f>VLOOKUP(A655,Itemizado_Piping!$C$5:$AD$93,24,FALSE)</f>
        <v>0</v>
      </c>
      <c r="AQ655" s="253">
        <f t="shared" si="638"/>
        <v>0</v>
      </c>
      <c r="AR655" s="978"/>
      <c r="AS655" s="982"/>
    </row>
    <row r="656" spans="1:45" s="164" customFormat="1" ht="26.45" hidden="1">
      <c r="A656" s="316" t="s">
        <v>3042</v>
      </c>
      <c r="B656" s="202" t="s">
        <v>3301</v>
      </c>
      <c r="C656" s="32" t="s">
        <v>3043</v>
      </c>
      <c r="D656" s="33" t="s">
        <v>2062</v>
      </c>
      <c r="E656" s="187">
        <v>1289</v>
      </c>
      <c r="F656" s="282"/>
      <c r="G656" s="283">
        <v>3316.5970000000002</v>
      </c>
      <c r="H656" s="284">
        <f t="shared" si="618"/>
        <v>3316.5970000000002</v>
      </c>
      <c r="I656" s="285"/>
      <c r="J656" s="286">
        <v>104021.939</v>
      </c>
      <c r="K656" s="286">
        <v>8735.8501118662243</v>
      </c>
      <c r="L656" s="286">
        <v>15275.701259188143</v>
      </c>
      <c r="M656" s="287"/>
      <c r="N656" s="284">
        <f t="shared" si="619"/>
        <v>128033.49037105436</v>
      </c>
      <c r="O656" s="285">
        <f t="shared" si="620"/>
        <v>0</v>
      </c>
      <c r="P656" s="286">
        <f t="shared" si="621"/>
        <v>134084279.37099999</v>
      </c>
      <c r="Q656" s="286">
        <f t="shared" si="622"/>
        <v>11260510.794195563</v>
      </c>
      <c r="R656" s="286">
        <f t="shared" si="623"/>
        <v>19690378.923093516</v>
      </c>
      <c r="S656" s="287">
        <f t="shared" si="624"/>
        <v>0</v>
      </c>
      <c r="T656" s="288">
        <f t="shared" si="625"/>
        <v>165035169.08828908</v>
      </c>
      <c r="U656" s="984"/>
      <c r="V656" s="277">
        <v>1289</v>
      </c>
      <c r="W656" s="253">
        <f t="shared" si="626"/>
        <v>0</v>
      </c>
      <c r="X656" s="253">
        <f t="shared" si="627"/>
        <v>134084279.37099999</v>
      </c>
      <c r="Y656" s="253">
        <f t="shared" si="628"/>
        <v>11260510.794195563</v>
      </c>
      <c r="Z656" s="253">
        <f t="shared" si="629"/>
        <v>19690378.923093516</v>
      </c>
      <c r="AA656" s="253">
        <f t="shared" si="630"/>
        <v>0</v>
      </c>
      <c r="AB656" s="253">
        <f t="shared" si="631"/>
        <v>165035169.08828908</v>
      </c>
      <c r="AC656" s="984"/>
      <c r="AD656" s="308">
        <f>VLOOKUP(A656,Itemizado_Piping!$C$8:$U$93,18,FALSE)</f>
        <v>0</v>
      </c>
      <c r="AE656" s="253">
        <f t="shared" si="632"/>
        <v>0</v>
      </c>
      <c r="AF656" s="253">
        <f t="shared" si="633"/>
        <v>0</v>
      </c>
      <c r="AG656" s="253">
        <f t="shared" si="634"/>
        <v>0</v>
      </c>
      <c r="AH656" s="253">
        <f t="shared" si="635"/>
        <v>0</v>
      </c>
      <c r="AI656" s="253">
        <f t="shared" si="636"/>
        <v>0</v>
      </c>
      <c r="AJ656" s="253">
        <f t="shared" si="637"/>
        <v>0</v>
      </c>
      <c r="AK656" s="978"/>
      <c r="AL656" s="979">
        <f>IFERROR(VLOOKUP($A656,Itemizado_Piping!C:Q,12,0),0)</f>
        <v>0</v>
      </c>
      <c r="AM656" s="979">
        <f>IFERROR(VLOOKUP($A656,Itemizado_Piping!C:Q,13,0),0)</f>
        <v>385.65000000000003</v>
      </c>
      <c r="AN656" s="979">
        <f>IFERROR(VLOOKUP($A656,Itemizado_Piping!C:Q,14,0),0)</f>
        <v>992.27745000000004</v>
      </c>
      <c r="AO656" s="978"/>
      <c r="AP656" s="381">
        <f>VLOOKUP(A656,Itemizado_Piping!$C$5:$AD$93,24,FALSE)</f>
        <v>14.4</v>
      </c>
      <c r="AQ656" s="253">
        <f t="shared" si="638"/>
        <v>1843682.2613431828</v>
      </c>
      <c r="AR656" s="978"/>
      <c r="AS656" s="982"/>
    </row>
    <row r="657" spans="1:45" s="164" customFormat="1" ht="26.45" hidden="1">
      <c r="A657" s="316" t="s">
        <v>3044</v>
      </c>
      <c r="B657" s="202" t="s">
        <v>3301</v>
      </c>
      <c r="C657" s="32" t="s">
        <v>3045</v>
      </c>
      <c r="D657" s="33" t="s">
        <v>2062</v>
      </c>
      <c r="E657" s="187">
        <v>259</v>
      </c>
      <c r="F657" s="282"/>
      <c r="G657" s="283">
        <v>401.709</v>
      </c>
      <c r="H657" s="284">
        <f t="shared" si="618"/>
        <v>401.709</v>
      </c>
      <c r="I657" s="285"/>
      <c r="J657" s="286">
        <v>93195.858999999997</v>
      </c>
      <c r="K657" s="286">
        <v>7826.6667887301883</v>
      </c>
      <c r="L657" s="286">
        <v>13685.883135454924</v>
      </c>
      <c r="M657" s="287"/>
      <c r="N657" s="284">
        <f t="shared" si="619"/>
        <v>114708.4089241851</v>
      </c>
      <c r="O657" s="285">
        <f t="shared" si="620"/>
        <v>0</v>
      </c>
      <c r="P657" s="286">
        <f t="shared" si="621"/>
        <v>24137727.480999999</v>
      </c>
      <c r="Q657" s="286">
        <f t="shared" si="622"/>
        <v>2027106.6982811186</v>
      </c>
      <c r="R657" s="286">
        <f t="shared" si="623"/>
        <v>3544643.7320828252</v>
      </c>
      <c r="S657" s="287">
        <f t="shared" si="624"/>
        <v>0</v>
      </c>
      <c r="T657" s="288">
        <f t="shared" si="625"/>
        <v>29709477.911363941</v>
      </c>
      <c r="U657" s="984"/>
      <c r="V657" s="277">
        <v>259</v>
      </c>
      <c r="W657" s="253">
        <f t="shared" si="626"/>
        <v>0</v>
      </c>
      <c r="X657" s="253">
        <f t="shared" si="627"/>
        <v>24137727.480999999</v>
      </c>
      <c r="Y657" s="253">
        <f t="shared" si="628"/>
        <v>2027106.6982811186</v>
      </c>
      <c r="Z657" s="253">
        <f t="shared" si="629"/>
        <v>3544643.7320828252</v>
      </c>
      <c r="AA657" s="253">
        <f t="shared" si="630"/>
        <v>0</v>
      </c>
      <c r="AB657" s="253">
        <f t="shared" si="631"/>
        <v>29709477.911363941</v>
      </c>
      <c r="AC657" s="984"/>
      <c r="AD657" s="308">
        <f>VLOOKUP(A657,Itemizado_Piping!$C$8:$U$93,18,FALSE)</f>
        <v>0</v>
      </c>
      <c r="AE657" s="253">
        <f t="shared" si="632"/>
        <v>0</v>
      </c>
      <c r="AF657" s="253">
        <f t="shared" si="633"/>
        <v>0</v>
      </c>
      <c r="AG657" s="253">
        <f t="shared" si="634"/>
        <v>0</v>
      </c>
      <c r="AH657" s="253">
        <f t="shared" si="635"/>
        <v>0</v>
      </c>
      <c r="AI657" s="253">
        <f t="shared" si="636"/>
        <v>0</v>
      </c>
      <c r="AJ657" s="253">
        <f t="shared" si="637"/>
        <v>0</v>
      </c>
      <c r="AK657" s="978"/>
      <c r="AL657" s="979">
        <f>IFERROR(VLOOKUP($A657,Itemizado_Piping!C:Q,12,0),0)</f>
        <v>0</v>
      </c>
      <c r="AM657" s="979">
        <f>IFERROR(VLOOKUP($A657,Itemizado_Piping!C:Q,13,0),0)</f>
        <v>0</v>
      </c>
      <c r="AN657" s="979">
        <f>IFERROR(VLOOKUP($A657,Itemizado_Piping!C:Q,14,0),0)</f>
        <v>0</v>
      </c>
      <c r="AO657" s="978"/>
      <c r="AP657" s="381">
        <f>VLOOKUP(A657,Itemizado_Piping!$C$5:$AD$93,24,FALSE)</f>
        <v>0</v>
      </c>
      <c r="AQ657" s="253">
        <f t="shared" si="638"/>
        <v>0</v>
      </c>
      <c r="AR657" s="978"/>
      <c r="AS657" s="982"/>
    </row>
    <row r="658" spans="1:45" s="164" customFormat="1" hidden="1">
      <c r="A658" s="315" t="s">
        <v>3201</v>
      </c>
      <c r="B658" s="5"/>
      <c r="C658" s="7" t="s">
        <v>3075</v>
      </c>
      <c r="D658" s="6"/>
      <c r="E658" s="189"/>
      <c r="F658" s="270"/>
      <c r="G658" s="189"/>
      <c r="H658" s="271"/>
      <c r="I658" s="270"/>
      <c r="J658" s="272"/>
      <c r="K658" s="272"/>
      <c r="L658" s="272"/>
      <c r="M658" s="273"/>
      <c r="N658" s="271"/>
      <c r="O658" s="270"/>
      <c r="P658" s="272"/>
      <c r="Q658" s="272"/>
      <c r="R658" s="272"/>
      <c r="S658" s="273"/>
      <c r="T658" s="274"/>
      <c r="U658" s="984"/>
      <c r="V658" s="272"/>
      <c r="W658" s="272"/>
      <c r="X658" s="272"/>
      <c r="Y658" s="272"/>
      <c r="Z658" s="272"/>
      <c r="AA658" s="272"/>
      <c r="AB658" s="272"/>
      <c r="AC658" s="984"/>
      <c r="AD658" s="272"/>
      <c r="AE658" s="272"/>
      <c r="AF658" s="272"/>
      <c r="AG658" s="272"/>
      <c r="AH658" s="272"/>
      <c r="AI658" s="272"/>
      <c r="AJ658" s="272"/>
      <c r="AK658" s="978"/>
      <c r="AL658" s="272"/>
      <c r="AM658" s="272"/>
      <c r="AN658" s="272"/>
      <c r="AO658" s="978"/>
      <c r="AP658" s="275"/>
      <c r="AQ658" s="272"/>
      <c r="AR658" s="978"/>
      <c r="AS658" s="982"/>
    </row>
    <row r="659" spans="1:45" s="164" customFormat="1" ht="26.45" hidden="1">
      <c r="A659" s="312" t="s">
        <v>2787</v>
      </c>
      <c r="B659" s="249"/>
      <c r="C659" s="3" t="s">
        <v>2788</v>
      </c>
      <c r="D659" s="2" t="s">
        <v>2144</v>
      </c>
      <c r="E659" s="190">
        <v>1</v>
      </c>
      <c r="F659" s="276"/>
      <c r="G659" s="191">
        <v>200</v>
      </c>
      <c r="H659" s="252">
        <f>G659+F659</f>
        <v>200</v>
      </c>
      <c r="I659" s="251"/>
      <c r="J659" s="253">
        <v>156118800</v>
      </c>
      <c r="K659" s="253">
        <v>13110988.408362746</v>
      </c>
      <c r="L659" s="253">
        <v>22926165.121214878</v>
      </c>
      <c r="M659" s="254"/>
      <c r="N659" s="252">
        <f>SUM(I659:M659)</f>
        <v>192155953.52957761</v>
      </c>
      <c r="O659" s="251">
        <f t="shared" ref="O659:S662" si="640">$E659*I659</f>
        <v>0</v>
      </c>
      <c r="P659" s="253">
        <f t="shared" si="640"/>
        <v>156118800</v>
      </c>
      <c r="Q659" s="253">
        <f t="shared" si="640"/>
        <v>13110988.408362746</v>
      </c>
      <c r="R659" s="253">
        <f t="shared" si="640"/>
        <v>22926165.121214878</v>
      </c>
      <c r="S659" s="254">
        <f t="shared" si="640"/>
        <v>0</v>
      </c>
      <c r="T659" s="256">
        <f>SUM(O659:S659)</f>
        <v>192155953.52957761</v>
      </c>
      <c r="U659" s="984"/>
      <c r="V659" s="277">
        <v>1</v>
      </c>
      <c r="W659" s="253">
        <f t="shared" ref="W659:AA662" si="641">$V659*I659</f>
        <v>0</v>
      </c>
      <c r="X659" s="253">
        <f t="shared" si="641"/>
        <v>156118800</v>
      </c>
      <c r="Y659" s="253">
        <f t="shared" si="641"/>
        <v>13110988.408362746</v>
      </c>
      <c r="Z659" s="253">
        <f t="shared" si="641"/>
        <v>22926165.121214878</v>
      </c>
      <c r="AA659" s="253">
        <f t="shared" si="641"/>
        <v>0</v>
      </c>
      <c r="AB659" s="253">
        <f>SUM(W659:AA659)</f>
        <v>192155953.52957761</v>
      </c>
      <c r="AC659" s="984"/>
      <c r="AD659" s="308"/>
      <c r="AE659" s="253">
        <f t="shared" ref="AE659:AI662" si="642">$AD659*I659</f>
        <v>0</v>
      </c>
      <c r="AF659" s="253">
        <f t="shared" si="642"/>
        <v>0</v>
      </c>
      <c r="AG659" s="253">
        <f t="shared" si="642"/>
        <v>0</v>
      </c>
      <c r="AH659" s="253">
        <f t="shared" si="642"/>
        <v>0</v>
      </c>
      <c r="AI659" s="253">
        <f t="shared" si="642"/>
        <v>0</v>
      </c>
      <c r="AJ659" s="253">
        <f>SUM(AE659:AI659)</f>
        <v>0</v>
      </c>
      <c r="AK659" s="978"/>
      <c r="AL659" s="979">
        <f>IFERROR(VLOOKUP($A659,Itemizado_Piping!C:Q,12,0),0)</f>
        <v>0</v>
      </c>
      <c r="AM659" s="979">
        <f>IFERROR(VLOOKUP($A659,Itemizado_Piping!C:Q,13,0),0)</f>
        <v>0</v>
      </c>
      <c r="AN659" s="979">
        <f>IFERROR(VLOOKUP($A659,Itemizado_Piping!C:Q,14,0),0)</f>
        <v>0</v>
      </c>
      <c r="AO659" s="978"/>
      <c r="AP659" s="278"/>
      <c r="AQ659" s="253">
        <f>N659*AP659</f>
        <v>0</v>
      </c>
      <c r="AR659" s="978"/>
      <c r="AS659" s="982"/>
    </row>
    <row r="660" spans="1:45" s="164" customFormat="1" ht="26.45" hidden="1">
      <c r="A660" s="312" t="s">
        <v>2789</v>
      </c>
      <c r="B660" s="249"/>
      <c r="C660" s="3" t="s">
        <v>2790</v>
      </c>
      <c r="D660" s="2" t="s">
        <v>2144</v>
      </c>
      <c r="E660" s="190">
        <v>1</v>
      </c>
      <c r="F660" s="276"/>
      <c r="G660" s="191">
        <v>50</v>
      </c>
      <c r="H660" s="252">
        <f>G660+F660</f>
        <v>50</v>
      </c>
      <c r="I660" s="251"/>
      <c r="J660" s="253">
        <v>12609920</v>
      </c>
      <c r="K660" s="253">
        <v>1058991.7098413594</v>
      </c>
      <c r="L660" s="253">
        <v>1851776.3913462688</v>
      </c>
      <c r="M660" s="254"/>
      <c r="N660" s="252">
        <f>SUM(I660:M660)</f>
        <v>15520688.101187628</v>
      </c>
      <c r="O660" s="251">
        <f t="shared" si="640"/>
        <v>0</v>
      </c>
      <c r="P660" s="253">
        <f t="shared" si="640"/>
        <v>12609920</v>
      </c>
      <c r="Q660" s="253">
        <f t="shared" si="640"/>
        <v>1058991.7098413594</v>
      </c>
      <c r="R660" s="253">
        <f t="shared" si="640"/>
        <v>1851776.3913462688</v>
      </c>
      <c r="S660" s="254">
        <f t="shared" si="640"/>
        <v>0</v>
      </c>
      <c r="T660" s="256">
        <f>SUM(O660:S660)</f>
        <v>15520688.101187628</v>
      </c>
      <c r="U660" s="984"/>
      <c r="V660" s="277">
        <v>1</v>
      </c>
      <c r="W660" s="253">
        <f t="shared" si="641"/>
        <v>0</v>
      </c>
      <c r="X660" s="253">
        <f t="shared" si="641"/>
        <v>12609920</v>
      </c>
      <c r="Y660" s="253">
        <f t="shared" si="641"/>
        <v>1058991.7098413594</v>
      </c>
      <c r="Z660" s="253">
        <f t="shared" si="641"/>
        <v>1851776.3913462688</v>
      </c>
      <c r="AA660" s="253">
        <f t="shared" si="641"/>
        <v>0</v>
      </c>
      <c r="AB660" s="253">
        <f>SUM(W660:AA660)</f>
        <v>15520688.101187628</v>
      </c>
      <c r="AC660" s="984"/>
      <c r="AD660" s="308"/>
      <c r="AE660" s="253">
        <f t="shared" si="642"/>
        <v>0</v>
      </c>
      <c r="AF660" s="253">
        <f t="shared" si="642"/>
        <v>0</v>
      </c>
      <c r="AG660" s="253">
        <f t="shared" si="642"/>
        <v>0</v>
      </c>
      <c r="AH660" s="253">
        <f t="shared" si="642"/>
        <v>0</v>
      </c>
      <c r="AI660" s="253">
        <f t="shared" si="642"/>
        <v>0</v>
      </c>
      <c r="AJ660" s="253">
        <f>SUM(AE660:AI660)</f>
        <v>0</v>
      </c>
      <c r="AK660" s="978"/>
      <c r="AL660" s="979">
        <f>IFERROR(VLOOKUP($A660,Itemizado_Piping!C:Q,12,0),0)</f>
        <v>0</v>
      </c>
      <c r="AM660" s="979">
        <f>IFERROR(VLOOKUP($A660,Itemizado_Piping!C:Q,13,0),0)</f>
        <v>0</v>
      </c>
      <c r="AN660" s="979">
        <f>IFERROR(VLOOKUP($A660,Itemizado_Piping!C:Q,14,0),0)</f>
        <v>0</v>
      </c>
      <c r="AO660" s="978"/>
      <c r="AP660" s="278"/>
      <c r="AQ660" s="253">
        <f>N660*AP660</f>
        <v>0</v>
      </c>
      <c r="AR660" s="978"/>
      <c r="AS660" s="982"/>
    </row>
    <row r="661" spans="1:45" s="164" customFormat="1" ht="26.45" hidden="1">
      <c r="A661" s="312" t="s">
        <v>2791</v>
      </c>
      <c r="B661" s="249"/>
      <c r="C661" s="3" t="s">
        <v>2792</v>
      </c>
      <c r="D661" s="2" t="s">
        <v>2144</v>
      </c>
      <c r="E661" s="190">
        <v>1</v>
      </c>
      <c r="F661" s="276"/>
      <c r="G661" s="191">
        <v>60</v>
      </c>
      <c r="H661" s="252">
        <f>G661+F661</f>
        <v>60</v>
      </c>
      <c r="I661" s="251"/>
      <c r="J661" s="253">
        <v>14563964</v>
      </c>
      <c r="K661" s="253">
        <v>1223093.9719227403</v>
      </c>
      <c r="L661" s="253">
        <v>2138729.2464676201</v>
      </c>
      <c r="M661" s="254"/>
      <c r="N661" s="252">
        <f>SUM(I661:M661)</f>
        <v>17925787.21839036</v>
      </c>
      <c r="O661" s="251">
        <f t="shared" si="640"/>
        <v>0</v>
      </c>
      <c r="P661" s="253">
        <f t="shared" si="640"/>
        <v>14563964</v>
      </c>
      <c r="Q661" s="253">
        <f t="shared" si="640"/>
        <v>1223093.9719227403</v>
      </c>
      <c r="R661" s="253">
        <f t="shared" si="640"/>
        <v>2138729.2464676201</v>
      </c>
      <c r="S661" s="254">
        <f t="shared" si="640"/>
        <v>0</v>
      </c>
      <c r="T661" s="256">
        <f>SUM(O661:S661)</f>
        <v>17925787.21839036</v>
      </c>
      <c r="U661" s="984"/>
      <c r="V661" s="277">
        <v>1</v>
      </c>
      <c r="W661" s="253">
        <f t="shared" si="641"/>
        <v>0</v>
      </c>
      <c r="X661" s="253">
        <f t="shared" si="641"/>
        <v>14563964</v>
      </c>
      <c r="Y661" s="253">
        <f t="shared" si="641"/>
        <v>1223093.9719227403</v>
      </c>
      <c r="Z661" s="253">
        <f t="shared" si="641"/>
        <v>2138729.2464676201</v>
      </c>
      <c r="AA661" s="253">
        <f t="shared" si="641"/>
        <v>0</v>
      </c>
      <c r="AB661" s="253">
        <f>SUM(W661:AA661)</f>
        <v>17925787.21839036</v>
      </c>
      <c r="AC661" s="984"/>
      <c r="AD661" s="308"/>
      <c r="AE661" s="253">
        <f t="shared" si="642"/>
        <v>0</v>
      </c>
      <c r="AF661" s="253">
        <f t="shared" si="642"/>
        <v>0</v>
      </c>
      <c r="AG661" s="253">
        <f t="shared" si="642"/>
        <v>0</v>
      </c>
      <c r="AH661" s="253">
        <f t="shared" si="642"/>
        <v>0</v>
      </c>
      <c r="AI661" s="253">
        <f t="shared" si="642"/>
        <v>0</v>
      </c>
      <c r="AJ661" s="253">
        <f>SUM(AE661:AI661)</f>
        <v>0</v>
      </c>
      <c r="AK661" s="978"/>
      <c r="AL661" s="979">
        <f>IFERROR(VLOOKUP($A661,Itemizado_Piping!C:Q,12,0),0)</f>
        <v>0</v>
      </c>
      <c r="AM661" s="979">
        <f>IFERROR(VLOOKUP($A661,Itemizado_Piping!C:Q,13,0),0)</f>
        <v>0</v>
      </c>
      <c r="AN661" s="979">
        <f>IFERROR(VLOOKUP($A661,Itemizado_Piping!C:Q,14,0),0)</f>
        <v>0</v>
      </c>
      <c r="AO661" s="978"/>
      <c r="AP661" s="278"/>
      <c r="AQ661" s="253">
        <f>N661*AP661</f>
        <v>0</v>
      </c>
      <c r="AR661" s="978"/>
      <c r="AS661" s="982"/>
    </row>
    <row r="662" spans="1:45" s="164" customFormat="1" hidden="1">
      <c r="A662" s="312" t="s">
        <v>2793</v>
      </c>
      <c r="B662" s="249"/>
      <c r="C662" s="3" t="s">
        <v>2794</v>
      </c>
      <c r="D662" s="2" t="s">
        <v>2144</v>
      </c>
      <c r="E662" s="190">
        <v>1</v>
      </c>
      <c r="F662" s="276"/>
      <c r="G662" s="191">
        <v>80</v>
      </c>
      <c r="H662" s="252">
        <f>G662+F662</f>
        <v>80</v>
      </c>
      <c r="I662" s="251"/>
      <c r="J662" s="253">
        <v>6389080</v>
      </c>
      <c r="K662" s="253">
        <v>536560.32342102472</v>
      </c>
      <c r="L662" s="253">
        <v>938241.28197662008</v>
      </c>
      <c r="M662" s="254"/>
      <c r="N662" s="252">
        <f>SUM(I662:M662)</f>
        <v>7863881.6053976445</v>
      </c>
      <c r="O662" s="251">
        <f t="shared" si="640"/>
        <v>0</v>
      </c>
      <c r="P662" s="253">
        <f t="shared" si="640"/>
        <v>6389080</v>
      </c>
      <c r="Q662" s="253">
        <f t="shared" si="640"/>
        <v>536560.32342102472</v>
      </c>
      <c r="R662" s="253">
        <f t="shared" si="640"/>
        <v>938241.28197662008</v>
      </c>
      <c r="S662" s="254">
        <f t="shared" si="640"/>
        <v>0</v>
      </c>
      <c r="T662" s="256">
        <f>SUM(O662:S662)</f>
        <v>7863881.6053976445</v>
      </c>
      <c r="U662" s="984"/>
      <c r="V662" s="277">
        <v>1</v>
      </c>
      <c r="W662" s="253">
        <f t="shared" si="641"/>
        <v>0</v>
      </c>
      <c r="X662" s="253">
        <f t="shared" si="641"/>
        <v>6389080</v>
      </c>
      <c r="Y662" s="253">
        <f t="shared" si="641"/>
        <v>536560.32342102472</v>
      </c>
      <c r="Z662" s="253">
        <f t="shared" si="641"/>
        <v>938241.28197662008</v>
      </c>
      <c r="AA662" s="253">
        <f t="shared" si="641"/>
        <v>0</v>
      </c>
      <c r="AB662" s="253">
        <f>SUM(W662:AA662)</f>
        <v>7863881.6053976445</v>
      </c>
      <c r="AC662" s="984"/>
      <c r="AD662" s="308"/>
      <c r="AE662" s="253">
        <f t="shared" si="642"/>
        <v>0</v>
      </c>
      <c r="AF662" s="253">
        <f t="shared" si="642"/>
        <v>0</v>
      </c>
      <c r="AG662" s="253">
        <f t="shared" si="642"/>
        <v>0</v>
      </c>
      <c r="AH662" s="253">
        <f t="shared" si="642"/>
        <v>0</v>
      </c>
      <c r="AI662" s="253">
        <f t="shared" si="642"/>
        <v>0</v>
      </c>
      <c r="AJ662" s="253">
        <f>SUM(AE662:AI662)</f>
        <v>0</v>
      </c>
      <c r="AK662" s="978"/>
      <c r="AL662" s="979">
        <f>IFERROR(VLOOKUP($A662,Itemizado_Piping!C:Q,12,0),0)</f>
        <v>0</v>
      </c>
      <c r="AM662" s="979">
        <f>IFERROR(VLOOKUP($A662,Itemizado_Piping!C:Q,13,0),0)</f>
        <v>0</v>
      </c>
      <c r="AN662" s="979">
        <f>IFERROR(VLOOKUP($A662,Itemizado_Piping!C:Q,14,0),0)</f>
        <v>0</v>
      </c>
      <c r="AO662" s="978"/>
      <c r="AP662" s="278"/>
      <c r="AQ662" s="253">
        <f>N662*AP662</f>
        <v>0</v>
      </c>
      <c r="AR662" s="978"/>
      <c r="AS662" s="982"/>
    </row>
    <row r="663" spans="1:45" s="164" customFormat="1" hidden="1">
      <c r="A663" s="315" t="s">
        <v>3202</v>
      </c>
      <c r="B663" s="5"/>
      <c r="C663" s="7" t="s">
        <v>3148</v>
      </c>
      <c r="D663" s="6"/>
      <c r="E663" s="189"/>
      <c r="F663" s="270"/>
      <c r="G663" s="189"/>
      <c r="H663" s="271"/>
      <c r="I663" s="270"/>
      <c r="J663" s="272"/>
      <c r="K663" s="272"/>
      <c r="L663" s="272"/>
      <c r="M663" s="273"/>
      <c r="N663" s="271"/>
      <c r="O663" s="270"/>
      <c r="P663" s="272"/>
      <c r="Q663" s="272"/>
      <c r="R663" s="272"/>
      <c r="S663" s="273"/>
      <c r="T663" s="274"/>
      <c r="U663" s="984"/>
      <c r="V663" s="272"/>
      <c r="W663" s="272"/>
      <c r="X663" s="272"/>
      <c r="Y663" s="272"/>
      <c r="Z663" s="272"/>
      <c r="AA663" s="272"/>
      <c r="AB663" s="272"/>
      <c r="AC663" s="984"/>
      <c r="AD663" s="272"/>
      <c r="AE663" s="272"/>
      <c r="AF663" s="272"/>
      <c r="AG663" s="272"/>
      <c r="AH663" s="272"/>
      <c r="AI663" s="272"/>
      <c r="AJ663" s="272"/>
      <c r="AK663" s="978"/>
      <c r="AL663" s="272"/>
      <c r="AM663" s="272"/>
      <c r="AN663" s="272"/>
      <c r="AO663" s="978"/>
      <c r="AP663" s="275"/>
      <c r="AQ663" s="272"/>
      <c r="AR663" s="978"/>
      <c r="AS663" s="982"/>
    </row>
    <row r="664" spans="1:45" s="164" customFormat="1" hidden="1">
      <c r="A664" s="312" t="s">
        <v>2795</v>
      </c>
      <c r="B664" s="249"/>
      <c r="C664" s="3" t="s">
        <v>2796</v>
      </c>
      <c r="D664" s="2" t="s">
        <v>2062</v>
      </c>
      <c r="E664" s="190">
        <v>25</v>
      </c>
      <c r="F664" s="276"/>
      <c r="G664" s="191">
        <v>465.8</v>
      </c>
      <c r="H664" s="252">
        <f>G664+F664</f>
        <v>465.8</v>
      </c>
      <c r="I664" s="251"/>
      <c r="J664" s="253">
        <v>826203.16899999999</v>
      </c>
      <c r="K664" s="253">
        <v>69385.23632805259</v>
      </c>
      <c r="L664" s="253">
        <v>121328.56664484143</v>
      </c>
      <c r="M664" s="254"/>
      <c r="N664" s="252">
        <f>SUM(I664:M664)</f>
        <v>1016916.971972894</v>
      </c>
      <c r="O664" s="251">
        <f t="shared" ref="O664:S668" si="643">$E664*I664</f>
        <v>0</v>
      </c>
      <c r="P664" s="253">
        <f t="shared" si="643"/>
        <v>20655079.225000001</v>
      </c>
      <c r="Q664" s="253">
        <f t="shared" si="643"/>
        <v>1734630.9082013147</v>
      </c>
      <c r="R664" s="253">
        <f t="shared" si="643"/>
        <v>3033214.1661210358</v>
      </c>
      <c r="S664" s="254">
        <f t="shared" si="643"/>
        <v>0</v>
      </c>
      <c r="T664" s="256">
        <f>SUM(O664:S664)</f>
        <v>25422924.299322352</v>
      </c>
      <c r="U664" s="984"/>
      <c r="V664" s="277">
        <v>25</v>
      </c>
      <c r="W664" s="253">
        <f t="shared" ref="W664:AA668" si="644">$V664*I664</f>
        <v>0</v>
      </c>
      <c r="X664" s="253">
        <f t="shared" si="644"/>
        <v>20655079.225000001</v>
      </c>
      <c r="Y664" s="253">
        <f t="shared" si="644"/>
        <v>1734630.9082013147</v>
      </c>
      <c r="Z664" s="253">
        <f t="shared" si="644"/>
        <v>3033214.1661210358</v>
      </c>
      <c r="AA664" s="253">
        <f t="shared" si="644"/>
        <v>0</v>
      </c>
      <c r="AB664" s="253">
        <f>SUM(W664:AA664)</f>
        <v>25422924.299322352</v>
      </c>
      <c r="AC664" s="984"/>
      <c r="AD664" s="308"/>
      <c r="AE664" s="253">
        <f t="shared" ref="AE664:AI668" si="645">$AD664*I664</f>
        <v>0</v>
      </c>
      <c r="AF664" s="253">
        <f t="shared" si="645"/>
        <v>0</v>
      </c>
      <c r="AG664" s="253">
        <f t="shared" si="645"/>
        <v>0</v>
      </c>
      <c r="AH664" s="253">
        <f t="shared" si="645"/>
        <v>0</v>
      </c>
      <c r="AI664" s="253">
        <f t="shared" si="645"/>
        <v>0</v>
      </c>
      <c r="AJ664" s="253">
        <f>SUM(AE664:AI664)</f>
        <v>0</v>
      </c>
      <c r="AK664" s="978"/>
      <c r="AL664" s="979">
        <f>IFERROR(VLOOKUP($A664,Itemizado_Piping!C:Q,12,0),0)</f>
        <v>0</v>
      </c>
      <c r="AM664" s="979">
        <f>IFERROR(VLOOKUP($A664,Itemizado_Piping!C:Q,13,0),0)</f>
        <v>0</v>
      </c>
      <c r="AN664" s="979">
        <f>IFERROR(VLOOKUP($A664,Itemizado_Piping!C:Q,14,0),0)</f>
        <v>0</v>
      </c>
      <c r="AO664" s="978"/>
      <c r="AP664" s="278"/>
      <c r="AQ664" s="253">
        <f>N664*AP664</f>
        <v>0</v>
      </c>
      <c r="AR664" s="978"/>
      <c r="AS664" s="982"/>
    </row>
    <row r="665" spans="1:45" s="164" customFormat="1" hidden="1">
      <c r="A665" s="312" t="s">
        <v>2797</v>
      </c>
      <c r="B665" s="249"/>
      <c r="C665" s="3" t="s">
        <v>2150</v>
      </c>
      <c r="D665" s="2" t="s">
        <v>2062</v>
      </c>
      <c r="E665" s="190">
        <v>50</v>
      </c>
      <c r="F665" s="276"/>
      <c r="G665" s="191">
        <v>23</v>
      </c>
      <c r="H665" s="252">
        <f>G665+F665</f>
        <v>23</v>
      </c>
      <c r="I665" s="251"/>
      <c r="J665" s="253">
        <v>21216.720000000001</v>
      </c>
      <c r="K665" s="253">
        <v>1781.7980280624615</v>
      </c>
      <c r="L665" s="253">
        <v>3115.6915506049372</v>
      </c>
      <c r="M665" s="254"/>
      <c r="N665" s="252">
        <f>SUM(I665:M665)</f>
        <v>26114.2095786674</v>
      </c>
      <c r="O665" s="251">
        <f t="shared" si="643"/>
        <v>0</v>
      </c>
      <c r="P665" s="253">
        <f t="shared" si="643"/>
        <v>1060836</v>
      </c>
      <c r="Q665" s="253">
        <f t="shared" si="643"/>
        <v>89089.901403123076</v>
      </c>
      <c r="R665" s="253">
        <f t="shared" si="643"/>
        <v>155784.57753024687</v>
      </c>
      <c r="S665" s="254">
        <f t="shared" si="643"/>
        <v>0</v>
      </c>
      <c r="T665" s="256">
        <f>SUM(O665:S665)</f>
        <v>1305710.47893337</v>
      </c>
      <c r="U665" s="984"/>
      <c r="V665" s="277">
        <v>50</v>
      </c>
      <c r="W665" s="253">
        <f t="shared" si="644"/>
        <v>0</v>
      </c>
      <c r="X665" s="253">
        <f t="shared" si="644"/>
        <v>1060836</v>
      </c>
      <c r="Y665" s="253">
        <f t="shared" si="644"/>
        <v>89089.901403123076</v>
      </c>
      <c r="Z665" s="253">
        <f t="shared" si="644"/>
        <v>155784.57753024687</v>
      </c>
      <c r="AA665" s="253">
        <f t="shared" si="644"/>
        <v>0</v>
      </c>
      <c r="AB665" s="253">
        <f>SUM(W665:AA665)</f>
        <v>1305710.47893337</v>
      </c>
      <c r="AC665" s="984"/>
      <c r="AD665" s="308"/>
      <c r="AE665" s="253">
        <f t="shared" si="645"/>
        <v>0</v>
      </c>
      <c r="AF665" s="253">
        <f t="shared" si="645"/>
        <v>0</v>
      </c>
      <c r="AG665" s="253">
        <f t="shared" si="645"/>
        <v>0</v>
      </c>
      <c r="AH665" s="253">
        <f t="shared" si="645"/>
        <v>0</v>
      </c>
      <c r="AI665" s="253">
        <f t="shared" si="645"/>
        <v>0</v>
      </c>
      <c r="AJ665" s="253">
        <f>SUM(AE665:AI665)</f>
        <v>0</v>
      </c>
      <c r="AK665" s="978"/>
      <c r="AL665" s="979">
        <f>IFERROR(VLOOKUP($A665,Itemizado_Piping!C:Q,12,0),0)</f>
        <v>0</v>
      </c>
      <c r="AM665" s="979">
        <f>IFERROR(VLOOKUP($A665,Itemizado_Piping!C:Q,13,0),0)</f>
        <v>0</v>
      </c>
      <c r="AN665" s="979">
        <f>IFERROR(VLOOKUP($A665,Itemizado_Piping!C:Q,14,0),0)</f>
        <v>0</v>
      </c>
      <c r="AO665" s="978"/>
      <c r="AP665" s="278"/>
      <c r="AQ665" s="253">
        <f>N665*AP665</f>
        <v>0</v>
      </c>
      <c r="AR665" s="978"/>
      <c r="AS665" s="982"/>
    </row>
    <row r="666" spans="1:45" s="164" customFormat="1" hidden="1">
      <c r="A666" s="312" t="s">
        <v>2798</v>
      </c>
      <c r="B666" s="249"/>
      <c r="C666" s="3" t="s">
        <v>2571</v>
      </c>
      <c r="D666" s="2" t="s">
        <v>2062</v>
      </c>
      <c r="E666" s="190">
        <v>80</v>
      </c>
      <c r="F666" s="276"/>
      <c r="G666" s="191">
        <v>136</v>
      </c>
      <c r="H666" s="252">
        <f>G666+F666</f>
        <v>136</v>
      </c>
      <c r="I666" s="251"/>
      <c r="J666" s="253">
        <v>54215.158000000003</v>
      </c>
      <c r="K666" s="253">
        <v>4553.034663958184</v>
      </c>
      <c r="L666" s="253">
        <v>7961.5373957572938</v>
      </c>
      <c r="M666" s="254"/>
      <c r="N666" s="252">
        <f>SUM(I666:M666)</f>
        <v>66729.730059715483</v>
      </c>
      <c r="O666" s="251">
        <f t="shared" si="643"/>
        <v>0</v>
      </c>
      <c r="P666" s="253">
        <f t="shared" si="643"/>
        <v>4337212.6400000006</v>
      </c>
      <c r="Q666" s="253">
        <f t="shared" si="643"/>
        <v>364242.77311665472</v>
      </c>
      <c r="R666" s="253">
        <f t="shared" si="643"/>
        <v>636922.99166058353</v>
      </c>
      <c r="S666" s="254">
        <f t="shared" si="643"/>
        <v>0</v>
      </c>
      <c r="T666" s="256">
        <f>SUM(O666:S666)</f>
        <v>5338378.4047772391</v>
      </c>
      <c r="U666" s="984"/>
      <c r="V666" s="277">
        <v>80</v>
      </c>
      <c r="W666" s="253">
        <f t="shared" si="644"/>
        <v>0</v>
      </c>
      <c r="X666" s="253">
        <f t="shared" si="644"/>
        <v>4337212.6400000006</v>
      </c>
      <c r="Y666" s="253">
        <f t="shared" si="644"/>
        <v>364242.77311665472</v>
      </c>
      <c r="Z666" s="253">
        <f t="shared" si="644"/>
        <v>636922.99166058353</v>
      </c>
      <c r="AA666" s="253">
        <f t="shared" si="644"/>
        <v>0</v>
      </c>
      <c r="AB666" s="253">
        <f>SUM(W666:AA666)</f>
        <v>5338378.4047772391</v>
      </c>
      <c r="AC666" s="984"/>
      <c r="AD666" s="308"/>
      <c r="AE666" s="253">
        <f t="shared" si="645"/>
        <v>0</v>
      </c>
      <c r="AF666" s="253">
        <f t="shared" si="645"/>
        <v>0</v>
      </c>
      <c r="AG666" s="253">
        <f t="shared" si="645"/>
        <v>0</v>
      </c>
      <c r="AH666" s="253">
        <f t="shared" si="645"/>
        <v>0</v>
      </c>
      <c r="AI666" s="253">
        <f t="shared" si="645"/>
        <v>0</v>
      </c>
      <c r="AJ666" s="253">
        <f>SUM(AE666:AI666)</f>
        <v>0</v>
      </c>
      <c r="AK666" s="978"/>
      <c r="AL666" s="979">
        <f>IFERROR(VLOOKUP($A666,Itemizado_Piping!C:Q,12,0),0)</f>
        <v>0</v>
      </c>
      <c r="AM666" s="979">
        <f>IFERROR(VLOOKUP($A666,Itemizado_Piping!C:Q,13,0),0)</f>
        <v>0</v>
      </c>
      <c r="AN666" s="979">
        <f>IFERROR(VLOOKUP($A666,Itemizado_Piping!C:Q,14,0),0)</f>
        <v>0</v>
      </c>
      <c r="AO666" s="978"/>
      <c r="AP666" s="278"/>
      <c r="AQ666" s="253">
        <f>N666*AP666</f>
        <v>0</v>
      </c>
      <c r="AR666" s="978"/>
      <c r="AS666" s="982"/>
    </row>
    <row r="667" spans="1:45" s="164" customFormat="1" ht="26.45" hidden="1">
      <c r="A667" s="312" t="s">
        <v>2799</v>
      </c>
      <c r="B667" s="249"/>
      <c r="C667" s="3" t="s">
        <v>2573</v>
      </c>
      <c r="D667" s="2" t="s">
        <v>2075</v>
      </c>
      <c r="E667" s="190">
        <v>1</v>
      </c>
      <c r="F667" s="276"/>
      <c r="G667" s="191">
        <v>413.4</v>
      </c>
      <c r="H667" s="252">
        <f>G667+F667</f>
        <v>413.4</v>
      </c>
      <c r="I667" s="251"/>
      <c r="J667" s="253">
        <v>12510163.92</v>
      </c>
      <c r="K667" s="253">
        <v>1050614.1101637855</v>
      </c>
      <c r="L667" s="253">
        <v>1837127.1347421631</v>
      </c>
      <c r="M667" s="254"/>
      <c r="N667" s="252">
        <f>SUM(I667:M667)</f>
        <v>15397905.164905949</v>
      </c>
      <c r="O667" s="251">
        <f t="shared" si="643"/>
        <v>0</v>
      </c>
      <c r="P667" s="253">
        <f t="shared" si="643"/>
        <v>12510163.92</v>
      </c>
      <c r="Q667" s="253">
        <f t="shared" si="643"/>
        <v>1050614.1101637855</v>
      </c>
      <c r="R667" s="253">
        <f t="shared" si="643"/>
        <v>1837127.1347421631</v>
      </c>
      <c r="S667" s="254">
        <f t="shared" si="643"/>
        <v>0</v>
      </c>
      <c r="T667" s="256">
        <f>SUM(O667:S667)</f>
        <v>15397905.164905949</v>
      </c>
      <c r="U667" s="984"/>
      <c r="V667" s="277">
        <v>1</v>
      </c>
      <c r="W667" s="253">
        <f t="shared" si="644"/>
        <v>0</v>
      </c>
      <c r="X667" s="253">
        <f t="shared" si="644"/>
        <v>12510163.92</v>
      </c>
      <c r="Y667" s="253">
        <f t="shared" si="644"/>
        <v>1050614.1101637855</v>
      </c>
      <c r="Z667" s="253">
        <f t="shared" si="644"/>
        <v>1837127.1347421631</v>
      </c>
      <c r="AA667" s="253">
        <f t="shared" si="644"/>
        <v>0</v>
      </c>
      <c r="AB667" s="253">
        <f>SUM(W667:AA667)</f>
        <v>15397905.164905949</v>
      </c>
      <c r="AC667" s="984"/>
      <c r="AD667" s="308"/>
      <c r="AE667" s="253">
        <f t="shared" si="645"/>
        <v>0</v>
      </c>
      <c r="AF667" s="253">
        <f t="shared" si="645"/>
        <v>0</v>
      </c>
      <c r="AG667" s="253">
        <f t="shared" si="645"/>
        <v>0</v>
      </c>
      <c r="AH667" s="253">
        <f t="shared" si="645"/>
        <v>0</v>
      </c>
      <c r="AI667" s="253">
        <f t="shared" si="645"/>
        <v>0</v>
      </c>
      <c r="AJ667" s="253">
        <f>SUM(AE667:AI667)</f>
        <v>0</v>
      </c>
      <c r="AK667" s="978"/>
      <c r="AL667" s="979">
        <f>IFERROR(VLOOKUP($A667,Itemizado_Piping!C:Q,12,0),0)</f>
        <v>0</v>
      </c>
      <c r="AM667" s="979">
        <f>IFERROR(VLOOKUP($A667,Itemizado_Piping!C:Q,13,0),0)</f>
        <v>0</v>
      </c>
      <c r="AN667" s="979">
        <f>IFERROR(VLOOKUP($A667,Itemizado_Piping!C:Q,14,0),0)</f>
        <v>0</v>
      </c>
      <c r="AO667" s="978"/>
      <c r="AP667" s="278"/>
      <c r="AQ667" s="253">
        <f>N667*AP667</f>
        <v>0</v>
      </c>
      <c r="AR667" s="978"/>
      <c r="AS667" s="982"/>
    </row>
    <row r="668" spans="1:45" s="164" customFormat="1" hidden="1">
      <c r="A668" s="312" t="s">
        <v>2800</v>
      </c>
      <c r="B668" s="249"/>
      <c r="C668" s="3" t="s">
        <v>2575</v>
      </c>
      <c r="D668" s="2" t="s">
        <v>2144</v>
      </c>
      <c r="E668" s="190">
        <v>2</v>
      </c>
      <c r="F668" s="276"/>
      <c r="G668" s="191">
        <v>103.52500000000001</v>
      </c>
      <c r="H668" s="252">
        <f>G668+F668</f>
        <v>103.52500000000001</v>
      </c>
      <c r="I668" s="251"/>
      <c r="J668" s="253">
        <v>2569478.3089999999</v>
      </c>
      <c r="K668" s="253">
        <v>215786.94756467361</v>
      </c>
      <c r="L668" s="253">
        <v>377329.85297066713</v>
      </c>
      <c r="M668" s="254"/>
      <c r="N668" s="252">
        <f>SUM(I668:M668)</f>
        <v>3162595.1095353407</v>
      </c>
      <c r="O668" s="251">
        <f t="shared" si="643"/>
        <v>0</v>
      </c>
      <c r="P668" s="253">
        <f t="shared" si="643"/>
        <v>5138956.6179999998</v>
      </c>
      <c r="Q668" s="253">
        <f t="shared" si="643"/>
        <v>431573.89512934722</v>
      </c>
      <c r="R668" s="253">
        <f t="shared" si="643"/>
        <v>754659.70594133425</v>
      </c>
      <c r="S668" s="254">
        <f t="shared" si="643"/>
        <v>0</v>
      </c>
      <c r="T668" s="256">
        <f>SUM(O668:S668)</f>
        <v>6325190.2190706814</v>
      </c>
      <c r="U668" s="984"/>
      <c r="V668" s="277">
        <v>2</v>
      </c>
      <c r="W668" s="253">
        <f t="shared" si="644"/>
        <v>0</v>
      </c>
      <c r="X668" s="253">
        <f t="shared" si="644"/>
        <v>5138956.6179999998</v>
      </c>
      <c r="Y668" s="253">
        <f t="shared" si="644"/>
        <v>431573.89512934722</v>
      </c>
      <c r="Z668" s="253">
        <f t="shared" si="644"/>
        <v>754659.70594133425</v>
      </c>
      <c r="AA668" s="253">
        <f t="shared" si="644"/>
        <v>0</v>
      </c>
      <c r="AB668" s="253">
        <f>SUM(W668:AA668)</f>
        <v>6325190.2190706814</v>
      </c>
      <c r="AC668" s="984"/>
      <c r="AD668" s="308"/>
      <c r="AE668" s="253">
        <f t="shared" si="645"/>
        <v>0</v>
      </c>
      <c r="AF668" s="253">
        <f t="shared" si="645"/>
        <v>0</v>
      </c>
      <c r="AG668" s="253">
        <f t="shared" si="645"/>
        <v>0</v>
      </c>
      <c r="AH668" s="253">
        <f t="shared" si="645"/>
        <v>0</v>
      </c>
      <c r="AI668" s="253">
        <f t="shared" si="645"/>
        <v>0</v>
      </c>
      <c r="AJ668" s="253">
        <f>SUM(AE668:AI668)</f>
        <v>0</v>
      </c>
      <c r="AK668" s="978"/>
      <c r="AL668" s="979">
        <f>IFERROR(VLOOKUP($A668,Itemizado_Piping!C:Q,12,0),0)</f>
        <v>0</v>
      </c>
      <c r="AM668" s="979">
        <f>IFERROR(VLOOKUP($A668,Itemizado_Piping!C:Q,13,0),0)</f>
        <v>0</v>
      </c>
      <c r="AN668" s="979">
        <f>IFERROR(VLOOKUP($A668,Itemizado_Piping!C:Q,14,0),0)</f>
        <v>0</v>
      </c>
      <c r="AO668" s="978"/>
      <c r="AP668" s="278"/>
      <c r="AQ668" s="253">
        <f>N668*AP668</f>
        <v>0</v>
      </c>
      <c r="AR668" s="978"/>
      <c r="AS668" s="982"/>
    </row>
    <row r="669" spans="1:45" s="164" customFormat="1" hidden="1">
      <c r="A669" s="315" t="s">
        <v>3203</v>
      </c>
      <c r="B669" s="5"/>
      <c r="C669" s="7" t="s">
        <v>3079</v>
      </c>
      <c r="D669" s="6"/>
      <c r="E669" s="189"/>
      <c r="F669" s="270"/>
      <c r="G669" s="189"/>
      <c r="H669" s="271"/>
      <c r="I669" s="270"/>
      <c r="J669" s="272"/>
      <c r="K669" s="272"/>
      <c r="L669" s="272"/>
      <c r="M669" s="273"/>
      <c r="N669" s="271"/>
      <c r="O669" s="270"/>
      <c r="P669" s="272"/>
      <c r="Q669" s="272"/>
      <c r="R669" s="272"/>
      <c r="S669" s="273"/>
      <c r="T669" s="274"/>
      <c r="U669" s="984"/>
      <c r="V669" s="272"/>
      <c r="W669" s="272"/>
      <c r="X669" s="272"/>
      <c r="Y669" s="272"/>
      <c r="Z669" s="272"/>
      <c r="AA669" s="272"/>
      <c r="AB669" s="272"/>
      <c r="AC669" s="984"/>
      <c r="AD669" s="272"/>
      <c r="AE669" s="272"/>
      <c r="AF669" s="272"/>
      <c r="AG669" s="272"/>
      <c r="AH669" s="272"/>
      <c r="AI669" s="272"/>
      <c r="AJ669" s="272"/>
      <c r="AK669" s="978"/>
      <c r="AL669" s="272"/>
      <c r="AM669" s="272"/>
      <c r="AN669" s="272"/>
      <c r="AO669" s="978"/>
      <c r="AP669" s="275"/>
      <c r="AQ669" s="272"/>
      <c r="AR669" s="978"/>
      <c r="AS669" s="982"/>
    </row>
    <row r="670" spans="1:45" s="164" customFormat="1" ht="26.45">
      <c r="A670" s="312" t="s">
        <v>2801</v>
      </c>
      <c r="B670" s="249"/>
      <c r="C670" s="3" t="s">
        <v>2802</v>
      </c>
      <c r="D670" s="2" t="s">
        <v>2144</v>
      </c>
      <c r="E670" s="190">
        <v>5</v>
      </c>
      <c r="F670" s="276"/>
      <c r="G670" s="191">
        <v>140</v>
      </c>
      <c r="H670" s="252">
        <f>G670+F670</f>
        <v>140</v>
      </c>
      <c r="I670" s="251"/>
      <c r="J670" s="253">
        <v>1346826</v>
      </c>
      <c r="K670" s="253">
        <v>113107.5826491206</v>
      </c>
      <c r="L670" s="253">
        <v>197782.42764833797</v>
      </c>
      <c r="M670" s="254"/>
      <c r="N670" s="252">
        <f>SUM(I670:M670)</f>
        <v>1657716.0102974586</v>
      </c>
      <c r="O670" s="251">
        <f t="shared" ref="O670:S673" si="646">$E670*I670</f>
        <v>0</v>
      </c>
      <c r="P670" s="253">
        <f t="shared" si="646"/>
        <v>6734130</v>
      </c>
      <c r="Q670" s="253">
        <f t="shared" si="646"/>
        <v>565537.91324560298</v>
      </c>
      <c r="R670" s="253">
        <f t="shared" si="646"/>
        <v>988912.13824168989</v>
      </c>
      <c r="S670" s="254">
        <f t="shared" si="646"/>
        <v>0</v>
      </c>
      <c r="T670" s="256">
        <f>SUM(O670:S670)</f>
        <v>8288580.0514872931</v>
      </c>
      <c r="U670" s="984"/>
      <c r="V670" s="277">
        <v>5</v>
      </c>
      <c r="W670" s="253">
        <f t="shared" ref="W670:AA673" si="647">$V670*I670</f>
        <v>0</v>
      </c>
      <c r="X670" s="253">
        <f t="shared" si="647"/>
        <v>6734130</v>
      </c>
      <c r="Y670" s="253">
        <f t="shared" si="647"/>
        <v>565537.91324560298</v>
      </c>
      <c r="Z670" s="253">
        <f t="shared" si="647"/>
        <v>988912.13824168989</v>
      </c>
      <c r="AA670" s="253">
        <f t="shared" si="647"/>
        <v>0</v>
      </c>
      <c r="AB670" s="253">
        <f>SUM(W670:AA670)</f>
        <v>8288580.0514872931</v>
      </c>
      <c r="AC670" s="984"/>
      <c r="AD670" s="308"/>
      <c r="AE670" s="253">
        <f t="shared" ref="AE670:AI673" si="648">$AD670*I670</f>
        <v>0</v>
      </c>
      <c r="AF670" s="253">
        <f t="shared" si="648"/>
        <v>0</v>
      </c>
      <c r="AG670" s="253">
        <f t="shared" si="648"/>
        <v>0</v>
      </c>
      <c r="AH670" s="253">
        <f t="shared" si="648"/>
        <v>0</v>
      </c>
      <c r="AI670" s="253">
        <f t="shared" si="648"/>
        <v>0</v>
      </c>
      <c r="AJ670" s="253">
        <f>SUM(AE670:AI670)</f>
        <v>0</v>
      </c>
      <c r="AK670" s="978"/>
      <c r="AL670" s="979">
        <f>IFERROR(VLOOKUP($A670,Itemizado_Piping!C:Q,12,0),0)</f>
        <v>0</v>
      </c>
      <c r="AM670" s="979">
        <f>IFERROR(VLOOKUP($A670,Itemizado_Piping!C:Q,13,0),0)</f>
        <v>0</v>
      </c>
      <c r="AN670" s="979">
        <f>IFERROR(VLOOKUP($A670,Itemizado_Piping!C:Q,14,0),0)</f>
        <v>0</v>
      </c>
      <c r="AO670" s="978"/>
      <c r="AP670" s="278"/>
      <c r="AQ670" s="253">
        <f>N670*AP670</f>
        <v>0</v>
      </c>
      <c r="AR670" s="978"/>
      <c r="AS670" s="982"/>
    </row>
    <row r="671" spans="1:45" s="164" customFormat="1" ht="26.45" hidden="1">
      <c r="A671" s="312" t="s">
        <v>2803</v>
      </c>
      <c r="B671" s="249"/>
      <c r="C671" s="3" t="s">
        <v>2164</v>
      </c>
      <c r="D671" s="2" t="s">
        <v>2144</v>
      </c>
      <c r="E671" s="190">
        <v>8</v>
      </c>
      <c r="F671" s="276"/>
      <c r="G671" s="191">
        <v>176</v>
      </c>
      <c r="H671" s="252">
        <f>G671+F671</f>
        <v>176</v>
      </c>
      <c r="I671" s="251"/>
      <c r="J671" s="253">
        <v>1593384</v>
      </c>
      <c r="K671" s="253">
        <v>133813.73129995028</v>
      </c>
      <c r="L671" s="253">
        <v>233989.65842359696</v>
      </c>
      <c r="M671" s="254"/>
      <c r="N671" s="252">
        <f>SUM(I671:M671)</f>
        <v>1961187.3897235473</v>
      </c>
      <c r="O671" s="251">
        <f t="shared" si="646"/>
        <v>0</v>
      </c>
      <c r="P671" s="253">
        <f t="shared" si="646"/>
        <v>12747072</v>
      </c>
      <c r="Q671" s="253">
        <f t="shared" si="646"/>
        <v>1070509.8503996022</v>
      </c>
      <c r="R671" s="253">
        <f t="shared" si="646"/>
        <v>1871917.2673887757</v>
      </c>
      <c r="S671" s="254">
        <f t="shared" si="646"/>
        <v>0</v>
      </c>
      <c r="T671" s="256">
        <f>SUM(O671:S671)</f>
        <v>15689499.117788378</v>
      </c>
      <c r="U671" s="984"/>
      <c r="V671" s="277">
        <v>8</v>
      </c>
      <c r="W671" s="253">
        <f t="shared" si="647"/>
        <v>0</v>
      </c>
      <c r="X671" s="253">
        <f t="shared" si="647"/>
        <v>12747072</v>
      </c>
      <c r="Y671" s="253">
        <f t="shared" si="647"/>
        <v>1070509.8503996022</v>
      </c>
      <c r="Z671" s="253">
        <f t="shared" si="647"/>
        <v>1871917.2673887757</v>
      </c>
      <c r="AA671" s="253">
        <f t="shared" si="647"/>
        <v>0</v>
      </c>
      <c r="AB671" s="253">
        <f>SUM(W671:AA671)</f>
        <v>15689499.117788378</v>
      </c>
      <c r="AC671" s="984"/>
      <c r="AD671" s="308"/>
      <c r="AE671" s="253">
        <f t="shared" si="648"/>
        <v>0</v>
      </c>
      <c r="AF671" s="253">
        <f t="shared" si="648"/>
        <v>0</v>
      </c>
      <c r="AG671" s="253">
        <f t="shared" si="648"/>
        <v>0</v>
      </c>
      <c r="AH671" s="253">
        <f t="shared" si="648"/>
        <v>0</v>
      </c>
      <c r="AI671" s="253">
        <f t="shared" si="648"/>
        <v>0</v>
      </c>
      <c r="AJ671" s="253">
        <f>SUM(AE671:AI671)</f>
        <v>0</v>
      </c>
      <c r="AK671" s="978"/>
      <c r="AL671" s="979">
        <f>IFERROR(VLOOKUP($A671,Itemizado_Piping!C:Q,12,0),0)</f>
        <v>0</v>
      </c>
      <c r="AM671" s="979">
        <f>IFERROR(VLOOKUP($A671,Itemizado_Piping!C:Q,13,0),0)</f>
        <v>0</v>
      </c>
      <c r="AN671" s="979">
        <f>IFERROR(VLOOKUP($A671,Itemizado_Piping!C:Q,14,0),0)</f>
        <v>0</v>
      </c>
      <c r="AO671" s="978"/>
      <c r="AP671" s="278"/>
      <c r="AQ671" s="253">
        <f>N671*AP671</f>
        <v>0</v>
      </c>
      <c r="AR671" s="978"/>
      <c r="AS671" s="982"/>
    </row>
    <row r="672" spans="1:45" s="164" customFormat="1" ht="26.45" hidden="1">
      <c r="A672" s="312" t="s">
        <v>2804</v>
      </c>
      <c r="B672" s="249"/>
      <c r="C672" s="3" t="s">
        <v>2400</v>
      </c>
      <c r="D672" s="2" t="s">
        <v>2144</v>
      </c>
      <c r="E672" s="190">
        <v>2</v>
      </c>
      <c r="F672" s="276"/>
      <c r="G672" s="191">
        <v>30</v>
      </c>
      <c r="H672" s="252">
        <f>G672+F672</f>
        <v>30</v>
      </c>
      <c r="I672" s="251"/>
      <c r="J672" s="253">
        <v>505290</v>
      </c>
      <c r="K672" s="253">
        <v>42434.680082485895</v>
      </c>
      <c r="L672" s="253">
        <v>74202.222756635732</v>
      </c>
      <c r="M672" s="254"/>
      <c r="N672" s="252">
        <f>SUM(I672:M672)</f>
        <v>621926.90283912164</v>
      </c>
      <c r="O672" s="251">
        <f t="shared" si="646"/>
        <v>0</v>
      </c>
      <c r="P672" s="253">
        <f t="shared" si="646"/>
        <v>1010580</v>
      </c>
      <c r="Q672" s="253">
        <f t="shared" si="646"/>
        <v>84869.360164971789</v>
      </c>
      <c r="R672" s="253">
        <f t="shared" si="646"/>
        <v>148404.44551327146</v>
      </c>
      <c r="S672" s="254">
        <f t="shared" si="646"/>
        <v>0</v>
      </c>
      <c r="T672" s="256">
        <f>SUM(O672:S672)</f>
        <v>1243853.8056782433</v>
      </c>
      <c r="U672" s="984"/>
      <c r="V672" s="277">
        <v>2</v>
      </c>
      <c r="W672" s="253">
        <f t="shared" si="647"/>
        <v>0</v>
      </c>
      <c r="X672" s="253">
        <f t="shared" si="647"/>
        <v>1010580</v>
      </c>
      <c r="Y672" s="253">
        <f t="shared" si="647"/>
        <v>84869.360164971789</v>
      </c>
      <c r="Z672" s="253">
        <f t="shared" si="647"/>
        <v>148404.44551327146</v>
      </c>
      <c r="AA672" s="253">
        <f t="shared" si="647"/>
        <v>0</v>
      </c>
      <c r="AB672" s="253">
        <f>SUM(W672:AA672)</f>
        <v>1243853.8056782433</v>
      </c>
      <c r="AC672" s="984"/>
      <c r="AD672" s="308"/>
      <c r="AE672" s="253">
        <f t="shared" si="648"/>
        <v>0</v>
      </c>
      <c r="AF672" s="253">
        <f t="shared" si="648"/>
        <v>0</v>
      </c>
      <c r="AG672" s="253">
        <f t="shared" si="648"/>
        <v>0</v>
      </c>
      <c r="AH672" s="253">
        <f t="shared" si="648"/>
        <v>0</v>
      </c>
      <c r="AI672" s="253">
        <f t="shared" si="648"/>
        <v>0</v>
      </c>
      <c r="AJ672" s="253">
        <f>SUM(AE672:AI672)</f>
        <v>0</v>
      </c>
      <c r="AK672" s="978"/>
      <c r="AL672" s="979">
        <f>IFERROR(VLOOKUP($A672,Itemizado_Piping!C:Q,12,0),0)</f>
        <v>0</v>
      </c>
      <c r="AM672" s="979">
        <f>IFERROR(VLOOKUP($A672,Itemizado_Piping!C:Q,13,0),0)</f>
        <v>0</v>
      </c>
      <c r="AN672" s="979">
        <f>IFERROR(VLOOKUP($A672,Itemizado_Piping!C:Q,14,0),0)</f>
        <v>0</v>
      </c>
      <c r="AO672" s="978"/>
      <c r="AP672" s="278"/>
      <c r="AQ672" s="253">
        <f>N672*AP672</f>
        <v>0</v>
      </c>
      <c r="AR672" s="978"/>
      <c r="AS672" s="982"/>
    </row>
    <row r="673" spans="1:45" s="164" customFormat="1" ht="26.45" hidden="1">
      <c r="A673" s="312" t="s">
        <v>2805</v>
      </c>
      <c r="B673" s="249"/>
      <c r="C673" s="3" t="s">
        <v>2806</v>
      </c>
      <c r="D673" s="2" t="s">
        <v>2144</v>
      </c>
      <c r="E673" s="190">
        <v>5</v>
      </c>
      <c r="F673" s="276"/>
      <c r="G673" s="191">
        <v>90</v>
      </c>
      <c r="H673" s="252">
        <f>G673+F673</f>
        <v>90</v>
      </c>
      <c r="I673" s="251"/>
      <c r="J673" s="253">
        <v>1307096</v>
      </c>
      <c r="K673" s="253">
        <v>109771.02376278397</v>
      </c>
      <c r="L673" s="253">
        <v>191948.046777707</v>
      </c>
      <c r="M673" s="254"/>
      <c r="N673" s="252">
        <f>SUM(I673:M673)</f>
        <v>1608815.070540491</v>
      </c>
      <c r="O673" s="251">
        <f t="shared" si="646"/>
        <v>0</v>
      </c>
      <c r="P673" s="253">
        <f t="shared" si="646"/>
        <v>6535480</v>
      </c>
      <c r="Q673" s="253">
        <f t="shared" si="646"/>
        <v>548855.11881391983</v>
      </c>
      <c r="R673" s="253">
        <f t="shared" si="646"/>
        <v>959740.23388853506</v>
      </c>
      <c r="S673" s="254">
        <f t="shared" si="646"/>
        <v>0</v>
      </c>
      <c r="T673" s="256">
        <f>SUM(O673:S673)</f>
        <v>8044075.3527024547</v>
      </c>
      <c r="U673" s="984"/>
      <c r="V673" s="277">
        <v>5</v>
      </c>
      <c r="W673" s="253">
        <f t="shared" si="647"/>
        <v>0</v>
      </c>
      <c r="X673" s="253">
        <f t="shared" si="647"/>
        <v>6535480</v>
      </c>
      <c r="Y673" s="253">
        <f t="shared" si="647"/>
        <v>548855.11881391983</v>
      </c>
      <c r="Z673" s="253">
        <f t="shared" si="647"/>
        <v>959740.23388853506</v>
      </c>
      <c r="AA673" s="253">
        <f t="shared" si="647"/>
        <v>0</v>
      </c>
      <c r="AB673" s="253">
        <f>SUM(W673:AA673)</f>
        <v>8044075.3527024547</v>
      </c>
      <c r="AC673" s="984"/>
      <c r="AD673" s="308"/>
      <c r="AE673" s="253">
        <f t="shared" si="648"/>
        <v>0</v>
      </c>
      <c r="AF673" s="253">
        <f t="shared" si="648"/>
        <v>0</v>
      </c>
      <c r="AG673" s="253">
        <f t="shared" si="648"/>
        <v>0</v>
      </c>
      <c r="AH673" s="253">
        <f t="shared" si="648"/>
        <v>0</v>
      </c>
      <c r="AI673" s="253">
        <f t="shared" si="648"/>
        <v>0</v>
      </c>
      <c r="AJ673" s="253">
        <f>SUM(AE673:AI673)</f>
        <v>0</v>
      </c>
      <c r="AK673" s="978"/>
      <c r="AL673" s="979">
        <f>IFERROR(VLOOKUP($A673,Itemizado_Piping!C:Q,12,0),0)</f>
        <v>0</v>
      </c>
      <c r="AM673" s="979">
        <f>IFERROR(VLOOKUP($A673,Itemizado_Piping!C:Q,13,0),0)</f>
        <v>0</v>
      </c>
      <c r="AN673" s="979">
        <f>IFERROR(VLOOKUP($A673,Itemizado_Piping!C:Q,14,0),0)</f>
        <v>0</v>
      </c>
      <c r="AO673" s="978"/>
      <c r="AP673" s="278"/>
      <c r="AQ673" s="253">
        <f>N673*AP673</f>
        <v>0</v>
      </c>
      <c r="AR673" s="978"/>
      <c r="AS673" s="982"/>
    </row>
    <row r="674" spans="1:45" s="164" customFormat="1" hidden="1">
      <c r="A674" s="315" t="s">
        <v>3204</v>
      </c>
      <c r="B674" s="5"/>
      <c r="C674" s="7" t="s">
        <v>3081</v>
      </c>
      <c r="D674" s="6"/>
      <c r="E674" s="189"/>
      <c r="F674" s="270"/>
      <c r="G674" s="189"/>
      <c r="H674" s="271"/>
      <c r="I674" s="270"/>
      <c r="J674" s="272"/>
      <c r="K674" s="272"/>
      <c r="L674" s="272"/>
      <c r="M674" s="273"/>
      <c r="N674" s="271"/>
      <c r="O674" s="270"/>
      <c r="P674" s="272"/>
      <c r="Q674" s="272"/>
      <c r="R674" s="272"/>
      <c r="S674" s="273"/>
      <c r="T674" s="274"/>
      <c r="U674" s="984"/>
      <c r="V674" s="272"/>
      <c r="W674" s="272"/>
      <c r="X674" s="272"/>
      <c r="Y674" s="272"/>
      <c r="Z674" s="272"/>
      <c r="AA674" s="272"/>
      <c r="AB674" s="272"/>
      <c r="AC674" s="984"/>
      <c r="AD674" s="272"/>
      <c r="AE674" s="272"/>
      <c r="AF674" s="272"/>
      <c r="AG674" s="272"/>
      <c r="AH674" s="272"/>
      <c r="AI674" s="272"/>
      <c r="AJ674" s="272"/>
      <c r="AK674" s="978"/>
      <c r="AL674" s="272"/>
      <c r="AM674" s="272"/>
      <c r="AN674" s="272"/>
      <c r="AO674" s="978"/>
      <c r="AP674" s="275"/>
      <c r="AQ674" s="272"/>
      <c r="AR674" s="978"/>
      <c r="AS674" s="982"/>
    </row>
    <row r="675" spans="1:45" s="164" customFormat="1" ht="26.45" hidden="1">
      <c r="A675" s="312" t="s">
        <v>2807</v>
      </c>
      <c r="B675" s="249"/>
      <c r="C675" s="3" t="s">
        <v>2808</v>
      </c>
      <c r="D675" s="2" t="s">
        <v>2062</v>
      </c>
      <c r="E675" s="190">
        <v>60</v>
      </c>
      <c r="F675" s="276"/>
      <c r="G675" s="191">
        <v>76.2</v>
      </c>
      <c r="H675" s="252">
        <f>G675+F675</f>
        <v>76.2</v>
      </c>
      <c r="I675" s="251"/>
      <c r="J675" s="253">
        <v>36395.934000000001</v>
      </c>
      <c r="K675" s="253">
        <v>3056.5612135472111</v>
      </c>
      <c r="L675" s="253">
        <v>5344.7707298854366</v>
      </c>
      <c r="M675" s="254"/>
      <c r="N675" s="252">
        <f>SUM(I675:M675)</f>
        <v>44797.265943432649</v>
      </c>
      <c r="O675" s="251">
        <f t="shared" ref="O675:S679" si="649">$E675*I675</f>
        <v>0</v>
      </c>
      <c r="P675" s="253">
        <f t="shared" si="649"/>
        <v>2183756.04</v>
      </c>
      <c r="Q675" s="253">
        <f t="shared" si="649"/>
        <v>183393.67281283266</v>
      </c>
      <c r="R675" s="253">
        <f t="shared" si="649"/>
        <v>320686.2437931262</v>
      </c>
      <c r="S675" s="254">
        <f t="shared" si="649"/>
        <v>0</v>
      </c>
      <c r="T675" s="256">
        <f>SUM(O675:S675)</f>
        <v>2687835.9566059588</v>
      </c>
      <c r="U675" s="984"/>
      <c r="V675" s="277">
        <v>60</v>
      </c>
      <c r="W675" s="253">
        <f t="shared" ref="W675:AA679" si="650">$V675*I675</f>
        <v>0</v>
      </c>
      <c r="X675" s="253">
        <f t="shared" si="650"/>
        <v>2183756.04</v>
      </c>
      <c r="Y675" s="253">
        <f t="shared" si="650"/>
        <v>183393.67281283266</v>
      </c>
      <c r="Z675" s="253">
        <f t="shared" si="650"/>
        <v>320686.2437931262</v>
      </c>
      <c r="AA675" s="253">
        <f t="shared" si="650"/>
        <v>0</v>
      </c>
      <c r="AB675" s="253">
        <f>SUM(W675:AA675)</f>
        <v>2687835.9566059588</v>
      </c>
      <c r="AC675" s="984"/>
      <c r="AD675" s="308"/>
      <c r="AE675" s="253">
        <f t="shared" ref="AE675:AI679" si="651">$AD675*I675</f>
        <v>0</v>
      </c>
      <c r="AF675" s="253">
        <f t="shared" si="651"/>
        <v>0</v>
      </c>
      <c r="AG675" s="253">
        <f t="shared" si="651"/>
        <v>0</v>
      </c>
      <c r="AH675" s="253">
        <f t="shared" si="651"/>
        <v>0</v>
      </c>
      <c r="AI675" s="253">
        <f t="shared" si="651"/>
        <v>0</v>
      </c>
      <c r="AJ675" s="253">
        <f>SUM(AE675:AI675)</f>
        <v>0</v>
      </c>
      <c r="AK675" s="978"/>
      <c r="AL675" s="979">
        <f>IFERROR(VLOOKUP($A675,Itemizado_Piping!C:Q,12,0),0)</f>
        <v>0</v>
      </c>
      <c r="AM675" s="979">
        <f>IFERROR(VLOOKUP($A675,Itemizado_Piping!C:Q,13,0),0)</f>
        <v>0</v>
      </c>
      <c r="AN675" s="979">
        <f>IFERROR(VLOOKUP($A675,Itemizado_Piping!C:Q,14,0),0)</f>
        <v>0</v>
      </c>
      <c r="AO675" s="978"/>
      <c r="AP675" s="278"/>
      <c r="AQ675" s="253">
        <f>N675*AP675</f>
        <v>0</v>
      </c>
      <c r="AR675" s="978"/>
      <c r="AS675" s="982"/>
    </row>
    <row r="676" spans="1:45" s="164" customFormat="1" ht="26.45" hidden="1">
      <c r="A676" s="312" t="s">
        <v>2809</v>
      </c>
      <c r="B676" s="249"/>
      <c r="C676" s="3" t="s">
        <v>2810</v>
      </c>
      <c r="D676" s="2" t="s">
        <v>2062</v>
      </c>
      <c r="E676" s="190">
        <v>6</v>
      </c>
      <c r="F676" s="276"/>
      <c r="G676" s="191">
        <v>14.82</v>
      </c>
      <c r="H676" s="252">
        <f>G676+F676</f>
        <v>14.82</v>
      </c>
      <c r="I676" s="251"/>
      <c r="J676" s="253">
        <v>74142.971000000005</v>
      </c>
      <c r="K676" s="253">
        <v>6226.5891958084103</v>
      </c>
      <c r="L676" s="253">
        <v>10887.951968138663</v>
      </c>
      <c r="M676" s="254"/>
      <c r="N676" s="252">
        <f>SUM(I676:M676)</f>
        <v>91257.512163947074</v>
      </c>
      <c r="O676" s="251">
        <f t="shared" si="649"/>
        <v>0</v>
      </c>
      <c r="P676" s="253">
        <f t="shared" si="649"/>
        <v>444857.826</v>
      </c>
      <c r="Q676" s="253">
        <f t="shared" si="649"/>
        <v>37359.535174850462</v>
      </c>
      <c r="R676" s="253">
        <f t="shared" si="649"/>
        <v>65327.711808831977</v>
      </c>
      <c r="S676" s="254">
        <f t="shared" si="649"/>
        <v>0</v>
      </c>
      <c r="T676" s="256">
        <f>SUM(O676:S676)</f>
        <v>547545.0729836825</v>
      </c>
      <c r="U676" s="984"/>
      <c r="V676" s="277">
        <v>6</v>
      </c>
      <c r="W676" s="253">
        <f t="shared" si="650"/>
        <v>0</v>
      </c>
      <c r="X676" s="253">
        <f t="shared" si="650"/>
        <v>444857.826</v>
      </c>
      <c r="Y676" s="253">
        <f t="shared" si="650"/>
        <v>37359.535174850462</v>
      </c>
      <c r="Z676" s="253">
        <f t="shared" si="650"/>
        <v>65327.711808831977</v>
      </c>
      <c r="AA676" s="253">
        <f t="shared" si="650"/>
        <v>0</v>
      </c>
      <c r="AB676" s="253">
        <f>SUM(W676:AA676)</f>
        <v>547545.0729836825</v>
      </c>
      <c r="AC676" s="984"/>
      <c r="AD676" s="308"/>
      <c r="AE676" s="253">
        <f t="shared" si="651"/>
        <v>0</v>
      </c>
      <c r="AF676" s="253">
        <f t="shared" si="651"/>
        <v>0</v>
      </c>
      <c r="AG676" s="253">
        <f t="shared" si="651"/>
        <v>0</v>
      </c>
      <c r="AH676" s="253">
        <f t="shared" si="651"/>
        <v>0</v>
      </c>
      <c r="AI676" s="253">
        <f t="shared" si="651"/>
        <v>0</v>
      </c>
      <c r="AJ676" s="253">
        <f>SUM(AE676:AI676)</f>
        <v>0</v>
      </c>
      <c r="AK676" s="978"/>
      <c r="AL676" s="979">
        <f>IFERROR(VLOOKUP($A676,Itemizado_Piping!C:Q,12,0),0)</f>
        <v>0</v>
      </c>
      <c r="AM676" s="979">
        <f>IFERROR(VLOOKUP($A676,Itemizado_Piping!C:Q,13,0),0)</f>
        <v>0</v>
      </c>
      <c r="AN676" s="979">
        <f>IFERROR(VLOOKUP($A676,Itemizado_Piping!C:Q,14,0),0)</f>
        <v>0</v>
      </c>
      <c r="AO676" s="978"/>
      <c r="AP676" s="278"/>
      <c r="AQ676" s="253">
        <f>N676*AP676</f>
        <v>0</v>
      </c>
      <c r="AR676" s="978"/>
      <c r="AS676" s="982"/>
    </row>
    <row r="677" spans="1:45" s="164" customFormat="1" ht="26.45" hidden="1">
      <c r="A677" s="312" t="s">
        <v>2811</v>
      </c>
      <c r="B677" s="249"/>
      <c r="C677" s="3" t="s">
        <v>2812</v>
      </c>
      <c r="D677" s="2" t="s">
        <v>2062</v>
      </c>
      <c r="E677" s="190">
        <v>1000</v>
      </c>
      <c r="F677" s="276"/>
      <c r="G677" s="191">
        <v>1170</v>
      </c>
      <c r="H677" s="252">
        <f>G677+F677</f>
        <v>1170</v>
      </c>
      <c r="I677" s="251"/>
      <c r="J677" s="253">
        <v>32939.21</v>
      </c>
      <c r="K677" s="253">
        <v>2766.262618535533</v>
      </c>
      <c r="L677" s="253">
        <v>4837.1481680769539</v>
      </c>
      <c r="M677" s="254"/>
      <c r="N677" s="252">
        <f>SUM(I677:M677)</f>
        <v>40542.62078661249</v>
      </c>
      <c r="O677" s="251">
        <f t="shared" si="649"/>
        <v>0</v>
      </c>
      <c r="P677" s="253">
        <f t="shared" si="649"/>
        <v>32939210</v>
      </c>
      <c r="Q677" s="253">
        <f t="shared" si="649"/>
        <v>2766262.6185355331</v>
      </c>
      <c r="R677" s="253">
        <f t="shared" si="649"/>
        <v>4837148.1680769539</v>
      </c>
      <c r="S677" s="254">
        <f t="shared" si="649"/>
        <v>0</v>
      </c>
      <c r="T677" s="256">
        <f>SUM(O677:S677)</f>
        <v>40542620.786612488</v>
      </c>
      <c r="U677" s="984"/>
      <c r="V677" s="277">
        <v>1000</v>
      </c>
      <c r="W677" s="253">
        <f t="shared" si="650"/>
        <v>0</v>
      </c>
      <c r="X677" s="253">
        <f t="shared" si="650"/>
        <v>32939210</v>
      </c>
      <c r="Y677" s="253">
        <f t="shared" si="650"/>
        <v>2766262.6185355331</v>
      </c>
      <c r="Z677" s="253">
        <f t="shared" si="650"/>
        <v>4837148.1680769539</v>
      </c>
      <c r="AA677" s="253">
        <f t="shared" si="650"/>
        <v>0</v>
      </c>
      <c r="AB677" s="253">
        <f>SUM(W677:AA677)</f>
        <v>40542620.786612488</v>
      </c>
      <c r="AC677" s="984"/>
      <c r="AD677" s="308"/>
      <c r="AE677" s="253">
        <f t="shared" si="651"/>
        <v>0</v>
      </c>
      <c r="AF677" s="253">
        <f t="shared" si="651"/>
        <v>0</v>
      </c>
      <c r="AG677" s="253">
        <f t="shared" si="651"/>
        <v>0</v>
      </c>
      <c r="AH677" s="253">
        <f t="shared" si="651"/>
        <v>0</v>
      </c>
      <c r="AI677" s="253">
        <f t="shared" si="651"/>
        <v>0</v>
      </c>
      <c r="AJ677" s="253">
        <f>SUM(AE677:AI677)</f>
        <v>0</v>
      </c>
      <c r="AK677" s="978"/>
      <c r="AL677" s="979">
        <f>IFERROR(VLOOKUP($A677,Itemizado_Piping!C:Q,12,0),0)</f>
        <v>0</v>
      </c>
      <c r="AM677" s="979">
        <f>IFERROR(VLOOKUP($A677,Itemizado_Piping!C:Q,13,0),0)</f>
        <v>0</v>
      </c>
      <c r="AN677" s="979">
        <f>IFERROR(VLOOKUP($A677,Itemizado_Piping!C:Q,14,0),0)</f>
        <v>0</v>
      </c>
      <c r="AO677" s="978"/>
      <c r="AP677" s="278"/>
      <c r="AQ677" s="253">
        <f>N677*AP677</f>
        <v>0</v>
      </c>
      <c r="AR677" s="978"/>
      <c r="AS677" s="982"/>
    </row>
    <row r="678" spans="1:45" s="164" customFormat="1" ht="26.45" hidden="1">
      <c r="A678" s="312" t="s">
        <v>2813</v>
      </c>
      <c r="B678" s="249"/>
      <c r="C678" s="3" t="s">
        <v>2808</v>
      </c>
      <c r="D678" s="2" t="s">
        <v>2062</v>
      </c>
      <c r="E678" s="190">
        <v>1000</v>
      </c>
      <c r="F678" s="276"/>
      <c r="G678" s="191">
        <v>1270</v>
      </c>
      <c r="H678" s="252">
        <f>G678+F678</f>
        <v>1270</v>
      </c>
      <c r="I678" s="251"/>
      <c r="J678" s="253">
        <v>36395.934000000001</v>
      </c>
      <c r="K678" s="253">
        <v>3056.5612135472184</v>
      </c>
      <c r="L678" s="253">
        <v>5344.7707298854384</v>
      </c>
      <c r="M678" s="254"/>
      <c r="N678" s="252">
        <f>SUM(I678:M678)</f>
        <v>44797.265943432656</v>
      </c>
      <c r="O678" s="251">
        <f t="shared" si="649"/>
        <v>0</v>
      </c>
      <c r="P678" s="253">
        <f t="shared" si="649"/>
        <v>36395934</v>
      </c>
      <c r="Q678" s="253">
        <f t="shared" si="649"/>
        <v>3056561.2135472186</v>
      </c>
      <c r="R678" s="253">
        <f t="shared" si="649"/>
        <v>5344770.7298854385</v>
      </c>
      <c r="S678" s="254">
        <f t="shared" si="649"/>
        <v>0</v>
      </c>
      <c r="T678" s="256">
        <f>SUM(O678:S678)</f>
        <v>44797265.943432651</v>
      </c>
      <c r="U678" s="984"/>
      <c r="V678" s="277">
        <v>1000</v>
      </c>
      <c r="W678" s="253">
        <f t="shared" si="650"/>
        <v>0</v>
      </c>
      <c r="X678" s="253">
        <f t="shared" si="650"/>
        <v>36395934</v>
      </c>
      <c r="Y678" s="253">
        <f t="shared" si="650"/>
        <v>3056561.2135472186</v>
      </c>
      <c r="Z678" s="253">
        <f t="shared" si="650"/>
        <v>5344770.7298854385</v>
      </c>
      <c r="AA678" s="253">
        <f t="shared" si="650"/>
        <v>0</v>
      </c>
      <c r="AB678" s="253">
        <f>SUM(W678:AA678)</f>
        <v>44797265.943432651</v>
      </c>
      <c r="AC678" s="984"/>
      <c r="AD678" s="308"/>
      <c r="AE678" s="253">
        <f t="shared" si="651"/>
        <v>0</v>
      </c>
      <c r="AF678" s="253">
        <f t="shared" si="651"/>
        <v>0</v>
      </c>
      <c r="AG678" s="253">
        <f t="shared" si="651"/>
        <v>0</v>
      </c>
      <c r="AH678" s="253">
        <f t="shared" si="651"/>
        <v>0</v>
      </c>
      <c r="AI678" s="253">
        <f t="shared" si="651"/>
        <v>0</v>
      </c>
      <c r="AJ678" s="253">
        <f>SUM(AE678:AI678)</f>
        <v>0</v>
      </c>
      <c r="AK678" s="978"/>
      <c r="AL678" s="979">
        <f>IFERROR(VLOOKUP($A678,Itemizado_Piping!C:Q,12,0),0)</f>
        <v>0</v>
      </c>
      <c r="AM678" s="979">
        <f>IFERROR(VLOOKUP($A678,Itemizado_Piping!C:Q,13,0),0)</f>
        <v>0</v>
      </c>
      <c r="AN678" s="979">
        <f>IFERROR(VLOOKUP($A678,Itemizado_Piping!C:Q,14,0),0)</f>
        <v>0</v>
      </c>
      <c r="AO678" s="978"/>
      <c r="AP678" s="278"/>
      <c r="AQ678" s="253">
        <f>N678*AP678</f>
        <v>0</v>
      </c>
      <c r="AR678" s="978"/>
      <c r="AS678" s="982"/>
    </row>
    <row r="679" spans="1:45" s="164" customFormat="1" ht="26.45" hidden="1">
      <c r="A679" s="312" t="s">
        <v>2814</v>
      </c>
      <c r="B679" s="249"/>
      <c r="C679" s="3" t="s">
        <v>2815</v>
      </c>
      <c r="D679" s="2" t="s">
        <v>2062</v>
      </c>
      <c r="E679" s="190">
        <v>1000</v>
      </c>
      <c r="F679" s="276"/>
      <c r="G679" s="191">
        <v>1470</v>
      </c>
      <c r="H679" s="252">
        <f>G679+F679</f>
        <v>1470</v>
      </c>
      <c r="I679" s="251"/>
      <c r="J679" s="253">
        <v>42526.61</v>
      </c>
      <c r="K679" s="253">
        <v>3571.4205512530461</v>
      </c>
      <c r="L679" s="253">
        <v>6245.0651869314133</v>
      </c>
      <c r="M679" s="254"/>
      <c r="N679" s="252">
        <f>SUM(I679:M679)</f>
        <v>52343.095738184464</v>
      </c>
      <c r="O679" s="251">
        <f t="shared" si="649"/>
        <v>0</v>
      </c>
      <c r="P679" s="253">
        <f t="shared" si="649"/>
        <v>42526610</v>
      </c>
      <c r="Q679" s="253">
        <f t="shared" si="649"/>
        <v>3571420.5512530459</v>
      </c>
      <c r="R679" s="253">
        <f t="shared" si="649"/>
        <v>6245065.1869314136</v>
      </c>
      <c r="S679" s="254">
        <f t="shared" si="649"/>
        <v>0</v>
      </c>
      <c r="T679" s="256">
        <f>SUM(O679:S679)</f>
        <v>52343095.73818446</v>
      </c>
      <c r="U679" s="984"/>
      <c r="V679" s="277">
        <v>1000</v>
      </c>
      <c r="W679" s="253">
        <f t="shared" si="650"/>
        <v>0</v>
      </c>
      <c r="X679" s="253">
        <f t="shared" si="650"/>
        <v>42526610</v>
      </c>
      <c r="Y679" s="253">
        <f t="shared" si="650"/>
        <v>3571420.5512530459</v>
      </c>
      <c r="Z679" s="253">
        <f t="shared" si="650"/>
        <v>6245065.1869314136</v>
      </c>
      <c r="AA679" s="253">
        <f t="shared" si="650"/>
        <v>0</v>
      </c>
      <c r="AB679" s="253">
        <f>SUM(W679:AA679)</f>
        <v>52343095.73818446</v>
      </c>
      <c r="AC679" s="984"/>
      <c r="AD679" s="308"/>
      <c r="AE679" s="253">
        <f t="shared" si="651"/>
        <v>0</v>
      </c>
      <c r="AF679" s="253">
        <f t="shared" si="651"/>
        <v>0</v>
      </c>
      <c r="AG679" s="253">
        <f t="shared" si="651"/>
        <v>0</v>
      </c>
      <c r="AH679" s="253">
        <f t="shared" si="651"/>
        <v>0</v>
      </c>
      <c r="AI679" s="253">
        <f t="shared" si="651"/>
        <v>0</v>
      </c>
      <c r="AJ679" s="253">
        <f>SUM(AE679:AI679)</f>
        <v>0</v>
      </c>
      <c r="AK679" s="978"/>
      <c r="AL679" s="979">
        <f>IFERROR(VLOOKUP($A679,Itemizado_Piping!C:Q,12,0),0)</f>
        <v>0</v>
      </c>
      <c r="AM679" s="979">
        <f>IFERROR(VLOOKUP($A679,Itemizado_Piping!C:Q,13,0),0)</f>
        <v>0</v>
      </c>
      <c r="AN679" s="979">
        <f>IFERROR(VLOOKUP($A679,Itemizado_Piping!C:Q,14,0),0)</f>
        <v>0</v>
      </c>
      <c r="AO679" s="978"/>
      <c r="AP679" s="278"/>
      <c r="AQ679" s="253">
        <f>N679*AP679</f>
        <v>0</v>
      </c>
      <c r="AR679" s="978"/>
      <c r="AS679" s="982"/>
    </row>
    <row r="680" spans="1:45" s="164" customFormat="1" hidden="1">
      <c r="A680" s="315" t="s">
        <v>3205</v>
      </c>
      <c r="B680" s="5"/>
      <c r="C680" s="7" t="s">
        <v>3085</v>
      </c>
      <c r="D680" s="6"/>
      <c r="E680" s="189"/>
      <c r="F680" s="270"/>
      <c r="G680" s="189"/>
      <c r="H680" s="271"/>
      <c r="I680" s="270"/>
      <c r="J680" s="272"/>
      <c r="K680" s="272"/>
      <c r="L680" s="272"/>
      <c r="M680" s="273"/>
      <c r="N680" s="271"/>
      <c r="O680" s="270"/>
      <c r="P680" s="272"/>
      <c r="Q680" s="272"/>
      <c r="R680" s="272"/>
      <c r="S680" s="273"/>
      <c r="T680" s="274"/>
      <c r="U680" s="984"/>
      <c r="V680" s="272"/>
      <c r="W680" s="272"/>
      <c r="X680" s="272"/>
      <c r="Y680" s="272"/>
      <c r="Z680" s="272"/>
      <c r="AA680" s="272"/>
      <c r="AB680" s="272"/>
      <c r="AC680" s="984"/>
      <c r="AD680" s="272"/>
      <c r="AE680" s="272"/>
      <c r="AF680" s="272"/>
      <c r="AG680" s="272"/>
      <c r="AH680" s="272"/>
      <c r="AI680" s="272"/>
      <c r="AJ680" s="272"/>
      <c r="AK680" s="978"/>
      <c r="AL680" s="272"/>
      <c r="AM680" s="272"/>
      <c r="AN680" s="272"/>
      <c r="AO680" s="978"/>
      <c r="AP680" s="275"/>
      <c r="AQ680" s="272"/>
      <c r="AR680" s="978"/>
      <c r="AS680" s="982"/>
    </row>
    <row r="681" spans="1:45" s="164" customFormat="1" ht="26.45" hidden="1">
      <c r="A681" s="312" t="s">
        <v>2816</v>
      </c>
      <c r="B681" s="249"/>
      <c r="C681" s="3" t="s">
        <v>2817</v>
      </c>
      <c r="D681" s="2" t="s">
        <v>2062</v>
      </c>
      <c r="E681" s="190">
        <v>100</v>
      </c>
      <c r="F681" s="276"/>
      <c r="G681" s="191">
        <v>88</v>
      </c>
      <c r="H681" s="252">
        <f>G681+F681</f>
        <v>88</v>
      </c>
      <c r="I681" s="251"/>
      <c r="J681" s="253">
        <v>126505.28</v>
      </c>
      <c r="K681" s="253">
        <v>10624.020039077208</v>
      </c>
      <c r="L681" s="253">
        <v>18577.397071880659</v>
      </c>
      <c r="M681" s="254"/>
      <c r="N681" s="252">
        <f>SUM(I681:M681)</f>
        <v>155706.69711095787</v>
      </c>
      <c r="O681" s="251">
        <f t="shared" ref="O681:S685" si="652">$E681*I681</f>
        <v>0</v>
      </c>
      <c r="P681" s="253">
        <f t="shared" si="652"/>
        <v>12650528</v>
      </c>
      <c r="Q681" s="253">
        <f t="shared" si="652"/>
        <v>1062402.0039077208</v>
      </c>
      <c r="R681" s="253">
        <f t="shared" si="652"/>
        <v>1857739.7071880659</v>
      </c>
      <c r="S681" s="254">
        <f t="shared" si="652"/>
        <v>0</v>
      </c>
      <c r="T681" s="256">
        <f>SUM(O681:S681)</f>
        <v>15570669.711095788</v>
      </c>
      <c r="U681" s="984"/>
      <c r="V681" s="277">
        <v>100</v>
      </c>
      <c r="W681" s="253">
        <f t="shared" ref="W681:AA685" si="653">$V681*I681</f>
        <v>0</v>
      </c>
      <c r="X681" s="253">
        <f t="shared" si="653"/>
        <v>12650528</v>
      </c>
      <c r="Y681" s="253">
        <f t="shared" si="653"/>
        <v>1062402.0039077208</v>
      </c>
      <c r="Z681" s="253">
        <f t="shared" si="653"/>
        <v>1857739.7071880659</v>
      </c>
      <c r="AA681" s="253">
        <f t="shared" si="653"/>
        <v>0</v>
      </c>
      <c r="AB681" s="253">
        <f>SUM(W681:AA681)</f>
        <v>15570669.711095788</v>
      </c>
      <c r="AC681" s="984"/>
      <c r="AD681" s="308"/>
      <c r="AE681" s="253">
        <f t="shared" ref="AE681:AI685" si="654">$AD681*I681</f>
        <v>0</v>
      </c>
      <c r="AF681" s="253">
        <f t="shared" si="654"/>
        <v>0</v>
      </c>
      <c r="AG681" s="253">
        <f t="shared" si="654"/>
        <v>0</v>
      </c>
      <c r="AH681" s="253">
        <f t="shared" si="654"/>
        <v>0</v>
      </c>
      <c r="AI681" s="253">
        <f t="shared" si="654"/>
        <v>0</v>
      </c>
      <c r="AJ681" s="253">
        <f>SUM(AE681:AI681)</f>
        <v>0</v>
      </c>
      <c r="AK681" s="978"/>
      <c r="AL681" s="979">
        <f>IFERROR(VLOOKUP($A681,Itemizado_Piping!C:Q,12,0),0)</f>
        <v>0</v>
      </c>
      <c r="AM681" s="979">
        <f>IFERROR(VLOOKUP($A681,Itemizado_Piping!C:Q,13,0),0)</f>
        <v>0</v>
      </c>
      <c r="AN681" s="979">
        <f>IFERROR(VLOOKUP($A681,Itemizado_Piping!C:Q,14,0),0)</f>
        <v>0</v>
      </c>
      <c r="AO681" s="978"/>
      <c r="AP681" s="278"/>
      <c r="AQ681" s="253">
        <f>N681*AP681</f>
        <v>0</v>
      </c>
      <c r="AR681" s="978"/>
      <c r="AS681" s="982"/>
    </row>
    <row r="682" spans="1:45" s="164" customFormat="1" ht="26.45" hidden="1">
      <c r="A682" s="312" t="s">
        <v>2818</v>
      </c>
      <c r="B682" s="249"/>
      <c r="C682" s="3" t="s">
        <v>2244</v>
      </c>
      <c r="D682" s="2" t="s">
        <v>2062</v>
      </c>
      <c r="E682" s="190">
        <v>10</v>
      </c>
      <c r="F682" s="276"/>
      <c r="G682" s="191">
        <v>6</v>
      </c>
      <c r="H682" s="252">
        <f>G682+F682</f>
        <v>6</v>
      </c>
      <c r="I682" s="251"/>
      <c r="J682" s="253">
        <v>77061.95</v>
      </c>
      <c r="K682" s="253">
        <v>6471.7275124829903</v>
      </c>
      <c r="L682" s="253">
        <v>11316.606265631075</v>
      </c>
      <c r="M682" s="254"/>
      <c r="N682" s="252">
        <f>SUM(I682:M682)</f>
        <v>94850.28377811407</v>
      </c>
      <c r="O682" s="251">
        <f t="shared" si="652"/>
        <v>0</v>
      </c>
      <c r="P682" s="253">
        <f t="shared" si="652"/>
        <v>770619.5</v>
      </c>
      <c r="Q682" s="253">
        <f t="shared" si="652"/>
        <v>64717.275124829903</v>
      </c>
      <c r="R682" s="253">
        <f t="shared" si="652"/>
        <v>113166.06265631075</v>
      </c>
      <c r="S682" s="254">
        <f t="shared" si="652"/>
        <v>0</v>
      </c>
      <c r="T682" s="256">
        <f>SUM(O682:S682)</f>
        <v>948502.8377811407</v>
      </c>
      <c r="U682" s="984"/>
      <c r="V682" s="277">
        <v>10</v>
      </c>
      <c r="W682" s="253">
        <f t="shared" si="653"/>
        <v>0</v>
      </c>
      <c r="X682" s="253">
        <f t="shared" si="653"/>
        <v>770619.5</v>
      </c>
      <c r="Y682" s="253">
        <f t="shared" si="653"/>
        <v>64717.275124829903</v>
      </c>
      <c r="Z682" s="253">
        <f t="shared" si="653"/>
        <v>113166.06265631075</v>
      </c>
      <c r="AA682" s="253">
        <f t="shared" si="653"/>
        <v>0</v>
      </c>
      <c r="AB682" s="253">
        <f>SUM(W682:AA682)</f>
        <v>948502.8377811407</v>
      </c>
      <c r="AC682" s="984"/>
      <c r="AD682" s="308"/>
      <c r="AE682" s="253">
        <f t="shared" si="654"/>
        <v>0</v>
      </c>
      <c r="AF682" s="253">
        <f t="shared" si="654"/>
        <v>0</v>
      </c>
      <c r="AG682" s="253">
        <f t="shared" si="654"/>
        <v>0</v>
      </c>
      <c r="AH682" s="253">
        <f t="shared" si="654"/>
        <v>0</v>
      </c>
      <c r="AI682" s="253">
        <f t="shared" si="654"/>
        <v>0</v>
      </c>
      <c r="AJ682" s="253">
        <f>SUM(AE682:AI682)</f>
        <v>0</v>
      </c>
      <c r="AK682" s="978"/>
      <c r="AL682" s="979">
        <f>IFERROR(VLOOKUP($A682,Itemizado_Piping!C:Q,12,0),0)</f>
        <v>0</v>
      </c>
      <c r="AM682" s="979">
        <f>IFERROR(VLOOKUP($A682,Itemizado_Piping!C:Q,13,0),0)</f>
        <v>0</v>
      </c>
      <c r="AN682" s="979">
        <f>IFERROR(VLOOKUP($A682,Itemizado_Piping!C:Q,14,0),0)</f>
        <v>0</v>
      </c>
      <c r="AO682" s="978"/>
      <c r="AP682" s="278"/>
      <c r="AQ682" s="253">
        <f>N682*AP682</f>
        <v>0</v>
      </c>
      <c r="AR682" s="978"/>
      <c r="AS682" s="982"/>
    </row>
    <row r="683" spans="1:45" s="164" customFormat="1" ht="26.45" hidden="1">
      <c r="A683" s="312" t="s">
        <v>2819</v>
      </c>
      <c r="B683" s="249"/>
      <c r="C683" s="3" t="s">
        <v>2248</v>
      </c>
      <c r="D683" s="2" t="s">
        <v>2062</v>
      </c>
      <c r="E683" s="190">
        <v>30</v>
      </c>
      <c r="F683" s="276"/>
      <c r="G683" s="191">
        <v>12.3</v>
      </c>
      <c r="H683" s="252">
        <f>G683+F683</f>
        <v>12.3</v>
      </c>
      <c r="I683" s="251"/>
      <c r="J683" s="253">
        <v>21690.47</v>
      </c>
      <c r="K683" s="253">
        <v>1821.5839523615323</v>
      </c>
      <c r="L683" s="253">
        <v>3185.2621002515884</v>
      </c>
      <c r="M683" s="254"/>
      <c r="N683" s="252">
        <f>SUM(I683:M683)</f>
        <v>26697.316052613121</v>
      </c>
      <c r="O683" s="251">
        <f t="shared" si="652"/>
        <v>0</v>
      </c>
      <c r="P683" s="253">
        <f t="shared" si="652"/>
        <v>650714.10000000009</v>
      </c>
      <c r="Q683" s="253">
        <f t="shared" si="652"/>
        <v>54647.518570845968</v>
      </c>
      <c r="R683" s="253">
        <f t="shared" si="652"/>
        <v>95557.863007547654</v>
      </c>
      <c r="S683" s="254">
        <f t="shared" si="652"/>
        <v>0</v>
      </c>
      <c r="T683" s="256">
        <f>SUM(O683:S683)</f>
        <v>800919.48157839372</v>
      </c>
      <c r="U683" s="984"/>
      <c r="V683" s="277">
        <v>30</v>
      </c>
      <c r="W683" s="253">
        <f t="shared" si="653"/>
        <v>0</v>
      </c>
      <c r="X683" s="253">
        <f t="shared" si="653"/>
        <v>650714.10000000009</v>
      </c>
      <c r="Y683" s="253">
        <f t="shared" si="653"/>
        <v>54647.518570845968</v>
      </c>
      <c r="Z683" s="253">
        <f t="shared" si="653"/>
        <v>95557.863007547654</v>
      </c>
      <c r="AA683" s="253">
        <f t="shared" si="653"/>
        <v>0</v>
      </c>
      <c r="AB683" s="253">
        <f>SUM(W683:AA683)</f>
        <v>800919.48157839372</v>
      </c>
      <c r="AC683" s="984"/>
      <c r="AD683" s="308"/>
      <c r="AE683" s="253">
        <f t="shared" si="654"/>
        <v>0</v>
      </c>
      <c r="AF683" s="253">
        <f t="shared" si="654"/>
        <v>0</v>
      </c>
      <c r="AG683" s="253">
        <f t="shared" si="654"/>
        <v>0</v>
      </c>
      <c r="AH683" s="253">
        <f t="shared" si="654"/>
        <v>0</v>
      </c>
      <c r="AI683" s="253">
        <f t="shared" si="654"/>
        <v>0</v>
      </c>
      <c r="AJ683" s="253">
        <f>SUM(AE683:AI683)</f>
        <v>0</v>
      </c>
      <c r="AK683" s="978"/>
      <c r="AL683" s="979">
        <f>IFERROR(VLOOKUP($A683,Itemizado_Piping!C:Q,12,0),0)</f>
        <v>0</v>
      </c>
      <c r="AM683" s="979">
        <f>IFERROR(VLOOKUP($A683,Itemizado_Piping!C:Q,13,0),0)</f>
        <v>0</v>
      </c>
      <c r="AN683" s="979">
        <f>IFERROR(VLOOKUP($A683,Itemizado_Piping!C:Q,14,0),0)</f>
        <v>0</v>
      </c>
      <c r="AO683" s="978"/>
      <c r="AP683" s="278"/>
      <c r="AQ683" s="253">
        <f>N683*AP683</f>
        <v>0</v>
      </c>
      <c r="AR683" s="978"/>
      <c r="AS683" s="982"/>
    </row>
    <row r="684" spans="1:45" s="164" customFormat="1" ht="26.45" hidden="1">
      <c r="A684" s="312" t="s">
        <v>2820</v>
      </c>
      <c r="B684" s="249"/>
      <c r="C684" s="3" t="s">
        <v>2226</v>
      </c>
      <c r="D684" s="2" t="s">
        <v>2062</v>
      </c>
      <c r="E684" s="190">
        <v>100</v>
      </c>
      <c r="F684" s="276"/>
      <c r="G684" s="191">
        <v>28</v>
      </c>
      <c r="H684" s="252">
        <f>G684+F684</f>
        <v>28</v>
      </c>
      <c r="I684" s="251"/>
      <c r="J684" s="253">
        <v>9282.5</v>
      </c>
      <c r="K684" s="253">
        <v>779.55217373325468</v>
      </c>
      <c r="L684" s="253">
        <v>1363.142220781079</v>
      </c>
      <c r="M684" s="254"/>
      <c r="N684" s="252">
        <f>SUM(I684:M684)</f>
        <v>11425.194394514334</v>
      </c>
      <c r="O684" s="251">
        <f t="shared" si="652"/>
        <v>0</v>
      </c>
      <c r="P684" s="253">
        <f t="shared" si="652"/>
        <v>928250</v>
      </c>
      <c r="Q684" s="253">
        <f t="shared" si="652"/>
        <v>77955.21737332546</v>
      </c>
      <c r="R684" s="253">
        <f t="shared" si="652"/>
        <v>136314.22207810791</v>
      </c>
      <c r="S684" s="254">
        <f t="shared" si="652"/>
        <v>0</v>
      </c>
      <c r="T684" s="256">
        <f>SUM(O684:S684)</f>
        <v>1142519.4394514335</v>
      </c>
      <c r="U684" s="984"/>
      <c r="V684" s="277">
        <v>100</v>
      </c>
      <c r="W684" s="253">
        <f t="shared" si="653"/>
        <v>0</v>
      </c>
      <c r="X684" s="253">
        <f t="shared" si="653"/>
        <v>928250</v>
      </c>
      <c r="Y684" s="253">
        <f t="shared" si="653"/>
        <v>77955.21737332546</v>
      </c>
      <c r="Z684" s="253">
        <f t="shared" si="653"/>
        <v>136314.22207810791</v>
      </c>
      <c r="AA684" s="253">
        <f t="shared" si="653"/>
        <v>0</v>
      </c>
      <c r="AB684" s="253">
        <f>SUM(W684:AA684)</f>
        <v>1142519.4394514335</v>
      </c>
      <c r="AC684" s="984"/>
      <c r="AD684" s="308"/>
      <c r="AE684" s="253">
        <f t="shared" si="654"/>
        <v>0</v>
      </c>
      <c r="AF684" s="253">
        <f t="shared" si="654"/>
        <v>0</v>
      </c>
      <c r="AG684" s="253">
        <f t="shared" si="654"/>
        <v>0</v>
      </c>
      <c r="AH684" s="253">
        <f t="shared" si="654"/>
        <v>0</v>
      </c>
      <c r="AI684" s="253">
        <f t="shared" si="654"/>
        <v>0</v>
      </c>
      <c r="AJ684" s="253">
        <f>SUM(AE684:AI684)</f>
        <v>0</v>
      </c>
      <c r="AK684" s="978"/>
      <c r="AL684" s="979">
        <f>IFERROR(VLOOKUP($A684,Itemizado_Piping!C:Q,12,0),0)</f>
        <v>0</v>
      </c>
      <c r="AM684" s="979">
        <f>IFERROR(VLOOKUP($A684,Itemizado_Piping!C:Q,13,0),0)</f>
        <v>0</v>
      </c>
      <c r="AN684" s="979">
        <f>IFERROR(VLOOKUP($A684,Itemizado_Piping!C:Q,14,0),0)</f>
        <v>0</v>
      </c>
      <c r="AO684" s="978"/>
      <c r="AP684" s="278"/>
      <c r="AQ684" s="253">
        <f>N684*AP684</f>
        <v>0</v>
      </c>
      <c r="AR684" s="978"/>
      <c r="AS684" s="982"/>
    </row>
    <row r="685" spans="1:45" s="164" customFormat="1" ht="26.45" hidden="1">
      <c r="A685" s="312" t="s">
        <v>2821</v>
      </c>
      <c r="B685" s="249"/>
      <c r="C685" s="3" t="s">
        <v>2573</v>
      </c>
      <c r="D685" s="2" t="s">
        <v>2075</v>
      </c>
      <c r="E685" s="190">
        <v>1</v>
      </c>
      <c r="F685" s="276"/>
      <c r="G685" s="191">
        <v>176.7</v>
      </c>
      <c r="H685" s="252">
        <f>G685+F685</f>
        <v>176.7</v>
      </c>
      <c r="I685" s="251"/>
      <c r="J685" s="253">
        <v>5702296.8200000003</v>
      </c>
      <c r="K685" s="253">
        <v>478883.6931110397</v>
      </c>
      <c r="L685" s="253">
        <v>837386.64699894271</v>
      </c>
      <c r="M685" s="254"/>
      <c r="N685" s="252">
        <f>SUM(I685:M685)</f>
        <v>7018567.1601099828</v>
      </c>
      <c r="O685" s="251">
        <f t="shared" si="652"/>
        <v>0</v>
      </c>
      <c r="P685" s="253">
        <f t="shared" si="652"/>
        <v>5702296.8200000003</v>
      </c>
      <c r="Q685" s="253">
        <f t="shared" si="652"/>
        <v>478883.6931110397</v>
      </c>
      <c r="R685" s="253">
        <f t="shared" si="652"/>
        <v>837386.64699894271</v>
      </c>
      <c r="S685" s="254">
        <f t="shared" si="652"/>
        <v>0</v>
      </c>
      <c r="T685" s="256">
        <f>SUM(O685:S685)</f>
        <v>7018567.1601099828</v>
      </c>
      <c r="U685" s="984"/>
      <c r="V685" s="277">
        <v>1</v>
      </c>
      <c r="W685" s="253">
        <f t="shared" si="653"/>
        <v>0</v>
      </c>
      <c r="X685" s="253">
        <f t="shared" si="653"/>
        <v>5702296.8200000003</v>
      </c>
      <c r="Y685" s="253">
        <f t="shared" si="653"/>
        <v>478883.6931110397</v>
      </c>
      <c r="Z685" s="253">
        <f t="shared" si="653"/>
        <v>837386.64699894271</v>
      </c>
      <c r="AA685" s="253">
        <f t="shared" si="653"/>
        <v>0</v>
      </c>
      <c r="AB685" s="253">
        <f>SUM(W685:AA685)</f>
        <v>7018567.1601099828</v>
      </c>
      <c r="AC685" s="984"/>
      <c r="AD685" s="308"/>
      <c r="AE685" s="253">
        <f t="shared" si="654"/>
        <v>0</v>
      </c>
      <c r="AF685" s="253">
        <f t="shared" si="654"/>
        <v>0</v>
      </c>
      <c r="AG685" s="253">
        <f t="shared" si="654"/>
        <v>0</v>
      </c>
      <c r="AH685" s="253">
        <f t="shared" si="654"/>
        <v>0</v>
      </c>
      <c r="AI685" s="253">
        <f t="shared" si="654"/>
        <v>0</v>
      </c>
      <c r="AJ685" s="253">
        <f>SUM(AE685:AI685)</f>
        <v>0</v>
      </c>
      <c r="AK685" s="978"/>
      <c r="AL685" s="979">
        <f>IFERROR(VLOOKUP($A685,Itemizado_Piping!C:Q,12,0),0)</f>
        <v>0</v>
      </c>
      <c r="AM685" s="979">
        <f>IFERROR(VLOOKUP($A685,Itemizado_Piping!C:Q,13,0),0)</f>
        <v>0</v>
      </c>
      <c r="AN685" s="979">
        <f>IFERROR(VLOOKUP($A685,Itemizado_Piping!C:Q,14,0),0)</f>
        <v>0</v>
      </c>
      <c r="AO685" s="978"/>
      <c r="AP685" s="278"/>
      <c r="AQ685" s="253">
        <f>N685*AP685</f>
        <v>0</v>
      </c>
      <c r="AR685" s="978"/>
      <c r="AS685" s="982"/>
    </row>
    <row r="686" spans="1:45" s="164" customFormat="1" hidden="1">
      <c r="A686" s="315" t="s">
        <v>3206</v>
      </c>
      <c r="B686" s="5"/>
      <c r="C686" s="7" t="s">
        <v>3067</v>
      </c>
      <c r="D686" s="6"/>
      <c r="E686" s="189"/>
      <c r="F686" s="270"/>
      <c r="G686" s="189"/>
      <c r="H686" s="271"/>
      <c r="I686" s="270"/>
      <c r="J686" s="272"/>
      <c r="K686" s="272"/>
      <c r="L686" s="272"/>
      <c r="M686" s="273"/>
      <c r="N686" s="271"/>
      <c r="O686" s="270"/>
      <c r="P686" s="272"/>
      <c r="Q686" s="272"/>
      <c r="R686" s="272"/>
      <c r="S686" s="273"/>
      <c r="T686" s="274"/>
      <c r="U686" s="984"/>
      <c r="V686" s="272"/>
      <c r="W686" s="272"/>
      <c r="X686" s="272"/>
      <c r="Y686" s="272"/>
      <c r="Z686" s="272"/>
      <c r="AA686" s="272"/>
      <c r="AB686" s="272"/>
      <c r="AC686" s="984"/>
      <c r="AD686" s="272"/>
      <c r="AE686" s="272"/>
      <c r="AF686" s="272"/>
      <c r="AG686" s="272"/>
      <c r="AH686" s="272"/>
      <c r="AI686" s="272"/>
      <c r="AJ686" s="272"/>
      <c r="AK686" s="978"/>
      <c r="AL686" s="272"/>
      <c r="AM686" s="272"/>
      <c r="AN686" s="272"/>
      <c r="AO686" s="978"/>
      <c r="AP686" s="275"/>
      <c r="AQ686" s="272"/>
      <c r="AR686" s="978"/>
      <c r="AS686" s="982"/>
    </row>
    <row r="687" spans="1:45" s="164" customFormat="1" ht="26.45" hidden="1">
      <c r="A687" s="312" t="s">
        <v>2822</v>
      </c>
      <c r="B687" s="249"/>
      <c r="C687" s="3" t="s">
        <v>2341</v>
      </c>
      <c r="D687" s="2" t="s">
        <v>2062</v>
      </c>
      <c r="E687" s="190">
        <v>40</v>
      </c>
      <c r="F687" s="276"/>
      <c r="G687" s="191">
        <v>14.4</v>
      </c>
      <c r="H687" s="252">
        <f>G687+F687</f>
        <v>14.4</v>
      </c>
      <c r="I687" s="251"/>
      <c r="J687" s="253">
        <v>15440.88</v>
      </c>
      <c r="K687" s="253">
        <v>1296.7381167093263</v>
      </c>
      <c r="L687" s="253">
        <v>2267.5050314047021</v>
      </c>
      <c r="M687" s="254"/>
      <c r="N687" s="252">
        <f>SUM(I687:M687)</f>
        <v>19005.123148114028</v>
      </c>
      <c r="O687" s="251">
        <f t="shared" ref="O687:S690" si="655">$E687*I687</f>
        <v>0</v>
      </c>
      <c r="P687" s="253">
        <f t="shared" si="655"/>
        <v>617635.19999999995</v>
      </c>
      <c r="Q687" s="253">
        <f t="shared" si="655"/>
        <v>51869.524668373051</v>
      </c>
      <c r="R687" s="253">
        <f t="shared" si="655"/>
        <v>90700.201256188084</v>
      </c>
      <c r="S687" s="254">
        <f t="shared" si="655"/>
        <v>0</v>
      </c>
      <c r="T687" s="256">
        <f>SUM(O687:S687)</f>
        <v>760204.9259245611</v>
      </c>
      <c r="U687" s="984"/>
      <c r="V687" s="277">
        <v>40</v>
      </c>
      <c r="W687" s="253">
        <f t="shared" ref="W687:AA690" si="656">$V687*I687</f>
        <v>0</v>
      </c>
      <c r="X687" s="253">
        <f t="shared" si="656"/>
        <v>617635.19999999995</v>
      </c>
      <c r="Y687" s="253">
        <f t="shared" si="656"/>
        <v>51869.524668373051</v>
      </c>
      <c r="Z687" s="253">
        <f t="shared" si="656"/>
        <v>90700.201256188084</v>
      </c>
      <c r="AA687" s="253">
        <f t="shared" si="656"/>
        <v>0</v>
      </c>
      <c r="AB687" s="253">
        <f>SUM(W687:AA687)</f>
        <v>760204.9259245611</v>
      </c>
      <c r="AC687" s="984"/>
      <c r="AD687" s="308"/>
      <c r="AE687" s="253">
        <f t="shared" ref="AE687:AI690" si="657">$AD687*I687</f>
        <v>0</v>
      </c>
      <c r="AF687" s="253">
        <f t="shared" si="657"/>
        <v>0</v>
      </c>
      <c r="AG687" s="253">
        <f t="shared" si="657"/>
        <v>0</v>
      </c>
      <c r="AH687" s="253">
        <f t="shared" si="657"/>
        <v>0</v>
      </c>
      <c r="AI687" s="253">
        <f t="shared" si="657"/>
        <v>0</v>
      </c>
      <c r="AJ687" s="253">
        <f>SUM(AE687:AI687)</f>
        <v>0</v>
      </c>
      <c r="AK687" s="978"/>
      <c r="AL687" s="979">
        <f>IFERROR(VLOOKUP($A687,Itemizado_Piping!C:Q,12,0),0)</f>
        <v>0</v>
      </c>
      <c r="AM687" s="979">
        <f>IFERROR(VLOOKUP($A687,Itemizado_Piping!C:Q,13,0),0)</f>
        <v>0</v>
      </c>
      <c r="AN687" s="979">
        <f>IFERROR(VLOOKUP($A687,Itemizado_Piping!C:Q,14,0),0)</f>
        <v>0</v>
      </c>
      <c r="AO687" s="978"/>
      <c r="AP687" s="278"/>
      <c r="AQ687" s="253">
        <f>N687*AP687</f>
        <v>0</v>
      </c>
      <c r="AR687" s="978"/>
      <c r="AS687" s="982"/>
    </row>
    <row r="688" spans="1:45" s="164" customFormat="1" ht="26.45" hidden="1">
      <c r="A688" s="312" t="s">
        <v>2823</v>
      </c>
      <c r="B688" s="249"/>
      <c r="C688" s="3" t="s">
        <v>2343</v>
      </c>
      <c r="D688" s="2" t="s">
        <v>2062</v>
      </c>
      <c r="E688" s="190">
        <v>220</v>
      </c>
      <c r="F688" s="276"/>
      <c r="G688" s="191">
        <v>101.2</v>
      </c>
      <c r="H688" s="252">
        <f>G688+F688</f>
        <v>101.2</v>
      </c>
      <c r="I688" s="251"/>
      <c r="J688" s="253">
        <v>21216.720000000001</v>
      </c>
      <c r="K688" s="253">
        <v>1781.7980280624615</v>
      </c>
      <c r="L688" s="253">
        <v>3115.6915506049377</v>
      </c>
      <c r="M688" s="254"/>
      <c r="N688" s="252">
        <f>SUM(I688:M688)</f>
        <v>26114.2095786674</v>
      </c>
      <c r="O688" s="251">
        <f t="shared" si="655"/>
        <v>0</v>
      </c>
      <c r="P688" s="253">
        <f t="shared" si="655"/>
        <v>4667678.4000000004</v>
      </c>
      <c r="Q688" s="253">
        <f t="shared" si="655"/>
        <v>391995.56617374154</v>
      </c>
      <c r="R688" s="253">
        <f t="shared" si="655"/>
        <v>685452.14113308629</v>
      </c>
      <c r="S688" s="254">
        <f t="shared" si="655"/>
        <v>0</v>
      </c>
      <c r="T688" s="256">
        <f>SUM(O688:S688)</f>
        <v>5745126.1073068287</v>
      </c>
      <c r="U688" s="984"/>
      <c r="V688" s="277">
        <v>220</v>
      </c>
      <c r="W688" s="253">
        <f t="shared" si="656"/>
        <v>0</v>
      </c>
      <c r="X688" s="253">
        <f t="shared" si="656"/>
        <v>4667678.4000000004</v>
      </c>
      <c r="Y688" s="253">
        <f t="shared" si="656"/>
        <v>391995.56617374154</v>
      </c>
      <c r="Z688" s="253">
        <f t="shared" si="656"/>
        <v>685452.14113308629</v>
      </c>
      <c r="AA688" s="253">
        <f t="shared" si="656"/>
        <v>0</v>
      </c>
      <c r="AB688" s="253">
        <f>SUM(W688:AA688)</f>
        <v>5745126.1073068287</v>
      </c>
      <c r="AC688" s="984"/>
      <c r="AD688" s="308"/>
      <c r="AE688" s="253">
        <f t="shared" si="657"/>
        <v>0</v>
      </c>
      <c r="AF688" s="253">
        <f t="shared" si="657"/>
        <v>0</v>
      </c>
      <c r="AG688" s="253">
        <f t="shared" si="657"/>
        <v>0</v>
      </c>
      <c r="AH688" s="253">
        <f t="shared" si="657"/>
        <v>0</v>
      </c>
      <c r="AI688" s="253">
        <f t="shared" si="657"/>
        <v>0</v>
      </c>
      <c r="AJ688" s="253">
        <f>SUM(AE688:AI688)</f>
        <v>0</v>
      </c>
      <c r="AK688" s="978"/>
      <c r="AL688" s="979">
        <f>IFERROR(VLOOKUP($A688,Itemizado_Piping!C:Q,12,0),0)</f>
        <v>0</v>
      </c>
      <c r="AM688" s="979">
        <f>IFERROR(VLOOKUP($A688,Itemizado_Piping!C:Q,13,0),0)</f>
        <v>0</v>
      </c>
      <c r="AN688" s="979">
        <f>IFERROR(VLOOKUP($A688,Itemizado_Piping!C:Q,14,0),0)</f>
        <v>0</v>
      </c>
      <c r="AO688" s="978"/>
      <c r="AP688" s="278"/>
      <c r="AQ688" s="253">
        <f>N688*AP688</f>
        <v>0</v>
      </c>
      <c r="AR688" s="978"/>
      <c r="AS688" s="982"/>
    </row>
    <row r="689" spans="1:45" s="164" customFormat="1" ht="26.45" hidden="1">
      <c r="A689" s="312" t="s">
        <v>2824</v>
      </c>
      <c r="B689" s="249"/>
      <c r="C689" s="3" t="s">
        <v>2074</v>
      </c>
      <c r="D689" s="2" t="s">
        <v>2075</v>
      </c>
      <c r="E689" s="190">
        <v>1</v>
      </c>
      <c r="F689" s="276"/>
      <c r="G689" s="191">
        <v>141.30000000000001</v>
      </c>
      <c r="H689" s="252">
        <f>G689+F689</f>
        <v>141.30000000000001</v>
      </c>
      <c r="I689" s="251"/>
      <c r="J689" s="253">
        <v>5050046.32</v>
      </c>
      <c r="K689" s="253">
        <v>424107.14637324214</v>
      </c>
      <c r="L689" s="253">
        <v>741603.16247693123</v>
      </c>
      <c r="M689" s="254"/>
      <c r="N689" s="252">
        <f>SUM(I689:M689)</f>
        <v>6215756.6288501732</v>
      </c>
      <c r="O689" s="251">
        <f t="shared" si="655"/>
        <v>0</v>
      </c>
      <c r="P689" s="253">
        <f t="shared" si="655"/>
        <v>5050046.32</v>
      </c>
      <c r="Q689" s="253">
        <f t="shared" si="655"/>
        <v>424107.14637324214</v>
      </c>
      <c r="R689" s="253">
        <f t="shared" si="655"/>
        <v>741603.16247693123</v>
      </c>
      <c r="S689" s="254">
        <f t="shared" si="655"/>
        <v>0</v>
      </c>
      <c r="T689" s="256">
        <f>SUM(O689:S689)</f>
        <v>6215756.6288501732</v>
      </c>
      <c r="U689" s="984"/>
      <c r="V689" s="277">
        <v>1</v>
      </c>
      <c r="W689" s="253">
        <f t="shared" si="656"/>
        <v>0</v>
      </c>
      <c r="X689" s="253">
        <f t="shared" si="656"/>
        <v>5050046.32</v>
      </c>
      <c r="Y689" s="253">
        <f t="shared" si="656"/>
        <v>424107.14637324214</v>
      </c>
      <c r="Z689" s="253">
        <f t="shared" si="656"/>
        <v>741603.16247693123</v>
      </c>
      <c r="AA689" s="253">
        <f t="shared" si="656"/>
        <v>0</v>
      </c>
      <c r="AB689" s="253">
        <f>SUM(W689:AA689)</f>
        <v>6215756.6288501732</v>
      </c>
      <c r="AC689" s="984"/>
      <c r="AD689" s="308"/>
      <c r="AE689" s="253">
        <f t="shared" si="657"/>
        <v>0</v>
      </c>
      <c r="AF689" s="253">
        <f t="shared" si="657"/>
        <v>0</v>
      </c>
      <c r="AG689" s="253">
        <f t="shared" si="657"/>
        <v>0</v>
      </c>
      <c r="AH689" s="253">
        <f t="shared" si="657"/>
        <v>0</v>
      </c>
      <c r="AI689" s="253">
        <f t="shared" si="657"/>
        <v>0</v>
      </c>
      <c r="AJ689" s="253">
        <f>SUM(AE689:AI689)</f>
        <v>0</v>
      </c>
      <c r="AK689" s="978"/>
      <c r="AL689" s="979">
        <f>IFERROR(VLOOKUP($A689,Itemizado_Piping!C:Q,12,0),0)</f>
        <v>0</v>
      </c>
      <c r="AM689" s="979">
        <f>IFERROR(VLOOKUP($A689,Itemizado_Piping!C:Q,13,0),0)</f>
        <v>0</v>
      </c>
      <c r="AN689" s="979">
        <f>IFERROR(VLOOKUP($A689,Itemizado_Piping!C:Q,14,0),0)</f>
        <v>0</v>
      </c>
      <c r="AO689" s="978"/>
      <c r="AP689" s="278"/>
      <c r="AQ689" s="253">
        <f>N689*AP689</f>
        <v>0</v>
      </c>
      <c r="AR689" s="978"/>
      <c r="AS689" s="982"/>
    </row>
    <row r="690" spans="1:45" s="164" customFormat="1" ht="26.45" hidden="1">
      <c r="A690" s="312" t="s">
        <v>2825</v>
      </c>
      <c r="B690" s="249"/>
      <c r="C690" s="3" t="s">
        <v>2069</v>
      </c>
      <c r="D690" s="2" t="s">
        <v>2144</v>
      </c>
      <c r="E690" s="190">
        <v>110</v>
      </c>
      <c r="F690" s="276"/>
      <c r="G690" s="191">
        <v>330</v>
      </c>
      <c r="H690" s="252">
        <f>G690+F690</f>
        <v>330</v>
      </c>
      <c r="I690" s="251"/>
      <c r="J690" s="253">
        <v>106627</v>
      </c>
      <c r="K690" s="253">
        <v>8954.6253303156991</v>
      </c>
      <c r="L690" s="253">
        <v>15658.256458413583</v>
      </c>
      <c r="M690" s="254"/>
      <c r="N690" s="252">
        <f>SUM(I690:M690)</f>
        <v>131239.88178872928</v>
      </c>
      <c r="O690" s="251">
        <f t="shared" si="655"/>
        <v>0</v>
      </c>
      <c r="P690" s="253">
        <f t="shared" si="655"/>
        <v>11728970</v>
      </c>
      <c r="Q690" s="253">
        <f t="shared" si="655"/>
        <v>985008.78633472696</v>
      </c>
      <c r="R690" s="253">
        <f t="shared" si="655"/>
        <v>1722408.2104254942</v>
      </c>
      <c r="S690" s="254">
        <f t="shared" si="655"/>
        <v>0</v>
      </c>
      <c r="T690" s="256">
        <f>SUM(O690:S690)</f>
        <v>14436386.996760221</v>
      </c>
      <c r="U690" s="984"/>
      <c r="V690" s="277">
        <v>110</v>
      </c>
      <c r="W690" s="253">
        <f t="shared" si="656"/>
        <v>0</v>
      </c>
      <c r="X690" s="253">
        <f t="shared" si="656"/>
        <v>11728970</v>
      </c>
      <c r="Y690" s="253">
        <f t="shared" si="656"/>
        <v>985008.78633472696</v>
      </c>
      <c r="Z690" s="253">
        <f t="shared" si="656"/>
        <v>1722408.2104254942</v>
      </c>
      <c r="AA690" s="253">
        <f t="shared" si="656"/>
        <v>0</v>
      </c>
      <c r="AB690" s="253">
        <f>SUM(W690:AA690)</f>
        <v>14436386.996760221</v>
      </c>
      <c r="AC690" s="984"/>
      <c r="AD690" s="308"/>
      <c r="AE690" s="253">
        <f t="shared" si="657"/>
        <v>0</v>
      </c>
      <c r="AF690" s="253">
        <f t="shared" si="657"/>
        <v>0</v>
      </c>
      <c r="AG690" s="253">
        <f t="shared" si="657"/>
        <v>0</v>
      </c>
      <c r="AH690" s="253">
        <f t="shared" si="657"/>
        <v>0</v>
      </c>
      <c r="AI690" s="253">
        <f t="shared" si="657"/>
        <v>0</v>
      </c>
      <c r="AJ690" s="253">
        <f>SUM(AE690:AI690)</f>
        <v>0</v>
      </c>
      <c r="AK690" s="978"/>
      <c r="AL690" s="979">
        <f>IFERROR(VLOOKUP($A690,Itemizado_Piping!C:Q,12,0),0)</f>
        <v>0</v>
      </c>
      <c r="AM690" s="979">
        <f>IFERROR(VLOOKUP($A690,Itemizado_Piping!C:Q,13,0),0)</f>
        <v>0</v>
      </c>
      <c r="AN690" s="979">
        <f>IFERROR(VLOOKUP($A690,Itemizado_Piping!C:Q,14,0),0)</f>
        <v>0</v>
      </c>
      <c r="AO690" s="978"/>
      <c r="AP690" s="278"/>
      <c r="AQ690" s="253">
        <f>N690*AP690</f>
        <v>0</v>
      </c>
      <c r="AR690" s="978"/>
      <c r="AS690" s="982"/>
    </row>
    <row r="691" spans="1:45" s="164" customFormat="1" hidden="1">
      <c r="A691" s="315" t="s">
        <v>3207</v>
      </c>
      <c r="B691" s="5"/>
      <c r="C691" s="7" t="s">
        <v>3208</v>
      </c>
      <c r="D691" s="6"/>
      <c r="E691" s="189"/>
      <c r="F691" s="270"/>
      <c r="G691" s="189"/>
      <c r="H691" s="271"/>
      <c r="I691" s="270"/>
      <c r="J691" s="272"/>
      <c r="K691" s="272"/>
      <c r="L691" s="272"/>
      <c r="M691" s="273"/>
      <c r="N691" s="271"/>
      <c r="O691" s="270"/>
      <c r="P691" s="272"/>
      <c r="Q691" s="272"/>
      <c r="R691" s="272"/>
      <c r="S691" s="273"/>
      <c r="T691" s="274"/>
      <c r="U691" s="984"/>
      <c r="V691" s="272"/>
      <c r="W691" s="272"/>
      <c r="X691" s="272"/>
      <c r="Y691" s="272"/>
      <c r="Z691" s="272"/>
      <c r="AA691" s="272"/>
      <c r="AB691" s="272"/>
      <c r="AC691" s="984"/>
      <c r="AD691" s="272"/>
      <c r="AE691" s="272"/>
      <c r="AF691" s="272"/>
      <c r="AG691" s="272"/>
      <c r="AH691" s="272"/>
      <c r="AI691" s="272"/>
      <c r="AJ691" s="272"/>
      <c r="AK691" s="978"/>
      <c r="AL691" s="272"/>
      <c r="AM691" s="272"/>
      <c r="AN691" s="272"/>
      <c r="AO691" s="978"/>
      <c r="AP691" s="275"/>
      <c r="AQ691" s="272"/>
      <c r="AR691" s="978"/>
      <c r="AS691" s="982"/>
    </row>
    <row r="692" spans="1:45" s="164" customFormat="1" hidden="1">
      <c r="A692" s="312" t="s">
        <v>2826</v>
      </c>
      <c r="B692" s="249"/>
      <c r="C692" s="3" t="s">
        <v>2827</v>
      </c>
      <c r="D692" s="2" t="s">
        <v>2050</v>
      </c>
      <c r="E692" s="190">
        <v>331</v>
      </c>
      <c r="F692" s="276">
        <v>53</v>
      </c>
      <c r="G692" s="191"/>
      <c r="H692" s="252">
        <f t="shared" ref="H692:H700" si="658">G692+F692</f>
        <v>53</v>
      </c>
      <c r="I692" s="251">
        <v>7477</v>
      </c>
      <c r="J692" s="253"/>
      <c r="K692" s="253">
        <v>627.9247619718335</v>
      </c>
      <c r="L692" s="253">
        <v>1098.0031656105712</v>
      </c>
      <c r="M692" s="254"/>
      <c r="N692" s="252">
        <f t="shared" ref="N692:N700" si="659">SUM(I692:M692)</f>
        <v>9202.9279275824047</v>
      </c>
      <c r="O692" s="251">
        <f t="shared" ref="O692:O700" si="660">$E692*I692</f>
        <v>2474887</v>
      </c>
      <c r="P692" s="253">
        <f t="shared" ref="P692:P700" si="661">$E692*J692</f>
        <v>0</v>
      </c>
      <c r="Q692" s="253">
        <f t="shared" ref="Q692:Q700" si="662">$E692*K692</f>
        <v>207843.0962126769</v>
      </c>
      <c r="R692" s="253">
        <f t="shared" ref="R692:R700" si="663">$E692*L692</f>
        <v>363439.04781709902</v>
      </c>
      <c r="S692" s="254">
        <f t="shared" ref="S692:S700" si="664">$E692*M692</f>
        <v>0</v>
      </c>
      <c r="T692" s="256">
        <f t="shared" ref="T692:T700" si="665">SUM(O692:S692)</f>
        <v>3046169.1440297756</v>
      </c>
      <c r="U692" s="984"/>
      <c r="V692" s="277">
        <v>331</v>
      </c>
      <c r="W692" s="253">
        <f t="shared" ref="W692:W700" si="666">$V692*I692</f>
        <v>2474887</v>
      </c>
      <c r="X692" s="253">
        <f t="shared" ref="X692:X700" si="667">$V692*J692</f>
        <v>0</v>
      </c>
      <c r="Y692" s="253">
        <f t="shared" ref="Y692:Y700" si="668">$V692*K692</f>
        <v>207843.0962126769</v>
      </c>
      <c r="Z692" s="253">
        <f t="shared" ref="Z692:Z700" si="669">$V692*L692</f>
        <v>363439.04781709902</v>
      </c>
      <c r="AA692" s="253">
        <f t="shared" ref="AA692:AA700" si="670">$V692*M692</f>
        <v>0</v>
      </c>
      <c r="AB692" s="253">
        <f t="shared" ref="AB692:AB700" si="671">SUM(W692:AA692)</f>
        <v>3046169.1440297756</v>
      </c>
      <c r="AC692" s="984"/>
      <c r="AD692" s="308"/>
      <c r="AE692" s="253">
        <f t="shared" ref="AE692:AE700" si="672">$AD692*I692</f>
        <v>0</v>
      </c>
      <c r="AF692" s="253">
        <f t="shared" ref="AF692:AF700" si="673">$AD692*J692</f>
        <v>0</v>
      </c>
      <c r="AG692" s="253">
        <f t="shared" ref="AG692:AG700" si="674">$AD692*K692</f>
        <v>0</v>
      </c>
      <c r="AH692" s="253">
        <f t="shared" ref="AH692:AH700" si="675">$AD692*L692</f>
        <v>0</v>
      </c>
      <c r="AI692" s="253">
        <f t="shared" ref="AI692:AI700" si="676">$AD692*M692</f>
        <v>0</v>
      </c>
      <c r="AJ692" s="253">
        <f t="shared" ref="AJ692:AJ700" si="677">SUM(AE692:AI692)</f>
        <v>0</v>
      </c>
      <c r="AK692" s="978"/>
      <c r="AL692" s="979">
        <f>IFERROR(VLOOKUP($A692,Itemizado_Piping!C:Q,12,0),0)</f>
        <v>0</v>
      </c>
      <c r="AM692" s="979">
        <f>IFERROR(VLOOKUP($A692,Itemizado_Piping!C:Q,13,0),0)</f>
        <v>0</v>
      </c>
      <c r="AN692" s="979">
        <f>IFERROR(VLOOKUP($A692,Itemizado_Piping!C:Q,14,0),0)</f>
        <v>0</v>
      </c>
      <c r="AO692" s="978"/>
      <c r="AP692" s="278"/>
      <c r="AQ692" s="253">
        <f t="shared" ref="AQ692:AQ700" si="678">N692*AP692</f>
        <v>0</v>
      </c>
      <c r="AR692" s="978"/>
      <c r="AS692" s="982"/>
    </row>
    <row r="693" spans="1:45" s="164" customFormat="1" hidden="1">
      <c r="A693" s="312" t="s">
        <v>2828</v>
      </c>
      <c r="B693" s="249"/>
      <c r="C693" s="3" t="s">
        <v>2270</v>
      </c>
      <c r="D693" s="2" t="s">
        <v>2050</v>
      </c>
      <c r="E693" s="190">
        <v>198</v>
      </c>
      <c r="F693" s="276">
        <v>332</v>
      </c>
      <c r="G693" s="191"/>
      <c r="H693" s="252">
        <f t="shared" si="658"/>
        <v>332</v>
      </c>
      <c r="I693" s="251">
        <v>44980</v>
      </c>
      <c r="J693" s="253"/>
      <c r="K693" s="253">
        <v>3777.4583112870314</v>
      </c>
      <c r="L693" s="253">
        <v>6605.3473838656537</v>
      </c>
      <c r="M693" s="254"/>
      <c r="N693" s="252">
        <f t="shared" si="659"/>
        <v>55362.805695152681</v>
      </c>
      <c r="O693" s="251">
        <f t="shared" si="660"/>
        <v>8906040</v>
      </c>
      <c r="P693" s="253">
        <f t="shared" si="661"/>
        <v>0</v>
      </c>
      <c r="Q693" s="253">
        <f t="shared" si="662"/>
        <v>747936.74563483219</v>
      </c>
      <c r="R693" s="253">
        <f t="shared" si="663"/>
        <v>1307858.7820053995</v>
      </c>
      <c r="S693" s="254">
        <f t="shared" si="664"/>
        <v>0</v>
      </c>
      <c r="T693" s="256">
        <f t="shared" si="665"/>
        <v>10961835.527640231</v>
      </c>
      <c r="U693" s="984"/>
      <c r="V693" s="277">
        <v>198</v>
      </c>
      <c r="W693" s="253">
        <f t="shared" si="666"/>
        <v>8906040</v>
      </c>
      <c r="X693" s="253">
        <f t="shared" si="667"/>
        <v>0</v>
      </c>
      <c r="Y693" s="253">
        <f t="shared" si="668"/>
        <v>747936.74563483219</v>
      </c>
      <c r="Z693" s="253">
        <f t="shared" si="669"/>
        <v>1307858.7820053995</v>
      </c>
      <c r="AA693" s="253">
        <f t="shared" si="670"/>
        <v>0</v>
      </c>
      <c r="AB693" s="253">
        <f t="shared" si="671"/>
        <v>10961835.527640231</v>
      </c>
      <c r="AC693" s="984"/>
      <c r="AD693" s="308"/>
      <c r="AE693" s="253">
        <f t="shared" si="672"/>
        <v>0</v>
      </c>
      <c r="AF693" s="253">
        <f t="shared" si="673"/>
        <v>0</v>
      </c>
      <c r="AG693" s="253">
        <f t="shared" si="674"/>
        <v>0</v>
      </c>
      <c r="AH693" s="253">
        <f t="shared" si="675"/>
        <v>0</v>
      </c>
      <c r="AI693" s="253">
        <f t="shared" si="676"/>
        <v>0</v>
      </c>
      <c r="AJ693" s="253">
        <f t="shared" si="677"/>
        <v>0</v>
      </c>
      <c r="AK693" s="978"/>
      <c r="AL693" s="979">
        <f>IFERROR(VLOOKUP($A693,Itemizado_Piping!C:Q,12,0),0)</f>
        <v>0</v>
      </c>
      <c r="AM693" s="979">
        <f>IFERROR(VLOOKUP($A693,Itemizado_Piping!C:Q,13,0),0)</f>
        <v>0</v>
      </c>
      <c r="AN693" s="979">
        <f>IFERROR(VLOOKUP($A693,Itemizado_Piping!C:Q,14,0),0)</f>
        <v>0</v>
      </c>
      <c r="AO693" s="978"/>
      <c r="AP693" s="278"/>
      <c r="AQ693" s="253">
        <f t="shared" si="678"/>
        <v>0</v>
      </c>
      <c r="AR693" s="978"/>
      <c r="AS693" s="982"/>
    </row>
    <row r="694" spans="1:45" s="164" customFormat="1" hidden="1">
      <c r="A694" s="312" t="s">
        <v>2829</v>
      </c>
      <c r="B694" s="249"/>
      <c r="C694" s="3" t="s">
        <v>2830</v>
      </c>
      <c r="D694" s="2" t="s">
        <v>2050</v>
      </c>
      <c r="E694" s="190">
        <v>23</v>
      </c>
      <c r="F694" s="276"/>
      <c r="G694" s="191">
        <v>103.5</v>
      </c>
      <c r="H694" s="252">
        <f t="shared" si="658"/>
        <v>103.5</v>
      </c>
      <c r="I694" s="251"/>
      <c r="J694" s="253">
        <v>268814.89</v>
      </c>
      <c r="K694" s="253">
        <v>22575.301032196672</v>
      </c>
      <c r="L694" s="253">
        <v>39475.672085496524</v>
      </c>
      <c r="M694" s="254"/>
      <c r="N694" s="252">
        <f t="shared" si="659"/>
        <v>330865.86311769322</v>
      </c>
      <c r="O694" s="251">
        <f t="shared" si="660"/>
        <v>0</v>
      </c>
      <c r="P694" s="253">
        <f t="shared" si="661"/>
        <v>6182742.4700000007</v>
      </c>
      <c r="Q694" s="253">
        <f t="shared" si="662"/>
        <v>519231.92374052346</v>
      </c>
      <c r="R694" s="253">
        <f t="shared" si="663"/>
        <v>907940.4579664201</v>
      </c>
      <c r="S694" s="254">
        <f t="shared" si="664"/>
        <v>0</v>
      </c>
      <c r="T694" s="256">
        <f t="shared" si="665"/>
        <v>7609914.8517069444</v>
      </c>
      <c r="U694" s="984"/>
      <c r="V694" s="277">
        <v>23</v>
      </c>
      <c r="W694" s="253">
        <f t="shared" si="666"/>
        <v>0</v>
      </c>
      <c r="X694" s="253">
        <f t="shared" si="667"/>
        <v>6182742.4700000007</v>
      </c>
      <c r="Y694" s="253">
        <f t="shared" si="668"/>
        <v>519231.92374052346</v>
      </c>
      <c r="Z694" s="253">
        <f t="shared" si="669"/>
        <v>907940.4579664201</v>
      </c>
      <c r="AA694" s="253">
        <f t="shared" si="670"/>
        <v>0</v>
      </c>
      <c r="AB694" s="253">
        <f t="shared" si="671"/>
        <v>7609914.8517069444</v>
      </c>
      <c r="AC694" s="984"/>
      <c r="AD694" s="308"/>
      <c r="AE694" s="253">
        <f t="shared" si="672"/>
        <v>0</v>
      </c>
      <c r="AF694" s="253">
        <f t="shared" si="673"/>
        <v>0</v>
      </c>
      <c r="AG694" s="253">
        <f t="shared" si="674"/>
        <v>0</v>
      </c>
      <c r="AH694" s="253">
        <f t="shared" si="675"/>
        <v>0</v>
      </c>
      <c r="AI694" s="253">
        <f t="shared" si="676"/>
        <v>0</v>
      </c>
      <c r="AJ694" s="253">
        <f t="shared" si="677"/>
        <v>0</v>
      </c>
      <c r="AK694" s="978"/>
      <c r="AL694" s="979">
        <f>IFERROR(VLOOKUP($A694,Itemizado_Piping!C:Q,12,0),0)</f>
        <v>0</v>
      </c>
      <c r="AM694" s="979">
        <f>IFERROR(VLOOKUP($A694,Itemizado_Piping!C:Q,13,0),0)</f>
        <v>0</v>
      </c>
      <c r="AN694" s="979">
        <f>IFERROR(VLOOKUP($A694,Itemizado_Piping!C:Q,14,0),0)</f>
        <v>0</v>
      </c>
      <c r="AO694" s="978"/>
      <c r="AP694" s="278"/>
      <c r="AQ694" s="253">
        <f t="shared" si="678"/>
        <v>0</v>
      </c>
      <c r="AR694" s="978"/>
      <c r="AS694" s="982"/>
    </row>
    <row r="695" spans="1:45" s="164" customFormat="1" hidden="1">
      <c r="A695" s="312" t="s">
        <v>2831</v>
      </c>
      <c r="B695" s="249"/>
      <c r="C695" s="3" t="s">
        <v>2832</v>
      </c>
      <c r="D695" s="2" t="s">
        <v>2050</v>
      </c>
      <c r="E695" s="190">
        <v>148</v>
      </c>
      <c r="F695" s="276"/>
      <c r="G695" s="191">
        <v>1206.54</v>
      </c>
      <c r="H695" s="252">
        <f t="shared" si="658"/>
        <v>1206.54</v>
      </c>
      <c r="I695" s="251"/>
      <c r="J695" s="253">
        <v>420119.44699999999</v>
      </c>
      <c r="K695" s="253">
        <v>35281.985255746113</v>
      </c>
      <c r="L695" s="253">
        <v>61694.861942030591</v>
      </c>
      <c r="M695" s="254"/>
      <c r="N695" s="252">
        <f t="shared" si="659"/>
        <v>517096.2941977767</v>
      </c>
      <c r="O695" s="251">
        <f t="shared" si="660"/>
        <v>0</v>
      </c>
      <c r="P695" s="253">
        <f t="shared" si="661"/>
        <v>62177678.155999996</v>
      </c>
      <c r="Q695" s="253">
        <f t="shared" si="662"/>
        <v>5221733.8178504249</v>
      </c>
      <c r="R695" s="253">
        <f t="shared" si="663"/>
        <v>9130839.5674205273</v>
      </c>
      <c r="S695" s="254">
        <f t="shared" si="664"/>
        <v>0</v>
      </c>
      <c r="T695" s="256">
        <f t="shared" si="665"/>
        <v>76530251.541270941</v>
      </c>
      <c r="U695" s="984"/>
      <c r="V695" s="277">
        <v>148</v>
      </c>
      <c r="W695" s="253">
        <f t="shared" si="666"/>
        <v>0</v>
      </c>
      <c r="X695" s="253">
        <f t="shared" si="667"/>
        <v>62177678.155999996</v>
      </c>
      <c r="Y695" s="253">
        <f t="shared" si="668"/>
        <v>5221733.8178504249</v>
      </c>
      <c r="Z695" s="253">
        <f t="shared" si="669"/>
        <v>9130839.5674205273</v>
      </c>
      <c r="AA695" s="253">
        <f t="shared" si="670"/>
        <v>0</v>
      </c>
      <c r="AB695" s="253">
        <f t="shared" si="671"/>
        <v>76530251.541270941</v>
      </c>
      <c r="AC695" s="984"/>
      <c r="AD695" s="308"/>
      <c r="AE695" s="253">
        <f t="shared" si="672"/>
        <v>0</v>
      </c>
      <c r="AF695" s="253">
        <f t="shared" si="673"/>
        <v>0</v>
      </c>
      <c r="AG695" s="253">
        <f t="shared" si="674"/>
        <v>0</v>
      </c>
      <c r="AH695" s="253">
        <f t="shared" si="675"/>
        <v>0</v>
      </c>
      <c r="AI695" s="253">
        <f t="shared" si="676"/>
        <v>0</v>
      </c>
      <c r="AJ695" s="253">
        <f t="shared" si="677"/>
        <v>0</v>
      </c>
      <c r="AK695" s="978"/>
      <c r="AL695" s="979">
        <f>IFERROR(VLOOKUP($A695,Itemizado_Piping!C:Q,12,0),0)</f>
        <v>0</v>
      </c>
      <c r="AM695" s="979">
        <f>IFERROR(VLOOKUP($A695,Itemizado_Piping!C:Q,13,0),0)</f>
        <v>0</v>
      </c>
      <c r="AN695" s="979">
        <f>IFERROR(VLOOKUP($A695,Itemizado_Piping!C:Q,14,0),0)</f>
        <v>0</v>
      </c>
      <c r="AO695" s="978"/>
      <c r="AP695" s="278"/>
      <c r="AQ695" s="253">
        <f t="shared" si="678"/>
        <v>0</v>
      </c>
      <c r="AR695" s="978"/>
      <c r="AS695" s="982"/>
    </row>
    <row r="696" spans="1:45" s="164" customFormat="1" hidden="1">
      <c r="A696" s="312" t="s">
        <v>2833</v>
      </c>
      <c r="B696" s="249"/>
      <c r="C696" s="3" t="s">
        <v>2834</v>
      </c>
      <c r="D696" s="2" t="s">
        <v>2050</v>
      </c>
      <c r="E696" s="190">
        <v>9</v>
      </c>
      <c r="F696" s="276"/>
      <c r="G696" s="191">
        <v>73.370999999999995</v>
      </c>
      <c r="H696" s="252">
        <f t="shared" si="658"/>
        <v>73.370999999999995</v>
      </c>
      <c r="I696" s="251"/>
      <c r="J696" s="253">
        <v>420119.44699999999</v>
      </c>
      <c r="K696" s="253">
        <v>35281.985255746171</v>
      </c>
      <c r="L696" s="253">
        <v>61694.861942030577</v>
      </c>
      <c r="M696" s="254"/>
      <c r="N696" s="252">
        <f t="shared" si="659"/>
        <v>517096.2941977767</v>
      </c>
      <c r="O696" s="251">
        <f t="shared" si="660"/>
        <v>0</v>
      </c>
      <c r="P696" s="253">
        <f t="shared" si="661"/>
        <v>3781075.023</v>
      </c>
      <c r="Q696" s="253">
        <f t="shared" si="662"/>
        <v>317537.86730171554</v>
      </c>
      <c r="R696" s="253">
        <f t="shared" si="663"/>
        <v>555253.75747827522</v>
      </c>
      <c r="S696" s="254">
        <f t="shared" si="664"/>
        <v>0</v>
      </c>
      <c r="T696" s="256">
        <f t="shared" si="665"/>
        <v>4653866.6477799909</v>
      </c>
      <c r="U696" s="984"/>
      <c r="V696" s="277">
        <v>9</v>
      </c>
      <c r="W696" s="253">
        <f t="shared" si="666"/>
        <v>0</v>
      </c>
      <c r="X696" s="253">
        <f t="shared" si="667"/>
        <v>3781075.023</v>
      </c>
      <c r="Y696" s="253">
        <f t="shared" si="668"/>
        <v>317537.86730171554</v>
      </c>
      <c r="Z696" s="253">
        <f t="shared" si="669"/>
        <v>555253.75747827522</v>
      </c>
      <c r="AA696" s="253">
        <f t="shared" si="670"/>
        <v>0</v>
      </c>
      <c r="AB696" s="253">
        <f t="shared" si="671"/>
        <v>4653866.6477799909</v>
      </c>
      <c r="AC696" s="984"/>
      <c r="AD696" s="308"/>
      <c r="AE696" s="253">
        <f t="shared" si="672"/>
        <v>0</v>
      </c>
      <c r="AF696" s="253">
        <f t="shared" si="673"/>
        <v>0</v>
      </c>
      <c r="AG696" s="253">
        <f t="shared" si="674"/>
        <v>0</v>
      </c>
      <c r="AH696" s="253">
        <f t="shared" si="675"/>
        <v>0</v>
      </c>
      <c r="AI696" s="253">
        <f t="shared" si="676"/>
        <v>0</v>
      </c>
      <c r="AJ696" s="253">
        <f t="shared" si="677"/>
        <v>0</v>
      </c>
      <c r="AK696" s="978"/>
      <c r="AL696" s="979">
        <f>IFERROR(VLOOKUP($A696,Itemizado_Piping!C:Q,12,0),0)</f>
        <v>0</v>
      </c>
      <c r="AM696" s="979">
        <f>IFERROR(VLOOKUP($A696,Itemizado_Piping!C:Q,13,0),0)</f>
        <v>0</v>
      </c>
      <c r="AN696" s="979">
        <f>IFERROR(VLOOKUP($A696,Itemizado_Piping!C:Q,14,0),0)</f>
        <v>0</v>
      </c>
      <c r="AO696" s="978"/>
      <c r="AP696" s="278"/>
      <c r="AQ696" s="253">
        <f t="shared" si="678"/>
        <v>0</v>
      </c>
      <c r="AR696" s="978"/>
      <c r="AS696" s="982"/>
    </row>
    <row r="697" spans="1:45" s="164" customFormat="1" hidden="1">
      <c r="A697" s="312" t="s">
        <v>2835</v>
      </c>
      <c r="B697" s="249"/>
      <c r="C697" s="3" t="s">
        <v>2836</v>
      </c>
      <c r="D697" s="2" t="s">
        <v>2050</v>
      </c>
      <c r="E697" s="190">
        <v>61</v>
      </c>
      <c r="F697" s="276"/>
      <c r="G697" s="191">
        <v>497.29</v>
      </c>
      <c r="H697" s="252">
        <f t="shared" si="658"/>
        <v>497.29</v>
      </c>
      <c r="I697" s="251"/>
      <c r="J697" s="253">
        <v>420119.44699999999</v>
      </c>
      <c r="K697" s="253">
        <v>35281.985255746113</v>
      </c>
      <c r="L697" s="253">
        <v>61694.861942030584</v>
      </c>
      <c r="M697" s="254"/>
      <c r="N697" s="252">
        <f t="shared" si="659"/>
        <v>517096.2941977767</v>
      </c>
      <c r="O697" s="251">
        <f t="shared" si="660"/>
        <v>0</v>
      </c>
      <c r="P697" s="253">
        <f t="shared" si="661"/>
        <v>25627286.267000001</v>
      </c>
      <c r="Q697" s="253">
        <f t="shared" si="662"/>
        <v>2152201.1006005127</v>
      </c>
      <c r="R697" s="253">
        <f t="shared" si="663"/>
        <v>3763386.5784638654</v>
      </c>
      <c r="S697" s="254">
        <f t="shared" si="664"/>
        <v>0</v>
      </c>
      <c r="T697" s="256">
        <f t="shared" si="665"/>
        <v>31542873.946064383</v>
      </c>
      <c r="U697" s="984"/>
      <c r="V697" s="277">
        <v>61</v>
      </c>
      <c r="W697" s="253">
        <f t="shared" si="666"/>
        <v>0</v>
      </c>
      <c r="X697" s="253">
        <f t="shared" si="667"/>
        <v>25627286.267000001</v>
      </c>
      <c r="Y697" s="253">
        <f t="shared" si="668"/>
        <v>2152201.1006005127</v>
      </c>
      <c r="Z697" s="253">
        <f t="shared" si="669"/>
        <v>3763386.5784638654</v>
      </c>
      <c r="AA697" s="253">
        <f t="shared" si="670"/>
        <v>0</v>
      </c>
      <c r="AB697" s="253">
        <f t="shared" si="671"/>
        <v>31542873.946064383</v>
      </c>
      <c r="AC697" s="984"/>
      <c r="AD697" s="308"/>
      <c r="AE697" s="253">
        <f t="shared" si="672"/>
        <v>0</v>
      </c>
      <c r="AF697" s="253">
        <f t="shared" si="673"/>
        <v>0</v>
      </c>
      <c r="AG697" s="253">
        <f t="shared" si="674"/>
        <v>0</v>
      </c>
      <c r="AH697" s="253">
        <f t="shared" si="675"/>
        <v>0</v>
      </c>
      <c r="AI697" s="253">
        <f t="shared" si="676"/>
        <v>0</v>
      </c>
      <c r="AJ697" s="253">
        <f t="shared" si="677"/>
        <v>0</v>
      </c>
      <c r="AK697" s="978"/>
      <c r="AL697" s="979">
        <f>IFERROR(VLOOKUP($A697,Itemizado_Piping!C:Q,12,0),0)</f>
        <v>0</v>
      </c>
      <c r="AM697" s="979">
        <f>IFERROR(VLOOKUP($A697,Itemizado_Piping!C:Q,13,0),0)</f>
        <v>0</v>
      </c>
      <c r="AN697" s="979">
        <f>IFERROR(VLOOKUP($A697,Itemizado_Piping!C:Q,14,0),0)</f>
        <v>0</v>
      </c>
      <c r="AO697" s="978"/>
      <c r="AP697" s="278"/>
      <c r="AQ697" s="253">
        <f t="shared" si="678"/>
        <v>0</v>
      </c>
      <c r="AR697" s="978"/>
      <c r="AS697" s="982"/>
    </row>
    <row r="698" spans="1:45" s="164" customFormat="1" hidden="1">
      <c r="A698" s="312" t="s">
        <v>2837</v>
      </c>
      <c r="B698" s="249"/>
      <c r="C698" s="3" t="s">
        <v>2838</v>
      </c>
      <c r="D698" s="2" t="s">
        <v>2055</v>
      </c>
      <c r="E698" s="190">
        <v>9180</v>
      </c>
      <c r="F698" s="276"/>
      <c r="G698" s="191">
        <v>642.6</v>
      </c>
      <c r="H698" s="252">
        <f t="shared" si="658"/>
        <v>642.6</v>
      </c>
      <c r="I698" s="251"/>
      <c r="J698" s="253">
        <v>2987.2350000000001</v>
      </c>
      <c r="K698" s="253">
        <v>250.87051308398168</v>
      </c>
      <c r="L698" s="253">
        <v>438.67774326905112</v>
      </c>
      <c r="M698" s="254"/>
      <c r="N698" s="252">
        <f t="shared" si="659"/>
        <v>3676.7832563530328</v>
      </c>
      <c r="O698" s="251">
        <f t="shared" si="660"/>
        <v>0</v>
      </c>
      <c r="P698" s="253">
        <f t="shared" si="661"/>
        <v>27422817.300000001</v>
      </c>
      <c r="Q698" s="253">
        <f t="shared" si="662"/>
        <v>2302991.3101109518</v>
      </c>
      <c r="R698" s="253">
        <f t="shared" si="663"/>
        <v>4027061.6832098891</v>
      </c>
      <c r="S698" s="254">
        <f t="shared" si="664"/>
        <v>0</v>
      </c>
      <c r="T698" s="256">
        <f t="shared" si="665"/>
        <v>33752870.293320842</v>
      </c>
      <c r="U698" s="984"/>
      <c r="V698" s="277">
        <v>9180</v>
      </c>
      <c r="W698" s="253">
        <f t="shared" si="666"/>
        <v>0</v>
      </c>
      <c r="X698" s="253">
        <f t="shared" si="667"/>
        <v>27422817.300000001</v>
      </c>
      <c r="Y698" s="253">
        <f t="shared" si="668"/>
        <v>2302991.3101109518</v>
      </c>
      <c r="Z698" s="253">
        <f t="shared" si="669"/>
        <v>4027061.6832098891</v>
      </c>
      <c r="AA698" s="253">
        <f t="shared" si="670"/>
        <v>0</v>
      </c>
      <c r="AB698" s="253">
        <f t="shared" si="671"/>
        <v>33752870.293320842</v>
      </c>
      <c r="AC698" s="984"/>
      <c r="AD698" s="308"/>
      <c r="AE698" s="253">
        <f t="shared" si="672"/>
        <v>0</v>
      </c>
      <c r="AF698" s="253">
        <f t="shared" si="673"/>
        <v>0</v>
      </c>
      <c r="AG698" s="253">
        <f t="shared" si="674"/>
        <v>0</v>
      </c>
      <c r="AH698" s="253">
        <f t="shared" si="675"/>
        <v>0</v>
      </c>
      <c r="AI698" s="253">
        <f t="shared" si="676"/>
        <v>0</v>
      </c>
      <c r="AJ698" s="253">
        <f t="shared" si="677"/>
        <v>0</v>
      </c>
      <c r="AK698" s="978"/>
      <c r="AL698" s="979">
        <f>IFERROR(VLOOKUP($A698,Itemizado_Piping!C:Q,12,0),0)</f>
        <v>0</v>
      </c>
      <c r="AM698" s="979">
        <f>IFERROR(VLOOKUP($A698,Itemizado_Piping!C:Q,13,0),0)</f>
        <v>0</v>
      </c>
      <c r="AN698" s="979">
        <f>IFERROR(VLOOKUP($A698,Itemizado_Piping!C:Q,14,0),0)</f>
        <v>0</v>
      </c>
      <c r="AO698" s="978"/>
      <c r="AP698" s="278"/>
      <c r="AQ698" s="253">
        <f t="shared" si="678"/>
        <v>0</v>
      </c>
      <c r="AR698" s="978"/>
      <c r="AS698" s="982"/>
    </row>
    <row r="699" spans="1:45" s="164" customFormat="1" hidden="1">
      <c r="A699" s="312" t="s">
        <v>2839</v>
      </c>
      <c r="B699" s="249"/>
      <c r="C699" s="3" t="s">
        <v>2840</v>
      </c>
      <c r="D699" s="2" t="s">
        <v>2075</v>
      </c>
      <c r="E699" s="190">
        <v>1</v>
      </c>
      <c r="F699" s="276"/>
      <c r="G699" s="191"/>
      <c r="H699" s="252">
        <f t="shared" si="658"/>
        <v>0</v>
      </c>
      <c r="I699" s="251"/>
      <c r="J699" s="253"/>
      <c r="K699" s="253"/>
      <c r="L699" s="253"/>
      <c r="M699" s="254"/>
      <c r="N699" s="252">
        <f t="shared" si="659"/>
        <v>0</v>
      </c>
      <c r="O699" s="251">
        <f t="shared" si="660"/>
        <v>0</v>
      </c>
      <c r="P699" s="253">
        <f t="shared" si="661"/>
        <v>0</v>
      </c>
      <c r="Q699" s="253">
        <f t="shared" si="662"/>
        <v>0</v>
      </c>
      <c r="R699" s="253">
        <f t="shared" si="663"/>
        <v>0</v>
      </c>
      <c r="S699" s="254">
        <f t="shared" si="664"/>
        <v>0</v>
      </c>
      <c r="T699" s="256">
        <f t="shared" si="665"/>
        <v>0</v>
      </c>
      <c r="U699" s="984"/>
      <c r="V699" s="277">
        <v>1</v>
      </c>
      <c r="W699" s="253">
        <f t="shared" si="666"/>
        <v>0</v>
      </c>
      <c r="X699" s="253">
        <f t="shared" si="667"/>
        <v>0</v>
      </c>
      <c r="Y699" s="253">
        <f t="shared" si="668"/>
        <v>0</v>
      </c>
      <c r="Z699" s="253">
        <f t="shared" si="669"/>
        <v>0</v>
      </c>
      <c r="AA699" s="253">
        <f t="shared" si="670"/>
        <v>0</v>
      </c>
      <c r="AB699" s="253">
        <f t="shared" si="671"/>
        <v>0</v>
      </c>
      <c r="AC699" s="984"/>
      <c r="AD699" s="308"/>
      <c r="AE699" s="253">
        <f t="shared" si="672"/>
        <v>0</v>
      </c>
      <c r="AF699" s="253">
        <f t="shared" si="673"/>
        <v>0</v>
      </c>
      <c r="AG699" s="253">
        <f t="shared" si="674"/>
        <v>0</v>
      </c>
      <c r="AH699" s="253">
        <f t="shared" si="675"/>
        <v>0</v>
      </c>
      <c r="AI699" s="253">
        <f t="shared" si="676"/>
        <v>0</v>
      </c>
      <c r="AJ699" s="253">
        <f t="shared" si="677"/>
        <v>0</v>
      </c>
      <c r="AK699" s="978"/>
      <c r="AL699" s="979">
        <f>IFERROR(VLOOKUP($A699,Itemizado_Piping!C:Q,12,0),0)</f>
        <v>0</v>
      </c>
      <c r="AM699" s="979">
        <f>IFERROR(VLOOKUP($A699,Itemizado_Piping!C:Q,13,0),0)</f>
        <v>0</v>
      </c>
      <c r="AN699" s="979">
        <f>IFERROR(VLOOKUP($A699,Itemizado_Piping!C:Q,14,0),0)</f>
        <v>0</v>
      </c>
      <c r="AO699" s="978"/>
      <c r="AP699" s="278"/>
      <c r="AQ699" s="253">
        <f t="shared" si="678"/>
        <v>0</v>
      </c>
      <c r="AR699" s="978"/>
      <c r="AS699" s="982"/>
    </row>
    <row r="700" spans="1:45" s="164" customFormat="1" hidden="1">
      <c r="A700" s="312" t="s">
        <v>2841</v>
      </c>
      <c r="B700" s="249"/>
      <c r="C700" s="3" t="s">
        <v>2842</v>
      </c>
      <c r="D700" s="2" t="s">
        <v>2055</v>
      </c>
      <c r="E700" s="190">
        <v>4000</v>
      </c>
      <c r="F700" s="276"/>
      <c r="G700" s="191">
        <v>424</v>
      </c>
      <c r="H700" s="252">
        <f t="shared" si="658"/>
        <v>424</v>
      </c>
      <c r="I700" s="251"/>
      <c r="J700" s="253">
        <v>8556.1239999999998</v>
      </c>
      <c r="K700" s="253">
        <v>718.55050502895574</v>
      </c>
      <c r="L700" s="253">
        <v>1256.4733499206345</v>
      </c>
      <c r="M700" s="254"/>
      <c r="N700" s="252">
        <f t="shared" si="659"/>
        <v>10531.14785494959</v>
      </c>
      <c r="O700" s="251">
        <f t="shared" si="660"/>
        <v>0</v>
      </c>
      <c r="P700" s="253">
        <f t="shared" si="661"/>
        <v>34224496</v>
      </c>
      <c r="Q700" s="253">
        <f t="shared" si="662"/>
        <v>2874202.020115823</v>
      </c>
      <c r="R700" s="253">
        <f t="shared" si="663"/>
        <v>5025893.3996825377</v>
      </c>
      <c r="S700" s="254">
        <f t="shared" si="664"/>
        <v>0</v>
      </c>
      <c r="T700" s="256">
        <f t="shared" si="665"/>
        <v>42124591.419798359</v>
      </c>
      <c r="U700" s="984"/>
      <c r="V700" s="277">
        <v>4000</v>
      </c>
      <c r="W700" s="253">
        <f t="shared" si="666"/>
        <v>0</v>
      </c>
      <c r="X700" s="253">
        <f t="shared" si="667"/>
        <v>34224496</v>
      </c>
      <c r="Y700" s="253">
        <f t="shared" si="668"/>
        <v>2874202.020115823</v>
      </c>
      <c r="Z700" s="253">
        <f t="shared" si="669"/>
        <v>5025893.3996825377</v>
      </c>
      <c r="AA700" s="253">
        <f t="shared" si="670"/>
        <v>0</v>
      </c>
      <c r="AB700" s="253">
        <f t="shared" si="671"/>
        <v>42124591.419798359</v>
      </c>
      <c r="AC700" s="984"/>
      <c r="AD700" s="308"/>
      <c r="AE700" s="253">
        <f t="shared" si="672"/>
        <v>0</v>
      </c>
      <c r="AF700" s="253">
        <f t="shared" si="673"/>
        <v>0</v>
      </c>
      <c r="AG700" s="253">
        <f t="shared" si="674"/>
        <v>0</v>
      </c>
      <c r="AH700" s="253">
        <f t="shared" si="675"/>
        <v>0</v>
      </c>
      <c r="AI700" s="253">
        <f t="shared" si="676"/>
        <v>0</v>
      </c>
      <c r="AJ700" s="253">
        <f t="shared" si="677"/>
        <v>0</v>
      </c>
      <c r="AK700" s="978"/>
      <c r="AL700" s="979">
        <f>IFERROR(VLOOKUP($A700,Itemizado_Piping!C:Q,12,0),0)</f>
        <v>0</v>
      </c>
      <c r="AM700" s="979">
        <f>IFERROR(VLOOKUP($A700,Itemizado_Piping!C:Q,13,0),0)</f>
        <v>0</v>
      </c>
      <c r="AN700" s="979">
        <f>IFERROR(VLOOKUP($A700,Itemizado_Piping!C:Q,14,0),0)</f>
        <v>0</v>
      </c>
      <c r="AO700" s="978"/>
      <c r="AP700" s="278"/>
      <c r="AQ700" s="253">
        <f t="shared" si="678"/>
        <v>0</v>
      </c>
      <c r="AR700" s="978"/>
      <c r="AS700" s="982"/>
    </row>
    <row r="701" spans="1:45" s="164" customFormat="1" hidden="1">
      <c r="A701" s="315" t="s">
        <v>3209</v>
      </c>
      <c r="B701" s="5"/>
      <c r="C701" s="7" t="s">
        <v>3210</v>
      </c>
      <c r="D701" s="6"/>
      <c r="E701" s="189"/>
      <c r="F701" s="270"/>
      <c r="G701" s="189"/>
      <c r="H701" s="271"/>
      <c r="I701" s="270"/>
      <c r="J701" s="272"/>
      <c r="K701" s="272"/>
      <c r="L701" s="272"/>
      <c r="M701" s="273"/>
      <c r="N701" s="271"/>
      <c r="O701" s="270"/>
      <c r="P701" s="272"/>
      <c r="Q701" s="272"/>
      <c r="R701" s="272"/>
      <c r="S701" s="273"/>
      <c r="T701" s="274"/>
      <c r="U701" s="984"/>
      <c r="V701" s="272"/>
      <c r="W701" s="272"/>
      <c r="X701" s="272"/>
      <c r="Y701" s="272"/>
      <c r="Z701" s="272"/>
      <c r="AA701" s="272"/>
      <c r="AB701" s="272"/>
      <c r="AC701" s="984"/>
      <c r="AD701" s="272"/>
      <c r="AE701" s="272"/>
      <c r="AF701" s="272"/>
      <c r="AG701" s="272"/>
      <c r="AH701" s="272"/>
      <c r="AI701" s="272"/>
      <c r="AJ701" s="272"/>
      <c r="AK701" s="978"/>
      <c r="AL701" s="272"/>
      <c r="AM701" s="272"/>
      <c r="AN701" s="272"/>
      <c r="AO701" s="978"/>
      <c r="AP701" s="275"/>
      <c r="AQ701" s="272"/>
      <c r="AR701" s="978"/>
      <c r="AS701" s="982"/>
    </row>
    <row r="702" spans="1:45" s="164" customFormat="1" ht="26.45" hidden="1">
      <c r="A702" s="312" t="s">
        <v>2843</v>
      </c>
      <c r="B702" s="249"/>
      <c r="C702" s="3" t="s">
        <v>2844</v>
      </c>
      <c r="D702" s="2" t="s">
        <v>2144</v>
      </c>
      <c r="E702" s="190">
        <v>1</v>
      </c>
      <c r="F702" s="276"/>
      <c r="G702" s="191">
        <v>150</v>
      </c>
      <c r="H702" s="252">
        <f>G702+F702</f>
        <v>150</v>
      </c>
      <c r="I702" s="251"/>
      <c r="J702" s="253">
        <v>3897000</v>
      </c>
      <c r="K702" s="253">
        <v>327273.34457726777</v>
      </c>
      <c r="L702" s="253">
        <v>572277.42896675086</v>
      </c>
      <c r="M702" s="254"/>
      <c r="N702" s="252">
        <f>SUM(I702:M702)</f>
        <v>4796550.7735440191</v>
      </c>
      <c r="O702" s="251">
        <f t="shared" ref="O702:S703" si="679">$E702*I702</f>
        <v>0</v>
      </c>
      <c r="P702" s="253">
        <f t="shared" si="679"/>
        <v>3897000</v>
      </c>
      <c r="Q702" s="253">
        <f t="shared" si="679"/>
        <v>327273.34457726777</v>
      </c>
      <c r="R702" s="253">
        <f t="shared" si="679"/>
        <v>572277.42896675086</v>
      </c>
      <c r="S702" s="254">
        <f t="shared" si="679"/>
        <v>0</v>
      </c>
      <c r="T702" s="256">
        <f>SUM(O702:S702)</f>
        <v>4796550.7735440191</v>
      </c>
      <c r="U702" s="984"/>
      <c r="V702" s="277">
        <v>1</v>
      </c>
      <c r="W702" s="253">
        <f t="shared" ref="W702:AA703" si="680">$V702*I702</f>
        <v>0</v>
      </c>
      <c r="X702" s="253">
        <f t="shared" si="680"/>
        <v>3897000</v>
      </c>
      <c r="Y702" s="253">
        <f t="shared" si="680"/>
        <v>327273.34457726777</v>
      </c>
      <c r="Z702" s="253">
        <f t="shared" si="680"/>
        <v>572277.42896675086</v>
      </c>
      <c r="AA702" s="253">
        <f t="shared" si="680"/>
        <v>0</v>
      </c>
      <c r="AB702" s="253">
        <f>SUM(W702:AA702)</f>
        <v>4796550.7735440191</v>
      </c>
      <c r="AC702" s="984"/>
      <c r="AD702" s="308"/>
      <c r="AE702" s="253">
        <f t="shared" ref="AE702:AI703" si="681">$AD702*I702</f>
        <v>0</v>
      </c>
      <c r="AF702" s="253">
        <f t="shared" si="681"/>
        <v>0</v>
      </c>
      <c r="AG702" s="253">
        <f t="shared" si="681"/>
        <v>0</v>
      </c>
      <c r="AH702" s="253">
        <f t="shared" si="681"/>
        <v>0</v>
      </c>
      <c r="AI702" s="253">
        <f t="shared" si="681"/>
        <v>0</v>
      </c>
      <c r="AJ702" s="253">
        <f>SUM(AE702:AI702)</f>
        <v>0</v>
      </c>
      <c r="AK702" s="978"/>
      <c r="AL702" s="979">
        <f>IFERROR(VLOOKUP($A702,Itemizado_Piping!C:Q,12,0),0)</f>
        <v>0</v>
      </c>
      <c r="AM702" s="979">
        <f>IFERROR(VLOOKUP($A702,Itemizado_Piping!C:Q,13,0),0)</f>
        <v>0</v>
      </c>
      <c r="AN702" s="979">
        <f>IFERROR(VLOOKUP($A702,Itemizado_Piping!C:Q,14,0),0)</f>
        <v>0</v>
      </c>
      <c r="AO702" s="978"/>
      <c r="AP702" s="278"/>
      <c r="AQ702" s="253">
        <f>N702*AP702</f>
        <v>0</v>
      </c>
      <c r="AR702" s="978"/>
      <c r="AS702" s="982"/>
    </row>
    <row r="703" spans="1:45" s="164" customFormat="1" hidden="1">
      <c r="A703" s="312" t="s">
        <v>2845</v>
      </c>
      <c r="B703" s="249"/>
      <c r="C703" s="3" t="s">
        <v>2846</v>
      </c>
      <c r="D703" s="2" t="s">
        <v>2144</v>
      </c>
      <c r="E703" s="190">
        <v>1</v>
      </c>
      <c r="F703" s="276"/>
      <c r="G703" s="191">
        <v>120</v>
      </c>
      <c r="H703" s="252">
        <f>G703+F703</f>
        <v>120</v>
      </c>
      <c r="I703" s="251"/>
      <c r="J703" s="253">
        <v>3137600</v>
      </c>
      <c r="K703" s="253">
        <v>263498.29251876706</v>
      </c>
      <c r="L703" s="253">
        <v>460758.95846191357</v>
      </c>
      <c r="M703" s="254"/>
      <c r="N703" s="252">
        <f>SUM(I703:M703)</f>
        <v>3861857.2509806808</v>
      </c>
      <c r="O703" s="251">
        <f t="shared" si="679"/>
        <v>0</v>
      </c>
      <c r="P703" s="253">
        <f t="shared" si="679"/>
        <v>3137600</v>
      </c>
      <c r="Q703" s="253">
        <f t="shared" si="679"/>
        <v>263498.29251876706</v>
      </c>
      <c r="R703" s="253">
        <f t="shared" si="679"/>
        <v>460758.95846191357</v>
      </c>
      <c r="S703" s="254">
        <f t="shared" si="679"/>
        <v>0</v>
      </c>
      <c r="T703" s="256">
        <f>SUM(O703:S703)</f>
        <v>3861857.2509806808</v>
      </c>
      <c r="U703" s="984"/>
      <c r="V703" s="277">
        <v>1</v>
      </c>
      <c r="W703" s="253">
        <f t="shared" si="680"/>
        <v>0</v>
      </c>
      <c r="X703" s="253">
        <f t="shared" si="680"/>
        <v>3137600</v>
      </c>
      <c r="Y703" s="253">
        <f t="shared" si="680"/>
        <v>263498.29251876706</v>
      </c>
      <c r="Z703" s="253">
        <f t="shared" si="680"/>
        <v>460758.95846191357</v>
      </c>
      <c r="AA703" s="253">
        <f t="shared" si="680"/>
        <v>0</v>
      </c>
      <c r="AB703" s="253">
        <f>SUM(W703:AA703)</f>
        <v>3861857.2509806808</v>
      </c>
      <c r="AC703" s="984"/>
      <c r="AD703" s="308"/>
      <c r="AE703" s="253">
        <f t="shared" si="681"/>
        <v>0</v>
      </c>
      <c r="AF703" s="253">
        <f t="shared" si="681"/>
        <v>0</v>
      </c>
      <c r="AG703" s="253">
        <f t="shared" si="681"/>
        <v>0</v>
      </c>
      <c r="AH703" s="253">
        <f t="shared" si="681"/>
        <v>0</v>
      </c>
      <c r="AI703" s="253">
        <f t="shared" si="681"/>
        <v>0</v>
      </c>
      <c r="AJ703" s="253">
        <f>SUM(AE703:AI703)</f>
        <v>0</v>
      </c>
      <c r="AK703" s="978"/>
      <c r="AL703" s="979">
        <f>IFERROR(VLOOKUP($A703,Itemizado_Piping!C:Q,12,0),0)</f>
        <v>0</v>
      </c>
      <c r="AM703" s="979">
        <f>IFERROR(VLOOKUP($A703,Itemizado_Piping!C:Q,13,0),0)</f>
        <v>0</v>
      </c>
      <c r="AN703" s="979">
        <f>IFERROR(VLOOKUP($A703,Itemizado_Piping!C:Q,14,0),0)</f>
        <v>0</v>
      </c>
      <c r="AO703" s="978"/>
      <c r="AP703" s="278"/>
      <c r="AQ703" s="253">
        <f>N703*AP703</f>
        <v>0</v>
      </c>
      <c r="AR703" s="978"/>
      <c r="AS703" s="982"/>
    </row>
    <row r="704" spans="1:45" s="164" customFormat="1" hidden="1">
      <c r="A704" s="311" t="s">
        <v>2038</v>
      </c>
      <c r="B704" s="9"/>
      <c r="C704" s="11" t="s">
        <v>3211</v>
      </c>
      <c r="D704" s="10"/>
      <c r="E704" s="193"/>
      <c r="F704" s="243"/>
      <c r="G704" s="193"/>
      <c r="H704" s="244"/>
      <c r="I704" s="243"/>
      <c r="J704" s="245"/>
      <c r="K704" s="245"/>
      <c r="L704" s="245"/>
      <c r="M704" s="246"/>
      <c r="N704" s="244"/>
      <c r="O704" s="243"/>
      <c r="P704" s="245"/>
      <c r="Q704" s="245"/>
      <c r="R704" s="245"/>
      <c r="S704" s="246"/>
      <c r="T704" s="247"/>
      <c r="U704" s="984"/>
      <c r="V704" s="245"/>
      <c r="W704" s="245"/>
      <c r="X704" s="245"/>
      <c r="Y704" s="245"/>
      <c r="Z704" s="245"/>
      <c r="AA704" s="245"/>
      <c r="AB704" s="245"/>
      <c r="AC704" s="984"/>
      <c r="AD704" s="245"/>
      <c r="AE704" s="245"/>
      <c r="AF704" s="245"/>
      <c r="AG704" s="245"/>
      <c r="AH704" s="245"/>
      <c r="AI704" s="245"/>
      <c r="AJ704" s="245"/>
      <c r="AK704" s="978"/>
      <c r="AL704" s="245"/>
      <c r="AM704" s="245"/>
      <c r="AN704" s="245"/>
      <c r="AO704" s="978"/>
      <c r="AP704" s="248"/>
      <c r="AQ704" s="245"/>
      <c r="AR704" s="978"/>
      <c r="AS704" s="982"/>
    </row>
    <row r="705" spans="1:45" s="164" customFormat="1" hidden="1">
      <c r="A705" s="315" t="s">
        <v>3212</v>
      </c>
      <c r="B705" s="5"/>
      <c r="C705" s="7" t="s">
        <v>3213</v>
      </c>
      <c r="D705" s="6"/>
      <c r="E705" s="189"/>
      <c r="F705" s="270"/>
      <c r="G705" s="189"/>
      <c r="H705" s="271"/>
      <c r="I705" s="270"/>
      <c r="J705" s="272"/>
      <c r="K705" s="272"/>
      <c r="L705" s="272"/>
      <c r="M705" s="273"/>
      <c r="N705" s="271"/>
      <c r="O705" s="270"/>
      <c r="P705" s="272"/>
      <c r="Q705" s="272"/>
      <c r="R705" s="272"/>
      <c r="S705" s="273"/>
      <c r="T705" s="274"/>
      <c r="U705" s="984"/>
      <c r="V705" s="272"/>
      <c r="W705" s="272"/>
      <c r="X705" s="272"/>
      <c r="Y705" s="272"/>
      <c r="Z705" s="272"/>
      <c r="AA705" s="272"/>
      <c r="AB705" s="272"/>
      <c r="AC705" s="984"/>
      <c r="AD705" s="272"/>
      <c r="AE705" s="272"/>
      <c r="AF705" s="272"/>
      <c r="AG705" s="272"/>
      <c r="AH705" s="272"/>
      <c r="AI705" s="272"/>
      <c r="AJ705" s="272"/>
      <c r="AK705" s="978"/>
      <c r="AL705" s="272"/>
      <c r="AM705" s="272"/>
      <c r="AN705" s="272"/>
      <c r="AO705" s="978"/>
      <c r="AP705" s="275"/>
      <c r="AQ705" s="272"/>
      <c r="AR705" s="978"/>
      <c r="AS705" s="982"/>
    </row>
    <row r="706" spans="1:45" s="164" customFormat="1" hidden="1">
      <c r="A706" s="315" t="s">
        <v>3214</v>
      </c>
      <c r="B706" s="5"/>
      <c r="C706" s="7" t="s">
        <v>3215</v>
      </c>
      <c r="D706" s="6"/>
      <c r="E706" s="189"/>
      <c r="F706" s="270"/>
      <c r="G706" s="189"/>
      <c r="H706" s="271"/>
      <c r="I706" s="270"/>
      <c r="J706" s="272"/>
      <c r="K706" s="272"/>
      <c r="L706" s="272"/>
      <c r="M706" s="273"/>
      <c r="N706" s="271"/>
      <c r="O706" s="270"/>
      <c r="P706" s="272"/>
      <c r="Q706" s="272"/>
      <c r="R706" s="272"/>
      <c r="S706" s="273"/>
      <c r="T706" s="274"/>
      <c r="U706" s="984"/>
      <c r="V706" s="272"/>
      <c r="W706" s="272"/>
      <c r="X706" s="272"/>
      <c r="Y706" s="272"/>
      <c r="Z706" s="272"/>
      <c r="AA706" s="272"/>
      <c r="AB706" s="272"/>
      <c r="AC706" s="984"/>
      <c r="AD706" s="272"/>
      <c r="AE706" s="272"/>
      <c r="AF706" s="272"/>
      <c r="AG706" s="272"/>
      <c r="AH706" s="272"/>
      <c r="AI706" s="272"/>
      <c r="AJ706" s="272"/>
      <c r="AK706" s="978"/>
      <c r="AL706" s="272"/>
      <c r="AM706" s="272"/>
      <c r="AN706" s="272"/>
      <c r="AO706" s="978"/>
      <c r="AP706" s="275"/>
      <c r="AQ706" s="272"/>
      <c r="AR706" s="978"/>
      <c r="AS706" s="982"/>
    </row>
    <row r="707" spans="1:45" s="164" customFormat="1" ht="39.6" hidden="1">
      <c r="A707" s="312" t="s">
        <v>2847</v>
      </c>
      <c r="B707" s="249"/>
      <c r="C707" s="3" t="s">
        <v>2848</v>
      </c>
      <c r="D707" s="2" t="s">
        <v>2062</v>
      </c>
      <c r="E707" s="190">
        <v>350</v>
      </c>
      <c r="F707" s="276"/>
      <c r="G707" s="191"/>
      <c r="H707" s="252">
        <f>G707+F707</f>
        <v>0</v>
      </c>
      <c r="I707" s="251"/>
      <c r="J707" s="253">
        <v>1870022</v>
      </c>
      <c r="K707" s="253">
        <v>157046.0237036366</v>
      </c>
      <c r="L707" s="253">
        <v>274614.16019277932</v>
      </c>
      <c r="M707" s="254"/>
      <c r="N707" s="252">
        <f>SUM(I707:M707)</f>
        <v>2301682.1838964159</v>
      </c>
      <c r="O707" s="251">
        <f>$E707*I707</f>
        <v>0</v>
      </c>
      <c r="P707" s="253">
        <f>$E707*J707</f>
        <v>654507700</v>
      </c>
      <c r="Q707" s="253">
        <f>$E707*K707</f>
        <v>54966108.296272814</v>
      </c>
      <c r="R707" s="253">
        <f>$E707*L707</f>
        <v>96114956.067472756</v>
      </c>
      <c r="S707" s="254">
        <f>$E707*M707</f>
        <v>0</v>
      </c>
      <c r="T707" s="256">
        <f>SUM(O707:S707)</f>
        <v>805588764.36374545</v>
      </c>
      <c r="U707" s="984"/>
      <c r="V707" s="277">
        <v>350</v>
      </c>
      <c r="W707" s="253">
        <f>$V707*I707</f>
        <v>0</v>
      </c>
      <c r="X707" s="253">
        <f>$V707*J707</f>
        <v>654507700</v>
      </c>
      <c r="Y707" s="253">
        <f>$V707*K707</f>
        <v>54966108.296272814</v>
      </c>
      <c r="Z707" s="253">
        <f>$V707*L707</f>
        <v>96114956.067472756</v>
      </c>
      <c r="AA707" s="253">
        <f>$V707*M707</f>
        <v>0</v>
      </c>
      <c r="AB707" s="253">
        <f>SUM(W707:AA707)</f>
        <v>805588764.36374545</v>
      </c>
      <c r="AC707" s="984"/>
      <c r="AD707" s="308"/>
      <c r="AE707" s="253">
        <f>$AD707*I707</f>
        <v>0</v>
      </c>
      <c r="AF707" s="253">
        <f>$AD707*J707</f>
        <v>0</v>
      </c>
      <c r="AG707" s="253">
        <f>$AD707*K707</f>
        <v>0</v>
      </c>
      <c r="AH707" s="253">
        <f>$AD707*L707</f>
        <v>0</v>
      </c>
      <c r="AI707" s="253">
        <f>$AD707*M707</f>
        <v>0</v>
      </c>
      <c r="AJ707" s="253">
        <f>SUM(AE707:AI707)</f>
        <v>0</v>
      </c>
      <c r="AK707" s="978"/>
      <c r="AL707" s="979">
        <f>IFERROR(VLOOKUP($A707,Itemizado_Piping!C:Q,12,0),0)</f>
        <v>0</v>
      </c>
      <c r="AM707" s="979">
        <f>IFERROR(VLOOKUP($A707,Itemizado_Piping!C:Q,13,0),0)</f>
        <v>0</v>
      </c>
      <c r="AN707" s="979">
        <f>IFERROR(VLOOKUP($A707,Itemizado_Piping!C:Q,14,0),0)</f>
        <v>0</v>
      </c>
      <c r="AO707" s="978"/>
      <c r="AP707" s="278"/>
      <c r="AQ707" s="253">
        <f>N707*AP707</f>
        <v>0</v>
      </c>
      <c r="AR707" s="978"/>
      <c r="AS707" s="982"/>
    </row>
    <row r="708" spans="1:45" s="164" customFormat="1" hidden="1">
      <c r="A708" s="315" t="s">
        <v>3216</v>
      </c>
      <c r="B708" s="5"/>
      <c r="C708" s="7" t="s">
        <v>3217</v>
      </c>
      <c r="D708" s="6"/>
      <c r="E708" s="189"/>
      <c r="F708" s="270"/>
      <c r="G708" s="189"/>
      <c r="H708" s="271"/>
      <c r="I708" s="270"/>
      <c r="J708" s="272"/>
      <c r="K708" s="272"/>
      <c r="L708" s="272"/>
      <c r="M708" s="273"/>
      <c r="N708" s="271"/>
      <c r="O708" s="270"/>
      <c r="P708" s="272"/>
      <c r="Q708" s="272"/>
      <c r="R708" s="272"/>
      <c r="S708" s="273"/>
      <c r="T708" s="274"/>
      <c r="U708" s="984"/>
      <c r="V708" s="272"/>
      <c r="W708" s="272"/>
      <c r="X708" s="272"/>
      <c r="Y708" s="272"/>
      <c r="Z708" s="272"/>
      <c r="AA708" s="272"/>
      <c r="AB708" s="272"/>
      <c r="AC708" s="984"/>
      <c r="AD708" s="272"/>
      <c r="AE708" s="272"/>
      <c r="AF708" s="272"/>
      <c r="AG708" s="272"/>
      <c r="AH708" s="272"/>
      <c r="AI708" s="272"/>
      <c r="AJ708" s="272"/>
      <c r="AK708" s="978"/>
      <c r="AL708" s="272"/>
      <c r="AM708" s="272"/>
      <c r="AN708" s="272"/>
      <c r="AO708" s="978"/>
      <c r="AP708" s="275"/>
      <c r="AQ708" s="272"/>
      <c r="AR708" s="978"/>
      <c r="AS708" s="982"/>
    </row>
    <row r="709" spans="1:45" s="164" customFormat="1" hidden="1">
      <c r="A709" s="312" t="s">
        <v>2849</v>
      </c>
      <c r="B709" s="249"/>
      <c r="C709" s="3" t="s">
        <v>2850</v>
      </c>
      <c r="D709" s="2" t="s">
        <v>2062</v>
      </c>
      <c r="E709" s="190">
        <v>50</v>
      </c>
      <c r="F709" s="276"/>
      <c r="G709" s="191">
        <v>792.35500000000002</v>
      </c>
      <c r="H709" s="252">
        <f>G709+F709</f>
        <v>792.35500000000002</v>
      </c>
      <c r="I709" s="251"/>
      <c r="J709" s="253">
        <v>748605.98899999994</v>
      </c>
      <c r="K709" s="253">
        <v>62868.563000994851</v>
      </c>
      <c r="L709" s="253">
        <v>109933.3618851191</v>
      </c>
      <c r="M709" s="254"/>
      <c r="N709" s="252">
        <f>SUM(I709:M709)</f>
        <v>921407.91388611391</v>
      </c>
      <c r="O709" s="251">
        <f t="shared" ref="O709:S713" si="682">$E709*I709</f>
        <v>0</v>
      </c>
      <c r="P709" s="253">
        <f t="shared" si="682"/>
        <v>37430299.449999996</v>
      </c>
      <c r="Q709" s="253">
        <f t="shared" si="682"/>
        <v>3143428.1500497423</v>
      </c>
      <c r="R709" s="253">
        <f t="shared" si="682"/>
        <v>5496668.094255955</v>
      </c>
      <c r="S709" s="254">
        <f t="shared" si="682"/>
        <v>0</v>
      </c>
      <c r="T709" s="256">
        <f>SUM(O709:S709)</f>
        <v>46070395.694305688</v>
      </c>
      <c r="U709" s="984"/>
      <c r="V709" s="277">
        <v>50</v>
      </c>
      <c r="W709" s="253">
        <f t="shared" ref="W709:AA713" si="683">$V709*I709</f>
        <v>0</v>
      </c>
      <c r="X709" s="253">
        <f t="shared" si="683"/>
        <v>37430299.449999996</v>
      </c>
      <c r="Y709" s="253">
        <f t="shared" si="683"/>
        <v>3143428.1500497423</v>
      </c>
      <c r="Z709" s="253">
        <f t="shared" si="683"/>
        <v>5496668.094255955</v>
      </c>
      <c r="AA709" s="253">
        <f t="shared" si="683"/>
        <v>0</v>
      </c>
      <c r="AB709" s="253">
        <f>SUM(W709:AA709)</f>
        <v>46070395.694305688</v>
      </c>
      <c r="AC709" s="984"/>
      <c r="AD709" s="308"/>
      <c r="AE709" s="253">
        <f t="shared" ref="AE709:AI713" si="684">$AD709*I709</f>
        <v>0</v>
      </c>
      <c r="AF709" s="253">
        <f t="shared" si="684"/>
        <v>0</v>
      </c>
      <c r="AG709" s="253">
        <f t="shared" si="684"/>
        <v>0</v>
      </c>
      <c r="AH709" s="253">
        <f t="shared" si="684"/>
        <v>0</v>
      </c>
      <c r="AI709" s="253">
        <f t="shared" si="684"/>
        <v>0</v>
      </c>
      <c r="AJ709" s="253">
        <f>SUM(AE709:AI709)</f>
        <v>0</v>
      </c>
      <c r="AK709" s="978"/>
      <c r="AL709" s="979">
        <f>IFERROR(VLOOKUP($A709,Itemizado_Piping!C:Q,12,0),0)</f>
        <v>0</v>
      </c>
      <c r="AM709" s="979">
        <f>IFERROR(VLOOKUP($A709,Itemizado_Piping!C:Q,13,0),0)</f>
        <v>0</v>
      </c>
      <c r="AN709" s="979">
        <f>IFERROR(VLOOKUP($A709,Itemizado_Piping!C:Q,14,0),0)</f>
        <v>0</v>
      </c>
      <c r="AO709" s="978"/>
      <c r="AP709" s="278"/>
      <c r="AQ709" s="253">
        <f>N709*AP709</f>
        <v>0</v>
      </c>
      <c r="AR709" s="978"/>
      <c r="AS709" s="982"/>
    </row>
    <row r="710" spans="1:45" s="164" customFormat="1" hidden="1">
      <c r="A710" s="312" t="s">
        <v>2851</v>
      </c>
      <c r="B710" s="249"/>
      <c r="C710" s="3" t="s">
        <v>2150</v>
      </c>
      <c r="D710" s="2" t="s">
        <v>2062</v>
      </c>
      <c r="E710" s="190">
        <v>100</v>
      </c>
      <c r="F710" s="276"/>
      <c r="G710" s="191">
        <v>46</v>
      </c>
      <c r="H710" s="252">
        <f>G710+F710</f>
        <v>46</v>
      </c>
      <c r="I710" s="251"/>
      <c r="J710" s="253">
        <v>21216.720000000001</v>
      </c>
      <c r="K710" s="253">
        <v>1781.7980280624615</v>
      </c>
      <c r="L710" s="253">
        <v>3115.6915506049372</v>
      </c>
      <c r="M710" s="254"/>
      <c r="N710" s="252">
        <f>SUM(I710:M710)</f>
        <v>26114.2095786674</v>
      </c>
      <c r="O710" s="251">
        <f t="shared" si="682"/>
        <v>0</v>
      </c>
      <c r="P710" s="253">
        <f t="shared" si="682"/>
        <v>2121672</v>
      </c>
      <c r="Q710" s="253">
        <f t="shared" si="682"/>
        <v>178179.80280624615</v>
      </c>
      <c r="R710" s="253">
        <f t="shared" si="682"/>
        <v>311569.15506049374</v>
      </c>
      <c r="S710" s="254">
        <f t="shared" si="682"/>
        <v>0</v>
      </c>
      <c r="T710" s="256">
        <f>SUM(O710:S710)</f>
        <v>2611420.9578667399</v>
      </c>
      <c r="U710" s="984"/>
      <c r="V710" s="277">
        <v>100</v>
      </c>
      <c r="W710" s="253">
        <f t="shared" si="683"/>
        <v>0</v>
      </c>
      <c r="X710" s="253">
        <f t="shared" si="683"/>
        <v>2121672</v>
      </c>
      <c r="Y710" s="253">
        <f t="shared" si="683"/>
        <v>178179.80280624615</v>
      </c>
      <c r="Z710" s="253">
        <f t="shared" si="683"/>
        <v>311569.15506049374</v>
      </c>
      <c r="AA710" s="253">
        <f t="shared" si="683"/>
        <v>0</v>
      </c>
      <c r="AB710" s="253">
        <f>SUM(W710:AA710)</f>
        <v>2611420.9578667399</v>
      </c>
      <c r="AC710" s="984"/>
      <c r="AD710" s="308"/>
      <c r="AE710" s="253">
        <f t="shared" si="684"/>
        <v>0</v>
      </c>
      <c r="AF710" s="253">
        <f t="shared" si="684"/>
        <v>0</v>
      </c>
      <c r="AG710" s="253">
        <f t="shared" si="684"/>
        <v>0</v>
      </c>
      <c r="AH710" s="253">
        <f t="shared" si="684"/>
        <v>0</v>
      </c>
      <c r="AI710" s="253">
        <f t="shared" si="684"/>
        <v>0</v>
      </c>
      <c r="AJ710" s="253">
        <f>SUM(AE710:AI710)</f>
        <v>0</v>
      </c>
      <c r="AK710" s="978"/>
      <c r="AL710" s="979">
        <f>IFERROR(VLOOKUP($A710,Itemizado_Piping!C:Q,12,0),0)</f>
        <v>0</v>
      </c>
      <c r="AM710" s="979">
        <f>IFERROR(VLOOKUP($A710,Itemizado_Piping!C:Q,13,0),0)</f>
        <v>0</v>
      </c>
      <c r="AN710" s="979">
        <f>IFERROR(VLOOKUP($A710,Itemizado_Piping!C:Q,14,0),0)</f>
        <v>0</v>
      </c>
      <c r="AO710" s="978"/>
      <c r="AP710" s="278"/>
      <c r="AQ710" s="253">
        <f>N710*AP710</f>
        <v>0</v>
      </c>
      <c r="AR710" s="978"/>
      <c r="AS710" s="982"/>
    </row>
    <row r="711" spans="1:45" s="164" customFormat="1" hidden="1">
      <c r="A711" s="312" t="s">
        <v>2852</v>
      </c>
      <c r="B711" s="249"/>
      <c r="C711" s="3" t="s">
        <v>2571</v>
      </c>
      <c r="D711" s="2" t="s">
        <v>2062</v>
      </c>
      <c r="E711" s="190">
        <v>200</v>
      </c>
      <c r="F711" s="276"/>
      <c r="G711" s="191">
        <v>340</v>
      </c>
      <c r="H711" s="252">
        <f>G711+F711</f>
        <v>340</v>
      </c>
      <c r="I711" s="251"/>
      <c r="J711" s="253">
        <v>54215.158000000003</v>
      </c>
      <c r="K711" s="253">
        <v>4553.034663958184</v>
      </c>
      <c r="L711" s="253">
        <v>7961.5373957572938</v>
      </c>
      <c r="M711" s="254"/>
      <c r="N711" s="252">
        <f>SUM(I711:M711)</f>
        <v>66729.730059715483</v>
      </c>
      <c r="O711" s="251">
        <f t="shared" si="682"/>
        <v>0</v>
      </c>
      <c r="P711" s="253">
        <f t="shared" si="682"/>
        <v>10843031.600000001</v>
      </c>
      <c r="Q711" s="253">
        <f t="shared" si="682"/>
        <v>910606.93279163679</v>
      </c>
      <c r="R711" s="253">
        <f t="shared" si="682"/>
        <v>1592307.4791514587</v>
      </c>
      <c r="S711" s="254">
        <f t="shared" si="682"/>
        <v>0</v>
      </c>
      <c r="T711" s="256">
        <f>SUM(O711:S711)</f>
        <v>13345946.011943098</v>
      </c>
      <c r="U711" s="984"/>
      <c r="V711" s="277">
        <v>200</v>
      </c>
      <c r="W711" s="253">
        <f t="shared" si="683"/>
        <v>0</v>
      </c>
      <c r="X711" s="253">
        <f t="shared" si="683"/>
        <v>10843031.600000001</v>
      </c>
      <c r="Y711" s="253">
        <f t="shared" si="683"/>
        <v>910606.93279163679</v>
      </c>
      <c r="Z711" s="253">
        <f t="shared" si="683"/>
        <v>1592307.4791514587</v>
      </c>
      <c r="AA711" s="253">
        <f t="shared" si="683"/>
        <v>0</v>
      </c>
      <c r="AB711" s="253">
        <f>SUM(W711:AA711)</f>
        <v>13345946.011943098</v>
      </c>
      <c r="AC711" s="984"/>
      <c r="AD711" s="308"/>
      <c r="AE711" s="253">
        <f t="shared" si="684"/>
        <v>0</v>
      </c>
      <c r="AF711" s="253">
        <f t="shared" si="684"/>
        <v>0</v>
      </c>
      <c r="AG711" s="253">
        <f t="shared" si="684"/>
        <v>0</v>
      </c>
      <c r="AH711" s="253">
        <f t="shared" si="684"/>
        <v>0</v>
      </c>
      <c r="AI711" s="253">
        <f t="shared" si="684"/>
        <v>0</v>
      </c>
      <c r="AJ711" s="253">
        <f>SUM(AE711:AI711)</f>
        <v>0</v>
      </c>
      <c r="AK711" s="978"/>
      <c r="AL711" s="979">
        <f>IFERROR(VLOOKUP($A711,Itemizado_Piping!C:Q,12,0),0)</f>
        <v>0</v>
      </c>
      <c r="AM711" s="979">
        <f>IFERROR(VLOOKUP($A711,Itemizado_Piping!C:Q,13,0),0)</f>
        <v>0</v>
      </c>
      <c r="AN711" s="979">
        <f>IFERROR(VLOOKUP($A711,Itemizado_Piping!C:Q,14,0),0)</f>
        <v>0</v>
      </c>
      <c r="AO711" s="978"/>
      <c r="AP711" s="278"/>
      <c r="AQ711" s="253">
        <f>N711*AP711</f>
        <v>0</v>
      </c>
      <c r="AR711" s="978"/>
      <c r="AS711" s="982"/>
    </row>
    <row r="712" spans="1:45" s="164" customFormat="1" ht="26.45" hidden="1">
      <c r="A712" s="312" t="s">
        <v>2853</v>
      </c>
      <c r="B712" s="249"/>
      <c r="C712" s="3" t="s">
        <v>2573</v>
      </c>
      <c r="D712" s="2" t="s">
        <v>2075</v>
      </c>
      <c r="E712" s="190">
        <v>1</v>
      </c>
      <c r="F712" s="276"/>
      <c r="G712" s="191">
        <v>380</v>
      </c>
      <c r="H712" s="252">
        <f>G712+F712</f>
        <v>380</v>
      </c>
      <c r="I712" s="251"/>
      <c r="J712" s="253">
        <v>11177946</v>
      </c>
      <c r="K712" s="253">
        <v>938733.32638544776</v>
      </c>
      <c r="L712" s="253">
        <v>1641489.9148086158</v>
      </c>
      <c r="M712" s="254"/>
      <c r="N712" s="252">
        <f>SUM(I712:M712)</f>
        <v>13758169.241194064</v>
      </c>
      <c r="O712" s="251">
        <f t="shared" si="682"/>
        <v>0</v>
      </c>
      <c r="P712" s="253">
        <f t="shared" si="682"/>
        <v>11177946</v>
      </c>
      <c r="Q712" s="253">
        <f t="shared" si="682"/>
        <v>938733.32638544776</v>
      </c>
      <c r="R712" s="253">
        <f t="shared" si="682"/>
        <v>1641489.9148086158</v>
      </c>
      <c r="S712" s="254">
        <f t="shared" si="682"/>
        <v>0</v>
      </c>
      <c r="T712" s="256">
        <f>SUM(O712:S712)</f>
        <v>13758169.241194064</v>
      </c>
      <c r="U712" s="984"/>
      <c r="V712" s="277">
        <v>1</v>
      </c>
      <c r="W712" s="253">
        <f t="shared" si="683"/>
        <v>0</v>
      </c>
      <c r="X712" s="253">
        <f t="shared" si="683"/>
        <v>11177946</v>
      </c>
      <c r="Y712" s="253">
        <f t="shared" si="683"/>
        <v>938733.32638544776</v>
      </c>
      <c r="Z712" s="253">
        <f t="shared" si="683"/>
        <v>1641489.9148086158</v>
      </c>
      <c r="AA712" s="253">
        <f t="shared" si="683"/>
        <v>0</v>
      </c>
      <c r="AB712" s="253">
        <f>SUM(W712:AA712)</f>
        <v>13758169.241194064</v>
      </c>
      <c r="AC712" s="984"/>
      <c r="AD712" s="308"/>
      <c r="AE712" s="253">
        <f t="shared" si="684"/>
        <v>0</v>
      </c>
      <c r="AF712" s="253">
        <f t="shared" si="684"/>
        <v>0</v>
      </c>
      <c r="AG712" s="253">
        <f t="shared" si="684"/>
        <v>0</v>
      </c>
      <c r="AH712" s="253">
        <f t="shared" si="684"/>
        <v>0</v>
      </c>
      <c r="AI712" s="253">
        <f t="shared" si="684"/>
        <v>0</v>
      </c>
      <c r="AJ712" s="253">
        <f>SUM(AE712:AI712)</f>
        <v>0</v>
      </c>
      <c r="AK712" s="978"/>
      <c r="AL712" s="979">
        <f>IFERROR(VLOOKUP($A712,Itemizado_Piping!C:Q,12,0),0)</f>
        <v>0</v>
      </c>
      <c r="AM712" s="979">
        <f>IFERROR(VLOOKUP($A712,Itemizado_Piping!C:Q,13,0),0)</f>
        <v>0</v>
      </c>
      <c r="AN712" s="979">
        <f>IFERROR(VLOOKUP($A712,Itemizado_Piping!C:Q,14,0),0)</f>
        <v>0</v>
      </c>
      <c r="AO712" s="978"/>
      <c r="AP712" s="278"/>
      <c r="AQ712" s="253">
        <f>N712*AP712</f>
        <v>0</v>
      </c>
      <c r="AR712" s="978"/>
      <c r="AS712" s="982"/>
    </row>
    <row r="713" spans="1:45" s="164" customFormat="1" ht="26.45" hidden="1">
      <c r="A713" s="312" t="s">
        <v>2854</v>
      </c>
      <c r="B713" s="249"/>
      <c r="C713" s="3" t="s">
        <v>2855</v>
      </c>
      <c r="D713" s="2" t="s">
        <v>2144</v>
      </c>
      <c r="E713" s="190">
        <v>4</v>
      </c>
      <c r="F713" s="276"/>
      <c r="G713" s="191">
        <v>532.55799999999999</v>
      </c>
      <c r="H713" s="252">
        <f>G713+F713</f>
        <v>532.55799999999999</v>
      </c>
      <c r="I713" s="251"/>
      <c r="J713" s="253">
        <v>6479359.9450000003</v>
      </c>
      <c r="K713" s="253">
        <v>544142.09953853302</v>
      </c>
      <c r="L713" s="253">
        <v>951498.95959051838</v>
      </c>
      <c r="M713" s="254"/>
      <c r="N713" s="252">
        <f>SUM(I713:M713)</f>
        <v>7975001.0041290522</v>
      </c>
      <c r="O713" s="251">
        <f t="shared" si="682"/>
        <v>0</v>
      </c>
      <c r="P713" s="253">
        <f t="shared" si="682"/>
        <v>25917439.780000001</v>
      </c>
      <c r="Q713" s="253">
        <f t="shared" si="682"/>
        <v>2176568.3981541321</v>
      </c>
      <c r="R713" s="253">
        <f t="shared" si="682"/>
        <v>3805995.8383620735</v>
      </c>
      <c r="S713" s="254">
        <f t="shared" si="682"/>
        <v>0</v>
      </c>
      <c r="T713" s="256">
        <f>SUM(O713:S713)</f>
        <v>31900004.016516209</v>
      </c>
      <c r="U713" s="984"/>
      <c r="V713" s="277">
        <v>4</v>
      </c>
      <c r="W713" s="253">
        <f t="shared" si="683"/>
        <v>0</v>
      </c>
      <c r="X713" s="253">
        <f t="shared" si="683"/>
        <v>25917439.780000001</v>
      </c>
      <c r="Y713" s="253">
        <f t="shared" si="683"/>
        <v>2176568.3981541321</v>
      </c>
      <c r="Z713" s="253">
        <f t="shared" si="683"/>
        <v>3805995.8383620735</v>
      </c>
      <c r="AA713" s="253">
        <f t="shared" si="683"/>
        <v>0</v>
      </c>
      <c r="AB713" s="253">
        <f>SUM(W713:AA713)</f>
        <v>31900004.016516209</v>
      </c>
      <c r="AC713" s="984"/>
      <c r="AD713" s="308"/>
      <c r="AE713" s="253">
        <f t="shared" si="684"/>
        <v>0</v>
      </c>
      <c r="AF713" s="253">
        <f t="shared" si="684"/>
        <v>0</v>
      </c>
      <c r="AG713" s="253">
        <f t="shared" si="684"/>
        <v>0</v>
      </c>
      <c r="AH713" s="253">
        <f t="shared" si="684"/>
        <v>0</v>
      </c>
      <c r="AI713" s="253">
        <f t="shared" si="684"/>
        <v>0</v>
      </c>
      <c r="AJ713" s="253">
        <f>SUM(AE713:AI713)</f>
        <v>0</v>
      </c>
      <c r="AK713" s="978"/>
      <c r="AL713" s="979">
        <f>IFERROR(VLOOKUP($A713,Itemizado_Piping!C:Q,12,0),0)</f>
        <v>0</v>
      </c>
      <c r="AM713" s="979">
        <f>IFERROR(VLOOKUP($A713,Itemizado_Piping!C:Q,13,0),0)</f>
        <v>0</v>
      </c>
      <c r="AN713" s="979">
        <f>IFERROR(VLOOKUP($A713,Itemizado_Piping!C:Q,14,0),0)</f>
        <v>0</v>
      </c>
      <c r="AO713" s="978"/>
      <c r="AP713" s="278"/>
      <c r="AQ713" s="253">
        <f>N713*AP713</f>
        <v>0</v>
      </c>
      <c r="AR713" s="978"/>
      <c r="AS713" s="982"/>
    </row>
    <row r="714" spans="1:45" s="164" customFormat="1" hidden="1">
      <c r="A714" s="313" t="s">
        <v>3218</v>
      </c>
      <c r="B714" s="14"/>
      <c r="C714" s="16" t="s">
        <v>3219</v>
      </c>
      <c r="D714" s="15"/>
      <c r="E714" s="188"/>
      <c r="F714" s="259"/>
      <c r="G714" s="188"/>
      <c r="H714" s="260"/>
      <c r="I714" s="259"/>
      <c r="J714" s="261"/>
      <c r="K714" s="261"/>
      <c r="L714" s="261"/>
      <c r="M714" s="262"/>
      <c r="N714" s="260"/>
      <c r="O714" s="259"/>
      <c r="P714" s="261"/>
      <c r="Q714" s="261"/>
      <c r="R714" s="261"/>
      <c r="S714" s="262"/>
      <c r="T714" s="263"/>
      <c r="U714" s="978"/>
      <c r="V714" s="261"/>
      <c r="W714" s="261"/>
      <c r="X714" s="261"/>
      <c r="Y714" s="261"/>
      <c r="Z714" s="261"/>
      <c r="AA714" s="261"/>
      <c r="AB714" s="261"/>
      <c r="AC714" s="978"/>
      <c r="AD714" s="261"/>
      <c r="AE714" s="261"/>
      <c r="AF714" s="261"/>
      <c r="AG714" s="261"/>
      <c r="AH714" s="261"/>
      <c r="AI714" s="261"/>
      <c r="AJ714" s="261"/>
      <c r="AK714" s="978"/>
      <c r="AL714" s="239"/>
      <c r="AM714" s="239"/>
      <c r="AN714" s="239"/>
      <c r="AO714" s="978"/>
      <c r="AP714" s="264"/>
      <c r="AQ714" s="261"/>
      <c r="AR714" s="978"/>
      <c r="AS714" s="982"/>
    </row>
    <row r="715" spans="1:45" s="164" customFormat="1" hidden="1">
      <c r="A715" s="311" t="s">
        <v>3220</v>
      </c>
      <c r="B715" s="9"/>
      <c r="C715" s="11" t="s">
        <v>3221</v>
      </c>
      <c r="D715" s="10"/>
      <c r="E715" s="193"/>
      <c r="F715" s="243"/>
      <c r="G715" s="193"/>
      <c r="H715" s="244"/>
      <c r="I715" s="243"/>
      <c r="J715" s="245"/>
      <c r="K715" s="245"/>
      <c r="L715" s="245"/>
      <c r="M715" s="246"/>
      <c r="N715" s="244"/>
      <c r="O715" s="243"/>
      <c r="P715" s="245"/>
      <c r="Q715" s="245"/>
      <c r="R715" s="245"/>
      <c r="S715" s="246"/>
      <c r="T715" s="247"/>
      <c r="U715" s="978"/>
      <c r="V715" s="245"/>
      <c r="W715" s="245"/>
      <c r="X715" s="245"/>
      <c r="Y715" s="245"/>
      <c r="Z715" s="245"/>
      <c r="AA715" s="245"/>
      <c r="AB715" s="245"/>
      <c r="AC715" s="978"/>
      <c r="AD715" s="245"/>
      <c r="AE715" s="245"/>
      <c r="AF715" s="245"/>
      <c r="AG715" s="245"/>
      <c r="AH715" s="245"/>
      <c r="AI715" s="245"/>
      <c r="AJ715" s="245"/>
      <c r="AK715" s="978"/>
      <c r="AL715" s="245"/>
      <c r="AM715" s="245"/>
      <c r="AN715" s="245"/>
      <c r="AO715" s="978"/>
      <c r="AP715" s="248"/>
      <c r="AQ715" s="245"/>
      <c r="AR715" s="978"/>
      <c r="AS715" s="982"/>
    </row>
    <row r="716" spans="1:45" s="164" customFormat="1" hidden="1">
      <c r="A716" s="312" t="s">
        <v>2856</v>
      </c>
      <c r="B716" s="249"/>
      <c r="C716" s="182" t="s">
        <v>2857</v>
      </c>
      <c r="D716" s="2" t="s">
        <v>2858</v>
      </c>
      <c r="E716" s="190">
        <v>150</v>
      </c>
      <c r="F716" s="276">
        <v>275</v>
      </c>
      <c r="G716" s="191"/>
      <c r="H716" s="252">
        <f t="shared" ref="H716:H729" si="685">G716+F716</f>
        <v>275</v>
      </c>
      <c r="I716" s="251">
        <v>133796</v>
      </c>
      <c r="J716" s="253"/>
      <c r="K716" s="253"/>
      <c r="L716" s="253"/>
      <c r="M716" s="254"/>
      <c r="N716" s="252">
        <f t="shared" ref="N716:N729" si="686">SUM(I716:M716)</f>
        <v>133796</v>
      </c>
      <c r="O716" s="251">
        <f t="shared" ref="O716:O729" si="687">$E716*I716</f>
        <v>20069400</v>
      </c>
      <c r="P716" s="253">
        <f t="shared" ref="P716:P729" si="688">$E716*J716</f>
        <v>0</v>
      </c>
      <c r="Q716" s="253">
        <f t="shared" ref="Q716:Q729" si="689">$E716*K716</f>
        <v>0</v>
      </c>
      <c r="R716" s="253">
        <f t="shared" ref="R716:R729" si="690">$E716*L716</f>
        <v>0</v>
      </c>
      <c r="S716" s="254">
        <f t="shared" ref="S716:S729" si="691">$E716*M716</f>
        <v>0</v>
      </c>
      <c r="T716" s="256">
        <f t="shared" ref="T716:T729" si="692">SUM(O716:S716)</f>
        <v>20069400</v>
      </c>
      <c r="U716" s="978"/>
      <c r="V716" s="277">
        <v>150</v>
      </c>
      <c r="W716" s="253">
        <f t="shared" ref="W716:W729" si="693">$V716*I716</f>
        <v>20069400</v>
      </c>
      <c r="X716" s="253">
        <f t="shared" ref="X716:X729" si="694">$V716*J716</f>
        <v>0</v>
      </c>
      <c r="Y716" s="253">
        <f t="shared" ref="Y716:Y729" si="695">$V716*K716</f>
        <v>0</v>
      </c>
      <c r="Z716" s="253">
        <f t="shared" ref="Z716:Z729" si="696">$V716*L716</f>
        <v>0</v>
      </c>
      <c r="AA716" s="253">
        <f t="shared" ref="AA716:AA729" si="697">$V716*M716</f>
        <v>0</v>
      </c>
      <c r="AB716" s="253">
        <f t="shared" ref="AB716:AB729" si="698">SUM(W716:AA716)</f>
        <v>20069400</v>
      </c>
      <c r="AC716" s="978"/>
      <c r="AD716" s="308"/>
      <c r="AE716" s="253">
        <f t="shared" ref="AE716:AE729" si="699">$AD716*I716</f>
        <v>0</v>
      </c>
      <c r="AF716" s="253">
        <f t="shared" ref="AF716:AF729" si="700">$AD716*J716</f>
        <v>0</v>
      </c>
      <c r="AG716" s="253">
        <f t="shared" ref="AG716:AG729" si="701">$AD716*K716</f>
        <v>0</v>
      </c>
      <c r="AH716" s="253">
        <f t="shared" ref="AH716:AH729" si="702">$AD716*L716</f>
        <v>0</v>
      </c>
      <c r="AI716" s="253">
        <f t="shared" ref="AI716:AI729" si="703">$AD716*M716</f>
        <v>0</v>
      </c>
      <c r="AJ716" s="253">
        <f t="shared" ref="AJ716:AJ729" si="704">SUM(AE716:AI716)</f>
        <v>0</v>
      </c>
      <c r="AK716" s="978"/>
      <c r="AL716" s="979">
        <f>IFERROR(VLOOKUP($A716,Itemizado_Piping!C:Q,12,0),0)</f>
        <v>0</v>
      </c>
      <c r="AM716" s="979">
        <f>IFERROR(VLOOKUP($A716,Itemizado_Piping!C:Q,13,0),0)</f>
        <v>0</v>
      </c>
      <c r="AN716" s="979">
        <f>IFERROR(VLOOKUP($A716,Itemizado_Piping!C:Q,14,0),0)</f>
        <v>0</v>
      </c>
      <c r="AO716" s="978"/>
      <c r="AP716" s="278"/>
      <c r="AQ716" s="253">
        <f t="shared" ref="AQ716:AQ729" si="705">N716*AP716</f>
        <v>0</v>
      </c>
      <c r="AR716" s="978"/>
      <c r="AS716" s="982"/>
    </row>
    <row r="717" spans="1:45" s="164" customFormat="1" hidden="1">
      <c r="A717" s="312" t="s">
        <v>2869</v>
      </c>
      <c r="B717" s="249"/>
      <c r="C717" s="182" t="s">
        <v>2870</v>
      </c>
      <c r="D717" s="2" t="s">
        <v>2858</v>
      </c>
      <c r="E717" s="190">
        <v>500</v>
      </c>
      <c r="F717" s="276">
        <v>917</v>
      </c>
      <c r="G717" s="191"/>
      <c r="H717" s="252">
        <f t="shared" si="685"/>
        <v>917</v>
      </c>
      <c r="I717" s="251">
        <v>105865</v>
      </c>
      <c r="J717" s="253"/>
      <c r="K717" s="253"/>
      <c r="L717" s="253"/>
      <c r="M717" s="254"/>
      <c r="N717" s="252">
        <f t="shared" si="686"/>
        <v>105865</v>
      </c>
      <c r="O717" s="251">
        <f t="shared" si="687"/>
        <v>52932500</v>
      </c>
      <c r="P717" s="253">
        <f t="shared" si="688"/>
        <v>0</v>
      </c>
      <c r="Q717" s="253">
        <f t="shared" si="689"/>
        <v>0</v>
      </c>
      <c r="R717" s="253">
        <f t="shared" si="690"/>
        <v>0</v>
      </c>
      <c r="S717" s="254">
        <f t="shared" si="691"/>
        <v>0</v>
      </c>
      <c r="T717" s="256">
        <f t="shared" si="692"/>
        <v>52932500</v>
      </c>
      <c r="U717" s="978"/>
      <c r="V717" s="277">
        <v>500</v>
      </c>
      <c r="W717" s="253">
        <f t="shared" si="693"/>
        <v>52932500</v>
      </c>
      <c r="X717" s="253">
        <f t="shared" si="694"/>
        <v>0</v>
      </c>
      <c r="Y717" s="253">
        <f t="shared" si="695"/>
        <v>0</v>
      </c>
      <c r="Z717" s="253">
        <f t="shared" si="696"/>
        <v>0</v>
      </c>
      <c r="AA717" s="253">
        <f t="shared" si="697"/>
        <v>0</v>
      </c>
      <c r="AB717" s="253">
        <f t="shared" si="698"/>
        <v>52932500</v>
      </c>
      <c r="AC717" s="978"/>
      <c r="AD717" s="308"/>
      <c r="AE717" s="253">
        <f t="shared" si="699"/>
        <v>0</v>
      </c>
      <c r="AF717" s="253">
        <f t="shared" si="700"/>
        <v>0</v>
      </c>
      <c r="AG717" s="253">
        <f t="shared" si="701"/>
        <v>0</v>
      </c>
      <c r="AH717" s="253">
        <f t="shared" si="702"/>
        <v>0</v>
      </c>
      <c r="AI717" s="253">
        <f t="shared" si="703"/>
        <v>0</v>
      </c>
      <c r="AJ717" s="253">
        <f t="shared" si="704"/>
        <v>0</v>
      </c>
      <c r="AK717" s="978"/>
      <c r="AL717" s="979">
        <f>IFERROR(VLOOKUP($A717,Itemizado_Piping!C:Q,12,0),0)</f>
        <v>0</v>
      </c>
      <c r="AM717" s="979">
        <f>IFERROR(VLOOKUP($A717,Itemizado_Piping!C:Q,13,0),0)</f>
        <v>0</v>
      </c>
      <c r="AN717" s="979">
        <f>IFERROR(VLOOKUP($A717,Itemizado_Piping!C:Q,14,0),0)</f>
        <v>0</v>
      </c>
      <c r="AO717" s="978"/>
      <c r="AP717" s="278"/>
      <c r="AQ717" s="253">
        <f t="shared" si="705"/>
        <v>0</v>
      </c>
      <c r="AR717" s="978"/>
      <c r="AS717" s="982"/>
    </row>
    <row r="718" spans="1:45" s="164" customFormat="1" hidden="1">
      <c r="A718" s="312" t="s">
        <v>2871</v>
      </c>
      <c r="B718" s="249"/>
      <c r="C718" s="182" t="s">
        <v>2872</v>
      </c>
      <c r="D718" s="2" t="s">
        <v>2858</v>
      </c>
      <c r="E718" s="190">
        <v>500</v>
      </c>
      <c r="F718" s="276">
        <v>917</v>
      </c>
      <c r="G718" s="191"/>
      <c r="H718" s="252">
        <f t="shared" si="685"/>
        <v>917</v>
      </c>
      <c r="I718" s="251">
        <v>91523</v>
      </c>
      <c r="J718" s="253"/>
      <c r="K718" s="253"/>
      <c r="L718" s="253"/>
      <c r="M718" s="254"/>
      <c r="N718" s="252">
        <f t="shared" si="686"/>
        <v>91523</v>
      </c>
      <c r="O718" s="251">
        <f t="shared" si="687"/>
        <v>45761500</v>
      </c>
      <c r="P718" s="253">
        <f t="shared" si="688"/>
        <v>0</v>
      </c>
      <c r="Q718" s="253">
        <f t="shared" si="689"/>
        <v>0</v>
      </c>
      <c r="R718" s="253">
        <f t="shared" si="690"/>
        <v>0</v>
      </c>
      <c r="S718" s="254">
        <f t="shared" si="691"/>
        <v>0</v>
      </c>
      <c r="T718" s="256">
        <f t="shared" si="692"/>
        <v>45761500</v>
      </c>
      <c r="U718" s="978"/>
      <c r="V718" s="277">
        <v>500</v>
      </c>
      <c r="W718" s="253">
        <f t="shared" si="693"/>
        <v>45761500</v>
      </c>
      <c r="X718" s="253">
        <f t="shared" si="694"/>
        <v>0</v>
      </c>
      <c r="Y718" s="253">
        <f t="shared" si="695"/>
        <v>0</v>
      </c>
      <c r="Z718" s="253">
        <f t="shared" si="696"/>
        <v>0</v>
      </c>
      <c r="AA718" s="253">
        <f t="shared" si="697"/>
        <v>0</v>
      </c>
      <c r="AB718" s="253">
        <f t="shared" si="698"/>
        <v>45761500</v>
      </c>
      <c r="AC718" s="978"/>
      <c r="AD718" s="308"/>
      <c r="AE718" s="253">
        <f t="shared" si="699"/>
        <v>0</v>
      </c>
      <c r="AF718" s="253">
        <f t="shared" si="700"/>
        <v>0</v>
      </c>
      <c r="AG718" s="253">
        <f t="shared" si="701"/>
        <v>0</v>
      </c>
      <c r="AH718" s="253">
        <f t="shared" si="702"/>
        <v>0</v>
      </c>
      <c r="AI718" s="253">
        <f t="shared" si="703"/>
        <v>0</v>
      </c>
      <c r="AJ718" s="253">
        <f t="shared" si="704"/>
        <v>0</v>
      </c>
      <c r="AK718" s="978"/>
      <c r="AL718" s="979">
        <f>IFERROR(VLOOKUP($A718,Itemizado_Piping!C:Q,12,0),0)</f>
        <v>0</v>
      </c>
      <c r="AM718" s="979">
        <f>IFERROR(VLOOKUP($A718,Itemizado_Piping!C:Q,13,0),0)</f>
        <v>0</v>
      </c>
      <c r="AN718" s="979">
        <f>IFERROR(VLOOKUP($A718,Itemizado_Piping!C:Q,14,0),0)</f>
        <v>0</v>
      </c>
      <c r="AO718" s="978"/>
      <c r="AP718" s="278"/>
      <c r="AQ718" s="253">
        <f t="shared" si="705"/>
        <v>0</v>
      </c>
      <c r="AR718" s="978"/>
      <c r="AS718" s="982"/>
    </row>
    <row r="719" spans="1:45" s="164" customFormat="1" hidden="1">
      <c r="A719" s="312" t="s">
        <v>2873</v>
      </c>
      <c r="B719" s="249"/>
      <c r="C719" s="182" t="s">
        <v>2874</v>
      </c>
      <c r="D719" s="2" t="s">
        <v>2858</v>
      </c>
      <c r="E719" s="190">
        <v>1000</v>
      </c>
      <c r="F719" s="276">
        <v>1833</v>
      </c>
      <c r="G719" s="191"/>
      <c r="H719" s="252">
        <f t="shared" si="685"/>
        <v>1833</v>
      </c>
      <c r="I719" s="251">
        <v>87401</v>
      </c>
      <c r="J719" s="253"/>
      <c r="K719" s="253"/>
      <c r="L719" s="253"/>
      <c r="M719" s="254"/>
      <c r="N719" s="252">
        <f t="shared" si="686"/>
        <v>87401</v>
      </c>
      <c r="O719" s="251">
        <f t="shared" si="687"/>
        <v>87401000</v>
      </c>
      <c r="P719" s="253">
        <f t="shared" si="688"/>
        <v>0</v>
      </c>
      <c r="Q719" s="253">
        <f t="shared" si="689"/>
        <v>0</v>
      </c>
      <c r="R719" s="253">
        <f t="shared" si="690"/>
        <v>0</v>
      </c>
      <c r="S719" s="254">
        <f t="shared" si="691"/>
        <v>0</v>
      </c>
      <c r="T719" s="256">
        <f t="shared" si="692"/>
        <v>87401000</v>
      </c>
      <c r="U719" s="978"/>
      <c r="V719" s="277">
        <v>1000</v>
      </c>
      <c r="W719" s="253">
        <f t="shared" si="693"/>
        <v>87401000</v>
      </c>
      <c r="X719" s="253">
        <f t="shared" si="694"/>
        <v>0</v>
      </c>
      <c r="Y719" s="253">
        <f t="shared" si="695"/>
        <v>0</v>
      </c>
      <c r="Z719" s="253">
        <f t="shared" si="696"/>
        <v>0</v>
      </c>
      <c r="AA719" s="253">
        <f t="shared" si="697"/>
        <v>0</v>
      </c>
      <c r="AB719" s="253">
        <f t="shared" si="698"/>
        <v>87401000</v>
      </c>
      <c r="AC719" s="978"/>
      <c r="AD719" s="308"/>
      <c r="AE719" s="253">
        <f t="shared" si="699"/>
        <v>0</v>
      </c>
      <c r="AF719" s="253">
        <f t="shared" si="700"/>
        <v>0</v>
      </c>
      <c r="AG719" s="253">
        <f t="shared" si="701"/>
        <v>0</v>
      </c>
      <c r="AH719" s="253">
        <f t="shared" si="702"/>
        <v>0</v>
      </c>
      <c r="AI719" s="253">
        <f t="shared" si="703"/>
        <v>0</v>
      </c>
      <c r="AJ719" s="253">
        <f t="shared" si="704"/>
        <v>0</v>
      </c>
      <c r="AK719" s="978"/>
      <c r="AL719" s="979">
        <f>IFERROR(VLOOKUP($A719,Itemizado_Piping!C:Q,12,0),0)</f>
        <v>0</v>
      </c>
      <c r="AM719" s="979">
        <f>IFERROR(VLOOKUP($A719,Itemizado_Piping!C:Q,13,0),0)</f>
        <v>0</v>
      </c>
      <c r="AN719" s="979">
        <f>IFERROR(VLOOKUP($A719,Itemizado_Piping!C:Q,14,0),0)</f>
        <v>0</v>
      </c>
      <c r="AO719" s="978"/>
      <c r="AP719" s="278"/>
      <c r="AQ719" s="253">
        <f t="shared" si="705"/>
        <v>0</v>
      </c>
      <c r="AR719" s="978"/>
      <c r="AS719" s="982"/>
    </row>
    <row r="720" spans="1:45" s="164" customFormat="1" hidden="1">
      <c r="A720" s="312" t="s">
        <v>2875</v>
      </c>
      <c r="B720" s="249"/>
      <c r="C720" s="182" t="s">
        <v>2876</v>
      </c>
      <c r="D720" s="2" t="s">
        <v>2858</v>
      </c>
      <c r="E720" s="190">
        <v>500</v>
      </c>
      <c r="F720" s="276">
        <v>917</v>
      </c>
      <c r="G720" s="191"/>
      <c r="H720" s="252">
        <f t="shared" si="685"/>
        <v>917</v>
      </c>
      <c r="I720" s="251">
        <v>115198</v>
      </c>
      <c r="J720" s="253"/>
      <c r="K720" s="253"/>
      <c r="L720" s="253"/>
      <c r="M720" s="254"/>
      <c r="N720" s="252">
        <f t="shared" si="686"/>
        <v>115198</v>
      </c>
      <c r="O720" s="251">
        <f t="shared" si="687"/>
        <v>57599000</v>
      </c>
      <c r="P720" s="253">
        <f t="shared" si="688"/>
        <v>0</v>
      </c>
      <c r="Q720" s="253">
        <f t="shared" si="689"/>
        <v>0</v>
      </c>
      <c r="R720" s="253">
        <f t="shared" si="690"/>
        <v>0</v>
      </c>
      <c r="S720" s="254">
        <f t="shared" si="691"/>
        <v>0</v>
      </c>
      <c r="T720" s="256">
        <f t="shared" si="692"/>
        <v>57599000</v>
      </c>
      <c r="U720" s="978"/>
      <c r="V720" s="277">
        <v>500</v>
      </c>
      <c r="W720" s="253">
        <f t="shared" si="693"/>
        <v>57599000</v>
      </c>
      <c r="X720" s="253">
        <f t="shared" si="694"/>
        <v>0</v>
      </c>
      <c r="Y720" s="253">
        <f t="shared" si="695"/>
        <v>0</v>
      </c>
      <c r="Z720" s="253">
        <f t="shared" si="696"/>
        <v>0</v>
      </c>
      <c r="AA720" s="253">
        <f t="shared" si="697"/>
        <v>0</v>
      </c>
      <c r="AB720" s="253">
        <f t="shared" si="698"/>
        <v>57599000</v>
      </c>
      <c r="AC720" s="978"/>
      <c r="AD720" s="308"/>
      <c r="AE720" s="253">
        <f t="shared" si="699"/>
        <v>0</v>
      </c>
      <c r="AF720" s="253">
        <f t="shared" si="700"/>
        <v>0</v>
      </c>
      <c r="AG720" s="253">
        <f t="shared" si="701"/>
        <v>0</v>
      </c>
      <c r="AH720" s="253">
        <f t="shared" si="702"/>
        <v>0</v>
      </c>
      <c r="AI720" s="253">
        <f t="shared" si="703"/>
        <v>0</v>
      </c>
      <c r="AJ720" s="253">
        <f t="shared" si="704"/>
        <v>0</v>
      </c>
      <c r="AK720" s="978"/>
      <c r="AL720" s="979">
        <f>IFERROR(VLOOKUP($A720,Itemizado_Piping!C:Q,12,0),0)</f>
        <v>0</v>
      </c>
      <c r="AM720" s="979">
        <f>IFERROR(VLOOKUP($A720,Itemizado_Piping!C:Q,13,0),0)</f>
        <v>0</v>
      </c>
      <c r="AN720" s="979">
        <f>IFERROR(VLOOKUP($A720,Itemizado_Piping!C:Q,14,0),0)</f>
        <v>0</v>
      </c>
      <c r="AO720" s="978"/>
      <c r="AP720" s="278"/>
      <c r="AQ720" s="253">
        <f t="shared" si="705"/>
        <v>0</v>
      </c>
      <c r="AR720" s="978"/>
      <c r="AS720" s="982"/>
    </row>
    <row r="721" spans="1:45" s="164" customFormat="1" hidden="1">
      <c r="A721" s="312" t="s">
        <v>2877</v>
      </c>
      <c r="B721" s="249"/>
      <c r="C721" s="182" t="s">
        <v>2878</v>
      </c>
      <c r="D721" s="2" t="s">
        <v>2858</v>
      </c>
      <c r="E721" s="190">
        <v>350</v>
      </c>
      <c r="F721" s="276">
        <v>642</v>
      </c>
      <c r="G721" s="191"/>
      <c r="H721" s="252">
        <f t="shared" si="685"/>
        <v>642</v>
      </c>
      <c r="I721" s="251">
        <v>74321</v>
      </c>
      <c r="J721" s="253"/>
      <c r="K721" s="253"/>
      <c r="L721" s="253"/>
      <c r="M721" s="254"/>
      <c r="N721" s="252">
        <f t="shared" si="686"/>
        <v>74321</v>
      </c>
      <c r="O721" s="251">
        <f t="shared" si="687"/>
        <v>26012350</v>
      </c>
      <c r="P721" s="253">
        <f t="shared" si="688"/>
        <v>0</v>
      </c>
      <c r="Q721" s="253">
        <f t="shared" si="689"/>
        <v>0</v>
      </c>
      <c r="R721" s="253">
        <f t="shared" si="690"/>
        <v>0</v>
      </c>
      <c r="S721" s="254">
        <f t="shared" si="691"/>
        <v>0</v>
      </c>
      <c r="T721" s="256">
        <f t="shared" si="692"/>
        <v>26012350</v>
      </c>
      <c r="U721" s="978"/>
      <c r="V721" s="277">
        <v>350</v>
      </c>
      <c r="W721" s="253">
        <f t="shared" si="693"/>
        <v>26012350</v>
      </c>
      <c r="X721" s="253">
        <f t="shared" si="694"/>
        <v>0</v>
      </c>
      <c r="Y721" s="253">
        <f t="shared" si="695"/>
        <v>0</v>
      </c>
      <c r="Z721" s="253">
        <f t="shared" si="696"/>
        <v>0</v>
      </c>
      <c r="AA721" s="253">
        <f t="shared" si="697"/>
        <v>0</v>
      </c>
      <c r="AB721" s="253">
        <f t="shared" si="698"/>
        <v>26012350</v>
      </c>
      <c r="AC721" s="978"/>
      <c r="AD721" s="308"/>
      <c r="AE721" s="253">
        <f t="shared" si="699"/>
        <v>0</v>
      </c>
      <c r="AF721" s="253">
        <f t="shared" si="700"/>
        <v>0</v>
      </c>
      <c r="AG721" s="253">
        <f t="shared" si="701"/>
        <v>0</v>
      </c>
      <c r="AH721" s="253">
        <f t="shared" si="702"/>
        <v>0</v>
      </c>
      <c r="AI721" s="253">
        <f t="shared" si="703"/>
        <v>0</v>
      </c>
      <c r="AJ721" s="253">
        <f t="shared" si="704"/>
        <v>0</v>
      </c>
      <c r="AK721" s="978"/>
      <c r="AL721" s="979">
        <f>IFERROR(VLOOKUP($A721,Itemizado_Piping!C:Q,12,0),0)</f>
        <v>0</v>
      </c>
      <c r="AM721" s="979">
        <f>IFERROR(VLOOKUP($A721,Itemizado_Piping!C:Q,13,0),0)</f>
        <v>0</v>
      </c>
      <c r="AN721" s="979">
        <f>IFERROR(VLOOKUP($A721,Itemizado_Piping!C:Q,14,0),0)</f>
        <v>0</v>
      </c>
      <c r="AO721" s="978"/>
      <c r="AP721" s="278"/>
      <c r="AQ721" s="253">
        <f t="shared" si="705"/>
        <v>0</v>
      </c>
      <c r="AR721" s="978"/>
      <c r="AS721" s="982"/>
    </row>
    <row r="722" spans="1:45" s="164" customFormat="1" hidden="1">
      <c r="A722" s="312" t="s">
        <v>2879</v>
      </c>
      <c r="B722" s="249"/>
      <c r="C722" s="182" t="s">
        <v>2880</v>
      </c>
      <c r="D722" s="2" t="s">
        <v>2858</v>
      </c>
      <c r="E722" s="190">
        <v>500</v>
      </c>
      <c r="F722" s="276">
        <v>917</v>
      </c>
      <c r="G722" s="191"/>
      <c r="H722" s="252">
        <f t="shared" si="685"/>
        <v>917</v>
      </c>
      <c r="I722" s="251">
        <v>131854</v>
      </c>
      <c r="J722" s="253"/>
      <c r="K722" s="253"/>
      <c r="L722" s="253"/>
      <c r="M722" s="254"/>
      <c r="N722" s="252">
        <f t="shared" si="686"/>
        <v>131854</v>
      </c>
      <c r="O722" s="251">
        <f t="shared" si="687"/>
        <v>65927000</v>
      </c>
      <c r="P722" s="253">
        <f t="shared" si="688"/>
        <v>0</v>
      </c>
      <c r="Q722" s="253">
        <f t="shared" si="689"/>
        <v>0</v>
      </c>
      <c r="R722" s="253">
        <f t="shared" si="690"/>
        <v>0</v>
      </c>
      <c r="S722" s="254">
        <f t="shared" si="691"/>
        <v>0</v>
      </c>
      <c r="T722" s="256">
        <f t="shared" si="692"/>
        <v>65927000</v>
      </c>
      <c r="U722" s="978"/>
      <c r="V722" s="277">
        <v>500</v>
      </c>
      <c r="W722" s="253">
        <f t="shared" si="693"/>
        <v>65927000</v>
      </c>
      <c r="X722" s="253">
        <f t="shared" si="694"/>
        <v>0</v>
      </c>
      <c r="Y722" s="253">
        <f t="shared" si="695"/>
        <v>0</v>
      </c>
      <c r="Z722" s="253">
        <f t="shared" si="696"/>
        <v>0</v>
      </c>
      <c r="AA722" s="253">
        <f t="shared" si="697"/>
        <v>0</v>
      </c>
      <c r="AB722" s="253">
        <f t="shared" si="698"/>
        <v>65927000</v>
      </c>
      <c r="AC722" s="978"/>
      <c r="AD722" s="308"/>
      <c r="AE722" s="253">
        <f t="shared" si="699"/>
        <v>0</v>
      </c>
      <c r="AF722" s="253">
        <f t="shared" si="700"/>
        <v>0</v>
      </c>
      <c r="AG722" s="253">
        <f t="shared" si="701"/>
        <v>0</v>
      </c>
      <c r="AH722" s="253">
        <f t="shared" si="702"/>
        <v>0</v>
      </c>
      <c r="AI722" s="253">
        <f t="shared" si="703"/>
        <v>0</v>
      </c>
      <c r="AJ722" s="253">
        <f t="shared" si="704"/>
        <v>0</v>
      </c>
      <c r="AK722" s="978"/>
      <c r="AL722" s="979">
        <f>IFERROR(VLOOKUP($A722,Itemizado_Piping!C:Q,12,0),0)</f>
        <v>0</v>
      </c>
      <c r="AM722" s="979">
        <f>IFERROR(VLOOKUP($A722,Itemizado_Piping!C:Q,13,0),0)</f>
        <v>0</v>
      </c>
      <c r="AN722" s="979">
        <f>IFERROR(VLOOKUP($A722,Itemizado_Piping!C:Q,14,0),0)</f>
        <v>0</v>
      </c>
      <c r="AO722" s="978"/>
      <c r="AP722" s="278"/>
      <c r="AQ722" s="253">
        <f t="shared" si="705"/>
        <v>0</v>
      </c>
      <c r="AR722" s="978"/>
      <c r="AS722" s="982"/>
    </row>
    <row r="723" spans="1:45" s="164" customFormat="1" hidden="1">
      <c r="A723" s="312" t="s">
        <v>2881</v>
      </c>
      <c r="B723" s="249"/>
      <c r="C723" s="182" t="s">
        <v>2882</v>
      </c>
      <c r="D723" s="2" t="s">
        <v>2858</v>
      </c>
      <c r="E723" s="190">
        <v>700</v>
      </c>
      <c r="F723" s="276">
        <v>2567</v>
      </c>
      <c r="G723" s="191"/>
      <c r="H723" s="252">
        <f t="shared" si="685"/>
        <v>2567</v>
      </c>
      <c r="I723" s="251">
        <v>119074</v>
      </c>
      <c r="J723" s="253"/>
      <c r="K723" s="253"/>
      <c r="L723" s="253"/>
      <c r="M723" s="254"/>
      <c r="N723" s="252">
        <f t="shared" si="686"/>
        <v>119074</v>
      </c>
      <c r="O723" s="251">
        <f t="shared" si="687"/>
        <v>83351800</v>
      </c>
      <c r="P723" s="253">
        <f t="shared" si="688"/>
        <v>0</v>
      </c>
      <c r="Q723" s="253">
        <f t="shared" si="689"/>
        <v>0</v>
      </c>
      <c r="R723" s="253">
        <f t="shared" si="690"/>
        <v>0</v>
      </c>
      <c r="S723" s="254">
        <f t="shared" si="691"/>
        <v>0</v>
      </c>
      <c r="T723" s="256">
        <f t="shared" si="692"/>
        <v>83351800</v>
      </c>
      <c r="U723" s="978"/>
      <c r="V723" s="277">
        <v>700</v>
      </c>
      <c r="W723" s="253">
        <f t="shared" si="693"/>
        <v>83351800</v>
      </c>
      <c r="X723" s="253">
        <f t="shared" si="694"/>
        <v>0</v>
      </c>
      <c r="Y723" s="253">
        <f t="shared" si="695"/>
        <v>0</v>
      </c>
      <c r="Z723" s="253">
        <f t="shared" si="696"/>
        <v>0</v>
      </c>
      <c r="AA723" s="253">
        <f t="shared" si="697"/>
        <v>0</v>
      </c>
      <c r="AB723" s="253">
        <f t="shared" si="698"/>
        <v>83351800</v>
      </c>
      <c r="AC723" s="978"/>
      <c r="AD723" s="308"/>
      <c r="AE723" s="253">
        <f t="shared" si="699"/>
        <v>0</v>
      </c>
      <c r="AF723" s="253">
        <f t="shared" si="700"/>
        <v>0</v>
      </c>
      <c r="AG723" s="253">
        <f t="shared" si="701"/>
        <v>0</v>
      </c>
      <c r="AH723" s="253">
        <f t="shared" si="702"/>
        <v>0</v>
      </c>
      <c r="AI723" s="253">
        <f t="shared" si="703"/>
        <v>0</v>
      </c>
      <c r="AJ723" s="253">
        <f t="shared" si="704"/>
        <v>0</v>
      </c>
      <c r="AK723" s="978"/>
      <c r="AL723" s="979">
        <f>IFERROR(VLOOKUP($A723,Itemizado_Piping!C:Q,12,0),0)</f>
        <v>0</v>
      </c>
      <c r="AM723" s="979">
        <f>IFERROR(VLOOKUP($A723,Itemizado_Piping!C:Q,13,0),0)</f>
        <v>0</v>
      </c>
      <c r="AN723" s="979">
        <f>IFERROR(VLOOKUP($A723,Itemizado_Piping!C:Q,14,0),0)</f>
        <v>0</v>
      </c>
      <c r="AO723" s="978"/>
      <c r="AP723" s="278"/>
      <c r="AQ723" s="253">
        <f t="shared" si="705"/>
        <v>0</v>
      </c>
      <c r="AR723" s="978"/>
      <c r="AS723" s="982"/>
    </row>
    <row r="724" spans="1:45" s="164" customFormat="1" hidden="1">
      <c r="A724" s="312" t="s">
        <v>2883</v>
      </c>
      <c r="B724" s="249"/>
      <c r="C724" s="182" t="s">
        <v>2884</v>
      </c>
      <c r="D724" s="2" t="s">
        <v>2858</v>
      </c>
      <c r="E724" s="190">
        <v>300</v>
      </c>
      <c r="F724" s="276">
        <v>550</v>
      </c>
      <c r="G724" s="191"/>
      <c r="H724" s="252">
        <f t="shared" si="685"/>
        <v>550</v>
      </c>
      <c r="I724" s="251">
        <v>75551</v>
      </c>
      <c r="J724" s="253"/>
      <c r="K724" s="253"/>
      <c r="L724" s="253"/>
      <c r="M724" s="254"/>
      <c r="N724" s="252">
        <f t="shared" si="686"/>
        <v>75551</v>
      </c>
      <c r="O724" s="251">
        <f t="shared" si="687"/>
        <v>22665300</v>
      </c>
      <c r="P724" s="253">
        <f t="shared" si="688"/>
        <v>0</v>
      </c>
      <c r="Q724" s="253">
        <f t="shared" si="689"/>
        <v>0</v>
      </c>
      <c r="R724" s="253">
        <f t="shared" si="690"/>
        <v>0</v>
      </c>
      <c r="S724" s="254">
        <f t="shared" si="691"/>
        <v>0</v>
      </c>
      <c r="T724" s="256">
        <f t="shared" si="692"/>
        <v>22665300</v>
      </c>
      <c r="U724" s="978"/>
      <c r="V724" s="277">
        <v>300</v>
      </c>
      <c r="W724" s="253">
        <f t="shared" si="693"/>
        <v>22665300</v>
      </c>
      <c r="X724" s="253">
        <f t="shared" si="694"/>
        <v>0</v>
      </c>
      <c r="Y724" s="253">
        <f t="shared" si="695"/>
        <v>0</v>
      </c>
      <c r="Z724" s="253">
        <f t="shared" si="696"/>
        <v>0</v>
      </c>
      <c r="AA724" s="253">
        <f t="shared" si="697"/>
        <v>0</v>
      </c>
      <c r="AB724" s="253">
        <f t="shared" si="698"/>
        <v>22665300</v>
      </c>
      <c r="AC724" s="978"/>
      <c r="AD724" s="308"/>
      <c r="AE724" s="253">
        <f t="shared" si="699"/>
        <v>0</v>
      </c>
      <c r="AF724" s="253">
        <f t="shared" si="700"/>
        <v>0</v>
      </c>
      <c r="AG724" s="253">
        <f t="shared" si="701"/>
        <v>0</v>
      </c>
      <c r="AH724" s="253">
        <f t="shared" si="702"/>
        <v>0</v>
      </c>
      <c r="AI724" s="253">
        <f t="shared" si="703"/>
        <v>0</v>
      </c>
      <c r="AJ724" s="253">
        <f t="shared" si="704"/>
        <v>0</v>
      </c>
      <c r="AK724" s="978"/>
      <c r="AL724" s="979">
        <f>IFERROR(VLOOKUP($A724,Itemizado_Piping!C:Q,12,0),0)</f>
        <v>0</v>
      </c>
      <c r="AM724" s="979">
        <f>IFERROR(VLOOKUP($A724,Itemizado_Piping!C:Q,13,0),0)</f>
        <v>0</v>
      </c>
      <c r="AN724" s="979">
        <f>IFERROR(VLOOKUP($A724,Itemizado_Piping!C:Q,14,0),0)</f>
        <v>0</v>
      </c>
      <c r="AO724" s="978"/>
      <c r="AP724" s="278"/>
      <c r="AQ724" s="253">
        <f t="shared" si="705"/>
        <v>0</v>
      </c>
      <c r="AR724" s="978"/>
      <c r="AS724" s="982"/>
    </row>
    <row r="725" spans="1:45" s="164" customFormat="1" hidden="1">
      <c r="A725" s="312" t="s">
        <v>2859</v>
      </c>
      <c r="B725" s="249"/>
      <c r="C725" s="182" t="s">
        <v>2860</v>
      </c>
      <c r="D725" s="2" t="s">
        <v>2858</v>
      </c>
      <c r="E725" s="190">
        <v>500</v>
      </c>
      <c r="F725" s="276"/>
      <c r="G725" s="191"/>
      <c r="H725" s="252">
        <f t="shared" si="685"/>
        <v>0</v>
      </c>
      <c r="I725" s="251">
        <v>27180</v>
      </c>
      <c r="J725" s="253"/>
      <c r="K725" s="253"/>
      <c r="L725" s="253"/>
      <c r="M725" s="254"/>
      <c r="N725" s="252">
        <f t="shared" si="686"/>
        <v>27180</v>
      </c>
      <c r="O725" s="251">
        <f t="shared" si="687"/>
        <v>13590000</v>
      </c>
      <c r="P725" s="253">
        <f t="shared" si="688"/>
        <v>0</v>
      </c>
      <c r="Q725" s="253">
        <f t="shared" si="689"/>
        <v>0</v>
      </c>
      <c r="R725" s="253">
        <f t="shared" si="690"/>
        <v>0</v>
      </c>
      <c r="S725" s="254">
        <f t="shared" si="691"/>
        <v>0</v>
      </c>
      <c r="T725" s="256">
        <f t="shared" si="692"/>
        <v>13590000</v>
      </c>
      <c r="U725" s="978"/>
      <c r="V725" s="277">
        <v>500</v>
      </c>
      <c r="W725" s="253">
        <f t="shared" si="693"/>
        <v>13590000</v>
      </c>
      <c r="X725" s="253">
        <f t="shared" si="694"/>
        <v>0</v>
      </c>
      <c r="Y725" s="253">
        <f t="shared" si="695"/>
        <v>0</v>
      </c>
      <c r="Z725" s="253">
        <f t="shared" si="696"/>
        <v>0</v>
      </c>
      <c r="AA725" s="253">
        <f t="shared" si="697"/>
        <v>0</v>
      </c>
      <c r="AB725" s="253">
        <f t="shared" si="698"/>
        <v>13590000</v>
      </c>
      <c r="AC725" s="978"/>
      <c r="AD725" s="308"/>
      <c r="AE725" s="253">
        <f t="shared" si="699"/>
        <v>0</v>
      </c>
      <c r="AF725" s="253">
        <f t="shared" si="700"/>
        <v>0</v>
      </c>
      <c r="AG725" s="253">
        <f t="shared" si="701"/>
        <v>0</v>
      </c>
      <c r="AH725" s="253">
        <f t="shared" si="702"/>
        <v>0</v>
      </c>
      <c r="AI725" s="253">
        <f t="shared" si="703"/>
        <v>0</v>
      </c>
      <c r="AJ725" s="253">
        <f t="shared" si="704"/>
        <v>0</v>
      </c>
      <c r="AK725" s="978"/>
      <c r="AL725" s="979">
        <f>IFERROR(VLOOKUP($A725,Itemizado_Piping!C:Q,12,0),0)</f>
        <v>0</v>
      </c>
      <c r="AM725" s="979">
        <f>IFERROR(VLOOKUP($A725,Itemizado_Piping!C:Q,13,0),0)</f>
        <v>0</v>
      </c>
      <c r="AN725" s="979">
        <f>IFERROR(VLOOKUP($A725,Itemizado_Piping!C:Q,14,0),0)</f>
        <v>0</v>
      </c>
      <c r="AO725" s="978"/>
      <c r="AP725" s="278"/>
      <c r="AQ725" s="253">
        <f t="shared" si="705"/>
        <v>0</v>
      </c>
      <c r="AR725" s="978"/>
      <c r="AS725" s="982"/>
    </row>
    <row r="726" spans="1:45" s="164" customFormat="1" hidden="1">
      <c r="A726" s="312" t="s">
        <v>2861</v>
      </c>
      <c r="B726" s="249"/>
      <c r="C726" s="182" t="s">
        <v>2862</v>
      </c>
      <c r="D726" s="2" t="s">
        <v>2858</v>
      </c>
      <c r="E726" s="190">
        <v>800</v>
      </c>
      <c r="F726" s="276"/>
      <c r="G726" s="191"/>
      <c r="H726" s="252">
        <f t="shared" si="685"/>
        <v>0</v>
      </c>
      <c r="I726" s="251"/>
      <c r="J726" s="253">
        <v>27990</v>
      </c>
      <c r="K726" s="253"/>
      <c r="L726" s="253"/>
      <c r="M726" s="254"/>
      <c r="N726" s="252">
        <f t="shared" si="686"/>
        <v>27990</v>
      </c>
      <c r="O726" s="251">
        <f t="shared" si="687"/>
        <v>0</v>
      </c>
      <c r="P726" s="253">
        <f t="shared" si="688"/>
        <v>22392000</v>
      </c>
      <c r="Q726" s="253">
        <f t="shared" si="689"/>
        <v>0</v>
      </c>
      <c r="R726" s="253">
        <f t="shared" si="690"/>
        <v>0</v>
      </c>
      <c r="S726" s="254">
        <f t="shared" si="691"/>
        <v>0</v>
      </c>
      <c r="T726" s="256">
        <f t="shared" si="692"/>
        <v>22392000</v>
      </c>
      <c r="U726" s="978"/>
      <c r="V726" s="277">
        <v>800</v>
      </c>
      <c r="W726" s="253">
        <f t="shared" si="693"/>
        <v>0</v>
      </c>
      <c r="X726" s="253">
        <f t="shared" si="694"/>
        <v>22392000</v>
      </c>
      <c r="Y726" s="253">
        <f t="shared" si="695"/>
        <v>0</v>
      </c>
      <c r="Z726" s="253">
        <f t="shared" si="696"/>
        <v>0</v>
      </c>
      <c r="AA726" s="253">
        <f t="shared" si="697"/>
        <v>0</v>
      </c>
      <c r="AB726" s="253">
        <f t="shared" si="698"/>
        <v>22392000</v>
      </c>
      <c r="AC726" s="978"/>
      <c r="AD726" s="308"/>
      <c r="AE726" s="253">
        <f t="shared" si="699"/>
        <v>0</v>
      </c>
      <c r="AF726" s="253">
        <f t="shared" si="700"/>
        <v>0</v>
      </c>
      <c r="AG726" s="253">
        <f t="shared" si="701"/>
        <v>0</v>
      </c>
      <c r="AH726" s="253">
        <f t="shared" si="702"/>
        <v>0</v>
      </c>
      <c r="AI726" s="253">
        <f t="shared" si="703"/>
        <v>0</v>
      </c>
      <c r="AJ726" s="253">
        <f t="shared" si="704"/>
        <v>0</v>
      </c>
      <c r="AK726" s="978"/>
      <c r="AL726" s="979">
        <f>IFERROR(VLOOKUP($A726,Itemizado_Piping!C:Q,12,0),0)</f>
        <v>0</v>
      </c>
      <c r="AM726" s="979">
        <f>IFERROR(VLOOKUP($A726,Itemizado_Piping!C:Q,13,0),0)</f>
        <v>0</v>
      </c>
      <c r="AN726" s="979">
        <f>IFERROR(VLOOKUP($A726,Itemizado_Piping!C:Q,14,0),0)</f>
        <v>0</v>
      </c>
      <c r="AO726" s="978"/>
      <c r="AP726" s="278"/>
      <c r="AQ726" s="253">
        <f t="shared" si="705"/>
        <v>0</v>
      </c>
      <c r="AR726" s="978"/>
      <c r="AS726" s="982"/>
    </row>
    <row r="727" spans="1:45" s="164" customFormat="1" hidden="1">
      <c r="A727" s="312" t="s">
        <v>2863</v>
      </c>
      <c r="B727" s="249"/>
      <c r="C727" s="182" t="s">
        <v>2864</v>
      </c>
      <c r="D727" s="2" t="s">
        <v>2858</v>
      </c>
      <c r="E727" s="190">
        <v>500</v>
      </c>
      <c r="F727" s="276"/>
      <c r="G727" s="191"/>
      <c r="H727" s="252">
        <f t="shared" si="685"/>
        <v>0</v>
      </c>
      <c r="I727" s="251"/>
      <c r="J727" s="253">
        <v>112814</v>
      </c>
      <c r="K727" s="253"/>
      <c r="L727" s="253"/>
      <c r="M727" s="254"/>
      <c r="N727" s="252">
        <f t="shared" si="686"/>
        <v>112814</v>
      </c>
      <c r="O727" s="251">
        <f t="shared" si="687"/>
        <v>0</v>
      </c>
      <c r="P727" s="253">
        <f t="shared" si="688"/>
        <v>56407000</v>
      </c>
      <c r="Q727" s="253">
        <f t="shared" si="689"/>
        <v>0</v>
      </c>
      <c r="R727" s="253">
        <f t="shared" si="690"/>
        <v>0</v>
      </c>
      <c r="S727" s="254">
        <f t="shared" si="691"/>
        <v>0</v>
      </c>
      <c r="T727" s="256">
        <f t="shared" si="692"/>
        <v>56407000</v>
      </c>
      <c r="U727" s="978"/>
      <c r="V727" s="277">
        <v>500</v>
      </c>
      <c r="W727" s="253">
        <f t="shared" si="693"/>
        <v>0</v>
      </c>
      <c r="X727" s="253">
        <f t="shared" si="694"/>
        <v>56407000</v>
      </c>
      <c r="Y727" s="253">
        <f t="shared" si="695"/>
        <v>0</v>
      </c>
      <c r="Z727" s="253">
        <f t="shared" si="696"/>
        <v>0</v>
      </c>
      <c r="AA727" s="253">
        <f t="shared" si="697"/>
        <v>0</v>
      </c>
      <c r="AB727" s="253">
        <f t="shared" si="698"/>
        <v>56407000</v>
      </c>
      <c r="AC727" s="978"/>
      <c r="AD727" s="308"/>
      <c r="AE727" s="253">
        <f t="shared" si="699"/>
        <v>0</v>
      </c>
      <c r="AF727" s="253">
        <f t="shared" si="700"/>
        <v>0</v>
      </c>
      <c r="AG727" s="253">
        <f t="shared" si="701"/>
        <v>0</v>
      </c>
      <c r="AH727" s="253">
        <f t="shared" si="702"/>
        <v>0</v>
      </c>
      <c r="AI727" s="253">
        <f t="shared" si="703"/>
        <v>0</v>
      </c>
      <c r="AJ727" s="253">
        <f t="shared" si="704"/>
        <v>0</v>
      </c>
      <c r="AK727" s="978"/>
      <c r="AL727" s="979">
        <f>IFERROR(VLOOKUP($A727,Itemizado_Piping!C:Q,12,0),0)</f>
        <v>0</v>
      </c>
      <c r="AM727" s="979">
        <f>IFERROR(VLOOKUP($A727,Itemizado_Piping!C:Q,13,0),0)</f>
        <v>0</v>
      </c>
      <c r="AN727" s="979">
        <f>IFERROR(VLOOKUP($A727,Itemizado_Piping!C:Q,14,0),0)</f>
        <v>0</v>
      </c>
      <c r="AO727" s="978"/>
      <c r="AP727" s="278"/>
      <c r="AQ727" s="253">
        <f t="shared" si="705"/>
        <v>0</v>
      </c>
      <c r="AR727" s="978"/>
      <c r="AS727" s="982"/>
    </row>
    <row r="728" spans="1:45" s="164" customFormat="1" hidden="1">
      <c r="A728" s="312" t="s">
        <v>2865</v>
      </c>
      <c r="B728" s="249"/>
      <c r="C728" s="182" t="s">
        <v>2866</v>
      </c>
      <c r="D728" s="2" t="s">
        <v>2858</v>
      </c>
      <c r="E728" s="190">
        <v>300</v>
      </c>
      <c r="F728" s="276"/>
      <c r="G728" s="191"/>
      <c r="H728" s="252">
        <f t="shared" si="685"/>
        <v>0</v>
      </c>
      <c r="I728" s="251"/>
      <c r="J728" s="253">
        <v>120426</v>
      </c>
      <c r="K728" s="253"/>
      <c r="L728" s="253"/>
      <c r="M728" s="254"/>
      <c r="N728" s="252">
        <f t="shared" si="686"/>
        <v>120426</v>
      </c>
      <c r="O728" s="251">
        <f t="shared" si="687"/>
        <v>0</v>
      </c>
      <c r="P728" s="253">
        <f t="shared" si="688"/>
        <v>36127800</v>
      </c>
      <c r="Q728" s="253">
        <f t="shared" si="689"/>
        <v>0</v>
      </c>
      <c r="R728" s="253">
        <f t="shared" si="690"/>
        <v>0</v>
      </c>
      <c r="S728" s="254">
        <f t="shared" si="691"/>
        <v>0</v>
      </c>
      <c r="T728" s="256">
        <f t="shared" si="692"/>
        <v>36127800</v>
      </c>
      <c r="U728" s="978"/>
      <c r="V728" s="277">
        <v>300</v>
      </c>
      <c r="W728" s="253">
        <f t="shared" si="693"/>
        <v>0</v>
      </c>
      <c r="X728" s="253">
        <f t="shared" si="694"/>
        <v>36127800</v>
      </c>
      <c r="Y728" s="253">
        <f t="shared" si="695"/>
        <v>0</v>
      </c>
      <c r="Z728" s="253">
        <f t="shared" si="696"/>
        <v>0</v>
      </c>
      <c r="AA728" s="253">
        <f t="shared" si="697"/>
        <v>0</v>
      </c>
      <c r="AB728" s="253">
        <f t="shared" si="698"/>
        <v>36127800</v>
      </c>
      <c r="AC728" s="978"/>
      <c r="AD728" s="308"/>
      <c r="AE728" s="253">
        <f t="shared" si="699"/>
        <v>0</v>
      </c>
      <c r="AF728" s="253">
        <f t="shared" si="700"/>
        <v>0</v>
      </c>
      <c r="AG728" s="253">
        <f t="shared" si="701"/>
        <v>0</v>
      </c>
      <c r="AH728" s="253">
        <f t="shared" si="702"/>
        <v>0</v>
      </c>
      <c r="AI728" s="253">
        <f t="shared" si="703"/>
        <v>0</v>
      </c>
      <c r="AJ728" s="253">
        <f t="shared" si="704"/>
        <v>0</v>
      </c>
      <c r="AK728" s="978"/>
      <c r="AL728" s="979">
        <f>IFERROR(VLOOKUP($A728,Itemizado_Piping!C:Q,12,0),0)</f>
        <v>0</v>
      </c>
      <c r="AM728" s="979">
        <f>IFERROR(VLOOKUP($A728,Itemizado_Piping!C:Q,13,0),0)</f>
        <v>0</v>
      </c>
      <c r="AN728" s="979">
        <f>IFERROR(VLOOKUP($A728,Itemizado_Piping!C:Q,14,0),0)</f>
        <v>0</v>
      </c>
      <c r="AO728" s="978"/>
      <c r="AP728" s="278"/>
      <c r="AQ728" s="253">
        <f t="shared" si="705"/>
        <v>0</v>
      </c>
      <c r="AR728" s="978"/>
      <c r="AS728" s="982"/>
    </row>
    <row r="729" spans="1:45" s="164" customFormat="1" hidden="1">
      <c r="A729" s="312" t="s">
        <v>2867</v>
      </c>
      <c r="B729" s="249"/>
      <c r="C729" s="182" t="s">
        <v>2868</v>
      </c>
      <c r="D729" s="2" t="s">
        <v>54</v>
      </c>
      <c r="E729" s="190">
        <v>5000</v>
      </c>
      <c r="F729" s="276"/>
      <c r="G729" s="190">
        <v>5000</v>
      </c>
      <c r="H729" s="252">
        <f t="shared" si="685"/>
        <v>5000</v>
      </c>
      <c r="I729" s="251"/>
      <c r="J729" s="253">
        <v>37499</v>
      </c>
      <c r="K729" s="253"/>
      <c r="L729" s="253"/>
      <c r="M729" s="254"/>
      <c r="N729" s="252">
        <f t="shared" si="686"/>
        <v>37499</v>
      </c>
      <c r="O729" s="251">
        <f t="shared" si="687"/>
        <v>0</v>
      </c>
      <c r="P729" s="253">
        <f t="shared" si="688"/>
        <v>187495000</v>
      </c>
      <c r="Q729" s="253">
        <f t="shared" si="689"/>
        <v>0</v>
      </c>
      <c r="R729" s="253">
        <f t="shared" si="690"/>
        <v>0</v>
      </c>
      <c r="S729" s="254">
        <f t="shared" si="691"/>
        <v>0</v>
      </c>
      <c r="T729" s="256">
        <f t="shared" si="692"/>
        <v>187495000</v>
      </c>
      <c r="U729" s="978"/>
      <c r="V729" s="277">
        <v>5000</v>
      </c>
      <c r="W729" s="253">
        <f t="shared" si="693"/>
        <v>0</v>
      </c>
      <c r="X729" s="253">
        <f t="shared" si="694"/>
        <v>187495000</v>
      </c>
      <c r="Y729" s="253">
        <f t="shared" si="695"/>
        <v>0</v>
      </c>
      <c r="Z729" s="253">
        <f t="shared" si="696"/>
        <v>0</v>
      </c>
      <c r="AA729" s="253">
        <f t="shared" si="697"/>
        <v>0</v>
      </c>
      <c r="AB729" s="253">
        <f t="shared" si="698"/>
        <v>187495000</v>
      </c>
      <c r="AC729" s="978"/>
      <c r="AD729" s="308"/>
      <c r="AE729" s="253">
        <f t="shared" si="699"/>
        <v>0</v>
      </c>
      <c r="AF729" s="253">
        <f t="shared" si="700"/>
        <v>0</v>
      </c>
      <c r="AG729" s="253">
        <f t="shared" si="701"/>
        <v>0</v>
      </c>
      <c r="AH729" s="253">
        <f t="shared" si="702"/>
        <v>0</v>
      </c>
      <c r="AI729" s="253">
        <f t="shared" si="703"/>
        <v>0</v>
      </c>
      <c r="AJ729" s="253">
        <f t="shared" si="704"/>
        <v>0</v>
      </c>
      <c r="AK729" s="978"/>
      <c r="AL729" s="979">
        <f>IFERROR(VLOOKUP($A729,Itemizado_Piping!C:Q,12,0),0)</f>
        <v>0</v>
      </c>
      <c r="AM729" s="979">
        <f>IFERROR(VLOOKUP($A729,Itemizado_Piping!C:Q,13,0),0)</f>
        <v>0</v>
      </c>
      <c r="AN729" s="979">
        <f>IFERROR(VLOOKUP($A729,Itemizado_Piping!C:Q,14,0),0)</f>
        <v>0</v>
      </c>
      <c r="AO729" s="978"/>
      <c r="AP729" s="278"/>
      <c r="AQ729" s="253">
        <f t="shared" si="705"/>
        <v>0</v>
      </c>
      <c r="AR729" s="978"/>
      <c r="AS729" s="982"/>
    </row>
    <row r="730" spans="1:45" s="164" customFormat="1" ht="26.45" hidden="1">
      <c r="A730" s="313" t="s">
        <v>3222</v>
      </c>
      <c r="B730" s="14"/>
      <c r="C730" s="16" t="s">
        <v>3223</v>
      </c>
      <c r="D730" s="15"/>
      <c r="E730" s="188"/>
      <c r="F730" s="259"/>
      <c r="G730" s="188"/>
      <c r="H730" s="260"/>
      <c r="I730" s="259"/>
      <c r="J730" s="261"/>
      <c r="K730" s="261"/>
      <c r="L730" s="261"/>
      <c r="M730" s="262"/>
      <c r="N730" s="260"/>
      <c r="O730" s="259"/>
      <c r="P730" s="261"/>
      <c r="Q730" s="261"/>
      <c r="R730" s="261"/>
      <c r="S730" s="262"/>
      <c r="T730" s="263"/>
      <c r="U730" s="978"/>
      <c r="V730" s="261"/>
      <c r="W730" s="261"/>
      <c r="X730" s="261"/>
      <c r="Y730" s="261"/>
      <c r="Z730" s="261"/>
      <c r="AA730" s="261"/>
      <c r="AB730" s="261"/>
      <c r="AC730" s="978"/>
      <c r="AD730" s="261"/>
      <c r="AE730" s="261"/>
      <c r="AF730" s="261"/>
      <c r="AG730" s="261"/>
      <c r="AH730" s="261"/>
      <c r="AI730" s="261"/>
      <c r="AJ730" s="261"/>
      <c r="AK730" s="978"/>
      <c r="AL730" s="239"/>
      <c r="AM730" s="239"/>
      <c r="AN730" s="239"/>
      <c r="AO730" s="978"/>
      <c r="AP730" s="264"/>
      <c r="AQ730" s="261"/>
      <c r="AR730" s="978"/>
      <c r="AS730" s="982"/>
    </row>
    <row r="731" spans="1:45" s="164" customFormat="1" hidden="1">
      <c r="A731" s="312" t="s">
        <v>2885</v>
      </c>
      <c r="B731" s="297"/>
      <c r="C731" s="183" t="s">
        <v>2886</v>
      </c>
      <c r="D731" s="2" t="s">
        <v>2075</v>
      </c>
      <c r="E731" s="191">
        <v>1</v>
      </c>
      <c r="F731" s="251"/>
      <c r="G731" s="191"/>
      <c r="H731" s="252">
        <f>G731+F731</f>
        <v>0</v>
      </c>
      <c r="I731" s="251"/>
      <c r="J731" s="253"/>
      <c r="K731" s="253"/>
      <c r="L731" s="253"/>
      <c r="M731" s="254">
        <v>1205054055</v>
      </c>
      <c r="N731" s="252">
        <f>SUM(I731:M731)</f>
        <v>1205054055</v>
      </c>
      <c r="O731" s="251">
        <f t="shared" ref="O731:S732" si="706">$E731*I731</f>
        <v>0</v>
      </c>
      <c r="P731" s="253">
        <f t="shared" si="706"/>
        <v>0</v>
      </c>
      <c r="Q731" s="253">
        <f t="shared" si="706"/>
        <v>0</v>
      </c>
      <c r="R731" s="253">
        <f t="shared" si="706"/>
        <v>0</v>
      </c>
      <c r="S731" s="254">
        <f t="shared" si="706"/>
        <v>1205054055</v>
      </c>
      <c r="T731" s="256">
        <f>SUM(O731:S731)</f>
        <v>1205054055</v>
      </c>
      <c r="U731" s="978"/>
      <c r="V731" s="253">
        <v>0</v>
      </c>
      <c r="W731" s="253">
        <f t="shared" ref="W731:Z732" si="707">$V731*I731</f>
        <v>0</v>
      </c>
      <c r="X731" s="253">
        <f t="shared" si="707"/>
        <v>0</v>
      </c>
      <c r="Y731" s="253">
        <f t="shared" si="707"/>
        <v>0</v>
      </c>
      <c r="Z731" s="253">
        <f t="shared" si="707"/>
        <v>0</v>
      </c>
      <c r="AA731" s="253">
        <v>3975016</v>
      </c>
      <c r="AB731" s="253">
        <f>SUM(W731:AA731)</f>
        <v>3975016</v>
      </c>
      <c r="AC731" s="978"/>
      <c r="AD731" s="308"/>
      <c r="AE731" s="253">
        <f t="shared" ref="AE731:AI732" si="708">$AD731*I731</f>
        <v>0</v>
      </c>
      <c r="AF731" s="253">
        <f t="shared" si="708"/>
        <v>0</v>
      </c>
      <c r="AG731" s="253">
        <f t="shared" si="708"/>
        <v>0</v>
      </c>
      <c r="AH731" s="253">
        <f t="shared" si="708"/>
        <v>0</v>
      </c>
      <c r="AI731" s="253">
        <f t="shared" si="708"/>
        <v>0</v>
      </c>
      <c r="AJ731" s="253">
        <f>SUM(AE731:AI731)</f>
        <v>0</v>
      </c>
      <c r="AK731" s="978"/>
      <c r="AL731" s="979">
        <f>IFERROR(VLOOKUP($A731,Itemizado_Piping!C:Q,12,0),0)</f>
        <v>0</v>
      </c>
      <c r="AM731" s="979">
        <f>IFERROR(VLOOKUP($A731,Itemizado_Piping!C:Q,13,0),0)</f>
        <v>0</v>
      </c>
      <c r="AN731" s="979">
        <f>IFERROR(VLOOKUP($A731,Itemizado_Piping!C:Q,14,0),0)</f>
        <v>0</v>
      </c>
      <c r="AO731" s="978"/>
      <c r="AP731" s="258"/>
      <c r="AQ731" s="253">
        <f>N731*AP731</f>
        <v>0</v>
      </c>
      <c r="AR731" s="978"/>
      <c r="AS731" s="982"/>
    </row>
    <row r="732" spans="1:45" s="164" customFormat="1" ht="13.9" hidden="1" thickBot="1">
      <c r="A732" s="318" t="s">
        <v>2887</v>
      </c>
      <c r="B732" s="298"/>
      <c r="C732" s="184" t="s">
        <v>2888</v>
      </c>
      <c r="D732" s="185" t="s">
        <v>2075</v>
      </c>
      <c r="E732" s="194">
        <v>1</v>
      </c>
      <c r="F732" s="299"/>
      <c r="G732" s="194"/>
      <c r="H732" s="300">
        <f>G732+F732</f>
        <v>0</v>
      </c>
      <c r="I732" s="299"/>
      <c r="J732" s="301"/>
      <c r="K732" s="301"/>
      <c r="L732" s="301"/>
      <c r="M732" s="302"/>
      <c r="N732" s="300">
        <f>SUM(I732:M732)</f>
        <v>0</v>
      </c>
      <c r="O732" s="299">
        <f t="shared" si="706"/>
        <v>0</v>
      </c>
      <c r="P732" s="301">
        <f t="shared" si="706"/>
        <v>0</v>
      </c>
      <c r="Q732" s="301">
        <f t="shared" si="706"/>
        <v>0</v>
      </c>
      <c r="R732" s="301">
        <f t="shared" si="706"/>
        <v>0</v>
      </c>
      <c r="S732" s="302">
        <f t="shared" si="706"/>
        <v>0</v>
      </c>
      <c r="T732" s="303">
        <f>SUM(O732:S732)</f>
        <v>0</v>
      </c>
      <c r="U732" s="978"/>
      <c r="V732" s="253">
        <v>0</v>
      </c>
      <c r="W732" s="253">
        <f t="shared" si="707"/>
        <v>0</v>
      </c>
      <c r="X732" s="253">
        <f t="shared" si="707"/>
        <v>0</v>
      </c>
      <c r="Y732" s="253">
        <f t="shared" si="707"/>
        <v>0</v>
      </c>
      <c r="Z732" s="253">
        <f t="shared" si="707"/>
        <v>0</v>
      </c>
      <c r="AA732" s="253">
        <f>$V732*M732</f>
        <v>0</v>
      </c>
      <c r="AB732" s="253">
        <f>SUM(W732:AA732)</f>
        <v>0</v>
      </c>
      <c r="AC732" s="978"/>
      <c r="AD732" s="308"/>
      <c r="AE732" s="253">
        <f t="shared" si="708"/>
        <v>0</v>
      </c>
      <c r="AF732" s="253">
        <f t="shared" si="708"/>
        <v>0</v>
      </c>
      <c r="AG732" s="253">
        <f t="shared" si="708"/>
        <v>0</v>
      </c>
      <c r="AH732" s="253">
        <f t="shared" si="708"/>
        <v>0</v>
      </c>
      <c r="AI732" s="253">
        <f t="shared" si="708"/>
        <v>0</v>
      </c>
      <c r="AJ732" s="253">
        <f>SUM(AE732:AI732)</f>
        <v>0</v>
      </c>
      <c r="AK732" s="978"/>
      <c r="AL732" s="979">
        <f>IFERROR(VLOOKUP($A732,Itemizado_Piping!C:Q,12,0),0)</f>
        <v>0</v>
      </c>
      <c r="AM732" s="979">
        <f>IFERROR(VLOOKUP($A732,Itemizado_Piping!C:Q,13,0),0)</f>
        <v>0</v>
      </c>
      <c r="AN732" s="979">
        <f>IFERROR(VLOOKUP($A732,Itemizado_Piping!C:Q,14,0),0)</f>
        <v>0</v>
      </c>
      <c r="AO732" s="978"/>
      <c r="AP732" s="258"/>
      <c r="AQ732" s="253">
        <f>N732*AP732</f>
        <v>0</v>
      </c>
      <c r="AR732" s="978"/>
      <c r="AS732" s="982"/>
    </row>
    <row r="733" spans="1:45" hidden="1">
      <c r="A733" s="985"/>
      <c r="B733" s="966"/>
      <c r="C733" s="967"/>
      <c r="D733" s="905"/>
      <c r="E733" s="978"/>
      <c r="F733" s="978"/>
      <c r="G733" s="978"/>
      <c r="H733" s="978"/>
      <c r="I733" s="978"/>
      <c r="J733" s="978"/>
      <c r="K733" s="978"/>
      <c r="L733" s="978"/>
      <c r="M733" s="978"/>
      <c r="N733" s="978"/>
      <c r="O733" s="978"/>
      <c r="P733" s="978"/>
      <c r="Q733" s="978"/>
      <c r="R733" s="978"/>
      <c r="S733" s="978"/>
      <c r="T733" s="978"/>
      <c r="U733" s="978"/>
      <c r="V733" s="978"/>
      <c r="W733" s="978"/>
      <c r="X733" s="978"/>
      <c r="Y733" s="978"/>
      <c r="Z733" s="978"/>
      <c r="AA733" s="978"/>
      <c r="AB733" s="978"/>
      <c r="AC733" s="978"/>
      <c r="AD733" s="986"/>
      <c r="AE733" s="978"/>
      <c r="AF733" s="978"/>
      <c r="AG733" s="978"/>
      <c r="AH733" s="978"/>
      <c r="AI733" s="978"/>
      <c r="AJ733" s="978"/>
      <c r="AK733" s="978"/>
      <c r="AL733" s="978"/>
      <c r="AM733" s="978"/>
      <c r="AN733" s="978"/>
      <c r="AO733" s="978"/>
      <c r="AP733" s="978"/>
      <c r="AQ733" s="978"/>
      <c r="AR733" s="978"/>
      <c r="AS733" s="982"/>
    </row>
  </sheetData>
  <protectedRanges>
    <protectedRange password="C7AF" sqref="C19:C24 B20:B24 AQ507:AQ508 AQ510:AQ513 AP20:AQ24 AQ26:AQ33 AQ35:AQ37 AQ42:AQ46 AQ48:AQ53 AQ73:AQ77 AQ79:AQ101 AQ103:AQ104 AQ109:AQ111 AQ139:AQ140 AQ154:AQ155 AQ157:AQ158 AQ160:AQ161 AQ164:AQ168 AQ170:AQ174 AQ176:AQ178 AQ180:AQ182 AQ184:AQ187 AQ189:AQ190 AQ192:AQ196 AQ198:AQ199 AQ201:AQ205 AQ209:AQ210 AQ213:AQ216 AQ258:AQ262 AQ264:AQ265 AQ267:AQ271 AQ273:AQ280 AQ282:AQ288 AQ290:AQ295 AQ297:AQ320 AQ356:AQ362 AQ364:AQ365 AQ367:AQ369 AQ371:AQ376 AQ378:AQ382 AQ384:AQ386 AQ388:AQ393 AQ395:AQ396 AQ398:AQ404 AQ406:AQ413 AQ430:AQ433 AQ435:AQ441 AQ443:AQ444 AQ446:AQ450 AQ452:AQ457 AQ459 AQ461:AQ477 AQ479 AQ481:AQ485 AQ487:AQ488 AQ490:AQ498 AQ517:AQ522 AQ524:AQ527 AQ529:AQ537 AQ539:AQ546 AQ548:AQ549 AQ551:AQ552 AQ554:AQ558 AQ560:AQ566 AQ568:AQ572 AQ574:AQ578 AQ580:AQ584 AQ586:AQ590 AQ592:AQ596 AQ598:AQ602 AQ619:AQ638 AQ660:AQ664 AQ666:AQ670 AQ672:AQ675 AQ677:AQ685 AQ687:AQ692 AQ694:AQ695 AQ697:AQ700 AQ702:AQ703 AQ707 AQ709:AQ713 AQ731:AQ732 AQ63:AQ71 AQ55:AQ61 AQ113:AQ137 AQ106:AQ107 AQ142:AQ151 AQ218:AQ255 AQ322:AQ329 AQ331 AQ333:AQ340 AQ346:AQ352 AQ342:AQ344 AQ416:AQ428 AQ500:AQ505 AQ606:AQ617 AQ640:AQ650 AQ652:AQ654 AQ656:AQ658 AQ716:AQ729 G55:G65 G67:G72 G74:G79 G81:G89 G91:G97 G99:G103 G105:G127 G129:G130 G132:G147 G149:G151 G176:G180 G182:G184 G186:G188 G190:G193 G195:G196 G198:G202 G204:G205 G264:G266 G268:G272 G274:G278 G280:G281 G283:G287 G289:G296 G298:G304 G306:G311 G313:G337 G339:G340 G364:G371 G373:G374 G376:G378 G380:G385 G387:G391 G393:G395 G397:G402 G404:G405 G407:G413 G430:G434 G436:G437 G439:G446 G448:G449 G451:G455 G457:G462 G464:G467 G469:G475 G477:G478 G480:G484 G486:G491 G493 G495:G511 G513 G524:G528 G530:G534 G536:G540 G542:G546 G554:G557 G559:G567 G569:G576 G578:G579 G581:G582 G584:G588 G590:G596 G619:G624 G626:G627 G629:G632 G634:G657 G659:G662 G664:G668 G670:G673 G675:G679 G681:G685 G687:G690 G692:G700 G716:G728 H716:M729 G26:M33 G35:M37 H731:M732 D20:T24 O731:S732 O716:S729 O709:S713 O707:S707 O702:S703 O692:S700 O687:S690 O681:S685 O675:S679 O670:S673 O664:S668 O659:S662 O634:S657 O629:S632 O626:S627 O619:S624 O606:S617 O598:S602 O590:S596 O584:S588 O581:S582 O578:S579 O569:S576 O559:S567 O554:S557 O548:S552 O542:S546 O536:S540 O530:S534 O524:S528 O517:S522 O513:S513 O495:S511 O493:S493 O486:S491 O480:S484 O477:S478 O469:S475 O464:S467 O457:S462 O451:S455 O448:S449 O439:S446 O436:S437 O430:S434 O416:S428 O407:S413 O404:S405 O397:S402 O393:S395 O387:S391 O380:S385 O376:S378 O373:S374 O364:S371 O356:S362 O342:S352 O339:S340 O313:S337 O306:S311 O298:S304 O289:S296 O283:S287 O280:S281 O274:S278 O268:S272 O264:S266 O258:S262 O218:S255 O213:S216 O209:S210 O204:S205 O198:S202 O195:S196 O190:S193 O186:S188 O182:S184 O176:S180 O170:S174 O164:S168 O160:S161 O157:S158 O154:S155 O149:S151 O132:S147 O129:S130 O105:S127 O99:S103 O91:S97 O81:S89 O74:S79 O67:S72 O55:S65 O48:S53 O42:S46 O35:S37 O26:S33 W731:AB732 W716:AB729 W709:AB713 W707:AB707 W702:AB703 W687:AB700 W619:AB685 W606:AB617 W598:AB602 W554:AB596 W548:AB552 W524:AB546 W517:AB522 W430:AB513 W416:AB428 W364:AB413 W356:AB362 W342:AB352 W264:AB340 W258:AB262 W218:AB255 W213:AB216 W209:AB210 W198:AB205 W176:AB196 W170:AB174 W164:AB168 W160:AB161 W157:AB158 W154:AB155 W55:AB151 W48:AB53 W42:AB46 W35:AB37 W26:AB33 V20:AB24 AE687:AJ700 AE619:AJ685 AE554:AJ596 AE524:AJ546 AE430:AJ513 AE364:AJ413 AE264:AJ340 AE198:AJ205 AE176:AJ196 AE55:AJ151 AE42:AJ46 AE35:AJ37 AE26:AJ33 G42:M46 G48:M53 H55:M151 G154:M155 G157:M158 G160:M161 G164:M168 G170:M174 H176:M196 H198:M205 G209:M210 G213:M216 G218:M255 G258:M262 H264:M340 G342:M352 G356:M362 H364:M413 G416:M428 H430:M513 G517:M522 H524:M546 G548:M552 H554:M596 G598:M602 G606:M617 H619:M685 H687:M700 G702:M703 G707:M707 G709:M713 AD20:AJ21 AE22:AJ24 AD22:AD46 AD48:AJ53 AD55:AD65 AD67:AD72 AD74:AD79 AD81:AD89 AD91:AD97 AD99:AD103 AD105:AD127 AD129:AD130 AD132:AD147 AD149:AD151 AD154:AJ155 AD157:AJ158 AD160:AJ161 AD164:AJ168 AD170:AJ174 AD176:AD180 AD182:AD184 AD190:AD193 AD186:AD188 AD195:AD196 AD198:AD202 AD204:AD205 AD209:AJ210 AD213:AJ216 AD258:AJ262 AD264:AD266 AD268:AD272 AD274:AD278 AD280:AD281 AD283:AD287 AD289:AD296 AD298:AD304 AD306:AD311 AD313:AD337 AD339:AD340 AD342:AJ352 AD356:AJ362 AD364:AD371 AD373:AD374 AD376:AD378 AD380:AD385 AD387:AD391 AD393:AD395 AD397:AD402 AD404:AD405 AD407:AD413 AD416:AJ428 AD430:AD434 AD436:AD437 AD439:AD446 AD448:AD449 AD451:AD455 AD457:AD462 AD464:AD467 AD469:AD475 AD477:AD478 AD480:AD484 AD486:AD491 AD493 AD513 AD517:AJ522 AD524:AD528 AD530:AD534 AD536:AD540 AD542:AD546 AD548:AJ552 AD554:AD557 AD559:AD567 AD569:AD576 AD578:AD579 AD581:AD582 AD584:AD588 AD590:AD596 AD598:AJ602 AD606:AJ617 AD619:AD624 AD626:AD627 AD629:AD632 AD659:AD662 AD664:AD668 AD670:AD673 AD675:AD679 AD681:AD685 AD687:AD690 AD692:AD700 AD702:AJ703 AD707:AJ707 AD709:AJ713 AD716:AJ729 AD731:AJ732 AL20:AN20 AL38:AN38 AL714:AN714 AL730:AN730 AD218:AJ255 AD495:AD511 AD634:AD657" name="Range1"/>
  </protectedRanges>
  <autoFilter xmlns:x14="http://schemas.microsoft.com/office/spreadsheetml/2009/9/main" ref="A19:AQ733" xr:uid="{00000000-0009-0000-0000-000004000000}">
    <filterColumn colId="2">
      <filters>
        <mc:AlternateContent xmlns:mc="http://schemas.openxmlformats.org/markup-compatibility/2006">
          <mc:Choice Requires="x14">
            <x14:filter val="Montaje de Válvula autorreguladora de presión  PCV-90122 @, 98332, conexionado,  puesta en marcha, realización de pruebas y protocolos, considerar como referencia 4600020303-03631-201ME-00002 / 3  , 4600020303-06700-HDDAT-00005."/>
            <x14:filter val="Montaje de Válvula autorreguladora de presión 100 - 200 kP 03631-PCV-93112, 93212, 93312, 93412, 93512, 93612, 93712, 93812, conexionado,  puesta en marcha, realización de pruebas y protocolos, considerar como referencia 4600020303-03631-201ME-00001 , 4600020303-06700-HDDAT-00005."/>
            <x14:filter val="Montaje, Pruebas y puesta en servicio  de Bomba Piscina de Emergencia TAG 3632-BVT-001@002 POT 90 Equipo nuevo, tipo centrífuga vertical montado sobre balsa (incluye montaje y pruebas Balsa ). _x000a_Capacidad 750 m3/h @ 25,3 mcf._x000a_1 Operativa + 1 Stand-by."/>
            <x14:filter val="Suministro y Montaje Tablero Enchufes : 380-220V, 50Hz, 15 kA, NEMA 4X, incluye botonera, protección de corriente, diferencial tomas de corriente 32A trifásico y 16 A monofásico"/>
            <x14:filter val="Suministro y Montaje Tablero Enchufes 220-TEF-011 : 380-220V, 50Hz, 15 kA, NEMA 4X, incluye botonera, protección de corriente, diferencial tomas de corriente 32A trifásico y 16 A monofásico"/>
            <x14:filter val="Suministro y Montaje Tablero Enchufes 220-TEF-012 : 380-220V, 50Hz, 15 kA, NEMA 4X, incluye botonera, protección de corriente, diferencial tomas de corriente 32A trifásico y 16 A monofásico"/>
            <x14:filter val="Suministro y Montaje Tablero Enchufes 220-TEF-013 : 380-220V, 50Hz, 15 kA, NEMA 4X,  tomas de corriente 32A trifásico y 16 A monofásico"/>
            <x14:filter val="Suministro y Montaje, F1: COOLON LED Lighting HT66-NWT-NOP-RPS HT66 LED luminaria 320 W"/>
            <x14:filter val="Suministro y Montaje, F1: COOLON LED Lighting HT66-NWT-NOP-RPS HT66 LED luminaria 320 W con poste de 8.5 metros"/>
            <x14:filter val="Suministro y Montaje, F1: COOLON LED Lighting HT66-NWT-NOP-RPS HT66 LED Luminaria 320 W y Poste de 9 metros"/>
            <x14:filter val="Suministro y Montaje, F1: COOLON LED Lighting HT66-NWT-NOP-RPS HT66 LED luminaria 320 W, con poste de 6 metros"/>
            <x14:filter val="Suministro, Montaje, conexionado de  cámara cctv  3632-NT-9001 piscina de emergencia, incluye cable y accesorios necesarios, puesta en marcha."/>
            <x14:filter val="Tie-In 3632-001 Cañería HDPE 800 mm"/>
            <x14:filter val="Tie-In 3632-002 Cañería HDPE 800 mm"/>
          </mc:Choice>
          <mc:Fallback>
            <filter val="Montaje de Válvula autorreguladora de presión  PCV-90122 @, 98332, conexionado,  puesta en marcha, realización de pruebas y protocolos, considerar como referencia 4600020303-03631-201ME-00002 / 3  , 4600020303-06700-HDDAT-00005."/>
            <filter val="Montaje, Pruebas y puesta en servicio  de Bomba Piscina de Emergencia TAG 3632-BVT-001@002 POT 90 Equipo nuevo, tipo centrífuga vertical montado sobre balsa (incluye montaje y pruebas Balsa ). _x000a_Capacidad 750 m3/h @ 25,3 mcf._x000a_1 Operativa + 1 Stand-by."/>
            <filter val="Suministro y Montaje Tablero Enchufes : 380-220V, 50Hz, 15 kA, NEMA 4X, incluye botonera, protección de corriente, diferencial tomas de corriente 32A trifásico y 16 A monofásico"/>
            <filter val="Suministro y Montaje Tablero Enchufes 220-TEF-011 : 380-220V, 50Hz, 15 kA, NEMA 4X, incluye botonera, protección de corriente, diferencial tomas de corriente 32A trifásico y 16 A monofásico"/>
            <filter val="Suministro y Montaje Tablero Enchufes 220-TEF-012 : 380-220V, 50Hz, 15 kA, NEMA 4X, incluye botonera, protección de corriente, diferencial tomas de corriente 32A trifásico y 16 A monofásico"/>
            <filter val="Suministro y Montaje Tablero Enchufes 220-TEF-013 : 380-220V, 50Hz, 15 kA, NEMA 4X,  tomas de corriente 32A trifásico y 16 A monofásico"/>
            <filter val="Suministro y Montaje, F1: COOLON LED Lighting HT66-NWT-NOP-RPS HT66 LED luminaria 320 W"/>
            <filter val="Suministro y Montaje, F1: COOLON LED Lighting HT66-NWT-NOP-RPS HT66 LED luminaria 320 W con poste de 8.5 metros"/>
            <filter val="Suministro y Montaje, F1: COOLON LED Lighting HT66-NWT-NOP-RPS HT66 LED Luminaria 320 W y Poste de 9 metros"/>
            <filter val="Suministro y Montaje, F1: COOLON LED Lighting HT66-NWT-NOP-RPS HT66 LED luminaria 320 W, con poste de 6 metros"/>
            <filter val="Suministro, Montaje, conexionado de  cámara cctv  3632-NT-9001 piscina de emergencia, incluye cable y accesorios necesarios, puesta en marcha."/>
            <filter val="Tie-In 3632-001 Cañería HDPE 800 mm"/>
            <filter val="Tie-In 3632-002 Cañería HDPE 800 mm"/>
          </mc:Fallback>
        </mc:AlternateContent>
      </filters>
    </filterColumn>
  </autoFilter>
  <mergeCells count="1">
    <mergeCell ref="AL18:AN18"/>
  </mergeCells>
  <conditionalFormatting sqref="A1:A1048576">
    <cfRule type="duplicateValues" dxfId="18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AD103"/>
  <sheetViews>
    <sheetView topLeftCell="H1" zoomScale="70" zoomScaleNormal="70" workbookViewId="0">
      <pane ySplit="4" topLeftCell="A36" activePane="bottomLeft" state="frozen"/>
      <selection pane="bottomLeft" activeCell="U19" sqref="U19"/>
      <selection activeCell="G232" sqref="G232"/>
    </sheetView>
  </sheetViews>
  <sheetFormatPr defaultColWidth="11.5703125" defaultRowHeight="13.15" outlineLevelCol="1"/>
  <cols>
    <col min="1" max="1" width="2.140625" style="26" customWidth="1"/>
    <col min="2" max="2" width="9.85546875" style="144" customWidth="1"/>
    <col min="3" max="3" width="14.7109375" style="26" bestFit="1" customWidth="1"/>
    <col min="4" max="4" width="24.7109375" style="26" customWidth="1"/>
    <col min="5" max="5" width="13.28515625" style="144" bestFit="1" customWidth="1"/>
    <col min="6" max="6" width="51.42578125" style="26" customWidth="1"/>
    <col min="7" max="7" width="9.140625" style="144" bestFit="1" customWidth="1"/>
    <col min="8" max="8" width="11.7109375" style="144" bestFit="1" customWidth="1"/>
    <col min="9" max="9" width="14.42578125" style="26" bestFit="1" customWidth="1" outlineLevel="1"/>
    <col min="10" max="10" width="18" style="26" customWidth="1" outlineLevel="1"/>
    <col min="11" max="11" width="15.7109375" style="347" customWidth="1" outlineLevel="1"/>
    <col min="12" max="12" width="14.85546875" style="26" customWidth="1" outlineLevel="1"/>
    <col min="13" max="13" width="20" style="26" customWidth="1" outlineLevel="1"/>
    <col min="14" max="14" width="3.7109375" style="26" customWidth="1" outlineLevel="1"/>
    <col min="15" max="15" width="13.28515625" style="26" bestFit="1" customWidth="1"/>
    <col min="16" max="16" width="12.7109375" style="26" customWidth="1"/>
    <col min="17" max="17" width="20.7109375" style="26" customWidth="1"/>
    <col min="18" max="18" width="3.7109375" style="26" customWidth="1"/>
    <col min="19" max="20" width="16.28515625" style="26" bestFit="1" customWidth="1"/>
    <col min="21" max="21" width="16.28515625" style="419" bestFit="1" customWidth="1"/>
    <col min="22" max="22" width="3.7109375" style="419" customWidth="1"/>
    <col min="23" max="23" width="26.7109375" style="26" customWidth="1"/>
    <col min="24" max="24" width="3.7109375" style="26" customWidth="1"/>
    <col min="25" max="25" width="21.5703125" style="26" bestFit="1" customWidth="1"/>
    <col min="26" max="26" width="22.28515625" style="26" bestFit="1" customWidth="1"/>
    <col min="27" max="27" width="24.5703125" style="26" bestFit="1" customWidth="1"/>
    <col min="28" max="28" width="21.7109375" style="26" bestFit="1" customWidth="1"/>
    <col min="29" max="29" width="24.28515625" style="26" bestFit="1" customWidth="1"/>
    <col min="30" max="30" width="20.7109375" style="26" bestFit="1" customWidth="1"/>
    <col min="31" max="16384" width="11.5703125" style="26"/>
  </cols>
  <sheetData>
    <row r="1" spans="1:30" ht="13.9" thickBot="1">
      <c r="A1" s="987"/>
      <c r="B1" s="909"/>
      <c r="C1" s="987"/>
      <c r="D1" s="987"/>
      <c r="E1" s="909"/>
      <c r="F1" s="987"/>
      <c r="G1" s="909"/>
      <c r="H1" s="909"/>
      <c r="I1" s="987"/>
      <c r="J1" s="987"/>
      <c r="K1" s="988"/>
      <c r="L1" s="987"/>
      <c r="M1" s="987"/>
      <c r="N1" s="987"/>
      <c r="O1" s="987"/>
      <c r="P1" s="987"/>
      <c r="Q1" s="987"/>
      <c r="R1" s="987"/>
      <c r="S1" s="987"/>
      <c r="T1" s="987"/>
      <c r="U1" s="989"/>
      <c r="V1" s="989"/>
      <c r="W1" s="987"/>
      <c r="X1" s="987"/>
      <c r="Y1" s="987"/>
      <c r="Z1" s="987"/>
      <c r="AA1" s="987"/>
      <c r="AB1" s="987"/>
      <c r="AC1" s="987"/>
      <c r="AD1" s="987"/>
    </row>
    <row r="2" spans="1:30" ht="19.149999999999999" customHeight="1" thickBot="1">
      <c r="A2" s="905"/>
      <c r="B2" s="905"/>
      <c r="C2" s="434" t="s">
        <v>3302</v>
      </c>
      <c r="D2" s="434" t="s">
        <v>3303</v>
      </c>
      <c r="E2" s="434">
        <f>+SUMIFS(H5:H93,G5:G93,$D$2)</f>
        <v>20784</v>
      </c>
      <c r="F2" s="987"/>
      <c r="G2" s="905"/>
      <c r="H2" s="909"/>
      <c r="I2" s="990"/>
      <c r="J2" s="990"/>
      <c r="K2" s="991"/>
      <c r="L2" s="990"/>
      <c r="M2" s="682"/>
      <c r="N2" s="682"/>
      <c r="O2" s="797" t="s">
        <v>3304</v>
      </c>
      <c r="P2" s="798"/>
      <c r="Q2" s="799"/>
      <c r="R2" s="978"/>
      <c r="S2" s="800" t="s">
        <v>3305</v>
      </c>
      <c r="T2" s="801"/>
      <c r="U2" s="802"/>
      <c r="V2" s="422"/>
      <c r="W2" s="140" t="s">
        <v>54</v>
      </c>
      <c r="X2" s="978"/>
      <c r="Y2" s="793" t="s">
        <v>3306</v>
      </c>
      <c r="Z2" s="794"/>
      <c r="AA2" s="794"/>
      <c r="AB2" s="794"/>
      <c r="AC2" s="795"/>
      <c r="AD2" s="796"/>
    </row>
    <row r="3" spans="1:30" ht="21" customHeight="1" thickBot="1">
      <c r="A3" s="905"/>
      <c r="B3" s="905"/>
      <c r="C3" s="992"/>
      <c r="D3" s="992"/>
      <c r="E3" s="992"/>
      <c r="F3" s="966"/>
      <c r="G3" s="966"/>
      <c r="H3" s="993">
        <f>SUBTOTAL(9,H5:H99)</f>
        <v>24883</v>
      </c>
      <c r="I3" s="994"/>
      <c r="J3" s="420">
        <f>+SUBTOTAL(9,J5:J93)</f>
        <v>10517591122.230707</v>
      </c>
      <c r="K3" s="994"/>
      <c r="L3" s="426">
        <f>+SUBTOTAL(9,L5:L93)</f>
        <v>152326.70700000002</v>
      </c>
      <c r="M3" s="994"/>
      <c r="N3" s="994"/>
      <c r="O3" s="421">
        <f>SUBTOTAL(9,O5:O93)</f>
        <v>19288.671000000002</v>
      </c>
      <c r="P3" s="421">
        <f>SUBTOTAL(9,P5:P93)</f>
        <v>141883.50768099999</v>
      </c>
      <c r="Q3" s="427">
        <f>SUBTOTAL(9,Q5:Q93)</f>
        <v>8894895526.3747997</v>
      </c>
      <c r="R3" s="987"/>
      <c r="S3" s="428">
        <f>SUBTOTAL(9,S5:S93)</f>
        <v>6349.2060499999998</v>
      </c>
      <c r="T3" s="723">
        <f>SUBTOTAL(9,T5:T93)</f>
        <v>0</v>
      </c>
      <c r="U3" s="428">
        <f>SUBTOTAL(9,U5:U93)</f>
        <v>6349.2060499999998</v>
      </c>
      <c r="V3" s="989"/>
      <c r="W3" s="619">
        <f>SUM(W8:W99)</f>
        <v>0</v>
      </c>
      <c r="X3" s="978"/>
      <c r="Y3" s="424">
        <f t="shared" ref="Y3:AD3" si="0">SUM(Y8:Y93)</f>
        <v>5148.3260500000006</v>
      </c>
      <c r="Z3" s="619">
        <f t="shared" si="0"/>
        <v>1271.8000000000002</v>
      </c>
      <c r="AA3" s="424">
        <f t="shared" si="0"/>
        <v>6420.1260499999999</v>
      </c>
      <c r="AB3" s="427">
        <f t="shared" si="0"/>
        <v>2333336823.7423968</v>
      </c>
      <c r="AC3" s="427">
        <f t="shared" si="0"/>
        <v>616924762.54073393</v>
      </c>
      <c r="AD3" s="427">
        <f t="shared" si="0"/>
        <v>2950261586.2831306</v>
      </c>
    </row>
    <row r="4" spans="1:30" ht="43.9" customHeight="1" thickBot="1">
      <c r="A4" s="905"/>
      <c r="B4" s="743" t="s">
        <v>20</v>
      </c>
      <c r="C4" s="744" t="s">
        <v>959</v>
      </c>
      <c r="D4" s="745" t="s">
        <v>23</v>
      </c>
      <c r="E4" s="744" t="s">
        <v>3307</v>
      </c>
      <c r="F4" s="744" t="s">
        <v>3308</v>
      </c>
      <c r="G4" s="693" t="s">
        <v>3309</v>
      </c>
      <c r="H4" s="693" t="s">
        <v>3310</v>
      </c>
      <c r="I4" s="373" t="s">
        <v>3311</v>
      </c>
      <c r="J4" s="373" t="s">
        <v>3312</v>
      </c>
      <c r="K4" s="707" t="s">
        <v>3313</v>
      </c>
      <c r="L4" s="373" t="s">
        <v>3314</v>
      </c>
      <c r="M4" s="744" t="s">
        <v>3315</v>
      </c>
      <c r="N4" s="208"/>
      <c r="O4" s="139" t="s">
        <v>2046</v>
      </c>
      <c r="P4" s="139" t="s">
        <v>54</v>
      </c>
      <c r="Q4" s="439" t="s">
        <v>3261</v>
      </c>
      <c r="R4" s="64"/>
      <c r="S4" s="425" t="s">
        <v>3316</v>
      </c>
      <c r="T4" s="425" t="s">
        <v>3317</v>
      </c>
      <c r="U4" s="425" t="s">
        <v>3318</v>
      </c>
      <c r="V4" s="423"/>
      <c r="W4" s="425" t="s">
        <v>3319</v>
      </c>
      <c r="X4" s="978"/>
      <c r="Y4" s="710" t="s">
        <v>3320</v>
      </c>
      <c r="Z4" s="710" t="s">
        <v>3321</v>
      </c>
      <c r="AA4" s="710" t="s">
        <v>3322</v>
      </c>
      <c r="AB4" s="710" t="s">
        <v>3323</v>
      </c>
      <c r="AC4" s="710" t="s">
        <v>3324</v>
      </c>
      <c r="AD4" s="710" t="s">
        <v>3325</v>
      </c>
    </row>
    <row r="5" spans="1:30" ht="26.45">
      <c r="A5" s="905"/>
      <c r="B5" s="995">
        <v>1</v>
      </c>
      <c r="C5" s="740" t="s">
        <v>2030</v>
      </c>
      <c r="D5" s="741" t="str">
        <f>VLOOKUP(C5,Volumen_Obra!B:C,2,0)</f>
        <v>REGADIO LIXIVIACION SECUNDARIA</v>
      </c>
      <c r="E5" s="996"/>
      <c r="F5" s="742" t="s">
        <v>2890</v>
      </c>
      <c r="G5" s="372"/>
      <c r="H5" s="698"/>
      <c r="I5" s="374"/>
      <c r="J5" s="702"/>
      <c r="K5" s="997"/>
      <c r="L5" s="702"/>
      <c r="M5" s="998"/>
      <c r="N5" s="999"/>
      <c r="O5" s="1000"/>
      <c r="P5" s="1001"/>
      <c r="Q5" s="1002"/>
      <c r="R5" s="1003"/>
      <c r="S5" s="1000"/>
      <c r="T5" s="1004"/>
      <c r="U5" s="1005"/>
      <c r="V5" s="1003"/>
      <c r="W5" s="1006"/>
      <c r="X5" s="978"/>
      <c r="Y5" s="1000"/>
      <c r="Z5" s="1001"/>
      <c r="AA5" s="1007"/>
      <c r="AB5" s="1008"/>
      <c r="AC5" s="1009"/>
      <c r="AD5" s="1010"/>
    </row>
    <row r="6" spans="1:30">
      <c r="A6" s="905"/>
      <c r="B6" s="1011">
        <v>2</v>
      </c>
      <c r="C6" s="687" t="s">
        <v>2891</v>
      </c>
      <c r="D6" s="691" t="str">
        <f>VLOOKUP(C6,Volumen_Obra!B:C,2,0)</f>
        <v>LINEAS DE RIEGO</v>
      </c>
      <c r="E6" s="1012"/>
      <c r="F6" s="694" t="s">
        <v>2893</v>
      </c>
      <c r="G6" s="345"/>
      <c r="H6" s="699"/>
      <c r="I6" s="375"/>
      <c r="J6" s="703"/>
      <c r="K6" s="1013"/>
      <c r="L6" s="703"/>
      <c r="M6" s="1014"/>
      <c r="N6" s="999"/>
      <c r="O6" s="1015"/>
      <c r="P6" s="1016"/>
      <c r="Q6" s="1017"/>
      <c r="R6" s="1003"/>
      <c r="S6" s="1015"/>
      <c r="T6" s="1018"/>
      <c r="U6" s="1019"/>
      <c r="V6" s="1003"/>
      <c r="W6" s="1020"/>
      <c r="X6" s="978"/>
      <c r="Y6" s="1015"/>
      <c r="Z6" s="1016"/>
      <c r="AA6" s="1021"/>
      <c r="AB6" s="1022"/>
      <c r="AC6" s="1023"/>
      <c r="AD6" s="1024"/>
    </row>
    <row r="7" spans="1:30" ht="18" customHeight="1">
      <c r="A7" s="905"/>
      <c r="B7" s="1011">
        <v>3</v>
      </c>
      <c r="C7" s="687" t="s">
        <v>2894</v>
      </c>
      <c r="D7" s="691" t="str">
        <f>VLOOKUP(C7,Volumen_Obra!B:C,2,0)</f>
        <v>LINEAS DE RIEGO</v>
      </c>
      <c r="E7" s="1012"/>
      <c r="F7" s="694" t="s">
        <v>2895</v>
      </c>
      <c r="G7" s="345"/>
      <c r="H7" s="699"/>
      <c r="I7" s="375"/>
      <c r="J7" s="703"/>
      <c r="K7" s="1013"/>
      <c r="L7" s="703"/>
      <c r="M7" s="1025"/>
      <c r="N7" s="1026"/>
      <c r="O7" s="1015"/>
      <c r="P7" s="1016"/>
      <c r="Q7" s="1017"/>
      <c r="R7" s="1003"/>
      <c r="S7" s="1015"/>
      <c r="T7" s="1018"/>
      <c r="U7" s="1019"/>
      <c r="V7" s="1003"/>
      <c r="W7" s="1020"/>
      <c r="X7" s="978"/>
      <c r="Y7" s="1015"/>
      <c r="Z7" s="1016"/>
      <c r="AA7" s="1021"/>
      <c r="AB7" s="1022"/>
      <c r="AC7" s="1023"/>
      <c r="AD7" s="1024"/>
    </row>
    <row r="8" spans="1:30" ht="13.15" customHeight="1">
      <c r="A8" s="905"/>
      <c r="B8" s="1027">
        <v>4</v>
      </c>
      <c r="C8" s="688" t="s">
        <v>2896</v>
      </c>
      <c r="D8" s="1028" t="str">
        <f>VLOOKUP(C8,Volumen_Obra!B:C,2,0)</f>
        <v>LINEAS DE RIEGO</v>
      </c>
      <c r="E8" s="1029" t="s">
        <v>2077</v>
      </c>
      <c r="F8" s="695" t="s">
        <v>2897</v>
      </c>
      <c r="G8" s="346" t="s">
        <v>2075</v>
      </c>
      <c r="H8" s="700">
        <v>1</v>
      </c>
      <c r="I8" s="376">
        <v>18678628.880079977</v>
      </c>
      <c r="J8" s="704">
        <f>+H8*I8</f>
        <v>18678628.880079977</v>
      </c>
      <c r="K8" s="1030">
        <f>375.44+30.036</f>
        <v>405.476</v>
      </c>
      <c r="L8" s="708">
        <f t="shared" ref="L8:L45" si="1">+H8*K8</f>
        <v>405.476</v>
      </c>
      <c r="M8" s="1031">
        <f t="shared" ref="M8:M45" si="2">+K8/H8</f>
        <v>405.476</v>
      </c>
      <c r="N8" s="1032"/>
      <c r="O8" s="1033">
        <f>SUMIFS('TIE-IN_IMP'!$G$7:$G$13,'TIE-IN_IMP'!$C$7:$C$13,Itemizado_Piping!C8)</f>
        <v>1</v>
      </c>
      <c r="P8" s="1034">
        <f t="shared" ref="P8:P45" si="3">IFERROR(O8*K8,0)</f>
        <v>405.476</v>
      </c>
      <c r="Q8" s="1035">
        <f t="shared" ref="Q8:Q45" si="4">IFERROR(O8*I8,0)</f>
        <v>18678628.880079977</v>
      </c>
      <c r="R8" s="1003"/>
      <c r="S8" s="1033">
        <v>0</v>
      </c>
      <c r="T8" s="1034">
        <f t="shared" ref="T8:T45" si="5">+U8-S8</f>
        <v>0</v>
      </c>
      <c r="U8" s="1035">
        <f>SUMIFS('TIE-IN_IMP'!$P$7:$P$13,'TIE-IN_IMP'!$C$7:$C$13,Itemizado_Piping!C8)</f>
        <v>0</v>
      </c>
      <c r="V8" s="1003"/>
      <c r="W8" s="1036">
        <f t="shared" ref="W8:W45" si="6">+T8*K8</f>
        <v>0</v>
      </c>
      <c r="X8" s="978"/>
      <c r="Y8" s="1033">
        <v>0</v>
      </c>
      <c r="Z8" s="1034">
        <f>AA8-Y8</f>
        <v>0</v>
      </c>
      <c r="AA8" s="1037">
        <f>SUMIFS('TIE-IN_IMP'!$Y$7:$Y$13,'TIE-IN_IMP'!$C$7:$C$13,Itemizado_Piping!C8)</f>
        <v>0</v>
      </c>
      <c r="AB8" s="1038">
        <v>0</v>
      </c>
      <c r="AC8" s="1039">
        <f t="shared" ref="AC8:AC45" si="7">Z8*I8</f>
        <v>0</v>
      </c>
      <c r="AD8" s="1040">
        <f t="shared" ref="AD8:AD45" si="8">AA8*I8</f>
        <v>0</v>
      </c>
    </row>
    <row r="9" spans="1:30" ht="13.15" customHeight="1">
      <c r="A9" s="905"/>
      <c r="B9" s="1027">
        <v>5</v>
      </c>
      <c r="C9" s="688" t="s">
        <v>2918</v>
      </c>
      <c r="D9" s="1028" t="str">
        <f>VLOOKUP(C9,Volumen_Obra!B:C,2,0)</f>
        <v>LINEAS DE RIEGO</v>
      </c>
      <c r="E9" s="1029" t="s">
        <v>2077</v>
      </c>
      <c r="F9" s="695" t="s">
        <v>2919</v>
      </c>
      <c r="G9" s="346" t="s">
        <v>2075</v>
      </c>
      <c r="H9" s="700">
        <v>1</v>
      </c>
      <c r="I9" s="376">
        <v>10900118.3346845</v>
      </c>
      <c r="J9" s="704">
        <f t="shared" ref="J9:J45" si="9">I9*H9</f>
        <v>10900118.3346845</v>
      </c>
      <c r="K9" s="1030">
        <f>219.092+17.528</f>
        <v>236.62</v>
      </c>
      <c r="L9" s="686">
        <f t="shared" si="1"/>
        <v>236.62</v>
      </c>
      <c r="M9" s="1031">
        <f t="shared" si="2"/>
        <v>236.62</v>
      </c>
      <c r="N9" s="1032"/>
      <c r="O9" s="1033">
        <f>SUMIFS('TIE-IN_IMP'!$G$7:$G$13,'TIE-IN_IMP'!$C$7:$C$13,Itemizado_Piping!C9)</f>
        <v>1</v>
      </c>
      <c r="P9" s="1034">
        <f t="shared" si="3"/>
        <v>236.62</v>
      </c>
      <c r="Q9" s="1035">
        <f t="shared" si="4"/>
        <v>10900118.3346845</v>
      </c>
      <c r="R9" s="1003"/>
      <c r="S9" s="1033">
        <v>0</v>
      </c>
      <c r="T9" s="1034">
        <f t="shared" si="5"/>
        <v>0</v>
      </c>
      <c r="U9" s="1035">
        <f>SUMIFS('TIE-IN_IMP'!$P$7:$P$13,'TIE-IN_IMP'!$C$7:$C$13,Itemizado_Piping!C9)</f>
        <v>0</v>
      </c>
      <c r="V9" s="1003"/>
      <c r="W9" s="1036">
        <f t="shared" si="6"/>
        <v>0</v>
      </c>
      <c r="X9" s="978"/>
      <c r="Y9" s="1033">
        <v>0</v>
      </c>
      <c r="Z9" s="1034">
        <f t="shared" ref="Z9:Z45" si="10">AA9-Y9</f>
        <v>0</v>
      </c>
      <c r="AA9" s="1037">
        <f>SUMIFS('TIE-IN_IMP'!$Y$7:$Y$13,'TIE-IN_IMP'!$C$7:$C$13,Itemizado_Piping!C9)</f>
        <v>0</v>
      </c>
      <c r="AB9" s="1038">
        <v>0</v>
      </c>
      <c r="AC9" s="1039">
        <f t="shared" si="7"/>
        <v>0</v>
      </c>
      <c r="AD9" s="1040">
        <f t="shared" si="8"/>
        <v>0</v>
      </c>
    </row>
    <row r="10" spans="1:30" ht="13.15" customHeight="1">
      <c r="A10" s="905"/>
      <c r="B10" s="1027">
        <v>6</v>
      </c>
      <c r="C10" s="688" t="s">
        <v>2939</v>
      </c>
      <c r="D10" s="1028" t="str">
        <f>VLOOKUP(C10,Volumen_Obra!B:C,2,0)</f>
        <v>LINEAS DE RIEGO</v>
      </c>
      <c r="E10" s="1029" t="s">
        <v>2077</v>
      </c>
      <c r="F10" s="695" t="s">
        <v>2940</v>
      </c>
      <c r="G10" s="346" t="s">
        <v>2075</v>
      </c>
      <c r="H10" s="700">
        <v>1</v>
      </c>
      <c r="I10" s="376">
        <v>8779189.5363005847</v>
      </c>
      <c r="J10" s="704">
        <f t="shared" si="9"/>
        <v>8779189.5363005847</v>
      </c>
      <c r="K10" s="1030">
        <v>94</v>
      </c>
      <c r="L10" s="686">
        <f t="shared" si="1"/>
        <v>94</v>
      </c>
      <c r="M10" s="1031">
        <f t="shared" si="2"/>
        <v>94</v>
      </c>
      <c r="N10" s="1032"/>
      <c r="O10" s="1033">
        <f>SUMIFS('TIE-IN_IMP'!$G$7:$G$13,'TIE-IN_IMP'!$C$7:$C$13,Itemizado_Piping!C10)</f>
        <v>1</v>
      </c>
      <c r="P10" s="1034">
        <f t="shared" si="3"/>
        <v>94</v>
      </c>
      <c r="Q10" s="1035">
        <f t="shared" si="4"/>
        <v>8779189.5363005847</v>
      </c>
      <c r="R10" s="1003"/>
      <c r="S10" s="1033">
        <v>0</v>
      </c>
      <c r="T10" s="1034">
        <f t="shared" si="5"/>
        <v>0</v>
      </c>
      <c r="U10" s="1035">
        <f>SUMIFS('TIE-IN_IMP'!$P$7:$P$13,'TIE-IN_IMP'!$C$7:$C$13,Itemizado_Piping!C10)</f>
        <v>0</v>
      </c>
      <c r="V10" s="1003"/>
      <c r="W10" s="1036">
        <f t="shared" si="6"/>
        <v>0</v>
      </c>
      <c r="X10" s="978"/>
      <c r="Y10" s="1033">
        <v>0</v>
      </c>
      <c r="Z10" s="1034">
        <f t="shared" si="10"/>
        <v>0</v>
      </c>
      <c r="AA10" s="1037">
        <f>SUMIFS('TIE-IN_IMP'!$Y$7:$Y$13,'TIE-IN_IMP'!$C$7:$C$13,Itemizado_Piping!C10)</f>
        <v>0</v>
      </c>
      <c r="AB10" s="1038">
        <v>0</v>
      </c>
      <c r="AC10" s="1039">
        <f t="shared" si="7"/>
        <v>0</v>
      </c>
      <c r="AD10" s="1040">
        <f t="shared" si="8"/>
        <v>0</v>
      </c>
    </row>
    <row r="11" spans="1:30" ht="13.15" customHeight="1">
      <c r="A11" s="905"/>
      <c r="B11" s="1027">
        <v>7</v>
      </c>
      <c r="C11" s="688" t="s">
        <v>2959</v>
      </c>
      <c r="D11" s="1028" t="str">
        <f>VLOOKUP(C11,Volumen_Obra!B:C,2,0)</f>
        <v>LINEAS DE RIEGO</v>
      </c>
      <c r="E11" s="1029" t="s">
        <v>2077</v>
      </c>
      <c r="F11" s="695" t="s">
        <v>2960</v>
      </c>
      <c r="G11" s="346" t="s">
        <v>2075</v>
      </c>
      <c r="H11" s="700">
        <v>1</v>
      </c>
      <c r="I11" s="376">
        <v>5525601.0793733457</v>
      </c>
      <c r="J11" s="704">
        <f t="shared" si="9"/>
        <v>5525601.0793733457</v>
      </c>
      <c r="K11" s="1030">
        <f>111.064+8.886</f>
        <v>119.94999999999999</v>
      </c>
      <c r="L11" s="686">
        <f t="shared" si="1"/>
        <v>119.94999999999999</v>
      </c>
      <c r="M11" s="1031">
        <f t="shared" si="2"/>
        <v>119.94999999999999</v>
      </c>
      <c r="N11" s="1032"/>
      <c r="O11" s="1033">
        <f>SUMIFS('TIE-IN_IMP'!$G$7:$G$13,'TIE-IN_IMP'!$C$7:$C$13,Itemizado_Piping!C11)</f>
        <v>1</v>
      </c>
      <c r="P11" s="1034">
        <f t="shared" si="3"/>
        <v>119.94999999999999</v>
      </c>
      <c r="Q11" s="1035">
        <f t="shared" si="4"/>
        <v>5525601.0793733457</v>
      </c>
      <c r="R11" s="1003"/>
      <c r="S11" s="1033">
        <v>0</v>
      </c>
      <c r="T11" s="1034">
        <f t="shared" si="5"/>
        <v>0</v>
      </c>
      <c r="U11" s="1035">
        <f>SUMIFS('TIE-IN_IMP'!$P$7:$P$13,'TIE-IN_IMP'!$C$7:$C$13,Itemizado_Piping!C11)</f>
        <v>0</v>
      </c>
      <c r="V11" s="1003"/>
      <c r="W11" s="1036">
        <f t="shared" si="6"/>
        <v>0</v>
      </c>
      <c r="X11" s="978"/>
      <c r="Y11" s="1033">
        <v>0</v>
      </c>
      <c r="Z11" s="1034">
        <f t="shared" si="10"/>
        <v>0</v>
      </c>
      <c r="AA11" s="1037">
        <f>SUMIFS('TIE-IN_IMP'!$Y$7:$Y$13,'TIE-IN_IMP'!$C$7:$C$13,Itemizado_Piping!C11)</f>
        <v>0</v>
      </c>
      <c r="AB11" s="1038">
        <v>0</v>
      </c>
      <c r="AC11" s="1039">
        <f t="shared" si="7"/>
        <v>0</v>
      </c>
      <c r="AD11" s="1040">
        <f t="shared" si="8"/>
        <v>0</v>
      </c>
    </row>
    <row r="12" spans="1:30" ht="13.15" customHeight="1">
      <c r="A12" s="905"/>
      <c r="B12" s="1027">
        <v>8</v>
      </c>
      <c r="C12" s="688" t="s">
        <v>2961</v>
      </c>
      <c r="D12" s="1028" t="str">
        <f>VLOOKUP(C12,Volumen_Obra!B:C,2,0)</f>
        <v>LINEAS DE RIEGO</v>
      </c>
      <c r="E12" s="1029" t="s">
        <v>2077</v>
      </c>
      <c r="F12" s="695" t="s">
        <v>2962</v>
      </c>
      <c r="G12" s="346" t="s">
        <v>2075</v>
      </c>
      <c r="H12" s="700">
        <v>1</v>
      </c>
      <c r="I12" s="376">
        <v>5585302.5529449899</v>
      </c>
      <c r="J12" s="704">
        <f t="shared" si="9"/>
        <v>5585302.5529449899</v>
      </c>
      <c r="K12" s="1030">
        <f>112.264+8.982</f>
        <v>121.246</v>
      </c>
      <c r="L12" s="686">
        <f t="shared" si="1"/>
        <v>121.246</v>
      </c>
      <c r="M12" s="1031">
        <f t="shared" si="2"/>
        <v>121.246</v>
      </c>
      <c r="N12" s="1032"/>
      <c r="O12" s="1033">
        <f>SUMIFS('TIE-IN_IMP'!$G$7:$G$13,'TIE-IN_IMP'!$C$7:$C$13,Itemizado_Piping!C12)</f>
        <v>1</v>
      </c>
      <c r="P12" s="1034">
        <f t="shared" si="3"/>
        <v>121.246</v>
      </c>
      <c r="Q12" s="1035">
        <f t="shared" si="4"/>
        <v>5585302.5529449899</v>
      </c>
      <c r="R12" s="1003"/>
      <c r="S12" s="1033">
        <v>0</v>
      </c>
      <c r="T12" s="1034">
        <f t="shared" si="5"/>
        <v>0</v>
      </c>
      <c r="U12" s="1035">
        <f>SUMIFS('TIE-IN_IMP'!$P$7:$P$13,'TIE-IN_IMP'!$C$7:$C$13,Itemizado_Piping!C12)</f>
        <v>0</v>
      </c>
      <c r="V12" s="1003"/>
      <c r="W12" s="1036">
        <f t="shared" si="6"/>
        <v>0</v>
      </c>
      <c r="X12" s="978"/>
      <c r="Y12" s="1033">
        <v>0</v>
      </c>
      <c r="Z12" s="1034">
        <f t="shared" si="10"/>
        <v>0</v>
      </c>
      <c r="AA12" s="1037">
        <f>SUMIFS('TIE-IN_IMP'!$Y$7:$Y$13,'TIE-IN_IMP'!$C$7:$C$13,Itemizado_Piping!C12)</f>
        <v>0</v>
      </c>
      <c r="AB12" s="1038">
        <v>0</v>
      </c>
      <c r="AC12" s="1039">
        <f t="shared" si="7"/>
        <v>0</v>
      </c>
      <c r="AD12" s="1040">
        <f t="shared" si="8"/>
        <v>0</v>
      </c>
    </row>
    <row r="13" spans="1:30" ht="13.15" customHeight="1">
      <c r="A13" s="905"/>
      <c r="B13" s="1027">
        <v>9</v>
      </c>
      <c r="C13" s="688" t="s">
        <v>2963</v>
      </c>
      <c r="D13" s="1028" t="str">
        <f>VLOOKUP(C13,Volumen_Obra!B:C,2,0)</f>
        <v>LINEAS DE RIEGO</v>
      </c>
      <c r="E13" s="1029" t="s">
        <v>2077</v>
      </c>
      <c r="F13" s="695" t="s">
        <v>2964</v>
      </c>
      <c r="G13" s="346" t="s">
        <v>2075</v>
      </c>
      <c r="H13" s="700">
        <v>1</v>
      </c>
      <c r="I13" s="376">
        <v>3407125.8982577599</v>
      </c>
      <c r="J13" s="704">
        <f t="shared" si="9"/>
        <v>3407125.8982577599</v>
      </c>
      <c r="K13" s="1030">
        <f>68.483+5.479</f>
        <v>73.962000000000003</v>
      </c>
      <c r="L13" s="686">
        <f t="shared" si="1"/>
        <v>73.962000000000003</v>
      </c>
      <c r="M13" s="1031">
        <f t="shared" si="2"/>
        <v>73.962000000000003</v>
      </c>
      <c r="N13" s="1032"/>
      <c r="O13" s="1033">
        <f>SUMIFS('TIE-IN_IMP'!$G$7:$G$13,'TIE-IN_IMP'!$C$7:$C$13,Itemizado_Piping!C13)</f>
        <v>1</v>
      </c>
      <c r="P13" s="1034">
        <f t="shared" si="3"/>
        <v>73.962000000000003</v>
      </c>
      <c r="Q13" s="1035">
        <f t="shared" si="4"/>
        <v>3407125.8982577599</v>
      </c>
      <c r="R13" s="1003"/>
      <c r="S13" s="1033">
        <v>0</v>
      </c>
      <c r="T13" s="1034">
        <f t="shared" si="5"/>
        <v>0</v>
      </c>
      <c r="U13" s="1035">
        <f>SUMIFS('TIE-IN_IMP'!$P$7:$P$13,'TIE-IN_IMP'!$C$7:$C$13,Itemizado_Piping!C13)</f>
        <v>0</v>
      </c>
      <c r="V13" s="1003"/>
      <c r="W13" s="1036">
        <f t="shared" si="6"/>
        <v>0</v>
      </c>
      <c r="X13" s="978"/>
      <c r="Y13" s="1033">
        <v>0</v>
      </c>
      <c r="Z13" s="1034">
        <f t="shared" si="10"/>
        <v>0</v>
      </c>
      <c r="AA13" s="1037">
        <f>SUMIFS('TIE-IN_IMP'!$Y$7:$Y$13,'TIE-IN_IMP'!$C$7:$C$13,Itemizado_Piping!C13)</f>
        <v>0</v>
      </c>
      <c r="AB13" s="1038">
        <v>0</v>
      </c>
      <c r="AC13" s="1039">
        <f t="shared" si="7"/>
        <v>0</v>
      </c>
      <c r="AD13" s="1040">
        <f t="shared" si="8"/>
        <v>0</v>
      </c>
    </row>
    <row r="14" spans="1:30" ht="13.15" customHeight="1">
      <c r="A14" s="905"/>
      <c r="B14" s="1027">
        <v>10</v>
      </c>
      <c r="C14" s="688" t="s">
        <v>2965</v>
      </c>
      <c r="D14" s="1028" t="str">
        <f>VLOOKUP(C14,Volumen_Obra!B:C,2,0)</f>
        <v>LINEAS DE RIEGO</v>
      </c>
      <c r="E14" s="1029" t="s">
        <v>2077</v>
      </c>
      <c r="F14" s="695" t="s">
        <v>2966</v>
      </c>
      <c r="G14" s="346" t="s">
        <v>2075</v>
      </c>
      <c r="H14" s="700">
        <v>1</v>
      </c>
      <c r="I14" s="376">
        <v>17690198.897626616</v>
      </c>
      <c r="J14" s="704">
        <f t="shared" si="9"/>
        <v>17690198.897626616</v>
      </c>
      <c r="K14" s="1030">
        <f>355.573+28.446</f>
        <v>384.01900000000001</v>
      </c>
      <c r="L14" s="686">
        <f t="shared" si="1"/>
        <v>384.01900000000001</v>
      </c>
      <c r="M14" s="1031">
        <f t="shared" si="2"/>
        <v>384.01900000000001</v>
      </c>
      <c r="N14" s="1032"/>
      <c r="O14" s="1033">
        <f>SUMIFS('TIE-IN_IMP'!$G$7:$G$13,'TIE-IN_IMP'!$C$7:$C$13,Itemizado_Piping!C14)</f>
        <v>1</v>
      </c>
      <c r="P14" s="1034">
        <f t="shared" si="3"/>
        <v>384.01900000000001</v>
      </c>
      <c r="Q14" s="1035">
        <f t="shared" si="4"/>
        <v>17690198.897626616</v>
      </c>
      <c r="R14" s="1003"/>
      <c r="S14" s="1033">
        <v>0</v>
      </c>
      <c r="T14" s="1034">
        <f t="shared" si="5"/>
        <v>0</v>
      </c>
      <c r="U14" s="1035">
        <f>SUMIFS('TIE-IN_IMP'!$P$7:$P$13,'TIE-IN_IMP'!$C$7:$C$13,Itemizado_Piping!C14)</f>
        <v>0</v>
      </c>
      <c r="V14" s="1003"/>
      <c r="W14" s="1036">
        <f t="shared" si="6"/>
        <v>0</v>
      </c>
      <c r="X14" s="978"/>
      <c r="Y14" s="1033">
        <v>0</v>
      </c>
      <c r="Z14" s="1034">
        <f t="shared" si="10"/>
        <v>0</v>
      </c>
      <c r="AA14" s="1037">
        <f>SUMIFS('TIE-IN_IMP'!$Y$7:$Y$13,'TIE-IN_IMP'!$C$7:$C$13,Itemizado_Piping!C14)</f>
        <v>0</v>
      </c>
      <c r="AB14" s="1038">
        <v>0</v>
      </c>
      <c r="AC14" s="1039">
        <f t="shared" si="7"/>
        <v>0</v>
      </c>
      <c r="AD14" s="1040">
        <f t="shared" si="8"/>
        <v>0</v>
      </c>
    </row>
    <row r="15" spans="1:30" ht="13.15" customHeight="1">
      <c r="A15" s="905"/>
      <c r="B15" s="1027">
        <v>11</v>
      </c>
      <c r="C15" s="688" t="s">
        <v>2967</v>
      </c>
      <c r="D15" s="1028" t="str">
        <f>VLOOKUP(C15,Volumen_Obra!B:C,2,0)</f>
        <v>LINEAS DE RIEGO</v>
      </c>
      <c r="E15" s="1029" t="s">
        <v>2077</v>
      </c>
      <c r="F15" s="695" t="s">
        <v>2968</v>
      </c>
      <c r="G15" s="2" t="s">
        <v>2062</v>
      </c>
      <c r="H15" s="700">
        <v>8</v>
      </c>
      <c r="I15" s="376">
        <v>754456.31090198027</v>
      </c>
      <c r="J15" s="704">
        <f t="shared" si="9"/>
        <v>6035650.4872158421</v>
      </c>
      <c r="K15" s="1030">
        <f>29.264+0.164+2.342</f>
        <v>31.77</v>
      </c>
      <c r="L15" s="686">
        <f t="shared" si="1"/>
        <v>254.16</v>
      </c>
      <c r="M15" s="1031">
        <f t="shared" si="2"/>
        <v>3.9712499999999999</v>
      </c>
      <c r="N15" s="1032"/>
      <c r="O15" s="1033">
        <f>+SUMIFS(Cubicacion_IMP!$AD$6:$AD$50,Cubicacion_IMP!$C$6:$C$50,Itemizado_Piping!C15)</f>
        <v>9</v>
      </c>
      <c r="P15" s="1034">
        <f t="shared" si="3"/>
        <v>285.93</v>
      </c>
      <c r="Q15" s="1035">
        <f t="shared" si="4"/>
        <v>6790106.798117822</v>
      </c>
      <c r="R15" s="1003"/>
      <c r="S15" s="1033">
        <v>0</v>
      </c>
      <c r="T15" s="1034">
        <f t="shared" si="5"/>
        <v>0</v>
      </c>
      <c r="U15" s="1035">
        <f>SUMIFS(Cubicacion_IMP!$AO$6:$AO$50,Cubicacion_IMP!$C$6:$C$50,Itemizado_Piping!C15)</f>
        <v>0</v>
      </c>
      <c r="V15" s="1003"/>
      <c r="W15" s="1036">
        <f t="shared" si="6"/>
        <v>0</v>
      </c>
      <c r="X15" s="978"/>
      <c r="Y15" s="1033">
        <v>0</v>
      </c>
      <c r="Z15" s="1034">
        <f t="shared" si="10"/>
        <v>0</v>
      </c>
      <c r="AA15" s="1037">
        <f>SUMIFS(Cubicacion_IMP!$BB$6:$BB$50,Cubicacion_IMP!$C$6:$C$50,Itemizado_Piping!C15)</f>
        <v>0</v>
      </c>
      <c r="AB15" s="1038">
        <v>0</v>
      </c>
      <c r="AC15" s="1039">
        <f t="shared" si="7"/>
        <v>0</v>
      </c>
      <c r="AD15" s="1040">
        <f t="shared" si="8"/>
        <v>0</v>
      </c>
    </row>
    <row r="16" spans="1:30" ht="13.15" customHeight="1">
      <c r="A16" s="905"/>
      <c r="B16" s="1027">
        <v>12</v>
      </c>
      <c r="C16" s="688" t="s">
        <v>2969</v>
      </c>
      <c r="D16" s="1028" t="str">
        <f>VLOOKUP(C16,Volumen_Obra!B:C,2,0)</f>
        <v>LINEAS DE RIEGO</v>
      </c>
      <c r="E16" s="1029" t="s">
        <v>2048</v>
      </c>
      <c r="F16" s="695" t="s">
        <v>2970</v>
      </c>
      <c r="G16" s="2" t="s">
        <v>2062</v>
      </c>
      <c r="H16" s="700">
        <v>4</v>
      </c>
      <c r="I16" s="376">
        <v>133192.16411177424</v>
      </c>
      <c r="J16" s="704">
        <f t="shared" si="9"/>
        <v>532768.65644709696</v>
      </c>
      <c r="K16" s="1030">
        <f>35.283+0.483+2.823</f>
        <v>38.588999999999999</v>
      </c>
      <c r="L16" s="686">
        <f t="shared" si="1"/>
        <v>154.35599999999999</v>
      </c>
      <c r="M16" s="1031">
        <f t="shared" si="2"/>
        <v>9.6472499999999997</v>
      </c>
      <c r="N16" s="1032"/>
      <c r="O16" s="1033">
        <f>+SUMIFS(Cubicacion_IMP!$AD$6:$AD$50,Cubicacion_IMP!$C$6:$C$50,Itemizado_Piping!C16)</f>
        <v>4</v>
      </c>
      <c r="P16" s="1034">
        <f t="shared" si="3"/>
        <v>154.35599999999999</v>
      </c>
      <c r="Q16" s="1035">
        <f t="shared" si="4"/>
        <v>532768.65644709696</v>
      </c>
      <c r="R16" s="1003"/>
      <c r="S16" s="1033">
        <v>0</v>
      </c>
      <c r="T16" s="1034">
        <f t="shared" si="5"/>
        <v>0</v>
      </c>
      <c r="U16" s="1035">
        <f>SUMIFS(Cubicacion_IMP!$AO$6:$AO$50,Cubicacion_IMP!$C$6:$C$50,Itemizado_Piping!C16)</f>
        <v>0</v>
      </c>
      <c r="V16" s="1003"/>
      <c r="W16" s="1036">
        <f t="shared" si="6"/>
        <v>0</v>
      </c>
      <c r="X16" s="978"/>
      <c r="Y16" s="1033">
        <v>0</v>
      </c>
      <c r="Z16" s="1034">
        <f t="shared" si="10"/>
        <v>0</v>
      </c>
      <c r="AA16" s="1037">
        <f>SUMIFS(Cubicacion_IMP!$BB$6:$BB$50,Cubicacion_IMP!$C$6:$C$50,Itemizado_Piping!C16)</f>
        <v>0</v>
      </c>
      <c r="AB16" s="1038">
        <v>0</v>
      </c>
      <c r="AC16" s="1039">
        <f t="shared" si="7"/>
        <v>0</v>
      </c>
      <c r="AD16" s="1040">
        <f t="shared" si="8"/>
        <v>0</v>
      </c>
    </row>
    <row r="17" spans="1:30" ht="13.15" customHeight="1">
      <c r="A17" s="905"/>
      <c r="B17" s="1027">
        <v>13</v>
      </c>
      <c r="C17" s="689" t="s">
        <v>2898</v>
      </c>
      <c r="D17" s="1028" t="str">
        <f>VLOOKUP(C17,Volumen_Obra!B:C,2,0)</f>
        <v>LINEAS DE RIEGO</v>
      </c>
      <c r="E17" s="1029" t="s">
        <v>2048</v>
      </c>
      <c r="F17" s="695" t="s">
        <v>2899</v>
      </c>
      <c r="G17" s="2" t="s">
        <v>2062</v>
      </c>
      <c r="H17" s="700">
        <v>16</v>
      </c>
      <c r="I17" s="376">
        <v>162255.11389693449</v>
      </c>
      <c r="J17" s="704">
        <f t="shared" si="9"/>
        <v>2596081.8223509518</v>
      </c>
      <c r="K17" s="1030">
        <f>6.248+0.623+0.5</f>
        <v>7.3710000000000004</v>
      </c>
      <c r="L17" s="686">
        <f t="shared" si="1"/>
        <v>117.93600000000001</v>
      </c>
      <c r="M17" s="1031">
        <f t="shared" si="2"/>
        <v>0.46068750000000003</v>
      </c>
      <c r="N17" s="1032"/>
      <c r="O17" s="1033">
        <f>+SUMIFS(Cubicacion_IMP!$AD$6:$AD$50,Cubicacion_IMP!$C$6:$C$50,Itemizado_Piping!C17)</f>
        <v>0</v>
      </c>
      <c r="P17" s="1034">
        <f t="shared" si="3"/>
        <v>0</v>
      </c>
      <c r="Q17" s="1035">
        <f t="shared" si="4"/>
        <v>0</v>
      </c>
      <c r="R17" s="1003"/>
      <c r="S17" s="1033">
        <v>0</v>
      </c>
      <c r="T17" s="1034">
        <f t="shared" si="5"/>
        <v>0</v>
      </c>
      <c r="U17" s="1035">
        <f>SUMIFS(Cubicacion_IMP!$AO$6:$AO$50,Cubicacion_IMP!$C$6:$C$50,Itemizado_Piping!C17)</f>
        <v>0</v>
      </c>
      <c r="V17" s="1003"/>
      <c r="W17" s="1036">
        <f t="shared" si="6"/>
        <v>0</v>
      </c>
      <c r="X17" s="978"/>
      <c r="Y17" s="1033">
        <v>0</v>
      </c>
      <c r="Z17" s="1034">
        <f t="shared" si="10"/>
        <v>0</v>
      </c>
      <c r="AA17" s="1037">
        <f>SUMIFS(Cubicacion_IMP!$BB$6:$BB$50,Cubicacion_IMP!$C$6:$C$50,Itemizado_Piping!C17)</f>
        <v>0</v>
      </c>
      <c r="AB17" s="1038">
        <v>0</v>
      </c>
      <c r="AC17" s="1039">
        <f t="shared" si="7"/>
        <v>0</v>
      </c>
      <c r="AD17" s="1040">
        <f t="shared" si="8"/>
        <v>0</v>
      </c>
    </row>
    <row r="18" spans="1:30" ht="13.15" customHeight="1">
      <c r="A18" s="905"/>
      <c r="B18" s="1027">
        <v>14</v>
      </c>
      <c r="C18" s="688" t="s">
        <v>2900</v>
      </c>
      <c r="D18" s="1028" t="str">
        <f>VLOOKUP(C18,Volumen_Obra!B:C,2,0)</f>
        <v>LINEAS DE RIEGO</v>
      </c>
      <c r="E18" s="1041" t="s">
        <v>2048</v>
      </c>
      <c r="F18" s="695" t="s">
        <v>2901</v>
      </c>
      <c r="G18" s="2" t="s">
        <v>2062</v>
      </c>
      <c r="H18" s="700">
        <v>5</v>
      </c>
      <c r="I18" s="376">
        <v>341434.13654641295</v>
      </c>
      <c r="J18" s="704">
        <f t="shared" si="9"/>
        <v>1707170.6827320647</v>
      </c>
      <c r="K18" s="1030">
        <f>81.71+1.31+6.537</f>
        <v>89.557000000000002</v>
      </c>
      <c r="L18" s="686">
        <f t="shared" si="1"/>
        <v>447.78500000000003</v>
      </c>
      <c r="M18" s="1031">
        <f t="shared" si="2"/>
        <v>17.9114</v>
      </c>
      <c r="N18" s="1032"/>
      <c r="O18" s="1033">
        <f>+SUMIFS(Cubicacion_IMP!$AD$6:$AD$50,Cubicacion_IMP!$C$6:$C$50,Itemizado_Piping!C18)</f>
        <v>5</v>
      </c>
      <c r="P18" s="1034">
        <f t="shared" si="3"/>
        <v>447.78500000000003</v>
      </c>
      <c r="Q18" s="1035">
        <f t="shared" si="4"/>
        <v>1707170.6827320647</v>
      </c>
      <c r="R18" s="1003"/>
      <c r="S18" s="1033">
        <v>0.52</v>
      </c>
      <c r="T18" s="1034">
        <f t="shared" si="5"/>
        <v>0</v>
      </c>
      <c r="U18" s="1035">
        <f>SUMIFS(Cubicacion_IMP!$AO$6:$AO$50,Cubicacion_IMP!$C$6:$C$50,Itemizado_Piping!C18)</f>
        <v>0.52</v>
      </c>
      <c r="V18" s="1003"/>
      <c r="W18" s="1036">
        <f t="shared" si="6"/>
        <v>0</v>
      </c>
      <c r="X18" s="978"/>
      <c r="Y18" s="1033">
        <v>0</v>
      </c>
      <c r="Z18" s="1034">
        <f t="shared" si="10"/>
        <v>0.39</v>
      </c>
      <c r="AA18" s="1037">
        <f>SUMIFS(Cubicacion_IMP!$BB$6:$BB$50,Cubicacion_IMP!$C$6:$C$50,Itemizado_Piping!C18)</f>
        <v>0.39</v>
      </c>
      <c r="AB18" s="1038">
        <v>0</v>
      </c>
      <c r="AC18" s="1039">
        <f t="shared" si="7"/>
        <v>133159.31325310105</v>
      </c>
      <c r="AD18" s="1040">
        <f t="shared" si="8"/>
        <v>133159.31325310105</v>
      </c>
    </row>
    <row r="19" spans="1:30" ht="13.15" customHeight="1">
      <c r="A19" s="905"/>
      <c r="B19" s="1027">
        <v>15</v>
      </c>
      <c r="C19" s="688" t="s">
        <v>2902</v>
      </c>
      <c r="D19" s="1028" t="str">
        <f>VLOOKUP(C19,Volumen_Obra!B:C,2,0)</f>
        <v>LINEAS DE RIEGO</v>
      </c>
      <c r="E19" s="1029" t="s">
        <v>2077</v>
      </c>
      <c r="F19" s="695" t="s">
        <v>2903</v>
      </c>
      <c r="G19" s="2" t="s">
        <v>2062</v>
      </c>
      <c r="H19" s="700">
        <v>13</v>
      </c>
      <c r="I19" s="376">
        <v>484392.42143514118</v>
      </c>
      <c r="J19" s="704">
        <f t="shared" si="9"/>
        <v>6297101.4786568349</v>
      </c>
      <c r="K19" s="1030">
        <f>75.865+1.65+6.07</f>
        <v>83.585000000000008</v>
      </c>
      <c r="L19" s="686">
        <f t="shared" si="1"/>
        <v>1086.605</v>
      </c>
      <c r="M19" s="1031">
        <f t="shared" si="2"/>
        <v>6.429615384615385</v>
      </c>
      <c r="N19" s="1032"/>
      <c r="O19" s="1033">
        <f>+SUMIFS(Cubicacion_IMP!$AD$6:$AD$50,Cubicacion_IMP!$C$6:$C$50,Itemizado_Piping!C19)</f>
        <v>18</v>
      </c>
      <c r="P19" s="1034">
        <f t="shared" si="3"/>
        <v>1504.5300000000002</v>
      </c>
      <c r="Q19" s="1035">
        <f t="shared" si="4"/>
        <v>8719063.5858325418</v>
      </c>
      <c r="R19" s="1003"/>
      <c r="S19" s="1033">
        <v>1.2000000000000002</v>
      </c>
      <c r="T19" s="1034">
        <f t="shared" si="5"/>
        <v>0</v>
      </c>
      <c r="U19" s="1035">
        <f>SUMIFS(Cubicacion_IMP!$AO$6:$AO$50,Cubicacion_IMP!$C$6:$C$50,Itemizado_Piping!C19)</f>
        <v>1.2000000000000002</v>
      </c>
      <c r="V19" s="1003"/>
      <c r="W19" s="1036">
        <f t="shared" si="6"/>
        <v>0</v>
      </c>
      <c r="X19" s="978"/>
      <c r="Y19" s="1033">
        <v>0</v>
      </c>
      <c r="Z19" s="1034">
        <f t="shared" si="10"/>
        <v>1.2000000000000002</v>
      </c>
      <c r="AA19" s="1037">
        <f>SUMIFS(Cubicacion_IMP!$BB$6:$BB$50,Cubicacion_IMP!$C$6:$C$50,Itemizado_Piping!C19)</f>
        <v>1.2000000000000002</v>
      </c>
      <c r="AB19" s="1038">
        <v>0</v>
      </c>
      <c r="AC19" s="1039">
        <f t="shared" si="7"/>
        <v>581270.90572216955</v>
      </c>
      <c r="AD19" s="1040">
        <f t="shared" si="8"/>
        <v>581270.90572216955</v>
      </c>
    </row>
    <row r="20" spans="1:30" ht="13.15" customHeight="1">
      <c r="A20" s="905"/>
      <c r="B20" s="1027">
        <v>16</v>
      </c>
      <c r="C20" s="688" t="s">
        <v>2904</v>
      </c>
      <c r="D20" s="1028" t="str">
        <f>VLOOKUP(C20,Volumen_Obra!B:C,2,0)</f>
        <v>LINEAS DE RIEGO</v>
      </c>
      <c r="E20" s="1029" t="s">
        <v>2077</v>
      </c>
      <c r="F20" s="695" t="s">
        <v>2905</v>
      </c>
      <c r="G20" s="2" t="s">
        <v>2062</v>
      </c>
      <c r="H20" s="700">
        <v>13</v>
      </c>
      <c r="I20" s="376">
        <v>777180.12466101197</v>
      </c>
      <c r="J20" s="704">
        <f t="shared" si="9"/>
        <v>10103341.620593155</v>
      </c>
      <c r="K20" s="1030">
        <f>19.981+3.181+1.599</f>
        <v>24.761000000000003</v>
      </c>
      <c r="L20" s="686">
        <f t="shared" si="1"/>
        <v>321.89300000000003</v>
      </c>
      <c r="M20" s="1031">
        <f t="shared" si="2"/>
        <v>1.9046923076923079</v>
      </c>
      <c r="N20" s="1032"/>
      <c r="O20" s="1033">
        <f>+SUMIFS(Cubicacion_IMP!$AD$6:$AD$50,Cubicacion_IMP!$C$6:$C$50,Itemizado_Piping!C20)</f>
        <v>12</v>
      </c>
      <c r="P20" s="1034">
        <f t="shared" si="3"/>
        <v>297.13200000000006</v>
      </c>
      <c r="Q20" s="1035">
        <f t="shared" si="4"/>
        <v>9326161.4959321432</v>
      </c>
      <c r="R20" s="1003"/>
      <c r="S20" s="1033">
        <v>0</v>
      </c>
      <c r="T20" s="1034">
        <f t="shared" si="5"/>
        <v>0</v>
      </c>
      <c r="U20" s="1035">
        <f>SUMIFS(Cubicacion_IMP!$AO$6:$AO$50,Cubicacion_IMP!$C$6:$C$50,Itemizado_Piping!C20)</f>
        <v>0</v>
      </c>
      <c r="V20" s="1003"/>
      <c r="W20" s="1036">
        <f t="shared" si="6"/>
        <v>0</v>
      </c>
      <c r="X20" s="978"/>
      <c r="Y20" s="1033">
        <v>0</v>
      </c>
      <c r="Z20" s="1034">
        <f t="shared" si="10"/>
        <v>0</v>
      </c>
      <c r="AA20" s="1037">
        <f>SUMIFS(Cubicacion_IMP!$BB$6:$BB$50,Cubicacion_IMP!$C$6:$C$50,Itemizado_Piping!C20)</f>
        <v>0</v>
      </c>
      <c r="AB20" s="1038">
        <v>0</v>
      </c>
      <c r="AC20" s="1039">
        <f t="shared" si="7"/>
        <v>0</v>
      </c>
      <c r="AD20" s="1040">
        <f t="shared" si="8"/>
        <v>0</v>
      </c>
    </row>
    <row r="21" spans="1:30" ht="13.15" customHeight="1">
      <c r="A21" s="905"/>
      <c r="B21" s="1027">
        <v>17</v>
      </c>
      <c r="C21" s="688" t="s">
        <v>2906</v>
      </c>
      <c r="D21" s="1028" t="str">
        <f>VLOOKUP(C21,Volumen_Obra!B:C,2,0)</f>
        <v>LINEAS DE RIEGO</v>
      </c>
      <c r="E21" s="1029" t="s">
        <v>2077</v>
      </c>
      <c r="F21" s="695" t="s">
        <v>2907</v>
      </c>
      <c r="G21" s="2" t="s">
        <v>2062</v>
      </c>
      <c r="H21" s="700">
        <v>3</v>
      </c>
      <c r="I21" s="376">
        <v>1120849.0513859608</v>
      </c>
      <c r="J21" s="704">
        <f t="shared" si="9"/>
        <v>3362547.1541578826</v>
      </c>
      <c r="K21" s="1030">
        <f>45.712+3.712+3.657</f>
        <v>53.081000000000003</v>
      </c>
      <c r="L21" s="686">
        <f t="shared" si="1"/>
        <v>159.24299999999999</v>
      </c>
      <c r="M21" s="1031">
        <f t="shared" si="2"/>
        <v>17.693666666666669</v>
      </c>
      <c r="N21" s="1032"/>
      <c r="O21" s="1033">
        <f>+SUMIFS(Cubicacion_IMP!$AD$6:$AD$50,Cubicacion_IMP!$C$6:$C$50,Itemizado_Piping!C21)</f>
        <v>3.4</v>
      </c>
      <c r="P21" s="1034">
        <f t="shared" si="3"/>
        <v>180.47540000000001</v>
      </c>
      <c r="Q21" s="1035">
        <f t="shared" si="4"/>
        <v>3810886.7747122664</v>
      </c>
      <c r="R21" s="1003"/>
      <c r="S21" s="1033">
        <v>0</v>
      </c>
      <c r="T21" s="1034">
        <f t="shared" si="5"/>
        <v>0</v>
      </c>
      <c r="U21" s="1035">
        <f>SUMIFS(Cubicacion_IMP!$AO$6:$AO$50,Cubicacion_IMP!$C$6:$C$50,Itemizado_Piping!C21)</f>
        <v>0</v>
      </c>
      <c r="V21" s="1003"/>
      <c r="W21" s="1036">
        <f t="shared" si="6"/>
        <v>0</v>
      </c>
      <c r="X21" s="978"/>
      <c r="Y21" s="1033">
        <v>0</v>
      </c>
      <c r="Z21" s="1034">
        <f t="shared" si="10"/>
        <v>0</v>
      </c>
      <c r="AA21" s="1037">
        <f>SUMIFS(Cubicacion_IMP!$BB$6:$BB$50,Cubicacion_IMP!$C$6:$C$50,Itemizado_Piping!C21)</f>
        <v>0</v>
      </c>
      <c r="AB21" s="1038">
        <v>0</v>
      </c>
      <c r="AC21" s="1039">
        <f t="shared" si="7"/>
        <v>0</v>
      </c>
      <c r="AD21" s="1040">
        <f t="shared" si="8"/>
        <v>0</v>
      </c>
    </row>
    <row r="22" spans="1:30" ht="13.15" customHeight="1">
      <c r="A22" s="905"/>
      <c r="B22" s="1027">
        <v>18</v>
      </c>
      <c r="C22" s="688" t="s">
        <v>2908</v>
      </c>
      <c r="D22" s="1028" t="str">
        <f>VLOOKUP(C22,Volumen_Obra!B:C,2,0)</f>
        <v>LINEAS DE RIEGO</v>
      </c>
      <c r="E22" s="1029" t="s">
        <v>2077</v>
      </c>
      <c r="F22" s="695" t="s">
        <v>2909</v>
      </c>
      <c r="G22" s="2" t="s">
        <v>2062</v>
      </c>
      <c r="H22" s="700">
        <v>15</v>
      </c>
      <c r="I22" s="376">
        <v>944755.70265177928</v>
      </c>
      <c r="J22" s="704">
        <f t="shared" si="9"/>
        <v>14171335.539776688</v>
      </c>
      <c r="K22" s="1030">
        <f>49.85+4.421+3.988</f>
        <v>58.259</v>
      </c>
      <c r="L22" s="686">
        <f t="shared" si="1"/>
        <v>873.88499999999999</v>
      </c>
      <c r="M22" s="1031">
        <f t="shared" si="2"/>
        <v>3.8839333333333332</v>
      </c>
      <c r="N22" s="1032"/>
      <c r="O22" s="1033">
        <f>+SUMIFS(Cubicacion_IMP!$AD$6:$AD$50,Cubicacion_IMP!$C$6:$C$50,Itemizado_Piping!C22)</f>
        <v>15.57</v>
      </c>
      <c r="P22" s="1034">
        <f t="shared" si="3"/>
        <v>907.09262999999999</v>
      </c>
      <c r="Q22" s="1035">
        <f t="shared" si="4"/>
        <v>14709846.290288204</v>
      </c>
      <c r="R22" s="1003"/>
      <c r="S22" s="1033">
        <v>1.56</v>
      </c>
      <c r="T22" s="1034">
        <f t="shared" si="5"/>
        <v>0</v>
      </c>
      <c r="U22" s="1035">
        <f>SUMIFS(Cubicacion_IMP!$AO$6:$AO$50,Cubicacion_IMP!$C$6:$C$50,Itemizado_Piping!C22)</f>
        <v>1.56</v>
      </c>
      <c r="V22" s="1003"/>
      <c r="W22" s="1036">
        <f t="shared" si="6"/>
        <v>0</v>
      </c>
      <c r="X22" s="978"/>
      <c r="Y22" s="1033">
        <v>0</v>
      </c>
      <c r="Z22" s="1034">
        <f t="shared" si="10"/>
        <v>1.56</v>
      </c>
      <c r="AA22" s="1037">
        <f>SUMIFS(Cubicacion_IMP!$BB$6:$BB$50,Cubicacion_IMP!$C$6:$C$50,Itemizado_Piping!C22)</f>
        <v>1.56</v>
      </c>
      <c r="AB22" s="1038">
        <v>0</v>
      </c>
      <c r="AC22" s="1039">
        <f t="shared" si="7"/>
        <v>1473818.8961367758</v>
      </c>
      <c r="AD22" s="1040">
        <f t="shared" si="8"/>
        <v>1473818.8961367758</v>
      </c>
    </row>
    <row r="23" spans="1:30" ht="13.15" customHeight="1">
      <c r="A23" s="905"/>
      <c r="B23" s="1027">
        <v>19</v>
      </c>
      <c r="C23" s="688" t="s">
        <v>2910</v>
      </c>
      <c r="D23" s="1028" t="str">
        <f>VLOOKUP(C23,Volumen_Obra!B:C,2,0)</f>
        <v>LINEAS DE RIEGO</v>
      </c>
      <c r="E23" s="1029" t="s">
        <v>2048</v>
      </c>
      <c r="F23" s="695" t="s">
        <v>2911</v>
      </c>
      <c r="G23" s="2" t="s">
        <v>2062</v>
      </c>
      <c r="H23" s="700">
        <v>6</v>
      </c>
      <c r="I23" s="376">
        <v>1045330.3614548004</v>
      </c>
      <c r="J23" s="704">
        <f t="shared" si="9"/>
        <v>6271982.1687288024</v>
      </c>
      <c r="K23" s="1030">
        <f>48.514+5.314+3.882</f>
        <v>57.71</v>
      </c>
      <c r="L23" s="686">
        <f t="shared" si="1"/>
        <v>346.26</v>
      </c>
      <c r="M23" s="1031">
        <f t="shared" si="2"/>
        <v>9.6183333333333341</v>
      </c>
      <c r="N23" s="1032"/>
      <c r="O23" s="1033">
        <f>+SUMIFS(Cubicacion_IMP!$AD$6:$AD$50,Cubicacion_IMP!$C$6:$C$50,Itemizado_Piping!C23)</f>
        <v>6</v>
      </c>
      <c r="P23" s="1034">
        <f t="shared" si="3"/>
        <v>346.26</v>
      </c>
      <c r="Q23" s="1035">
        <f t="shared" si="4"/>
        <v>6271982.1687288024</v>
      </c>
      <c r="R23" s="1003"/>
      <c r="S23" s="1033">
        <v>0.60000000000000009</v>
      </c>
      <c r="T23" s="1034">
        <f t="shared" si="5"/>
        <v>0</v>
      </c>
      <c r="U23" s="1035">
        <f>SUMIFS(Cubicacion_IMP!$AO$6:$AO$50,Cubicacion_IMP!$C$6:$C$50,Itemizado_Piping!C23)</f>
        <v>0.60000000000000009</v>
      </c>
      <c r="V23" s="1003"/>
      <c r="W23" s="1036">
        <f t="shared" si="6"/>
        <v>0</v>
      </c>
      <c r="X23" s="978"/>
      <c r="Y23" s="1033">
        <v>0</v>
      </c>
      <c r="Z23" s="1034">
        <f t="shared" si="10"/>
        <v>0.60000000000000009</v>
      </c>
      <c r="AA23" s="1037">
        <f>SUMIFS(Cubicacion_IMP!$BB$6:$BB$50,Cubicacion_IMP!$C$6:$C$50,Itemizado_Piping!C23)</f>
        <v>0.60000000000000009</v>
      </c>
      <c r="AB23" s="1038">
        <v>0</v>
      </c>
      <c r="AC23" s="1039">
        <f t="shared" si="7"/>
        <v>627198.21687288035</v>
      </c>
      <c r="AD23" s="1040">
        <f t="shared" si="8"/>
        <v>627198.21687288035</v>
      </c>
    </row>
    <row r="24" spans="1:30" ht="13.15" customHeight="1">
      <c r="A24" s="905"/>
      <c r="B24" s="1027">
        <v>20</v>
      </c>
      <c r="C24" s="688" t="s">
        <v>2912</v>
      </c>
      <c r="D24" s="1028" t="str">
        <f>VLOOKUP(C24,Volumen_Obra!B:C,2,0)</f>
        <v>LINEAS DE RIEGO</v>
      </c>
      <c r="E24" s="1029" t="s">
        <v>2048</v>
      </c>
      <c r="F24" s="695" t="s">
        <v>2913</v>
      </c>
      <c r="G24" s="2" t="s">
        <v>2062</v>
      </c>
      <c r="H24" s="700">
        <v>1</v>
      </c>
      <c r="I24" s="376">
        <v>130239.35108349292</v>
      </c>
      <c r="J24" s="704">
        <f t="shared" si="9"/>
        <v>130239.35108349292</v>
      </c>
      <c r="K24" s="1030">
        <v>1.724</v>
      </c>
      <c r="L24" s="686">
        <f t="shared" si="1"/>
        <v>1.724</v>
      </c>
      <c r="M24" s="1031">
        <f t="shared" si="2"/>
        <v>1.724</v>
      </c>
      <c r="N24" s="1032"/>
      <c r="O24" s="1033">
        <f>+SUMIFS(Cubicacion_IMP!$AD$6:$AD$50,Cubicacion_IMP!$C$6:$C$50,Itemizado_Piping!C24)</f>
        <v>13.148999999999999</v>
      </c>
      <c r="P24" s="1034">
        <f t="shared" si="3"/>
        <v>22.668875999999997</v>
      </c>
      <c r="Q24" s="1035">
        <f t="shared" si="4"/>
        <v>1712517.2273968484</v>
      </c>
      <c r="R24" s="1003"/>
      <c r="S24" s="1033">
        <v>0</v>
      </c>
      <c r="T24" s="1034">
        <f t="shared" si="5"/>
        <v>0</v>
      </c>
      <c r="U24" s="1035">
        <f>SUMIFS(Cubicacion_IMP!$AO$6:$AO$50,Cubicacion_IMP!$C$6:$C$50,Itemizado_Piping!C24)</f>
        <v>0</v>
      </c>
      <c r="V24" s="1003"/>
      <c r="W24" s="1036">
        <f t="shared" si="6"/>
        <v>0</v>
      </c>
      <c r="X24" s="978"/>
      <c r="Y24" s="1033">
        <v>0</v>
      </c>
      <c r="Z24" s="1034">
        <f t="shared" si="10"/>
        <v>0</v>
      </c>
      <c r="AA24" s="1037">
        <f>SUMIFS(Cubicacion_IMP!$BB$6:$BB$50,Cubicacion_IMP!$C$6:$C$50,Itemizado_Piping!C24)</f>
        <v>0</v>
      </c>
      <c r="AB24" s="1038">
        <v>0</v>
      </c>
      <c r="AC24" s="1039">
        <f t="shared" si="7"/>
        <v>0</v>
      </c>
      <c r="AD24" s="1040">
        <f t="shared" si="8"/>
        <v>0</v>
      </c>
    </row>
    <row r="25" spans="1:30" ht="13.15" customHeight="1">
      <c r="A25" s="905"/>
      <c r="B25" s="1027">
        <v>21</v>
      </c>
      <c r="C25" s="688" t="s">
        <v>2914</v>
      </c>
      <c r="D25" s="1028" t="str">
        <f>VLOOKUP(C25,Volumen_Obra!B:C,2,0)</f>
        <v>LINEAS DE RIEGO</v>
      </c>
      <c r="E25" s="1029" t="s">
        <v>2077</v>
      </c>
      <c r="F25" s="695" t="s">
        <v>2915</v>
      </c>
      <c r="G25" s="2" t="s">
        <v>2062</v>
      </c>
      <c r="H25" s="700">
        <v>1241</v>
      </c>
      <c r="I25" s="376">
        <v>368892.78102804179</v>
      </c>
      <c r="J25" s="704">
        <f t="shared" si="9"/>
        <v>457795941.25579989</v>
      </c>
      <c r="K25" s="1030">
        <v>7.4279999999999999</v>
      </c>
      <c r="L25" s="686">
        <f t="shared" si="1"/>
        <v>9218.1479999999992</v>
      </c>
      <c r="M25" s="1031">
        <f t="shared" si="2"/>
        <v>5.9854955680902497E-3</v>
      </c>
      <c r="N25" s="1032"/>
      <c r="O25" s="1033">
        <f>+SUMIFS(Cubicacion_IMP!$AD$6:$AD$50,Cubicacion_IMP!$C$6:$C$50,Itemizado_Piping!C25)</f>
        <v>184.75</v>
      </c>
      <c r="P25" s="1034">
        <f t="shared" si="3"/>
        <v>1372.3230000000001</v>
      </c>
      <c r="Q25" s="1035">
        <f t="shared" si="4"/>
        <v>68152941.294930726</v>
      </c>
      <c r="R25" s="1003"/>
      <c r="S25" s="1033">
        <v>144</v>
      </c>
      <c r="T25" s="1034">
        <f t="shared" si="5"/>
        <v>0</v>
      </c>
      <c r="U25" s="1035">
        <f>SUMIFS(Cubicacion_IMP!$AO$6:$AO$50,Cubicacion_IMP!$C$6:$C$50,Itemizado_Piping!C25)</f>
        <v>144</v>
      </c>
      <c r="V25" s="1003"/>
      <c r="W25" s="1036">
        <f t="shared" si="6"/>
        <v>0</v>
      </c>
      <c r="X25" s="978"/>
      <c r="Y25" s="1033">
        <v>4.2</v>
      </c>
      <c r="Z25" s="1034">
        <f t="shared" si="10"/>
        <v>139.80000000000001</v>
      </c>
      <c r="AA25" s="1037">
        <f>SUMIFS(Cubicacion_IMP!$BB$6:$BB$50,Cubicacion_IMP!$C$6:$C$50,Itemizado_Piping!C25)</f>
        <v>144</v>
      </c>
      <c r="AB25" s="1038">
        <v>1549349.6803177756</v>
      </c>
      <c r="AC25" s="1039">
        <f t="shared" si="7"/>
        <v>51571210.787720248</v>
      </c>
      <c r="AD25" s="1040">
        <f t="shared" si="8"/>
        <v>53120560.468038015</v>
      </c>
    </row>
    <row r="26" spans="1:30" ht="13.15" customHeight="1">
      <c r="A26" s="905"/>
      <c r="B26" s="1027">
        <v>22</v>
      </c>
      <c r="C26" s="688" t="s">
        <v>2916</v>
      </c>
      <c r="D26" s="1028" t="str">
        <f>VLOOKUP(C26,Volumen_Obra!B:C,2,0)</f>
        <v>LINEAS DE RIEGO</v>
      </c>
      <c r="E26" s="1029" t="s">
        <v>2077</v>
      </c>
      <c r="F26" s="695" t="s">
        <v>2917</v>
      </c>
      <c r="G26" s="2" t="s">
        <v>2062</v>
      </c>
      <c r="H26" s="700">
        <v>1450</v>
      </c>
      <c r="I26" s="376">
        <v>567613.03030216147</v>
      </c>
      <c r="J26" s="704">
        <f t="shared" si="9"/>
        <v>823038893.93813407</v>
      </c>
      <c r="K26" s="1030">
        <v>10.618</v>
      </c>
      <c r="L26" s="686">
        <f t="shared" si="1"/>
        <v>15396.1</v>
      </c>
      <c r="M26" s="1031">
        <f t="shared" si="2"/>
        <v>7.3227586206896554E-3</v>
      </c>
      <c r="N26" s="1032"/>
      <c r="O26" s="1033">
        <f>+SUMIFS(Cubicacion_IMP!$AD$6:$AD$50,Cubicacion_IMP!$C$6:$C$50,Itemizado_Piping!C26)</f>
        <v>1560</v>
      </c>
      <c r="P26" s="1034">
        <f t="shared" si="3"/>
        <v>16564.080000000002</v>
      </c>
      <c r="Q26" s="1035">
        <f t="shared" si="4"/>
        <v>885476327.27137184</v>
      </c>
      <c r="R26" s="1003"/>
      <c r="S26" s="1033">
        <v>1560</v>
      </c>
      <c r="T26" s="1034">
        <f t="shared" si="5"/>
        <v>0</v>
      </c>
      <c r="U26" s="1042">
        <f>SUMIFS(Cubicacion_IMP!$AO$6:$AO$50,Cubicacion_IMP!$C$6:$C$50,Itemizado_Piping!C26)</f>
        <v>1560</v>
      </c>
      <c r="V26" s="1043"/>
      <c r="W26" s="1036">
        <f t="shared" si="6"/>
        <v>0</v>
      </c>
      <c r="X26" s="978"/>
      <c r="Y26" s="1033">
        <v>1560</v>
      </c>
      <c r="Z26" s="1034">
        <f t="shared" si="10"/>
        <v>0</v>
      </c>
      <c r="AA26" s="1037">
        <f>SUMIFS(Cubicacion_IMP!$BB$6:$BB$50,Cubicacion_IMP!$C$6:$C$50,Itemizado_Piping!C26)</f>
        <v>1560</v>
      </c>
      <c r="AB26" s="1038">
        <v>885476327.27137184</v>
      </c>
      <c r="AC26" s="1039">
        <f t="shared" si="7"/>
        <v>0</v>
      </c>
      <c r="AD26" s="1040">
        <f t="shared" si="8"/>
        <v>885476327.27137184</v>
      </c>
    </row>
    <row r="27" spans="1:30" ht="13.15" customHeight="1">
      <c r="A27" s="905"/>
      <c r="B27" s="1027">
        <v>23</v>
      </c>
      <c r="C27" s="688" t="s">
        <v>2920</v>
      </c>
      <c r="D27" s="1028" t="str">
        <f>VLOOKUP(C27,Volumen_Obra!B:C,2,0)</f>
        <v>LINEAS DE RIEGO</v>
      </c>
      <c r="E27" s="1029" t="s">
        <v>2077</v>
      </c>
      <c r="F27" s="695" t="s">
        <v>2921</v>
      </c>
      <c r="G27" s="2" t="s">
        <v>2062</v>
      </c>
      <c r="H27" s="700">
        <v>4</v>
      </c>
      <c r="I27" s="376">
        <v>507481.95834379987</v>
      </c>
      <c r="J27" s="704">
        <f t="shared" si="9"/>
        <v>2029927.8333751995</v>
      </c>
      <c r="K27" s="1030">
        <v>9.8640000000000008</v>
      </c>
      <c r="L27" s="686">
        <f t="shared" si="1"/>
        <v>39.456000000000003</v>
      </c>
      <c r="M27" s="1031">
        <f t="shared" si="2"/>
        <v>2.4660000000000002</v>
      </c>
      <c r="N27" s="1032"/>
      <c r="O27" s="1033">
        <f>+SUMIFS(Cubicacion_IMP!$AD$6:$AD$50,Cubicacion_IMP!$C$6:$C$50,Itemizado_Piping!C27)</f>
        <v>0</v>
      </c>
      <c r="P27" s="1034">
        <f t="shared" si="3"/>
        <v>0</v>
      </c>
      <c r="Q27" s="1035">
        <f t="shared" si="4"/>
        <v>0</v>
      </c>
      <c r="R27" s="1003"/>
      <c r="S27" s="1033">
        <v>0</v>
      </c>
      <c r="T27" s="1034">
        <f t="shared" si="5"/>
        <v>0</v>
      </c>
      <c r="U27" s="1035">
        <f>SUMIFS(Cubicacion_IMP!$AO$6:$AO$50,Cubicacion_IMP!$C$6:$C$50,Itemizado_Piping!C27)</f>
        <v>0</v>
      </c>
      <c r="V27" s="1003"/>
      <c r="W27" s="1036">
        <f t="shared" si="6"/>
        <v>0</v>
      </c>
      <c r="X27" s="978"/>
      <c r="Y27" s="1033">
        <v>0</v>
      </c>
      <c r="Z27" s="1034">
        <f t="shared" si="10"/>
        <v>0</v>
      </c>
      <c r="AA27" s="1037">
        <f>SUMIFS(Cubicacion_IMP!$BB$6:$BB$50,Cubicacion_IMP!$C$6:$C$50,Itemizado_Piping!C27)</f>
        <v>0</v>
      </c>
      <c r="AB27" s="1038">
        <v>0</v>
      </c>
      <c r="AC27" s="1039">
        <f t="shared" si="7"/>
        <v>0</v>
      </c>
      <c r="AD27" s="1040">
        <f t="shared" si="8"/>
        <v>0</v>
      </c>
    </row>
    <row r="28" spans="1:30" ht="13.15" customHeight="1">
      <c r="A28" s="905"/>
      <c r="B28" s="1027">
        <v>24</v>
      </c>
      <c r="C28" s="688" t="s">
        <v>2623</v>
      </c>
      <c r="D28" s="1028" t="str">
        <f>VLOOKUP(C28,Volumen_Obra!B:C,2,0)</f>
        <v>LINEAS DE RIEGO</v>
      </c>
      <c r="E28" s="1029" t="s">
        <v>2077</v>
      </c>
      <c r="F28" s="695" t="s">
        <v>2922</v>
      </c>
      <c r="G28" s="2" t="s">
        <v>2062</v>
      </c>
      <c r="H28" s="700">
        <v>20</v>
      </c>
      <c r="I28" s="376">
        <v>138004.47814571261</v>
      </c>
      <c r="J28" s="704">
        <f t="shared" si="9"/>
        <v>2760089.5629142523</v>
      </c>
      <c r="K28" s="1030">
        <v>2.6869999999999998</v>
      </c>
      <c r="L28" s="686">
        <f t="shared" si="1"/>
        <v>53.739999999999995</v>
      </c>
      <c r="M28" s="1031">
        <f t="shared" si="2"/>
        <v>0.13435</v>
      </c>
      <c r="N28" s="1032"/>
      <c r="O28" s="1033">
        <f>+SUMIFS(Cubicacion_IMP!$AD$6:$AD$50,Cubicacion_IMP!$C$6:$C$50,Itemizado_Piping!C28)</f>
        <v>0</v>
      </c>
      <c r="P28" s="1034">
        <f t="shared" si="3"/>
        <v>0</v>
      </c>
      <c r="Q28" s="1035">
        <f t="shared" si="4"/>
        <v>0</v>
      </c>
      <c r="R28" s="1003"/>
      <c r="S28" s="1033">
        <v>0</v>
      </c>
      <c r="T28" s="1034">
        <f t="shared" si="5"/>
        <v>0</v>
      </c>
      <c r="U28" s="1035">
        <f>SUMIFS(Cubicacion_IMP!$AO$6:$AO$50,Cubicacion_IMP!$C$6:$C$50,Itemizado_Piping!C28)</f>
        <v>0</v>
      </c>
      <c r="V28" s="1003"/>
      <c r="W28" s="1036">
        <f t="shared" si="6"/>
        <v>0</v>
      </c>
      <c r="X28" s="978"/>
      <c r="Y28" s="1033">
        <v>0</v>
      </c>
      <c r="Z28" s="1034">
        <f t="shared" si="10"/>
        <v>0</v>
      </c>
      <c r="AA28" s="1037">
        <f>SUMIFS(Cubicacion_IMP!$BB$6:$BB$50,Cubicacion_IMP!$C$6:$C$50,Itemizado_Piping!C28)</f>
        <v>0</v>
      </c>
      <c r="AB28" s="1038">
        <v>0</v>
      </c>
      <c r="AC28" s="1039">
        <f t="shared" si="7"/>
        <v>0</v>
      </c>
      <c r="AD28" s="1040">
        <f t="shared" si="8"/>
        <v>0</v>
      </c>
    </row>
    <row r="29" spans="1:30" ht="13.15" customHeight="1">
      <c r="A29" s="905"/>
      <c r="B29" s="1027">
        <v>25</v>
      </c>
      <c r="C29" s="688" t="s">
        <v>2923</v>
      </c>
      <c r="D29" s="1028" t="str">
        <f>VLOOKUP(C29,Volumen_Obra!B:C,2,0)</f>
        <v>LINEAS DE RIEGO</v>
      </c>
      <c r="E29" s="1029" t="s">
        <v>2077</v>
      </c>
      <c r="F29" s="695" t="s">
        <v>2924</v>
      </c>
      <c r="G29" s="2" t="s">
        <v>2062</v>
      </c>
      <c r="H29" s="700">
        <v>2</v>
      </c>
      <c r="I29" s="376">
        <v>431245.42895680363</v>
      </c>
      <c r="J29" s="704">
        <f t="shared" si="9"/>
        <v>862490.85791360727</v>
      </c>
      <c r="K29" s="1030">
        <v>7.82</v>
      </c>
      <c r="L29" s="686">
        <f t="shared" si="1"/>
        <v>15.64</v>
      </c>
      <c r="M29" s="1031">
        <f t="shared" si="2"/>
        <v>3.91</v>
      </c>
      <c r="N29" s="1032"/>
      <c r="O29" s="1033">
        <f>+SUMIFS(Cubicacion_IMP!$AD$6:$AD$50,Cubicacion_IMP!$C$6:$C$50,Itemizado_Piping!C29)</f>
        <v>0</v>
      </c>
      <c r="P29" s="1034">
        <f t="shared" si="3"/>
        <v>0</v>
      </c>
      <c r="Q29" s="1035">
        <f t="shared" si="4"/>
        <v>0</v>
      </c>
      <c r="R29" s="1003"/>
      <c r="S29" s="1033">
        <v>0</v>
      </c>
      <c r="T29" s="1034">
        <f t="shared" si="5"/>
        <v>0</v>
      </c>
      <c r="U29" s="1035">
        <f>SUMIFS(Cubicacion_IMP!$AO$6:$AO$50,Cubicacion_IMP!$C$6:$C$50,Itemizado_Piping!C29)</f>
        <v>0</v>
      </c>
      <c r="V29" s="1003"/>
      <c r="W29" s="1036">
        <f t="shared" si="6"/>
        <v>0</v>
      </c>
      <c r="X29" s="978"/>
      <c r="Y29" s="1033">
        <v>0</v>
      </c>
      <c r="Z29" s="1034">
        <f t="shared" si="10"/>
        <v>0</v>
      </c>
      <c r="AA29" s="1037">
        <f>SUMIFS(Cubicacion_IMP!$BB$6:$BB$50,Cubicacion_IMP!$C$6:$C$50,Itemizado_Piping!C29)</f>
        <v>0</v>
      </c>
      <c r="AB29" s="1038">
        <v>0</v>
      </c>
      <c r="AC29" s="1039">
        <f t="shared" si="7"/>
        <v>0</v>
      </c>
      <c r="AD29" s="1040">
        <f t="shared" si="8"/>
        <v>0</v>
      </c>
    </row>
    <row r="30" spans="1:30" ht="13.15" customHeight="1">
      <c r="A30" s="905"/>
      <c r="B30" s="1027">
        <v>26</v>
      </c>
      <c r="C30" s="688" t="s">
        <v>2925</v>
      </c>
      <c r="D30" s="1028" t="str">
        <f>VLOOKUP(C30,Volumen_Obra!B:C,2,0)</f>
        <v>LINEAS DE RIEGO</v>
      </c>
      <c r="E30" s="1029" t="s">
        <v>2048</v>
      </c>
      <c r="F30" s="695" t="s">
        <v>2926</v>
      </c>
      <c r="G30" s="2" t="s">
        <v>2062</v>
      </c>
      <c r="H30" s="700">
        <v>3900</v>
      </c>
      <c r="I30" s="376">
        <v>159096.76799104942</v>
      </c>
      <c r="J30" s="704">
        <f t="shared" si="9"/>
        <v>620477395.16509271</v>
      </c>
      <c r="K30" s="1030">
        <v>3.1819999999999999</v>
      </c>
      <c r="L30" s="686">
        <f t="shared" si="1"/>
        <v>12409.8</v>
      </c>
      <c r="M30" s="1031">
        <f t="shared" si="2"/>
        <v>8.1589743589743587E-4</v>
      </c>
      <c r="N30" s="1032"/>
      <c r="O30" s="1033">
        <f>+SUMIFS(Cubicacion_IMP!$AD$6:$AD$50,Cubicacion_IMP!$C$6:$C$50,Itemizado_Piping!C30)</f>
        <v>3897.6000000000004</v>
      </c>
      <c r="P30" s="1034">
        <f t="shared" si="3"/>
        <v>12402.163200000001</v>
      </c>
      <c r="Q30" s="1035">
        <f t="shared" si="4"/>
        <v>620095562.92191422</v>
      </c>
      <c r="R30" s="1003"/>
      <c r="S30" s="1033">
        <v>0</v>
      </c>
      <c r="T30" s="1034">
        <f t="shared" si="5"/>
        <v>0</v>
      </c>
      <c r="U30" s="1035">
        <f>SUMIFS(Cubicacion_IMP!$AO$6:$AO$50,Cubicacion_IMP!$C$6:$C$50,Itemizado_Piping!C30)</f>
        <v>0</v>
      </c>
      <c r="V30" s="1003"/>
      <c r="W30" s="1036">
        <f t="shared" si="6"/>
        <v>0</v>
      </c>
      <c r="X30" s="978"/>
      <c r="Y30" s="1033">
        <v>0</v>
      </c>
      <c r="Z30" s="1034">
        <f t="shared" si="10"/>
        <v>0</v>
      </c>
      <c r="AA30" s="1037">
        <f>SUMIFS(Cubicacion_IMP!$BB$6:$BB$50,Cubicacion_IMP!$C$6:$C$50,Itemizado_Piping!C30)</f>
        <v>0</v>
      </c>
      <c r="AB30" s="1038">
        <v>0</v>
      </c>
      <c r="AC30" s="1039">
        <f t="shared" si="7"/>
        <v>0</v>
      </c>
      <c r="AD30" s="1040">
        <f t="shared" si="8"/>
        <v>0</v>
      </c>
    </row>
    <row r="31" spans="1:30" ht="13.15" customHeight="1">
      <c r="A31" s="905"/>
      <c r="B31" s="1027">
        <v>27</v>
      </c>
      <c r="C31" s="688" t="s">
        <v>2927</v>
      </c>
      <c r="D31" s="1028" t="str">
        <f>VLOOKUP(C31,Volumen_Obra!B:C,2,0)</f>
        <v>LINEAS DE RIEGO</v>
      </c>
      <c r="E31" s="1029" t="s">
        <v>2077</v>
      </c>
      <c r="F31" s="695" t="s">
        <v>2928</v>
      </c>
      <c r="G31" s="2" t="s">
        <v>2062</v>
      </c>
      <c r="H31" s="700">
        <v>350</v>
      </c>
      <c r="I31" s="376">
        <v>262911.43345377187</v>
      </c>
      <c r="J31" s="704">
        <f t="shared" si="9"/>
        <v>92019001.708820149</v>
      </c>
      <c r="K31" s="1030">
        <v>5.306</v>
      </c>
      <c r="L31" s="686">
        <f t="shared" si="1"/>
        <v>1857.1</v>
      </c>
      <c r="M31" s="1031">
        <f t="shared" si="2"/>
        <v>1.516E-2</v>
      </c>
      <c r="N31" s="1032"/>
      <c r="O31" s="1033">
        <f>+SUMIFS(Cubicacion_IMP!$AD$6:$AD$50,Cubicacion_IMP!$C$6:$C$50,Itemizado_Piping!C31)</f>
        <v>603.04999999999995</v>
      </c>
      <c r="P31" s="1034">
        <f t="shared" si="3"/>
        <v>3199.7832999999996</v>
      </c>
      <c r="Q31" s="1035">
        <f t="shared" si="4"/>
        <v>158548739.94429711</v>
      </c>
      <c r="R31" s="1003"/>
      <c r="S31" s="1033">
        <v>216</v>
      </c>
      <c r="T31" s="1034">
        <f t="shared" si="5"/>
        <v>0</v>
      </c>
      <c r="U31" s="1035">
        <f>SUMIFS(Cubicacion_IMP!$AO$6:$AO$50,Cubicacion_IMP!$C$6:$C$50,Itemizado_Piping!C31)</f>
        <v>216</v>
      </c>
      <c r="V31" s="1003"/>
      <c r="W31" s="1036">
        <f t="shared" si="6"/>
        <v>0</v>
      </c>
      <c r="X31" s="978"/>
      <c r="Y31" s="1033">
        <v>0</v>
      </c>
      <c r="Z31" s="1034">
        <f t="shared" si="10"/>
        <v>216</v>
      </c>
      <c r="AA31" s="1037">
        <f>SUMIFS(Cubicacion_IMP!$BB$6:$BB$50,Cubicacion_IMP!$C$6:$C$50,Itemizado_Piping!C31)</f>
        <v>216</v>
      </c>
      <c r="AB31" s="1038">
        <v>0</v>
      </c>
      <c r="AC31" s="1039">
        <f t="shared" si="7"/>
        <v>56788869.626014724</v>
      </c>
      <c r="AD31" s="1040">
        <f t="shared" si="8"/>
        <v>56788869.626014724</v>
      </c>
    </row>
    <row r="32" spans="1:30" ht="13.15" customHeight="1">
      <c r="A32" s="905"/>
      <c r="B32" s="1027">
        <v>28</v>
      </c>
      <c r="C32" s="688" t="s">
        <v>2929</v>
      </c>
      <c r="D32" s="1028" t="str">
        <f>VLOOKUP(C32,Volumen_Obra!B:C,2,0)</f>
        <v>LINEAS DE RIEGO</v>
      </c>
      <c r="E32" s="1029" t="s">
        <v>2077</v>
      </c>
      <c r="F32" s="695" t="s">
        <v>2930</v>
      </c>
      <c r="G32" s="2" t="s">
        <v>2062</v>
      </c>
      <c r="H32" s="700">
        <v>980</v>
      </c>
      <c r="I32" s="376">
        <v>341457.09155588859</v>
      </c>
      <c r="J32" s="704">
        <f t="shared" si="9"/>
        <v>334627949.72477084</v>
      </c>
      <c r="K32" s="1030">
        <v>6.8940000000000001</v>
      </c>
      <c r="L32" s="686">
        <f t="shared" si="1"/>
        <v>6756.12</v>
      </c>
      <c r="M32" s="1031">
        <f t="shared" si="2"/>
        <v>7.0346938775510204E-3</v>
      </c>
      <c r="N32" s="1032"/>
      <c r="O32" s="1033">
        <f>SUMIFS(Cubicacion_IMP!$AD$6:$AD$50,Cubicacion_IMP!$C$6:$C$50,Itemizado_Piping!C32)</f>
        <v>447.57</v>
      </c>
      <c r="P32" s="1034">
        <f t="shared" si="3"/>
        <v>3085.5475799999999</v>
      </c>
      <c r="Q32" s="1035">
        <f t="shared" si="4"/>
        <v>152825950.46766904</v>
      </c>
      <c r="R32" s="1003"/>
      <c r="S32" s="1033">
        <v>399.6</v>
      </c>
      <c r="T32" s="1034">
        <f t="shared" si="5"/>
        <v>0</v>
      </c>
      <c r="U32" s="1035">
        <f>SUMIFS(Cubicacion_IMP!$AO$6:$AO$50,Cubicacion_IMP!$C$6:$C$50,Itemizado_Piping!C32)</f>
        <v>399.6</v>
      </c>
      <c r="V32" s="1003"/>
      <c r="W32" s="1036">
        <f t="shared" si="6"/>
        <v>0</v>
      </c>
      <c r="X32" s="978"/>
      <c r="Y32" s="1033">
        <v>0</v>
      </c>
      <c r="Z32" s="1034">
        <f t="shared" si="10"/>
        <v>399.6</v>
      </c>
      <c r="AA32" s="1037">
        <f>SUMIFS(Cubicacion_IMP!$BB$6:$BB$50,Cubicacion_IMP!$C$6:$C$50,Itemizado_Piping!C32)</f>
        <v>399.6</v>
      </c>
      <c r="AB32" s="1038">
        <v>0</v>
      </c>
      <c r="AC32" s="1039">
        <f t="shared" si="7"/>
        <v>136446253.78573307</v>
      </c>
      <c r="AD32" s="1040">
        <f t="shared" si="8"/>
        <v>136446253.78573307</v>
      </c>
    </row>
    <row r="33" spans="1:30" ht="13.15" customHeight="1">
      <c r="A33" s="905"/>
      <c r="B33" s="1027">
        <v>29</v>
      </c>
      <c r="C33" s="688" t="s">
        <v>2931</v>
      </c>
      <c r="D33" s="1028" t="str">
        <f>VLOOKUP(C33,Volumen_Obra!B:C,2,0)</f>
        <v>LINEAS DE RIEGO</v>
      </c>
      <c r="E33" s="1029" t="s">
        <v>2077</v>
      </c>
      <c r="F33" s="695" t="s">
        <v>2932</v>
      </c>
      <c r="G33" s="2" t="s">
        <v>2067</v>
      </c>
      <c r="H33" s="700">
        <v>6</v>
      </c>
      <c r="I33" s="376">
        <v>178040.3729446003</v>
      </c>
      <c r="J33" s="704">
        <f t="shared" si="9"/>
        <v>1068242.2376676018</v>
      </c>
      <c r="K33" s="1030">
        <f>3+0.24</f>
        <v>3.24</v>
      </c>
      <c r="L33" s="686">
        <f t="shared" si="1"/>
        <v>19.440000000000001</v>
      </c>
      <c r="M33" s="1031">
        <f t="shared" si="2"/>
        <v>0.54</v>
      </c>
      <c r="N33" s="1032"/>
      <c r="O33" s="1033">
        <f>SUMIFS(Valvulas_IMP!$R$5:$R$100,Valvulas_IMP!$C$5:$C$100,Itemizado_Piping!C33)</f>
        <v>0</v>
      </c>
      <c r="P33" s="1034">
        <f t="shared" si="3"/>
        <v>0</v>
      </c>
      <c r="Q33" s="1035">
        <f t="shared" si="4"/>
        <v>0</v>
      </c>
      <c r="R33" s="1003"/>
      <c r="S33" s="1033">
        <v>0</v>
      </c>
      <c r="T33" s="1034">
        <f t="shared" si="5"/>
        <v>0</v>
      </c>
      <c r="U33" s="1035">
        <f>SUMIFS(Valvulas_IMP!$AD$5:$AD$72,Valvulas_IMP!$C$5:$C$72,Itemizado_Piping!C33)</f>
        <v>0</v>
      </c>
      <c r="V33" s="1003"/>
      <c r="W33" s="1036">
        <f t="shared" si="6"/>
        <v>0</v>
      </c>
      <c r="X33" s="978"/>
      <c r="Y33" s="1033">
        <v>0</v>
      </c>
      <c r="Z33" s="1034">
        <f t="shared" si="10"/>
        <v>0</v>
      </c>
      <c r="AA33" s="1037">
        <f>SUMIFS(Valvulas_IMP!$AR$5:$AR$72,Valvulas_IMP!$C$5:$C$72,Itemizado_Piping!C33)</f>
        <v>0</v>
      </c>
      <c r="AB33" s="1038">
        <v>0</v>
      </c>
      <c r="AC33" s="1039">
        <f t="shared" si="7"/>
        <v>0</v>
      </c>
      <c r="AD33" s="1040">
        <f t="shared" si="8"/>
        <v>0</v>
      </c>
    </row>
    <row r="34" spans="1:30" ht="13.15" customHeight="1">
      <c r="A34" s="905"/>
      <c r="B34" s="1027">
        <v>30</v>
      </c>
      <c r="C34" s="688" t="s">
        <v>2933</v>
      </c>
      <c r="D34" s="1028" t="str">
        <f>VLOOKUP(C34,Volumen_Obra!B:C,2,0)</f>
        <v>LINEAS DE RIEGO</v>
      </c>
      <c r="E34" s="1029" t="s">
        <v>2077</v>
      </c>
      <c r="F34" s="695" t="s">
        <v>2934</v>
      </c>
      <c r="G34" s="2" t="s">
        <v>2067</v>
      </c>
      <c r="H34" s="700">
        <v>5</v>
      </c>
      <c r="I34" s="376">
        <v>447560.64101545495</v>
      </c>
      <c r="J34" s="704">
        <f t="shared" si="9"/>
        <v>2237803.2050772747</v>
      </c>
      <c r="K34" s="1030">
        <f>8+0.64</f>
        <v>8.64</v>
      </c>
      <c r="L34" s="686">
        <f t="shared" si="1"/>
        <v>43.2</v>
      </c>
      <c r="M34" s="1031">
        <f t="shared" si="2"/>
        <v>1.7280000000000002</v>
      </c>
      <c r="N34" s="1032"/>
      <c r="O34" s="1033">
        <f>SUMIFS(Valvulas_IMP!$R$5:$R$100,Valvulas_IMP!$C$5:$C$100,Itemizado_Piping!C34)</f>
        <v>1</v>
      </c>
      <c r="P34" s="1034">
        <f t="shared" si="3"/>
        <v>8.64</v>
      </c>
      <c r="Q34" s="1035">
        <f t="shared" si="4"/>
        <v>447560.64101545495</v>
      </c>
      <c r="R34" s="1003"/>
      <c r="S34" s="1033">
        <v>0</v>
      </c>
      <c r="T34" s="1034">
        <f t="shared" si="5"/>
        <v>0</v>
      </c>
      <c r="U34" s="1035">
        <f>SUMIFS(Valvulas_IMP!$AD$5:$AD$72,Valvulas_IMP!$C$5:$C$72,Itemizado_Piping!C34)</f>
        <v>0</v>
      </c>
      <c r="V34" s="1003"/>
      <c r="W34" s="1036">
        <f t="shared" si="6"/>
        <v>0</v>
      </c>
      <c r="X34" s="978"/>
      <c r="Y34" s="1033">
        <v>0</v>
      </c>
      <c r="Z34" s="1034">
        <f t="shared" si="10"/>
        <v>0</v>
      </c>
      <c r="AA34" s="1037">
        <f>SUMIFS(Valvulas_IMP!$AR$5:$AR$72,Valvulas_IMP!$C$5:$C$72,Itemizado_Piping!C34)</f>
        <v>0</v>
      </c>
      <c r="AB34" s="1038">
        <v>0</v>
      </c>
      <c r="AC34" s="1039">
        <f t="shared" si="7"/>
        <v>0</v>
      </c>
      <c r="AD34" s="1040">
        <f t="shared" si="8"/>
        <v>0</v>
      </c>
    </row>
    <row r="35" spans="1:30" ht="13.15" customHeight="1">
      <c r="A35" s="905"/>
      <c r="B35" s="1027">
        <v>31</v>
      </c>
      <c r="C35" s="688" t="s">
        <v>2935</v>
      </c>
      <c r="D35" s="1028" t="str">
        <f>VLOOKUP(C35,Volumen_Obra!B:C,2,0)</f>
        <v>LINEAS DE RIEGO</v>
      </c>
      <c r="E35" s="1029" t="s">
        <v>2077</v>
      </c>
      <c r="F35" s="695" t="s">
        <v>2936</v>
      </c>
      <c r="G35" s="2" t="s">
        <v>2067</v>
      </c>
      <c r="H35" s="700">
        <v>14</v>
      </c>
      <c r="I35" s="376">
        <v>182545.90835458387</v>
      </c>
      <c r="J35" s="704">
        <f t="shared" si="9"/>
        <v>2555642.7169641741</v>
      </c>
      <c r="K35" s="1030">
        <f>3.09+0.248</f>
        <v>3.3380000000000001</v>
      </c>
      <c r="L35" s="686">
        <f t="shared" si="1"/>
        <v>46.731999999999999</v>
      </c>
      <c r="M35" s="1031">
        <f t="shared" si="2"/>
        <v>0.23842857142857143</v>
      </c>
      <c r="N35" s="1032"/>
      <c r="O35" s="1033">
        <f>SUMIFS(Valvulas_IMP!$R$5:$R$100,Valvulas_IMP!$C$5:$C$100,Itemizado_Piping!C35)</f>
        <v>14</v>
      </c>
      <c r="P35" s="1034">
        <f t="shared" si="3"/>
        <v>46.731999999999999</v>
      </c>
      <c r="Q35" s="1035">
        <f t="shared" si="4"/>
        <v>2555642.7169641741</v>
      </c>
      <c r="R35" s="1003"/>
      <c r="S35" s="1033">
        <v>0</v>
      </c>
      <c r="T35" s="1034">
        <f t="shared" si="5"/>
        <v>0</v>
      </c>
      <c r="U35" s="1035">
        <f>SUMIFS(Valvulas_IMP!$AD$5:$AD$72,Valvulas_IMP!$C$5:$C$72,Itemizado_Piping!C35)</f>
        <v>0</v>
      </c>
      <c r="V35" s="1003"/>
      <c r="W35" s="1036">
        <f t="shared" si="6"/>
        <v>0</v>
      </c>
      <c r="X35" s="978"/>
      <c r="Y35" s="1033">
        <v>0</v>
      </c>
      <c r="Z35" s="1034">
        <f t="shared" si="10"/>
        <v>0</v>
      </c>
      <c r="AA35" s="1037">
        <f>SUMIFS(Valvulas_IMP!$AR$5:$AR$72,Valvulas_IMP!$C$5:$C$72,Itemizado_Piping!C35)</f>
        <v>0</v>
      </c>
      <c r="AB35" s="1038">
        <v>0</v>
      </c>
      <c r="AC35" s="1039">
        <f t="shared" si="7"/>
        <v>0</v>
      </c>
      <c r="AD35" s="1040">
        <f t="shared" si="8"/>
        <v>0</v>
      </c>
    </row>
    <row r="36" spans="1:30" ht="13.15" customHeight="1">
      <c r="A36" s="905"/>
      <c r="B36" s="1027">
        <v>32</v>
      </c>
      <c r="C36" s="688" t="s">
        <v>2937</v>
      </c>
      <c r="D36" s="1028" t="str">
        <f>VLOOKUP(C36,Volumen_Obra!B:C,2,0)</f>
        <v>LINEAS DE RIEGO</v>
      </c>
      <c r="E36" s="1029" t="s">
        <v>2077</v>
      </c>
      <c r="F36" s="695" t="s">
        <v>2938</v>
      </c>
      <c r="G36" s="2" t="s">
        <v>2067</v>
      </c>
      <c r="H36" s="700">
        <v>4</v>
      </c>
      <c r="I36" s="376">
        <v>459528.86108345579</v>
      </c>
      <c r="J36" s="704">
        <f t="shared" si="9"/>
        <v>1838115.4443338232</v>
      </c>
      <c r="K36" s="1030">
        <f>8.24+0.66</f>
        <v>8.9</v>
      </c>
      <c r="L36" s="686">
        <f t="shared" si="1"/>
        <v>35.6</v>
      </c>
      <c r="M36" s="1031">
        <f t="shared" si="2"/>
        <v>2.2250000000000001</v>
      </c>
      <c r="N36" s="1032"/>
      <c r="O36" s="1033">
        <f>SUMIFS(Valvulas_IMP!$R$5:$R$100,Valvulas_IMP!$C$5:$C$100,Itemizado_Piping!C36)</f>
        <v>4</v>
      </c>
      <c r="P36" s="1034">
        <f t="shared" si="3"/>
        <v>35.6</v>
      </c>
      <c r="Q36" s="1035">
        <f t="shared" si="4"/>
        <v>1838115.4443338232</v>
      </c>
      <c r="R36" s="1003"/>
      <c r="S36" s="1033">
        <v>0</v>
      </c>
      <c r="T36" s="1034">
        <f t="shared" si="5"/>
        <v>0</v>
      </c>
      <c r="U36" s="1035">
        <f>SUMIFS(Valvulas_IMP!$AD$5:$AD$72,Valvulas_IMP!$C$5:$C$72,Itemizado_Piping!C36)</f>
        <v>0</v>
      </c>
      <c r="V36" s="1003"/>
      <c r="W36" s="1036">
        <f t="shared" si="6"/>
        <v>0</v>
      </c>
      <c r="X36" s="978"/>
      <c r="Y36" s="1033">
        <v>0</v>
      </c>
      <c r="Z36" s="1034">
        <f t="shared" si="10"/>
        <v>0</v>
      </c>
      <c r="AA36" s="1037">
        <f>SUMIFS(Valvulas_IMP!$AR$5:$AR$72,Valvulas_IMP!$C$5:$C$72,Itemizado_Piping!C36)</f>
        <v>0</v>
      </c>
      <c r="AB36" s="1038">
        <v>0</v>
      </c>
      <c r="AC36" s="1039">
        <f t="shared" si="7"/>
        <v>0</v>
      </c>
      <c r="AD36" s="1040">
        <f t="shared" si="8"/>
        <v>0</v>
      </c>
    </row>
    <row r="37" spans="1:30" ht="13.15" customHeight="1">
      <c r="A37" s="905"/>
      <c r="B37" s="1027">
        <v>33</v>
      </c>
      <c r="C37" s="688" t="s">
        <v>2941</v>
      </c>
      <c r="D37" s="1028" t="str">
        <f>VLOOKUP(C37,Volumen_Obra!B:C,2,0)</f>
        <v>LINEAS DE RIEGO</v>
      </c>
      <c r="E37" s="1029" t="s">
        <v>2077</v>
      </c>
      <c r="F37" s="695" t="s">
        <v>2942</v>
      </c>
      <c r="G37" s="2" t="s">
        <v>2067</v>
      </c>
      <c r="H37" s="700">
        <v>1</v>
      </c>
      <c r="I37" s="376">
        <v>688974.0631395214</v>
      </c>
      <c r="J37" s="704">
        <f t="shared" si="9"/>
        <v>688974.0631395214</v>
      </c>
      <c r="K37" s="1030">
        <v>13.349</v>
      </c>
      <c r="L37" s="686">
        <f t="shared" si="1"/>
        <v>13.349</v>
      </c>
      <c r="M37" s="1031">
        <f t="shared" si="2"/>
        <v>13.349</v>
      </c>
      <c r="N37" s="1032"/>
      <c r="O37" s="1033">
        <f>SUMIFS(Valvulas_IMP!$R$5:$R$100,Valvulas_IMP!$C$5:$C$100,Itemizado_Piping!C37)</f>
        <v>0</v>
      </c>
      <c r="P37" s="1034">
        <f t="shared" si="3"/>
        <v>0</v>
      </c>
      <c r="Q37" s="1035">
        <f t="shared" si="4"/>
        <v>0</v>
      </c>
      <c r="R37" s="1003"/>
      <c r="S37" s="1033">
        <v>0</v>
      </c>
      <c r="T37" s="1034">
        <f t="shared" si="5"/>
        <v>0</v>
      </c>
      <c r="U37" s="1035">
        <f>SUMIFS(Valvulas_IMP!$AD$5:$AD$72,Valvulas_IMP!$C$5:$C$72,Itemizado_Piping!C37)</f>
        <v>0</v>
      </c>
      <c r="V37" s="1003"/>
      <c r="W37" s="1036">
        <f t="shared" si="6"/>
        <v>0</v>
      </c>
      <c r="X37" s="978"/>
      <c r="Y37" s="1033">
        <v>0</v>
      </c>
      <c r="Z37" s="1034">
        <f t="shared" si="10"/>
        <v>0</v>
      </c>
      <c r="AA37" s="1037">
        <f>SUMIFS(Valvulas_IMP!$AR$5:$AR$72,Valvulas_IMP!$C$5:$C$72,Itemizado_Piping!C37)</f>
        <v>0</v>
      </c>
      <c r="AB37" s="1038">
        <v>0</v>
      </c>
      <c r="AC37" s="1039">
        <f t="shared" si="7"/>
        <v>0</v>
      </c>
      <c r="AD37" s="1040">
        <f t="shared" si="8"/>
        <v>0</v>
      </c>
    </row>
    <row r="38" spans="1:30" ht="13.15" customHeight="1">
      <c r="A38" s="905"/>
      <c r="B38" s="1027">
        <v>34</v>
      </c>
      <c r="C38" s="688" t="s">
        <v>2943</v>
      </c>
      <c r="D38" s="1028" t="str">
        <f>VLOOKUP(C38,Volumen_Obra!B:C,2,0)</f>
        <v>LINEAS DE RIEGO</v>
      </c>
      <c r="E38" s="1029" t="s">
        <v>2077</v>
      </c>
      <c r="F38" s="695" t="s">
        <v>2944</v>
      </c>
      <c r="G38" s="2" t="s">
        <v>2067</v>
      </c>
      <c r="H38" s="700">
        <v>8</v>
      </c>
      <c r="I38" s="376">
        <v>1345495.6041005917</v>
      </c>
      <c r="J38" s="704">
        <f t="shared" si="9"/>
        <v>10763964.832804734</v>
      </c>
      <c r="K38" s="1030">
        <f>24+1.92</f>
        <v>25.92</v>
      </c>
      <c r="L38" s="686">
        <f t="shared" si="1"/>
        <v>207.36</v>
      </c>
      <c r="M38" s="1031">
        <f t="shared" si="2"/>
        <v>3.24</v>
      </c>
      <c r="N38" s="1032"/>
      <c r="O38" s="1033">
        <f>SUMIFS(Valvulas_IMP!$R$5:$R$100,Valvulas_IMP!$C$5:$C$100,Itemizado_Piping!C38)</f>
        <v>9</v>
      </c>
      <c r="P38" s="1034">
        <f t="shared" si="3"/>
        <v>233.28000000000003</v>
      </c>
      <c r="Q38" s="1035">
        <f t="shared" si="4"/>
        <v>12109460.436905326</v>
      </c>
      <c r="R38" s="1003"/>
      <c r="S38" s="1033">
        <v>0</v>
      </c>
      <c r="T38" s="1034">
        <f t="shared" si="5"/>
        <v>0</v>
      </c>
      <c r="U38" s="1035">
        <f>SUMIFS(Valvulas_IMP!$AD$5:$AD$72,Valvulas_IMP!$C$5:$C$72,Itemizado_Piping!C38)</f>
        <v>0</v>
      </c>
      <c r="V38" s="1003"/>
      <c r="W38" s="1036">
        <f t="shared" si="6"/>
        <v>0</v>
      </c>
      <c r="X38" s="978"/>
      <c r="Y38" s="1033">
        <v>0</v>
      </c>
      <c r="Z38" s="1034">
        <f t="shared" si="10"/>
        <v>0</v>
      </c>
      <c r="AA38" s="1037">
        <f>SUMIFS(Valvulas_IMP!$AR$5:$AR$72,Valvulas_IMP!$C$5:$C$72,Itemizado_Piping!C38)</f>
        <v>0</v>
      </c>
      <c r="AB38" s="1038">
        <v>0</v>
      </c>
      <c r="AC38" s="1039">
        <f t="shared" si="7"/>
        <v>0</v>
      </c>
      <c r="AD38" s="1040">
        <f t="shared" si="8"/>
        <v>0</v>
      </c>
    </row>
    <row r="39" spans="1:30" ht="13.15" customHeight="1">
      <c r="A39" s="905"/>
      <c r="B39" s="1027">
        <v>35</v>
      </c>
      <c r="C39" s="688" t="s">
        <v>2945</v>
      </c>
      <c r="D39" s="1028" t="str">
        <f>VLOOKUP(C39,Volumen_Obra!B:C,2,0)</f>
        <v>LINEAS DE RIEGO</v>
      </c>
      <c r="E39" s="1029" t="s">
        <v>2048</v>
      </c>
      <c r="F39" s="695" t="s">
        <v>2946</v>
      </c>
      <c r="G39" s="2" t="s">
        <v>2067</v>
      </c>
      <c r="H39" s="700">
        <v>4</v>
      </c>
      <c r="I39" s="376">
        <v>1870108.3506043178</v>
      </c>
      <c r="J39" s="704">
        <f t="shared" si="9"/>
        <v>7480433.4024172714</v>
      </c>
      <c r="K39" s="1030">
        <f>32.96+2.637</f>
        <v>35.597000000000001</v>
      </c>
      <c r="L39" s="686">
        <f t="shared" si="1"/>
        <v>142.38800000000001</v>
      </c>
      <c r="M39" s="1031">
        <f t="shared" si="2"/>
        <v>8.8992500000000003</v>
      </c>
      <c r="N39" s="1032"/>
      <c r="O39" s="1033">
        <f>SUMIFS(Valvulas_IMP!$R$5:$R$100,Valvulas_IMP!$C$5:$C$100,Itemizado_Piping!C39)</f>
        <v>5</v>
      </c>
      <c r="P39" s="1034">
        <f t="shared" si="3"/>
        <v>177.98500000000001</v>
      </c>
      <c r="Q39" s="1035">
        <f t="shared" si="4"/>
        <v>9350541.7530215885</v>
      </c>
      <c r="R39" s="1003"/>
      <c r="S39" s="1033">
        <v>0</v>
      </c>
      <c r="T39" s="1034">
        <f t="shared" si="5"/>
        <v>0</v>
      </c>
      <c r="U39" s="1035">
        <f>SUMIFS(Valvulas_IMP!$AD$5:$AD$72,Valvulas_IMP!$C$5:$C$72,Itemizado_Piping!C39)</f>
        <v>0</v>
      </c>
      <c r="V39" s="1003"/>
      <c r="W39" s="1036">
        <f t="shared" si="6"/>
        <v>0</v>
      </c>
      <c r="X39" s="978"/>
      <c r="Y39" s="1033">
        <v>0</v>
      </c>
      <c r="Z39" s="1034">
        <f t="shared" si="10"/>
        <v>0</v>
      </c>
      <c r="AA39" s="1037">
        <f>SUMIFS(Valvulas_IMP!$AR$5:$AR$72,Valvulas_IMP!$C$5:$C$72,Itemizado_Piping!C39)</f>
        <v>0</v>
      </c>
      <c r="AB39" s="1038">
        <v>0</v>
      </c>
      <c r="AC39" s="1039">
        <f t="shared" si="7"/>
        <v>0</v>
      </c>
      <c r="AD39" s="1040">
        <f t="shared" si="8"/>
        <v>0</v>
      </c>
    </row>
    <row r="40" spans="1:30" ht="13.15" customHeight="1">
      <c r="A40" s="905"/>
      <c r="B40" s="1027">
        <v>36</v>
      </c>
      <c r="C40" s="688" t="s">
        <v>2947</v>
      </c>
      <c r="D40" s="1028" t="str">
        <f>VLOOKUP(C40,Volumen_Obra!B:C,2,0)</f>
        <v>LINEAS DE RIEGO</v>
      </c>
      <c r="E40" s="1029" t="s">
        <v>2048</v>
      </c>
      <c r="F40" s="695" t="s">
        <v>2948</v>
      </c>
      <c r="G40" s="2" t="s">
        <v>2067</v>
      </c>
      <c r="H40" s="700">
        <v>3</v>
      </c>
      <c r="I40" s="1030">
        <v>3762979.0732294279</v>
      </c>
      <c r="J40" s="704">
        <f t="shared" si="9"/>
        <v>11288937.219688283</v>
      </c>
      <c r="K40" s="1030">
        <f>48+3.84</f>
        <v>51.84</v>
      </c>
      <c r="L40" s="686">
        <f t="shared" si="1"/>
        <v>155.52000000000001</v>
      </c>
      <c r="M40" s="1031">
        <f t="shared" si="2"/>
        <v>17.28</v>
      </c>
      <c r="N40" s="1032"/>
      <c r="O40" s="1033">
        <f>SUMIFS(Valvulas_IMP!$R$5:$R$100,Valvulas_IMP!$C$5:$C$100,Itemizado_Piping!C40)</f>
        <v>1</v>
      </c>
      <c r="P40" s="1034">
        <f t="shared" si="3"/>
        <v>51.84</v>
      </c>
      <c r="Q40" s="1035">
        <f t="shared" si="4"/>
        <v>3762979.0732294279</v>
      </c>
      <c r="R40" s="1003"/>
      <c r="S40" s="1033">
        <v>0</v>
      </c>
      <c r="T40" s="1034">
        <f t="shared" si="5"/>
        <v>0</v>
      </c>
      <c r="U40" s="1035">
        <f>SUMIFS(Valvulas_IMP!$AD$5:$AD$72,Valvulas_IMP!$C$5:$C$72,Itemizado_Piping!C40)</f>
        <v>0</v>
      </c>
      <c r="V40" s="1003"/>
      <c r="W40" s="1036">
        <f t="shared" si="6"/>
        <v>0</v>
      </c>
      <c r="X40" s="978"/>
      <c r="Y40" s="1033">
        <v>0</v>
      </c>
      <c r="Z40" s="1034">
        <f t="shared" si="10"/>
        <v>0</v>
      </c>
      <c r="AA40" s="1037">
        <f>SUMIFS(Valvulas_IMP!$AR$5:$AR$72,Valvulas_IMP!$C$5:$C$72,Itemizado_Piping!C40)</f>
        <v>0</v>
      </c>
      <c r="AB40" s="1038">
        <v>0</v>
      </c>
      <c r="AC40" s="1039">
        <f t="shared" si="7"/>
        <v>0</v>
      </c>
      <c r="AD40" s="1040">
        <f t="shared" si="8"/>
        <v>0</v>
      </c>
    </row>
    <row r="41" spans="1:30" ht="13.15" customHeight="1">
      <c r="A41" s="905"/>
      <c r="B41" s="1027">
        <v>37</v>
      </c>
      <c r="C41" s="688" t="s">
        <v>2949</v>
      </c>
      <c r="D41" s="1028" t="str">
        <f>VLOOKUP(C41,Volumen_Obra!B:C,2,0)</f>
        <v>LINEAS DE RIEGO</v>
      </c>
      <c r="E41" s="1029" t="s">
        <v>2048</v>
      </c>
      <c r="F41" s="695" t="s">
        <v>2950</v>
      </c>
      <c r="G41" s="2" t="s">
        <v>2067</v>
      </c>
      <c r="H41" s="700">
        <v>1</v>
      </c>
      <c r="I41" s="376">
        <v>6602450.6972486982</v>
      </c>
      <c r="J41" s="704">
        <f t="shared" si="9"/>
        <v>6602450.6972486982</v>
      </c>
      <c r="K41" s="1030">
        <f>72+5.76</f>
        <v>77.760000000000005</v>
      </c>
      <c r="L41" s="686">
        <f t="shared" si="1"/>
        <v>77.760000000000005</v>
      </c>
      <c r="M41" s="1031">
        <f t="shared" si="2"/>
        <v>77.760000000000005</v>
      </c>
      <c r="N41" s="1032"/>
      <c r="O41" s="1033">
        <f>SUMIFS(Valvulas_IMP!$R$5:$R$100,Valvulas_IMP!$C$5:$C$100,Itemizado_Piping!C41)</f>
        <v>1</v>
      </c>
      <c r="P41" s="1034">
        <f t="shared" si="3"/>
        <v>77.760000000000005</v>
      </c>
      <c r="Q41" s="1035">
        <f t="shared" si="4"/>
        <v>6602450.6972486982</v>
      </c>
      <c r="R41" s="1003"/>
      <c r="S41" s="1033">
        <v>0</v>
      </c>
      <c r="T41" s="1034">
        <f t="shared" si="5"/>
        <v>0</v>
      </c>
      <c r="U41" s="1035">
        <f>SUMIFS(Valvulas_IMP!$AD$5:$AD$72,Valvulas_IMP!$C$5:$C$72,Itemizado_Piping!C41)</f>
        <v>0</v>
      </c>
      <c r="V41" s="1003"/>
      <c r="W41" s="1036">
        <f t="shared" si="6"/>
        <v>0</v>
      </c>
      <c r="X41" s="978"/>
      <c r="Y41" s="1033">
        <v>0</v>
      </c>
      <c r="Z41" s="1034">
        <f t="shared" si="10"/>
        <v>0</v>
      </c>
      <c r="AA41" s="1037">
        <f>SUMIFS(Valvulas_IMP!$AR$5:$AR$72,Valvulas_IMP!$C$5:$C$72,Itemizado_Piping!C41)</f>
        <v>0</v>
      </c>
      <c r="AB41" s="1038">
        <v>0</v>
      </c>
      <c r="AC41" s="1039">
        <f t="shared" si="7"/>
        <v>0</v>
      </c>
      <c r="AD41" s="1040">
        <f t="shared" si="8"/>
        <v>0</v>
      </c>
    </row>
    <row r="42" spans="1:30" ht="13.15" customHeight="1">
      <c r="A42" s="905"/>
      <c r="B42" s="1027">
        <v>38</v>
      </c>
      <c r="C42" s="688" t="s">
        <v>2951</v>
      </c>
      <c r="D42" s="1028" t="str">
        <f>VLOOKUP(C42,Volumen_Obra!B:C,2,0)</f>
        <v>LINEAS DE RIEGO</v>
      </c>
      <c r="E42" s="1029" t="s">
        <v>2048</v>
      </c>
      <c r="F42" s="695" t="s">
        <v>2952</v>
      </c>
      <c r="G42" s="2" t="s">
        <v>2067</v>
      </c>
      <c r="H42" s="700">
        <v>4</v>
      </c>
      <c r="I42" s="376">
        <v>1870108.3506043178</v>
      </c>
      <c r="J42" s="704">
        <f t="shared" si="9"/>
        <v>7480433.4024172714</v>
      </c>
      <c r="K42" s="1030">
        <f>32.96+2.637</f>
        <v>35.597000000000001</v>
      </c>
      <c r="L42" s="686">
        <f t="shared" si="1"/>
        <v>142.38800000000001</v>
      </c>
      <c r="M42" s="1031">
        <f t="shared" si="2"/>
        <v>8.8992500000000003</v>
      </c>
      <c r="N42" s="1032"/>
      <c r="O42" s="1033">
        <f>SUMIFS(Valvulas_IMP!$R$5:$R$100,Valvulas_IMP!$C$5:$C$100,Itemizado_Piping!C42)</f>
        <v>4</v>
      </c>
      <c r="P42" s="1034">
        <f t="shared" si="3"/>
        <v>142.38800000000001</v>
      </c>
      <c r="Q42" s="1035">
        <f t="shared" si="4"/>
        <v>7480433.4024172714</v>
      </c>
      <c r="R42" s="1003"/>
      <c r="S42" s="1033">
        <v>0</v>
      </c>
      <c r="T42" s="1034">
        <f t="shared" si="5"/>
        <v>0</v>
      </c>
      <c r="U42" s="1035">
        <f>SUMIFS(Valvulas_IMP!$AD$5:$AD$72,Valvulas_IMP!$C$5:$C$72,Itemizado_Piping!C42)</f>
        <v>0</v>
      </c>
      <c r="V42" s="1003"/>
      <c r="W42" s="1036">
        <f t="shared" si="6"/>
        <v>0</v>
      </c>
      <c r="X42" s="978"/>
      <c r="Y42" s="1033">
        <v>0</v>
      </c>
      <c r="Z42" s="1034">
        <f t="shared" si="10"/>
        <v>0</v>
      </c>
      <c r="AA42" s="1037">
        <f>SUMIFS(Valvulas_IMP!$AR$5:$AR$72,Valvulas_IMP!$C$5:$C$72,Itemizado_Piping!C42)</f>
        <v>0</v>
      </c>
      <c r="AB42" s="1038">
        <v>0</v>
      </c>
      <c r="AC42" s="1039">
        <f t="shared" si="7"/>
        <v>0</v>
      </c>
      <c r="AD42" s="1040">
        <f t="shared" si="8"/>
        <v>0</v>
      </c>
    </row>
    <row r="43" spans="1:30" ht="13.15" customHeight="1">
      <c r="A43" s="905"/>
      <c r="B43" s="1027">
        <v>39</v>
      </c>
      <c r="C43" s="688" t="s">
        <v>2953</v>
      </c>
      <c r="D43" s="1028" t="str">
        <f>VLOOKUP(C43,Volumen_Obra!B:C,2,0)</f>
        <v>LINEAS DE RIEGO</v>
      </c>
      <c r="E43" s="1029" t="s">
        <v>2048</v>
      </c>
      <c r="F43" s="695" t="s">
        <v>2954</v>
      </c>
      <c r="G43" s="2" t="s">
        <v>2067</v>
      </c>
      <c r="H43" s="700">
        <v>9</v>
      </c>
      <c r="I43" s="376">
        <v>447560.64101545501</v>
      </c>
      <c r="J43" s="704">
        <f t="shared" si="9"/>
        <v>4028045.7691390952</v>
      </c>
      <c r="K43" s="1030">
        <f>8+0.64</f>
        <v>8.64</v>
      </c>
      <c r="L43" s="686">
        <f t="shared" si="1"/>
        <v>77.760000000000005</v>
      </c>
      <c r="M43" s="1031">
        <f t="shared" si="2"/>
        <v>0.96000000000000008</v>
      </c>
      <c r="N43" s="1032"/>
      <c r="O43" s="1033">
        <f>SUMIFS(Valvulas_IMP!$R$5:$R$100,Valvulas_IMP!$C$5:$C$100,Itemizado_Piping!C43)</f>
        <v>4</v>
      </c>
      <c r="P43" s="1034">
        <f t="shared" si="3"/>
        <v>34.56</v>
      </c>
      <c r="Q43" s="1035">
        <f t="shared" si="4"/>
        <v>1790242.56406182</v>
      </c>
      <c r="R43" s="1003"/>
      <c r="S43" s="1033">
        <v>0</v>
      </c>
      <c r="T43" s="1034">
        <f t="shared" si="5"/>
        <v>0</v>
      </c>
      <c r="U43" s="1035">
        <f>SUMIFS(Valvulas_IMP!$AD$5:$AD$72,Valvulas_IMP!$C$5:$C$72,Itemizado_Piping!C43)</f>
        <v>0</v>
      </c>
      <c r="V43" s="1003"/>
      <c r="W43" s="1036">
        <f t="shared" si="6"/>
        <v>0</v>
      </c>
      <c r="X43" s="978"/>
      <c r="Y43" s="1033">
        <v>0</v>
      </c>
      <c r="Z43" s="1034">
        <f t="shared" si="10"/>
        <v>0</v>
      </c>
      <c r="AA43" s="1037">
        <f>SUMIFS(Valvulas_IMP!$AR$5:$AR$72,Valvulas_IMP!$C$5:$C$72,Itemizado_Piping!C43)</f>
        <v>0</v>
      </c>
      <c r="AB43" s="1038">
        <v>0</v>
      </c>
      <c r="AC43" s="1039">
        <f t="shared" si="7"/>
        <v>0</v>
      </c>
      <c r="AD43" s="1040">
        <f t="shared" si="8"/>
        <v>0</v>
      </c>
    </row>
    <row r="44" spans="1:30" ht="13.15" customHeight="1">
      <c r="A44" s="905"/>
      <c r="B44" s="1027">
        <v>40</v>
      </c>
      <c r="C44" s="688" t="s">
        <v>2955</v>
      </c>
      <c r="D44" s="1028" t="str">
        <f>VLOOKUP(C44,Volumen_Obra!B:C,2,0)</f>
        <v>LINEAS DE RIEGO</v>
      </c>
      <c r="E44" s="1029" t="s">
        <v>2048</v>
      </c>
      <c r="F44" s="695" t="s">
        <v>2956</v>
      </c>
      <c r="G44" s="2" t="s">
        <v>2067</v>
      </c>
      <c r="H44" s="700">
        <v>8</v>
      </c>
      <c r="I44" s="376">
        <v>1345495.6041005917</v>
      </c>
      <c r="J44" s="704">
        <f t="shared" si="9"/>
        <v>10763964.832804734</v>
      </c>
      <c r="K44" s="1030">
        <f>24+1.92</f>
        <v>25.92</v>
      </c>
      <c r="L44" s="686">
        <f t="shared" si="1"/>
        <v>207.36</v>
      </c>
      <c r="M44" s="1031">
        <f t="shared" si="2"/>
        <v>3.24</v>
      </c>
      <c r="N44" s="1032"/>
      <c r="O44" s="1033">
        <f>SUMIFS(Valvulas_IMP!$R$5:$R$100,Valvulas_IMP!$C$5:$C$100,Itemizado_Piping!C44)</f>
        <v>8</v>
      </c>
      <c r="P44" s="1034">
        <f t="shared" si="3"/>
        <v>207.36</v>
      </c>
      <c r="Q44" s="1035">
        <f t="shared" si="4"/>
        <v>10763964.832804734</v>
      </c>
      <c r="R44" s="1003"/>
      <c r="S44" s="1033">
        <v>0</v>
      </c>
      <c r="T44" s="1034">
        <f t="shared" si="5"/>
        <v>0</v>
      </c>
      <c r="U44" s="1035">
        <f>SUMIFS(Valvulas_IMP!$AD$5:$AD$72,Valvulas_IMP!$C$5:$C$72,Itemizado_Piping!C44)</f>
        <v>0</v>
      </c>
      <c r="V44" s="1003"/>
      <c r="W44" s="1036">
        <f t="shared" si="6"/>
        <v>0</v>
      </c>
      <c r="X44" s="978"/>
      <c r="Y44" s="1033">
        <v>0</v>
      </c>
      <c r="Z44" s="1034">
        <f t="shared" si="10"/>
        <v>0</v>
      </c>
      <c r="AA44" s="1037">
        <f>SUMIFS(Valvulas_IMP!$AR$5:$AR$72,Valvulas_IMP!$C$5:$C$72,Itemizado_Piping!C44)</f>
        <v>0</v>
      </c>
      <c r="AB44" s="1038">
        <v>0</v>
      </c>
      <c r="AC44" s="1039">
        <f t="shared" si="7"/>
        <v>0</v>
      </c>
      <c r="AD44" s="1040">
        <f t="shared" si="8"/>
        <v>0</v>
      </c>
    </row>
    <row r="45" spans="1:30" ht="13.15" customHeight="1">
      <c r="A45" s="905"/>
      <c r="B45" s="1027">
        <v>41</v>
      </c>
      <c r="C45" s="688" t="s">
        <v>2957</v>
      </c>
      <c r="D45" s="1028" t="str">
        <f>VLOOKUP(C45,Volumen_Obra!B:C,2,0)</f>
        <v>LINEAS DE RIEGO</v>
      </c>
      <c r="E45" s="1029" t="s">
        <v>2077</v>
      </c>
      <c r="F45" s="695" t="s">
        <v>2958</v>
      </c>
      <c r="G45" s="328" t="s">
        <v>2075</v>
      </c>
      <c r="H45" s="700">
        <v>1</v>
      </c>
      <c r="I45" s="376">
        <v>296822189.41001463</v>
      </c>
      <c r="J45" s="704">
        <f t="shared" si="9"/>
        <v>296822189.41001463</v>
      </c>
      <c r="K45" s="1030"/>
      <c r="L45" s="686">
        <f t="shared" si="1"/>
        <v>0</v>
      </c>
      <c r="M45" s="1031">
        <f t="shared" si="2"/>
        <v>0</v>
      </c>
      <c r="N45" s="1032"/>
      <c r="O45" s="1033">
        <f>+SUMIFS(Cubicacion_IMP!$AD$6:$AD$50,Cubicacion_IMP!$C$6:$C$50,Itemizado_Piping!C45)</f>
        <v>0</v>
      </c>
      <c r="P45" s="1034">
        <f t="shared" si="3"/>
        <v>0</v>
      </c>
      <c r="Q45" s="1035">
        <f t="shared" si="4"/>
        <v>0</v>
      </c>
      <c r="R45" s="1003"/>
      <c r="S45" s="1033"/>
      <c r="T45" s="1034">
        <f t="shared" si="5"/>
        <v>0</v>
      </c>
      <c r="U45" s="1044"/>
      <c r="V45" s="1003"/>
      <c r="W45" s="1036">
        <f t="shared" si="6"/>
        <v>0</v>
      </c>
      <c r="X45" s="978"/>
      <c r="Y45" s="1033"/>
      <c r="Z45" s="1034">
        <f t="shared" si="10"/>
        <v>0</v>
      </c>
      <c r="AA45" s="1037"/>
      <c r="AB45" s="1038">
        <v>0</v>
      </c>
      <c r="AC45" s="1039">
        <f t="shared" si="7"/>
        <v>0</v>
      </c>
      <c r="AD45" s="1040">
        <f t="shared" si="8"/>
        <v>0</v>
      </c>
    </row>
    <row r="46" spans="1:30" ht="36" customHeight="1">
      <c r="A46" s="905"/>
      <c r="B46" s="1011">
        <v>42</v>
      </c>
      <c r="C46" s="687" t="s">
        <v>2032</v>
      </c>
      <c r="D46" s="691" t="str">
        <f>VLOOKUP(C46,Volumen_Obra!B:C,2,0)</f>
        <v>MANEJO DE SOLUCIONES PLS</v>
      </c>
      <c r="E46" s="1012"/>
      <c r="F46" s="694" t="s">
        <v>2971</v>
      </c>
      <c r="G46" s="345"/>
      <c r="H46" s="699"/>
      <c r="I46" s="375"/>
      <c r="J46" s="705"/>
      <c r="K46" s="1013"/>
      <c r="L46" s="705"/>
      <c r="M46" s="1025"/>
      <c r="N46" s="1026"/>
      <c r="O46" s="1015"/>
      <c r="P46" s="1016"/>
      <c r="Q46" s="1017"/>
      <c r="R46" s="1003"/>
      <c r="S46" s="1015"/>
      <c r="T46" s="1018"/>
      <c r="U46" s="1019"/>
      <c r="V46" s="1003"/>
      <c r="W46" s="1020"/>
      <c r="X46" s="978"/>
      <c r="Y46" s="1015"/>
      <c r="Z46" s="1016"/>
      <c r="AA46" s="1021"/>
      <c r="AB46" s="1045"/>
      <c r="AC46" s="1046"/>
      <c r="AD46" s="1047"/>
    </row>
    <row r="47" spans="1:30" ht="29.65" customHeight="1">
      <c r="A47" s="905"/>
      <c r="B47" s="1011">
        <v>44</v>
      </c>
      <c r="C47" s="687" t="s">
        <v>2974</v>
      </c>
      <c r="D47" s="691" t="str">
        <f>VLOOKUP(C47,Volumen_Obra!B:C,2,0)</f>
        <v>Piscina de Emergencia</v>
      </c>
      <c r="E47" s="1012"/>
      <c r="F47" s="694" t="s">
        <v>2975</v>
      </c>
      <c r="G47" s="345"/>
      <c r="H47" s="699"/>
      <c r="I47" s="375"/>
      <c r="J47" s="705"/>
      <c r="K47" s="1013"/>
      <c r="L47" s="705"/>
      <c r="M47" s="1025"/>
      <c r="N47" s="1026"/>
      <c r="O47" s="1015"/>
      <c r="P47" s="1016"/>
      <c r="Q47" s="1017"/>
      <c r="R47" s="1003"/>
      <c r="S47" s="1015"/>
      <c r="T47" s="1018"/>
      <c r="U47" s="1019"/>
      <c r="V47" s="1003"/>
      <c r="W47" s="1020"/>
      <c r="X47" s="978"/>
      <c r="Y47" s="1015"/>
      <c r="Z47" s="1016"/>
      <c r="AA47" s="1021"/>
      <c r="AB47" s="1022"/>
      <c r="AC47" s="1023"/>
      <c r="AD47" s="1024"/>
    </row>
    <row r="48" spans="1:30" ht="35.65" customHeight="1">
      <c r="A48" s="905"/>
      <c r="B48" s="1011">
        <v>45</v>
      </c>
      <c r="C48" s="687" t="s">
        <v>2976</v>
      </c>
      <c r="D48" s="691" t="str">
        <f>VLOOKUP(C48,Volumen_Obra!B:C,2,0)</f>
        <v>Piscina de Emergencia</v>
      </c>
      <c r="E48" s="1012"/>
      <c r="F48" s="694" t="s">
        <v>2977</v>
      </c>
      <c r="G48" s="345"/>
      <c r="H48" s="699"/>
      <c r="I48" s="375"/>
      <c r="J48" s="705"/>
      <c r="K48" s="1013"/>
      <c r="L48" s="705"/>
      <c r="M48" s="1025"/>
      <c r="N48" s="1026"/>
      <c r="O48" s="1015"/>
      <c r="P48" s="1016"/>
      <c r="Q48" s="1017"/>
      <c r="R48" s="1003"/>
      <c r="S48" s="1015"/>
      <c r="T48" s="1018"/>
      <c r="U48" s="1019"/>
      <c r="V48" s="1003"/>
      <c r="W48" s="1020"/>
      <c r="X48" s="978"/>
      <c r="Y48" s="1015"/>
      <c r="Z48" s="1016"/>
      <c r="AA48" s="1021"/>
      <c r="AB48" s="1022"/>
      <c r="AC48" s="1023"/>
      <c r="AD48" s="1024"/>
    </row>
    <row r="49" spans="1:30" ht="13.15" customHeight="1">
      <c r="A49" s="905"/>
      <c r="B49" s="1027"/>
      <c r="C49" s="688" t="s">
        <v>2625</v>
      </c>
      <c r="D49" s="1028" t="s">
        <v>2975</v>
      </c>
      <c r="E49" s="1029"/>
      <c r="F49" s="695" t="str">
        <f>VLOOKUP($C$49,'POM Y AVANCE'!A:E,3,FALSE)</f>
        <v>Instalación Tubería HDPE f900mm</v>
      </c>
      <c r="G49" s="328" t="str">
        <f>VLOOKUP($C$49,'POM Y AVANCE'!A:E,4,FALSE)</f>
        <v>m</v>
      </c>
      <c r="H49" s="700">
        <f>VLOOKUP($C$49,'POM Y AVANCE'!A:E,5,FALSE)</f>
        <v>453</v>
      </c>
      <c r="I49" s="376">
        <v>475479.44420177903</v>
      </c>
      <c r="J49" s="704">
        <v>215392188.2234059</v>
      </c>
      <c r="K49" s="1030">
        <f>9.709+0.777</f>
        <v>10.485999999999999</v>
      </c>
      <c r="L49" s="686">
        <f t="shared" ref="L49" si="11">+H49*K49</f>
        <v>4750.1579999999994</v>
      </c>
      <c r="M49" s="1031">
        <f t="shared" ref="M49" si="12">+K49/H49</f>
        <v>2.3147902869757171E-2</v>
      </c>
      <c r="N49" s="1032"/>
      <c r="O49" s="1033">
        <f>SUMIFS(Cubicacion_PE!$AC$5:$AC$29,Cubicacion_PE!$C$5:$C$29,Itemizado_Piping!C49)</f>
        <v>444</v>
      </c>
      <c r="P49" s="1034">
        <f t="shared" ref="P49" si="13">IFERROR(O49*K49,0)</f>
        <v>4655.7839999999997</v>
      </c>
      <c r="Q49" s="1035">
        <f t="shared" ref="Q49" si="14">IFERROR(O49*I49,0)</f>
        <v>211112873.2255899</v>
      </c>
      <c r="R49" s="1003"/>
      <c r="S49" s="1033">
        <v>0</v>
      </c>
      <c r="T49" s="1034">
        <f t="shared" ref="T49" si="15">+U49-S49</f>
        <v>0</v>
      </c>
      <c r="U49" s="1044">
        <f>SUMIFS(Cubicacion_PE!$AN$5:$AN$29,Cubicacion_PE!$C$5:$C$29,Itemizado_Piping!C49)</f>
        <v>0</v>
      </c>
      <c r="V49" s="1003"/>
      <c r="W49" s="1036">
        <f t="shared" ref="W49" si="16">+T49*K49</f>
        <v>0</v>
      </c>
      <c r="X49" s="978"/>
      <c r="Y49" s="1033"/>
      <c r="Z49" s="1034">
        <f t="shared" ref="Z49" si="17">AA49-Y49</f>
        <v>0</v>
      </c>
      <c r="AA49" s="1037"/>
      <c r="AB49" s="1038"/>
      <c r="AC49" s="1039"/>
      <c r="AD49" s="1040"/>
    </row>
    <row r="50" spans="1:30" ht="34.15" customHeight="1">
      <c r="A50" s="905"/>
      <c r="B50" s="1027">
        <v>46</v>
      </c>
      <c r="C50" s="688" t="s">
        <v>2978</v>
      </c>
      <c r="D50" s="1028" t="str">
        <f>VLOOKUP(C50,Volumen_Obra!B:C,2,0)</f>
        <v>Piscina de Emergencia</v>
      </c>
      <c r="E50" s="1029" t="s">
        <v>2048</v>
      </c>
      <c r="F50" s="695" t="s">
        <v>2979</v>
      </c>
      <c r="G50" s="2" t="s">
        <v>2062</v>
      </c>
      <c r="H50" s="700">
        <v>1</v>
      </c>
      <c r="I50" s="376">
        <v>2946422.9075175137</v>
      </c>
      <c r="J50" s="704">
        <f t="shared" ref="J50:J66" si="18">I50*H50</f>
        <v>2946422.9075175137</v>
      </c>
      <c r="K50" s="1030">
        <f>4.364+0.164+0.35</f>
        <v>4.8779999999999992</v>
      </c>
      <c r="L50" s="686">
        <f t="shared" ref="L50:L66" si="19">+H50*K50</f>
        <v>4.8779999999999992</v>
      </c>
      <c r="M50" s="1031">
        <f t="shared" ref="M50:M66" si="20">+K50/H50</f>
        <v>4.8779999999999992</v>
      </c>
      <c r="N50" s="1032"/>
      <c r="O50" s="1033">
        <f>+SUMIFS(Cubicacion_PE!$AC:$AC,Cubicacion_PE!$C:$C,Itemizado_Piping!C50)</f>
        <v>0</v>
      </c>
      <c r="P50" s="1034">
        <f t="shared" ref="P50:P66" si="21">IFERROR(O50*K50,0)</f>
        <v>0</v>
      </c>
      <c r="Q50" s="1035">
        <f t="shared" ref="Q50:Q66" si="22">IFERROR(O50*I50,0)</f>
        <v>0</v>
      </c>
      <c r="R50" s="1003"/>
      <c r="S50" s="1033">
        <v>0</v>
      </c>
      <c r="T50" s="1048">
        <f t="shared" ref="T50:T66" si="23">+U50-S50</f>
        <v>0</v>
      </c>
      <c r="U50" s="1044">
        <f>SUMIFS(Cubicacion_IMP!$AO$6:$AO$50,Cubicacion_IMP!$C$6:$C$50,Itemizado_Piping!C50)</f>
        <v>0</v>
      </c>
      <c r="V50" s="1003"/>
      <c r="W50" s="1049">
        <f t="shared" ref="W50:W66" si="24">+T50*K50</f>
        <v>0</v>
      </c>
      <c r="X50" s="978"/>
      <c r="Y50" s="1033">
        <v>0</v>
      </c>
      <c r="Z50" s="1034">
        <f>AA50-Y50</f>
        <v>0</v>
      </c>
      <c r="AA50" s="1037">
        <f>SUMIFS(Cubicacion_IMP!$BB$6:$BB$50,Cubicacion_IMP!$C$6:$C$50,Itemizado_Piping!C50)</f>
        <v>0</v>
      </c>
      <c r="AB50" s="1038">
        <v>0</v>
      </c>
      <c r="AC50" s="1039">
        <f t="shared" ref="AC50:AC65" si="25">Z50*I50</f>
        <v>0</v>
      </c>
      <c r="AD50" s="1040">
        <f t="shared" ref="AD50:AD65" si="26">AA50*I50</f>
        <v>0</v>
      </c>
    </row>
    <row r="51" spans="1:30" ht="28.9" customHeight="1">
      <c r="A51" s="905"/>
      <c r="B51" s="1027">
        <v>47</v>
      </c>
      <c r="C51" s="688" t="s">
        <v>2992</v>
      </c>
      <c r="D51" s="1028" t="str">
        <f>VLOOKUP(C51,Volumen_Obra!B:C,2,0)</f>
        <v>Piscina de Emergencia</v>
      </c>
      <c r="E51" s="1029" t="s">
        <v>2077</v>
      </c>
      <c r="F51" s="695" t="s">
        <v>2970</v>
      </c>
      <c r="G51" s="2" t="s">
        <v>2062</v>
      </c>
      <c r="H51" s="700">
        <v>2</v>
      </c>
      <c r="I51" s="376">
        <v>208088.20094944726</v>
      </c>
      <c r="J51" s="704">
        <f t="shared" si="18"/>
        <v>416176.40189889452</v>
      </c>
      <c r="K51" s="1030">
        <f>19.683+0.483+1.575</f>
        <v>21.741</v>
      </c>
      <c r="L51" s="686">
        <f t="shared" si="19"/>
        <v>43.481999999999999</v>
      </c>
      <c r="M51" s="1031">
        <f t="shared" si="20"/>
        <v>10.8705</v>
      </c>
      <c r="N51" s="1032"/>
      <c r="O51" s="1033">
        <f>+SUMIFS(Cubicacion_PE!$AC:$AC,Cubicacion_PE!$C:$C,Itemizado_Piping!C51)</f>
        <v>0</v>
      </c>
      <c r="P51" s="1034">
        <f t="shared" si="21"/>
        <v>0</v>
      </c>
      <c r="Q51" s="1035">
        <f t="shared" si="22"/>
        <v>0</v>
      </c>
      <c r="R51" s="1003"/>
      <c r="S51" s="1033">
        <v>0</v>
      </c>
      <c r="T51" s="1048">
        <f t="shared" si="23"/>
        <v>0</v>
      </c>
      <c r="U51" s="1044">
        <f>SUMIFS(Cubicacion_IMP!$AO$6:$AO$50,Cubicacion_IMP!$C$6:$C$50,Itemizado_Piping!C51)</f>
        <v>0</v>
      </c>
      <c r="V51" s="1003"/>
      <c r="W51" s="1049">
        <f t="shared" si="24"/>
        <v>0</v>
      </c>
      <c r="X51" s="978"/>
      <c r="Y51" s="1033">
        <v>0</v>
      </c>
      <c r="Z51" s="1034">
        <f t="shared" ref="Z51:Z65" si="27">AA51-Y51</f>
        <v>0</v>
      </c>
      <c r="AA51" s="1037">
        <f>SUMIFS(Cubicacion_IMP!$BB$6:$BB$50,Cubicacion_IMP!$C$6:$C$50,Itemizado_Piping!C51)</f>
        <v>0</v>
      </c>
      <c r="AB51" s="1038">
        <v>0</v>
      </c>
      <c r="AC51" s="1039">
        <f t="shared" si="25"/>
        <v>0</v>
      </c>
      <c r="AD51" s="1040">
        <f t="shared" si="26"/>
        <v>0</v>
      </c>
    </row>
    <row r="52" spans="1:30" ht="27.6" customHeight="1">
      <c r="A52" s="905"/>
      <c r="B52" s="1027">
        <v>48</v>
      </c>
      <c r="C52" s="688" t="s">
        <v>2993</v>
      </c>
      <c r="D52" s="1028" t="str">
        <f>VLOOKUP(C52,Volumen_Obra!B:C,2,0)</f>
        <v>Piscina de Emergencia</v>
      </c>
      <c r="E52" s="1029" t="s">
        <v>2077</v>
      </c>
      <c r="F52" s="695" t="s">
        <v>2994</v>
      </c>
      <c r="G52" s="2" t="s">
        <v>2062</v>
      </c>
      <c r="H52" s="700">
        <v>3</v>
      </c>
      <c r="I52" s="376">
        <v>382418.73050072318</v>
      </c>
      <c r="J52" s="704">
        <f t="shared" si="18"/>
        <v>1147256.1915021695</v>
      </c>
      <c r="K52" s="1030">
        <f>41.435+1.101+3.315</f>
        <v>45.850999999999999</v>
      </c>
      <c r="L52" s="686">
        <f t="shared" si="19"/>
        <v>137.553</v>
      </c>
      <c r="M52" s="1031">
        <f t="shared" si="20"/>
        <v>15.283666666666667</v>
      </c>
      <c r="N52" s="1032"/>
      <c r="O52" s="1033">
        <f>+SUMIFS(Cubicacion_PE!$AC:$AC,Cubicacion_PE!$C:$C,Itemizado_Piping!C52)</f>
        <v>0</v>
      </c>
      <c r="P52" s="1034">
        <f t="shared" si="21"/>
        <v>0</v>
      </c>
      <c r="Q52" s="1035">
        <f t="shared" si="22"/>
        <v>0</v>
      </c>
      <c r="R52" s="1003"/>
      <c r="S52" s="1033">
        <v>0</v>
      </c>
      <c r="T52" s="1048">
        <f t="shared" si="23"/>
        <v>0</v>
      </c>
      <c r="U52" s="1044">
        <f>SUMIFS(Cubicacion_IMP!$AO$6:$AO$50,Cubicacion_IMP!$C$6:$C$50,Itemizado_Piping!C52)</f>
        <v>0</v>
      </c>
      <c r="V52" s="1003"/>
      <c r="W52" s="1049">
        <f t="shared" si="24"/>
        <v>0</v>
      </c>
      <c r="X52" s="978"/>
      <c r="Y52" s="1033">
        <v>0</v>
      </c>
      <c r="Z52" s="1034">
        <f t="shared" si="27"/>
        <v>0</v>
      </c>
      <c r="AA52" s="1037">
        <f>SUMIFS(Cubicacion_IMP!$BB$6:$BB$50,Cubicacion_IMP!$C$6:$C$50,Itemizado_Piping!C52)</f>
        <v>0</v>
      </c>
      <c r="AB52" s="1038">
        <v>0</v>
      </c>
      <c r="AC52" s="1039">
        <f t="shared" si="25"/>
        <v>0</v>
      </c>
      <c r="AD52" s="1040">
        <f t="shared" si="26"/>
        <v>0</v>
      </c>
    </row>
    <row r="53" spans="1:30" ht="27.6" customHeight="1">
      <c r="A53" s="905"/>
      <c r="B53" s="1027">
        <v>49</v>
      </c>
      <c r="C53" s="688" t="s">
        <v>2995</v>
      </c>
      <c r="D53" s="1028" t="str">
        <f>VLOOKUP(C53,Volumen_Obra!B:C,2,0)</f>
        <v>Piscina de Emergencia</v>
      </c>
      <c r="E53" s="1029" t="s">
        <v>2077</v>
      </c>
      <c r="F53" s="695" t="s">
        <v>2996</v>
      </c>
      <c r="G53" s="2" t="s">
        <v>2062</v>
      </c>
      <c r="H53" s="700">
        <v>3</v>
      </c>
      <c r="I53" s="376">
        <v>524928.91268034955</v>
      </c>
      <c r="J53" s="704">
        <f t="shared" si="18"/>
        <v>1574786.7380410486</v>
      </c>
      <c r="K53" s="1030">
        <f>106.441+1.441+8.516</f>
        <v>116.39800000000001</v>
      </c>
      <c r="L53" s="686">
        <f t="shared" si="19"/>
        <v>349.19400000000002</v>
      </c>
      <c r="M53" s="1031">
        <f t="shared" si="20"/>
        <v>38.799333333333337</v>
      </c>
      <c r="N53" s="1032"/>
      <c r="O53" s="1033">
        <f>+SUMIFS(Cubicacion_PE!$AC:$AC,Cubicacion_PE!$C:$C,Itemizado_Piping!C53)</f>
        <v>2.5499999999999998</v>
      </c>
      <c r="P53" s="1034">
        <f t="shared" si="21"/>
        <v>296.81490000000002</v>
      </c>
      <c r="Q53" s="1035">
        <f t="shared" si="22"/>
        <v>1338568.7273348912</v>
      </c>
      <c r="R53" s="1003"/>
      <c r="S53" s="1033">
        <v>0</v>
      </c>
      <c r="T53" s="1048">
        <f t="shared" si="23"/>
        <v>0</v>
      </c>
      <c r="U53" s="1044">
        <f>SUMIFS(Cubicacion_IMP!$AO$6:$AO$50,Cubicacion_IMP!$C$6:$C$50,Itemizado_Piping!C53)</f>
        <v>0</v>
      </c>
      <c r="V53" s="1003"/>
      <c r="W53" s="1049">
        <f t="shared" si="24"/>
        <v>0</v>
      </c>
      <c r="X53" s="978"/>
      <c r="Y53" s="1033">
        <v>0</v>
      </c>
      <c r="Z53" s="1034">
        <f t="shared" si="27"/>
        <v>0</v>
      </c>
      <c r="AA53" s="1037">
        <f>SUMIFS(Cubicacion_IMP!$BB$6:$BB$50,Cubicacion_IMP!$C$6:$C$50,Itemizado_Piping!C53)</f>
        <v>0</v>
      </c>
      <c r="AB53" s="1038">
        <v>0</v>
      </c>
      <c r="AC53" s="1039">
        <f t="shared" si="25"/>
        <v>0</v>
      </c>
      <c r="AD53" s="1040">
        <f t="shared" si="26"/>
        <v>0</v>
      </c>
    </row>
    <row r="54" spans="1:30" ht="18" customHeight="1">
      <c r="A54" s="905"/>
      <c r="B54" s="1027">
        <v>50</v>
      </c>
      <c r="C54" s="688" t="s">
        <v>2997</v>
      </c>
      <c r="D54" s="1028" t="str">
        <f>VLOOKUP(C54,Volumen_Obra!B:C,2,0)</f>
        <v>Piscina de Emergencia</v>
      </c>
      <c r="E54" s="1029" t="s">
        <v>2077</v>
      </c>
      <c r="F54" s="695" t="s">
        <v>2998</v>
      </c>
      <c r="G54" s="2" t="s">
        <v>2062</v>
      </c>
      <c r="H54" s="700">
        <v>5</v>
      </c>
      <c r="I54" s="376">
        <v>49479.750628604233</v>
      </c>
      <c r="J54" s="704">
        <f t="shared" si="18"/>
        <v>247398.75314302117</v>
      </c>
      <c r="K54" s="1030">
        <f>1.701+0.137</f>
        <v>1.8380000000000001</v>
      </c>
      <c r="L54" s="686">
        <f t="shared" si="19"/>
        <v>9.1900000000000013</v>
      </c>
      <c r="M54" s="1031">
        <f t="shared" si="20"/>
        <v>0.36760000000000004</v>
      </c>
      <c r="N54" s="1032"/>
      <c r="O54" s="1033">
        <f>+SUMIFS(Cubicacion_PE!$AC:$AC,Cubicacion_PE!$C:$C,Itemizado_Piping!C54)</f>
        <v>8.5</v>
      </c>
      <c r="P54" s="1034">
        <f t="shared" si="21"/>
        <v>15.623000000000001</v>
      </c>
      <c r="Q54" s="1035">
        <f t="shared" si="22"/>
        <v>420577.88034313597</v>
      </c>
      <c r="R54" s="1003"/>
      <c r="S54" s="1033">
        <v>0</v>
      </c>
      <c r="T54" s="1048">
        <f t="shared" si="23"/>
        <v>0</v>
      </c>
      <c r="U54" s="1044">
        <f>SUMIFS(Cubicacion_IMP!$AO$6:$AO$50,Cubicacion_IMP!$C$6:$C$50,Itemizado_Piping!C54)</f>
        <v>0</v>
      </c>
      <c r="V54" s="1003"/>
      <c r="W54" s="1049">
        <f t="shared" si="24"/>
        <v>0</v>
      </c>
      <c r="X54" s="978"/>
      <c r="Y54" s="1033">
        <v>0</v>
      </c>
      <c r="Z54" s="1034">
        <f t="shared" si="27"/>
        <v>0</v>
      </c>
      <c r="AA54" s="1037">
        <f>SUMIFS(Cubicacion_IMP!$BB$6:$BB$50,Cubicacion_IMP!$C$6:$C$50,Itemizado_Piping!C54)</f>
        <v>0</v>
      </c>
      <c r="AB54" s="1038">
        <v>0</v>
      </c>
      <c r="AC54" s="1039">
        <f t="shared" si="25"/>
        <v>0</v>
      </c>
      <c r="AD54" s="1040">
        <f t="shared" si="26"/>
        <v>0</v>
      </c>
    </row>
    <row r="55" spans="1:30" ht="18" customHeight="1">
      <c r="A55" s="905"/>
      <c r="B55" s="1027">
        <v>51</v>
      </c>
      <c r="C55" s="688" t="s">
        <v>2999</v>
      </c>
      <c r="D55" s="1028" t="str">
        <f>VLOOKUP(C55,Volumen_Obra!B:C,2,0)</f>
        <v>Piscina de Emergencia</v>
      </c>
      <c r="E55" s="1029" t="s">
        <v>2077</v>
      </c>
      <c r="F55" s="695" t="s">
        <v>3000</v>
      </c>
      <c r="G55" s="2" t="s">
        <v>2062</v>
      </c>
      <c r="H55" s="700">
        <v>8</v>
      </c>
      <c r="I55" s="376">
        <v>68852.219162403795</v>
      </c>
      <c r="J55" s="704">
        <f t="shared" si="18"/>
        <v>550817.75329923036</v>
      </c>
      <c r="K55" s="1030">
        <f>1.774+0.142</f>
        <v>1.9159999999999999</v>
      </c>
      <c r="L55" s="686">
        <f t="shared" si="19"/>
        <v>15.327999999999999</v>
      </c>
      <c r="M55" s="1031">
        <f t="shared" si="20"/>
        <v>0.23949999999999999</v>
      </c>
      <c r="N55" s="1032"/>
      <c r="O55" s="1033">
        <f>+SUMIFS(Cubicacion_PE!$AC:$AC,Cubicacion_PE!$C:$C,Itemizado_Piping!C55)</f>
        <v>0</v>
      </c>
      <c r="P55" s="1034">
        <f t="shared" si="21"/>
        <v>0</v>
      </c>
      <c r="Q55" s="1035">
        <f t="shared" si="22"/>
        <v>0</v>
      </c>
      <c r="R55" s="1003"/>
      <c r="S55" s="1033">
        <v>0</v>
      </c>
      <c r="T55" s="1048">
        <f t="shared" si="23"/>
        <v>0</v>
      </c>
      <c r="U55" s="1044">
        <f>SUMIFS(Cubicacion_IMP!$AO$6:$AO$50,Cubicacion_IMP!$C$6:$C$50,Itemizado_Piping!C55)</f>
        <v>0</v>
      </c>
      <c r="V55" s="1003"/>
      <c r="W55" s="1049">
        <f t="shared" si="24"/>
        <v>0</v>
      </c>
      <c r="X55" s="978"/>
      <c r="Y55" s="1033">
        <v>0</v>
      </c>
      <c r="Z55" s="1034">
        <f t="shared" si="27"/>
        <v>0</v>
      </c>
      <c r="AA55" s="1037">
        <f>SUMIFS(Cubicacion_IMP!$BB$6:$BB$50,Cubicacion_IMP!$C$6:$C$50,Itemizado_Piping!C55)</f>
        <v>0</v>
      </c>
      <c r="AB55" s="1038">
        <v>0</v>
      </c>
      <c r="AC55" s="1039">
        <f t="shared" si="25"/>
        <v>0</v>
      </c>
      <c r="AD55" s="1040">
        <f t="shared" si="26"/>
        <v>0</v>
      </c>
    </row>
    <row r="56" spans="1:30" ht="18" customHeight="1">
      <c r="A56" s="905"/>
      <c r="B56" s="1027">
        <v>52</v>
      </c>
      <c r="C56" s="688" t="s">
        <v>3001</v>
      </c>
      <c r="D56" s="1028" t="str">
        <f>VLOOKUP(C56,Volumen_Obra!B:C,2,0)</f>
        <v>Piscina de Emergencia</v>
      </c>
      <c r="E56" s="1029" t="s">
        <v>2077</v>
      </c>
      <c r="F56" s="695" t="s">
        <v>3002</v>
      </c>
      <c r="G56" s="2" t="s">
        <v>2062</v>
      </c>
      <c r="H56" s="700">
        <v>420</v>
      </c>
      <c r="I56" s="376">
        <v>184375.48045887845</v>
      </c>
      <c r="J56" s="704">
        <f t="shared" si="18"/>
        <v>77437701.792728946</v>
      </c>
      <c r="K56" s="1030">
        <f>3.775+0.302</f>
        <v>4.077</v>
      </c>
      <c r="L56" s="686">
        <f t="shared" si="19"/>
        <v>1712.34</v>
      </c>
      <c r="M56" s="1031">
        <f t="shared" si="20"/>
        <v>9.7071428571428569E-3</v>
      </c>
      <c r="N56" s="1032"/>
      <c r="O56" s="1033">
        <f>+SUMIFS(Cubicacion_PE!$AC:$AC,Cubicacion_PE!$C:$C,Itemizado_Piping!C56)</f>
        <v>495.55500000000006</v>
      </c>
      <c r="P56" s="1034">
        <f t="shared" si="21"/>
        <v>2020.3777350000003</v>
      </c>
      <c r="Q56" s="1035">
        <f t="shared" si="22"/>
        <v>91368191.218799517</v>
      </c>
      <c r="R56" s="1003"/>
      <c r="S56" s="1033">
        <v>0</v>
      </c>
      <c r="T56" s="1048">
        <f t="shared" si="23"/>
        <v>0</v>
      </c>
      <c r="U56" s="1044">
        <f>SUMIFS(Cubicacion_IMP!$AO$6:$AO$50,Cubicacion_IMP!$C$6:$C$50,Itemizado_Piping!C56)</f>
        <v>0</v>
      </c>
      <c r="V56" s="1003"/>
      <c r="W56" s="1049">
        <f t="shared" si="24"/>
        <v>0</v>
      </c>
      <c r="X56" s="978"/>
      <c r="Y56" s="1033">
        <v>0</v>
      </c>
      <c r="Z56" s="1034">
        <f t="shared" si="27"/>
        <v>0</v>
      </c>
      <c r="AA56" s="1037">
        <f>SUMIFS(Cubicacion_IMP!$BB$6:$BB$50,Cubicacion_IMP!$C$6:$C$50,Itemizado_Piping!C56)</f>
        <v>0</v>
      </c>
      <c r="AB56" s="1038">
        <v>0</v>
      </c>
      <c r="AC56" s="1039">
        <f t="shared" si="25"/>
        <v>0</v>
      </c>
      <c r="AD56" s="1040">
        <f t="shared" si="26"/>
        <v>0</v>
      </c>
    </row>
    <row r="57" spans="1:30" ht="18" customHeight="1">
      <c r="A57" s="905"/>
      <c r="B57" s="1027">
        <v>53</v>
      </c>
      <c r="C57" s="688" t="s">
        <v>3003</v>
      </c>
      <c r="D57" s="1028" t="str">
        <f>VLOOKUP(C57,Volumen_Obra!B:C,2,0)</f>
        <v>Piscina de Emergencia</v>
      </c>
      <c r="E57" s="1029" t="s">
        <v>2077</v>
      </c>
      <c r="F57" s="695" t="s">
        <v>3004</v>
      </c>
      <c r="G57" s="328" t="s">
        <v>2075</v>
      </c>
      <c r="H57" s="700">
        <v>1</v>
      </c>
      <c r="I57" s="376">
        <v>2101156.1692629494</v>
      </c>
      <c r="J57" s="704">
        <f t="shared" si="18"/>
        <v>2101156.1692629494</v>
      </c>
      <c r="K57" s="1030">
        <f>42.233+3.379</f>
        <v>45.611999999999995</v>
      </c>
      <c r="L57" s="686">
        <f t="shared" si="19"/>
        <v>45.611999999999995</v>
      </c>
      <c r="M57" s="1031">
        <f t="shared" si="20"/>
        <v>45.611999999999995</v>
      </c>
      <c r="N57" s="1032"/>
      <c r="O57" s="1033">
        <f>+SUMIFS(Cubicacion_PE!$AC:$AC,Cubicacion_PE!$C:$C,Itemizado_Piping!C57)</f>
        <v>0</v>
      </c>
      <c r="P57" s="1034">
        <f t="shared" si="21"/>
        <v>0</v>
      </c>
      <c r="Q57" s="1035">
        <f t="shared" si="22"/>
        <v>0</v>
      </c>
      <c r="R57" s="1003"/>
      <c r="S57" s="1033">
        <v>0</v>
      </c>
      <c r="T57" s="1048">
        <f t="shared" si="23"/>
        <v>0</v>
      </c>
      <c r="U57" s="1044">
        <f>SUMIFS('TIE-IN_IMP'!$P$7:$P$13,'TIE-IN_IMP'!$C$7:$C$13,Itemizado_Piping!C57)</f>
        <v>0</v>
      </c>
      <c r="V57" s="1003"/>
      <c r="W57" s="1049">
        <f t="shared" si="24"/>
        <v>0</v>
      </c>
      <c r="X57" s="978"/>
      <c r="Y57" s="1033">
        <v>0</v>
      </c>
      <c r="Z57" s="1034">
        <f t="shared" si="27"/>
        <v>0</v>
      </c>
      <c r="AA57" s="1037">
        <f>SUMIFS('TIE-IN_IMP'!$Z$7:$Z$13,'TIE-IN_IMP'!$C$7:$C$13,Itemizado_Piping!C57)</f>
        <v>0</v>
      </c>
      <c r="AB57" s="1038">
        <v>0</v>
      </c>
      <c r="AC57" s="1039">
        <f t="shared" si="25"/>
        <v>0</v>
      </c>
      <c r="AD57" s="1040">
        <f t="shared" si="26"/>
        <v>0</v>
      </c>
    </row>
    <row r="58" spans="1:30" ht="18" customHeight="1">
      <c r="A58" s="905"/>
      <c r="B58" s="1027">
        <v>54</v>
      </c>
      <c r="C58" s="688" t="s">
        <v>3005</v>
      </c>
      <c r="D58" s="1028" t="str">
        <f>VLOOKUP(C58,Volumen_Obra!B:C,2,0)</f>
        <v>Piscina de Emergencia</v>
      </c>
      <c r="E58" s="1029" t="s">
        <v>2077</v>
      </c>
      <c r="F58" s="695" t="s">
        <v>3006</v>
      </c>
      <c r="G58" s="328" t="s">
        <v>2075</v>
      </c>
      <c r="H58" s="700">
        <v>1</v>
      </c>
      <c r="I58" s="376">
        <v>2101156.1692629494</v>
      </c>
      <c r="J58" s="704">
        <f t="shared" si="18"/>
        <v>2101156.1692629494</v>
      </c>
      <c r="K58" s="1030">
        <f>42.233+3.379</f>
        <v>45.611999999999995</v>
      </c>
      <c r="L58" s="686">
        <f t="shared" si="19"/>
        <v>45.611999999999995</v>
      </c>
      <c r="M58" s="1031">
        <f t="shared" si="20"/>
        <v>45.611999999999995</v>
      </c>
      <c r="N58" s="1032"/>
      <c r="O58" s="1033">
        <f>+SUMIFS(Cubicacion_PE!$AC:$AC,Cubicacion_PE!$C:$C,Itemizado_Piping!C58)</f>
        <v>0</v>
      </c>
      <c r="P58" s="1034">
        <f t="shared" si="21"/>
        <v>0</v>
      </c>
      <c r="Q58" s="1035">
        <f t="shared" si="22"/>
        <v>0</v>
      </c>
      <c r="R58" s="1003"/>
      <c r="S58" s="1033">
        <v>0</v>
      </c>
      <c r="T58" s="1048">
        <f t="shared" si="23"/>
        <v>0</v>
      </c>
      <c r="U58" s="1044">
        <f>SUMIFS('TIE-IN_IMP'!$P$7:$P$13,'TIE-IN_IMP'!$C$7:$C$13,Itemizado_Piping!C58)</f>
        <v>0</v>
      </c>
      <c r="V58" s="1003"/>
      <c r="W58" s="1049">
        <f t="shared" si="24"/>
        <v>0</v>
      </c>
      <c r="X58" s="978"/>
      <c r="Y58" s="1033">
        <v>0</v>
      </c>
      <c r="Z58" s="1034">
        <f t="shared" si="27"/>
        <v>0</v>
      </c>
      <c r="AA58" s="1037">
        <f>SUMIFS('TIE-IN_IMP'!$Z$7:$Z$13,'TIE-IN_IMP'!$C$7:$C$13,Itemizado_Piping!C58)</f>
        <v>0</v>
      </c>
      <c r="AB58" s="1038">
        <v>0</v>
      </c>
      <c r="AC58" s="1039">
        <f t="shared" si="25"/>
        <v>0</v>
      </c>
      <c r="AD58" s="1040">
        <f t="shared" si="26"/>
        <v>0</v>
      </c>
    </row>
    <row r="59" spans="1:30" ht="18" customHeight="1">
      <c r="A59" s="905"/>
      <c r="B59" s="1027">
        <v>55</v>
      </c>
      <c r="C59" s="688" t="s">
        <v>2980</v>
      </c>
      <c r="D59" s="1028" t="str">
        <f>VLOOKUP(C59,Volumen_Obra!B:C,2,0)</f>
        <v>Piscina de Emergencia</v>
      </c>
      <c r="E59" s="1029" t="s">
        <v>2077</v>
      </c>
      <c r="F59" s="695" t="s">
        <v>2932</v>
      </c>
      <c r="G59" s="2" t="s">
        <v>2067</v>
      </c>
      <c r="H59" s="700">
        <v>8</v>
      </c>
      <c r="I59" s="376">
        <v>178040.3729446003</v>
      </c>
      <c r="J59" s="704">
        <f t="shared" si="18"/>
        <v>1424322.9835568024</v>
      </c>
      <c r="K59" s="1030">
        <f>3+0.24</f>
        <v>3.24</v>
      </c>
      <c r="L59" s="686">
        <f t="shared" si="19"/>
        <v>25.92</v>
      </c>
      <c r="M59" s="1031">
        <f t="shared" si="20"/>
        <v>0.40500000000000003</v>
      </c>
      <c r="N59" s="1032"/>
      <c r="O59" s="1033">
        <f>SUMIFS(Valvulas_IMP!$R$5:$R$72,Valvulas_IMP!$C$5:$C$72,Itemizado_Piping!C59)</f>
        <v>0</v>
      </c>
      <c r="P59" s="1034">
        <f t="shared" si="21"/>
        <v>0</v>
      </c>
      <c r="Q59" s="1035">
        <f t="shared" si="22"/>
        <v>0</v>
      </c>
      <c r="R59" s="1003"/>
      <c r="S59" s="1033">
        <v>0</v>
      </c>
      <c r="T59" s="1048">
        <f t="shared" si="23"/>
        <v>0</v>
      </c>
      <c r="U59" s="1044">
        <f>SUMIFS(Valvulas_IMP!$AD$5:$AD$72,Valvulas_IMP!$C$5:$C$72,Itemizado_Piping!C59)</f>
        <v>0</v>
      </c>
      <c r="V59" s="1003"/>
      <c r="W59" s="1049">
        <f t="shared" si="24"/>
        <v>0</v>
      </c>
      <c r="X59" s="978"/>
      <c r="Y59" s="1033">
        <v>0</v>
      </c>
      <c r="Z59" s="1034">
        <f t="shared" si="27"/>
        <v>0</v>
      </c>
      <c r="AA59" s="1037">
        <f>SUMIFS(Valvulas_IMP!$AR$5:$AR$72,Valvulas_IMP!$C$5:$C$72,Itemizado_Piping!C59)</f>
        <v>0</v>
      </c>
      <c r="AB59" s="1038">
        <v>0</v>
      </c>
      <c r="AC59" s="1039">
        <f t="shared" si="25"/>
        <v>0</v>
      </c>
      <c r="AD59" s="1040">
        <f t="shared" si="26"/>
        <v>0</v>
      </c>
    </row>
    <row r="60" spans="1:30" ht="18" customHeight="1">
      <c r="A60" s="905"/>
      <c r="B60" s="1027">
        <v>56</v>
      </c>
      <c r="C60" s="688" t="s">
        <v>2981</v>
      </c>
      <c r="D60" s="1028" t="str">
        <f>VLOOKUP(C60,Volumen_Obra!B:C,2,0)</f>
        <v>Piscina de Emergencia</v>
      </c>
      <c r="E60" s="1029" t="s">
        <v>2077</v>
      </c>
      <c r="F60" s="695" t="s">
        <v>2934</v>
      </c>
      <c r="G60" s="2" t="s">
        <v>2067</v>
      </c>
      <c r="H60" s="700">
        <v>2</v>
      </c>
      <c r="I60" s="376">
        <v>447560.64101545501</v>
      </c>
      <c r="J60" s="704">
        <f t="shared" si="18"/>
        <v>895121.28203091002</v>
      </c>
      <c r="K60" s="1030">
        <f>8+0.64</f>
        <v>8.64</v>
      </c>
      <c r="L60" s="686">
        <f t="shared" si="19"/>
        <v>17.28</v>
      </c>
      <c r="M60" s="1031">
        <f t="shared" si="20"/>
        <v>4.32</v>
      </c>
      <c r="N60" s="1032"/>
      <c r="O60" s="1033">
        <f>SUMIFS(Valvulas_IMP!$R$5:$R$72,Valvulas_IMP!$C$5:$C$72,Itemizado_Piping!C60)</f>
        <v>0</v>
      </c>
      <c r="P60" s="1034">
        <f t="shared" si="21"/>
        <v>0</v>
      </c>
      <c r="Q60" s="1035">
        <f t="shared" si="22"/>
        <v>0</v>
      </c>
      <c r="R60" s="1003"/>
      <c r="S60" s="1033">
        <v>0</v>
      </c>
      <c r="T60" s="1048">
        <f t="shared" si="23"/>
        <v>0</v>
      </c>
      <c r="U60" s="1044">
        <f>SUMIFS(Valvulas_IMP!$AD$5:$AD$72,Valvulas_IMP!$C$5:$C$72,Itemizado_Piping!C60)</f>
        <v>0</v>
      </c>
      <c r="V60" s="1003"/>
      <c r="W60" s="1049">
        <f t="shared" si="24"/>
        <v>0</v>
      </c>
      <c r="X60" s="978"/>
      <c r="Y60" s="1033">
        <v>0</v>
      </c>
      <c r="Z60" s="1034">
        <f t="shared" si="27"/>
        <v>0</v>
      </c>
      <c r="AA60" s="1037">
        <f>SUMIFS(Valvulas_IMP!$AR$5:$AR$72,Valvulas_IMP!$C$5:$C$72,Itemizado_Piping!C60)</f>
        <v>0</v>
      </c>
      <c r="AB60" s="1038">
        <v>0</v>
      </c>
      <c r="AC60" s="1039">
        <f t="shared" si="25"/>
        <v>0</v>
      </c>
      <c r="AD60" s="1040">
        <f t="shared" si="26"/>
        <v>0</v>
      </c>
    </row>
    <row r="61" spans="1:30" ht="18" customHeight="1">
      <c r="A61" s="905"/>
      <c r="B61" s="1027">
        <v>57</v>
      </c>
      <c r="C61" s="688" t="s">
        <v>2982</v>
      </c>
      <c r="D61" s="1028" t="str">
        <f>VLOOKUP(C61,Volumen_Obra!B:C,2,0)</f>
        <v>Piscina de Emergencia</v>
      </c>
      <c r="E61" s="1029" t="s">
        <v>2077</v>
      </c>
      <c r="F61" s="695" t="s">
        <v>2983</v>
      </c>
      <c r="G61" s="2" t="s">
        <v>2067</v>
      </c>
      <c r="H61" s="700">
        <v>1</v>
      </c>
      <c r="I61" s="376">
        <v>447560.64101545501</v>
      </c>
      <c r="J61" s="704">
        <f t="shared" si="18"/>
        <v>447560.64101545501</v>
      </c>
      <c r="K61" s="1030">
        <f>8+0.64</f>
        <v>8.64</v>
      </c>
      <c r="L61" s="686">
        <f t="shared" si="19"/>
        <v>8.64</v>
      </c>
      <c r="M61" s="1031">
        <f t="shared" si="20"/>
        <v>8.64</v>
      </c>
      <c r="N61" s="1032"/>
      <c r="O61" s="1033">
        <f>SUMIFS(Valvulas_IMP!$R$5:$R$72,Valvulas_IMP!$C$5:$C$72,Itemizado_Piping!C61)</f>
        <v>0</v>
      </c>
      <c r="P61" s="1034">
        <f t="shared" si="21"/>
        <v>0</v>
      </c>
      <c r="Q61" s="1035">
        <f t="shared" si="22"/>
        <v>0</v>
      </c>
      <c r="R61" s="1003"/>
      <c r="S61" s="1033">
        <v>0</v>
      </c>
      <c r="T61" s="1048">
        <f t="shared" si="23"/>
        <v>0</v>
      </c>
      <c r="U61" s="1044">
        <f>SUMIFS(Valvulas_IMP!$AD$5:$AD$72,Valvulas_IMP!$C$5:$C$72,Itemizado_Piping!C61)</f>
        <v>0</v>
      </c>
      <c r="V61" s="1003"/>
      <c r="W61" s="1049">
        <f t="shared" si="24"/>
        <v>0</v>
      </c>
      <c r="X61" s="978"/>
      <c r="Y61" s="1033">
        <v>0</v>
      </c>
      <c r="Z61" s="1034">
        <f t="shared" si="27"/>
        <v>0</v>
      </c>
      <c r="AA61" s="1037">
        <f>SUMIFS(Valvulas_IMP!$AR$5:$AR$72,Valvulas_IMP!$C$5:$C$72,Itemizado_Piping!C61)</f>
        <v>0</v>
      </c>
      <c r="AB61" s="1038">
        <v>0</v>
      </c>
      <c r="AC61" s="1039">
        <f t="shared" si="25"/>
        <v>0</v>
      </c>
      <c r="AD61" s="1040">
        <f t="shared" si="26"/>
        <v>0</v>
      </c>
    </row>
    <row r="62" spans="1:30" ht="18" customHeight="1">
      <c r="A62" s="905"/>
      <c r="B62" s="1027">
        <v>58</v>
      </c>
      <c r="C62" s="688" t="s">
        <v>2984</v>
      </c>
      <c r="D62" s="1028" t="str">
        <f>VLOOKUP(C62,Volumen_Obra!B:C,2,0)</f>
        <v>Piscina de Emergencia</v>
      </c>
      <c r="E62" s="1029" t="s">
        <v>2077</v>
      </c>
      <c r="F62" s="695" t="s">
        <v>2985</v>
      </c>
      <c r="G62" s="2" t="s">
        <v>2067</v>
      </c>
      <c r="H62" s="700">
        <v>4</v>
      </c>
      <c r="I62" s="376">
        <v>1581253.1469786959</v>
      </c>
      <c r="J62" s="704">
        <f t="shared" si="18"/>
        <v>6325012.5879147835</v>
      </c>
      <c r="K62" s="1030">
        <f>28+2.24</f>
        <v>30.240000000000002</v>
      </c>
      <c r="L62" s="686">
        <f t="shared" si="19"/>
        <v>120.96000000000001</v>
      </c>
      <c r="M62" s="1031">
        <f t="shared" si="20"/>
        <v>7.5600000000000005</v>
      </c>
      <c r="N62" s="1032"/>
      <c r="O62" s="1033">
        <f>SUMIFS(Valvulas_IMP!$R$5:$R$72,Valvulas_IMP!$C$5:$C$72,Itemizado_Piping!C62)</f>
        <v>0</v>
      </c>
      <c r="P62" s="1034">
        <f t="shared" si="21"/>
        <v>0</v>
      </c>
      <c r="Q62" s="1035">
        <f t="shared" si="22"/>
        <v>0</v>
      </c>
      <c r="R62" s="1003"/>
      <c r="S62" s="1033">
        <v>0</v>
      </c>
      <c r="T62" s="1048">
        <f t="shared" si="23"/>
        <v>0</v>
      </c>
      <c r="U62" s="1044">
        <f>SUMIFS(Valvulas_IMP!$AD$5:$AD$72,Valvulas_IMP!$C$5:$C$72,Itemizado_Piping!C62)</f>
        <v>0</v>
      </c>
      <c r="V62" s="1003"/>
      <c r="W62" s="1049">
        <f t="shared" si="24"/>
        <v>0</v>
      </c>
      <c r="X62" s="978"/>
      <c r="Y62" s="1033">
        <v>0</v>
      </c>
      <c r="Z62" s="1034">
        <f t="shared" si="27"/>
        <v>0</v>
      </c>
      <c r="AA62" s="1037">
        <f>SUMIFS(Valvulas_IMP!$AR$5:$AR$72,Valvulas_IMP!$C$5:$C$72,Itemizado_Piping!C62)</f>
        <v>0</v>
      </c>
      <c r="AB62" s="1038">
        <v>0</v>
      </c>
      <c r="AC62" s="1039">
        <f t="shared" si="25"/>
        <v>0</v>
      </c>
      <c r="AD62" s="1040">
        <f t="shared" si="26"/>
        <v>0</v>
      </c>
    </row>
    <row r="63" spans="1:30" ht="18" customHeight="1">
      <c r="A63" s="905"/>
      <c r="B63" s="1027">
        <v>59</v>
      </c>
      <c r="C63" s="688" t="s">
        <v>2986</v>
      </c>
      <c r="D63" s="1028" t="str">
        <f>VLOOKUP(C63,Volumen_Obra!B:C,2,0)</f>
        <v>Piscina de Emergencia</v>
      </c>
      <c r="E63" s="1029" t="s">
        <v>2077</v>
      </c>
      <c r="F63" s="695" t="s">
        <v>2987</v>
      </c>
      <c r="G63" s="2" t="s">
        <v>2067</v>
      </c>
      <c r="H63" s="700">
        <v>2</v>
      </c>
      <c r="I63" s="376">
        <v>1623072.1032171026</v>
      </c>
      <c r="J63" s="704">
        <f t="shared" si="18"/>
        <v>3246144.2064342052</v>
      </c>
      <c r="K63" s="1030">
        <f>28.84+2.308</f>
        <v>31.148</v>
      </c>
      <c r="L63" s="686">
        <f t="shared" si="19"/>
        <v>62.295999999999999</v>
      </c>
      <c r="M63" s="1031">
        <f t="shared" si="20"/>
        <v>15.574</v>
      </c>
      <c r="N63" s="1032"/>
      <c r="O63" s="1033">
        <f>SUMIFS(Valvulas_IMP!$R$5:$R$72,Valvulas_IMP!$C$5:$C$72,Itemizado_Piping!C63)</f>
        <v>0</v>
      </c>
      <c r="P63" s="1034">
        <f t="shared" si="21"/>
        <v>0</v>
      </c>
      <c r="Q63" s="1035">
        <f t="shared" si="22"/>
        <v>0</v>
      </c>
      <c r="R63" s="1003"/>
      <c r="S63" s="1033">
        <v>0</v>
      </c>
      <c r="T63" s="1048">
        <f t="shared" si="23"/>
        <v>0</v>
      </c>
      <c r="U63" s="1044">
        <f>SUMIFS(Valvulas_IMP!$AD$5:$AD$72,Valvulas_IMP!$C$5:$C$72,Itemizado_Piping!C63)</f>
        <v>0</v>
      </c>
      <c r="V63" s="1003"/>
      <c r="W63" s="1049">
        <f t="shared" si="24"/>
        <v>0</v>
      </c>
      <c r="X63" s="978"/>
      <c r="Y63" s="1033">
        <v>0</v>
      </c>
      <c r="Z63" s="1034">
        <f t="shared" si="27"/>
        <v>0</v>
      </c>
      <c r="AA63" s="1037">
        <f>SUMIFS(Valvulas_IMP!$AR$5:$AR$72,Valvulas_IMP!$C$5:$C$72,Itemizado_Piping!C63)</f>
        <v>0</v>
      </c>
      <c r="AB63" s="1038">
        <v>0</v>
      </c>
      <c r="AC63" s="1039">
        <f t="shared" si="25"/>
        <v>0</v>
      </c>
      <c r="AD63" s="1040">
        <f t="shared" si="26"/>
        <v>0</v>
      </c>
    </row>
    <row r="64" spans="1:30" ht="18" customHeight="1">
      <c r="A64" s="905"/>
      <c r="B64" s="1027">
        <v>60</v>
      </c>
      <c r="C64" s="688" t="s">
        <v>2988</v>
      </c>
      <c r="D64" s="1028" t="str">
        <f>VLOOKUP(C64,Volumen_Obra!B:C,2,0)</f>
        <v>Piscina de Emergencia</v>
      </c>
      <c r="E64" s="1029" t="s">
        <v>2077</v>
      </c>
      <c r="F64" s="695" t="s">
        <v>2954</v>
      </c>
      <c r="G64" s="2" t="s">
        <v>2067</v>
      </c>
      <c r="H64" s="700">
        <v>2</v>
      </c>
      <c r="I64" s="376">
        <v>447560.64101545501</v>
      </c>
      <c r="J64" s="704">
        <f t="shared" si="18"/>
        <v>895121.28203091002</v>
      </c>
      <c r="K64" s="1030">
        <f>8+0.64</f>
        <v>8.64</v>
      </c>
      <c r="L64" s="686">
        <f t="shared" si="19"/>
        <v>17.28</v>
      </c>
      <c r="M64" s="1031">
        <f t="shared" si="20"/>
        <v>4.32</v>
      </c>
      <c r="N64" s="1032"/>
      <c r="O64" s="1033">
        <f>+H64</f>
        <v>2</v>
      </c>
      <c r="P64" s="1034">
        <f t="shared" si="21"/>
        <v>17.28</v>
      </c>
      <c r="Q64" s="1035">
        <f t="shared" si="22"/>
        <v>895121.28203091002</v>
      </c>
      <c r="R64" s="1003"/>
      <c r="S64" s="1033">
        <v>0</v>
      </c>
      <c r="T64" s="1048">
        <f t="shared" si="23"/>
        <v>0</v>
      </c>
      <c r="U64" s="1044">
        <f>SUMIFS(Valvulas_IMP!$AD$5:$AD$72,Valvulas_IMP!$C$5:$C$72,Itemizado_Piping!C64)</f>
        <v>0</v>
      </c>
      <c r="V64" s="1003"/>
      <c r="W64" s="1049">
        <f t="shared" si="24"/>
        <v>0</v>
      </c>
      <c r="X64" s="978"/>
      <c r="Y64" s="1033">
        <v>0</v>
      </c>
      <c r="Z64" s="1034">
        <f t="shared" si="27"/>
        <v>0</v>
      </c>
      <c r="AA64" s="1037">
        <f>SUMIFS(Valvulas_IMP!$AR$5:$AR$72,Valvulas_IMP!$C$5:$C$72,Itemizado_Piping!C64)</f>
        <v>0</v>
      </c>
      <c r="AB64" s="1038">
        <v>0</v>
      </c>
      <c r="AC64" s="1039">
        <f t="shared" si="25"/>
        <v>0</v>
      </c>
      <c r="AD64" s="1040">
        <f t="shared" si="26"/>
        <v>0</v>
      </c>
    </row>
    <row r="65" spans="1:30" ht="18" customHeight="1">
      <c r="A65" s="905"/>
      <c r="B65" s="1027">
        <v>61</v>
      </c>
      <c r="C65" s="688" t="s">
        <v>2989</v>
      </c>
      <c r="D65" s="1028" t="str">
        <f>VLOOKUP(C65,Volumen_Obra!B:C,2,0)</f>
        <v>Piscina de Emergencia</v>
      </c>
      <c r="E65" s="1029" t="s">
        <v>2077</v>
      </c>
      <c r="F65" s="695" t="s">
        <v>2950</v>
      </c>
      <c r="G65" s="2" t="s">
        <v>2067</v>
      </c>
      <c r="H65" s="700">
        <v>2</v>
      </c>
      <c r="I65" s="376">
        <v>6602450.6972486982</v>
      </c>
      <c r="J65" s="704">
        <f t="shared" si="18"/>
        <v>13204901.394497396</v>
      </c>
      <c r="K65" s="1030">
        <f>72+5.76</f>
        <v>77.760000000000005</v>
      </c>
      <c r="L65" s="686">
        <f t="shared" si="19"/>
        <v>155.52000000000001</v>
      </c>
      <c r="M65" s="1031">
        <f t="shared" si="20"/>
        <v>38.880000000000003</v>
      </c>
      <c r="N65" s="1032"/>
      <c r="O65" s="1033">
        <f>SUMIFS(Valvulas_IMP!$R$5:$R$72,Valvulas_IMP!$C$5:$C$72,Itemizado_Piping!C65)</f>
        <v>0</v>
      </c>
      <c r="P65" s="1034">
        <f t="shared" si="21"/>
        <v>0</v>
      </c>
      <c r="Q65" s="1035">
        <f t="shared" si="22"/>
        <v>0</v>
      </c>
      <c r="R65" s="1003"/>
      <c r="S65" s="1033">
        <v>0</v>
      </c>
      <c r="T65" s="1048">
        <f t="shared" si="23"/>
        <v>0</v>
      </c>
      <c r="U65" s="1044">
        <f>SUMIFS(Valvulas_IMP!$AD$5:$AD$72,Valvulas_IMP!$C$5:$C$72,Itemizado_Piping!C65)</f>
        <v>0</v>
      </c>
      <c r="V65" s="1003"/>
      <c r="W65" s="1049">
        <f t="shared" si="24"/>
        <v>0</v>
      </c>
      <c r="X65" s="978"/>
      <c r="Y65" s="1033">
        <v>0</v>
      </c>
      <c r="Z65" s="1034">
        <f t="shared" si="27"/>
        <v>0</v>
      </c>
      <c r="AA65" s="1037">
        <f>SUMIFS(Valvulas_IMP!$AR$5:$AR$72,Valvulas_IMP!$C$5:$C$72,Itemizado_Piping!C65)</f>
        <v>0</v>
      </c>
      <c r="AB65" s="1038">
        <v>0</v>
      </c>
      <c r="AC65" s="1039">
        <f t="shared" si="25"/>
        <v>0</v>
      </c>
      <c r="AD65" s="1040">
        <f t="shared" si="26"/>
        <v>0</v>
      </c>
    </row>
    <row r="66" spans="1:30" ht="18" customHeight="1">
      <c r="A66" s="905"/>
      <c r="B66" s="1027">
        <v>62</v>
      </c>
      <c r="C66" s="688" t="s">
        <v>2990</v>
      </c>
      <c r="D66" s="1028" t="str">
        <f>VLOOKUP(C66,Volumen_Obra!B:C,2,0)</f>
        <v>Piscina de Emergencia</v>
      </c>
      <c r="E66" s="1029" t="s">
        <v>2077</v>
      </c>
      <c r="F66" s="695" t="s">
        <v>2991</v>
      </c>
      <c r="G66" s="328" t="s">
        <v>2075</v>
      </c>
      <c r="H66" s="700">
        <v>1</v>
      </c>
      <c r="I66" s="376">
        <v>0</v>
      </c>
      <c r="J66" s="704">
        <f t="shared" si="18"/>
        <v>0</v>
      </c>
      <c r="K66" s="1030"/>
      <c r="L66" s="686">
        <f t="shared" si="19"/>
        <v>0</v>
      </c>
      <c r="M66" s="1050">
        <f t="shared" si="20"/>
        <v>0</v>
      </c>
      <c r="N66" s="1051"/>
      <c r="O66" s="1033">
        <f>+SUMIFS(Cubicacion_IMP!$AD$6:$AD$50,Cubicacion_IMP!$C$6:$C$50,Itemizado_Piping!C66)+1</f>
        <v>1</v>
      </c>
      <c r="P66" s="1034">
        <f t="shared" si="21"/>
        <v>0</v>
      </c>
      <c r="Q66" s="1035">
        <f t="shared" si="22"/>
        <v>0</v>
      </c>
      <c r="R66" s="1003"/>
      <c r="S66" s="1033"/>
      <c r="T66" s="1048">
        <f t="shared" si="23"/>
        <v>0</v>
      </c>
      <c r="U66" s="1044"/>
      <c r="V66" s="1003"/>
      <c r="W66" s="1049">
        <f t="shared" si="24"/>
        <v>0</v>
      </c>
      <c r="X66" s="978"/>
      <c r="Y66" s="1033" t="s">
        <v>94</v>
      </c>
      <c r="Z66" s="1034" t="s">
        <v>94</v>
      </c>
      <c r="AA66" s="1037" t="s">
        <v>94</v>
      </c>
      <c r="AB66" s="1052" t="s">
        <v>94</v>
      </c>
      <c r="AC66" s="1053" t="s">
        <v>94</v>
      </c>
      <c r="AD66" s="1054" t="s">
        <v>94</v>
      </c>
    </row>
    <row r="67" spans="1:30" ht="31.15" customHeight="1">
      <c r="A67" s="905"/>
      <c r="B67" s="1011">
        <v>63</v>
      </c>
      <c r="C67" s="687" t="s">
        <v>2036</v>
      </c>
      <c r="D67" s="691" t="str">
        <f>VLOOKUP(C67,Volumen_Obra!B:C,2,0)</f>
        <v>SISTEMA CONTRA INCENDIO</v>
      </c>
      <c r="E67" s="1012"/>
      <c r="F67" s="694" t="s">
        <v>3007</v>
      </c>
      <c r="G67" s="345"/>
      <c r="H67" s="699"/>
      <c r="I67" s="375"/>
      <c r="J67" s="705"/>
      <c r="K67" s="1013"/>
      <c r="L67" s="705"/>
      <c r="M67" s="1025"/>
      <c r="N67" s="1026"/>
      <c r="O67" s="1015"/>
      <c r="P67" s="1016"/>
      <c r="Q67" s="1017"/>
      <c r="R67" s="1003"/>
      <c r="S67" s="1015"/>
      <c r="T67" s="1018"/>
      <c r="U67" s="1019"/>
      <c r="V67" s="1003"/>
      <c r="W67" s="1020"/>
      <c r="X67" s="978"/>
      <c r="Y67" s="1015"/>
      <c r="Z67" s="1016"/>
      <c r="AA67" s="1021"/>
      <c r="AB67" s="1022"/>
      <c r="AC67" s="1023"/>
      <c r="AD67" s="1024"/>
    </row>
    <row r="68" spans="1:30" ht="31.15" customHeight="1">
      <c r="A68" s="905"/>
      <c r="B68" s="1011">
        <v>64</v>
      </c>
      <c r="C68" s="687" t="s">
        <v>3008</v>
      </c>
      <c r="D68" s="691" t="str">
        <f>VLOOKUP(C68,Volumen_Obra!B:C,2,0)</f>
        <v>Sistema Contra Incendio Completo</v>
      </c>
      <c r="E68" s="1012" t="s">
        <v>2048</v>
      </c>
      <c r="F68" s="694" t="s">
        <v>3009</v>
      </c>
      <c r="G68" s="345"/>
      <c r="H68" s="699"/>
      <c r="I68" s="375"/>
      <c r="J68" s="705"/>
      <c r="K68" s="1013"/>
      <c r="L68" s="705"/>
      <c r="M68" s="1025"/>
      <c r="N68" s="1026"/>
      <c r="O68" s="1015"/>
      <c r="P68" s="1016"/>
      <c r="Q68" s="1017"/>
      <c r="R68" s="1003"/>
      <c r="S68" s="1015"/>
      <c r="T68" s="1018"/>
      <c r="U68" s="1019"/>
      <c r="V68" s="1003"/>
      <c r="W68" s="1020"/>
      <c r="X68" s="978"/>
      <c r="Y68" s="1015"/>
      <c r="Z68" s="1016"/>
      <c r="AA68" s="1021"/>
      <c r="AB68" s="1022"/>
      <c r="AC68" s="1023"/>
      <c r="AD68" s="1024"/>
    </row>
    <row r="69" spans="1:30" ht="35.65" customHeight="1">
      <c r="A69" s="905"/>
      <c r="B69" s="1011">
        <v>65</v>
      </c>
      <c r="C69" s="687" t="s">
        <v>3010</v>
      </c>
      <c r="D69" s="691" t="str">
        <f>VLOOKUP(C69,Volumen_Obra!B:C,2,0)</f>
        <v>Sistema Contra Incendio Completo</v>
      </c>
      <c r="E69" s="1012" t="s">
        <v>2048</v>
      </c>
      <c r="F69" s="694" t="s">
        <v>3011</v>
      </c>
      <c r="G69" s="345"/>
      <c r="H69" s="699"/>
      <c r="I69" s="375"/>
      <c r="J69" s="705"/>
      <c r="K69" s="1013"/>
      <c r="L69" s="705"/>
      <c r="M69" s="1025"/>
      <c r="N69" s="1026"/>
      <c r="O69" s="1015"/>
      <c r="P69" s="1016"/>
      <c r="Q69" s="1017"/>
      <c r="R69" s="1003"/>
      <c r="S69" s="1015"/>
      <c r="T69" s="1018"/>
      <c r="U69" s="1019"/>
      <c r="V69" s="1003"/>
      <c r="W69" s="1020"/>
      <c r="X69" s="978"/>
      <c r="Y69" s="1015"/>
      <c r="Z69" s="1016"/>
      <c r="AA69" s="1021"/>
      <c r="AB69" s="1022"/>
      <c r="AC69" s="1023"/>
      <c r="AD69" s="1024"/>
    </row>
    <row r="70" spans="1:30" ht="48" customHeight="1">
      <c r="A70" s="905"/>
      <c r="B70" s="1027">
        <v>66</v>
      </c>
      <c r="C70" s="688" t="s">
        <v>3012</v>
      </c>
      <c r="D70" s="1028" t="str">
        <f>VLOOKUP(C70,Volumen_Obra!B:C,2,0)</f>
        <v>Sistema Contra Incendio Completo</v>
      </c>
      <c r="E70" s="1029" t="s">
        <v>2048</v>
      </c>
      <c r="F70" s="695" t="s">
        <v>3013</v>
      </c>
      <c r="G70" s="2" t="s">
        <v>2144</v>
      </c>
      <c r="H70" s="700">
        <v>16</v>
      </c>
      <c r="I70" s="376">
        <v>8282835.8305335501</v>
      </c>
      <c r="J70" s="704">
        <f t="shared" ref="J70:J93" si="28">I70*H70</f>
        <v>132525373.2885368</v>
      </c>
      <c r="K70" s="1030">
        <f>12.36+0.989</f>
        <v>13.349</v>
      </c>
      <c r="L70" s="686">
        <f t="shared" ref="L70:L93" si="29">+H70*K70</f>
        <v>213.584</v>
      </c>
      <c r="M70" s="1031">
        <f t="shared" ref="M70:M93" si="30">+K70/H70</f>
        <v>0.83431250000000001</v>
      </c>
      <c r="N70" s="1032"/>
      <c r="O70" s="1033">
        <f>SUMIFS(Cubicacion_RCI!$AB$6:$AB$695,Cubicacion_RCI!$C$6:$C$695,Itemizado_Piping!C70)</f>
        <v>0</v>
      </c>
      <c r="P70" s="1034">
        <f t="shared" ref="P70:P93" si="31">IFERROR(O70*K70,0)</f>
        <v>0</v>
      </c>
      <c r="Q70" s="1035">
        <f t="shared" ref="Q70:Q93" si="32">IFERROR(O70*I70,0)</f>
        <v>0</v>
      </c>
      <c r="R70" s="1003"/>
      <c r="S70" s="1033">
        <v>0</v>
      </c>
      <c r="T70" s="1034">
        <f t="shared" ref="T70:T93" si="33">+U70-S70</f>
        <v>0</v>
      </c>
      <c r="U70" s="1035">
        <f>SUMIFS(Valvulas_RCI!$AT$5:$AT$541,Valvulas_RCI!$C$5:$C$541,Itemizado_Piping!C70)</f>
        <v>0</v>
      </c>
      <c r="V70" s="1003"/>
      <c r="W70" s="1036">
        <f t="shared" ref="W70:W93" si="34">+T70*K70</f>
        <v>0</v>
      </c>
      <c r="X70" s="978"/>
      <c r="Y70" s="1055">
        <v>0</v>
      </c>
      <c r="Z70" s="1048">
        <f>AA70-Y70</f>
        <v>0</v>
      </c>
      <c r="AA70" s="1056">
        <f>SUMIFS(Cubicacion_RCI!$BB$6:$BB$695,Cubicacion_RCI!$C$6:$C$695,Itemizado_Piping!C70)</f>
        <v>0</v>
      </c>
      <c r="AB70" s="1038">
        <v>0</v>
      </c>
      <c r="AC70" s="1039">
        <f t="shared" ref="AC70:AC93" si="35">Z70*I70</f>
        <v>0</v>
      </c>
      <c r="AD70" s="1040">
        <f t="shared" ref="AD70:AD93" si="36">AA70*I70</f>
        <v>0</v>
      </c>
    </row>
    <row r="71" spans="1:30" ht="45.6" customHeight="1">
      <c r="A71" s="905"/>
      <c r="B71" s="1027">
        <v>67</v>
      </c>
      <c r="C71" s="688" t="s">
        <v>3034</v>
      </c>
      <c r="D71" s="1028" t="str">
        <f>VLOOKUP(C71,Volumen_Obra!B:C,2,0)</f>
        <v>Sistema Contra Incendio Completo</v>
      </c>
      <c r="E71" s="1029" t="s">
        <v>2048</v>
      </c>
      <c r="F71" s="695" t="s">
        <v>3035</v>
      </c>
      <c r="G71" s="2" t="s">
        <v>2144</v>
      </c>
      <c r="H71" s="700">
        <v>80</v>
      </c>
      <c r="I71" s="376">
        <v>2042223.3032584474</v>
      </c>
      <c r="J71" s="704">
        <f t="shared" si="28"/>
        <v>163377864.26067579</v>
      </c>
      <c r="K71" s="1030">
        <f>8+0.64+4.458+11.032+2.346</f>
        <v>26.476000000000003</v>
      </c>
      <c r="L71" s="686">
        <f t="shared" si="29"/>
        <v>2118.0800000000004</v>
      </c>
      <c r="M71" s="1031">
        <f t="shared" si="30"/>
        <v>0.33095000000000002</v>
      </c>
      <c r="N71" s="1032"/>
      <c r="O71" s="1033">
        <f>SUMIFS(Cubicacion_RCI!$AB$6:$AB$695,Cubicacion_RCI!$C$6:$C$695,Itemizado_Piping!C71)</f>
        <v>0</v>
      </c>
      <c r="P71" s="1034">
        <f t="shared" si="31"/>
        <v>0</v>
      </c>
      <c r="Q71" s="1035">
        <f t="shared" si="32"/>
        <v>0</v>
      </c>
      <c r="R71" s="1003"/>
      <c r="S71" s="1033">
        <v>0</v>
      </c>
      <c r="T71" s="1034">
        <f t="shared" si="33"/>
        <v>0</v>
      </c>
      <c r="U71" s="1035">
        <f>SUMIFS(Valvulas_RCI!$AT$5:$AT$541,Valvulas_RCI!$C$5:$C$541,Itemizado_Piping!C71)</f>
        <v>0</v>
      </c>
      <c r="V71" s="1003"/>
      <c r="W71" s="1036">
        <f t="shared" si="34"/>
        <v>0</v>
      </c>
      <c r="X71" s="978"/>
      <c r="Y71" s="1055">
        <v>0</v>
      </c>
      <c r="Z71" s="1048">
        <f t="shared" ref="Z71:Z93" si="37">AA71-Y71</f>
        <v>0</v>
      </c>
      <c r="AA71" s="1056">
        <f>SUMIFS(Cubicacion_RCI!$BB$6:$BB$695,Cubicacion_RCI!$C$6:$C$695,Itemizado_Piping!C71)</f>
        <v>0</v>
      </c>
      <c r="AB71" s="1038">
        <v>0</v>
      </c>
      <c r="AC71" s="1039">
        <f t="shared" si="35"/>
        <v>0</v>
      </c>
      <c r="AD71" s="1040">
        <f t="shared" si="36"/>
        <v>0</v>
      </c>
    </row>
    <row r="72" spans="1:30" ht="46.9" customHeight="1">
      <c r="A72" s="905"/>
      <c r="B72" s="1027">
        <v>68</v>
      </c>
      <c r="C72" s="688" t="s">
        <v>3046</v>
      </c>
      <c r="D72" s="1028" t="str">
        <f>VLOOKUP(C72,Volumen_Obra!B:C,2,0)</f>
        <v>Sistema Contra Incendio Completo</v>
      </c>
      <c r="E72" s="1029" t="s">
        <v>2048</v>
      </c>
      <c r="F72" s="695" t="s">
        <v>3047</v>
      </c>
      <c r="G72" s="2" t="s">
        <v>2144</v>
      </c>
      <c r="H72" s="700">
        <v>1</v>
      </c>
      <c r="I72" s="376">
        <v>2334938.8095947299</v>
      </c>
      <c r="J72" s="704">
        <f t="shared" si="28"/>
        <v>2334938.8095947299</v>
      </c>
      <c r="K72" s="1030">
        <f>12+0.96+4.458+11.032+2.346</f>
        <v>30.795999999999999</v>
      </c>
      <c r="L72" s="686">
        <f t="shared" si="29"/>
        <v>30.795999999999999</v>
      </c>
      <c r="M72" s="1031">
        <f t="shared" si="30"/>
        <v>30.795999999999999</v>
      </c>
      <c r="N72" s="1032"/>
      <c r="O72" s="1033">
        <f>SUMIFS(Cubicacion_RCI!$AB$6:$AB$695,Cubicacion_RCI!$C$6:$C$695,Itemizado_Piping!C72)</f>
        <v>0</v>
      </c>
      <c r="P72" s="1034">
        <f t="shared" si="31"/>
        <v>0</v>
      </c>
      <c r="Q72" s="1035">
        <f t="shared" si="32"/>
        <v>0</v>
      </c>
      <c r="R72" s="1003"/>
      <c r="S72" s="1033">
        <v>0</v>
      </c>
      <c r="T72" s="1034">
        <f t="shared" si="33"/>
        <v>0</v>
      </c>
      <c r="U72" s="1035">
        <f>SUMIFS(Valvulas_RCI!$AT$5:$AT$541,Valvulas_RCI!$C$5:$C$541,Itemizado_Piping!C72)</f>
        <v>0</v>
      </c>
      <c r="V72" s="1003"/>
      <c r="W72" s="1036">
        <f t="shared" si="34"/>
        <v>0</v>
      </c>
      <c r="X72" s="978"/>
      <c r="Y72" s="1055">
        <v>0</v>
      </c>
      <c r="Z72" s="1048">
        <f t="shared" si="37"/>
        <v>0</v>
      </c>
      <c r="AA72" s="1056">
        <f>SUMIFS(Cubicacion_RCI!$BB$6:$BB$695,Cubicacion_RCI!$C$6:$C$695,Itemizado_Piping!C72)</f>
        <v>0</v>
      </c>
      <c r="AB72" s="1038">
        <v>0</v>
      </c>
      <c r="AC72" s="1039">
        <f t="shared" si="35"/>
        <v>0</v>
      </c>
      <c r="AD72" s="1040">
        <f t="shared" si="36"/>
        <v>0</v>
      </c>
    </row>
    <row r="73" spans="1:30" ht="36" customHeight="1">
      <c r="A73" s="905"/>
      <c r="B73" s="1027">
        <v>69</v>
      </c>
      <c r="C73" s="688" t="s">
        <v>3048</v>
      </c>
      <c r="D73" s="1028" t="str">
        <f>VLOOKUP(C73,Volumen_Obra!B:C,2,0)</f>
        <v>Sistema Contra Incendio Completo</v>
      </c>
      <c r="E73" s="1029" t="s">
        <v>2048</v>
      </c>
      <c r="F73" s="695" t="s">
        <v>3049</v>
      </c>
      <c r="G73" s="2" t="s">
        <v>2144</v>
      </c>
      <c r="H73" s="700">
        <v>1</v>
      </c>
      <c r="I73" s="376">
        <v>12257616.670140531</v>
      </c>
      <c r="J73" s="704">
        <f t="shared" si="28"/>
        <v>12257616.670140531</v>
      </c>
      <c r="K73" s="1030">
        <f>28+2.24+4.458+11.032+2.346</f>
        <v>48.076000000000008</v>
      </c>
      <c r="L73" s="686">
        <f t="shared" si="29"/>
        <v>48.076000000000008</v>
      </c>
      <c r="M73" s="1031">
        <f t="shared" si="30"/>
        <v>48.076000000000008</v>
      </c>
      <c r="N73" s="1032"/>
      <c r="O73" s="1033">
        <f>SUMIFS(Cubicacion_RCI!$AB$6:$AB$695,Cubicacion_RCI!$C$6:$C$695,Itemizado_Piping!C73)</f>
        <v>0</v>
      </c>
      <c r="P73" s="1034">
        <f t="shared" si="31"/>
        <v>0</v>
      </c>
      <c r="Q73" s="1035">
        <f t="shared" si="32"/>
        <v>0</v>
      </c>
      <c r="R73" s="1003"/>
      <c r="S73" s="1033">
        <v>0</v>
      </c>
      <c r="T73" s="1034">
        <f t="shared" si="33"/>
        <v>0</v>
      </c>
      <c r="U73" s="1035">
        <f>SUMIFS(Valvulas_RCI!$AT$5:$AT$541,Valvulas_RCI!$C$5:$C$541,Itemizado_Piping!C73)</f>
        <v>0</v>
      </c>
      <c r="V73" s="1003"/>
      <c r="W73" s="1036">
        <f t="shared" si="34"/>
        <v>0</v>
      </c>
      <c r="X73" s="978"/>
      <c r="Y73" s="1055">
        <v>0</v>
      </c>
      <c r="Z73" s="1048">
        <f t="shared" si="37"/>
        <v>0</v>
      </c>
      <c r="AA73" s="1056">
        <f>SUMIFS(Cubicacion_RCI!$BB$6:$BB$695,Cubicacion_RCI!$C$6:$C$695,Itemizado_Piping!C73)</f>
        <v>0</v>
      </c>
      <c r="AB73" s="1038">
        <v>0</v>
      </c>
      <c r="AC73" s="1039">
        <f t="shared" si="35"/>
        <v>0</v>
      </c>
      <c r="AD73" s="1040">
        <f t="shared" si="36"/>
        <v>0</v>
      </c>
    </row>
    <row r="74" spans="1:30" ht="42.6" customHeight="1">
      <c r="A74" s="905"/>
      <c r="B74" s="1027">
        <v>70</v>
      </c>
      <c r="C74" s="688" t="s">
        <v>3050</v>
      </c>
      <c r="D74" s="1028" t="str">
        <f>VLOOKUP(C74,Volumen_Obra!B:C,2,0)</f>
        <v>Sistema Contra Incendio Completo</v>
      </c>
      <c r="E74" s="1029" t="s">
        <v>2048</v>
      </c>
      <c r="F74" s="695" t="s">
        <v>3051</v>
      </c>
      <c r="G74" s="2" t="s">
        <v>2144</v>
      </c>
      <c r="H74" s="700">
        <v>36</v>
      </c>
      <c r="I74" s="376">
        <v>264950.08446153073</v>
      </c>
      <c r="J74" s="704">
        <f t="shared" si="28"/>
        <v>9538203.040615106</v>
      </c>
      <c r="K74" s="1030">
        <f>3.09+0.248</f>
        <v>3.3380000000000001</v>
      </c>
      <c r="L74" s="686">
        <f t="shared" si="29"/>
        <v>120.16800000000001</v>
      </c>
      <c r="M74" s="1031">
        <f t="shared" si="30"/>
        <v>9.272222222222222E-2</v>
      </c>
      <c r="N74" s="1032"/>
      <c r="O74" s="1033">
        <f>SUMIFS(Cubicacion_RCI!$AB$6:$AB$695,Cubicacion_RCI!$C$6:$C$695,Itemizado_Piping!C74)</f>
        <v>0</v>
      </c>
      <c r="P74" s="1034">
        <f t="shared" si="31"/>
        <v>0</v>
      </c>
      <c r="Q74" s="1035">
        <f t="shared" si="32"/>
        <v>0</v>
      </c>
      <c r="R74" s="1003"/>
      <c r="S74" s="1033">
        <v>0</v>
      </c>
      <c r="T74" s="1034">
        <f t="shared" si="33"/>
        <v>0</v>
      </c>
      <c r="U74" s="1035">
        <f>SUMIFS(Valvulas_RCI!$AT$5:$AT$541,Valvulas_RCI!$C$5:$C$541,Itemizado_Piping!C74)</f>
        <v>0</v>
      </c>
      <c r="V74" s="1003"/>
      <c r="W74" s="1036">
        <f t="shared" si="34"/>
        <v>0</v>
      </c>
      <c r="X74" s="978"/>
      <c r="Y74" s="1055">
        <v>0</v>
      </c>
      <c r="Z74" s="1048">
        <f t="shared" si="37"/>
        <v>0</v>
      </c>
      <c r="AA74" s="1056">
        <f>SUMIFS(Cubicacion_RCI!$BB$6:$BB$695,Cubicacion_RCI!$C$6:$C$695,Itemizado_Piping!C74)</f>
        <v>0</v>
      </c>
      <c r="AB74" s="1038">
        <v>0</v>
      </c>
      <c r="AC74" s="1039">
        <f t="shared" si="35"/>
        <v>0</v>
      </c>
      <c r="AD74" s="1040">
        <f t="shared" si="36"/>
        <v>0</v>
      </c>
    </row>
    <row r="75" spans="1:30" ht="49.9" customHeight="1">
      <c r="A75" s="905"/>
      <c r="B75" s="1027">
        <v>71</v>
      </c>
      <c r="C75" s="688" t="s">
        <v>3052</v>
      </c>
      <c r="D75" s="1028" t="str">
        <f>VLOOKUP(C75,Volumen_Obra!B:C,2,0)</f>
        <v>Sistema Contra Incendio Completo</v>
      </c>
      <c r="E75" s="1029" t="s">
        <v>2048</v>
      </c>
      <c r="F75" s="695" t="s">
        <v>3053</v>
      </c>
      <c r="G75" s="2" t="s">
        <v>2144</v>
      </c>
      <c r="H75" s="700">
        <v>160</v>
      </c>
      <c r="I75" s="376">
        <v>330873.42534708825</v>
      </c>
      <c r="J75" s="704">
        <f t="shared" si="28"/>
        <v>52939748.055534124</v>
      </c>
      <c r="K75" s="1030">
        <f>3.09+0.248</f>
        <v>3.3380000000000001</v>
      </c>
      <c r="L75" s="686">
        <f t="shared" si="29"/>
        <v>534.08000000000004</v>
      </c>
      <c r="M75" s="1031">
        <f t="shared" si="30"/>
        <v>2.0862499999999999E-2</v>
      </c>
      <c r="N75" s="1032"/>
      <c r="O75" s="1033">
        <f>SUMIFS(Cubicacion_RCI!$AB$6:$AB$695,Cubicacion_RCI!$C$6:$C$695,Itemizado_Piping!C75)</f>
        <v>0</v>
      </c>
      <c r="P75" s="1034">
        <f t="shared" si="31"/>
        <v>0</v>
      </c>
      <c r="Q75" s="1035">
        <f t="shared" si="32"/>
        <v>0</v>
      </c>
      <c r="R75" s="1003"/>
      <c r="S75" s="1033">
        <v>0</v>
      </c>
      <c r="T75" s="1034">
        <f t="shared" si="33"/>
        <v>0</v>
      </c>
      <c r="U75" s="1035">
        <f>SUMIFS(Valvulas_RCI!$AT$5:$AT$541,Valvulas_RCI!$C$5:$C$541,Itemizado_Piping!C75)</f>
        <v>0</v>
      </c>
      <c r="V75" s="1003"/>
      <c r="W75" s="1036">
        <f t="shared" si="34"/>
        <v>0</v>
      </c>
      <c r="X75" s="978"/>
      <c r="Y75" s="1055">
        <v>0</v>
      </c>
      <c r="Z75" s="1048">
        <f t="shared" si="37"/>
        <v>0</v>
      </c>
      <c r="AA75" s="1056">
        <f>SUMIFS(Cubicacion_RCI!$BB$6:$BB$695,Cubicacion_RCI!$C$6:$C$695,Itemizado_Piping!C75)</f>
        <v>0</v>
      </c>
      <c r="AB75" s="1038">
        <v>0</v>
      </c>
      <c r="AC75" s="1039">
        <f t="shared" si="35"/>
        <v>0</v>
      </c>
      <c r="AD75" s="1040">
        <f t="shared" si="36"/>
        <v>0</v>
      </c>
    </row>
    <row r="76" spans="1:30" ht="46.15" customHeight="1">
      <c r="A76" s="905"/>
      <c r="B76" s="1027">
        <v>72</v>
      </c>
      <c r="C76" s="688" t="s">
        <v>3054</v>
      </c>
      <c r="D76" s="1028" t="str">
        <f>VLOOKUP(C76,Volumen_Obra!B:C,2,0)</f>
        <v>Sistema Contra Incendio Completo</v>
      </c>
      <c r="E76" s="1029" t="s">
        <v>2048</v>
      </c>
      <c r="F76" s="695" t="s">
        <v>3055</v>
      </c>
      <c r="G76" s="2" t="s">
        <v>2144</v>
      </c>
      <c r="H76" s="700">
        <v>26</v>
      </c>
      <c r="I76" s="376">
        <v>5288030.6766225118</v>
      </c>
      <c r="J76" s="704">
        <f t="shared" si="28"/>
        <v>137488797.59218532</v>
      </c>
      <c r="K76" s="1030">
        <f>16+1.28</f>
        <v>17.28</v>
      </c>
      <c r="L76" s="686">
        <f t="shared" si="29"/>
        <v>449.28000000000003</v>
      </c>
      <c r="M76" s="1031">
        <f t="shared" si="30"/>
        <v>0.66461538461538461</v>
      </c>
      <c r="N76" s="1032"/>
      <c r="O76" s="1033">
        <f>SUMIFS(Cubicacion_RCI!$AB$6:$AB$695,Cubicacion_RCI!$C$6:$C$695,Itemizado_Piping!C76)</f>
        <v>0</v>
      </c>
      <c r="P76" s="1034">
        <f t="shared" si="31"/>
        <v>0</v>
      </c>
      <c r="Q76" s="1035">
        <f t="shared" si="32"/>
        <v>0</v>
      </c>
      <c r="R76" s="1003"/>
      <c r="S76" s="1033">
        <v>0</v>
      </c>
      <c r="T76" s="1034">
        <f t="shared" si="33"/>
        <v>0</v>
      </c>
      <c r="U76" s="1035">
        <f>SUMIFS(Valvulas_RCI!$AT$5:$AT$541,Valvulas_RCI!$C$5:$C$541,Itemizado_Piping!C76)</f>
        <v>0</v>
      </c>
      <c r="V76" s="1003"/>
      <c r="W76" s="1036">
        <f t="shared" si="34"/>
        <v>0</v>
      </c>
      <c r="X76" s="978"/>
      <c r="Y76" s="1055">
        <v>0</v>
      </c>
      <c r="Z76" s="1048">
        <f t="shared" si="37"/>
        <v>0</v>
      </c>
      <c r="AA76" s="1056">
        <f>SUMIFS(Cubicacion_RCI!$BB$6:$BB$695,Cubicacion_RCI!$C$6:$C$695,Itemizado_Piping!C76)</f>
        <v>0</v>
      </c>
      <c r="AB76" s="1038">
        <v>0</v>
      </c>
      <c r="AC76" s="1039">
        <f t="shared" si="35"/>
        <v>0</v>
      </c>
      <c r="AD76" s="1040">
        <f t="shared" si="36"/>
        <v>0</v>
      </c>
    </row>
    <row r="77" spans="1:30" ht="32.450000000000003" customHeight="1">
      <c r="A77" s="905"/>
      <c r="B77" s="1027">
        <v>73</v>
      </c>
      <c r="C77" s="688" t="s">
        <v>3056</v>
      </c>
      <c r="D77" s="1028" t="str">
        <f>VLOOKUP(C77,Volumen_Obra!B:C,2,0)</f>
        <v>Sistema Contra Incendio Completo</v>
      </c>
      <c r="E77" s="1029" t="s">
        <v>2048</v>
      </c>
      <c r="F77" s="695" t="s">
        <v>3057</v>
      </c>
      <c r="G77" s="2" t="s">
        <v>2144</v>
      </c>
      <c r="H77" s="700">
        <v>80</v>
      </c>
      <c r="I77" s="376">
        <v>7186974.4294802584</v>
      </c>
      <c r="J77" s="704">
        <f t="shared" si="28"/>
        <v>574957954.35842061</v>
      </c>
      <c r="K77" s="1030">
        <f>30+2.4+8.238+11.009+0.786</f>
        <v>52.433</v>
      </c>
      <c r="L77" s="686">
        <f t="shared" si="29"/>
        <v>4194.6400000000003</v>
      </c>
      <c r="M77" s="1031">
        <f t="shared" si="30"/>
        <v>0.65541249999999995</v>
      </c>
      <c r="N77" s="1032"/>
      <c r="O77" s="1033">
        <f>SUMIFS(Cubicacion_RCI!$AB$6:$AB$695,Cubicacion_RCI!$C$6:$C$695,Itemizado_Piping!C77)</f>
        <v>0</v>
      </c>
      <c r="P77" s="1034">
        <f t="shared" si="31"/>
        <v>0</v>
      </c>
      <c r="Q77" s="1035">
        <f t="shared" si="32"/>
        <v>0</v>
      </c>
      <c r="R77" s="1003"/>
      <c r="S77" s="1033"/>
      <c r="T77" s="1034">
        <f t="shared" si="33"/>
        <v>0</v>
      </c>
      <c r="U77" s="1044"/>
      <c r="V77" s="1003"/>
      <c r="W77" s="1036">
        <f t="shared" si="34"/>
        <v>0</v>
      </c>
      <c r="X77" s="978"/>
      <c r="Y77" s="1055">
        <v>0</v>
      </c>
      <c r="Z77" s="1048">
        <f t="shared" si="37"/>
        <v>0</v>
      </c>
      <c r="AA77" s="1056">
        <f>SUMIFS(Cubicacion_RCI!$BB$6:$BB$695,Cubicacion_RCI!$C$6:$C$695,Itemizado_Piping!C77)</f>
        <v>0</v>
      </c>
      <c r="AB77" s="1038">
        <v>0</v>
      </c>
      <c r="AC77" s="1039">
        <f t="shared" si="35"/>
        <v>0</v>
      </c>
      <c r="AD77" s="1040">
        <f t="shared" si="36"/>
        <v>0</v>
      </c>
    </row>
    <row r="78" spans="1:30" ht="32.450000000000003" customHeight="1">
      <c r="A78" s="905"/>
      <c r="B78" s="1027">
        <v>74</v>
      </c>
      <c r="C78" s="688" t="s">
        <v>3058</v>
      </c>
      <c r="D78" s="1028" t="str">
        <f>VLOOKUP(C78,Volumen_Obra!B:C,2,0)</f>
        <v>Sistema Contra Incendio Completo</v>
      </c>
      <c r="E78" s="1029" t="s">
        <v>2048</v>
      </c>
      <c r="F78" s="695" t="s">
        <v>3059</v>
      </c>
      <c r="G78" s="2" t="s">
        <v>2144</v>
      </c>
      <c r="H78" s="700">
        <v>18</v>
      </c>
      <c r="I78" s="376">
        <v>2938027.9676143476</v>
      </c>
      <c r="J78" s="704">
        <f t="shared" si="28"/>
        <v>52884503.417058259</v>
      </c>
      <c r="K78" s="1030">
        <f>40+3.2+0.408+12.08+0.08</f>
        <v>55.768000000000001</v>
      </c>
      <c r="L78" s="686">
        <f t="shared" si="29"/>
        <v>1003.8240000000001</v>
      </c>
      <c r="M78" s="1031">
        <f t="shared" si="30"/>
        <v>3.0982222222222222</v>
      </c>
      <c r="N78" s="1032"/>
      <c r="O78" s="1033">
        <f>+VLOOKUP(C78,'ETM,VPI, HRI'!L:N,3,FALSE)</f>
        <v>52</v>
      </c>
      <c r="P78" s="1034">
        <f t="shared" si="31"/>
        <v>2899.9360000000001</v>
      </c>
      <c r="Q78" s="1035">
        <f t="shared" si="32"/>
        <v>152777454.31594607</v>
      </c>
      <c r="R78" s="1003"/>
      <c r="S78" s="1033"/>
      <c r="T78" s="1034">
        <f t="shared" si="33"/>
        <v>0</v>
      </c>
      <c r="U78" s="1044"/>
      <c r="V78" s="1003"/>
      <c r="W78" s="1036">
        <f t="shared" si="34"/>
        <v>0</v>
      </c>
      <c r="X78" s="978"/>
      <c r="Y78" s="1055">
        <v>0</v>
      </c>
      <c r="Z78" s="1048">
        <f t="shared" si="37"/>
        <v>0</v>
      </c>
      <c r="AA78" s="1056">
        <f>SUMIFS(Cubicacion_RCI!$BB$6:$BB$695,Cubicacion_RCI!$C$6:$C$695,Itemizado_Piping!C78)</f>
        <v>0</v>
      </c>
      <c r="AB78" s="1038">
        <v>0</v>
      </c>
      <c r="AC78" s="1039">
        <f t="shared" si="35"/>
        <v>0</v>
      </c>
      <c r="AD78" s="1040">
        <f t="shared" si="36"/>
        <v>0</v>
      </c>
    </row>
    <row r="79" spans="1:30" ht="43.15" customHeight="1">
      <c r="A79" s="905"/>
      <c r="B79" s="1027">
        <v>75</v>
      </c>
      <c r="C79" s="688" t="s">
        <v>3014</v>
      </c>
      <c r="D79" s="1028" t="str">
        <f>VLOOKUP(C79,Volumen_Obra!B:C,2,0)</f>
        <v>Sistema Contra Incendio Completo</v>
      </c>
      <c r="E79" s="1029" t="s">
        <v>2048</v>
      </c>
      <c r="F79" s="695" t="s">
        <v>3015</v>
      </c>
      <c r="G79" s="2" t="s">
        <v>2144</v>
      </c>
      <c r="H79" s="700">
        <v>144</v>
      </c>
      <c r="I79" s="376">
        <v>310413.41739090253</v>
      </c>
      <c r="J79" s="704">
        <f t="shared" si="28"/>
        <v>44699532.104289964</v>
      </c>
      <c r="K79" s="1030">
        <f>5+0.4</f>
        <v>5.4</v>
      </c>
      <c r="L79" s="686">
        <f t="shared" si="29"/>
        <v>777.6</v>
      </c>
      <c r="M79" s="1031">
        <f t="shared" si="30"/>
        <v>3.7500000000000006E-2</v>
      </c>
      <c r="N79" s="1032"/>
      <c r="O79" s="1033">
        <f>+SUMIFS(ROCIADORES!$J$3:$J$50,ROCIADORES!$B$3:$B$50,Itemizado_Piping!C79)</f>
        <v>287</v>
      </c>
      <c r="P79" s="1034">
        <f t="shared" si="31"/>
        <v>1549.8000000000002</v>
      </c>
      <c r="Q79" s="1035">
        <f t="shared" si="32"/>
        <v>89088650.79118903</v>
      </c>
      <c r="R79" s="1003"/>
      <c r="S79" s="1033"/>
      <c r="T79" s="1034">
        <f t="shared" si="33"/>
        <v>0</v>
      </c>
      <c r="U79" s="1044"/>
      <c r="V79" s="1003"/>
      <c r="W79" s="1036">
        <f t="shared" si="34"/>
        <v>0</v>
      </c>
      <c r="X79" s="978"/>
      <c r="Y79" s="1055">
        <v>0</v>
      </c>
      <c r="Z79" s="1048">
        <f t="shared" si="37"/>
        <v>0</v>
      </c>
      <c r="AA79" s="1056">
        <f>SUMIFS(Cubicacion_RCI!$BB$6:$BB$695,Cubicacion_RCI!$C$6:$C$695,Itemizado_Piping!C79)</f>
        <v>0</v>
      </c>
      <c r="AB79" s="1038">
        <v>0</v>
      </c>
      <c r="AC79" s="1039">
        <f t="shared" si="35"/>
        <v>0</v>
      </c>
      <c r="AD79" s="1040">
        <f t="shared" si="36"/>
        <v>0</v>
      </c>
    </row>
    <row r="80" spans="1:30" ht="48.6" customHeight="1">
      <c r="A80" s="905"/>
      <c r="B80" s="1027">
        <v>76</v>
      </c>
      <c r="C80" s="688" t="s">
        <v>3016</v>
      </c>
      <c r="D80" s="1028" t="str">
        <f>VLOOKUP(C80,Volumen_Obra!B:C,2,0)</f>
        <v>Sistema Contra Incendio Completo</v>
      </c>
      <c r="E80" s="1029" t="s">
        <v>2077</v>
      </c>
      <c r="F80" s="695" t="s">
        <v>3017</v>
      </c>
      <c r="G80" s="2" t="s">
        <v>2144</v>
      </c>
      <c r="H80" s="700">
        <v>12</v>
      </c>
      <c r="I80" s="376">
        <v>310413.41739090264</v>
      </c>
      <c r="J80" s="704">
        <f t="shared" si="28"/>
        <v>3724961.0086908317</v>
      </c>
      <c r="K80" s="1030">
        <f>5+0.4</f>
        <v>5.4</v>
      </c>
      <c r="L80" s="686">
        <f t="shared" si="29"/>
        <v>64.800000000000011</v>
      </c>
      <c r="M80" s="1031">
        <f t="shared" si="30"/>
        <v>0.45</v>
      </c>
      <c r="N80" s="1032"/>
      <c r="O80" s="1033">
        <f>+SUMIFS(ROCIADORES!$J$3:$J$50,ROCIADORES!$B$3:$B$50,Itemizado_Piping!C80)</f>
        <v>72</v>
      </c>
      <c r="P80" s="1034">
        <f t="shared" si="31"/>
        <v>388.8</v>
      </c>
      <c r="Q80" s="1035">
        <f t="shared" si="32"/>
        <v>22349766.052144989</v>
      </c>
      <c r="R80" s="1003"/>
      <c r="S80" s="1033"/>
      <c r="T80" s="1034">
        <f t="shared" si="33"/>
        <v>0</v>
      </c>
      <c r="U80" s="1044"/>
      <c r="V80" s="1003"/>
      <c r="W80" s="1036">
        <f t="shared" si="34"/>
        <v>0</v>
      </c>
      <c r="X80" s="978"/>
      <c r="Y80" s="1055">
        <v>0</v>
      </c>
      <c r="Z80" s="1048">
        <f t="shared" si="37"/>
        <v>0</v>
      </c>
      <c r="AA80" s="1056">
        <f>SUMIFS(Cubicacion_RCI!$BB$6:$BB$695,Cubicacion_RCI!$C$6:$C$695,Itemizado_Piping!C80)</f>
        <v>0</v>
      </c>
      <c r="AB80" s="1038">
        <v>0</v>
      </c>
      <c r="AC80" s="1039">
        <f t="shared" si="35"/>
        <v>0</v>
      </c>
      <c r="AD80" s="1040">
        <f t="shared" si="36"/>
        <v>0</v>
      </c>
    </row>
    <row r="81" spans="1:30" ht="36" customHeight="1">
      <c r="A81" s="905"/>
      <c r="B81" s="1027">
        <v>77</v>
      </c>
      <c r="C81" s="688" t="s">
        <v>3018</v>
      </c>
      <c r="D81" s="1028" t="str">
        <f>VLOOKUP(C81,Volumen_Obra!B:C,2,0)</f>
        <v>Sistema Contra Incendio Completo</v>
      </c>
      <c r="E81" s="1029" t="s">
        <v>2077</v>
      </c>
      <c r="F81" s="695" t="s">
        <v>3019</v>
      </c>
      <c r="G81" s="2" t="s">
        <v>2144</v>
      </c>
      <c r="H81" s="700">
        <v>422</v>
      </c>
      <c r="I81" s="376">
        <v>259695.77018159931</v>
      </c>
      <c r="J81" s="704">
        <f t="shared" si="28"/>
        <v>109591615.01663491</v>
      </c>
      <c r="K81" s="1030">
        <f>5+0.4</f>
        <v>5.4</v>
      </c>
      <c r="L81" s="686">
        <f t="shared" si="29"/>
        <v>2278.8000000000002</v>
      </c>
      <c r="M81" s="1031">
        <f t="shared" si="30"/>
        <v>1.2796208530805687E-2</v>
      </c>
      <c r="N81" s="1032"/>
      <c r="O81" s="1033">
        <f>+SUMIFS(ROCIADORES!$J$3:$J$50,ROCIADORES!$B$3:$B$50,Itemizado_Piping!C81)</f>
        <v>136</v>
      </c>
      <c r="P81" s="1034">
        <f t="shared" si="31"/>
        <v>734.40000000000009</v>
      </c>
      <c r="Q81" s="1035">
        <f t="shared" si="32"/>
        <v>35318624.744697504</v>
      </c>
      <c r="R81" s="1003"/>
      <c r="S81" s="1033"/>
      <c r="T81" s="1034">
        <f t="shared" si="33"/>
        <v>0</v>
      </c>
      <c r="U81" s="1044"/>
      <c r="V81" s="1003"/>
      <c r="W81" s="1036">
        <f t="shared" si="34"/>
        <v>0</v>
      </c>
      <c r="X81" s="978"/>
      <c r="Y81" s="1055">
        <v>0</v>
      </c>
      <c r="Z81" s="1048">
        <f t="shared" si="37"/>
        <v>0</v>
      </c>
      <c r="AA81" s="1056">
        <f>SUMIFS(Cubicacion_RCI!$BB$6:$BB$695,Cubicacion_RCI!$C$6:$C$695,Itemizado_Piping!C81)</f>
        <v>0</v>
      </c>
      <c r="AB81" s="1038">
        <v>0</v>
      </c>
      <c r="AC81" s="1039">
        <f t="shared" si="35"/>
        <v>0</v>
      </c>
      <c r="AD81" s="1040">
        <f t="shared" si="36"/>
        <v>0</v>
      </c>
    </row>
    <row r="82" spans="1:30" ht="29.45" customHeight="1">
      <c r="A82" s="905"/>
      <c r="B82" s="1027">
        <v>78</v>
      </c>
      <c r="C82" s="688" t="s">
        <v>3020</v>
      </c>
      <c r="D82" s="1028" t="str">
        <f>VLOOKUP(C82,Volumen_Obra!B:C,2,0)</f>
        <v>Sistema Contra Incendio Completo</v>
      </c>
      <c r="E82" s="1029" t="s">
        <v>2077</v>
      </c>
      <c r="F82" s="695" t="s">
        <v>3021</v>
      </c>
      <c r="G82" s="2" t="s">
        <v>2062</v>
      </c>
      <c r="H82" s="700">
        <v>2000</v>
      </c>
      <c r="I82" s="376">
        <v>849127.157894228</v>
      </c>
      <c r="J82" s="704">
        <f t="shared" si="28"/>
        <v>1698254315.788456</v>
      </c>
      <c r="K82" s="1030">
        <v>14.738</v>
      </c>
      <c r="L82" s="686">
        <f t="shared" si="29"/>
        <v>29476</v>
      </c>
      <c r="M82" s="1031">
        <f t="shared" si="30"/>
        <v>7.3689999999999997E-3</v>
      </c>
      <c r="N82" s="1032"/>
      <c r="O82" s="1033">
        <f>SUMIFS(Cubicacion_RCI!$AB$6:$AB$695,Cubicacion_RCI!$C$6:$C$695,Itemizado_Piping!C82)</f>
        <v>2411.64</v>
      </c>
      <c r="P82" s="1034">
        <f t="shared" si="31"/>
        <v>35542.750319999999</v>
      </c>
      <c r="Q82" s="1035">
        <f t="shared" si="32"/>
        <v>2047789019.0640359</v>
      </c>
      <c r="R82" s="1003"/>
      <c r="S82" s="1033">
        <v>1088.1847499999999</v>
      </c>
      <c r="T82" s="1034">
        <f t="shared" si="33"/>
        <v>0</v>
      </c>
      <c r="U82" s="1035">
        <f>SUMIFS(Cubicacion_RCI!$AO$6:$AO$695,Cubicacion_RCI!$C$6:$C$695,Itemizado_Piping!C82)</f>
        <v>1088.1847499999999</v>
      </c>
      <c r="V82" s="1003"/>
      <c r="W82" s="1036">
        <f t="shared" si="34"/>
        <v>0</v>
      </c>
      <c r="X82" s="978"/>
      <c r="Y82" s="1033">
        <v>952.2847499999998</v>
      </c>
      <c r="Z82" s="1034">
        <f t="shared" si="37"/>
        <v>188</v>
      </c>
      <c r="AA82" s="1037">
        <f>SUMIFS(Cubicacion_RCI!$BB$6:$BB$695,Cubicacion_RCI!$C$6:$C$695,Itemizado_Piping!C82)</f>
        <v>1140.2847499999998</v>
      </c>
      <c r="AB82" s="1038">
        <v>808610843.27351522</v>
      </c>
      <c r="AC82" s="1039">
        <f t="shared" si="35"/>
        <v>159635905.68411487</v>
      </c>
      <c r="AD82" s="1040">
        <f t="shared" si="36"/>
        <v>968246748.95763016</v>
      </c>
    </row>
    <row r="83" spans="1:30" ht="32.450000000000003" customHeight="1">
      <c r="A83" s="905"/>
      <c r="B83" s="1027">
        <v>79</v>
      </c>
      <c r="C83" s="688" t="s">
        <v>3022</v>
      </c>
      <c r="D83" s="1028" t="str">
        <f>VLOOKUP(C83,Volumen_Obra!B:C,2,0)</f>
        <v>Sistema Contra Incendio Completo</v>
      </c>
      <c r="E83" s="1029" t="s">
        <v>2077</v>
      </c>
      <c r="F83" s="695" t="s">
        <v>3023</v>
      </c>
      <c r="G83" s="2" t="s">
        <v>2062</v>
      </c>
      <c r="H83" s="700">
        <v>2250</v>
      </c>
      <c r="I83" s="376">
        <v>744623.46797442774</v>
      </c>
      <c r="J83" s="704">
        <f t="shared" si="28"/>
        <v>1675402802.9424624</v>
      </c>
      <c r="K83" s="1030">
        <v>12.759</v>
      </c>
      <c r="L83" s="686">
        <f t="shared" si="29"/>
        <v>28707.75</v>
      </c>
      <c r="M83" s="1031">
        <f t="shared" si="30"/>
        <v>5.6706666666666667E-3</v>
      </c>
      <c r="N83" s="1032"/>
      <c r="O83" s="1033">
        <f>SUMIFS(Cubicacion_RCI!$AB$6:$AB$695,Cubicacion_RCI!$C$6:$C$695,Itemizado_Piping!C83)</f>
        <v>3072.9929999999999</v>
      </c>
      <c r="P83" s="1034">
        <f t="shared" si="31"/>
        <v>39208.317687000002</v>
      </c>
      <c r="Q83" s="1035">
        <f t="shared" si="32"/>
        <v>2288222704.7211404</v>
      </c>
      <c r="R83" s="1003"/>
      <c r="S83" s="1033">
        <v>556.67450000000008</v>
      </c>
      <c r="T83" s="1034">
        <f t="shared" si="33"/>
        <v>0</v>
      </c>
      <c r="U83" s="1042">
        <f>SUMIFS(Cubicacion_RCI!$AO$6:$AO$695,Cubicacion_RCI!$C$6:$C$695,Itemizado_Piping!C83)</f>
        <v>556.67450000000008</v>
      </c>
      <c r="V83" s="1057"/>
      <c r="W83" s="1036">
        <f t="shared" si="34"/>
        <v>0</v>
      </c>
      <c r="X83" s="978"/>
      <c r="Y83" s="1033">
        <v>304.0745</v>
      </c>
      <c r="Z83" s="1034">
        <f t="shared" si="37"/>
        <v>268.99999999999994</v>
      </c>
      <c r="AA83" s="1037">
        <f>SUMIFS(Cubicacion_RCI!$BB$6:$BB$695,Cubicacion_RCI!$C$6:$C$695,Itemizado_Piping!C83)</f>
        <v>573.07449999999994</v>
      </c>
      <c r="AB83" s="1038">
        <v>226421008.71259013</v>
      </c>
      <c r="AC83" s="1039">
        <f t="shared" si="35"/>
        <v>200303712.88512102</v>
      </c>
      <c r="AD83" s="1040">
        <f t="shared" si="36"/>
        <v>426724721.59771115</v>
      </c>
    </row>
    <row r="84" spans="1:30" ht="32.450000000000003" customHeight="1">
      <c r="A84" s="905"/>
      <c r="B84" s="1027">
        <v>80</v>
      </c>
      <c r="C84" s="688" t="s">
        <v>3024</v>
      </c>
      <c r="D84" s="1028" t="str">
        <f>VLOOKUP(C84,Volumen_Obra!B:C,2,0)</f>
        <v>Sistema Contra Incendio Completo</v>
      </c>
      <c r="E84" s="1029" t="s">
        <v>2077</v>
      </c>
      <c r="F84" s="695" t="s">
        <v>3025</v>
      </c>
      <c r="G84" s="2" t="s">
        <v>2062</v>
      </c>
      <c r="H84" s="700">
        <v>1200</v>
      </c>
      <c r="I84" s="376">
        <v>186860.33992589571</v>
      </c>
      <c r="J84" s="704">
        <f t="shared" si="28"/>
        <v>224232407.91107485</v>
      </c>
      <c r="K84" s="1030">
        <v>3.7229999999999999</v>
      </c>
      <c r="L84" s="686">
        <f t="shared" si="29"/>
        <v>4467.5999999999995</v>
      </c>
      <c r="M84" s="1031">
        <f t="shared" si="30"/>
        <v>3.1024999999999998E-3</v>
      </c>
      <c r="N84" s="1032"/>
      <c r="O84" s="1033">
        <f>SUMIFS(Cubicacion_RCI!$AB$6:$AB$695,Cubicacion_RCI!$C$6:$C$695,Itemizado_Piping!C84)</f>
        <v>587.08500000000004</v>
      </c>
      <c r="P84" s="1034">
        <f t="shared" si="31"/>
        <v>2185.717455</v>
      </c>
      <c r="Q84" s="1035">
        <f t="shared" si="32"/>
        <v>109702902.66539448</v>
      </c>
      <c r="R84" s="1003"/>
      <c r="S84" s="1033">
        <v>87.8</v>
      </c>
      <c r="T84" s="1034">
        <f t="shared" si="33"/>
        <v>0</v>
      </c>
      <c r="U84" s="1035">
        <f>SUMIFS(Cubicacion_RCI!$AO$6:$AO$695,Cubicacion_RCI!$C$6:$C$695,Itemizado_Piping!C84)</f>
        <v>87.8</v>
      </c>
      <c r="V84" s="1003"/>
      <c r="W84" s="1036">
        <f t="shared" si="34"/>
        <v>0</v>
      </c>
      <c r="X84" s="978"/>
      <c r="Y84" s="1033">
        <v>51.000000000000014</v>
      </c>
      <c r="Z84" s="1034">
        <f t="shared" si="37"/>
        <v>39.349999999999994</v>
      </c>
      <c r="AA84" s="1037">
        <f>SUMIFS(Cubicacion_RCI!$BB$6:$BB$695,Cubicacion_RCI!$C$6:$C$695,Itemizado_Piping!C84)</f>
        <v>90.350000000000009</v>
      </c>
      <c r="AB84" s="1038">
        <v>9529877.3362206835</v>
      </c>
      <c r="AC84" s="1039">
        <f t="shared" si="35"/>
        <v>7352954.3760839952</v>
      </c>
      <c r="AD84" s="1040">
        <f t="shared" si="36"/>
        <v>16882831.712304678</v>
      </c>
    </row>
    <row r="85" spans="1:30" ht="32.450000000000003" customHeight="1">
      <c r="A85" s="905"/>
      <c r="B85" s="1027">
        <v>81</v>
      </c>
      <c r="C85" s="688" t="s">
        <v>3026</v>
      </c>
      <c r="D85" s="1028" t="str">
        <f>VLOOKUP(C85,Volumen_Obra!B:C,2,0)</f>
        <v>Sistema Contra Incendio Completo</v>
      </c>
      <c r="E85" s="1029" t="s">
        <v>2048</v>
      </c>
      <c r="F85" s="695" t="s">
        <v>3027</v>
      </c>
      <c r="G85" s="2" t="s">
        <v>2062</v>
      </c>
      <c r="H85" s="700">
        <v>1180</v>
      </c>
      <c r="I85" s="376">
        <v>477481.70074974251</v>
      </c>
      <c r="J85" s="704">
        <f t="shared" si="28"/>
        <v>563428406.88469613</v>
      </c>
      <c r="K85" s="1030">
        <v>6.2779999999999996</v>
      </c>
      <c r="L85" s="686">
        <f t="shared" si="29"/>
        <v>7408.0399999999991</v>
      </c>
      <c r="M85" s="1031">
        <f t="shared" si="30"/>
        <v>5.3203389830508473E-3</v>
      </c>
      <c r="N85" s="1032"/>
      <c r="O85" s="1033">
        <f>SUMIFS(Cubicacion_RCI!$AB$6:$AB$695,Cubicacion_RCI!$C$6:$C$695,Itemizado_Piping!C85)</f>
        <v>0</v>
      </c>
      <c r="P85" s="1034">
        <f t="shared" si="31"/>
        <v>0</v>
      </c>
      <c r="Q85" s="1035">
        <f t="shared" si="32"/>
        <v>0</v>
      </c>
      <c r="R85" s="1003"/>
      <c r="S85" s="1033">
        <v>0</v>
      </c>
      <c r="T85" s="1034">
        <f t="shared" si="33"/>
        <v>0</v>
      </c>
      <c r="U85" s="1035">
        <f>SUMIFS(Cubicacion_RCI!$AO$6:$AO$695,Cubicacion_RCI!$C$6:$C$695,Itemizado_Piping!C85)</f>
        <v>0</v>
      </c>
      <c r="V85" s="1003"/>
      <c r="W85" s="1036">
        <f t="shared" si="34"/>
        <v>0</v>
      </c>
      <c r="X85" s="978"/>
      <c r="Y85" s="1033">
        <v>0</v>
      </c>
      <c r="Z85" s="1034">
        <f t="shared" si="37"/>
        <v>0</v>
      </c>
      <c r="AA85" s="1037">
        <f>SUMIFS(Cubicacion_RCI!$BB$6:$BB$695,Cubicacion_RCI!$C$6:$C$695,Itemizado_Piping!C85)</f>
        <v>0</v>
      </c>
      <c r="AB85" s="1038">
        <v>0</v>
      </c>
      <c r="AC85" s="1039">
        <f t="shared" si="35"/>
        <v>0</v>
      </c>
      <c r="AD85" s="1040">
        <f t="shared" si="36"/>
        <v>0</v>
      </c>
    </row>
    <row r="86" spans="1:30" ht="32.450000000000003" customHeight="1">
      <c r="A86" s="905"/>
      <c r="B86" s="1027">
        <v>82</v>
      </c>
      <c r="C86" s="688" t="s">
        <v>3028</v>
      </c>
      <c r="D86" s="1028" t="str">
        <f>VLOOKUP(C86,Volumen_Obra!B:C,2,0)</f>
        <v>Sistema Contra Incendio Completo</v>
      </c>
      <c r="E86" s="1029" t="s">
        <v>2077</v>
      </c>
      <c r="F86" s="695" t="s">
        <v>3029</v>
      </c>
      <c r="G86" s="2" t="s">
        <v>2062</v>
      </c>
      <c r="H86" s="700">
        <v>3400</v>
      </c>
      <c r="I86" s="376">
        <v>186287.7804479927</v>
      </c>
      <c r="J86" s="704">
        <f t="shared" si="28"/>
        <v>633378453.52317512</v>
      </c>
      <c r="K86" s="1030">
        <f>1.677+0.135</f>
        <v>1.8120000000000001</v>
      </c>
      <c r="L86" s="686">
        <f t="shared" si="29"/>
        <v>6160.8</v>
      </c>
      <c r="M86" s="1031">
        <f t="shared" si="30"/>
        <v>5.3294117647058824E-4</v>
      </c>
      <c r="N86" s="1032"/>
      <c r="O86" s="1033">
        <f>SUMIFS(Cubicacion_RCI!$AB$6:$AB$695,Cubicacion_RCI!$C$6:$C$695,Itemizado_Piping!C86)</f>
        <v>3204</v>
      </c>
      <c r="P86" s="1034">
        <f t="shared" si="31"/>
        <v>5805.6480000000001</v>
      </c>
      <c r="Q86" s="1035">
        <f t="shared" si="32"/>
        <v>596866048.55536866</v>
      </c>
      <c r="R86" s="1003"/>
      <c r="S86" s="1033">
        <v>2049.6000000000004</v>
      </c>
      <c r="T86" s="1034">
        <f t="shared" si="33"/>
        <v>0</v>
      </c>
      <c r="U86" s="1035">
        <f>SUMIFS(Cubicacion_RCI!$AO$6:$AO$695,Cubicacion_RCI!$C$6:$C$695,Itemizado_Piping!C86)</f>
        <v>2049.6000000000004</v>
      </c>
      <c r="V86" s="1003"/>
      <c r="W86" s="1036">
        <f t="shared" si="34"/>
        <v>0</v>
      </c>
      <c r="X86" s="978"/>
      <c r="Y86" s="1033">
        <v>2049.6000000000004</v>
      </c>
      <c r="Z86" s="1034">
        <f t="shared" si="37"/>
        <v>0</v>
      </c>
      <c r="AA86" s="1037">
        <f>SUMIFS(Cubicacion_RCI!$BB$6:$BB$695,Cubicacion_RCI!$C$6:$C$695,Itemizado_Piping!C86)</f>
        <v>2049.6000000000004</v>
      </c>
      <c r="AB86" s="1038">
        <v>381815434.80620593</v>
      </c>
      <c r="AC86" s="1039">
        <f t="shared" si="35"/>
        <v>0</v>
      </c>
      <c r="AD86" s="1040">
        <f t="shared" si="36"/>
        <v>381815434.80620593</v>
      </c>
    </row>
    <row r="87" spans="1:30" ht="32.450000000000003" customHeight="1">
      <c r="A87" s="905"/>
      <c r="B87" s="1027">
        <v>83</v>
      </c>
      <c r="C87" s="688" t="s">
        <v>3030</v>
      </c>
      <c r="D87" s="1028" t="str">
        <f>VLOOKUP(C87,Volumen_Obra!B:C,2,0)</f>
        <v>Sistema Contra Incendio Completo</v>
      </c>
      <c r="E87" s="1029" t="s">
        <v>2077</v>
      </c>
      <c r="F87" s="695" t="s">
        <v>3031</v>
      </c>
      <c r="G87" s="328" t="s">
        <v>2075</v>
      </c>
      <c r="H87" s="700">
        <v>1</v>
      </c>
      <c r="I87" s="376">
        <v>652758684.44051313</v>
      </c>
      <c r="J87" s="704">
        <f t="shared" si="28"/>
        <v>652758684.44051313</v>
      </c>
      <c r="K87" s="1030"/>
      <c r="L87" s="686">
        <f t="shared" si="29"/>
        <v>0</v>
      </c>
      <c r="M87" s="1031">
        <f t="shared" si="30"/>
        <v>0</v>
      </c>
      <c r="N87" s="1032"/>
      <c r="O87" s="1033">
        <f>H87</f>
        <v>1</v>
      </c>
      <c r="P87" s="1034">
        <f t="shared" si="31"/>
        <v>0</v>
      </c>
      <c r="Q87" s="1035">
        <f t="shared" si="32"/>
        <v>652758684.44051313</v>
      </c>
      <c r="R87" s="1003"/>
      <c r="S87" s="1033"/>
      <c r="T87" s="1034">
        <f t="shared" si="33"/>
        <v>0</v>
      </c>
      <c r="U87" s="1035"/>
      <c r="V87" s="1003"/>
      <c r="W87" s="1036">
        <f t="shared" si="34"/>
        <v>0</v>
      </c>
      <c r="X87" s="978"/>
      <c r="Y87" s="1033">
        <v>0</v>
      </c>
      <c r="Z87" s="1034">
        <f t="shared" si="37"/>
        <v>0</v>
      </c>
      <c r="AA87" s="1037">
        <f>SUMIFS(Cubicacion_RCI!$BB$6:$BB$695,Cubicacion_RCI!$C$6:$C$695,Itemizado_Piping!C87)</f>
        <v>0</v>
      </c>
      <c r="AB87" s="1038">
        <v>0</v>
      </c>
      <c r="AC87" s="1039">
        <f t="shared" si="35"/>
        <v>0</v>
      </c>
      <c r="AD87" s="1040">
        <f t="shared" si="36"/>
        <v>0</v>
      </c>
    </row>
    <row r="88" spans="1:30" ht="32.450000000000003" customHeight="1">
      <c r="A88" s="905"/>
      <c r="B88" s="1027">
        <v>84</v>
      </c>
      <c r="C88" s="688" t="s">
        <v>3032</v>
      </c>
      <c r="D88" s="1028" t="str">
        <f>VLOOKUP(C88,Volumen_Obra!B:C,2,0)</f>
        <v>Sistema Contra Incendio Completo</v>
      </c>
      <c r="E88" s="1029" t="s">
        <v>2048</v>
      </c>
      <c r="F88" s="695" t="s">
        <v>3033</v>
      </c>
      <c r="G88" s="328" t="s">
        <v>2075</v>
      </c>
      <c r="H88" s="700">
        <v>1</v>
      </c>
      <c r="I88" s="376">
        <v>363503646.91874194</v>
      </c>
      <c r="J88" s="704">
        <f t="shared" si="28"/>
        <v>363503646.91874194</v>
      </c>
      <c r="K88" s="1030"/>
      <c r="L88" s="686">
        <f t="shared" si="29"/>
        <v>0</v>
      </c>
      <c r="M88" s="1031">
        <f t="shared" si="30"/>
        <v>0</v>
      </c>
      <c r="N88" s="1032"/>
      <c r="O88" s="1033">
        <f>H88</f>
        <v>1</v>
      </c>
      <c r="P88" s="1034">
        <f t="shared" si="31"/>
        <v>0</v>
      </c>
      <c r="Q88" s="1035">
        <f t="shared" si="32"/>
        <v>363503646.91874194</v>
      </c>
      <c r="R88" s="1003"/>
      <c r="S88" s="1033"/>
      <c r="T88" s="1034">
        <f t="shared" si="33"/>
        <v>0</v>
      </c>
      <c r="U88" s="1035"/>
      <c r="V88" s="1003"/>
      <c r="W88" s="1036">
        <f t="shared" si="34"/>
        <v>0</v>
      </c>
      <c r="X88" s="978"/>
      <c r="Y88" s="1033">
        <v>0</v>
      </c>
      <c r="Z88" s="1034">
        <f t="shared" si="37"/>
        <v>0</v>
      </c>
      <c r="AA88" s="1037">
        <f>SUMIFS(Cubicacion_RCI!$BB$6:$BB$695,Cubicacion_RCI!$C$6:$C$695,Itemizado_Piping!C88)</f>
        <v>0</v>
      </c>
      <c r="AB88" s="1038">
        <v>0</v>
      </c>
      <c r="AC88" s="1039">
        <f t="shared" si="35"/>
        <v>0</v>
      </c>
      <c r="AD88" s="1040">
        <f t="shared" si="36"/>
        <v>0</v>
      </c>
    </row>
    <row r="89" spans="1:30" ht="32.450000000000003" customHeight="1">
      <c r="A89" s="905"/>
      <c r="B89" s="1027">
        <v>85</v>
      </c>
      <c r="C89" s="688" t="s">
        <v>3036</v>
      </c>
      <c r="D89" s="1028" t="str">
        <f>VLOOKUP(C89,Volumen_Obra!B:C,2,0)</f>
        <v>Sistema Contra Incendio Completo</v>
      </c>
      <c r="E89" s="1029" t="s">
        <v>2048</v>
      </c>
      <c r="F89" s="695" t="s">
        <v>3037</v>
      </c>
      <c r="G89" s="2" t="s">
        <v>2062</v>
      </c>
      <c r="H89" s="700">
        <v>280</v>
      </c>
      <c r="I89" s="376">
        <v>87750.422430457213</v>
      </c>
      <c r="J89" s="704">
        <f t="shared" si="28"/>
        <v>24570118.28052802</v>
      </c>
      <c r="K89" s="1030">
        <v>1.772</v>
      </c>
      <c r="L89" s="686">
        <f t="shared" si="29"/>
        <v>496.16</v>
      </c>
      <c r="M89" s="1031">
        <f t="shared" si="30"/>
        <v>6.3285714285714291E-3</v>
      </c>
      <c r="N89" s="1032"/>
      <c r="O89" s="1033">
        <f>SUMIFS(Cubicacion_RCI!$AB$6:$AB$695,Cubicacion_RCI!$C$6:$C$695,Itemizado_Piping!C89)</f>
        <v>1286.6089999999999</v>
      </c>
      <c r="P89" s="1034">
        <f t="shared" si="31"/>
        <v>2279.8711479999997</v>
      </c>
      <c r="Q89" s="1035">
        <f t="shared" si="32"/>
        <v>112900483.25282812</v>
      </c>
      <c r="R89" s="1003"/>
      <c r="S89" s="1033">
        <v>229.06679999999994</v>
      </c>
      <c r="T89" s="1034">
        <f t="shared" si="33"/>
        <v>0</v>
      </c>
      <c r="U89" s="1042">
        <f>SUMIFS(Cubicacion_RCI!$AO$6:$AO$695,Cubicacion_RCI!$C$6:$C$695,Itemizado_Piping!C89)</f>
        <v>229.06679999999994</v>
      </c>
      <c r="V89" s="1057"/>
      <c r="W89" s="1036">
        <f t="shared" si="34"/>
        <v>0</v>
      </c>
      <c r="X89" s="978"/>
      <c r="Y89" s="1033">
        <v>227.16679999999997</v>
      </c>
      <c r="Z89" s="1034">
        <f t="shared" si="37"/>
        <v>1.8999999999999773</v>
      </c>
      <c r="AA89" s="1037">
        <f>SUMIFS(Cubicacion_RCI!$BB$6:$BB$695,Cubicacion_RCI!$C$6:$C$695,Itemizado_Piping!C89)</f>
        <v>229.06679999999994</v>
      </c>
      <c r="AB89" s="1038">
        <v>19933982.662175186</v>
      </c>
      <c r="AC89" s="1039">
        <f t="shared" si="35"/>
        <v>166725.80261786672</v>
      </c>
      <c r="AD89" s="1040">
        <f t="shared" si="36"/>
        <v>20100708.464793053</v>
      </c>
    </row>
    <row r="90" spans="1:30" ht="52.15" customHeight="1">
      <c r="A90" s="905"/>
      <c r="B90" s="1027">
        <v>86</v>
      </c>
      <c r="C90" s="688" t="s">
        <v>3038</v>
      </c>
      <c r="D90" s="1028" t="str">
        <f>VLOOKUP(C90,Volumen_Obra!B:C,2,0)</f>
        <v>Sistema Contra Incendio Completo</v>
      </c>
      <c r="E90" s="1029" t="s">
        <v>2048</v>
      </c>
      <c r="F90" s="695" t="s">
        <v>3039</v>
      </c>
      <c r="G90" s="328" t="s">
        <v>2075</v>
      </c>
      <c r="H90" s="700">
        <v>1</v>
      </c>
      <c r="I90" s="376">
        <v>38479503.384475775</v>
      </c>
      <c r="J90" s="704">
        <f t="shared" si="28"/>
        <v>38479503.384475775</v>
      </c>
      <c r="K90" s="1030">
        <f>225.458+18+110.976</f>
        <v>354.43399999999997</v>
      </c>
      <c r="L90" s="686">
        <f t="shared" si="29"/>
        <v>354.43399999999997</v>
      </c>
      <c r="M90" s="1031">
        <f t="shared" si="30"/>
        <v>354.43399999999997</v>
      </c>
      <c r="N90" s="1032"/>
      <c r="O90" s="1033">
        <f>SUMIFS(Cubicacion_RCI!$AB$6:$AB$695,Cubicacion_RCI!$C$6:$C$695,Itemizado_Piping!C90)</f>
        <v>0</v>
      </c>
      <c r="P90" s="1034">
        <f t="shared" si="31"/>
        <v>0</v>
      </c>
      <c r="Q90" s="1035">
        <f t="shared" si="32"/>
        <v>0</v>
      </c>
      <c r="R90" s="1003"/>
      <c r="S90" s="1033"/>
      <c r="T90" s="1034">
        <f t="shared" si="33"/>
        <v>0</v>
      </c>
      <c r="U90" s="1035"/>
      <c r="V90" s="1003"/>
      <c r="W90" s="1036">
        <f t="shared" si="34"/>
        <v>0</v>
      </c>
      <c r="X90" s="978"/>
      <c r="Y90" s="1033">
        <v>0</v>
      </c>
      <c r="Z90" s="1034">
        <f t="shared" si="37"/>
        <v>0</v>
      </c>
      <c r="AA90" s="1037">
        <f>SUMIFS(Cubicacion_RCI!$BB$6:$BB$695,Cubicacion_RCI!$C$6:$C$695,Itemizado_Piping!C90)</f>
        <v>0</v>
      </c>
      <c r="AB90" s="1038">
        <v>0</v>
      </c>
      <c r="AC90" s="1039">
        <f t="shared" si="35"/>
        <v>0</v>
      </c>
      <c r="AD90" s="1040">
        <f t="shared" si="36"/>
        <v>0</v>
      </c>
    </row>
    <row r="91" spans="1:30" ht="30.6" customHeight="1">
      <c r="A91" s="905"/>
      <c r="B91" s="1027">
        <v>87</v>
      </c>
      <c r="C91" s="688" t="s">
        <v>3040</v>
      </c>
      <c r="D91" s="1028" t="str">
        <f>VLOOKUP(C91,Volumen_Obra!B:C,2,0)</f>
        <v>Sistema Contra Incendio Completo</v>
      </c>
      <c r="E91" s="1029" t="s">
        <v>2048</v>
      </c>
      <c r="F91" s="695" t="s">
        <v>3041</v>
      </c>
      <c r="G91" s="328" t="s">
        <v>2075</v>
      </c>
      <c r="H91" s="700">
        <v>1</v>
      </c>
      <c r="I91" s="376">
        <v>3158510.635464048</v>
      </c>
      <c r="J91" s="704">
        <f t="shared" si="28"/>
        <v>3158510.635464048</v>
      </c>
      <c r="K91" s="1030">
        <f>63.486+5.079</f>
        <v>68.564999999999998</v>
      </c>
      <c r="L91" s="686">
        <f t="shared" si="29"/>
        <v>68.564999999999998</v>
      </c>
      <c r="M91" s="1031">
        <f t="shared" si="30"/>
        <v>68.564999999999998</v>
      </c>
      <c r="N91" s="1032"/>
      <c r="O91" s="1033">
        <f>+SUMIFS('TIE-IN_RCI'!G:G,'TIE-IN_RCI'!$C:$C,Itemizado_Piping!C91)</f>
        <v>1</v>
      </c>
      <c r="P91" s="1034">
        <f t="shared" si="31"/>
        <v>68.564999999999998</v>
      </c>
      <c r="Q91" s="1035">
        <f t="shared" si="32"/>
        <v>3158510.635464048</v>
      </c>
      <c r="R91" s="1003"/>
      <c r="S91" s="1033">
        <v>0</v>
      </c>
      <c r="T91" s="1034">
        <f t="shared" si="33"/>
        <v>0</v>
      </c>
      <c r="U91" s="1035">
        <f>SUMIFS('TIE-IN_IMP'!$P$7:$P$13,'TIE-IN_IMP'!$C$7:$C$13,Itemizado_Piping!C91)</f>
        <v>0</v>
      </c>
      <c r="V91" s="1003"/>
      <c r="W91" s="1036">
        <f t="shared" si="34"/>
        <v>0</v>
      </c>
      <c r="X91" s="978"/>
      <c r="Y91" s="1033">
        <v>0</v>
      </c>
      <c r="Z91" s="1034">
        <f t="shared" si="37"/>
        <v>0</v>
      </c>
      <c r="AA91" s="1037">
        <f>SUMIFS(Cubicacion_RCI!$BB$6:$BB$695,Cubicacion_RCI!$C$6:$C$695,Itemizado_Piping!C91)</f>
        <v>0</v>
      </c>
      <c r="AB91" s="1038">
        <v>0</v>
      </c>
      <c r="AC91" s="1039">
        <f t="shared" si="35"/>
        <v>0</v>
      </c>
      <c r="AD91" s="1040">
        <f t="shared" si="36"/>
        <v>0</v>
      </c>
    </row>
    <row r="92" spans="1:30" ht="34.15" customHeight="1">
      <c r="A92" s="987"/>
      <c r="B92" s="1027">
        <v>88</v>
      </c>
      <c r="C92" s="688" t="s">
        <v>3042</v>
      </c>
      <c r="D92" s="1028" t="str">
        <f>VLOOKUP(C92,Volumen_Obra!B:C,2,0)</f>
        <v>Sistema Contra Incendio Completo</v>
      </c>
      <c r="E92" s="1029" t="s">
        <v>2048</v>
      </c>
      <c r="F92" s="695" t="s">
        <v>3043</v>
      </c>
      <c r="G92" s="2" t="s">
        <v>2062</v>
      </c>
      <c r="H92" s="700">
        <v>1289</v>
      </c>
      <c r="I92" s="376">
        <v>128033.49037105436</v>
      </c>
      <c r="J92" s="704">
        <f t="shared" si="28"/>
        <v>165035169.08828908</v>
      </c>
      <c r="K92" s="1030">
        <v>2.573</v>
      </c>
      <c r="L92" s="686">
        <f t="shared" si="29"/>
        <v>3316.5969999999998</v>
      </c>
      <c r="M92" s="1058">
        <f t="shared" si="30"/>
        <v>1.9961210240496507E-3</v>
      </c>
      <c r="N92" s="1059"/>
      <c r="O92" s="1033">
        <f>SUMIFS(Cubicacion_RCI!$AB$6:$AB$695,Cubicacion_RCI!$C$6:$C$695,Itemizado_Piping!C92)</f>
        <v>385.65000000000003</v>
      </c>
      <c r="P92" s="1034">
        <f t="shared" si="31"/>
        <v>992.27745000000004</v>
      </c>
      <c r="Q92" s="1035">
        <f t="shared" si="32"/>
        <v>49376115.561597116</v>
      </c>
      <c r="R92" s="1003"/>
      <c r="S92" s="1033">
        <v>14.399999999999999</v>
      </c>
      <c r="T92" s="1034">
        <f t="shared" si="33"/>
        <v>0</v>
      </c>
      <c r="U92" s="1035">
        <f>SUMIFS(Cubicacion_RCI!$AO$6:$AO$695,Cubicacion_RCI!$C$6:$C$695,Itemizado_Piping!C92)</f>
        <v>14.399999999999999</v>
      </c>
      <c r="V92" s="1003"/>
      <c r="W92" s="1036">
        <f t="shared" si="34"/>
        <v>0</v>
      </c>
      <c r="X92" s="978"/>
      <c r="Y92" s="1033">
        <v>0</v>
      </c>
      <c r="Z92" s="1034">
        <f t="shared" si="37"/>
        <v>14.4</v>
      </c>
      <c r="AA92" s="1037">
        <f>SUMIFS(Cubicacion_RCI!$BB$6:$BB$695,Cubicacion_RCI!$C$6:$C$695,Itemizado_Piping!C92)</f>
        <v>14.4</v>
      </c>
      <c r="AB92" s="1038">
        <v>0</v>
      </c>
      <c r="AC92" s="1039">
        <f t="shared" si="35"/>
        <v>1843682.2613431828</v>
      </c>
      <c r="AD92" s="1040">
        <f t="shared" si="36"/>
        <v>1843682.2613431828</v>
      </c>
    </row>
    <row r="93" spans="1:30" ht="37.15" customHeight="1">
      <c r="A93" s="987"/>
      <c r="B93" s="1027">
        <v>89</v>
      </c>
      <c r="C93" s="688" t="s">
        <v>3044</v>
      </c>
      <c r="D93" s="1028" t="str">
        <f>VLOOKUP(C93,Volumen_Obra!B:C,2,0)</f>
        <v>Sistema Contra Incendio Completo</v>
      </c>
      <c r="E93" s="1029" t="s">
        <v>2048</v>
      </c>
      <c r="F93" s="695" t="s">
        <v>3045</v>
      </c>
      <c r="G93" s="2" t="s">
        <v>2062</v>
      </c>
      <c r="H93" s="700">
        <v>259</v>
      </c>
      <c r="I93" s="376">
        <v>114708.4089241851</v>
      </c>
      <c r="J93" s="704">
        <f t="shared" si="28"/>
        <v>29709477.911363941</v>
      </c>
      <c r="K93" s="1030">
        <v>1.5509999999999999</v>
      </c>
      <c r="L93" s="686">
        <f t="shared" si="29"/>
        <v>401.709</v>
      </c>
      <c r="M93" s="1058">
        <f t="shared" si="30"/>
        <v>5.9884169884169879E-3</v>
      </c>
      <c r="N93" s="1059"/>
      <c r="O93" s="1033">
        <f>SUMIFS(Cubicacion_RCI!$AB$6:$AB$695,Cubicacion_RCI!$C$6:$C$695,Itemizado_Piping!C93)</f>
        <v>0</v>
      </c>
      <c r="P93" s="1034">
        <f t="shared" si="31"/>
        <v>0</v>
      </c>
      <c r="Q93" s="1035">
        <f t="shared" si="32"/>
        <v>0</v>
      </c>
      <c r="R93" s="1003"/>
      <c r="S93" s="1033">
        <v>0</v>
      </c>
      <c r="T93" s="1034">
        <f t="shared" si="33"/>
        <v>0</v>
      </c>
      <c r="U93" s="1035">
        <f>SUMIFS(Cubicacion_RCI!$AO$6:$AO$695,Cubicacion_RCI!$C$6:$C$695,Itemizado_Piping!C93)</f>
        <v>0</v>
      </c>
      <c r="V93" s="1003"/>
      <c r="W93" s="1036">
        <f t="shared" si="34"/>
        <v>0</v>
      </c>
      <c r="X93" s="978"/>
      <c r="Y93" s="1033">
        <v>0</v>
      </c>
      <c r="Z93" s="1034">
        <f t="shared" si="37"/>
        <v>0</v>
      </c>
      <c r="AA93" s="1037">
        <f>SUMIFS(Cubicacion_RCI!$BB$6:$BB$695,Cubicacion_RCI!$C$6:$C$695,Itemizado_Piping!C93)</f>
        <v>0</v>
      </c>
      <c r="AB93" s="1038">
        <v>0</v>
      </c>
      <c r="AC93" s="1039">
        <f t="shared" si="35"/>
        <v>0</v>
      </c>
      <c r="AD93" s="1040">
        <f t="shared" si="36"/>
        <v>0</v>
      </c>
    </row>
    <row r="94" spans="1:30">
      <c r="A94" s="987"/>
      <c r="B94" s="1011">
        <v>90</v>
      </c>
      <c r="C94" s="687"/>
      <c r="D94" s="691" t="s">
        <v>3326</v>
      </c>
      <c r="E94" s="1012"/>
      <c r="F94" s="694" t="s">
        <v>2895</v>
      </c>
      <c r="G94" s="345"/>
      <c r="H94" s="699"/>
      <c r="I94" s="375"/>
      <c r="J94" s="705"/>
      <c r="K94" s="1013"/>
      <c r="L94" s="705"/>
      <c r="M94" s="1025"/>
      <c r="N94" s="1026"/>
      <c r="O94" s="1015"/>
      <c r="P94" s="1016"/>
      <c r="Q94" s="1017"/>
      <c r="R94" s="1003"/>
      <c r="S94" s="1015"/>
      <c r="T94" s="1016"/>
      <c r="U94" s="1017"/>
      <c r="V94" s="1003"/>
      <c r="W94" s="1060"/>
      <c r="X94" s="978"/>
      <c r="Y94" s="1015"/>
      <c r="Z94" s="1016"/>
      <c r="AA94" s="1021"/>
      <c r="AB94" s="1015"/>
      <c r="AC94" s="1016"/>
      <c r="AD94" s="1017"/>
    </row>
    <row r="95" spans="1:30">
      <c r="A95" s="987"/>
      <c r="B95" s="1011">
        <v>91</v>
      </c>
      <c r="C95" s="687"/>
      <c r="D95" s="691" t="s">
        <v>3326</v>
      </c>
      <c r="E95" s="1012"/>
      <c r="F95" s="694" t="s">
        <v>3327</v>
      </c>
      <c r="G95" s="345"/>
      <c r="H95" s="699"/>
      <c r="I95" s="375"/>
      <c r="J95" s="705"/>
      <c r="K95" s="1013"/>
      <c r="L95" s="705"/>
      <c r="M95" s="1025"/>
      <c r="N95" s="1026"/>
      <c r="O95" s="1015"/>
      <c r="P95" s="1016"/>
      <c r="Q95" s="1017"/>
      <c r="R95" s="1003"/>
      <c r="S95" s="1015"/>
      <c r="T95" s="1016"/>
      <c r="U95" s="1017"/>
      <c r="V95" s="1003"/>
      <c r="W95" s="1060"/>
      <c r="X95" s="978"/>
      <c r="Y95" s="1015"/>
      <c r="Z95" s="1016"/>
      <c r="AA95" s="1021"/>
      <c r="AB95" s="1015"/>
      <c r="AC95" s="1016"/>
      <c r="AD95" s="1017"/>
    </row>
    <row r="96" spans="1:30">
      <c r="A96" s="987"/>
      <c r="B96" s="1011">
        <v>92</v>
      </c>
      <c r="C96" s="687"/>
      <c r="D96" s="691" t="s">
        <v>3326</v>
      </c>
      <c r="E96" s="1012"/>
      <c r="F96" s="694" t="s">
        <v>3011</v>
      </c>
      <c r="G96" s="345"/>
      <c r="H96" s="699"/>
      <c r="I96" s="375"/>
      <c r="J96" s="705"/>
      <c r="K96" s="1013"/>
      <c r="L96" s="705"/>
      <c r="M96" s="1025"/>
      <c r="N96" s="1026"/>
      <c r="O96" s="1015"/>
      <c r="P96" s="1016"/>
      <c r="Q96" s="1017"/>
      <c r="R96" s="1003"/>
      <c r="S96" s="1015"/>
      <c r="T96" s="1016"/>
      <c r="U96" s="1017"/>
      <c r="V96" s="1003"/>
      <c r="W96" s="1060"/>
      <c r="X96" s="978"/>
      <c r="Y96" s="1015"/>
      <c r="Z96" s="1016"/>
      <c r="AA96" s="1021"/>
      <c r="AB96" s="1015"/>
      <c r="AC96" s="1016"/>
      <c r="AD96" s="1017"/>
    </row>
    <row r="97" spans="1:30">
      <c r="A97" s="987"/>
      <c r="B97" s="1027">
        <v>93</v>
      </c>
      <c r="C97" s="711" t="s">
        <v>3224</v>
      </c>
      <c r="D97" s="1028" t="s">
        <v>3326</v>
      </c>
      <c r="E97" s="1029" t="s">
        <v>2048</v>
      </c>
      <c r="F97" s="696" t="s">
        <v>3328</v>
      </c>
      <c r="G97" s="2" t="s">
        <v>2062</v>
      </c>
      <c r="H97" s="700">
        <v>2388</v>
      </c>
      <c r="I97" s="376">
        <v>969516</v>
      </c>
      <c r="J97" s="704">
        <f t="shared" ref="J97:J99" si="38">I97*H97</f>
        <v>2315204208</v>
      </c>
      <c r="K97" s="1030">
        <v>10.618</v>
      </c>
      <c r="L97" s="686">
        <f t="shared" ref="L97:L99" si="39">+H97*K97</f>
        <v>25355.784</v>
      </c>
      <c r="M97" s="1058">
        <f t="shared" ref="M97:M99" si="40">+K97/H97</f>
        <v>4.4463986599664997E-3</v>
      </c>
      <c r="N97" s="1059"/>
      <c r="O97" s="1033">
        <f>+SUMIFS(Cubicacion_IMP!$AD$6:$AD$50,Cubicacion_IMP!$C$6:$C$50,Itemizado_Piping!C97)</f>
        <v>2436</v>
      </c>
      <c r="P97" s="1034">
        <f t="shared" ref="P97:P99" si="41">IFERROR(O97*K97,0)</f>
        <v>25865.448</v>
      </c>
      <c r="Q97" s="1035">
        <f t="shared" ref="Q97:Q99" si="42">IFERROR(O97*I97,0)</f>
        <v>2361740976</v>
      </c>
      <c r="R97" s="987"/>
      <c r="S97" s="1061">
        <v>1792.8</v>
      </c>
      <c r="T97" s="1062">
        <f>+U97-S97</f>
        <v>0</v>
      </c>
      <c r="U97" s="1063">
        <f>SUMIFS(Cubicacion_IMP!$AO$6:$AO$50,Cubicacion_IMP!$C$6:$C$50,Itemizado_Piping!C97)</f>
        <v>1792.8</v>
      </c>
      <c r="V97" s="989"/>
      <c r="W97" s="1064">
        <f t="shared" ref="W97:W99" si="43">+T97*K97</f>
        <v>0</v>
      </c>
      <c r="X97" s="987"/>
      <c r="Y97" s="1065">
        <v>1722</v>
      </c>
      <c r="Z97" s="1062">
        <f t="shared" ref="Z97:Z99" si="44">AA97-Y97</f>
        <v>70.799999999999955</v>
      </c>
      <c r="AA97" s="1066">
        <f>SUMIFS(Cubicacion_IMP!$BB$6:$BB$50,Cubicacion_IMP!$C$6:$C$50,Itemizado_Piping!C97)</f>
        <v>1792.8</v>
      </c>
      <c r="AB97" s="1038">
        <v>1669506552</v>
      </c>
      <c r="AC97" s="1039">
        <f t="shared" ref="AC97:AC99" si="45">Z97*I97</f>
        <v>68641732.799999952</v>
      </c>
      <c r="AD97" s="1040">
        <f t="shared" ref="AD97:AD99" si="46">AA97*I97</f>
        <v>1738148284.8</v>
      </c>
    </row>
    <row r="98" spans="1:30">
      <c r="A98" s="987"/>
      <c r="B98" s="1027">
        <v>94</v>
      </c>
      <c r="C98" s="711" t="s">
        <v>3225</v>
      </c>
      <c r="D98" s="1028" t="s">
        <v>3326</v>
      </c>
      <c r="E98" s="1029" t="s">
        <v>2048</v>
      </c>
      <c r="F98" s="696" t="s">
        <v>3329</v>
      </c>
      <c r="G98" s="2" t="s">
        <v>2062</v>
      </c>
      <c r="H98" s="700">
        <v>192</v>
      </c>
      <c r="I98" s="376">
        <v>397630</v>
      </c>
      <c r="J98" s="704">
        <f t="shared" si="38"/>
        <v>76344960</v>
      </c>
      <c r="K98" s="1030">
        <v>5.306</v>
      </c>
      <c r="L98" s="686">
        <f t="shared" si="39"/>
        <v>1018.752</v>
      </c>
      <c r="M98" s="1058">
        <f t="shared" si="40"/>
        <v>2.7635416666666666E-2</v>
      </c>
      <c r="N98" s="1059"/>
      <c r="O98" s="1065">
        <f>+SUMIFS(Cubicacion_IMP!$AD$6:$AD$50,Cubicacion_IMP!$C$6:$C$50,Itemizado_Piping!C98)</f>
        <v>0</v>
      </c>
      <c r="P98" s="1062">
        <f t="shared" si="41"/>
        <v>0</v>
      </c>
      <c r="Q98" s="1067">
        <f t="shared" si="42"/>
        <v>0</v>
      </c>
      <c r="R98" s="987"/>
      <c r="S98" s="1065">
        <v>0</v>
      </c>
      <c r="T98" s="1062">
        <f t="shared" ref="T98:T99" si="47">+U98-S98</f>
        <v>0</v>
      </c>
      <c r="U98" s="1068">
        <f>SUMIFS(Cubicacion_IMP!$AO$6:$AO$50,Cubicacion_IMP!$C$6:$C$50,Itemizado_Piping!C98)</f>
        <v>0</v>
      </c>
      <c r="V98" s="989"/>
      <c r="W98" s="1064">
        <f t="shared" si="43"/>
        <v>0</v>
      </c>
      <c r="X98" s="987"/>
      <c r="Y98" s="1065">
        <v>0</v>
      </c>
      <c r="Z98" s="1062">
        <f t="shared" si="44"/>
        <v>0</v>
      </c>
      <c r="AA98" s="1069">
        <f>SUMIFS(Cubicacion_IMP!$BB$6:$BB$50,Cubicacion_IMP!$C$6:$C$50,Itemizado_Piping!C98)</f>
        <v>0</v>
      </c>
      <c r="AB98" s="1038">
        <v>0</v>
      </c>
      <c r="AC98" s="1039">
        <f t="shared" si="45"/>
        <v>0</v>
      </c>
      <c r="AD98" s="1040">
        <f t="shared" si="46"/>
        <v>0</v>
      </c>
    </row>
    <row r="99" spans="1:30" ht="13.9" thickBot="1">
      <c r="A99" s="987"/>
      <c r="B99" s="1070">
        <v>95</v>
      </c>
      <c r="C99" s="692" t="s">
        <v>3226</v>
      </c>
      <c r="D99" s="692" t="s">
        <v>3326</v>
      </c>
      <c r="E99" s="690" t="s">
        <v>2048</v>
      </c>
      <c r="F99" s="697" t="s">
        <v>3330</v>
      </c>
      <c r="G99" s="185" t="s">
        <v>2062</v>
      </c>
      <c r="H99" s="701">
        <v>420</v>
      </c>
      <c r="I99" s="377">
        <v>210253</v>
      </c>
      <c r="J99" s="706">
        <f t="shared" si="38"/>
        <v>88306260</v>
      </c>
      <c r="K99" s="1071">
        <v>3.1819999999999999</v>
      </c>
      <c r="L99" s="709">
        <f t="shared" si="39"/>
        <v>1336.44</v>
      </c>
      <c r="M99" s="1072">
        <f t="shared" si="40"/>
        <v>7.5761904761904759E-3</v>
      </c>
      <c r="N99" s="1059"/>
      <c r="O99" s="1073">
        <f>+SUMIFS(Cubicacion_IMP!$AD$6:$AD$50,Cubicacion_IMP!$C$6:$C$50,Itemizado_Piping!C99)</f>
        <v>0</v>
      </c>
      <c r="P99" s="1074">
        <f t="shared" si="41"/>
        <v>0</v>
      </c>
      <c r="Q99" s="1075">
        <f t="shared" si="42"/>
        <v>0</v>
      </c>
      <c r="R99" s="987"/>
      <c r="S99" s="1073">
        <v>0</v>
      </c>
      <c r="T99" s="1074">
        <f t="shared" si="47"/>
        <v>0</v>
      </c>
      <c r="U99" s="1076">
        <f>SUMIFS(Cubicacion_IMP!$AO$6:$AO$50,Cubicacion_IMP!$C$6:$C$50,Itemizado_Piping!C99)</f>
        <v>0</v>
      </c>
      <c r="V99" s="989"/>
      <c r="W99" s="1077">
        <f t="shared" si="43"/>
        <v>0</v>
      </c>
      <c r="X99" s="987"/>
      <c r="Y99" s="1073">
        <v>0</v>
      </c>
      <c r="Z99" s="1074">
        <f t="shared" si="44"/>
        <v>0</v>
      </c>
      <c r="AA99" s="1078">
        <v>0</v>
      </c>
      <c r="AB99" s="1079">
        <v>0</v>
      </c>
      <c r="AC99" s="1080">
        <f t="shared" si="45"/>
        <v>0</v>
      </c>
      <c r="AD99" s="1081">
        <f t="shared" si="46"/>
        <v>0</v>
      </c>
    </row>
    <row r="100" spans="1:30">
      <c r="A100" s="987"/>
      <c r="B100" s="909"/>
      <c r="C100" s="987"/>
      <c r="D100" s="987"/>
      <c r="E100" s="909"/>
      <c r="F100" s="987"/>
      <c r="G100" s="909"/>
      <c r="H100" s="909"/>
      <c r="I100" s="987"/>
      <c r="J100" s="987"/>
      <c r="K100" s="988"/>
      <c r="L100" s="987"/>
      <c r="M100" s="1082"/>
      <c r="N100" s="1082"/>
      <c r="O100" s="987"/>
      <c r="P100" s="987"/>
      <c r="Q100" s="987"/>
      <c r="R100" s="987"/>
      <c r="S100" s="987"/>
      <c r="T100" s="987"/>
      <c r="U100" s="989"/>
      <c r="V100" s="989"/>
      <c r="W100" s="987"/>
      <c r="X100" s="987"/>
      <c r="Y100" s="987"/>
      <c r="Z100" s="987"/>
      <c r="AA100" s="987"/>
      <c r="AB100" s="987"/>
      <c r="AC100" s="987"/>
      <c r="AD100" s="987"/>
    </row>
    <row r="103" spans="1:30">
      <c r="A103" s="987"/>
      <c r="B103" s="909"/>
      <c r="C103" s="987"/>
      <c r="D103" s="987"/>
      <c r="E103" s="909"/>
      <c r="F103" s="987"/>
      <c r="G103" s="909"/>
      <c r="H103" s="909"/>
      <c r="I103" s="987"/>
      <c r="J103" s="987"/>
      <c r="K103" s="988"/>
      <c r="L103" s="987"/>
      <c r="M103" s="987"/>
      <c r="N103" s="987"/>
      <c r="O103" s="987"/>
      <c r="P103" s="987"/>
      <c r="Q103" s="987"/>
      <c r="R103" s="987"/>
      <c r="S103" s="987"/>
      <c r="T103" s="987"/>
      <c r="U103" s="989"/>
      <c r="V103" s="989"/>
      <c r="W103" s="987"/>
      <c r="X103" s="987"/>
      <c r="Y103" s="987"/>
      <c r="Z103" s="987"/>
      <c r="AA103" s="987"/>
      <c r="AB103" s="987"/>
      <c r="AC103" s="987"/>
      <c r="AD103" s="987"/>
    </row>
  </sheetData>
  <protectedRanges>
    <protectedRange password="C7AF" sqref="L8:L93 L97:L99" name="Range1"/>
  </protectedRanges>
  <autoFilter ref="B4:AD99" xr:uid="{00000000-0009-0000-0000-000005000000}"/>
  <mergeCells count="3">
    <mergeCell ref="Y2:AD2"/>
    <mergeCell ref="O2:Q2"/>
    <mergeCell ref="S2:U2"/>
  </mergeCells>
  <conditionalFormatting sqref="C5:C48 C50:C96">
    <cfRule type="duplicateValues" dxfId="17" priority="12"/>
  </conditionalFormatting>
  <conditionalFormatting sqref="C49">
    <cfRule type="duplicateValues" dxfId="16" priority="5"/>
  </conditionalFormatting>
  <pageMargins left="0.7" right="0.7" top="0.75" bottom="0.75" header="0.3" footer="0.3"/>
  <pageSetup scale="23" fitToHeight="0" orientation="landscape" horizontalDpi="1200" verticalDpi="1200" r:id="rId1"/>
  <ignoredErrors>
    <ignoredError sqref="AC26 W2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EF8FC"/>
    <pageSetUpPr fitToPage="1"/>
  </sheetPr>
  <dimension ref="B2:AD3243"/>
  <sheetViews>
    <sheetView showGridLines="0" zoomScale="85" zoomScaleNormal="85" workbookViewId="0">
      <pane ySplit="6" topLeftCell="A296" activePane="bottomLeft" state="frozen"/>
      <selection pane="bottomLeft" activeCell="S353" sqref="S353"/>
    </sheetView>
  </sheetViews>
  <sheetFormatPr defaultColWidth="11.42578125" defaultRowHeight="14.45"/>
  <cols>
    <col min="1" max="1" width="3.28515625" customWidth="1"/>
    <col min="2" max="2" width="7.7109375" customWidth="1"/>
    <col min="3" max="4" width="14.140625" bestFit="1" customWidth="1"/>
    <col min="5" max="5" width="26" bestFit="1" customWidth="1"/>
    <col min="6" max="6" width="12.7109375" bestFit="1" customWidth="1"/>
    <col min="7" max="7" width="28.85546875" bestFit="1" customWidth="1"/>
    <col min="8" max="8" width="9.5703125" bestFit="1" customWidth="1"/>
    <col min="9" max="9" width="23.28515625" bestFit="1" customWidth="1"/>
    <col min="10" max="10" width="12.85546875" style="62" bestFit="1" customWidth="1"/>
    <col min="11" max="11" width="18.7109375" bestFit="1" customWidth="1"/>
    <col min="12" max="12" width="11.28515625" bestFit="1" customWidth="1"/>
    <col min="13" max="13" width="16.28515625" customWidth="1"/>
    <col min="14" max="14" width="22.7109375" bestFit="1" customWidth="1"/>
    <col min="15" max="15" width="11.7109375" style="667" bestFit="1" customWidth="1"/>
    <col min="16" max="16" width="14.85546875" bestFit="1" customWidth="1"/>
    <col min="17" max="17" width="8.28515625" bestFit="1" customWidth="1"/>
    <col min="18" max="18" width="13.7109375" bestFit="1" customWidth="1"/>
    <col min="19" max="19" width="22.140625" bestFit="1" customWidth="1"/>
    <col min="20" max="20" width="20.7109375" bestFit="1" customWidth="1"/>
    <col min="21" max="21" width="14.42578125" bestFit="1" customWidth="1"/>
    <col min="22" max="22" width="15.140625" bestFit="1" customWidth="1"/>
    <col min="23" max="23" width="12.7109375" bestFit="1" customWidth="1"/>
    <col min="24" max="24" width="19.28515625" bestFit="1" customWidth="1"/>
    <col min="25" max="25" width="18.28515625" bestFit="1" customWidth="1"/>
    <col min="27" max="27" width="13.7109375" bestFit="1" customWidth="1"/>
  </cols>
  <sheetData>
    <row r="2" spans="2:22" ht="15" thickBot="1"/>
    <row r="3" spans="2:22" ht="14.45" customHeight="1" thickBot="1">
      <c r="F3" s="806" t="s">
        <v>3331</v>
      </c>
      <c r="G3" s="807"/>
      <c r="H3" s="808"/>
      <c r="I3" s="435"/>
    </row>
    <row r="4" spans="2:22" ht="14.45" customHeight="1" thickBot="1">
      <c r="F4" s="809"/>
      <c r="G4" s="810"/>
      <c r="H4" s="811"/>
      <c r="I4" s="435"/>
      <c r="K4" s="683" t="s">
        <v>3332</v>
      </c>
      <c r="L4" s="429">
        <f>SUBTOTAL(3,O7:O3207)</f>
        <v>822</v>
      </c>
    </row>
    <row r="5" spans="2:22" ht="18.600000000000001" customHeight="1" thickBot="1">
      <c r="F5" s="435"/>
      <c r="G5" s="435"/>
      <c r="H5" s="435"/>
      <c r="I5" s="435"/>
      <c r="N5" s="430"/>
      <c r="O5" s="668"/>
    </row>
    <row r="6" spans="2:22" ht="30" customHeight="1" thickBot="1">
      <c r="B6" s="145" t="s">
        <v>20</v>
      </c>
      <c r="C6" s="145" t="s">
        <v>21</v>
      </c>
      <c r="D6" s="146" t="s">
        <v>22</v>
      </c>
      <c r="E6" s="145" t="s">
        <v>23</v>
      </c>
      <c r="F6" s="146" t="s">
        <v>3333</v>
      </c>
      <c r="G6" s="145" t="s">
        <v>27</v>
      </c>
      <c r="H6" s="145" t="s">
        <v>26</v>
      </c>
      <c r="I6" s="145" t="s">
        <v>28</v>
      </c>
      <c r="J6" s="160" t="s">
        <v>30</v>
      </c>
      <c r="K6" s="158" t="s">
        <v>3334</v>
      </c>
      <c r="L6" s="158" t="s">
        <v>3335</v>
      </c>
      <c r="M6" s="158" t="s">
        <v>3336</v>
      </c>
      <c r="N6" s="158" t="s">
        <v>3337</v>
      </c>
      <c r="O6" s="669" t="s">
        <v>3338</v>
      </c>
      <c r="P6" s="159" t="s">
        <v>3339</v>
      </c>
      <c r="Q6" s="159" t="s">
        <v>2768</v>
      </c>
    </row>
    <row r="7" spans="2:22">
      <c r="B7" s="911">
        <v>1</v>
      </c>
      <c r="C7" s="912" t="s">
        <v>65</v>
      </c>
      <c r="D7" s="913"/>
      <c r="E7" s="912" t="s">
        <v>0</v>
      </c>
      <c r="F7" s="912" t="s">
        <v>1</v>
      </c>
      <c r="G7" s="912"/>
      <c r="H7" s="912"/>
      <c r="I7" s="914" t="s">
        <v>67</v>
      </c>
      <c r="J7" s="948"/>
      <c r="K7" s="1083"/>
      <c r="L7" s="912"/>
      <c r="M7" s="912"/>
      <c r="N7" s="912"/>
      <c r="O7" s="761"/>
      <c r="P7" s="912"/>
      <c r="Q7" s="912"/>
    </row>
    <row r="8" spans="2:22">
      <c r="B8" s="911">
        <v>2</v>
      </c>
      <c r="C8" s="931" t="s">
        <v>65</v>
      </c>
      <c r="D8" s="932"/>
      <c r="E8" s="912" t="s">
        <v>0</v>
      </c>
      <c r="F8" s="912" t="s">
        <v>1</v>
      </c>
      <c r="G8" s="931"/>
      <c r="H8" s="931"/>
      <c r="I8" s="933" t="s">
        <v>76</v>
      </c>
      <c r="J8" s="1084"/>
      <c r="K8" s="1085"/>
      <c r="L8" s="931"/>
      <c r="M8" s="931"/>
      <c r="N8" s="912"/>
      <c r="O8" s="761"/>
      <c r="P8" s="931"/>
      <c r="Q8" s="931"/>
    </row>
    <row r="9" spans="2:22">
      <c r="B9" s="911">
        <v>3</v>
      </c>
      <c r="C9" s="931" t="s">
        <v>65</v>
      </c>
      <c r="D9" s="932"/>
      <c r="E9" s="912" t="s">
        <v>0</v>
      </c>
      <c r="F9" s="912" t="s">
        <v>1</v>
      </c>
      <c r="G9" s="931"/>
      <c r="H9" s="931"/>
      <c r="I9" s="933" t="s">
        <v>78</v>
      </c>
      <c r="J9" s="1084"/>
      <c r="K9" s="1085"/>
      <c r="L9" s="931"/>
      <c r="M9" s="931"/>
      <c r="N9" s="912"/>
      <c r="O9" s="761"/>
      <c r="P9" s="931"/>
      <c r="Q9" s="931"/>
      <c r="S9" s="805" t="s">
        <v>110</v>
      </c>
      <c r="T9" s="805"/>
      <c r="U9" s="805"/>
      <c r="V9" s="665" t="s">
        <v>3340</v>
      </c>
    </row>
    <row r="10" spans="2:22">
      <c r="B10" s="911">
        <v>4</v>
      </c>
      <c r="C10" s="931" t="s">
        <v>65</v>
      </c>
      <c r="D10" s="932"/>
      <c r="E10" s="912" t="s">
        <v>0</v>
      </c>
      <c r="F10" s="912" t="s">
        <v>1</v>
      </c>
      <c r="G10" s="931"/>
      <c r="H10" s="931"/>
      <c r="I10" s="933" t="s">
        <v>80</v>
      </c>
      <c r="J10" s="1084"/>
      <c r="K10" s="1085"/>
      <c r="L10" s="931"/>
      <c r="M10" s="931"/>
      <c r="N10" s="912"/>
      <c r="O10" s="761"/>
      <c r="P10" s="931"/>
      <c r="Q10" s="931"/>
      <c r="S10" s="684" t="s">
        <v>3341</v>
      </c>
      <c r="T10" s="85" t="s">
        <v>3342</v>
      </c>
      <c r="U10" s="41">
        <v>14</v>
      </c>
      <c r="V10" s="685">
        <f>+U10*12</f>
        <v>168</v>
      </c>
    </row>
    <row r="11" spans="2:22">
      <c r="B11" s="911">
        <v>5</v>
      </c>
      <c r="C11" s="931" t="s">
        <v>65</v>
      </c>
      <c r="D11" s="932"/>
      <c r="E11" s="912" t="s">
        <v>0</v>
      </c>
      <c r="F11" s="912" t="s">
        <v>1</v>
      </c>
      <c r="G11" s="946" t="s">
        <v>82</v>
      </c>
      <c r="H11" s="931"/>
      <c r="I11" s="906" t="s">
        <v>83</v>
      </c>
      <c r="J11" s="956">
        <v>1</v>
      </c>
      <c r="K11" s="953">
        <v>1</v>
      </c>
      <c r="L11" s="946">
        <v>16</v>
      </c>
      <c r="M11" s="946" t="s">
        <v>3343</v>
      </c>
      <c r="N11" s="911"/>
      <c r="O11" s="761"/>
      <c r="P11" s="946"/>
      <c r="Q11" s="946"/>
      <c r="S11" s="804" t="s">
        <v>3344</v>
      </c>
      <c r="T11" s="85" t="s">
        <v>3345</v>
      </c>
      <c r="U11" s="41">
        <v>2</v>
      </c>
      <c r="V11" s="685">
        <f>+U11*24</f>
        <v>48</v>
      </c>
    </row>
    <row r="12" spans="2:22">
      <c r="B12" s="911">
        <v>6</v>
      </c>
      <c r="C12" s="931" t="s">
        <v>65</v>
      </c>
      <c r="D12" s="932"/>
      <c r="E12" s="912" t="s">
        <v>0</v>
      </c>
      <c r="F12" s="912" t="s">
        <v>1</v>
      </c>
      <c r="G12" s="946" t="s">
        <v>82</v>
      </c>
      <c r="H12" s="931"/>
      <c r="I12" s="906" t="s">
        <v>83</v>
      </c>
      <c r="J12" s="956">
        <v>1</v>
      </c>
      <c r="K12" s="953">
        <v>2</v>
      </c>
      <c r="L12" s="946">
        <v>16</v>
      </c>
      <c r="M12" s="946" t="s">
        <v>3346</v>
      </c>
      <c r="N12" s="911"/>
      <c r="O12" s="761"/>
      <c r="P12" s="946"/>
      <c r="Q12" s="946"/>
      <c r="S12" s="804"/>
      <c r="T12" s="85" t="s">
        <v>3347</v>
      </c>
      <c r="U12" s="41">
        <v>281</v>
      </c>
      <c r="V12" s="685">
        <f>+(U12*12)+12</f>
        <v>3384</v>
      </c>
    </row>
    <row r="13" spans="2:22">
      <c r="B13" s="911">
        <v>7</v>
      </c>
      <c r="C13" s="931" t="s">
        <v>65</v>
      </c>
      <c r="D13" s="932"/>
      <c r="E13" s="912" t="s">
        <v>0</v>
      </c>
      <c r="F13" s="912" t="s">
        <v>1</v>
      </c>
      <c r="G13" s="946" t="s">
        <v>82</v>
      </c>
      <c r="H13" s="931"/>
      <c r="I13" s="906" t="s">
        <v>83</v>
      </c>
      <c r="J13" s="956">
        <v>1</v>
      </c>
      <c r="K13" s="953">
        <v>3</v>
      </c>
      <c r="L13" s="946">
        <v>16</v>
      </c>
      <c r="M13" s="946" t="s">
        <v>3346</v>
      </c>
      <c r="N13" s="911"/>
      <c r="O13" s="761"/>
      <c r="P13" s="946"/>
      <c r="Q13" s="946"/>
      <c r="S13" s="664"/>
      <c r="U13" s="803" t="s">
        <v>3348</v>
      </c>
      <c r="V13" s="804">
        <f>+SUM(V10:V12)</f>
        <v>3600</v>
      </c>
    </row>
    <row r="14" spans="2:22">
      <c r="B14" s="911">
        <v>8</v>
      </c>
      <c r="C14" s="931" t="s">
        <v>65</v>
      </c>
      <c r="D14" s="932"/>
      <c r="E14" s="912" t="s">
        <v>0</v>
      </c>
      <c r="F14" s="912" t="s">
        <v>1</v>
      </c>
      <c r="G14" s="946" t="s">
        <v>82</v>
      </c>
      <c r="H14" s="931"/>
      <c r="I14" s="906" t="s">
        <v>83</v>
      </c>
      <c r="J14" s="956">
        <v>1</v>
      </c>
      <c r="K14" s="953">
        <v>4</v>
      </c>
      <c r="L14" s="946">
        <v>16</v>
      </c>
      <c r="M14" s="946" t="s">
        <v>3346</v>
      </c>
      <c r="N14" s="911"/>
      <c r="O14" s="761"/>
      <c r="P14" s="946"/>
      <c r="Q14" s="946"/>
      <c r="U14" s="803"/>
      <c r="V14" s="804"/>
    </row>
    <row r="15" spans="2:22">
      <c r="B15" s="911">
        <v>9</v>
      </c>
      <c r="C15" s="931" t="s">
        <v>65</v>
      </c>
      <c r="D15" s="932"/>
      <c r="E15" s="912" t="s">
        <v>0</v>
      </c>
      <c r="F15" s="912" t="s">
        <v>1</v>
      </c>
      <c r="G15" s="946"/>
      <c r="H15" s="931"/>
      <c r="I15" s="933" t="s">
        <v>73</v>
      </c>
      <c r="J15" s="1084"/>
      <c r="K15" s="1085"/>
      <c r="L15" s="931"/>
      <c r="M15" s="931"/>
      <c r="N15" s="912"/>
      <c r="O15" s="761"/>
      <c r="P15" s="931"/>
      <c r="Q15" s="931"/>
    </row>
    <row r="16" spans="2:22">
      <c r="B16" s="911">
        <v>10</v>
      </c>
      <c r="C16" s="931" t="s">
        <v>65</v>
      </c>
      <c r="D16" s="932"/>
      <c r="E16" s="912" t="s">
        <v>0</v>
      </c>
      <c r="F16" s="912" t="s">
        <v>1</v>
      </c>
      <c r="G16" s="946" t="s">
        <v>96</v>
      </c>
      <c r="H16" s="931"/>
      <c r="I16" s="933" t="s">
        <v>97</v>
      </c>
      <c r="J16" s="1084">
        <v>1</v>
      </c>
      <c r="K16" s="1085">
        <v>1</v>
      </c>
      <c r="L16" s="931">
        <v>28</v>
      </c>
      <c r="M16" s="931" t="s">
        <v>3343</v>
      </c>
      <c r="N16" s="912"/>
      <c r="O16" s="761"/>
      <c r="P16" s="931"/>
      <c r="Q16" s="931"/>
      <c r="S16" s="812" t="s">
        <v>3349</v>
      </c>
      <c r="T16" s="813"/>
      <c r="U16" s="814"/>
      <c r="V16" s="680" t="s">
        <v>3340</v>
      </c>
    </row>
    <row r="17" spans="2:22">
      <c r="B17" s="911">
        <v>11</v>
      </c>
      <c r="C17" s="931" t="s">
        <v>65</v>
      </c>
      <c r="D17" s="932"/>
      <c r="E17" s="912" t="s">
        <v>0</v>
      </c>
      <c r="F17" s="912" t="s">
        <v>1</v>
      </c>
      <c r="G17" s="946" t="s">
        <v>96</v>
      </c>
      <c r="H17" s="931"/>
      <c r="I17" s="933" t="s">
        <v>97</v>
      </c>
      <c r="J17" s="1084">
        <v>1</v>
      </c>
      <c r="K17" s="1085">
        <v>2</v>
      </c>
      <c r="L17" s="931">
        <v>28</v>
      </c>
      <c r="M17" s="931" t="s">
        <v>3346</v>
      </c>
      <c r="N17" s="912"/>
      <c r="O17" s="761"/>
      <c r="P17" s="931"/>
      <c r="Q17" s="931"/>
      <c r="S17" s="817" t="s">
        <v>3350</v>
      </c>
      <c r="T17" s="1086" t="s">
        <v>3351</v>
      </c>
      <c r="U17" s="1087">
        <v>72</v>
      </c>
      <c r="V17" s="1088">
        <f>(+U17*6)+6</f>
        <v>438</v>
      </c>
    </row>
    <row r="18" spans="2:22">
      <c r="B18" s="911">
        <v>12</v>
      </c>
      <c r="C18" s="931" t="s">
        <v>65</v>
      </c>
      <c r="D18" s="932"/>
      <c r="E18" s="912" t="s">
        <v>0</v>
      </c>
      <c r="F18" s="912" t="s">
        <v>1</v>
      </c>
      <c r="G18" s="946" t="s">
        <v>96</v>
      </c>
      <c r="H18" s="931"/>
      <c r="I18" s="933" t="s">
        <v>97</v>
      </c>
      <c r="J18" s="1084">
        <v>1</v>
      </c>
      <c r="K18" s="1085">
        <v>3</v>
      </c>
      <c r="L18" s="931">
        <v>28</v>
      </c>
      <c r="M18" s="931" t="s">
        <v>3346</v>
      </c>
      <c r="N18" s="912"/>
      <c r="O18" s="761"/>
      <c r="P18" s="931"/>
      <c r="Q18" s="931"/>
      <c r="S18" s="818"/>
      <c r="T18" s="1086" t="s">
        <v>3352</v>
      </c>
      <c r="U18" s="1087">
        <v>16</v>
      </c>
      <c r="V18" s="1088">
        <f>+U18*12</f>
        <v>192</v>
      </c>
    </row>
    <row r="19" spans="2:22">
      <c r="B19" s="911">
        <v>13</v>
      </c>
      <c r="C19" s="931" t="s">
        <v>65</v>
      </c>
      <c r="D19" s="932"/>
      <c r="E19" s="912" t="s">
        <v>0</v>
      </c>
      <c r="F19" s="912" t="s">
        <v>1</v>
      </c>
      <c r="G19" s="946" t="s">
        <v>96</v>
      </c>
      <c r="H19" s="931"/>
      <c r="I19" s="933" t="s">
        <v>97</v>
      </c>
      <c r="J19" s="1084">
        <v>1</v>
      </c>
      <c r="K19" s="1085">
        <v>4</v>
      </c>
      <c r="L19" s="931">
        <v>28</v>
      </c>
      <c r="M19" s="931" t="s">
        <v>3346</v>
      </c>
      <c r="N19" s="912"/>
      <c r="O19" s="761"/>
      <c r="P19" s="931"/>
      <c r="Q19" s="931"/>
      <c r="S19" s="681"/>
      <c r="T19" s="1089"/>
      <c r="U19" s="816" t="s">
        <v>3353</v>
      </c>
      <c r="V19" s="815">
        <f>+SUM(V17:V18)</f>
        <v>630</v>
      </c>
    </row>
    <row r="20" spans="2:22">
      <c r="B20" s="911">
        <v>14</v>
      </c>
      <c r="C20" s="931" t="s">
        <v>65</v>
      </c>
      <c r="D20" s="932"/>
      <c r="E20" s="912" t="s">
        <v>0</v>
      </c>
      <c r="F20" s="912" t="s">
        <v>1</v>
      </c>
      <c r="G20" s="946" t="s">
        <v>96</v>
      </c>
      <c r="H20" s="931"/>
      <c r="I20" s="933" t="s">
        <v>97</v>
      </c>
      <c r="J20" s="1084">
        <v>2</v>
      </c>
      <c r="K20" s="1085">
        <v>5</v>
      </c>
      <c r="L20" s="931">
        <v>28</v>
      </c>
      <c r="M20" s="931" t="s">
        <v>3346</v>
      </c>
      <c r="N20" s="912"/>
      <c r="O20" s="761"/>
      <c r="P20" s="931"/>
      <c r="Q20" s="931"/>
      <c r="S20" s="681"/>
      <c r="T20" s="1089"/>
      <c r="U20" s="816"/>
      <c r="V20" s="815"/>
    </row>
    <row r="21" spans="2:22">
      <c r="B21" s="911">
        <v>15</v>
      </c>
      <c r="C21" s="931" t="s">
        <v>65</v>
      </c>
      <c r="D21" s="932"/>
      <c r="E21" s="912" t="s">
        <v>0</v>
      </c>
      <c r="F21" s="912" t="s">
        <v>1</v>
      </c>
      <c r="G21" s="946" t="s">
        <v>96</v>
      </c>
      <c r="H21" s="931"/>
      <c r="I21" s="933" t="s">
        <v>97</v>
      </c>
      <c r="J21" s="1084">
        <v>2</v>
      </c>
      <c r="K21" s="1085">
        <v>6</v>
      </c>
      <c r="L21" s="931">
        <v>28</v>
      </c>
      <c r="M21" s="931" t="s">
        <v>3346</v>
      </c>
      <c r="N21" s="912"/>
      <c r="O21" s="761"/>
      <c r="P21" s="931"/>
      <c r="Q21" s="931"/>
      <c r="S21" s="681"/>
    </row>
    <row r="22" spans="2:22">
      <c r="B22" s="911">
        <v>16</v>
      </c>
      <c r="C22" s="931" t="s">
        <v>65</v>
      </c>
      <c r="D22" s="932"/>
      <c r="E22" s="912" t="s">
        <v>0</v>
      </c>
      <c r="F22" s="912" t="s">
        <v>1</v>
      </c>
      <c r="G22" s="946" t="s">
        <v>96</v>
      </c>
      <c r="H22" s="931"/>
      <c r="I22" s="933" t="s">
        <v>97</v>
      </c>
      <c r="J22" s="1084">
        <v>2</v>
      </c>
      <c r="K22" s="1085">
        <v>7</v>
      </c>
      <c r="L22" s="931">
        <v>28</v>
      </c>
      <c r="M22" s="931" t="s">
        <v>3346</v>
      </c>
      <c r="N22" s="912"/>
      <c r="O22" s="761"/>
      <c r="P22" s="931"/>
      <c r="Q22" s="931"/>
      <c r="S22" s="819" t="s">
        <v>3354</v>
      </c>
      <c r="T22" s="813"/>
      <c r="U22" s="814"/>
      <c r="V22" s="680" t="s">
        <v>3340</v>
      </c>
    </row>
    <row r="23" spans="2:22">
      <c r="B23" s="911">
        <v>17</v>
      </c>
      <c r="C23" s="931" t="s">
        <v>65</v>
      </c>
      <c r="D23" s="932"/>
      <c r="E23" s="912" t="s">
        <v>0</v>
      </c>
      <c r="F23" s="912" t="s">
        <v>1</v>
      </c>
      <c r="G23" s="946" t="s">
        <v>96</v>
      </c>
      <c r="H23" s="931"/>
      <c r="I23" s="933" t="s">
        <v>97</v>
      </c>
      <c r="J23" s="1084">
        <v>2</v>
      </c>
      <c r="K23" s="1085">
        <v>8</v>
      </c>
      <c r="L23" s="931">
        <v>28</v>
      </c>
      <c r="M23" s="931" t="s">
        <v>3346</v>
      </c>
      <c r="N23" s="912"/>
      <c r="O23" s="761"/>
      <c r="P23" s="931"/>
      <c r="Q23" s="931"/>
      <c r="S23" s="817" t="s">
        <v>3350</v>
      </c>
      <c r="T23" s="1086" t="s">
        <v>3355</v>
      </c>
      <c r="U23" s="1087">
        <v>10</v>
      </c>
      <c r="V23" s="1088">
        <f>+U23*6</f>
        <v>60</v>
      </c>
    </row>
    <row r="24" spans="2:22">
      <c r="B24" s="911">
        <v>18</v>
      </c>
      <c r="C24" s="931" t="s">
        <v>65</v>
      </c>
      <c r="D24" s="932"/>
      <c r="E24" s="912" t="s">
        <v>0</v>
      </c>
      <c r="F24" s="912" t="s">
        <v>1</v>
      </c>
      <c r="G24" s="946" t="s">
        <v>96</v>
      </c>
      <c r="H24" s="931"/>
      <c r="I24" s="933" t="s">
        <v>97</v>
      </c>
      <c r="J24" s="1084">
        <v>3</v>
      </c>
      <c r="K24" s="1085">
        <v>9</v>
      </c>
      <c r="L24" s="931">
        <v>24</v>
      </c>
      <c r="M24" s="931" t="s">
        <v>3346</v>
      </c>
      <c r="N24" s="912"/>
      <c r="O24" s="761"/>
      <c r="P24" s="931"/>
      <c r="Q24" s="931"/>
      <c r="S24" s="818"/>
      <c r="T24" s="1086" t="s">
        <v>3356</v>
      </c>
      <c r="U24" s="1087">
        <v>6</v>
      </c>
      <c r="V24" s="1088">
        <f>+U24*6</f>
        <v>36</v>
      </c>
    </row>
    <row r="25" spans="2:22">
      <c r="B25" s="911">
        <v>19</v>
      </c>
      <c r="C25" s="931" t="s">
        <v>65</v>
      </c>
      <c r="D25" s="932"/>
      <c r="E25" s="912" t="s">
        <v>0</v>
      </c>
      <c r="F25" s="912" t="s">
        <v>1</v>
      </c>
      <c r="G25" s="946" t="s">
        <v>96</v>
      </c>
      <c r="H25" s="931"/>
      <c r="I25" s="933" t="s">
        <v>97</v>
      </c>
      <c r="J25" s="1084">
        <v>3</v>
      </c>
      <c r="K25" s="1085">
        <v>10</v>
      </c>
      <c r="L25" s="931">
        <v>24</v>
      </c>
      <c r="M25" s="931" t="s">
        <v>3346</v>
      </c>
      <c r="N25" s="912"/>
      <c r="O25" s="761"/>
      <c r="P25" s="931"/>
      <c r="Q25" s="931"/>
      <c r="S25" s="724"/>
      <c r="T25" s="1088" t="s">
        <v>3357</v>
      </c>
      <c r="U25" s="1087">
        <v>4</v>
      </c>
      <c r="V25" s="1088">
        <f>+U25*6</f>
        <v>24</v>
      </c>
    </row>
    <row r="26" spans="2:22">
      <c r="B26" s="911">
        <v>20</v>
      </c>
      <c r="C26" s="931" t="s">
        <v>65</v>
      </c>
      <c r="D26" s="932"/>
      <c r="E26" s="912" t="s">
        <v>0</v>
      </c>
      <c r="F26" s="912" t="s">
        <v>1</v>
      </c>
      <c r="G26" s="946" t="s">
        <v>96</v>
      </c>
      <c r="H26" s="931"/>
      <c r="I26" s="933" t="s">
        <v>97</v>
      </c>
      <c r="J26" s="1084">
        <v>3</v>
      </c>
      <c r="K26" s="1085">
        <v>11</v>
      </c>
      <c r="L26" s="931">
        <v>24</v>
      </c>
      <c r="M26" s="931" t="s">
        <v>3343</v>
      </c>
      <c r="N26" s="912"/>
      <c r="O26" s="761"/>
      <c r="P26" s="931"/>
      <c r="Q26" s="931"/>
      <c r="T26" s="1089"/>
      <c r="U26" s="816" t="s">
        <v>3353</v>
      </c>
      <c r="V26" s="815">
        <f>+SUM(V23:V25)</f>
        <v>120</v>
      </c>
    </row>
    <row r="27" spans="2:22">
      <c r="B27" s="911">
        <v>21</v>
      </c>
      <c r="C27" s="931" t="s">
        <v>65</v>
      </c>
      <c r="D27" s="932"/>
      <c r="E27" s="912" t="s">
        <v>0</v>
      </c>
      <c r="F27" s="912" t="s">
        <v>1</v>
      </c>
      <c r="G27" s="946" t="s">
        <v>96</v>
      </c>
      <c r="H27" s="931"/>
      <c r="I27" s="933" t="s">
        <v>97</v>
      </c>
      <c r="J27" s="1084">
        <v>3</v>
      </c>
      <c r="K27" s="1085">
        <v>12</v>
      </c>
      <c r="L27" s="931">
        <v>24</v>
      </c>
      <c r="M27" s="931" t="s">
        <v>3343</v>
      </c>
      <c r="N27" s="912"/>
      <c r="O27" s="761"/>
      <c r="P27" s="931"/>
      <c r="Q27" s="931"/>
      <c r="S27" s="681"/>
      <c r="T27" s="1089"/>
      <c r="U27" s="816"/>
      <c r="V27" s="815"/>
    </row>
    <row r="28" spans="2:22">
      <c r="B28" s="911">
        <v>22</v>
      </c>
      <c r="C28" s="931" t="s">
        <v>65</v>
      </c>
      <c r="D28" s="932"/>
      <c r="E28" s="912" t="s">
        <v>0</v>
      </c>
      <c r="F28" s="912" t="s">
        <v>1</v>
      </c>
      <c r="G28" s="946" t="s">
        <v>96</v>
      </c>
      <c r="H28" s="931"/>
      <c r="I28" s="933" t="s">
        <v>97</v>
      </c>
      <c r="J28" s="1084">
        <v>3</v>
      </c>
      <c r="K28" s="1085">
        <v>13</v>
      </c>
      <c r="L28" s="931">
        <v>24</v>
      </c>
      <c r="M28" s="931" t="s">
        <v>3346</v>
      </c>
      <c r="N28" s="912"/>
      <c r="O28" s="761"/>
      <c r="P28" s="931"/>
      <c r="Q28" s="931"/>
      <c r="S28" s="681"/>
    </row>
    <row r="29" spans="2:22">
      <c r="B29" s="911">
        <v>23</v>
      </c>
      <c r="C29" s="931" t="s">
        <v>65</v>
      </c>
      <c r="D29" s="932"/>
      <c r="E29" s="912" t="s">
        <v>0</v>
      </c>
      <c r="F29" s="912" t="s">
        <v>1</v>
      </c>
      <c r="G29" s="946" t="s">
        <v>96</v>
      </c>
      <c r="H29" s="931"/>
      <c r="I29" s="933" t="s">
        <v>97</v>
      </c>
      <c r="J29" s="1084">
        <v>3</v>
      </c>
      <c r="K29" s="1085">
        <v>14</v>
      </c>
      <c r="L29" s="931">
        <v>24</v>
      </c>
      <c r="M29" s="931" t="s">
        <v>3346</v>
      </c>
      <c r="N29" s="912"/>
      <c r="O29" s="761"/>
      <c r="P29" s="931"/>
      <c r="Q29" s="931"/>
      <c r="S29" s="819" t="s">
        <v>3358</v>
      </c>
      <c r="T29" s="813"/>
      <c r="U29" s="814"/>
      <c r="V29" s="680" t="s">
        <v>3340</v>
      </c>
    </row>
    <row r="30" spans="2:22">
      <c r="B30" s="911">
        <v>24</v>
      </c>
      <c r="C30" s="931" t="s">
        <v>65</v>
      </c>
      <c r="D30" s="932"/>
      <c r="E30" s="912" t="s">
        <v>0</v>
      </c>
      <c r="F30" s="912" t="s">
        <v>1</v>
      </c>
      <c r="G30" s="946" t="s">
        <v>96</v>
      </c>
      <c r="H30" s="931"/>
      <c r="I30" s="933" t="s">
        <v>97</v>
      </c>
      <c r="J30" s="1084">
        <v>3</v>
      </c>
      <c r="K30" s="1085">
        <v>15</v>
      </c>
      <c r="L30" s="931">
        <v>24</v>
      </c>
      <c r="M30" s="931" t="s">
        <v>3343</v>
      </c>
      <c r="N30" s="912"/>
      <c r="O30" s="761"/>
      <c r="P30" s="931"/>
      <c r="Q30" s="931"/>
      <c r="S30" s="817" t="s">
        <v>3359</v>
      </c>
      <c r="T30" s="1086" t="s">
        <v>3357</v>
      </c>
      <c r="U30" s="1087">
        <v>13</v>
      </c>
      <c r="V30" s="1088">
        <f>(+U30*6)+6</f>
        <v>84</v>
      </c>
    </row>
    <row r="31" spans="2:22">
      <c r="B31" s="911">
        <v>25</v>
      </c>
      <c r="C31" s="931" t="s">
        <v>65</v>
      </c>
      <c r="D31" s="932"/>
      <c r="E31" s="912" t="s">
        <v>0</v>
      </c>
      <c r="F31" s="912" t="s">
        <v>1</v>
      </c>
      <c r="G31" s="946" t="s">
        <v>101</v>
      </c>
      <c r="H31" s="931"/>
      <c r="I31" s="933" t="s">
        <v>102</v>
      </c>
      <c r="J31" s="1084">
        <v>1</v>
      </c>
      <c r="K31" s="1085">
        <v>1</v>
      </c>
      <c r="L31" s="931">
        <v>4</v>
      </c>
      <c r="M31" s="931" t="s">
        <v>3346</v>
      </c>
      <c r="N31" s="912"/>
      <c r="O31" s="761"/>
      <c r="P31" s="931"/>
      <c r="Q31" s="931"/>
      <c r="S31" s="818"/>
      <c r="T31" s="1086" t="s">
        <v>3360</v>
      </c>
      <c r="U31" s="1087">
        <v>4</v>
      </c>
      <c r="V31" s="1088">
        <f>+U31*18</f>
        <v>72</v>
      </c>
    </row>
    <row r="32" spans="2:22">
      <c r="B32" s="911">
        <v>26</v>
      </c>
      <c r="C32" s="931" t="s">
        <v>65</v>
      </c>
      <c r="D32" s="932"/>
      <c r="E32" s="912" t="s">
        <v>0</v>
      </c>
      <c r="F32" s="912" t="s">
        <v>1</v>
      </c>
      <c r="G32" s="946" t="s">
        <v>101</v>
      </c>
      <c r="H32" s="931"/>
      <c r="I32" s="933" t="s">
        <v>102</v>
      </c>
      <c r="J32" s="1084">
        <v>1</v>
      </c>
      <c r="K32" s="1085">
        <v>2</v>
      </c>
      <c r="L32" s="931">
        <v>4</v>
      </c>
      <c r="M32" s="931" t="s">
        <v>3346</v>
      </c>
      <c r="N32" s="912"/>
      <c r="O32" s="761"/>
      <c r="P32" s="931"/>
      <c r="Q32" s="931"/>
      <c r="T32" s="1089"/>
      <c r="U32" s="816" t="s">
        <v>3353</v>
      </c>
      <c r="V32" s="815">
        <f>+SUM(V30:V31)</f>
        <v>156</v>
      </c>
    </row>
    <row r="33" spans="2:22">
      <c r="B33" s="911">
        <v>27</v>
      </c>
      <c r="C33" s="931" t="s">
        <v>65</v>
      </c>
      <c r="D33" s="932"/>
      <c r="E33" s="912" t="s">
        <v>0</v>
      </c>
      <c r="F33" s="912" t="s">
        <v>1</v>
      </c>
      <c r="G33" s="931" t="s">
        <v>66</v>
      </c>
      <c r="H33" s="931"/>
      <c r="I33" s="933" t="s">
        <v>110</v>
      </c>
      <c r="J33" s="1084">
        <v>1</v>
      </c>
      <c r="K33" s="1085">
        <v>1</v>
      </c>
      <c r="L33" s="931" t="s">
        <v>111</v>
      </c>
      <c r="M33" s="931" t="s">
        <v>3343</v>
      </c>
      <c r="N33" s="912"/>
      <c r="O33" s="761"/>
      <c r="P33" s="931"/>
      <c r="Q33" s="931"/>
      <c r="S33" s="681"/>
      <c r="T33" s="1089"/>
      <c r="U33" s="816"/>
      <c r="V33" s="815"/>
    </row>
    <row r="34" spans="2:22">
      <c r="B34" s="911">
        <v>28</v>
      </c>
      <c r="C34" s="931" t="s">
        <v>65</v>
      </c>
      <c r="D34" s="932"/>
      <c r="E34" s="912" t="s">
        <v>0</v>
      </c>
      <c r="F34" s="912" t="s">
        <v>1</v>
      </c>
      <c r="G34" s="931" t="s">
        <v>66</v>
      </c>
      <c r="H34" s="931"/>
      <c r="I34" s="933" t="s">
        <v>110</v>
      </c>
      <c r="J34" s="1084">
        <v>1</v>
      </c>
      <c r="K34" s="1085">
        <v>2</v>
      </c>
      <c r="L34" s="931" t="s">
        <v>111</v>
      </c>
      <c r="M34" s="931" t="s">
        <v>3346</v>
      </c>
      <c r="N34" s="912"/>
      <c r="O34" s="761"/>
      <c r="P34" s="931"/>
      <c r="Q34" s="931"/>
      <c r="S34" s="681"/>
    </row>
    <row r="35" spans="2:22">
      <c r="B35" s="911">
        <v>29</v>
      </c>
      <c r="C35" s="931" t="s">
        <v>65</v>
      </c>
      <c r="D35" s="932"/>
      <c r="E35" s="912" t="s">
        <v>0</v>
      </c>
      <c r="F35" s="912" t="s">
        <v>1</v>
      </c>
      <c r="G35" s="931" t="s">
        <v>66</v>
      </c>
      <c r="H35" s="931"/>
      <c r="I35" s="933" t="s">
        <v>110</v>
      </c>
      <c r="J35" s="1084">
        <v>1</v>
      </c>
      <c r="K35" s="1085">
        <v>3</v>
      </c>
      <c r="L35" s="931" t="s">
        <v>111</v>
      </c>
      <c r="M35" s="931" t="s">
        <v>3346</v>
      </c>
      <c r="N35" s="912"/>
      <c r="O35" s="761"/>
      <c r="P35" s="931"/>
      <c r="Q35" s="931"/>
      <c r="S35" s="681"/>
    </row>
    <row r="36" spans="2:22">
      <c r="B36" s="911">
        <v>30</v>
      </c>
      <c r="C36" s="931" t="s">
        <v>65</v>
      </c>
      <c r="D36" s="932"/>
      <c r="E36" s="912" t="s">
        <v>0</v>
      </c>
      <c r="F36" s="912" t="s">
        <v>1</v>
      </c>
      <c r="G36" s="931" t="s">
        <v>66</v>
      </c>
      <c r="H36" s="931"/>
      <c r="I36" s="933" t="s">
        <v>110</v>
      </c>
      <c r="J36" s="1084">
        <v>1</v>
      </c>
      <c r="K36" s="1085">
        <v>4</v>
      </c>
      <c r="L36" s="931" t="s">
        <v>111</v>
      </c>
      <c r="M36" s="931" t="s">
        <v>3346</v>
      </c>
      <c r="N36" s="912"/>
      <c r="O36" s="761"/>
      <c r="P36" s="931"/>
      <c r="Q36" s="931"/>
    </row>
    <row r="37" spans="2:22">
      <c r="B37" s="911">
        <v>31</v>
      </c>
      <c r="C37" s="931" t="s">
        <v>65</v>
      </c>
      <c r="D37" s="932"/>
      <c r="E37" s="912" t="s">
        <v>0</v>
      </c>
      <c r="F37" s="912" t="s">
        <v>1</v>
      </c>
      <c r="G37" s="931" t="s">
        <v>66</v>
      </c>
      <c r="H37" s="931"/>
      <c r="I37" s="933" t="s">
        <v>110</v>
      </c>
      <c r="J37" s="1084">
        <v>1</v>
      </c>
      <c r="K37" s="1085">
        <v>5</v>
      </c>
      <c r="L37" s="931" t="s">
        <v>111</v>
      </c>
      <c r="M37" s="931" t="s">
        <v>3346</v>
      </c>
      <c r="N37" s="912"/>
      <c r="O37" s="761"/>
      <c r="P37" s="931"/>
      <c r="Q37" s="931"/>
    </row>
    <row r="38" spans="2:22">
      <c r="B38" s="911">
        <v>32</v>
      </c>
      <c r="C38" s="931" t="s">
        <v>65</v>
      </c>
      <c r="D38" s="932"/>
      <c r="E38" s="912" t="s">
        <v>0</v>
      </c>
      <c r="F38" s="912" t="s">
        <v>1</v>
      </c>
      <c r="G38" s="931" t="s">
        <v>66</v>
      </c>
      <c r="H38" s="931"/>
      <c r="I38" s="933" t="s">
        <v>110</v>
      </c>
      <c r="J38" s="1084">
        <v>1</v>
      </c>
      <c r="K38" s="1085">
        <v>6</v>
      </c>
      <c r="L38" s="931" t="s">
        <v>111</v>
      </c>
      <c r="M38" s="931" t="s">
        <v>3346</v>
      </c>
      <c r="N38" s="912"/>
      <c r="O38" s="761"/>
      <c r="P38" s="931"/>
      <c r="Q38" s="931"/>
    </row>
    <row r="39" spans="2:22">
      <c r="B39" s="911">
        <v>33</v>
      </c>
      <c r="C39" s="931" t="s">
        <v>65</v>
      </c>
      <c r="D39" s="932"/>
      <c r="E39" s="912" t="s">
        <v>0</v>
      </c>
      <c r="F39" s="912" t="s">
        <v>1</v>
      </c>
      <c r="G39" s="931" t="s">
        <v>66</v>
      </c>
      <c r="H39" s="931"/>
      <c r="I39" s="933" t="s">
        <v>110</v>
      </c>
      <c r="J39" s="1084">
        <v>1</v>
      </c>
      <c r="K39" s="1085">
        <v>7</v>
      </c>
      <c r="L39" s="931" t="s">
        <v>111</v>
      </c>
      <c r="M39" s="931" t="s">
        <v>3346</v>
      </c>
      <c r="N39" s="912"/>
      <c r="O39" s="761"/>
      <c r="P39" s="931"/>
      <c r="Q39" s="931"/>
    </row>
    <row r="40" spans="2:22">
      <c r="B40" s="911">
        <v>34</v>
      </c>
      <c r="C40" s="931" t="s">
        <v>65</v>
      </c>
      <c r="D40" s="932"/>
      <c r="E40" s="912" t="s">
        <v>0</v>
      </c>
      <c r="F40" s="912" t="s">
        <v>1</v>
      </c>
      <c r="G40" s="931" t="s">
        <v>66</v>
      </c>
      <c r="H40" s="931"/>
      <c r="I40" s="933" t="s">
        <v>110</v>
      </c>
      <c r="J40" s="1084">
        <v>1</v>
      </c>
      <c r="K40" s="1085">
        <v>8</v>
      </c>
      <c r="L40" s="931" t="s">
        <v>111</v>
      </c>
      <c r="M40" s="931" t="s">
        <v>3346</v>
      </c>
      <c r="N40" s="912"/>
      <c r="O40" s="761"/>
      <c r="P40" s="931"/>
      <c r="Q40" s="931"/>
    </row>
    <row r="41" spans="2:22">
      <c r="B41" s="911">
        <v>35</v>
      </c>
      <c r="C41" s="931" t="s">
        <v>65</v>
      </c>
      <c r="D41" s="932"/>
      <c r="E41" s="912" t="s">
        <v>0</v>
      </c>
      <c r="F41" s="912" t="s">
        <v>1</v>
      </c>
      <c r="G41" s="931" t="s">
        <v>66</v>
      </c>
      <c r="H41" s="931"/>
      <c r="I41" s="933" t="s">
        <v>110</v>
      </c>
      <c r="J41" s="1084">
        <v>1</v>
      </c>
      <c r="K41" s="1085">
        <v>9</v>
      </c>
      <c r="L41" s="931" t="s">
        <v>111</v>
      </c>
      <c r="M41" s="931" t="s">
        <v>3346</v>
      </c>
      <c r="N41" s="912"/>
      <c r="O41" s="761"/>
      <c r="P41" s="931"/>
      <c r="Q41" s="931"/>
    </row>
    <row r="42" spans="2:22">
      <c r="B42" s="911">
        <v>36</v>
      </c>
      <c r="C42" s="931" t="s">
        <v>65</v>
      </c>
      <c r="D42" s="932"/>
      <c r="E42" s="912" t="s">
        <v>0</v>
      </c>
      <c r="F42" s="912" t="s">
        <v>1</v>
      </c>
      <c r="G42" s="931" t="s">
        <v>66</v>
      </c>
      <c r="H42" s="931"/>
      <c r="I42" s="933" t="s">
        <v>110</v>
      </c>
      <c r="J42" s="1084">
        <v>1</v>
      </c>
      <c r="K42" s="1085">
        <v>10</v>
      </c>
      <c r="L42" s="931" t="s">
        <v>111</v>
      </c>
      <c r="M42" s="931" t="s">
        <v>3346</v>
      </c>
      <c r="N42" s="912"/>
      <c r="O42" s="761"/>
      <c r="P42" s="931"/>
      <c r="Q42" s="931"/>
    </row>
    <row r="43" spans="2:22">
      <c r="B43" s="911">
        <v>37</v>
      </c>
      <c r="C43" s="931" t="s">
        <v>65</v>
      </c>
      <c r="D43" s="932"/>
      <c r="E43" s="912" t="s">
        <v>0</v>
      </c>
      <c r="F43" s="912" t="s">
        <v>1</v>
      </c>
      <c r="G43" s="931" t="s">
        <v>66</v>
      </c>
      <c r="H43" s="931"/>
      <c r="I43" s="933" t="s">
        <v>110</v>
      </c>
      <c r="J43" s="1084">
        <v>1</v>
      </c>
      <c r="K43" s="1085">
        <v>11</v>
      </c>
      <c r="L43" s="931" t="s">
        <v>111</v>
      </c>
      <c r="M43" s="931" t="s">
        <v>3346</v>
      </c>
      <c r="N43" s="912"/>
      <c r="O43" s="761"/>
      <c r="P43" s="931"/>
      <c r="Q43" s="931"/>
    </row>
    <row r="44" spans="2:22">
      <c r="B44" s="911">
        <v>38</v>
      </c>
      <c r="C44" s="931" t="s">
        <v>65</v>
      </c>
      <c r="D44" s="932"/>
      <c r="E44" s="912" t="s">
        <v>0</v>
      </c>
      <c r="F44" s="912" t="s">
        <v>1</v>
      </c>
      <c r="G44" s="931" t="s">
        <v>66</v>
      </c>
      <c r="H44" s="931"/>
      <c r="I44" s="933" t="s">
        <v>110</v>
      </c>
      <c r="J44" s="1084">
        <v>1</v>
      </c>
      <c r="K44" s="1085">
        <v>12</v>
      </c>
      <c r="L44" s="931" t="s">
        <v>111</v>
      </c>
      <c r="M44" s="931" t="s">
        <v>3346</v>
      </c>
      <c r="N44" s="912"/>
      <c r="O44" s="761"/>
      <c r="P44" s="931"/>
      <c r="Q44" s="931"/>
    </row>
    <row r="45" spans="2:22">
      <c r="B45" s="911">
        <v>39</v>
      </c>
      <c r="C45" s="931" t="s">
        <v>65</v>
      </c>
      <c r="D45" s="932"/>
      <c r="E45" s="912" t="s">
        <v>0</v>
      </c>
      <c r="F45" s="912" t="s">
        <v>1</v>
      </c>
      <c r="G45" s="931" t="s">
        <v>66</v>
      </c>
      <c r="H45" s="931"/>
      <c r="I45" s="933" t="s">
        <v>110</v>
      </c>
      <c r="J45" s="1084">
        <v>1</v>
      </c>
      <c r="K45" s="1085">
        <v>13</v>
      </c>
      <c r="L45" s="931" t="s">
        <v>111</v>
      </c>
      <c r="M45" s="931" t="s">
        <v>3346</v>
      </c>
      <c r="N45" s="912"/>
      <c r="O45" s="761"/>
      <c r="P45" s="931"/>
      <c r="Q45" s="931"/>
    </row>
    <row r="46" spans="2:22">
      <c r="B46" s="911">
        <v>40</v>
      </c>
      <c r="C46" s="931" t="s">
        <v>65</v>
      </c>
      <c r="D46" s="932"/>
      <c r="E46" s="912" t="s">
        <v>0</v>
      </c>
      <c r="F46" s="912" t="s">
        <v>1</v>
      </c>
      <c r="G46" s="931" t="s">
        <v>66</v>
      </c>
      <c r="H46" s="931"/>
      <c r="I46" s="933" t="s">
        <v>110</v>
      </c>
      <c r="J46" s="1084">
        <v>1</v>
      </c>
      <c r="K46" s="1085">
        <v>14</v>
      </c>
      <c r="L46" s="931" t="s">
        <v>111</v>
      </c>
      <c r="M46" s="931" t="s">
        <v>3346</v>
      </c>
      <c r="N46" s="912"/>
      <c r="O46" s="761"/>
      <c r="P46" s="931"/>
      <c r="Q46" s="931"/>
    </row>
    <row r="47" spans="2:22">
      <c r="B47" s="911">
        <v>41</v>
      </c>
      <c r="C47" s="931" t="s">
        <v>65</v>
      </c>
      <c r="D47" s="932"/>
      <c r="E47" s="912" t="s">
        <v>0</v>
      </c>
      <c r="F47" s="912" t="s">
        <v>1</v>
      </c>
      <c r="G47" s="931" t="s">
        <v>66</v>
      </c>
      <c r="H47" s="931"/>
      <c r="I47" s="933" t="s">
        <v>110</v>
      </c>
      <c r="J47" s="1084">
        <v>1</v>
      </c>
      <c r="K47" s="1085">
        <v>15</v>
      </c>
      <c r="L47" s="931" t="s">
        <v>111</v>
      </c>
      <c r="M47" s="931" t="s">
        <v>3346</v>
      </c>
      <c r="N47" s="912"/>
      <c r="O47" s="761"/>
      <c r="P47" s="931"/>
      <c r="Q47" s="931"/>
    </row>
    <row r="48" spans="2:22">
      <c r="B48" s="911">
        <v>42</v>
      </c>
      <c r="C48" s="931" t="s">
        <v>65</v>
      </c>
      <c r="D48" s="932"/>
      <c r="E48" s="912" t="s">
        <v>0</v>
      </c>
      <c r="F48" s="912" t="s">
        <v>1</v>
      </c>
      <c r="G48" s="931" t="s">
        <v>66</v>
      </c>
      <c r="H48" s="931"/>
      <c r="I48" s="933" t="s">
        <v>110</v>
      </c>
      <c r="J48" s="1084">
        <v>1</v>
      </c>
      <c r="K48" s="1085">
        <v>16</v>
      </c>
      <c r="L48" s="931" t="s">
        <v>111</v>
      </c>
      <c r="M48" s="931" t="s">
        <v>3346</v>
      </c>
      <c r="N48" s="912"/>
      <c r="O48" s="761"/>
      <c r="P48" s="931"/>
      <c r="Q48" s="931"/>
    </row>
    <row r="49" spans="2:20">
      <c r="B49" s="911">
        <v>43</v>
      </c>
      <c r="C49" s="931" t="s">
        <v>65</v>
      </c>
      <c r="D49" s="932"/>
      <c r="E49" s="912" t="s">
        <v>0</v>
      </c>
      <c r="F49" s="912" t="s">
        <v>1</v>
      </c>
      <c r="G49" s="931" t="s">
        <v>66</v>
      </c>
      <c r="H49" s="931"/>
      <c r="I49" s="933" t="s">
        <v>110</v>
      </c>
      <c r="J49" s="1084">
        <v>1</v>
      </c>
      <c r="K49" s="1085">
        <v>17</v>
      </c>
      <c r="L49" s="931" t="s">
        <v>111</v>
      </c>
      <c r="M49" s="931" t="s">
        <v>3346</v>
      </c>
      <c r="N49" s="912"/>
      <c r="O49" s="761"/>
      <c r="P49" s="931"/>
      <c r="Q49" s="931"/>
    </row>
    <row r="50" spans="2:20">
      <c r="B50" s="911">
        <v>44</v>
      </c>
      <c r="C50" s="931" t="s">
        <v>65</v>
      </c>
      <c r="D50" s="932"/>
      <c r="E50" s="912" t="s">
        <v>0</v>
      </c>
      <c r="F50" s="912" t="s">
        <v>1</v>
      </c>
      <c r="G50" s="931" t="s">
        <v>66</v>
      </c>
      <c r="H50" s="931"/>
      <c r="I50" s="933" t="s">
        <v>110</v>
      </c>
      <c r="J50" s="1084">
        <v>1</v>
      </c>
      <c r="K50" s="1085">
        <v>18</v>
      </c>
      <c r="L50" s="931" t="s">
        <v>111</v>
      </c>
      <c r="M50" s="931" t="s">
        <v>3346</v>
      </c>
      <c r="N50" s="912"/>
      <c r="O50" s="761"/>
      <c r="P50" s="931"/>
      <c r="Q50" s="931"/>
    </row>
    <row r="51" spans="2:20">
      <c r="B51" s="911">
        <v>45</v>
      </c>
      <c r="C51" s="931" t="s">
        <v>65</v>
      </c>
      <c r="D51" s="932"/>
      <c r="E51" s="912" t="s">
        <v>0</v>
      </c>
      <c r="F51" s="912" t="s">
        <v>1</v>
      </c>
      <c r="G51" s="931" t="s">
        <v>66</v>
      </c>
      <c r="H51" s="931"/>
      <c r="I51" s="933" t="s">
        <v>110</v>
      </c>
      <c r="J51" s="1084">
        <v>1</v>
      </c>
      <c r="K51" s="1085">
        <v>19</v>
      </c>
      <c r="L51" s="931" t="s">
        <v>111</v>
      </c>
      <c r="M51" s="931" t="s">
        <v>3346</v>
      </c>
      <c r="N51" s="912"/>
      <c r="O51" s="761"/>
      <c r="P51" s="931"/>
      <c r="Q51" s="931"/>
    </row>
    <row r="52" spans="2:20">
      <c r="B52" s="911">
        <v>46</v>
      </c>
      <c r="C52" s="931" t="s">
        <v>65</v>
      </c>
      <c r="D52" s="932"/>
      <c r="E52" s="912" t="s">
        <v>0</v>
      </c>
      <c r="F52" s="912" t="s">
        <v>1</v>
      </c>
      <c r="G52" s="931" t="s">
        <v>66</v>
      </c>
      <c r="H52" s="931"/>
      <c r="I52" s="933" t="s">
        <v>110</v>
      </c>
      <c r="J52" s="1084">
        <v>1</v>
      </c>
      <c r="K52" s="1085">
        <v>20</v>
      </c>
      <c r="L52" s="931" t="s">
        <v>111</v>
      </c>
      <c r="M52" s="931" t="s">
        <v>3346</v>
      </c>
      <c r="N52" s="912"/>
      <c r="O52" s="761"/>
      <c r="P52" s="931"/>
      <c r="Q52" s="931"/>
    </row>
    <row r="53" spans="2:20">
      <c r="B53" s="911">
        <v>47</v>
      </c>
      <c r="C53" s="931" t="s">
        <v>65</v>
      </c>
      <c r="D53" s="932"/>
      <c r="E53" s="912" t="s">
        <v>0</v>
      </c>
      <c r="F53" s="912" t="s">
        <v>1</v>
      </c>
      <c r="G53" s="931" t="s">
        <v>66</v>
      </c>
      <c r="H53" s="931"/>
      <c r="I53" s="933" t="s">
        <v>110</v>
      </c>
      <c r="J53" s="1084">
        <v>1</v>
      </c>
      <c r="K53" s="1085">
        <v>21</v>
      </c>
      <c r="L53" s="931" t="s">
        <v>111</v>
      </c>
      <c r="M53" s="931" t="s">
        <v>3346</v>
      </c>
      <c r="N53" s="912"/>
      <c r="O53" s="761"/>
      <c r="P53" s="931"/>
      <c r="Q53" s="931"/>
    </row>
    <row r="54" spans="2:20">
      <c r="B54" s="911">
        <v>48</v>
      </c>
      <c r="C54" s="931" t="s">
        <v>65</v>
      </c>
      <c r="D54" s="932"/>
      <c r="E54" s="912" t="s">
        <v>0</v>
      </c>
      <c r="F54" s="912" t="s">
        <v>1</v>
      </c>
      <c r="G54" s="931" t="s">
        <v>66</v>
      </c>
      <c r="H54" s="931"/>
      <c r="I54" s="933" t="s">
        <v>110</v>
      </c>
      <c r="J54" s="1084">
        <v>2</v>
      </c>
      <c r="K54" s="1085">
        <v>22</v>
      </c>
      <c r="L54" s="931" t="s">
        <v>111</v>
      </c>
      <c r="M54" s="931" t="s">
        <v>3346</v>
      </c>
      <c r="N54" s="912"/>
      <c r="O54" s="761"/>
      <c r="P54" s="931"/>
      <c r="Q54" s="931"/>
    </row>
    <row r="55" spans="2:20">
      <c r="B55" s="911">
        <v>49</v>
      </c>
      <c r="C55" s="931" t="s">
        <v>65</v>
      </c>
      <c r="D55" s="932"/>
      <c r="E55" s="912" t="s">
        <v>0</v>
      </c>
      <c r="F55" s="912" t="s">
        <v>1</v>
      </c>
      <c r="G55" s="931" t="s">
        <v>66</v>
      </c>
      <c r="H55" s="931"/>
      <c r="I55" s="933" t="s">
        <v>110</v>
      </c>
      <c r="J55" s="1084">
        <v>2</v>
      </c>
      <c r="K55" s="1085">
        <v>23</v>
      </c>
      <c r="L55" s="931" t="s">
        <v>111</v>
      </c>
      <c r="M55" s="931" t="s">
        <v>3346</v>
      </c>
      <c r="N55" s="912"/>
      <c r="O55" s="761"/>
      <c r="P55" s="931"/>
      <c r="Q55" s="931"/>
    </row>
    <row r="56" spans="2:20">
      <c r="B56" s="911">
        <v>50</v>
      </c>
      <c r="C56" s="931" t="s">
        <v>65</v>
      </c>
      <c r="D56" s="932"/>
      <c r="E56" s="912" t="s">
        <v>0</v>
      </c>
      <c r="F56" s="912" t="s">
        <v>1</v>
      </c>
      <c r="G56" s="931" t="s">
        <v>66</v>
      </c>
      <c r="H56" s="931"/>
      <c r="I56" s="933" t="s">
        <v>110</v>
      </c>
      <c r="J56" s="1084">
        <v>2</v>
      </c>
      <c r="K56" s="1085">
        <v>24</v>
      </c>
      <c r="L56" s="931" t="s">
        <v>111</v>
      </c>
      <c r="M56" s="931" t="s">
        <v>3346</v>
      </c>
      <c r="N56" s="912"/>
      <c r="O56" s="761"/>
      <c r="P56" s="931"/>
      <c r="Q56" s="931"/>
      <c r="T56" s="61"/>
    </row>
    <row r="57" spans="2:20">
      <c r="B57" s="911">
        <v>51</v>
      </c>
      <c r="C57" s="931" t="s">
        <v>65</v>
      </c>
      <c r="D57" s="932"/>
      <c r="E57" s="912" t="s">
        <v>0</v>
      </c>
      <c r="F57" s="912" t="s">
        <v>1</v>
      </c>
      <c r="G57" s="931" t="s">
        <v>66</v>
      </c>
      <c r="H57" s="931"/>
      <c r="I57" s="933" t="s">
        <v>110</v>
      </c>
      <c r="J57" s="1084">
        <v>2</v>
      </c>
      <c r="K57" s="1085">
        <v>25</v>
      </c>
      <c r="L57" s="931" t="s">
        <v>111</v>
      </c>
      <c r="M57" s="931" t="s">
        <v>3346</v>
      </c>
      <c r="N57" s="912"/>
      <c r="O57" s="761"/>
      <c r="P57" s="931"/>
      <c r="Q57" s="931"/>
      <c r="T57" s="61"/>
    </row>
    <row r="58" spans="2:20">
      <c r="B58" s="911">
        <v>52</v>
      </c>
      <c r="C58" s="931" t="s">
        <v>65</v>
      </c>
      <c r="D58" s="932"/>
      <c r="E58" s="912" t="s">
        <v>0</v>
      </c>
      <c r="F58" s="912" t="s">
        <v>1</v>
      </c>
      <c r="G58" s="931" t="s">
        <v>66</v>
      </c>
      <c r="H58" s="931"/>
      <c r="I58" s="933" t="s">
        <v>110</v>
      </c>
      <c r="J58" s="1084">
        <v>2</v>
      </c>
      <c r="K58" s="1085">
        <v>26</v>
      </c>
      <c r="L58" s="931" t="s">
        <v>111</v>
      </c>
      <c r="M58" s="931" t="s">
        <v>3346</v>
      </c>
      <c r="N58" s="912"/>
      <c r="O58" s="761"/>
      <c r="P58" s="931"/>
      <c r="Q58" s="931"/>
      <c r="T58" s="61"/>
    </row>
    <row r="59" spans="2:20">
      <c r="B59" s="911">
        <v>53</v>
      </c>
      <c r="C59" s="931" t="s">
        <v>65</v>
      </c>
      <c r="D59" s="932"/>
      <c r="E59" s="912" t="s">
        <v>0</v>
      </c>
      <c r="F59" s="912" t="s">
        <v>1</v>
      </c>
      <c r="G59" s="931" t="s">
        <v>66</v>
      </c>
      <c r="H59" s="931"/>
      <c r="I59" s="933" t="s">
        <v>110</v>
      </c>
      <c r="J59" s="1084">
        <v>2</v>
      </c>
      <c r="K59" s="1085">
        <v>27</v>
      </c>
      <c r="L59" s="931" t="s">
        <v>111</v>
      </c>
      <c r="M59" s="931" t="s">
        <v>3346</v>
      </c>
      <c r="N59" s="912"/>
      <c r="O59" s="761"/>
      <c r="P59" s="931"/>
      <c r="Q59" s="931"/>
      <c r="S59" s="62"/>
      <c r="T59" s="61"/>
    </row>
    <row r="60" spans="2:20">
      <c r="B60" s="911">
        <v>54</v>
      </c>
      <c r="C60" s="931" t="s">
        <v>65</v>
      </c>
      <c r="D60" s="932"/>
      <c r="E60" s="912" t="s">
        <v>0</v>
      </c>
      <c r="F60" s="912" t="s">
        <v>1</v>
      </c>
      <c r="G60" s="931" t="s">
        <v>66</v>
      </c>
      <c r="H60" s="931"/>
      <c r="I60" s="933" t="s">
        <v>110</v>
      </c>
      <c r="J60" s="1084">
        <v>2</v>
      </c>
      <c r="K60" s="1085">
        <v>28</v>
      </c>
      <c r="L60" s="931" t="s">
        <v>111</v>
      </c>
      <c r="M60" s="931" t="s">
        <v>3346</v>
      </c>
      <c r="N60" s="912"/>
      <c r="O60" s="761"/>
      <c r="P60" s="931"/>
      <c r="Q60" s="931"/>
      <c r="S60" s="71"/>
      <c r="T60" s="61"/>
    </row>
    <row r="61" spans="2:20">
      <c r="B61" s="911">
        <v>55</v>
      </c>
      <c r="C61" s="931" t="s">
        <v>65</v>
      </c>
      <c r="D61" s="932"/>
      <c r="E61" s="912" t="s">
        <v>0</v>
      </c>
      <c r="F61" s="912" t="s">
        <v>1</v>
      </c>
      <c r="G61" s="931" t="s">
        <v>66</v>
      </c>
      <c r="H61" s="931"/>
      <c r="I61" s="933" t="s">
        <v>110</v>
      </c>
      <c r="J61" s="1084">
        <v>2</v>
      </c>
      <c r="K61" s="1085">
        <v>29</v>
      </c>
      <c r="L61" s="931" t="s">
        <v>111</v>
      </c>
      <c r="M61" s="931" t="s">
        <v>3346</v>
      </c>
      <c r="N61" s="912"/>
      <c r="O61" s="761"/>
      <c r="P61" s="931"/>
      <c r="Q61" s="931"/>
      <c r="S61" s="71"/>
      <c r="T61" s="61"/>
    </row>
    <row r="62" spans="2:20">
      <c r="B62" s="911">
        <v>56</v>
      </c>
      <c r="C62" s="931" t="s">
        <v>65</v>
      </c>
      <c r="D62" s="932"/>
      <c r="E62" s="912" t="s">
        <v>0</v>
      </c>
      <c r="F62" s="912" t="s">
        <v>1</v>
      </c>
      <c r="G62" s="931" t="s">
        <v>66</v>
      </c>
      <c r="H62" s="931"/>
      <c r="I62" s="933" t="s">
        <v>110</v>
      </c>
      <c r="J62" s="1084">
        <v>3</v>
      </c>
      <c r="K62" s="1085">
        <v>30</v>
      </c>
      <c r="L62" s="931" t="s">
        <v>111</v>
      </c>
      <c r="M62" s="931" t="s">
        <v>3346</v>
      </c>
      <c r="N62" s="912"/>
      <c r="O62" s="761"/>
      <c r="P62" s="931"/>
      <c r="Q62" s="931"/>
      <c r="S62" s="71"/>
      <c r="T62" s="61"/>
    </row>
    <row r="63" spans="2:20">
      <c r="B63" s="911">
        <v>57</v>
      </c>
      <c r="C63" s="931" t="s">
        <v>65</v>
      </c>
      <c r="D63" s="932"/>
      <c r="E63" s="912" t="s">
        <v>0</v>
      </c>
      <c r="F63" s="912" t="s">
        <v>1</v>
      </c>
      <c r="G63" s="931" t="s">
        <v>66</v>
      </c>
      <c r="H63" s="931"/>
      <c r="I63" s="933" t="s">
        <v>110</v>
      </c>
      <c r="J63" s="1084">
        <v>3</v>
      </c>
      <c r="K63" s="1085">
        <v>31</v>
      </c>
      <c r="L63" s="931" t="s">
        <v>111</v>
      </c>
      <c r="M63" s="931" t="s">
        <v>3346</v>
      </c>
      <c r="N63" s="912"/>
      <c r="O63" s="761"/>
      <c r="P63" s="931"/>
      <c r="Q63" s="931"/>
      <c r="S63" s="71"/>
      <c r="T63" s="61"/>
    </row>
    <row r="64" spans="2:20">
      <c r="B64" s="911">
        <v>58</v>
      </c>
      <c r="C64" s="931" t="s">
        <v>65</v>
      </c>
      <c r="D64" s="932"/>
      <c r="E64" s="912" t="s">
        <v>0</v>
      </c>
      <c r="F64" s="912" t="s">
        <v>1</v>
      </c>
      <c r="G64" s="931" t="s">
        <v>66</v>
      </c>
      <c r="H64" s="931"/>
      <c r="I64" s="933" t="s">
        <v>110</v>
      </c>
      <c r="J64" s="1084">
        <v>3</v>
      </c>
      <c r="K64" s="1085">
        <v>32</v>
      </c>
      <c r="L64" s="931" t="s">
        <v>111</v>
      </c>
      <c r="M64" s="931" t="s">
        <v>3346</v>
      </c>
      <c r="N64" s="912"/>
      <c r="O64" s="761"/>
      <c r="P64" s="931"/>
      <c r="Q64" s="931"/>
      <c r="S64" s="71"/>
      <c r="T64" s="61"/>
    </row>
    <row r="65" spans="2:27">
      <c r="B65" s="911">
        <v>59</v>
      </c>
      <c r="C65" s="931" t="s">
        <v>65</v>
      </c>
      <c r="D65" s="932"/>
      <c r="E65" s="912" t="s">
        <v>0</v>
      </c>
      <c r="F65" s="912" t="s">
        <v>1</v>
      </c>
      <c r="G65" s="931" t="s">
        <v>66</v>
      </c>
      <c r="H65" s="931"/>
      <c r="I65" s="933" t="s">
        <v>110</v>
      </c>
      <c r="J65" s="1084">
        <v>3</v>
      </c>
      <c r="K65" s="1085">
        <v>33</v>
      </c>
      <c r="L65" s="931" t="s">
        <v>111</v>
      </c>
      <c r="M65" s="931" t="s">
        <v>3346</v>
      </c>
      <c r="N65" s="912"/>
      <c r="O65" s="761"/>
      <c r="P65" s="931"/>
      <c r="Q65" s="931"/>
      <c r="S65" s="71"/>
      <c r="T65" s="61"/>
    </row>
    <row r="66" spans="2:27">
      <c r="B66" s="911">
        <v>60</v>
      </c>
      <c r="C66" s="931" t="s">
        <v>65</v>
      </c>
      <c r="D66" s="932"/>
      <c r="E66" s="912" t="s">
        <v>0</v>
      </c>
      <c r="F66" s="912" t="s">
        <v>1</v>
      </c>
      <c r="G66" s="931" t="s">
        <v>66</v>
      </c>
      <c r="H66" s="931"/>
      <c r="I66" s="933" t="s">
        <v>110</v>
      </c>
      <c r="J66" s="1084">
        <v>3</v>
      </c>
      <c r="K66" s="1085">
        <v>34</v>
      </c>
      <c r="L66" s="931" t="s">
        <v>111</v>
      </c>
      <c r="M66" s="931" t="s">
        <v>3346</v>
      </c>
      <c r="N66" s="912"/>
      <c r="O66" s="761"/>
      <c r="P66" s="931"/>
      <c r="Q66" s="931"/>
      <c r="S66" s="71"/>
      <c r="T66" s="61"/>
    </row>
    <row r="67" spans="2:27">
      <c r="B67" s="911">
        <v>61</v>
      </c>
      <c r="C67" s="931" t="s">
        <v>65</v>
      </c>
      <c r="D67" s="932"/>
      <c r="E67" s="912" t="s">
        <v>0</v>
      </c>
      <c r="F67" s="912" t="s">
        <v>1</v>
      </c>
      <c r="G67" s="931" t="s">
        <v>66</v>
      </c>
      <c r="H67" s="931"/>
      <c r="I67" s="933" t="s">
        <v>110</v>
      </c>
      <c r="J67" s="1084">
        <v>3</v>
      </c>
      <c r="K67" s="1085">
        <v>35</v>
      </c>
      <c r="L67" s="931" t="s">
        <v>111</v>
      </c>
      <c r="M67" s="931" t="s">
        <v>3346</v>
      </c>
      <c r="N67" s="912"/>
      <c r="O67" s="761"/>
      <c r="P67" s="931"/>
      <c r="Q67" s="931"/>
      <c r="S67" s="71"/>
      <c r="T67" s="61"/>
      <c r="U67" s="72"/>
      <c r="V67" s="72"/>
    </row>
    <row r="68" spans="2:27">
      <c r="B68" s="911">
        <v>62</v>
      </c>
      <c r="C68" s="931" t="s">
        <v>65</v>
      </c>
      <c r="D68" s="932"/>
      <c r="E68" s="912" t="s">
        <v>0</v>
      </c>
      <c r="F68" s="912" t="s">
        <v>1</v>
      </c>
      <c r="G68" s="931" t="s">
        <v>66</v>
      </c>
      <c r="H68" s="931"/>
      <c r="I68" s="933" t="s">
        <v>110</v>
      </c>
      <c r="J68" s="1084">
        <v>3</v>
      </c>
      <c r="K68" s="1085">
        <v>36</v>
      </c>
      <c r="L68" s="931" t="s">
        <v>111</v>
      </c>
      <c r="M68" s="931" t="s">
        <v>3346</v>
      </c>
      <c r="N68" s="912"/>
      <c r="O68" s="761"/>
      <c r="P68" s="931"/>
      <c r="Q68" s="931"/>
      <c r="S68" s="71"/>
      <c r="T68" s="61"/>
    </row>
    <row r="69" spans="2:27">
      <c r="B69" s="911">
        <v>63</v>
      </c>
      <c r="C69" s="931" t="s">
        <v>65</v>
      </c>
      <c r="D69" s="932"/>
      <c r="E69" s="912" t="s">
        <v>0</v>
      </c>
      <c r="F69" s="912" t="s">
        <v>1</v>
      </c>
      <c r="G69" s="931" t="s">
        <v>66</v>
      </c>
      <c r="H69" s="931"/>
      <c r="I69" s="933" t="s">
        <v>110</v>
      </c>
      <c r="J69" s="1084">
        <v>3</v>
      </c>
      <c r="K69" s="1085">
        <v>37</v>
      </c>
      <c r="L69" s="931" t="s">
        <v>111</v>
      </c>
      <c r="M69" s="931" t="s">
        <v>3346</v>
      </c>
      <c r="N69" s="912"/>
      <c r="O69" s="761"/>
      <c r="P69" s="931"/>
      <c r="Q69" s="931"/>
      <c r="S69" s="71"/>
      <c r="T69" s="61"/>
    </row>
    <row r="70" spans="2:27">
      <c r="B70" s="911">
        <v>64</v>
      </c>
      <c r="C70" s="931" t="s">
        <v>65</v>
      </c>
      <c r="D70" s="932"/>
      <c r="E70" s="912" t="s">
        <v>0</v>
      </c>
      <c r="F70" s="912" t="s">
        <v>1</v>
      </c>
      <c r="G70" s="931" t="s">
        <v>66</v>
      </c>
      <c r="H70" s="931"/>
      <c r="I70" s="933" t="s">
        <v>110</v>
      </c>
      <c r="J70" s="1084">
        <v>3</v>
      </c>
      <c r="K70" s="1085">
        <v>38</v>
      </c>
      <c r="L70" s="931" t="s">
        <v>111</v>
      </c>
      <c r="M70" s="931" t="s">
        <v>3346</v>
      </c>
      <c r="N70" s="912"/>
      <c r="O70" s="761"/>
      <c r="P70" s="931"/>
      <c r="Q70" s="931"/>
      <c r="S70" s="71"/>
      <c r="T70" s="61"/>
    </row>
    <row r="71" spans="2:27">
      <c r="B71" s="911">
        <v>65</v>
      </c>
      <c r="C71" s="931" t="s">
        <v>65</v>
      </c>
      <c r="D71" s="932"/>
      <c r="E71" s="912" t="s">
        <v>0</v>
      </c>
      <c r="F71" s="912" t="s">
        <v>1</v>
      </c>
      <c r="G71" s="931" t="s">
        <v>66</v>
      </c>
      <c r="H71" s="931"/>
      <c r="I71" s="933" t="s">
        <v>110</v>
      </c>
      <c r="J71" s="1084">
        <v>3</v>
      </c>
      <c r="K71" s="1085">
        <v>39</v>
      </c>
      <c r="L71" s="931" t="s">
        <v>111</v>
      </c>
      <c r="M71" s="931" t="s">
        <v>3346</v>
      </c>
      <c r="N71" s="912"/>
      <c r="O71" s="761"/>
      <c r="P71" s="931"/>
      <c r="Q71" s="931"/>
      <c r="R71" s="71"/>
      <c r="S71" s="71"/>
      <c r="T71" s="61"/>
    </row>
    <row r="72" spans="2:27">
      <c r="B72" s="911">
        <v>66</v>
      </c>
      <c r="C72" s="931" t="s">
        <v>65</v>
      </c>
      <c r="D72" s="932"/>
      <c r="E72" s="912" t="s">
        <v>0</v>
      </c>
      <c r="F72" s="912" t="s">
        <v>1</v>
      </c>
      <c r="G72" s="931" t="s">
        <v>66</v>
      </c>
      <c r="H72" s="931"/>
      <c r="I72" s="933" t="s">
        <v>110</v>
      </c>
      <c r="J72" s="1084">
        <v>3</v>
      </c>
      <c r="K72" s="1085">
        <v>40</v>
      </c>
      <c r="L72" s="931" t="s">
        <v>111</v>
      </c>
      <c r="M72" s="931" t="s">
        <v>3346</v>
      </c>
      <c r="N72" s="912"/>
      <c r="O72" s="761"/>
      <c r="P72" s="931"/>
      <c r="Q72" s="931"/>
      <c r="R72" s="71"/>
      <c r="S72" s="71"/>
      <c r="T72" s="61"/>
      <c r="W72" s="72"/>
    </row>
    <row r="73" spans="2:27">
      <c r="B73" s="911">
        <v>67</v>
      </c>
      <c r="C73" s="931" t="s">
        <v>65</v>
      </c>
      <c r="D73" s="932"/>
      <c r="E73" s="912" t="s">
        <v>0</v>
      </c>
      <c r="F73" s="912" t="s">
        <v>1</v>
      </c>
      <c r="G73" s="931" t="s">
        <v>66</v>
      </c>
      <c r="H73" s="931"/>
      <c r="I73" s="933" t="s">
        <v>110</v>
      </c>
      <c r="J73" s="1084">
        <v>4</v>
      </c>
      <c r="K73" s="1085">
        <v>41</v>
      </c>
      <c r="L73" s="931" t="s">
        <v>111</v>
      </c>
      <c r="M73" s="931" t="s">
        <v>3346</v>
      </c>
      <c r="N73" s="912"/>
      <c r="O73" s="761"/>
      <c r="P73" s="931"/>
      <c r="Q73" s="931"/>
      <c r="R73" s="71"/>
      <c r="S73" s="71"/>
      <c r="T73" s="61"/>
    </row>
    <row r="74" spans="2:27">
      <c r="B74" s="911">
        <v>68</v>
      </c>
      <c r="C74" s="931" t="s">
        <v>65</v>
      </c>
      <c r="D74" s="932"/>
      <c r="E74" s="912" t="s">
        <v>0</v>
      </c>
      <c r="F74" s="912" t="s">
        <v>1</v>
      </c>
      <c r="G74" s="931" t="s">
        <v>66</v>
      </c>
      <c r="H74" s="931"/>
      <c r="I74" s="933" t="s">
        <v>110</v>
      </c>
      <c r="J74" s="1084">
        <v>4</v>
      </c>
      <c r="K74" s="1085">
        <v>42</v>
      </c>
      <c r="L74" s="931" t="s">
        <v>111</v>
      </c>
      <c r="M74" s="931" t="s">
        <v>3346</v>
      </c>
      <c r="N74" s="912"/>
      <c r="O74" s="761"/>
      <c r="P74" s="931"/>
      <c r="Q74" s="931"/>
      <c r="R74" s="71"/>
      <c r="S74" s="71"/>
      <c r="T74" s="61"/>
    </row>
    <row r="75" spans="2:27">
      <c r="B75" s="911">
        <v>69</v>
      </c>
      <c r="C75" s="931" t="s">
        <v>65</v>
      </c>
      <c r="D75" s="932"/>
      <c r="E75" s="912" t="s">
        <v>0</v>
      </c>
      <c r="F75" s="912" t="s">
        <v>1</v>
      </c>
      <c r="G75" s="931" t="s">
        <v>66</v>
      </c>
      <c r="H75" s="931"/>
      <c r="I75" s="933" t="s">
        <v>110</v>
      </c>
      <c r="J75" s="1084">
        <v>4</v>
      </c>
      <c r="K75" s="1085">
        <v>43</v>
      </c>
      <c r="L75" s="931" t="s">
        <v>111</v>
      </c>
      <c r="M75" s="931" t="s">
        <v>3346</v>
      </c>
      <c r="N75" s="912"/>
      <c r="O75" s="761"/>
      <c r="P75" s="931"/>
      <c r="Q75" s="931"/>
      <c r="R75" s="71"/>
      <c r="S75" s="71"/>
      <c r="T75" s="61"/>
    </row>
    <row r="76" spans="2:27">
      <c r="B76" s="911">
        <v>70</v>
      </c>
      <c r="C76" s="931" t="s">
        <v>65</v>
      </c>
      <c r="D76" s="932"/>
      <c r="E76" s="912" t="s">
        <v>0</v>
      </c>
      <c r="F76" s="912" t="s">
        <v>1</v>
      </c>
      <c r="G76" s="931" t="s">
        <v>66</v>
      </c>
      <c r="H76" s="931"/>
      <c r="I76" s="933" t="s">
        <v>110</v>
      </c>
      <c r="J76" s="1084">
        <v>4</v>
      </c>
      <c r="K76" s="1085">
        <v>44</v>
      </c>
      <c r="L76" s="931" t="s">
        <v>111</v>
      </c>
      <c r="M76" s="931" t="s">
        <v>3346</v>
      </c>
      <c r="N76" s="912"/>
      <c r="O76" s="761"/>
      <c r="P76" s="931"/>
      <c r="Q76" s="931"/>
      <c r="R76" s="71"/>
      <c r="S76" s="71"/>
      <c r="T76" s="61"/>
    </row>
    <row r="77" spans="2:27">
      <c r="B77" s="911">
        <v>71</v>
      </c>
      <c r="C77" s="931" t="s">
        <v>65</v>
      </c>
      <c r="D77" s="932"/>
      <c r="E77" s="912" t="s">
        <v>0</v>
      </c>
      <c r="F77" s="912" t="s">
        <v>1</v>
      </c>
      <c r="G77" s="931" t="s">
        <v>66</v>
      </c>
      <c r="H77" s="931"/>
      <c r="I77" s="933" t="s">
        <v>110</v>
      </c>
      <c r="J77" s="1084">
        <v>4</v>
      </c>
      <c r="K77" s="1085">
        <v>45</v>
      </c>
      <c r="L77" s="931" t="s">
        <v>111</v>
      </c>
      <c r="M77" s="931" t="s">
        <v>3346</v>
      </c>
      <c r="N77" s="912"/>
      <c r="O77" s="761"/>
      <c r="P77" s="931"/>
      <c r="Q77" s="931"/>
      <c r="R77" s="71"/>
      <c r="S77" s="71"/>
      <c r="T77" s="61"/>
    </row>
    <row r="78" spans="2:27">
      <c r="B78" s="911">
        <v>72</v>
      </c>
      <c r="C78" s="931" t="s">
        <v>65</v>
      </c>
      <c r="D78" s="932"/>
      <c r="E78" s="912" t="s">
        <v>0</v>
      </c>
      <c r="F78" s="912" t="s">
        <v>1</v>
      </c>
      <c r="G78" s="931" t="s">
        <v>66</v>
      </c>
      <c r="H78" s="931"/>
      <c r="I78" s="933" t="s">
        <v>110</v>
      </c>
      <c r="J78" s="1084">
        <v>4</v>
      </c>
      <c r="K78" s="1085">
        <v>46</v>
      </c>
      <c r="L78" s="931" t="s">
        <v>111</v>
      </c>
      <c r="M78" s="931" t="s">
        <v>3346</v>
      </c>
      <c r="N78" s="912"/>
      <c r="O78" s="761">
        <v>46078</v>
      </c>
      <c r="P78" s="931"/>
      <c r="Q78" s="931"/>
      <c r="R78" s="71"/>
      <c r="S78" s="71"/>
    </row>
    <row r="79" spans="2:27">
      <c r="B79" s="911">
        <v>73</v>
      </c>
      <c r="C79" s="931" t="s">
        <v>65</v>
      </c>
      <c r="D79" s="932"/>
      <c r="E79" s="912" t="s">
        <v>0</v>
      </c>
      <c r="F79" s="912" t="s">
        <v>1</v>
      </c>
      <c r="G79" s="931" t="s">
        <v>66</v>
      </c>
      <c r="H79" s="931"/>
      <c r="I79" s="933" t="s">
        <v>110</v>
      </c>
      <c r="J79" s="1084">
        <v>4</v>
      </c>
      <c r="K79" s="1085">
        <v>47</v>
      </c>
      <c r="L79" s="931" t="s">
        <v>111</v>
      </c>
      <c r="M79" s="931" t="s">
        <v>3346</v>
      </c>
      <c r="N79" s="912"/>
      <c r="O79" s="761"/>
      <c r="P79" s="931"/>
      <c r="Q79" s="931"/>
      <c r="R79" s="71"/>
      <c r="S79" s="71"/>
    </row>
    <row r="80" spans="2:27">
      <c r="B80" s="911">
        <v>74</v>
      </c>
      <c r="C80" s="931" t="s">
        <v>65</v>
      </c>
      <c r="D80" s="932"/>
      <c r="E80" s="912" t="s">
        <v>0</v>
      </c>
      <c r="F80" s="912" t="s">
        <v>1</v>
      </c>
      <c r="G80" s="931" t="s">
        <v>66</v>
      </c>
      <c r="H80" s="931"/>
      <c r="I80" s="933" t="s">
        <v>110</v>
      </c>
      <c r="J80" s="1084">
        <v>5</v>
      </c>
      <c r="K80" s="1085">
        <v>48</v>
      </c>
      <c r="L80" s="931" t="s">
        <v>111</v>
      </c>
      <c r="M80" s="931" t="s">
        <v>3346</v>
      </c>
      <c r="N80" s="912"/>
      <c r="O80" s="761">
        <v>46088</v>
      </c>
      <c r="P80" s="931"/>
      <c r="Q80" s="931"/>
      <c r="R80" s="71"/>
      <c r="S80" s="71"/>
      <c r="X80" s="72"/>
      <c r="Y80" s="72"/>
      <c r="Z80" s="72"/>
      <c r="AA80" s="72"/>
    </row>
    <row r="81" spans="2:30">
      <c r="B81" s="911">
        <v>75</v>
      </c>
      <c r="C81" s="931" t="s">
        <v>65</v>
      </c>
      <c r="D81" s="932"/>
      <c r="E81" s="912" t="s">
        <v>0</v>
      </c>
      <c r="F81" s="912" t="s">
        <v>1</v>
      </c>
      <c r="G81" s="931" t="s">
        <v>66</v>
      </c>
      <c r="H81" s="931"/>
      <c r="I81" s="933" t="s">
        <v>110</v>
      </c>
      <c r="J81" s="1084">
        <v>5</v>
      </c>
      <c r="K81" s="1085">
        <v>49</v>
      </c>
      <c r="L81" s="931" t="s">
        <v>111</v>
      </c>
      <c r="M81" s="931" t="s">
        <v>3346</v>
      </c>
      <c r="N81" s="912"/>
      <c r="O81" s="761"/>
      <c r="P81" s="931"/>
      <c r="Q81" s="931"/>
      <c r="R81" s="71"/>
      <c r="S81" s="71"/>
    </row>
    <row r="82" spans="2:30">
      <c r="B82" s="911">
        <v>76</v>
      </c>
      <c r="C82" s="931" t="s">
        <v>65</v>
      </c>
      <c r="D82" s="932"/>
      <c r="E82" s="912" t="s">
        <v>0</v>
      </c>
      <c r="F82" s="912" t="s">
        <v>1</v>
      </c>
      <c r="G82" s="931" t="s">
        <v>66</v>
      </c>
      <c r="H82" s="931"/>
      <c r="I82" s="933" t="s">
        <v>110</v>
      </c>
      <c r="J82" s="1084">
        <v>5</v>
      </c>
      <c r="K82" s="1090">
        <v>50</v>
      </c>
      <c r="L82" s="931" t="s">
        <v>111</v>
      </c>
      <c r="M82" s="931" t="s">
        <v>3346</v>
      </c>
      <c r="N82" s="912"/>
      <c r="O82" s="761">
        <v>46088</v>
      </c>
      <c r="P82" s="931"/>
      <c r="Q82" s="931"/>
      <c r="R82" s="71"/>
      <c r="T82" s="61"/>
      <c r="AB82" s="72"/>
      <c r="AC82" s="72"/>
      <c r="AD82" s="72"/>
    </row>
    <row r="83" spans="2:30">
      <c r="B83" s="911">
        <v>77</v>
      </c>
      <c r="C83" s="931" t="s">
        <v>65</v>
      </c>
      <c r="D83" s="932"/>
      <c r="E83" s="912" t="s">
        <v>0</v>
      </c>
      <c r="F83" s="912" t="s">
        <v>1</v>
      </c>
      <c r="G83" s="931" t="s">
        <v>66</v>
      </c>
      <c r="H83" s="931"/>
      <c r="I83" s="933" t="s">
        <v>110</v>
      </c>
      <c r="J83" s="1084">
        <v>5</v>
      </c>
      <c r="K83" s="1085">
        <v>51</v>
      </c>
      <c r="L83" s="931" t="s">
        <v>111</v>
      </c>
      <c r="M83" s="931" t="s">
        <v>3346</v>
      </c>
      <c r="N83" s="912"/>
      <c r="O83" s="761">
        <v>46088</v>
      </c>
      <c r="P83" s="931"/>
      <c r="Q83" s="931"/>
      <c r="R83" s="71"/>
      <c r="T83" s="61"/>
    </row>
    <row r="84" spans="2:30">
      <c r="B84" s="911">
        <v>78</v>
      </c>
      <c r="C84" s="931" t="s">
        <v>65</v>
      </c>
      <c r="D84" s="932"/>
      <c r="E84" s="912" t="s">
        <v>0</v>
      </c>
      <c r="F84" s="912" t="s">
        <v>1</v>
      </c>
      <c r="G84" s="931" t="s">
        <v>66</v>
      </c>
      <c r="H84" s="931"/>
      <c r="I84" s="933" t="s">
        <v>110</v>
      </c>
      <c r="J84" s="1084">
        <v>5</v>
      </c>
      <c r="K84" s="1085">
        <v>52</v>
      </c>
      <c r="L84" s="931" t="s">
        <v>111</v>
      </c>
      <c r="M84" s="931" t="s">
        <v>3346</v>
      </c>
      <c r="N84" s="912"/>
      <c r="O84" s="761">
        <v>45845</v>
      </c>
      <c r="P84" s="931"/>
      <c r="Q84" s="931">
        <v>12</v>
      </c>
      <c r="R84" s="71"/>
      <c r="T84" s="61"/>
    </row>
    <row r="85" spans="2:30">
      <c r="B85" s="911">
        <v>79</v>
      </c>
      <c r="C85" s="931" t="s">
        <v>65</v>
      </c>
      <c r="D85" s="932"/>
      <c r="E85" s="912" t="s">
        <v>0</v>
      </c>
      <c r="F85" s="912" t="s">
        <v>1</v>
      </c>
      <c r="G85" s="931" t="s">
        <v>66</v>
      </c>
      <c r="H85" s="931"/>
      <c r="I85" s="933" t="s">
        <v>110</v>
      </c>
      <c r="J85" s="1084">
        <v>5</v>
      </c>
      <c r="K85" s="1085">
        <v>53</v>
      </c>
      <c r="L85" s="931" t="s">
        <v>111</v>
      </c>
      <c r="M85" s="931" t="s">
        <v>3346</v>
      </c>
      <c r="N85" s="912"/>
      <c r="O85" s="761">
        <v>45847</v>
      </c>
      <c r="P85" s="931"/>
      <c r="Q85" s="931">
        <v>12</v>
      </c>
      <c r="R85" s="71"/>
      <c r="T85" s="61"/>
    </row>
    <row r="86" spans="2:30">
      <c r="B86" s="911">
        <v>80</v>
      </c>
      <c r="C86" s="931" t="s">
        <v>65</v>
      </c>
      <c r="D86" s="932"/>
      <c r="E86" s="912" t="s">
        <v>0</v>
      </c>
      <c r="F86" s="912" t="s">
        <v>1</v>
      </c>
      <c r="G86" s="931" t="s">
        <v>66</v>
      </c>
      <c r="H86" s="931"/>
      <c r="I86" s="933" t="s">
        <v>110</v>
      </c>
      <c r="J86" s="1084">
        <v>5</v>
      </c>
      <c r="K86" s="1085">
        <v>54</v>
      </c>
      <c r="L86" s="931" t="s">
        <v>111</v>
      </c>
      <c r="M86" s="931" t="s">
        <v>3346</v>
      </c>
      <c r="N86" s="912"/>
      <c r="O86" s="761">
        <v>45848</v>
      </c>
      <c r="P86" s="931"/>
      <c r="Q86" s="931">
        <v>12</v>
      </c>
      <c r="R86" s="71"/>
      <c r="S86" s="71"/>
      <c r="T86" s="61"/>
    </row>
    <row r="87" spans="2:30">
      <c r="B87" s="911">
        <v>81</v>
      </c>
      <c r="C87" s="931" t="s">
        <v>65</v>
      </c>
      <c r="D87" s="932"/>
      <c r="E87" s="912" t="s">
        <v>0</v>
      </c>
      <c r="F87" s="912" t="s">
        <v>1</v>
      </c>
      <c r="G87" s="931" t="s">
        <v>66</v>
      </c>
      <c r="H87" s="931"/>
      <c r="I87" s="933" t="s">
        <v>110</v>
      </c>
      <c r="J87" s="1084">
        <v>5</v>
      </c>
      <c r="K87" s="1085">
        <v>55</v>
      </c>
      <c r="L87" s="931" t="s">
        <v>111</v>
      </c>
      <c r="M87" s="931" t="s">
        <v>3346</v>
      </c>
      <c r="N87" s="912"/>
      <c r="O87" s="761">
        <v>45848</v>
      </c>
      <c r="P87" s="931"/>
      <c r="Q87" s="931">
        <v>12</v>
      </c>
      <c r="R87" s="71"/>
      <c r="S87" s="71"/>
      <c r="T87" s="61"/>
    </row>
    <row r="88" spans="2:30">
      <c r="B88" s="911">
        <v>82</v>
      </c>
      <c r="C88" s="931" t="s">
        <v>65</v>
      </c>
      <c r="D88" s="932"/>
      <c r="E88" s="912" t="s">
        <v>0</v>
      </c>
      <c r="F88" s="912" t="s">
        <v>1</v>
      </c>
      <c r="G88" s="931" t="s">
        <v>66</v>
      </c>
      <c r="H88" s="931"/>
      <c r="I88" s="933" t="s">
        <v>110</v>
      </c>
      <c r="J88" s="1084">
        <v>5</v>
      </c>
      <c r="K88" s="1085">
        <v>56</v>
      </c>
      <c r="L88" s="931" t="s">
        <v>111</v>
      </c>
      <c r="M88" s="931" t="s">
        <v>3346</v>
      </c>
      <c r="N88" s="761"/>
      <c r="O88" s="1091">
        <v>45849</v>
      </c>
      <c r="P88" s="931"/>
      <c r="Q88" s="931">
        <v>12</v>
      </c>
      <c r="R88" s="71"/>
      <c r="S88" s="71"/>
      <c r="T88" s="61"/>
    </row>
    <row r="89" spans="2:30">
      <c r="B89" s="911">
        <v>83</v>
      </c>
      <c r="C89" s="931" t="s">
        <v>65</v>
      </c>
      <c r="D89" s="932"/>
      <c r="E89" s="912" t="s">
        <v>0</v>
      </c>
      <c r="F89" s="912" t="s">
        <v>1</v>
      </c>
      <c r="G89" s="931" t="s">
        <v>66</v>
      </c>
      <c r="H89" s="931"/>
      <c r="I89" s="933" t="s">
        <v>110</v>
      </c>
      <c r="J89" s="1084">
        <v>5</v>
      </c>
      <c r="K89" s="1085">
        <v>57</v>
      </c>
      <c r="L89" s="931" t="s">
        <v>111</v>
      </c>
      <c r="M89" s="931" t="s">
        <v>3346</v>
      </c>
      <c r="N89" s="761"/>
      <c r="O89" s="1091">
        <v>45849</v>
      </c>
      <c r="P89" s="931"/>
      <c r="Q89" s="931">
        <v>12</v>
      </c>
      <c r="R89" s="71"/>
      <c r="S89" s="71"/>
      <c r="T89" s="61"/>
    </row>
    <row r="90" spans="2:30">
      <c r="B90" s="911">
        <v>84</v>
      </c>
      <c r="C90" s="931" t="s">
        <v>65</v>
      </c>
      <c r="D90" s="932"/>
      <c r="E90" s="912" t="s">
        <v>0</v>
      </c>
      <c r="F90" s="912" t="s">
        <v>1</v>
      </c>
      <c r="G90" s="931" t="s">
        <v>66</v>
      </c>
      <c r="H90" s="931"/>
      <c r="I90" s="933" t="s">
        <v>110</v>
      </c>
      <c r="J90" s="1084">
        <v>5</v>
      </c>
      <c r="K90" s="1085">
        <v>58</v>
      </c>
      <c r="L90" s="931" t="s">
        <v>111</v>
      </c>
      <c r="M90" s="931" t="s">
        <v>3346</v>
      </c>
      <c r="N90" s="912"/>
      <c r="O90" s="761">
        <v>45850</v>
      </c>
      <c r="P90" s="931"/>
      <c r="Q90" s="931">
        <v>12</v>
      </c>
      <c r="R90" s="71"/>
      <c r="T90" s="61"/>
    </row>
    <row r="91" spans="2:30">
      <c r="B91" s="911">
        <v>85</v>
      </c>
      <c r="C91" s="931" t="s">
        <v>65</v>
      </c>
      <c r="D91" s="932"/>
      <c r="E91" s="912" t="s">
        <v>0</v>
      </c>
      <c r="F91" s="912" t="s">
        <v>1</v>
      </c>
      <c r="G91" s="931" t="s">
        <v>66</v>
      </c>
      <c r="H91" s="931"/>
      <c r="I91" s="933" t="s">
        <v>110</v>
      </c>
      <c r="J91" s="1084">
        <v>6</v>
      </c>
      <c r="K91" s="1085">
        <v>59</v>
      </c>
      <c r="L91" s="931" t="s">
        <v>111</v>
      </c>
      <c r="M91" s="931" t="s">
        <v>3346</v>
      </c>
      <c r="N91" s="912"/>
      <c r="O91" s="761">
        <v>45850</v>
      </c>
      <c r="P91" s="931"/>
      <c r="Q91" s="931">
        <v>12</v>
      </c>
      <c r="R91" s="71"/>
      <c r="S91" s="71"/>
      <c r="T91" s="61"/>
    </row>
    <row r="92" spans="2:30">
      <c r="B92" s="911">
        <v>86</v>
      </c>
      <c r="C92" s="931" t="s">
        <v>65</v>
      </c>
      <c r="D92" s="932"/>
      <c r="E92" s="912" t="s">
        <v>0</v>
      </c>
      <c r="F92" s="912" t="s">
        <v>1</v>
      </c>
      <c r="G92" s="931" t="s">
        <v>66</v>
      </c>
      <c r="H92" s="931"/>
      <c r="I92" s="933" t="s">
        <v>110</v>
      </c>
      <c r="J92" s="1084">
        <v>6</v>
      </c>
      <c r="K92" s="1085">
        <v>60</v>
      </c>
      <c r="L92" s="931" t="s">
        <v>111</v>
      </c>
      <c r="M92" s="931" t="s">
        <v>3346</v>
      </c>
      <c r="N92" s="912"/>
      <c r="O92" s="761">
        <v>45850</v>
      </c>
      <c r="P92" s="931"/>
      <c r="Q92" s="931">
        <v>12</v>
      </c>
      <c r="R92" s="71"/>
      <c r="S92" s="71"/>
      <c r="T92" s="61"/>
    </row>
    <row r="93" spans="2:30">
      <c r="B93" s="911">
        <v>87</v>
      </c>
      <c r="C93" s="931" t="s">
        <v>65</v>
      </c>
      <c r="D93" s="932"/>
      <c r="E93" s="912" t="s">
        <v>0</v>
      </c>
      <c r="F93" s="912" t="s">
        <v>1</v>
      </c>
      <c r="G93" s="931" t="s">
        <v>66</v>
      </c>
      <c r="H93" s="931"/>
      <c r="I93" s="933" t="s">
        <v>110</v>
      </c>
      <c r="J93" s="1084">
        <v>6</v>
      </c>
      <c r="K93" s="1085">
        <v>61</v>
      </c>
      <c r="L93" s="931" t="s">
        <v>111</v>
      </c>
      <c r="M93" s="931" t="s">
        <v>3346</v>
      </c>
      <c r="N93" s="912"/>
      <c r="O93" s="761">
        <v>45850</v>
      </c>
      <c r="P93" s="931"/>
      <c r="Q93" s="931">
        <v>12</v>
      </c>
      <c r="R93" s="71"/>
      <c r="S93" s="71"/>
      <c r="T93" s="61"/>
    </row>
    <row r="94" spans="2:30">
      <c r="B94" s="911">
        <v>88</v>
      </c>
      <c r="C94" s="931" t="s">
        <v>65</v>
      </c>
      <c r="D94" s="932"/>
      <c r="E94" s="912" t="s">
        <v>0</v>
      </c>
      <c r="F94" s="912" t="s">
        <v>1</v>
      </c>
      <c r="G94" s="931" t="s">
        <v>66</v>
      </c>
      <c r="H94" s="931"/>
      <c r="I94" s="933" t="s">
        <v>110</v>
      </c>
      <c r="J94" s="1084">
        <v>6</v>
      </c>
      <c r="K94" s="1085">
        <v>62</v>
      </c>
      <c r="L94" s="931" t="s">
        <v>111</v>
      </c>
      <c r="M94" s="931" t="s">
        <v>3346</v>
      </c>
      <c r="N94" s="912"/>
      <c r="O94" s="761">
        <v>45854</v>
      </c>
      <c r="P94" s="931"/>
      <c r="Q94" s="931">
        <v>12</v>
      </c>
      <c r="R94" s="71"/>
      <c r="S94" s="71"/>
      <c r="T94" s="61"/>
    </row>
    <row r="95" spans="2:30">
      <c r="B95" s="911">
        <v>89</v>
      </c>
      <c r="C95" s="931" t="s">
        <v>65</v>
      </c>
      <c r="D95" s="932"/>
      <c r="E95" s="912" t="s">
        <v>0</v>
      </c>
      <c r="F95" s="912" t="s">
        <v>1</v>
      </c>
      <c r="G95" s="931" t="s">
        <v>66</v>
      </c>
      <c r="H95" s="931"/>
      <c r="I95" s="933" t="s">
        <v>110</v>
      </c>
      <c r="J95" s="1084">
        <v>6</v>
      </c>
      <c r="K95" s="1085">
        <v>63</v>
      </c>
      <c r="L95" s="931" t="s">
        <v>111</v>
      </c>
      <c r="M95" s="931" t="s">
        <v>3346</v>
      </c>
      <c r="N95" s="912"/>
      <c r="O95" s="761">
        <v>45855</v>
      </c>
      <c r="P95" s="931"/>
      <c r="Q95" s="931">
        <v>12</v>
      </c>
      <c r="R95" s="71"/>
      <c r="S95" s="71"/>
      <c r="T95" s="61"/>
    </row>
    <row r="96" spans="2:30">
      <c r="B96" s="911">
        <v>90</v>
      </c>
      <c r="C96" s="931" t="s">
        <v>65</v>
      </c>
      <c r="D96" s="932"/>
      <c r="E96" s="912" t="s">
        <v>0</v>
      </c>
      <c r="F96" s="912" t="s">
        <v>1</v>
      </c>
      <c r="G96" s="931" t="s">
        <v>66</v>
      </c>
      <c r="H96" s="931"/>
      <c r="I96" s="933" t="s">
        <v>110</v>
      </c>
      <c r="J96" s="1084">
        <v>6</v>
      </c>
      <c r="K96" s="1085">
        <v>64</v>
      </c>
      <c r="L96" s="931" t="s">
        <v>111</v>
      </c>
      <c r="M96" s="931" t="s">
        <v>3346</v>
      </c>
      <c r="N96" s="912"/>
      <c r="O96" s="761">
        <v>45866</v>
      </c>
      <c r="P96" s="931"/>
      <c r="Q96" s="931">
        <v>12</v>
      </c>
      <c r="S96" s="71"/>
      <c r="T96" s="61"/>
    </row>
    <row r="97" spans="2:20">
      <c r="B97" s="911">
        <v>91</v>
      </c>
      <c r="C97" s="931" t="s">
        <v>65</v>
      </c>
      <c r="D97" s="932"/>
      <c r="E97" s="912" t="s">
        <v>0</v>
      </c>
      <c r="F97" s="912" t="s">
        <v>1</v>
      </c>
      <c r="G97" s="931" t="s">
        <v>66</v>
      </c>
      <c r="H97" s="931"/>
      <c r="I97" s="933" t="s">
        <v>110</v>
      </c>
      <c r="J97" s="1084">
        <v>6</v>
      </c>
      <c r="K97" s="1085">
        <v>65</v>
      </c>
      <c r="L97" s="931" t="s">
        <v>111</v>
      </c>
      <c r="M97" s="931" t="s">
        <v>3346</v>
      </c>
      <c r="N97" s="912"/>
      <c r="O97" s="761">
        <v>45867</v>
      </c>
      <c r="P97" s="931"/>
      <c r="Q97" s="931">
        <v>12</v>
      </c>
      <c r="S97" s="71"/>
      <c r="T97" s="61"/>
    </row>
    <row r="98" spans="2:20">
      <c r="B98" s="911">
        <v>92</v>
      </c>
      <c r="C98" s="931" t="s">
        <v>65</v>
      </c>
      <c r="D98" s="932"/>
      <c r="E98" s="912" t="s">
        <v>0</v>
      </c>
      <c r="F98" s="912" t="s">
        <v>1</v>
      </c>
      <c r="G98" s="931" t="s">
        <v>66</v>
      </c>
      <c r="H98" s="931"/>
      <c r="I98" s="933" t="s">
        <v>110</v>
      </c>
      <c r="J98" s="1084">
        <v>6</v>
      </c>
      <c r="K98" s="1085">
        <v>66</v>
      </c>
      <c r="L98" s="931" t="s">
        <v>111</v>
      </c>
      <c r="M98" s="931" t="s">
        <v>3346</v>
      </c>
      <c r="N98" s="912"/>
      <c r="O98" s="761">
        <v>45867</v>
      </c>
      <c r="P98" s="931"/>
      <c r="Q98" s="931">
        <v>12</v>
      </c>
      <c r="S98" s="71"/>
      <c r="T98" s="61"/>
    </row>
    <row r="99" spans="2:20">
      <c r="B99" s="911">
        <v>93</v>
      </c>
      <c r="C99" s="931" t="s">
        <v>65</v>
      </c>
      <c r="D99" s="932"/>
      <c r="E99" s="912" t="s">
        <v>0</v>
      </c>
      <c r="F99" s="912" t="s">
        <v>1</v>
      </c>
      <c r="G99" s="931" t="s">
        <v>66</v>
      </c>
      <c r="H99" s="931"/>
      <c r="I99" s="933" t="s">
        <v>110</v>
      </c>
      <c r="J99" s="1084">
        <v>6</v>
      </c>
      <c r="K99" s="1085">
        <v>67</v>
      </c>
      <c r="L99" s="931" t="s">
        <v>111</v>
      </c>
      <c r="M99" s="931" t="s">
        <v>3346</v>
      </c>
      <c r="N99" s="912"/>
      <c r="O99" s="761">
        <v>45868</v>
      </c>
      <c r="P99" s="931"/>
      <c r="Q99" s="931">
        <v>12</v>
      </c>
      <c r="S99" s="71"/>
      <c r="T99" s="61"/>
    </row>
    <row r="100" spans="2:20">
      <c r="B100" s="911">
        <v>94</v>
      </c>
      <c r="C100" s="931" t="s">
        <v>65</v>
      </c>
      <c r="D100" s="932"/>
      <c r="E100" s="912" t="s">
        <v>0</v>
      </c>
      <c r="F100" s="912" t="s">
        <v>1</v>
      </c>
      <c r="G100" s="931" t="s">
        <v>66</v>
      </c>
      <c r="H100" s="931"/>
      <c r="I100" s="933" t="s">
        <v>110</v>
      </c>
      <c r="J100" s="1084">
        <v>6</v>
      </c>
      <c r="K100" s="1085">
        <v>68</v>
      </c>
      <c r="L100" s="931" t="s">
        <v>111</v>
      </c>
      <c r="M100" s="931" t="s">
        <v>3346</v>
      </c>
      <c r="N100" s="912"/>
      <c r="O100" s="761">
        <v>45868</v>
      </c>
      <c r="P100" s="931"/>
      <c r="Q100" s="931">
        <v>12</v>
      </c>
      <c r="S100" s="71"/>
      <c r="T100" s="61"/>
    </row>
    <row r="101" spans="2:20">
      <c r="B101" s="911">
        <v>95</v>
      </c>
      <c r="C101" s="931" t="s">
        <v>65</v>
      </c>
      <c r="D101" s="932"/>
      <c r="E101" s="912" t="s">
        <v>0</v>
      </c>
      <c r="F101" s="912" t="s">
        <v>1</v>
      </c>
      <c r="G101" s="931" t="s">
        <v>66</v>
      </c>
      <c r="H101" s="931"/>
      <c r="I101" s="933" t="s">
        <v>110</v>
      </c>
      <c r="J101" s="1084">
        <v>6</v>
      </c>
      <c r="K101" s="1085">
        <v>69</v>
      </c>
      <c r="L101" s="931" t="s">
        <v>111</v>
      </c>
      <c r="M101" s="931" t="s">
        <v>3346</v>
      </c>
      <c r="N101" s="912"/>
      <c r="O101" s="761">
        <v>45868</v>
      </c>
      <c r="P101" s="931"/>
      <c r="Q101" s="931">
        <v>12</v>
      </c>
      <c r="S101" s="71"/>
      <c r="T101" s="61"/>
    </row>
    <row r="102" spans="2:20">
      <c r="B102" s="911">
        <v>96</v>
      </c>
      <c r="C102" s="931" t="s">
        <v>65</v>
      </c>
      <c r="D102" s="932"/>
      <c r="E102" s="912" t="s">
        <v>0</v>
      </c>
      <c r="F102" s="912" t="s">
        <v>1</v>
      </c>
      <c r="G102" s="931" t="s">
        <v>66</v>
      </c>
      <c r="H102" s="931"/>
      <c r="I102" s="933" t="s">
        <v>110</v>
      </c>
      <c r="J102" s="1084">
        <v>6</v>
      </c>
      <c r="K102" s="1085">
        <v>70</v>
      </c>
      <c r="L102" s="931" t="s">
        <v>111</v>
      </c>
      <c r="M102" s="931" t="s">
        <v>3346</v>
      </c>
      <c r="N102" s="912"/>
      <c r="O102" s="761">
        <v>45870</v>
      </c>
      <c r="P102" s="931"/>
      <c r="Q102" s="931">
        <v>12</v>
      </c>
      <c r="S102" s="71"/>
      <c r="T102" s="61"/>
    </row>
    <row r="103" spans="2:20">
      <c r="B103" s="911">
        <v>97</v>
      </c>
      <c r="C103" s="931" t="s">
        <v>65</v>
      </c>
      <c r="D103" s="932"/>
      <c r="E103" s="912" t="s">
        <v>0</v>
      </c>
      <c r="F103" s="912" t="s">
        <v>1</v>
      </c>
      <c r="G103" s="931" t="s">
        <v>66</v>
      </c>
      <c r="H103" s="931"/>
      <c r="I103" s="933" t="s">
        <v>110</v>
      </c>
      <c r="J103" s="1084">
        <v>6</v>
      </c>
      <c r="K103" s="1085">
        <v>71</v>
      </c>
      <c r="L103" s="931" t="s">
        <v>111</v>
      </c>
      <c r="M103" s="931" t="s">
        <v>3346</v>
      </c>
      <c r="N103" s="912"/>
      <c r="O103" s="761">
        <v>45870</v>
      </c>
      <c r="P103" s="931"/>
      <c r="Q103" s="931">
        <v>12</v>
      </c>
      <c r="S103" s="71"/>
      <c r="T103" s="71"/>
    </row>
    <row r="104" spans="2:20">
      <c r="B104" s="911">
        <v>98</v>
      </c>
      <c r="C104" s="931" t="s">
        <v>65</v>
      </c>
      <c r="D104" s="932"/>
      <c r="E104" s="912" t="s">
        <v>0</v>
      </c>
      <c r="F104" s="912" t="s">
        <v>1</v>
      </c>
      <c r="G104" s="931" t="s">
        <v>66</v>
      </c>
      <c r="H104" s="931"/>
      <c r="I104" s="933" t="s">
        <v>110</v>
      </c>
      <c r="J104" s="1084">
        <v>6</v>
      </c>
      <c r="K104" s="1085">
        <v>72</v>
      </c>
      <c r="L104" s="931" t="s">
        <v>111</v>
      </c>
      <c r="M104" s="931" t="s">
        <v>3346</v>
      </c>
      <c r="N104" s="912"/>
      <c r="O104" s="761">
        <v>45871</v>
      </c>
      <c r="P104" s="931"/>
      <c r="Q104" s="931">
        <v>12</v>
      </c>
      <c r="S104" s="71"/>
    </row>
    <row r="105" spans="2:20">
      <c r="B105" s="911">
        <v>99</v>
      </c>
      <c r="C105" s="931" t="s">
        <v>65</v>
      </c>
      <c r="D105" s="932"/>
      <c r="E105" s="912" t="s">
        <v>0</v>
      </c>
      <c r="F105" s="912" t="s">
        <v>1</v>
      </c>
      <c r="G105" s="931" t="s">
        <v>66</v>
      </c>
      <c r="H105" s="931"/>
      <c r="I105" s="933" t="s">
        <v>110</v>
      </c>
      <c r="J105" s="1084">
        <v>6</v>
      </c>
      <c r="K105" s="1085">
        <v>73</v>
      </c>
      <c r="L105" s="931" t="s">
        <v>111</v>
      </c>
      <c r="M105" s="931" t="s">
        <v>3346</v>
      </c>
      <c r="N105" s="912"/>
      <c r="O105" s="761">
        <v>45871</v>
      </c>
      <c r="P105" s="931"/>
      <c r="Q105" s="931">
        <v>12</v>
      </c>
      <c r="S105" s="71"/>
    </row>
    <row r="106" spans="2:20">
      <c r="B106" s="911">
        <v>100</v>
      </c>
      <c r="C106" s="931" t="s">
        <v>65</v>
      </c>
      <c r="D106" s="932"/>
      <c r="E106" s="912" t="s">
        <v>0</v>
      </c>
      <c r="F106" s="912" t="s">
        <v>1</v>
      </c>
      <c r="G106" s="931" t="s">
        <v>66</v>
      </c>
      <c r="H106" s="931"/>
      <c r="I106" s="933" t="s">
        <v>110</v>
      </c>
      <c r="J106" s="1084">
        <v>6</v>
      </c>
      <c r="K106" s="1085">
        <v>74</v>
      </c>
      <c r="L106" s="931" t="s">
        <v>111</v>
      </c>
      <c r="M106" s="931" t="s">
        <v>3346</v>
      </c>
      <c r="N106" s="912"/>
      <c r="O106" s="761">
        <v>45871</v>
      </c>
      <c r="P106" s="931"/>
      <c r="Q106" s="931">
        <v>12</v>
      </c>
      <c r="S106" s="71"/>
    </row>
    <row r="107" spans="2:20">
      <c r="B107" s="911">
        <v>101</v>
      </c>
      <c r="C107" s="931" t="s">
        <v>65</v>
      </c>
      <c r="D107" s="932"/>
      <c r="E107" s="912" t="s">
        <v>0</v>
      </c>
      <c r="F107" s="912" t="s">
        <v>1</v>
      </c>
      <c r="G107" s="931" t="s">
        <v>66</v>
      </c>
      <c r="H107" s="931"/>
      <c r="I107" s="933" t="s">
        <v>110</v>
      </c>
      <c r="J107" s="1084">
        <v>6</v>
      </c>
      <c r="K107" s="1085">
        <v>75</v>
      </c>
      <c r="L107" s="931" t="s">
        <v>111</v>
      </c>
      <c r="M107" s="931" t="s">
        <v>3346</v>
      </c>
      <c r="N107" s="912"/>
      <c r="O107" s="761">
        <v>45871</v>
      </c>
      <c r="P107" s="931"/>
      <c r="Q107" s="931">
        <v>12</v>
      </c>
      <c r="S107" s="71"/>
    </row>
    <row r="108" spans="2:20">
      <c r="B108" s="911">
        <v>102</v>
      </c>
      <c r="C108" s="931" t="s">
        <v>65</v>
      </c>
      <c r="D108" s="932"/>
      <c r="E108" s="912" t="s">
        <v>0</v>
      </c>
      <c r="F108" s="912" t="s">
        <v>1</v>
      </c>
      <c r="G108" s="931" t="s">
        <v>66</v>
      </c>
      <c r="H108" s="931"/>
      <c r="I108" s="933" t="s">
        <v>110</v>
      </c>
      <c r="J108" s="1084">
        <v>6</v>
      </c>
      <c r="K108" s="1085">
        <v>76</v>
      </c>
      <c r="L108" s="931" t="s">
        <v>111</v>
      </c>
      <c r="M108" s="931" t="s">
        <v>3346</v>
      </c>
      <c r="N108" s="912"/>
      <c r="O108" s="761">
        <v>45872</v>
      </c>
      <c r="P108" s="931"/>
      <c r="Q108" s="931">
        <v>12</v>
      </c>
    </row>
    <row r="109" spans="2:20">
      <c r="B109" s="911">
        <v>103</v>
      </c>
      <c r="C109" s="931" t="s">
        <v>65</v>
      </c>
      <c r="D109" s="932"/>
      <c r="E109" s="912" t="s">
        <v>0</v>
      </c>
      <c r="F109" s="912" t="s">
        <v>1</v>
      </c>
      <c r="G109" s="931" t="s">
        <v>66</v>
      </c>
      <c r="H109" s="931"/>
      <c r="I109" s="933" t="s">
        <v>110</v>
      </c>
      <c r="J109" s="1084">
        <v>6</v>
      </c>
      <c r="K109" s="1085">
        <v>77</v>
      </c>
      <c r="L109" s="931" t="s">
        <v>111</v>
      </c>
      <c r="M109" s="931" t="s">
        <v>3346</v>
      </c>
      <c r="N109" s="912"/>
      <c r="O109" s="761">
        <v>45873</v>
      </c>
      <c r="P109" s="931"/>
      <c r="Q109" s="931">
        <v>12</v>
      </c>
    </row>
    <row r="110" spans="2:20">
      <c r="B110" s="911">
        <v>104</v>
      </c>
      <c r="C110" s="931" t="s">
        <v>65</v>
      </c>
      <c r="D110" s="932"/>
      <c r="E110" s="912" t="s">
        <v>0</v>
      </c>
      <c r="F110" s="912" t="s">
        <v>1</v>
      </c>
      <c r="G110" s="931" t="s">
        <v>66</v>
      </c>
      <c r="H110" s="931"/>
      <c r="I110" s="933" t="s">
        <v>110</v>
      </c>
      <c r="J110" s="1084">
        <v>6</v>
      </c>
      <c r="K110" s="1085">
        <v>78</v>
      </c>
      <c r="L110" s="931" t="s">
        <v>111</v>
      </c>
      <c r="M110" s="931" t="s">
        <v>3346</v>
      </c>
      <c r="N110" s="912"/>
      <c r="O110" s="761">
        <v>45874</v>
      </c>
      <c r="P110" s="931"/>
      <c r="Q110" s="931">
        <v>12</v>
      </c>
    </row>
    <row r="111" spans="2:20">
      <c r="B111" s="911">
        <v>105</v>
      </c>
      <c r="C111" s="931" t="s">
        <v>65</v>
      </c>
      <c r="D111" s="932"/>
      <c r="E111" s="912" t="s">
        <v>0</v>
      </c>
      <c r="F111" s="912" t="s">
        <v>1</v>
      </c>
      <c r="G111" s="931" t="s">
        <v>66</v>
      </c>
      <c r="H111" s="931"/>
      <c r="I111" s="933" t="s">
        <v>110</v>
      </c>
      <c r="J111" s="1084">
        <v>6</v>
      </c>
      <c r="K111" s="1085">
        <v>79</v>
      </c>
      <c r="L111" s="931" t="s">
        <v>111</v>
      </c>
      <c r="M111" s="931" t="s">
        <v>3346</v>
      </c>
      <c r="N111" s="912"/>
      <c r="O111" s="761">
        <v>45874</v>
      </c>
      <c r="P111" s="931"/>
      <c r="Q111" s="931">
        <v>12</v>
      </c>
    </row>
    <row r="112" spans="2:20">
      <c r="B112" s="911">
        <v>106</v>
      </c>
      <c r="C112" s="931" t="s">
        <v>65</v>
      </c>
      <c r="D112" s="932"/>
      <c r="E112" s="912" t="s">
        <v>0</v>
      </c>
      <c r="F112" s="912" t="s">
        <v>1</v>
      </c>
      <c r="G112" s="931" t="s">
        <v>66</v>
      </c>
      <c r="H112" s="931"/>
      <c r="I112" s="933" t="s">
        <v>110</v>
      </c>
      <c r="J112" s="1084">
        <v>6</v>
      </c>
      <c r="K112" s="1085">
        <v>80</v>
      </c>
      <c r="L112" s="931" t="s">
        <v>111</v>
      </c>
      <c r="M112" s="931" t="s">
        <v>3346</v>
      </c>
      <c r="N112" s="912"/>
      <c r="O112" s="761">
        <v>45874</v>
      </c>
      <c r="P112" s="931"/>
      <c r="Q112" s="931">
        <v>12</v>
      </c>
    </row>
    <row r="113" spans="2:19">
      <c r="B113" s="911">
        <v>107</v>
      </c>
      <c r="C113" s="931" t="s">
        <v>65</v>
      </c>
      <c r="D113" s="932"/>
      <c r="E113" s="912" t="s">
        <v>0</v>
      </c>
      <c r="F113" s="912" t="s">
        <v>1</v>
      </c>
      <c r="G113" s="931" t="s">
        <v>66</v>
      </c>
      <c r="H113" s="931"/>
      <c r="I113" s="933" t="s">
        <v>110</v>
      </c>
      <c r="J113" s="1084">
        <v>6</v>
      </c>
      <c r="K113" s="1085">
        <v>81</v>
      </c>
      <c r="L113" s="931" t="s">
        <v>111</v>
      </c>
      <c r="M113" s="931" t="s">
        <v>3346</v>
      </c>
      <c r="N113" s="912"/>
      <c r="O113" s="761">
        <v>45875</v>
      </c>
      <c r="P113" s="931"/>
      <c r="Q113" s="931">
        <v>12</v>
      </c>
    </row>
    <row r="114" spans="2:19">
      <c r="B114" s="911">
        <v>108</v>
      </c>
      <c r="C114" s="931" t="s">
        <v>65</v>
      </c>
      <c r="D114" s="932"/>
      <c r="E114" s="912" t="s">
        <v>0</v>
      </c>
      <c r="F114" s="912" t="s">
        <v>1</v>
      </c>
      <c r="G114" s="931" t="s">
        <v>66</v>
      </c>
      <c r="H114" s="931"/>
      <c r="I114" s="933" t="s">
        <v>110</v>
      </c>
      <c r="J114" s="1084">
        <v>6</v>
      </c>
      <c r="K114" s="1085">
        <v>82</v>
      </c>
      <c r="L114" s="931" t="s">
        <v>111</v>
      </c>
      <c r="M114" s="931" t="s">
        <v>3346</v>
      </c>
      <c r="N114" s="912"/>
      <c r="O114" s="761">
        <v>45875</v>
      </c>
      <c r="P114" s="931"/>
      <c r="Q114" s="931">
        <v>12</v>
      </c>
    </row>
    <row r="115" spans="2:19">
      <c r="B115" s="911">
        <v>109</v>
      </c>
      <c r="C115" s="931" t="s">
        <v>65</v>
      </c>
      <c r="D115" s="932"/>
      <c r="E115" s="912" t="s">
        <v>0</v>
      </c>
      <c r="F115" s="912" t="s">
        <v>1</v>
      </c>
      <c r="G115" s="931" t="s">
        <v>66</v>
      </c>
      <c r="H115" s="931"/>
      <c r="I115" s="933" t="s">
        <v>110</v>
      </c>
      <c r="J115" s="1084">
        <v>7</v>
      </c>
      <c r="K115" s="1085">
        <v>83</v>
      </c>
      <c r="L115" s="931" t="s">
        <v>111</v>
      </c>
      <c r="M115" s="931" t="s">
        <v>3346</v>
      </c>
      <c r="N115" s="912"/>
      <c r="O115" s="761">
        <v>45875</v>
      </c>
      <c r="P115" s="931"/>
      <c r="Q115" s="931">
        <v>12</v>
      </c>
      <c r="S115" s="71"/>
    </row>
    <row r="116" spans="2:19">
      <c r="B116" s="911">
        <v>110</v>
      </c>
      <c r="C116" s="931" t="s">
        <v>65</v>
      </c>
      <c r="D116" s="932"/>
      <c r="E116" s="912" t="s">
        <v>0</v>
      </c>
      <c r="F116" s="912" t="s">
        <v>1</v>
      </c>
      <c r="G116" s="931" t="s">
        <v>66</v>
      </c>
      <c r="H116" s="931"/>
      <c r="I116" s="933" t="s">
        <v>110</v>
      </c>
      <c r="J116" s="1084">
        <v>7</v>
      </c>
      <c r="K116" s="1085">
        <v>84</v>
      </c>
      <c r="L116" s="931" t="s">
        <v>111</v>
      </c>
      <c r="M116" s="931" t="s">
        <v>3346</v>
      </c>
      <c r="N116" s="912"/>
      <c r="O116" s="761">
        <v>45875</v>
      </c>
      <c r="P116" s="931"/>
      <c r="Q116" s="931">
        <v>12</v>
      </c>
    </row>
    <row r="117" spans="2:19">
      <c r="B117" s="911">
        <v>111</v>
      </c>
      <c r="C117" s="931" t="s">
        <v>65</v>
      </c>
      <c r="D117" s="932"/>
      <c r="E117" s="912" t="s">
        <v>0</v>
      </c>
      <c r="F117" s="912" t="s">
        <v>1</v>
      </c>
      <c r="G117" s="931" t="s">
        <v>66</v>
      </c>
      <c r="H117" s="931"/>
      <c r="I117" s="933" t="s">
        <v>110</v>
      </c>
      <c r="J117" s="1084">
        <v>7</v>
      </c>
      <c r="K117" s="1085">
        <v>85</v>
      </c>
      <c r="L117" s="931" t="s">
        <v>111</v>
      </c>
      <c r="M117" s="931" t="s">
        <v>3346</v>
      </c>
      <c r="N117" s="912"/>
      <c r="O117" s="761">
        <v>45876</v>
      </c>
      <c r="P117" s="931"/>
      <c r="Q117" s="931">
        <v>12</v>
      </c>
    </row>
    <row r="118" spans="2:19">
      <c r="B118" s="911">
        <v>112</v>
      </c>
      <c r="C118" s="931" t="s">
        <v>65</v>
      </c>
      <c r="D118" s="932"/>
      <c r="E118" s="912" t="s">
        <v>0</v>
      </c>
      <c r="F118" s="912" t="s">
        <v>1</v>
      </c>
      <c r="G118" s="931" t="s">
        <v>66</v>
      </c>
      <c r="H118" s="931"/>
      <c r="I118" s="933" t="s">
        <v>110</v>
      </c>
      <c r="J118" s="1084">
        <v>7</v>
      </c>
      <c r="K118" s="1085">
        <v>86</v>
      </c>
      <c r="L118" s="931" t="s">
        <v>111</v>
      </c>
      <c r="M118" s="931" t="s">
        <v>3346</v>
      </c>
      <c r="N118" s="912"/>
      <c r="O118" s="761">
        <v>45876</v>
      </c>
      <c r="P118" s="931"/>
      <c r="Q118" s="931">
        <v>12</v>
      </c>
    </row>
    <row r="119" spans="2:19">
      <c r="B119" s="911">
        <v>113</v>
      </c>
      <c r="C119" s="931" t="s">
        <v>65</v>
      </c>
      <c r="D119" s="932"/>
      <c r="E119" s="912" t="s">
        <v>0</v>
      </c>
      <c r="F119" s="912" t="s">
        <v>1</v>
      </c>
      <c r="G119" s="931" t="s">
        <v>66</v>
      </c>
      <c r="H119" s="931"/>
      <c r="I119" s="933" t="s">
        <v>110</v>
      </c>
      <c r="J119" s="1084">
        <v>7</v>
      </c>
      <c r="K119" s="1085">
        <v>87</v>
      </c>
      <c r="L119" s="931" t="s">
        <v>111</v>
      </c>
      <c r="M119" s="931" t="s">
        <v>3346</v>
      </c>
      <c r="N119" s="912"/>
      <c r="O119" s="761">
        <v>45876</v>
      </c>
      <c r="P119" s="931"/>
      <c r="Q119" s="931">
        <v>12</v>
      </c>
    </row>
    <row r="120" spans="2:19">
      <c r="B120" s="911">
        <v>114</v>
      </c>
      <c r="C120" s="931" t="s">
        <v>65</v>
      </c>
      <c r="D120" s="932"/>
      <c r="E120" s="912" t="s">
        <v>0</v>
      </c>
      <c r="F120" s="912" t="s">
        <v>1</v>
      </c>
      <c r="G120" s="931" t="s">
        <v>66</v>
      </c>
      <c r="H120" s="931"/>
      <c r="I120" s="933" t="s">
        <v>110</v>
      </c>
      <c r="J120" s="1084">
        <v>7</v>
      </c>
      <c r="K120" s="1085">
        <v>88</v>
      </c>
      <c r="L120" s="931" t="s">
        <v>111</v>
      </c>
      <c r="M120" s="931" t="s">
        <v>3346</v>
      </c>
      <c r="N120" s="912"/>
      <c r="O120" s="761">
        <v>45876</v>
      </c>
      <c r="P120" s="931"/>
      <c r="Q120" s="931">
        <v>12</v>
      </c>
    </row>
    <row r="121" spans="2:19">
      <c r="B121" s="911">
        <v>115</v>
      </c>
      <c r="C121" s="931" t="s">
        <v>65</v>
      </c>
      <c r="D121" s="932"/>
      <c r="E121" s="912" t="s">
        <v>0</v>
      </c>
      <c r="F121" s="912" t="s">
        <v>1</v>
      </c>
      <c r="G121" s="931" t="s">
        <v>66</v>
      </c>
      <c r="H121" s="931"/>
      <c r="I121" s="933" t="s">
        <v>110</v>
      </c>
      <c r="J121" s="1084">
        <v>7</v>
      </c>
      <c r="K121" s="1085">
        <v>89</v>
      </c>
      <c r="L121" s="931" t="s">
        <v>111</v>
      </c>
      <c r="M121" s="931" t="s">
        <v>3346</v>
      </c>
      <c r="N121" s="912"/>
      <c r="O121" s="761">
        <v>45876</v>
      </c>
      <c r="P121" s="931"/>
      <c r="Q121" s="931">
        <v>12</v>
      </c>
    </row>
    <row r="122" spans="2:19">
      <c r="B122" s="911">
        <v>116</v>
      </c>
      <c r="C122" s="931" t="s">
        <v>65</v>
      </c>
      <c r="D122" s="932"/>
      <c r="E122" s="912" t="s">
        <v>0</v>
      </c>
      <c r="F122" s="912" t="s">
        <v>1</v>
      </c>
      <c r="G122" s="931" t="s">
        <v>66</v>
      </c>
      <c r="H122" s="931"/>
      <c r="I122" s="933" t="s">
        <v>110</v>
      </c>
      <c r="J122" s="1084">
        <v>7</v>
      </c>
      <c r="K122" s="1085">
        <v>90</v>
      </c>
      <c r="L122" s="931" t="s">
        <v>111</v>
      </c>
      <c r="M122" s="931" t="s">
        <v>3346</v>
      </c>
      <c r="N122" s="912"/>
      <c r="O122" s="761">
        <v>45877</v>
      </c>
      <c r="P122" s="931"/>
      <c r="Q122" s="931">
        <v>12</v>
      </c>
    </row>
    <row r="123" spans="2:19">
      <c r="B123" s="911">
        <v>117</v>
      </c>
      <c r="C123" s="931" t="s">
        <v>65</v>
      </c>
      <c r="D123" s="932"/>
      <c r="E123" s="912" t="s">
        <v>0</v>
      </c>
      <c r="F123" s="912" t="s">
        <v>1</v>
      </c>
      <c r="G123" s="931" t="s">
        <v>66</v>
      </c>
      <c r="H123" s="931"/>
      <c r="I123" s="933" t="s">
        <v>110</v>
      </c>
      <c r="J123" s="1084">
        <v>7</v>
      </c>
      <c r="K123" s="1085">
        <v>91</v>
      </c>
      <c r="L123" s="931" t="s">
        <v>111</v>
      </c>
      <c r="M123" s="931" t="s">
        <v>3346</v>
      </c>
      <c r="N123" s="912"/>
      <c r="O123" s="761">
        <v>45877</v>
      </c>
      <c r="P123" s="931"/>
      <c r="Q123" s="931">
        <v>12</v>
      </c>
    </row>
    <row r="124" spans="2:19">
      <c r="B124" s="911">
        <v>118</v>
      </c>
      <c r="C124" s="931" t="s">
        <v>65</v>
      </c>
      <c r="D124" s="932"/>
      <c r="E124" s="912" t="s">
        <v>0</v>
      </c>
      <c r="F124" s="912" t="s">
        <v>1</v>
      </c>
      <c r="G124" s="931" t="s">
        <v>66</v>
      </c>
      <c r="H124" s="931"/>
      <c r="I124" s="933" t="s">
        <v>110</v>
      </c>
      <c r="J124" s="1084">
        <v>7</v>
      </c>
      <c r="K124" s="1085">
        <v>92</v>
      </c>
      <c r="L124" s="931" t="s">
        <v>111</v>
      </c>
      <c r="M124" s="931" t="s">
        <v>3346</v>
      </c>
      <c r="N124" s="912"/>
      <c r="O124" s="761">
        <v>45877</v>
      </c>
      <c r="P124" s="931"/>
      <c r="Q124" s="931">
        <v>12</v>
      </c>
    </row>
    <row r="125" spans="2:19">
      <c r="B125" s="911">
        <v>119</v>
      </c>
      <c r="C125" s="931" t="s">
        <v>65</v>
      </c>
      <c r="D125" s="932"/>
      <c r="E125" s="912" t="s">
        <v>0</v>
      </c>
      <c r="F125" s="912" t="s">
        <v>1</v>
      </c>
      <c r="G125" s="931" t="s">
        <v>66</v>
      </c>
      <c r="H125" s="931"/>
      <c r="I125" s="933" t="s">
        <v>110</v>
      </c>
      <c r="J125" s="1084">
        <v>7</v>
      </c>
      <c r="K125" s="1085">
        <v>93</v>
      </c>
      <c r="L125" s="931" t="s">
        <v>111</v>
      </c>
      <c r="M125" s="931" t="s">
        <v>3346</v>
      </c>
      <c r="N125" s="912"/>
      <c r="O125" s="761">
        <v>45877</v>
      </c>
      <c r="P125" s="931"/>
      <c r="Q125" s="931">
        <v>12</v>
      </c>
    </row>
    <row r="126" spans="2:19">
      <c r="B126" s="911">
        <v>120</v>
      </c>
      <c r="C126" s="931" t="s">
        <v>65</v>
      </c>
      <c r="D126" s="932"/>
      <c r="E126" s="912" t="s">
        <v>0</v>
      </c>
      <c r="F126" s="912" t="s">
        <v>1</v>
      </c>
      <c r="G126" s="931" t="s">
        <v>66</v>
      </c>
      <c r="H126" s="931"/>
      <c r="I126" s="933" t="s">
        <v>110</v>
      </c>
      <c r="J126" s="1084">
        <v>7</v>
      </c>
      <c r="K126" s="953">
        <v>94</v>
      </c>
      <c r="L126" s="931" t="s">
        <v>111</v>
      </c>
      <c r="M126" s="931" t="s">
        <v>3346</v>
      </c>
      <c r="N126" s="912"/>
      <c r="O126" s="761">
        <v>45878</v>
      </c>
      <c r="P126" s="931"/>
      <c r="Q126" s="931">
        <v>12</v>
      </c>
    </row>
    <row r="127" spans="2:19">
      <c r="B127" s="911">
        <v>121</v>
      </c>
      <c r="C127" s="931" t="s">
        <v>65</v>
      </c>
      <c r="D127" s="932"/>
      <c r="E127" s="912" t="s">
        <v>0</v>
      </c>
      <c r="F127" s="912" t="s">
        <v>1</v>
      </c>
      <c r="G127" s="931" t="s">
        <v>66</v>
      </c>
      <c r="H127" s="931"/>
      <c r="I127" s="933" t="s">
        <v>110</v>
      </c>
      <c r="J127" s="1084">
        <v>8</v>
      </c>
      <c r="K127" s="953">
        <v>95</v>
      </c>
      <c r="L127" s="931" t="s">
        <v>111</v>
      </c>
      <c r="M127" s="931" t="s">
        <v>3346</v>
      </c>
      <c r="N127" s="912"/>
      <c r="O127" s="761">
        <v>45878</v>
      </c>
      <c r="P127" s="931"/>
      <c r="Q127" s="931">
        <v>12</v>
      </c>
    </row>
    <row r="128" spans="2:19">
      <c r="B128" s="911">
        <v>122</v>
      </c>
      <c r="C128" s="931" t="s">
        <v>65</v>
      </c>
      <c r="D128" s="932"/>
      <c r="E128" s="912" t="s">
        <v>0</v>
      </c>
      <c r="F128" s="912" t="s">
        <v>1</v>
      </c>
      <c r="G128" s="931" t="s">
        <v>66</v>
      </c>
      <c r="H128" s="931"/>
      <c r="I128" s="933" t="s">
        <v>110</v>
      </c>
      <c r="J128" s="1084">
        <v>8</v>
      </c>
      <c r="K128" s="953">
        <v>96</v>
      </c>
      <c r="L128" s="931" t="s">
        <v>111</v>
      </c>
      <c r="M128" s="931" t="s">
        <v>3346</v>
      </c>
      <c r="N128" s="912"/>
      <c r="O128" s="761">
        <v>45879</v>
      </c>
      <c r="P128" s="931"/>
      <c r="Q128" s="931">
        <v>12</v>
      </c>
    </row>
    <row r="129" spans="2:17">
      <c r="B129" s="911">
        <v>123</v>
      </c>
      <c r="C129" s="931" t="s">
        <v>65</v>
      </c>
      <c r="D129" s="932"/>
      <c r="E129" s="912" t="s">
        <v>0</v>
      </c>
      <c r="F129" s="912" t="s">
        <v>1</v>
      </c>
      <c r="G129" s="931" t="s">
        <v>66</v>
      </c>
      <c r="H129" s="931"/>
      <c r="I129" s="933" t="s">
        <v>110</v>
      </c>
      <c r="J129" s="1084">
        <v>8</v>
      </c>
      <c r="K129" s="953">
        <v>97</v>
      </c>
      <c r="L129" s="931" t="s">
        <v>111</v>
      </c>
      <c r="M129" s="931" t="s">
        <v>3346</v>
      </c>
      <c r="N129" s="912"/>
      <c r="O129" s="761">
        <v>45879</v>
      </c>
      <c r="P129" s="931"/>
      <c r="Q129" s="931">
        <v>12</v>
      </c>
    </row>
    <row r="130" spans="2:17">
      <c r="B130" s="911">
        <v>124</v>
      </c>
      <c r="C130" s="931" t="s">
        <v>65</v>
      </c>
      <c r="D130" s="932"/>
      <c r="E130" s="912" t="s">
        <v>0</v>
      </c>
      <c r="F130" s="912" t="s">
        <v>1</v>
      </c>
      <c r="G130" s="931" t="s">
        <v>66</v>
      </c>
      <c r="H130" s="931"/>
      <c r="I130" s="933" t="s">
        <v>110</v>
      </c>
      <c r="J130" s="1084">
        <v>8</v>
      </c>
      <c r="K130" s="1085">
        <v>98</v>
      </c>
      <c r="L130" s="931" t="s">
        <v>111</v>
      </c>
      <c r="M130" s="931" t="s">
        <v>3346</v>
      </c>
      <c r="N130" s="912"/>
      <c r="O130" s="761">
        <v>45879</v>
      </c>
      <c r="P130" s="931"/>
      <c r="Q130" s="931">
        <v>12</v>
      </c>
    </row>
    <row r="131" spans="2:17">
      <c r="B131" s="911">
        <v>125</v>
      </c>
      <c r="C131" s="931" t="s">
        <v>65</v>
      </c>
      <c r="D131" s="932"/>
      <c r="E131" s="912" t="s">
        <v>0</v>
      </c>
      <c r="F131" s="912" t="s">
        <v>1</v>
      </c>
      <c r="G131" s="931" t="s">
        <v>66</v>
      </c>
      <c r="H131" s="931"/>
      <c r="I131" s="933" t="s">
        <v>110</v>
      </c>
      <c r="J131" s="1084">
        <v>8</v>
      </c>
      <c r="K131" s="1085">
        <v>99</v>
      </c>
      <c r="L131" s="931" t="s">
        <v>111</v>
      </c>
      <c r="M131" s="931" t="s">
        <v>3346</v>
      </c>
      <c r="N131" s="912"/>
      <c r="O131" s="761">
        <v>45879</v>
      </c>
      <c r="P131" s="931"/>
      <c r="Q131" s="931">
        <v>12</v>
      </c>
    </row>
    <row r="132" spans="2:17">
      <c r="B132" s="911">
        <v>126</v>
      </c>
      <c r="C132" s="931" t="s">
        <v>65</v>
      </c>
      <c r="D132" s="932"/>
      <c r="E132" s="912" t="s">
        <v>0</v>
      </c>
      <c r="F132" s="912" t="s">
        <v>1</v>
      </c>
      <c r="G132" s="931" t="s">
        <v>66</v>
      </c>
      <c r="H132" s="931"/>
      <c r="I132" s="933" t="s">
        <v>110</v>
      </c>
      <c r="J132" s="1084">
        <v>8</v>
      </c>
      <c r="K132" s="1085">
        <v>100</v>
      </c>
      <c r="L132" s="931" t="s">
        <v>111</v>
      </c>
      <c r="M132" s="931" t="s">
        <v>3346</v>
      </c>
      <c r="N132" s="912"/>
      <c r="O132" s="761">
        <v>45879</v>
      </c>
      <c r="P132" s="931"/>
      <c r="Q132" s="931">
        <v>12</v>
      </c>
    </row>
    <row r="133" spans="2:17">
      <c r="B133" s="911">
        <v>127</v>
      </c>
      <c r="C133" s="931" t="s">
        <v>65</v>
      </c>
      <c r="D133" s="932"/>
      <c r="E133" s="912" t="s">
        <v>0</v>
      </c>
      <c r="F133" s="912" t="s">
        <v>1</v>
      </c>
      <c r="G133" s="931" t="s">
        <v>66</v>
      </c>
      <c r="H133" s="931"/>
      <c r="I133" s="933" t="s">
        <v>110</v>
      </c>
      <c r="J133" s="1084">
        <v>8</v>
      </c>
      <c r="K133" s="1085">
        <v>101</v>
      </c>
      <c r="L133" s="931" t="s">
        <v>111</v>
      </c>
      <c r="M133" s="931" t="s">
        <v>3346</v>
      </c>
      <c r="N133" s="912"/>
      <c r="O133" s="761">
        <v>45881</v>
      </c>
      <c r="P133" s="931"/>
      <c r="Q133" s="931">
        <v>12</v>
      </c>
    </row>
    <row r="134" spans="2:17">
      <c r="B134" s="911">
        <v>128</v>
      </c>
      <c r="C134" s="931" t="s">
        <v>65</v>
      </c>
      <c r="D134" s="932"/>
      <c r="E134" s="912" t="s">
        <v>0</v>
      </c>
      <c r="F134" s="912" t="s">
        <v>1</v>
      </c>
      <c r="G134" s="931" t="s">
        <v>66</v>
      </c>
      <c r="H134" s="931"/>
      <c r="I134" s="933" t="s">
        <v>110</v>
      </c>
      <c r="J134" s="1084">
        <v>8</v>
      </c>
      <c r="K134" s="1085">
        <v>102</v>
      </c>
      <c r="L134" s="931" t="s">
        <v>111</v>
      </c>
      <c r="M134" s="931" t="s">
        <v>3346</v>
      </c>
      <c r="N134" s="912"/>
      <c r="O134" s="761">
        <v>45882</v>
      </c>
      <c r="P134" s="931"/>
      <c r="Q134" s="931">
        <v>12</v>
      </c>
    </row>
    <row r="135" spans="2:17">
      <c r="B135" s="911">
        <v>129</v>
      </c>
      <c r="C135" s="931" t="s">
        <v>65</v>
      </c>
      <c r="D135" s="932"/>
      <c r="E135" s="912" t="s">
        <v>0</v>
      </c>
      <c r="F135" s="912" t="s">
        <v>1</v>
      </c>
      <c r="G135" s="931" t="s">
        <v>66</v>
      </c>
      <c r="H135" s="931"/>
      <c r="I135" s="933" t="s">
        <v>110</v>
      </c>
      <c r="J135" s="1084">
        <v>8</v>
      </c>
      <c r="K135" s="1085">
        <v>103</v>
      </c>
      <c r="L135" s="931" t="s">
        <v>111</v>
      </c>
      <c r="M135" s="931" t="s">
        <v>3346</v>
      </c>
      <c r="N135" s="912"/>
      <c r="O135" s="761">
        <v>45882</v>
      </c>
      <c r="P135" s="931"/>
      <c r="Q135" s="931">
        <v>12</v>
      </c>
    </row>
    <row r="136" spans="2:17">
      <c r="B136" s="911">
        <v>130</v>
      </c>
      <c r="C136" s="931" t="s">
        <v>65</v>
      </c>
      <c r="D136" s="932"/>
      <c r="E136" s="912" t="s">
        <v>0</v>
      </c>
      <c r="F136" s="912" t="s">
        <v>1</v>
      </c>
      <c r="G136" s="931" t="s">
        <v>66</v>
      </c>
      <c r="H136" s="931"/>
      <c r="I136" s="933" t="s">
        <v>110</v>
      </c>
      <c r="J136" s="1084">
        <v>8</v>
      </c>
      <c r="K136" s="1085">
        <v>104</v>
      </c>
      <c r="L136" s="931" t="s">
        <v>111</v>
      </c>
      <c r="M136" s="931" t="s">
        <v>3346</v>
      </c>
      <c r="N136" s="912"/>
      <c r="O136" s="761">
        <v>45882</v>
      </c>
      <c r="P136" s="931"/>
      <c r="Q136" s="931">
        <v>12</v>
      </c>
    </row>
    <row r="137" spans="2:17">
      <c r="B137" s="911">
        <v>131</v>
      </c>
      <c r="C137" s="931" t="s">
        <v>65</v>
      </c>
      <c r="D137" s="932"/>
      <c r="E137" s="912" t="s">
        <v>0</v>
      </c>
      <c r="F137" s="912" t="s">
        <v>1</v>
      </c>
      <c r="G137" s="931" t="s">
        <v>66</v>
      </c>
      <c r="H137" s="931"/>
      <c r="I137" s="933" t="s">
        <v>110</v>
      </c>
      <c r="J137" s="1084">
        <v>8</v>
      </c>
      <c r="K137" s="1085">
        <v>105</v>
      </c>
      <c r="L137" s="931" t="s">
        <v>111</v>
      </c>
      <c r="M137" s="931" t="s">
        <v>3346</v>
      </c>
      <c r="N137" s="912"/>
      <c r="O137" s="761">
        <v>45883</v>
      </c>
      <c r="P137" s="931"/>
      <c r="Q137" s="931">
        <v>12</v>
      </c>
    </row>
    <row r="138" spans="2:17">
      <c r="B138" s="911">
        <v>132</v>
      </c>
      <c r="C138" s="931" t="s">
        <v>65</v>
      </c>
      <c r="D138" s="932"/>
      <c r="E138" s="912" t="s">
        <v>0</v>
      </c>
      <c r="F138" s="912" t="s">
        <v>1</v>
      </c>
      <c r="G138" s="931" t="s">
        <v>66</v>
      </c>
      <c r="H138" s="931"/>
      <c r="I138" s="933" t="s">
        <v>110</v>
      </c>
      <c r="J138" s="1084">
        <v>9</v>
      </c>
      <c r="K138" s="1085">
        <v>106</v>
      </c>
      <c r="L138" s="931" t="s">
        <v>111</v>
      </c>
      <c r="M138" s="931" t="s">
        <v>3346</v>
      </c>
      <c r="N138" s="912"/>
      <c r="O138" s="761">
        <v>45883</v>
      </c>
      <c r="P138" s="931"/>
      <c r="Q138" s="931">
        <v>12</v>
      </c>
    </row>
    <row r="139" spans="2:17">
      <c r="B139" s="911">
        <v>133</v>
      </c>
      <c r="C139" s="931" t="s">
        <v>65</v>
      </c>
      <c r="D139" s="932"/>
      <c r="E139" s="912" t="s">
        <v>0</v>
      </c>
      <c r="F139" s="912" t="s">
        <v>1</v>
      </c>
      <c r="G139" s="931" t="s">
        <v>66</v>
      </c>
      <c r="H139" s="931"/>
      <c r="I139" s="933" t="s">
        <v>110</v>
      </c>
      <c r="J139" s="1084">
        <v>9</v>
      </c>
      <c r="K139" s="1085">
        <v>107</v>
      </c>
      <c r="L139" s="931" t="s">
        <v>111</v>
      </c>
      <c r="M139" s="931" t="s">
        <v>3346</v>
      </c>
      <c r="N139" s="912"/>
      <c r="O139" s="761">
        <v>45883</v>
      </c>
      <c r="P139" s="931"/>
      <c r="Q139" s="931">
        <v>12</v>
      </c>
    </row>
    <row r="140" spans="2:17">
      <c r="B140" s="911">
        <v>134</v>
      </c>
      <c r="C140" s="931" t="s">
        <v>65</v>
      </c>
      <c r="D140" s="932"/>
      <c r="E140" s="912" t="s">
        <v>0</v>
      </c>
      <c r="F140" s="912" t="s">
        <v>1</v>
      </c>
      <c r="G140" s="931" t="s">
        <v>66</v>
      </c>
      <c r="H140" s="931"/>
      <c r="I140" s="933" t="s">
        <v>110</v>
      </c>
      <c r="J140" s="1084">
        <v>9</v>
      </c>
      <c r="K140" s="1085">
        <v>108</v>
      </c>
      <c r="L140" s="931" t="s">
        <v>111</v>
      </c>
      <c r="M140" s="931" t="s">
        <v>3346</v>
      </c>
      <c r="N140" s="912"/>
      <c r="O140" s="761">
        <v>45885</v>
      </c>
      <c r="P140" s="931"/>
      <c r="Q140" s="931">
        <v>12</v>
      </c>
    </row>
    <row r="141" spans="2:17">
      <c r="B141" s="911">
        <v>135</v>
      </c>
      <c r="C141" s="931" t="s">
        <v>65</v>
      </c>
      <c r="D141" s="932"/>
      <c r="E141" s="912" t="s">
        <v>0</v>
      </c>
      <c r="F141" s="912" t="s">
        <v>1</v>
      </c>
      <c r="G141" s="931" t="s">
        <v>66</v>
      </c>
      <c r="H141" s="931"/>
      <c r="I141" s="933" t="s">
        <v>110</v>
      </c>
      <c r="J141" s="1084">
        <v>9</v>
      </c>
      <c r="K141" s="1085">
        <v>109</v>
      </c>
      <c r="L141" s="931" t="s">
        <v>111</v>
      </c>
      <c r="M141" s="931" t="s">
        <v>3346</v>
      </c>
      <c r="N141" s="912"/>
      <c r="O141" s="761">
        <v>45885</v>
      </c>
      <c r="P141" s="931"/>
      <c r="Q141" s="931">
        <v>12</v>
      </c>
    </row>
    <row r="142" spans="2:17">
      <c r="B142" s="911">
        <v>136</v>
      </c>
      <c r="C142" s="931" t="s">
        <v>65</v>
      </c>
      <c r="D142" s="932"/>
      <c r="E142" s="912" t="s">
        <v>0</v>
      </c>
      <c r="F142" s="912" t="s">
        <v>1</v>
      </c>
      <c r="G142" s="931" t="s">
        <v>66</v>
      </c>
      <c r="H142" s="931"/>
      <c r="I142" s="933" t="s">
        <v>110</v>
      </c>
      <c r="J142" s="1084">
        <v>9</v>
      </c>
      <c r="K142" s="1085">
        <v>110</v>
      </c>
      <c r="L142" s="931" t="s">
        <v>111</v>
      </c>
      <c r="M142" s="931" t="s">
        <v>3346</v>
      </c>
      <c r="N142" s="912"/>
      <c r="O142" s="761">
        <v>45887</v>
      </c>
      <c r="P142" s="931"/>
      <c r="Q142" s="931">
        <v>12</v>
      </c>
    </row>
    <row r="143" spans="2:17">
      <c r="B143" s="911">
        <v>137</v>
      </c>
      <c r="C143" s="931" t="s">
        <v>65</v>
      </c>
      <c r="D143" s="932"/>
      <c r="E143" s="912" t="s">
        <v>0</v>
      </c>
      <c r="F143" s="912" t="s">
        <v>1</v>
      </c>
      <c r="G143" s="931" t="s">
        <v>66</v>
      </c>
      <c r="H143" s="931"/>
      <c r="I143" s="933" t="s">
        <v>110</v>
      </c>
      <c r="J143" s="1084">
        <v>9</v>
      </c>
      <c r="K143" s="1085">
        <v>111</v>
      </c>
      <c r="L143" s="931" t="s">
        <v>111</v>
      </c>
      <c r="M143" s="931" t="s">
        <v>3346</v>
      </c>
      <c r="N143" s="912"/>
      <c r="O143" s="761">
        <v>45889</v>
      </c>
      <c r="P143" s="931"/>
      <c r="Q143" s="931">
        <v>12</v>
      </c>
    </row>
    <row r="144" spans="2:17">
      <c r="B144" s="911">
        <v>138</v>
      </c>
      <c r="C144" s="931" t="s">
        <v>65</v>
      </c>
      <c r="D144" s="932"/>
      <c r="E144" s="912" t="s">
        <v>0</v>
      </c>
      <c r="F144" s="912" t="s">
        <v>1</v>
      </c>
      <c r="G144" s="931" t="s">
        <v>66</v>
      </c>
      <c r="H144" s="931"/>
      <c r="I144" s="933" t="s">
        <v>110</v>
      </c>
      <c r="J144" s="1084">
        <v>9</v>
      </c>
      <c r="K144" s="1085">
        <v>112</v>
      </c>
      <c r="L144" s="931" t="s">
        <v>111</v>
      </c>
      <c r="M144" s="931" t="s">
        <v>3346</v>
      </c>
      <c r="N144" s="912"/>
      <c r="O144" s="761">
        <v>45889</v>
      </c>
      <c r="P144" s="931"/>
      <c r="Q144" s="931">
        <v>12</v>
      </c>
    </row>
    <row r="145" spans="2:17">
      <c r="B145" s="911">
        <v>139</v>
      </c>
      <c r="C145" s="931" t="s">
        <v>65</v>
      </c>
      <c r="D145" s="932"/>
      <c r="E145" s="912" t="s">
        <v>0</v>
      </c>
      <c r="F145" s="912" t="s">
        <v>1</v>
      </c>
      <c r="G145" s="931" t="s">
        <v>66</v>
      </c>
      <c r="H145" s="931"/>
      <c r="I145" s="933" t="s">
        <v>110</v>
      </c>
      <c r="J145" s="1084">
        <v>9</v>
      </c>
      <c r="K145" s="1085">
        <v>113</v>
      </c>
      <c r="L145" s="931" t="s">
        <v>111</v>
      </c>
      <c r="M145" s="931" t="s">
        <v>3346</v>
      </c>
      <c r="N145" s="912"/>
      <c r="O145" s="761">
        <v>45889</v>
      </c>
      <c r="P145" s="931"/>
      <c r="Q145" s="931">
        <v>12</v>
      </c>
    </row>
    <row r="146" spans="2:17">
      <c r="B146" s="911">
        <v>140</v>
      </c>
      <c r="C146" s="931" t="s">
        <v>65</v>
      </c>
      <c r="D146" s="932"/>
      <c r="E146" s="912" t="s">
        <v>0</v>
      </c>
      <c r="F146" s="912" t="s">
        <v>1</v>
      </c>
      <c r="G146" s="931" t="s">
        <v>66</v>
      </c>
      <c r="H146" s="931"/>
      <c r="I146" s="933" t="s">
        <v>110</v>
      </c>
      <c r="J146" s="1084">
        <v>9</v>
      </c>
      <c r="K146" s="1085">
        <v>114</v>
      </c>
      <c r="L146" s="931" t="s">
        <v>111</v>
      </c>
      <c r="M146" s="931" t="s">
        <v>3346</v>
      </c>
      <c r="N146" s="912"/>
      <c r="O146" s="761">
        <v>45890</v>
      </c>
      <c r="P146" s="931"/>
      <c r="Q146" s="931">
        <v>12</v>
      </c>
    </row>
    <row r="147" spans="2:17">
      <c r="B147" s="911">
        <v>141</v>
      </c>
      <c r="C147" s="931" t="s">
        <v>65</v>
      </c>
      <c r="D147" s="932"/>
      <c r="E147" s="912" t="s">
        <v>0</v>
      </c>
      <c r="F147" s="912" t="s">
        <v>1</v>
      </c>
      <c r="G147" s="931" t="s">
        <v>66</v>
      </c>
      <c r="H147" s="931"/>
      <c r="I147" s="933" t="s">
        <v>110</v>
      </c>
      <c r="J147" s="1084">
        <v>9</v>
      </c>
      <c r="K147" s="1085">
        <v>115</v>
      </c>
      <c r="L147" s="931" t="s">
        <v>111</v>
      </c>
      <c r="M147" s="931" t="s">
        <v>3346</v>
      </c>
      <c r="N147" s="912"/>
      <c r="O147" s="761">
        <v>45890</v>
      </c>
      <c r="P147" s="931"/>
      <c r="Q147" s="931">
        <v>12</v>
      </c>
    </row>
    <row r="148" spans="2:17">
      <c r="B148" s="911">
        <v>142</v>
      </c>
      <c r="C148" s="931" t="s">
        <v>65</v>
      </c>
      <c r="D148" s="932"/>
      <c r="E148" s="912" t="s">
        <v>0</v>
      </c>
      <c r="F148" s="912" t="s">
        <v>1</v>
      </c>
      <c r="G148" s="931" t="s">
        <v>66</v>
      </c>
      <c r="H148" s="931"/>
      <c r="I148" s="933" t="s">
        <v>110</v>
      </c>
      <c r="J148" s="1084">
        <v>10</v>
      </c>
      <c r="K148" s="1085">
        <v>116</v>
      </c>
      <c r="L148" s="931" t="s">
        <v>111</v>
      </c>
      <c r="M148" s="931" t="s">
        <v>3346</v>
      </c>
      <c r="N148" s="912"/>
      <c r="O148" s="761">
        <v>45891</v>
      </c>
      <c r="P148" s="931"/>
      <c r="Q148" s="931">
        <v>12</v>
      </c>
    </row>
    <row r="149" spans="2:17">
      <c r="B149" s="911">
        <v>143</v>
      </c>
      <c r="C149" s="931" t="s">
        <v>65</v>
      </c>
      <c r="D149" s="932"/>
      <c r="E149" s="912" t="s">
        <v>0</v>
      </c>
      <c r="F149" s="912" t="s">
        <v>1</v>
      </c>
      <c r="G149" s="931" t="s">
        <v>66</v>
      </c>
      <c r="H149" s="931"/>
      <c r="I149" s="933" t="s">
        <v>110</v>
      </c>
      <c r="J149" s="1084">
        <v>10</v>
      </c>
      <c r="K149" s="1085">
        <v>117</v>
      </c>
      <c r="L149" s="931" t="s">
        <v>111</v>
      </c>
      <c r="M149" s="931" t="s">
        <v>3346</v>
      </c>
      <c r="N149" s="912"/>
      <c r="O149" s="761">
        <v>45892</v>
      </c>
      <c r="P149" s="931"/>
      <c r="Q149" s="931">
        <v>12</v>
      </c>
    </row>
    <row r="150" spans="2:17">
      <c r="B150" s="911">
        <v>144</v>
      </c>
      <c r="C150" s="931" t="s">
        <v>65</v>
      </c>
      <c r="D150" s="932"/>
      <c r="E150" s="912" t="s">
        <v>0</v>
      </c>
      <c r="F150" s="912" t="s">
        <v>1</v>
      </c>
      <c r="G150" s="931" t="s">
        <v>66</v>
      </c>
      <c r="H150" s="931"/>
      <c r="I150" s="933" t="s">
        <v>110</v>
      </c>
      <c r="J150" s="1084">
        <v>10</v>
      </c>
      <c r="K150" s="1085">
        <v>118</v>
      </c>
      <c r="L150" s="931" t="s">
        <v>111</v>
      </c>
      <c r="M150" s="931" t="s">
        <v>3346</v>
      </c>
      <c r="N150" s="912"/>
      <c r="O150" s="761">
        <v>45892</v>
      </c>
      <c r="P150" s="931"/>
      <c r="Q150" s="931">
        <v>12</v>
      </c>
    </row>
    <row r="151" spans="2:17">
      <c r="B151" s="911">
        <v>145</v>
      </c>
      <c r="C151" s="931" t="s">
        <v>65</v>
      </c>
      <c r="D151" s="932"/>
      <c r="E151" s="912" t="s">
        <v>0</v>
      </c>
      <c r="F151" s="912" t="s">
        <v>1</v>
      </c>
      <c r="G151" s="931" t="s">
        <v>66</v>
      </c>
      <c r="H151" s="931"/>
      <c r="I151" s="933" t="s">
        <v>110</v>
      </c>
      <c r="J151" s="1084">
        <v>10</v>
      </c>
      <c r="K151" s="1085">
        <v>119</v>
      </c>
      <c r="L151" s="931" t="s">
        <v>111</v>
      </c>
      <c r="M151" s="931" t="s">
        <v>3346</v>
      </c>
      <c r="N151" s="912"/>
      <c r="O151" s="761">
        <v>45884</v>
      </c>
      <c r="P151" s="931"/>
      <c r="Q151" s="931">
        <v>12</v>
      </c>
    </row>
    <row r="152" spans="2:17">
      <c r="B152" s="911">
        <v>146</v>
      </c>
      <c r="C152" s="931" t="s">
        <v>65</v>
      </c>
      <c r="D152" s="932"/>
      <c r="E152" s="912" t="s">
        <v>0</v>
      </c>
      <c r="F152" s="912" t="s">
        <v>1</v>
      </c>
      <c r="G152" s="931" t="s">
        <v>66</v>
      </c>
      <c r="H152" s="931"/>
      <c r="I152" s="933" t="s">
        <v>110</v>
      </c>
      <c r="J152" s="1084">
        <v>10</v>
      </c>
      <c r="K152" s="1085">
        <v>120</v>
      </c>
      <c r="L152" s="931" t="s">
        <v>111</v>
      </c>
      <c r="M152" s="931" t="s">
        <v>3346</v>
      </c>
      <c r="N152" s="912"/>
      <c r="O152" s="761">
        <v>45893</v>
      </c>
      <c r="P152" s="931"/>
      <c r="Q152" s="931">
        <v>12</v>
      </c>
    </row>
    <row r="153" spans="2:17">
      <c r="B153" s="911">
        <v>147</v>
      </c>
      <c r="C153" s="931" t="s">
        <v>65</v>
      </c>
      <c r="D153" s="932"/>
      <c r="E153" s="912" t="s">
        <v>0</v>
      </c>
      <c r="F153" s="912" t="s">
        <v>1</v>
      </c>
      <c r="G153" s="931" t="s">
        <v>66</v>
      </c>
      <c r="H153" s="931"/>
      <c r="I153" s="933" t="s">
        <v>110</v>
      </c>
      <c r="J153" s="1084">
        <v>10</v>
      </c>
      <c r="K153" s="1085">
        <v>121</v>
      </c>
      <c r="L153" s="931" t="s">
        <v>111</v>
      </c>
      <c r="M153" s="931" t="s">
        <v>3346</v>
      </c>
      <c r="N153" s="912"/>
      <c r="O153" s="761">
        <v>45885</v>
      </c>
      <c r="P153" s="931"/>
      <c r="Q153" s="931">
        <v>12</v>
      </c>
    </row>
    <row r="154" spans="2:17">
      <c r="B154" s="911">
        <v>148</v>
      </c>
      <c r="C154" s="931" t="s">
        <v>65</v>
      </c>
      <c r="D154" s="932"/>
      <c r="E154" s="912" t="s">
        <v>0</v>
      </c>
      <c r="F154" s="912" t="s">
        <v>1</v>
      </c>
      <c r="G154" s="931" t="s">
        <v>66</v>
      </c>
      <c r="H154" s="931"/>
      <c r="I154" s="933" t="s">
        <v>110</v>
      </c>
      <c r="J154" s="1084">
        <v>10</v>
      </c>
      <c r="K154" s="1085">
        <v>122</v>
      </c>
      <c r="L154" s="931" t="s">
        <v>111</v>
      </c>
      <c r="M154" s="931" t="s">
        <v>3346</v>
      </c>
      <c r="N154" s="912"/>
      <c r="O154" s="761">
        <v>45893</v>
      </c>
      <c r="P154" s="931"/>
      <c r="Q154" s="931">
        <v>12</v>
      </c>
    </row>
    <row r="155" spans="2:17">
      <c r="B155" s="911">
        <v>149</v>
      </c>
      <c r="C155" s="931" t="s">
        <v>65</v>
      </c>
      <c r="D155" s="932"/>
      <c r="E155" s="912" t="s">
        <v>0</v>
      </c>
      <c r="F155" s="912" t="s">
        <v>1</v>
      </c>
      <c r="G155" s="931" t="s">
        <v>66</v>
      </c>
      <c r="H155" s="931"/>
      <c r="I155" s="933" t="s">
        <v>110</v>
      </c>
      <c r="J155" s="1084">
        <v>10</v>
      </c>
      <c r="K155" s="1085">
        <v>123</v>
      </c>
      <c r="L155" s="931" t="s">
        <v>111</v>
      </c>
      <c r="M155" s="931" t="s">
        <v>3346</v>
      </c>
      <c r="N155" s="912"/>
      <c r="O155" s="761">
        <v>45889</v>
      </c>
      <c r="P155" s="931"/>
      <c r="Q155" s="931">
        <v>12</v>
      </c>
    </row>
    <row r="156" spans="2:17">
      <c r="B156" s="911">
        <v>150</v>
      </c>
      <c r="C156" s="931" t="s">
        <v>65</v>
      </c>
      <c r="D156" s="932"/>
      <c r="E156" s="912" t="s">
        <v>0</v>
      </c>
      <c r="F156" s="912" t="s">
        <v>1</v>
      </c>
      <c r="G156" s="931" t="s">
        <v>66</v>
      </c>
      <c r="H156" s="931"/>
      <c r="I156" s="933" t="s">
        <v>110</v>
      </c>
      <c r="J156" s="1084">
        <v>10</v>
      </c>
      <c r="K156" s="1085">
        <v>124</v>
      </c>
      <c r="L156" s="931" t="s">
        <v>111</v>
      </c>
      <c r="M156" s="931" t="s">
        <v>3346</v>
      </c>
      <c r="N156" s="912"/>
      <c r="O156" s="761">
        <v>45896</v>
      </c>
      <c r="P156" s="931"/>
      <c r="Q156" s="931">
        <v>12</v>
      </c>
    </row>
    <row r="157" spans="2:17">
      <c r="B157" s="911">
        <v>151</v>
      </c>
      <c r="C157" s="931" t="s">
        <v>65</v>
      </c>
      <c r="D157" s="932"/>
      <c r="E157" s="912" t="s">
        <v>0</v>
      </c>
      <c r="F157" s="912" t="s">
        <v>1</v>
      </c>
      <c r="G157" s="931" t="s">
        <v>66</v>
      </c>
      <c r="H157" s="931"/>
      <c r="I157" s="933" t="s">
        <v>110</v>
      </c>
      <c r="J157" s="1084">
        <v>10</v>
      </c>
      <c r="K157" s="1085">
        <v>125</v>
      </c>
      <c r="L157" s="931" t="s">
        <v>111</v>
      </c>
      <c r="M157" s="931" t="s">
        <v>3346</v>
      </c>
      <c r="N157" s="912"/>
      <c r="O157" s="761">
        <v>45889</v>
      </c>
      <c r="P157" s="931"/>
      <c r="Q157" s="931">
        <v>12</v>
      </c>
    </row>
    <row r="158" spans="2:17">
      <c r="B158" s="911">
        <v>152</v>
      </c>
      <c r="C158" s="931" t="s">
        <v>65</v>
      </c>
      <c r="D158" s="932"/>
      <c r="E158" s="912" t="s">
        <v>0</v>
      </c>
      <c r="F158" s="912" t="s">
        <v>1</v>
      </c>
      <c r="G158" s="931" t="s">
        <v>66</v>
      </c>
      <c r="H158" s="931"/>
      <c r="I158" s="933" t="s">
        <v>110</v>
      </c>
      <c r="J158" s="1084">
        <v>10</v>
      </c>
      <c r="K158" s="1085">
        <v>126</v>
      </c>
      <c r="L158" s="931" t="s">
        <v>111</v>
      </c>
      <c r="M158" s="931" t="s">
        <v>3346</v>
      </c>
      <c r="N158" s="912"/>
      <c r="O158" s="761">
        <v>45897</v>
      </c>
      <c r="P158" s="931"/>
      <c r="Q158" s="931">
        <v>12</v>
      </c>
    </row>
    <row r="159" spans="2:17">
      <c r="B159" s="911">
        <v>153</v>
      </c>
      <c r="C159" s="931" t="s">
        <v>65</v>
      </c>
      <c r="D159" s="932"/>
      <c r="E159" s="912" t="s">
        <v>0</v>
      </c>
      <c r="F159" s="912" t="s">
        <v>1</v>
      </c>
      <c r="G159" s="931" t="s">
        <v>66</v>
      </c>
      <c r="H159" s="931"/>
      <c r="I159" s="933" t="s">
        <v>110</v>
      </c>
      <c r="J159" s="1084">
        <v>10</v>
      </c>
      <c r="K159" s="1085">
        <v>127</v>
      </c>
      <c r="L159" s="931" t="s">
        <v>111</v>
      </c>
      <c r="M159" s="931" t="s">
        <v>3346</v>
      </c>
      <c r="N159" s="912"/>
      <c r="O159" s="761">
        <v>45890</v>
      </c>
      <c r="P159" s="931"/>
      <c r="Q159" s="931">
        <v>12</v>
      </c>
    </row>
    <row r="160" spans="2:17">
      <c r="B160" s="911">
        <v>154</v>
      </c>
      <c r="C160" s="931" t="s">
        <v>65</v>
      </c>
      <c r="D160" s="932"/>
      <c r="E160" s="912" t="s">
        <v>0</v>
      </c>
      <c r="F160" s="912" t="s">
        <v>1</v>
      </c>
      <c r="G160" s="931" t="s">
        <v>66</v>
      </c>
      <c r="H160" s="931"/>
      <c r="I160" s="933" t="s">
        <v>110</v>
      </c>
      <c r="J160" s="1084">
        <v>10</v>
      </c>
      <c r="K160" s="1085">
        <v>128</v>
      </c>
      <c r="L160" s="931" t="s">
        <v>111</v>
      </c>
      <c r="M160" s="931" t="s">
        <v>3346</v>
      </c>
      <c r="N160" s="912"/>
      <c r="O160" s="761">
        <v>45897</v>
      </c>
      <c r="P160" s="931"/>
      <c r="Q160" s="931">
        <v>12</v>
      </c>
    </row>
    <row r="161" spans="2:17">
      <c r="B161" s="911">
        <v>155</v>
      </c>
      <c r="C161" s="931" t="s">
        <v>65</v>
      </c>
      <c r="D161" s="932"/>
      <c r="E161" s="912" t="s">
        <v>0</v>
      </c>
      <c r="F161" s="912" t="s">
        <v>1</v>
      </c>
      <c r="G161" s="931" t="s">
        <v>66</v>
      </c>
      <c r="H161" s="931"/>
      <c r="I161" s="933" t="s">
        <v>110</v>
      </c>
      <c r="J161" s="1084">
        <v>10</v>
      </c>
      <c r="K161" s="1085">
        <v>129</v>
      </c>
      <c r="L161" s="931" t="s">
        <v>111</v>
      </c>
      <c r="M161" s="931" t="s">
        <v>3346</v>
      </c>
      <c r="N161" s="912"/>
      <c r="O161" s="761">
        <v>45890</v>
      </c>
      <c r="P161" s="931"/>
      <c r="Q161" s="931">
        <v>12</v>
      </c>
    </row>
    <row r="162" spans="2:17">
      <c r="B162" s="911">
        <v>156</v>
      </c>
      <c r="C162" s="931" t="s">
        <v>65</v>
      </c>
      <c r="D162" s="932"/>
      <c r="E162" s="912" t="s">
        <v>0</v>
      </c>
      <c r="F162" s="912" t="s">
        <v>1</v>
      </c>
      <c r="G162" s="931" t="s">
        <v>66</v>
      </c>
      <c r="H162" s="931"/>
      <c r="I162" s="933" t="s">
        <v>110</v>
      </c>
      <c r="J162" s="1084">
        <v>10</v>
      </c>
      <c r="K162" s="1085">
        <v>130</v>
      </c>
      <c r="L162" s="931" t="s">
        <v>111</v>
      </c>
      <c r="M162" s="931" t="s">
        <v>3346</v>
      </c>
      <c r="N162" s="912"/>
      <c r="O162" s="761">
        <v>45897</v>
      </c>
      <c r="P162" s="931"/>
      <c r="Q162" s="931">
        <v>12</v>
      </c>
    </row>
    <row r="163" spans="2:17">
      <c r="B163" s="911">
        <v>157</v>
      </c>
      <c r="C163" s="931" t="s">
        <v>65</v>
      </c>
      <c r="D163" s="932"/>
      <c r="E163" s="912" t="s">
        <v>0</v>
      </c>
      <c r="F163" s="912" t="s">
        <v>1</v>
      </c>
      <c r="G163" s="931" t="s">
        <v>66</v>
      </c>
      <c r="H163" s="931"/>
      <c r="I163" s="933" t="s">
        <v>110</v>
      </c>
      <c r="J163" s="1084">
        <v>10</v>
      </c>
      <c r="K163" s="1085">
        <v>131</v>
      </c>
      <c r="L163" s="931" t="s">
        <v>111</v>
      </c>
      <c r="M163" s="931" t="s">
        <v>3346</v>
      </c>
      <c r="N163" s="912"/>
      <c r="O163" s="761">
        <v>45891</v>
      </c>
      <c r="P163" s="931"/>
      <c r="Q163" s="931">
        <v>12</v>
      </c>
    </row>
    <row r="164" spans="2:17">
      <c r="B164" s="911">
        <v>158</v>
      </c>
      <c r="C164" s="931" t="s">
        <v>65</v>
      </c>
      <c r="D164" s="932"/>
      <c r="E164" s="912" t="s">
        <v>0</v>
      </c>
      <c r="F164" s="912" t="s">
        <v>1</v>
      </c>
      <c r="G164" s="931" t="s">
        <v>66</v>
      </c>
      <c r="H164" s="931"/>
      <c r="I164" s="933" t="s">
        <v>110</v>
      </c>
      <c r="J164" s="1084">
        <v>11</v>
      </c>
      <c r="K164" s="1085">
        <v>132</v>
      </c>
      <c r="L164" s="931" t="s">
        <v>111</v>
      </c>
      <c r="M164" s="931" t="s">
        <v>3346</v>
      </c>
      <c r="N164" s="912"/>
      <c r="O164" s="761">
        <v>45898</v>
      </c>
      <c r="P164" s="931"/>
      <c r="Q164" s="931">
        <v>12</v>
      </c>
    </row>
    <row r="165" spans="2:17">
      <c r="B165" s="911">
        <v>159</v>
      </c>
      <c r="C165" s="931" t="s">
        <v>65</v>
      </c>
      <c r="D165" s="932"/>
      <c r="E165" s="912" t="s">
        <v>0</v>
      </c>
      <c r="F165" s="912" t="s">
        <v>1</v>
      </c>
      <c r="G165" s="931" t="s">
        <v>66</v>
      </c>
      <c r="H165" s="931"/>
      <c r="I165" s="933" t="s">
        <v>110</v>
      </c>
      <c r="J165" s="1084">
        <v>11</v>
      </c>
      <c r="K165" s="1085">
        <v>133</v>
      </c>
      <c r="L165" s="931" t="s">
        <v>111</v>
      </c>
      <c r="M165" s="931" t="s">
        <v>3346</v>
      </c>
      <c r="N165" s="912"/>
      <c r="O165" s="761">
        <v>45892</v>
      </c>
      <c r="P165" s="931"/>
      <c r="Q165" s="931">
        <v>12</v>
      </c>
    </row>
    <row r="166" spans="2:17">
      <c r="B166" s="911">
        <v>160</v>
      </c>
      <c r="C166" s="931" t="s">
        <v>65</v>
      </c>
      <c r="D166" s="932"/>
      <c r="E166" s="912" t="s">
        <v>0</v>
      </c>
      <c r="F166" s="912" t="s">
        <v>1</v>
      </c>
      <c r="G166" s="931" t="s">
        <v>66</v>
      </c>
      <c r="H166" s="931"/>
      <c r="I166" s="933" t="s">
        <v>110</v>
      </c>
      <c r="J166" s="1084">
        <v>11</v>
      </c>
      <c r="K166" s="1085">
        <v>134</v>
      </c>
      <c r="L166" s="931" t="s">
        <v>111</v>
      </c>
      <c r="M166" s="931" t="s">
        <v>3346</v>
      </c>
      <c r="N166" s="912"/>
      <c r="O166" s="761">
        <v>45898</v>
      </c>
      <c r="P166" s="931"/>
      <c r="Q166" s="931">
        <v>12</v>
      </c>
    </row>
    <row r="167" spans="2:17">
      <c r="B167" s="911">
        <v>161</v>
      </c>
      <c r="C167" s="931" t="s">
        <v>65</v>
      </c>
      <c r="D167" s="932"/>
      <c r="E167" s="912" t="s">
        <v>0</v>
      </c>
      <c r="F167" s="912" t="s">
        <v>1</v>
      </c>
      <c r="G167" s="931" t="s">
        <v>66</v>
      </c>
      <c r="H167" s="931"/>
      <c r="I167" s="933" t="s">
        <v>110</v>
      </c>
      <c r="J167" s="1084">
        <v>11</v>
      </c>
      <c r="K167" s="1085">
        <v>135</v>
      </c>
      <c r="L167" s="931" t="s">
        <v>111</v>
      </c>
      <c r="M167" s="931" t="s">
        <v>3346</v>
      </c>
      <c r="N167" s="912"/>
      <c r="O167" s="761">
        <v>45892</v>
      </c>
      <c r="P167" s="931"/>
      <c r="Q167" s="931">
        <v>12</v>
      </c>
    </row>
    <row r="168" spans="2:17">
      <c r="B168" s="911">
        <v>162</v>
      </c>
      <c r="C168" s="931" t="s">
        <v>65</v>
      </c>
      <c r="D168" s="932"/>
      <c r="E168" s="912" t="s">
        <v>0</v>
      </c>
      <c r="F168" s="912" t="s">
        <v>1</v>
      </c>
      <c r="G168" s="931" t="s">
        <v>66</v>
      </c>
      <c r="H168" s="931"/>
      <c r="I168" s="933" t="s">
        <v>110</v>
      </c>
      <c r="J168" s="1084">
        <v>11</v>
      </c>
      <c r="K168" s="1085">
        <v>136</v>
      </c>
      <c r="L168" s="931" t="s">
        <v>111</v>
      </c>
      <c r="M168" s="931" t="s">
        <v>3346</v>
      </c>
      <c r="N168" s="912"/>
      <c r="O168" s="761">
        <v>45900</v>
      </c>
      <c r="P168" s="931"/>
      <c r="Q168" s="931">
        <v>12</v>
      </c>
    </row>
    <row r="169" spans="2:17">
      <c r="B169" s="911">
        <v>163</v>
      </c>
      <c r="C169" s="931" t="s">
        <v>65</v>
      </c>
      <c r="D169" s="932"/>
      <c r="E169" s="912" t="s">
        <v>0</v>
      </c>
      <c r="F169" s="912" t="s">
        <v>1</v>
      </c>
      <c r="G169" s="931" t="s">
        <v>66</v>
      </c>
      <c r="H169" s="931"/>
      <c r="I169" s="933" t="s">
        <v>110</v>
      </c>
      <c r="J169" s="1084">
        <v>11</v>
      </c>
      <c r="K169" s="1085">
        <v>137</v>
      </c>
      <c r="L169" s="931" t="s">
        <v>111</v>
      </c>
      <c r="M169" s="931" t="s">
        <v>3346</v>
      </c>
      <c r="N169" s="912"/>
      <c r="O169" s="761">
        <v>45900</v>
      </c>
      <c r="P169" s="931"/>
      <c r="Q169" s="931">
        <v>12</v>
      </c>
    </row>
    <row r="170" spans="2:17">
      <c r="B170" s="911">
        <v>164</v>
      </c>
      <c r="C170" s="931" t="s">
        <v>65</v>
      </c>
      <c r="D170" s="932"/>
      <c r="E170" s="912" t="s">
        <v>0</v>
      </c>
      <c r="F170" s="912" t="s">
        <v>1</v>
      </c>
      <c r="G170" s="931" t="s">
        <v>66</v>
      </c>
      <c r="H170" s="931"/>
      <c r="I170" s="933" t="s">
        <v>110</v>
      </c>
      <c r="J170" s="1084">
        <v>11</v>
      </c>
      <c r="K170" s="1085">
        <v>138</v>
      </c>
      <c r="L170" s="931" t="s">
        <v>111</v>
      </c>
      <c r="M170" s="931" t="s">
        <v>3346</v>
      </c>
      <c r="N170" s="912"/>
      <c r="O170" s="761">
        <v>45901</v>
      </c>
      <c r="P170" s="931"/>
      <c r="Q170" s="931">
        <v>12</v>
      </c>
    </row>
    <row r="171" spans="2:17">
      <c r="B171" s="911">
        <v>165</v>
      </c>
      <c r="C171" s="931" t="s">
        <v>65</v>
      </c>
      <c r="D171" s="932"/>
      <c r="E171" s="912" t="s">
        <v>0</v>
      </c>
      <c r="F171" s="912" t="s">
        <v>1</v>
      </c>
      <c r="G171" s="931" t="s">
        <v>66</v>
      </c>
      <c r="H171" s="931"/>
      <c r="I171" s="933" t="s">
        <v>110</v>
      </c>
      <c r="J171" s="1084">
        <v>11</v>
      </c>
      <c r="K171" s="1085">
        <v>139</v>
      </c>
      <c r="L171" s="931" t="s">
        <v>111</v>
      </c>
      <c r="M171" s="931" t="s">
        <v>3346</v>
      </c>
      <c r="N171" s="912"/>
      <c r="O171" s="761">
        <v>45901</v>
      </c>
      <c r="P171" s="931"/>
      <c r="Q171" s="931">
        <v>12</v>
      </c>
    </row>
    <row r="172" spans="2:17">
      <c r="B172" s="911">
        <v>166</v>
      </c>
      <c r="C172" s="931" t="s">
        <v>65</v>
      </c>
      <c r="D172" s="932"/>
      <c r="E172" s="912" t="s">
        <v>0</v>
      </c>
      <c r="F172" s="912" t="s">
        <v>1</v>
      </c>
      <c r="G172" s="931" t="s">
        <v>66</v>
      </c>
      <c r="H172" s="931"/>
      <c r="I172" s="933" t="s">
        <v>110</v>
      </c>
      <c r="J172" s="1084">
        <v>11</v>
      </c>
      <c r="K172" s="1085">
        <v>140</v>
      </c>
      <c r="L172" s="931" t="s">
        <v>111</v>
      </c>
      <c r="M172" s="931" t="s">
        <v>3346</v>
      </c>
      <c r="N172" s="912"/>
      <c r="O172" s="761">
        <v>45901</v>
      </c>
      <c r="P172" s="931"/>
      <c r="Q172" s="931">
        <v>12</v>
      </c>
    </row>
    <row r="173" spans="2:17">
      <c r="B173" s="911">
        <v>167</v>
      </c>
      <c r="C173" s="931" t="s">
        <v>65</v>
      </c>
      <c r="D173" s="932"/>
      <c r="E173" s="912" t="s">
        <v>0</v>
      </c>
      <c r="F173" s="912" t="s">
        <v>1</v>
      </c>
      <c r="G173" s="931" t="s">
        <v>66</v>
      </c>
      <c r="H173" s="931"/>
      <c r="I173" s="933" t="s">
        <v>110</v>
      </c>
      <c r="J173" s="1084">
        <v>11</v>
      </c>
      <c r="K173" s="1085">
        <v>141</v>
      </c>
      <c r="L173" s="931" t="s">
        <v>111</v>
      </c>
      <c r="M173" s="931" t="s">
        <v>3346</v>
      </c>
      <c r="N173" s="912"/>
      <c r="O173" s="761">
        <v>45902</v>
      </c>
      <c r="P173" s="931"/>
      <c r="Q173" s="931">
        <v>12</v>
      </c>
    </row>
    <row r="174" spans="2:17">
      <c r="B174" s="911">
        <v>168</v>
      </c>
      <c r="C174" s="931" t="s">
        <v>65</v>
      </c>
      <c r="D174" s="932"/>
      <c r="E174" s="912" t="s">
        <v>0</v>
      </c>
      <c r="F174" s="912" t="s">
        <v>1</v>
      </c>
      <c r="G174" s="931" t="s">
        <v>66</v>
      </c>
      <c r="H174" s="931"/>
      <c r="I174" s="933" t="s">
        <v>110</v>
      </c>
      <c r="J174" s="1084">
        <v>11</v>
      </c>
      <c r="K174" s="1085">
        <v>142</v>
      </c>
      <c r="L174" s="931" t="s">
        <v>111</v>
      </c>
      <c r="M174" s="931" t="s">
        <v>3346</v>
      </c>
      <c r="N174" s="912"/>
      <c r="O174" s="761">
        <v>45902</v>
      </c>
      <c r="P174" s="931"/>
      <c r="Q174" s="931">
        <v>12</v>
      </c>
    </row>
    <row r="175" spans="2:17">
      <c r="B175" s="911">
        <v>169</v>
      </c>
      <c r="C175" s="931" t="s">
        <v>65</v>
      </c>
      <c r="D175" s="932"/>
      <c r="E175" s="912" t="s">
        <v>0</v>
      </c>
      <c r="F175" s="912" t="s">
        <v>1</v>
      </c>
      <c r="G175" s="931" t="s">
        <v>66</v>
      </c>
      <c r="H175" s="931"/>
      <c r="I175" s="933" t="s">
        <v>110</v>
      </c>
      <c r="J175" s="1084">
        <v>11</v>
      </c>
      <c r="K175" s="1085">
        <v>143</v>
      </c>
      <c r="L175" s="931" t="s">
        <v>111</v>
      </c>
      <c r="M175" s="931" t="s">
        <v>3346</v>
      </c>
      <c r="N175" s="912"/>
      <c r="O175" s="761">
        <v>45900</v>
      </c>
      <c r="P175" s="931"/>
      <c r="Q175" s="931">
        <v>12</v>
      </c>
    </row>
    <row r="176" spans="2:17">
      <c r="B176" s="911">
        <v>170</v>
      </c>
      <c r="C176" s="931" t="s">
        <v>65</v>
      </c>
      <c r="D176" s="932"/>
      <c r="E176" s="912" t="s">
        <v>0</v>
      </c>
      <c r="F176" s="912" t="s">
        <v>1</v>
      </c>
      <c r="G176" s="931" t="s">
        <v>66</v>
      </c>
      <c r="H176" s="931"/>
      <c r="I176" s="933" t="s">
        <v>110</v>
      </c>
      <c r="J176" s="1084">
        <v>12</v>
      </c>
      <c r="K176" s="1085">
        <v>144</v>
      </c>
      <c r="L176" s="931" t="s">
        <v>111</v>
      </c>
      <c r="M176" s="931" t="s">
        <v>3346</v>
      </c>
      <c r="N176" s="912"/>
      <c r="O176" s="761">
        <v>45902</v>
      </c>
      <c r="P176" s="931"/>
      <c r="Q176" s="931">
        <v>12</v>
      </c>
    </row>
    <row r="177" spans="2:17">
      <c r="B177" s="911">
        <v>171</v>
      </c>
      <c r="C177" s="931" t="s">
        <v>65</v>
      </c>
      <c r="D177" s="932"/>
      <c r="E177" s="912" t="s">
        <v>0</v>
      </c>
      <c r="F177" s="912" t="s">
        <v>1</v>
      </c>
      <c r="G177" s="931" t="s">
        <v>66</v>
      </c>
      <c r="H177" s="931"/>
      <c r="I177" s="933" t="s">
        <v>110</v>
      </c>
      <c r="J177" s="1084">
        <v>12</v>
      </c>
      <c r="K177" s="1085">
        <v>145</v>
      </c>
      <c r="L177" s="931" t="s">
        <v>111</v>
      </c>
      <c r="M177" s="931" t="s">
        <v>3346</v>
      </c>
      <c r="N177" s="912"/>
      <c r="O177" s="761">
        <v>45893</v>
      </c>
      <c r="P177" s="931"/>
      <c r="Q177" s="931">
        <v>12</v>
      </c>
    </row>
    <row r="178" spans="2:17">
      <c r="B178" s="911">
        <v>172</v>
      </c>
      <c r="C178" s="931" t="s">
        <v>65</v>
      </c>
      <c r="D178" s="932"/>
      <c r="E178" s="912" t="s">
        <v>0</v>
      </c>
      <c r="F178" s="912" t="s">
        <v>1</v>
      </c>
      <c r="G178" s="931" t="s">
        <v>66</v>
      </c>
      <c r="H178" s="931"/>
      <c r="I178" s="933" t="s">
        <v>110</v>
      </c>
      <c r="J178" s="1084">
        <v>12</v>
      </c>
      <c r="K178" s="1085">
        <v>146</v>
      </c>
      <c r="L178" s="931" t="s">
        <v>111</v>
      </c>
      <c r="M178" s="931" t="s">
        <v>3346</v>
      </c>
      <c r="N178" s="912"/>
      <c r="O178" s="761">
        <v>45902</v>
      </c>
      <c r="P178" s="931"/>
      <c r="Q178" s="931">
        <v>12</v>
      </c>
    </row>
    <row r="179" spans="2:17">
      <c r="B179" s="911">
        <v>173</v>
      </c>
      <c r="C179" s="931" t="s">
        <v>65</v>
      </c>
      <c r="D179" s="932"/>
      <c r="E179" s="912" t="s">
        <v>0</v>
      </c>
      <c r="F179" s="912" t="s">
        <v>1</v>
      </c>
      <c r="G179" s="931" t="s">
        <v>66</v>
      </c>
      <c r="H179" s="931"/>
      <c r="I179" s="933" t="s">
        <v>110</v>
      </c>
      <c r="J179" s="1084">
        <v>12</v>
      </c>
      <c r="K179" s="1085">
        <v>147</v>
      </c>
      <c r="L179" s="931" t="s">
        <v>111</v>
      </c>
      <c r="M179" s="931" t="s">
        <v>3346</v>
      </c>
      <c r="N179" s="912"/>
      <c r="O179" s="761">
        <v>45893</v>
      </c>
      <c r="P179" s="931"/>
      <c r="Q179" s="931">
        <v>12</v>
      </c>
    </row>
    <row r="180" spans="2:17">
      <c r="B180" s="911">
        <v>174</v>
      </c>
      <c r="C180" s="931" t="s">
        <v>65</v>
      </c>
      <c r="D180" s="932"/>
      <c r="E180" s="912" t="s">
        <v>0</v>
      </c>
      <c r="F180" s="912" t="s">
        <v>1</v>
      </c>
      <c r="G180" s="931" t="s">
        <v>66</v>
      </c>
      <c r="H180" s="931"/>
      <c r="I180" s="933" t="s">
        <v>110</v>
      </c>
      <c r="J180" s="1084">
        <v>12</v>
      </c>
      <c r="K180" s="1085">
        <v>148</v>
      </c>
      <c r="L180" s="931" t="s">
        <v>111</v>
      </c>
      <c r="M180" s="931" t="s">
        <v>3346</v>
      </c>
      <c r="N180" s="912"/>
      <c r="O180" s="761">
        <v>45903</v>
      </c>
      <c r="P180" s="931"/>
      <c r="Q180" s="931">
        <v>12</v>
      </c>
    </row>
    <row r="181" spans="2:17">
      <c r="B181" s="911">
        <v>175</v>
      </c>
      <c r="C181" s="931" t="s">
        <v>65</v>
      </c>
      <c r="D181" s="932"/>
      <c r="E181" s="912" t="s">
        <v>0</v>
      </c>
      <c r="F181" s="912" t="s">
        <v>1</v>
      </c>
      <c r="G181" s="931" t="s">
        <v>66</v>
      </c>
      <c r="H181" s="931"/>
      <c r="I181" s="933" t="s">
        <v>110</v>
      </c>
      <c r="J181" s="1084">
        <v>12</v>
      </c>
      <c r="K181" s="1085">
        <v>149</v>
      </c>
      <c r="L181" s="931" t="s">
        <v>111</v>
      </c>
      <c r="M181" s="931" t="s">
        <v>3346</v>
      </c>
      <c r="N181" s="912"/>
      <c r="O181" s="761">
        <v>45903</v>
      </c>
      <c r="P181" s="931"/>
      <c r="Q181" s="931">
        <v>12</v>
      </c>
    </row>
    <row r="182" spans="2:17">
      <c r="B182" s="911">
        <v>176</v>
      </c>
      <c r="C182" s="931" t="s">
        <v>65</v>
      </c>
      <c r="D182" s="932"/>
      <c r="E182" s="912" t="s">
        <v>0</v>
      </c>
      <c r="F182" s="912" t="s">
        <v>1</v>
      </c>
      <c r="G182" s="931" t="s">
        <v>66</v>
      </c>
      <c r="H182" s="931"/>
      <c r="I182" s="933" t="s">
        <v>110</v>
      </c>
      <c r="J182" s="1084">
        <v>12</v>
      </c>
      <c r="K182" s="1085">
        <v>150</v>
      </c>
      <c r="L182" s="931" t="s">
        <v>111</v>
      </c>
      <c r="M182" s="931" t="s">
        <v>3346</v>
      </c>
      <c r="N182" s="912"/>
      <c r="O182" s="761">
        <v>45903</v>
      </c>
      <c r="P182" s="931"/>
      <c r="Q182" s="931">
        <v>12</v>
      </c>
    </row>
    <row r="183" spans="2:17">
      <c r="B183" s="911">
        <v>177</v>
      </c>
      <c r="C183" s="931" t="s">
        <v>65</v>
      </c>
      <c r="D183" s="932"/>
      <c r="E183" s="912" t="s">
        <v>0</v>
      </c>
      <c r="F183" s="912" t="s">
        <v>1</v>
      </c>
      <c r="G183" s="931" t="s">
        <v>66</v>
      </c>
      <c r="H183" s="931"/>
      <c r="I183" s="933" t="s">
        <v>110</v>
      </c>
      <c r="J183" s="1084">
        <v>12</v>
      </c>
      <c r="K183" s="1085">
        <v>151</v>
      </c>
      <c r="L183" s="931" t="s">
        <v>111</v>
      </c>
      <c r="M183" s="931" t="s">
        <v>3346</v>
      </c>
      <c r="N183" s="912"/>
      <c r="O183" s="761">
        <v>45896</v>
      </c>
      <c r="P183" s="931"/>
      <c r="Q183" s="931">
        <v>12</v>
      </c>
    </row>
    <row r="184" spans="2:17">
      <c r="B184" s="911">
        <v>178</v>
      </c>
      <c r="C184" s="931" t="s">
        <v>65</v>
      </c>
      <c r="D184" s="932"/>
      <c r="E184" s="912" t="s">
        <v>0</v>
      </c>
      <c r="F184" s="912" t="s">
        <v>1</v>
      </c>
      <c r="G184" s="931" t="s">
        <v>66</v>
      </c>
      <c r="H184" s="931"/>
      <c r="I184" s="933" t="s">
        <v>110</v>
      </c>
      <c r="J184" s="1084">
        <v>12</v>
      </c>
      <c r="K184" s="1085">
        <v>152</v>
      </c>
      <c r="L184" s="931" t="s">
        <v>111</v>
      </c>
      <c r="M184" s="931" t="s">
        <v>3346</v>
      </c>
      <c r="N184" s="912"/>
      <c r="O184" s="761">
        <v>45903</v>
      </c>
      <c r="P184" s="931"/>
      <c r="Q184" s="931">
        <v>12</v>
      </c>
    </row>
    <row r="185" spans="2:17">
      <c r="B185" s="911">
        <v>179</v>
      </c>
      <c r="C185" s="931" t="s">
        <v>65</v>
      </c>
      <c r="D185" s="932"/>
      <c r="E185" s="912" t="s">
        <v>0</v>
      </c>
      <c r="F185" s="912" t="s">
        <v>1</v>
      </c>
      <c r="G185" s="931" t="s">
        <v>66</v>
      </c>
      <c r="H185" s="931"/>
      <c r="I185" s="933" t="s">
        <v>110</v>
      </c>
      <c r="J185" s="1084">
        <v>12</v>
      </c>
      <c r="K185" s="1085">
        <v>153</v>
      </c>
      <c r="L185" s="931" t="s">
        <v>111</v>
      </c>
      <c r="M185" s="931" t="s">
        <v>3346</v>
      </c>
      <c r="N185" s="912"/>
      <c r="O185" s="761">
        <v>45896</v>
      </c>
      <c r="P185" s="931"/>
      <c r="Q185" s="931">
        <v>12</v>
      </c>
    </row>
    <row r="186" spans="2:17">
      <c r="B186" s="911">
        <v>180</v>
      </c>
      <c r="C186" s="931" t="s">
        <v>65</v>
      </c>
      <c r="D186" s="932"/>
      <c r="E186" s="912" t="s">
        <v>0</v>
      </c>
      <c r="F186" s="912" t="s">
        <v>1</v>
      </c>
      <c r="G186" s="931" t="s">
        <v>66</v>
      </c>
      <c r="H186" s="931"/>
      <c r="I186" s="933" t="s">
        <v>110</v>
      </c>
      <c r="J186" s="1084">
        <v>12</v>
      </c>
      <c r="K186" s="1085">
        <v>154</v>
      </c>
      <c r="L186" s="931" t="s">
        <v>111</v>
      </c>
      <c r="M186" s="931" t="s">
        <v>3346</v>
      </c>
      <c r="N186" s="912"/>
      <c r="O186" s="761">
        <v>45904</v>
      </c>
      <c r="P186" s="931"/>
      <c r="Q186" s="931">
        <v>12</v>
      </c>
    </row>
    <row r="187" spans="2:17">
      <c r="B187" s="911">
        <v>181</v>
      </c>
      <c r="C187" s="931" t="s">
        <v>65</v>
      </c>
      <c r="D187" s="932"/>
      <c r="E187" s="912" t="s">
        <v>0</v>
      </c>
      <c r="F187" s="912" t="s">
        <v>1</v>
      </c>
      <c r="G187" s="931" t="s">
        <v>66</v>
      </c>
      <c r="H187" s="931"/>
      <c r="I187" s="933" t="s">
        <v>110</v>
      </c>
      <c r="J187" s="1084">
        <v>12</v>
      </c>
      <c r="K187" s="1085">
        <v>155</v>
      </c>
      <c r="L187" s="931" t="s">
        <v>111</v>
      </c>
      <c r="M187" s="931" t="s">
        <v>3346</v>
      </c>
      <c r="N187" s="912"/>
      <c r="O187" s="761">
        <v>45901</v>
      </c>
      <c r="P187" s="931"/>
      <c r="Q187" s="931">
        <v>12</v>
      </c>
    </row>
    <row r="188" spans="2:17">
      <c r="B188" s="911">
        <v>182</v>
      </c>
      <c r="C188" s="931" t="s">
        <v>65</v>
      </c>
      <c r="D188" s="932"/>
      <c r="E188" s="912" t="s">
        <v>0</v>
      </c>
      <c r="F188" s="912" t="s">
        <v>1</v>
      </c>
      <c r="G188" s="931" t="s">
        <v>66</v>
      </c>
      <c r="H188" s="931"/>
      <c r="I188" s="933" t="s">
        <v>110</v>
      </c>
      <c r="J188" s="1084">
        <v>12</v>
      </c>
      <c r="K188" s="1085">
        <v>156</v>
      </c>
      <c r="L188" s="931" t="s">
        <v>111</v>
      </c>
      <c r="M188" s="931" t="s">
        <v>3346</v>
      </c>
      <c r="N188" s="912"/>
      <c r="O188" s="761">
        <v>45904</v>
      </c>
      <c r="P188" s="931"/>
      <c r="Q188" s="931">
        <v>12</v>
      </c>
    </row>
    <row r="189" spans="2:17">
      <c r="B189" s="911">
        <v>183</v>
      </c>
      <c r="C189" s="931" t="s">
        <v>65</v>
      </c>
      <c r="D189" s="932"/>
      <c r="E189" s="912" t="s">
        <v>0</v>
      </c>
      <c r="F189" s="912" t="s">
        <v>1</v>
      </c>
      <c r="G189" s="931" t="s">
        <v>66</v>
      </c>
      <c r="H189" s="931"/>
      <c r="I189" s="933" t="s">
        <v>110</v>
      </c>
      <c r="J189" s="1084">
        <v>12</v>
      </c>
      <c r="K189" s="1085">
        <v>157</v>
      </c>
      <c r="L189" s="931" t="s">
        <v>111</v>
      </c>
      <c r="M189" s="931" t="s">
        <v>3346</v>
      </c>
      <c r="N189" s="912"/>
      <c r="O189" s="761">
        <v>45896</v>
      </c>
      <c r="P189" s="931"/>
      <c r="Q189" s="931">
        <v>12</v>
      </c>
    </row>
    <row r="190" spans="2:17">
      <c r="B190" s="911">
        <v>184</v>
      </c>
      <c r="C190" s="931" t="s">
        <v>65</v>
      </c>
      <c r="D190" s="932"/>
      <c r="E190" s="912" t="s">
        <v>0</v>
      </c>
      <c r="F190" s="912" t="s">
        <v>1</v>
      </c>
      <c r="G190" s="931" t="s">
        <v>66</v>
      </c>
      <c r="H190" s="931"/>
      <c r="I190" s="933" t="s">
        <v>110</v>
      </c>
      <c r="J190" s="1084">
        <v>12</v>
      </c>
      <c r="K190" s="1085">
        <v>158</v>
      </c>
      <c r="L190" s="931" t="s">
        <v>111</v>
      </c>
      <c r="M190" s="931" t="s">
        <v>3346</v>
      </c>
      <c r="N190" s="912"/>
      <c r="O190" s="761">
        <v>45904</v>
      </c>
      <c r="P190" s="931"/>
      <c r="Q190" s="931">
        <v>12</v>
      </c>
    </row>
    <row r="191" spans="2:17">
      <c r="B191" s="911">
        <v>185</v>
      </c>
      <c r="C191" s="931" t="s">
        <v>65</v>
      </c>
      <c r="D191" s="932"/>
      <c r="E191" s="912" t="s">
        <v>0</v>
      </c>
      <c r="F191" s="912" t="s">
        <v>1</v>
      </c>
      <c r="G191" s="931" t="s">
        <v>66</v>
      </c>
      <c r="H191" s="931"/>
      <c r="I191" s="933" t="s">
        <v>110</v>
      </c>
      <c r="J191" s="1084">
        <v>13</v>
      </c>
      <c r="K191" s="1085">
        <v>159</v>
      </c>
      <c r="L191" s="931" t="s">
        <v>111</v>
      </c>
      <c r="M191" s="931" t="s">
        <v>3346</v>
      </c>
      <c r="N191" s="912"/>
      <c r="O191" s="761">
        <v>45897</v>
      </c>
      <c r="P191" s="931"/>
      <c r="Q191" s="931">
        <v>12</v>
      </c>
    </row>
    <row r="192" spans="2:17">
      <c r="B192" s="911">
        <v>186</v>
      </c>
      <c r="C192" s="931" t="s">
        <v>65</v>
      </c>
      <c r="D192" s="932"/>
      <c r="E192" s="912" t="s">
        <v>0</v>
      </c>
      <c r="F192" s="912" t="s">
        <v>1</v>
      </c>
      <c r="G192" s="931" t="s">
        <v>66</v>
      </c>
      <c r="H192" s="931"/>
      <c r="I192" s="933" t="s">
        <v>110</v>
      </c>
      <c r="J192" s="1084">
        <v>13</v>
      </c>
      <c r="K192" s="1085">
        <v>160</v>
      </c>
      <c r="L192" s="931" t="s">
        <v>111</v>
      </c>
      <c r="M192" s="931" t="s">
        <v>3346</v>
      </c>
      <c r="N192" s="912"/>
      <c r="O192" s="761">
        <v>45904</v>
      </c>
      <c r="P192" s="931"/>
      <c r="Q192" s="931">
        <v>12</v>
      </c>
    </row>
    <row r="193" spans="2:17">
      <c r="B193" s="911">
        <v>187</v>
      </c>
      <c r="C193" s="931" t="s">
        <v>65</v>
      </c>
      <c r="D193" s="932"/>
      <c r="E193" s="912" t="s">
        <v>0</v>
      </c>
      <c r="F193" s="912" t="s">
        <v>1</v>
      </c>
      <c r="G193" s="931" t="s">
        <v>66</v>
      </c>
      <c r="H193" s="931"/>
      <c r="I193" s="933" t="s">
        <v>110</v>
      </c>
      <c r="J193" s="1084">
        <v>13</v>
      </c>
      <c r="K193" s="1085">
        <v>161</v>
      </c>
      <c r="L193" s="931" t="s">
        <v>111</v>
      </c>
      <c r="M193" s="931" t="s">
        <v>3346</v>
      </c>
      <c r="N193" s="912"/>
      <c r="O193" s="761">
        <v>45905</v>
      </c>
      <c r="P193" s="931"/>
      <c r="Q193" s="931">
        <v>12</v>
      </c>
    </row>
    <row r="194" spans="2:17">
      <c r="B194" s="911">
        <v>188</v>
      </c>
      <c r="C194" s="931" t="s">
        <v>65</v>
      </c>
      <c r="D194" s="932"/>
      <c r="E194" s="912" t="s">
        <v>0</v>
      </c>
      <c r="F194" s="912" t="s">
        <v>1</v>
      </c>
      <c r="G194" s="931" t="s">
        <v>66</v>
      </c>
      <c r="H194" s="931"/>
      <c r="I194" s="933" t="s">
        <v>110</v>
      </c>
      <c r="J194" s="1084">
        <v>13</v>
      </c>
      <c r="K194" s="1085">
        <v>162</v>
      </c>
      <c r="L194" s="931" t="s">
        <v>111</v>
      </c>
      <c r="M194" s="931" t="s">
        <v>3346</v>
      </c>
      <c r="N194" s="912"/>
      <c r="O194" s="761">
        <v>45905</v>
      </c>
      <c r="P194" s="931"/>
      <c r="Q194" s="931">
        <v>12</v>
      </c>
    </row>
    <row r="195" spans="2:17">
      <c r="B195" s="911">
        <v>189</v>
      </c>
      <c r="C195" s="931" t="s">
        <v>65</v>
      </c>
      <c r="D195" s="932"/>
      <c r="E195" s="912" t="s">
        <v>0</v>
      </c>
      <c r="F195" s="912" t="s">
        <v>1</v>
      </c>
      <c r="G195" s="931" t="s">
        <v>66</v>
      </c>
      <c r="H195" s="931"/>
      <c r="I195" s="933" t="s">
        <v>110</v>
      </c>
      <c r="J195" s="1084">
        <v>13</v>
      </c>
      <c r="K195" s="1085">
        <v>163</v>
      </c>
      <c r="L195" s="931" t="s">
        <v>111</v>
      </c>
      <c r="M195" s="931" t="s">
        <v>3346</v>
      </c>
      <c r="N195" s="912"/>
      <c r="O195" s="761">
        <v>45897</v>
      </c>
      <c r="P195" s="931"/>
      <c r="Q195" s="931">
        <v>12</v>
      </c>
    </row>
    <row r="196" spans="2:17">
      <c r="B196" s="911">
        <v>190</v>
      </c>
      <c r="C196" s="931" t="s">
        <v>65</v>
      </c>
      <c r="D196" s="932"/>
      <c r="E196" s="912" t="s">
        <v>0</v>
      </c>
      <c r="F196" s="912" t="s">
        <v>1</v>
      </c>
      <c r="G196" s="931" t="s">
        <v>66</v>
      </c>
      <c r="H196" s="931"/>
      <c r="I196" s="933" t="s">
        <v>110</v>
      </c>
      <c r="J196" s="1084">
        <v>13</v>
      </c>
      <c r="K196" s="1085">
        <v>164</v>
      </c>
      <c r="L196" s="931" t="s">
        <v>111</v>
      </c>
      <c r="M196" s="931" t="s">
        <v>3346</v>
      </c>
      <c r="N196" s="912"/>
      <c r="O196" s="761">
        <v>45905</v>
      </c>
      <c r="P196" s="931"/>
      <c r="Q196" s="931">
        <v>12</v>
      </c>
    </row>
    <row r="197" spans="2:17">
      <c r="B197" s="911">
        <v>191</v>
      </c>
      <c r="C197" s="931" t="s">
        <v>65</v>
      </c>
      <c r="D197" s="932"/>
      <c r="E197" s="912" t="s">
        <v>0</v>
      </c>
      <c r="F197" s="912" t="s">
        <v>1</v>
      </c>
      <c r="G197" s="931" t="s">
        <v>66</v>
      </c>
      <c r="H197" s="931"/>
      <c r="I197" s="933" t="s">
        <v>110</v>
      </c>
      <c r="J197" s="1084">
        <v>13</v>
      </c>
      <c r="K197" s="1085">
        <v>165</v>
      </c>
      <c r="L197" s="931" t="s">
        <v>111</v>
      </c>
      <c r="M197" s="931" t="s">
        <v>3346</v>
      </c>
      <c r="N197" s="912"/>
      <c r="O197" s="761">
        <v>45897</v>
      </c>
      <c r="P197" s="931"/>
      <c r="Q197" s="931">
        <v>12</v>
      </c>
    </row>
    <row r="198" spans="2:17">
      <c r="B198" s="911">
        <v>192</v>
      </c>
      <c r="C198" s="931" t="s">
        <v>65</v>
      </c>
      <c r="D198" s="932"/>
      <c r="E198" s="912" t="s">
        <v>0</v>
      </c>
      <c r="F198" s="912" t="s">
        <v>1</v>
      </c>
      <c r="G198" s="931" t="s">
        <v>66</v>
      </c>
      <c r="H198" s="931"/>
      <c r="I198" s="933" t="s">
        <v>110</v>
      </c>
      <c r="J198" s="1084">
        <v>13</v>
      </c>
      <c r="K198" s="1085">
        <v>166</v>
      </c>
      <c r="L198" s="931" t="s">
        <v>111</v>
      </c>
      <c r="M198" s="931" t="s">
        <v>3346</v>
      </c>
      <c r="N198" s="912"/>
      <c r="O198" s="761">
        <v>45907</v>
      </c>
      <c r="P198" s="931"/>
      <c r="Q198" s="931">
        <v>12</v>
      </c>
    </row>
    <row r="199" spans="2:17">
      <c r="B199" s="911">
        <v>193</v>
      </c>
      <c r="C199" s="931" t="s">
        <v>65</v>
      </c>
      <c r="D199" s="932"/>
      <c r="E199" s="912" t="s">
        <v>0</v>
      </c>
      <c r="F199" s="912" t="s">
        <v>1</v>
      </c>
      <c r="G199" s="931" t="s">
        <v>66</v>
      </c>
      <c r="H199" s="931"/>
      <c r="I199" s="933" t="s">
        <v>110</v>
      </c>
      <c r="J199" s="1084">
        <v>13</v>
      </c>
      <c r="K199" s="1085">
        <v>167</v>
      </c>
      <c r="L199" s="931" t="s">
        <v>111</v>
      </c>
      <c r="M199" s="931" t="s">
        <v>3346</v>
      </c>
      <c r="N199" s="912"/>
      <c r="O199" s="761">
        <v>45905</v>
      </c>
      <c r="P199" s="931"/>
      <c r="Q199" s="931">
        <v>12</v>
      </c>
    </row>
    <row r="200" spans="2:17">
      <c r="B200" s="911">
        <v>194</v>
      </c>
      <c r="C200" s="931" t="s">
        <v>65</v>
      </c>
      <c r="D200" s="932"/>
      <c r="E200" s="912" t="s">
        <v>0</v>
      </c>
      <c r="F200" s="912" t="s">
        <v>1</v>
      </c>
      <c r="G200" s="931" t="s">
        <v>66</v>
      </c>
      <c r="H200" s="931"/>
      <c r="I200" s="933" t="s">
        <v>110</v>
      </c>
      <c r="J200" s="1084">
        <v>13</v>
      </c>
      <c r="K200" s="1085">
        <v>168</v>
      </c>
      <c r="L200" s="931" t="s">
        <v>111</v>
      </c>
      <c r="M200" s="931" t="s">
        <v>3346</v>
      </c>
      <c r="N200" s="912"/>
      <c r="O200" s="761">
        <v>45907</v>
      </c>
      <c r="P200" s="931"/>
      <c r="Q200" s="931">
        <v>12</v>
      </c>
    </row>
    <row r="201" spans="2:17">
      <c r="B201" s="911">
        <v>195</v>
      </c>
      <c r="C201" s="931" t="s">
        <v>65</v>
      </c>
      <c r="D201" s="932"/>
      <c r="E201" s="912" t="s">
        <v>0</v>
      </c>
      <c r="F201" s="912" t="s">
        <v>1</v>
      </c>
      <c r="G201" s="931" t="s">
        <v>66</v>
      </c>
      <c r="H201" s="931"/>
      <c r="I201" s="933" t="s">
        <v>110</v>
      </c>
      <c r="J201" s="1084">
        <v>13</v>
      </c>
      <c r="K201" s="1085">
        <v>169</v>
      </c>
      <c r="L201" s="931" t="s">
        <v>111</v>
      </c>
      <c r="M201" s="931" t="s">
        <v>3346</v>
      </c>
      <c r="N201" s="912"/>
      <c r="O201" s="761">
        <v>45898</v>
      </c>
      <c r="P201" s="931"/>
      <c r="Q201" s="931">
        <v>12</v>
      </c>
    </row>
    <row r="202" spans="2:17">
      <c r="B202" s="911">
        <v>196</v>
      </c>
      <c r="C202" s="931" t="s">
        <v>65</v>
      </c>
      <c r="D202" s="932"/>
      <c r="E202" s="912" t="s">
        <v>0</v>
      </c>
      <c r="F202" s="912" t="s">
        <v>1</v>
      </c>
      <c r="G202" s="931" t="s">
        <v>66</v>
      </c>
      <c r="H202" s="931"/>
      <c r="I202" s="933" t="s">
        <v>110</v>
      </c>
      <c r="J202" s="1084">
        <v>13</v>
      </c>
      <c r="K202" s="1085">
        <v>170</v>
      </c>
      <c r="L202" s="931" t="s">
        <v>111</v>
      </c>
      <c r="M202" s="931" t="s">
        <v>3346</v>
      </c>
      <c r="N202" s="912"/>
      <c r="O202" s="761">
        <v>45907</v>
      </c>
      <c r="P202" s="931"/>
      <c r="Q202" s="931">
        <v>12</v>
      </c>
    </row>
    <row r="203" spans="2:17">
      <c r="B203" s="911">
        <v>197</v>
      </c>
      <c r="C203" s="931" t="s">
        <v>65</v>
      </c>
      <c r="D203" s="932"/>
      <c r="E203" s="912" t="s">
        <v>0</v>
      </c>
      <c r="F203" s="912" t="s">
        <v>1</v>
      </c>
      <c r="G203" s="931" t="s">
        <v>66</v>
      </c>
      <c r="H203" s="931"/>
      <c r="I203" s="933" t="s">
        <v>110</v>
      </c>
      <c r="J203" s="1084">
        <v>13</v>
      </c>
      <c r="K203" s="1085">
        <v>171</v>
      </c>
      <c r="L203" s="931" t="s">
        <v>111</v>
      </c>
      <c r="M203" s="931" t="s">
        <v>3346</v>
      </c>
      <c r="N203" s="912"/>
      <c r="O203" s="761">
        <v>45898</v>
      </c>
      <c r="P203" s="931"/>
      <c r="Q203" s="931">
        <v>12</v>
      </c>
    </row>
    <row r="204" spans="2:17">
      <c r="B204" s="911">
        <v>198</v>
      </c>
      <c r="C204" s="931" t="s">
        <v>65</v>
      </c>
      <c r="D204" s="932"/>
      <c r="E204" s="912" t="s">
        <v>0</v>
      </c>
      <c r="F204" s="912" t="s">
        <v>1</v>
      </c>
      <c r="G204" s="931" t="s">
        <v>66</v>
      </c>
      <c r="H204" s="931"/>
      <c r="I204" s="933" t="s">
        <v>110</v>
      </c>
      <c r="J204" s="1084">
        <v>13</v>
      </c>
      <c r="K204" s="1085">
        <v>172</v>
      </c>
      <c r="L204" s="931" t="s">
        <v>111</v>
      </c>
      <c r="M204" s="931" t="s">
        <v>3346</v>
      </c>
      <c r="N204" s="912"/>
      <c r="O204" s="761">
        <v>45907</v>
      </c>
      <c r="P204" s="931"/>
      <c r="Q204" s="931">
        <v>12</v>
      </c>
    </row>
    <row r="205" spans="2:17">
      <c r="B205" s="911">
        <v>199</v>
      </c>
      <c r="C205" s="931" t="s">
        <v>65</v>
      </c>
      <c r="D205" s="932"/>
      <c r="E205" s="912" t="s">
        <v>0</v>
      </c>
      <c r="F205" s="912" t="s">
        <v>1</v>
      </c>
      <c r="G205" s="931" t="s">
        <v>66</v>
      </c>
      <c r="H205" s="931"/>
      <c r="I205" s="933" t="s">
        <v>110</v>
      </c>
      <c r="J205" s="1084">
        <v>13</v>
      </c>
      <c r="K205" s="1085">
        <v>173</v>
      </c>
      <c r="L205" s="931" t="s">
        <v>111</v>
      </c>
      <c r="M205" s="931" t="s">
        <v>3346</v>
      </c>
      <c r="N205" s="912"/>
      <c r="O205" s="761">
        <v>45898</v>
      </c>
      <c r="P205" s="931"/>
      <c r="Q205" s="931">
        <v>12</v>
      </c>
    </row>
    <row r="206" spans="2:17">
      <c r="B206" s="911">
        <v>200</v>
      </c>
      <c r="C206" s="931" t="s">
        <v>65</v>
      </c>
      <c r="D206" s="932"/>
      <c r="E206" s="912" t="s">
        <v>0</v>
      </c>
      <c r="F206" s="912" t="s">
        <v>1</v>
      </c>
      <c r="G206" s="931" t="s">
        <v>66</v>
      </c>
      <c r="H206" s="931"/>
      <c r="I206" s="933" t="s">
        <v>110</v>
      </c>
      <c r="J206" s="1084">
        <v>13</v>
      </c>
      <c r="K206" s="1085">
        <v>174</v>
      </c>
      <c r="L206" s="931" t="s">
        <v>111</v>
      </c>
      <c r="M206" s="931" t="s">
        <v>3346</v>
      </c>
      <c r="N206" s="912"/>
      <c r="O206" s="761">
        <v>45907</v>
      </c>
      <c r="P206" s="931"/>
      <c r="Q206" s="931">
        <v>12</v>
      </c>
    </row>
    <row r="207" spans="2:17">
      <c r="B207" s="911">
        <v>201</v>
      </c>
      <c r="C207" s="931" t="s">
        <v>65</v>
      </c>
      <c r="D207" s="932"/>
      <c r="E207" s="912" t="s">
        <v>0</v>
      </c>
      <c r="F207" s="912" t="s">
        <v>1</v>
      </c>
      <c r="G207" s="931" t="s">
        <v>66</v>
      </c>
      <c r="H207" s="931"/>
      <c r="I207" s="933" t="s">
        <v>110</v>
      </c>
      <c r="J207" s="1084">
        <v>13</v>
      </c>
      <c r="K207" s="1085">
        <v>175</v>
      </c>
      <c r="L207" s="931" t="s">
        <v>111</v>
      </c>
      <c r="M207" s="931" t="s">
        <v>3346</v>
      </c>
      <c r="N207" s="912"/>
      <c r="O207" s="761">
        <v>45900</v>
      </c>
      <c r="P207" s="931"/>
      <c r="Q207" s="931">
        <v>12</v>
      </c>
    </row>
    <row r="208" spans="2:17">
      <c r="B208" s="911">
        <v>202</v>
      </c>
      <c r="C208" s="931" t="s">
        <v>65</v>
      </c>
      <c r="D208" s="932"/>
      <c r="E208" s="912" t="s">
        <v>0</v>
      </c>
      <c r="F208" s="912" t="s">
        <v>1</v>
      </c>
      <c r="G208" s="931" t="s">
        <v>66</v>
      </c>
      <c r="H208" s="931"/>
      <c r="I208" s="933" t="s">
        <v>110</v>
      </c>
      <c r="J208" s="1084">
        <v>13</v>
      </c>
      <c r="K208" s="1085">
        <v>176</v>
      </c>
      <c r="L208" s="931" t="s">
        <v>111</v>
      </c>
      <c r="M208" s="931" t="s">
        <v>3346</v>
      </c>
      <c r="N208" s="912"/>
      <c r="O208" s="761">
        <v>45907</v>
      </c>
      <c r="P208" s="931"/>
      <c r="Q208" s="931">
        <v>12</v>
      </c>
    </row>
    <row r="209" spans="2:17">
      <c r="B209" s="911">
        <v>203</v>
      </c>
      <c r="C209" s="931" t="s">
        <v>65</v>
      </c>
      <c r="D209" s="932"/>
      <c r="E209" s="912" t="s">
        <v>0</v>
      </c>
      <c r="F209" s="912" t="s">
        <v>1</v>
      </c>
      <c r="G209" s="931" t="s">
        <v>66</v>
      </c>
      <c r="H209" s="931"/>
      <c r="I209" s="933" t="s">
        <v>110</v>
      </c>
      <c r="J209" s="1084">
        <v>13</v>
      </c>
      <c r="K209" s="1085">
        <v>177</v>
      </c>
      <c r="L209" s="931" t="s">
        <v>111</v>
      </c>
      <c r="M209" s="931" t="s">
        <v>3346</v>
      </c>
      <c r="N209" s="912"/>
      <c r="O209" s="761">
        <v>45906</v>
      </c>
      <c r="P209" s="931"/>
      <c r="Q209" s="931">
        <v>12</v>
      </c>
    </row>
    <row r="210" spans="2:17">
      <c r="B210" s="911">
        <v>204</v>
      </c>
      <c r="C210" s="931" t="s">
        <v>65</v>
      </c>
      <c r="D210" s="932"/>
      <c r="E210" s="912" t="s">
        <v>0</v>
      </c>
      <c r="F210" s="912" t="s">
        <v>1</v>
      </c>
      <c r="G210" s="931" t="s">
        <v>66</v>
      </c>
      <c r="H210" s="931"/>
      <c r="I210" s="933" t="s">
        <v>110</v>
      </c>
      <c r="J210" s="1084">
        <v>13</v>
      </c>
      <c r="K210" s="1085">
        <v>178</v>
      </c>
      <c r="L210" s="931" t="s">
        <v>111</v>
      </c>
      <c r="M210" s="931" t="s">
        <v>3346</v>
      </c>
      <c r="N210" s="912"/>
      <c r="O210" s="761">
        <v>45927</v>
      </c>
      <c r="P210" s="931"/>
      <c r="Q210" s="931">
        <v>12</v>
      </c>
    </row>
    <row r="211" spans="2:17">
      <c r="B211" s="911">
        <v>205</v>
      </c>
      <c r="C211" s="931" t="s">
        <v>65</v>
      </c>
      <c r="D211" s="932"/>
      <c r="E211" s="912" t="s">
        <v>0</v>
      </c>
      <c r="F211" s="912" t="s">
        <v>1</v>
      </c>
      <c r="G211" s="931" t="s">
        <v>66</v>
      </c>
      <c r="H211" s="931"/>
      <c r="I211" s="933" t="s">
        <v>110</v>
      </c>
      <c r="J211" s="1084">
        <v>13</v>
      </c>
      <c r="K211" s="1085">
        <v>179</v>
      </c>
      <c r="L211" s="931" t="s">
        <v>111</v>
      </c>
      <c r="M211" s="931" t="s">
        <v>3346</v>
      </c>
      <c r="N211" s="912"/>
      <c r="O211" s="761">
        <v>45927</v>
      </c>
      <c r="P211" s="931"/>
      <c r="Q211" s="931">
        <v>12</v>
      </c>
    </row>
    <row r="212" spans="2:17">
      <c r="B212" s="911">
        <v>206</v>
      </c>
      <c r="C212" s="931" t="s">
        <v>65</v>
      </c>
      <c r="D212" s="932"/>
      <c r="E212" s="912" t="s">
        <v>0</v>
      </c>
      <c r="F212" s="912" t="s">
        <v>1</v>
      </c>
      <c r="G212" s="931" t="s">
        <v>66</v>
      </c>
      <c r="H212" s="931"/>
      <c r="I212" s="933" t="s">
        <v>110</v>
      </c>
      <c r="J212" s="1084">
        <v>13</v>
      </c>
      <c r="K212" s="1085">
        <v>180</v>
      </c>
      <c r="L212" s="931" t="s">
        <v>111</v>
      </c>
      <c r="M212" s="931" t="s">
        <v>3346</v>
      </c>
      <c r="N212" s="912"/>
      <c r="O212" s="761">
        <v>45928</v>
      </c>
      <c r="P212" s="931"/>
      <c r="Q212" s="931">
        <v>12</v>
      </c>
    </row>
    <row r="213" spans="2:17">
      <c r="B213" s="911">
        <v>207</v>
      </c>
      <c r="C213" s="931" t="s">
        <v>65</v>
      </c>
      <c r="D213" s="932"/>
      <c r="E213" s="912" t="s">
        <v>0</v>
      </c>
      <c r="F213" s="912" t="s">
        <v>1</v>
      </c>
      <c r="G213" s="931" t="s">
        <v>66</v>
      </c>
      <c r="H213" s="931"/>
      <c r="I213" s="933" t="s">
        <v>110</v>
      </c>
      <c r="J213" s="1084">
        <v>14</v>
      </c>
      <c r="K213" s="1085">
        <v>181</v>
      </c>
      <c r="L213" s="931" t="s">
        <v>111</v>
      </c>
      <c r="M213" s="931" t="s">
        <v>3346</v>
      </c>
      <c r="N213" s="912"/>
      <c r="O213" s="761">
        <v>45928</v>
      </c>
      <c r="P213" s="931"/>
      <c r="Q213" s="931">
        <v>12</v>
      </c>
    </row>
    <row r="214" spans="2:17">
      <c r="B214" s="911">
        <v>208</v>
      </c>
      <c r="C214" s="931" t="s">
        <v>65</v>
      </c>
      <c r="D214" s="932"/>
      <c r="E214" s="912" t="s">
        <v>0</v>
      </c>
      <c r="F214" s="912" t="s">
        <v>1</v>
      </c>
      <c r="G214" s="931" t="s">
        <v>66</v>
      </c>
      <c r="H214" s="931"/>
      <c r="I214" s="933" t="s">
        <v>110</v>
      </c>
      <c r="J214" s="1084">
        <v>14</v>
      </c>
      <c r="K214" s="1085">
        <v>182</v>
      </c>
      <c r="L214" s="931" t="s">
        <v>111</v>
      </c>
      <c r="M214" s="931" t="s">
        <v>3346</v>
      </c>
      <c r="N214" s="912"/>
      <c r="O214" s="761">
        <v>45929</v>
      </c>
      <c r="P214" s="931"/>
      <c r="Q214" s="931">
        <v>12</v>
      </c>
    </row>
    <row r="215" spans="2:17">
      <c r="B215" s="911">
        <v>209</v>
      </c>
      <c r="C215" s="931" t="s">
        <v>65</v>
      </c>
      <c r="D215" s="932"/>
      <c r="E215" s="912" t="s">
        <v>0</v>
      </c>
      <c r="F215" s="912" t="s">
        <v>1</v>
      </c>
      <c r="G215" s="931" t="s">
        <v>66</v>
      </c>
      <c r="H215" s="931"/>
      <c r="I215" s="933" t="s">
        <v>110</v>
      </c>
      <c r="J215" s="1084">
        <v>14</v>
      </c>
      <c r="K215" s="1085">
        <v>183</v>
      </c>
      <c r="L215" s="931" t="s">
        <v>111</v>
      </c>
      <c r="M215" s="931" t="s">
        <v>3346</v>
      </c>
      <c r="N215" s="912"/>
      <c r="O215" s="761">
        <v>45929</v>
      </c>
      <c r="P215" s="931"/>
      <c r="Q215" s="931">
        <v>12</v>
      </c>
    </row>
    <row r="216" spans="2:17">
      <c r="B216" s="911">
        <v>210</v>
      </c>
      <c r="C216" s="931" t="s">
        <v>65</v>
      </c>
      <c r="D216" s="932"/>
      <c r="E216" s="912" t="s">
        <v>0</v>
      </c>
      <c r="F216" s="912" t="s">
        <v>1</v>
      </c>
      <c r="G216" s="931" t="s">
        <v>66</v>
      </c>
      <c r="H216" s="931"/>
      <c r="I216" s="933" t="s">
        <v>110</v>
      </c>
      <c r="J216" s="1084">
        <v>14</v>
      </c>
      <c r="K216" s="1085">
        <v>184</v>
      </c>
      <c r="L216" s="931" t="s">
        <v>111</v>
      </c>
      <c r="M216" s="931" t="s">
        <v>3346</v>
      </c>
      <c r="N216" s="912"/>
      <c r="O216" s="761">
        <v>45930</v>
      </c>
      <c r="P216" s="931"/>
      <c r="Q216" s="931">
        <v>12</v>
      </c>
    </row>
    <row r="217" spans="2:17">
      <c r="B217" s="911">
        <v>211</v>
      </c>
      <c r="C217" s="931" t="s">
        <v>65</v>
      </c>
      <c r="D217" s="932"/>
      <c r="E217" s="912" t="s">
        <v>0</v>
      </c>
      <c r="F217" s="912" t="s">
        <v>1</v>
      </c>
      <c r="G217" s="931" t="s">
        <v>66</v>
      </c>
      <c r="H217" s="931"/>
      <c r="I217" s="933" t="s">
        <v>110</v>
      </c>
      <c r="J217" s="1084">
        <v>14</v>
      </c>
      <c r="K217" s="1085">
        <v>185</v>
      </c>
      <c r="L217" s="931" t="s">
        <v>111</v>
      </c>
      <c r="M217" s="931" t="s">
        <v>3346</v>
      </c>
      <c r="N217" s="912"/>
      <c r="O217" s="761">
        <v>45930</v>
      </c>
      <c r="P217" s="931"/>
      <c r="Q217" s="931">
        <v>12</v>
      </c>
    </row>
    <row r="218" spans="2:17">
      <c r="B218" s="911">
        <v>212</v>
      </c>
      <c r="C218" s="931" t="s">
        <v>65</v>
      </c>
      <c r="D218" s="932"/>
      <c r="E218" s="912" t="s">
        <v>0</v>
      </c>
      <c r="F218" s="912" t="s">
        <v>1</v>
      </c>
      <c r="G218" s="931" t="s">
        <v>66</v>
      </c>
      <c r="H218" s="931"/>
      <c r="I218" s="933" t="s">
        <v>110</v>
      </c>
      <c r="J218" s="1084">
        <v>14</v>
      </c>
      <c r="K218" s="1085">
        <v>186</v>
      </c>
      <c r="L218" s="931" t="s">
        <v>111</v>
      </c>
      <c r="M218" s="931" t="s">
        <v>3346</v>
      </c>
      <c r="N218" s="912"/>
      <c r="O218" s="761">
        <v>45930</v>
      </c>
      <c r="P218" s="931"/>
      <c r="Q218" s="931">
        <v>12</v>
      </c>
    </row>
    <row r="219" spans="2:17">
      <c r="B219" s="911">
        <v>213</v>
      </c>
      <c r="C219" s="931" t="s">
        <v>65</v>
      </c>
      <c r="D219" s="932"/>
      <c r="E219" s="912" t="s">
        <v>0</v>
      </c>
      <c r="F219" s="912" t="s">
        <v>1</v>
      </c>
      <c r="G219" s="931" t="s">
        <v>66</v>
      </c>
      <c r="H219" s="931"/>
      <c r="I219" s="933" t="s">
        <v>110</v>
      </c>
      <c r="J219" s="1084">
        <v>14</v>
      </c>
      <c r="K219" s="1085">
        <v>187</v>
      </c>
      <c r="L219" s="931" t="s">
        <v>111</v>
      </c>
      <c r="M219" s="931" t="s">
        <v>3346</v>
      </c>
      <c r="N219" s="912"/>
      <c r="O219" s="761">
        <v>45930</v>
      </c>
      <c r="P219" s="931"/>
      <c r="Q219" s="931">
        <v>12</v>
      </c>
    </row>
    <row r="220" spans="2:17">
      <c r="B220" s="911">
        <v>214</v>
      </c>
      <c r="C220" s="931" t="s">
        <v>65</v>
      </c>
      <c r="D220" s="932"/>
      <c r="E220" s="912" t="s">
        <v>0</v>
      </c>
      <c r="F220" s="912" t="s">
        <v>1</v>
      </c>
      <c r="G220" s="931" t="s">
        <v>66</v>
      </c>
      <c r="H220" s="931"/>
      <c r="I220" s="933" t="s">
        <v>110</v>
      </c>
      <c r="J220" s="1084">
        <v>14</v>
      </c>
      <c r="K220" s="1085">
        <v>188</v>
      </c>
      <c r="L220" s="931" t="s">
        <v>111</v>
      </c>
      <c r="M220" s="931" t="s">
        <v>3346</v>
      </c>
      <c r="N220" s="912"/>
      <c r="O220" s="761">
        <v>45931</v>
      </c>
      <c r="P220" s="931"/>
      <c r="Q220" s="931">
        <v>12</v>
      </c>
    </row>
    <row r="221" spans="2:17">
      <c r="B221" s="911">
        <v>215</v>
      </c>
      <c r="C221" s="931" t="s">
        <v>65</v>
      </c>
      <c r="D221" s="932"/>
      <c r="E221" s="912" t="s">
        <v>0</v>
      </c>
      <c r="F221" s="912" t="s">
        <v>1</v>
      </c>
      <c r="G221" s="931" t="s">
        <v>66</v>
      </c>
      <c r="H221" s="931"/>
      <c r="I221" s="933" t="s">
        <v>110</v>
      </c>
      <c r="J221" s="1084">
        <v>14</v>
      </c>
      <c r="K221" s="1085">
        <v>189</v>
      </c>
      <c r="L221" s="931" t="s">
        <v>111</v>
      </c>
      <c r="M221" s="931" t="s">
        <v>3346</v>
      </c>
      <c r="N221" s="912"/>
      <c r="O221" s="761">
        <v>45931</v>
      </c>
      <c r="P221" s="931"/>
      <c r="Q221" s="931">
        <v>12</v>
      </c>
    </row>
    <row r="222" spans="2:17">
      <c r="B222" s="911">
        <v>216</v>
      </c>
      <c r="C222" s="931" t="s">
        <v>65</v>
      </c>
      <c r="D222" s="932"/>
      <c r="E222" s="912" t="s">
        <v>0</v>
      </c>
      <c r="F222" s="912" t="s">
        <v>1</v>
      </c>
      <c r="G222" s="931" t="s">
        <v>66</v>
      </c>
      <c r="H222" s="931"/>
      <c r="I222" s="933" t="s">
        <v>110</v>
      </c>
      <c r="J222" s="1084">
        <v>14</v>
      </c>
      <c r="K222" s="1085">
        <v>190</v>
      </c>
      <c r="L222" s="931" t="s">
        <v>111</v>
      </c>
      <c r="M222" s="931" t="s">
        <v>3346</v>
      </c>
      <c r="N222" s="912"/>
      <c r="O222" s="761">
        <v>45931</v>
      </c>
      <c r="P222" s="931"/>
      <c r="Q222" s="931">
        <v>12</v>
      </c>
    </row>
    <row r="223" spans="2:17">
      <c r="B223" s="911">
        <v>217</v>
      </c>
      <c r="C223" s="931" t="s">
        <v>65</v>
      </c>
      <c r="D223" s="932"/>
      <c r="E223" s="912" t="s">
        <v>0</v>
      </c>
      <c r="F223" s="912" t="s">
        <v>1</v>
      </c>
      <c r="G223" s="931" t="s">
        <v>66</v>
      </c>
      <c r="H223" s="931"/>
      <c r="I223" s="933" t="s">
        <v>110</v>
      </c>
      <c r="J223" s="1084">
        <v>14</v>
      </c>
      <c r="K223" s="1085">
        <v>191</v>
      </c>
      <c r="L223" s="931" t="s">
        <v>111</v>
      </c>
      <c r="M223" s="931" t="s">
        <v>3346</v>
      </c>
      <c r="N223" s="912"/>
      <c r="O223" s="761">
        <v>45931</v>
      </c>
      <c r="P223" s="931"/>
      <c r="Q223" s="931">
        <v>12</v>
      </c>
    </row>
    <row r="224" spans="2:17">
      <c r="B224" s="911">
        <v>218</v>
      </c>
      <c r="C224" s="931" t="s">
        <v>65</v>
      </c>
      <c r="D224" s="932"/>
      <c r="E224" s="912" t="s">
        <v>0</v>
      </c>
      <c r="F224" s="912" t="s">
        <v>1</v>
      </c>
      <c r="G224" s="931" t="s">
        <v>66</v>
      </c>
      <c r="H224" s="931"/>
      <c r="I224" s="933" t="s">
        <v>110</v>
      </c>
      <c r="J224" s="1084">
        <v>14</v>
      </c>
      <c r="K224" s="1085">
        <v>192</v>
      </c>
      <c r="L224" s="931" t="s">
        <v>111</v>
      </c>
      <c r="M224" s="931" t="s">
        <v>3346</v>
      </c>
      <c r="N224" s="912"/>
      <c r="O224" s="761">
        <v>45931</v>
      </c>
      <c r="P224" s="931"/>
      <c r="Q224" s="931">
        <v>12</v>
      </c>
    </row>
    <row r="225" spans="2:17">
      <c r="B225" s="911">
        <v>219</v>
      </c>
      <c r="C225" s="931" t="s">
        <v>65</v>
      </c>
      <c r="D225" s="932"/>
      <c r="E225" s="912" t="s">
        <v>0</v>
      </c>
      <c r="F225" s="912" t="s">
        <v>1</v>
      </c>
      <c r="G225" s="931" t="s">
        <v>66</v>
      </c>
      <c r="H225" s="931"/>
      <c r="I225" s="933" t="s">
        <v>110</v>
      </c>
      <c r="J225" s="1084">
        <v>14</v>
      </c>
      <c r="K225" s="1085">
        <v>193</v>
      </c>
      <c r="L225" s="931" t="s">
        <v>111</v>
      </c>
      <c r="M225" s="931" t="s">
        <v>3346</v>
      </c>
      <c r="N225" s="912"/>
      <c r="O225" s="761">
        <v>45932</v>
      </c>
      <c r="P225" s="931"/>
      <c r="Q225" s="931">
        <v>12</v>
      </c>
    </row>
    <row r="226" spans="2:17">
      <c r="B226" s="911">
        <v>220</v>
      </c>
      <c r="C226" s="931" t="s">
        <v>65</v>
      </c>
      <c r="D226" s="932"/>
      <c r="E226" s="912" t="s">
        <v>0</v>
      </c>
      <c r="F226" s="912" t="s">
        <v>1</v>
      </c>
      <c r="G226" s="931" t="s">
        <v>66</v>
      </c>
      <c r="H226" s="931"/>
      <c r="I226" s="933" t="s">
        <v>110</v>
      </c>
      <c r="J226" s="1084">
        <v>14</v>
      </c>
      <c r="K226" s="1085">
        <v>194</v>
      </c>
      <c r="L226" s="931" t="s">
        <v>111</v>
      </c>
      <c r="M226" s="931" t="s">
        <v>3346</v>
      </c>
      <c r="N226" s="912"/>
      <c r="O226" s="761">
        <v>45934</v>
      </c>
      <c r="P226" s="931"/>
      <c r="Q226" s="931">
        <v>12</v>
      </c>
    </row>
    <row r="227" spans="2:17">
      <c r="B227" s="911">
        <v>221</v>
      </c>
      <c r="C227" s="931" t="s">
        <v>65</v>
      </c>
      <c r="D227" s="932"/>
      <c r="E227" s="912" t="s">
        <v>0</v>
      </c>
      <c r="F227" s="912" t="s">
        <v>1</v>
      </c>
      <c r="G227" s="931" t="s">
        <v>66</v>
      </c>
      <c r="H227" s="931"/>
      <c r="I227" s="933" t="s">
        <v>110</v>
      </c>
      <c r="J227" s="1084">
        <v>15</v>
      </c>
      <c r="K227" s="1085">
        <v>195</v>
      </c>
      <c r="L227" s="931" t="s">
        <v>111</v>
      </c>
      <c r="M227" s="931" t="s">
        <v>3346</v>
      </c>
      <c r="N227" s="912"/>
      <c r="O227" s="761">
        <v>45935</v>
      </c>
      <c r="P227" s="931"/>
      <c r="Q227" s="931">
        <v>12</v>
      </c>
    </row>
    <row r="228" spans="2:17">
      <c r="B228" s="911">
        <v>222</v>
      </c>
      <c r="C228" s="931" t="s">
        <v>65</v>
      </c>
      <c r="D228" s="932"/>
      <c r="E228" s="912" t="s">
        <v>0</v>
      </c>
      <c r="F228" s="912" t="s">
        <v>1</v>
      </c>
      <c r="G228" s="931" t="s">
        <v>66</v>
      </c>
      <c r="H228" s="931"/>
      <c r="I228" s="933" t="s">
        <v>110</v>
      </c>
      <c r="J228" s="1084">
        <v>15</v>
      </c>
      <c r="K228" s="1085">
        <v>196</v>
      </c>
      <c r="L228" s="931" t="s">
        <v>111</v>
      </c>
      <c r="M228" s="931" t="s">
        <v>3346</v>
      </c>
      <c r="N228" s="912"/>
      <c r="O228" s="761">
        <v>45935</v>
      </c>
      <c r="P228" s="931"/>
      <c r="Q228" s="931">
        <v>12</v>
      </c>
    </row>
    <row r="229" spans="2:17">
      <c r="B229" s="911">
        <v>223</v>
      </c>
      <c r="C229" s="931" t="s">
        <v>65</v>
      </c>
      <c r="D229" s="932"/>
      <c r="E229" s="912" t="s">
        <v>0</v>
      </c>
      <c r="F229" s="912" t="s">
        <v>1</v>
      </c>
      <c r="G229" s="931" t="s">
        <v>66</v>
      </c>
      <c r="H229" s="931"/>
      <c r="I229" s="933" t="s">
        <v>110</v>
      </c>
      <c r="J229" s="1084">
        <v>15</v>
      </c>
      <c r="K229" s="1085">
        <v>197</v>
      </c>
      <c r="L229" s="931" t="s">
        <v>111</v>
      </c>
      <c r="M229" s="931" t="s">
        <v>3346</v>
      </c>
      <c r="N229" s="912"/>
      <c r="O229" s="761">
        <v>45937</v>
      </c>
      <c r="P229" s="931"/>
      <c r="Q229" s="931">
        <v>12</v>
      </c>
    </row>
    <row r="230" spans="2:17">
      <c r="B230" s="911">
        <v>224</v>
      </c>
      <c r="C230" s="931" t="s">
        <v>65</v>
      </c>
      <c r="D230" s="932"/>
      <c r="E230" s="912" t="s">
        <v>0</v>
      </c>
      <c r="F230" s="912" t="s">
        <v>1</v>
      </c>
      <c r="G230" s="931" t="s">
        <v>66</v>
      </c>
      <c r="H230" s="931"/>
      <c r="I230" s="933" t="s">
        <v>110</v>
      </c>
      <c r="J230" s="1084">
        <v>15</v>
      </c>
      <c r="K230" s="1085">
        <v>198</v>
      </c>
      <c r="L230" s="931" t="s">
        <v>111</v>
      </c>
      <c r="M230" s="931" t="s">
        <v>3346</v>
      </c>
      <c r="N230" s="912"/>
      <c r="O230" s="761">
        <v>45937</v>
      </c>
      <c r="P230" s="931"/>
      <c r="Q230" s="931">
        <v>12</v>
      </c>
    </row>
    <row r="231" spans="2:17">
      <c r="B231" s="911">
        <v>225</v>
      </c>
      <c r="C231" s="931" t="s">
        <v>65</v>
      </c>
      <c r="D231" s="932"/>
      <c r="E231" s="912" t="s">
        <v>0</v>
      </c>
      <c r="F231" s="912" t="s">
        <v>1</v>
      </c>
      <c r="G231" s="931" t="s">
        <v>66</v>
      </c>
      <c r="H231" s="931"/>
      <c r="I231" s="933" t="s">
        <v>110</v>
      </c>
      <c r="J231" s="1084">
        <v>15</v>
      </c>
      <c r="K231" s="1085">
        <v>199</v>
      </c>
      <c r="L231" s="931" t="s">
        <v>111</v>
      </c>
      <c r="M231" s="931" t="s">
        <v>3346</v>
      </c>
      <c r="N231" s="912"/>
      <c r="O231" s="761">
        <v>45938</v>
      </c>
      <c r="P231" s="931"/>
      <c r="Q231" s="931">
        <v>12</v>
      </c>
    </row>
    <row r="232" spans="2:17">
      <c r="B232" s="911">
        <v>226</v>
      </c>
      <c r="C232" s="931" t="s">
        <v>65</v>
      </c>
      <c r="D232" s="932"/>
      <c r="E232" s="912" t="s">
        <v>0</v>
      </c>
      <c r="F232" s="912" t="s">
        <v>1</v>
      </c>
      <c r="G232" s="931" t="s">
        <v>66</v>
      </c>
      <c r="H232" s="931"/>
      <c r="I232" s="933" t="s">
        <v>110</v>
      </c>
      <c r="J232" s="1084">
        <v>15</v>
      </c>
      <c r="K232" s="1085">
        <v>200</v>
      </c>
      <c r="L232" s="931" t="s">
        <v>111</v>
      </c>
      <c r="M232" s="931" t="s">
        <v>3346</v>
      </c>
      <c r="N232" s="912"/>
      <c r="O232" s="761">
        <v>45938</v>
      </c>
      <c r="P232" s="931"/>
      <c r="Q232" s="931">
        <v>12</v>
      </c>
    </row>
    <row r="233" spans="2:17">
      <c r="B233" s="911">
        <v>227</v>
      </c>
      <c r="C233" s="931" t="s">
        <v>65</v>
      </c>
      <c r="D233" s="932"/>
      <c r="E233" s="912" t="s">
        <v>0</v>
      </c>
      <c r="F233" s="912" t="s">
        <v>1</v>
      </c>
      <c r="G233" s="931" t="s">
        <v>66</v>
      </c>
      <c r="H233" s="931"/>
      <c r="I233" s="933" t="s">
        <v>110</v>
      </c>
      <c r="J233" s="1084">
        <v>15</v>
      </c>
      <c r="K233" s="1085">
        <v>201</v>
      </c>
      <c r="L233" s="931" t="s">
        <v>111</v>
      </c>
      <c r="M233" s="931" t="s">
        <v>3346</v>
      </c>
      <c r="N233" s="912"/>
      <c r="O233" s="761">
        <v>45939</v>
      </c>
      <c r="P233" s="931"/>
      <c r="Q233" s="931">
        <v>12</v>
      </c>
    </row>
    <row r="234" spans="2:17">
      <c r="B234" s="911">
        <v>228</v>
      </c>
      <c r="C234" s="931" t="s">
        <v>65</v>
      </c>
      <c r="D234" s="932"/>
      <c r="E234" s="912" t="s">
        <v>0</v>
      </c>
      <c r="F234" s="912" t="s">
        <v>1</v>
      </c>
      <c r="G234" s="931" t="s">
        <v>66</v>
      </c>
      <c r="H234" s="931"/>
      <c r="I234" s="933" t="s">
        <v>110</v>
      </c>
      <c r="J234" s="1084">
        <v>15</v>
      </c>
      <c r="K234" s="1085">
        <v>202</v>
      </c>
      <c r="L234" s="931" t="s">
        <v>111</v>
      </c>
      <c r="M234" s="931" t="s">
        <v>3346</v>
      </c>
      <c r="N234" s="912"/>
      <c r="O234" s="761">
        <v>45939</v>
      </c>
      <c r="P234" s="931"/>
      <c r="Q234" s="931">
        <v>12</v>
      </c>
    </row>
    <row r="235" spans="2:17">
      <c r="B235" s="911">
        <v>229</v>
      </c>
      <c r="C235" s="931" t="s">
        <v>65</v>
      </c>
      <c r="D235" s="932"/>
      <c r="E235" s="912" t="s">
        <v>0</v>
      </c>
      <c r="F235" s="912" t="s">
        <v>1</v>
      </c>
      <c r="G235" s="931" t="s">
        <v>66</v>
      </c>
      <c r="H235" s="931"/>
      <c r="I235" s="933" t="s">
        <v>110</v>
      </c>
      <c r="J235" s="1084">
        <v>15</v>
      </c>
      <c r="K235" s="1085">
        <v>203</v>
      </c>
      <c r="L235" s="931" t="s">
        <v>111</v>
      </c>
      <c r="M235" s="931" t="s">
        <v>3346</v>
      </c>
      <c r="N235" s="912"/>
      <c r="O235" s="761">
        <v>45939</v>
      </c>
      <c r="P235" s="931"/>
      <c r="Q235" s="931">
        <v>12</v>
      </c>
    </row>
    <row r="236" spans="2:17">
      <c r="B236" s="911">
        <v>230</v>
      </c>
      <c r="C236" s="931" t="s">
        <v>65</v>
      </c>
      <c r="D236" s="932"/>
      <c r="E236" s="912" t="s">
        <v>0</v>
      </c>
      <c r="F236" s="912" t="s">
        <v>1</v>
      </c>
      <c r="G236" s="931" t="s">
        <v>66</v>
      </c>
      <c r="H236" s="931"/>
      <c r="I236" s="933" t="s">
        <v>110</v>
      </c>
      <c r="J236" s="1084">
        <v>16</v>
      </c>
      <c r="K236" s="1085">
        <v>204</v>
      </c>
      <c r="L236" s="931" t="s">
        <v>111</v>
      </c>
      <c r="M236" s="931" t="s">
        <v>3346</v>
      </c>
      <c r="N236" s="912"/>
      <c r="O236" s="761">
        <v>45940</v>
      </c>
      <c r="P236" s="931"/>
      <c r="Q236" s="931">
        <v>12</v>
      </c>
    </row>
    <row r="237" spans="2:17">
      <c r="B237" s="911">
        <v>231</v>
      </c>
      <c r="C237" s="931" t="s">
        <v>65</v>
      </c>
      <c r="D237" s="932"/>
      <c r="E237" s="912" t="s">
        <v>0</v>
      </c>
      <c r="F237" s="912" t="s">
        <v>1</v>
      </c>
      <c r="G237" s="931" t="s">
        <v>66</v>
      </c>
      <c r="H237" s="931"/>
      <c r="I237" s="933" t="s">
        <v>110</v>
      </c>
      <c r="J237" s="1084">
        <v>16</v>
      </c>
      <c r="K237" s="1085">
        <v>205</v>
      </c>
      <c r="L237" s="931" t="s">
        <v>111</v>
      </c>
      <c r="M237" s="931" t="s">
        <v>3346</v>
      </c>
      <c r="N237" s="912"/>
      <c r="O237" s="761">
        <v>45940</v>
      </c>
      <c r="P237" s="931"/>
      <c r="Q237" s="931">
        <v>12</v>
      </c>
    </row>
    <row r="238" spans="2:17">
      <c r="B238" s="911">
        <v>232</v>
      </c>
      <c r="C238" s="931" t="s">
        <v>65</v>
      </c>
      <c r="D238" s="932"/>
      <c r="E238" s="912" t="s">
        <v>0</v>
      </c>
      <c r="F238" s="912" t="s">
        <v>1</v>
      </c>
      <c r="G238" s="931" t="s">
        <v>66</v>
      </c>
      <c r="H238" s="931"/>
      <c r="I238" s="933" t="s">
        <v>110</v>
      </c>
      <c r="J238" s="1084">
        <v>16</v>
      </c>
      <c r="K238" s="1085">
        <v>206</v>
      </c>
      <c r="L238" s="931" t="s">
        <v>111</v>
      </c>
      <c r="M238" s="931" t="s">
        <v>3346</v>
      </c>
      <c r="N238" s="912"/>
      <c r="O238" s="761">
        <v>45944</v>
      </c>
      <c r="P238" s="931"/>
      <c r="Q238" s="931">
        <v>12</v>
      </c>
    </row>
    <row r="239" spans="2:17">
      <c r="B239" s="911">
        <v>233</v>
      </c>
      <c r="C239" s="931" t="s">
        <v>65</v>
      </c>
      <c r="D239" s="932"/>
      <c r="E239" s="912" t="s">
        <v>0</v>
      </c>
      <c r="F239" s="912" t="s">
        <v>1</v>
      </c>
      <c r="G239" s="931" t="s">
        <v>66</v>
      </c>
      <c r="H239" s="931"/>
      <c r="I239" s="933" t="s">
        <v>110</v>
      </c>
      <c r="J239" s="1084">
        <v>16</v>
      </c>
      <c r="K239" s="1085">
        <v>207</v>
      </c>
      <c r="L239" s="931" t="s">
        <v>111</v>
      </c>
      <c r="M239" s="931" t="s">
        <v>3346</v>
      </c>
      <c r="N239" s="912"/>
      <c r="O239" s="761">
        <v>45943</v>
      </c>
      <c r="P239" s="931"/>
      <c r="Q239" s="931">
        <v>12</v>
      </c>
    </row>
    <row r="240" spans="2:17">
      <c r="B240" s="911">
        <v>234</v>
      </c>
      <c r="C240" s="931" t="s">
        <v>65</v>
      </c>
      <c r="D240" s="932"/>
      <c r="E240" s="912" t="s">
        <v>0</v>
      </c>
      <c r="F240" s="912" t="s">
        <v>1</v>
      </c>
      <c r="G240" s="931" t="s">
        <v>66</v>
      </c>
      <c r="H240" s="931"/>
      <c r="I240" s="933" t="s">
        <v>110</v>
      </c>
      <c r="J240" s="1084">
        <v>16</v>
      </c>
      <c r="K240" s="1085">
        <v>208</v>
      </c>
      <c r="L240" s="931" t="s">
        <v>111</v>
      </c>
      <c r="M240" s="931" t="s">
        <v>3346</v>
      </c>
      <c r="N240" s="912"/>
      <c r="O240" s="761">
        <v>45962</v>
      </c>
      <c r="P240" s="931"/>
      <c r="Q240" s="931">
        <v>12</v>
      </c>
    </row>
    <row r="241" spans="2:17">
      <c r="B241" s="911">
        <v>235</v>
      </c>
      <c r="C241" s="931" t="s">
        <v>65</v>
      </c>
      <c r="D241" s="932"/>
      <c r="E241" s="912" t="s">
        <v>0</v>
      </c>
      <c r="F241" s="912" t="s">
        <v>1</v>
      </c>
      <c r="G241" s="931" t="s">
        <v>66</v>
      </c>
      <c r="H241" s="931"/>
      <c r="I241" s="933" t="s">
        <v>110</v>
      </c>
      <c r="J241" s="1084">
        <v>16</v>
      </c>
      <c r="K241" s="1085">
        <v>209</v>
      </c>
      <c r="L241" s="931" t="s">
        <v>111</v>
      </c>
      <c r="M241" s="931" t="s">
        <v>3346</v>
      </c>
      <c r="N241" s="912"/>
      <c r="O241" s="761">
        <v>45942</v>
      </c>
      <c r="P241" s="931"/>
      <c r="Q241" s="931">
        <v>12</v>
      </c>
    </row>
    <row r="242" spans="2:17">
      <c r="B242" s="911">
        <v>236</v>
      </c>
      <c r="C242" s="931" t="s">
        <v>65</v>
      </c>
      <c r="D242" s="932"/>
      <c r="E242" s="912" t="s">
        <v>0</v>
      </c>
      <c r="F242" s="912" t="s">
        <v>1</v>
      </c>
      <c r="G242" s="931" t="s">
        <v>66</v>
      </c>
      <c r="H242" s="931"/>
      <c r="I242" s="933" t="s">
        <v>110</v>
      </c>
      <c r="J242" s="1084">
        <v>16</v>
      </c>
      <c r="K242" s="1085">
        <v>210</v>
      </c>
      <c r="L242" s="931" t="s">
        <v>111</v>
      </c>
      <c r="M242" s="931" t="s">
        <v>3346</v>
      </c>
      <c r="N242" s="912"/>
      <c r="O242" s="761">
        <v>45962</v>
      </c>
      <c r="P242" s="931"/>
      <c r="Q242" s="931">
        <v>12</v>
      </c>
    </row>
    <row r="243" spans="2:17">
      <c r="B243" s="911">
        <v>237</v>
      </c>
      <c r="C243" s="931" t="s">
        <v>65</v>
      </c>
      <c r="D243" s="932"/>
      <c r="E243" s="912" t="s">
        <v>0</v>
      </c>
      <c r="F243" s="912" t="s">
        <v>1</v>
      </c>
      <c r="G243" s="931" t="s">
        <v>66</v>
      </c>
      <c r="H243" s="931"/>
      <c r="I243" s="933" t="s">
        <v>110</v>
      </c>
      <c r="J243" s="1084">
        <v>16</v>
      </c>
      <c r="K243" s="1085">
        <v>211</v>
      </c>
      <c r="L243" s="931" t="s">
        <v>111</v>
      </c>
      <c r="M243" s="931" t="s">
        <v>3346</v>
      </c>
      <c r="N243" s="912"/>
      <c r="O243" s="761">
        <v>45945</v>
      </c>
      <c r="P243" s="931"/>
      <c r="Q243" s="931">
        <v>12</v>
      </c>
    </row>
    <row r="244" spans="2:17">
      <c r="B244" s="911">
        <v>238</v>
      </c>
      <c r="C244" s="931" t="s">
        <v>65</v>
      </c>
      <c r="D244" s="932"/>
      <c r="E244" s="912" t="s">
        <v>0</v>
      </c>
      <c r="F244" s="912" t="s">
        <v>1</v>
      </c>
      <c r="G244" s="931" t="s">
        <v>66</v>
      </c>
      <c r="H244" s="931"/>
      <c r="I244" s="933" t="s">
        <v>110</v>
      </c>
      <c r="J244" s="1084">
        <v>16</v>
      </c>
      <c r="K244" s="1085">
        <v>212</v>
      </c>
      <c r="L244" s="931" t="s">
        <v>111</v>
      </c>
      <c r="M244" s="931" t="s">
        <v>3346</v>
      </c>
      <c r="N244" s="912"/>
      <c r="O244" s="761">
        <v>45963</v>
      </c>
      <c r="P244" s="931"/>
      <c r="Q244" s="931">
        <v>12</v>
      </c>
    </row>
    <row r="245" spans="2:17">
      <c r="B245" s="911">
        <v>239</v>
      </c>
      <c r="C245" s="931" t="s">
        <v>65</v>
      </c>
      <c r="D245" s="932"/>
      <c r="E245" s="912" t="s">
        <v>0</v>
      </c>
      <c r="F245" s="912" t="s">
        <v>1</v>
      </c>
      <c r="G245" s="931" t="s">
        <v>66</v>
      </c>
      <c r="H245" s="931"/>
      <c r="I245" s="933" t="s">
        <v>110</v>
      </c>
      <c r="J245" s="1084">
        <v>16</v>
      </c>
      <c r="K245" s="1085">
        <v>213</v>
      </c>
      <c r="L245" s="931" t="s">
        <v>111</v>
      </c>
      <c r="M245" s="931" t="s">
        <v>3346</v>
      </c>
      <c r="N245" s="912"/>
      <c r="O245" s="761">
        <v>45945</v>
      </c>
      <c r="P245" s="931"/>
      <c r="Q245" s="931">
        <v>12</v>
      </c>
    </row>
    <row r="246" spans="2:17">
      <c r="B246" s="911">
        <v>240</v>
      </c>
      <c r="C246" s="931" t="s">
        <v>65</v>
      </c>
      <c r="D246" s="932"/>
      <c r="E246" s="912" t="s">
        <v>0</v>
      </c>
      <c r="F246" s="912" t="s">
        <v>1</v>
      </c>
      <c r="G246" s="931" t="s">
        <v>66</v>
      </c>
      <c r="H246" s="931"/>
      <c r="I246" s="933" t="s">
        <v>110</v>
      </c>
      <c r="J246" s="1084">
        <v>16</v>
      </c>
      <c r="K246" s="1085">
        <v>214</v>
      </c>
      <c r="L246" s="931" t="s">
        <v>111</v>
      </c>
      <c r="M246" s="931" t="s">
        <v>3346</v>
      </c>
      <c r="N246" s="912"/>
      <c r="O246" s="761">
        <v>45967</v>
      </c>
      <c r="P246" s="931"/>
      <c r="Q246" s="931">
        <v>12</v>
      </c>
    </row>
    <row r="247" spans="2:17">
      <c r="B247" s="911">
        <v>241</v>
      </c>
      <c r="C247" s="931" t="s">
        <v>65</v>
      </c>
      <c r="D247" s="932"/>
      <c r="E247" s="912" t="s">
        <v>0</v>
      </c>
      <c r="F247" s="912" t="s">
        <v>1</v>
      </c>
      <c r="G247" s="931" t="s">
        <v>66</v>
      </c>
      <c r="H247" s="931"/>
      <c r="I247" s="933" t="s">
        <v>110</v>
      </c>
      <c r="J247" s="1084">
        <v>16</v>
      </c>
      <c r="K247" s="1085">
        <v>215</v>
      </c>
      <c r="L247" s="931" t="s">
        <v>111</v>
      </c>
      <c r="M247" s="931" t="s">
        <v>3346</v>
      </c>
      <c r="N247" s="912"/>
      <c r="O247" s="761" t="s">
        <v>3361</v>
      </c>
      <c r="P247" s="931"/>
      <c r="Q247" s="931">
        <v>12</v>
      </c>
    </row>
    <row r="248" spans="2:17">
      <c r="B248" s="911">
        <v>242</v>
      </c>
      <c r="C248" s="931" t="s">
        <v>65</v>
      </c>
      <c r="D248" s="932"/>
      <c r="E248" s="912" t="s">
        <v>0</v>
      </c>
      <c r="F248" s="912" t="s">
        <v>1</v>
      </c>
      <c r="G248" s="931" t="s">
        <v>66</v>
      </c>
      <c r="H248" s="931"/>
      <c r="I248" s="933" t="s">
        <v>110</v>
      </c>
      <c r="J248" s="1084">
        <v>16</v>
      </c>
      <c r="K248" s="1085">
        <v>216</v>
      </c>
      <c r="L248" s="931" t="s">
        <v>111</v>
      </c>
      <c r="M248" s="931" t="s">
        <v>3346</v>
      </c>
      <c r="N248" s="912"/>
      <c r="O248" s="761">
        <v>45973</v>
      </c>
      <c r="P248" s="931"/>
      <c r="Q248" s="931">
        <v>12</v>
      </c>
    </row>
    <row r="249" spans="2:17">
      <c r="B249" s="911">
        <v>243</v>
      </c>
      <c r="C249" s="931" t="s">
        <v>65</v>
      </c>
      <c r="D249" s="932"/>
      <c r="E249" s="912" t="s">
        <v>0</v>
      </c>
      <c r="F249" s="912" t="s">
        <v>1</v>
      </c>
      <c r="G249" s="931" t="s">
        <v>66</v>
      </c>
      <c r="H249" s="931"/>
      <c r="I249" s="933" t="s">
        <v>110</v>
      </c>
      <c r="J249" s="1084">
        <v>16</v>
      </c>
      <c r="K249" s="1085">
        <v>217</v>
      </c>
      <c r="L249" s="931" t="s">
        <v>111</v>
      </c>
      <c r="M249" s="931" t="s">
        <v>3346</v>
      </c>
      <c r="N249" s="912"/>
      <c r="O249" s="761">
        <v>45946</v>
      </c>
      <c r="P249" s="931"/>
      <c r="Q249" s="931">
        <v>12</v>
      </c>
    </row>
    <row r="250" spans="2:17">
      <c r="B250" s="911">
        <v>244</v>
      </c>
      <c r="C250" s="931" t="s">
        <v>65</v>
      </c>
      <c r="D250" s="932"/>
      <c r="E250" s="912" t="s">
        <v>0</v>
      </c>
      <c r="F250" s="912" t="s">
        <v>1</v>
      </c>
      <c r="G250" s="931" t="s">
        <v>66</v>
      </c>
      <c r="H250" s="931"/>
      <c r="I250" s="933" t="s">
        <v>110</v>
      </c>
      <c r="J250" s="1084">
        <v>16</v>
      </c>
      <c r="K250" s="1085">
        <v>218</v>
      </c>
      <c r="L250" s="931" t="s">
        <v>111</v>
      </c>
      <c r="M250" s="931" t="s">
        <v>3346</v>
      </c>
      <c r="N250" s="912"/>
      <c r="O250" s="761">
        <v>46032</v>
      </c>
      <c r="P250" s="931"/>
      <c r="Q250" s="931">
        <v>12</v>
      </c>
    </row>
    <row r="251" spans="2:17">
      <c r="B251" s="911">
        <v>245</v>
      </c>
      <c r="C251" s="931" t="s">
        <v>65</v>
      </c>
      <c r="D251" s="932"/>
      <c r="E251" s="912" t="s">
        <v>0</v>
      </c>
      <c r="F251" s="912" t="s">
        <v>1</v>
      </c>
      <c r="G251" s="931" t="s">
        <v>66</v>
      </c>
      <c r="H251" s="931"/>
      <c r="I251" s="933" t="s">
        <v>110</v>
      </c>
      <c r="J251" s="1084">
        <v>17</v>
      </c>
      <c r="K251" s="1085">
        <v>219</v>
      </c>
      <c r="L251" s="931" t="s">
        <v>111</v>
      </c>
      <c r="M251" s="931" t="s">
        <v>3346</v>
      </c>
      <c r="N251" s="912"/>
      <c r="O251" s="761">
        <v>45946</v>
      </c>
      <c r="P251" s="931"/>
      <c r="Q251" s="931">
        <v>12</v>
      </c>
    </row>
    <row r="252" spans="2:17">
      <c r="B252" s="911">
        <v>246</v>
      </c>
      <c r="C252" s="931" t="s">
        <v>65</v>
      </c>
      <c r="D252" s="932"/>
      <c r="E252" s="912" t="s">
        <v>0</v>
      </c>
      <c r="F252" s="912" t="s">
        <v>1</v>
      </c>
      <c r="G252" s="931" t="s">
        <v>66</v>
      </c>
      <c r="H252" s="931"/>
      <c r="I252" s="933" t="s">
        <v>110</v>
      </c>
      <c r="J252" s="1084">
        <v>17</v>
      </c>
      <c r="K252" s="1085">
        <v>220</v>
      </c>
      <c r="L252" s="931" t="s">
        <v>111</v>
      </c>
      <c r="M252" s="931" t="s">
        <v>3346</v>
      </c>
      <c r="N252" s="912"/>
      <c r="O252" s="761">
        <v>45680</v>
      </c>
      <c r="P252" s="931"/>
      <c r="Q252" s="931">
        <v>12</v>
      </c>
    </row>
    <row r="253" spans="2:17">
      <c r="B253" s="911">
        <v>247</v>
      </c>
      <c r="C253" s="931" t="s">
        <v>65</v>
      </c>
      <c r="D253" s="932"/>
      <c r="E253" s="912" t="s">
        <v>0</v>
      </c>
      <c r="F253" s="912" t="s">
        <v>1</v>
      </c>
      <c r="G253" s="931" t="s">
        <v>66</v>
      </c>
      <c r="H253" s="931"/>
      <c r="I253" s="933" t="s">
        <v>110</v>
      </c>
      <c r="J253" s="1084">
        <v>17</v>
      </c>
      <c r="K253" s="1085">
        <v>222</v>
      </c>
      <c r="L253" s="931" t="s">
        <v>111</v>
      </c>
      <c r="M253" s="931" t="s">
        <v>3346</v>
      </c>
      <c r="N253" s="912"/>
      <c r="O253" s="761">
        <v>45946</v>
      </c>
      <c r="P253" s="931"/>
      <c r="Q253" s="931">
        <v>12</v>
      </c>
    </row>
    <row r="254" spans="2:17">
      <c r="B254" s="911">
        <v>248</v>
      </c>
      <c r="C254" s="931" t="s">
        <v>65</v>
      </c>
      <c r="D254" s="932"/>
      <c r="E254" s="912" t="s">
        <v>0</v>
      </c>
      <c r="F254" s="912" t="s">
        <v>1</v>
      </c>
      <c r="G254" s="931" t="s">
        <v>66</v>
      </c>
      <c r="H254" s="931"/>
      <c r="I254" s="933" t="s">
        <v>110</v>
      </c>
      <c r="J254" s="1084">
        <v>17</v>
      </c>
      <c r="K254" s="1085">
        <v>223</v>
      </c>
      <c r="L254" s="931" t="s">
        <v>111</v>
      </c>
      <c r="M254" s="931" t="s">
        <v>3346</v>
      </c>
      <c r="N254" s="912"/>
      <c r="O254" s="761">
        <v>45675</v>
      </c>
      <c r="P254" s="931"/>
      <c r="Q254" s="931">
        <v>12</v>
      </c>
    </row>
    <row r="255" spans="2:17">
      <c r="B255" s="911">
        <v>249</v>
      </c>
      <c r="C255" s="931" t="s">
        <v>65</v>
      </c>
      <c r="D255" s="932"/>
      <c r="E255" s="912" t="s">
        <v>0</v>
      </c>
      <c r="F255" s="912" t="s">
        <v>1</v>
      </c>
      <c r="G255" s="931" t="s">
        <v>66</v>
      </c>
      <c r="H255" s="931"/>
      <c r="I255" s="933" t="s">
        <v>110</v>
      </c>
      <c r="J255" s="1084">
        <v>17</v>
      </c>
      <c r="K255" s="1085">
        <v>224</v>
      </c>
      <c r="L255" s="931" t="s">
        <v>111</v>
      </c>
      <c r="M255" s="931" t="s">
        <v>3346</v>
      </c>
      <c r="N255" s="912"/>
      <c r="O255" s="761">
        <v>45947</v>
      </c>
      <c r="P255" s="931"/>
      <c r="Q255" s="931">
        <v>12</v>
      </c>
    </row>
    <row r="256" spans="2:17">
      <c r="B256" s="911">
        <v>250</v>
      </c>
      <c r="C256" s="931" t="s">
        <v>65</v>
      </c>
      <c r="D256" s="932"/>
      <c r="E256" s="912" t="s">
        <v>0</v>
      </c>
      <c r="F256" s="912" t="s">
        <v>1</v>
      </c>
      <c r="G256" s="931" t="s">
        <v>66</v>
      </c>
      <c r="H256" s="931"/>
      <c r="I256" s="933" t="s">
        <v>110</v>
      </c>
      <c r="J256" s="1084">
        <v>17</v>
      </c>
      <c r="K256" s="1085">
        <v>225</v>
      </c>
      <c r="L256" s="931" t="s">
        <v>111</v>
      </c>
      <c r="M256" s="931" t="s">
        <v>3346</v>
      </c>
      <c r="N256" s="912"/>
      <c r="O256" s="761">
        <v>46031</v>
      </c>
      <c r="P256" s="931"/>
      <c r="Q256" s="931">
        <v>12</v>
      </c>
    </row>
    <row r="257" spans="2:17">
      <c r="B257" s="911">
        <v>251</v>
      </c>
      <c r="C257" s="931" t="s">
        <v>65</v>
      </c>
      <c r="D257" s="932"/>
      <c r="E257" s="912" t="s">
        <v>0</v>
      </c>
      <c r="F257" s="912" t="s">
        <v>1</v>
      </c>
      <c r="G257" s="931" t="s">
        <v>66</v>
      </c>
      <c r="H257" s="931"/>
      <c r="I257" s="933" t="s">
        <v>110</v>
      </c>
      <c r="J257" s="1084">
        <v>17</v>
      </c>
      <c r="K257" s="1085">
        <v>226</v>
      </c>
      <c r="L257" s="931" t="s">
        <v>111</v>
      </c>
      <c r="M257" s="931" t="s">
        <v>3346</v>
      </c>
      <c r="N257" s="912"/>
      <c r="O257" s="761">
        <v>45949</v>
      </c>
      <c r="P257" s="931"/>
      <c r="Q257" s="931">
        <v>12</v>
      </c>
    </row>
    <row r="258" spans="2:17">
      <c r="B258" s="911">
        <v>252</v>
      </c>
      <c r="C258" s="931" t="s">
        <v>65</v>
      </c>
      <c r="D258" s="932"/>
      <c r="E258" s="912" t="s">
        <v>0</v>
      </c>
      <c r="F258" s="912" t="s">
        <v>1</v>
      </c>
      <c r="G258" s="931" t="s">
        <v>66</v>
      </c>
      <c r="H258" s="931"/>
      <c r="I258" s="933" t="s">
        <v>110</v>
      </c>
      <c r="J258" s="1084">
        <v>17</v>
      </c>
      <c r="K258" s="1085">
        <v>227</v>
      </c>
      <c r="L258" s="931" t="s">
        <v>111</v>
      </c>
      <c r="M258" s="931" t="s">
        <v>3346</v>
      </c>
      <c r="N258" s="912"/>
      <c r="O258" s="761">
        <v>45949</v>
      </c>
      <c r="P258" s="931"/>
      <c r="Q258" s="931">
        <v>12</v>
      </c>
    </row>
    <row r="259" spans="2:17">
      <c r="B259" s="911">
        <v>253</v>
      </c>
      <c r="C259" s="931" t="s">
        <v>65</v>
      </c>
      <c r="D259" s="932"/>
      <c r="E259" s="912" t="s">
        <v>0</v>
      </c>
      <c r="F259" s="912" t="s">
        <v>1</v>
      </c>
      <c r="G259" s="931" t="s">
        <v>66</v>
      </c>
      <c r="H259" s="931"/>
      <c r="I259" s="933" t="s">
        <v>110</v>
      </c>
      <c r="J259" s="1084">
        <v>17</v>
      </c>
      <c r="K259" s="1085">
        <v>228</v>
      </c>
      <c r="L259" s="931" t="s">
        <v>111</v>
      </c>
      <c r="M259" s="931" t="s">
        <v>3346</v>
      </c>
      <c r="N259" s="912"/>
      <c r="O259" s="761">
        <v>45949</v>
      </c>
      <c r="P259" s="931"/>
      <c r="Q259" s="931">
        <v>12</v>
      </c>
    </row>
    <row r="260" spans="2:17">
      <c r="B260" s="911">
        <v>254</v>
      </c>
      <c r="C260" s="931" t="s">
        <v>65</v>
      </c>
      <c r="D260" s="932"/>
      <c r="E260" s="912" t="s">
        <v>0</v>
      </c>
      <c r="F260" s="912" t="s">
        <v>1</v>
      </c>
      <c r="G260" s="931" t="s">
        <v>66</v>
      </c>
      <c r="H260" s="931"/>
      <c r="I260" s="933" t="s">
        <v>110</v>
      </c>
      <c r="J260" s="1084">
        <v>17</v>
      </c>
      <c r="K260" s="1085">
        <v>229</v>
      </c>
      <c r="L260" s="931" t="s">
        <v>111</v>
      </c>
      <c r="M260" s="931" t="s">
        <v>3346</v>
      </c>
      <c r="N260" s="912"/>
      <c r="O260" s="761">
        <v>45678</v>
      </c>
      <c r="P260" s="931"/>
      <c r="Q260" s="931">
        <v>12</v>
      </c>
    </row>
    <row r="261" spans="2:17">
      <c r="B261" s="911">
        <v>255</v>
      </c>
      <c r="C261" s="931" t="s">
        <v>65</v>
      </c>
      <c r="D261" s="932"/>
      <c r="E261" s="912" t="s">
        <v>0</v>
      </c>
      <c r="F261" s="912" t="s">
        <v>1</v>
      </c>
      <c r="G261" s="931" t="s">
        <v>66</v>
      </c>
      <c r="H261" s="931"/>
      <c r="I261" s="933" t="s">
        <v>110</v>
      </c>
      <c r="J261" s="1084">
        <v>17</v>
      </c>
      <c r="K261" s="1085">
        <v>230</v>
      </c>
      <c r="L261" s="931" t="s">
        <v>111</v>
      </c>
      <c r="M261" s="931" t="s">
        <v>3346</v>
      </c>
      <c r="N261" s="912"/>
      <c r="O261" s="761">
        <v>45951</v>
      </c>
      <c r="P261" s="931"/>
      <c r="Q261" s="931">
        <v>12</v>
      </c>
    </row>
    <row r="262" spans="2:17">
      <c r="B262" s="911">
        <v>256</v>
      </c>
      <c r="C262" s="931" t="s">
        <v>65</v>
      </c>
      <c r="D262" s="932"/>
      <c r="E262" s="912" t="s">
        <v>0</v>
      </c>
      <c r="F262" s="912" t="s">
        <v>1</v>
      </c>
      <c r="G262" s="931" t="s">
        <v>66</v>
      </c>
      <c r="H262" s="931"/>
      <c r="I262" s="933" t="s">
        <v>110</v>
      </c>
      <c r="J262" s="1084">
        <v>17</v>
      </c>
      <c r="K262" s="1085" t="s">
        <v>3362</v>
      </c>
      <c r="L262" s="931" t="s">
        <v>111</v>
      </c>
      <c r="M262" s="931" t="s">
        <v>3346</v>
      </c>
      <c r="N262" s="912"/>
      <c r="O262" s="761">
        <v>45967</v>
      </c>
      <c r="P262" s="931"/>
      <c r="Q262" s="931">
        <v>12</v>
      </c>
    </row>
    <row r="263" spans="2:17">
      <c r="B263" s="911">
        <v>257</v>
      </c>
      <c r="C263" s="931" t="s">
        <v>65</v>
      </c>
      <c r="D263" s="932"/>
      <c r="E263" s="912" t="s">
        <v>0</v>
      </c>
      <c r="F263" s="912" t="s">
        <v>1</v>
      </c>
      <c r="G263" s="931" t="s">
        <v>66</v>
      </c>
      <c r="H263" s="931"/>
      <c r="I263" s="933" t="s">
        <v>110</v>
      </c>
      <c r="J263" s="1084">
        <v>17</v>
      </c>
      <c r="K263" s="1085">
        <v>232</v>
      </c>
      <c r="L263" s="931" t="s">
        <v>111</v>
      </c>
      <c r="M263" s="931" t="s">
        <v>3346</v>
      </c>
      <c r="N263" s="912"/>
      <c r="O263" s="761">
        <v>45967</v>
      </c>
      <c r="P263" s="931"/>
      <c r="Q263" s="931">
        <v>12</v>
      </c>
    </row>
    <row r="264" spans="2:17">
      <c r="B264" s="911">
        <v>258</v>
      </c>
      <c r="C264" s="931" t="s">
        <v>65</v>
      </c>
      <c r="D264" s="932"/>
      <c r="E264" s="912" t="s">
        <v>0</v>
      </c>
      <c r="F264" s="912" t="s">
        <v>1</v>
      </c>
      <c r="G264" s="931" t="s">
        <v>66</v>
      </c>
      <c r="H264" s="931"/>
      <c r="I264" s="933" t="s">
        <v>110</v>
      </c>
      <c r="J264" s="1084">
        <v>17</v>
      </c>
      <c r="K264" s="1085">
        <v>239</v>
      </c>
      <c r="L264" s="931" t="s">
        <v>111</v>
      </c>
      <c r="M264" s="931" t="s">
        <v>3346</v>
      </c>
      <c r="N264" s="912"/>
      <c r="O264" s="761">
        <v>45953</v>
      </c>
      <c r="P264" s="931"/>
      <c r="Q264" s="931">
        <v>12</v>
      </c>
    </row>
    <row r="265" spans="2:17">
      <c r="B265" s="911">
        <v>259</v>
      </c>
      <c r="C265" s="931" t="s">
        <v>65</v>
      </c>
      <c r="D265" s="932"/>
      <c r="E265" s="912" t="s">
        <v>0</v>
      </c>
      <c r="F265" s="912" t="s">
        <v>1</v>
      </c>
      <c r="G265" s="931" t="s">
        <v>66</v>
      </c>
      <c r="H265" s="931"/>
      <c r="I265" s="933" t="s">
        <v>110</v>
      </c>
      <c r="J265" s="1084">
        <v>17</v>
      </c>
      <c r="K265" s="1085">
        <v>240</v>
      </c>
      <c r="L265" s="931" t="s">
        <v>111</v>
      </c>
      <c r="M265" s="931" t="s">
        <v>3346</v>
      </c>
      <c r="N265" s="912"/>
      <c r="O265" s="761">
        <v>45952</v>
      </c>
      <c r="P265" s="931"/>
      <c r="Q265" s="931">
        <v>12</v>
      </c>
    </row>
    <row r="266" spans="2:17">
      <c r="B266" s="911">
        <v>260</v>
      </c>
      <c r="C266" s="931" t="s">
        <v>65</v>
      </c>
      <c r="D266" s="932"/>
      <c r="E266" s="912" t="s">
        <v>0</v>
      </c>
      <c r="F266" s="912" t="s">
        <v>1</v>
      </c>
      <c r="G266" s="931" t="s">
        <v>66</v>
      </c>
      <c r="H266" s="931"/>
      <c r="I266" s="933" t="s">
        <v>110</v>
      </c>
      <c r="J266" s="1084">
        <v>17</v>
      </c>
      <c r="K266" s="1085">
        <v>235</v>
      </c>
      <c r="L266" s="931" t="s">
        <v>111</v>
      </c>
      <c r="M266" s="931" t="s">
        <v>3346</v>
      </c>
      <c r="N266" s="912"/>
      <c r="O266" s="761">
        <v>45952</v>
      </c>
      <c r="P266" s="931"/>
      <c r="Q266" s="931">
        <v>12</v>
      </c>
    </row>
    <row r="267" spans="2:17">
      <c r="B267" s="911">
        <v>261</v>
      </c>
      <c r="C267" s="931" t="s">
        <v>65</v>
      </c>
      <c r="D267" s="932"/>
      <c r="E267" s="912" t="s">
        <v>0</v>
      </c>
      <c r="F267" s="912" t="s">
        <v>1</v>
      </c>
      <c r="G267" s="931" t="s">
        <v>66</v>
      </c>
      <c r="H267" s="931"/>
      <c r="I267" s="933" t="s">
        <v>110</v>
      </c>
      <c r="J267" s="1084">
        <v>18</v>
      </c>
      <c r="K267" s="1085">
        <v>242</v>
      </c>
      <c r="L267" s="931" t="s">
        <v>111</v>
      </c>
      <c r="M267" s="931" t="s">
        <v>3346</v>
      </c>
      <c r="N267" s="912"/>
      <c r="O267" s="761">
        <v>45952</v>
      </c>
      <c r="P267" s="931"/>
      <c r="Q267" s="931">
        <v>12</v>
      </c>
    </row>
    <row r="268" spans="2:17">
      <c r="B268" s="911">
        <v>262</v>
      </c>
      <c r="C268" s="931" t="s">
        <v>65</v>
      </c>
      <c r="D268" s="932"/>
      <c r="E268" s="912" t="s">
        <v>0</v>
      </c>
      <c r="F268" s="912" t="s">
        <v>1</v>
      </c>
      <c r="G268" s="931" t="s">
        <v>66</v>
      </c>
      <c r="H268" s="931"/>
      <c r="I268" s="933" t="s">
        <v>110</v>
      </c>
      <c r="J268" s="1084">
        <v>18</v>
      </c>
      <c r="K268" s="1085" t="s">
        <v>3363</v>
      </c>
      <c r="L268" s="931" t="s">
        <v>111</v>
      </c>
      <c r="M268" s="931" t="s">
        <v>3346</v>
      </c>
      <c r="N268" s="912"/>
      <c r="O268" s="761">
        <v>46042</v>
      </c>
      <c r="P268" s="931"/>
      <c r="Q268" s="931">
        <v>12</v>
      </c>
    </row>
    <row r="269" spans="2:17">
      <c r="B269" s="911">
        <v>263</v>
      </c>
      <c r="C269" s="931" t="s">
        <v>65</v>
      </c>
      <c r="D269" s="932"/>
      <c r="E269" s="912" t="s">
        <v>0</v>
      </c>
      <c r="F269" s="912" t="s">
        <v>1</v>
      </c>
      <c r="G269" s="931" t="s">
        <v>66</v>
      </c>
      <c r="H269" s="931"/>
      <c r="I269" s="933" t="s">
        <v>110</v>
      </c>
      <c r="J269" s="1084">
        <v>18</v>
      </c>
      <c r="K269" s="1085">
        <v>243</v>
      </c>
      <c r="L269" s="931" t="s">
        <v>111</v>
      </c>
      <c r="M269" s="931" t="s">
        <v>3346</v>
      </c>
      <c r="N269" s="912"/>
      <c r="O269" s="761">
        <v>45952</v>
      </c>
      <c r="P269" s="931"/>
      <c r="Q269" s="931">
        <v>12</v>
      </c>
    </row>
    <row r="270" spans="2:17">
      <c r="B270" s="911">
        <v>264</v>
      </c>
      <c r="C270" s="931" t="s">
        <v>65</v>
      </c>
      <c r="D270" s="932"/>
      <c r="E270" s="912" t="s">
        <v>0</v>
      </c>
      <c r="F270" s="912" t="s">
        <v>1</v>
      </c>
      <c r="G270" s="931" t="s">
        <v>66</v>
      </c>
      <c r="H270" s="931"/>
      <c r="I270" s="933" t="s">
        <v>110</v>
      </c>
      <c r="J270" s="1084">
        <v>18</v>
      </c>
      <c r="K270" s="1085">
        <v>244</v>
      </c>
      <c r="L270" s="931" t="s">
        <v>111</v>
      </c>
      <c r="M270" s="931" t="s">
        <v>3346</v>
      </c>
      <c r="N270" s="912"/>
      <c r="O270" s="761">
        <v>46004</v>
      </c>
      <c r="P270" s="931"/>
      <c r="Q270" s="931">
        <v>12</v>
      </c>
    </row>
    <row r="271" spans="2:17">
      <c r="B271" s="911">
        <v>265</v>
      </c>
      <c r="C271" s="931" t="s">
        <v>65</v>
      </c>
      <c r="D271" s="932"/>
      <c r="E271" s="912" t="s">
        <v>0</v>
      </c>
      <c r="F271" s="912" t="s">
        <v>1</v>
      </c>
      <c r="G271" s="931" t="s">
        <v>66</v>
      </c>
      <c r="H271" s="931"/>
      <c r="I271" s="933" t="s">
        <v>110</v>
      </c>
      <c r="J271" s="1084">
        <v>18</v>
      </c>
      <c r="K271" s="1085">
        <v>245</v>
      </c>
      <c r="L271" s="931" t="s">
        <v>111</v>
      </c>
      <c r="M271" s="931" t="s">
        <v>3346</v>
      </c>
      <c r="N271" s="912"/>
      <c r="O271" s="761">
        <v>45953</v>
      </c>
      <c r="P271" s="931"/>
      <c r="Q271" s="931">
        <v>12</v>
      </c>
    </row>
    <row r="272" spans="2:17">
      <c r="B272" s="911">
        <v>266</v>
      </c>
      <c r="C272" s="931" t="s">
        <v>65</v>
      </c>
      <c r="D272" s="932"/>
      <c r="E272" s="912" t="s">
        <v>0</v>
      </c>
      <c r="F272" s="912" t="s">
        <v>1</v>
      </c>
      <c r="G272" s="931" t="s">
        <v>66</v>
      </c>
      <c r="H272" s="931"/>
      <c r="I272" s="933" t="s">
        <v>110</v>
      </c>
      <c r="J272" s="1084">
        <v>18</v>
      </c>
      <c r="K272" s="1085">
        <v>246</v>
      </c>
      <c r="L272" s="931" t="s">
        <v>111</v>
      </c>
      <c r="M272" s="931" t="s">
        <v>3346</v>
      </c>
      <c r="N272" s="912"/>
      <c r="O272" s="761">
        <v>45677</v>
      </c>
      <c r="P272" s="931"/>
      <c r="Q272" s="931">
        <v>12</v>
      </c>
    </row>
    <row r="273" spans="2:17">
      <c r="B273" s="911">
        <v>267</v>
      </c>
      <c r="C273" s="931" t="s">
        <v>65</v>
      </c>
      <c r="D273" s="932"/>
      <c r="E273" s="912" t="s">
        <v>0</v>
      </c>
      <c r="F273" s="912" t="s">
        <v>1</v>
      </c>
      <c r="G273" s="931" t="s">
        <v>66</v>
      </c>
      <c r="H273" s="931"/>
      <c r="I273" s="933" t="s">
        <v>110</v>
      </c>
      <c r="J273" s="1084">
        <v>18</v>
      </c>
      <c r="K273" s="1085">
        <v>247</v>
      </c>
      <c r="L273" s="931" t="s">
        <v>111</v>
      </c>
      <c r="M273" s="931" t="s">
        <v>3346</v>
      </c>
      <c r="N273" s="912"/>
      <c r="O273" s="761">
        <v>45982</v>
      </c>
      <c r="P273" s="931"/>
      <c r="Q273" s="931">
        <v>12</v>
      </c>
    </row>
    <row r="274" spans="2:17">
      <c r="B274" s="911">
        <v>268</v>
      </c>
      <c r="C274" s="931" t="s">
        <v>65</v>
      </c>
      <c r="D274" s="932"/>
      <c r="E274" s="912" t="s">
        <v>0</v>
      </c>
      <c r="F274" s="912" t="s">
        <v>1</v>
      </c>
      <c r="G274" s="931" t="s">
        <v>66</v>
      </c>
      <c r="H274" s="931"/>
      <c r="I274" s="933" t="s">
        <v>110</v>
      </c>
      <c r="J274" s="1084">
        <v>18</v>
      </c>
      <c r="K274" s="1085">
        <v>248</v>
      </c>
      <c r="L274" s="931" t="s">
        <v>111</v>
      </c>
      <c r="M274" s="931" t="s">
        <v>3346</v>
      </c>
      <c r="N274" s="912"/>
      <c r="O274" s="761">
        <v>45676</v>
      </c>
      <c r="P274" s="931"/>
      <c r="Q274" s="931">
        <v>12</v>
      </c>
    </row>
    <row r="275" spans="2:17">
      <c r="B275" s="911">
        <v>269</v>
      </c>
      <c r="C275" s="931" t="s">
        <v>65</v>
      </c>
      <c r="D275" s="932"/>
      <c r="E275" s="912" t="s">
        <v>0</v>
      </c>
      <c r="F275" s="912" t="s">
        <v>1</v>
      </c>
      <c r="G275" s="931" t="s">
        <v>66</v>
      </c>
      <c r="H275" s="931"/>
      <c r="I275" s="933" t="s">
        <v>110</v>
      </c>
      <c r="J275" s="1084">
        <v>19</v>
      </c>
      <c r="K275" s="1085">
        <v>249</v>
      </c>
      <c r="L275" s="931" t="s">
        <v>111</v>
      </c>
      <c r="M275" s="931" t="s">
        <v>3346</v>
      </c>
      <c r="N275" s="912"/>
      <c r="O275" s="761">
        <v>45983</v>
      </c>
      <c r="P275" s="931"/>
      <c r="Q275" s="931">
        <v>12</v>
      </c>
    </row>
    <row r="276" spans="2:17">
      <c r="B276" s="911">
        <v>270</v>
      </c>
      <c r="C276" s="931" t="s">
        <v>65</v>
      </c>
      <c r="D276" s="932"/>
      <c r="E276" s="912" t="s">
        <v>0</v>
      </c>
      <c r="F276" s="912" t="s">
        <v>1</v>
      </c>
      <c r="G276" s="931" t="s">
        <v>66</v>
      </c>
      <c r="H276" s="931"/>
      <c r="I276" s="933" t="s">
        <v>110</v>
      </c>
      <c r="J276" s="1084">
        <v>19</v>
      </c>
      <c r="K276" s="1085">
        <v>250</v>
      </c>
      <c r="L276" s="931" t="s">
        <v>111</v>
      </c>
      <c r="M276" s="931" t="s">
        <v>3346</v>
      </c>
      <c r="N276" s="912"/>
      <c r="O276" s="761">
        <v>46004</v>
      </c>
      <c r="P276" s="931"/>
      <c r="Q276" s="931">
        <v>12</v>
      </c>
    </row>
    <row r="277" spans="2:17">
      <c r="B277" s="911">
        <v>271</v>
      </c>
      <c r="C277" s="931" t="s">
        <v>65</v>
      </c>
      <c r="D277" s="932"/>
      <c r="E277" s="912" t="s">
        <v>0</v>
      </c>
      <c r="F277" s="912" t="s">
        <v>1</v>
      </c>
      <c r="G277" s="931" t="s">
        <v>66</v>
      </c>
      <c r="H277" s="931"/>
      <c r="I277" s="933" t="s">
        <v>110</v>
      </c>
      <c r="J277" s="1084">
        <v>19</v>
      </c>
      <c r="K277" s="1085">
        <v>251</v>
      </c>
      <c r="L277" s="931" t="s">
        <v>111</v>
      </c>
      <c r="M277" s="931" t="s">
        <v>3346</v>
      </c>
      <c r="N277" s="912"/>
      <c r="O277" s="761">
        <v>45983</v>
      </c>
      <c r="P277" s="931"/>
      <c r="Q277" s="931">
        <v>12</v>
      </c>
    </row>
    <row r="278" spans="2:17">
      <c r="B278" s="911">
        <v>272</v>
      </c>
      <c r="C278" s="931" t="s">
        <v>65</v>
      </c>
      <c r="D278" s="932"/>
      <c r="E278" s="912" t="s">
        <v>0</v>
      </c>
      <c r="F278" s="912" t="s">
        <v>1</v>
      </c>
      <c r="G278" s="931" t="s">
        <v>66</v>
      </c>
      <c r="H278" s="931"/>
      <c r="I278" s="933" t="s">
        <v>110</v>
      </c>
      <c r="J278" s="1084">
        <v>19</v>
      </c>
      <c r="K278" s="1085">
        <v>252</v>
      </c>
      <c r="L278" s="931" t="s">
        <v>111</v>
      </c>
      <c r="M278" s="931" t="s">
        <v>3346</v>
      </c>
      <c r="N278" s="912"/>
      <c r="O278" s="761">
        <v>46004</v>
      </c>
      <c r="P278" s="931"/>
      <c r="Q278" s="931">
        <v>12</v>
      </c>
    </row>
    <row r="279" spans="2:17">
      <c r="B279" s="911">
        <v>273</v>
      </c>
      <c r="C279" s="931" t="s">
        <v>65</v>
      </c>
      <c r="D279" s="932"/>
      <c r="E279" s="912" t="s">
        <v>0</v>
      </c>
      <c r="F279" s="912" t="s">
        <v>1</v>
      </c>
      <c r="G279" s="931" t="s">
        <v>66</v>
      </c>
      <c r="H279" s="931"/>
      <c r="I279" s="933" t="s">
        <v>110</v>
      </c>
      <c r="J279" s="1084">
        <v>19</v>
      </c>
      <c r="K279" s="1085">
        <v>253</v>
      </c>
      <c r="L279" s="931" t="s">
        <v>111</v>
      </c>
      <c r="M279" s="931" t="s">
        <v>3346</v>
      </c>
      <c r="N279" s="912"/>
      <c r="O279" s="761">
        <v>45983</v>
      </c>
      <c r="P279" s="931"/>
      <c r="Q279" s="931">
        <v>12</v>
      </c>
    </row>
    <row r="280" spans="2:17">
      <c r="B280" s="911">
        <v>274</v>
      </c>
      <c r="C280" s="931" t="s">
        <v>65</v>
      </c>
      <c r="D280" s="932"/>
      <c r="E280" s="912" t="s">
        <v>0</v>
      </c>
      <c r="F280" s="912" t="s">
        <v>1</v>
      </c>
      <c r="G280" s="931" t="s">
        <v>66</v>
      </c>
      <c r="H280" s="931"/>
      <c r="I280" s="933" t="s">
        <v>110</v>
      </c>
      <c r="J280" s="1084">
        <v>19</v>
      </c>
      <c r="K280" s="1085">
        <v>254</v>
      </c>
      <c r="L280" s="931" t="s">
        <v>111</v>
      </c>
      <c r="M280" s="931" t="s">
        <v>3346</v>
      </c>
      <c r="N280" s="912"/>
      <c r="O280" s="761">
        <v>46004</v>
      </c>
      <c r="P280" s="931"/>
      <c r="Q280" s="931">
        <v>12</v>
      </c>
    </row>
    <row r="281" spans="2:17">
      <c r="B281" s="911">
        <v>275</v>
      </c>
      <c r="C281" s="931" t="s">
        <v>65</v>
      </c>
      <c r="D281" s="932"/>
      <c r="E281" s="912" t="s">
        <v>0</v>
      </c>
      <c r="F281" s="912" t="s">
        <v>1</v>
      </c>
      <c r="G281" s="931" t="s">
        <v>66</v>
      </c>
      <c r="H281" s="931"/>
      <c r="I281" s="933" t="s">
        <v>110</v>
      </c>
      <c r="J281" s="1084">
        <v>19</v>
      </c>
      <c r="K281" s="1085">
        <v>255</v>
      </c>
      <c r="L281" s="931" t="s">
        <v>111</v>
      </c>
      <c r="M281" s="931" t="s">
        <v>3346</v>
      </c>
      <c r="N281" s="912"/>
      <c r="O281" s="761">
        <v>45983</v>
      </c>
      <c r="P281" s="931"/>
      <c r="Q281" s="931">
        <v>12</v>
      </c>
    </row>
    <row r="282" spans="2:17">
      <c r="B282" s="911">
        <v>276</v>
      </c>
      <c r="C282" s="931" t="s">
        <v>65</v>
      </c>
      <c r="D282" s="932"/>
      <c r="E282" s="912" t="s">
        <v>0</v>
      </c>
      <c r="F282" s="912" t="s">
        <v>1</v>
      </c>
      <c r="G282" s="931" t="s">
        <v>66</v>
      </c>
      <c r="H282" s="931"/>
      <c r="I282" s="933" t="s">
        <v>110</v>
      </c>
      <c r="J282" s="1084">
        <v>19</v>
      </c>
      <c r="K282" s="1085">
        <v>256</v>
      </c>
      <c r="L282" s="931" t="s">
        <v>111</v>
      </c>
      <c r="M282" s="931" t="s">
        <v>3346</v>
      </c>
      <c r="N282" s="912"/>
      <c r="O282" s="761">
        <v>46017</v>
      </c>
      <c r="P282" s="931"/>
      <c r="Q282" s="931">
        <v>12</v>
      </c>
    </row>
    <row r="283" spans="2:17">
      <c r="B283" s="911">
        <v>277</v>
      </c>
      <c r="C283" s="931" t="s">
        <v>65</v>
      </c>
      <c r="D283" s="932"/>
      <c r="E283" s="912" t="s">
        <v>0</v>
      </c>
      <c r="F283" s="912" t="s">
        <v>1</v>
      </c>
      <c r="G283" s="931" t="s">
        <v>66</v>
      </c>
      <c r="H283" s="931"/>
      <c r="I283" s="933" t="s">
        <v>110</v>
      </c>
      <c r="J283" s="1084">
        <v>19</v>
      </c>
      <c r="K283" s="1085">
        <v>257</v>
      </c>
      <c r="L283" s="931" t="s">
        <v>111</v>
      </c>
      <c r="M283" s="931" t="s">
        <v>3346</v>
      </c>
      <c r="N283" s="761"/>
      <c r="O283" s="761">
        <v>45984</v>
      </c>
      <c r="P283" s="931"/>
      <c r="Q283" s="931">
        <v>12</v>
      </c>
    </row>
    <row r="284" spans="2:17">
      <c r="B284" s="911">
        <v>278</v>
      </c>
      <c r="C284" s="931" t="s">
        <v>65</v>
      </c>
      <c r="D284" s="932"/>
      <c r="E284" s="912" t="s">
        <v>0</v>
      </c>
      <c r="F284" s="912" t="s">
        <v>1</v>
      </c>
      <c r="G284" s="931" t="s">
        <v>66</v>
      </c>
      <c r="H284" s="931"/>
      <c r="I284" s="933" t="s">
        <v>110</v>
      </c>
      <c r="J284" s="1084">
        <v>19</v>
      </c>
      <c r="K284" s="1085">
        <v>258</v>
      </c>
      <c r="L284" s="931" t="s">
        <v>111</v>
      </c>
      <c r="M284" s="931" t="s">
        <v>3346</v>
      </c>
      <c r="N284" s="912"/>
      <c r="O284" s="761">
        <v>46017</v>
      </c>
      <c r="P284" s="931"/>
      <c r="Q284" s="931">
        <v>12</v>
      </c>
    </row>
    <row r="285" spans="2:17">
      <c r="B285" s="911">
        <v>279</v>
      </c>
      <c r="C285" s="931" t="s">
        <v>65</v>
      </c>
      <c r="D285" s="932"/>
      <c r="E285" s="912" t="s">
        <v>0</v>
      </c>
      <c r="F285" s="912" t="s">
        <v>1</v>
      </c>
      <c r="G285" s="931" t="s">
        <v>66</v>
      </c>
      <c r="H285" s="931"/>
      <c r="I285" s="933" t="s">
        <v>110</v>
      </c>
      <c r="J285" s="1084">
        <v>19</v>
      </c>
      <c r="K285" s="1085">
        <v>259</v>
      </c>
      <c r="L285" s="931" t="s">
        <v>111</v>
      </c>
      <c r="M285" s="931" t="s">
        <v>3346</v>
      </c>
      <c r="N285" s="761"/>
      <c r="O285" s="761">
        <v>45984</v>
      </c>
      <c r="P285" s="931"/>
      <c r="Q285" s="931">
        <v>12</v>
      </c>
    </row>
    <row r="286" spans="2:17">
      <c r="B286" s="911">
        <v>280</v>
      </c>
      <c r="C286" s="931" t="s">
        <v>65</v>
      </c>
      <c r="D286" s="932"/>
      <c r="E286" s="912" t="s">
        <v>0</v>
      </c>
      <c r="F286" s="912" t="s">
        <v>1</v>
      </c>
      <c r="G286" s="931" t="s">
        <v>1341</v>
      </c>
      <c r="H286" s="931"/>
      <c r="I286" s="933" t="s">
        <v>110</v>
      </c>
      <c r="J286" s="1084">
        <v>19</v>
      </c>
      <c r="K286" s="1085">
        <v>260</v>
      </c>
      <c r="L286" s="931" t="s">
        <v>111</v>
      </c>
      <c r="M286" s="931" t="s">
        <v>3346</v>
      </c>
      <c r="N286" s="761"/>
      <c r="O286" s="761">
        <v>46019</v>
      </c>
      <c r="P286" s="931"/>
      <c r="Q286" s="931">
        <v>12</v>
      </c>
    </row>
    <row r="287" spans="2:17">
      <c r="B287" s="911">
        <v>281</v>
      </c>
      <c r="C287" s="931" t="s">
        <v>65</v>
      </c>
      <c r="D287" s="932"/>
      <c r="E287" s="912" t="s">
        <v>0</v>
      </c>
      <c r="F287" s="912" t="s">
        <v>1</v>
      </c>
      <c r="G287" s="931" t="s">
        <v>66</v>
      </c>
      <c r="H287" s="931"/>
      <c r="I287" s="933" t="s">
        <v>110</v>
      </c>
      <c r="J287" s="1084">
        <v>20</v>
      </c>
      <c r="K287" s="1085">
        <v>261</v>
      </c>
      <c r="L287" s="931" t="s">
        <v>111</v>
      </c>
      <c r="M287" s="931" t="s">
        <v>3346</v>
      </c>
      <c r="N287" s="912"/>
      <c r="O287" s="761">
        <v>45985</v>
      </c>
      <c r="P287" s="931"/>
      <c r="Q287" s="931">
        <v>12</v>
      </c>
    </row>
    <row r="288" spans="2:17">
      <c r="B288" s="911">
        <v>282</v>
      </c>
      <c r="C288" s="931" t="s">
        <v>65</v>
      </c>
      <c r="D288" s="932"/>
      <c r="E288" s="912" t="s">
        <v>0</v>
      </c>
      <c r="F288" s="912" t="s">
        <v>1</v>
      </c>
      <c r="G288" s="931" t="s">
        <v>66</v>
      </c>
      <c r="H288" s="931"/>
      <c r="I288" s="933" t="s">
        <v>110</v>
      </c>
      <c r="J288" s="1084">
        <v>20</v>
      </c>
      <c r="K288" s="1085">
        <v>262</v>
      </c>
      <c r="L288" s="931" t="s">
        <v>111</v>
      </c>
      <c r="M288" s="931" t="s">
        <v>3346</v>
      </c>
      <c r="N288" s="761"/>
      <c r="O288" s="761">
        <v>45984</v>
      </c>
      <c r="P288" s="931"/>
      <c r="Q288" s="931">
        <v>12</v>
      </c>
    </row>
    <row r="289" spans="2:17">
      <c r="B289" s="911">
        <v>283</v>
      </c>
      <c r="C289" s="931" t="s">
        <v>65</v>
      </c>
      <c r="D289" s="932"/>
      <c r="E289" s="912" t="s">
        <v>0</v>
      </c>
      <c r="F289" s="912" t="s">
        <v>1</v>
      </c>
      <c r="G289" s="931" t="s">
        <v>66</v>
      </c>
      <c r="H289" s="931"/>
      <c r="I289" s="933" t="s">
        <v>110</v>
      </c>
      <c r="J289" s="1084">
        <v>20</v>
      </c>
      <c r="K289" s="1085">
        <v>263</v>
      </c>
      <c r="L289" s="931" t="s">
        <v>111</v>
      </c>
      <c r="M289" s="931" t="s">
        <v>3346</v>
      </c>
      <c r="N289" s="912"/>
      <c r="O289" s="761">
        <v>45988</v>
      </c>
      <c r="P289" s="931"/>
      <c r="Q289" s="931">
        <v>12</v>
      </c>
    </row>
    <row r="290" spans="2:17">
      <c r="B290" s="911">
        <v>284</v>
      </c>
      <c r="C290" s="931" t="s">
        <v>65</v>
      </c>
      <c r="D290" s="932"/>
      <c r="E290" s="912" t="s">
        <v>0</v>
      </c>
      <c r="F290" s="912" t="s">
        <v>1</v>
      </c>
      <c r="G290" s="931" t="s">
        <v>66</v>
      </c>
      <c r="H290" s="931"/>
      <c r="I290" s="933" t="s">
        <v>110</v>
      </c>
      <c r="J290" s="1084">
        <v>20</v>
      </c>
      <c r="K290" s="1085">
        <v>264</v>
      </c>
      <c r="L290" s="931" t="s">
        <v>111</v>
      </c>
      <c r="M290" s="931" t="s">
        <v>3346</v>
      </c>
      <c r="N290" s="761"/>
      <c r="O290" s="761">
        <v>45984</v>
      </c>
      <c r="P290" s="931"/>
      <c r="Q290" s="931">
        <v>12</v>
      </c>
    </row>
    <row r="291" spans="2:17">
      <c r="B291" s="911">
        <v>285</v>
      </c>
      <c r="C291" s="931" t="s">
        <v>65</v>
      </c>
      <c r="D291" s="932"/>
      <c r="E291" s="912" t="s">
        <v>0</v>
      </c>
      <c r="F291" s="912" t="s">
        <v>1</v>
      </c>
      <c r="G291" s="931" t="s">
        <v>66</v>
      </c>
      <c r="H291" s="931"/>
      <c r="I291" s="933" t="s">
        <v>110</v>
      </c>
      <c r="J291" s="1084">
        <v>20</v>
      </c>
      <c r="K291" s="1085">
        <v>265</v>
      </c>
      <c r="L291" s="931" t="s">
        <v>111</v>
      </c>
      <c r="M291" s="931" t="s">
        <v>3346</v>
      </c>
      <c r="N291" s="912"/>
      <c r="O291" s="761">
        <v>45988</v>
      </c>
      <c r="P291" s="931"/>
      <c r="Q291" s="931">
        <v>12</v>
      </c>
    </row>
    <row r="292" spans="2:17">
      <c r="B292" s="911">
        <v>286</v>
      </c>
      <c r="C292" s="931" t="s">
        <v>65</v>
      </c>
      <c r="D292" s="932"/>
      <c r="E292" s="912" t="s">
        <v>0</v>
      </c>
      <c r="F292" s="912" t="s">
        <v>1</v>
      </c>
      <c r="G292" s="931" t="s">
        <v>66</v>
      </c>
      <c r="H292" s="931"/>
      <c r="I292" s="933" t="s">
        <v>110</v>
      </c>
      <c r="J292" s="1084">
        <v>20</v>
      </c>
      <c r="K292" s="1085">
        <v>266</v>
      </c>
      <c r="L292" s="931" t="s">
        <v>111</v>
      </c>
      <c r="M292" s="931" t="s">
        <v>3346</v>
      </c>
      <c r="N292" s="761"/>
      <c r="O292" s="761">
        <v>45985</v>
      </c>
      <c r="P292" s="931"/>
      <c r="Q292" s="931">
        <v>12</v>
      </c>
    </row>
    <row r="293" spans="2:17">
      <c r="B293" s="911">
        <v>287</v>
      </c>
      <c r="C293" s="931" t="s">
        <v>65</v>
      </c>
      <c r="D293" s="932"/>
      <c r="E293" s="912" t="s">
        <v>0</v>
      </c>
      <c r="F293" s="912" t="s">
        <v>1</v>
      </c>
      <c r="G293" s="931" t="s">
        <v>66</v>
      </c>
      <c r="H293" s="931"/>
      <c r="I293" s="933" t="s">
        <v>110</v>
      </c>
      <c r="J293" s="1084">
        <v>20</v>
      </c>
      <c r="K293" s="1085">
        <v>267</v>
      </c>
      <c r="L293" s="931" t="s">
        <v>111</v>
      </c>
      <c r="M293" s="931" t="s">
        <v>3346</v>
      </c>
      <c r="N293" s="912"/>
      <c r="O293" s="761">
        <v>45989</v>
      </c>
      <c r="P293" s="931"/>
      <c r="Q293" s="931">
        <v>12</v>
      </c>
    </row>
    <row r="294" spans="2:17">
      <c r="B294" s="911">
        <v>288</v>
      </c>
      <c r="C294" s="931" t="s">
        <v>65</v>
      </c>
      <c r="D294" s="932"/>
      <c r="E294" s="912" t="s">
        <v>0</v>
      </c>
      <c r="F294" s="912" t="s">
        <v>1</v>
      </c>
      <c r="G294" s="931" t="s">
        <v>66</v>
      </c>
      <c r="H294" s="931"/>
      <c r="I294" s="933" t="s">
        <v>110</v>
      </c>
      <c r="J294" s="1084">
        <v>20</v>
      </c>
      <c r="K294" s="1085" t="s">
        <v>3364</v>
      </c>
      <c r="L294" s="931" t="s">
        <v>111</v>
      </c>
      <c r="M294" s="931" t="s">
        <v>3346</v>
      </c>
      <c r="N294" s="761"/>
      <c r="O294" s="761">
        <v>45985</v>
      </c>
      <c r="P294" s="931"/>
      <c r="Q294" s="931">
        <v>12</v>
      </c>
    </row>
    <row r="295" spans="2:17">
      <c r="B295" s="911">
        <v>289</v>
      </c>
      <c r="C295" s="931" t="s">
        <v>65</v>
      </c>
      <c r="D295" s="932"/>
      <c r="E295" s="912" t="s">
        <v>0</v>
      </c>
      <c r="F295" s="912" t="s">
        <v>1</v>
      </c>
      <c r="G295" s="931" t="s">
        <v>66</v>
      </c>
      <c r="H295" s="931"/>
      <c r="I295" s="933" t="s">
        <v>110</v>
      </c>
      <c r="J295" s="1084">
        <v>20</v>
      </c>
      <c r="K295" s="1085" t="s">
        <v>3365</v>
      </c>
      <c r="L295" s="931" t="s">
        <v>111</v>
      </c>
      <c r="M295" s="931" t="s">
        <v>3346</v>
      </c>
      <c r="N295" s="912"/>
      <c r="O295" s="761">
        <v>46023</v>
      </c>
      <c r="P295" s="931"/>
      <c r="Q295" s="931">
        <v>12</v>
      </c>
    </row>
    <row r="296" spans="2:17">
      <c r="B296" s="911">
        <v>290</v>
      </c>
      <c r="C296" s="931" t="s">
        <v>65</v>
      </c>
      <c r="D296" s="932"/>
      <c r="E296" s="912" t="s">
        <v>0</v>
      </c>
      <c r="F296" s="912" t="s">
        <v>1</v>
      </c>
      <c r="G296" s="931" t="s">
        <v>66</v>
      </c>
      <c r="H296" s="931"/>
      <c r="I296" s="933" t="s">
        <v>110</v>
      </c>
      <c r="J296" s="1084">
        <v>20</v>
      </c>
      <c r="K296" s="1085" t="s">
        <v>3366</v>
      </c>
      <c r="L296" s="931" t="s">
        <v>111</v>
      </c>
      <c r="M296" s="931" t="s">
        <v>3346</v>
      </c>
      <c r="N296" s="761"/>
      <c r="O296" s="761">
        <v>45988</v>
      </c>
      <c r="P296" s="931"/>
      <c r="Q296" s="931">
        <v>12</v>
      </c>
    </row>
    <row r="297" spans="2:17">
      <c r="B297" s="911">
        <v>291</v>
      </c>
      <c r="C297" s="931" t="s">
        <v>65</v>
      </c>
      <c r="D297" s="932"/>
      <c r="E297" s="912" t="s">
        <v>0</v>
      </c>
      <c r="F297" s="912" t="s">
        <v>1</v>
      </c>
      <c r="G297" s="931" t="s">
        <v>66</v>
      </c>
      <c r="H297" s="931"/>
      <c r="I297" s="933" t="s">
        <v>110</v>
      </c>
      <c r="J297" s="1084">
        <v>20</v>
      </c>
      <c r="K297" s="1085" t="s">
        <v>3367</v>
      </c>
      <c r="L297" s="931" t="s">
        <v>111</v>
      </c>
      <c r="M297" s="931" t="s">
        <v>3346</v>
      </c>
      <c r="N297" s="912"/>
      <c r="O297" s="761">
        <v>46027</v>
      </c>
      <c r="P297" s="931"/>
      <c r="Q297" s="931">
        <v>12</v>
      </c>
    </row>
    <row r="298" spans="2:17">
      <c r="B298" s="911">
        <v>292</v>
      </c>
      <c r="C298" s="931" t="s">
        <v>65</v>
      </c>
      <c r="D298" s="932"/>
      <c r="E298" s="912" t="s">
        <v>0</v>
      </c>
      <c r="F298" s="912" t="s">
        <v>1</v>
      </c>
      <c r="G298" s="931" t="s">
        <v>66</v>
      </c>
      <c r="H298" s="931"/>
      <c r="I298" s="933" t="s">
        <v>110</v>
      </c>
      <c r="J298" s="1084">
        <v>20</v>
      </c>
      <c r="K298" s="1085">
        <v>272</v>
      </c>
      <c r="L298" s="931" t="s">
        <v>111</v>
      </c>
      <c r="M298" s="931" t="s">
        <v>3346</v>
      </c>
      <c r="N298" s="761"/>
      <c r="O298" s="761">
        <v>45988</v>
      </c>
      <c r="P298" s="931"/>
      <c r="Q298" s="931">
        <v>12</v>
      </c>
    </row>
    <row r="299" spans="2:17">
      <c r="B299" s="911">
        <v>293</v>
      </c>
      <c r="C299" s="931" t="s">
        <v>65</v>
      </c>
      <c r="D299" s="932"/>
      <c r="E299" s="912" t="s">
        <v>0</v>
      </c>
      <c r="F299" s="912" t="s">
        <v>1</v>
      </c>
      <c r="G299" s="931" t="s">
        <v>66</v>
      </c>
      <c r="H299" s="931"/>
      <c r="I299" s="933" t="s">
        <v>110</v>
      </c>
      <c r="J299" s="1084">
        <v>20</v>
      </c>
      <c r="K299" s="1085" t="s">
        <v>3368</v>
      </c>
      <c r="L299" s="931" t="s">
        <v>111</v>
      </c>
      <c r="M299" s="931" t="s">
        <v>3346</v>
      </c>
      <c r="N299" s="912"/>
      <c r="O299" s="761">
        <v>46026</v>
      </c>
      <c r="P299" s="931"/>
      <c r="Q299" s="931">
        <v>12</v>
      </c>
    </row>
    <row r="300" spans="2:17">
      <c r="B300" s="911">
        <v>294</v>
      </c>
      <c r="C300" s="931" t="s">
        <v>65</v>
      </c>
      <c r="D300" s="932"/>
      <c r="E300" s="912" t="s">
        <v>0</v>
      </c>
      <c r="F300" s="912" t="s">
        <v>1</v>
      </c>
      <c r="G300" s="931" t="s">
        <v>66</v>
      </c>
      <c r="H300" s="931"/>
      <c r="I300" s="933" t="s">
        <v>110</v>
      </c>
      <c r="J300" s="1084">
        <v>20</v>
      </c>
      <c r="K300" s="1085">
        <v>274</v>
      </c>
      <c r="L300" s="931" t="s">
        <v>111</v>
      </c>
      <c r="M300" s="931" t="s">
        <v>3346</v>
      </c>
      <c r="N300" s="761"/>
      <c r="O300" s="761">
        <v>45989</v>
      </c>
      <c r="P300" s="931"/>
      <c r="Q300" s="931">
        <v>12</v>
      </c>
    </row>
    <row r="301" spans="2:17">
      <c r="B301" s="911">
        <v>295</v>
      </c>
      <c r="C301" s="931" t="s">
        <v>65</v>
      </c>
      <c r="D301" s="932"/>
      <c r="E301" s="912" t="s">
        <v>0</v>
      </c>
      <c r="F301" s="912" t="s">
        <v>1</v>
      </c>
      <c r="G301" s="931" t="s">
        <v>66</v>
      </c>
      <c r="H301" s="931"/>
      <c r="I301" s="933" t="s">
        <v>110</v>
      </c>
      <c r="J301" s="1084">
        <v>20</v>
      </c>
      <c r="K301" s="1085" t="s">
        <v>3369</v>
      </c>
      <c r="L301" s="931" t="s">
        <v>111</v>
      </c>
      <c r="M301" s="931" t="s">
        <v>3346</v>
      </c>
      <c r="N301" s="912"/>
      <c r="O301" s="761">
        <v>46027</v>
      </c>
      <c r="P301" s="931"/>
      <c r="Q301" s="931">
        <v>12</v>
      </c>
    </row>
    <row r="302" spans="2:17">
      <c r="B302" s="911">
        <v>296</v>
      </c>
      <c r="C302" s="931" t="s">
        <v>65</v>
      </c>
      <c r="D302" s="932"/>
      <c r="E302" s="912" t="s">
        <v>0</v>
      </c>
      <c r="F302" s="912" t="s">
        <v>1</v>
      </c>
      <c r="G302" s="931" t="s">
        <v>66</v>
      </c>
      <c r="H302" s="931"/>
      <c r="I302" s="933" t="s">
        <v>110</v>
      </c>
      <c r="J302" s="1084">
        <v>20</v>
      </c>
      <c r="K302" s="1085">
        <v>276</v>
      </c>
      <c r="L302" s="931" t="s">
        <v>111</v>
      </c>
      <c r="M302" s="931" t="s">
        <v>3346</v>
      </c>
      <c r="N302" s="761"/>
      <c r="O302" s="761">
        <v>45989</v>
      </c>
      <c r="P302" s="931"/>
      <c r="Q302" s="931">
        <v>12</v>
      </c>
    </row>
    <row r="303" spans="2:17">
      <c r="B303" s="911">
        <v>297</v>
      </c>
      <c r="C303" s="931" t="s">
        <v>65</v>
      </c>
      <c r="D303" s="932"/>
      <c r="E303" s="912" t="s">
        <v>0</v>
      </c>
      <c r="F303" s="912" t="s">
        <v>1</v>
      </c>
      <c r="G303" s="931" t="s">
        <v>66</v>
      </c>
      <c r="H303" s="931"/>
      <c r="I303" s="933" t="s">
        <v>110</v>
      </c>
      <c r="J303" s="1084">
        <v>20</v>
      </c>
      <c r="K303" s="1085" t="s">
        <v>3370</v>
      </c>
      <c r="L303" s="931" t="s">
        <v>111</v>
      </c>
      <c r="M303" s="931" t="s">
        <v>3346</v>
      </c>
      <c r="N303" s="912"/>
      <c r="O303" s="761">
        <v>46028</v>
      </c>
      <c r="P303" s="931"/>
      <c r="Q303" s="931">
        <v>12</v>
      </c>
    </row>
    <row r="304" spans="2:17">
      <c r="B304" s="911">
        <v>298</v>
      </c>
      <c r="C304" s="931" t="s">
        <v>65</v>
      </c>
      <c r="D304" s="932"/>
      <c r="E304" s="912" t="s">
        <v>0</v>
      </c>
      <c r="F304" s="912" t="s">
        <v>1</v>
      </c>
      <c r="G304" s="931" t="s">
        <v>66</v>
      </c>
      <c r="H304" s="931"/>
      <c r="I304" s="933" t="s">
        <v>110</v>
      </c>
      <c r="J304" s="1084">
        <v>20</v>
      </c>
      <c r="K304" s="1085">
        <v>278</v>
      </c>
      <c r="L304" s="931" t="s">
        <v>111</v>
      </c>
      <c r="M304" s="931" t="s">
        <v>3346</v>
      </c>
      <c r="N304" s="761"/>
      <c r="O304" s="761">
        <v>45990</v>
      </c>
      <c r="P304" s="931"/>
      <c r="Q304" s="931">
        <v>12</v>
      </c>
    </row>
    <row r="305" spans="2:17">
      <c r="B305" s="911">
        <v>299</v>
      </c>
      <c r="C305" s="931" t="s">
        <v>65</v>
      </c>
      <c r="D305" s="932"/>
      <c r="E305" s="912" t="s">
        <v>0</v>
      </c>
      <c r="F305" s="912" t="s">
        <v>1</v>
      </c>
      <c r="G305" s="931" t="s">
        <v>66</v>
      </c>
      <c r="H305" s="931"/>
      <c r="I305" s="933" t="s">
        <v>110</v>
      </c>
      <c r="J305" s="1084">
        <v>20</v>
      </c>
      <c r="K305" s="1085" t="s">
        <v>3371</v>
      </c>
      <c r="L305" s="931" t="s">
        <v>111</v>
      </c>
      <c r="M305" s="931" t="s">
        <v>3346</v>
      </c>
      <c r="N305" s="912"/>
      <c r="O305" s="761">
        <v>46028</v>
      </c>
      <c r="P305" s="931"/>
      <c r="Q305" s="931">
        <v>12</v>
      </c>
    </row>
    <row r="306" spans="2:17">
      <c r="B306" s="911">
        <v>300</v>
      </c>
      <c r="C306" s="931" t="s">
        <v>65</v>
      </c>
      <c r="D306" s="932"/>
      <c r="E306" s="912" t="s">
        <v>0</v>
      </c>
      <c r="F306" s="912" t="s">
        <v>1</v>
      </c>
      <c r="G306" s="931" t="s">
        <v>66</v>
      </c>
      <c r="H306" s="931"/>
      <c r="I306" s="933" t="s">
        <v>110</v>
      </c>
      <c r="J306" s="1084">
        <v>20</v>
      </c>
      <c r="K306" s="1085">
        <v>280</v>
      </c>
      <c r="L306" s="931" t="s">
        <v>111</v>
      </c>
      <c r="M306" s="931" t="s">
        <v>3346</v>
      </c>
      <c r="N306" s="912"/>
      <c r="O306" s="761">
        <v>46029</v>
      </c>
      <c r="P306" s="931"/>
      <c r="Q306" s="931">
        <v>12</v>
      </c>
    </row>
    <row r="307" spans="2:17">
      <c r="B307" s="911">
        <v>301</v>
      </c>
      <c r="C307" s="931" t="s">
        <v>65</v>
      </c>
      <c r="D307" s="932"/>
      <c r="E307" s="912" t="s">
        <v>0</v>
      </c>
      <c r="F307" s="912" t="s">
        <v>1</v>
      </c>
      <c r="G307" s="931" t="s">
        <v>66</v>
      </c>
      <c r="H307" s="931"/>
      <c r="I307" s="933" t="s">
        <v>110</v>
      </c>
      <c r="J307" s="1084">
        <v>20</v>
      </c>
      <c r="K307" s="1085" t="s">
        <v>3372</v>
      </c>
      <c r="L307" s="931" t="s">
        <v>111</v>
      </c>
      <c r="M307" s="931" t="s">
        <v>3346</v>
      </c>
      <c r="N307" s="912"/>
      <c r="O307" s="761">
        <v>46029</v>
      </c>
      <c r="P307" s="931"/>
      <c r="Q307" s="931">
        <v>12</v>
      </c>
    </row>
    <row r="308" spans="2:17">
      <c r="B308" s="911">
        <v>302</v>
      </c>
      <c r="C308" s="931" t="s">
        <v>65</v>
      </c>
      <c r="D308" s="932"/>
      <c r="E308" s="912" t="s">
        <v>0</v>
      </c>
      <c r="F308" s="912" t="s">
        <v>1</v>
      </c>
      <c r="G308" s="931" t="s">
        <v>66</v>
      </c>
      <c r="H308" s="931"/>
      <c r="I308" s="933" t="s">
        <v>110</v>
      </c>
      <c r="J308" s="1084">
        <v>20</v>
      </c>
      <c r="K308" s="1085">
        <v>282</v>
      </c>
      <c r="L308" s="931" t="s">
        <v>111</v>
      </c>
      <c r="M308" s="931" t="s">
        <v>3346</v>
      </c>
      <c r="N308" s="912"/>
      <c r="O308" s="761">
        <v>45997</v>
      </c>
      <c r="P308" s="931"/>
      <c r="Q308" s="931">
        <v>12</v>
      </c>
    </row>
    <row r="309" spans="2:17">
      <c r="B309" s="911">
        <v>303</v>
      </c>
      <c r="C309" s="931" t="s">
        <v>65</v>
      </c>
      <c r="D309" s="932"/>
      <c r="E309" s="912" t="s">
        <v>0</v>
      </c>
      <c r="F309" s="912" t="s">
        <v>1</v>
      </c>
      <c r="G309" s="931" t="s">
        <v>66</v>
      </c>
      <c r="H309" s="931"/>
      <c r="I309" s="933" t="s">
        <v>110</v>
      </c>
      <c r="J309" s="1084">
        <v>21</v>
      </c>
      <c r="K309" s="1085" t="s">
        <v>3373</v>
      </c>
      <c r="L309" s="931" t="s">
        <v>111</v>
      </c>
      <c r="M309" s="931" t="s">
        <v>3346</v>
      </c>
      <c r="N309" s="912"/>
      <c r="O309" s="761">
        <v>46030</v>
      </c>
      <c r="P309" s="931"/>
      <c r="Q309" s="931">
        <v>12</v>
      </c>
    </row>
    <row r="310" spans="2:17">
      <c r="B310" s="911">
        <v>304</v>
      </c>
      <c r="C310" s="931" t="s">
        <v>65</v>
      </c>
      <c r="D310" s="932"/>
      <c r="E310" s="912" t="s">
        <v>0</v>
      </c>
      <c r="F310" s="912" t="s">
        <v>1</v>
      </c>
      <c r="G310" s="931" t="s">
        <v>66</v>
      </c>
      <c r="H310" s="931"/>
      <c r="I310" s="933" t="s">
        <v>110</v>
      </c>
      <c r="J310" s="1084">
        <v>21</v>
      </c>
      <c r="K310" s="1085">
        <v>284</v>
      </c>
      <c r="L310" s="931" t="s">
        <v>111</v>
      </c>
      <c r="M310" s="931" t="s">
        <v>3346</v>
      </c>
      <c r="N310" s="912"/>
      <c r="O310" s="761">
        <v>45998</v>
      </c>
      <c r="P310" s="931"/>
      <c r="Q310" s="931">
        <v>12</v>
      </c>
    </row>
    <row r="311" spans="2:17">
      <c r="B311" s="911">
        <v>305</v>
      </c>
      <c r="C311" s="931" t="s">
        <v>65</v>
      </c>
      <c r="D311" s="932"/>
      <c r="E311" s="912" t="s">
        <v>0</v>
      </c>
      <c r="F311" s="912" t="s">
        <v>1</v>
      </c>
      <c r="G311" s="931" t="s">
        <v>66</v>
      </c>
      <c r="H311" s="931"/>
      <c r="I311" s="933" t="s">
        <v>110</v>
      </c>
      <c r="J311" s="1084">
        <v>21</v>
      </c>
      <c r="K311" s="1085" t="s">
        <v>3374</v>
      </c>
      <c r="L311" s="931" t="s">
        <v>111</v>
      </c>
      <c r="M311" s="931" t="s">
        <v>3346</v>
      </c>
      <c r="N311" s="912"/>
      <c r="O311" s="761">
        <v>46031</v>
      </c>
      <c r="P311" s="931"/>
      <c r="Q311" s="931">
        <v>12</v>
      </c>
    </row>
    <row r="312" spans="2:17">
      <c r="B312" s="911">
        <v>306</v>
      </c>
      <c r="C312" s="931" t="s">
        <v>65</v>
      </c>
      <c r="D312" s="932"/>
      <c r="E312" s="912" t="s">
        <v>0</v>
      </c>
      <c r="F312" s="912" t="s">
        <v>1</v>
      </c>
      <c r="G312" s="931" t="s">
        <v>66</v>
      </c>
      <c r="H312" s="931"/>
      <c r="I312" s="933" t="s">
        <v>110</v>
      </c>
      <c r="J312" s="1084">
        <v>21</v>
      </c>
      <c r="K312" s="1085">
        <v>286</v>
      </c>
      <c r="L312" s="931" t="s">
        <v>111</v>
      </c>
      <c r="M312" s="931" t="s">
        <v>3346</v>
      </c>
      <c r="N312" s="912"/>
      <c r="O312" s="761">
        <v>45998</v>
      </c>
      <c r="P312" s="931"/>
      <c r="Q312" s="931">
        <v>12</v>
      </c>
    </row>
    <row r="313" spans="2:17">
      <c r="B313" s="911">
        <v>307</v>
      </c>
      <c r="C313" s="931" t="s">
        <v>65</v>
      </c>
      <c r="D313" s="932"/>
      <c r="E313" s="912" t="s">
        <v>0</v>
      </c>
      <c r="F313" s="912" t="s">
        <v>1</v>
      </c>
      <c r="G313" s="931" t="s">
        <v>66</v>
      </c>
      <c r="H313" s="931"/>
      <c r="I313" s="933" t="s">
        <v>110</v>
      </c>
      <c r="J313" s="1084">
        <v>21</v>
      </c>
      <c r="K313" s="1085" t="s">
        <v>3375</v>
      </c>
      <c r="L313" s="931" t="s">
        <v>111</v>
      </c>
      <c r="M313" s="931" t="s">
        <v>3346</v>
      </c>
      <c r="N313" s="912"/>
      <c r="O313" s="761">
        <v>46031</v>
      </c>
      <c r="P313" s="931"/>
      <c r="Q313" s="931">
        <v>12</v>
      </c>
    </row>
    <row r="314" spans="2:17">
      <c r="B314" s="911">
        <v>308</v>
      </c>
      <c r="C314" s="931" t="s">
        <v>65</v>
      </c>
      <c r="D314" s="932"/>
      <c r="E314" s="912" t="s">
        <v>0</v>
      </c>
      <c r="F314" s="912" t="s">
        <v>1</v>
      </c>
      <c r="G314" s="931" t="s">
        <v>66</v>
      </c>
      <c r="H314" s="931"/>
      <c r="I314" s="933" t="s">
        <v>110</v>
      </c>
      <c r="J314" s="1084">
        <v>21</v>
      </c>
      <c r="K314" s="1085">
        <v>288</v>
      </c>
      <c r="L314" s="931" t="s">
        <v>111</v>
      </c>
      <c r="M314" s="931" t="s">
        <v>3346</v>
      </c>
      <c r="N314" s="912"/>
      <c r="O314" s="761">
        <v>45999</v>
      </c>
      <c r="P314" s="931"/>
      <c r="Q314" s="931">
        <v>12</v>
      </c>
    </row>
    <row r="315" spans="2:17">
      <c r="B315" s="911">
        <v>309</v>
      </c>
      <c r="C315" s="931" t="s">
        <v>65</v>
      </c>
      <c r="D315" s="932"/>
      <c r="E315" s="912" t="s">
        <v>0</v>
      </c>
      <c r="F315" s="912" t="s">
        <v>1</v>
      </c>
      <c r="G315" s="931" t="s">
        <v>66</v>
      </c>
      <c r="H315" s="931"/>
      <c r="I315" s="933" t="s">
        <v>110</v>
      </c>
      <c r="J315" s="1084">
        <v>21</v>
      </c>
      <c r="K315" s="1085">
        <v>289</v>
      </c>
      <c r="L315" s="931" t="s">
        <v>111</v>
      </c>
      <c r="M315" s="931" t="s">
        <v>3346</v>
      </c>
      <c r="N315" s="912"/>
      <c r="O315" s="761">
        <v>46032</v>
      </c>
      <c r="P315" s="931"/>
      <c r="Q315" s="931">
        <v>12</v>
      </c>
    </row>
    <row r="316" spans="2:17">
      <c r="B316" s="911">
        <v>310</v>
      </c>
      <c r="C316" s="931" t="s">
        <v>65</v>
      </c>
      <c r="D316" s="932"/>
      <c r="E316" s="912" t="s">
        <v>0</v>
      </c>
      <c r="F316" s="912" t="s">
        <v>1</v>
      </c>
      <c r="G316" s="931" t="s">
        <v>66</v>
      </c>
      <c r="H316" s="931"/>
      <c r="I316" s="933" t="s">
        <v>110</v>
      </c>
      <c r="J316" s="1084">
        <v>21</v>
      </c>
      <c r="K316" s="1085">
        <v>290</v>
      </c>
      <c r="L316" s="931" t="s">
        <v>111</v>
      </c>
      <c r="M316" s="931" t="s">
        <v>3346</v>
      </c>
      <c r="N316" s="912"/>
      <c r="O316" s="761">
        <v>46000</v>
      </c>
      <c r="P316" s="931"/>
      <c r="Q316" s="931">
        <v>12</v>
      </c>
    </row>
    <row r="317" spans="2:17">
      <c r="B317" s="911">
        <v>311</v>
      </c>
      <c r="C317" s="931" t="s">
        <v>65</v>
      </c>
      <c r="D317" s="932"/>
      <c r="E317" s="912" t="s">
        <v>0</v>
      </c>
      <c r="F317" s="912" t="s">
        <v>1</v>
      </c>
      <c r="G317" s="931" t="s">
        <v>66</v>
      </c>
      <c r="H317" s="931"/>
      <c r="I317" s="933" t="s">
        <v>110</v>
      </c>
      <c r="J317" s="1084">
        <v>21</v>
      </c>
      <c r="K317" s="1085">
        <v>291</v>
      </c>
      <c r="L317" s="931" t="s">
        <v>111</v>
      </c>
      <c r="M317" s="931" t="s">
        <v>3346</v>
      </c>
      <c r="N317" s="912"/>
      <c r="O317" s="761">
        <v>46032</v>
      </c>
      <c r="P317" s="931"/>
      <c r="Q317" s="931">
        <v>12</v>
      </c>
    </row>
    <row r="318" spans="2:17">
      <c r="B318" s="911">
        <v>312</v>
      </c>
      <c r="C318" s="931" t="s">
        <v>65</v>
      </c>
      <c r="D318" s="932"/>
      <c r="E318" s="912" t="s">
        <v>0</v>
      </c>
      <c r="F318" s="912" t="s">
        <v>1</v>
      </c>
      <c r="G318" s="931" t="s">
        <v>66</v>
      </c>
      <c r="H318" s="931"/>
      <c r="I318" s="933" t="s">
        <v>110</v>
      </c>
      <c r="J318" s="1084">
        <v>21</v>
      </c>
      <c r="K318" s="1085">
        <v>292</v>
      </c>
      <c r="L318" s="931" t="s">
        <v>111</v>
      </c>
      <c r="M318" s="931" t="s">
        <v>3346</v>
      </c>
      <c r="N318" s="912"/>
      <c r="O318" s="761">
        <v>46000</v>
      </c>
      <c r="P318" s="931"/>
      <c r="Q318" s="931">
        <v>12</v>
      </c>
    </row>
    <row r="319" spans="2:17">
      <c r="B319" s="911">
        <v>313</v>
      </c>
      <c r="C319" s="931" t="s">
        <v>65</v>
      </c>
      <c r="D319" s="932"/>
      <c r="E319" s="912" t="s">
        <v>0</v>
      </c>
      <c r="F319" s="912" t="s">
        <v>1</v>
      </c>
      <c r="G319" s="931" t="s">
        <v>66</v>
      </c>
      <c r="H319" s="931"/>
      <c r="I319" s="933" t="s">
        <v>110</v>
      </c>
      <c r="J319" s="1084">
        <v>21</v>
      </c>
      <c r="K319" s="1085">
        <v>293</v>
      </c>
      <c r="L319" s="931" t="s">
        <v>111</v>
      </c>
      <c r="M319" s="931" t="s">
        <v>3346</v>
      </c>
      <c r="N319" s="912"/>
      <c r="O319" s="761">
        <v>46033</v>
      </c>
      <c r="P319" s="931"/>
      <c r="Q319" s="931">
        <v>12</v>
      </c>
    </row>
    <row r="320" spans="2:17">
      <c r="B320" s="911">
        <v>314</v>
      </c>
      <c r="C320" s="931" t="s">
        <v>65</v>
      </c>
      <c r="D320" s="932"/>
      <c r="E320" s="912" t="s">
        <v>0</v>
      </c>
      <c r="F320" s="912" t="s">
        <v>1</v>
      </c>
      <c r="G320" s="931" t="s">
        <v>66</v>
      </c>
      <c r="H320" s="931"/>
      <c r="I320" s="933" t="s">
        <v>110</v>
      </c>
      <c r="J320" s="1084">
        <v>21</v>
      </c>
      <c r="K320" s="1085">
        <v>294</v>
      </c>
      <c r="L320" s="931" t="s">
        <v>111</v>
      </c>
      <c r="M320" s="931" t="s">
        <v>3346</v>
      </c>
      <c r="N320" s="912"/>
      <c r="O320" s="761">
        <v>46000</v>
      </c>
      <c r="P320" s="931"/>
      <c r="Q320" s="931">
        <v>12</v>
      </c>
    </row>
    <row r="321" spans="2:17">
      <c r="B321" s="911">
        <v>315</v>
      </c>
      <c r="C321" s="931" t="s">
        <v>65</v>
      </c>
      <c r="D321" s="932"/>
      <c r="E321" s="912" t="s">
        <v>0</v>
      </c>
      <c r="F321" s="912" t="s">
        <v>1</v>
      </c>
      <c r="G321" s="931" t="s">
        <v>66</v>
      </c>
      <c r="H321" s="931"/>
      <c r="I321" s="933" t="s">
        <v>110</v>
      </c>
      <c r="J321" s="1084">
        <v>21</v>
      </c>
      <c r="K321" s="1085">
        <v>295</v>
      </c>
      <c r="L321" s="931" t="s">
        <v>111</v>
      </c>
      <c r="M321" s="931" t="s">
        <v>3346</v>
      </c>
      <c r="N321" s="912"/>
      <c r="O321" s="761">
        <v>46035</v>
      </c>
      <c r="P321" s="931"/>
      <c r="Q321" s="931">
        <v>12</v>
      </c>
    </row>
    <row r="322" spans="2:17">
      <c r="B322" s="911">
        <v>316</v>
      </c>
      <c r="C322" s="931" t="s">
        <v>65</v>
      </c>
      <c r="D322" s="932"/>
      <c r="E322" s="912" t="s">
        <v>0</v>
      </c>
      <c r="F322" s="912" t="s">
        <v>1</v>
      </c>
      <c r="G322" s="931" t="s">
        <v>66</v>
      </c>
      <c r="H322" s="931"/>
      <c r="I322" s="933" t="s">
        <v>110</v>
      </c>
      <c r="J322" s="1084">
        <v>21</v>
      </c>
      <c r="K322" s="1085">
        <v>296</v>
      </c>
      <c r="L322" s="931" t="s">
        <v>111</v>
      </c>
      <c r="M322" s="931" t="s">
        <v>3346</v>
      </c>
      <c r="N322" s="912"/>
      <c r="O322" s="761">
        <v>46036</v>
      </c>
      <c r="P322" s="931"/>
      <c r="Q322" s="931">
        <v>12</v>
      </c>
    </row>
    <row r="323" spans="2:17">
      <c r="B323" s="911">
        <v>317</v>
      </c>
      <c r="C323" s="931" t="s">
        <v>65</v>
      </c>
      <c r="D323" s="932"/>
      <c r="E323" s="912" t="s">
        <v>0</v>
      </c>
      <c r="F323" s="912" t="s">
        <v>1</v>
      </c>
      <c r="G323" s="931" t="s">
        <v>66</v>
      </c>
      <c r="H323" s="931"/>
      <c r="I323" s="933" t="s">
        <v>110</v>
      </c>
      <c r="J323" s="1084">
        <v>21</v>
      </c>
      <c r="K323" s="1085">
        <v>275</v>
      </c>
      <c r="L323" s="931" t="s">
        <v>111</v>
      </c>
      <c r="M323" s="931" t="s">
        <v>3346</v>
      </c>
      <c r="N323" s="912"/>
      <c r="O323" s="761">
        <v>45997</v>
      </c>
      <c r="P323" s="931"/>
      <c r="Q323" s="931">
        <v>12</v>
      </c>
    </row>
    <row r="324" spans="2:17">
      <c r="B324" s="911">
        <v>318</v>
      </c>
      <c r="C324" s="931" t="s">
        <v>65</v>
      </c>
      <c r="D324" s="932"/>
      <c r="E324" s="912" t="s">
        <v>0</v>
      </c>
      <c r="F324" s="912" t="s">
        <v>1</v>
      </c>
      <c r="G324" s="931" t="s">
        <v>66</v>
      </c>
      <c r="H324" s="931"/>
      <c r="I324" s="933" t="s">
        <v>110</v>
      </c>
      <c r="J324" s="1084">
        <v>21</v>
      </c>
      <c r="K324" s="1085">
        <v>298</v>
      </c>
      <c r="L324" s="931" t="s">
        <v>111</v>
      </c>
      <c r="M324" s="931" t="s">
        <v>3346</v>
      </c>
      <c r="N324" s="912"/>
      <c r="O324" s="761">
        <v>46036</v>
      </c>
      <c r="P324" s="931"/>
      <c r="Q324" s="931">
        <v>12</v>
      </c>
    </row>
    <row r="325" spans="2:17">
      <c r="B325" s="911">
        <v>319</v>
      </c>
      <c r="C325" s="931" t="s">
        <v>65</v>
      </c>
      <c r="D325" s="932"/>
      <c r="E325" s="912" t="s">
        <v>0</v>
      </c>
      <c r="F325" s="912" t="s">
        <v>1</v>
      </c>
      <c r="G325" s="931" t="s">
        <v>66</v>
      </c>
      <c r="H325" s="931"/>
      <c r="I325" s="933" t="s">
        <v>110</v>
      </c>
      <c r="J325" s="1084">
        <v>21</v>
      </c>
      <c r="K325" s="1085">
        <v>273</v>
      </c>
      <c r="L325" s="931" t="s">
        <v>111</v>
      </c>
      <c r="M325" s="931" t="s">
        <v>3346</v>
      </c>
      <c r="N325" s="912"/>
      <c r="O325" s="761">
        <v>45995</v>
      </c>
      <c r="P325" s="931"/>
      <c r="Q325" s="931">
        <v>12</v>
      </c>
    </row>
    <row r="326" spans="2:17">
      <c r="B326" s="911">
        <v>320</v>
      </c>
      <c r="C326" s="931" t="s">
        <v>65</v>
      </c>
      <c r="D326" s="932"/>
      <c r="E326" s="912" t="s">
        <v>0</v>
      </c>
      <c r="F326" s="912" t="s">
        <v>1</v>
      </c>
      <c r="G326" s="931" t="s">
        <v>66</v>
      </c>
      <c r="H326" s="931"/>
      <c r="I326" s="933" t="s">
        <v>110</v>
      </c>
      <c r="J326" s="1084">
        <v>21</v>
      </c>
      <c r="K326" s="1085">
        <v>300</v>
      </c>
      <c r="L326" s="931" t="s">
        <v>111</v>
      </c>
      <c r="M326" s="931" t="s">
        <v>3346</v>
      </c>
      <c r="N326" s="912"/>
      <c r="O326" s="761">
        <v>46036</v>
      </c>
      <c r="P326" s="931"/>
      <c r="Q326" s="931">
        <v>12</v>
      </c>
    </row>
    <row r="327" spans="2:17">
      <c r="B327" s="911">
        <v>321</v>
      </c>
      <c r="C327" s="931" t="s">
        <v>65</v>
      </c>
      <c r="D327" s="932"/>
      <c r="E327" s="912" t="s">
        <v>0</v>
      </c>
      <c r="F327" s="912" t="s">
        <v>1</v>
      </c>
      <c r="G327" s="931" t="s">
        <v>66</v>
      </c>
      <c r="H327" s="931"/>
      <c r="I327" s="933" t="s">
        <v>110</v>
      </c>
      <c r="J327" s="1084">
        <v>21</v>
      </c>
      <c r="K327" s="1085">
        <v>271</v>
      </c>
      <c r="L327" s="931" t="s">
        <v>111</v>
      </c>
      <c r="M327" s="931" t="s">
        <v>3346</v>
      </c>
      <c r="N327" s="912"/>
      <c r="O327" s="761">
        <v>45990</v>
      </c>
      <c r="P327" s="931"/>
      <c r="Q327" s="931">
        <v>12</v>
      </c>
    </row>
    <row r="328" spans="2:17">
      <c r="B328" s="911">
        <v>322</v>
      </c>
      <c r="C328" s="931" t="s">
        <v>65</v>
      </c>
      <c r="D328" s="932"/>
      <c r="E328" s="912" t="s">
        <v>0</v>
      </c>
      <c r="F328" s="912" t="s">
        <v>1</v>
      </c>
      <c r="G328" s="931" t="s">
        <v>66</v>
      </c>
      <c r="H328" s="931"/>
      <c r="I328" s="933" t="s">
        <v>110</v>
      </c>
      <c r="J328" s="1084">
        <v>21</v>
      </c>
      <c r="K328" s="1085">
        <v>302</v>
      </c>
      <c r="L328" s="931" t="s">
        <v>111</v>
      </c>
      <c r="M328" s="931" t="s">
        <v>3346</v>
      </c>
      <c r="N328" s="912"/>
      <c r="O328" s="761">
        <v>46035</v>
      </c>
      <c r="P328" s="931"/>
      <c r="Q328" s="931">
        <v>12</v>
      </c>
    </row>
    <row r="329" spans="2:17">
      <c r="B329" s="911">
        <v>323</v>
      </c>
      <c r="C329" s="931" t="s">
        <v>65</v>
      </c>
      <c r="D329" s="932"/>
      <c r="E329" s="912" t="s">
        <v>0</v>
      </c>
      <c r="F329" s="912" t="s">
        <v>1</v>
      </c>
      <c r="G329" s="931" t="s">
        <v>66</v>
      </c>
      <c r="H329" s="931"/>
      <c r="I329" s="933" t="s">
        <v>110</v>
      </c>
      <c r="J329" s="1084">
        <v>21</v>
      </c>
      <c r="K329" s="1085">
        <v>303</v>
      </c>
      <c r="L329" s="931" t="s">
        <v>111</v>
      </c>
      <c r="M329" s="931" t="s">
        <v>3346</v>
      </c>
      <c r="N329" s="912"/>
      <c r="O329" s="761">
        <v>46036</v>
      </c>
      <c r="P329" s="931"/>
      <c r="Q329" s="931">
        <v>12</v>
      </c>
    </row>
    <row r="330" spans="2:17">
      <c r="B330" s="911">
        <v>324</v>
      </c>
      <c r="C330" s="931" t="s">
        <v>65</v>
      </c>
      <c r="D330" s="932"/>
      <c r="E330" s="912" t="s">
        <v>0</v>
      </c>
      <c r="F330" s="912" t="s">
        <v>1</v>
      </c>
      <c r="G330" s="931" t="s">
        <v>66</v>
      </c>
      <c r="H330" s="931"/>
      <c r="I330" s="933" t="s">
        <v>110</v>
      </c>
      <c r="J330" s="1084">
        <v>21</v>
      </c>
      <c r="K330" s="1085">
        <v>277</v>
      </c>
      <c r="L330" s="931" t="s">
        <v>111</v>
      </c>
      <c r="M330" s="931" t="s">
        <v>3346</v>
      </c>
      <c r="N330" s="912"/>
      <c r="O330" s="761">
        <v>45998</v>
      </c>
      <c r="P330" s="931"/>
      <c r="Q330" s="931">
        <v>12</v>
      </c>
    </row>
    <row r="331" spans="2:17">
      <c r="B331" s="911">
        <v>325</v>
      </c>
      <c r="C331" s="931" t="s">
        <v>65</v>
      </c>
      <c r="D331" s="932"/>
      <c r="E331" s="912" t="s">
        <v>0</v>
      </c>
      <c r="F331" s="912" t="s">
        <v>1</v>
      </c>
      <c r="G331" s="931" t="s">
        <v>66</v>
      </c>
      <c r="H331" s="931"/>
      <c r="I331" s="933" t="s">
        <v>110</v>
      </c>
      <c r="J331" s="1084">
        <v>22</v>
      </c>
      <c r="K331" s="1085">
        <v>305</v>
      </c>
      <c r="L331" s="931" t="s">
        <v>111</v>
      </c>
      <c r="M331" s="931" t="s">
        <v>3346</v>
      </c>
      <c r="N331" s="912"/>
      <c r="O331" s="761">
        <v>46036</v>
      </c>
      <c r="P331" s="931"/>
      <c r="Q331" s="931">
        <v>12</v>
      </c>
    </row>
    <row r="332" spans="2:17">
      <c r="B332" s="911">
        <v>326</v>
      </c>
      <c r="C332" s="931" t="s">
        <v>65</v>
      </c>
      <c r="D332" s="932"/>
      <c r="E332" s="912" t="s">
        <v>0</v>
      </c>
      <c r="F332" s="912" t="s">
        <v>1</v>
      </c>
      <c r="G332" s="931" t="s">
        <v>66</v>
      </c>
      <c r="H332" s="931"/>
      <c r="I332" s="933" t="s">
        <v>110</v>
      </c>
      <c r="J332" s="1084">
        <v>22</v>
      </c>
      <c r="K332" s="1085">
        <v>306</v>
      </c>
      <c r="L332" s="931" t="s">
        <v>111</v>
      </c>
      <c r="M332" s="931" t="s">
        <v>3346</v>
      </c>
      <c r="N332" s="912"/>
      <c r="O332" s="761">
        <v>46037</v>
      </c>
      <c r="P332" s="931"/>
      <c r="Q332" s="931">
        <v>12</v>
      </c>
    </row>
    <row r="333" spans="2:17">
      <c r="B333" s="911">
        <v>327</v>
      </c>
      <c r="C333" s="931" t="s">
        <v>65</v>
      </c>
      <c r="D333" s="932"/>
      <c r="E333" s="912" t="s">
        <v>0</v>
      </c>
      <c r="F333" s="912" t="s">
        <v>1</v>
      </c>
      <c r="G333" s="931" t="s">
        <v>66</v>
      </c>
      <c r="H333" s="931"/>
      <c r="I333" s="933" t="s">
        <v>110</v>
      </c>
      <c r="J333" s="1084">
        <v>22</v>
      </c>
      <c r="K333" s="1085">
        <v>279</v>
      </c>
      <c r="L333" s="931" t="s">
        <v>111</v>
      </c>
      <c r="M333" s="931" t="s">
        <v>3346</v>
      </c>
      <c r="N333" s="912"/>
      <c r="O333" s="761">
        <v>46036</v>
      </c>
      <c r="P333" s="931"/>
      <c r="Q333" s="931">
        <v>12</v>
      </c>
    </row>
    <row r="334" spans="2:17">
      <c r="B334" s="911">
        <v>328</v>
      </c>
      <c r="C334" s="931" t="s">
        <v>65</v>
      </c>
      <c r="D334" s="932"/>
      <c r="E334" s="912" t="s">
        <v>0</v>
      </c>
      <c r="F334" s="912" t="s">
        <v>1</v>
      </c>
      <c r="G334" s="931" t="s">
        <v>66</v>
      </c>
      <c r="H334" s="931"/>
      <c r="I334" s="933" t="s">
        <v>110</v>
      </c>
      <c r="J334" s="1084">
        <v>22</v>
      </c>
      <c r="K334" s="1085">
        <v>308</v>
      </c>
      <c r="L334" s="931" t="s">
        <v>111</v>
      </c>
      <c r="M334" s="931" t="s">
        <v>3346</v>
      </c>
      <c r="N334" s="912"/>
      <c r="O334" s="761">
        <v>46037</v>
      </c>
      <c r="P334" s="931"/>
      <c r="Q334" s="931">
        <v>12</v>
      </c>
    </row>
    <row r="335" spans="2:17">
      <c r="B335" s="911">
        <v>329</v>
      </c>
      <c r="C335" s="931" t="s">
        <v>65</v>
      </c>
      <c r="D335" s="932"/>
      <c r="E335" s="912" t="s">
        <v>0</v>
      </c>
      <c r="F335" s="912" t="s">
        <v>1</v>
      </c>
      <c r="G335" s="931" t="s">
        <v>66</v>
      </c>
      <c r="H335" s="931"/>
      <c r="I335" s="933" t="s">
        <v>110</v>
      </c>
      <c r="J335" s="1084">
        <v>22</v>
      </c>
      <c r="K335" s="1085">
        <v>281</v>
      </c>
      <c r="L335" s="931" t="s">
        <v>111</v>
      </c>
      <c r="M335" s="931" t="s">
        <v>3346</v>
      </c>
      <c r="N335" s="912"/>
      <c r="O335" s="761">
        <v>46036</v>
      </c>
      <c r="P335" s="931"/>
      <c r="Q335" s="931">
        <v>12</v>
      </c>
    </row>
    <row r="336" spans="2:17">
      <c r="B336" s="911">
        <v>330</v>
      </c>
      <c r="C336" s="931" t="s">
        <v>65</v>
      </c>
      <c r="D336" s="932"/>
      <c r="E336" s="912" t="s">
        <v>0</v>
      </c>
      <c r="F336" s="912" t="s">
        <v>1</v>
      </c>
      <c r="G336" s="931" t="s">
        <v>66</v>
      </c>
      <c r="H336" s="931"/>
      <c r="I336" s="933" t="s">
        <v>110</v>
      </c>
      <c r="J336" s="1084">
        <v>22</v>
      </c>
      <c r="K336" s="1085">
        <v>310</v>
      </c>
      <c r="L336" s="931" t="s">
        <v>111</v>
      </c>
      <c r="M336" s="931" t="s">
        <v>3346</v>
      </c>
      <c r="N336" s="912"/>
      <c r="O336" s="761">
        <v>46037</v>
      </c>
      <c r="P336" s="931"/>
      <c r="Q336" s="931">
        <v>12</v>
      </c>
    </row>
    <row r="337" spans="2:17">
      <c r="B337" s="911">
        <v>331</v>
      </c>
      <c r="C337" s="931" t="s">
        <v>65</v>
      </c>
      <c r="D337" s="932"/>
      <c r="E337" s="912" t="s">
        <v>0</v>
      </c>
      <c r="F337" s="912" t="s">
        <v>1</v>
      </c>
      <c r="G337" s="931" t="s">
        <v>66</v>
      </c>
      <c r="H337" s="931"/>
      <c r="I337" s="933" t="s">
        <v>110</v>
      </c>
      <c r="J337" s="1084">
        <v>22</v>
      </c>
      <c r="K337" s="1085">
        <v>283</v>
      </c>
      <c r="L337" s="931" t="s">
        <v>111</v>
      </c>
      <c r="M337" s="931" t="s">
        <v>3346</v>
      </c>
      <c r="N337" s="912"/>
      <c r="O337" s="761">
        <v>46000</v>
      </c>
      <c r="P337" s="931"/>
      <c r="Q337" s="931">
        <v>12</v>
      </c>
    </row>
    <row r="338" spans="2:17">
      <c r="B338" s="911">
        <v>332</v>
      </c>
      <c r="C338" s="931" t="s">
        <v>65</v>
      </c>
      <c r="D338" s="932"/>
      <c r="E338" s="912" t="s">
        <v>0</v>
      </c>
      <c r="F338" s="912" t="s">
        <v>1</v>
      </c>
      <c r="G338" s="931" t="s">
        <v>66</v>
      </c>
      <c r="H338" s="931"/>
      <c r="I338" s="933" t="s">
        <v>110</v>
      </c>
      <c r="J338" s="1084">
        <v>22</v>
      </c>
      <c r="K338" s="1085">
        <v>312</v>
      </c>
      <c r="L338" s="931" t="s">
        <v>111</v>
      </c>
      <c r="M338" s="931" t="s">
        <v>3346</v>
      </c>
      <c r="N338" s="912"/>
      <c r="O338" s="761">
        <v>46037</v>
      </c>
      <c r="P338" s="931"/>
      <c r="Q338" s="931">
        <v>12</v>
      </c>
    </row>
    <row r="339" spans="2:17">
      <c r="B339" s="911">
        <v>333</v>
      </c>
      <c r="C339" s="931" t="s">
        <v>65</v>
      </c>
      <c r="D339" s="932"/>
      <c r="E339" s="912" t="s">
        <v>0</v>
      </c>
      <c r="F339" s="912" t="s">
        <v>1</v>
      </c>
      <c r="G339" s="931" t="s">
        <v>66</v>
      </c>
      <c r="H339" s="931"/>
      <c r="I339" s="933" t="s">
        <v>110</v>
      </c>
      <c r="J339" s="1084">
        <v>22</v>
      </c>
      <c r="K339" s="1085">
        <v>285</v>
      </c>
      <c r="L339" s="931" t="s">
        <v>111</v>
      </c>
      <c r="M339" s="931" t="s">
        <v>3346</v>
      </c>
      <c r="N339" s="912"/>
      <c r="O339" s="761">
        <v>46037</v>
      </c>
      <c r="P339" s="931"/>
      <c r="Q339" s="931">
        <v>12</v>
      </c>
    </row>
    <row r="340" spans="2:17">
      <c r="B340" s="911">
        <v>334</v>
      </c>
      <c r="C340" s="931" t="s">
        <v>65</v>
      </c>
      <c r="D340" s="932"/>
      <c r="E340" s="912" t="s">
        <v>0</v>
      </c>
      <c r="F340" s="912" t="s">
        <v>1</v>
      </c>
      <c r="G340" s="931" t="s">
        <v>66</v>
      </c>
      <c r="H340" s="931"/>
      <c r="I340" s="933" t="s">
        <v>110</v>
      </c>
      <c r="J340" s="1084">
        <v>22</v>
      </c>
      <c r="K340" s="1085">
        <v>314</v>
      </c>
      <c r="L340" s="931" t="s">
        <v>111</v>
      </c>
      <c r="M340" s="931" t="s">
        <v>3346</v>
      </c>
      <c r="N340" s="912"/>
      <c r="O340" s="761">
        <v>46038</v>
      </c>
      <c r="P340" s="931"/>
      <c r="Q340" s="931">
        <v>12</v>
      </c>
    </row>
    <row r="341" spans="2:17">
      <c r="B341" s="911">
        <v>335</v>
      </c>
      <c r="C341" s="931" t="s">
        <v>65</v>
      </c>
      <c r="D341" s="932"/>
      <c r="E341" s="912" t="s">
        <v>0</v>
      </c>
      <c r="F341" s="912" t="s">
        <v>1</v>
      </c>
      <c r="G341" s="931" t="s">
        <v>66</v>
      </c>
      <c r="H341" s="931"/>
      <c r="I341" s="933" t="s">
        <v>110</v>
      </c>
      <c r="J341" s="1084">
        <v>22</v>
      </c>
      <c r="K341" s="1085">
        <v>315</v>
      </c>
      <c r="L341" s="931" t="s">
        <v>111</v>
      </c>
      <c r="M341" s="931" t="s">
        <v>3346</v>
      </c>
      <c r="N341" s="912"/>
      <c r="O341" s="761">
        <v>46037</v>
      </c>
      <c r="P341" s="931"/>
      <c r="Q341" s="931">
        <v>12</v>
      </c>
    </row>
    <row r="342" spans="2:17">
      <c r="B342" s="911">
        <v>336</v>
      </c>
      <c r="C342" s="931" t="s">
        <v>65</v>
      </c>
      <c r="D342" s="932"/>
      <c r="E342" s="912" t="s">
        <v>0</v>
      </c>
      <c r="F342" s="912" t="s">
        <v>1</v>
      </c>
      <c r="G342" s="931" t="s">
        <v>66</v>
      </c>
      <c r="H342" s="931"/>
      <c r="I342" s="933" t="s">
        <v>110</v>
      </c>
      <c r="J342" s="1084">
        <v>22</v>
      </c>
      <c r="K342" s="1085">
        <v>316</v>
      </c>
      <c r="L342" s="931" t="s">
        <v>111</v>
      </c>
      <c r="M342" s="931" t="s">
        <v>3346</v>
      </c>
      <c r="N342" s="912"/>
      <c r="O342" s="761">
        <v>46038</v>
      </c>
      <c r="P342" s="931"/>
      <c r="Q342" s="931">
        <v>12</v>
      </c>
    </row>
    <row r="343" spans="2:17">
      <c r="B343" s="911">
        <v>337</v>
      </c>
      <c r="C343" s="931" t="s">
        <v>65</v>
      </c>
      <c r="D343" s="932"/>
      <c r="E343" s="912" t="s">
        <v>0</v>
      </c>
      <c r="F343" s="912" t="s">
        <v>1</v>
      </c>
      <c r="G343" s="931" t="s">
        <v>66</v>
      </c>
      <c r="H343" s="931"/>
      <c r="I343" s="933" t="s">
        <v>110</v>
      </c>
      <c r="J343" s="1084">
        <v>22</v>
      </c>
      <c r="K343" s="1085">
        <v>317</v>
      </c>
      <c r="L343" s="931" t="s">
        <v>111</v>
      </c>
      <c r="M343" s="931" t="s">
        <v>3346</v>
      </c>
      <c r="N343" s="912"/>
      <c r="O343" s="761">
        <v>46037</v>
      </c>
      <c r="P343" s="931"/>
      <c r="Q343" s="931">
        <v>12</v>
      </c>
    </row>
    <row r="344" spans="2:17">
      <c r="B344" s="911">
        <v>338</v>
      </c>
      <c r="C344" s="931" t="s">
        <v>65</v>
      </c>
      <c r="D344" s="932"/>
      <c r="E344" s="912" t="s">
        <v>0</v>
      </c>
      <c r="F344" s="912" t="s">
        <v>1</v>
      </c>
      <c r="G344" s="931" t="s">
        <v>66</v>
      </c>
      <c r="H344" s="931"/>
      <c r="I344" s="933" t="s">
        <v>110</v>
      </c>
      <c r="J344" s="1084">
        <v>22</v>
      </c>
      <c r="K344" s="1085">
        <v>318</v>
      </c>
      <c r="L344" s="931" t="s">
        <v>111</v>
      </c>
      <c r="M344" s="931" t="s">
        <v>3346</v>
      </c>
      <c r="N344" s="912"/>
      <c r="O344" s="761">
        <v>46039</v>
      </c>
      <c r="P344" s="931"/>
      <c r="Q344" s="931">
        <v>12</v>
      </c>
    </row>
    <row r="345" spans="2:17">
      <c r="B345" s="911">
        <v>339</v>
      </c>
      <c r="C345" s="931" t="s">
        <v>65</v>
      </c>
      <c r="D345" s="932"/>
      <c r="E345" s="912" t="s">
        <v>0</v>
      </c>
      <c r="F345" s="912" t="s">
        <v>1</v>
      </c>
      <c r="G345" s="931" t="s">
        <v>66</v>
      </c>
      <c r="H345" s="931"/>
      <c r="I345" s="933" t="s">
        <v>110</v>
      </c>
      <c r="J345" s="1084">
        <v>22</v>
      </c>
      <c r="K345" s="1085">
        <v>287</v>
      </c>
      <c r="L345" s="931" t="s">
        <v>111</v>
      </c>
      <c r="M345" s="931" t="s">
        <v>3346</v>
      </c>
      <c r="N345" s="912"/>
      <c r="O345" s="761">
        <v>46038</v>
      </c>
      <c r="P345" s="931"/>
      <c r="Q345" s="931">
        <v>12</v>
      </c>
    </row>
    <row r="346" spans="2:17">
      <c r="B346" s="911">
        <v>340</v>
      </c>
      <c r="C346" s="931" t="s">
        <v>65</v>
      </c>
      <c r="D346" s="932"/>
      <c r="E346" s="912" t="s">
        <v>0</v>
      </c>
      <c r="F346" s="912" t="s">
        <v>1</v>
      </c>
      <c r="G346" s="931" t="s">
        <v>66</v>
      </c>
      <c r="H346" s="931"/>
      <c r="I346" s="933" t="s">
        <v>110</v>
      </c>
      <c r="J346" s="1084">
        <v>22</v>
      </c>
      <c r="K346" s="1085">
        <v>320</v>
      </c>
      <c r="L346" s="931" t="s">
        <v>111</v>
      </c>
      <c r="M346" s="931" t="s">
        <v>3346</v>
      </c>
      <c r="N346" s="912"/>
      <c r="O346" s="761">
        <v>46039</v>
      </c>
      <c r="P346" s="931"/>
      <c r="Q346" s="931">
        <v>12</v>
      </c>
    </row>
    <row r="347" spans="2:17">
      <c r="B347" s="911">
        <v>341</v>
      </c>
      <c r="C347" s="931" t="s">
        <v>65</v>
      </c>
      <c r="D347" s="932"/>
      <c r="E347" s="912" t="s">
        <v>0</v>
      </c>
      <c r="F347" s="912" t="s">
        <v>1</v>
      </c>
      <c r="G347" s="931" t="s">
        <v>66</v>
      </c>
      <c r="H347" s="931"/>
      <c r="I347" s="933" t="s">
        <v>110</v>
      </c>
      <c r="J347" s="1084">
        <v>22</v>
      </c>
      <c r="K347" s="1085">
        <v>241</v>
      </c>
      <c r="L347" s="931" t="s">
        <v>111</v>
      </c>
      <c r="M347" s="931" t="s">
        <v>3346</v>
      </c>
      <c r="N347" s="912"/>
      <c r="O347" s="761">
        <v>46038</v>
      </c>
      <c r="P347" s="931"/>
      <c r="Q347" s="931">
        <v>12</v>
      </c>
    </row>
    <row r="348" spans="2:17">
      <c r="B348" s="911">
        <v>342</v>
      </c>
      <c r="C348" s="931" t="s">
        <v>65</v>
      </c>
      <c r="D348" s="932"/>
      <c r="E348" s="912" t="s">
        <v>0</v>
      </c>
      <c r="F348" s="912" t="s">
        <v>1</v>
      </c>
      <c r="G348" s="931" t="s">
        <v>66</v>
      </c>
      <c r="H348" s="931"/>
      <c r="I348" s="933" t="s">
        <v>110</v>
      </c>
      <c r="J348" s="1084">
        <v>22</v>
      </c>
      <c r="K348" s="1085">
        <v>322</v>
      </c>
      <c r="L348" s="931" t="s">
        <v>111</v>
      </c>
      <c r="M348" s="931" t="s">
        <v>3346</v>
      </c>
      <c r="N348" s="912"/>
      <c r="O348" s="761">
        <v>46038</v>
      </c>
      <c r="P348" s="931"/>
      <c r="Q348" s="931">
        <v>12</v>
      </c>
    </row>
    <row r="349" spans="2:17">
      <c r="B349" s="911">
        <v>343</v>
      </c>
      <c r="C349" s="931" t="s">
        <v>65</v>
      </c>
      <c r="D349" s="932"/>
      <c r="E349" s="912" t="s">
        <v>0</v>
      </c>
      <c r="F349" s="912" t="s">
        <v>1</v>
      </c>
      <c r="G349" s="931" t="s">
        <v>66</v>
      </c>
      <c r="H349" s="931"/>
      <c r="I349" s="933" t="s">
        <v>110</v>
      </c>
      <c r="J349" s="1084">
        <v>22</v>
      </c>
      <c r="K349" s="1085">
        <v>221</v>
      </c>
      <c r="L349" s="931" t="s">
        <v>111</v>
      </c>
      <c r="M349" s="931" t="s">
        <v>3346</v>
      </c>
      <c r="N349" s="912"/>
      <c r="O349" s="761">
        <v>46038</v>
      </c>
      <c r="P349" s="931"/>
      <c r="Q349" s="931">
        <v>12</v>
      </c>
    </row>
    <row r="350" spans="2:17">
      <c r="B350" s="911">
        <v>344</v>
      </c>
      <c r="C350" s="931" t="s">
        <v>65</v>
      </c>
      <c r="D350" s="932"/>
      <c r="E350" s="912" t="s">
        <v>0</v>
      </c>
      <c r="F350" s="912" t="s">
        <v>1</v>
      </c>
      <c r="G350" s="931" t="s">
        <v>66</v>
      </c>
      <c r="H350" s="931"/>
      <c r="I350" s="933" t="s">
        <v>110</v>
      </c>
      <c r="J350" s="1084">
        <v>22</v>
      </c>
      <c r="K350" s="1085">
        <v>324</v>
      </c>
      <c r="L350" s="931" t="s">
        <v>111</v>
      </c>
      <c r="M350" s="931" t="s">
        <v>3346</v>
      </c>
      <c r="N350" s="912"/>
      <c r="O350" s="761">
        <v>46039</v>
      </c>
      <c r="P350" s="931"/>
      <c r="Q350" s="931">
        <v>12</v>
      </c>
    </row>
    <row r="351" spans="2:17">
      <c r="B351" s="911">
        <v>345</v>
      </c>
      <c r="C351" s="931" t="s">
        <v>65</v>
      </c>
      <c r="D351" s="932"/>
      <c r="E351" s="912" t="s">
        <v>0</v>
      </c>
      <c r="F351" s="912" t="s">
        <v>1</v>
      </c>
      <c r="G351" s="931" t="s">
        <v>66</v>
      </c>
      <c r="H351" s="931"/>
      <c r="I351" s="933" t="s">
        <v>110</v>
      </c>
      <c r="J351" s="1084">
        <v>22</v>
      </c>
      <c r="K351" s="1085">
        <v>237</v>
      </c>
      <c r="L351" s="931" t="s">
        <v>111</v>
      </c>
      <c r="M351" s="931" t="s">
        <v>3346</v>
      </c>
      <c r="N351" s="912"/>
      <c r="O351" s="761">
        <v>46039</v>
      </c>
      <c r="P351" s="931"/>
      <c r="Q351" s="931">
        <v>12</v>
      </c>
    </row>
    <row r="352" spans="2:17">
      <c r="B352" s="911">
        <v>346</v>
      </c>
      <c r="C352" s="931" t="s">
        <v>65</v>
      </c>
      <c r="D352" s="932"/>
      <c r="E352" s="912" t="s">
        <v>0</v>
      </c>
      <c r="F352" s="912" t="s">
        <v>1</v>
      </c>
      <c r="G352" s="931" t="s">
        <v>66</v>
      </c>
      <c r="H352" s="931"/>
      <c r="I352" s="933" t="s">
        <v>110</v>
      </c>
      <c r="J352" s="1084">
        <v>22</v>
      </c>
      <c r="K352" s="1085">
        <v>326</v>
      </c>
      <c r="L352" s="931" t="s">
        <v>111</v>
      </c>
      <c r="M352" s="931" t="s">
        <v>3346</v>
      </c>
      <c r="N352" s="912"/>
      <c r="O352" s="761">
        <v>46046</v>
      </c>
      <c r="P352" s="931"/>
      <c r="Q352" s="931">
        <v>12</v>
      </c>
    </row>
    <row r="353" spans="2:19">
      <c r="B353" s="911">
        <v>347</v>
      </c>
      <c r="C353" s="931" t="s">
        <v>65</v>
      </c>
      <c r="D353" s="932"/>
      <c r="E353" s="912" t="s">
        <v>0</v>
      </c>
      <c r="F353" s="912" t="s">
        <v>1</v>
      </c>
      <c r="G353" s="931" t="s">
        <v>66</v>
      </c>
      <c r="H353" s="931"/>
      <c r="I353" s="933" t="s">
        <v>110</v>
      </c>
      <c r="J353" s="1084">
        <v>22</v>
      </c>
      <c r="K353" s="1085">
        <v>327</v>
      </c>
      <c r="L353" s="931" t="s">
        <v>111</v>
      </c>
      <c r="M353" s="931" t="s">
        <v>3346</v>
      </c>
      <c r="N353" s="912"/>
      <c r="O353" s="761">
        <v>46039</v>
      </c>
      <c r="P353" s="931"/>
      <c r="Q353" s="931">
        <v>12</v>
      </c>
    </row>
    <row r="354" spans="2:19">
      <c r="B354" s="911">
        <v>348</v>
      </c>
      <c r="C354" s="931" t="s">
        <v>65</v>
      </c>
      <c r="D354" s="932"/>
      <c r="E354" s="912" t="s">
        <v>0</v>
      </c>
      <c r="F354" s="912" t="s">
        <v>1</v>
      </c>
      <c r="G354" s="931" t="s">
        <v>66</v>
      </c>
      <c r="H354" s="931"/>
      <c r="I354" s="933" t="s">
        <v>110</v>
      </c>
      <c r="J354" s="1084">
        <v>23</v>
      </c>
      <c r="K354" s="1085">
        <v>328</v>
      </c>
      <c r="L354" s="931" t="s">
        <v>111</v>
      </c>
      <c r="M354" s="931" t="s">
        <v>3346</v>
      </c>
      <c r="N354" s="912"/>
      <c r="O354" s="761">
        <v>46047</v>
      </c>
      <c r="P354" s="931"/>
      <c r="Q354" s="931">
        <v>12</v>
      </c>
    </row>
    <row r="355" spans="2:19">
      <c r="B355" s="911">
        <v>349</v>
      </c>
      <c r="C355" s="931" t="s">
        <v>65</v>
      </c>
      <c r="D355" s="932"/>
      <c r="E355" s="912" t="s">
        <v>0</v>
      </c>
      <c r="F355" s="912" t="s">
        <v>1</v>
      </c>
      <c r="G355" s="931" t="s">
        <v>66</v>
      </c>
      <c r="H355" s="931"/>
      <c r="I355" s="933" t="s">
        <v>110</v>
      </c>
      <c r="J355" s="1084">
        <v>23</v>
      </c>
      <c r="K355" s="1085" t="s">
        <v>3376</v>
      </c>
      <c r="L355" s="931" t="s">
        <v>111</v>
      </c>
      <c r="M355" s="931" t="s">
        <v>3346</v>
      </c>
      <c r="N355" s="912"/>
      <c r="O355" s="761">
        <v>46039</v>
      </c>
      <c r="P355" s="931"/>
      <c r="Q355" s="931">
        <v>12</v>
      </c>
    </row>
    <row r="356" spans="2:19">
      <c r="B356" s="911">
        <v>350</v>
      </c>
      <c r="C356" s="931" t="s">
        <v>65</v>
      </c>
      <c r="D356" s="932"/>
      <c r="E356" s="912" t="s">
        <v>0</v>
      </c>
      <c r="F356" s="912" t="s">
        <v>1</v>
      </c>
      <c r="G356" s="931" t="s">
        <v>66</v>
      </c>
      <c r="H356" s="931"/>
      <c r="I356" s="933" t="s">
        <v>110</v>
      </c>
      <c r="J356" s="1084">
        <v>23</v>
      </c>
      <c r="K356" s="1085">
        <v>330</v>
      </c>
      <c r="L356" s="931" t="s">
        <v>111</v>
      </c>
      <c r="M356" s="931" t="s">
        <v>3346</v>
      </c>
      <c r="N356" s="912"/>
      <c r="O356" s="761">
        <v>46047</v>
      </c>
      <c r="P356" s="931"/>
      <c r="Q356" s="931">
        <v>12</v>
      </c>
    </row>
    <row r="357" spans="2:19">
      <c r="B357" s="911">
        <v>351</v>
      </c>
      <c r="C357" s="931" t="s">
        <v>65</v>
      </c>
      <c r="D357" s="932"/>
      <c r="E357" s="912" t="s">
        <v>0</v>
      </c>
      <c r="F357" s="912" t="s">
        <v>1</v>
      </c>
      <c r="G357" s="931" t="s">
        <v>66</v>
      </c>
      <c r="H357" s="931"/>
      <c r="I357" s="933" t="s">
        <v>110</v>
      </c>
      <c r="J357" s="1084">
        <v>23</v>
      </c>
      <c r="K357" s="1085">
        <v>331</v>
      </c>
      <c r="L357" s="931" t="s">
        <v>111</v>
      </c>
      <c r="M357" s="931" t="s">
        <v>3346</v>
      </c>
      <c r="N357" s="912"/>
      <c r="O357" s="761">
        <v>46046</v>
      </c>
      <c r="P357" s="931"/>
      <c r="Q357" s="931">
        <v>12</v>
      </c>
    </row>
    <row r="358" spans="2:19">
      <c r="B358" s="911">
        <v>352</v>
      </c>
      <c r="C358" s="931" t="s">
        <v>65</v>
      </c>
      <c r="D358" s="932"/>
      <c r="E358" s="912" t="s">
        <v>0</v>
      </c>
      <c r="F358" s="912" t="s">
        <v>1</v>
      </c>
      <c r="G358" s="931" t="s">
        <v>66</v>
      </c>
      <c r="H358" s="931"/>
      <c r="I358" s="933" t="s">
        <v>110</v>
      </c>
      <c r="J358" s="1084">
        <v>23</v>
      </c>
      <c r="K358" s="1085">
        <v>332</v>
      </c>
      <c r="L358" s="931" t="s">
        <v>111</v>
      </c>
      <c r="M358" s="931" t="s">
        <v>3346</v>
      </c>
      <c r="N358" s="912"/>
      <c r="O358" s="761">
        <v>46049</v>
      </c>
      <c r="P358" s="931"/>
      <c r="Q358" s="931">
        <v>12</v>
      </c>
    </row>
    <row r="359" spans="2:19">
      <c r="B359" s="911">
        <v>353</v>
      </c>
      <c r="C359" s="931" t="s">
        <v>65</v>
      </c>
      <c r="D359" s="932"/>
      <c r="E359" s="912" t="s">
        <v>0</v>
      </c>
      <c r="F359" s="912" t="s">
        <v>1</v>
      </c>
      <c r="G359" s="931" t="s">
        <v>66</v>
      </c>
      <c r="H359" s="931"/>
      <c r="I359" s="933" t="s">
        <v>110</v>
      </c>
      <c r="J359" s="1084">
        <v>23</v>
      </c>
      <c r="K359" s="1085">
        <v>333</v>
      </c>
      <c r="L359" s="931" t="s">
        <v>111</v>
      </c>
      <c r="M359" s="931" t="s">
        <v>3346</v>
      </c>
      <c r="N359" s="912"/>
      <c r="O359" s="761">
        <v>46050</v>
      </c>
      <c r="P359" s="931"/>
      <c r="Q359" s="931">
        <v>12</v>
      </c>
    </row>
    <row r="360" spans="2:19">
      <c r="B360" s="911">
        <v>354</v>
      </c>
      <c r="C360" s="931" t="s">
        <v>65</v>
      </c>
      <c r="D360" s="932"/>
      <c r="E360" s="912" t="s">
        <v>0</v>
      </c>
      <c r="F360" s="912" t="s">
        <v>1</v>
      </c>
      <c r="G360" s="931" t="s">
        <v>66</v>
      </c>
      <c r="H360" s="931"/>
      <c r="I360" s="933" t="s">
        <v>110</v>
      </c>
      <c r="J360" s="1084">
        <v>23</v>
      </c>
      <c r="K360" s="1085">
        <v>334</v>
      </c>
      <c r="L360" s="931" t="s">
        <v>111</v>
      </c>
      <c r="M360" s="931" t="s">
        <v>3346</v>
      </c>
      <c r="N360" s="912"/>
      <c r="O360" s="761">
        <v>46052</v>
      </c>
      <c r="P360" s="931"/>
      <c r="Q360" s="931">
        <v>12</v>
      </c>
      <c r="R360" s="732" t="s">
        <v>3377</v>
      </c>
      <c r="S360" s="732"/>
    </row>
    <row r="361" spans="2:19">
      <c r="B361" s="911">
        <v>355</v>
      </c>
      <c r="C361" s="931" t="s">
        <v>65</v>
      </c>
      <c r="D361" s="932"/>
      <c r="E361" s="912" t="s">
        <v>0</v>
      </c>
      <c r="F361" s="912" t="s">
        <v>1</v>
      </c>
      <c r="G361" s="931" t="s">
        <v>66</v>
      </c>
      <c r="H361" s="931"/>
      <c r="I361" s="933" t="s">
        <v>109</v>
      </c>
      <c r="J361" s="1084">
        <v>23</v>
      </c>
      <c r="K361" s="1085">
        <v>335</v>
      </c>
      <c r="L361" s="931" t="s">
        <v>95</v>
      </c>
      <c r="M361" s="931" t="s">
        <v>3346</v>
      </c>
      <c r="N361" s="912"/>
      <c r="O361" s="761">
        <v>46051</v>
      </c>
      <c r="P361" s="931"/>
      <c r="Q361" s="931">
        <v>12</v>
      </c>
      <c r="R361" s="732" t="s">
        <v>3378</v>
      </c>
      <c r="S361" s="732"/>
    </row>
    <row r="362" spans="2:19">
      <c r="B362" s="911">
        <v>356</v>
      </c>
      <c r="C362" s="931" t="s">
        <v>65</v>
      </c>
      <c r="D362" s="932"/>
      <c r="E362" s="912" t="s">
        <v>0</v>
      </c>
      <c r="F362" s="912" t="s">
        <v>1</v>
      </c>
      <c r="G362" s="931" t="s">
        <v>66</v>
      </c>
      <c r="H362" s="931"/>
      <c r="I362" s="933" t="s">
        <v>109</v>
      </c>
      <c r="J362" s="1084">
        <v>23</v>
      </c>
      <c r="K362" s="1085">
        <v>336</v>
      </c>
      <c r="L362" s="931" t="s">
        <v>95</v>
      </c>
      <c r="M362" s="931" t="s">
        <v>3346</v>
      </c>
      <c r="N362" s="912"/>
      <c r="O362" s="761">
        <v>46052</v>
      </c>
      <c r="P362" s="931"/>
      <c r="Q362" s="931">
        <v>12</v>
      </c>
    </row>
    <row r="363" spans="2:19">
      <c r="B363" s="911">
        <v>357</v>
      </c>
      <c r="C363" s="931" t="s">
        <v>65</v>
      </c>
      <c r="D363" s="932"/>
      <c r="E363" s="912" t="s">
        <v>0</v>
      </c>
      <c r="F363" s="912" t="s">
        <v>1</v>
      </c>
      <c r="G363" s="931" t="s">
        <v>66</v>
      </c>
      <c r="H363" s="931"/>
      <c r="I363" s="933" t="s">
        <v>109</v>
      </c>
      <c r="J363" s="1084">
        <v>23</v>
      </c>
      <c r="K363" s="1085">
        <v>337</v>
      </c>
      <c r="L363" s="931" t="s">
        <v>95</v>
      </c>
      <c r="M363" s="931" t="s">
        <v>3346</v>
      </c>
      <c r="N363" s="912"/>
      <c r="O363" s="761">
        <v>46053</v>
      </c>
      <c r="P363" s="931"/>
      <c r="Q363" s="931">
        <v>12</v>
      </c>
    </row>
    <row r="364" spans="2:19">
      <c r="B364" s="911">
        <v>358</v>
      </c>
      <c r="C364" s="931" t="s">
        <v>65</v>
      </c>
      <c r="D364" s="932"/>
      <c r="E364" s="912" t="s">
        <v>0</v>
      </c>
      <c r="F364" s="912">
        <v>3631</v>
      </c>
      <c r="G364" s="931" t="s">
        <v>66</v>
      </c>
      <c r="H364" s="931"/>
      <c r="I364" s="933" t="s">
        <v>109</v>
      </c>
      <c r="J364" s="1084">
        <v>23</v>
      </c>
      <c r="K364" s="1085">
        <v>338</v>
      </c>
      <c r="L364" s="931" t="s">
        <v>95</v>
      </c>
      <c r="M364" s="931" t="s">
        <v>3346</v>
      </c>
      <c r="N364" s="912"/>
      <c r="O364" s="761">
        <v>46054</v>
      </c>
      <c r="P364" s="931"/>
      <c r="Q364" s="931">
        <v>12</v>
      </c>
    </row>
    <row r="365" spans="2:19">
      <c r="B365" s="911">
        <v>359</v>
      </c>
      <c r="C365" s="931" t="s">
        <v>65</v>
      </c>
      <c r="D365" s="932"/>
      <c r="E365" s="912" t="s">
        <v>0</v>
      </c>
      <c r="F365" s="912" t="s">
        <v>1</v>
      </c>
      <c r="G365" s="931" t="s">
        <v>66</v>
      </c>
      <c r="H365" s="931"/>
      <c r="I365" s="933" t="s">
        <v>109</v>
      </c>
      <c r="J365" s="1084">
        <v>23</v>
      </c>
      <c r="K365" s="1085">
        <v>339</v>
      </c>
      <c r="L365" s="931" t="s">
        <v>95</v>
      </c>
      <c r="M365" s="931" t="s">
        <v>3346</v>
      </c>
      <c r="N365" s="912"/>
      <c r="O365" s="761">
        <v>46054</v>
      </c>
      <c r="P365" s="931"/>
      <c r="Q365" s="931">
        <v>12</v>
      </c>
    </row>
    <row r="366" spans="2:19">
      <c r="B366" s="911">
        <v>360</v>
      </c>
      <c r="C366" s="931" t="s">
        <v>65</v>
      </c>
      <c r="D366" s="932"/>
      <c r="E366" s="912" t="s">
        <v>0</v>
      </c>
      <c r="F366" s="912" t="s">
        <v>1</v>
      </c>
      <c r="G366" s="931" t="s">
        <v>66</v>
      </c>
      <c r="H366" s="931"/>
      <c r="I366" s="933" t="s">
        <v>109</v>
      </c>
      <c r="J366" s="1084">
        <v>23</v>
      </c>
      <c r="K366" s="1085">
        <v>340</v>
      </c>
      <c r="L366" s="931" t="s">
        <v>95</v>
      </c>
      <c r="M366" s="931" t="s">
        <v>3346</v>
      </c>
      <c r="N366" s="912"/>
      <c r="O366" s="761">
        <v>46054</v>
      </c>
      <c r="P366" s="931"/>
      <c r="Q366" s="931">
        <v>12</v>
      </c>
    </row>
    <row r="367" spans="2:19">
      <c r="B367" s="911">
        <v>361</v>
      </c>
      <c r="C367" s="931" t="s">
        <v>65</v>
      </c>
      <c r="D367" s="932"/>
      <c r="E367" s="912" t="s">
        <v>0</v>
      </c>
      <c r="F367" s="912" t="s">
        <v>1</v>
      </c>
      <c r="G367" s="931" t="s">
        <v>66</v>
      </c>
      <c r="H367" s="931"/>
      <c r="I367" s="933" t="s">
        <v>109</v>
      </c>
      <c r="J367" s="1084">
        <v>23</v>
      </c>
      <c r="K367" s="1085">
        <v>341</v>
      </c>
      <c r="L367" s="931" t="s">
        <v>95</v>
      </c>
      <c r="M367" s="931" t="s">
        <v>3346</v>
      </c>
      <c r="N367" s="912"/>
      <c r="O367" s="761">
        <v>46055</v>
      </c>
      <c r="P367" s="931"/>
      <c r="Q367" s="931">
        <v>12</v>
      </c>
    </row>
    <row r="368" spans="2:19">
      <c r="B368" s="911">
        <v>362</v>
      </c>
      <c r="C368" s="931" t="s">
        <v>65</v>
      </c>
      <c r="D368" s="932"/>
      <c r="E368" s="912" t="s">
        <v>0</v>
      </c>
      <c r="F368" s="912" t="s">
        <v>1</v>
      </c>
      <c r="G368" s="931" t="s">
        <v>66</v>
      </c>
      <c r="H368" s="931"/>
      <c r="I368" s="933" t="s">
        <v>109</v>
      </c>
      <c r="J368" s="1084">
        <v>23</v>
      </c>
      <c r="K368" s="1085">
        <v>342</v>
      </c>
      <c r="L368" s="931" t="s">
        <v>95</v>
      </c>
      <c r="M368" s="931" t="s">
        <v>3346</v>
      </c>
      <c r="N368" s="912"/>
      <c r="O368" s="761">
        <v>46054</v>
      </c>
      <c r="P368" s="931"/>
      <c r="Q368" s="931">
        <v>12</v>
      </c>
    </row>
    <row r="369" spans="2:19">
      <c r="B369" s="911">
        <v>363</v>
      </c>
      <c r="C369" s="931" t="s">
        <v>65</v>
      </c>
      <c r="D369" s="932"/>
      <c r="E369" s="912" t="s">
        <v>0</v>
      </c>
      <c r="F369" s="912" t="s">
        <v>1</v>
      </c>
      <c r="G369" s="931" t="s">
        <v>66</v>
      </c>
      <c r="H369" s="931"/>
      <c r="I369" s="933" t="s">
        <v>109</v>
      </c>
      <c r="J369" s="1084">
        <v>23</v>
      </c>
      <c r="K369" s="1085">
        <v>343</v>
      </c>
      <c r="L369" s="931" t="s">
        <v>95</v>
      </c>
      <c r="M369" s="931" t="s">
        <v>3346</v>
      </c>
      <c r="N369" s="912"/>
      <c r="O369" s="761">
        <v>46055</v>
      </c>
      <c r="P369" s="931"/>
      <c r="Q369" s="931">
        <v>12</v>
      </c>
    </row>
    <row r="370" spans="2:19">
      <c r="B370" s="911">
        <v>364</v>
      </c>
      <c r="C370" s="931" t="s">
        <v>65</v>
      </c>
      <c r="D370" s="932"/>
      <c r="E370" s="912" t="s">
        <v>0</v>
      </c>
      <c r="F370" s="912" t="s">
        <v>1</v>
      </c>
      <c r="G370" s="931" t="s">
        <v>66</v>
      </c>
      <c r="H370" s="931"/>
      <c r="I370" s="933" t="s">
        <v>109</v>
      </c>
      <c r="J370" s="1084">
        <v>23</v>
      </c>
      <c r="K370" s="1085">
        <v>344</v>
      </c>
      <c r="L370" s="931" t="s">
        <v>95</v>
      </c>
      <c r="M370" s="931" t="s">
        <v>3346</v>
      </c>
      <c r="N370" s="912"/>
      <c r="O370" s="761">
        <v>46056</v>
      </c>
      <c r="P370" s="931"/>
      <c r="Q370" s="931">
        <v>12</v>
      </c>
    </row>
    <row r="371" spans="2:19">
      <c r="B371" s="911">
        <v>365</v>
      </c>
      <c r="C371" s="931" t="s">
        <v>65</v>
      </c>
      <c r="D371" s="932"/>
      <c r="E371" s="912" t="s">
        <v>0</v>
      </c>
      <c r="F371" s="912" t="s">
        <v>1</v>
      </c>
      <c r="G371" s="931" t="s">
        <v>66</v>
      </c>
      <c r="H371" s="931"/>
      <c r="I371" s="933" t="s">
        <v>109</v>
      </c>
      <c r="J371" s="1084">
        <v>23</v>
      </c>
      <c r="K371" s="1085">
        <v>345</v>
      </c>
      <c r="L371" s="931" t="s">
        <v>95</v>
      </c>
      <c r="M371" s="931" t="s">
        <v>3346</v>
      </c>
      <c r="N371" s="912"/>
      <c r="O371" s="761">
        <v>46056</v>
      </c>
      <c r="P371" s="931"/>
      <c r="Q371" s="931">
        <v>12</v>
      </c>
    </row>
    <row r="372" spans="2:19">
      <c r="B372" s="911">
        <v>366</v>
      </c>
      <c r="C372" s="931" t="s">
        <v>65</v>
      </c>
      <c r="D372" s="932"/>
      <c r="E372" s="912" t="s">
        <v>0</v>
      </c>
      <c r="F372" s="912" t="s">
        <v>1</v>
      </c>
      <c r="G372" s="931" t="s">
        <v>66</v>
      </c>
      <c r="H372" s="931"/>
      <c r="I372" s="933" t="s">
        <v>109</v>
      </c>
      <c r="J372" s="1084">
        <v>23</v>
      </c>
      <c r="K372" s="1085">
        <v>346</v>
      </c>
      <c r="L372" s="931" t="s">
        <v>95</v>
      </c>
      <c r="M372" s="931" t="s">
        <v>3346</v>
      </c>
      <c r="N372" s="912"/>
      <c r="O372" s="761">
        <v>46056</v>
      </c>
      <c r="P372" s="931"/>
      <c r="Q372" s="931">
        <v>12</v>
      </c>
    </row>
    <row r="373" spans="2:19">
      <c r="B373" s="911">
        <v>367</v>
      </c>
      <c r="C373" s="931" t="s">
        <v>65</v>
      </c>
      <c r="D373" s="932"/>
      <c r="E373" s="912" t="s">
        <v>0</v>
      </c>
      <c r="F373" s="912" t="s">
        <v>1</v>
      </c>
      <c r="G373" s="931" t="s">
        <v>66</v>
      </c>
      <c r="H373" s="931"/>
      <c r="I373" s="933" t="s">
        <v>109</v>
      </c>
      <c r="J373" s="1084">
        <v>23</v>
      </c>
      <c r="K373" s="1085">
        <v>347</v>
      </c>
      <c r="L373" s="931" t="s">
        <v>95</v>
      </c>
      <c r="M373" s="931" t="s">
        <v>3346</v>
      </c>
      <c r="N373" s="912"/>
      <c r="O373" s="761">
        <v>46056</v>
      </c>
      <c r="P373" s="931"/>
      <c r="Q373" s="931">
        <v>12</v>
      </c>
    </row>
    <row r="374" spans="2:19">
      <c r="B374" s="911">
        <v>368</v>
      </c>
      <c r="C374" s="931" t="s">
        <v>65</v>
      </c>
      <c r="D374" s="932"/>
      <c r="E374" s="912" t="s">
        <v>0</v>
      </c>
      <c r="F374" s="912" t="s">
        <v>1</v>
      </c>
      <c r="G374" s="931" t="s">
        <v>66</v>
      </c>
      <c r="H374" s="931"/>
      <c r="I374" s="933" t="s">
        <v>109</v>
      </c>
      <c r="J374" s="1084">
        <v>23</v>
      </c>
      <c r="K374" s="1085">
        <v>348</v>
      </c>
      <c r="L374" s="931" t="s">
        <v>95</v>
      </c>
      <c r="M374" s="931" t="s">
        <v>3346</v>
      </c>
      <c r="N374" s="912"/>
      <c r="O374" s="761">
        <v>46059</v>
      </c>
      <c r="P374" s="931"/>
      <c r="Q374" s="931">
        <v>12</v>
      </c>
      <c r="R374" s="732" t="s">
        <v>3378</v>
      </c>
    </row>
    <row r="375" spans="2:19">
      <c r="B375" s="911">
        <v>369</v>
      </c>
      <c r="C375" s="931" t="s">
        <v>65</v>
      </c>
      <c r="D375" s="932"/>
      <c r="E375" s="912" t="s">
        <v>0</v>
      </c>
      <c r="F375" s="912" t="s">
        <v>1</v>
      </c>
      <c r="G375" s="931" t="s">
        <v>66</v>
      </c>
      <c r="H375" s="931"/>
      <c r="I375" s="933" t="s">
        <v>108</v>
      </c>
      <c r="J375" s="1084">
        <v>23</v>
      </c>
      <c r="K375" s="1085">
        <v>349</v>
      </c>
      <c r="L375" s="931" t="s">
        <v>95</v>
      </c>
      <c r="M375" s="931" t="s">
        <v>3346</v>
      </c>
      <c r="N375" s="912"/>
      <c r="O375" s="761">
        <v>46058</v>
      </c>
      <c r="P375" s="931"/>
      <c r="Q375" s="931">
        <v>12</v>
      </c>
      <c r="R375" s="732" t="s">
        <v>3379</v>
      </c>
    </row>
    <row r="376" spans="2:19">
      <c r="B376" s="911">
        <v>370</v>
      </c>
      <c r="C376" s="931" t="s">
        <v>65</v>
      </c>
      <c r="D376" s="932"/>
      <c r="E376" s="912" t="s">
        <v>0</v>
      </c>
      <c r="F376" s="912" t="s">
        <v>1</v>
      </c>
      <c r="G376" s="931" t="s">
        <v>66</v>
      </c>
      <c r="H376" s="931"/>
      <c r="I376" s="933" t="s">
        <v>108</v>
      </c>
      <c r="J376" s="1084">
        <v>24</v>
      </c>
      <c r="K376" s="1085">
        <v>350</v>
      </c>
      <c r="L376" s="931" t="s">
        <v>93</v>
      </c>
      <c r="M376" s="931" t="s">
        <v>3346</v>
      </c>
      <c r="N376" s="912"/>
      <c r="O376" s="761">
        <v>46060</v>
      </c>
      <c r="P376" s="931"/>
      <c r="Q376" s="931">
        <v>12</v>
      </c>
    </row>
    <row r="377" spans="2:19">
      <c r="B377" s="911">
        <v>371</v>
      </c>
      <c r="C377" s="931" t="s">
        <v>65</v>
      </c>
      <c r="D377" s="932"/>
      <c r="E377" s="912" t="s">
        <v>0</v>
      </c>
      <c r="F377" s="912" t="s">
        <v>1</v>
      </c>
      <c r="G377" s="931" t="s">
        <v>66</v>
      </c>
      <c r="H377" s="931"/>
      <c r="I377" s="933" t="s">
        <v>108</v>
      </c>
      <c r="J377" s="1084"/>
      <c r="K377" s="1085">
        <v>351</v>
      </c>
      <c r="L377" s="931" t="s">
        <v>93</v>
      </c>
      <c r="M377" s="931" t="s">
        <v>3346</v>
      </c>
      <c r="N377" s="912"/>
      <c r="O377" s="761">
        <v>46059</v>
      </c>
      <c r="P377" s="931"/>
      <c r="Q377" s="931">
        <v>12</v>
      </c>
    </row>
    <row r="378" spans="2:19">
      <c r="B378" s="911">
        <v>372</v>
      </c>
      <c r="C378" s="931" t="s">
        <v>65</v>
      </c>
      <c r="D378" s="932"/>
      <c r="E378" s="912" t="s">
        <v>0</v>
      </c>
      <c r="F378" s="912" t="s">
        <v>1</v>
      </c>
      <c r="G378" s="931" t="s">
        <v>66</v>
      </c>
      <c r="H378" s="931"/>
      <c r="I378" s="933" t="s">
        <v>108</v>
      </c>
      <c r="J378" s="1084"/>
      <c r="K378" s="1085">
        <v>352</v>
      </c>
      <c r="L378" s="931" t="s">
        <v>93</v>
      </c>
      <c r="M378" s="931" t="s">
        <v>3346</v>
      </c>
      <c r="N378" s="912"/>
      <c r="O378" s="761">
        <v>46060</v>
      </c>
      <c r="P378" s="931"/>
      <c r="Q378" s="931">
        <v>12</v>
      </c>
      <c r="S378">
        <f>(36*12)+12</f>
        <v>444</v>
      </c>
    </row>
    <row r="379" spans="2:19">
      <c r="B379" s="911">
        <v>373</v>
      </c>
      <c r="C379" s="931" t="s">
        <v>65</v>
      </c>
      <c r="D379" s="932"/>
      <c r="E379" s="912" t="s">
        <v>0</v>
      </c>
      <c r="F379" s="912" t="s">
        <v>1</v>
      </c>
      <c r="G379" s="931" t="s">
        <v>66</v>
      </c>
      <c r="H379" s="931"/>
      <c r="I379" s="933" t="s">
        <v>108</v>
      </c>
      <c r="J379" s="1084"/>
      <c r="K379" s="1085">
        <v>353</v>
      </c>
      <c r="L379" s="931" t="s">
        <v>93</v>
      </c>
      <c r="M379" s="931" t="s">
        <v>3346</v>
      </c>
      <c r="N379" s="912"/>
      <c r="O379" s="761">
        <v>46060</v>
      </c>
      <c r="P379" s="931"/>
      <c r="Q379" s="931">
        <v>12</v>
      </c>
    </row>
    <row r="380" spans="2:19">
      <c r="B380" s="911">
        <v>374</v>
      </c>
      <c r="C380" s="931" t="s">
        <v>65</v>
      </c>
      <c r="D380" s="932"/>
      <c r="E380" s="912" t="s">
        <v>0</v>
      </c>
      <c r="F380" s="912" t="s">
        <v>1</v>
      </c>
      <c r="G380" s="931" t="s">
        <v>66</v>
      </c>
      <c r="H380" s="931"/>
      <c r="I380" s="933" t="s">
        <v>108</v>
      </c>
      <c r="J380" s="1084"/>
      <c r="K380" s="1085">
        <v>354</v>
      </c>
      <c r="L380" s="931" t="s">
        <v>93</v>
      </c>
      <c r="M380" s="931" t="s">
        <v>3346</v>
      </c>
      <c r="N380" s="912"/>
      <c r="O380" s="761">
        <v>46061</v>
      </c>
      <c r="P380" s="931"/>
      <c r="Q380" s="931">
        <v>12</v>
      </c>
    </row>
    <row r="381" spans="2:19">
      <c r="B381" s="911">
        <v>375</v>
      </c>
      <c r="C381" s="931" t="s">
        <v>65</v>
      </c>
      <c r="D381" s="932"/>
      <c r="E381" s="912" t="s">
        <v>0</v>
      </c>
      <c r="F381" s="912" t="s">
        <v>1</v>
      </c>
      <c r="G381" s="931" t="s">
        <v>66</v>
      </c>
      <c r="H381" s="931"/>
      <c r="I381" s="933" t="s">
        <v>108</v>
      </c>
      <c r="J381" s="1084"/>
      <c r="K381" s="1085">
        <v>355</v>
      </c>
      <c r="L381" s="931" t="s">
        <v>93</v>
      </c>
      <c r="M381" s="931" t="s">
        <v>3346</v>
      </c>
      <c r="N381" s="912"/>
      <c r="O381" s="761">
        <v>46061</v>
      </c>
      <c r="P381" s="931"/>
      <c r="Q381" s="931">
        <v>12</v>
      </c>
    </row>
    <row r="382" spans="2:19">
      <c r="B382" s="911">
        <v>376</v>
      </c>
      <c r="C382" s="931" t="s">
        <v>65</v>
      </c>
      <c r="D382" s="932"/>
      <c r="E382" s="912" t="s">
        <v>0</v>
      </c>
      <c r="F382" s="912" t="s">
        <v>1</v>
      </c>
      <c r="G382" s="931" t="s">
        <v>66</v>
      </c>
      <c r="H382" s="931"/>
      <c r="I382" s="933" t="s">
        <v>108</v>
      </c>
      <c r="J382" s="1084"/>
      <c r="K382" s="1085">
        <v>356</v>
      </c>
      <c r="L382" s="931" t="s">
        <v>93</v>
      </c>
      <c r="M382" s="931" t="s">
        <v>3346</v>
      </c>
      <c r="N382" s="912"/>
      <c r="O382" s="761">
        <v>46061</v>
      </c>
      <c r="P382" s="931"/>
      <c r="Q382" s="931">
        <v>12</v>
      </c>
    </row>
    <row r="383" spans="2:19">
      <c r="B383" s="911">
        <v>377</v>
      </c>
      <c r="C383" s="931" t="s">
        <v>65</v>
      </c>
      <c r="D383" s="932"/>
      <c r="E383" s="912" t="s">
        <v>0</v>
      </c>
      <c r="F383" s="912" t="s">
        <v>1</v>
      </c>
      <c r="G383" s="931" t="s">
        <v>66</v>
      </c>
      <c r="H383" s="931"/>
      <c r="I383" s="933" t="s">
        <v>108</v>
      </c>
      <c r="J383" s="1084"/>
      <c r="K383" s="1085">
        <v>357</v>
      </c>
      <c r="L383" s="931" t="s">
        <v>93</v>
      </c>
      <c r="M383" s="931" t="s">
        <v>3346</v>
      </c>
      <c r="N383" s="912"/>
      <c r="O383" s="761">
        <v>46061</v>
      </c>
      <c r="P383" s="931"/>
      <c r="Q383" s="931">
        <v>12</v>
      </c>
    </row>
    <row r="384" spans="2:19">
      <c r="B384" s="911">
        <v>378</v>
      </c>
      <c r="C384" s="931" t="s">
        <v>65</v>
      </c>
      <c r="D384" s="932"/>
      <c r="E384" s="912" t="s">
        <v>0</v>
      </c>
      <c r="F384" s="912" t="s">
        <v>1</v>
      </c>
      <c r="G384" s="931" t="s">
        <v>66</v>
      </c>
      <c r="H384" s="931"/>
      <c r="I384" s="933" t="s">
        <v>108</v>
      </c>
      <c r="J384" s="1084"/>
      <c r="K384" s="1085">
        <v>358</v>
      </c>
      <c r="L384" s="931" t="s">
        <v>93</v>
      </c>
      <c r="M384" s="931" t="s">
        <v>3346</v>
      </c>
      <c r="N384" s="912"/>
      <c r="O384" s="761">
        <v>46063</v>
      </c>
      <c r="P384" s="931"/>
      <c r="Q384" s="931">
        <v>12</v>
      </c>
    </row>
    <row r="385" spans="2:17">
      <c r="B385" s="911">
        <v>379</v>
      </c>
      <c r="C385" s="931" t="s">
        <v>65</v>
      </c>
      <c r="D385" s="932"/>
      <c r="E385" s="912" t="s">
        <v>0</v>
      </c>
      <c r="F385" s="912" t="s">
        <v>1</v>
      </c>
      <c r="G385" s="931" t="s">
        <v>66</v>
      </c>
      <c r="H385" s="931"/>
      <c r="I385" s="933" t="s">
        <v>108</v>
      </c>
      <c r="J385" s="1084"/>
      <c r="K385" s="1085">
        <v>359</v>
      </c>
      <c r="L385" s="931" t="s">
        <v>93</v>
      </c>
      <c r="M385" s="931" t="s">
        <v>3346</v>
      </c>
      <c r="N385" s="912"/>
      <c r="O385" s="761">
        <v>46063</v>
      </c>
      <c r="P385" s="931"/>
      <c r="Q385" s="931">
        <v>12</v>
      </c>
    </row>
    <row r="386" spans="2:17">
      <c r="B386" s="911">
        <v>380</v>
      </c>
      <c r="C386" s="931" t="s">
        <v>65</v>
      </c>
      <c r="D386" s="932"/>
      <c r="E386" s="912" t="s">
        <v>0</v>
      </c>
      <c r="F386" s="912" t="s">
        <v>1</v>
      </c>
      <c r="G386" s="931" t="s">
        <v>66</v>
      </c>
      <c r="H386" s="931"/>
      <c r="I386" s="933" t="s">
        <v>108</v>
      </c>
      <c r="J386" s="1084"/>
      <c r="K386" s="1085">
        <v>360</v>
      </c>
      <c r="L386" s="931" t="s">
        <v>93</v>
      </c>
      <c r="M386" s="931" t="s">
        <v>3346</v>
      </c>
      <c r="N386" s="912"/>
      <c r="O386" s="761">
        <v>46064</v>
      </c>
      <c r="P386" s="931"/>
      <c r="Q386" s="931">
        <v>12</v>
      </c>
    </row>
    <row r="387" spans="2:17">
      <c r="B387" s="911">
        <v>381</v>
      </c>
      <c r="C387" s="931" t="s">
        <v>65</v>
      </c>
      <c r="D387" s="932"/>
      <c r="E387" s="912" t="s">
        <v>0</v>
      </c>
      <c r="F387" s="912" t="s">
        <v>1</v>
      </c>
      <c r="G387" s="931" t="s">
        <v>66</v>
      </c>
      <c r="H387" s="931"/>
      <c r="I387" s="933" t="s">
        <v>108</v>
      </c>
      <c r="J387" s="1084"/>
      <c r="K387" s="1085">
        <v>361</v>
      </c>
      <c r="L387" s="931" t="s">
        <v>93</v>
      </c>
      <c r="M387" s="931" t="s">
        <v>3346</v>
      </c>
      <c r="N387" s="912"/>
      <c r="O387" s="761">
        <v>46064</v>
      </c>
      <c r="P387" s="931"/>
      <c r="Q387" s="931">
        <v>12</v>
      </c>
    </row>
    <row r="388" spans="2:17">
      <c r="B388" s="911">
        <v>382</v>
      </c>
      <c r="C388" s="931" t="s">
        <v>65</v>
      </c>
      <c r="D388" s="932"/>
      <c r="E388" s="912" t="s">
        <v>0</v>
      </c>
      <c r="F388" s="912" t="s">
        <v>1</v>
      </c>
      <c r="G388" s="931" t="s">
        <v>66</v>
      </c>
      <c r="H388" s="931"/>
      <c r="I388" s="933" t="s">
        <v>108</v>
      </c>
      <c r="J388" s="1084"/>
      <c r="K388" s="1085">
        <v>362</v>
      </c>
      <c r="L388" s="931" t="s">
        <v>93</v>
      </c>
      <c r="M388" s="931" t="s">
        <v>3346</v>
      </c>
      <c r="N388" s="912"/>
      <c r="O388" s="761">
        <v>46064</v>
      </c>
      <c r="P388" s="931"/>
      <c r="Q388" s="931">
        <v>12</v>
      </c>
    </row>
    <row r="389" spans="2:17">
      <c r="B389" s="911">
        <v>383</v>
      </c>
      <c r="C389" s="931" t="s">
        <v>65</v>
      </c>
      <c r="D389" s="932"/>
      <c r="E389" s="912" t="s">
        <v>0</v>
      </c>
      <c r="F389" s="912" t="s">
        <v>1</v>
      </c>
      <c r="G389" s="931" t="s">
        <v>66</v>
      </c>
      <c r="H389" s="931"/>
      <c r="I389" s="933" t="s">
        <v>108</v>
      </c>
      <c r="J389" s="1084"/>
      <c r="K389" s="1085">
        <v>363</v>
      </c>
      <c r="L389" s="931" t="s">
        <v>93</v>
      </c>
      <c r="M389" s="931" t="s">
        <v>3346</v>
      </c>
      <c r="N389" s="912"/>
      <c r="O389" s="761">
        <v>46064</v>
      </c>
      <c r="P389" s="931"/>
      <c r="Q389" s="931">
        <v>12</v>
      </c>
    </row>
    <row r="390" spans="2:17">
      <c r="B390" s="911">
        <v>384</v>
      </c>
      <c r="C390" s="931" t="s">
        <v>65</v>
      </c>
      <c r="D390" s="932"/>
      <c r="E390" s="912" t="s">
        <v>0</v>
      </c>
      <c r="F390" s="912" t="s">
        <v>1</v>
      </c>
      <c r="G390" s="931" t="s">
        <v>66</v>
      </c>
      <c r="H390" s="931"/>
      <c r="I390" s="933" t="s">
        <v>108</v>
      </c>
      <c r="J390" s="1084"/>
      <c r="K390" s="1085">
        <v>364</v>
      </c>
      <c r="L390" s="931" t="s">
        <v>93</v>
      </c>
      <c r="M390" s="931" t="s">
        <v>3346</v>
      </c>
      <c r="N390" s="912"/>
      <c r="O390" s="761">
        <v>46064</v>
      </c>
      <c r="P390" s="931"/>
      <c r="Q390" s="931">
        <v>12</v>
      </c>
    </row>
    <row r="391" spans="2:17">
      <c r="B391" s="911">
        <v>385</v>
      </c>
      <c r="C391" s="931" t="s">
        <v>65</v>
      </c>
      <c r="D391" s="932"/>
      <c r="E391" s="912" t="s">
        <v>0</v>
      </c>
      <c r="F391" s="912" t="s">
        <v>1</v>
      </c>
      <c r="G391" s="931" t="s">
        <v>66</v>
      </c>
      <c r="H391" s="931"/>
      <c r="I391" s="933" t="s">
        <v>108</v>
      </c>
      <c r="J391" s="1084"/>
      <c r="K391" s="1085">
        <v>365</v>
      </c>
      <c r="L391" s="931" t="s">
        <v>93</v>
      </c>
      <c r="M391" s="931" t="s">
        <v>3346</v>
      </c>
      <c r="N391" s="912"/>
      <c r="O391" s="761">
        <v>46065</v>
      </c>
      <c r="P391" s="931"/>
      <c r="Q391" s="931">
        <v>12</v>
      </c>
    </row>
    <row r="392" spans="2:17">
      <c r="B392" s="911">
        <v>386</v>
      </c>
      <c r="C392" s="931" t="s">
        <v>65</v>
      </c>
      <c r="D392" s="932"/>
      <c r="E392" s="912" t="s">
        <v>0</v>
      </c>
      <c r="F392" s="912" t="s">
        <v>1</v>
      </c>
      <c r="G392" s="931" t="s">
        <v>66</v>
      </c>
      <c r="H392" s="931"/>
      <c r="I392" s="933" t="s">
        <v>108</v>
      </c>
      <c r="J392" s="1084"/>
      <c r="K392" s="1085">
        <v>366</v>
      </c>
      <c r="L392" s="931" t="s">
        <v>93</v>
      </c>
      <c r="M392" s="931" t="s">
        <v>3346</v>
      </c>
      <c r="N392" s="912"/>
      <c r="O392" s="761">
        <v>46065</v>
      </c>
      <c r="P392" s="931"/>
      <c r="Q392" s="931">
        <v>12</v>
      </c>
    </row>
    <row r="393" spans="2:17">
      <c r="B393" s="911">
        <v>387</v>
      </c>
      <c r="C393" s="931" t="s">
        <v>65</v>
      </c>
      <c r="D393" s="932"/>
      <c r="E393" s="912" t="s">
        <v>0</v>
      </c>
      <c r="F393" s="912" t="s">
        <v>1</v>
      </c>
      <c r="G393" s="931" t="s">
        <v>66</v>
      </c>
      <c r="H393" s="931"/>
      <c r="I393" s="933" t="s">
        <v>108</v>
      </c>
      <c r="J393" s="1084"/>
      <c r="K393" s="1085">
        <v>367</v>
      </c>
      <c r="L393" s="931" t="s">
        <v>93</v>
      </c>
      <c r="M393" s="931" t="s">
        <v>3346</v>
      </c>
      <c r="N393" s="912"/>
      <c r="O393" s="761">
        <v>46065</v>
      </c>
      <c r="P393" s="931"/>
      <c r="Q393" s="931">
        <v>12</v>
      </c>
    </row>
    <row r="394" spans="2:17">
      <c r="B394" s="911">
        <v>388</v>
      </c>
      <c r="C394" s="931" t="s">
        <v>65</v>
      </c>
      <c r="D394" s="932"/>
      <c r="E394" s="912" t="s">
        <v>0</v>
      </c>
      <c r="F394" s="912" t="s">
        <v>1</v>
      </c>
      <c r="G394" s="931" t="s">
        <v>66</v>
      </c>
      <c r="H394" s="931"/>
      <c r="I394" s="933" t="s">
        <v>108</v>
      </c>
      <c r="J394" s="1084"/>
      <c r="K394" s="1085">
        <v>368</v>
      </c>
      <c r="L394" s="931" t="s">
        <v>93</v>
      </c>
      <c r="M394" s="931" t="s">
        <v>3346</v>
      </c>
      <c r="N394" s="912"/>
      <c r="O394" s="761">
        <v>46065</v>
      </c>
      <c r="P394" s="931"/>
      <c r="Q394" s="931">
        <v>12</v>
      </c>
    </row>
    <row r="395" spans="2:17">
      <c r="B395" s="911">
        <v>389</v>
      </c>
      <c r="C395" s="931" t="s">
        <v>65</v>
      </c>
      <c r="D395" s="932"/>
      <c r="E395" s="912" t="s">
        <v>0</v>
      </c>
      <c r="F395" s="912" t="s">
        <v>1</v>
      </c>
      <c r="G395" s="931" t="s">
        <v>66</v>
      </c>
      <c r="H395" s="931"/>
      <c r="I395" s="933" t="s">
        <v>108</v>
      </c>
      <c r="J395" s="1084"/>
      <c r="K395" s="1085">
        <v>369</v>
      </c>
      <c r="L395" s="931" t="s">
        <v>93</v>
      </c>
      <c r="M395" s="931" t="s">
        <v>3346</v>
      </c>
      <c r="N395" s="912"/>
      <c r="O395" s="761">
        <v>46065</v>
      </c>
      <c r="P395" s="931"/>
      <c r="Q395" s="931">
        <v>12</v>
      </c>
    </row>
    <row r="396" spans="2:17">
      <c r="B396" s="911">
        <v>390</v>
      </c>
      <c r="C396" s="931" t="s">
        <v>65</v>
      </c>
      <c r="D396" s="932"/>
      <c r="E396" s="912" t="s">
        <v>0</v>
      </c>
      <c r="F396" s="912" t="s">
        <v>1</v>
      </c>
      <c r="G396" s="931" t="s">
        <v>66</v>
      </c>
      <c r="H396" s="931"/>
      <c r="I396" s="933" t="s">
        <v>108</v>
      </c>
      <c r="J396" s="1084"/>
      <c r="K396" s="1085">
        <v>370</v>
      </c>
      <c r="L396" s="931" t="s">
        <v>93</v>
      </c>
      <c r="M396" s="931" t="s">
        <v>3346</v>
      </c>
      <c r="N396" s="912"/>
      <c r="O396" s="761">
        <v>46066</v>
      </c>
      <c r="P396" s="931"/>
      <c r="Q396" s="931">
        <v>12</v>
      </c>
    </row>
    <row r="397" spans="2:17">
      <c r="B397" s="911">
        <v>391</v>
      </c>
      <c r="C397" s="931" t="s">
        <v>65</v>
      </c>
      <c r="D397" s="932"/>
      <c r="E397" s="912" t="s">
        <v>0</v>
      </c>
      <c r="F397" s="912" t="s">
        <v>1</v>
      </c>
      <c r="G397" s="931" t="s">
        <v>66</v>
      </c>
      <c r="H397" s="931"/>
      <c r="I397" s="933" t="s">
        <v>108</v>
      </c>
      <c r="J397" s="1084"/>
      <c r="K397" s="1085">
        <v>371</v>
      </c>
      <c r="L397" s="931" t="s">
        <v>93</v>
      </c>
      <c r="M397" s="931" t="s">
        <v>3346</v>
      </c>
      <c r="N397" s="912"/>
      <c r="O397" s="761">
        <v>46066</v>
      </c>
      <c r="P397" s="931"/>
      <c r="Q397" s="931">
        <v>12</v>
      </c>
    </row>
    <row r="398" spans="2:17">
      <c r="B398" s="911">
        <v>392</v>
      </c>
      <c r="C398" s="931" t="s">
        <v>65</v>
      </c>
      <c r="D398" s="932"/>
      <c r="E398" s="912" t="s">
        <v>0</v>
      </c>
      <c r="F398" s="912" t="s">
        <v>1</v>
      </c>
      <c r="G398" s="931" t="s">
        <v>66</v>
      </c>
      <c r="H398" s="931"/>
      <c r="I398" s="933" t="s">
        <v>108</v>
      </c>
      <c r="J398" s="1084"/>
      <c r="K398" s="1085">
        <v>372</v>
      </c>
      <c r="L398" s="931" t="s">
        <v>93</v>
      </c>
      <c r="M398" s="931" t="s">
        <v>3346</v>
      </c>
      <c r="N398" s="912"/>
      <c r="O398" s="761">
        <v>46066</v>
      </c>
      <c r="P398" s="931"/>
      <c r="Q398" s="931">
        <v>12</v>
      </c>
    </row>
    <row r="399" spans="2:17">
      <c r="B399" s="911">
        <v>393</v>
      </c>
      <c r="C399" s="931" t="s">
        <v>65</v>
      </c>
      <c r="D399" s="932"/>
      <c r="E399" s="912" t="s">
        <v>0</v>
      </c>
      <c r="F399" s="912" t="s">
        <v>1</v>
      </c>
      <c r="G399" s="931" t="s">
        <v>66</v>
      </c>
      <c r="H399" s="931"/>
      <c r="I399" s="933" t="s">
        <v>108</v>
      </c>
      <c r="J399" s="1084"/>
      <c r="K399" s="1085">
        <v>373</v>
      </c>
      <c r="L399" s="931" t="s">
        <v>93</v>
      </c>
      <c r="M399" s="931" t="s">
        <v>3346</v>
      </c>
      <c r="N399" s="912"/>
      <c r="O399" s="761">
        <v>46066</v>
      </c>
      <c r="P399" s="931"/>
      <c r="Q399" s="931">
        <v>12</v>
      </c>
    </row>
    <row r="400" spans="2:17">
      <c r="B400" s="911">
        <v>394</v>
      </c>
      <c r="C400" s="931" t="s">
        <v>65</v>
      </c>
      <c r="D400" s="932"/>
      <c r="E400" s="912" t="s">
        <v>0</v>
      </c>
      <c r="F400" s="912" t="s">
        <v>1</v>
      </c>
      <c r="G400" s="931" t="s">
        <v>66</v>
      </c>
      <c r="H400" s="931"/>
      <c r="I400" s="933" t="s">
        <v>108</v>
      </c>
      <c r="J400" s="1084"/>
      <c r="K400" s="1085">
        <v>374</v>
      </c>
      <c r="L400" s="931" t="s">
        <v>93</v>
      </c>
      <c r="M400" s="931" t="s">
        <v>3346</v>
      </c>
      <c r="N400" s="912"/>
      <c r="O400" s="761">
        <v>46067</v>
      </c>
      <c r="P400" s="931"/>
      <c r="Q400" s="931">
        <v>12</v>
      </c>
    </row>
    <row r="401" spans="2:18">
      <c r="B401" s="911">
        <v>395</v>
      </c>
      <c r="C401" s="931" t="s">
        <v>65</v>
      </c>
      <c r="D401" s="932"/>
      <c r="E401" s="912" t="s">
        <v>0</v>
      </c>
      <c r="F401" s="912" t="s">
        <v>1</v>
      </c>
      <c r="G401" s="931" t="s">
        <v>66</v>
      </c>
      <c r="H401" s="931"/>
      <c r="I401" s="933" t="s">
        <v>108</v>
      </c>
      <c r="J401" s="1084"/>
      <c r="K401" s="1085">
        <v>375</v>
      </c>
      <c r="L401" s="931" t="s">
        <v>93</v>
      </c>
      <c r="M401" s="931" t="s">
        <v>3346</v>
      </c>
      <c r="N401" s="912"/>
      <c r="O401" s="761">
        <v>46067</v>
      </c>
      <c r="P401" s="931"/>
      <c r="Q401" s="931">
        <v>12</v>
      </c>
    </row>
    <row r="402" spans="2:18">
      <c r="B402" s="911">
        <v>396</v>
      </c>
      <c r="C402" s="931" t="s">
        <v>65</v>
      </c>
      <c r="D402" s="932"/>
      <c r="E402" s="912" t="s">
        <v>0</v>
      </c>
      <c r="F402" s="912" t="s">
        <v>1</v>
      </c>
      <c r="G402" s="931" t="s">
        <v>66</v>
      </c>
      <c r="H402" s="931"/>
      <c r="I402" s="933" t="s">
        <v>108</v>
      </c>
      <c r="J402" s="1084"/>
      <c r="K402" s="1085">
        <v>376</v>
      </c>
      <c r="L402" s="931" t="s">
        <v>93</v>
      </c>
      <c r="M402" s="931" t="s">
        <v>3346</v>
      </c>
      <c r="N402" s="912"/>
      <c r="O402" s="761">
        <v>46067</v>
      </c>
      <c r="P402" s="931"/>
      <c r="Q402" s="931">
        <v>12</v>
      </c>
    </row>
    <row r="403" spans="2:18">
      <c r="B403" s="911">
        <v>397</v>
      </c>
      <c r="C403" s="931" t="s">
        <v>65</v>
      </c>
      <c r="D403" s="932"/>
      <c r="E403" s="912" t="s">
        <v>0</v>
      </c>
      <c r="F403" s="912" t="s">
        <v>1</v>
      </c>
      <c r="G403" s="931" t="s">
        <v>66</v>
      </c>
      <c r="H403" s="931"/>
      <c r="I403" s="933" t="s">
        <v>108</v>
      </c>
      <c r="J403" s="1084"/>
      <c r="K403" s="1085">
        <v>377</v>
      </c>
      <c r="L403" s="931" t="s">
        <v>93</v>
      </c>
      <c r="M403" s="931" t="s">
        <v>3346</v>
      </c>
      <c r="N403" s="912"/>
      <c r="O403" s="761">
        <v>46068</v>
      </c>
      <c r="P403" s="931"/>
      <c r="Q403" s="931">
        <v>12</v>
      </c>
    </row>
    <row r="404" spans="2:18">
      <c r="B404" s="911">
        <v>398</v>
      </c>
      <c r="C404" s="931" t="s">
        <v>65</v>
      </c>
      <c r="D404" s="932"/>
      <c r="E404" s="912" t="s">
        <v>0</v>
      </c>
      <c r="F404" s="912" t="s">
        <v>1</v>
      </c>
      <c r="G404" s="931" t="s">
        <v>66</v>
      </c>
      <c r="H404" s="931"/>
      <c r="I404" s="933" t="s">
        <v>108</v>
      </c>
      <c r="J404" s="1084"/>
      <c r="K404" s="1085">
        <v>378</v>
      </c>
      <c r="L404" s="931" t="s">
        <v>93</v>
      </c>
      <c r="M404" s="931" t="s">
        <v>3346</v>
      </c>
      <c r="N404" s="912"/>
      <c r="O404" s="761">
        <v>46068</v>
      </c>
      <c r="P404" s="931"/>
      <c r="Q404" s="931">
        <v>12</v>
      </c>
    </row>
    <row r="405" spans="2:18">
      <c r="B405" s="911">
        <v>399</v>
      </c>
      <c r="C405" s="931" t="s">
        <v>65</v>
      </c>
      <c r="D405" s="932"/>
      <c r="E405" s="912" t="s">
        <v>0</v>
      </c>
      <c r="F405" s="912" t="s">
        <v>1</v>
      </c>
      <c r="G405" s="931" t="s">
        <v>66</v>
      </c>
      <c r="H405" s="931"/>
      <c r="I405" s="933" t="s">
        <v>108</v>
      </c>
      <c r="J405" s="1084"/>
      <c r="K405" s="1085">
        <v>379</v>
      </c>
      <c r="L405" s="931" t="s">
        <v>93</v>
      </c>
      <c r="M405" s="931" t="s">
        <v>3346</v>
      </c>
      <c r="N405" s="912"/>
      <c r="O405" s="761">
        <v>46068</v>
      </c>
      <c r="P405" s="931"/>
      <c r="Q405" s="931">
        <v>12</v>
      </c>
    </row>
    <row r="406" spans="2:18">
      <c r="B406" s="911">
        <v>400</v>
      </c>
      <c r="C406" s="931" t="s">
        <v>65</v>
      </c>
      <c r="D406" s="932"/>
      <c r="E406" s="912" t="s">
        <v>0</v>
      </c>
      <c r="F406" s="912" t="s">
        <v>1</v>
      </c>
      <c r="G406" s="931" t="s">
        <v>66</v>
      </c>
      <c r="H406" s="931"/>
      <c r="I406" s="933" t="s">
        <v>108</v>
      </c>
      <c r="J406" s="1084"/>
      <c r="K406" s="1085">
        <v>380</v>
      </c>
      <c r="L406" s="931" t="s">
        <v>93</v>
      </c>
      <c r="M406" s="931" t="s">
        <v>3346</v>
      </c>
      <c r="N406" s="912"/>
      <c r="O406" s="761">
        <v>46069</v>
      </c>
      <c r="P406" s="931"/>
      <c r="Q406" s="931">
        <v>12</v>
      </c>
    </row>
    <row r="407" spans="2:18">
      <c r="B407" s="911">
        <v>401</v>
      </c>
      <c r="C407" s="931" t="s">
        <v>65</v>
      </c>
      <c r="D407" s="932"/>
      <c r="E407" s="912" t="s">
        <v>0</v>
      </c>
      <c r="F407" s="912" t="s">
        <v>1</v>
      </c>
      <c r="G407" s="931" t="s">
        <v>66</v>
      </c>
      <c r="H407" s="931"/>
      <c r="I407" s="933" t="s">
        <v>108</v>
      </c>
      <c r="J407" s="1084"/>
      <c r="K407" s="1085">
        <v>381</v>
      </c>
      <c r="L407" s="931" t="s">
        <v>93</v>
      </c>
      <c r="M407" s="931" t="s">
        <v>3346</v>
      </c>
      <c r="N407" s="912"/>
      <c r="O407" s="761">
        <v>46069</v>
      </c>
      <c r="P407" s="931"/>
      <c r="Q407" s="931">
        <v>12</v>
      </c>
    </row>
    <row r="408" spans="2:18">
      <c r="B408" s="911">
        <v>402</v>
      </c>
      <c r="C408" s="931" t="s">
        <v>65</v>
      </c>
      <c r="D408" s="932"/>
      <c r="E408" s="912" t="s">
        <v>0</v>
      </c>
      <c r="F408" s="912" t="s">
        <v>1</v>
      </c>
      <c r="G408" s="931" t="s">
        <v>66</v>
      </c>
      <c r="H408" s="931"/>
      <c r="I408" s="933" t="s">
        <v>108</v>
      </c>
      <c r="J408" s="1084"/>
      <c r="K408" s="1085">
        <v>382</v>
      </c>
      <c r="L408" s="931" t="s">
        <v>93</v>
      </c>
      <c r="M408" s="931" t="s">
        <v>3346</v>
      </c>
      <c r="N408" s="912"/>
      <c r="O408" s="761">
        <v>46070</v>
      </c>
      <c r="P408" s="931"/>
      <c r="Q408" s="931">
        <v>12</v>
      </c>
    </row>
    <row r="409" spans="2:18">
      <c r="B409" s="911">
        <v>403</v>
      </c>
      <c r="C409" s="931" t="s">
        <v>65</v>
      </c>
      <c r="D409" s="932"/>
      <c r="E409" s="912" t="s">
        <v>0</v>
      </c>
      <c r="F409" s="912" t="s">
        <v>1</v>
      </c>
      <c r="G409" s="931" t="s">
        <v>66</v>
      </c>
      <c r="H409" s="931"/>
      <c r="I409" s="933" t="s">
        <v>108</v>
      </c>
      <c r="J409" s="1084"/>
      <c r="K409" s="1085">
        <v>383</v>
      </c>
      <c r="L409" s="931" t="s">
        <v>93</v>
      </c>
      <c r="M409" s="931" t="s">
        <v>3346</v>
      </c>
      <c r="N409" s="912"/>
      <c r="O409" s="761">
        <v>46070</v>
      </c>
      <c r="P409" s="931"/>
      <c r="Q409" s="931">
        <v>12</v>
      </c>
    </row>
    <row r="410" spans="2:18">
      <c r="B410" s="911">
        <v>404</v>
      </c>
      <c r="C410" s="931" t="s">
        <v>65</v>
      </c>
      <c r="D410" s="932"/>
      <c r="E410" s="912" t="s">
        <v>0</v>
      </c>
      <c r="F410" s="912" t="s">
        <v>1</v>
      </c>
      <c r="G410" s="931" t="s">
        <v>66</v>
      </c>
      <c r="H410" s="931"/>
      <c r="I410" s="933" t="s">
        <v>108</v>
      </c>
      <c r="J410" s="1084"/>
      <c r="K410" s="1085">
        <v>384</v>
      </c>
      <c r="L410" s="931" t="s">
        <v>93</v>
      </c>
      <c r="M410" s="931" t="s">
        <v>3346</v>
      </c>
      <c r="N410" s="912"/>
      <c r="O410" s="761">
        <v>46070</v>
      </c>
      <c r="P410" s="931"/>
      <c r="Q410" s="931">
        <v>12</v>
      </c>
    </row>
    <row r="411" spans="2:18">
      <c r="B411" s="911">
        <v>405</v>
      </c>
      <c r="C411" s="931" t="s">
        <v>65</v>
      </c>
      <c r="D411" s="932"/>
      <c r="E411" s="912" t="s">
        <v>0</v>
      </c>
      <c r="F411" s="912" t="s">
        <v>1</v>
      </c>
      <c r="G411" s="931" t="s">
        <v>66</v>
      </c>
      <c r="H411" s="931"/>
      <c r="I411" s="933" t="s">
        <v>108</v>
      </c>
      <c r="J411" s="1084"/>
      <c r="K411" s="1085">
        <v>385</v>
      </c>
      <c r="L411" s="931" t="s">
        <v>93</v>
      </c>
      <c r="M411" s="931" t="s">
        <v>3346</v>
      </c>
      <c r="N411" s="912"/>
      <c r="O411" s="761">
        <v>46071</v>
      </c>
      <c r="P411" s="931"/>
      <c r="Q411" s="931">
        <v>12</v>
      </c>
    </row>
    <row r="412" spans="2:18">
      <c r="B412" s="911">
        <v>406</v>
      </c>
      <c r="C412" s="931" t="s">
        <v>65</v>
      </c>
      <c r="D412" s="932"/>
      <c r="E412" s="912" t="s">
        <v>0</v>
      </c>
      <c r="F412" s="912" t="s">
        <v>1</v>
      </c>
      <c r="G412" s="931" t="s">
        <v>66</v>
      </c>
      <c r="H412" s="931"/>
      <c r="I412" s="933" t="s">
        <v>108</v>
      </c>
      <c r="J412" s="1084"/>
      <c r="K412" s="1085">
        <v>386</v>
      </c>
      <c r="L412" s="931" t="s">
        <v>93</v>
      </c>
      <c r="M412" s="931" t="s">
        <v>3346</v>
      </c>
      <c r="N412" s="912"/>
      <c r="O412" s="761">
        <v>46072</v>
      </c>
      <c r="P412" s="931"/>
      <c r="Q412" s="931">
        <v>12</v>
      </c>
      <c r="R412" s="732" t="s">
        <v>3379</v>
      </c>
    </row>
    <row r="413" spans="2:18">
      <c r="B413" s="911">
        <v>407</v>
      </c>
      <c r="C413" s="931" t="s">
        <v>65</v>
      </c>
      <c r="D413" s="932"/>
      <c r="E413" s="912" t="s">
        <v>0</v>
      </c>
      <c r="F413" s="912" t="s">
        <v>1</v>
      </c>
      <c r="G413" s="931" t="s">
        <v>66</v>
      </c>
      <c r="H413" s="931"/>
      <c r="I413" s="933" t="s">
        <v>108</v>
      </c>
      <c r="J413" s="1084"/>
      <c r="K413" s="1085">
        <v>387</v>
      </c>
      <c r="L413" s="931" t="s">
        <v>93</v>
      </c>
      <c r="M413" s="931" t="s">
        <v>3346</v>
      </c>
      <c r="N413" s="912"/>
      <c r="O413" s="761">
        <v>46072</v>
      </c>
      <c r="P413" s="931"/>
      <c r="Q413" s="931">
        <v>12</v>
      </c>
      <c r="R413" s="732" t="s">
        <v>3380</v>
      </c>
    </row>
    <row r="414" spans="2:18">
      <c r="B414" s="911">
        <v>408</v>
      </c>
      <c r="C414" s="931" t="s">
        <v>65</v>
      </c>
      <c r="D414" s="932"/>
      <c r="E414" s="912" t="s">
        <v>0</v>
      </c>
      <c r="F414" s="912" t="s">
        <v>1</v>
      </c>
      <c r="G414" s="931" t="s">
        <v>66</v>
      </c>
      <c r="H414" s="931"/>
      <c r="I414" s="933" t="s">
        <v>105</v>
      </c>
      <c r="J414" s="1084"/>
      <c r="K414" s="1085">
        <v>388</v>
      </c>
      <c r="L414" s="931" t="s">
        <v>106</v>
      </c>
      <c r="M414" s="931" t="s">
        <v>3346</v>
      </c>
      <c r="N414" s="912"/>
      <c r="O414" s="761">
        <v>46072</v>
      </c>
      <c r="P414" s="931"/>
      <c r="Q414" s="931">
        <v>12</v>
      </c>
    </row>
    <row r="415" spans="2:18">
      <c r="B415" s="911">
        <v>409</v>
      </c>
      <c r="C415" s="931" t="s">
        <v>65</v>
      </c>
      <c r="D415" s="932"/>
      <c r="E415" s="912" t="s">
        <v>0</v>
      </c>
      <c r="F415" s="912" t="s">
        <v>1</v>
      </c>
      <c r="G415" s="931" t="s">
        <v>66</v>
      </c>
      <c r="H415" s="931"/>
      <c r="I415" s="933" t="s">
        <v>105</v>
      </c>
      <c r="J415" s="1084"/>
      <c r="K415" s="1085">
        <v>389</v>
      </c>
      <c r="L415" s="931" t="s">
        <v>106</v>
      </c>
      <c r="M415" s="931" t="s">
        <v>3346</v>
      </c>
      <c r="N415" s="912"/>
      <c r="O415" s="761">
        <v>46073</v>
      </c>
      <c r="P415" s="931"/>
      <c r="Q415" s="931">
        <v>12</v>
      </c>
    </row>
    <row r="416" spans="2:18">
      <c r="B416" s="911">
        <v>410</v>
      </c>
      <c r="C416" s="931" t="s">
        <v>65</v>
      </c>
      <c r="D416" s="932"/>
      <c r="E416" s="912" t="s">
        <v>0</v>
      </c>
      <c r="F416" s="912" t="s">
        <v>1</v>
      </c>
      <c r="G416" s="931" t="s">
        <v>66</v>
      </c>
      <c r="H416" s="931"/>
      <c r="I416" s="933" t="s">
        <v>105</v>
      </c>
      <c r="J416" s="1084"/>
      <c r="K416" s="1085">
        <v>390</v>
      </c>
      <c r="L416" s="931" t="s">
        <v>106</v>
      </c>
      <c r="M416" s="931" t="s">
        <v>3346</v>
      </c>
      <c r="N416" s="912"/>
      <c r="O416" s="761">
        <v>46073</v>
      </c>
      <c r="P416" s="931"/>
      <c r="Q416" s="931">
        <v>12</v>
      </c>
    </row>
    <row r="417" spans="2:19">
      <c r="B417" s="911">
        <v>411</v>
      </c>
      <c r="C417" s="931" t="s">
        <v>65</v>
      </c>
      <c r="D417" s="932"/>
      <c r="E417" s="912" t="s">
        <v>0</v>
      </c>
      <c r="F417" s="912" t="s">
        <v>1</v>
      </c>
      <c r="G417" s="931" t="s">
        <v>66</v>
      </c>
      <c r="H417" s="931"/>
      <c r="I417" s="933" t="s">
        <v>105</v>
      </c>
      <c r="J417" s="1084"/>
      <c r="K417" s="1085">
        <v>391</v>
      </c>
      <c r="L417" s="931" t="s">
        <v>106</v>
      </c>
      <c r="M417" s="931" t="s">
        <v>3346</v>
      </c>
      <c r="N417" s="912"/>
      <c r="O417" s="761">
        <v>46073</v>
      </c>
      <c r="P417" s="931"/>
      <c r="Q417" s="931">
        <v>12</v>
      </c>
    </row>
    <row r="418" spans="2:19">
      <c r="B418" s="911">
        <v>412</v>
      </c>
      <c r="C418" s="931" t="s">
        <v>65</v>
      </c>
      <c r="D418" s="932"/>
      <c r="E418" s="912" t="s">
        <v>0</v>
      </c>
      <c r="F418" s="912" t="s">
        <v>1</v>
      </c>
      <c r="G418" s="931" t="s">
        <v>66</v>
      </c>
      <c r="H418" s="931"/>
      <c r="I418" s="933" t="s">
        <v>105</v>
      </c>
      <c r="J418" s="1084"/>
      <c r="K418" s="1085">
        <v>392</v>
      </c>
      <c r="L418" s="931" t="s">
        <v>106</v>
      </c>
      <c r="M418" s="931" t="s">
        <v>3346</v>
      </c>
      <c r="N418" s="912"/>
      <c r="O418" s="761">
        <v>46073</v>
      </c>
      <c r="P418" s="931"/>
      <c r="Q418" s="931">
        <v>12</v>
      </c>
    </row>
    <row r="419" spans="2:19">
      <c r="B419" s="911">
        <v>413</v>
      </c>
      <c r="C419" s="931" t="s">
        <v>65</v>
      </c>
      <c r="D419" s="932"/>
      <c r="E419" s="912" t="s">
        <v>0</v>
      </c>
      <c r="F419" s="912" t="s">
        <v>1</v>
      </c>
      <c r="G419" s="931" t="s">
        <v>66</v>
      </c>
      <c r="H419" s="931"/>
      <c r="I419" s="933" t="s">
        <v>105</v>
      </c>
      <c r="J419" s="1084"/>
      <c r="K419" s="1085">
        <v>393</v>
      </c>
      <c r="L419" s="931" t="s">
        <v>106</v>
      </c>
      <c r="M419" s="931" t="s">
        <v>3346</v>
      </c>
      <c r="N419" s="912"/>
      <c r="O419" s="761">
        <v>46073</v>
      </c>
      <c r="P419" s="931"/>
      <c r="Q419" s="931">
        <v>12</v>
      </c>
    </row>
    <row r="420" spans="2:19">
      <c r="B420" s="911">
        <v>414</v>
      </c>
      <c r="C420" s="931" t="s">
        <v>65</v>
      </c>
      <c r="D420" s="932"/>
      <c r="E420" s="912" t="s">
        <v>0</v>
      </c>
      <c r="F420" s="912" t="s">
        <v>1</v>
      </c>
      <c r="G420" s="931" t="s">
        <v>66</v>
      </c>
      <c r="H420" s="931"/>
      <c r="I420" s="933" t="s">
        <v>105</v>
      </c>
      <c r="J420" s="1084"/>
      <c r="K420" s="1085">
        <v>394</v>
      </c>
      <c r="L420" s="931" t="s">
        <v>106</v>
      </c>
      <c r="M420" s="931" t="s">
        <v>3346</v>
      </c>
      <c r="N420" s="912"/>
      <c r="O420" s="761">
        <v>46074</v>
      </c>
      <c r="P420" s="931"/>
      <c r="Q420" s="931">
        <v>12</v>
      </c>
    </row>
    <row r="421" spans="2:19">
      <c r="B421" s="911">
        <v>415</v>
      </c>
      <c r="C421" s="931" t="s">
        <v>65</v>
      </c>
      <c r="D421" s="932"/>
      <c r="E421" s="912" t="s">
        <v>0</v>
      </c>
      <c r="F421" s="912" t="s">
        <v>1</v>
      </c>
      <c r="G421" s="931" t="s">
        <v>66</v>
      </c>
      <c r="H421" s="931"/>
      <c r="I421" s="933" t="s">
        <v>105</v>
      </c>
      <c r="J421" s="1084"/>
      <c r="K421" s="1085">
        <v>395</v>
      </c>
      <c r="L421" s="931" t="s">
        <v>106</v>
      </c>
      <c r="M421" s="931" t="s">
        <v>3346</v>
      </c>
      <c r="N421" s="912"/>
      <c r="O421" s="761">
        <v>46074</v>
      </c>
      <c r="P421" s="931"/>
      <c r="Q421" s="931">
        <v>12</v>
      </c>
    </row>
    <row r="422" spans="2:19">
      <c r="B422" s="911">
        <v>416</v>
      </c>
      <c r="C422" s="931" t="s">
        <v>65</v>
      </c>
      <c r="D422" s="932"/>
      <c r="E422" s="912" t="s">
        <v>0</v>
      </c>
      <c r="F422" s="912" t="s">
        <v>1</v>
      </c>
      <c r="G422" s="931" t="s">
        <v>66</v>
      </c>
      <c r="H422" s="931"/>
      <c r="I422" s="933" t="s">
        <v>105</v>
      </c>
      <c r="J422" s="1084"/>
      <c r="K422" s="1085">
        <v>396</v>
      </c>
      <c r="L422" s="931" t="s">
        <v>106</v>
      </c>
      <c r="M422" s="931" t="s">
        <v>3346</v>
      </c>
      <c r="N422" s="912"/>
      <c r="O422" s="761">
        <v>46074</v>
      </c>
      <c r="P422" s="931"/>
      <c r="Q422" s="931">
        <v>12</v>
      </c>
    </row>
    <row r="423" spans="2:19">
      <c r="B423" s="911">
        <v>417</v>
      </c>
      <c r="C423" s="931" t="s">
        <v>65</v>
      </c>
      <c r="D423" s="932"/>
      <c r="E423" s="912" t="s">
        <v>0</v>
      </c>
      <c r="F423" s="912" t="s">
        <v>1</v>
      </c>
      <c r="G423" s="931" t="s">
        <v>66</v>
      </c>
      <c r="H423" s="931"/>
      <c r="I423" s="933" t="s">
        <v>105</v>
      </c>
      <c r="J423" s="1084"/>
      <c r="K423" s="1085">
        <v>397</v>
      </c>
      <c r="L423" s="931" t="s">
        <v>106</v>
      </c>
      <c r="M423" s="931" t="s">
        <v>3346</v>
      </c>
      <c r="N423" s="912"/>
      <c r="O423" s="761">
        <v>46074</v>
      </c>
      <c r="P423" s="931"/>
      <c r="Q423" s="931">
        <v>12</v>
      </c>
      <c r="S423">
        <f>+(19*12)+12</f>
        <v>240</v>
      </c>
    </row>
    <row r="424" spans="2:19">
      <c r="B424" s="911">
        <v>418</v>
      </c>
      <c r="C424" s="931" t="s">
        <v>65</v>
      </c>
      <c r="D424" s="932"/>
      <c r="E424" s="912" t="s">
        <v>0</v>
      </c>
      <c r="F424" s="912" t="s">
        <v>1</v>
      </c>
      <c r="G424" s="931" t="s">
        <v>66</v>
      </c>
      <c r="H424" s="931"/>
      <c r="I424" s="933" t="s">
        <v>105</v>
      </c>
      <c r="J424" s="1084"/>
      <c r="K424" s="1085">
        <v>398</v>
      </c>
      <c r="L424" s="931" t="s">
        <v>106</v>
      </c>
      <c r="M424" s="931" t="s">
        <v>3346</v>
      </c>
      <c r="N424" s="912"/>
      <c r="O424" s="761">
        <v>46074</v>
      </c>
      <c r="P424" s="931"/>
      <c r="Q424" s="931">
        <v>12</v>
      </c>
    </row>
    <row r="425" spans="2:19">
      <c r="B425" s="911">
        <v>419</v>
      </c>
      <c r="C425" s="931" t="s">
        <v>65</v>
      </c>
      <c r="D425" s="932"/>
      <c r="E425" s="912" t="s">
        <v>0</v>
      </c>
      <c r="F425" s="912" t="s">
        <v>1</v>
      </c>
      <c r="G425" s="931" t="s">
        <v>66</v>
      </c>
      <c r="H425" s="931"/>
      <c r="I425" s="933" t="s">
        <v>105</v>
      </c>
      <c r="J425" s="1084"/>
      <c r="K425" s="1085">
        <v>399</v>
      </c>
      <c r="L425" s="931" t="s">
        <v>106</v>
      </c>
      <c r="M425" s="931" t="s">
        <v>3346</v>
      </c>
      <c r="N425" s="912"/>
      <c r="O425" s="761">
        <v>46074</v>
      </c>
      <c r="P425" s="931"/>
      <c r="Q425" s="931">
        <v>12</v>
      </c>
    </row>
    <row r="426" spans="2:19">
      <c r="B426" s="911">
        <v>420</v>
      </c>
      <c r="C426" s="931" t="s">
        <v>65</v>
      </c>
      <c r="D426" s="932"/>
      <c r="E426" s="912" t="s">
        <v>0</v>
      </c>
      <c r="F426" s="912" t="s">
        <v>1</v>
      </c>
      <c r="G426" s="931" t="s">
        <v>66</v>
      </c>
      <c r="H426" s="931"/>
      <c r="I426" s="933" t="s">
        <v>105</v>
      </c>
      <c r="J426" s="1084"/>
      <c r="K426" s="1085">
        <v>400</v>
      </c>
      <c r="L426" s="931" t="s">
        <v>106</v>
      </c>
      <c r="M426" s="931" t="s">
        <v>3346</v>
      </c>
      <c r="N426" s="912"/>
      <c r="O426" s="761">
        <v>46075</v>
      </c>
      <c r="P426" s="931"/>
      <c r="Q426" s="931">
        <v>12</v>
      </c>
    </row>
    <row r="427" spans="2:19">
      <c r="B427" s="911">
        <v>421</v>
      </c>
      <c r="C427" s="931" t="s">
        <v>65</v>
      </c>
      <c r="D427" s="932"/>
      <c r="E427" s="912" t="s">
        <v>0</v>
      </c>
      <c r="F427" s="912" t="s">
        <v>1</v>
      </c>
      <c r="G427" s="931" t="s">
        <v>66</v>
      </c>
      <c r="H427" s="931"/>
      <c r="I427" s="933" t="s">
        <v>105</v>
      </c>
      <c r="J427" s="1084"/>
      <c r="K427" s="1085">
        <v>401</v>
      </c>
      <c r="L427" s="931" t="s">
        <v>106</v>
      </c>
      <c r="M427" s="931" t="s">
        <v>3346</v>
      </c>
      <c r="N427" s="912"/>
      <c r="O427" s="761">
        <v>46075</v>
      </c>
      <c r="P427" s="931"/>
      <c r="Q427" s="931">
        <v>12</v>
      </c>
    </row>
    <row r="428" spans="2:19">
      <c r="B428" s="911">
        <v>422</v>
      </c>
      <c r="C428" s="931" t="s">
        <v>65</v>
      </c>
      <c r="D428" s="932"/>
      <c r="E428" s="912" t="s">
        <v>0</v>
      </c>
      <c r="F428" s="912" t="s">
        <v>1</v>
      </c>
      <c r="G428" s="931" t="s">
        <v>66</v>
      </c>
      <c r="H428" s="931"/>
      <c r="I428" s="933" t="s">
        <v>105</v>
      </c>
      <c r="J428" s="1084"/>
      <c r="K428" s="1085">
        <v>402</v>
      </c>
      <c r="L428" s="931" t="s">
        <v>106</v>
      </c>
      <c r="M428" s="931" t="s">
        <v>3346</v>
      </c>
      <c r="N428" s="912"/>
      <c r="O428" s="761">
        <v>46077</v>
      </c>
      <c r="P428" s="931"/>
      <c r="Q428" s="931">
        <v>12</v>
      </c>
    </row>
    <row r="429" spans="2:19">
      <c r="B429" s="911">
        <v>423</v>
      </c>
      <c r="C429" s="931" t="s">
        <v>65</v>
      </c>
      <c r="D429" s="932"/>
      <c r="E429" s="912" t="s">
        <v>0</v>
      </c>
      <c r="F429" s="912" t="s">
        <v>1</v>
      </c>
      <c r="G429" s="931" t="s">
        <v>66</v>
      </c>
      <c r="H429" s="931"/>
      <c r="I429" s="933" t="s">
        <v>105</v>
      </c>
      <c r="J429" s="1084"/>
      <c r="K429" s="1085">
        <v>403</v>
      </c>
      <c r="L429" s="931" t="s">
        <v>106</v>
      </c>
      <c r="M429" s="931" t="s">
        <v>3346</v>
      </c>
      <c r="N429" s="912"/>
      <c r="O429" s="761">
        <v>46077</v>
      </c>
      <c r="P429" s="931"/>
      <c r="Q429" s="931">
        <v>12</v>
      </c>
    </row>
    <row r="430" spans="2:19">
      <c r="B430" s="911">
        <v>424</v>
      </c>
      <c r="C430" s="931" t="s">
        <v>65</v>
      </c>
      <c r="D430" s="932"/>
      <c r="E430" s="912" t="s">
        <v>0</v>
      </c>
      <c r="F430" s="912" t="s">
        <v>1</v>
      </c>
      <c r="G430" s="931" t="s">
        <v>66</v>
      </c>
      <c r="H430" s="931"/>
      <c r="I430" s="933" t="s">
        <v>105</v>
      </c>
      <c r="J430" s="1084"/>
      <c r="K430" s="1085">
        <v>404</v>
      </c>
      <c r="L430" s="931" t="s">
        <v>106</v>
      </c>
      <c r="M430" s="931" t="s">
        <v>3346</v>
      </c>
      <c r="N430" s="912"/>
      <c r="O430" s="761">
        <v>46077</v>
      </c>
      <c r="P430" s="931"/>
      <c r="Q430" s="931">
        <v>12</v>
      </c>
    </row>
    <row r="431" spans="2:19">
      <c r="B431" s="911">
        <v>425</v>
      </c>
      <c r="C431" s="931" t="s">
        <v>65</v>
      </c>
      <c r="D431" s="932"/>
      <c r="E431" s="912" t="s">
        <v>0</v>
      </c>
      <c r="F431" s="912" t="s">
        <v>1</v>
      </c>
      <c r="G431" s="931" t="s">
        <v>66</v>
      </c>
      <c r="H431" s="931"/>
      <c r="I431" s="933" t="s">
        <v>105</v>
      </c>
      <c r="J431" s="1084"/>
      <c r="K431" s="1085">
        <v>405</v>
      </c>
      <c r="L431" s="931" t="s">
        <v>106</v>
      </c>
      <c r="M431" s="931" t="s">
        <v>3346</v>
      </c>
      <c r="N431" s="912"/>
      <c r="O431" s="761">
        <v>46078</v>
      </c>
      <c r="P431" s="931"/>
      <c r="Q431" s="931">
        <v>12</v>
      </c>
    </row>
    <row r="432" spans="2:19">
      <c r="B432" s="911">
        <v>426</v>
      </c>
      <c r="C432" s="931" t="s">
        <v>65</v>
      </c>
      <c r="D432" s="932"/>
      <c r="E432" s="912" t="s">
        <v>0</v>
      </c>
      <c r="F432" s="912" t="s">
        <v>1</v>
      </c>
      <c r="G432" s="931" t="s">
        <v>66</v>
      </c>
      <c r="H432" s="931"/>
      <c r="I432" s="933" t="s">
        <v>105</v>
      </c>
      <c r="J432" s="1084"/>
      <c r="K432" s="1085">
        <v>406</v>
      </c>
      <c r="L432" s="931" t="s">
        <v>106</v>
      </c>
      <c r="M432" s="931" t="s">
        <v>3346</v>
      </c>
      <c r="N432" s="912"/>
      <c r="O432" s="761">
        <v>46078</v>
      </c>
      <c r="P432" s="931"/>
      <c r="Q432" s="931">
        <v>12</v>
      </c>
    </row>
    <row r="433" spans="2:17">
      <c r="B433" s="911">
        <v>427</v>
      </c>
      <c r="C433" s="931" t="s">
        <v>65</v>
      </c>
      <c r="D433" s="932"/>
      <c r="E433" s="912" t="s">
        <v>2</v>
      </c>
      <c r="F433" s="912" t="s">
        <v>3</v>
      </c>
      <c r="G433" s="946" t="s">
        <v>129</v>
      </c>
      <c r="H433" s="931"/>
      <c r="I433" s="933" t="s">
        <v>130</v>
      </c>
      <c r="J433" s="1084">
        <v>1</v>
      </c>
      <c r="K433" s="1085">
        <v>1</v>
      </c>
      <c r="L433" s="931">
        <v>14</v>
      </c>
      <c r="M433" s="931" t="s">
        <v>3343</v>
      </c>
      <c r="N433" s="912"/>
      <c r="O433" s="761"/>
      <c r="P433" s="931"/>
      <c r="Q433" s="931"/>
    </row>
    <row r="434" spans="2:17">
      <c r="B434" s="911">
        <v>428</v>
      </c>
      <c r="C434" s="931" t="s">
        <v>65</v>
      </c>
      <c r="D434" s="932"/>
      <c r="E434" s="912" t="s">
        <v>2</v>
      </c>
      <c r="F434" s="912" t="s">
        <v>3</v>
      </c>
      <c r="G434" s="946" t="s">
        <v>129</v>
      </c>
      <c r="H434" s="931"/>
      <c r="I434" s="933" t="s">
        <v>130</v>
      </c>
      <c r="J434" s="1084">
        <v>1</v>
      </c>
      <c r="K434" s="1085">
        <v>2</v>
      </c>
      <c r="L434" s="931">
        <v>14</v>
      </c>
      <c r="M434" s="931" t="s">
        <v>3343</v>
      </c>
      <c r="N434" s="912"/>
      <c r="O434" s="761"/>
      <c r="P434" s="931"/>
      <c r="Q434" s="931"/>
    </row>
    <row r="435" spans="2:17">
      <c r="B435" s="911">
        <v>429</v>
      </c>
      <c r="C435" s="931" t="s">
        <v>65</v>
      </c>
      <c r="D435" s="932"/>
      <c r="E435" s="912" t="s">
        <v>2</v>
      </c>
      <c r="F435" s="912" t="s">
        <v>3</v>
      </c>
      <c r="G435" s="946" t="s">
        <v>133</v>
      </c>
      <c r="H435" s="931"/>
      <c r="I435" s="933" t="s">
        <v>134</v>
      </c>
      <c r="J435" s="1084">
        <v>1</v>
      </c>
      <c r="K435" s="1085">
        <v>1</v>
      </c>
      <c r="L435" s="931">
        <v>14</v>
      </c>
      <c r="M435" s="931" t="s">
        <v>3343</v>
      </c>
      <c r="N435" s="912"/>
      <c r="O435" s="761"/>
      <c r="P435" s="931"/>
      <c r="Q435" s="931"/>
    </row>
    <row r="436" spans="2:17">
      <c r="B436" s="911">
        <v>430</v>
      </c>
      <c r="C436" s="931" t="s">
        <v>65</v>
      </c>
      <c r="D436" s="932"/>
      <c r="E436" s="912" t="s">
        <v>2</v>
      </c>
      <c r="F436" s="912" t="s">
        <v>3</v>
      </c>
      <c r="G436" s="946" t="s">
        <v>133</v>
      </c>
      <c r="H436" s="931"/>
      <c r="I436" s="933" t="s">
        <v>134</v>
      </c>
      <c r="J436" s="1084">
        <v>1</v>
      </c>
      <c r="K436" s="1085">
        <v>2</v>
      </c>
      <c r="L436" s="931">
        <v>14</v>
      </c>
      <c r="M436" s="931" t="s">
        <v>3343</v>
      </c>
      <c r="N436" s="912"/>
      <c r="O436" s="761"/>
      <c r="P436" s="931"/>
      <c r="Q436" s="931"/>
    </row>
    <row r="437" spans="2:17">
      <c r="B437" s="911">
        <v>431</v>
      </c>
      <c r="C437" s="931" t="s">
        <v>65</v>
      </c>
      <c r="D437" s="932"/>
      <c r="E437" s="912" t="s">
        <v>2</v>
      </c>
      <c r="F437" s="912" t="s">
        <v>3</v>
      </c>
      <c r="G437" s="946" t="s">
        <v>137</v>
      </c>
      <c r="H437" s="931"/>
      <c r="I437" s="933" t="s">
        <v>136</v>
      </c>
      <c r="J437" s="1084">
        <v>1</v>
      </c>
      <c r="K437" s="1085">
        <v>1</v>
      </c>
      <c r="L437" s="931">
        <v>14</v>
      </c>
      <c r="M437" s="931" t="s">
        <v>3343</v>
      </c>
      <c r="N437" s="912"/>
      <c r="O437" s="761"/>
      <c r="P437" s="931"/>
      <c r="Q437" s="931"/>
    </row>
    <row r="438" spans="2:17">
      <c r="B438" s="911">
        <v>432</v>
      </c>
      <c r="C438" s="931" t="s">
        <v>65</v>
      </c>
      <c r="D438" s="932"/>
      <c r="E438" s="912" t="s">
        <v>2</v>
      </c>
      <c r="F438" s="912" t="s">
        <v>3</v>
      </c>
      <c r="G438" s="946" t="s">
        <v>137</v>
      </c>
      <c r="H438" s="931"/>
      <c r="I438" s="933" t="s">
        <v>136</v>
      </c>
      <c r="J438" s="1084">
        <v>1</v>
      </c>
      <c r="K438" s="1085">
        <v>2</v>
      </c>
      <c r="L438" s="931">
        <v>14</v>
      </c>
      <c r="M438" s="931" t="s">
        <v>3346</v>
      </c>
      <c r="N438" s="912"/>
      <c r="O438" s="761"/>
      <c r="P438" s="931"/>
      <c r="Q438" s="931"/>
    </row>
    <row r="439" spans="2:17">
      <c r="B439" s="911">
        <v>433</v>
      </c>
      <c r="C439" s="931" t="s">
        <v>65</v>
      </c>
      <c r="D439" s="932"/>
      <c r="E439" s="912" t="s">
        <v>2</v>
      </c>
      <c r="F439" s="912" t="s">
        <v>3</v>
      </c>
      <c r="G439" s="946" t="s">
        <v>137</v>
      </c>
      <c r="H439" s="931"/>
      <c r="I439" s="933" t="s">
        <v>136</v>
      </c>
      <c r="J439" s="1084">
        <v>1</v>
      </c>
      <c r="K439" s="1085">
        <v>3</v>
      </c>
      <c r="L439" s="931">
        <v>14</v>
      </c>
      <c r="M439" s="931" t="s">
        <v>3346</v>
      </c>
      <c r="N439" s="912"/>
      <c r="O439" s="761"/>
      <c r="P439" s="931"/>
      <c r="Q439" s="931"/>
    </row>
    <row r="440" spans="2:17">
      <c r="B440" s="911">
        <v>434</v>
      </c>
      <c r="C440" s="931" t="s">
        <v>65</v>
      </c>
      <c r="D440" s="932"/>
      <c r="E440" s="912" t="s">
        <v>2</v>
      </c>
      <c r="F440" s="912" t="s">
        <v>3</v>
      </c>
      <c r="G440" s="946" t="s">
        <v>137</v>
      </c>
      <c r="H440" s="931"/>
      <c r="I440" s="933" t="s">
        <v>136</v>
      </c>
      <c r="J440" s="1084">
        <v>1</v>
      </c>
      <c r="K440" s="1085">
        <v>4</v>
      </c>
      <c r="L440" s="931">
        <v>14</v>
      </c>
      <c r="M440" s="931" t="s">
        <v>3346</v>
      </c>
      <c r="N440" s="912"/>
      <c r="O440" s="761"/>
      <c r="P440" s="931"/>
      <c r="Q440" s="931"/>
    </row>
    <row r="441" spans="2:17">
      <c r="B441" s="911">
        <v>435</v>
      </c>
      <c r="C441" s="931" t="s">
        <v>65</v>
      </c>
      <c r="D441" s="932"/>
      <c r="E441" s="912" t="s">
        <v>2</v>
      </c>
      <c r="F441" s="912" t="s">
        <v>3</v>
      </c>
      <c r="G441" s="946" t="s">
        <v>137</v>
      </c>
      <c r="H441" s="931"/>
      <c r="I441" s="933" t="s">
        <v>136</v>
      </c>
      <c r="J441" s="1084">
        <v>2</v>
      </c>
      <c r="K441" s="1085">
        <v>5</v>
      </c>
      <c r="L441" s="931">
        <v>14</v>
      </c>
      <c r="M441" s="931" t="s">
        <v>3343</v>
      </c>
      <c r="N441" s="912"/>
      <c r="O441" s="761"/>
      <c r="P441" s="931"/>
      <c r="Q441" s="931"/>
    </row>
    <row r="442" spans="2:17">
      <c r="B442" s="911">
        <v>436</v>
      </c>
      <c r="C442" s="931" t="s">
        <v>65</v>
      </c>
      <c r="D442" s="932"/>
      <c r="E442" s="912" t="s">
        <v>2</v>
      </c>
      <c r="F442" s="912" t="s">
        <v>3</v>
      </c>
      <c r="G442" s="946" t="s">
        <v>137</v>
      </c>
      <c r="H442" s="931"/>
      <c r="I442" s="933" t="s">
        <v>136</v>
      </c>
      <c r="J442" s="1084">
        <v>2</v>
      </c>
      <c r="K442" s="1085">
        <v>6</v>
      </c>
      <c r="L442" s="931">
        <v>14</v>
      </c>
      <c r="M442" s="931" t="s">
        <v>3346</v>
      </c>
      <c r="N442" s="912"/>
      <c r="O442" s="761"/>
      <c r="P442" s="931"/>
      <c r="Q442" s="931"/>
    </row>
    <row r="443" spans="2:17">
      <c r="B443" s="911">
        <v>437</v>
      </c>
      <c r="C443" s="931" t="s">
        <v>65</v>
      </c>
      <c r="D443" s="932"/>
      <c r="E443" s="912" t="s">
        <v>2</v>
      </c>
      <c r="F443" s="912" t="s">
        <v>3</v>
      </c>
      <c r="G443" s="946" t="s">
        <v>137</v>
      </c>
      <c r="H443" s="931"/>
      <c r="I443" s="933" t="s">
        <v>136</v>
      </c>
      <c r="J443" s="1084">
        <v>2</v>
      </c>
      <c r="K443" s="1085">
        <v>7</v>
      </c>
      <c r="L443" s="931">
        <v>14</v>
      </c>
      <c r="M443" s="931" t="s">
        <v>3346</v>
      </c>
      <c r="N443" s="912"/>
      <c r="O443" s="761"/>
      <c r="P443" s="931"/>
      <c r="Q443" s="931"/>
    </row>
    <row r="444" spans="2:17">
      <c r="B444" s="911">
        <v>438</v>
      </c>
      <c r="C444" s="931" t="s">
        <v>65</v>
      </c>
      <c r="D444" s="932"/>
      <c r="E444" s="912" t="s">
        <v>2</v>
      </c>
      <c r="F444" s="912" t="s">
        <v>3</v>
      </c>
      <c r="G444" s="946" t="s">
        <v>137</v>
      </c>
      <c r="H444" s="931"/>
      <c r="I444" s="933" t="s">
        <v>136</v>
      </c>
      <c r="J444" s="1084">
        <v>2</v>
      </c>
      <c r="K444" s="1085">
        <v>8</v>
      </c>
      <c r="L444" s="931">
        <v>14</v>
      </c>
      <c r="M444" s="931" t="s">
        <v>3346</v>
      </c>
      <c r="N444" s="912"/>
      <c r="O444" s="761"/>
      <c r="P444" s="931"/>
      <c r="Q444" s="931"/>
    </row>
    <row r="445" spans="2:17">
      <c r="B445" s="911">
        <v>439</v>
      </c>
      <c r="C445" s="931" t="s">
        <v>65</v>
      </c>
      <c r="D445" s="932"/>
      <c r="E445" s="912" t="s">
        <v>2</v>
      </c>
      <c r="F445" s="912" t="s">
        <v>3</v>
      </c>
      <c r="G445" s="946" t="s">
        <v>137</v>
      </c>
      <c r="H445" s="931"/>
      <c r="I445" s="933" t="s">
        <v>136</v>
      </c>
      <c r="J445" s="1084">
        <v>3</v>
      </c>
      <c r="K445" s="1085">
        <v>9</v>
      </c>
      <c r="L445" s="931">
        <v>14</v>
      </c>
      <c r="M445" s="931" t="s">
        <v>3343</v>
      </c>
      <c r="N445" s="912"/>
      <c r="O445" s="761"/>
      <c r="P445" s="931"/>
      <c r="Q445" s="931"/>
    </row>
    <row r="446" spans="2:17">
      <c r="B446" s="911">
        <v>440</v>
      </c>
      <c r="C446" s="931" t="s">
        <v>65</v>
      </c>
      <c r="D446" s="932"/>
      <c r="E446" s="912" t="s">
        <v>2</v>
      </c>
      <c r="F446" s="912" t="s">
        <v>3</v>
      </c>
      <c r="G446" s="946" t="s">
        <v>137</v>
      </c>
      <c r="H446" s="931"/>
      <c r="I446" s="933" t="s">
        <v>136</v>
      </c>
      <c r="J446" s="1084">
        <v>3</v>
      </c>
      <c r="K446" s="1085">
        <v>10</v>
      </c>
      <c r="L446" s="931">
        <v>14</v>
      </c>
      <c r="M446" s="931" t="s">
        <v>3346</v>
      </c>
      <c r="N446" s="912"/>
      <c r="O446" s="761"/>
      <c r="P446" s="931"/>
      <c r="Q446" s="931"/>
    </row>
    <row r="447" spans="2:17">
      <c r="B447" s="911">
        <v>441</v>
      </c>
      <c r="C447" s="931" t="s">
        <v>65</v>
      </c>
      <c r="D447" s="932"/>
      <c r="E447" s="912" t="s">
        <v>2</v>
      </c>
      <c r="F447" s="912" t="s">
        <v>3</v>
      </c>
      <c r="G447" s="946" t="s">
        <v>137</v>
      </c>
      <c r="H447" s="931"/>
      <c r="I447" s="933" t="s">
        <v>136</v>
      </c>
      <c r="J447" s="1084">
        <v>3</v>
      </c>
      <c r="K447" s="1085">
        <v>11</v>
      </c>
      <c r="L447" s="931">
        <v>14</v>
      </c>
      <c r="M447" s="931" t="s">
        <v>3346</v>
      </c>
      <c r="N447" s="912"/>
      <c r="O447" s="761"/>
      <c r="P447" s="931"/>
      <c r="Q447" s="931"/>
    </row>
    <row r="448" spans="2:17">
      <c r="B448" s="911">
        <v>442</v>
      </c>
      <c r="C448" s="931" t="s">
        <v>65</v>
      </c>
      <c r="D448" s="932"/>
      <c r="E448" s="912" t="s">
        <v>2</v>
      </c>
      <c r="F448" s="912" t="s">
        <v>3</v>
      </c>
      <c r="G448" s="946" t="s">
        <v>137</v>
      </c>
      <c r="H448" s="931"/>
      <c r="I448" s="933" t="s">
        <v>136</v>
      </c>
      <c r="J448" s="1084">
        <v>3</v>
      </c>
      <c r="K448" s="1085">
        <v>12</v>
      </c>
      <c r="L448" s="931">
        <v>14</v>
      </c>
      <c r="M448" s="931" t="s">
        <v>3346</v>
      </c>
      <c r="N448" s="912"/>
      <c r="O448" s="761"/>
      <c r="P448" s="931"/>
      <c r="Q448" s="931"/>
    </row>
    <row r="449" spans="2:17">
      <c r="B449" s="911">
        <v>443</v>
      </c>
      <c r="C449" s="931" t="s">
        <v>65</v>
      </c>
      <c r="D449" s="932"/>
      <c r="E449" s="912" t="s">
        <v>2</v>
      </c>
      <c r="F449" s="912" t="s">
        <v>3</v>
      </c>
      <c r="G449" s="946" t="s">
        <v>137</v>
      </c>
      <c r="H449" s="931"/>
      <c r="I449" s="933" t="s">
        <v>136</v>
      </c>
      <c r="J449" s="1084">
        <v>4</v>
      </c>
      <c r="K449" s="1085">
        <v>13</v>
      </c>
      <c r="L449" s="931">
        <v>14</v>
      </c>
      <c r="M449" s="931" t="s">
        <v>3346</v>
      </c>
      <c r="N449" s="912"/>
      <c r="O449" s="761"/>
      <c r="P449" s="931"/>
      <c r="Q449" s="931"/>
    </row>
    <row r="450" spans="2:17">
      <c r="B450" s="911">
        <v>444</v>
      </c>
      <c r="C450" s="931" t="s">
        <v>65</v>
      </c>
      <c r="D450" s="932"/>
      <c r="E450" s="912" t="s">
        <v>2</v>
      </c>
      <c r="F450" s="912" t="s">
        <v>3</v>
      </c>
      <c r="G450" s="946" t="s">
        <v>137</v>
      </c>
      <c r="H450" s="931"/>
      <c r="I450" s="933" t="s">
        <v>136</v>
      </c>
      <c r="J450" s="1084">
        <v>4</v>
      </c>
      <c r="K450" s="1085">
        <v>14</v>
      </c>
      <c r="L450" s="931">
        <v>14</v>
      </c>
      <c r="M450" s="931" t="s">
        <v>3346</v>
      </c>
      <c r="N450" s="912"/>
      <c r="O450" s="761"/>
      <c r="P450" s="931"/>
      <c r="Q450" s="931"/>
    </row>
    <row r="451" spans="2:17">
      <c r="B451" s="911">
        <v>445</v>
      </c>
      <c r="C451" s="931" t="s">
        <v>65</v>
      </c>
      <c r="D451" s="932"/>
      <c r="E451" s="912" t="s">
        <v>2</v>
      </c>
      <c r="F451" s="912" t="s">
        <v>3</v>
      </c>
      <c r="G451" s="946" t="s">
        <v>137</v>
      </c>
      <c r="H451" s="931"/>
      <c r="I451" s="933" t="s">
        <v>136</v>
      </c>
      <c r="J451" s="1084">
        <v>4</v>
      </c>
      <c r="K451" s="1085">
        <v>15</v>
      </c>
      <c r="L451" s="931">
        <v>14</v>
      </c>
      <c r="M451" s="931" t="s">
        <v>3346</v>
      </c>
      <c r="N451" s="912"/>
      <c r="O451" s="761"/>
      <c r="P451" s="931"/>
      <c r="Q451" s="931"/>
    </row>
    <row r="452" spans="2:17">
      <c r="B452" s="911">
        <v>446</v>
      </c>
      <c r="C452" s="931" t="s">
        <v>65</v>
      </c>
      <c r="D452" s="932"/>
      <c r="E452" s="912" t="s">
        <v>2</v>
      </c>
      <c r="F452" s="912" t="s">
        <v>3</v>
      </c>
      <c r="G452" s="946" t="s">
        <v>137</v>
      </c>
      <c r="H452" s="931"/>
      <c r="I452" s="933" t="s">
        <v>136</v>
      </c>
      <c r="J452" s="1084">
        <v>4</v>
      </c>
      <c r="K452" s="1085">
        <v>16</v>
      </c>
      <c r="L452" s="931">
        <v>14</v>
      </c>
      <c r="M452" s="931" t="s">
        <v>3346</v>
      </c>
      <c r="N452" s="912"/>
      <c r="O452" s="761"/>
      <c r="P452" s="931"/>
      <c r="Q452" s="931"/>
    </row>
    <row r="453" spans="2:17">
      <c r="B453" s="911">
        <v>447</v>
      </c>
      <c r="C453" s="931" t="s">
        <v>65</v>
      </c>
      <c r="D453" s="932"/>
      <c r="E453" s="912" t="s">
        <v>2</v>
      </c>
      <c r="F453" s="912" t="s">
        <v>3</v>
      </c>
      <c r="G453" s="946" t="s">
        <v>137</v>
      </c>
      <c r="H453" s="931"/>
      <c r="I453" s="933" t="s">
        <v>136</v>
      </c>
      <c r="J453" s="1084">
        <v>4</v>
      </c>
      <c r="K453" s="1085">
        <v>17</v>
      </c>
      <c r="L453" s="931">
        <v>14</v>
      </c>
      <c r="M453" s="931" t="s">
        <v>3343</v>
      </c>
      <c r="N453" s="912"/>
      <c r="O453" s="761"/>
      <c r="P453" s="931"/>
      <c r="Q453" s="931"/>
    </row>
    <row r="454" spans="2:17">
      <c r="B454" s="911">
        <v>448</v>
      </c>
      <c r="C454" s="931" t="s">
        <v>65</v>
      </c>
      <c r="D454" s="932"/>
      <c r="E454" s="912" t="s">
        <v>2</v>
      </c>
      <c r="F454" s="912" t="s">
        <v>3</v>
      </c>
      <c r="G454" s="946" t="s">
        <v>137</v>
      </c>
      <c r="H454" s="931"/>
      <c r="I454" s="933" t="s">
        <v>136</v>
      </c>
      <c r="J454" s="1084">
        <v>5</v>
      </c>
      <c r="K454" s="1085">
        <v>18</v>
      </c>
      <c r="L454" s="931">
        <v>14</v>
      </c>
      <c r="M454" s="931" t="s">
        <v>3343</v>
      </c>
      <c r="N454" s="912"/>
      <c r="O454" s="761"/>
      <c r="P454" s="931"/>
      <c r="Q454" s="931"/>
    </row>
    <row r="455" spans="2:17">
      <c r="B455" s="911">
        <v>449</v>
      </c>
      <c r="C455" s="931" t="s">
        <v>65</v>
      </c>
      <c r="D455" s="932"/>
      <c r="E455" s="912" t="s">
        <v>2</v>
      </c>
      <c r="F455" s="912" t="s">
        <v>3</v>
      </c>
      <c r="G455" s="946" t="s">
        <v>137</v>
      </c>
      <c r="H455" s="931"/>
      <c r="I455" s="933" t="s">
        <v>136</v>
      </c>
      <c r="J455" s="1084">
        <v>5</v>
      </c>
      <c r="K455" s="1085">
        <v>19</v>
      </c>
      <c r="L455" s="931">
        <v>14</v>
      </c>
      <c r="M455" s="931" t="s">
        <v>3346</v>
      </c>
      <c r="N455" s="912"/>
      <c r="O455" s="761"/>
      <c r="P455" s="931"/>
      <c r="Q455" s="931"/>
    </row>
    <row r="456" spans="2:17">
      <c r="B456" s="911">
        <v>450</v>
      </c>
      <c r="C456" s="931" t="s">
        <v>65</v>
      </c>
      <c r="D456" s="932"/>
      <c r="E456" s="912" t="s">
        <v>2</v>
      </c>
      <c r="F456" s="912" t="s">
        <v>3</v>
      </c>
      <c r="G456" s="946"/>
      <c r="H456" s="931"/>
      <c r="I456" s="933" t="s">
        <v>136</v>
      </c>
      <c r="J456" s="1084">
        <v>1</v>
      </c>
      <c r="K456" s="1085">
        <v>1</v>
      </c>
      <c r="L456" s="931">
        <v>14</v>
      </c>
      <c r="M456" s="931" t="s">
        <v>3346</v>
      </c>
      <c r="N456" s="912"/>
      <c r="O456" s="761"/>
      <c r="P456" s="931"/>
      <c r="Q456" s="931"/>
    </row>
    <row r="457" spans="2:17">
      <c r="B457" s="911">
        <v>451</v>
      </c>
      <c r="C457" s="931" t="s">
        <v>65</v>
      </c>
      <c r="D457" s="932"/>
      <c r="E457" s="912" t="s">
        <v>2</v>
      </c>
      <c r="F457" s="912" t="s">
        <v>3</v>
      </c>
      <c r="G457" s="946"/>
      <c r="H457" s="931"/>
      <c r="I457" s="933" t="s">
        <v>136</v>
      </c>
      <c r="J457" s="1084">
        <v>1</v>
      </c>
      <c r="K457" s="1085">
        <v>2</v>
      </c>
      <c r="L457" s="931">
        <v>14</v>
      </c>
      <c r="M457" s="931" t="s">
        <v>3346</v>
      </c>
      <c r="N457" s="912"/>
      <c r="O457" s="761"/>
      <c r="P457" s="931"/>
      <c r="Q457" s="931"/>
    </row>
    <row r="458" spans="2:17">
      <c r="B458" s="911">
        <v>452</v>
      </c>
      <c r="C458" s="931" t="s">
        <v>65</v>
      </c>
      <c r="D458" s="932"/>
      <c r="E458" s="912" t="s">
        <v>2</v>
      </c>
      <c r="F458" s="912" t="s">
        <v>3</v>
      </c>
      <c r="G458" s="946"/>
      <c r="H458" s="931"/>
      <c r="I458" s="933" t="s">
        <v>136</v>
      </c>
      <c r="J458" s="1084">
        <v>1</v>
      </c>
      <c r="K458" s="1085">
        <v>3</v>
      </c>
      <c r="L458" s="931">
        <v>14</v>
      </c>
      <c r="M458" s="931" t="s">
        <v>3346</v>
      </c>
      <c r="N458" s="912"/>
      <c r="O458" s="761"/>
      <c r="P458" s="931"/>
      <c r="Q458" s="931"/>
    </row>
    <row r="459" spans="2:17">
      <c r="B459" s="911">
        <v>453</v>
      </c>
      <c r="C459" s="931" t="s">
        <v>65</v>
      </c>
      <c r="D459" s="932"/>
      <c r="E459" s="912" t="s">
        <v>2</v>
      </c>
      <c r="F459" s="912" t="s">
        <v>3</v>
      </c>
      <c r="G459" s="946"/>
      <c r="H459" s="931"/>
      <c r="I459" s="933" t="s">
        <v>136</v>
      </c>
      <c r="J459" s="1084">
        <v>1</v>
      </c>
      <c r="K459" s="1085">
        <v>4</v>
      </c>
      <c r="L459" s="931">
        <v>14</v>
      </c>
      <c r="M459" s="931" t="s">
        <v>3346</v>
      </c>
      <c r="N459" s="912"/>
      <c r="O459" s="761"/>
      <c r="P459" s="931"/>
      <c r="Q459" s="931"/>
    </row>
    <row r="460" spans="2:17">
      <c r="B460" s="911">
        <v>454</v>
      </c>
      <c r="C460" s="931" t="s">
        <v>65</v>
      </c>
      <c r="D460" s="932"/>
      <c r="E460" s="912" t="s">
        <v>2</v>
      </c>
      <c r="F460" s="912" t="s">
        <v>3</v>
      </c>
      <c r="G460" s="946"/>
      <c r="H460" s="931"/>
      <c r="I460" s="933" t="s">
        <v>136</v>
      </c>
      <c r="J460" s="1084">
        <v>1</v>
      </c>
      <c r="K460" s="1085">
        <v>5</v>
      </c>
      <c r="L460" s="931">
        <v>14</v>
      </c>
      <c r="M460" s="931" t="s">
        <v>3346</v>
      </c>
      <c r="N460" s="912"/>
      <c r="O460" s="761"/>
      <c r="P460" s="931"/>
      <c r="Q460" s="931"/>
    </row>
    <row r="461" spans="2:17">
      <c r="B461" s="911">
        <v>455</v>
      </c>
      <c r="C461" s="931" t="s">
        <v>65</v>
      </c>
      <c r="D461" s="932"/>
      <c r="E461" s="912" t="s">
        <v>2</v>
      </c>
      <c r="F461" s="912" t="s">
        <v>3</v>
      </c>
      <c r="G461" s="946"/>
      <c r="H461" s="931"/>
      <c r="I461" s="933" t="s">
        <v>136</v>
      </c>
      <c r="J461" s="1084">
        <v>1</v>
      </c>
      <c r="K461" s="1085">
        <v>6</v>
      </c>
      <c r="L461" s="931">
        <v>14</v>
      </c>
      <c r="M461" s="931" t="s">
        <v>3346</v>
      </c>
      <c r="N461" s="912"/>
      <c r="O461" s="761"/>
      <c r="P461" s="931"/>
      <c r="Q461" s="931"/>
    </row>
    <row r="462" spans="2:17">
      <c r="B462" s="911">
        <v>456</v>
      </c>
      <c r="C462" s="931" t="s">
        <v>65</v>
      </c>
      <c r="D462" s="932"/>
      <c r="E462" s="912" t="s">
        <v>2</v>
      </c>
      <c r="F462" s="912" t="s">
        <v>3</v>
      </c>
      <c r="G462" s="946"/>
      <c r="H462" s="931"/>
      <c r="I462" s="933" t="s">
        <v>136</v>
      </c>
      <c r="J462" s="1084">
        <v>1</v>
      </c>
      <c r="K462" s="1085">
        <v>7</v>
      </c>
      <c r="L462" s="931">
        <v>14</v>
      </c>
      <c r="M462" s="931" t="s">
        <v>3346</v>
      </c>
      <c r="N462" s="912"/>
      <c r="O462" s="761"/>
      <c r="P462" s="931"/>
      <c r="Q462" s="931"/>
    </row>
    <row r="463" spans="2:17">
      <c r="B463" s="911">
        <v>457</v>
      </c>
      <c r="C463" s="931" t="s">
        <v>65</v>
      </c>
      <c r="D463" s="932"/>
      <c r="E463" s="912" t="s">
        <v>2</v>
      </c>
      <c r="F463" s="912" t="s">
        <v>3</v>
      </c>
      <c r="G463" s="946"/>
      <c r="H463" s="931"/>
      <c r="I463" s="933" t="s">
        <v>136</v>
      </c>
      <c r="J463" s="1084">
        <v>1</v>
      </c>
      <c r="K463" s="1085">
        <v>8</v>
      </c>
      <c r="L463" s="931">
        <v>14</v>
      </c>
      <c r="M463" s="931" t="s">
        <v>3346</v>
      </c>
      <c r="N463" s="912"/>
      <c r="O463" s="761"/>
      <c r="P463" s="931"/>
      <c r="Q463" s="931"/>
    </row>
    <row r="464" spans="2:17">
      <c r="B464" s="911">
        <v>458</v>
      </c>
      <c r="C464" s="931" t="s">
        <v>65</v>
      </c>
      <c r="D464" s="932"/>
      <c r="E464" s="912" t="s">
        <v>2</v>
      </c>
      <c r="F464" s="912" t="s">
        <v>3</v>
      </c>
      <c r="G464" s="946"/>
      <c r="H464" s="931"/>
      <c r="I464" s="933" t="s">
        <v>136</v>
      </c>
      <c r="J464" s="1084">
        <v>1</v>
      </c>
      <c r="K464" s="1085">
        <v>9</v>
      </c>
      <c r="L464" s="931">
        <v>14</v>
      </c>
      <c r="M464" s="931" t="s">
        <v>3346</v>
      </c>
      <c r="N464" s="912"/>
      <c r="O464" s="761"/>
      <c r="P464" s="931"/>
      <c r="Q464" s="931"/>
    </row>
    <row r="465" spans="2:17">
      <c r="B465" s="911">
        <v>459</v>
      </c>
      <c r="C465" s="931" t="s">
        <v>65</v>
      </c>
      <c r="D465" s="932"/>
      <c r="E465" s="912" t="s">
        <v>2</v>
      </c>
      <c r="F465" s="912" t="s">
        <v>3</v>
      </c>
      <c r="G465" s="946"/>
      <c r="H465" s="931"/>
      <c r="I465" s="933" t="s">
        <v>136</v>
      </c>
      <c r="J465" s="1084">
        <v>1</v>
      </c>
      <c r="K465" s="1085">
        <v>10</v>
      </c>
      <c r="L465" s="931">
        <v>14</v>
      </c>
      <c r="M465" s="931" t="s">
        <v>3346</v>
      </c>
      <c r="N465" s="912"/>
      <c r="O465" s="761"/>
      <c r="P465" s="931"/>
      <c r="Q465" s="931"/>
    </row>
    <row r="466" spans="2:17">
      <c r="B466" s="911">
        <v>460</v>
      </c>
      <c r="C466" s="931" t="s">
        <v>65</v>
      </c>
      <c r="D466" s="932"/>
      <c r="E466" s="912" t="s">
        <v>2</v>
      </c>
      <c r="F466" s="912" t="s">
        <v>3</v>
      </c>
      <c r="G466" s="946"/>
      <c r="H466" s="931"/>
      <c r="I466" s="933" t="s">
        <v>136</v>
      </c>
      <c r="J466" s="1084">
        <v>1</v>
      </c>
      <c r="K466" s="1085">
        <v>11</v>
      </c>
      <c r="L466" s="931">
        <v>14</v>
      </c>
      <c r="M466" s="931" t="s">
        <v>3346</v>
      </c>
      <c r="N466" s="912"/>
      <c r="O466" s="761"/>
      <c r="P466" s="931"/>
      <c r="Q466" s="931"/>
    </row>
    <row r="467" spans="2:17">
      <c r="B467" s="911">
        <v>461</v>
      </c>
      <c r="C467" s="931" t="s">
        <v>65</v>
      </c>
      <c r="D467" s="932"/>
      <c r="E467" s="912" t="s">
        <v>2</v>
      </c>
      <c r="F467" s="912" t="s">
        <v>3</v>
      </c>
      <c r="G467" s="946"/>
      <c r="H467" s="931"/>
      <c r="I467" s="933" t="s">
        <v>136</v>
      </c>
      <c r="J467" s="1084">
        <v>1</v>
      </c>
      <c r="K467" s="1085">
        <v>12</v>
      </c>
      <c r="L467" s="931">
        <v>14</v>
      </c>
      <c r="M467" s="931" t="s">
        <v>3346</v>
      </c>
      <c r="N467" s="912"/>
      <c r="O467" s="761"/>
      <c r="P467" s="931"/>
      <c r="Q467" s="931"/>
    </row>
    <row r="468" spans="2:17">
      <c r="B468" s="911">
        <v>462</v>
      </c>
      <c r="C468" s="931" t="s">
        <v>65</v>
      </c>
      <c r="D468" s="932"/>
      <c r="E468" s="912" t="s">
        <v>2</v>
      </c>
      <c r="F468" s="912" t="s">
        <v>3</v>
      </c>
      <c r="G468" s="946"/>
      <c r="H468" s="931"/>
      <c r="I468" s="933" t="s">
        <v>136</v>
      </c>
      <c r="J468" s="1084">
        <v>1</v>
      </c>
      <c r="K468" s="1085">
        <v>13</v>
      </c>
      <c r="L468" s="931">
        <v>14</v>
      </c>
      <c r="M468" s="931" t="s">
        <v>3346</v>
      </c>
      <c r="N468" s="912"/>
      <c r="O468" s="761"/>
      <c r="P468" s="931"/>
      <c r="Q468" s="931"/>
    </row>
    <row r="469" spans="2:17">
      <c r="B469" s="911">
        <v>463</v>
      </c>
      <c r="C469" s="931" t="s">
        <v>65</v>
      </c>
      <c r="D469" s="932"/>
      <c r="E469" s="912" t="s">
        <v>2</v>
      </c>
      <c r="F469" s="912" t="s">
        <v>3</v>
      </c>
      <c r="G469" s="946"/>
      <c r="H469" s="931"/>
      <c r="I469" s="933" t="s">
        <v>136</v>
      </c>
      <c r="J469" s="1084">
        <v>1</v>
      </c>
      <c r="K469" s="1085">
        <v>14</v>
      </c>
      <c r="L469" s="931">
        <v>14</v>
      </c>
      <c r="M469" s="931" t="s">
        <v>3346</v>
      </c>
      <c r="N469" s="912"/>
      <c r="O469" s="761"/>
      <c r="P469" s="931"/>
      <c r="Q469" s="931"/>
    </row>
    <row r="470" spans="2:17">
      <c r="B470" s="911">
        <v>464</v>
      </c>
      <c r="C470" s="931" t="s">
        <v>65</v>
      </c>
      <c r="D470" s="932"/>
      <c r="E470" s="912" t="s">
        <v>2</v>
      </c>
      <c r="F470" s="912" t="s">
        <v>3</v>
      </c>
      <c r="G470" s="946"/>
      <c r="H470" s="931"/>
      <c r="I470" s="933" t="s">
        <v>136</v>
      </c>
      <c r="J470" s="1084">
        <v>1</v>
      </c>
      <c r="K470" s="1085">
        <v>15</v>
      </c>
      <c r="L470" s="931">
        <v>14</v>
      </c>
      <c r="M470" s="931" t="s">
        <v>3346</v>
      </c>
      <c r="N470" s="912"/>
      <c r="O470" s="761"/>
      <c r="P470" s="931"/>
      <c r="Q470" s="931"/>
    </row>
    <row r="471" spans="2:17">
      <c r="B471" s="911">
        <v>465</v>
      </c>
      <c r="C471" s="931" t="s">
        <v>65</v>
      </c>
      <c r="D471" s="932"/>
      <c r="E471" s="912" t="s">
        <v>2</v>
      </c>
      <c r="F471" s="912" t="s">
        <v>3</v>
      </c>
      <c r="G471" s="946"/>
      <c r="H471" s="931"/>
      <c r="I471" s="933" t="s">
        <v>136</v>
      </c>
      <c r="J471" s="1084">
        <v>1</v>
      </c>
      <c r="K471" s="1085">
        <v>16</v>
      </c>
      <c r="L471" s="931">
        <v>14</v>
      </c>
      <c r="M471" s="931" t="s">
        <v>3346</v>
      </c>
      <c r="N471" s="912"/>
      <c r="O471" s="761"/>
      <c r="P471" s="931"/>
      <c r="Q471" s="931"/>
    </row>
    <row r="472" spans="2:17">
      <c r="B472" s="911">
        <v>466</v>
      </c>
      <c r="C472" s="931" t="s">
        <v>65</v>
      </c>
      <c r="D472" s="932"/>
      <c r="E472" s="912" t="s">
        <v>2</v>
      </c>
      <c r="F472" s="912" t="s">
        <v>3</v>
      </c>
      <c r="G472" s="946"/>
      <c r="H472" s="931"/>
      <c r="I472" s="933" t="s">
        <v>136</v>
      </c>
      <c r="J472" s="1084">
        <v>1</v>
      </c>
      <c r="K472" s="1085">
        <v>17</v>
      </c>
      <c r="L472" s="931">
        <v>14</v>
      </c>
      <c r="M472" s="931" t="s">
        <v>3346</v>
      </c>
      <c r="N472" s="912"/>
      <c r="O472" s="761"/>
      <c r="P472" s="931"/>
      <c r="Q472" s="931"/>
    </row>
    <row r="473" spans="2:17">
      <c r="B473" s="911">
        <v>467</v>
      </c>
      <c r="C473" s="931" t="s">
        <v>65</v>
      </c>
      <c r="D473" s="932"/>
      <c r="E473" s="912" t="s">
        <v>2</v>
      </c>
      <c r="F473" s="912" t="s">
        <v>3</v>
      </c>
      <c r="G473" s="946"/>
      <c r="H473" s="931"/>
      <c r="I473" s="933" t="s">
        <v>136</v>
      </c>
      <c r="J473" s="1084">
        <v>1</v>
      </c>
      <c r="K473" s="1085">
        <v>18</v>
      </c>
      <c r="L473" s="931">
        <v>14</v>
      </c>
      <c r="M473" s="931" t="s">
        <v>3346</v>
      </c>
      <c r="N473" s="912"/>
      <c r="O473" s="761"/>
      <c r="P473" s="931"/>
      <c r="Q473" s="931"/>
    </row>
    <row r="474" spans="2:17">
      <c r="B474" s="911">
        <v>468</v>
      </c>
      <c r="C474" s="931" t="s">
        <v>65</v>
      </c>
      <c r="D474" s="932"/>
      <c r="E474" s="912" t="s">
        <v>2</v>
      </c>
      <c r="F474" s="912" t="s">
        <v>3</v>
      </c>
      <c r="G474" s="946"/>
      <c r="H474" s="931"/>
      <c r="I474" s="933" t="s">
        <v>136</v>
      </c>
      <c r="J474" s="1084">
        <v>1</v>
      </c>
      <c r="K474" s="1085">
        <v>19</v>
      </c>
      <c r="L474" s="931">
        <v>14</v>
      </c>
      <c r="M474" s="931" t="s">
        <v>3346</v>
      </c>
      <c r="N474" s="912"/>
      <c r="O474" s="761"/>
      <c r="P474" s="931"/>
      <c r="Q474" s="931"/>
    </row>
    <row r="475" spans="2:17">
      <c r="B475" s="911">
        <v>469</v>
      </c>
      <c r="C475" s="931" t="s">
        <v>65</v>
      </c>
      <c r="D475" s="932"/>
      <c r="E475" s="912" t="s">
        <v>2</v>
      </c>
      <c r="F475" s="912" t="s">
        <v>3</v>
      </c>
      <c r="G475" s="946"/>
      <c r="H475" s="931"/>
      <c r="I475" s="933" t="s">
        <v>136</v>
      </c>
      <c r="J475" s="1084">
        <v>1</v>
      </c>
      <c r="K475" s="1085">
        <v>20</v>
      </c>
      <c r="L475" s="931">
        <v>14</v>
      </c>
      <c r="M475" s="931" t="s">
        <v>3346</v>
      </c>
      <c r="N475" s="912"/>
      <c r="O475" s="761"/>
      <c r="P475" s="931"/>
      <c r="Q475" s="931"/>
    </row>
    <row r="476" spans="2:17">
      <c r="B476" s="911">
        <v>470</v>
      </c>
      <c r="C476" s="931" t="s">
        <v>65</v>
      </c>
      <c r="D476" s="932"/>
      <c r="E476" s="912" t="s">
        <v>2</v>
      </c>
      <c r="F476" s="912" t="s">
        <v>3</v>
      </c>
      <c r="G476" s="946"/>
      <c r="H476" s="931"/>
      <c r="I476" s="933" t="s">
        <v>136</v>
      </c>
      <c r="J476" s="1084">
        <v>2</v>
      </c>
      <c r="K476" s="1085">
        <v>21</v>
      </c>
      <c r="L476" s="931">
        <v>14</v>
      </c>
      <c r="M476" s="931" t="s">
        <v>3346</v>
      </c>
      <c r="N476" s="912"/>
      <c r="O476" s="761"/>
      <c r="P476" s="931"/>
      <c r="Q476" s="931"/>
    </row>
    <row r="477" spans="2:17">
      <c r="B477" s="911">
        <v>471</v>
      </c>
      <c r="C477" s="931" t="s">
        <v>65</v>
      </c>
      <c r="D477" s="932"/>
      <c r="E477" s="912" t="s">
        <v>2</v>
      </c>
      <c r="F477" s="912" t="s">
        <v>3</v>
      </c>
      <c r="G477" s="946"/>
      <c r="H477" s="931"/>
      <c r="I477" s="933" t="s">
        <v>136</v>
      </c>
      <c r="J477" s="1084">
        <v>2</v>
      </c>
      <c r="K477" s="1085">
        <v>22</v>
      </c>
      <c r="L477" s="931">
        <v>14</v>
      </c>
      <c r="M477" s="931" t="s">
        <v>3346</v>
      </c>
      <c r="N477" s="912"/>
      <c r="O477" s="761"/>
      <c r="P477" s="931"/>
      <c r="Q477" s="931"/>
    </row>
    <row r="478" spans="2:17">
      <c r="B478" s="911">
        <v>472</v>
      </c>
      <c r="C478" s="931" t="s">
        <v>65</v>
      </c>
      <c r="D478" s="932"/>
      <c r="E478" s="912" t="s">
        <v>2</v>
      </c>
      <c r="F478" s="912" t="s">
        <v>3</v>
      </c>
      <c r="G478" s="946"/>
      <c r="H478" s="931"/>
      <c r="I478" s="933" t="s">
        <v>136</v>
      </c>
      <c r="J478" s="1084">
        <v>2</v>
      </c>
      <c r="K478" s="1085">
        <v>23</v>
      </c>
      <c r="L478" s="931">
        <v>14</v>
      </c>
      <c r="M478" s="931" t="s">
        <v>3346</v>
      </c>
      <c r="N478" s="912"/>
      <c r="O478" s="761"/>
      <c r="P478" s="931"/>
      <c r="Q478" s="931"/>
    </row>
    <row r="479" spans="2:17">
      <c r="B479" s="911">
        <v>473</v>
      </c>
      <c r="C479" s="931" t="s">
        <v>65</v>
      </c>
      <c r="D479" s="932"/>
      <c r="E479" s="912" t="s">
        <v>2</v>
      </c>
      <c r="F479" s="912" t="s">
        <v>3</v>
      </c>
      <c r="G479" s="946"/>
      <c r="H479" s="931"/>
      <c r="I479" s="933" t="s">
        <v>136</v>
      </c>
      <c r="J479" s="1084">
        <v>2</v>
      </c>
      <c r="K479" s="1085">
        <v>24</v>
      </c>
      <c r="L479" s="931">
        <v>14</v>
      </c>
      <c r="M479" s="931" t="s">
        <v>3346</v>
      </c>
      <c r="N479" s="912"/>
      <c r="O479" s="761"/>
      <c r="P479" s="931"/>
      <c r="Q479" s="931"/>
    </row>
    <row r="480" spans="2:17">
      <c r="B480" s="911">
        <v>474</v>
      </c>
      <c r="C480" s="931" t="s">
        <v>65</v>
      </c>
      <c r="D480" s="932"/>
      <c r="E480" s="912" t="s">
        <v>2</v>
      </c>
      <c r="F480" s="912" t="s">
        <v>3</v>
      </c>
      <c r="G480" s="946"/>
      <c r="H480" s="931"/>
      <c r="I480" s="933" t="s">
        <v>136</v>
      </c>
      <c r="J480" s="1084">
        <v>2</v>
      </c>
      <c r="K480" s="1085">
        <v>25</v>
      </c>
      <c r="L480" s="931">
        <v>14</v>
      </c>
      <c r="M480" s="931" t="s">
        <v>3346</v>
      </c>
      <c r="N480" s="912"/>
      <c r="O480" s="761"/>
      <c r="P480" s="931"/>
      <c r="Q480" s="931"/>
    </row>
    <row r="481" spans="2:17">
      <c r="B481" s="911">
        <v>475</v>
      </c>
      <c r="C481" s="931" t="s">
        <v>65</v>
      </c>
      <c r="D481" s="932"/>
      <c r="E481" s="912" t="s">
        <v>2</v>
      </c>
      <c r="F481" s="912" t="s">
        <v>3</v>
      </c>
      <c r="G481" s="946"/>
      <c r="H481" s="931"/>
      <c r="I481" s="933" t="s">
        <v>136</v>
      </c>
      <c r="J481" s="1084">
        <v>2</v>
      </c>
      <c r="K481" s="1085">
        <v>26</v>
      </c>
      <c r="L481" s="931">
        <v>14</v>
      </c>
      <c r="M481" s="931" t="s">
        <v>3346</v>
      </c>
      <c r="N481" s="912"/>
      <c r="O481" s="761"/>
      <c r="P481" s="931"/>
      <c r="Q481" s="931"/>
    </row>
    <row r="482" spans="2:17">
      <c r="B482" s="911">
        <v>476</v>
      </c>
      <c r="C482" s="931" t="s">
        <v>65</v>
      </c>
      <c r="D482" s="932"/>
      <c r="E482" s="912" t="s">
        <v>2</v>
      </c>
      <c r="F482" s="912" t="s">
        <v>3</v>
      </c>
      <c r="G482" s="946"/>
      <c r="H482" s="931"/>
      <c r="I482" s="933" t="s">
        <v>136</v>
      </c>
      <c r="J482" s="1084">
        <v>2</v>
      </c>
      <c r="K482" s="1085">
        <v>27</v>
      </c>
      <c r="L482" s="931">
        <v>14</v>
      </c>
      <c r="M482" s="931" t="s">
        <v>3346</v>
      </c>
      <c r="N482" s="912"/>
      <c r="O482" s="761"/>
      <c r="P482" s="931"/>
      <c r="Q482" s="931"/>
    </row>
    <row r="483" spans="2:17">
      <c r="B483" s="911">
        <v>477</v>
      </c>
      <c r="C483" s="931" t="s">
        <v>65</v>
      </c>
      <c r="D483" s="932"/>
      <c r="E483" s="912" t="s">
        <v>2</v>
      </c>
      <c r="F483" s="912" t="s">
        <v>3</v>
      </c>
      <c r="G483" s="946"/>
      <c r="H483" s="931"/>
      <c r="I483" s="933" t="s">
        <v>136</v>
      </c>
      <c r="J483" s="1084">
        <v>2</v>
      </c>
      <c r="K483" s="1085">
        <v>28</v>
      </c>
      <c r="L483" s="931">
        <v>14</v>
      </c>
      <c r="M483" s="931" t="s">
        <v>3346</v>
      </c>
      <c r="N483" s="912"/>
      <c r="O483" s="761"/>
      <c r="P483" s="931"/>
      <c r="Q483" s="931"/>
    </row>
    <row r="484" spans="2:17">
      <c r="B484" s="911">
        <v>478</v>
      </c>
      <c r="C484" s="931" t="s">
        <v>65</v>
      </c>
      <c r="D484" s="932"/>
      <c r="E484" s="912" t="s">
        <v>2</v>
      </c>
      <c r="F484" s="912" t="s">
        <v>3</v>
      </c>
      <c r="G484" s="946"/>
      <c r="H484" s="931"/>
      <c r="I484" s="933" t="s">
        <v>136</v>
      </c>
      <c r="J484" s="1084">
        <v>2</v>
      </c>
      <c r="K484" s="1085">
        <v>29</v>
      </c>
      <c r="L484" s="931">
        <v>14</v>
      </c>
      <c r="M484" s="931" t="s">
        <v>3346</v>
      </c>
      <c r="N484" s="912"/>
      <c r="O484" s="761"/>
      <c r="P484" s="931"/>
      <c r="Q484" s="931"/>
    </row>
    <row r="485" spans="2:17">
      <c r="B485" s="911">
        <v>479</v>
      </c>
      <c r="C485" s="931" t="s">
        <v>65</v>
      </c>
      <c r="D485" s="932"/>
      <c r="E485" s="912" t="s">
        <v>2</v>
      </c>
      <c r="F485" s="912" t="s">
        <v>3</v>
      </c>
      <c r="G485" s="946"/>
      <c r="H485" s="931"/>
      <c r="I485" s="933" t="s">
        <v>136</v>
      </c>
      <c r="J485" s="1084">
        <v>2</v>
      </c>
      <c r="K485" s="1085">
        <v>30</v>
      </c>
      <c r="L485" s="931">
        <v>14</v>
      </c>
      <c r="M485" s="931" t="s">
        <v>3346</v>
      </c>
      <c r="N485" s="912"/>
      <c r="O485" s="761"/>
      <c r="P485" s="931"/>
      <c r="Q485" s="931"/>
    </row>
    <row r="486" spans="2:17">
      <c r="B486" s="911">
        <v>480</v>
      </c>
      <c r="C486" s="931" t="s">
        <v>65</v>
      </c>
      <c r="D486" s="932"/>
      <c r="E486" s="912" t="s">
        <v>2</v>
      </c>
      <c r="F486" s="912" t="s">
        <v>3</v>
      </c>
      <c r="G486" s="946"/>
      <c r="H486" s="931"/>
      <c r="I486" s="933" t="s">
        <v>136</v>
      </c>
      <c r="J486" s="1084">
        <v>2</v>
      </c>
      <c r="K486" s="1085">
        <v>31</v>
      </c>
      <c r="L486" s="931">
        <v>14</v>
      </c>
      <c r="M486" s="931" t="s">
        <v>3346</v>
      </c>
      <c r="N486" s="912"/>
      <c r="O486" s="761"/>
      <c r="P486" s="931"/>
      <c r="Q486" s="931"/>
    </row>
    <row r="487" spans="2:17">
      <c r="B487" s="911">
        <v>481</v>
      </c>
      <c r="C487" s="931" t="s">
        <v>65</v>
      </c>
      <c r="D487" s="932"/>
      <c r="E487" s="912" t="s">
        <v>2</v>
      </c>
      <c r="F487" s="912" t="s">
        <v>3</v>
      </c>
      <c r="G487" s="946"/>
      <c r="H487" s="931"/>
      <c r="I487" s="933" t="s">
        <v>136</v>
      </c>
      <c r="J487" s="1084">
        <v>2</v>
      </c>
      <c r="K487" s="1085">
        <v>32</v>
      </c>
      <c r="L487" s="931">
        <v>14</v>
      </c>
      <c r="M487" s="931" t="s">
        <v>3346</v>
      </c>
      <c r="N487" s="912"/>
      <c r="O487" s="761"/>
      <c r="P487" s="931"/>
      <c r="Q487" s="931"/>
    </row>
    <row r="488" spans="2:17">
      <c r="B488" s="911">
        <v>482</v>
      </c>
      <c r="C488" s="931" t="s">
        <v>65</v>
      </c>
      <c r="D488" s="932"/>
      <c r="E488" s="912" t="s">
        <v>2</v>
      </c>
      <c r="F488" s="912" t="s">
        <v>3</v>
      </c>
      <c r="G488" s="946"/>
      <c r="H488" s="931"/>
      <c r="I488" s="933" t="s">
        <v>136</v>
      </c>
      <c r="J488" s="1084">
        <v>2</v>
      </c>
      <c r="K488" s="1085">
        <v>33</v>
      </c>
      <c r="L488" s="931">
        <v>14</v>
      </c>
      <c r="M488" s="931" t="s">
        <v>3346</v>
      </c>
      <c r="N488" s="912"/>
      <c r="O488" s="761"/>
      <c r="P488" s="931"/>
      <c r="Q488" s="931"/>
    </row>
    <row r="489" spans="2:17">
      <c r="B489" s="911">
        <v>483</v>
      </c>
      <c r="C489" s="931" t="s">
        <v>65</v>
      </c>
      <c r="D489" s="932"/>
      <c r="E489" s="912" t="s">
        <v>2</v>
      </c>
      <c r="F489" s="912" t="s">
        <v>3</v>
      </c>
      <c r="G489" s="946"/>
      <c r="H489" s="931"/>
      <c r="I489" s="933" t="s">
        <v>136</v>
      </c>
      <c r="J489" s="1084">
        <v>2</v>
      </c>
      <c r="K489" s="1085">
        <v>34</v>
      </c>
      <c r="L489" s="931">
        <v>14</v>
      </c>
      <c r="M489" s="931" t="s">
        <v>3346</v>
      </c>
      <c r="N489" s="912"/>
      <c r="O489" s="761"/>
      <c r="P489" s="931"/>
      <c r="Q489" s="931"/>
    </row>
    <row r="490" spans="2:17">
      <c r="B490" s="911">
        <v>484</v>
      </c>
      <c r="C490" s="931" t="s">
        <v>65</v>
      </c>
      <c r="D490" s="932"/>
      <c r="E490" s="912" t="s">
        <v>2</v>
      </c>
      <c r="F490" s="912" t="s">
        <v>3</v>
      </c>
      <c r="G490" s="946"/>
      <c r="H490" s="931"/>
      <c r="I490" s="933" t="s">
        <v>136</v>
      </c>
      <c r="J490" s="1084">
        <v>2</v>
      </c>
      <c r="K490" s="1085">
        <v>35</v>
      </c>
      <c r="L490" s="931">
        <v>14</v>
      </c>
      <c r="M490" s="931" t="s">
        <v>3346</v>
      </c>
      <c r="N490" s="912"/>
      <c r="O490" s="761"/>
      <c r="P490" s="931"/>
      <c r="Q490" s="931"/>
    </row>
    <row r="491" spans="2:17">
      <c r="B491" s="911">
        <v>485</v>
      </c>
      <c r="C491" s="931" t="s">
        <v>65</v>
      </c>
      <c r="D491" s="932"/>
      <c r="E491" s="912" t="s">
        <v>2</v>
      </c>
      <c r="F491" s="912" t="s">
        <v>3</v>
      </c>
      <c r="G491" s="946"/>
      <c r="H491" s="931"/>
      <c r="I491" s="933" t="s">
        <v>136</v>
      </c>
      <c r="J491" s="1084">
        <v>2</v>
      </c>
      <c r="K491" s="1085">
        <v>36</v>
      </c>
      <c r="L491" s="931">
        <v>14</v>
      </c>
      <c r="M491" s="931" t="s">
        <v>3346</v>
      </c>
      <c r="N491" s="912"/>
      <c r="O491" s="761"/>
      <c r="P491" s="931"/>
      <c r="Q491" s="931"/>
    </row>
    <row r="492" spans="2:17">
      <c r="B492" s="911">
        <v>486</v>
      </c>
      <c r="C492" s="931" t="s">
        <v>65</v>
      </c>
      <c r="D492" s="932"/>
      <c r="E492" s="912" t="s">
        <v>2</v>
      </c>
      <c r="F492" s="912" t="s">
        <v>3</v>
      </c>
      <c r="G492" s="946"/>
      <c r="H492" s="931"/>
      <c r="I492" s="933" t="s">
        <v>136</v>
      </c>
      <c r="J492" s="1084">
        <v>2</v>
      </c>
      <c r="K492" s="1085">
        <v>37</v>
      </c>
      <c r="L492" s="931">
        <v>14</v>
      </c>
      <c r="M492" s="931" t="s">
        <v>3343</v>
      </c>
      <c r="N492" s="912"/>
      <c r="O492" s="761"/>
      <c r="P492" s="931"/>
      <c r="Q492" s="931"/>
    </row>
    <row r="493" spans="2:17">
      <c r="B493" s="911">
        <v>487</v>
      </c>
      <c r="C493" s="931" t="s">
        <v>65</v>
      </c>
      <c r="D493" s="932"/>
      <c r="E493" s="912" t="s">
        <v>2</v>
      </c>
      <c r="F493" s="912" t="s">
        <v>3</v>
      </c>
      <c r="G493" s="946"/>
      <c r="H493" s="931"/>
      <c r="I493" s="933" t="s">
        <v>136</v>
      </c>
      <c r="J493" s="1084">
        <v>2</v>
      </c>
      <c r="K493" s="1085">
        <v>38</v>
      </c>
      <c r="L493" s="931">
        <v>14</v>
      </c>
      <c r="M493" s="931" t="s">
        <v>3346</v>
      </c>
      <c r="N493" s="912"/>
      <c r="O493" s="761"/>
      <c r="P493" s="931"/>
      <c r="Q493" s="931"/>
    </row>
    <row r="494" spans="2:17">
      <c r="B494" s="911">
        <v>488</v>
      </c>
      <c r="C494" s="931" t="s">
        <v>65</v>
      </c>
      <c r="D494" s="932"/>
      <c r="E494" s="912" t="s">
        <v>2</v>
      </c>
      <c r="F494" s="912" t="s">
        <v>3</v>
      </c>
      <c r="G494" s="946"/>
      <c r="H494" s="931"/>
      <c r="I494" s="933" t="s">
        <v>136</v>
      </c>
      <c r="J494" s="1084">
        <v>2</v>
      </c>
      <c r="K494" s="1085">
        <v>39</v>
      </c>
      <c r="L494" s="931">
        <v>14</v>
      </c>
      <c r="M494" s="931" t="s">
        <v>3346</v>
      </c>
      <c r="N494" s="912"/>
      <c r="O494" s="761"/>
      <c r="P494" s="931"/>
      <c r="Q494" s="931"/>
    </row>
    <row r="495" spans="2:17">
      <c r="B495" s="911">
        <v>489</v>
      </c>
      <c r="C495" s="931" t="s">
        <v>65</v>
      </c>
      <c r="D495" s="932"/>
      <c r="E495" s="912" t="s">
        <v>2</v>
      </c>
      <c r="F495" s="912" t="s">
        <v>3</v>
      </c>
      <c r="G495" s="946"/>
      <c r="H495" s="931"/>
      <c r="I495" s="933" t="s">
        <v>136</v>
      </c>
      <c r="J495" s="1084">
        <v>2</v>
      </c>
      <c r="K495" s="1085">
        <v>40</v>
      </c>
      <c r="L495" s="931">
        <v>14</v>
      </c>
      <c r="M495" s="931" t="s">
        <v>3346</v>
      </c>
      <c r="N495" s="912"/>
      <c r="O495" s="761"/>
      <c r="P495" s="931"/>
      <c r="Q495" s="931"/>
    </row>
    <row r="496" spans="2:17">
      <c r="B496" s="911">
        <v>490</v>
      </c>
      <c r="C496" s="931" t="s">
        <v>65</v>
      </c>
      <c r="D496" s="932"/>
      <c r="E496" s="912" t="s">
        <v>2</v>
      </c>
      <c r="F496" s="912" t="s">
        <v>3</v>
      </c>
      <c r="G496" s="946"/>
      <c r="H496" s="931"/>
      <c r="I496" s="933" t="s">
        <v>136</v>
      </c>
      <c r="J496" s="1084">
        <v>2</v>
      </c>
      <c r="K496" s="1085">
        <v>41</v>
      </c>
      <c r="L496" s="931">
        <v>14</v>
      </c>
      <c r="M496" s="931" t="s">
        <v>3346</v>
      </c>
      <c r="N496" s="912"/>
      <c r="O496" s="761"/>
      <c r="P496" s="931"/>
      <c r="Q496" s="931"/>
    </row>
    <row r="497" spans="2:17">
      <c r="B497" s="911">
        <v>491</v>
      </c>
      <c r="C497" s="931" t="s">
        <v>65</v>
      </c>
      <c r="D497" s="932"/>
      <c r="E497" s="912" t="s">
        <v>2</v>
      </c>
      <c r="F497" s="912" t="s">
        <v>3</v>
      </c>
      <c r="G497" s="946"/>
      <c r="H497" s="931"/>
      <c r="I497" s="933" t="s">
        <v>136</v>
      </c>
      <c r="J497" s="1084">
        <v>2</v>
      </c>
      <c r="K497" s="1085">
        <v>42</v>
      </c>
      <c r="L497" s="931">
        <v>14</v>
      </c>
      <c r="M497" s="931" t="s">
        <v>3346</v>
      </c>
      <c r="N497" s="912"/>
      <c r="O497" s="761"/>
      <c r="P497" s="931"/>
      <c r="Q497" s="931"/>
    </row>
    <row r="498" spans="2:17">
      <c r="B498" s="911">
        <v>492</v>
      </c>
      <c r="C498" s="931" t="s">
        <v>65</v>
      </c>
      <c r="D498" s="932"/>
      <c r="E498" s="912" t="s">
        <v>2</v>
      </c>
      <c r="F498" s="912" t="s">
        <v>3</v>
      </c>
      <c r="G498" s="946"/>
      <c r="H498" s="931"/>
      <c r="I498" s="933" t="s">
        <v>136</v>
      </c>
      <c r="J498" s="1084">
        <v>2</v>
      </c>
      <c r="K498" s="1085">
        <v>43</v>
      </c>
      <c r="L498" s="931">
        <v>14</v>
      </c>
      <c r="M498" s="931" t="s">
        <v>3346</v>
      </c>
      <c r="N498" s="912"/>
      <c r="O498" s="761"/>
      <c r="P498" s="931"/>
      <c r="Q498" s="931"/>
    </row>
    <row r="499" spans="2:17">
      <c r="B499" s="911">
        <v>493</v>
      </c>
      <c r="C499" s="931" t="s">
        <v>65</v>
      </c>
      <c r="D499" s="932"/>
      <c r="E499" s="912" t="s">
        <v>2</v>
      </c>
      <c r="F499" s="912" t="s">
        <v>3</v>
      </c>
      <c r="G499" s="946"/>
      <c r="H499" s="931"/>
      <c r="I499" s="933" t="s">
        <v>136</v>
      </c>
      <c r="J499" s="1084">
        <v>2</v>
      </c>
      <c r="K499" s="1085">
        <v>44</v>
      </c>
      <c r="L499" s="931">
        <v>14</v>
      </c>
      <c r="M499" s="931" t="s">
        <v>3346</v>
      </c>
      <c r="N499" s="912"/>
      <c r="O499" s="761"/>
      <c r="P499" s="931"/>
      <c r="Q499" s="931"/>
    </row>
    <row r="500" spans="2:17">
      <c r="B500" s="911">
        <v>494</v>
      </c>
      <c r="C500" s="931" t="s">
        <v>65</v>
      </c>
      <c r="D500" s="932"/>
      <c r="E500" s="912" t="s">
        <v>2</v>
      </c>
      <c r="F500" s="912" t="s">
        <v>3</v>
      </c>
      <c r="G500" s="931"/>
      <c r="H500" s="931"/>
      <c r="I500" s="933" t="s">
        <v>143</v>
      </c>
      <c r="J500" s="1084"/>
      <c r="K500" s="1085"/>
      <c r="L500" s="931"/>
      <c r="M500" s="931"/>
      <c r="N500" s="912"/>
      <c r="O500" s="761"/>
      <c r="P500" s="931"/>
      <c r="Q500" s="931"/>
    </row>
    <row r="501" spans="2:17">
      <c r="B501" s="911">
        <v>495</v>
      </c>
      <c r="C501" s="931" t="s">
        <v>65</v>
      </c>
      <c r="D501" s="932"/>
      <c r="E501" s="912" t="s">
        <v>2</v>
      </c>
      <c r="F501" s="912" t="s">
        <v>3</v>
      </c>
      <c r="G501" s="946" t="s">
        <v>142</v>
      </c>
      <c r="H501" s="931"/>
      <c r="I501" s="933" t="s">
        <v>143</v>
      </c>
      <c r="J501" s="956">
        <v>1</v>
      </c>
      <c r="K501" s="1085">
        <v>1</v>
      </c>
      <c r="L501" s="931">
        <v>14</v>
      </c>
      <c r="M501" s="931" t="s">
        <v>3346</v>
      </c>
      <c r="N501" s="912"/>
      <c r="O501" s="761"/>
      <c r="P501" s="931"/>
      <c r="Q501" s="931"/>
    </row>
    <row r="502" spans="2:17">
      <c r="B502" s="911">
        <v>496</v>
      </c>
      <c r="C502" s="931" t="s">
        <v>65</v>
      </c>
      <c r="D502" s="932"/>
      <c r="E502" s="912" t="s">
        <v>2</v>
      </c>
      <c r="F502" s="912" t="s">
        <v>3</v>
      </c>
      <c r="G502" s="946" t="s">
        <v>142</v>
      </c>
      <c r="H502" s="931"/>
      <c r="I502" s="933" t="s">
        <v>143</v>
      </c>
      <c r="J502" s="956">
        <v>1</v>
      </c>
      <c r="K502" s="1085">
        <v>2</v>
      </c>
      <c r="L502" s="931">
        <v>14</v>
      </c>
      <c r="M502" s="931" t="s">
        <v>3346</v>
      </c>
      <c r="N502" s="912"/>
      <c r="O502" s="761"/>
      <c r="P502" s="931"/>
      <c r="Q502" s="931"/>
    </row>
    <row r="503" spans="2:17">
      <c r="B503" s="911">
        <v>497</v>
      </c>
      <c r="C503" s="931" t="s">
        <v>65</v>
      </c>
      <c r="D503" s="932"/>
      <c r="E503" s="912" t="s">
        <v>2</v>
      </c>
      <c r="F503" s="912" t="s">
        <v>3</v>
      </c>
      <c r="G503" s="946" t="s">
        <v>142</v>
      </c>
      <c r="H503" s="931"/>
      <c r="I503" s="933" t="s">
        <v>143</v>
      </c>
      <c r="J503" s="956">
        <v>1</v>
      </c>
      <c r="K503" s="1085">
        <v>3</v>
      </c>
      <c r="L503" s="931">
        <v>14</v>
      </c>
      <c r="M503" s="931" t="s">
        <v>3346</v>
      </c>
      <c r="N503" s="912"/>
      <c r="O503" s="761"/>
      <c r="P503" s="931"/>
      <c r="Q503" s="931"/>
    </row>
    <row r="504" spans="2:17">
      <c r="B504" s="911">
        <v>498</v>
      </c>
      <c r="C504" s="931" t="s">
        <v>65</v>
      </c>
      <c r="D504" s="932"/>
      <c r="E504" s="912" t="s">
        <v>2</v>
      </c>
      <c r="F504" s="912" t="s">
        <v>3</v>
      </c>
      <c r="G504" s="946" t="s">
        <v>142</v>
      </c>
      <c r="H504" s="931"/>
      <c r="I504" s="933" t="s">
        <v>143</v>
      </c>
      <c r="J504" s="956">
        <v>1</v>
      </c>
      <c r="K504" s="1085">
        <v>4</v>
      </c>
      <c r="L504" s="931">
        <v>14</v>
      </c>
      <c r="M504" s="931" t="s">
        <v>3343</v>
      </c>
      <c r="N504" s="912"/>
      <c r="O504" s="761"/>
      <c r="P504" s="931"/>
      <c r="Q504" s="931"/>
    </row>
    <row r="505" spans="2:17">
      <c r="B505" s="911">
        <v>499</v>
      </c>
      <c r="C505" s="931" t="s">
        <v>65</v>
      </c>
      <c r="D505" s="932"/>
      <c r="E505" s="912" t="s">
        <v>2</v>
      </c>
      <c r="F505" s="912" t="s">
        <v>3</v>
      </c>
      <c r="G505" s="946" t="s">
        <v>142</v>
      </c>
      <c r="H505" s="931"/>
      <c r="I505" s="933" t="s">
        <v>143</v>
      </c>
      <c r="J505" s="956">
        <v>1</v>
      </c>
      <c r="K505" s="1085">
        <v>5</v>
      </c>
      <c r="L505" s="931">
        <v>14</v>
      </c>
      <c r="M505" s="931" t="s">
        <v>3343</v>
      </c>
      <c r="N505" s="912"/>
      <c r="O505" s="761"/>
      <c r="P505" s="931"/>
      <c r="Q505" s="931"/>
    </row>
    <row r="506" spans="2:17">
      <c r="B506" s="911">
        <v>500</v>
      </c>
      <c r="C506" s="931" t="s">
        <v>65</v>
      </c>
      <c r="D506" s="932"/>
      <c r="E506" s="912" t="s">
        <v>2</v>
      </c>
      <c r="F506" s="912" t="s">
        <v>3</v>
      </c>
      <c r="G506" s="946" t="s">
        <v>142</v>
      </c>
      <c r="H506" s="931"/>
      <c r="I506" s="933" t="s">
        <v>143</v>
      </c>
      <c r="J506" s="956">
        <v>1</v>
      </c>
      <c r="K506" s="1085">
        <v>6</v>
      </c>
      <c r="L506" s="931">
        <v>14</v>
      </c>
      <c r="M506" s="931" t="s">
        <v>3346</v>
      </c>
      <c r="N506" s="912"/>
      <c r="O506" s="761"/>
      <c r="P506" s="931"/>
      <c r="Q506" s="931"/>
    </row>
    <row r="507" spans="2:17">
      <c r="B507" s="911">
        <v>501</v>
      </c>
      <c r="C507" s="931" t="s">
        <v>65</v>
      </c>
      <c r="D507" s="932"/>
      <c r="E507" s="912" t="s">
        <v>2</v>
      </c>
      <c r="F507" s="912" t="s">
        <v>3</v>
      </c>
      <c r="G507" s="946" t="s">
        <v>142</v>
      </c>
      <c r="H507" s="931"/>
      <c r="I507" s="933" t="s">
        <v>143</v>
      </c>
      <c r="J507" s="956">
        <v>1</v>
      </c>
      <c r="K507" s="1085">
        <v>7</v>
      </c>
      <c r="L507" s="931">
        <v>14</v>
      </c>
      <c r="M507" s="931" t="s">
        <v>3346</v>
      </c>
      <c r="N507" s="912"/>
      <c r="O507" s="761"/>
      <c r="P507" s="931"/>
      <c r="Q507" s="931"/>
    </row>
    <row r="508" spans="2:17">
      <c r="B508" s="911">
        <v>502</v>
      </c>
      <c r="C508" s="931" t="s">
        <v>65</v>
      </c>
      <c r="D508" s="932"/>
      <c r="E508" s="912" t="s">
        <v>2</v>
      </c>
      <c r="F508" s="912" t="s">
        <v>3</v>
      </c>
      <c r="G508" s="946" t="s">
        <v>142</v>
      </c>
      <c r="H508" s="931"/>
      <c r="I508" s="933" t="s">
        <v>143</v>
      </c>
      <c r="J508" s="956">
        <v>1</v>
      </c>
      <c r="K508" s="1085">
        <v>8</v>
      </c>
      <c r="L508" s="931">
        <v>14</v>
      </c>
      <c r="M508" s="931" t="s">
        <v>3346</v>
      </c>
      <c r="N508" s="912"/>
      <c r="O508" s="761"/>
      <c r="P508" s="931"/>
      <c r="Q508" s="931"/>
    </row>
    <row r="509" spans="2:17">
      <c r="B509" s="911">
        <v>503</v>
      </c>
      <c r="C509" s="931" t="s">
        <v>65</v>
      </c>
      <c r="D509" s="932"/>
      <c r="E509" s="912" t="s">
        <v>2</v>
      </c>
      <c r="F509" s="912" t="s">
        <v>3</v>
      </c>
      <c r="G509" s="946" t="s">
        <v>147</v>
      </c>
      <c r="H509" s="931"/>
      <c r="I509" s="933" t="s">
        <v>3381</v>
      </c>
      <c r="J509" s="956">
        <v>1</v>
      </c>
      <c r="K509" s="1085">
        <v>1</v>
      </c>
      <c r="L509" s="931">
        <v>32</v>
      </c>
      <c r="M509" s="931" t="s">
        <v>3346</v>
      </c>
      <c r="N509" s="912"/>
      <c r="O509" s="761"/>
      <c r="P509" s="931"/>
      <c r="Q509" s="931"/>
    </row>
    <row r="510" spans="2:17">
      <c r="B510" s="911">
        <v>504</v>
      </c>
      <c r="C510" s="931" t="s">
        <v>65</v>
      </c>
      <c r="D510" s="932"/>
      <c r="E510" s="912" t="s">
        <v>2</v>
      </c>
      <c r="F510" s="912" t="s">
        <v>3</v>
      </c>
      <c r="G510" s="946" t="s">
        <v>147</v>
      </c>
      <c r="H510" s="931"/>
      <c r="I510" s="933" t="s">
        <v>3381</v>
      </c>
      <c r="J510" s="956">
        <v>1</v>
      </c>
      <c r="K510" s="1085">
        <v>2</v>
      </c>
      <c r="L510" s="931">
        <v>36</v>
      </c>
      <c r="M510" s="931" t="s">
        <v>3346</v>
      </c>
      <c r="N510" s="912"/>
      <c r="O510" s="761"/>
      <c r="P510" s="931"/>
      <c r="Q510" s="931"/>
    </row>
    <row r="511" spans="2:17">
      <c r="B511" s="911">
        <v>505</v>
      </c>
      <c r="C511" s="931" t="s">
        <v>65</v>
      </c>
      <c r="D511" s="932"/>
      <c r="E511" s="912" t="s">
        <v>2</v>
      </c>
      <c r="F511" s="912" t="s">
        <v>3</v>
      </c>
      <c r="G511" s="946" t="s">
        <v>147</v>
      </c>
      <c r="H511" s="931"/>
      <c r="I511" s="933" t="s">
        <v>3381</v>
      </c>
      <c r="J511" s="956">
        <v>1</v>
      </c>
      <c r="K511" s="1085">
        <v>3</v>
      </c>
      <c r="L511" s="931">
        <v>36</v>
      </c>
      <c r="M511" s="931" t="s">
        <v>3346</v>
      </c>
      <c r="N511" s="912"/>
      <c r="O511" s="761"/>
      <c r="P511" s="931"/>
      <c r="Q511" s="931"/>
    </row>
    <row r="512" spans="2:17">
      <c r="B512" s="911">
        <v>506</v>
      </c>
      <c r="C512" s="931" t="s">
        <v>65</v>
      </c>
      <c r="D512" s="932"/>
      <c r="E512" s="912" t="s">
        <v>2</v>
      </c>
      <c r="F512" s="912" t="s">
        <v>3</v>
      </c>
      <c r="G512" s="946" t="s">
        <v>147</v>
      </c>
      <c r="H512" s="931"/>
      <c r="I512" s="933" t="s">
        <v>3381</v>
      </c>
      <c r="J512" s="956">
        <v>1</v>
      </c>
      <c r="K512" s="1085">
        <v>4</v>
      </c>
      <c r="L512" s="931">
        <v>36</v>
      </c>
      <c r="M512" s="931" t="s">
        <v>3346</v>
      </c>
      <c r="N512" s="912"/>
      <c r="O512" s="761"/>
      <c r="P512" s="931"/>
      <c r="Q512" s="931"/>
    </row>
    <row r="513" spans="2:17">
      <c r="B513" s="911">
        <v>507</v>
      </c>
      <c r="C513" s="931" t="s">
        <v>65</v>
      </c>
      <c r="D513" s="932"/>
      <c r="E513" s="912" t="s">
        <v>2</v>
      </c>
      <c r="F513" s="912" t="s">
        <v>3</v>
      </c>
      <c r="G513" s="946" t="s">
        <v>147</v>
      </c>
      <c r="H513" s="931"/>
      <c r="I513" s="933" t="s">
        <v>3381</v>
      </c>
      <c r="J513" s="956">
        <v>1</v>
      </c>
      <c r="K513" s="1085">
        <v>5</v>
      </c>
      <c r="L513" s="931">
        <v>36</v>
      </c>
      <c r="M513" s="931" t="s">
        <v>3346</v>
      </c>
      <c r="N513" s="912"/>
      <c r="O513" s="761"/>
      <c r="P513" s="931"/>
      <c r="Q513" s="931"/>
    </row>
    <row r="514" spans="2:17">
      <c r="B514" s="911">
        <v>508</v>
      </c>
      <c r="C514" s="931" t="s">
        <v>65</v>
      </c>
      <c r="D514" s="932"/>
      <c r="E514" s="912" t="s">
        <v>2</v>
      </c>
      <c r="F514" s="912" t="s">
        <v>3</v>
      </c>
      <c r="G514" s="946" t="s">
        <v>147</v>
      </c>
      <c r="H514" s="931"/>
      <c r="I514" s="933" t="s">
        <v>3381</v>
      </c>
      <c r="J514" s="956">
        <v>1</v>
      </c>
      <c r="K514" s="1085">
        <v>6</v>
      </c>
      <c r="L514" s="931">
        <v>36</v>
      </c>
      <c r="M514" s="931" t="s">
        <v>3346</v>
      </c>
      <c r="N514" s="912"/>
      <c r="O514" s="761"/>
      <c r="P514" s="931"/>
      <c r="Q514" s="931"/>
    </row>
    <row r="515" spans="2:17">
      <c r="B515" s="911">
        <v>509</v>
      </c>
      <c r="C515" s="931" t="s">
        <v>65</v>
      </c>
      <c r="D515" s="932"/>
      <c r="E515" s="912" t="s">
        <v>2</v>
      </c>
      <c r="F515" s="912" t="s">
        <v>3</v>
      </c>
      <c r="G515" s="946" t="s">
        <v>147</v>
      </c>
      <c r="H515" s="931"/>
      <c r="I515" s="933" t="s">
        <v>3381</v>
      </c>
      <c r="J515" s="956">
        <v>1</v>
      </c>
      <c r="K515" s="1085">
        <v>7</v>
      </c>
      <c r="L515" s="931">
        <v>36</v>
      </c>
      <c r="M515" s="931" t="s">
        <v>3346</v>
      </c>
      <c r="N515" s="912"/>
      <c r="O515" s="761"/>
      <c r="P515" s="931"/>
      <c r="Q515" s="931"/>
    </row>
    <row r="516" spans="2:17">
      <c r="B516" s="911">
        <v>510</v>
      </c>
      <c r="C516" s="931" t="s">
        <v>65</v>
      </c>
      <c r="D516" s="932"/>
      <c r="E516" s="912" t="s">
        <v>2</v>
      </c>
      <c r="F516" s="912" t="s">
        <v>3</v>
      </c>
      <c r="G516" s="946" t="s">
        <v>147</v>
      </c>
      <c r="H516" s="931"/>
      <c r="I516" s="933" t="s">
        <v>3381</v>
      </c>
      <c r="J516" s="956">
        <v>1</v>
      </c>
      <c r="K516" s="1085">
        <v>8</v>
      </c>
      <c r="L516" s="931">
        <v>36</v>
      </c>
      <c r="M516" s="931" t="s">
        <v>3346</v>
      </c>
      <c r="N516" s="912"/>
      <c r="O516" s="761"/>
      <c r="P516" s="931"/>
      <c r="Q516" s="931"/>
    </row>
    <row r="517" spans="2:17">
      <c r="B517" s="911">
        <v>511</v>
      </c>
      <c r="C517" s="931" t="s">
        <v>65</v>
      </c>
      <c r="D517" s="932"/>
      <c r="E517" s="912" t="s">
        <v>2</v>
      </c>
      <c r="F517" s="912" t="s">
        <v>3</v>
      </c>
      <c r="G517" s="946" t="s">
        <v>147</v>
      </c>
      <c r="H517" s="931"/>
      <c r="I517" s="933" t="s">
        <v>3381</v>
      </c>
      <c r="J517" s="956">
        <v>1</v>
      </c>
      <c r="K517" s="1085">
        <v>9</v>
      </c>
      <c r="L517" s="931">
        <v>36</v>
      </c>
      <c r="M517" s="931" t="s">
        <v>3346</v>
      </c>
      <c r="N517" s="912"/>
      <c r="O517" s="761"/>
      <c r="P517" s="931"/>
      <c r="Q517" s="931"/>
    </row>
    <row r="518" spans="2:17">
      <c r="B518" s="911">
        <v>512</v>
      </c>
      <c r="C518" s="931" t="s">
        <v>65</v>
      </c>
      <c r="D518" s="932"/>
      <c r="E518" s="912" t="s">
        <v>2</v>
      </c>
      <c r="F518" s="912" t="s">
        <v>3</v>
      </c>
      <c r="G518" s="946" t="s">
        <v>147</v>
      </c>
      <c r="H518" s="931"/>
      <c r="I518" s="933" t="s">
        <v>3381</v>
      </c>
      <c r="J518" s="956">
        <v>1</v>
      </c>
      <c r="K518" s="1085">
        <v>10</v>
      </c>
      <c r="L518" s="931">
        <v>36</v>
      </c>
      <c r="M518" s="931" t="s">
        <v>3346</v>
      </c>
      <c r="N518" s="912"/>
      <c r="O518" s="761"/>
      <c r="P518" s="931"/>
      <c r="Q518" s="931"/>
    </row>
    <row r="519" spans="2:17">
      <c r="B519" s="911">
        <v>513</v>
      </c>
      <c r="C519" s="931" t="s">
        <v>65</v>
      </c>
      <c r="D519" s="932"/>
      <c r="E519" s="912" t="s">
        <v>2</v>
      </c>
      <c r="F519" s="912" t="s">
        <v>3</v>
      </c>
      <c r="G519" s="946" t="s">
        <v>147</v>
      </c>
      <c r="H519" s="931"/>
      <c r="I519" s="933" t="s">
        <v>3381</v>
      </c>
      <c r="J519" s="956">
        <v>1</v>
      </c>
      <c r="K519" s="1085">
        <v>11</v>
      </c>
      <c r="L519" s="931">
        <v>36</v>
      </c>
      <c r="M519" s="931" t="s">
        <v>3346</v>
      </c>
      <c r="N519" s="912"/>
      <c r="O519" s="761"/>
      <c r="P519" s="931"/>
      <c r="Q519" s="931"/>
    </row>
    <row r="520" spans="2:17">
      <c r="B520" s="911">
        <v>514</v>
      </c>
      <c r="C520" s="931" t="s">
        <v>65</v>
      </c>
      <c r="D520" s="932"/>
      <c r="E520" s="912" t="s">
        <v>2</v>
      </c>
      <c r="F520" s="912" t="s">
        <v>3</v>
      </c>
      <c r="G520" s="946" t="s">
        <v>147</v>
      </c>
      <c r="H520" s="931"/>
      <c r="I520" s="933" t="s">
        <v>3381</v>
      </c>
      <c r="J520" s="956">
        <v>1</v>
      </c>
      <c r="K520" s="1085">
        <v>12</v>
      </c>
      <c r="L520" s="931">
        <v>36</v>
      </c>
      <c r="M520" s="931" t="s">
        <v>3346</v>
      </c>
      <c r="N520" s="912"/>
      <c r="O520" s="761"/>
      <c r="P520" s="931"/>
      <c r="Q520" s="931"/>
    </row>
    <row r="521" spans="2:17">
      <c r="B521" s="911">
        <v>515</v>
      </c>
      <c r="C521" s="931" t="s">
        <v>65</v>
      </c>
      <c r="D521" s="932"/>
      <c r="E521" s="912" t="s">
        <v>2</v>
      </c>
      <c r="F521" s="912" t="s">
        <v>3</v>
      </c>
      <c r="G521" s="946" t="s">
        <v>147</v>
      </c>
      <c r="H521" s="931"/>
      <c r="I521" s="933" t="s">
        <v>3381</v>
      </c>
      <c r="J521" s="956">
        <v>1</v>
      </c>
      <c r="K521" s="1085">
        <v>13</v>
      </c>
      <c r="L521" s="931">
        <v>36</v>
      </c>
      <c r="M521" s="931" t="s">
        <v>3346</v>
      </c>
      <c r="N521" s="912"/>
      <c r="O521" s="761"/>
      <c r="P521" s="931"/>
      <c r="Q521" s="931"/>
    </row>
    <row r="522" spans="2:17">
      <c r="B522" s="911">
        <v>516</v>
      </c>
      <c r="C522" s="931" t="s">
        <v>65</v>
      </c>
      <c r="D522" s="932"/>
      <c r="E522" s="912" t="s">
        <v>2</v>
      </c>
      <c r="F522" s="912" t="s">
        <v>3</v>
      </c>
      <c r="G522" s="946" t="s">
        <v>147</v>
      </c>
      <c r="H522" s="931"/>
      <c r="I522" s="933" t="s">
        <v>3381</v>
      </c>
      <c r="J522" s="956">
        <v>1</v>
      </c>
      <c r="K522" s="1085">
        <v>14</v>
      </c>
      <c r="L522" s="931">
        <v>36</v>
      </c>
      <c r="M522" s="931" t="s">
        <v>3346</v>
      </c>
      <c r="N522" s="912"/>
      <c r="O522" s="761"/>
      <c r="P522" s="931"/>
      <c r="Q522" s="931"/>
    </row>
    <row r="523" spans="2:17">
      <c r="B523" s="911">
        <v>517</v>
      </c>
      <c r="C523" s="931" t="s">
        <v>65</v>
      </c>
      <c r="D523" s="932"/>
      <c r="E523" s="912" t="s">
        <v>2</v>
      </c>
      <c r="F523" s="912" t="s">
        <v>3</v>
      </c>
      <c r="G523" s="946" t="s">
        <v>147</v>
      </c>
      <c r="H523" s="931"/>
      <c r="I523" s="933" t="s">
        <v>3381</v>
      </c>
      <c r="J523" s="956">
        <v>1</v>
      </c>
      <c r="K523" s="1085">
        <v>15</v>
      </c>
      <c r="L523" s="931">
        <v>36</v>
      </c>
      <c r="M523" s="931" t="s">
        <v>3346</v>
      </c>
      <c r="N523" s="912"/>
      <c r="O523" s="761"/>
      <c r="P523" s="931"/>
      <c r="Q523" s="931"/>
    </row>
    <row r="524" spans="2:17">
      <c r="B524" s="911">
        <v>518</v>
      </c>
      <c r="C524" s="931" t="s">
        <v>65</v>
      </c>
      <c r="D524" s="932"/>
      <c r="E524" s="912" t="s">
        <v>2</v>
      </c>
      <c r="F524" s="912" t="s">
        <v>3</v>
      </c>
      <c r="G524" s="946" t="s">
        <v>147</v>
      </c>
      <c r="H524" s="931"/>
      <c r="I524" s="933" t="s">
        <v>3381</v>
      </c>
      <c r="J524" s="956">
        <v>1</v>
      </c>
      <c r="K524" s="1085">
        <v>16</v>
      </c>
      <c r="L524" s="931">
        <v>36</v>
      </c>
      <c r="M524" s="931" t="s">
        <v>3346</v>
      </c>
      <c r="N524" s="912"/>
      <c r="O524" s="761"/>
      <c r="P524" s="931"/>
      <c r="Q524" s="931"/>
    </row>
    <row r="525" spans="2:17">
      <c r="B525" s="911">
        <v>519</v>
      </c>
      <c r="C525" s="931" t="s">
        <v>65</v>
      </c>
      <c r="D525" s="932"/>
      <c r="E525" s="912" t="s">
        <v>2</v>
      </c>
      <c r="F525" s="912" t="s">
        <v>3</v>
      </c>
      <c r="G525" s="946" t="s">
        <v>147</v>
      </c>
      <c r="H525" s="931"/>
      <c r="I525" s="933" t="s">
        <v>3381</v>
      </c>
      <c r="J525" s="956">
        <v>1</v>
      </c>
      <c r="K525" s="1085">
        <v>17</v>
      </c>
      <c r="L525" s="931">
        <v>36</v>
      </c>
      <c r="M525" s="931" t="s">
        <v>3346</v>
      </c>
      <c r="N525" s="912"/>
      <c r="O525" s="761"/>
      <c r="P525" s="931"/>
      <c r="Q525" s="931"/>
    </row>
    <row r="526" spans="2:17">
      <c r="B526" s="911">
        <v>520</v>
      </c>
      <c r="C526" s="931" t="s">
        <v>65</v>
      </c>
      <c r="D526" s="932"/>
      <c r="E526" s="912" t="s">
        <v>2</v>
      </c>
      <c r="F526" s="912" t="s">
        <v>3</v>
      </c>
      <c r="G526" s="946" t="s">
        <v>147</v>
      </c>
      <c r="H526" s="931"/>
      <c r="I526" s="933" t="s">
        <v>3381</v>
      </c>
      <c r="J526" s="956">
        <v>1</v>
      </c>
      <c r="K526" s="1085">
        <v>18</v>
      </c>
      <c r="L526" s="931">
        <v>36</v>
      </c>
      <c r="M526" s="931" t="s">
        <v>3346</v>
      </c>
      <c r="N526" s="912"/>
      <c r="O526" s="761"/>
      <c r="P526" s="931"/>
      <c r="Q526" s="931"/>
    </row>
    <row r="527" spans="2:17">
      <c r="B527" s="911">
        <v>521</v>
      </c>
      <c r="C527" s="931" t="s">
        <v>65</v>
      </c>
      <c r="D527" s="932"/>
      <c r="E527" s="912" t="s">
        <v>2</v>
      </c>
      <c r="F527" s="912" t="s">
        <v>3</v>
      </c>
      <c r="G527" s="946" t="s">
        <v>147</v>
      </c>
      <c r="H527" s="931"/>
      <c r="I527" s="933" t="s">
        <v>3381</v>
      </c>
      <c r="J527" s="956">
        <v>1</v>
      </c>
      <c r="K527" s="1085">
        <v>19</v>
      </c>
      <c r="L527" s="931">
        <v>36</v>
      </c>
      <c r="M527" s="931" t="s">
        <v>3346</v>
      </c>
      <c r="N527" s="912"/>
      <c r="O527" s="761"/>
      <c r="P527" s="931"/>
      <c r="Q527" s="931"/>
    </row>
    <row r="528" spans="2:17">
      <c r="B528" s="911">
        <v>522</v>
      </c>
      <c r="C528" s="931" t="s">
        <v>65</v>
      </c>
      <c r="D528" s="932"/>
      <c r="E528" s="912" t="s">
        <v>2</v>
      </c>
      <c r="F528" s="912" t="s">
        <v>3</v>
      </c>
      <c r="G528" s="946" t="s">
        <v>147</v>
      </c>
      <c r="H528" s="931"/>
      <c r="I528" s="933" t="s">
        <v>3381</v>
      </c>
      <c r="J528" s="956">
        <v>1</v>
      </c>
      <c r="K528" s="1085">
        <v>20</v>
      </c>
      <c r="L528" s="931">
        <v>36</v>
      </c>
      <c r="M528" s="931" t="s">
        <v>3346</v>
      </c>
      <c r="N528" s="912"/>
      <c r="O528" s="761"/>
      <c r="P528" s="931"/>
      <c r="Q528" s="931"/>
    </row>
    <row r="529" spans="2:17">
      <c r="B529" s="911">
        <v>523</v>
      </c>
      <c r="C529" s="931" t="s">
        <v>65</v>
      </c>
      <c r="D529" s="932"/>
      <c r="E529" s="912" t="s">
        <v>2</v>
      </c>
      <c r="F529" s="912" t="s">
        <v>3</v>
      </c>
      <c r="G529" s="946" t="s">
        <v>147</v>
      </c>
      <c r="H529" s="931"/>
      <c r="I529" s="933" t="s">
        <v>3381</v>
      </c>
      <c r="J529" s="956">
        <v>1</v>
      </c>
      <c r="K529" s="1085">
        <v>21</v>
      </c>
      <c r="L529" s="931">
        <v>36</v>
      </c>
      <c r="M529" s="931" t="s">
        <v>3346</v>
      </c>
      <c r="N529" s="912"/>
      <c r="O529" s="761"/>
      <c r="P529" s="931"/>
      <c r="Q529" s="931"/>
    </row>
    <row r="530" spans="2:17">
      <c r="B530" s="911">
        <v>524</v>
      </c>
      <c r="C530" s="931" t="s">
        <v>65</v>
      </c>
      <c r="D530" s="932"/>
      <c r="E530" s="912" t="s">
        <v>2</v>
      </c>
      <c r="F530" s="912" t="s">
        <v>3</v>
      </c>
      <c r="G530" s="946" t="s">
        <v>147</v>
      </c>
      <c r="H530" s="931"/>
      <c r="I530" s="933" t="s">
        <v>3381</v>
      </c>
      <c r="J530" s="956">
        <v>1</v>
      </c>
      <c r="K530" s="1085">
        <v>22</v>
      </c>
      <c r="L530" s="931">
        <v>36</v>
      </c>
      <c r="M530" s="931" t="s">
        <v>3346</v>
      </c>
      <c r="N530" s="912"/>
      <c r="O530" s="761"/>
      <c r="P530" s="931"/>
      <c r="Q530" s="931"/>
    </row>
    <row r="531" spans="2:17">
      <c r="B531" s="911">
        <v>525</v>
      </c>
      <c r="C531" s="931" t="s">
        <v>65</v>
      </c>
      <c r="D531" s="932"/>
      <c r="E531" s="912" t="s">
        <v>2</v>
      </c>
      <c r="F531" s="912" t="s">
        <v>3</v>
      </c>
      <c r="G531" s="946" t="s">
        <v>147</v>
      </c>
      <c r="H531" s="931"/>
      <c r="I531" s="933" t="s">
        <v>3381</v>
      </c>
      <c r="J531" s="956">
        <v>1</v>
      </c>
      <c r="K531" s="1085">
        <v>23</v>
      </c>
      <c r="L531" s="931">
        <v>36</v>
      </c>
      <c r="M531" s="931" t="s">
        <v>3346</v>
      </c>
      <c r="N531" s="912"/>
      <c r="O531" s="761"/>
      <c r="P531" s="931"/>
      <c r="Q531" s="931"/>
    </row>
    <row r="532" spans="2:17">
      <c r="B532" s="911">
        <v>526</v>
      </c>
      <c r="C532" s="931" t="s">
        <v>65</v>
      </c>
      <c r="D532" s="932"/>
      <c r="E532" s="912" t="s">
        <v>2</v>
      </c>
      <c r="F532" s="912" t="s">
        <v>3</v>
      </c>
      <c r="G532" s="946" t="s">
        <v>147</v>
      </c>
      <c r="H532" s="931"/>
      <c r="I532" s="933" t="s">
        <v>3381</v>
      </c>
      <c r="J532" s="956">
        <v>1</v>
      </c>
      <c r="K532" s="1085">
        <v>24</v>
      </c>
      <c r="L532" s="931">
        <v>36</v>
      </c>
      <c r="M532" s="931" t="s">
        <v>3346</v>
      </c>
      <c r="N532" s="912"/>
      <c r="O532" s="761"/>
      <c r="P532" s="931"/>
      <c r="Q532" s="931"/>
    </row>
    <row r="533" spans="2:17">
      <c r="B533" s="911">
        <v>527</v>
      </c>
      <c r="C533" s="931" t="s">
        <v>65</v>
      </c>
      <c r="D533" s="932"/>
      <c r="E533" s="912" t="s">
        <v>2</v>
      </c>
      <c r="F533" s="912" t="s">
        <v>3</v>
      </c>
      <c r="G533" s="946" t="s">
        <v>147</v>
      </c>
      <c r="H533" s="931"/>
      <c r="I533" s="933" t="s">
        <v>3381</v>
      </c>
      <c r="J533" s="956">
        <v>1</v>
      </c>
      <c r="K533" s="1085">
        <v>25</v>
      </c>
      <c r="L533" s="931">
        <v>36</v>
      </c>
      <c r="M533" s="931" t="s">
        <v>3346</v>
      </c>
      <c r="N533" s="912"/>
      <c r="O533" s="761"/>
      <c r="P533" s="931"/>
      <c r="Q533" s="931"/>
    </row>
    <row r="534" spans="2:17">
      <c r="B534" s="911">
        <v>528</v>
      </c>
      <c r="C534" s="931" t="s">
        <v>65</v>
      </c>
      <c r="D534" s="932"/>
      <c r="E534" s="912" t="s">
        <v>2</v>
      </c>
      <c r="F534" s="912" t="s">
        <v>3</v>
      </c>
      <c r="G534" s="946" t="s">
        <v>147</v>
      </c>
      <c r="H534" s="931"/>
      <c r="I534" s="933" t="s">
        <v>3381</v>
      </c>
      <c r="J534" s="956">
        <v>1</v>
      </c>
      <c r="K534" s="1085">
        <v>26</v>
      </c>
      <c r="L534" s="931">
        <v>36</v>
      </c>
      <c r="M534" s="931" t="s">
        <v>3346</v>
      </c>
      <c r="N534" s="912"/>
      <c r="O534" s="761"/>
      <c r="P534" s="931"/>
      <c r="Q534" s="931"/>
    </row>
    <row r="535" spans="2:17">
      <c r="B535" s="911">
        <v>529</v>
      </c>
      <c r="C535" s="931" t="s">
        <v>65</v>
      </c>
      <c r="D535" s="932"/>
      <c r="E535" s="912" t="s">
        <v>150</v>
      </c>
      <c r="F535" s="912" t="s">
        <v>7</v>
      </c>
      <c r="G535" s="931" t="s">
        <v>3382</v>
      </c>
      <c r="H535" s="931">
        <v>2</v>
      </c>
      <c r="I535" s="933" t="s">
        <v>152</v>
      </c>
      <c r="J535" s="1084">
        <v>1</v>
      </c>
      <c r="K535" s="1085">
        <v>1</v>
      </c>
      <c r="L535" s="931">
        <v>20</v>
      </c>
      <c r="M535" s="931" t="s">
        <v>3346</v>
      </c>
      <c r="N535" s="912"/>
      <c r="O535" s="761"/>
      <c r="P535" s="931"/>
      <c r="Q535" s="931"/>
    </row>
    <row r="536" spans="2:17">
      <c r="B536" s="911">
        <v>530</v>
      </c>
      <c r="C536" s="931" t="s">
        <v>65</v>
      </c>
      <c r="D536" s="932"/>
      <c r="E536" s="912" t="s">
        <v>150</v>
      </c>
      <c r="F536" s="912" t="s">
        <v>7</v>
      </c>
      <c r="G536" s="931" t="s">
        <v>3382</v>
      </c>
      <c r="H536" s="931">
        <v>2</v>
      </c>
      <c r="I536" s="933" t="s">
        <v>152</v>
      </c>
      <c r="J536" s="1084">
        <v>1</v>
      </c>
      <c r="K536" s="1085">
        <v>2</v>
      </c>
      <c r="L536" s="931">
        <v>20</v>
      </c>
      <c r="M536" s="931" t="s">
        <v>3346</v>
      </c>
      <c r="N536" s="912"/>
      <c r="O536" s="761"/>
      <c r="P536" s="931"/>
      <c r="Q536" s="931"/>
    </row>
    <row r="537" spans="2:17">
      <c r="B537" s="911">
        <v>531</v>
      </c>
      <c r="C537" s="931" t="s">
        <v>65</v>
      </c>
      <c r="D537" s="932"/>
      <c r="E537" s="912" t="s">
        <v>150</v>
      </c>
      <c r="F537" s="912" t="s">
        <v>7</v>
      </c>
      <c r="G537" s="931" t="s">
        <v>3382</v>
      </c>
      <c r="H537" s="931">
        <v>2</v>
      </c>
      <c r="I537" s="933" t="s">
        <v>152</v>
      </c>
      <c r="J537" s="1084">
        <v>1</v>
      </c>
      <c r="K537" s="1085">
        <v>3</v>
      </c>
      <c r="L537" s="931">
        <v>20</v>
      </c>
      <c r="M537" s="931" t="s">
        <v>3346</v>
      </c>
      <c r="N537" s="912"/>
      <c r="O537" s="761"/>
      <c r="P537" s="931"/>
      <c r="Q537" s="931"/>
    </row>
    <row r="538" spans="2:17">
      <c r="B538" s="911">
        <v>532</v>
      </c>
      <c r="C538" s="931" t="s">
        <v>65</v>
      </c>
      <c r="D538" s="932"/>
      <c r="E538" s="912" t="s">
        <v>150</v>
      </c>
      <c r="F538" s="912" t="s">
        <v>7</v>
      </c>
      <c r="G538" s="931" t="s">
        <v>3382</v>
      </c>
      <c r="H538" s="931">
        <v>2</v>
      </c>
      <c r="I538" s="933" t="s">
        <v>152</v>
      </c>
      <c r="J538" s="1084">
        <v>1</v>
      </c>
      <c r="K538" s="1085">
        <v>4</v>
      </c>
      <c r="L538" s="931">
        <v>20</v>
      </c>
      <c r="M538" s="931" t="s">
        <v>3346</v>
      </c>
      <c r="N538" s="912"/>
      <c r="O538" s="761"/>
      <c r="P538" s="931"/>
      <c r="Q538" s="931"/>
    </row>
    <row r="539" spans="2:17">
      <c r="B539" s="911">
        <v>533</v>
      </c>
      <c r="C539" s="931" t="s">
        <v>65</v>
      </c>
      <c r="D539" s="932"/>
      <c r="E539" s="912" t="s">
        <v>150</v>
      </c>
      <c r="F539" s="912" t="s">
        <v>7</v>
      </c>
      <c r="G539" s="931" t="s">
        <v>3382</v>
      </c>
      <c r="H539" s="931">
        <v>2</v>
      </c>
      <c r="I539" s="933" t="s">
        <v>152</v>
      </c>
      <c r="J539" s="1084">
        <v>1</v>
      </c>
      <c r="K539" s="1085">
        <v>5</v>
      </c>
      <c r="L539" s="931">
        <v>20</v>
      </c>
      <c r="M539" s="931" t="s">
        <v>3346</v>
      </c>
      <c r="N539" s="912"/>
      <c r="O539" s="761"/>
      <c r="P539" s="931"/>
      <c r="Q539" s="931"/>
    </row>
    <row r="540" spans="2:17">
      <c r="B540" s="911">
        <v>534</v>
      </c>
      <c r="C540" s="931" t="s">
        <v>65</v>
      </c>
      <c r="D540" s="932"/>
      <c r="E540" s="912" t="s">
        <v>150</v>
      </c>
      <c r="F540" s="912" t="s">
        <v>7</v>
      </c>
      <c r="G540" s="931" t="s">
        <v>3382</v>
      </c>
      <c r="H540" s="931">
        <v>2</v>
      </c>
      <c r="I540" s="933" t="s">
        <v>152</v>
      </c>
      <c r="J540" s="1084">
        <v>1</v>
      </c>
      <c r="K540" s="1085">
        <v>6</v>
      </c>
      <c r="L540" s="931">
        <v>20</v>
      </c>
      <c r="M540" s="931" t="s">
        <v>3343</v>
      </c>
      <c r="N540" s="912"/>
      <c r="O540" s="761"/>
      <c r="P540" s="931"/>
      <c r="Q540" s="931"/>
    </row>
    <row r="541" spans="2:17">
      <c r="B541" s="911">
        <v>535</v>
      </c>
      <c r="C541" s="931" t="s">
        <v>65</v>
      </c>
      <c r="D541" s="932"/>
      <c r="E541" s="912" t="s">
        <v>150</v>
      </c>
      <c r="F541" s="912" t="s">
        <v>7</v>
      </c>
      <c r="G541" s="931" t="s">
        <v>3382</v>
      </c>
      <c r="H541" s="931">
        <v>2</v>
      </c>
      <c r="I541" s="933" t="s">
        <v>152</v>
      </c>
      <c r="J541" s="1084">
        <v>1</v>
      </c>
      <c r="K541" s="1085">
        <v>7</v>
      </c>
      <c r="L541" s="931">
        <v>20</v>
      </c>
      <c r="M541" s="931" t="s">
        <v>3346</v>
      </c>
      <c r="N541" s="912"/>
      <c r="O541" s="761"/>
      <c r="P541" s="931"/>
      <c r="Q541" s="931"/>
    </row>
    <row r="542" spans="2:17">
      <c r="B542" s="911">
        <v>536</v>
      </c>
      <c r="C542" s="931" t="s">
        <v>65</v>
      </c>
      <c r="D542" s="932"/>
      <c r="E542" s="912" t="s">
        <v>150</v>
      </c>
      <c r="F542" s="912" t="s">
        <v>7</v>
      </c>
      <c r="G542" s="931" t="s">
        <v>3382</v>
      </c>
      <c r="H542" s="931">
        <v>2</v>
      </c>
      <c r="I542" s="933" t="s">
        <v>152</v>
      </c>
      <c r="J542" s="1084">
        <v>1</v>
      </c>
      <c r="K542" s="1085">
        <v>8</v>
      </c>
      <c r="L542" s="931">
        <v>12</v>
      </c>
      <c r="M542" s="931" t="s">
        <v>3346</v>
      </c>
      <c r="N542" s="912"/>
      <c r="O542" s="761"/>
      <c r="P542" s="931"/>
      <c r="Q542" s="931"/>
    </row>
    <row r="543" spans="2:17">
      <c r="B543" s="911">
        <v>537</v>
      </c>
      <c r="C543" s="931" t="s">
        <v>65</v>
      </c>
      <c r="D543" s="932"/>
      <c r="E543" s="912" t="s">
        <v>150</v>
      </c>
      <c r="F543" s="912" t="s">
        <v>7</v>
      </c>
      <c r="G543" s="931" t="s">
        <v>3382</v>
      </c>
      <c r="H543" s="931">
        <v>2</v>
      </c>
      <c r="I543" s="933" t="s">
        <v>152</v>
      </c>
      <c r="J543" s="1084">
        <v>1</v>
      </c>
      <c r="K543" s="1085">
        <v>9</v>
      </c>
      <c r="L543" s="931">
        <v>8</v>
      </c>
      <c r="M543" s="931" t="s">
        <v>3346</v>
      </c>
      <c r="N543" s="912"/>
      <c r="O543" s="761"/>
      <c r="P543" s="931"/>
      <c r="Q543" s="931"/>
    </row>
    <row r="544" spans="2:17">
      <c r="B544" s="911">
        <v>538</v>
      </c>
      <c r="C544" s="931" t="s">
        <v>65</v>
      </c>
      <c r="D544" s="932"/>
      <c r="E544" s="912" t="s">
        <v>150</v>
      </c>
      <c r="F544" s="912" t="s">
        <v>7</v>
      </c>
      <c r="G544" s="931" t="s">
        <v>3382</v>
      </c>
      <c r="H544" s="931">
        <v>2</v>
      </c>
      <c r="I544" s="933" t="s">
        <v>152</v>
      </c>
      <c r="J544" s="1084">
        <v>1</v>
      </c>
      <c r="K544" s="1085">
        <v>10</v>
      </c>
      <c r="L544" s="931">
        <v>8</v>
      </c>
      <c r="M544" s="931" t="s">
        <v>3346</v>
      </c>
      <c r="N544" s="912"/>
      <c r="O544" s="761"/>
      <c r="P544" s="931"/>
      <c r="Q544" s="931"/>
    </row>
    <row r="545" spans="2:17">
      <c r="B545" s="911">
        <v>539</v>
      </c>
      <c r="C545" s="931" t="s">
        <v>65</v>
      </c>
      <c r="D545" s="932"/>
      <c r="E545" s="912" t="s">
        <v>150</v>
      </c>
      <c r="F545" s="912" t="s">
        <v>7</v>
      </c>
      <c r="G545" s="931" t="s">
        <v>3382</v>
      </c>
      <c r="H545" s="931">
        <v>2</v>
      </c>
      <c r="I545" s="933" t="s">
        <v>152</v>
      </c>
      <c r="J545" s="1084">
        <v>1</v>
      </c>
      <c r="K545" s="1085">
        <v>11</v>
      </c>
      <c r="L545" s="931">
        <v>8</v>
      </c>
      <c r="M545" s="931" t="s">
        <v>3343</v>
      </c>
      <c r="N545" s="912"/>
      <c r="O545" s="761"/>
      <c r="P545" s="931"/>
      <c r="Q545" s="931"/>
    </row>
    <row r="546" spans="2:17">
      <c r="B546" s="911">
        <v>540</v>
      </c>
      <c r="C546" s="931" t="s">
        <v>65</v>
      </c>
      <c r="D546" s="932"/>
      <c r="E546" s="912" t="s">
        <v>150</v>
      </c>
      <c r="F546" s="912" t="s">
        <v>7</v>
      </c>
      <c r="G546" s="931" t="s">
        <v>3382</v>
      </c>
      <c r="H546" s="931">
        <v>2</v>
      </c>
      <c r="I546" s="933" t="s">
        <v>152</v>
      </c>
      <c r="J546" s="1084">
        <v>1</v>
      </c>
      <c r="K546" s="1085">
        <v>12</v>
      </c>
      <c r="L546" s="931">
        <v>8</v>
      </c>
      <c r="M546" s="931" t="s">
        <v>3343</v>
      </c>
      <c r="N546" s="912"/>
      <c r="O546" s="761"/>
      <c r="P546" s="931"/>
      <c r="Q546" s="931"/>
    </row>
    <row r="547" spans="2:17">
      <c r="B547" s="911">
        <v>541</v>
      </c>
      <c r="C547" s="931" t="s">
        <v>65</v>
      </c>
      <c r="D547" s="932"/>
      <c r="E547" s="912" t="s">
        <v>150</v>
      </c>
      <c r="F547" s="912" t="s">
        <v>7</v>
      </c>
      <c r="G547" s="931" t="s">
        <v>3382</v>
      </c>
      <c r="H547" s="931">
        <v>2</v>
      </c>
      <c r="I547" s="933" t="s">
        <v>152</v>
      </c>
      <c r="J547" s="1084">
        <v>1</v>
      </c>
      <c r="K547" s="1085">
        <v>13</v>
      </c>
      <c r="L547" s="931">
        <v>8</v>
      </c>
      <c r="M547" s="931" t="s">
        <v>3346</v>
      </c>
      <c r="N547" s="912"/>
      <c r="O547" s="761"/>
      <c r="P547" s="931"/>
      <c r="Q547" s="931"/>
    </row>
    <row r="548" spans="2:17">
      <c r="B548" s="911">
        <v>542</v>
      </c>
      <c r="C548" s="931" t="s">
        <v>65</v>
      </c>
      <c r="D548" s="932"/>
      <c r="E548" s="912" t="s">
        <v>150</v>
      </c>
      <c r="F548" s="912" t="s">
        <v>7</v>
      </c>
      <c r="G548" s="931" t="s">
        <v>3382</v>
      </c>
      <c r="H548" s="931">
        <v>2</v>
      </c>
      <c r="I548" s="933" t="s">
        <v>152</v>
      </c>
      <c r="J548" s="1084">
        <v>1</v>
      </c>
      <c r="K548" s="1085">
        <v>14</v>
      </c>
      <c r="L548" s="931">
        <v>8</v>
      </c>
      <c r="M548" s="931" t="s">
        <v>3343</v>
      </c>
      <c r="N548" s="912"/>
      <c r="O548" s="761"/>
      <c r="P548" s="931"/>
      <c r="Q548" s="931"/>
    </row>
    <row r="549" spans="2:17">
      <c r="B549" s="911">
        <v>543</v>
      </c>
      <c r="C549" s="931" t="s">
        <v>65</v>
      </c>
      <c r="D549" s="932"/>
      <c r="E549" s="912" t="s">
        <v>150</v>
      </c>
      <c r="F549" s="912" t="s">
        <v>7</v>
      </c>
      <c r="G549" s="931" t="s">
        <v>3382</v>
      </c>
      <c r="H549" s="931">
        <v>2</v>
      </c>
      <c r="I549" s="933" t="s">
        <v>152</v>
      </c>
      <c r="J549" s="1084">
        <v>1</v>
      </c>
      <c r="K549" s="1085">
        <v>15</v>
      </c>
      <c r="L549" s="931">
        <v>1.5</v>
      </c>
      <c r="M549" s="931" t="s">
        <v>3383</v>
      </c>
      <c r="N549" s="912"/>
      <c r="O549" s="761"/>
      <c r="P549" s="931"/>
      <c r="Q549" s="931"/>
    </row>
    <row r="550" spans="2:17">
      <c r="B550" s="911">
        <v>544</v>
      </c>
      <c r="C550" s="931" t="s">
        <v>65</v>
      </c>
      <c r="D550" s="932"/>
      <c r="E550" s="912" t="s">
        <v>150</v>
      </c>
      <c r="F550" s="912" t="s">
        <v>7</v>
      </c>
      <c r="G550" s="931" t="s">
        <v>3382</v>
      </c>
      <c r="H550" s="931">
        <v>2</v>
      </c>
      <c r="I550" s="933" t="s">
        <v>152</v>
      </c>
      <c r="J550" s="1084">
        <v>1</v>
      </c>
      <c r="K550" s="1085">
        <v>16</v>
      </c>
      <c r="L550" s="931">
        <v>1.5</v>
      </c>
      <c r="M550" s="931" t="s">
        <v>3383</v>
      </c>
      <c r="N550" s="912"/>
      <c r="O550" s="761"/>
      <c r="P550" s="931"/>
      <c r="Q550" s="931"/>
    </row>
    <row r="551" spans="2:17">
      <c r="B551" s="911">
        <v>545</v>
      </c>
      <c r="C551" s="931" t="s">
        <v>65</v>
      </c>
      <c r="D551" s="932"/>
      <c r="E551" s="912" t="s">
        <v>150</v>
      </c>
      <c r="F551" s="912" t="s">
        <v>7</v>
      </c>
      <c r="G551" s="931" t="s">
        <v>3382</v>
      </c>
      <c r="H551" s="931">
        <v>2</v>
      </c>
      <c r="I551" s="933" t="s">
        <v>152</v>
      </c>
      <c r="J551" s="1084">
        <v>1</v>
      </c>
      <c r="K551" s="1085">
        <v>17</v>
      </c>
      <c r="L551" s="931">
        <v>1.5</v>
      </c>
      <c r="M551" s="931" t="s">
        <v>3383</v>
      </c>
      <c r="N551" s="912"/>
      <c r="O551" s="761"/>
      <c r="P551" s="931"/>
      <c r="Q551" s="931"/>
    </row>
    <row r="552" spans="2:17">
      <c r="B552" s="911">
        <v>546</v>
      </c>
      <c r="C552" s="931" t="s">
        <v>65</v>
      </c>
      <c r="D552" s="932"/>
      <c r="E552" s="912" t="s">
        <v>150</v>
      </c>
      <c r="F552" s="912" t="s">
        <v>7</v>
      </c>
      <c r="G552" s="931" t="s">
        <v>3382</v>
      </c>
      <c r="H552" s="931">
        <v>2</v>
      </c>
      <c r="I552" s="933" t="s">
        <v>152</v>
      </c>
      <c r="J552" s="1084">
        <v>1</v>
      </c>
      <c r="K552" s="1085">
        <v>18</v>
      </c>
      <c r="L552" s="931">
        <v>1.5</v>
      </c>
      <c r="M552" s="931" t="s">
        <v>3383</v>
      </c>
      <c r="N552" s="912"/>
      <c r="O552" s="761"/>
      <c r="P552" s="931"/>
      <c r="Q552" s="931"/>
    </row>
    <row r="553" spans="2:17">
      <c r="B553" s="911">
        <v>547</v>
      </c>
      <c r="C553" s="931" t="s">
        <v>65</v>
      </c>
      <c r="D553" s="932"/>
      <c r="E553" s="912" t="s">
        <v>150</v>
      </c>
      <c r="F553" s="912" t="s">
        <v>7</v>
      </c>
      <c r="G553" s="931" t="s">
        <v>3382</v>
      </c>
      <c r="H553" s="931">
        <v>2</v>
      </c>
      <c r="I553" s="933" t="s">
        <v>152</v>
      </c>
      <c r="J553" s="1084">
        <v>1</v>
      </c>
      <c r="K553" s="1085">
        <v>19</v>
      </c>
      <c r="L553" s="931">
        <v>1.5</v>
      </c>
      <c r="M553" s="931" t="s">
        <v>3383</v>
      </c>
      <c r="N553" s="912"/>
      <c r="O553" s="761"/>
      <c r="P553" s="931"/>
      <c r="Q553" s="931"/>
    </row>
    <row r="554" spans="2:17">
      <c r="B554" s="911">
        <v>548</v>
      </c>
      <c r="C554" s="931" t="s">
        <v>65</v>
      </c>
      <c r="D554" s="932"/>
      <c r="E554" s="912" t="s">
        <v>150</v>
      </c>
      <c r="F554" s="912" t="s">
        <v>7</v>
      </c>
      <c r="G554" s="931" t="s">
        <v>3382</v>
      </c>
      <c r="H554" s="931">
        <v>2</v>
      </c>
      <c r="I554" s="933" t="s">
        <v>152</v>
      </c>
      <c r="J554" s="1084">
        <v>1</v>
      </c>
      <c r="K554" s="1085">
        <v>20</v>
      </c>
      <c r="L554" s="931">
        <v>8</v>
      </c>
      <c r="M554" s="931" t="s">
        <v>3346</v>
      </c>
      <c r="N554" s="912"/>
      <c r="O554" s="761"/>
      <c r="P554" s="931"/>
      <c r="Q554" s="931"/>
    </row>
    <row r="555" spans="2:17">
      <c r="B555" s="911">
        <v>549</v>
      </c>
      <c r="C555" s="931" t="s">
        <v>65</v>
      </c>
      <c r="D555" s="932"/>
      <c r="E555" s="912" t="s">
        <v>150</v>
      </c>
      <c r="F555" s="912" t="s">
        <v>7</v>
      </c>
      <c r="G555" s="931" t="s">
        <v>3382</v>
      </c>
      <c r="H555" s="931">
        <v>2</v>
      </c>
      <c r="I555" s="933" t="s">
        <v>152</v>
      </c>
      <c r="J555" s="1084">
        <v>1</v>
      </c>
      <c r="K555" s="1085">
        <v>21</v>
      </c>
      <c r="L555" s="931">
        <v>8</v>
      </c>
      <c r="M555" s="931" t="s">
        <v>3343</v>
      </c>
      <c r="N555" s="912"/>
      <c r="O555" s="761"/>
      <c r="P555" s="931"/>
      <c r="Q555" s="931"/>
    </row>
    <row r="556" spans="2:17">
      <c r="B556" s="911">
        <v>550</v>
      </c>
      <c r="C556" s="931" t="s">
        <v>65</v>
      </c>
      <c r="D556" s="932"/>
      <c r="E556" s="912" t="s">
        <v>150</v>
      </c>
      <c r="F556" s="912" t="s">
        <v>7</v>
      </c>
      <c r="G556" s="931" t="s">
        <v>3382</v>
      </c>
      <c r="H556" s="931">
        <v>2</v>
      </c>
      <c r="I556" s="933" t="s">
        <v>152</v>
      </c>
      <c r="J556" s="1084">
        <v>1</v>
      </c>
      <c r="K556" s="1085">
        <v>22</v>
      </c>
      <c r="L556" s="931">
        <v>8</v>
      </c>
      <c r="M556" s="931" t="s">
        <v>3343</v>
      </c>
      <c r="N556" s="912"/>
      <c r="O556" s="761"/>
      <c r="P556" s="931"/>
      <c r="Q556" s="931"/>
    </row>
    <row r="557" spans="2:17">
      <c r="B557" s="911">
        <v>551</v>
      </c>
      <c r="C557" s="931" t="s">
        <v>65</v>
      </c>
      <c r="D557" s="932"/>
      <c r="E557" s="912" t="s">
        <v>150</v>
      </c>
      <c r="F557" s="912" t="s">
        <v>7</v>
      </c>
      <c r="G557" s="931" t="s">
        <v>3382</v>
      </c>
      <c r="H557" s="931">
        <v>2</v>
      </c>
      <c r="I557" s="933" t="s">
        <v>152</v>
      </c>
      <c r="J557" s="1084">
        <v>1</v>
      </c>
      <c r="K557" s="1085">
        <v>23</v>
      </c>
      <c r="L557" s="931">
        <v>8</v>
      </c>
      <c r="M557" s="931" t="s">
        <v>3346</v>
      </c>
      <c r="N557" s="912"/>
      <c r="O557" s="761"/>
      <c r="P557" s="931"/>
      <c r="Q557" s="931"/>
    </row>
    <row r="558" spans="2:17">
      <c r="B558" s="911">
        <v>552</v>
      </c>
      <c r="C558" s="931" t="s">
        <v>65</v>
      </c>
      <c r="D558" s="932"/>
      <c r="E558" s="912" t="s">
        <v>150</v>
      </c>
      <c r="F558" s="912" t="s">
        <v>7</v>
      </c>
      <c r="G558" s="931" t="s">
        <v>3382</v>
      </c>
      <c r="H558" s="931">
        <v>2</v>
      </c>
      <c r="I558" s="933" t="s">
        <v>152</v>
      </c>
      <c r="J558" s="1084">
        <v>1</v>
      </c>
      <c r="K558" s="1085">
        <v>24</v>
      </c>
      <c r="L558" s="931">
        <v>8</v>
      </c>
      <c r="M558" s="931" t="s">
        <v>3343</v>
      </c>
      <c r="N558" s="912"/>
      <c r="O558" s="761"/>
      <c r="P558" s="931"/>
      <c r="Q558" s="931"/>
    </row>
    <row r="559" spans="2:17">
      <c r="B559" s="911">
        <v>553</v>
      </c>
      <c r="C559" s="931" t="s">
        <v>65</v>
      </c>
      <c r="D559" s="932"/>
      <c r="E559" s="912" t="s">
        <v>150</v>
      </c>
      <c r="F559" s="912" t="s">
        <v>7</v>
      </c>
      <c r="G559" s="931" t="s">
        <v>3382</v>
      </c>
      <c r="H559" s="931">
        <v>2</v>
      </c>
      <c r="I559" s="933" t="s">
        <v>152</v>
      </c>
      <c r="J559" s="1084">
        <v>1</v>
      </c>
      <c r="K559" s="1085">
        <v>25</v>
      </c>
      <c r="L559" s="931">
        <v>1.5</v>
      </c>
      <c r="M559" s="931" t="s">
        <v>3383</v>
      </c>
      <c r="N559" s="912"/>
      <c r="O559" s="761"/>
      <c r="P559" s="931"/>
      <c r="Q559" s="931"/>
    </row>
    <row r="560" spans="2:17">
      <c r="B560" s="911">
        <v>554</v>
      </c>
      <c r="C560" s="931" t="s">
        <v>65</v>
      </c>
      <c r="D560" s="932"/>
      <c r="E560" s="912" t="s">
        <v>150</v>
      </c>
      <c r="F560" s="912" t="s">
        <v>7</v>
      </c>
      <c r="G560" s="931" t="s">
        <v>3382</v>
      </c>
      <c r="H560" s="931">
        <v>2</v>
      </c>
      <c r="I560" s="933" t="s">
        <v>152</v>
      </c>
      <c r="J560" s="1084">
        <v>1</v>
      </c>
      <c r="K560" s="1085">
        <v>26</v>
      </c>
      <c r="L560" s="931">
        <v>1.5</v>
      </c>
      <c r="M560" s="931" t="s">
        <v>3383</v>
      </c>
      <c r="N560" s="912"/>
      <c r="O560" s="761"/>
      <c r="P560" s="931"/>
      <c r="Q560" s="931"/>
    </row>
    <row r="561" spans="2:17">
      <c r="B561" s="911">
        <v>555</v>
      </c>
      <c r="C561" s="931" t="s">
        <v>65</v>
      </c>
      <c r="D561" s="932"/>
      <c r="E561" s="912" t="s">
        <v>150</v>
      </c>
      <c r="F561" s="912" t="s">
        <v>7</v>
      </c>
      <c r="G561" s="931" t="s">
        <v>3382</v>
      </c>
      <c r="H561" s="931">
        <v>2</v>
      </c>
      <c r="I561" s="933" t="s">
        <v>152</v>
      </c>
      <c r="J561" s="1084">
        <v>1</v>
      </c>
      <c r="K561" s="1085">
        <v>27</v>
      </c>
      <c r="L561" s="931">
        <v>1.5</v>
      </c>
      <c r="M561" s="931" t="s">
        <v>3383</v>
      </c>
      <c r="N561" s="912"/>
      <c r="O561" s="761"/>
      <c r="P561" s="931"/>
      <c r="Q561" s="931"/>
    </row>
    <row r="562" spans="2:17">
      <c r="B562" s="911">
        <v>556</v>
      </c>
      <c r="C562" s="931" t="s">
        <v>65</v>
      </c>
      <c r="D562" s="932"/>
      <c r="E562" s="912" t="s">
        <v>150</v>
      </c>
      <c r="F562" s="912" t="s">
        <v>7</v>
      </c>
      <c r="G562" s="931" t="s">
        <v>3382</v>
      </c>
      <c r="H562" s="931">
        <v>2</v>
      </c>
      <c r="I562" s="933" t="s">
        <v>152</v>
      </c>
      <c r="J562" s="1084">
        <v>1</v>
      </c>
      <c r="K562" s="1085">
        <v>28</v>
      </c>
      <c r="L562" s="931">
        <v>1.5</v>
      </c>
      <c r="M562" s="931" t="s">
        <v>3383</v>
      </c>
      <c r="N562" s="912"/>
      <c r="O562" s="761"/>
      <c r="P562" s="931"/>
      <c r="Q562" s="931"/>
    </row>
    <row r="563" spans="2:17">
      <c r="B563" s="911">
        <v>557</v>
      </c>
      <c r="C563" s="931" t="s">
        <v>65</v>
      </c>
      <c r="D563" s="932"/>
      <c r="E563" s="912" t="s">
        <v>150</v>
      </c>
      <c r="F563" s="912" t="s">
        <v>7</v>
      </c>
      <c r="G563" s="931" t="s">
        <v>3382</v>
      </c>
      <c r="H563" s="931">
        <v>2</v>
      </c>
      <c r="I563" s="933" t="s">
        <v>152</v>
      </c>
      <c r="J563" s="1084">
        <v>1</v>
      </c>
      <c r="K563" s="1085">
        <v>29</v>
      </c>
      <c r="L563" s="931">
        <v>1.5</v>
      </c>
      <c r="M563" s="931" t="s">
        <v>3383</v>
      </c>
      <c r="N563" s="912"/>
      <c r="O563" s="761"/>
      <c r="P563" s="931"/>
      <c r="Q563" s="931"/>
    </row>
    <row r="564" spans="2:17">
      <c r="B564" s="911">
        <v>558</v>
      </c>
      <c r="C564" s="931" t="s">
        <v>65</v>
      </c>
      <c r="D564" s="932"/>
      <c r="E564" s="912" t="s">
        <v>150</v>
      </c>
      <c r="F564" s="912" t="s">
        <v>7</v>
      </c>
      <c r="G564" s="931" t="s">
        <v>3382</v>
      </c>
      <c r="H564" s="931">
        <v>2</v>
      </c>
      <c r="I564" s="933" t="s">
        <v>152</v>
      </c>
      <c r="J564" s="1084">
        <v>1</v>
      </c>
      <c r="K564" s="1085">
        <v>30</v>
      </c>
      <c r="L564" s="931">
        <v>8</v>
      </c>
      <c r="M564" s="931" t="s">
        <v>3346</v>
      </c>
      <c r="N564" s="912"/>
      <c r="O564" s="761"/>
      <c r="P564" s="931"/>
      <c r="Q564" s="931"/>
    </row>
    <row r="565" spans="2:17">
      <c r="B565" s="911">
        <v>559</v>
      </c>
      <c r="C565" s="931" t="s">
        <v>65</v>
      </c>
      <c r="D565" s="932"/>
      <c r="E565" s="912" t="s">
        <v>150</v>
      </c>
      <c r="F565" s="912" t="s">
        <v>7</v>
      </c>
      <c r="G565" s="931" t="s">
        <v>3382</v>
      </c>
      <c r="H565" s="931">
        <v>2</v>
      </c>
      <c r="I565" s="933" t="s">
        <v>152</v>
      </c>
      <c r="J565" s="1084">
        <v>1</v>
      </c>
      <c r="K565" s="1085">
        <v>31</v>
      </c>
      <c r="L565" s="931">
        <v>8</v>
      </c>
      <c r="M565" s="931" t="s">
        <v>3346</v>
      </c>
      <c r="N565" s="912"/>
      <c r="O565" s="761"/>
      <c r="P565" s="931"/>
      <c r="Q565" s="931"/>
    </row>
    <row r="566" spans="2:17">
      <c r="B566" s="911">
        <v>560</v>
      </c>
      <c r="C566" s="931" t="s">
        <v>65</v>
      </c>
      <c r="D566" s="932"/>
      <c r="E566" s="912" t="s">
        <v>150</v>
      </c>
      <c r="F566" s="912" t="s">
        <v>7</v>
      </c>
      <c r="G566" s="931" t="s">
        <v>3382</v>
      </c>
      <c r="H566" s="931">
        <v>2</v>
      </c>
      <c r="I566" s="933" t="s">
        <v>152</v>
      </c>
      <c r="J566" s="1084">
        <v>1</v>
      </c>
      <c r="K566" s="1085">
        <v>32</v>
      </c>
      <c r="L566" s="931">
        <v>8</v>
      </c>
      <c r="M566" s="931" t="s">
        <v>3346</v>
      </c>
      <c r="N566" s="912"/>
      <c r="O566" s="761"/>
      <c r="P566" s="931"/>
      <c r="Q566" s="931"/>
    </row>
    <row r="567" spans="2:17">
      <c r="B567" s="911">
        <v>561</v>
      </c>
      <c r="C567" s="931" t="s">
        <v>65</v>
      </c>
      <c r="D567" s="932"/>
      <c r="E567" s="912" t="s">
        <v>150</v>
      </c>
      <c r="F567" s="912" t="s">
        <v>7</v>
      </c>
      <c r="G567" s="931" t="s">
        <v>3382</v>
      </c>
      <c r="H567" s="931">
        <v>2</v>
      </c>
      <c r="I567" s="933" t="s">
        <v>152</v>
      </c>
      <c r="J567" s="1084">
        <v>1</v>
      </c>
      <c r="K567" s="1085">
        <v>33</v>
      </c>
      <c r="L567" s="931">
        <v>8</v>
      </c>
      <c r="M567" s="931" t="s">
        <v>3343</v>
      </c>
      <c r="N567" s="912"/>
      <c r="O567" s="761"/>
      <c r="P567" s="931"/>
      <c r="Q567" s="931"/>
    </row>
    <row r="568" spans="2:17">
      <c r="B568" s="911">
        <v>562</v>
      </c>
      <c r="C568" s="931" t="s">
        <v>65</v>
      </c>
      <c r="D568" s="932"/>
      <c r="E568" s="912" t="s">
        <v>150</v>
      </c>
      <c r="F568" s="912" t="s">
        <v>7</v>
      </c>
      <c r="G568" s="931" t="s">
        <v>3382</v>
      </c>
      <c r="H568" s="931">
        <v>2</v>
      </c>
      <c r="I568" s="933" t="s">
        <v>152</v>
      </c>
      <c r="J568" s="1084">
        <v>1</v>
      </c>
      <c r="K568" s="1085">
        <v>34</v>
      </c>
      <c r="L568" s="931">
        <v>8</v>
      </c>
      <c r="M568" s="931" t="s">
        <v>3343</v>
      </c>
      <c r="N568" s="912"/>
      <c r="O568" s="761"/>
      <c r="P568" s="931"/>
      <c r="Q568" s="931"/>
    </row>
    <row r="569" spans="2:17">
      <c r="B569" s="911">
        <v>563</v>
      </c>
      <c r="C569" s="931" t="s">
        <v>65</v>
      </c>
      <c r="D569" s="932"/>
      <c r="E569" s="912" t="s">
        <v>150</v>
      </c>
      <c r="F569" s="912" t="s">
        <v>7</v>
      </c>
      <c r="G569" s="931" t="s">
        <v>3382</v>
      </c>
      <c r="H569" s="931">
        <v>2</v>
      </c>
      <c r="I569" s="933" t="s">
        <v>152</v>
      </c>
      <c r="J569" s="1084">
        <v>1</v>
      </c>
      <c r="K569" s="1085">
        <v>35</v>
      </c>
      <c r="L569" s="931">
        <v>8</v>
      </c>
      <c r="M569" s="931" t="s">
        <v>3346</v>
      </c>
      <c r="N569" s="912"/>
      <c r="O569" s="761"/>
      <c r="P569" s="931"/>
      <c r="Q569" s="931"/>
    </row>
    <row r="570" spans="2:17">
      <c r="B570" s="911">
        <v>564</v>
      </c>
      <c r="C570" s="931" t="s">
        <v>65</v>
      </c>
      <c r="D570" s="932"/>
      <c r="E570" s="912" t="s">
        <v>150</v>
      </c>
      <c r="F570" s="912" t="s">
        <v>7</v>
      </c>
      <c r="G570" s="931" t="s">
        <v>3382</v>
      </c>
      <c r="H570" s="931">
        <v>2</v>
      </c>
      <c r="I570" s="933" t="s">
        <v>152</v>
      </c>
      <c r="J570" s="1084">
        <v>1</v>
      </c>
      <c r="K570" s="1085">
        <v>36</v>
      </c>
      <c r="L570" s="931">
        <v>8</v>
      </c>
      <c r="M570" s="931" t="s">
        <v>3343</v>
      </c>
      <c r="N570" s="912"/>
      <c r="O570" s="761"/>
      <c r="P570" s="931"/>
      <c r="Q570" s="931"/>
    </row>
    <row r="571" spans="2:17">
      <c r="B571" s="911">
        <v>565</v>
      </c>
      <c r="C571" s="931" t="s">
        <v>65</v>
      </c>
      <c r="D571" s="932"/>
      <c r="E571" s="912" t="s">
        <v>150</v>
      </c>
      <c r="F571" s="912" t="s">
        <v>7</v>
      </c>
      <c r="G571" s="931" t="s">
        <v>3382</v>
      </c>
      <c r="H571" s="931">
        <v>2</v>
      </c>
      <c r="I571" s="933" t="s">
        <v>152</v>
      </c>
      <c r="J571" s="1084">
        <v>1</v>
      </c>
      <c r="K571" s="1085">
        <v>37</v>
      </c>
      <c r="L571" s="931">
        <v>1.5</v>
      </c>
      <c r="M571" s="931" t="s">
        <v>3383</v>
      </c>
      <c r="N571" s="912"/>
      <c r="O571" s="761"/>
      <c r="P571" s="931"/>
      <c r="Q571" s="931"/>
    </row>
    <row r="572" spans="2:17">
      <c r="B572" s="911">
        <v>566</v>
      </c>
      <c r="C572" s="931" t="s">
        <v>65</v>
      </c>
      <c r="D572" s="932"/>
      <c r="E572" s="912" t="s">
        <v>150</v>
      </c>
      <c r="F572" s="912" t="s">
        <v>7</v>
      </c>
      <c r="G572" s="931" t="s">
        <v>3382</v>
      </c>
      <c r="H572" s="931">
        <v>2</v>
      </c>
      <c r="I572" s="933" t="s">
        <v>152</v>
      </c>
      <c r="J572" s="1084">
        <v>1</v>
      </c>
      <c r="K572" s="1085">
        <v>38</v>
      </c>
      <c r="L572" s="931">
        <v>1.5</v>
      </c>
      <c r="M572" s="931" t="s">
        <v>3383</v>
      </c>
      <c r="N572" s="912"/>
      <c r="O572" s="761"/>
      <c r="P572" s="931"/>
      <c r="Q572" s="931"/>
    </row>
    <row r="573" spans="2:17">
      <c r="B573" s="911">
        <v>567</v>
      </c>
      <c r="C573" s="931" t="s">
        <v>65</v>
      </c>
      <c r="D573" s="932"/>
      <c r="E573" s="912" t="s">
        <v>150</v>
      </c>
      <c r="F573" s="912" t="s">
        <v>7</v>
      </c>
      <c r="G573" s="931" t="s">
        <v>3382</v>
      </c>
      <c r="H573" s="931">
        <v>2</v>
      </c>
      <c r="I573" s="933" t="s">
        <v>152</v>
      </c>
      <c r="J573" s="1084">
        <v>1</v>
      </c>
      <c r="K573" s="1085">
        <v>39</v>
      </c>
      <c r="L573" s="931">
        <v>1.5</v>
      </c>
      <c r="M573" s="931" t="s">
        <v>3383</v>
      </c>
      <c r="N573" s="912"/>
      <c r="O573" s="761"/>
      <c r="P573" s="931"/>
      <c r="Q573" s="931"/>
    </row>
    <row r="574" spans="2:17">
      <c r="B574" s="911">
        <v>568</v>
      </c>
      <c r="C574" s="931" t="s">
        <v>65</v>
      </c>
      <c r="D574" s="932"/>
      <c r="E574" s="912" t="s">
        <v>150</v>
      </c>
      <c r="F574" s="912" t="s">
        <v>7</v>
      </c>
      <c r="G574" s="931" t="s">
        <v>3382</v>
      </c>
      <c r="H574" s="931">
        <v>2</v>
      </c>
      <c r="I574" s="933" t="s">
        <v>152</v>
      </c>
      <c r="J574" s="1084">
        <v>1</v>
      </c>
      <c r="K574" s="1085">
        <v>40</v>
      </c>
      <c r="L574" s="931">
        <v>1.5</v>
      </c>
      <c r="M574" s="931" t="s">
        <v>3383</v>
      </c>
      <c r="N574" s="912"/>
      <c r="O574" s="761"/>
      <c r="P574" s="931"/>
      <c r="Q574" s="931"/>
    </row>
    <row r="575" spans="2:17">
      <c r="B575" s="911">
        <v>569</v>
      </c>
      <c r="C575" s="931" t="s">
        <v>65</v>
      </c>
      <c r="D575" s="932"/>
      <c r="E575" s="912" t="s">
        <v>150</v>
      </c>
      <c r="F575" s="912" t="s">
        <v>7</v>
      </c>
      <c r="G575" s="931" t="s">
        <v>3382</v>
      </c>
      <c r="H575" s="931">
        <v>2</v>
      </c>
      <c r="I575" s="933" t="s">
        <v>152</v>
      </c>
      <c r="J575" s="1084">
        <v>1</v>
      </c>
      <c r="K575" s="1085">
        <v>41</v>
      </c>
      <c r="L575" s="931">
        <v>1.5</v>
      </c>
      <c r="M575" s="931" t="s">
        <v>3383</v>
      </c>
      <c r="N575" s="912"/>
      <c r="O575" s="761"/>
      <c r="P575" s="931"/>
      <c r="Q575" s="931"/>
    </row>
    <row r="576" spans="2:17">
      <c r="B576" s="911">
        <v>570</v>
      </c>
      <c r="C576" s="931" t="s">
        <v>65</v>
      </c>
      <c r="D576" s="932"/>
      <c r="E576" s="912" t="s">
        <v>150</v>
      </c>
      <c r="F576" s="912" t="s">
        <v>7</v>
      </c>
      <c r="G576" s="931" t="s">
        <v>3382</v>
      </c>
      <c r="H576" s="931">
        <v>2</v>
      </c>
      <c r="I576" s="933" t="s">
        <v>152</v>
      </c>
      <c r="J576" s="1084">
        <v>1</v>
      </c>
      <c r="K576" s="1085">
        <v>42</v>
      </c>
      <c r="L576" s="931">
        <v>1.5</v>
      </c>
      <c r="M576" s="931" t="s">
        <v>3383</v>
      </c>
      <c r="N576" s="912"/>
      <c r="O576" s="761"/>
      <c r="P576" s="931"/>
      <c r="Q576" s="931"/>
    </row>
    <row r="577" spans="2:17">
      <c r="B577" s="911">
        <v>571</v>
      </c>
      <c r="C577" s="931" t="s">
        <v>65</v>
      </c>
      <c r="D577" s="932"/>
      <c r="E577" s="912" t="s">
        <v>150</v>
      </c>
      <c r="F577" s="912" t="s">
        <v>7</v>
      </c>
      <c r="G577" s="931" t="s">
        <v>3382</v>
      </c>
      <c r="H577" s="931">
        <v>2</v>
      </c>
      <c r="I577" s="933" t="s">
        <v>152</v>
      </c>
      <c r="J577" s="1084">
        <v>1</v>
      </c>
      <c r="K577" s="1085">
        <v>43</v>
      </c>
      <c r="L577" s="931">
        <v>1.5</v>
      </c>
      <c r="M577" s="931" t="s">
        <v>3383</v>
      </c>
      <c r="N577" s="912"/>
      <c r="O577" s="761"/>
      <c r="P577" s="931"/>
      <c r="Q577" s="931"/>
    </row>
    <row r="578" spans="2:17">
      <c r="B578" s="911">
        <v>572</v>
      </c>
      <c r="C578" s="931" t="s">
        <v>65</v>
      </c>
      <c r="D578" s="932"/>
      <c r="E578" s="912" t="s">
        <v>150</v>
      </c>
      <c r="F578" s="912" t="s">
        <v>7</v>
      </c>
      <c r="G578" s="931" t="s">
        <v>3382</v>
      </c>
      <c r="H578" s="931">
        <v>2</v>
      </c>
      <c r="I578" s="933" t="s">
        <v>152</v>
      </c>
      <c r="J578" s="1084">
        <v>1</v>
      </c>
      <c r="K578" s="1085">
        <v>44</v>
      </c>
      <c r="L578" s="931">
        <v>8</v>
      </c>
      <c r="M578" s="931" t="s">
        <v>3346</v>
      </c>
      <c r="N578" s="912"/>
      <c r="O578" s="761"/>
      <c r="P578" s="931"/>
      <c r="Q578" s="931"/>
    </row>
    <row r="579" spans="2:17">
      <c r="B579" s="911">
        <v>573</v>
      </c>
      <c r="C579" s="931" t="s">
        <v>65</v>
      </c>
      <c r="D579" s="932"/>
      <c r="E579" s="912" t="s">
        <v>150</v>
      </c>
      <c r="F579" s="912" t="s">
        <v>7</v>
      </c>
      <c r="G579" s="931" t="s">
        <v>3382</v>
      </c>
      <c r="H579" s="931">
        <v>2</v>
      </c>
      <c r="I579" s="933" t="s">
        <v>152</v>
      </c>
      <c r="J579" s="1084">
        <v>1</v>
      </c>
      <c r="K579" s="1085">
        <v>45</v>
      </c>
      <c r="L579" s="931">
        <v>8</v>
      </c>
      <c r="M579" s="931" t="s">
        <v>3346</v>
      </c>
      <c r="N579" s="912"/>
      <c r="O579" s="761"/>
      <c r="P579" s="931"/>
      <c r="Q579" s="931"/>
    </row>
    <row r="580" spans="2:17">
      <c r="B580" s="911">
        <v>574</v>
      </c>
      <c r="C580" s="931" t="s">
        <v>65</v>
      </c>
      <c r="D580" s="932"/>
      <c r="E580" s="912" t="s">
        <v>150</v>
      </c>
      <c r="F580" s="912" t="s">
        <v>7</v>
      </c>
      <c r="G580" s="931" t="s">
        <v>3382</v>
      </c>
      <c r="H580" s="931">
        <v>2</v>
      </c>
      <c r="I580" s="933" t="s">
        <v>152</v>
      </c>
      <c r="J580" s="1084">
        <v>1</v>
      </c>
      <c r="K580" s="1085">
        <v>46</v>
      </c>
      <c r="L580" s="931">
        <v>8</v>
      </c>
      <c r="M580" s="931" t="s">
        <v>3346</v>
      </c>
      <c r="N580" s="912"/>
      <c r="O580" s="761"/>
      <c r="P580" s="931"/>
      <c r="Q580" s="931"/>
    </row>
    <row r="581" spans="2:17">
      <c r="B581" s="911">
        <v>575</v>
      </c>
      <c r="C581" s="931" t="s">
        <v>65</v>
      </c>
      <c r="D581" s="932"/>
      <c r="E581" s="912" t="s">
        <v>150</v>
      </c>
      <c r="F581" s="912" t="s">
        <v>7</v>
      </c>
      <c r="G581" s="931" t="s">
        <v>3382</v>
      </c>
      <c r="H581" s="931">
        <v>2</v>
      </c>
      <c r="I581" s="933" t="s">
        <v>152</v>
      </c>
      <c r="J581" s="1084">
        <v>1</v>
      </c>
      <c r="K581" s="1085">
        <v>47</v>
      </c>
      <c r="L581" s="931">
        <v>8</v>
      </c>
      <c r="M581" s="931" t="s">
        <v>3346</v>
      </c>
      <c r="N581" s="912"/>
      <c r="O581" s="761"/>
      <c r="P581" s="931"/>
      <c r="Q581" s="931"/>
    </row>
    <row r="582" spans="2:17">
      <c r="B582" s="911">
        <v>576</v>
      </c>
      <c r="C582" s="931" t="s">
        <v>65</v>
      </c>
      <c r="D582" s="932"/>
      <c r="E582" s="912" t="s">
        <v>150</v>
      </c>
      <c r="F582" s="912" t="s">
        <v>7</v>
      </c>
      <c r="G582" s="931" t="s">
        <v>3382</v>
      </c>
      <c r="H582" s="931">
        <v>2</v>
      </c>
      <c r="I582" s="933" t="s">
        <v>152</v>
      </c>
      <c r="J582" s="1084">
        <v>1</v>
      </c>
      <c r="K582" s="1085">
        <v>48</v>
      </c>
      <c r="L582" s="931">
        <v>8</v>
      </c>
      <c r="M582" s="931" t="s">
        <v>3346</v>
      </c>
      <c r="N582" s="912"/>
      <c r="O582" s="761"/>
      <c r="P582" s="931"/>
      <c r="Q582" s="931"/>
    </row>
    <row r="583" spans="2:17">
      <c r="B583" s="911">
        <v>577</v>
      </c>
      <c r="C583" s="931" t="s">
        <v>65</v>
      </c>
      <c r="D583" s="932"/>
      <c r="E583" s="912" t="s">
        <v>150</v>
      </c>
      <c r="F583" s="912" t="s">
        <v>7</v>
      </c>
      <c r="G583" s="931" t="s">
        <v>3382</v>
      </c>
      <c r="H583" s="931">
        <v>2</v>
      </c>
      <c r="I583" s="933" t="s">
        <v>152</v>
      </c>
      <c r="J583" s="1084">
        <v>1</v>
      </c>
      <c r="K583" s="1085">
        <v>49</v>
      </c>
      <c r="L583" s="931">
        <v>8</v>
      </c>
      <c r="M583" s="931" t="s">
        <v>3346</v>
      </c>
      <c r="N583" s="912"/>
      <c r="O583" s="761"/>
      <c r="P583" s="931"/>
      <c r="Q583" s="931"/>
    </row>
    <row r="584" spans="2:17">
      <c r="B584" s="911">
        <v>578</v>
      </c>
      <c r="C584" s="931" t="s">
        <v>65</v>
      </c>
      <c r="D584" s="932"/>
      <c r="E584" s="912" t="s">
        <v>150</v>
      </c>
      <c r="F584" s="912" t="s">
        <v>7</v>
      </c>
      <c r="G584" s="931" t="s">
        <v>3382</v>
      </c>
      <c r="H584" s="931">
        <v>2</v>
      </c>
      <c r="I584" s="933" t="s">
        <v>152</v>
      </c>
      <c r="J584" s="1084">
        <v>1</v>
      </c>
      <c r="K584" s="1085">
        <v>50</v>
      </c>
      <c r="L584" s="931">
        <v>8</v>
      </c>
      <c r="M584" s="931" t="s">
        <v>3346</v>
      </c>
      <c r="N584" s="912"/>
      <c r="O584" s="761"/>
      <c r="P584" s="931"/>
      <c r="Q584" s="931"/>
    </row>
    <row r="585" spans="2:17">
      <c r="B585" s="911">
        <v>579</v>
      </c>
      <c r="C585" s="931" t="s">
        <v>65</v>
      </c>
      <c r="D585" s="932"/>
      <c r="E585" s="912" t="s">
        <v>150</v>
      </c>
      <c r="F585" s="912" t="s">
        <v>7</v>
      </c>
      <c r="G585" s="931" t="s">
        <v>3382</v>
      </c>
      <c r="H585" s="931">
        <v>2</v>
      </c>
      <c r="I585" s="933" t="s">
        <v>152</v>
      </c>
      <c r="J585" s="1084">
        <v>1</v>
      </c>
      <c r="K585" s="1085">
        <v>51</v>
      </c>
      <c r="L585" s="931">
        <v>8</v>
      </c>
      <c r="M585" s="931" t="s">
        <v>3346</v>
      </c>
      <c r="N585" s="912"/>
      <c r="O585" s="761"/>
      <c r="P585" s="931"/>
      <c r="Q585" s="931"/>
    </row>
    <row r="586" spans="2:17">
      <c r="B586" s="911">
        <v>580</v>
      </c>
      <c r="C586" s="931" t="s">
        <v>65</v>
      </c>
      <c r="D586" s="932"/>
      <c r="E586" s="912" t="s">
        <v>150</v>
      </c>
      <c r="F586" s="912" t="s">
        <v>7</v>
      </c>
      <c r="G586" s="931" t="s">
        <v>3382</v>
      </c>
      <c r="H586" s="931">
        <v>2</v>
      </c>
      <c r="I586" s="933" t="s">
        <v>152</v>
      </c>
      <c r="J586" s="1084">
        <v>1</v>
      </c>
      <c r="K586" s="1085">
        <v>52</v>
      </c>
      <c r="L586" s="931">
        <v>8</v>
      </c>
      <c r="M586" s="931" t="s">
        <v>3346</v>
      </c>
      <c r="N586" s="912"/>
      <c r="O586" s="761"/>
      <c r="P586" s="931"/>
      <c r="Q586" s="931"/>
    </row>
    <row r="587" spans="2:17">
      <c r="B587" s="911">
        <v>581</v>
      </c>
      <c r="C587" s="931" t="s">
        <v>65</v>
      </c>
      <c r="D587" s="932"/>
      <c r="E587" s="912" t="s">
        <v>150</v>
      </c>
      <c r="F587" s="912" t="s">
        <v>7</v>
      </c>
      <c r="G587" s="931" t="s">
        <v>3382</v>
      </c>
      <c r="H587" s="931">
        <v>2</v>
      </c>
      <c r="I587" s="933" t="s">
        <v>152</v>
      </c>
      <c r="J587" s="1084">
        <v>1</v>
      </c>
      <c r="K587" s="1085">
        <v>53</v>
      </c>
      <c r="L587" s="931">
        <v>8</v>
      </c>
      <c r="M587" s="931" t="s">
        <v>3346</v>
      </c>
      <c r="N587" s="912"/>
      <c r="O587" s="761"/>
      <c r="P587" s="931"/>
      <c r="Q587" s="931"/>
    </row>
    <row r="588" spans="2:17">
      <c r="B588" s="911">
        <v>582</v>
      </c>
      <c r="C588" s="931" t="s">
        <v>65</v>
      </c>
      <c r="D588" s="932"/>
      <c r="E588" s="912" t="s">
        <v>150</v>
      </c>
      <c r="F588" s="912" t="s">
        <v>7</v>
      </c>
      <c r="G588" s="931" t="s">
        <v>3382</v>
      </c>
      <c r="H588" s="931">
        <v>2</v>
      </c>
      <c r="I588" s="933" t="s">
        <v>152</v>
      </c>
      <c r="J588" s="1084">
        <v>1</v>
      </c>
      <c r="K588" s="1085">
        <v>54</v>
      </c>
      <c r="L588" s="931">
        <v>8</v>
      </c>
      <c r="M588" s="931" t="s">
        <v>3346</v>
      </c>
      <c r="N588" s="912"/>
      <c r="O588" s="761"/>
      <c r="P588" s="931"/>
      <c r="Q588" s="931"/>
    </row>
    <row r="589" spans="2:17">
      <c r="B589" s="911">
        <v>583</v>
      </c>
      <c r="C589" s="931" t="s">
        <v>65</v>
      </c>
      <c r="D589" s="932"/>
      <c r="E589" s="912" t="s">
        <v>150</v>
      </c>
      <c r="F589" s="912" t="s">
        <v>7</v>
      </c>
      <c r="G589" s="931" t="s">
        <v>3382</v>
      </c>
      <c r="H589" s="931">
        <v>2</v>
      </c>
      <c r="I589" s="933" t="s">
        <v>152</v>
      </c>
      <c r="J589" s="1084">
        <v>1</v>
      </c>
      <c r="K589" s="1085">
        <v>55</v>
      </c>
      <c r="L589" s="931">
        <v>8</v>
      </c>
      <c r="M589" s="931" t="s">
        <v>3346</v>
      </c>
      <c r="N589" s="912"/>
      <c r="O589" s="761">
        <v>45933</v>
      </c>
      <c r="P589" s="931"/>
      <c r="Q589" s="931">
        <v>12</v>
      </c>
    </row>
    <row r="590" spans="2:17">
      <c r="B590" s="911">
        <v>584</v>
      </c>
      <c r="C590" s="931" t="s">
        <v>65</v>
      </c>
      <c r="D590" s="932"/>
      <c r="E590" s="912" t="s">
        <v>150</v>
      </c>
      <c r="F590" s="912" t="s">
        <v>7</v>
      </c>
      <c r="G590" s="931" t="s">
        <v>3382</v>
      </c>
      <c r="H590" s="931">
        <v>2</v>
      </c>
      <c r="I590" s="933" t="s">
        <v>152</v>
      </c>
      <c r="J590" s="1084">
        <v>1</v>
      </c>
      <c r="K590" s="1085">
        <v>56</v>
      </c>
      <c r="L590" s="931">
        <v>8</v>
      </c>
      <c r="M590" s="931" t="s">
        <v>3346</v>
      </c>
      <c r="N590" s="912"/>
      <c r="O590" s="761">
        <v>45934</v>
      </c>
      <c r="P590" s="931"/>
      <c r="Q590" s="931">
        <v>12</v>
      </c>
    </row>
    <row r="591" spans="2:17">
      <c r="B591" s="911">
        <v>585</v>
      </c>
      <c r="C591" s="931" t="s">
        <v>65</v>
      </c>
      <c r="D591" s="932"/>
      <c r="E591" s="912" t="s">
        <v>150</v>
      </c>
      <c r="F591" s="912" t="s">
        <v>7</v>
      </c>
      <c r="G591" s="931" t="s">
        <v>3382</v>
      </c>
      <c r="H591" s="931">
        <v>2</v>
      </c>
      <c r="I591" s="933" t="s">
        <v>152</v>
      </c>
      <c r="J591" s="1084">
        <v>1</v>
      </c>
      <c r="K591" s="1085">
        <v>57</v>
      </c>
      <c r="L591" s="931">
        <v>8</v>
      </c>
      <c r="M591" s="931" t="s">
        <v>3346</v>
      </c>
      <c r="N591" s="912"/>
      <c r="O591" s="761">
        <v>45934</v>
      </c>
      <c r="P591" s="931"/>
      <c r="Q591" s="931">
        <v>12</v>
      </c>
    </row>
    <row r="592" spans="2:17">
      <c r="B592" s="911">
        <v>586</v>
      </c>
      <c r="C592" s="931" t="s">
        <v>65</v>
      </c>
      <c r="D592" s="932"/>
      <c r="E592" s="912" t="s">
        <v>150</v>
      </c>
      <c r="F592" s="912" t="s">
        <v>7</v>
      </c>
      <c r="G592" s="931" t="s">
        <v>3382</v>
      </c>
      <c r="H592" s="931">
        <v>2</v>
      </c>
      <c r="I592" s="933" t="s">
        <v>152</v>
      </c>
      <c r="J592" s="1084">
        <v>1</v>
      </c>
      <c r="K592" s="1085">
        <v>58</v>
      </c>
      <c r="L592" s="931">
        <v>8</v>
      </c>
      <c r="M592" s="931" t="s">
        <v>3346</v>
      </c>
      <c r="N592" s="912"/>
      <c r="O592" s="761">
        <v>45934</v>
      </c>
      <c r="P592" s="931"/>
      <c r="Q592" s="931">
        <v>12</v>
      </c>
    </row>
    <row r="593" spans="2:17">
      <c r="B593" s="911">
        <v>587</v>
      </c>
      <c r="C593" s="931" t="s">
        <v>65</v>
      </c>
      <c r="D593" s="932"/>
      <c r="E593" s="912" t="s">
        <v>150</v>
      </c>
      <c r="F593" s="912" t="s">
        <v>7</v>
      </c>
      <c r="G593" s="931" t="s">
        <v>3382</v>
      </c>
      <c r="H593" s="931">
        <v>2</v>
      </c>
      <c r="I593" s="933" t="s">
        <v>152</v>
      </c>
      <c r="J593" s="1084">
        <v>1</v>
      </c>
      <c r="K593" s="1085">
        <v>59</v>
      </c>
      <c r="L593" s="931">
        <v>8</v>
      </c>
      <c r="M593" s="931" t="s">
        <v>3346</v>
      </c>
      <c r="N593" s="912"/>
      <c r="O593" s="761">
        <v>45934</v>
      </c>
      <c r="P593" s="931"/>
      <c r="Q593" s="931">
        <v>12</v>
      </c>
    </row>
    <row r="594" spans="2:17">
      <c r="B594" s="911">
        <v>588</v>
      </c>
      <c r="C594" s="931" t="s">
        <v>65</v>
      </c>
      <c r="D594" s="932"/>
      <c r="E594" s="912" t="s">
        <v>150</v>
      </c>
      <c r="F594" s="912" t="s">
        <v>7</v>
      </c>
      <c r="G594" s="931" t="s">
        <v>3382</v>
      </c>
      <c r="H594" s="931">
        <v>2</v>
      </c>
      <c r="I594" s="933" t="s">
        <v>152</v>
      </c>
      <c r="J594" s="1084">
        <v>1</v>
      </c>
      <c r="K594" s="1085">
        <v>60</v>
      </c>
      <c r="L594" s="931">
        <v>8</v>
      </c>
      <c r="M594" s="931" t="s">
        <v>3346</v>
      </c>
      <c r="N594" s="912"/>
      <c r="O594" s="761">
        <v>45934</v>
      </c>
      <c r="P594" s="931"/>
      <c r="Q594" s="931">
        <v>12</v>
      </c>
    </row>
    <row r="595" spans="2:17">
      <c r="B595" s="911">
        <v>589</v>
      </c>
      <c r="C595" s="931" t="s">
        <v>65</v>
      </c>
      <c r="D595" s="932"/>
      <c r="E595" s="912" t="s">
        <v>150</v>
      </c>
      <c r="F595" s="912" t="s">
        <v>7</v>
      </c>
      <c r="G595" s="931" t="s">
        <v>3382</v>
      </c>
      <c r="H595" s="931">
        <v>2</v>
      </c>
      <c r="I595" s="933" t="s">
        <v>152</v>
      </c>
      <c r="J595" s="1084">
        <v>1</v>
      </c>
      <c r="K595" s="1085">
        <v>61</v>
      </c>
      <c r="L595" s="931">
        <v>8</v>
      </c>
      <c r="M595" s="931" t="s">
        <v>3346</v>
      </c>
      <c r="N595" s="912"/>
      <c r="O595" s="761">
        <v>45934</v>
      </c>
      <c r="P595" s="931"/>
      <c r="Q595" s="931">
        <v>12</v>
      </c>
    </row>
    <row r="596" spans="2:17">
      <c r="B596" s="911">
        <v>590</v>
      </c>
      <c r="C596" s="931" t="s">
        <v>65</v>
      </c>
      <c r="D596" s="932"/>
      <c r="E596" s="912" t="s">
        <v>150</v>
      </c>
      <c r="F596" s="912" t="s">
        <v>7</v>
      </c>
      <c r="G596" s="931" t="s">
        <v>3382</v>
      </c>
      <c r="H596" s="931">
        <v>2</v>
      </c>
      <c r="I596" s="933" t="s">
        <v>152</v>
      </c>
      <c r="J596" s="1084">
        <v>1</v>
      </c>
      <c r="K596" s="1085">
        <v>62</v>
      </c>
      <c r="L596" s="931">
        <v>8</v>
      </c>
      <c r="M596" s="931" t="s">
        <v>3346</v>
      </c>
      <c r="N596" s="912"/>
      <c r="O596" s="761">
        <v>45945</v>
      </c>
      <c r="P596" s="931"/>
      <c r="Q596" s="931">
        <v>12</v>
      </c>
    </row>
    <row r="597" spans="2:17">
      <c r="B597" s="911">
        <v>591</v>
      </c>
      <c r="C597" s="931" t="s">
        <v>65</v>
      </c>
      <c r="D597" s="932"/>
      <c r="E597" s="912" t="s">
        <v>150</v>
      </c>
      <c r="F597" s="912" t="s">
        <v>7</v>
      </c>
      <c r="G597" s="931" t="s">
        <v>3382</v>
      </c>
      <c r="H597" s="931">
        <v>2</v>
      </c>
      <c r="I597" s="933" t="s">
        <v>152</v>
      </c>
      <c r="J597" s="1084">
        <v>1</v>
      </c>
      <c r="K597" s="1085">
        <v>63</v>
      </c>
      <c r="L597" s="931">
        <v>8</v>
      </c>
      <c r="M597" s="931" t="s">
        <v>3346</v>
      </c>
      <c r="N597" s="912"/>
      <c r="O597" s="761">
        <v>45944</v>
      </c>
      <c r="P597" s="931"/>
      <c r="Q597" s="931">
        <v>12</v>
      </c>
    </row>
    <row r="598" spans="2:17">
      <c r="B598" s="911">
        <v>592</v>
      </c>
      <c r="C598" s="931" t="s">
        <v>65</v>
      </c>
      <c r="D598" s="932"/>
      <c r="E598" s="912" t="s">
        <v>150</v>
      </c>
      <c r="F598" s="912" t="s">
        <v>7</v>
      </c>
      <c r="G598" s="931" t="s">
        <v>3382</v>
      </c>
      <c r="H598" s="931">
        <v>2</v>
      </c>
      <c r="I598" s="933" t="s">
        <v>152</v>
      </c>
      <c r="J598" s="1084">
        <v>2</v>
      </c>
      <c r="K598" s="1085">
        <v>64</v>
      </c>
      <c r="L598" s="931">
        <v>8</v>
      </c>
      <c r="M598" s="931" t="s">
        <v>3346</v>
      </c>
      <c r="N598" s="912"/>
      <c r="O598" s="761">
        <v>45944</v>
      </c>
      <c r="P598" s="931"/>
      <c r="Q598" s="931">
        <v>12</v>
      </c>
    </row>
    <row r="599" spans="2:17">
      <c r="B599" s="911">
        <v>593</v>
      </c>
      <c r="C599" s="931" t="s">
        <v>65</v>
      </c>
      <c r="D599" s="932"/>
      <c r="E599" s="912" t="s">
        <v>150</v>
      </c>
      <c r="F599" s="912" t="s">
        <v>7</v>
      </c>
      <c r="G599" s="931" t="s">
        <v>3382</v>
      </c>
      <c r="H599" s="931">
        <v>2</v>
      </c>
      <c r="I599" s="933" t="s">
        <v>152</v>
      </c>
      <c r="J599" s="1084">
        <v>2</v>
      </c>
      <c r="K599" s="1085">
        <v>65</v>
      </c>
      <c r="L599" s="931">
        <v>8</v>
      </c>
      <c r="M599" s="931" t="s">
        <v>3346</v>
      </c>
      <c r="N599" s="912"/>
      <c r="O599" s="761">
        <v>45944</v>
      </c>
      <c r="P599" s="931"/>
      <c r="Q599" s="931">
        <v>12</v>
      </c>
    </row>
    <row r="600" spans="2:17">
      <c r="B600" s="911">
        <v>594</v>
      </c>
      <c r="C600" s="931" t="s">
        <v>65</v>
      </c>
      <c r="D600" s="932"/>
      <c r="E600" s="912" t="s">
        <v>150</v>
      </c>
      <c r="F600" s="912" t="s">
        <v>7</v>
      </c>
      <c r="G600" s="931" t="s">
        <v>3382</v>
      </c>
      <c r="H600" s="931">
        <v>2</v>
      </c>
      <c r="I600" s="933" t="s">
        <v>152</v>
      </c>
      <c r="J600" s="1084">
        <v>2</v>
      </c>
      <c r="K600" s="1085">
        <v>66</v>
      </c>
      <c r="L600" s="931">
        <v>8</v>
      </c>
      <c r="M600" s="931" t="s">
        <v>3346</v>
      </c>
      <c r="N600" s="912"/>
      <c r="O600" s="761">
        <v>45944</v>
      </c>
      <c r="P600" s="931"/>
      <c r="Q600" s="931">
        <v>12</v>
      </c>
    </row>
    <row r="601" spans="2:17">
      <c r="B601" s="911">
        <v>595</v>
      </c>
      <c r="C601" s="931" t="s">
        <v>65</v>
      </c>
      <c r="D601" s="932"/>
      <c r="E601" s="912" t="s">
        <v>150</v>
      </c>
      <c r="F601" s="912" t="s">
        <v>7</v>
      </c>
      <c r="G601" s="931" t="s">
        <v>3382</v>
      </c>
      <c r="H601" s="931">
        <v>2</v>
      </c>
      <c r="I601" s="933" t="s">
        <v>152</v>
      </c>
      <c r="J601" s="1084">
        <v>2</v>
      </c>
      <c r="K601" s="1085">
        <v>67</v>
      </c>
      <c r="L601" s="931">
        <v>8</v>
      </c>
      <c r="M601" s="931" t="s">
        <v>3346</v>
      </c>
      <c r="N601" s="912"/>
      <c r="O601" s="761">
        <v>45944</v>
      </c>
      <c r="P601" s="931"/>
      <c r="Q601" s="931">
        <v>12</v>
      </c>
    </row>
    <row r="602" spans="2:17">
      <c r="B602" s="911">
        <v>596</v>
      </c>
      <c r="C602" s="931" t="s">
        <v>65</v>
      </c>
      <c r="D602" s="932"/>
      <c r="E602" s="912" t="s">
        <v>150</v>
      </c>
      <c r="F602" s="912" t="s">
        <v>7</v>
      </c>
      <c r="G602" s="931" t="s">
        <v>3382</v>
      </c>
      <c r="H602" s="931">
        <v>2</v>
      </c>
      <c r="I602" s="933" t="s">
        <v>152</v>
      </c>
      <c r="J602" s="1084">
        <v>2</v>
      </c>
      <c r="K602" s="1085">
        <v>68</v>
      </c>
      <c r="L602" s="931">
        <v>8</v>
      </c>
      <c r="M602" s="931" t="s">
        <v>3346</v>
      </c>
      <c r="N602" s="912"/>
      <c r="O602" s="761">
        <v>45963</v>
      </c>
      <c r="P602" s="931"/>
      <c r="Q602" s="931">
        <v>12</v>
      </c>
    </row>
    <row r="603" spans="2:17">
      <c r="B603" s="911">
        <v>597</v>
      </c>
      <c r="C603" s="931" t="s">
        <v>65</v>
      </c>
      <c r="D603" s="932"/>
      <c r="E603" s="912" t="s">
        <v>150</v>
      </c>
      <c r="F603" s="912" t="s">
        <v>7</v>
      </c>
      <c r="G603" s="931" t="s">
        <v>3382</v>
      </c>
      <c r="H603" s="931">
        <v>2</v>
      </c>
      <c r="I603" s="933" t="s">
        <v>152</v>
      </c>
      <c r="J603" s="1084">
        <v>2</v>
      </c>
      <c r="K603" s="1085">
        <v>69</v>
      </c>
      <c r="L603" s="931">
        <v>8</v>
      </c>
      <c r="M603" s="931" t="s">
        <v>3346</v>
      </c>
      <c r="N603" s="912"/>
      <c r="O603" s="761">
        <v>45944</v>
      </c>
      <c r="P603" s="931"/>
      <c r="Q603" s="931">
        <v>12</v>
      </c>
    </row>
    <row r="604" spans="2:17">
      <c r="B604" s="911">
        <v>598</v>
      </c>
      <c r="C604" s="931" t="s">
        <v>65</v>
      </c>
      <c r="D604" s="932"/>
      <c r="E604" s="912" t="s">
        <v>150</v>
      </c>
      <c r="F604" s="912" t="s">
        <v>7</v>
      </c>
      <c r="G604" s="931" t="s">
        <v>3382</v>
      </c>
      <c r="H604" s="931">
        <v>2</v>
      </c>
      <c r="I604" s="933" t="s">
        <v>152</v>
      </c>
      <c r="J604" s="1084">
        <v>2</v>
      </c>
      <c r="K604" s="1085">
        <v>70</v>
      </c>
      <c r="L604" s="931">
        <v>8</v>
      </c>
      <c r="M604" s="931" t="s">
        <v>3346</v>
      </c>
      <c r="N604" s="912"/>
      <c r="O604" s="761">
        <v>45944</v>
      </c>
      <c r="P604" s="931"/>
      <c r="Q604" s="931">
        <v>12</v>
      </c>
    </row>
    <row r="605" spans="2:17">
      <c r="B605" s="911">
        <v>599</v>
      </c>
      <c r="C605" s="931" t="s">
        <v>65</v>
      </c>
      <c r="D605" s="932"/>
      <c r="E605" s="912" t="s">
        <v>150</v>
      </c>
      <c r="F605" s="912" t="s">
        <v>7</v>
      </c>
      <c r="G605" s="931" t="s">
        <v>3382</v>
      </c>
      <c r="H605" s="931">
        <v>2</v>
      </c>
      <c r="I605" s="933" t="s">
        <v>152</v>
      </c>
      <c r="J605" s="1084">
        <v>2</v>
      </c>
      <c r="K605" s="1085">
        <v>71</v>
      </c>
      <c r="L605" s="931">
        <v>8</v>
      </c>
      <c r="M605" s="931" t="s">
        <v>3346</v>
      </c>
      <c r="N605" s="912"/>
      <c r="O605" s="761"/>
      <c r="P605" s="931"/>
      <c r="Q605" s="931"/>
    </row>
    <row r="606" spans="2:17">
      <c r="B606" s="911">
        <v>600</v>
      </c>
      <c r="C606" s="931" t="s">
        <v>65</v>
      </c>
      <c r="D606" s="932"/>
      <c r="E606" s="912" t="s">
        <v>150</v>
      </c>
      <c r="F606" s="912" t="s">
        <v>7</v>
      </c>
      <c r="G606" s="931" t="s">
        <v>3382</v>
      </c>
      <c r="H606" s="931">
        <v>2</v>
      </c>
      <c r="I606" s="933" t="s">
        <v>152</v>
      </c>
      <c r="J606" s="1084">
        <v>2</v>
      </c>
      <c r="K606" s="1085">
        <v>72</v>
      </c>
      <c r="L606" s="931">
        <v>8</v>
      </c>
      <c r="M606" s="931" t="s">
        <v>3346</v>
      </c>
      <c r="N606" s="912"/>
      <c r="O606" s="761"/>
      <c r="P606" s="931"/>
      <c r="Q606" s="931"/>
    </row>
    <row r="607" spans="2:17">
      <c r="B607" s="911">
        <v>601</v>
      </c>
      <c r="C607" s="931" t="s">
        <v>65</v>
      </c>
      <c r="D607" s="932"/>
      <c r="E607" s="912" t="s">
        <v>150</v>
      </c>
      <c r="F607" s="912" t="s">
        <v>7</v>
      </c>
      <c r="G607" s="931" t="s">
        <v>3382</v>
      </c>
      <c r="H607" s="931">
        <v>2</v>
      </c>
      <c r="I607" s="933" t="s">
        <v>152</v>
      </c>
      <c r="J607" s="1084">
        <v>2</v>
      </c>
      <c r="K607" s="1085">
        <v>73</v>
      </c>
      <c r="L607" s="931">
        <v>8</v>
      </c>
      <c r="M607" s="931" t="s">
        <v>3346</v>
      </c>
      <c r="N607" s="912"/>
      <c r="O607" s="761"/>
      <c r="P607" s="931"/>
      <c r="Q607" s="931"/>
    </row>
    <row r="608" spans="2:17">
      <c r="B608" s="911">
        <v>602</v>
      </c>
      <c r="C608" s="931" t="s">
        <v>65</v>
      </c>
      <c r="D608" s="932"/>
      <c r="E608" s="912" t="s">
        <v>150</v>
      </c>
      <c r="F608" s="912" t="s">
        <v>7</v>
      </c>
      <c r="G608" s="931" t="s">
        <v>3382</v>
      </c>
      <c r="H608" s="931">
        <v>2</v>
      </c>
      <c r="I608" s="933" t="s">
        <v>152</v>
      </c>
      <c r="J608" s="1084">
        <v>2</v>
      </c>
      <c r="K608" s="1085">
        <v>74</v>
      </c>
      <c r="L608" s="931">
        <v>8</v>
      </c>
      <c r="M608" s="931" t="s">
        <v>3346</v>
      </c>
      <c r="N608" s="912"/>
      <c r="O608" s="761"/>
      <c r="P608" s="931"/>
      <c r="Q608" s="931"/>
    </row>
    <row r="609" spans="2:17">
      <c r="B609" s="911">
        <v>603</v>
      </c>
      <c r="C609" s="931" t="s">
        <v>65</v>
      </c>
      <c r="D609" s="932"/>
      <c r="E609" s="912" t="s">
        <v>150</v>
      </c>
      <c r="F609" s="912" t="s">
        <v>7</v>
      </c>
      <c r="G609" s="931" t="s">
        <v>3382</v>
      </c>
      <c r="H609" s="931">
        <v>2</v>
      </c>
      <c r="I609" s="933" t="s">
        <v>152</v>
      </c>
      <c r="J609" s="1084">
        <v>2</v>
      </c>
      <c r="K609" s="1085">
        <v>75</v>
      </c>
      <c r="L609" s="931">
        <v>8</v>
      </c>
      <c r="M609" s="931" t="s">
        <v>3346</v>
      </c>
      <c r="N609" s="912"/>
      <c r="O609" s="761"/>
      <c r="P609" s="931"/>
      <c r="Q609" s="931"/>
    </row>
    <row r="610" spans="2:17">
      <c r="B610" s="911">
        <v>604</v>
      </c>
      <c r="C610" s="931" t="s">
        <v>65</v>
      </c>
      <c r="D610" s="932"/>
      <c r="E610" s="912" t="s">
        <v>150</v>
      </c>
      <c r="F610" s="912" t="s">
        <v>7</v>
      </c>
      <c r="G610" s="931" t="s">
        <v>3382</v>
      </c>
      <c r="H610" s="931">
        <v>2</v>
      </c>
      <c r="I610" s="933" t="s">
        <v>152</v>
      </c>
      <c r="J610" s="1084">
        <v>2</v>
      </c>
      <c r="K610" s="1085">
        <v>76</v>
      </c>
      <c r="L610" s="931">
        <v>8</v>
      </c>
      <c r="M610" s="931" t="s">
        <v>3346</v>
      </c>
      <c r="N610" s="912"/>
      <c r="O610" s="761"/>
      <c r="P610" s="931"/>
      <c r="Q610" s="931"/>
    </row>
    <row r="611" spans="2:17">
      <c r="B611" s="911">
        <v>605</v>
      </c>
      <c r="C611" s="931" t="s">
        <v>65</v>
      </c>
      <c r="D611" s="932"/>
      <c r="E611" s="912" t="s">
        <v>150</v>
      </c>
      <c r="F611" s="912" t="s">
        <v>7</v>
      </c>
      <c r="G611" s="931" t="s">
        <v>3382</v>
      </c>
      <c r="H611" s="931">
        <v>2</v>
      </c>
      <c r="I611" s="933" t="s">
        <v>152</v>
      </c>
      <c r="J611" s="1084">
        <v>2</v>
      </c>
      <c r="K611" s="1085">
        <v>77</v>
      </c>
      <c r="L611" s="931">
        <v>8</v>
      </c>
      <c r="M611" s="931" t="s">
        <v>3346</v>
      </c>
      <c r="N611" s="912"/>
      <c r="O611" s="761"/>
      <c r="P611" s="931"/>
      <c r="Q611" s="931"/>
    </row>
    <row r="612" spans="2:17">
      <c r="B612" s="911">
        <v>606</v>
      </c>
      <c r="C612" s="931" t="s">
        <v>65</v>
      </c>
      <c r="D612" s="932"/>
      <c r="E612" s="912" t="s">
        <v>150</v>
      </c>
      <c r="F612" s="912" t="s">
        <v>7</v>
      </c>
      <c r="G612" s="931" t="s">
        <v>3382</v>
      </c>
      <c r="H612" s="931">
        <v>2</v>
      </c>
      <c r="I612" s="933" t="s">
        <v>152</v>
      </c>
      <c r="J612" s="1084">
        <v>2</v>
      </c>
      <c r="K612" s="1085">
        <v>78</v>
      </c>
      <c r="L612" s="931">
        <v>8</v>
      </c>
      <c r="M612" s="931" t="s">
        <v>3346</v>
      </c>
      <c r="N612" s="912"/>
      <c r="O612" s="761"/>
      <c r="P612" s="931"/>
      <c r="Q612" s="931"/>
    </row>
    <row r="613" spans="2:17">
      <c r="B613" s="911">
        <v>607</v>
      </c>
      <c r="C613" s="931" t="s">
        <v>65</v>
      </c>
      <c r="D613" s="932"/>
      <c r="E613" s="912" t="s">
        <v>150</v>
      </c>
      <c r="F613" s="912" t="s">
        <v>7</v>
      </c>
      <c r="G613" s="931" t="s">
        <v>3382</v>
      </c>
      <c r="H613" s="931">
        <v>2</v>
      </c>
      <c r="I613" s="933" t="s">
        <v>152</v>
      </c>
      <c r="J613" s="1084">
        <v>2</v>
      </c>
      <c r="K613" s="1085">
        <v>79</v>
      </c>
      <c r="L613" s="931">
        <v>8</v>
      </c>
      <c r="M613" s="931" t="s">
        <v>3346</v>
      </c>
      <c r="N613" s="912"/>
      <c r="O613" s="761"/>
      <c r="P613" s="931"/>
      <c r="Q613" s="931"/>
    </row>
    <row r="614" spans="2:17">
      <c r="B614" s="911">
        <v>608</v>
      </c>
      <c r="C614" s="931" t="s">
        <v>65</v>
      </c>
      <c r="D614" s="932"/>
      <c r="E614" s="912" t="s">
        <v>150</v>
      </c>
      <c r="F614" s="912" t="s">
        <v>7</v>
      </c>
      <c r="G614" s="931" t="s">
        <v>3382</v>
      </c>
      <c r="H614" s="931">
        <v>2</v>
      </c>
      <c r="I614" s="933" t="s">
        <v>152</v>
      </c>
      <c r="J614" s="1084">
        <v>2</v>
      </c>
      <c r="K614" s="1085">
        <v>80</v>
      </c>
      <c r="L614" s="931">
        <v>8</v>
      </c>
      <c r="M614" s="931" t="s">
        <v>3346</v>
      </c>
      <c r="N614" s="912"/>
      <c r="O614" s="761"/>
      <c r="P614" s="931"/>
      <c r="Q614" s="931"/>
    </row>
    <row r="615" spans="2:17">
      <c r="B615" s="911">
        <v>609</v>
      </c>
      <c r="C615" s="931" t="s">
        <v>65</v>
      </c>
      <c r="D615" s="932"/>
      <c r="E615" s="912" t="s">
        <v>150</v>
      </c>
      <c r="F615" s="912" t="s">
        <v>7</v>
      </c>
      <c r="G615" s="931" t="s">
        <v>3382</v>
      </c>
      <c r="H615" s="931">
        <v>2</v>
      </c>
      <c r="I615" s="933" t="s">
        <v>152</v>
      </c>
      <c r="J615" s="1084">
        <v>2</v>
      </c>
      <c r="K615" s="1085">
        <v>81</v>
      </c>
      <c r="L615" s="931">
        <v>8</v>
      </c>
      <c r="M615" s="931" t="s">
        <v>3346</v>
      </c>
      <c r="N615" s="912"/>
      <c r="O615" s="761"/>
      <c r="P615" s="931"/>
      <c r="Q615" s="931"/>
    </row>
    <row r="616" spans="2:17">
      <c r="B616" s="911">
        <v>610</v>
      </c>
      <c r="C616" s="931" t="s">
        <v>65</v>
      </c>
      <c r="D616" s="932"/>
      <c r="E616" s="912" t="s">
        <v>150</v>
      </c>
      <c r="F616" s="912" t="s">
        <v>7</v>
      </c>
      <c r="G616" s="931" t="s">
        <v>3382</v>
      </c>
      <c r="H616" s="931">
        <v>2</v>
      </c>
      <c r="I616" s="933" t="s">
        <v>152</v>
      </c>
      <c r="J616" s="1084">
        <v>2</v>
      </c>
      <c r="K616" s="1085">
        <v>82</v>
      </c>
      <c r="L616" s="931">
        <v>8</v>
      </c>
      <c r="M616" s="931" t="s">
        <v>3346</v>
      </c>
      <c r="N616" s="912"/>
      <c r="O616" s="761"/>
      <c r="P616" s="931"/>
      <c r="Q616" s="931"/>
    </row>
    <row r="617" spans="2:17">
      <c r="B617" s="911">
        <v>611</v>
      </c>
      <c r="C617" s="931" t="s">
        <v>65</v>
      </c>
      <c r="D617" s="932"/>
      <c r="E617" s="912" t="s">
        <v>150</v>
      </c>
      <c r="F617" s="912" t="s">
        <v>7</v>
      </c>
      <c r="G617" s="931" t="s">
        <v>3382</v>
      </c>
      <c r="H617" s="931">
        <v>2</v>
      </c>
      <c r="I617" s="933" t="s">
        <v>152</v>
      </c>
      <c r="J617" s="1084">
        <v>2</v>
      </c>
      <c r="K617" s="1085">
        <v>83</v>
      </c>
      <c r="L617" s="931">
        <v>8</v>
      </c>
      <c r="M617" s="931" t="s">
        <v>3346</v>
      </c>
      <c r="N617" s="912"/>
      <c r="O617" s="761"/>
      <c r="P617" s="931"/>
      <c r="Q617" s="931"/>
    </row>
    <row r="618" spans="2:17">
      <c r="B618" s="911">
        <v>612</v>
      </c>
      <c r="C618" s="931" t="s">
        <v>65</v>
      </c>
      <c r="D618" s="932"/>
      <c r="E618" s="912" t="s">
        <v>150</v>
      </c>
      <c r="F618" s="912" t="s">
        <v>7</v>
      </c>
      <c r="G618" s="931" t="s">
        <v>3382</v>
      </c>
      <c r="H618" s="931">
        <v>2</v>
      </c>
      <c r="I618" s="933" t="s">
        <v>152</v>
      </c>
      <c r="J618" s="1084">
        <v>2</v>
      </c>
      <c r="K618" s="1085">
        <v>84</v>
      </c>
      <c r="L618" s="931">
        <v>8</v>
      </c>
      <c r="M618" s="931" t="s">
        <v>3346</v>
      </c>
      <c r="N618" s="912"/>
      <c r="O618" s="761">
        <v>45966</v>
      </c>
      <c r="P618" s="931"/>
      <c r="Q618" s="931">
        <v>12</v>
      </c>
    </row>
    <row r="619" spans="2:17">
      <c r="B619" s="911">
        <v>613</v>
      </c>
      <c r="C619" s="931" t="s">
        <v>65</v>
      </c>
      <c r="D619" s="932"/>
      <c r="E619" s="912" t="s">
        <v>150</v>
      </c>
      <c r="F619" s="912" t="s">
        <v>7</v>
      </c>
      <c r="G619" s="931" t="s">
        <v>3382</v>
      </c>
      <c r="H619" s="931">
        <v>2</v>
      </c>
      <c r="I619" s="933" t="s">
        <v>152</v>
      </c>
      <c r="J619" s="1084">
        <v>2</v>
      </c>
      <c r="K619" s="1085">
        <v>85</v>
      </c>
      <c r="L619" s="931">
        <v>8</v>
      </c>
      <c r="M619" s="931" t="s">
        <v>3346</v>
      </c>
      <c r="N619" s="912"/>
      <c r="O619" s="761">
        <v>45942</v>
      </c>
      <c r="P619" s="931"/>
      <c r="Q619" s="931">
        <v>12</v>
      </c>
    </row>
    <row r="620" spans="2:17">
      <c r="B620" s="911">
        <v>614</v>
      </c>
      <c r="C620" s="931" t="s">
        <v>65</v>
      </c>
      <c r="D620" s="932"/>
      <c r="E620" s="912" t="s">
        <v>150</v>
      </c>
      <c r="F620" s="912" t="s">
        <v>7</v>
      </c>
      <c r="G620" s="931" t="s">
        <v>3382</v>
      </c>
      <c r="H620" s="931">
        <v>2</v>
      </c>
      <c r="I620" s="933" t="s">
        <v>152</v>
      </c>
      <c r="J620" s="1084">
        <v>2</v>
      </c>
      <c r="K620" s="1085">
        <v>86</v>
      </c>
      <c r="L620" s="931">
        <v>8</v>
      </c>
      <c r="M620" s="931" t="s">
        <v>3346</v>
      </c>
      <c r="N620" s="912"/>
      <c r="O620" s="761">
        <v>45931</v>
      </c>
      <c r="P620" s="931"/>
      <c r="Q620" s="931">
        <v>12</v>
      </c>
    </row>
    <row r="621" spans="2:17">
      <c r="B621" s="911">
        <v>615</v>
      </c>
      <c r="C621" s="931" t="s">
        <v>65</v>
      </c>
      <c r="D621" s="932"/>
      <c r="E621" s="912" t="s">
        <v>150</v>
      </c>
      <c r="F621" s="912" t="s">
        <v>7</v>
      </c>
      <c r="G621" s="931" t="s">
        <v>3382</v>
      </c>
      <c r="H621" s="931">
        <v>2</v>
      </c>
      <c r="I621" s="933" t="s">
        <v>152</v>
      </c>
      <c r="J621" s="1084">
        <v>2</v>
      </c>
      <c r="K621" s="1085">
        <v>87</v>
      </c>
      <c r="L621" s="931">
        <v>8</v>
      </c>
      <c r="M621" s="931" t="s">
        <v>3346</v>
      </c>
      <c r="N621" s="912"/>
      <c r="O621" s="761">
        <v>45932</v>
      </c>
      <c r="P621" s="931"/>
      <c r="Q621" s="931">
        <v>12</v>
      </c>
    </row>
    <row r="622" spans="2:17">
      <c r="B622" s="911">
        <v>616</v>
      </c>
      <c r="C622" s="931" t="s">
        <v>65</v>
      </c>
      <c r="D622" s="932"/>
      <c r="E622" s="912" t="s">
        <v>150</v>
      </c>
      <c r="F622" s="912" t="s">
        <v>7</v>
      </c>
      <c r="G622" s="931" t="s">
        <v>3382</v>
      </c>
      <c r="H622" s="931">
        <v>2</v>
      </c>
      <c r="I622" s="933" t="s">
        <v>152</v>
      </c>
      <c r="J622" s="1084">
        <v>2</v>
      </c>
      <c r="K622" s="1085">
        <v>88</v>
      </c>
      <c r="L622" s="931">
        <v>8</v>
      </c>
      <c r="M622" s="931" t="s">
        <v>3346</v>
      </c>
      <c r="N622" s="912"/>
      <c r="O622" s="761">
        <v>45931</v>
      </c>
      <c r="P622" s="931"/>
      <c r="Q622" s="931">
        <v>12</v>
      </c>
    </row>
    <row r="623" spans="2:17">
      <c r="B623" s="911">
        <v>617</v>
      </c>
      <c r="C623" s="931" t="s">
        <v>65</v>
      </c>
      <c r="D623" s="932"/>
      <c r="E623" s="912" t="s">
        <v>150</v>
      </c>
      <c r="F623" s="912" t="s">
        <v>7</v>
      </c>
      <c r="G623" s="931" t="s">
        <v>3382</v>
      </c>
      <c r="H623" s="931">
        <v>2</v>
      </c>
      <c r="I623" s="933" t="s">
        <v>152</v>
      </c>
      <c r="J623" s="1084">
        <v>2</v>
      </c>
      <c r="K623" s="1085">
        <v>89</v>
      </c>
      <c r="L623" s="931">
        <v>8</v>
      </c>
      <c r="M623" s="931" t="s">
        <v>3346</v>
      </c>
      <c r="N623" s="912"/>
      <c r="O623" s="761">
        <v>45931</v>
      </c>
      <c r="P623" s="931"/>
      <c r="Q623" s="931">
        <v>12</v>
      </c>
    </row>
    <row r="624" spans="2:17">
      <c r="B624" s="911">
        <v>618</v>
      </c>
      <c r="C624" s="931" t="s">
        <v>65</v>
      </c>
      <c r="D624" s="932"/>
      <c r="E624" s="912" t="s">
        <v>150</v>
      </c>
      <c r="F624" s="912" t="s">
        <v>7</v>
      </c>
      <c r="G624" s="931" t="s">
        <v>3382</v>
      </c>
      <c r="H624" s="931">
        <v>2</v>
      </c>
      <c r="I624" s="933" t="s">
        <v>152</v>
      </c>
      <c r="J624" s="1084">
        <v>2</v>
      </c>
      <c r="K624" s="1085">
        <v>90</v>
      </c>
      <c r="L624" s="931">
        <v>8</v>
      </c>
      <c r="M624" s="931" t="s">
        <v>3346</v>
      </c>
      <c r="N624" s="912"/>
      <c r="O624" s="761">
        <v>45931</v>
      </c>
      <c r="P624" s="931"/>
      <c r="Q624" s="931">
        <v>12</v>
      </c>
    </row>
    <row r="625" spans="2:17">
      <c r="B625" s="911">
        <v>619</v>
      </c>
      <c r="C625" s="931" t="s">
        <v>65</v>
      </c>
      <c r="D625" s="932"/>
      <c r="E625" s="912" t="s">
        <v>150</v>
      </c>
      <c r="F625" s="912" t="s">
        <v>7</v>
      </c>
      <c r="G625" s="931" t="s">
        <v>3382</v>
      </c>
      <c r="H625" s="931">
        <v>2</v>
      </c>
      <c r="I625" s="933" t="s">
        <v>152</v>
      </c>
      <c r="J625" s="1084">
        <v>2</v>
      </c>
      <c r="K625" s="1085">
        <v>91</v>
      </c>
      <c r="L625" s="931">
        <v>8</v>
      </c>
      <c r="M625" s="931" t="s">
        <v>3346</v>
      </c>
      <c r="N625" s="912"/>
      <c r="O625" s="761">
        <v>45931</v>
      </c>
      <c r="P625" s="931"/>
      <c r="Q625" s="931">
        <v>12</v>
      </c>
    </row>
    <row r="626" spans="2:17">
      <c r="B626" s="911">
        <v>620</v>
      </c>
      <c r="C626" s="931" t="s">
        <v>65</v>
      </c>
      <c r="D626" s="932"/>
      <c r="E626" s="912" t="s">
        <v>150</v>
      </c>
      <c r="F626" s="912" t="s">
        <v>7</v>
      </c>
      <c r="G626" s="931" t="s">
        <v>3382</v>
      </c>
      <c r="H626" s="931">
        <v>2</v>
      </c>
      <c r="I626" s="933" t="s">
        <v>152</v>
      </c>
      <c r="J626" s="1084">
        <v>2</v>
      </c>
      <c r="K626" s="1085">
        <v>92</v>
      </c>
      <c r="L626" s="931">
        <v>8</v>
      </c>
      <c r="M626" s="931" t="s">
        <v>3346</v>
      </c>
      <c r="N626" s="912"/>
      <c r="O626" s="761">
        <v>45931</v>
      </c>
      <c r="P626" s="931"/>
      <c r="Q626" s="931">
        <v>12</v>
      </c>
    </row>
    <row r="627" spans="2:17">
      <c r="B627" s="911">
        <v>621</v>
      </c>
      <c r="C627" s="931" t="s">
        <v>65</v>
      </c>
      <c r="D627" s="932"/>
      <c r="E627" s="912" t="s">
        <v>150</v>
      </c>
      <c r="F627" s="912" t="s">
        <v>7</v>
      </c>
      <c r="G627" s="931" t="s">
        <v>3382</v>
      </c>
      <c r="H627" s="931">
        <v>2</v>
      </c>
      <c r="I627" s="933" t="s">
        <v>152</v>
      </c>
      <c r="J627" s="1084">
        <v>2</v>
      </c>
      <c r="K627" s="1085">
        <v>93</v>
      </c>
      <c r="L627" s="931">
        <v>8</v>
      </c>
      <c r="M627" s="931" t="s">
        <v>3346</v>
      </c>
      <c r="N627" s="912"/>
      <c r="O627" s="761">
        <v>45930</v>
      </c>
      <c r="P627" s="931"/>
      <c r="Q627" s="931">
        <v>12</v>
      </c>
    </row>
    <row r="628" spans="2:17">
      <c r="B628" s="911">
        <v>622</v>
      </c>
      <c r="C628" s="931" t="s">
        <v>65</v>
      </c>
      <c r="D628" s="932"/>
      <c r="E628" s="912" t="s">
        <v>150</v>
      </c>
      <c r="F628" s="912" t="s">
        <v>7</v>
      </c>
      <c r="G628" s="931" t="s">
        <v>3382</v>
      </c>
      <c r="H628" s="931">
        <v>2</v>
      </c>
      <c r="I628" s="933" t="s">
        <v>152</v>
      </c>
      <c r="J628" s="1084">
        <v>2</v>
      </c>
      <c r="K628" s="1085">
        <v>94</v>
      </c>
      <c r="L628" s="931">
        <v>8</v>
      </c>
      <c r="M628" s="931" t="s">
        <v>3346</v>
      </c>
      <c r="N628" s="912"/>
      <c r="O628" s="761">
        <v>45930</v>
      </c>
      <c r="P628" s="931"/>
      <c r="Q628" s="931">
        <v>12</v>
      </c>
    </row>
    <row r="629" spans="2:17">
      <c r="B629" s="911">
        <v>623</v>
      </c>
      <c r="C629" s="931" t="s">
        <v>65</v>
      </c>
      <c r="D629" s="932"/>
      <c r="E629" s="912" t="s">
        <v>150</v>
      </c>
      <c r="F629" s="912" t="s">
        <v>7</v>
      </c>
      <c r="G629" s="931" t="s">
        <v>3382</v>
      </c>
      <c r="H629" s="931">
        <v>2</v>
      </c>
      <c r="I629" s="933" t="s">
        <v>152</v>
      </c>
      <c r="J629" s="1084">
        <v>2</v>
      </c>
      <c r="K629" s="1085">
        <v>95</v>
      </c>
      <c r="L629" s="931">
        <v>8</v>
      </c>
      <c r="M629" s="931" t="s">
        <v>3346</v>
      </c>
      <c r="N629" s="912"/>
      <c r="O629" s="761">
        <v>45930</v>
      </c>
      <c r="P629" s="931"/>
      <c r="Q629" s="931">
        <v>12</v>
      </c>
    </row>
    <row r="630" spans="2:17">
      <c r="B630" s="911">
        <v>624</v>
      </c>
      <c r="C630" s="931" t="s">
        <v>65</v>
      </c>
      <c r="D630" s="932"/>
      <c r="E630" s="912" t="s">
        <v>150</v>
      </c>
      <c r="F630" s="912" t="s">
        <v>7</v>
      </c>
      <c r="G630" s="931" t="s">
        <v>3382</v>
      </c>
      <c r="H630" s="931">
        <v>2</v>
      </c>
      <c r="I630" s="933" t="s">
        <v>152</v>
      </c>
      <c r="J630" s="1084">
        <v>2</v>
      </c>
      <c r="K630" s="1085">
        <v>96</v>
      </c>
      <c r="L630" s="931">
        <v>8</v>
      </c>
      <c r="M630" s="931" t="s">
        <v>3346</v>
      </c>
      <c r="N630" s="912"/>
      <c r="O630" s="761">
        <v>45930</v>
      </c>
      <c r="P630" s="931"/>
      <c r="Q630" s="931">
        <v>12</v>
      </c>
    </row>
    <row r="631" spans="2:17">
      <c r="B631" s="911">
        <v>625</v>
      </c>
      <c r="C631" s="931" t="s">
        <v>65</v>
      </c>
      <c r="D631" s="932"/>
      <c r="E631" s="912" t="s">
        <v>150</v>
      </c>
      <c r="F631" s="912" t="s">
        <v>7</v>
      </c>
      <c r="G631" s="931" t="s">
        <v>3382</v>
      </c>
      <c r="H631" s="931">
        <v>2</v>
      </c>
      <c r="I631" s="933" t="s">
        <v>152</v>
      </c>
      <c r="J631" s="1084">
        <v>2</v>
      </c>
      <c r="K631" s="1085">
        <v>97</v>
      </c>
      <c r="L631" s="931">
        <v>8</v>
      </c>
      <c r="M631" s="931" t="s">
        <v>3346</v>
      </c>
      <c r="N631" s="912"/>
      <c r="O631" s="761">
        <v>45930</v>
      </c>
      <c r="P631" s="931"/>
      <c r="Q631" s="931">
        <v>12</v>
      </c>
    </row>
    <row r="632" spans="2:17">
      <c r="B632" s="911">
        <v>626</v>
      </c>
      <c r="C632" s="931" t="s">
        <v>65</v>
      </c>
      <c r="D632" s="932"/>
      <c r="E632" s="912" t="s">
        <v>150</v>
      </c>
      <c r="F632" s="912" t="s">
        <v>7</v>
      </c>
      <c r="G632" s="931" t="s">
        <v>3382</v>
      </c>
      <c r="H632" s="931">
        <v>2</v>
      </c>
      <c r="I632" s="933" t="s">
        <v>152</v>
      </c>
      <c r="J632" s="1084">
        <v>2</v>
      </c>
      <c r="K632" s="1085">
        <v>98</v>
      </c>
      <c r="L632" s="931">
        <v>8</v>
      </c>
      <c r="M632" s="931" t="s">
        <v>3346</v>
      </c>
      <c r="N632" s="912"/>
      <c r="O632" s="761">
        <v>45946</v>
      </c>
      <c r="P632" s="931"/>
      <c r="Q632" s="931">
        <v>12</v>
      </c>
    </row>
    <row r="633" spans="2:17">
      <c r="B633" s="911">
        <v>627</v>
      </c>
      <c r="C633" s="931" t="s">
        <v>65</v>
      </c>
      <c r="D633" s="932"/>
      <c r="E633" s="912" t="s">
        <v>150</v>
      </c>
      <c r="F633" s="912" t="s">
        <v>7</v>
      </c>
      <c r="G633" s="931" t="s">
        <v>3382</v>
      </c>
      <c r="H633" s="931">
        <v>2</v>
      </c>
      <c r="I633" s="933" t="s">
        <v>152</v>
      </c>
      <c r="J633" s="1084">
        <v>2</v>
      </c>
      <c r="K633" s="1085">
        <v>99</v>
      </c>
      <c r="L633" s="931">
        <v>8</v>
      </c>
      <c r="M633" s="931" t="s">
        <v>3346</v>
      </c>
      <c r="N633" s="912"/>
      <c r="O633" s="761">
        <v>45930</v>
      </c>
      <c r="P633" s="931"/>
      <c r="Q633" s="931">
        <v>12</v>
      </c>
    </row>
    <row r="634" spans="2:17">
      <c r="B634" s="911">
        <v>628</v>
      </c>
      <c r="C634" s="931" t="s">
        <v>65</v>
      </c>
      <c r="D634" s="932"/>
      <c r="E634" s="912" t="s">
        <v>150</v>
      </c>
      <c r="F634" s="912" t="s">
        <v>7</v>
      </c>
      <c r="G634" s="931" t="s">
        <v>3382</v>
      </c>
      <c r="H634" s="931">
        <v>2</v>
      </c>
      <c r="I634" s="933" t="s">
        <v>152</v>
      </c>
      <c r="J634" s="1084">
        <v>2</v>
      </c>
      <c r="K634" s="1085">
        <v>100</v>
      </c>
      <c r="L634" s="931">
        <v>8</v>
      </c>
      <c r="M634" s="931" t="s">
        <v>3346</v>
      </c>
      <c r="N634" s="912"/>
      <c r="O634" s="761">
        <v>45947</v>
      </c>
      <c r="P634" s="931"/>
      <c r="Q634" s="931">
        <v>12</v>
      </c>
    </row>
    <row r="635" spans="2:17">
      <c r="B635" s="911">
        <v>629</v>
      </c>
      <c r="C635" s="931" t="s">
        <v>65</v>
      </c>
      <c r="D635" s="932"/>
      <c r="E635" s="912" t="s">
        <v>150</v>
      </c>
      <c r="F635" s="912" t="s">
        <v>7</v>
      </c>
      <c r="G635" s="931" t="s">
        <v>3382</v>
      </c>
      <c r="H635" s="931">
        <v>2</v>
      </c>
      <c r="I635" s="933" t="s">
        <v>152</v>
      </c>
      <c r="J635" s="1084">
        <v>2</v>
      </c>
      <c r="K635" s="1085">
        <v>101</v>
      </c>
      <c r="L635" s="931">
        <v>8</v>
      </c>
      <c r="M635" s="931" t="s">
        <v>3346</v>
      </c>
      <c r="N635" s="912"/>
      <c r="O635" s="761">
        <v>45929</v>
      </c>
      <c r="P635" s="931"/>
      <c r="Q635" s="931">
        <v>12</v>
      </c>
    </row>
    <row r="636" spans="2:17">
      <c r="B636" s="911">
        <v>630</v>
      </c>
      <c r="C636" s="931" t="s">
        <v>65</v>
      </c>
      <c r="D636" s="932"/>
      <c r="E636" s="912" t="s">
        <v>150</v>
      </c>
      <c r="F636" s="912" t="s">
        <v>7</v>
      </c>
      <c r="G636" s="931" t="s">
        <v>3382</v>
      </c>
      <c r="H636" s="931">
        <v>2</v>
      </c>
      <c r="I636" s="933" t="s">
        <v>152</v>
      </c>
      <c r="J636" s="1084">
        <v>2</v>
      </c>
      <c r="K636" s="1085">
        <v>102</v>
      </c>
      <c r="L636" s="931">
        <v>8</v>
      </c>
      <c r="M636" s="931" t="s">
        <v>3346</v>
      </c>
      <c r="N636" s="912"/>
      <c r="O636" s="761">
        <v>45929</v>
      </c>
      <c r="P636" s="931"/>
      <c r="Q636" s="931">
        <v>12</v>
      </c>
    </row>
    <row r="637" spans="2:17">
      <c r="B637" s="911">
        <v>631</v>
      </c>
      <c r="C637" s="931" t="s">
        <v>65</v>
      </c>
      <c r="D637" s="932"/>
      <c r="E637" s="912" t="s">
        <v>150</v>
      </c>
      <c r="F637" s="912" t="s">
        <v>7</v>
      </c>
      <c r="G637" s="931" t="s">
        <v>3382</v>
      </c>
      <c r="H637" s="931">
        <v>2</v>
      </c>
      <c r="I637" s="933" t="s">
        <v>152</v>
      </c>
      <c r="J637" s="1084">
        <v>2</v>
      </c>
      <c r="K637" s="1085">
        <v>103</v>
      </c>
      <c r="L637" s="931">
        <v>8</v>
      </c>
      <c r="M637" s="931" t="s">
        <v>3346</v>
      </c>
      <c r="N637" s="912"/>
      <c r="O637" s="761">
        <v>45930</v>
      </c>
      <c r="P637" s="931"/>
      <c r="Q637" s="931">
        <v>12</v>
      </c>
    </row>
    <row r="638" spans="2:17">
      <c r="B638" s="911">
        <v>632</v>
      </c>
      <c r="C638" s="931" t="s">
        <v>65</v>
      </c>
      <c r="D638" s="932"/>
      <c r="E638" s="912" t="s">
        <v>150</v>
      </c>
      <c r="F638" s="912" t="s">
        <v>7</v>
      </c>
      <c r="G638" s="931" t="s">
        <v>3382</v>
      </c>
      <c r="H638" s="931">
        <v>2</v>
      </c>
      <c r="I638" s="933" t="s">
        <v>152</v>
      </c>
      <c r="J638" s="1084">
        <v>2</v>
      </c>
      <c r="K638" s="1085">
        <v>104</v>
      </c>
      <c r="L638" s="931">
        <v>8</v>
      </c>
      <c r="M638" s="931" t="s">
        <v>3346</v>
      </c>
      <c r="N638" s="912"/>
      <c r="O638" s="761">
        <v>45929</v>
      </c>
      <c r="P638" s="931"/>
      <c r="Q638" s="931">
        <v>12</v>
      </c>
    </row>
    <row r="639" spans="2:17">
      <c r="B639" s="911">
        <v>633</v>
      </c>
      <c r="C639" s="931" t="s">
        <v>65</v>
      </c>
      <c r="D639" s="932"/>
      <c r="E639" s="912" t="s">
        <v>150</v>
      </c>
      <c r="F639" s="912" t="s">
        <v>7</v>
      </c>
      <c r="G639" s="931" t="s">
        <v>3382</v>
      </c>
      <c r="H639" s="931">
        <v>2</v>
      </c>
      <c r="I639" s="933" t="s">
        <v>152</v>
      </c>
      <c r="J639" s="1084">
        <v>2</v>
      </c>
      <c r="K639" s="1085">
        <v>105</v>
      </c>
      <c r="L639" s="931">
        <v>8</v>
      </c>
      <c r="M639" s="931" t="s">
        <v>3346</v>
      </c>
      <c r="N639" s="912"/>
      <c r="O639" s="761">
        <v>45901</v>
      </c>
      <c r="P639" s="931"/>
      <c r="Q639" s="931">
        <v>12</v>
      </c>
    </row>
    <row r="640" spans="2:17">
      <c r="B640" s="911">
        <v>634</v>
      </c>
      <c r="C640" s="931" t="s">
        <v>65</v>
      </c>
      <c r="D640" s="932"/>
      <c r="E640" s="912" t="s">
        <v>150</v>
      </c>
      <c r="F640" s="912" t="s">
        <v>7</v>
      </c>
      <c r="G640" s="931" t="s">
        <v>3382</v>
      </c>
      <c r="H640" s="931">
        <v>2</v>
      </c>
      <c r="I640" s="933" t="s">
        <v>152</v>
      </c>
      <c r="J640" s="1084">
        <v>2</v>
      </c>
      <c r="K640" s="1085">
        <v>106</v>
      </c>
      <c r="L640" s="931">
        <v>8</v>
      </c>
      <c r="M640" s="931" t="s">
        <v>3346</v>
      </c>
      <c r="N640" s="912"/>
      <c r="O640" s="761">
        <v>45901</v>
      </c>
      <c r="P640" s="931"/>
      <c r="Q640" s="931">
        <v>12</v>
      </c>
    </row>
    <row r="641" spans="2:17">
      <c r="B641" s="911">
        <v>635</v>
      </c>
      <c r="C641" s="931" t="s">
        <v>65</v>
      </c>
      <c r="D641" s="932"/>
      <c r="E641" s="912" t="s">
        <v>150</v>
      </c>
      <c r="F641" s="912" t="s">
        <v>7</v>
      </c>
      <c r="G641" s="931" t="s">
        <v>3382</v>
      </c>
      <c r="H641" s="931">
        <v>2</v>
      </c>
      <c r="I641" s="933" t="s">
        <v>152</v>
      </c>
      <c r="J641" s="1084">
        <v>2</v>
      </c>
      <c r="K641" s="1085">
        <v>107</v>
      </c>
      <c r="L641" s="931">
        <v>8</v>
      </c>
      <c r="M641" s="931" t="s">
        <v>3346</v>
      </c>
      <c r="N641" s="912"/>
      <c r="O641" s="761">
        <v>45901</v>
      </c>
      <c r="P641" s="931"/>
      <c r="Q641" s="931">
        <v>12</v>
      </c>
    </row>
    <row r="642" spans="2:17">
      <c r="B642" s="911">
        <v>636</v>
      </c>
      <c r="C642" s="931" t="s">
        <v>65</v>
      </c>
      <c r="D642" s="932"/>
      <c r="E642" s="912" t="s">
        <v>150</v>
      </c>
      <c r="F642" s="912" t="s">
        <v>7</v>
      </c>
      <c r="G642" s="931" t="s">
        <v>3382</v>
      </c>
      <c r="H642" s="931">
        <v>2</v>
      </c>
      <c r="I642" s="933" t="s">
        <v>152</v>
      </c>
      <c r="J642" s="1084">
        <v>2</v>
      </c>
      <c r="K642" s="1085">
        <v>108</v>
      </c>
      <c r="L642" s="931">
        <v>8</v>
      </c>
      <c r="M642" s="931" t="s">
        <v>3346</v>
      </c>
      <c r="N642" s="912"/>
      <c r="O642" s="761">
        <v>45901</v>
      </c>
      <c r="P642" s="931"/>
      <c r="Q642" s="931">
        <v>12</v>
      </c>
    </row>
    <row r="643" spans="2:17">
      <c r="B643" s="911">
        <v>637</v>
      </c>
      <c r="C643" s="931" t="s">
        <v>65</v>
      </c>
      <c r="D643" s="932"/>
      <c r="E643" s="912" t="s">
        <v>150</v>
      </c>
      <c r="F643" s="912" t="s">
        <v>7</v>
      </c>
      <c r="G643" s="931" t="s">
        <v>3382</v>
      </c>
      <c r="H643" s="931">
        <v>2</v>
      </c>
      <c r="I643" s="933" t="s">
        <v>152</v>
      </c>
      <c r="J643" s="1084">
        <v>2</v>
      </c>
      <c r="K643" s="1085">
        <v>109</v>
      </c>
      <c r="L643" s="931">
        <v>8</v>
      </c>
      <c r="M643" s="931" t="s">
        <v>3346</v>
      </c>
      <c r="N643" s="912"/>
      <c r="O643" s="761">
        <v>45901</v>
      </c>
      <c r="P643" s="931"/>
      <c r="Q643" s="931">
        <v>12</v>
      </c>
    </row>
    <row r="644" spans="2:17">
      <c r="B644" s="911">
        <v>638</v>
      </c>
      <c r="C644" s="931" t="s">
        <v>65</v>
      </c>
      <c r="D644" s="932"/>
      <c r="E644" s="912" t="s">
        <v>150</v>
      </c>
      <c r="F644" s="912" t="s">
        <v>7</v>
      </c>
      <c r="G644" s="931" t="s">
        <v>3382</v>
      </c>
      <c r="H644" s="931">
        <v>2</v>
      </c>
      <c r="I644" s="933" t="s">
        <v>152</v>
      </c>
      <c r="J644" s="1084">
        <v>2</v>
      </c>
      <c r="K644" s="1085">
        <v>110</v>
      </c>
      <c r="L644" s="931">
        <v>8</v>
      </c>
      <c r="M644" s="931" t="s">
        <v>3346</v>
      </c>
      <c r="N644" s="912"/>
      <c r="O644" s="761">
        <v>45901</v>
      </c>
      <c r="P644" s="931"/>
      <c r="Q644" s="931">
        <v>12</v>
      </c>
    </row>
    <row r="645" spans="2:17">
      <c r="B645" s="911">
        <v>639</v>
      </c>
      <c r="C645" s="931" t="s">
        <v>65</v>
      </c>
      <c r="D645" s="932"/>
      <c r="E645" s="912" t="s">
        <v>150</v>
      </c>
      <c r="F645" s="912" t="s">
        <v>7</v>
      </c>
      <c r="G645" s="931" t="s">
        <v>3382</v>
      </c>
      <c r="H645" s="931">
        <v>2</v>
      </c>
      <c r="I645" s="933" t="s">
        <v>152</v>
      </c>
      <c r="J645" s="1084">
        <v>2</v>
      </c>
      <c r="K645" s="1085">
        <v>111</v>
      </c>
      <c r="L645" s="931">
        <v>8</v>
      </c>
      <c r="M645" s="931" t="s">
        <v>3346</v>
      </c>
      <c r="N645" s="912"/>
      <c r="O645" s="761">
        <v>45901</v>
      </c>
      <c r="P645" s="931"/>
      <c r="Q645" s="931">
        <v>12</v>
      </c>
    </row>
    <row r="646" spans="2:17">
      <c r="B646" s="911">
        <v>640</v>
      </c>
      <c r="C646" s="931" t="s">
        <v>65</v>
      </c>
      <c r="D646" s="932"/>
      <c r="E646" s="912" t="s">
        <v>150</v>
      </c>
      <c r="F646" s="912" t="s">
        <v>7</v>
      </c>
      <c r="G646" s="931" t="s">
        <v>3382</v>
      </c>
      <c r="H646" s="931">
        <v>2</v>
      </c>
      <c r="I646" s="933" t="s">
        <v>152</v>
      </c>
      <c r="J646" s="1084">
        <v>2</v>
      </c>
      <c r="K646" s="1085">
        <v>112</v>
      </c>
      <c r="L646" s="931">
        <v>8</v>
      </c>
      <c r="M646" s="931" t="s">
        <v>3346</v>
      </c>
      <c r="N646" s="912"/>
      <c r="O646" s="761">
        <v>45901</v>
      </c>
      <c r="P646" s="931"/>
      <c r="Q646" s="931">
        <v>12</v>
      </c>
    </row>
    <row r="647" spans="2:17">
      <c r="B647" s="911">
        <v>641</v>
      </c>
      <c r="C647" s="931" t="s">
        <v>65</v>
      </c>
      <c r="D647" s="932"/>
      <c r="E647" s="912" t="s">
        <v>150</v>
      </c>
      <c r="F647" s="912" t="s">
        <v>7</v>
      </c>
      <c r="G647" s="931" t="s">
        <v>3382</v>
      </c>
      <c r="H647" s="931">
        <v>2</v>
      </c>
      <c r="I647" s="933" t="s">
        <v>152</v>
      </c>
      <c r="J647" s="1084">
        <v>2</v>
      </c>
      <c r="K647" s="1085">
        <v>113</v>
      </c>
      <c r="L647" s="931">
        <v>8</v>
      </c>
      <c r="M647" s="931" t="s">
        <v>3346</v>
      </c>
      <c r="N647" s="912"/>
      <c r="O647" s="761">
        <v>45901</v>
      </c>
      <c r="P647" s="931"/>
      <c r="Q647" s="931">
        <v>12</v>
      </c>
    </row>
    <row r="648" spans="2:17">
      <c r="B648" s="911">
        <v>642</v>
      </c>
      <c r="C648" s="931" t="s">
        <v>65</v>
      </c>
      <c r="D648" s="932"/>
      <c r="E648" s="912" t="s">
        <v>150</v>
      </c>
      <c r="F648" s="912" t="s">
        <v>7</v>
      </c>
      <c r="G648" s="931" t="s">
        <v>3382</v>
      </c>
      <c r="H648" s="931">
        <v>2</v>
      </c>
      <c r="I648" s="933" t="s">
        <v>152</v>
      </c>
      <c r="J648" s="1084">
        <v>2</v>
      </c>
      <c r="K648" s="1085">
        <v>114</v>
      </c>
      <c r="L648" s="931">
        <v>8</v>
      </c>
      <c r="M648" s="931" t="s">
        <v>3346</v>
      </c>
      <c r="N648" s="912"/>
      <c r="O648" s="761">
        <v>45901</v>
      </c>
      <c r="P648" s="931"/>
      <c r="Q648" s="931">
        <v>12</v>
      </c>
    </row>
    <row r="649" spans="2:17">
      <c r="B649" s="911">
        <v>643</v>
      </c>
      <c r="C649" s="931" t="s">
        <v>65</v>
      </c>
      <c r="D649" s="932"/>
      <c r="E649" s="912" t="s">
        <v>150</v>
      </c>
      <c r="F649" s="912" t="s">
        <v>7</v>
      </c>
      <c r="G649" s="931" t="s">
        <v>3382</v>
      </c>
      <c r="H649" s="931">
        <v>2</v>
      </c>
      <c r="I649" s="933" t="s">
        <v>152</v>
      </c>
      <c r="J649" s="1084">
        <v>2</v>
      </c>
      <c r="K649" s="1085">
        <v>115</v>
      </c>
      <c r="L649" s="931">
        <v>8</v>
      </c>
      <c r="M649" s="931" t="s">
        <v>3346</v>
      </c>
      <c r="N649" s="912"/>
      <c r="O649" s="761">
        <v>45901</v>
      </c>
      <c r="P649" s="931"/>
      <c r="Q649" s="931">
        <v>12</v>
      </c>
    </row>
    <row r="650" spans="2:17">
      <c r="B650" s="911">
        <v>644</v>
      </c>
      <c r="C650" s="931" t="s">
        <v>65</v>
      </c>
      <c r="D650" s="932"/>
      <c r="E650" s="912" t="s">
        <v>150</v>
      </c>
      <c r="F650" s="912" t="s">
        <v>7</v>
      </c>
      <c r="G650" s="931" t="s">
        <v>3382</v>
      </c>
      <c r="H650" s="931">
        <v>2</v>
      </c>
      <c r="I650" s="933" t="s">
        <v>152</v>
      </c>
      <c r="J650" s="1084">
        <v>2</v>
      </c>
      <c r="K650" s="1085">
        <v>116</v>
      </c>
      <c r="L650" s="931">
        <v>8</v>
      </c>
      <c r="M650" s="931" t="s">
        <v>3346</v>
      </c>
      <c r="N650" s="912"/>
      <c r="O650" s="761">
        <v>45900</v>
      </c>
      <c r="P650" s="931"/>
      <c r="Q650" s="931">
        <v>12</v>
      </c>
    </row>
    <row r="651" spans="2:17">
      <c r="B651" s="911">
        <v>645</v>
      </c>
      <c r="C651" s="931" t="s">
        <v>65</v>
      </c>
      <c r="D651" s="932"/>
      <c r="E651" s="912" t="s">
        <v>150</v>
      </c>
      <c r="F651" s="912" t="s">
        <v>7</v>
      </c>
      <c r="G651" s="931" t="s">
        <v>3382</v>
      </c>
      <c r="H651" s="931">
        <v>2</v>
      </c>
      <c r="I651" s="933" t="s">
        <v>152</v>
      </c>
      <c r="J651" s="1084">
        <v>2</v>
      </c>
      <c r="K651" s="1085">
        <v>117</v>
      </c>
      <c r="L651" s="931">
        <v>8</v>
      </c>
      <c r="M651" s="931" t="s">
        <v>3346</v>
      </c>
      <c r="N651" s="912"/>
      <c r="O651" s="761">
        <v>45900</v>
      </c>
      <c r="P651" s="931"/>
      <c r="Q651" s="931">
        <v>12</v>
      </c>
    </row>
    <row r="652" spans="2:17">
      <c r="B652" s="911">
        <v>646</v>
      </c>
      <c r="C652" s="931" t="s">
        <v>65</v>
      </c>
      <c r="D652" s="932"/>
      <c r="E652" s="912" t="s">
        <v>150</v>
      </c>
      <c r="F652" s="912" t="s">
        <v>7</v>
      </c>
      <c r="G652" s="931" t="s">
        <v>3382</v>
      </c>
      <c r="H652" s="931">
        <v>2</v>
      </c>
      <c r="I652" s="933" t="s">
        <v>152</v>
      </c>
      <c r="J652" s="1084">
        <v>2</v>
      </c>
      <c r="K652" s="1085">
        <v>118</v>
      </c>
      <c r="L652" s="931">
        <v>8</v>
      </c>
      <c r="M652" s="931" t="s">
        <v>3346</v>
      </c>
      <c r="N652" s="912"/>
      <c r="O652" s="761">
        <v>45900</v>
      </c>
      <c r="P652" s="931"/>
      <c r="Q652" s="931">
        <v>12</v>
      </c>
    </row>
    <row r="653" spans="2:17">
      <c r="B653" s="911">
        <v>647</v>
      </c>
      <c r="C653" s="931" t="s">
        <v>65</v>
      </c>
      <c r="D653" s="932"/>
      <c r="E653" s="912" t="s">
        <v>150</v>
      </c>
      <c r="F653" s="912" t="s">
        <v>7</v>
      </c>
      <c r="G653" s="931" t="s">
        <v>3382</v>
      </c>
      <c r="H653" s="931">
        <v>2</v>
      </c>
      <c r="I653" s="933" t="s">
        <v>152</v>
      </c>
      <c r="J653" s="1084">
        <v>2</v>
      </c>
      <c r="K653" s="1085">
        <v>119</v>
      </c>
      <c r="L653" s="931">
        <v>8</v>
      </c>
      <c r="M653" s="931" t="s">
        <v>3346</v>
      </c>
      <c r="N653" s="912"/>
      <c r="O653" s="761">
        <v>45900</v>
      </c>
      <c r="P653" s="931"/>
      <c r="Q653" s="931">
        <v>12</v>
      </c>
    </row>
    <row r="654" spans="2:17">
      <c r="B654" s="911">
        <v>648</v>
      </c>
      <c r="C654" s="931" t="s">
        <v>65</v>
      </c>
      <c r="D654" s="932"/>
      <c r="E654" s="912" t="s">
        <v>150</v>
      </c>
      <c r="F654" s="912" t="s">
        <v>7</v>
      </c>
      <c r="G654" s="931" t="s">
        <v>3382</v>
      </c>
      <c r="H654" s="931">
        <v>2</v>
      </c>
      <c r="I654" s="933" t="s">
        <v>152</v>
      </c>
      <c r="J654" s="1084">
        <v>2</v>
      </c>
      <c r="K654" s="1085">
        <v>120</v>
      </c>
      <c r="L654" s="931">
        <v>8</v>
      </c>
      <c r="M654" s="931" t="s">
        <v>3346</v>
      </c>
      <c r="N654" s="912"/>
      <c r="O654" s="761">
        <v>45900</v>
      </c>
      <c r="P654" s="931"/>
      <c r="Q654" s="931">
        <v>12</v>
      </c>
    </row>
    <row r="655" spans="2:17">
      <c r="B655" s="911">
        <v>649</v>
      </c>
      <c r="C655" s="931" t="s">
        <v>65</v>
      </c>
      <c r="D655" s="932"/>
      <c r="E655" s="912" t="s">
        <v>150</v>
      </c>
      <c r="F655" s="912" t="s">
        <v>7</v>
      </c>
      <c r="G655" s="931" t="s">
        <v>3382</v>
      </c>
      <c r="H655" s="931">
        <v>2</v>
      </c>
      <c r="I655" s="933" t="s">
        <v>152</v>
      </c>
      <c r="J655" s="1084">
        <v>2</v>
      </c>
      <c r="K655" s="1085">
        <v>121</v>
      </c>
      <c r="L655" s="931">
        <v>8</v>
      </c>
      <c r="M655" s="931" t="s">
        <v>3346</v>
      </c>
      <c r="N655" s="912"/>
      <c r="O655" s="761">
        <v>45900</v>
      </c>
      <c r="P655" s="931"/>
      <c r="Q655" s="931">
        <v>12</v>
      </c>
    </row>
    <row r="656" spans="2:17">
      <c r="B656" s="911">
        <v>650</v>
      </c>
      <c r="C656" s="931" t="s">
        <v>65</v>
      </c>
      <c r="D656" s="932"/>
      <c r="E656" s="912" t="s">
        <v>150</v>
      </c>
      <c r="F656" s="912" t="s">
        <v>7</v>
      </c>
      <c r="G656" s="931" t="s">
        <v>3382</v>
      </c>
      <c r="H656" s="931">
        <v>2</v>
      </c>
      <c r="I656" s="933" t="s">
        <v>152</v>
      </c>
      <c r="J656" s="1084">
        <v>2</v>
      </c>
      <c r="K656" s="1085">
        <v>122</v>
      </c>
      <c r="L656" s="931">
        <v>8</v>
      </c>
      <c r="M656" s="931" t="s">
        <v>3346</v>
      </c>
      <c r="N656" s="912"/>
      <c r="O656" s="761">
        <v>45900</v>
      </c>
      <c r="P656" s="931"/>
      <c r="Q656" s="931">
        <v>12</v>
      </c>
    </row>
    <row r="657" spans="2:17">
      <c r="B657" s="911">
        <v>651</v>
      </c>
      <c r="C657" s="931" t="s">
        <v>65</v>
      </c>
      <c r="D657" s="932"/>
      <c r="E657" s="912" t="s">
        <v>150</v>
      </c>
      <c r="F657" s="912" t="s">
        <v>7</v>
      </c>
      <c r="G657" s="931" t="s">
        <v>3382</v>
      </c>
      <c r="H657" s="931">
        <v>2</v>
      </c>
      <c r="I657" s="933" t="s">
        <v>152</v>
      </c>
      <c r="J657" s="1084">
        <v>2</v>
      </c>
      <c r="K657" s="1085">
        <v>123</v>
      </c>
      <c r="L657" s="931">
        <v>8</v>
      </c>
      <c r="M657" s="931" t="s">
        <v>3346</v>
      </c>
      <c r="N657" s="912"/>
      <c r="O657" s="761">
        <v>45900</v>
      </c>
      <c r="P657" s="931"/>
      <c r="Q657" s="931">
        <v>12</v>
      </c>
    </row>
    <row r="658" spans="2:17">
      <c r="B658" s="911">
        <v>652</v>
      </c>
      <c r="C658" s="931" t="s">
        <v>65</v>
      </c>
      <c r="D658" s="932"/>
      <c r="E658" s="912" t="s">
        <v>150</v>
      </c>
      <c r="F658" s="912" t="s">
        <v>7</v>
      </c>
      <c r="G658" s="931" t="s">
        <v>3382</v>
      </c>
      <c r="H658" s="931">
        <v>2</v>
      </c>
      <c r="I658" s="933" t="s">
        <v>152</v>
      </c>
      <c r="J658" s="1084">
        <v>2</v>
      </c>
      <c r="K658" s="1085">
        <v>124</v>
      </c>
      <c r="L658" s="931">
        <v>8</v>
      </c>
      <c r="M658" s="931" t="s">
        <v>3346</v>
      </c>
      <c r="N658" s="912"/>
      <c r="O658" s="761">
        <v>45900</v>
      </c>
      <c r="P658" s="931"/>
      <c r="Q658" s="931">
        <v>12</v>
      </c>
    </row>
    <row r="659" spans="2:17">
      <c r="B659" s="911">
        <v>653</v>
      </c>
      <c r="C659" s="931" t="s">
        <v>65</v>
      </c>
      <c r="D659" s="932"/>
      <c r="E659" s="912" t="s">
        <v>150</v>
      </c>
      <c r="F659" s="912" t="s">
        <v>7</v>
      </c>
      <c r="G659" s="931" t="s">
        <v>3382</v>
      </c>
      <c r="H659" s="931">
        <v>2</v>
      </c>
      <c r="I659" s="933" t="s">
        <v>152</v>
      </c>
      <c r="J659" s="1084">
        <v>2</v>
      </c>
      <c r="K659" s="1085">
        <v>125</v>
      </c>
      <c r="L659" s="931">
        <v>8</v>
      </c>
      <c r="M659" s="931" t="s">
        <v>3346</v>
      </c>
      <c r="N659" s="912"/>
      <c r="O659" s="761">
        <v>45898</v>
      </c>
      <c r="P659" s="931"/>
      <c r="Q659" s="931">
        <v>12</v>
      </c>
    </row>
    <row r="660" spans="2:17">
      <c r="B660" s="911">
        <v>654</v>
      </c>
      <c r="C660" s="931" t="s">
        <v>65</v>
      </c>
      <c r="D660" s="932"/>
      <c r="E660" s="912" t="s">
        <v>150</v>
      </c>
      <c r="F660" s="912" t="s">
        <v>7</v>
      </c>
      <c r="G660" s="931" t="s">
        <v>3382</v>
      </c>
      <c r="H660" s="931">
        <v>2</v>
      </c>
      <c r="I660" s="933" t="s">
        <v>152</v>
      </c>
      <c r="J660" s="1084">
        <v>2</v>
      </c>
      <c r="K660" s="1085">
        <v>126</v>
      </c>
      <c r="L660" s="931">
        <v>8</v>
      </c>
      <c r="M660" s="931" t="s">
        <v>3346</v>
      </c>
      <c r="N660" s="912"/>
      <c r="O660" s="761">
        <v>45898</v>
      </c>
      <c r="P660" s="931"/>
      <c r="Q660" s="931">
        <v>12</v>
      </c>
    </row>
    <row r="661" spans="2:17">
      <c r="B661" s="911">
        <v>655</v>
      </c>
      <c r="C661" s="931" t="s">
        <v>65</v>
      </c>
      <c r="D661" s="932"/>
      <c r="E661" s="912" t="s">
        <v>150</v>
      </c>
      <c r="F661" s="912" t="s">
        <v>7</v>
      </c>
      <c r="G661" s="931" t="s">
        <v>3382</v>
      </c>
      <c r="H661" s="931">
        <v>2</v>
      </c>
      <c r="I661" s="933" t="s">
        <v>152</v>
      </c>
      <c r="J661" s="1084">
        <v>2</v>
      </c>
      <c r="K661" s="1085">
        <v>127</v>
      </c>
      <c r="L661" s="931">
        <v>8</v>
      </c>
      <c r="M661" s="931" t="s">
        <v>3346</v>
      </c>
      <c r="N661" s="912"/>
      <c r="O661" s="761">
        <v>45898</v>
      </c>
      <c r="P661" s="931"/>
      <c r="Q661" s="931">
        <v>12</v>
      </c>
    </row>
    <row r="662" spans="2:17">
      <c r="B662" s="911">
        <v>656</v>
      </c>
      <c r="C662" s="931" t="s">
        <v>65</v>
      </c>
      <c r="D662" s="932"/>
      <c r="E662" s="912" t="s">
        <v>150</v>
      </c>
      <c r="F662" s="912" t="s">
        <v>7</v>
      </c>
      <c r="G662" s="931" t="s">
        <v>3382</v>
      </c>
      <c r="H662" s="931">
        <v>2</v>
      </c>
      <c r="I662" s="933" t="s">
        <v>152</v>
      </c>
      <c r="J662" s="1084">
        <v>2</v>
      </c>
      <c r="K662" s="1085">
        <v>128</v>
      </c>
      <c r="L662" s="931">
        <v>8</v>
      </c>
      <c r="M662" s="931" t="s">
        <v>3346</v>
      </c>
      <c r="N662" s="912"/>
      <c r="O662" s="761">
        <v>45898</v>
      </c>
      <c r="P662" s="931"/>
      <c r="Q662" s="931">
        <v>12</v>
      </c>
    </row>
    <row r="663" spans="2:17">
      <c r="B663" s="911">
        <v>657</v>
      </c>
      <c r="C663" s="931" t="s">
        <v>65</v>
      </c>
      <c r="D663" s="932"/>
      <c r="E663" s="912" t="s">
        <v>150</v>
      </c>
      <c r="F663" s="912" t="s">
        <v>7</v>
      </c>
      <c r="G663" s="931" t="s">
        <v>3382</v>
      </c>
      <c r="H663" s="931">
        <v>2</v>
      </c>
      <c r="I663" s="933" t="s">
        <v>152</v>
      </c>
      <c r="J663" s="1084">
        <v>2</v>
      </c>
      <c r="K663" s="1085">
        <v>129</v>
      </c>
      <c r="L663" s="931">
        <v>8</v>
      </c>
      <c r="M663" s="931" t="s">
        <v>3346</v>
      </c>
      <c r="N663" s="912"/>
      <c r="O663" s="761">
        <v>45898</v>
      </c>
      <c r="P663" s="931"/>
      <c r="Q663" s="931">
        <v>12</v>
      </c>
    </row>
    <row r="664" spans="2:17">
      <c r="B664" s="911">
        <v>658</v>
      </c>
      <c r="C664" s="931" t="s">
        <v>65</v>
      </c>
      <c r="D664" s="932"/>
      <c r="E664" s="912" t="s">
        <v>150</v>
      </c>
      <c r="F664" s="912" t="s">
        <v>7</v>
      </c>
      <c r="G664" s="931" t="s">
        <v>3382</v>
      </c>
      <c r="H664" s="931">
        <v>2</v>
      </c>
      <c r="I664" s="933" t="s">
        <v>152</v>
      </c>
      <c r="J664" s="1084">
        <v>2</v>
      </c>
      <c r="K664" s="1085">
        <v>130</v>
      </c>
      <c r="L664" s="931">
        <v>8</v>
      </c>
      <c r="M664" s="931" t="s">
        <v>3346</v>
      </c>
      <c r="N664" s="912"/>
      <c r="O664" s="761">
        <v>45898</v>
      </c>
      <c r="P664" s="931"/>
      <c r="Q664" s="931">
        <v>12</v>
      </c>
    </row>
    <row r="665" spans="2:17">
      <c r="B665" s="911">
        <v>659</v>
      </c>
      <c r="C665" s="931" t="s">
        <v>65</v>
      </c>
      <c r="D665" s="932"/>
      <c r="E665" s="912" t="s">
        <v>150</v>
      </c>
      <c r="F665" s="912" t="s">
        <v>7</v>
      </c>
      <c r="G665" s="931" t="s">
        <v>3382</v>
      </c>
      <c r="H665" s="931">
        <v>2</v>
      </c>
      <c r="I665" s="933" t="s">
        <v>152</v>
      </c>
      <c r="J665" s="1084">
        <v>2</v>
      </c>
      <c r="K665" s="1085">
        <v>131</v>
      </c>
      <c r="L665" s="931">
        <v>8</v>
      </c>
      <c r="M665" s="931" t="s">
        <v>3346</v>
      </c>
      <c r="N665" s="912"/>
      <c r="O665" s="761">
        <v>45898</v>
      </c>
      <c r="P665" s="931"/>
      <c r="Q665" s="931">
        <v>12</v>
      </c>
    </row>
    <row r="666" spans="2:17">
      <c r="B666" s="911">
        <v>660</v>
      </c>
      <c r="C666" s="931" t="s">
        <v>65</v>
      </c>
      <c r="D666" s="932"/>
      <c r="E666" s="912" t="s">
        <v>150</v>
      </c>
      <c r="F666" s="912" t="s">
        <v>7</v>
      </c>
      <c r="G666" s="931" t="s">
        <v>3382</v>
      </c>
      <c r="H666" s="931">
        <v>2</v>
      </c>
      <c r="I666" s="933" t="s">
        <v>152</v>
      </c>
      <c r="J666" s="1084">
        <v>2</v>
      </c>
      <c r="K666" s="1085">
        <v>132</v>
      </c>
      <c r="L666" s="931">
        <v>8</v>
      </c>
      <c r="M666" s="931" t="s">
        <v>3346</v>
      </c>
      <c r="N666" s="912"/>
      <c r="O666" s="761">
        <v>45898</v>
      </c>
      <c r="P666" s="931"/>
      <c r="Q666" s="931">
        <v>12</v>
      </c>
    </row>
    <row r="667" spans="2:17">
      <c r="B667" s="911">
        <v>661</v>
      </c>
      <c r="C667" s="931" t="s">
        <v>65</v>
      </c>
      <c r="D667" s="932"/>
      <c r="E667" s="912" t="s">
        <v>150</v>
      </c>
      <c r="F667" s="912" t="s">
        <v>7</v>
      </c>
      <c r="G667" s="931" t="s">
        <v>3382</v>
      </c>
      <c r="H667" s="931">
        <v>2</v>
      </c>
      <c r="I667" s="933" t="s">
        <v>152</v>
      </c>
      <c r="J667" s="1084">
        <v>2</v>
      </c>
      <c r="K667" s="1085">
        <v>133</v>
      </c>
      <c r="L667" s="931">
        <v>8</v>
      </c>
      <c r="M667" s="931" t="s">
        <v>3346</v>
      </c>
      <c r="N667" s="912"/>
      <c r="O667" s="761">
        <v>45898</v>
      </c>
      <c r="P667" s="931"/>
      <c r="Q667" s="931">
        <v>12</v>
      </c>
    </row>
    <row r="668" spans="2:17">
      <c r="B668" s="911">
        <v>662</v>
      </c>
      <c r="C668" s="931" t="s">
        <v>65</v>
      </c>
      <c r="D668" s="932"/>
      <c r="E668" s="912" t="s">
        <v>150</v>
      </c>
      <c r="F668" s="912" t="s">
        <v>7</v>
      </c>
      <c r="G668" s="931" t="s">
        <v>3382</v>
      </c>
      <c r="H668" s="931">
        <v>2</v>
      </c>
      <c r="I668" s="933" t="s">
        <v>152</v>
      </c>
      <c r="J668" s="1084">
        <v>2</v>
      </c>
      <c r="K668" s="1085">
        <v>134</v>
      </c>
      <c r="L668" s="931">
        <v>8</v>
      </c>
      <c r="M668" s="931" t="s">
        <v>3346</v>
      </c>
      <c r="N668" s="912"/>
      <c r="O668" s="761">
        <v>45897</v>
      </c>
      <c r="P668" s="931"/>
      <c r="Q668" s="931">
        <v>12</v>
      </c>
    </row>
    <row r="669" spans="2:17">
      <c r="B669" s="911">
        <v>663</v>
      </c>
      <c r="C669" s="931" t="s">
        <v>65</v>
      </c>
      <c r="D669" s="932"/>
      <c r="E669" s="912" t="s">
        <v>150</v>
      </c>
      <c r="F669" s="912" t="s">
        <v>7</v>
      </c>
      <c r="G669" s="931" t="s">
        <v>3382</v>
      </c>
      <c r="H669" s="931">
        <v>2</v>
      </c>
      <c r="I669" s="933" t="s">
        <v>152</v>
      </c>
      <c r="J669" s="1084">
        <v>2</v>
      </c>
      <c r="K669" s="1085">
        <v>135</v>
      </c>
      <c r="L669" s="931">
        <v>8</v>
      </c>
      <c r="M669" s="931" t="s">
        <v>3346</v>
      </c>
      <c r="N669" s="912"/>
      <c r="O669" s="761">
        <v>45897</v>
      </c>
      <c r="P669" s="931"/>
      <c r="Q669" s="931">
        <v>12</v>
      </c>
    </row>
    <row r="670" spans="2:17">
      <c r="B670" s="911">
        <v>664</v>
      </c>
      <c r="C670" s="931" t="s">
        <v>65</v>
      </c>
      <c r="D670" s="932"/>
      <c r="E670" s="912" t="s">
        <v>150</v>
      </c>
      <c r="F670" s="912" t="s">
        <v>7</v>
      </c>
      <c r="G670" s="931" t="s">
        <v>3382</v>
      </c>
      <c r="H670" s="931">
        <v>2</v>
      </c>
      <c r="I670" s="933" t="s">
        <v>152</v>
      </c>
      <c r="J670" s="1084">
        <v>2</v>
      </c>
      <c r="K670" s="1085">
        <v>136</v>
      </c>
      <c r="L670" s="931">
        <v>8</v>
      </c>
      <c r="M670" s="931" t="s">
        <v>3346</v>
      </c>
      <c r="N670" s="912"/>
      <c r="O670" s="761">
        <v>45897</v>
      </c>
      <c r="P670" s="931"/>
      <c r="Q670" s="931">
        <v>12</v>
      </c>
    </row>
    <row r="671" spans="2:17">
      <c r="B671" s="911">
        <v>665</v>
      </c>
      <c r="C671" s="931" t="s">
        <v>65</v>
      </c>
      <c r="D671" s="932"/>
      <c r="E671" s="912" t="s">
        <v>150</v>
      </c>
      <c r="F671" s="912" t="s">
        <v>7</v>
      </c>
      <c r="G671" s="931" t="s">
        <v>3382</v>
      </c>
      <c r="H671" s="931">
        <v>2</v>
      </c>
      <c r="I671" s="933" t="s">
        <v>152</v>
      </c>
      <c r="J671" s="1084">
        <v>2</v>
      </c>
      <c r="K671" s="1085">
        <v>137</v>
      </c>
      <c r="L671" s="931">
        <v>8</v>
      </c>
      <c r="M671" s="931" t="s">
        <v>3346</v>
      </c>
      <c r="N671" s="912"/>
      <c r="O671" s="761">
        <v>45897</v>
      </c>
      <c r="P671" s="931"/>
      <c r="Q671" s="931">
        <v>12</v>
      </c>
    </row>
    <row r="672" spans="2:17">
      <c r="B672" s="911">
        <v>666</v>
      </c>
      <c r="C672" s="931" t="s">
        <v>65</v>
      </c>
      <c r="D672" s="932"/>
      <c r="E672" s="912" t="s">
        <v>150</v>
      </c>
      <c r="F672" s="912" t="s">
        <v>7</v>
      </c>
      <c r="G672" s="931" t="s">
        <v>3382</v>
      </c>
      <c r="H672" s="931">
        <v>2</v>
      </c>
      <c r="I672" s="933" t="s">
        <v>152</v>
      </c>
      <c r="J672" s="1084">
        <v>3</v>
      </c>
      <c r="K672" s="1085">
        <v>138</v>
      </c>
      <c r="L672" s="931">
        <v>8</v>
      </c>
      <c r="M672" s="931" t="s">
        <v>3346</v>
      </c>
      <c r="N672" s="912"/>
      <c r="O672" s="761">
        <v>45897</v>
      </c>
      <c r="P672" s="931"/>
      <c r="Q672" s="931">
        <v>12</v>
      </c>
    </row>
    <row r="673" spans="2:17">
      <c r="B673" s="911">
        <v>667</v>
      </c>
      <c r="C673" s="931" t="s">
        <v>65</v>
      </c>
      <c r="D673" s="932"/>
      <c r="E673" s="912" t="s">
        <v>150</v>
      </c>
      <c r="F673" s="912" t="s">
        <v>7</v>
      </c>
      <c r="G673" s="931" t="s">
        <v>3382</v>
      </c>
      <c r="H673" s="931">
        <v>2</v>
      </c>
      <c r="I673" s="933" t="s">
        <v>152</v>
      </c>
      <c r="J673" s="1084">
        <v>3</v>
      </c>
      <c r="K673" s="1085">
        <v>139</v>
      </c>
      <c r="L673" s="931">
        <v>8</v>
      </c>
      <c r="M673" s="931" t="s">
        <v>3346</v>
      </c>
      <c r="N673" s="912"/>
      <c r="O673" s="761">
        <v>45897</v>
      </c>
      <c r="P673" s="931"/>
      <c r="Q673" s="931">
        <v>12</v>
      </c>
    </row>
    <row r="674" spans="2:17">
      <c r="B674" s="911">
        <v>668</v>
      </c>
      <c r="C674" s="931" t="s">
        <v>65</v>
      </c>
      <c r="D674" s="932"/>
      <c r="E674" s="912" t="s">
        <v>150</v>
      </c>
      <c r="F674" s="912" t="s">
        <v>7</v>
      </c>
      <c r="G674" s="931" t="s">
        <v>3382</v>
      </c>
      <c r="H674" s="931">
        <v>2</v>
      </c>
      <c r="I674" s="933" t="s">
        <v>152</v>
      </c>
      <c r="J674" s="1084">
        <v>3</v>
      </c>
      <c r="K674" s="1085">
        <v>140</v>
      </c>
      <c r="L674" s="931">
        <v>8</v>
      </c>
      <c r="M674" s="931" t="s">
        <v>3346</v>
      </c>
      <c r="N674" s="912"/>
      <c r="O674" s="761">
        <v>45902</v>
      </c>
      <c r="P674" s="931"/>
      <c r="Q674" s="931">
        <v>12</v>
      </c>
    </row>
    <row r="675" spans="2:17">
      <c r="B675" s="911">
        <v>669</v>
      </c>
      <c r="C675" s="931" t="s">
        <v>65</v>
      </c>
      <c r="D675" s="932"/>
      <c r="E675" s="912" t="s">
        <v>150</v>
      </c>
      <c r="F675" s="912" t="s">
        <v>7</v>
      </c>
      <c r="G675" s="931" t="s">
        <v>3382</v>
      </c>
      <c r="H675" s="931">
        <v>2</v>
      </c>
      <c r="I675" s="933" t="s">
        <v>152</v>
      </c>
      <c r="J675" s="1084">
        <v>3</v>
      </c>
      <c r="K675" s="1085">
        <v>141</v>
      </c>
      <c r="L675" s="931">
        <v>8</v>
      </c>
      <c r="M675" s="931" t="s">
        <v>3346</v>
      </c>
      <c r="N675" s="912"/>
      <c r="O675" s="761">
        <v>45902</v>
      </c>
      <c r="P675" s="931"/>
      <c r="Q675" s="931">
        <v>12</v>
      </c>
    </row>
    <row r="676" spans="2:17">
      <c r="B676" s="911">
        <v>670</v>
      </c>
      <c r="C676" s="931" t="s">
        <v>65</v>
      </c>
      <c r="D676" s="932"/>
      <c r="E676" s="912" t="s">
        <v>150</v>
      </c>
      <c r="F676" s="912" t="s">
        <v>7</v>
      </c>
      <c r="G676" s="931" t="s">
        <v>3382</v>
      </c>
      <c r="H676" s="931">
        <v>2</v>
      </c>
      <c r="I676" s="933" t="s">
        <v>152</v>
      </c>
      <c r="J676" s="1084">
        <v>3</v>
      </c>
      <c r="K676" s="1085">
        <v>142</v>
      </c>
      <c r="L676" s="931">
        <v>8</v>
      </c>
      <c r="M676" s="931" t="s">
        <v>3346</v>
      </c>
      <c r="N676" s="912"/>
      <c r="O676" s="761">
        <v>45902</v>
      </c>
      <c r="P676" s="931"/>
      <c r="Q676" s="931">
        <v>12</v>
      </c>
    </row>
    <row r="677" spans="2:17">
      <c r="B677" s="911">
        <v>671</v>
      </c>
      <c r="C677" s="931" t="s">
        <v>65</v>
      </c>
      <c r="D677" s="932"/>
      <c r="E677" s="912" t="s">
        <v>150</v>
      </c>
      <c r="F677" s="912" t="s">
        <v>7</v>
      </c>
      <c r="G677" s="931" t="s">
        <v>3382</v>
      </c>
      <c r="H677" s="931">
        <v>2</v>
      </c>
      <c r="I677" s="933" t="s">
        <v>152</v>
      </c>
      <c r="J677" s="1084">
        <v>3</v>
      </c>
      <c r="K677" s="1085">
        <v>143</v>
      </c>
      <c r="L677" s="931">
        <v>8</v>
      </c>
      <c r="M677" s="931" t="s">
        <v>3346</v>
      </c>
      <c r="N677" s="912"/>
      <c r="O677" s="761">
        <v>45902</v>
      </c>
      <c r="P677" s="931"/>
      <c r="Q677" s="931">
        <v>12</v>
      </c>
    </row>
    <row r="678" spans="2:17">
      <c r="B678" s="911">
        <v>672</v>
      </c>
      <c r="C678" s="931" t="s">
        <v>65</v>
      </c>
      <c r="D678" s="932"/>
      <c r="E678" s="912" t="s">
        <v>150</v>
      </c>
      <c r="F678" s="912" t="s">
        <v>7</v>
      </c>
      <c r="G678" s="931" t="s">
        <v>3382</v>
      </c>
      <c r="H678" s="931">
        <v>2</v>
      </c>
      <c r="I678" s="933" t="s">
        <v>152</v>
      </c>
      <c r="J678" s="1084">
        <v>3</v>
      </c>
      <c r="K678" s="1085">
        <v>144</v>
      </c>
      <c r="L678" s="931">
        <v>8</v>
      </c>
      <c r="M678" s="931" t="s">
        <v>3346</v>
      </c>
      <c r="N678" s="912"/>
      <c r="O678" s="761">
        <v>45902</v>
      </c>
      <c r="P678" s="931"/>
      <c r="Q678" s="931">
        <v>12</v>
      </c>
    </row>
    <row r="679" spans="2:17">
      <c r="B679" s="911">
        <v>673</v>
      </c>
      <c r="C679" s="931" t="s">
        <v>65</v>
      </c>
      <c r="D679" s="932"/>
      <c r="E679" s="912" t="s">
        <v>150</v>
      </c>
      <c r="F679" s="912" t="s">
        <v>7</v>
      </c>
      <c r="G679" s="931" t="s">
        <v>3382</v>
      </c>
      <c r="H679" s="931">
        <v>2</v>
      </c>
      <c r="I679" s="933" t="s">
        <v>152</v>
      </c>
      <c r="J679" s="1084">
        <v>3</v>
      </c>
      <c r="K679" s="1085">
        <v>145</v>
      </c>
      <c r="L679" s="931">
        <v>8</v>
      </c>
      <c r="M679" s="931" t="s">
        <v>3346</v>
      </c>
      <c r="N679" s="912"/>
      <c r="O679" s="761">
        <v>45902</v>
      </c>
      <c r="P679" s="931"/>
      <c r="Q679" s="931">
        <v>12</v>
      </c>
    </row>
    <row r="680" spans="2:17">
      <c r="B680" s="911">
        <v>674</v>
      </c>
      <c r="C680" s="931" t="s">
        <v>65</v>
      </c>
      <c r="D680" s="932"/>
      <c r="E680" s="912" t="s">
        <v>150</v>
      </c>
      <c r="F680" s="912" t="s">
        <v>7</v>
      </c>
      <c r="G680" s="931" t="s">
        <v>3382</v>
      </c>
      <c r="H680" s="931">
        <v>2</v>
      </c>
      <c r="I680" s="933" t="s">
        <v>152</v>
      </c>
      <c r="J680" s="1084">
        <v>3</v>
      </c>
      <c r="K680" s="1085">
        <v>146</v>
      </c>
      <c r="L680" s="931">
        <v>8</v>
      </c>
      <c r="M680" s="931" t="s">
        <v>3346</v>
      </c>
      <c r="N680" s="912"/>
      <c r="O680" s="761">
        <v>45902</v>
      </c>
      <c r="P680" s="931"/>
      <c r="Q680" s="931">
        <v>12</v>
      </c>
    </row>
    <row r="681" spans="2:17">
      <c r="B681" s="911">
        <v>675</v>
      </c>
      <c r="C681" s="931" t="s">
        <v>65</v>
      </c>
      <c r="D681" s="932"/>
      <c r="E681" s="912" t="s">
        <v>150</v>
      </c>
      <c r="F681" s="912" t="s">
        <v>7</v>
      </c>
      <c r="G681" s="931" t="s">
        <v>3382</v>
      </c>
      <c r="H681" s="931">
        <v>2</v>
      </c>
      <c r="I681" s="933" t="s">
        <v>152</v>
      </c>
      <c r="J681" s="1084">
        <v>3</v>
      </c>
      <c r="K681" s="1085">
        <v>147</v>
      </c>
      <c r="L681" s="931">
        <v>8</v>
      </c>
      <c r="M681" s="931" t="s">
        <v>3346</v>
      </c>
      <c r="N681" s="912"/>
      <c r="O681" s="761">
        <v>45902</v>
      </c>
      <c r="P681" s="931"/>
      <c r="Q681" s="931">
        <v>12</v>
      </c>
    </row>
    <row r="682" spans="2:17">
      <c r="B682" s="911">
        <v>676</v>
      </c>
      <c r="C682" s="931" t="s">
        <v>65</v>
      </c>
      <c r="D682" s="932"/>
      <c r="E682" s="912" t="s">
        <v>150</v>
      </c>
      <c r="F682" s="912" t="s">
        <v>7</v>
      </c>
      <c r="G682" s="931" t="s">
        <v>3382</v>
      </c>
      <c r="H682" s="931">
        <v>2</v>
      </c>
      <c r="I682" s="933" t="s">
        <v>152</v>
      </c>
      <c r="J682" s="1084">
        <v>3</v>
      </c>
      <c r="K682" s="1085">
        <v>148</v>
      </c>
      <c r="L682" s="931">
        <v>8</v>
      </c>
      <c r="M682" s="931" t="s">
        <v>3346</v>
      </c>
      <c r="N682" s="912"/>
      <c r="O682" s="761">
        <v>45903</v>
      </c>
      <c r="P682" s="931"/>
      <c r="Q682" s="931">
        <v>12</v>
      </c>
    </row>
    <row r="683" spans="2:17">
      <c r="B683" s="911">
        <v>677</v>
      </c>
      <c r="C683" s="931" t="s">
        <v>65</v>
      </c>
      <c r="D683" s="932"/>
      <c r="E683" s="912" t="s">
        <v>150</v>
      </c>
      <c r="F683" s="912" t="s">
        <v>7</v>
      </c>
      <c r="G683" s="931" t="s">
        <v>3382</v>
      </c>
      <c r="H683" s="931">
        <v>2</v>
      </c>
      <c r="I683" s="933" t="s">
        <v>152</v>
      </c>
      <c r="J683" s="1084">
        <v>3</v>
      </c>
      <c r="K683" s="1085">
        <v>149</v>
      </c>
      <c r="L683" s="931">
        <v>8</v>
      </c>
      <c r="M683" s="931" t="s">
        <v>3346</v>
      </c>
      <c r="N683" s="912"/>
      <c r="O683" s="761">
        <v>45904</v>
      </c>
      <c r="P683" s="931"/>
      <c r="Q683" s="931">
        <v>12</v>
      </c>
    </row>
    <row r="684" spans="2:17">
      <c r="B684" s="911">
        <v>678</v>
      </c>
      <c r="C684" s="931" t="s">
        <v>65</v>
      </c>
      <c r="D684" s="932"/>
      <c r="E684" s="912" t="s">
        <v>150</v>
      </c>
      <c r="F684" s="912" t="s">
        <v>7</v>
      </c>
      <c r="G684" s="931" t="s">
        <v>3382</v>
      </c>
      <c r="H684" s="931">
        <v>2</v>
      </c>
      <c r="I684" s="933" t="s">
        <v>152</v>
      </c>
      <c r="J684" s="1084">
        <v>3</v>
      </c>
      <c r="K684" s="1085">
        <v>150</v>
      </c>
      <c r="L684" s="931">
        <v>8</v>
      </c>
      <c r="M684" s="931" t="s">
        <v>3346</v>
      </c>
      <c r="N684" s="912"/>
      <c r="O684" s="761">
        <v>45904</v>
      </c>
      <c r="P684" s="931"/>
      <c r="Q684" s="931">
        <v>12</v>
      </c>
    </row>
    <row r="685" spans="2:17">
      <c r="B685" s="911">
        <v>679</v>
      </c>
      <c r="C685" s="931" t="s">
        <v>65</v>
      </c>
      <c r="D685" s="932"/>
      <c r="E685" s="912" t="s">
        <v>150</v>
      </c>
      <c r="F685" s="912" t="s">
        <v>7</v>
      </c>
      <c r="G685" s="931" t="s">
        <v>3382</v>
      </c>
      <c r="H685" s="931">
        <v>2</v>
      </c>
      <c r="I685" s="933" t="s">
        <v>152</v>
      </c>
      <c r="J685" s="1084">
        <v>3</v>
      </c>
      <c r="K685" s="1085">
        <v>151</v>
      </c>
      <c r="L685" s="931">
        <v>8</v>
      </c>
      <c r="M685" s="931" t="s">
        <v>3346</v>
      </c>
      <c r="N685" s="912"/>
      <c r="O685" s="761">
        <v>45904</v>
      </c>
      <c r="P685" s="931"/>
      <c r="Q685" s="931">
        <v>12</v>
      </c>
    </row>
    <row r="686" spans="2:17">
      <c r="B686" s="911">
        <v>680</v>
      </c>
      <c r="C686" s="931" t="s">
        <v>65</v>
      </c>
      <c r="D686" s="932"/>
      <c r="E686" s="912" t="s">
        <v>150</v>
      </c>
      <c r="F686" s="912" t="s">
        <v>7</v>
      </c>
      <c r="G686" s="931" t="s">
        <v>3382</v>
      </c>
      <c r="H686" s="931">
        <v>2</v>
      </c>
      <c r="I686" s="933" t="s">
        <v>152</v>
      </c>
      <c r="J686" s="1084">
        <v>3</v>
      </c>
      <c r="K686" s="1085">
        <v>152</v>
      </c>
      <c r="L686" s="931">
        <v>8</v>
      </c>
      <c r="M686" s="931" t="s">
        <v>3346</v>
      </c>
      <c r="N686" s="912"/>
      <c r="O686" s="761">
        <v>45904</v>
      </c>
      <c r="P686" s="931"/>
      <c r="Q686" s="931">
        <v>12</v>
      </c>
    </row>
    <row r="687" spans="2:17">
      <c r="B687" s="911">
        <v>681</v>
      </c>
      <c r="C687" s="931" t="s">
        <v>65</v>
      </c>
      <c r="D687" s="932"/>
      <c r="E687" s="912" t="s">
        <v>150</v>
      </c>
      <c r="F687" s="912" t="s">
        <v>7</v>
      </c>
      <c r="G687" s="931" t="s">
        <v>3382</v>
      </c>
      <c r="H687" s="931">
        <v>2</v>
      </c>
      <c r="I687" s="933" t="s">
        <v>152</v>
      </c>
      <c r="J687" s="1084">
        <v>3</v>
      </c>
      <c r="K687" s="1085">
        <v>153</v>
      </c>
      <c r="L687" s="931">
        <v>8</v>
      </c>
      <c r="M687" s="931" t="s">
        <v>3346</v>
      </c>
      <c r="N687" s="912"/>
      <c r="O687" s="761">
        <v>45904</v>
      </c>
      <c r="P687" s="931"/>
      <c r="Q687" s="931">
        <v>12</v>
      </c>
    </row>
    <row r="688" spans="2:17">
      <c r="B688" s="911">
        <v>682</v>
      </c>
      <c r="C688" s="931" t="s">
        <v>65</v>
      </c>
      <c r="D688" s="932"/>
      <c r="E688" s="912" t="s">
        <v>150</v>
      </c>
      <c r="F688" s="912" t="s">
        <v>7</v>
      </c>
      <c r="G688" s="931" t="s">
        <v>3382</v>
      </c>
      <c r="H688" s="931">
        <v>2</v>
      </c>
      <c r="I688" s="933" t="s">
        <v>152</v>
      </c>
      <c r="J688" s="1084">
        <v>3</v>
      </c>
      <c r="K688" s="1085">
        <v>154</v>
      </c>
      <c r="L688" s="931">
        <v>8</v>
      </c>
      <c r="M688" s="931" t="s">
        <v>3346</v>
      </c>
      <c r="N688" s="912"/>
      <c r="O688" s="761">
        <v>45904</v>
      </c>
      <c r="P688" s="931"/>
      <c r="Q688" s="931">
        <v>12</v>
      </c>
    </row>
    <row r="689" spans="2:17">
      <c r="B689" s="911">
        <v>683</v>
      </c>
      <c r="C689" s="931" t="s">
        <v>65</v>
      </c>
      <c r="D689" s="932"/>
      <c r="E689" s="912" t="s">
        <v>150</v>
      </c>
      <c r="F689" s="912" t="s">
        <v>7</v>
      </c>
      <c r="G689" s="931" t="s">
        <v>3382</v>
      </c>
      <c r="H689" s="931">
        <v>2</v>
      </c>
      <c r="I689" s="933" t="s">
        <v>152</v>
      </c>
      <c r="J689" s="1084">
        <v>3</v>
      </c>
      <c r="K689" s="1085">
        <v>155</v>
      </c>
      <c r="L689" s="931">
        <v>8</v>
      </c>
      <c r="M689" s="931" t="s">
        <v>3346</v>
      </c>
      <c r="N689" s="912"/>
      <c r="O689" s="761">
        <v>45904</v>
      </c>
      <c r="P689" s="931"/>
      <c r="Q689" s="931">
        <v>12</v>
      </c>
    </row>
    <row r="690" spans="2:17">
      <c r="B690" s="911">
        <v>684</v>
      </c>
      <c r="C690" s="931" t="s">
        <v>65</v>
      </c>
      <c r="D690" s="932"/>
      <c r="E690" s="912" t="s">
        <v>150</v>
      </c>
      <c r="F690" s="912" t="s">
        <v>7</v>
      </c>
      <c r="G690" s="931" t="s">
        <v>3382</v>
      </c>
      <c r="H690" s="931">
        <v>2</v>
      </c>
      <c r="I690" s="933" t="s">
        <v>152</v>
      </c>
      <c r="J690" s="1084">
        <v>3</v>
      </c>
      <c r="K690" s="1085">
        <v>156</v>
      </c>
      <c r="L690" s="931">
        <v>8</v>
      </c>
      <c r="M690" s="931" t="s">
        <v>3346</v>
      </c>
      <c r="N690" s="912"/>
      <c r="O690" s="761">
        <v>45904</v>
      </c>
      <c r="P690" s="931"/>
      <c r="Q690" s="931">
        <v>12</v>
      </c>
    </row>
    <row r="691" spans="2:17">
      <c r="B691" s="911">
        <v>685</v>
      </c>
      <c r="C691" s="931" t="s">
        <v>65</v>
      </c>
      <c r="D691" s="932"/>
      <c r="E691" s="912" t="s">
        <v>150</v>
      </c>
      <c r="F691" s="912" t="s">
        <v>7</v>
      </c>
      <c r="G691" s="931" t="s">
        <v>3382</v>
      </c>
      <c r="H691" s="931">
        <v>2</v>
      </c>
      <c r="I691" s="933" t="s">
        <v>152</v>
      </c>
      <c r="J691" s="1084">
        <v>3</v>
      </c>
      <c r="K691" s="1085">
        <v>157</v>
      </c>
      <c r="L691" s="931">
        <v>8</v>
      </c>
      <c r="M691" s="931" t="s">
        <v>3346</v>
      </c>
      <c r="N691" s="912"/>
      <c r="O691" s="761">
        <v>45905</v>
      </c>
      <c r="P691" s="931"/>
      <c r="Q691" s="931">
        <v>12</v>
      </c>
    </row>
    <row r="692" spans="2:17">
      <c r="B692" s="911">
        <v>686</v>
      </c>
      <c r="C692" s="931" t="s">
        <v>65</v>
      </c>
      <c r="D692" s="932"/>
      <c r="E692" s="912" t="s">
        <v>150</v>
      </c>
      <c r="F692" s="912" t="s">
        <v>7</v>
      </c>
      <c r="G692" s="931" t="s">
        <v>3382</v>
      </c>
      <c r="H692" s="931">
        <v>2</v>
      </c>
      <c r="I692" s="933" t="s">
        <v>152</v>
      </c>
      <c r="J692" s="1084">
        <v>3</v>
      </c>
      <c r="K692" s="1085">
        <v>158</v>
      </c>
      <c r="L692" s="931">
        <v>8</v>
      </c>
      <c r="M692" s="931" t="s">
        <v>3346</v>
      </c>
      <c r="N692" s="912"/>
      <c r="O692" s="761">
        <v>45905</v>
      </c>
      <c r="P692" s="931"/>
      <c r="Q692" s="931">
        <v>12</v>
      </c>
    </row>
    <row r="693" spans="2:17">
      <c r="B693" s="911">
        <v>687</v>
      </c>
      <c r="C693" s="931" t="s">
        <v>65</v>
      </c>
      <c r="D693" s="932"/>
      <c r="E693" s="912" t="s">
        <v>150</v>
      </c>
      <c r="F693" s="912" t="s">
        <v>7</v>
      </c>
      <c r="G693" s="931" t="s">
        <v>3382</v>
      </c>
      <c r="H693" s="931">
        <v>2</v>
      </c>
      <c r="I693" s="933" t="s">
        <v>152</v>
      </c>
      <c r="J693" s="1084"/>
      <c r="K693" s="1085" t="s">
        <v>3384</v>
      </c>
      <c r="L693" s="931">
        <v>8</v>
      </c>
      <c r="M693" s="931" t="s">
        <v>3346</v>
      </c>
      <c r="N693" s="912"/>
      <c r="O693" s="761">
        <v>45929</v>
      </c>
      <c r="P693" s="931"/>
      <c r="Q693" s="931">
        <v>12</v>
      </c>
    </row>
    <row r="694" spans="2:17">
      <c r="B694" s="911">
        <v>688</v>
      </c>
      <c r="C694" s="931" t="s">
        <v>65</v>
      </c>
      <c r="D694" s="932"/>
      <c r="E694" s="912" t="s">
        <v>150</v>
      </c>
      <c r="F694" s="912" t="s">
        <v>7</v>
      </c>
      <c r="G694" s="931" t="s">
        <v>3382</v>
      </c>
      <c r="H694" s="931">
        <v>2</v>
      </c>
      <c r="I694" s="933" t="s">
        <v>152</v>
      </c>
      <c r="J694" s="1084"/>
      <c r="K694" s="1085" t="s">
        <v>3385</v>
      </c>
      <c r="L694" s="931">
        <v>8</v>
      </c>
      <c r="M694" s="931" t="s">
        <v>3346</v>
      </c>
      <c r="N694" s="912"/>
      <c r="O694" s="761">
        <v>45929</v>
      </c>
      <c r="P694" s="931"/>
      <c r="Q694" s="931">
        <v>12</v>
      </c>
    </row>
    <row r="695" spans="2:17">
      <c r="B695" s="911">
        <v>689</v>
      </c>
      <c r="C695" s="931" t="s">
        <v>65</v>
      </c>
      <c r="D695" s="932"/>
      <c r="E695" s="912" t="s">
        <v>150</v>
      </c>
      <c r="F695" s="912" t="s">
        <v>7</v>
      </c>
      <c r="G695" s="931" t="s">
        <v>3382</v>
      </c>
      <c r="H695" s="931">
        <v>2</v>
      </c>
      <c r="I695" s="933" t="s">
        <v>152</v>
      </c>
      <c r="J695" s="1084"/>
      <c r="K695" s="1085" t="s">
        <v>3386</v>
      </c>
      <c r="L695" s="931">
        <v>8</v>
      </c>
      <c r="M695" s="931" t="s">
        <v>3346</v>
      </c>
      <c r="N695" s="912"/>
      <c r="O695" s="761">
        <v>45929</v>
      </c>
      <c r="P695" s="931"/>
      <c r="Q695" s="931">
        <v>12</v>
      </c>
    </row>
    <row r="696" spans="2:17">
      <c r="B696" s="911">
        <v>690</v>
      </c>
      <c r="C696" s="931" t="s">
        <v>65</v>
      </c>
      <c r="D696" s="932"/>
      <c r="E696" s="912" t="s">
        <v>150</v>
      </c>
      <c r="F696" s="912" t="s">
        <v>7</v>
      </c>
      <c r="G696" s="931" t="s">
        <v>3382</v>
      </c>
      <c r="H696" s="931">
        <v>2</v>
      </c>
      <c r="I696" s="933" t="s">
        <v>152</v>
      </c>
      <c r="J696" s="1084">
        <v>4</v>
      </c>
      <c r="K696" s="1085">
        <v>159</v>
      </c>
      <c r="L696" s="931">
        <v>8</v>
      </c>
      <c r="M696" s="931" t="s">
        <v>3346</v>
      </c>
      <c r="N696" s="912"/>
      <c r="O696" s="761">
        <v>45929</v>
      </c>
      <c r="P696" s="931"/>
      <c r="Q696" s="931">
        <v>12</v>
      </c>
    </row>
    <row r="697" spans="2:17">
      <c r="B697" s="911">
        <v>691</v>
      </c>
      <c r="C697" s="931" t="s">
        <v>65</v>
      </c>
      <c r="D697" s="932"/>
      <c r="E697" s="912" t="s">
        <v>150</v>
      </c>
      <c r="F697" s="912" t="s">
        <v>7</v>
      </c>
      <c r="G697" s="931" t="s">
        <v>3382</v>
      </c>
      <c r="H697" s="931">
        <v>2</v>
      </c>
      <c r="I697" s="933" t="s">
        <v>152</v>
      </c>
      <c r="J697" s="1084">
        <v>4</v>
      </c>
      <c r="K697" s="1085">
        <v>160</v>
      </c>
      <c r="L697" s="931">
        <v>8</v>
      </c>
      <c r="M697" s="931" t="s">
        <v>3346</v>
      </c>
      <c r="N697" s="912"/>
      <c r="O697" s="761">
        <v>45928</v>
      </c>
      <c r="P697" s="931"/>
      <c r="Q697" s="931">
        <v>12</v>
      </c>
    </row>
    <row r="698" spans="2:17">
      <c r="B698" s="911">
        <v>692</v>
      </c>
      <c r="C698" s="931" t="s">
        <v>65</v>
      </c>
      <c r="D698" s="932"/>
      <c r="E698" s="912" t="s">
        <v>150</v>
      </c>
      <c r="F698" s="912" t="s">
        <v>7</v>
      </c>
      <c r="G698" s="931" t="s">
        <v>3382</v>
      </c>
      <c r="H698" s="931">
        <v>2</v>
      </c>
      <c r="I698" s="933" t="s">
        <v>152</v>
      </c>
      <c r="J698" s="1084">
        <v>4</v>
      </c>
      <c r="K698" s="1085">
        <v>161</v>
      </c>
      <c r="L698" s="931">
        <v>8</v>
      </c>
      <c r="M698" s="931" t="s">
        <v>3346</v>
      </c>
      <c r="N698" s="912"/>
      <c r="O698" s="761">
        <v>45928</v>
      </c>
      <c r="P698" s="931"/>
      <c r="Q698" s="931">
        <v>12</v>
      </c>
    </row>
    <row r="699" spans="2:17">
      <c r="B699" s="911">
        <v>693</v>
      </c>
      <c r="C699" s="931" t="s">
        <v>65</v>
      </c>
      <c r="D699" s="932"/>
      <c r="E699" s="912" t="s">
        <v>150</v>
      </c>
      <c r="F699" s="912" t="s">
        <v>7</v>
      </c>
      <c r="G699" s="931" t="s">
        <v>3382</v>
      </c>
      <c r="H699" s="931">
        <v>2</v>
      </c>
      <c r="I699" s="933" t="s">
        <v>152</v>
      </c>
      <c r="J699" s="1084">
        <v>4</v>
      </c>
      <c r="K699" s="1085">
        <v>162</v>
      </c>
      <c r="L699" s="931">
        <v>8</v>
      </c>
      <c r="M699" s="931" t="s">
        <v>3346</v>
      </c>
      <c r="N699" s="912"/>
      <c r="O699" s="761">
        <v>45927</v>
      </c>
      <c r="P699" s="931"/>
      <c r="Q699" s="931">
        <v>12</v>
      </c>
    </row>
    <row r="700" spans="2:17">
      <c r="B700" s="911">
        <v>694</v>
      </c>
      <c r="C700" s="931" t="s">
        <v>65</v>
      </c>
      <c r="D700" s="932"/>
      <c r="E700" s="912" t="s">
        <v>150</v>
      </c>
      <c r="F700" s="912" t="s">
        <v>7</v>
      </c>
      <c r="G700" s="931" t="s">
        <v>3382</v>
      </c>
      <c r="H700" s="931">
        <v>2</v>
      </c>
      <c r="I700" s="933" t="s">
        <v>152</v>
      </c>
      <c r="J700" s="1084">
        <v>4</v>
      </c>
      <c r="K700" s="1085">
        <v>163</v>
      </c>
      <c r="L700" s="931">
        <v>8</v>
      </c>
      <c r="M700" s="931" t="s">
        <v>3346</v>
      </c>
      <c r="N700" s="912"/>
      <c r="O700" s="761">
        <v>45927</v>
      </c>
      <c r="P700" s="931"/>
      <c r="Q700" s="931">
        <v>12</v>
      </c>
    </row>
    <row r="701" spans="2:17">
      <c r="B701" s="911">
        <v>695</v>
      </c>
      <c r="C701" s="931" t="s">
        <v>65</v>
      </c>
      <c r="D701" s="932"/>
      <c r="E701" s="912" t="s">
        <v>150</v>
      </c>
      <c r="F701" s="912" t="s">
        <v>7</v>
      </c>
      <c r="G701" s="931" t="s">
        <v>3382</v>
      </c>
      <c r="H701" s="931">
        <v>2</v>
      </c>
      <c r="I701" s="933" t="s">
        <v>152</v>
      </c>
      <c r="J701" s="1084">
        <v>4</v>
      </c>
      <c r="K701" s="1085">
        <v>164</v>
      </c>
      <c r="L701" s="931">
        <v>8</v>
      </c>
      <c r="M701" s="931" t="s">
        <v>3346</v>
      </c>
      <c r="N701" s="912"/>
      <c r="O701" s="761">
        <v>45928</v>
      </c>
      <c r="P701" s="931"/>
      <c r="Q701" s="931">
        <v>12</v>
      </c>
    </row>
    <row r="702" spans="2:17">
      <c r="B702" s="911">
        <v>696</v>
      </c>
      <c r="C702" s="931" t="s">
        <v>65</v>
      </c>
      <c r="D702" s="932"/>
      <c r="E702" s="912" t="s">
        <v>150</v>
      </c>
      <c r="F702" s="912" t="s">
        <v>7</v>
      </c>
      <c r="G702" s="931" t="s">
        <v>3382</v>
      </c>
      <c r="H702" s="931">
        <v>2</v>
      </c>
      <c r="I702" s="933" t="s">
        <v>152</v>
      </c>
      <c r="J702" s="1084">
        <v>4</v>
      </c>
      <c r="K702" s="1085">
        <v>165</v>
      </c>
      <c r="L702" s="931">
        <v>8</v>
      </c>
      <c r="M702" s="931" t="s">
        <v>3346</v>
      </c>
      <c r="N702" s="912"/>
      <c r="O702" s="761">
        <v>45928</v>
      </c>
      <c r="P702" s="931"/>
      <c r="Q702" s="931">
        <v>12</v>
      </c>
    </row>
    <row r="703" spans="2:17">
      <c r="B703" s="911">
        <v>697</v>
      </c>
      <c r="C703" s="931" t="s">
        <v>65</v>
      </c>
      <c r="D703" s="932"/>
      <c r="E703" s="912" t="s">
        <v>150</v>
      </c>
      <c r="F703" s="912" t="s">
        <v>7</v>
      </c>
      <c r="G703" s="931" t="s">
        <v>3382</v>
      </c>
      <c r="H703" s="931">
        <v>2</v>
      </c>
      <c r="I703" s="933" t="s">
        <v>152</v>
      </c>
      <c r="J703" s="1084">
        <v>4</v>
      </c>
      <c r="K703" s="1085">
        <v>166</v>
      </c>
      <c r="L703" s="931">
        <v>8</v>
      </c>
      <c r="M703" s="931" t="s">
        <v>3346</v>
      </c>
      <c r="N703" s="912"/>
      <c r="O703" s="761">
        <v>45928</v>
      </c>
      <c r="P703" s="931"/>
      <c r="Q703" s="931">
        <v>12</v>
      </c>
    </row>
    <row r="704" spans="2:17">
      <c r="B704" s="911">
        <v>698</v>
      </c>
      <c r="C704" s="931" t="s">
        <v>65</v>
      </c>
      <c r="D704" s="932"/>
      <c r="E704" s="912" t="s">
        <v>150</v>
      </c>
      <c r="F704" s="912" t="s">
        <v>7</v>
      </c>
      <c r="G704" s="931" t="s">
        <v>3382</v>
      </c>
      <c r="H704" s="931">
        <v>2</v>
      </c>
      <c r="I704" s="933" t="s">
        <v>152</v>
      </c>
      <c r="J704" s="1084">
        <v>4</v>
      </c>
      <c r="K704" s="1085">
        <v>167</v>
      </c>
      <c r="L704" s="931">
        <v>8</v>
      </c>
      <c r="M704" s="931" t="s">
        <v>3346</v>
      </c>
      <c r="N704" s="912"/>
      <c r="O704" s="761">
        <v>45928</v>
      </c>
      <c r="P704" s="931"/>
      <c r="Q704" s="931">
        <v>12</v>
      </c>
    </row>
    <row r="705" spans="2:17">
      <c r="B705" s="911">
        <v>699</v>
      </c>
      <c r="C705" s="931" t="s">
        <v>65</v>
      </c>
      <c r="D705" s="932"/>
      <c r="E705" s="912" t="s">
        <v>150</v>
      </c>
      <c r="F705" s="912" t="s">
        <v>7</v>
      </c>
      <c r="G705" s="931" t="s">
        <v>3382</v>
      </c>
      <c r="H705" s="931">
        <v>2</v>
      </c>
      <c r="I705" s="933" t="s">
        <v>152</v>
      </c>
      <c r="J705" s="1084">
        <v>4</v>
      </c>
      <c r="K705" s="1085">
        <v>168</v>
      </c>
      <c r="L705" s="931">
        <v>8</v>
      </c>
      <c r="M705" s="931" t="s">
        <v>3346</v>
      </c>
      <c r="N705" s="912"/>
      <c r="O705" s="761">
        <v>45927</v>
      </c>
      <c r="P705" s="931"/>
      <c r="Q705" s="931">
        <v>12</v>
      </c>
    </row>
    <row r="706" spans="2:17">
      <c r="B706" s="911">
        <v>700</v>
      </c>
      <c r="C706" s="931" t="s">
        <v>65</v>
      </c>
      <c r="D706" s="932"/>
      <c r="E706" s="912" t="s">
        <v>150</v>
      </c>
      <c r="F706" s="912" t="s">
        <v>7</v>
      </c>
      <c r="G706" s="931" t="s">
        <v>3382</v>
      </c>
      <c r="H706" s="931">
        <v>2</v>
      </c>
      <c r="I706" s="933" t="s">
        <v>152</v>
      </c>
      <c r="J706" s="1084">
        <v>4</v>
      </c>
      <c r="K706" s="1085">
        <v>169</v>
      </c>
      <c r="L706" s="931">
        <v>8</v>
      </c>
      <c r="M706" s="931" t="s">
        <v>3346</v>
      </c>
      <c r="N706" s="912"/>
      <c r="O706" s="761">
        <v>45927</v>
      </c>
      <c r="P706" s="931"/>
      <c r="Q706" s="931">
        <v>12</v>
      </c>
    </row>
    <row r="707" spans="2:17">
      <c r="B707" s="911">
        <v>701</v>
      </c>
      <c r="C707" s="931" t="s">
        <v>65</v>
      </c>
      <c r="D707" s="932"/>
      <c r="E707" s="912" t="s">
        <v>150</v>
      </c>
      <c r="F707" s="912" t="s">
        <v>7</v>
      </c>
      <c r="G707" s="931" t="s">
        <v>3382</v>
      </c>
      <c r="H707" s="931">
        <v>2</v>
      </c>
      <c r="I707" s="933" t="s">
        <v>152</v>
      </c>
      <c r="J707" s="1084">
        <v>4</v>
      </c>
      <c r="K707" s="1085">
        <v>170</v>
      </c>
      <c r="L707" s="931">
        <v>8</v>
      </c>
      <c r="M707" s="931" t="s">
        <v>3346</v>
      </c>
      <c r="N707" s="912"/>
      <c r="O707" s="761">
        <v>45927</v>
      </c>
      <c r="P707" s="931"/>
      <c r="Q707" s="931">
        <v>12</v>
      </c>
    </row>
    <row r="708" spans="2:17">
      <c r="B708" s="911">
        <v>702</v>
      </c>
      <c r="C708" s="931" t="s">
        <v>65</v>
      </c>
      <c r="D708" s="932"/>
      <c r="E708" s="912" t="s">
        <v>150</v>
      </c>
      <c r="F708" s="912" t="s">
        <v>7</v>
      </c>
      <c r="G708" s="931" t="s">
        <v>3382</v>
      </c>
      <c r="H708" s="931">
        <v>2</v>
      </c>
      <c r="I708" s="933" t="s">
        <v>152</v>
      </c>
      <c r="J708" s="1084">
        <v>4</v>
      </c>
      <c r="K708" s="1085">
        <v>171</v>
      </c>
      <c r="L708" s="931">
        <v>8</v>
      </c>
      <c r="M708" s="931" t="s">
        <v>3346</v>
      </c>
      <c r="N708" s="912"/>
      <c r="O708" s="761">
        <v>45927</v>
      </c>
      <c r="P708" s="931"/>
      <c r="Q708" s="931">
        <v>12</v>
      </c>
    </row>
    <row r="709" spans="2:17">
      <c r="B709" s="911">
        <v>703</v>
      </c>
      <c r="C709" s="931" t="s">
        <v>65</v>
      </c>
      <c r="D709" s="932"/>
      <c r="E709" s="912" t="s">
        <v>150</v>
      </c>
      <c r="F709" s="912" t="s">
        <v>7</v>
      </c>
      <c r="G709" s="931" t="s">
        <v>3382</v>
      </c>
      <c r="H709" s="931">
        <v>2</v>
      </c>
      <c r="I709" s="933" t="s">
        <v>152</v>
      </c>
      <c r="J709" s="1084">
        <v>5</v>
      </c>
      <c r="K709" s="1085">
        <v>172</v>
      </c>
      <c r="L709" s="931">
        <v>8</v>
      </c>
      <c r="M709" s="931" t="s">
        <v>3346</v>
      </c>
      <c r="N709" s="912"/>
      <c r="O709" s="761">
        <v>45925</v>
      </c>
      <c r="P709" s="931"/>
      <c r="Q709" s="931">
        <v>12</v>
      </c>
    </row>
    <row r="710" spans="2:17">
      <c r="B710" s="911">
        <v>704</v>
      </c>
      <c r="C710" s="931" t="s">
        <v>65</v>
      </c>
      <c r="D710" s="932"/>
      <c r="E710" s="912" t="s">
        <v>150</v>
      </c>
      <c r="F710" s="912" t="s">
        <v>7</v>
      </c>
      <c r="G710" s="931" t="s">
        <v>3382</v>
      </c>
      <c r="H710" s="931">
        <v>2</v>
      </c>
      <c r="I710" s="933" t="s">
        <v>152</v>
      </c>
      <c r="J710" s="1084">
        <v>5</v>
      </c>
      <c r="K710" s="1085">
        <v>173</v>
      </c>
      <c r="L710" s="931">
        <v>8</v>
      </c>
      <c r="M710" s="931" t="s">
        <v>3346</v>
      </c>
      <c r="N710" s="912"/>
      <c r="O710" s="761">
        <v>45925</v>
      </c>
      <c r="P710" s="931"/>
      <c r="Q710" s="931">
        <v>12</v>
      </c>
    </row>
    <row r="711" spans="2:17">
      <c r="B711" s="911">
        <v>705</v>
      </c>
      <c r="C711" s="931" t="s">
        <v>65</v>
      </c>
      <c r="D711" s="932"/>
      <c r="E711" s="912" t="s">
        <v>150</v>
      </c>
      <c r="F711" s="912" t="s">
        <v>7</v>
      </c>
      <c r="G711" s="931" t="s">
        <v>3382</v>
      </c>
      <c r="H711" s="931">
        <v>2</v>
      </c>
      <c r="I711" s="933" t="s">
        <v>152</v>
      </c>
      <c r="J711" s="1084">
        <v>5</v>
      </c>
      <c r="K711" s="1085">
        <v>174</v>
      </c>
      <c r="L711" s="931">
        <v>8</v>
      </c>
      <c r="M711" s="931" t="s">
        <v>3346</v>
      </c>
      <c r="N711" s="912"/>
      <c r="O711" s="761">
        <v>45925</v>
      </c>
      <c r="P711" s="931"/>
      <c r="Q711" s="931">
        <v>12</v>
      </c>
    </row>
    <row r="712" spans="2:17">
      <c r="B712" s="911">
        <v>706</v>
      </c>
      <c r="C712" s="931" t="s">
        <v>65</v>
      </c>
      <c r="D712" s="932"/>
      <c r="E712" s="912" t="s">
        <v>150</v>
      </c>
      <c r="F712" s="912" t="s">
        <v>7</v>
      </c>
      <c r="G712" s="931" t="s">
        <v>3382</v>
      </c>
      <c r="H712" s="931">
        <v>2</v>
      </c>
      <c r="I712" s="933" t="s">
        <v>152</v>
      </c>
      <c r="J712" s="1084">
        <v>5</v>
      </c>
      <c r="K712" s="1085">
        <v>175</v>
      </c>
      <c r="L712" s="931">
        <v>8</v>
      </c>
      <c r="M712" s="931" t="s">
        <v>3346</v>
      </c>
      <c r="N712" s="912"/>
      <c r="O712" s="761">
        <v>45927</v>
      </c>
      <c r="P712" s="931"/>
      <c r="Q712" s="931">
        <v>12</v>
      </c>
    </row>
    <row r="713" spans="2:17">
      <c r="B713" s="911">
        <v>707</v>
      </c>
      <c r="C713" s="931" t="s">
        <v>65</v>
      </c>
      <c r="D713" s="932"/>
      <c r="E713" s="912" t="s">
        <v>150</v>
      </c>
      <c r="F713" s="912" t="s">
        <v>7</v>
      </c>
      <c r="G713" s="931" t="s">
        <v>3382</v>
      </c>
      <c r="H713" s="931">
        <v>2</v>
      </c>
      <c r="I713" s="933" t="s">
        <v>152</v>
      </c>
      <c r="J713" s="1084">
        <v>5</v>
      </c>
      <c r="K713" s="1085">
        <v>176</v>
      </c>
      <c r="L713" s="931">
        <v>8</v>
      </c>
      <c r="M713" s="931" t="s">
        <v>3346</v>
      </c>
      <c r="N713" s="912"/>
      <c r="O713" s="761">
        <v>45925</v>
      </c>
      <c r="P713" s="931"/>
      <c r="Q713" s="931">
        <v>12</v>
      </c>
    </row>
    <row r="714" spans="2:17">
      <c r="B714" s="911">
        <v>708</v>
      </c>
      <c r="C714" s="931" t="s">
        <v>65</v>
      </c>
      <c r="D714" s="932"/>
      <c r="E714" s="912" t="s">
        <v>150</v>
      </c>
      <c r="F714" s="912" t="s">
        <v>7</v>
      </c>
      <c r="G714" s="931" t="s">
        <v>3382</v>
      </c>
      <c r="H714" s="931">
        <v>2</v>
      </c>
      <c r="I714" s="933" t="s">
        <v>152</v>
      </c>
      <c r="J714" s="1084">
        <v>5</v>
      </c>
      <c r="K714" s="1085">
        <v>177</v>
      </c>
      <c r="L714" s="931">
        <v>8</v>
      </c>
      <c r="M714" s="931" t="s">
        <v>3346</v>
      </c>
      <c r="N714" s="912"/>
      <c r="O714" s="761">
        <v>45925</v>
      </c>
      <c r="P714" s="931"/>
      <c r="Q714" s="931">
        <v>12</v>
      </c>
    </row>
    <row r="715" spans="2:17">
      <c r="B715" s="911">
        <v>709</v>
      </c>
      <c r="C715" s="931" t="s">
        <v>65</v>
      </c>
      <c r="D715" s="932"/>
      <c r="E715" s="912" t="s">
        <v>150</v>
      </c>
      <c r="F715" s="912" t="s">
        <v>7</v>
      </c>
      <c r="G715" s="931" t="s">
        <v>3382</v>
      </c>
      <c r="H715" s="931">
        <v>2</v>
      </c>
      <c r="I715" s="933" t="s">
        <v>152</v>
      </c>
      <c r="J715" s="1084">
        <v>5</v>
      </c>
      <c r="K715" s="1085">
        <v>178</v>
      </c>
      <c r="L715" s="931">
        <v>8</v>
      </c>
      <c r="M715" s="931" t="s">
        <v>3346</v>
      </c>
      <c r="N715" s="912"/>
      <c r="O715" s="761">
        <v>45925</v>
      </c>
      <c r="P715" s="931"/>
      <c r="Q715" s="931">
        <v>12</v>
      </c>
    </row>
    <row r="716" spans="2:17">
      <c r="B716" s="911">
        <v>710</v>
      </c>
      <c r="C716" s="931" t="s">
        <v>65</v>
      </c>
      <c r="D716" s="932"/>
      <c r="E716" s="912" t="s">
        <v>150</v>
      </c>
      <c r="F716" s="912" t="s">
        <v>7</v>
      </c>
      <c r="G716" s="931" t="s">
        <v>3382</v>
      </c>
      <c r="H716" s="931">
        <v>2</v>
      </c>
      <c r="I716" s="933" t="s">
        <v>152</v>
      </c>
      <c r="J716" s="1084">
        <v>5</v>
      </c>
      <c r="K716" s="1085">
        <v>179</v>
      </c>
      <c r="L716" s="931">
        <v>8</v>
      </c>
      <c r="M716" s="931" t="s">
        <v>3346</v>
      </c>
      <c r="N716" s="912"/>
      <c r="O716" s="761">
        <v>45925</v>
      </c>
      <c r="P716" s="931"/>
      <c r="Q716" s="931">
        <v>12</v>
      </c>
    </row>
    <row r="717" spans="2:17">
      <c r="B717" s="911">
        <v>711</v>
      </c>
      <c r="C717" s="931" t="s">
        <v>65</v>
      </c>
      <c r="D717" s="932"/>
      <c r="E717" s="912" t="s">
        <v>150</v>
      </c>
      <c r="F717" s="912" t="s">
        <v>7</v>
      </c>
      <c r="G717" s="931" t="s">
        <v>3382</v>
      </c>
      <c r="H717" s="931">
        <v>2</v>
      </c>
      <c r="I717" s="933" t="s">
        <v>152</v>
      </c>
      <c r="J717" s="1084">
        <v>5</v>
      </c>
      <c r="K717" s="1085">
        <v>180</v>
      </c>
      <c r="L717" s="931">
        <v>8</v>
      </c>
      <c r="M717" s="931" t="s">
        <v>3346</v>
      </c>
      <c r="N717" s="912"/>
      <c r="O717" s="761">
        <v>45925</v>
      </c>
      <c r="P717" s="931"/>
      <c r="Q717" s="931">
        <v>12</v>
      </c>
    </row>
    <row r="718" spans="2:17">
      <c r="B718" s="911">
        <v>712</v>
      </c>
      <c r="C718" s="931" t="s">
        <v>65</v>
      </c>
      <c r="D718" s="932"/>
      <c r="E718" s="912" t="s">
        <v>150</v>
      </c>
      <c r="F718" s="912" t="s">
        <v>7</v>
      </c>
      <c r="G718" s="931" t="s">
        <v>3382</v>
      </c>
      <c r="H718" s="931">
        <v>2</v>
      </c>
      <c r="I718" s="933" t="s">
        <v>152</v>
      </c>
      <c r="J718" s="1084">
        <v>5</v>
      </c>
      <c r="K718" s="1085">
        <v>181</v>
      </c>
      <c r="L718" s="931">
        <v>8</v>
      </c>
      <c r="M718" s="931" t="s">
        <v>3346</v>
      </c>
      <c r="N718" s="912"/>
      <c r="O718" s="761">
        <v>45919</v>
      </c>
      <c r="P718" s="931"/>
      <c r="Q718" s="931">
        <v>12</v>
      </c>
    </row>
    <row r="719" spans="2:17">
      <c r="B719" s="911">
        <v>713</v>
      </c>
      <c r="C719" s="931" t="s">
        <v>65</v>
      </c>
      <c r="D719" s="932"/>
      <c r="E719" s="912" t="s">
        <v>150</v>
      </c>
      <c r="F719" s="912" t="s">
        <v>7</v>
      </c>
      <c r="G719" s="931" t="s">
        <v>3382</v>
      </c>
      <c r="H719" s="931">
        <v>2</v>
      </c>
      <c r="I719" s="933" t="s">
        <v>152</v>
      </c>
      <c r="J719" s="1084">
        <v>5</v>
      </c>
      <c r="K719" s="1085">
        <v>182</v>
      </c>
      <c r="L719" s="931">
        <v>8</v>
      </c>
      <c r="M719" s="931" t="s">
        <v>3346</v>
      </c>
      <c r="N719" s="912"/>
      <c r="O719" s="761">
        <v>45921</v>
      </c>
      <c r="P719" s="931"/>
      <c r="Q719" s="931">
        <v>12</v>
      </c>
    </row>
    <row r="720" spans="2:17">
      <c r="B720" s="911">
        <v>714</v>
      </c>
      <c r="C720" s="931" t="s">
        <v>65</v>
      </c>
      <c r="D720" s="932"/>
      <c r="E720" s="912" t="s">
        <v>150</v>
      </c>
      <c r="F720" s="912" t="s">
        <v>7</v>
      </c>
      <c r="G720" s="931" t="s">
        <v>3382</v>
      </c>
      <c r="H720" s="931">
        <v>2</v>
      </c>
      <c r="I720" s="933" t="s">
        <v>152</v>
      </c>
      <c r="J720" s="1084">
        <v>5</v>
      </c>
      <c r="K720" s="1085">
        <v>183</v>
      </c>
      <c r="L720" s="931">
        <v>8</v>
      </c>
      <c r="M720" s="931" t="s">
        <v>3346</v>
      </c>
      <c r="N720" s="912"/>
      <c r="O720" s="761">
        <v>45921</v>
      </c>
      <c r="P720" s="931"/>
      <c r="Q720" s="931">
        <v>12</v>
      </c>
    </row>
    <row r="721" spans="2:17">
      <c r="B721" s="911">
        <v>715</v>
      </c>
      <c r="C721" s="931" t="s">
        <v>65</v>
      </c>
      <c r="D721" s="932"/>
      <c r="E721" s="912" t="s">
        <v>150</v>
      </c>
      <c r="F721" s="912" t="s">
        <v>7</v>
      </c>
      <c r="G721" s="931" t="s">
        <v>3382</v>
      </c>
      <c r="H721" s="931">
        <v>2</v>
      </c>
      <c r="I721" s="933" t="s">
        <v>152</v>
      </c>
      <c r="J721" s="1084">
        <v>5</v>
      </c>
      <c r="K721" s="1085">
        <v>184</v>
      </c>
      <c r="L721" s="931">
        <v>8</v>
      </c>
      <c r="M721" s="931" t="s">
        <v>3346</v>
      </c>
      <c r="N721" s="912"/>
      <c r="O721" s="761">
        <v>45921</v>
      </c>
      <c r="P721" s="931"/>
      <c r="Q721" s="931">
        <v>12</v>
      </c>
    </row>
    <row r="722" spans="2:17">
      <c r="B722" s="911">
        <v>716</v>
      </c>
      <c r="C722" s="931" t="s">
        <v>65</v>
      </c>
      <c r="D722" s="932"/>
      <c r="E722" s="912" t="s">
        <v>150</v>
      </c>
      <c r="F722" s="912" t="s">
        <v>7</v>
      </c>
      <c r="G722" s="931" t="s">
        <v>3382</v>
      </c>
      <c r="H722" s="931">
        <v>2</v>
      </c>
      <c r="I722" s="933" t="s">
        <v>152</v>
      </c>
      <c r="J722" s="1084">
        <v>6</v>
      </c>
      <c r="K722" s="1085">
        <v>185</v>
      </c>
      <c r="L722" s="931">
        <v>8</v>
      </c>
      <c r="M722" s="931" t="s">
        <v>3346</v>
      </c>
      <c r="N722" s="912"/>
      <c r="O722" s="761">
        <v>45921</v>
      </c>
      <c r="P722" s="931"/>
      <c r="Q722" s="931">
        <v>12</v>
      </c>
    </row>
    <row r="723" spans="2:17">
      <c r="B723" s="911">
        <v>717</v>
      </c>
      <c r="C723" s="931" t="s">
        <v>65</v>
      </c>
      <c r="D723" s="932"/>
      <c r="E723" s="912" t="s">
        <v>150</v>
      </c>
      <c r="F723" s="912" t="s">
        <v>7</v>
      </c>
      <c r="G723" s="931" t="s">
        <v>3382</v>
      </c>
      <c r="H723" s="931">
        <v>2</v>
      </c>
      <c r="I723" s="933" t="s">
        <v>152</v>
      </c>
      <c r="J723" s="1084">
        <v>6</v>
      </c>
      <c r="K723" s="1085">
        <v>186</v>
      </c>
      <c r="L723" s="931">
        <v>8</v>
      </c>
      <c r="M723" s="931" t="s">
        <v>3346</v>
      </c>
      <c r="N723" s="912"/>
      <c r="O723" s="761">
        <v>45921</v>
      </c>
      <c r="P723" s="931"/>
      <c r="Q723" s="931">
        <v>12</v>
      </c>
    </row>
    <row r="724" spans="2:17">
      <c r="B724" s="911">
        <v>718</v>
      </c>
      <c r="C724" s="931" t="s">
        <v>65</v>
      </c>
      <c r="D724" s="932"/>
      <c r="E724" s="912" t="s">
        <v>150</v>
      </c>
      <c r="F724" s="912" t="s">
        <v>7</v>
      </c>
      <c r="G724" s="931" t="s">
        <v>3382</v>
      </c>
      <c r="H724" s="931">
        <v>2</v>
      </c>
      <c r="I724" s="933" t="s">
        <v>152</v>
      </c>
      <c r="J724" s="1084">
        <v>6</v>
      </c>
      <c r="K724" s="1085">
        <v>187</v>
      </c>
      <c r="L724" s="931">
        <v>8</v>
      </c>
      <c r="M724" s="931" t="s">
        <v>3346</v>
      </c>
      <c r="N724" s="912"/>
      <c r="O724" s="761">
        <v>45921</v>
      </c>
      <c r="P724" s="931"/>
      <c r="Q724" s="931">
        <v>12</v>
      </c>
    </row>
    <row r="725" spans="2:17">
      <c r="B725" s="911">
        <v>719</v>
      </c>
      <c r="C725" s="931" t="s">
        <v>65</v>
      </c>
      <c r="D725" s="932"/>
      <c r="E725" s="912" t="s">
        <v>150</v>
      </c>
      <c r="F725" s="912" t="s">
        <v>7</v>
      </c>
      <c r="G725" s="931" t="s">
        <v>3382</v>
      </c>
      <c r="H725" s="931">
        <v>2</v>
      </c>
      <c r="I725" s="933" t="s">
        <v>152</v>
      </c>
      <c r="J725" s="1084">
        <v>6</v>
      </c>
      <c r="K725" s="1085">
        <v>188</v>
      </c>
      <c r="L725" s="931">
        <v>8</v>
      </c>
      <c r="M725" s="931" t="s">
        <v>3346</v>
      </c>
      <c r="N725" s="912"/>
      <c r="O725" s="761">
        <v>45922</v>
      </c>
      <c r="P725" s="931"/>
      <c r="Q725" s="931">
        <v>12</v>
      </c>
    </row>
    <row r="726" spans="2:17">
      <c r="B726" s="911">
        <v>720</v>
      </c>
      <c r="C726" s="931" t="s">
        <v>65</v>
      </c>
      <c r="D726" s="932"/>
      <c r="E726" s="912" t="s">
        <v>150</v>
      </c>
      <c r="F726" s="912" t="s">
        <v>7</v>
      </c>
      <c r="G726" s="931" t="s">
        <v>3382</v>
      </c>
      <c r="H726" s="931">
        <v>2</v>
      </c>
      <c r="I726" s="933" t="s">
        <v>152</v>
      </c>
      <c r="J726" s="1084">
        <v>6</v>
      </c>
      <c r="K726" s="1085">
        <v>189</v>
      </c>
      <c r="L726" s="931">
        <v>8</v>
      </c>
      <c r="M726" s="931" t="s">
        <v>3346</v>
      </c>
      <c r="N726" s="912"/>
      <c r="O726" s="761">
        <v>45922</v>
      </c>
      <c r="P726" s="931"/>
      <c r="Q726" s="931">
        <v>12</v>
      </c>
    </row>
    <row r="727" spans="2:17">
      <c r="B727" s="911">
        <v>721</v>
      </c>
      <c r="C727" s="931" t="s">
        <v>65</v>
      </c>
      <c r="D727" s="932"/>
      <c r="E727" s="912" t="s">
        <v>150</v>
      </c>
      <c r="F727" s="912" t="s">
        <v>7</v>
      </c>
      <c r="G727" s="931" t="s">
        <v>3382</v>
      </c>
      <c r="H727" s="931">
        <v>2</v>
      </c>
      <c r="I727" s="933" t="s">
        <v>152</v>
      </c>
      <c r="J727" s="1084">
        <v>6</v>
      </c>
      <c r="K727" s="1085">
        <v>190</v>
      </c>
      <c r="L727" s="931">
        <v>8</v>
      </c>
      <c r="M727" s="931" t="s">
        <v>3346</v>
      </c>
      <c r="N727" s="912"/>
      <c r="O727" s="761">
        <v>45922</v>
      </c>
      <c r="P727" s="931"/>
      <c r="Q727" s="931">
        <v>12</v>
      </c>
    </row>
    <row r="728" spans="2:17">
      <c r="B728" s="911">
        <v>722</v>
      </c>
      <c r="C728" s="931" t="s">
        <v>65</v>
      </c>
      <c r="D728" s="932"/>
      <c r="E728" s="912" t="s">
        <v>150</v>
      </c>
      <c r="F728" s="912" t="s">
        <v>7</v>
      </c>
      <c r="G728" s="931" t="s">
        <v>3382</v>
      </c>
      <c r="H728" s="931">
        <v>2</v>
      </c>
      <c r="I728" s="933" t="s">
        <v>152</v>
      </c>
      <c r="J728" s="1084">
        <v>6</v>
      </c>
      <c r="K728" s="1085">
        <v>191</v>
      </c>
      <c r="L728" s="931">
        <v>8</v>
      </c>
      <c r="M728" s="931" t="s">
        <v>3346</v>
      </c>
      <c r="N728" s="912"/>
      <c r="O728" s="761">
        <v>45922</v>
      </c>
      <c r="P728" s="931"/>
      <c r="Q728" s="931">
        <v>12</v>
      </c>
    </row>
    <row r="729" spans="2:17">
      <c r="B729" s="911">
        <v>723</v>
      </c>
      <c r="C729" s="931" t="s">
        <v>65</v>
      </c>
      <c r="D729" s="932"/>
      <c r="E729" s="912" t="s">
        <v>150</v>
      </c>
      <c r="F729" s="912" t="s">
        <v>7</v>
      </c>
      <c r="G729" s="931" t="s">
        <v>3382</v>
      </c>
      <c r="H729" s="931">
        <v>2</v>
      </c>
      <c r="I729" s="933" t="s">
        <v>152</v>
      </c>
      <c r="J729" s="1084">
        <v>6</v>
      </c>
      <c r="K729" s="1085">
        <v>192</v>
      </c>
      <c r="L729" s="931">
        <v>8</v>
      </c>
      <c r="M729" s="931" t="s">
        <v>3346</v>
      </c>
      <c r="N729" s="912"/>
      <c r="O729" s="761">
        <v>45923</v>
      </c>
      <c r="P729" s="931"/>
      <c r="Q729" s="931">
        <v>12</v>
      </c>
    </row>
    <row r="730" spans="2:17">
      <c r="B730" s="911">
        <v>724</v>
      </c>
      <c r="C730" s="931" t="s">
        <v>65</v>
      </c>
      <c r="D730" s="932"/>
      <c r="E730" s="912" t="s">
        <v>150</v>
      </c>
      <c r="F730" s="912" t="s">
        <v>7</v>
      </c>
      <c r="G730" s="931" t="s">
        <v>3382</v>
      </c>
      <c r="H730" s="931">
        <v>2</v>
      </c>
      <c r="I730" s="933" t="s">
        <v>152</v>
      </c>
      <c r="J730" s="1084">
        <v>6</v>
      </c>
      <c r="K730" s="1085">
        <v>193</v>
      </c>
      <c r="L730" s="931">
        <v>8</v>
      </c>
      <c r="M730" s="931" t="s">
        <v>3346</v>
      </c>
      <c r="N730" s="912"/>
      <c r="O730" s="761">
        <v>45923</v>
      </c>
      <c r="P730" s="931"/>
      <c r="Q730" s="931">
        <v>12</v>
      </c>
    </row>
    <row r="731" spans="2:17">
      <c r="B731" s="911">
        <v>725</v>
      </c>
      <c r="C731" s="931" t="s">
        <v>65</v>
      </c>
      <c r="D731" s="932"/>
      <c r="E731" s="912" t="s">
        <v>150</v>
      </c>
      <c r="F731" s="912" t="s">
        <v>7</v>
      </c>
      <c r="G731" s="931" t="s">
        <v>3382</v>
      </c>
      <c r="H731" s="931">
        <v>2</v>
      </c>
      <c r="I731" s="933" t="s">
        <v>152</v>
      </c>
      <c r="J731" s="1084">
        <v>6</v>
      </c>
      <c r="K731" s="1085">
        <v>194</v>
      </c>
      <c r="L731" s="931">
        <v>8</v>
      </c>
      <c r="M731" s="931" t="s">
        <v>3346</v>
      </c>
      <c r="N731" s="912"/>
      <c r="O731" s="761">
        <v>45924</v>
      </c>
      <c r="P731" s="931"/>
      <c r="Q731" s="931">
        <v>12</v>
      </c>
    </row>
    <row r="732" spans="2:17">
      <c r="B732" s="911">
        <v>726</v>
      </c>
      <c r="C732" s="931" t="s">
        <v>65</v>
      </c>
      <c r="D732" s="932"/>
      <c r="E732" s="912" t="s">
        <v>150</v>
      </c>
      <c r="F732" s="912" t="s">
        <v>7</v>
      </c>
      <c r="G732" s="931" t="s">
        <v>3382</v>
      </c>
      <c r="H732" s="931">
        <v>2</v>
      </c>
      <c r="I732" s="933" t="s">
        <v>152</v>
      </c>
      <c r="J732" s="1084">
        <v>6</v>
      </c>
      <c r="K732" s="1085">
        <v>195</v>
      </c>
      <c r="L732" s="931">
        <v>8</v>
      </c>
      <c r="M732" s="931" t="s">
        <v>3346</v>
      </c>
      <c r="N732" s="912"/>
      <c r="O732" s="761">
        <v>45924</v>
      </c>
      <c r="P732" s="931"/>
      <c r="Q732" s="931">
        <v>12</v>
      </c>
    </row>
    <row r="733" spans="2:17">
      <c r="B733" s="911">
        <v>727</v>
      </c>
      <c r="C733" s="931" t="s">
        <v>65</v>
      </c>
      <c r="D733" s="932"/>
      <c r="E733" s="912" t="s">
        <v>150</v>
      </c>
      <c r="F733" s="912" t="s">
        <v>7</v>
      </c>
      <c r="G733" s="931" t="s">
        <v>3382</v>
      </c>
      <c r="H733" s="931">
        <v>2</v>
      </c>
      <c r="I733" s="933" t="s">
        <v>152</v>
      </c>
      <c r="J733" s="1084">
        <v>6</v>
      </c>
      <c r="K733" s="1085">
        <v>196</v>
      </c>
      <c r="L733" s="931">
        <v>8</v>
      </c>
      <c r="M733" s="931" t="s">
        <v>3346</v>
      </c>
      <c r="N733" s="912"/>
      <c r="O733" s="761">
        <v>45924</v>
      </c>
      <c r="P733" s="931"/>
      <c r="Q733" s="931">
        <v>12</v>
      </c>
    </row>
    <row r="734" spans="2:17">
      <c r="B734" s="911">
        <v>728</v>
      </c>
      <c r="C734" s="931" t="s">
        <v>65</v>
      </c>
      <c r="D734" s="932"/>
      <c r="E734" s="912" t="s">
        <v>150</v>
      </c>
      <c r="F734" s="912" t="s">
        <v>7</v>
      </c>
      <c r="G734" s="931" t="s">
        <v>3382</v>
      </c>
      <c r="H734" s="931">
        <v>2</v>
      </c>
      <c r="I734" s="933" t="s">
        <v>152</v>
      </c>
      <c r="J734" s="1084">
        <v>6</v>
      </c>
      <c r="K734" s="1085">
        <v>197</v>
      </c>
      <c r="L734" s="931">
        <v>8</v>
      </c>
      <c r="M734" s="931" t="s">
        <v>3346</v>
      </c>
      <c r="N734" s="912"/>
      <c r="O734" s="761">
        <v>45924</v>
      </c>
      <c r="P734" s="931"/>
      <c r="Q734" s="931">
        <v>12</v>
      </c>
    </row>
    <row r="735" spans="2:17">
      <c r="B735" s="911">
        <v>729</v>
      </c>
      <c r="C735" s="931" t="s">
        <v>65</v>
      </c>
      <c r="D735" s="932"/>
      <c r="E735" s="912" t="s">
        <v>150</v>
      </c>
      <c r="F735" s="912" t="s">
        <v>7</v>
      </c>
      <c r="G735" s="931" t="s">
        <v>3382</v>
      </c>
      <c r="H735" s="931">
        <v>2</v>
      </c>
      <c r="I735" s="933" t="s">
        <v>152</v>
      </c>
      <c r="J735" s="1084">
        <v>6</v>
      </c>
      <c r="K735" s="1085">
        <v>198</v>
      </c>
      <c r="L735" s="931">
        <v>8</v>
      </c>
      <c r="M735" s="931" t="s">
        <v>3346</v>
      </c>
      <c r="N735" s="912"/>
      <c r="O735" s="761">
        <v>45924</v>
      </c>
      <c r="P735" s="931"/>
      <c r="Q735" s="931">
        <v>12</v>
      </c>
    </row>
    <row r="736" spans="2:17">
      <c r="B736" s="911">
        <v>730</v>
      </c>
      <c r="C736" s="931" t="s">
        <v>65</v>
      </c>
      <c r="D736" s="932"/>
      <c r="E736" s="912" t="s">
        <v>150</v>
      </c>
      <c r="F736" s="912" t="s">
        <v>7</v>
      </c>
      <c r="G736" s="931" t="s">
        <v>3382</v>
      </c>
      <c r="H736" s="931">
        <v>2</v>
      </c>
      <c r="I736" s="933" t="s">
        <v>152</v>
      </c>
      <c r="J736" s="1084">
        <v>6</v>
      </c>
      <c r="K736" s="1085">
        <v>199</v>
      </c>
      <c r="L736" s="931">
        <v>8</v>
      </c>
      <c r="M736" s="931" t="s">
        <v>3346</v>
      </c>
      <c r="N736" s="912"/>
      <c r="O736" s="761">
        <v>45924</v>
      </c>
      <c r="P736" s="931"/>
      <c r="Q736" s="931">
        <v>12</v>
      </c>
    </row>
    <row r="737" spans="2:17">
      <c r="B737" s="911">
        <v>731</v>
      </c>
      <c r="C737" s="931" t="s">
        <v>65</v>
      </c>
      <c r="D737" s="932"/>
      <c r="E737" s="912" t="s">
        <v>150</v>
      </c>
      <c r="F737" s="912" t="s">
        <v>7</v>
      </c>
      <c r="G737" s="931" t="s">
        <v>3382</v>
      </c>
      <c r="H737" s="931">
        <v>2</v>
      </c>
      <c r="I737" s="933" t="s">
        <v>152</v>
      </c>
      <c r="J737" s="1084">
        <v>6</v>
      </c>
      <c r="K737" s="1085">
        <v>200</v>
      </c>
      <c r="L737" s="931">
        <v>8</v>
      </c>
      <c r="M737" s="931" t="s">
        <v>3346</v>
      </c>
      <c r="N737" s="912"/>
      <c r="O737" s="761">
        <v>45937</v>
      </c>
      <c r="P737" s="931"/>
      <c r="Q737" s="931">
        <v>12</v>
      </c>
    </row>
    <row r="738" spans="2:17">
      <c r="B738" s="911">
        <v>732</v>
      </c>
      <c r="C738" s="931" t="s">
        <v>65</v>
      </c>
      <c r="D738" s="932"/>
      <c r="E738" s="912" t="s">
        <v>150</v>
      </c>
      <c r="F738" s="912" t="s">
        <v>7</v>
      </c>
      <c r="G738" s="931" t="s">
        <v>3382</v>
      </c>
      <c r="H738" s="931">
        <v>2</v>
      </c>
      <c r="I738" s="933" t="s">
        <v>152</v>
      </c>
      <c r="J738" s="1084">
        <v>6</v>
      </c>
      <c r="K738" s="1085">
        <v>201</v>
      </c>
      <c r="L738" s="931">
        <v>8</v>
      </c>
      <c r="M738" s="931" t="s">
        <v>3346</v>
      </c>
      <c r="N738" s="912"/>
      <c r="O738" s="761">
        <v>45938</v>
      </c>
      <c r="P738" s="931"/>
      <c r="Q738" s="931">
        <v>12</v>
      </c>
    </row>
    <row r="739" spans="2:17">
      <c r="B739" s="911">
        <v>733</v>
      </c>
      <c r="C739" s="931" t="s">
        <v>65</v>
      </c>
      <c r="D739" s="932"/>
      <c r="E739" s="912" t="s">
        <v>150</v>
      </c>
      <c r="F739" s="912" t="s">
        <v>7</v>
      </c>
      <c r="G739" s="931" t="s">
        <v>3382</v>
      </c>
      <c r="H739" s="931">
        <v>2</v>
      </c>
      <c r="I739" s="933" t="s">
        <v>152</v>
      </c>
      <c r="J739" s="1084">
        <v>6</v>
      </c>
      <c r="K739" s="1085">
        <v>202</v>
      </c>
      <c r="L739" s="931">
        <v>8</v>
      </c>
      <c r="M739" s="931" t="s">
        <v>3346</v>
      </c>
      <c r="N739" s="912"/>
      <c r="O739" s="761">
        <v>45939</v>
      </c>
      <c r="P739" s="931"/>
      <c r="Q739" s="931">
        <v>12</v>
      </c>
    </row>
    <row r="740" spans="2:17">
      <c r="B740" s="911">
        <v>734</v>
      </c>
      <c r="C740" s="931" t="s">
        <v>65</v>
      </c>
      <c r="D740" s="932"/>
      <c r="E740" s="912" t="s">
        <v>150</v>
      </c>
      <c r="F740" s="912" t="s">
        <v>7</v>
      </c>
      <c r="G740" s="931"/>
      <c r="H740" s="931"/>
      <c r="I740" s="933" t="s">
        <v>158</v>
      </c>
      <c r="J740" s="1084">
        <v>1</v>
      </c>
      <c r="K740" s="1085">
        <v>1</v>
      </c>
      <c r="L740" s="931">
        <v>8</v>
      </c>
      <c r="M740" s="931" t="s">
        <v>3346</v>
      </c>
      <c r="N740" s="912"/>
      <c r="O740" s="761"/>
      <c r="P740" s="931"/>
      <c r="Q740" s="931"/>
    </row>
    <row r="741" spans="2:17">
      <c r="B741" s="911">
        <v>735</v>
      </c>
      <c r="C741" s="931" t="s">
        <v>65</v>
      </c>
      <c r="D741" s="932"/>
      <c r="E741" s="912" t="s">
        <v>150</v>
      </c>
      <c r="F741" s="912" t="s">
        <v>7</v>
      </c>
      <c r="G741" s="931"/>
      <c r="H741" s="931"/>
      <c r="I741" s="933" t="s">
        <v>158</v>
      </c>
      <c r="J741" s="1084">
        <v>1</v>
      </c>
      <c r="K741" s="1085">
        <v>2</v>
      </c>
      <c r="L741" s="931">
        <v>8</v>
      </c>
      <c r="M741" s="931" t="s">
        <v>3346</v>
      </c>
      <c r="N741" s="912"/>
      <c r="O741" s="761">
        <v>45938</v>
      </c>
      <c r="P741" s="931"/>
      <c r="Q741" s="931">
        <v>12</v>
      </c>
    </row>
    <row r="742" spans="2:17">
      <c r="B742" s="911">
        <v>736</v>
      </c>
      <c r="C742" s="931" t="s">
        <v>65</v>
      </c>
      <c r="D742" s="932"/>
      <c r="E742" s="912" t="s">
        <v>150</v>
      </c>
      <c r="F742" s="912" t="s">
        <v>7</v>
      </c>
      <c r="G742" s="931"/>
      <c r="H742" s="931"/>
      <c r="I742" s="933" t="s">
        <v>158</v>
      </c>
      <c r="J742" s="1084">
        <v>1</v>
      </c>
      <c r="K742" s="1085">
        <v>3</v>
      </c>
      <c r="L742" s="931">
        <v>8</v>
      </c>
      <c r="M742" s="931" t="s">
        <v>3346</v>
      </c>
      <c r="N742" s="912"/>
      <c r="O742" s="761">
        <v>45938</v>
      </c>
      <c r="P742" s="931"/>
      <c r="Q742" s="931">
        <v>12</v>
      </c>
    </row>
    <row r="743" spans="2:17">
      <c r="B743" s="911">
        <v>737</v>
      </c>
      <c r="C743" s="931" t="s">
        <v>65</v>
      </c>
      <c r="D743" s="932"/>
      <c r="E743" s="912" t="s">
        <v>150</v>
      </c>
      <c r="F743" s="912" t="s">
        <v>7</v>
      </c>
      <c r="G743" s="931"/>
      <c r="H743" s="931"/>
      <c r="I743" s="933" t="s">
        <v>158</v>
      </c>
      <c r="J743" s="1084">
        <v>1</v>
      </c>
      <c r="K743" s="1085">
        <v>4</v>
      </c>
      <c r="L743" s="931">
        <v>8</v>
      </c>
      <c r="M743" s="931" t="s">
        <v>3346</v>
      </c>
      <c r="N743" s="912"/>
      <c r="O743" s="761"/>
      <c r="P743" s="931"/>
      <c r="Q743" s="931"/>
    </row>
    <row r="744" spans="2:17">
      <c r="B744" s="911">
        <v>738</v>
      </c>
      <c r="C744" s="931" t="s">
        <v>65</v>
      </c>
      <c r="D744" s="932"/>
      <c r="E744" s="912" t="s">
        <v>150</v>
      </c>
      <c r="F744" s="912" t="s">
        <v>7</v>
      </c>
      <c r="G744" s="931"/>
      <c r="H744" s="931"/>
      <c r="I744" s="933" t="s">
        <v>158</v>
      </c>
      <c r="J744" s="1084">
        <v>1</v>
      </c>
      <c r="K744" s="1085">
        <v>5</v>
      </c>
      <c r="L744" s="931">
        <v>8</v>
      </c>
      <c r="M744" s="931" t="s">
        <v>3346</v>
      </c>
      <c r="N744" s="912"/>
      <c r="O744" s="761"/>
      <c r="P744" s="931"/>
      <c r="Q744" s="931"/>
    </row>
    <row r="745" spans="2:17">
      <c r="B745" s="911">
        <v>739</v>
      </c>
      <c r="C745" s="931" t="s">
        <v>65</v>
      </c>
      <c r="D745" s="932"/>
      <c r="E745" s="912" t="s">
        <v>150</v>
      </c>
      <c r="F745" s="912" t="s">
        <v>7</v>
      </c>
      <c r="G745" s="931"/>
      <c r="H745" s="931"/>
      <c r="I745" s="933" t="s">
        <v>158</v>
      </c>
      <c r="J745" s="1084">
        <v>1</v>
      </c>
      <c r="K745" s="1085">
        <v>6</v>
      </c>
      <c r="L745" s="931">
        <v>8</v>
      </c>
      <c r="M745" s="931" t="s">
        <v>3346</v>
      </c>
      <c r="N745" s="912"/>
      <c r="O745" s="761">
        <v>45938</v>
      </c>
      <c r="P745" s="931"/>
      <c r="Q745" s="931">
        <v>12</v>
      </c>
    </row>
    <row r="746" spans="2:17">
      <c r="B746" s="911">
        <v>740</v>
      </c>
      <c r="C746" s="931" t="s">
        <v>65</v>
      </c>
      <c r="D746" s="932"/>
      <c r="E746" s="912" t="s">
        <v>150</v>
      </c>
      <c r="F746" s="912" t="s">
        <v>7</v>
      </c>
      <c r="G746" s="931"/>
      <c r="H746" s="931"/>
      <c r="I746" s="933" t="s">
        <v>158</v>
      </c>
      <c r="J746" s="1084">
        <v>1</v>
      </c>
      <c r="K746" s="1085">
        <v>7</v>
      </c>
      <c r="L746" s="931">
        <v>8</v>
      </c>
      <c r="M746" s="931" t="s">
        <v>3346</v>
      </c>
      <c r="N746" s="912"/>
      <c r="O746" s="761">
        <v>45938</v>
      </c>
      <c r="P746" s="931"/>
      <c r="Q746" s="931">
        <v>12</v>
      </c>
    </row>
    <row r="747" spans="2:17">
      <c r="B747" s="911">
        <v>741</v>
      </c>
      <c r="C747" s="931" t="s">
        <v>65</v>
      </c>
      <c r="D747" s="932"/>
      <c r="E747" s="912" t="s">
        <v>150</v>
      </c>
      <c r="F747" s="912" t="s">
        <v>7</v>
      </c>
      <c r="G747" s="931"/>
      <c r="H747" s="931"/>
      <c r="I747" s="933" t="s">
        <v>158</v>
      </c>
      <c r="J747" s="1084">
        <v>1</v>
      </c>
      <c r="K747" s="1085">
        <v>8</v>
      </c>
      <c r="L747" s="931">
        <v>8</v>
      </c>
      <c r="M747" s="931" t="s">
        <v>3346</v>
      </c>
      <c r="N747" s="912"/>
      <c r="O747" s="761">
        <v>45939</v>
      </c>
      <c r="P747" s="931"/>
      <c r="Q747" s="931">
        <v>12</v>
      </c>
    </row>
    <row r="748" spans="2:17">
      <c r="B748" s="911">
        <v>742</v>
      </c>
      <c r="C748" s="931" t="s">
        <v>65</v>
      </c>
      <c r="D748" s="932"/>
      <c r="E748" s="912" t="s">
        <v>150</v>
      </c>
      <c r="F748" s="912" t="s">
        <v>7</v>
      </c>
      <c r="G748" s="931"/>
      <c r="H748" s="931"/>
      <c r="I748" s="933" t="s">
        <v>158</v>
      </c>
      <c r="J748" s="1084">
        <v>1</v>
      </c>
      <c r="K748" s="1085">
        <v>9</v>
      </c>
      <c r="L748" s="931">
        <v>8</v>
      </c>
      <c r="M748" s="931" t="s">
        <v>3346</v>
      </c>
      <c r="N748" s="912"/>
      <c r="O748" s="761">
        <v>45939</v>
      </c>
      <c r="P748" s="931"/>
      <c r="Q748" s="931">
        <v>12</v>
      </c>
    </row>
    <row r="749" spans="2:17">
      <c r="B749" s="911">
        <v>743</v>
      </c>
      <c r="C749" s="931" t="s">
        <v>65</v>
      </c>
      <c r="D749" s="932"/>
      <c r="E749" s="912" t="s">
        <v>150</v>
      </c>
      <c r="F749" s="912" t="s">
        <v>7</v>
      </c>
      <c r="G749" s="931"/>
      <c r="H749" s="931"/>
      <c r="I749" s="933" t="s">
        <v>158</v>
      </c>
      <c r="J749" s="1084">
        <v>1</v>
      </c>
      <c r="K749" s="1085">
        <v>10</v>
      </c>
      <c r="L749" s="931">
        <v>8</v>
      </c>
      <c r="M749" s="931" t="s">
        <v>3346</v>
      </c>
      <c r="N749" s="912"/>
      <c r="O749" s="761">
        <v>45939</v>
      </c>
      <c r="P749" s="931"/>
      <c r="Q749" s="931">
        <v>12</v>
      </c>
    </row>
    <row r="750" spans="2:17">
      <c r="B750" s="911">
        <v>744</v>
      </c>
      <c r="C750" s="931" t="s">
        <v>65</v>
      </c>
      <c r="D750" s="932"/>
      <c r="E750" s="912" t="s">
        <v>150</v>
      </c>
      <c r="F750" s="912" t="s">
        <v>7</v>
      </c>
      <c r="G750" s="931"/>
      <c r="H750" s="931"/>
      <c r="I750" s="933" t="s">
        <v>158</v>
      </c>
      <c r="J750" s="1084">
        <v>1</v>
      </c>
      <c r="K750" s="1085">
        <v>11</v>
      </c>
      <c r="L750" s="931">
        <v>8</v>
      </c>
      <c r="M750" s="931" t="s">
        <v>3346</v>
      </c>
      <c r="N750" s="912"/>
      <c r="O750" s="761">
        <v>45939</v>
      </c>
      <c r="P750" s="931"/>
      <c r="Q750" s="931">
        <v>12</v>
      </c>
    </row>
    <row r="751" spans="2:17">
      <c r="B751" s="911">
        <v>745</v>
      </c>
      <c r="C751" s="931" t="s">
        <v>65</v>
      </c>
      <c r="D751" s="932"/>
      <c r="E751" s="912" t="s">
        <v>150</v>
      </c>
      <c r="F751" s="912" t="s">
        <v>7</v>
      </c>
      <c r="G751" s="931"/>
      <c r="H751" s="931"/>
      <c r="I751" s="933" t="s">
        <v>158</v>
      </c>
      <c r="J751" s="1084">
        <v>1</v>
      </c>
      <c r="K751" s="1085">
        <v>12</v>
      </c>
      <c r="L751" s="931">
        <v>8</v>
      </c>
      <c r="M751" s="931" t="s">
        <v>3346</v>
      </c>
      <c r="N751" s="912"/>
      <c r="O751" s="761">
        <v>45939</v>
      </c>
      <c r="P751" s="931"/>
      <c r="Q751" s="931">
        <v>12</v>
      </c>
    </row>
    <row r="752" spans="2:17">
      <c r="B752" s="911">
        <v>746</v>
      </c>
      <c r="C752" s="931" t="s">
        <v>65</v>
      </c>
      <c r="D752" s="932"/>
      <c r="E752" s="912" t="s">
        <v>150</v>
      </c>
      <c r="F752" s="912" t="s">
        <v>7</v>
      </c>
      <c r="G752" s="931"/>
      <c r="H752" s="931"/>
      <c r="I752" s="933" t="s">
        <v>158</v>
      </c>
      <c r="J752" s="1084">
        <v>1</v>
      </c>
      <c r="K752" s="1085">
        <v>13</v>
      </c>
      <c r="L752" s="931">
        <v>8</v>
      </c>
      <c r="M752" s="931" t="s">
        <v>3346</v>
      </c>
      <c r="N752" s="912"/>
      <c r="O752" s="761">
        <v>45939</v>
      </c>
      <c r="P752" s="931"/>
      <c r="Q752" s="931">
        <v>12</v>
      </c>
    </row>
    <row r="753" spans="2:17">
      <c r="B753" s="911">
        <v>747</v>
      </c>
      <c r="C753" s="931" t="s">
        <v>65</v>
      </c>
      <c r="D753" s="932"/>
      <c r="E753" s="912" t="s">
        <v>150</v>
      </c>
      <c r="F753" s="912" t="s">
        <v>7</v>
      </c>
      <c r="G753" s="931"/>
      <c r="H753" s="931"/>
      <c r="I753" s="933" t="s">
        <v>158</v>
      </c>
      <c r="J753" s="1084">
        <v>1</v>
      </c>
      <c r="K753" s="1085">
        <v>14</v>
      </c>
      <c r="L753" s="931">
        <v>8</v>
      </c>
      <c r="M753" s="931" t="s">
        <v>3346</v>
      </c>
      <c r="N753" s="912"/>
      <c r="O753" s="761">
        <v>45939</v>
      </c>
      <c r="P753" s="931"/>
      <c r="Q753" s="931">
        <v>12</v>
      </c>
    </row>
    <row r="754" spans="2:17">
      <c r="B754" s="911">
        <v>748</v>
      </c>
      <c r="C754" s="931" t="s">
        <v>65</v>
      </c>
      <c r="D754" s="932"/>
      <c r="E754" s="912" t="s">
        <v>150</v>
      </c>
      <c r="F754" s="912" t="s">
        <v>7</v>
      </c>
      <c r="G754" s="931"/>
      <c r="H754" s="931"/>
      <c r="I754" s="933" t="s">
        <v>158</v>
      </c>
      <c r="J754" s="1084">
        <v>1</v>
      </c>
      <c r="K754" s="1085">
        <v>15</v>
      </c>
      <c r="L754" s="931">
        <v>8</v>
      </c>
      <c r="M754" s="931" t="s">
        <v>3346</v>
      </c>
      <c r="N754" s="912"/>
      <c r="O754" s="761">
        <v>45939</v>
      </c>
      <c r="P754" s="931"/>
      <c r="Q754" s="931">
        <v>12</v>
      </c>
    </row>
    <row r="755" spans="2:17">
      <c r="B755" s="911">
        <v>749</v>
      </c>
      <c r="C755" s="931" t="s">
        <v>65</v>
      </c>
      <c r="D755" s="932"/>
      <c r="E755" s="912" t="s">
        <v>150</v>
      </c>
      <c r="F755" s="912" t="s">
        <v>7</v>
      </c>
      <c r="G755" s="931"/>
      <c r="H755" s="931"/>
      <c r="I755" s="933" t="s">
        <v>158</v>
      </c>
      <c r="J755" s="1084">
        <v>1</v>
      </c>
      <c r="K755" s="1085">
        <v>16</v>
      </c>
      <c r="L755" s="931">
        <v>8</v>
      </c>
      <c r="M755" s="931" t="s">
        <v>3346</v>
      </c>
      <c r="N755" s="912"/>
      <c r="O755" s="761">
        <v>45939</v>
      </c>
      <c r="P755" s="931"/>
      <c r="Q755" s="931">
        <v>12</v>
      </c>
    </row>
    <row r="756" spans="2:17">
      <c r="B756" s="911">
        <v>750</v>
      </c>
      <c r="C756" s="931" t="s">
        <v>65</v>
      </c>
      <c r="D756" s="932"/>
      <c r="E756" s="912" t="s">
        <v>150</v>
      </c>
      <c r="F756" s="912" t="s">
        <v>7</v>
      </c>
      <c r="G756" s="931"/>
      <c r="H756" s="931"/>
      <c r="I756" s="933" t="s">
        <v>158</v>
      </c>
      <c r="J756" s="1084">
        <v>1</v>
      </c>
      <c r="K756" s="1085">
        <v>17</v>
      </c>
      <c r="L756" s="931">
        <v>8</v>
      </c>
      <c r="M756" s="931" t="s">
        <v>3346</v>
      </c>
      <c r="N756" s="912"/>
      <c r="O756" s="761">
        <v>45939</v>
      </c>
      <c r="P756" s="931"/>
      <c r="Q756" s="931">
        <v>12</v>
      </c>
    </row>
    <row r="757" spans="2:17">
      <c r="B757" s="911">
        <v>751</v>
      </c>
      <c r="C757" s="931" t="s">
        <v>65</v>
      </c>
      <c r="D757" s="932"/>
      <c r="E757" s="912" t="s">
        <v>150</v>
      </c>
      <c r="F757" s="912" t="s">
        <v>7</v>
      </c>
      <c r="G757" s="931"/>
      <c r="H757" s="931"/>
      <c r="I757" s="933" t="s">
        <v>158</v>
      </c>
      <c r="J757" s="1084">
        <v>1</v>
      </c>
      <c r="K757" s="1085">
        <v>18</v>
      </c>
      <c r="L757" s="931">
        <v>8</v>
      </c>
      <c r="M757" s="931" t="s">
        <v>3346</v>
      </c>
      <c r="N757" s="912"/>
      <c r="O757" s="761">
        <v>45939</v>
      </c>
      <c r="P757" s="931"/>
      <c r="Q757" s="931">
        <v>12</v>
      </c>
    </row>
    <row r="758" spans="2:17">
      <c r="B758" s="911">
        <v>752</v>
      </c>
      <c r="C758" s="931" t="s">
        <v>65</v>
      </c>
      <c r="D758" s="932"/>
      <c r="E758" s="912" t="s">
        <v>150</v>
      </c>
      <c r="F758" s="912" t="s">
        <v>7</v>
      </c>
      <c r="G758" s="931"/>
      <c r="H758" s="931"/>
      <c r="I758" s="933" t="s">
        <v>158</v>
      </c>
      <c r="J758" s="1084">
        <v>1</v>
      </c>
      <c r="K758" s="1085">
        <v>19</v>
      </c>
      <c r="L758" s="931">
        <v>8</v>
      </c>
      <c r="M758" s="931" t="s">
        <v>3346</v>
      </c>
      <c r="N758" s="912"/>
      <c r="O758" s="761">
        <v>45939</v>
      </c>
      <c r="P758" s="931"/>
      <c r="Q758" s="931">
        <v>12</v>
      </c>
    </row>
    <row r="759" spans="2:17">
      <c r="B759" s="911">
        <v>753</v>
      </c>
      <c r="C759" s="931" t="s">
        <v>65</v>
      </c>
      <c r="D759" s="932"/>
      <c r="E759" s="912" t="s">
        <v>150</v>
      </c>
      <c r="F759" s="912" t="s">
        <v>7</v>
      </c>
      <c r="G759" s="931"/>
      <c r="H759" s="931"/>
      <c r="I759" s="933" t="s">
        <v>158</v>
      </c>
      <c r="J759" s="1084">
        <v>1</v>
      </c>
      <c r="K759" s="1085">
        <v>20</v>
      </c>
      <c r="L759" s="931">
        <v>8</v>
      </c>
      <c r="M759" s="931" t="s">
        <v>3346</v>
      </c>
      <c r="N759" s="912"/>
      <c r="O759" s="761">
        <v>45939</v>
      </c>
      <c r="P759" s="931"/>
      <c r="Q759" s="931">
        <v>12</v>
      </c>
    </row>
    <row r="760" spans="2:17">
      <c r="B760" s="911">
        <v>754</v>
      </c>
      <c r="C760" s="931" t="s">
        <v>65</v>
      </c>
      <c r="D760" s="932"/>
      <c r="E760" s="912" t="s">
        <v>150</v>
      </c>
      <c r="F760" s="912" t="s">
        <v>7</v>
      </c>
      <c r="G760" s="931"/>
      <c r="H760" s="931"/>
      <c r="I760" s="933" t="s">
        <v>158</v>
      </c>
      <c r="J760" s="1084">
        <v>1</v>
      </c>
      <c r="K760" s="1085">
        <v>21</v>
      </c>
      <c r="L760" s="931">
        <v>8</v>
      </c>
      <c r="M760" s="931" t="s">
        <v>3346</v>
      </c>
      <c r="N760" s="912"/>
      <c r="O760" s="761">
        <v>45939</v>
      </c>
      <c r="P760" s="931"/>
      <c r="Q760" s="931">
        <v>12</v>
      </c>
    </row>
    <row r="761" spans="2:17">
      <c r="B761" s="911">
        <v>755</v>
      </c>
      <c r="C761" s="931" t="s">
        <v>65</v>
      </c>
      <c r="D761" s="932"/>
      <c r="E761" s="912" t="s">
        <v>150</v>
      </c>
      <c r="F761" s="912" t="s">
        <v>7</v>
      </c>
      <c r="G761" s="931"/>
      <c r="H761" s="931"/>
      <c r="I761" s="933" t="s">
        <v>158</v>
      </c>
      <c r="J761" s="1084">
        <v>1</v>
      </c>
      <c r="K761" s="1085">
        <v>22</v>
      </c>
      <c r="L761" s="931">
        <v>8</v>
      </c>
      <c r="M761" s="931" t="s">
        <v>3346</v>
      </c>
      <c r="N761" s="912"/>
      <c r="O761" s="761">
        <v>45939</v>
      </c>
      <c r="P761" s="931"/>
      <c r="Q761" s="931">
        <v>12</v>
      </c>
    </row>
    <row r="762" spans="2:17">
      <c r="B762" s="911">
        <v>756</v>
      </c>
      <c r="C762" s="931" t="s">
        <v>65</v>
      </c>
      <c r="D762" s="932"/>
      <c r="E762" s="912" t="s">
        <v>150</v>
      </c>
      <c r="F762" s="912" t="s">
        <v>7</v>
      </c>
      <c r="G762" s="931"/>
      <c r="H762" s="931"/>
      <c r="I762" s="933" t="s">
        <v>158</v>
      </c>
      <c r="J762" s="1084">
        <v>1</v>
      </c>
      <c r="K762" s="1085">
        <v>23</v>
      </c>
      <c r="L762" s="931">
        <v>8</v>
      </c>
      <c r="M762" s="931" t="s">
        <v>3346</v>
      </c>
      <c r="N762" s="912"/>
      <c r="O762" s="761">
        <v>45939</v>
      </c>
      <c r="P762" s="931"/>
      <c r="Q762" s="931">
        <v>12</v>
      </c>
    </row>
    <row r="763" spans="2:17">
      <c r="B763" s="911">
        <v>757</v>
      </c>
      <c r="C763" s="931" t="s">
        <v>65</v>
      </c>
      <c r="D763" s="932"/>
      <c r="E763" s="912" t="s">
        <v>150</v>
      </c>
      <c r="F763" s="912" t="s">
        <v>7</v>
      </c>
      <c r="G763" s="931"/>
      <c r="H763" s="931"/>
      <c r="I763" s="933" t="s">
        <v>158</v>
      </c>
      <c r="J763" s="1084">
        <v>1</v>
      </c>
      <c r="K763" s="1085">
        <v>24</v>
      </c>
      <c r="L763" s="931">
        <v>8</v>
      </c>
      <c r="M763" s="931" t="s">
        <v>3346</v>
      </c>
      <c r="N763" s="912"/>
      <c r="O763" s="761"/>
      <c r="P763" s="931"/>
      <c r="Q763" s="931"/>
    </row>
    <row r="764" spans="2:17">
      <c r="B764" s="911">
        <v>758</v>
      </c>
      <c r="C764" s="931" t="s">
        <v>65</v>
      </c>
      <c r="D764" s="932"/>
      <c r="E764" s="912" t="s">
        <v>150</v>
      </c>
      <c r="F764" s="912" t="s">
        <v>7</v>
      </c>
      <c r="G764" s="931"/>
      <c r="H764" s="931"/>
      <c r="I764" s="933" t="s">
        <v>158</v>
      </c>
      <c r="J764" s="1084">
        <v>1</v>
      </c>
      <c r="K764" s="1085">
        <v>25</v>
      </c>
      <c r="L764" s="931">
        <v>8</v>
      </c>
      <c r="M764" s="931" t="s">
        <v>3346</v>
      </c>
      <c r="N764" s="912"/>
      <c r="O764" s="761">
        <v>45940</v>
      </c>
      <c r="P764" s="931"/>
      <c r="Q764" s="931">
        <v>12</v>
      </c>
    </row>
    <row r="765" spans="2:17">
      <c r="B765" s="911">
        <v>759</v>
      </c>
      <c r="C765" s="931" t="s">
        <v>65</v>
      </c>
      <c r="D765" s="932"/>
      <c r="E765" s="912" t="s">
        <v>150</v>
      </c>
      <c r="F765" s="912" t="s">
        <v>7</v>
      </c>
      <c r="G765" s="931"/>
      <c r="H765" s="931"/>
      <c r="I765" s="933" t="s">
        <v>158</v>
      </c>
      <c r="J765" s="1084">
        <v>1</v>
      </c>
      <c r="K765" s="1085">
        <v>26</v>
      </c>
      <c r="L765" s="931">
        <v>8</v>
      </c>
      <c r="M765" s="931" t="s">
        <v>3346</v>
      </c>
      <c r="N765" s="912"/>
      <c r="O765" s="761">
        <v>45940</v>
      </c>
      <c r="P765" s="931"/>
      <c r="Q765" s="931">
        <v>12</v>
      </c>
    </row>
    <row r="766" spans="2:17">
      <c r="B766" s="911">
        <v>760</v>
      </c>
      <c r="C766" s="931" t="s">
        <v>65</v>
      </c>
      <c r="D766" s="932"/>
      <c r="E766" s="912" t="s">
        <v>150</v>
      </c>
      <c r="F766" s="912" t="s">
        <v>7</v>
      </c>
      <c r="G766" s="931"/>
      <c r="H766" s="931"/>
      <c r="I766" s="933" t="s">
        <v>158</v>
      </c>
      <c r="J766" s="1084">
        <v>1</v>
      </c>
      <c r="K766" s="1085">
        <v>27</v>
      </c>
      <c r="L766" s="931">
        <v>8</v>
      </c>
      <c r="M766" s="931" t="s">
        <v>3346</v>
      </c>
      <c r="N766" s="912"/>
      <c r="O766" s="761">
        <v>45940</v>
      </c>
      <c r="P766" s="931"/>
      <c r="Q766" s="931">
        <v>12</v>
      </c>
    </row>
    <row r="767" spans="2:17">
      <c r="B767" s="911">
        <v>761</v>
      </c>
      <c r="C767" s="931" t="s">
        <v>65</v>
      </c>
      <c r="D767" s="932"/>
      <c r="E767" s="912" t="s">
        <v>150</v>
      </c>
      <c r="F767" s="912" t="s">
        <v>7</v>
      </c>
      <c r="G767" s="931"/>
      <c r="H767" s="931"/>
      <c r="I767" s="933" t="s">
        <v>158</v>
      </c>
      <c r="J767" s="1084">
        <v>1</v>
      </c>
      <c r="K767" s="1085">
        <v>28</v>
      </c>
      <c r="L767" s="931">
        <v>8</v>
      </c>
      <c r="M767" s="931" t="s">
        <v>3346</v>
      </c>
      <c r="N767" s="912"/>
      <c r="O767" s="761">
        <v>45940</v>
      </c>
      <c r="P767" s="931"/>
      <c r="Q767" s="931">
        <v>12</v>
      </c>
    </row>
    <row r="768" spans="2:17">
      <c r="B768" s="911">
        <v>762</v>
      </c>
      <c r="C768" s="931" t="s">
        <v>65</v>
      </c>
      <c r="D768" s="932"/>
      <c r="E768" s="912" t="s">
        <v>150</v>
      </c>
      <c r="F768" s="912" t="s">
        <v>7</v>
      </c>
      <c r="G768" s="931"/>
      <c r="H768" s="931"/>
      <c r="I768" s="933" t="s">
        <v>158</v>
      </c>
      <c r="J768" s="1084">
        <v>1</v>
      </c>
      <c r="K768" s="1085">
        <v>29</v>
      </c>
      <c r="L768" s="931">
        <v>8</v>
      </c>
      <c r="M768" s="931" t="s">
        <v>3346</v>
      </c>
      <c r="N768" s="912"/>
      <c r="O768" s="761">
        <v>45940</v>
      </c>
      <c r="P768" s="931"/>
      <c r="Q768" s="931">
        <v>12</v>
      </c>
    </row>
    <row r="769" spans="2:17">
      <c r="B769" s="911">
        <v>763</v>
      </c>
      <c r="C769" s="931" t="s">
        <v>65</v>
      </c>
      <c r="D769" s="932"/>
      <c r="E769" s="912" t="s">
        <v>150</v>
      </c>
      <c r="F769" s="912" t="s">
        <v>7</v>
      </c>
      <c r="G769" s="931"/>
      <c r="H769" s="931"/>
      <c r="I769" s="933" t="s">
        <v>158</v>
      </c>
      <c r="J769" s="1084">
        <v>1</v>
      </c>
      <c r="K769" s="1085">
        <v>30</v>
      </c>
      <c r="L769" s="931">
        <v>8</v>
      </c>
      <c r="M769" s="931" t="s">
        <v>3346</v>
      </c>
      <c r="N769" s="912"/>
      <c r="O769" s="761">
        <v>45940</v>
      </c>
      <c r="P769" s="931"/>
      <c r="Q769" s="931">
        <v>12</v>
      </c>
    </row>
    <row r="770" spans="2:17">
      <c r="B770" s="911">
        <v>764</v>
      </c>
      <c r="C770" s="931" t="s">
        <v>65</v>
      </c>
      <c r="D770" s="932"/>
      <c r="E770" s="912" t="s">
        <v>150</v>
      </c>
      <c r="F770" s="912" t="s">
        <v>7</v>
      </c>
      <c r="G770" s="931"/>
      <c r="H770" s="931"/>
      <c r="I770" s="933" t="s">
        <v>158</v>
      </c>
      <c r="J770" s="1084">
        <v>1</v>
      </c>
      <c r="K770" s="1085">
        <v>31</v>
      </c>
      <c r="L770" s="931">
        <v>8</v>
      </c>
      <c r="M770" s="931" t="s">
        <v>3346</v>
      </c>
      <c r="N770" s="912"/>
      <c r="O770" s="761">
        <v>45941</v>
      </c>
      <c r="P770" s="931"/>
      <c r="Q770" s="931">
        <v>12</v>
      </c>
    </row>
    <row r="771" spans="2:17">
      <c r="B771" s="911">
        <v>765</v>
      </c>
      <c r="C771" s="931" t="s">
        <v>65</v>
      </c>
      <c r="D771" s="932"/>
      <c r="E771" s="912" t="s">
        <v>150</v>
      </c>
      <c r="F771" s="912" t="s">
        <v>7</v>
      </c>
      <c r="G771" s="931"/>
      <c r="H771" s="931"/>
      <c r="I771" s="933" t="s">
        <v>158</v>
      </c>
      <c r="J771" s="1084">
        <v>1</v>
      </c>
      <c r="K771" s="1085">
        <v>32</v>
      </c>
      <c r="L771" s="931">
        <v>8</v>
      </c>
      <c r="M771" s="931" t="s">
        <v>3346</v>
      </c>
      <c r="N771" s="912"/>
      <c r="O771" s="761">
        <v>45940</v>
      </c>
      <c r="P771" s="931"/>
      <c r="Q771" s="931">
        <v>12</v>
      </c>
    </row>
    <row r="772" spans="2:17">
      <c r="B772" s="911">
        <v>766</v>
      </c>
      <c r="C772" s="931" t="s">
        <v>65</v>
      </c>
      <c r="D772" s="932"/>
      <c r="E772" s="912" t="s">
        <v>150</v>
      </c>
      <c r="F772" s="912" t="s">
        <v>7</v>
      </c>
      <c r="G772" s="931"/>
      <c r="H772" s="931"/>
      <c r="I772" s="933" t="s">
        <v>158</v>
      </c>
      <c r="J772" s="1084">
        <v>1</v>
      </c>
      <c r="K772" s="1085">
        <v>33</v>
      </c>
      <c r="L772" s="931">
        <v>8</v>
      </c>
      <c r="M772" s="931" t="s">
        <v>3346</v>
      </c>
      <c r="N772" s="912"/>
      <c r="O772" s="761">
        <v>45940</v>
      </c>
      <c r="P772" s="931"/>
      <c r="Q772" s="931">
        <v>12</v>
      </c>
    </row>
    <row r="773" spans="2:17">
      <c r="B773" s="911">
        <v>767</v>
      </c>
      <c r="C773" s="931" t="s">
        <v>65</v>
      </c>
      <c r="D773" s="932"/>
      <c r="E773" s="912" t="s">
        <v>150</v>
      </c>
      <c r="F773" s="912" t="s">
        <v>7</v>
      </c>
      <c r="G773" s="931"/>
      <c r="H773" s="931"/>
      <c r="I773" s="933" t="s">
        <v>158</v>
      </c>
      <c r="J773" s="1084">
        <v>1</v>
      </c>
      <c r="K773" s="1085">
        <v>34</v>
      </c>
      <c r="L773" s="931">
        <v>8</v>
      </c>
      <c r="M773" s="931" t="s">
        <v>3346</v>
      </c>
      <c r="N773" s="912"/>
      <c r="O773" s="761">
        <v>45941</v>
      </c>
      <c r="P773" s="931"/>
      <c r="Q773" s="931">
        <v>12</v>
      </c>
    </row>
    <row r="774" spans="2:17">
      <c r="B774" s="911">
        <v>768</v>
      </c>
      <c r="C774" s="931" t="s">
        <v>65</v>
      </c>
      <c r="D774" s="932"/>
      <c r="E774" s="912" t="s">
        <v>150</v>
      </c>
      <c r="F774" s="912" t="s">
        <v>7</v>
      </c>
      <c r="G774" s="931"/>
      <c r="H774" s="931"/>
      <c r="I774" s="933" t="s">
        <v>158</v>
      </c>
      <c r="J774" s="1084">
        <v>1</v>
      </c>
      <c r="K774" s="1085">
        <v>35</v>
      </c>
      <c r="L774" s="931">
        <v>8</v>
      </c>
      <c r="M774" s="931" t="s">
        <v>3346</v>
      </c>
      <c r="N774" s="912"/>
      <c r="O774" s="761">
        <v>45940</v>
      </c>
      <c r="P774" s="931"/>
      <c r="Q774" s="931">
        <v>12</v>
      </c>
    </row>
    <row r="775" spans="2:17">
      <c r="B775" s="911">
        <v>769</v>
      </c>
      <c r="C775" s="931" t="s">
        <v>65</v>
      </c>
      <c r="D775" s="932"/>
      <c r="E775" s="912" t="s">
        <v>150</v>
      </c>
      <c r="F775" s="912" t="s">
        <v>7</v>
      </c>
      <c r="G775" s="931"/>
      <c r="H775" s="931"/>
      <c r="I775" s="933" t="s">
        <v>158</v>
      </c>
      <c r="J775" s="1084">
        <v>1</v>
      </c>
      <c r="K775" s="1085">
        <v>36</v>
      </c>
      <c r="L775" s="931">
        <v>8</v>
      </c>
      <c r="M775" s="931" t="s">
        <v>3346</v>
      </c>
      <c r="N775" s="912"/>
      <c r="O775" s="761">
        <v>45940</v>
      </c>
      <c r="P775" s="931"/>
      <c r="Q775" s="931">
        <v>12</v>
      </c>
    </row>
    <row r="776" spans="2:17">
      <c r="B776" s="911">
        <v>770</v>
      </c>
      <c r="C776" s="931" t="s">
        <v>65</v>
      </c>
      <c r="D776" s="932"/>
      <c r="E776" s="912" t="s">
        <v>150</v>
      </c>
      <c r="F776" s="912" t="s">
        <v>7</v>
      </c>
      <c r="G776" s="931"/>
      <c r="H776" s="931"/>
      <c r="I776" s="933" t="s">
        <v>158</v>
      </c>
      <c r="J776" s="1084">
        <v>1</v>
      </c>
      <c r="K776" s="1085">
        <v>37</v>
      </c>
      <c r="L776" s="931">
        <v>8</v>
      </c>
      <c r="M776" s="931" t="s">
        <v>3346</v>
      </c>
      <c r="N776" s="912"/>
      <c r="O776" s="761">
        <v>45940</v>
      </c>
      <c r="P776" s="931"/>
      <c r="Q776" s="931">
        <v>12</v>
      </c>
    </row>
    <row r="777" spans="2:17">
      <c r="B777" s="911">
        <v>771</v>
      </c>
      <c r="C777" s="931" t="s">
        <v>65</v>
      </c>
      <c r="D777" s="932"/>
      <c r="E777" s="912" t="s">
        <v>150</v>
      </c>
      <c r="F777" s="912" t="s">
        <v>7</v>
      </c>
      <c r="G777" s="931"/>
      <c r="H777" s="931"/>
      <c r="I777" s="933" t="s">
        <v>158</v>
      </c>
      <c r="J777" s="1084">
        <v>1</v>
      </c>
      <c r="K777" s="1085">
        <v>38</v>
      </c>
      <c r="L777" s="931">
        <v>8</v>
      </c>
      <c r="M777" s="931" t="s">
        <v>3346</v>
      </c>
      <c r="N777" s="912"/>
      <c r="O777" s="761">
        <v>45940</v>
      </c>
      <c r="P777" s="931"/>
      <c r="Q777" s="931">
        <v>12</v>
      </c>
    </row>
    <row r="778" spans="2:17">
      <c r="B778" s="911">
        <v>772</v>
      </c>
      <c r="C778" s="931" t="s">
        <v>65</v>
      </c>
      <c r="D778" s="932"/>
      <c r="E778" s="912" t="s">
        <v>150</v>
      </c>
      <c r="F778" s="912" t="s">
        <v>7</v>
      </c>
      <c r="G778" s="931"/>
      <c r="H778" s="931"/>
      <c r="I778" s="933" t="s">
        <v>158</v>
      </c>
      <c r="J778" s="1084">
        <v>1</v>
      </c>
      <c r="K778" s="1085">
        <v>39</v>
      </c>
      <c r="L778" s="931">
        <v>8</v>
      </c>
      <c r="M778" s="931" t="s">
        <v>3346</v>
      </c>
      <c r="N778" s="912"/>
      <c r="O778" s="761">
        <v>45940</v>
      </c>
      <c r="P778" s="931"/>
      <c r="Q778" s="931">
        <v>12</v>
      </c>
    </row>
    <row r="779" spans="2:17">
      <c r="B779" s="911">
        <v>773</v>
      </c>
      <c r="C779" s="931" t="s">
        <v>65</v>
      </c>
      <c r="D779" s="932"/>
      <c r="E779" s="912" t="s">
        <v>150</v>
      </c>
      <c r="F779" s="912" t="s">
        <v>7</v>
      </c>
      <c r="G779" s="931"/>
      <c r="H779" s="931"/>
      <c r="I779" s="933" t="s">
        <v>158</v>
      </c>
      <c r="J779" s="1084">
        <v>1</v>
      </c>
      <c r="K779" s="1085">
        <v>40</v>
      </c>
      <c r="L779" s="931">
        <v>8</v>
      </c>
      <c r="M779" s="931" t="s">
        <v>3346</v>
      </c>
      <c r="N779" s="912"/>
      <c r="O779" s="761">
        <v>45941</v>
      </c>
      <c r="P779" s="931"/>
      <c r="Q779" s="931">
        <v>12</v>
      </c>
    </row>
    <row r="780" spans="2:17">
      <c r="B780" s="911">
        <v>774</v>
      </c>
      <c r="C780" s="931" t="s">
        <v>65</v>
      </c>
      <c r="D780" s="932"/>
      <c r="E780" s="912" t="s">
        <v>150</v>
      </c>
      <c r="F780" s="912" t="s">
        <v>7</v>
      </c>
      <c r="G780" s="931"/>
      <c r="H780" s="931"/>
      <c r="I780" s="933" t="s">
        <v>158</v>
      </c>
      <c r="J780" s="1084">
        <v>1</v>
      </c>
      <c r="K780" s="1085">
        <v>41</v>
      </c>
      <c r="L780" s="931">
        <v>8</v>
      </c>
      <c r="M780" s="931" t="s">
        <v>3346</v>
      </c>
      <c r="N780" s="912"/>
      <c r="O780" s="761">
        <v>45941</v>
      </c>
      <c r="P780" s="931"/>
      <c r="Q780" s="931">
        <v>12</v>
      </c>
    </row>
    <row r="781" spans="2:17">
      <c r="B781" s="911">
        <v>775</v>
      </c>
      <c r="C781" s="931" t="s">
        <v>65</v>
      </c>
      <c r="D781" s="932"/>
      <c r="E781" s="912" t="s">
        <v>150</v>
      </c>
      <c r="F781" s="912" t="s">
        <v>7</v>
      </c>
      <c r="G781" s="931"/>
      <c r="H781" s="931"/>
      <c r="I781" s="933" t="s">
        <v>158</v>
      </c>
      <c r="J781" s="1084">
        <v>1</v>
      </c>
      <c r="K781" s="1085">
        <v>42</v>
      </c>
      <c r="L781" s="931">
        <v>8</v>
      </c>
      <c r="M781" s="931" t="s">
        <v>3346</v>
      </c>
      <c r="N781" s="912"/>
      <c r="O781" s="761">
        <v>45941</v>
      </c>
      <c r="P781" s="931"/>
      <c r="Q781" s="931">
        <v>12</v>
      </c>
    </row>
    <row r="782" spans="2:17">
      <c r="B782" s="911">
        <v>776</v>
      </c>
      <c r="C782" s="931" t="s">
        <v>65</v>
      </c>
      <c r="D782" s="932"/>
      <c r="E782" s="912" t="s">
        <v>150</v>
      </c>
      <c r="F782" s="912" t="s">
        <v>7</v>
      </c>
      <c r="G782" s="931"/>
      <c r="H782" s="931"/>
      <c r="I782" s="933" t="s">
        <v>158</v>
      </c>
      <c r="J782" s="1084">
        <v>1</v>
      </c>
      <c r="K782" s="1085">
        <v>43</v>
      </c>
      <c r="L782" s="931">
        <v>8</v>
      </c>
      <c r="M782" s="931" t="s">
        <v>3346</v>
      </c>
      <c r="N782" s="912"/>
      <c r="O782" s="761"/>
      <c r="P782" s="931"/>
      <c r="Q782" s="931"/>
    </row>
    <row r="783" spans="2:17">
      <c r="B783" s="911">
        <v>777</v>
      </c>
      <c r="C783" s="931" t="s">
        <v>65</v>
      </c>
      <c r="D783" s="932"/>
      <c r="E783" s="912" t="s">
        <v>150</v>
      </c>
      <c r="F783" s="912" t="s">
        <v>7</v>
      </c>
      <c r="G783" s="931"/>
      <c r="H783" s="931"/>
      <c r="I783" s="933" t="s">
        <v>158</v>
      </c>
      <c r="J783" s="1084">
        <v>1</v>
      </c>
      <c r="K783" s="1085">
        <v>44</v>
      </c>
      <c r="L783" s="931">
        <v>8</v>
      </c>
      <c r="M783" s="931" t="s">
        <v>3346</v>
      </c>
      <c r="N783" s="912"/>
      <c r="O783" s="761">
        <v>45946</v>
      </c>
      <c r="P783" s="931"/>
      <c r="Q783" s="931">
        <v>12</v>
      </c>
    </row>
    <row r="784" spans="2:17">
      <c r="B784" s="911">
        <v>778</v>
      </c>
      <c r="C784" s="931" t="s">
        <v>65</v>
      </c>
      <c r="D784" s="932"/>
      <c r="E784" s="912" t="s">
        <v>150</v>
      </c>
      <c r="F784" s="912" t="s">
        <v>7</v>
      </c>
      <c r="G784" s="931"/>
      <c r="H784" s="931"/>
      <c r="I784" s="933" t="s">
        <v>158</v>
      </c>
      <c r="J784" s="1084">
        <v>1</v>
      </c>
      <c r="K784" s="1085">
        <v>45</v>
      </c>
      <c r="L784" s="931">
        <v>8</v>
      </c>
      <c r="M784" s="931" t="s">
        <v>3346</v>
      </c>
      <c r="N784" s="912"/>
      <c r="O784" s="761">
        <v>45946</v>
      </c>
      <c r="P784" s="931"/>
      <c r="Q784" s="931">
        <v>12</v>
      </c>
    </row>
    <row r="785" spans="2:17">
      <c r="B785" s="911">
        <v>779</v>
      </c>
      <c r="C785" s="931" t="s">
        <v>65</v>
      </c>
      <c r="D785" s="932"/>
      <c r="E785" s="912" t="s">
        <v>150</v>
      </c>
      <c r="F785" s="912" t="s">
        <v>7</v>
      </c>
      <c r="G785" s="931"/>
      <c r="H785" s="931"/>
      <c r="I785" s="933" t="s">
        <v>158</v>
      </c>
      <c r="J785" s="1084">
        <v>1</v>
      </c>
      <c r="K785" s="1085">
        <v>47</v>
      </c>
      <c r="L785" s="931">
        <v>8</v>
      </c>
      <c r="M785" s="931" t="s">
        <v>3346</v>
      </c>
      <c r="N785" s="912"/>
      <c r="O785" s="761">
        <v>45946</v>
      </c>
      <c r="P785" s="931"/>
      <c r="Q785" s="931">
        <v>12</v>
      </c>
    </row>
    <row r="786" spans="2:17">
      <c r="B786" s="911">
        <v>780</v>
      </c>
      <c r="C786" s="931" t="s">
        <v>65</v>
      </c>
      <c r="D786" s="932"/>
      <c r="E786" s="912" t="s">
        <v>150</v>
      </c>
      <c r="F786" s="912" t="s">
        <v>7</v>
      </c>
      <c r="G786" s="931"/>
      <c r="H786" s="931"/>
      <c r="I786" s="933" t="s">
        <v>158</v>
      </c>
      <c r="J786" s="1084">
        <v>1</v>
      </c>
      <c r="K786" s="1085">
        <v>48</v>
      </c>
      <c r="L786" s="931">
        <v>8</v>
      </c>
      <c r="M786" s="931" t="s">
        <v>3346</v>
      </c>
      <c r="N786" s="912"/>
      <c r="O786" s="761">
        <v>45946</v>
      </c>
      <c r="P786" s="931"/>
      <c r="Q786" s="931">
        <v>12</v>
      </c>
    </row>
    <row r="787" spans="2:17">
      <c r="B787" s="911">
        <v>781</v>
      </c>
      <c r="C787" s="931" t="s">
        <v>65</v>
      </c>
      <c r="D787" s="932"/>
      <c r="E787" s="912" t="s">
        <v>150</v>
      </c>
      <c r="F787" s="912" t="s">
        <v>7</v>
      </c>
      <c r="G787" s="931"/>
      <c r="H787" s="931"/>
      <c r="I787" s="933" t="s">
        <v>158</v>
      </c>
      <c r="J787" s="1084">
        <v>1</v>
      </c>
      <c r="K787" s="1085">
        <v>49</v>
      </c>
      <c r="L787" s="931">
        <v>8</v>
      </c>
      <c r="M787" s="931" t="s">
        <v>3346</v>
      </c>
      <c r="N787" s="912"/>
      <c r="O787" s="761"/>
      <c r="P787" s="931"/>
      <c r="Q787" s="931"/>
    </row>
    <row r="788" spans="2:17">
      <c r="B788" s="911">
        <v>782</v>
      </c>
      <c r="C788" s="931" t="s">
        <v>65</v>
      </c>
      <c r="D788" s="932"/>
      <c r="E788" s="912" t="s">
        <v>150</v>
      </c>
      <c r="F788" s="912" t="s">
        <v>7</v>
      </c>
      <c r="G788" s="931"/>
      <c r="H788" s="931"/>
      <c r="I788" s="933" t="s">
        <v>158</v>
      </c>
      <c r="J788" s="1084">
        <v>1</v>
      </c>
      <c r="K788" s="1085">
        <v>50</v>
      </c>
      <c r="L788" s="931">
        <v>8</v>
      </c>
      <c r="M788" s="931" t="s">
        <v>3346</v>
      </c>
      <c r="N788" s="912"/>
      <c r="O788" s="761">
        <v>45946</v>
      </c>
      <c r="P788" s="931"/>
      <c r="Q788" s="931">
        <v>12</v>
      </c>
    </row>
    <row r="789" spans="2:17">
      <c r="B789" s="911">
        <v>783</v>
      </c>
      <c r="C789" s="931" t="s">
        <v>65</v>
      </c>
      <c r="D789" s="932"/>
      <c r="E789" s="912" t="s">
        <v>150</v>
      </c>
      <c r="F789" s="912" t="s">
        <v>7</v>
      </c>
      <c r="G789" s="931"/>
      <c r="H789" s="931"/>
      <c r="I789" s="933" t="s">
        <v>158</v>
      </c>
      <c r="J789" s="1084">
        <v>1</v>
      </c>
      <c r="K789" s="1085">
        <v>51</v>
      </c>
      <c r="L789" s="931">
        <v>8</v>
      </c>
      <c r="M789" s="931" t="s">
        <v>3346</v>
      </c>
      <c r="N789" s="912"/>
      <c r="O789" s="761">
        <v>45946</v>
      </c>
      <c r="P789" s="931"/>
      <c r="Q789" s="931">
        <v>12</v>
      </c>
    </row>
    <row r="790" spans="2:17">
      <c r="B790" s="911">
        <v>784</v>
      </c>
      <c r="C790" s="931" t="s">
        <v>65</v>
      </c>
      <c r="D790" s="932"/>
      <c r="E790" s="912" t="s">
        <v>150</v>
      </c>
      <c r="F790" s="912" t="s">
        <v>7</v>
      </c>
      <c r="G790" s="931"/>
      <c r="H790" s="931"/>
      <c r="I790" s="933" t="s">
        <v>158</v>
      </c>
      <c r="J790" s="1084">
        <v>1</v>
      </c>
      <c r="K790" s="1085">
        <v>290</v>
      </c>
      <c r="L790" s="931">
        <v>8</v>
      </c>
      <c r="M790" s="931" t="s">
        <v>3346</v>
      </c>
      <c r="N790" s="912"/>
      <c r="O790" s="761">
        <v>45961</v>
      </c>
      <c r="P790" s="931"/>
      <c r="Q790" s="931">
        <v>12</v>
      </c>
    </row>
    <row r="791" spans="2:17">
      <c r="B791" s="911">
        <v>785</v>
      </c>
      <c r="C791" s="931" t="s">
        <v>65</v>
      </c>
      <c r="D791" s="932"/>
      <c r="E791" s="912" t="s">
        <v>150</v>
      </c>
      <c r="F791" s="912" t="s">
        <v>7</v>
      </c>
      <c r="G791" s="931"/>
      <c r="H791" s="931"/>
      <c r="I791" s="933" t="s">
        <v>158</v>
      </c>
      <c r="J791" s="1084">
        <v>1</v>
      </c>
      <c r="K791" s="1085">
        <v>291</v>
      </c>
      <c r="L791" s="931">
        <v>8</v>
      </c>
      <c r="M791" s="931" t="s">
        <v>3346</v>
      </c>
      <c r="N791" s="912"/>
      <c r="O791" s="761">
        <v>45961</v>
      </c>
      <c r="P791" s="931"/>
      <c r="Q791" s="931">
        <v>12</v>
      </c>
    </row>
    <row r="792" spans="2:17">
      <c r="B792" s="911">
        <v>786</v>
      </c>
      <c r="C792" s="931" t="s">
        <v>65</v>
      </c>
      <c r="D792" s="932"/>
      <c r="E792" s="912" t="s">
        <v>150</v>
      </c>
      <c r="F792" s="912" t="s">
        <v>7</v>
      </c>
      <c r="G792" s="931"/>
      <c r="H792" s="931"/>
      <c r="I792" s="933" t="s">
        <v>158</v>
      </c>
      <c r="J792" s="1084">
        <v>1</v>
      </c>
      <c r="K792" s="1085">
        <v>292</v>
      </c>
      <c r="L792" s="931">
        <v>8</v>
      </c>
      <c r="M792" s="931" t="s">
        <v>3346</v>
      </c>
      <c r="N792" s="912"/>
      <c r="O792" s="761">
        <v>45961</v>
      </c>
      <c r="P792" s="931"/>
      <c r="Q792" s="931">
        <v>12</v>
      </c>
    </row>
    <row r="793" spans="2:17">
      <c r="B793" s="911">
        <v>787</v>
      </c>
      <c r="C793" s="931" t="s">
        <v>65</v>
      </c>
      <c r="D793" s="932"/>
      <c r="E793" s="912" t="s">
        <v>150</v>
      </c>
      <c r="F793" s="912" t="s">
        <v>7</v>
      </c>
      <c r="G793" s="931"/>
      <c r="H793" s="931"/>
      <c r="I793" s="933" t="s">
        <v>158</v>
      </c>
      <c r="J793" s="1084">
        <v>1</v>
      </c>
      <c r="K793" s="1085">
        <v>293</v>
      </c>
      <c r="L793" s="931">
        <v>8</v>
      </c>
      <c r="M793" s="931" t="s">
        <v>3346</v>
      </c>
      <c r="N793" s="912"/>
      <c r="O793" s="761">
        <v>45961</v>
      </c>
      <c r="P793" s="931"/>
      <c r="Q793" s="931">
        <v>12</v>
      </c>
    </row>
    <row r="794" spans="2:17">
      <c r="B794" s="911">
        <v>788</v>
      </c>
      <c r="C794" s="931" t="s">
        <v>65</v>
      </c>
      <c r="D794" s="932"/>
      <c r="E794" s="912" t="s">
        <v>150</v>
      </c>
      <c r="F794" s="912" t="s">
        <v>7</v>
      </c>
      <c r="G794" s="931"/>
      <c r="H794" s="931"/>
      <c r="I794" s="933" t="s">
        <v>158</v>
      </c>
      <c r="J794" s="1084">
        <v>1</v>
      </c>
      <c r="K794" s="1085">
        <v>294</v>
      </c>
      <c r="L794" s="931">
        <v>8</v>
      </c>
      <c r="M794" s="931" t="s">
        <v>3346</v>
      </c>
      <c r="N794" s="912"/>
      <c r="O794" s="761">
        <v>45961</v>
      </c>
      <c r="P794" s="931"/>
      <c r="Q794" s="931">
        <v>12</v>
      </c>
    </row>
    <row r="795" spans="2:17">
      <c r="B795" s="911">
        <v>789</v>
      </c>
      <c r="C795" s="931" t="s">
        <v>65</v>
      </c>
      <c r="D795" s="932"/>
      <c r="E795" s="912" t="s">
        <v>150</v>
      </c>
      <c r="F795" s="912" t="s">
        <v>7</v>
      </c>
      <c r="G795" s="931"/>
      <c r="H795" s="931"/>
      <c r="I795" s="933" t="s">
        <v>158</v>
      </c>
      <c r="J795" s="1084">
        <v>1</v>
      </c>
      <c r="K795" s="1085">
        <v>295</v>
      </c>
      <c r="L795" s="931">
        <v>8</v>
      </c>
      <c r="M795" s="931" t="s">
        <v>3346</v>
      </c>
      <c r="N795" s="912"/>
      <c r="O795" s="761">
        <v>45961</v>
      </c>
      <c r="P795" s="931"/>
      <c r="Q795" s="931">
        <v>12</v>
      </c>
    </row>
    <row r="796" spans="2:17">
      <c r="B796" s="911">
        <v>790</v>
      </c>
      <c r="C796" s="931" t="s">
        <v>65</v>
      </c>
      <c r="D796" s="932"/>
      <c r="E796" s="912" t="s">
        <v>150</v>
      </c>
      <c r="F796" s="912" t="s">
        <v>7</v>
      </c>
      <c r="G796" s="931"/>
      <c r="H796" s="931"/>
      <c r="I796" s="933" t="s">
        <v>158</v>
      </c>
      <c r="J796" s="1084">
        <v>1</v>
      </c>
      <c r="K796" s="1085">
        <v>296</v>
      </c>
      <c r="L796" s="931">
        <v>8</v>
      </c>
      <c r="M796" s="931" t="s">
        <v>3346</v>
      </c>
      <c r="N796" s="912"/>
      <c r="O796" s="761">
        <v>45961</v>
      </c>
      <c r="P796" s="931"/>
      <c r="Q796" s="931">
        <v>12</v>
      </c>
    </row>
    <row r="797" spans="2:17">
      <c r="B797" s="911">
        <v>791</v>
      </c>
      <c r="C797" s="931" t="s">
        <v>65</v>
      </c>
      <c r="D797" s="932"/>
      <c r="E797" s="912" t="s">
        <v>150</v>
      </c>
      <c r="F797" s="912" t="s">
        <v>7</v>
      </c>
      <c r="G797" s="931"/>
      <c r="H797" s="931"/>
      <c r="I797" s="933" t="s">
        <v>158</v>
      </c>
      <c r="J797" s="1084">
        <v>1</v>
      </c>
      <c r="K797" s="1085">
        <v>297</v>
      </c>
      <c r="L797" s="931">
        <v>8</v>
      </c>
      <c r="M797" s="931" t="s">
        <v>3346</v>
      </c>
      <c r="N797" s="912"/>
      <c r="O797" s="761">
        <v>45960</v>
      </c>
      <c r="P797" s="931"/>
      <c r="Q797" s="931">
        <v>12</v>
      </c>
    </row>
    <row r="798" spans="2:17">
      <c r="B798" s="911">
        <v>792</v>
      </c>
      <c r="C798" s="931" t="s">
        <v>65</v>
      </c>
      <c r="D798" s="932"/>
      <c r="E798" s="912"/>
      <c r="F798" s="912"/>
      <c r="G798" s="931"/>
      <c r="H798" s="931"/>
      <c r="I798" s="933"/>
      <c r="J798" s="1084"/>
      <c r="K798" s="1085"/>
      <c r="L798" s="931"/>
      <c r="M798" s="931"/>
      <c r="N798" s="912"/>
      <c r="O798" s="761"/>
      <c r="P798" s="931"/>
      <c r="Q798" s="931"/>
    </row>
    <row r="799" spans="2:17">
      <c r="B799" s="911">
        <v>793</v>
      </c>
      <c r="C799" s="931" t="s">
        <v>65</v>
      </c>
      <c r="D799" s="932"/>
      <c r="E799" s="931" t="s">
        <v>150</v>
      </c>
      <c r="F799" s="912" t="str">
        <f t="shared" ref="F799:F825" si="0">LEFT(I799,4)</f>
        <v>6340</v>
      </c>
      <c r="G799" s="931" t="s">
        <v>163</v>
      </c>
      <c r="H799" s="931"/>
      <c r="I799" s="933" t="s">
        <v>164</v>
      </c>
      <c r="J799" s="1084"/>
      <c r="K799" s="1085">
        <v>1</v>
      </c>
      <c r="L799" s="931">
        <v>10</v>
      </c>
      <c r="M799" s="931" t="s">
        <v>3343</v>
      </c>
      <c r="N799" s="912"/>
      <c r="O799" s="761"/>
      <c r="P799" s="931"/>
      <c r="Q799" s="931"/>
    </row>
    <row r="800" spans="2:17">
      <c r="B800" s="911">
        <v>794</v>
      </c>
      <c r="C800" s="931" t="s">
        <v>65</v>
      </c>
      <c r="D800" s="932"/>
      <c r="E800" s="931" t="s">
        <v>150</v>
      </c>
      <c r="F800" s="912" t="str">
        <f t="shared" si="0"/>
        <v>6340</v>
      </c>
      <c r="G800" s="931" t="s">
        <v>163</v>
      </c>
      <c r="H800" s="931"/>
      <c r="I800" s="933" t="s">
        <v>164</v>
      </c>
      <c r="J800" s="1084"/>
      <c r="K800" s="1085">
        <v>2</v>
      </c>
      <c r="L800" s="931">
        <v>10</v>
      </c>
      <c r="M800" s="931" t="s">
        <v>3343</v>
      </c>
      <c r="N800" s="912"/>
      <c r="O800" s="761"/>
      <c r="P800" s="931"/>
      <c r="Q800" s="931"/>
    </row>
    <row r="801" spans="2:17">
      <c r="B801" s="911">
        <v>795</v>
      </c>
      <c r="C801" s="931" t="s">
        <v>65</v>
      </c>
      <c r="D801" s="932"/>
      <c r="E801" s="931" t="s">
        <v>150</v>
      </c>
      <c r="F801" s="912" t="str">
        <f t="shared" si="0"/>
        <v>6340</v>
      </c>
      <c r="G801" s="931" t="s">
        <v>163</v>
      </c>
      <c r="H801" s="931"/>
      <c r="I801" s="933" t="s">
        <v>164</v>
      </c>
      <c r="J801" s="1084"/>
      <c r="K801" s="1085">
        <v>3</v>
      </c>
      <c r="L801" s="931">
        <v>10</v>
      </c>
      <c r="M801" s="931" t="s">
        <v>3387</v>
      </c>
      <c r="N801" s="912"/>
      <c r="O801" s="761"/>
      <c r="P801" s="931"/>
      <c r="Q801" s="931"/>
    </row>
    <row r="802" spans="2:17">
      <c r="B802" s="911">
        <v>796</v>
      </c>
      <c r="C802" s="931" t="s">
        <v>65</v>
      </c>
      <c r="D802" s="932"/>
      <c r="E802" s="931" t="s">
        <v>150</v>
      </c>
      <c r="F802" s="912" t="str">
        <f t="shared" si="0"/>
        <v>6340</v>
      </c>
      <c r="G802" s="931" t="s">
        <v>163</v>
      </c>
      <c r="H802" s="931"/>
      <c r="I802" s="933" t="s">
        <v>164</v>
      </c>
      <c r="J802" s="1084"/>
      <c r="K802" s="1085">
        <v>4</v>
      </c>
      <c r="L802" s="931">
        <v>10</v>
      </c>
      <c r="M802" s="931" t="s">
        <v>3387</v>
      </c>
      <c r="N802" s="912"/>
      <c r="O802" s="761"/>
      <c r="P802" s="931"/>
      <c r="Q802" s="931"/>
    </row>
    <row r="803" spans="2:17">
      <c r="B803" s="911">
        <v>797</v>
      </c>
      <c r="C803" s="931" t="s">
        <v>65</v>
      </c>
      <c r="D803" s="932"/>
      <c r="E803" s="931" t="s">
        <v>150</v>
      </c>
      <c r="F803" s="912" t="str">
        <f t="shared" si="0"/>
        <v>6340</v>
      </c>
      <c r="G803" s="931" t="s">
        <v>163</v>
      </c>
      <c r="H803" s="931"/>
      <c r="I803" s="933" t="s">
        <v>164</v>
      </c>
      <c r="J803" s="1084"/>
      <c r="K803" s="1085">
        <v>5</v>
      </c>
      <c r="L803" s="931">
        <v>10</v>
      </c>
      <c r="M803" s="931" t="s">
        <v>3343</v>
      </c>
      <c r="N803" s="912"/>
      <c r="O803" s="761"/>
      <c r="P803" s="931"/>
      <c r="Q803" s="931"/>
    </row>
    <row r="804" spans="2:17">
      <c r="B804" s="911">
        <v>798</v>
      </c>
      <c r="C804" s="931" t="s">
        <v>65</v>
      </c>
      <c r="D804" s="932"/>
      <c r="E804" s="931" t="s">
        <v>150</v>
      </c>
      <c r="F804" s="912" t="str">
        <f t="shared" si="0"/>
        <v>6340</v>
      </c>
      <c r="G804" s="931" t="s">
        <v>172</v>
      </c>
      <c r="H804" s="931"/>
      <c r="I804" s="933" t="s">
        <v>173</v>
      </c>
      <c r="J804" s="1084"/>
      <c r="K804" s="1085">
        <v>1</v>
      </c>
      <c r="L804" s="931">
        <v>14</v>
      </c>
      <c r="M804" s="931" t="s">
        <v>3343</v>
      </c>
      <c r="N804" s="912"/>
      <c r="O804" s="761"/>
      <c r="P804" s="931"/>
      <c r="Q804" s="931"/>
    </row>
    <row r="805" spans="2:17">
      <c r="B805" s="911">
        <v>799</v>
      </c>
      <c r="C805" s="931" t="s">
        <v>65</v>
      </c>
      <c r="D805" s="932"/>
      <c r="E805" s="931" t="s">
        <v>150</v>
      </c>
      <c r="F805" s="912" t="str">
        <f t="shared" si="0"/>
        <v>6340</v>
      </c>
      <c r="G805" s="931" t="s">
        <v>172</v>
      </c>
      <c r="H805" s="931"/>
      <c r="I805" s="933" t="s">
        <v>173</v>
      </c>
      <c r="J805" s="1084"/>
      <c r="K805" s="1085">
        <v>2</v>
      </c>
      <c r="L805" s="931">
        <v>14</v>
      </c>
      <c r="M805" s="931" t="s">
        <v>3387</v>
      </c>
      <c r="N805" s="912"/>
      <c r="O805" s="761"/>
      <c r="P805" s="931"/>
      <c r="Q805" s="931"/>
    </row>
    <row r="806" spans="2:17">
      <c r="B806" s="911">
        <v>800</v>
      </c>
      <c r="C806" s="931" t="s">
        <v>65</v>
      </c>
      <c r="D806" s="932"/>
      <c r="E806" s="931" t="s">
        <v>150</v>
      </c>
      <c r="F806" s="912" t="str">
        <f t="shared" si="0"/>
        <v>6340</v>
      </c>
      <c r="G806" s="931" t="s">
        <v>172</v>
      </c>
      <c r="H806" s="931"/>
      <c r="I806" s="933" t="s">
        <v>173</v>
      </c>
      <c r="J806" s="1084"/>
      <c r="K806" s="1085">
        <v>3</v>
      </c>
      <c r="L806" s="931">
        <v>14</v>
      </c>
      <c r="M806" s="931" t="s">
        <v>3387</v>
      </c>
      <c r="N806" s="912"/>
      <c r="O806" s="761"/>
      <c r="P806" s="931"/>
      <c r="Q806" s="931"/>
    </row>
    <row r="807" spans="2:17">
      <c r="B807" s="911">
        <v>801</v>
      </c>
      <c r="C807" s="931" t="s">
        <v>65</v>
      </c>
      <c r="D807" s="932"/>
      <c r="E807" s="931" t="s">
        <v>150</v>
      </c>
      <c r="F807" s="912" t="str">
        <f t="shared" si="0"/>
        <v>6340</v>
      </c>
      <c r="G807" s="931" t="s">
        <v>172</v>
      </c>
      <c r="H807" s="931"/>
      <c r="I807" s="933" t="s">
        <v>173</v>
      </c>
      <c r="J807" s="1084"/>
      <c r="K807" s="1085">
        <v>4</v>
      </c>
      <c r="L807" s="931">
        <v>14</v>
      </c>
      <c r="M807" s="931" t="s">
        <v>3387</v>
      </c>
      <c r="N807" s="912"/>
      <c r="O807" s="761"/>
      <c r="P807" s="931"/>
      <c r="Q807" s="931"/>
    </row>
    <row r="808" spans="2:17">
      <c r="B808" s="911">
        <v>802</v>
      </c>
      <c r="C808" s="931" t="s">
        <v>65</v>
      </c>
      <c r="D808" s="932"/>
      <c r="E808" s="931" t="s">
        <v>150</v>
      </c>
      <c r="F808" s="912" t="str">
        <f t="shared" si="0"/>
        <v>6340</v>
      </c>
      <c r="G808" s="931" t="s">
        <v>172</v>
      </c>
      <c r="H808" s="931"/>
      <c r="I808" s="933" t="s">
        <v>173</v>
      </c>
      <c r="J808" s="1084"/>
      <c r="K808" s="1085">
        <v>5</v>
      </c>
      <c r="L808" s="931">
        <v>10</v>
      </c>
      <c r="M808" s="931" t="s">
        <v>3387</v>
      </c>
      <c r="N808" s="912"/>
      <c r="O808" s="761"/>
      <c r="P808" s="931"/>
      <c r="Q808" s="931"/>
    </row>
    <row r="809" spans="2:17">
      <c r="B809" s="911">
        <v>803</v>
      </c>
      <c r="C809" s="931" t="s">
        <v>65</v>
      </c>
      <c r="D809" s="932"/>
      <c r="E809" s="931" t="s">
        <v>150</v>
      </c>
      <c r="F809" s="912" t="str">
        <f t="shared" si="0"/>
        <v>6340</v>
      </c>
      <c r="G809" s="931" t="s">
        <v>172</v>
      </c>
      <c r="H809" s="931"/>
      <c r="I809" s="933" t="s">
        <v>173</v>
      </c>
      <c r="J809" s="1084"/>
      <c r="K809" s="1085">
        <v>6</v>
      </c>
      <c r="L809" s="931">
        <v>10</v>
      </c>
      <c r="M809" s="931" t="s">
        <v>3387</v>
      </c>
      <c r="N809" s="912"/>
      <c r="O809" s="761"/>
      <c r="P809" s="931"/>
      <c r="Q809" s="931"/>
    </row>
    <row r="810" spans="2:17">
      <c r="B810" s="911">
        <v>804</v>
      </c>
      <c r="C810" s="931" t="s">
        <v>65</v>
      </c>
      <c r="D810" s="932"/>
      <c r="E810" s="931" t="s">
        <v>150</v>
      </c>
      <c r="F810" s="912" t="str">
        <f t="shared" si="0"/>
        <v>6340</v>
      </c>
      <c r="G810" s="931" t="s">
        <v>172</v>
      </c>
      <c r="H810" s="931"/>
      <c r="I810" s="933" t="s">
        <v>173</v>
      </c>
      <c r="J810" s="1084"/>
      <c r="K810" s="1085">
        <v>7</v>
      </c>
      <c r="L810" s="931">
        <v>10</v>
      </c>
      <c r="M810" s="931" t="s">
        <v>3387</v>
      </c>
      <c r="N810" s="912"/>
      <c r="O810" s="761"/>
      <c r="P810" s="931"/>
      <c r="Q810" s="931"/>
    </row>
    <row r="811" spans="2:17">
      <c r="B811" s="911">
        <v>805</v>
      </c>
      <c r="C811" s="931" t="s">
        <v>65</v>
      </c>
      <c r="D811" s="932"/>
      <c r="E811" s="931" t="s">
        <v>150</v>
      </c>
      <c r="F811" s="912" t="str">
        <f t="shared" si="0"/>
        <v>6340</v>
      </c>
      <c r="G811" s="931" t="s">
        <v>172</v>
      </c>
      <c r="H811" s="931"/>
      <c r="I811" s="933" t="s">
        <v>173</v>
      </c>
      <c r="J811" s="1084"/>
      <c r="K811" s="1085">
        <v>8</v>
      </c>
      <c r="L811" s="931">
        <v>10</v>
      </c>
      <c r="M811" s="931" t="s">
        <v>3343</v>
      </c>
      <c r="N811" s="912"/>
      <c r="O811" s="761"/>
      <c r="P811" s="931"/>
      <c r="Q811" s="931"/>
    </row>
    <row r="812" spans="2:17">
      <c r="B812" s="911">
        <v>806</v>
      </c>
      <c r="C812" s="931" t="s">
        <v>65</v>
      </c>
      <c r="D812" s="913"/>
      <c r="E812" s="931" t="s">
        <v>150</v>
      </c>
      <c r="F812" s="912" t="str">
        <f t="shared" si="0"/>
        <v>6340</v>
      </c>
      <c r="G812" s="931"/>
      <c r="H812" s="931"/>
      <c r="I812" s="933" t="s">
        <v>178</v>
      </c>
      <c r="J812" s="1084">
        <v>1</v>
      </c>
      <c r="K812" s="1085">
        <v>1</v>
      </c>
      <c r="L812" s="931" t="s">
        <v>131</v>
      </c>
      <c r="M812" s="931" t="s">
        <v>3388</v>
      </c>
      <c r="N812" s="912"/>
      <c r="O812" s="761"/>
      <c r="P812" s="931"/>
      <c r="Q812" s="931"/>
    </row>
    <row r="813" spans="2:17">
      <c r="B813" s="911">
        <v>807</v>
      </c>
      <c r="C813" s="931" t="s">
        <v>65</v>
      </c>
      <c r="D813" s="913"/>
      <c r="E813" s="931" t="s">
        <v>150</v>
      </c>
      <c r="F813" s="912" t="str">
        <f t="shared" si="0"/>
        <v>6340</v>
      </c>
      <c r="G813" s="931"/>
      <c r="H813" s="931"/>
      <c r="I813" s="933" t="s">
        <v>178</v>
      </c>
      <c r="J813" s="1084">
        <v>1</v>
      </c>
      <c r="K813" s="1085">
        <v>2</v>
      </c>
      <c r="L813" s="931" t="s">
        <v>131</v>
      </c>
      <c r="M813" s="931" t="s">
        <v>3388</v>
      </c>
      <c r="N813" s="912"/>
      <c r="O813" s="761"/>
      <c r="P813" s="931"/>
      <c r="Q813" s="931"/>
    </row>
    <row r="814" spans="2:17">
      <c r="B814" s="911">
        <v>808</v>
      </c>
      <c r="C814" s="931" t="s">
        <v>65</v>
      </c>
      <c r="D814" s="913"/>
      <c r="E814" s="931" t="s">
        <v>150</v>
      </c>
      <c r="F814" s="912" t="str">
        <f t="shared" si="0"/>
        <v>6340</v>
      </c>
      <c r="G814" s="931"/>
      <c r="H814" s="931"/>
      <c r="I814" s="933" t="s">
        <v>178</v>
      </c>
      <c r="J814" s="1084">
        <v>1</v>
      </c>
      <c r="K814" s="1085">
        <v>3</v>
      </c>
      <c r="L814" s="931" t="s">
        <v>131</v>
      </c>
      <c r="M814" s="931" t="s">
        <v>3388</v>
      </c>
      <c r="N814" s="912"/>
      <c r="O814" s="761"/>
      <c r="P814" s="931"/>
      <c r="Q814" s="931"/>
    </row>
    <row r="815" spans="2:17">
      <c r="B815" s="911">
        <v>809</v>
      </c>
      <c r="C815" s="931" t="s">
        <v>65</v>
      </c>
      <c r="D815" s="913"/>
      <c r="E815" s="931" t="s">
        <v>150</v>
      </c>
      <c r="F815" s="912" t="str">
        <f t="shared" si="0"/>
        <v>6340</v>
      </c>
      <c r="G815" s="931"/>
      <c r="H815" s="931"/>
      <c r="I815" s="933" t="s">
        <v>178</v>
      </c>
      <c r="J815" s="1084">
        <v>1</v>
      </c>
      <c r="K815" s="1085">
        <v>4</v>
      </c>
      <c r="L815" s="931" t="s">
        <v>131</v>
      </c>
      <c r="M815" s="931" t="s">
        <v>3388</v>
      </c>
      <c r="N815" s="912"/>
      <c r="O815" s="761"/>
      <c r="P815" s="931"/>
      <c r="Q815" s="931"/>
    </row>
    <row r="816" spans="2:17">
      <c r="B816" s="911">
        <v>810</v>
      </c>
      <c r="C816" s="931" t="s">
        <v>65</v>
      </c>
      <c r="D816" s="913"/>
      <c r="E816" s="931" t="s">
        <v>150</v>
      </c>
      <c r="F816" s="912" t="str">
        <f t="shared" si="0"/>
        <v>6340</v>
      </c>
      <c r="G816" s="931"/>
      <c r="H816" s="931"/>
      <c r="I816" s="933" t="s">
        <v>178</v>
      </c>
      <c r="J816" s="1084">
        <v>1</v>
      </c>
      <c r="K816" s="1085">
        <v>5</v>
      </c>
      <c r="L816" s="931" t="s">
        <v>131</v>
      </c>
      <c r="M816" s="931" t="s">
        <v>3388</v>
      </c>
      <c r="N816" s="912"/>
      <c r="O816" s="761"/>
      <c r="P816" s="931"/>
      <c r="Q816" s="931"/>
    </row>
    <row r="817" spans="2:17">
      <c r="B817" s="911">
        <v>811</v>
      </c>
      <c r="C817" s="931" t="s">
        <v>65</v>
      </c>
      <c r="D817" s="913"/>
      <c r="E817" s="931" t="s">
        <v>150</v>
      </c>
      <c r="F817" s="912" t="str">
        <f t="shared" si="0"/>
        <v>6340</v>
      </c>
      <c r="G817" s="931"/>
      <c r="H817" s="931"/>
      <c r="I817" s="933" t="s">
        <v>178</v>
      </c>
      <c r="J817" s="1084">
        <v>1</v>
      </c>
      <c r="K817" s="1085">
        <v>6</v>
      </c>
      <c r="L817" s="931" t="s">
        <v>131</v>
      </c>
      <c r="M817" s="931" t="s">
        <v>3388</v>
      </c>
      <c r="N817" s="912"/>
      <c r="O817" s="761"/>
      <c r="P817" s="931"/>
      <c r="Q817" s="931"/>
    </row>
    <row r="818" spans="2:17">
      <c r="B818" s="911">
        <v>812</v>
      </c>
      <c r="C818" s="931" t="s">
        <v>65</v>
      </c>
      <c r="D818" s="913"/>
      <c r="E818" s="931" t="s">
        <v>150</v>
      </c>
      <c r="F818" s="912" t="str">
        <f t="shared" si="0"/>
        <v>6340</v>
      </c>
      <c r="G818" s="931"/>
      <c r="H818" s="931"/>
      <c r="I818" s="933" t="s">
        <v>178</v>
      </c>
      <c r="J818" s="1084">
        <v>1</v>
      </c>
      <c r="K818" s="1085">
        <v>7</v>
      </c>
      <c r="L818" s="931" t="s">
        <v>131</v>
      </c>
      <c r="M818" s="931" t="s">
        <v>3388</v>
      </c>
      <c r="N818" s="912"/>
      <c r="O818" s="761"/>
      <c r="P818" s="931"/>
      <c r="Q818" s="931"/>
    </row>
    <row r="819" spans="2:17">
      <c r="B819" s="911">
        <v>813</v>
      </c>
      <c r="C819" s="931" t="s">
        <v>65</v>
      </c>
      <c r="D819" s="913"/>
      <c r="E819" s="931" t="s">
        <v>150</v>
      </c>
      <c r="F819" s="912" t="str">
        <f t="shared" si="0"/>
        <v>6340</v>
      </c>
      <c r="G819" s="931"/>
      <c r="H819" s="931"/>
      <c r="I819" s="933" t="s">
        <v>178</v>
      </c>
      <c r="J819" s="1084">
        <v>1</v>
      </c>
      <c r="K819" s="1085">
        <v>8</v>
      </c>
      <c r="L819" s="931" t="s">
        <v>131</v>
      </c>
      <c r="M819" s="931" t="s">
        <v>3388</v>
      </c>
      <c r="N819" s="912"/>
      <c r="O819" s="761"/>
      <c r="P819" s="931"/>
      <c r="Q819" s="931"/>
    </row>
    <row r="820" spans="2:17">
      <c r="B820" s="911">
        <v>814</v>
      </c>
      <c r="C820" s="931" t="s">
        <v>65</v>
      </c>
      <c r="D820" s="913"/>
      <c r="E820" s="931" t="s">
        <v>150</v>
      </c>
      <c r="F820" s="912" t="str">
        <f t="shared" si="0"/>
        <v>6340</v>
      </c>
      <c r="G820" s="931"/>
      <c r="H820" s="931"/>
      <c r="I820" s="933" t="s">
        <v>178</v>
      </c>
      <c r="J820" s="1084">
        <v>1</v>
      </c>
      <c r="K820" s="1085">
        <v>9</v>
      </c>
      <c r="L820" s="931" t="s">
        <v>131</v>
      </c>
      <c r="M820" s="931" t="s">
        <v>3388</v>
      </c>
      <c r="N820" s="912"/>
      <c r="O820" s="761"/>
      <c r="P820" s="931"/>
      <c r="Q820" s="931"/>
    </row>
    <row r="821" spans="2:17">
      <c r="B821" s="911">
        <v>815</v>
      </c>
      <c r="C821" s="931" t="s">
        <v>65</v>
      </c>
      <c r="D821" s="913"/>
      <c r="E821" s="931" t="s">
        <v>150</v>
      </c>
      <c r="F821" s="912" t="str">
        <f t="shared" si="0"/>
        <v>6340</v>
      </c>
      <c r="G821" s="931"/>
      <c r="H821" s="931"/>
      <c r="I821" s="933" t="s">
        <v>178</v>
      </c>
      <c r="J821" s="1084">
        <v>1</v>
      </c>
      <c r="K821" s="1085">
        <v>10</v>
      </c>
      <c r="L821" s="931" t="s">
        <v>131</v>
      </c>
      <c r="M821" s="931" t="s">
        <v>3388</v>
      </c>
      <c r="N821" s="912"/>
      <c r="O821" s="761"/>
      <c r="P821" s="931"/>
      <c r="Q821" s="931"/>
    </row>
    <row r="822" spans="2:17">
      <c r="B822" s="911">
        <v>816</v>
      </c>
      <c r="C822" s="931" t="s">
        <v>65</v>
      </c>
      <c r="D822" s="913"/>
      <c r="E822" s="931" t="s">
        <v>150</v>
      </c>
      <c r="F822" s="912" t="str">
        <f t="shared" si="0"/>
        <v>6340</v>
      </c>
      <c r="G822" s="931"/>
      <c r="H822" s="931"/>
      <c r="I822" s="933" t="s">
        <v>178</v>
      </c>
      <c r="J822" s="1084">
        <v>1</v>
      </c>
      <c r="K822" s="1085">
        <v>11</v>
      </c>
      <c r="L822" s="931" t="s">
        <v>131</v>
      </c>
      <c r="M822" s="931" t="s">
        <v>3388</v>
      </c>
      <c r="N822" s="912"/>
      <c r="O822" s="761"/>
      <c r="P822" s="931"/>
      <c r="Q822" s="931"/>
    </row>
    <row r="823" spans="2:17">
      <c r="B823" s="911">
        <v>817</v>
      </c>
      <c r="C823" s="931" t="s">
        <v>65</v>
      </c>
      <c r="D823" s="913"/>
      <c r="E823" s="931" t="s">
        <v>150</v>
      </c>
      <c r="F823" s="912" t="str">
        <f t="shared" si="0"/>
        <v>6340</v>
      </c>
      <c r="G823" s="931"/>
      <c r="H823" s="931"/>
      <c r="I823" s="933" t="s">
        <v>178</v>
      </c>
      <c r="J823" s="1084">
        <v>1</v>
      </c>
      <c r="K823" s="1085">
        <v>12</v>
      </c>
      <c r="L823" s="931" t="s">
        <v>131</v>
      </c>
      <c r="M823" s="931" t="s">
        <v>3388</v>
      </c>
      <c r="N823" s="912"/>
      <c r="O823" s="761"/>
      <c r="P823" s="931"/>
      <c r="Q823" s="931"/>
    </row>
    <row r="824" spans="2:17">
      <c r="B824" s="911">
        <v>818</v>
      </c>
      <c r="C824" s="931" t="s">
        <v>65</v>
      </c>
      <c r="D824" s="913"/>
      <c r="E824" s="931" t="s">
        <v>150</v>
      </c>
      <c r="F824" s="912" t="str">
        <f t="shared" si="0"/>
        <v>6340</v>
      </c>
      <c r="G824" s="931"/>
      <c r="H824" s="931"/>
      <c r="I824" s="933" t="s">
        <v>178</v>
      </c>
      <c r="J824" s="1084">
        <v>2</v>
      </c>
      <c r="K824" s="1085">
        <v>13</v>
      </c>
      <c r="L824" s="931" t="s">
        <v>131</v>
      </c>
      <c r="M824" s="931" t="s">
        <v>3388</v>
      </c>
      <c r="N824" s="912"/>
      <c r="O824" s="761"/>
      <c r="P824" s="931"/>
      <c r="Q824" s="931"/>
    </row>
    <row r="825" spans="2:17">
      <c r="B825" s="911">
        <v>819</v>
      </c>
      <c r="C825" s="931" t="s">
        <v>65</v>
      </c>
      <c r="D825" s="913"/>
      <c r="E825" s="931" t="s">
        <v>150</v>
      </c>
      <c r="F825" s="912" t="str">
        <f t="shared" si="0"/>
        <v>6340</v>
      </c>
      <c r="G825" s="931"/>
      <c r="H825" s="931"/>
      <c r="I825" s="933" t="s">
        <v>178</v>
      </c>
      <c r="J825" s="1084">
        <v>2</v>
      </c>
      <c r="K825" s="1085">
        <v>14</v>
      </c>
      <c r="L825" s="931" t="s">
        <v>131</v>
      </c>
      <c r="M825" s="931" t="s">
        <v>3388</v>
      </c>
      <c r="N825" s="912"/>
      <c r="O825" s="761"/>
      <c r="P825" s="931"/>
      <c r="Q825" s="931"/>
    </row>
    <row r="826" spans="2:17">
      <c r="B826" s="911">
        <v>820</v>
      </c>
      <c r="C826" s="931" t="s">
        <v>65</v>
      </c>
      <c r="D826" s="913"/>
      <c r="E826" s="931" t="s">
        <v>150</v>
      </c>
      <c r="F826" s="912" t="str">
        <f t="shared" ref="F826:F889" si="1">LEFT(I826,4)</f>
        <v>6340</v>
      </c>
      <c r="G826" s="931"/>
      <c r="H826" s="931"/>
      <c r="I826" s="933" t="s">
        <v>178</v>
      </c>
      <c r="J826" s="1084">
        <v>2</v>
      </c>
      <c r="K826" s="1085">
        <v>15</v>
      </c>
      <c r="L826" s="931" t="s">
        <v>131</v>
      </c>
      <c r="M826" s="931" t="s">
        <v>3388</v>
      </c>
      <c r="N826" s="912"/>
      <c r="O826" s="761"/>
      <c r="P826" s="931"/>
      <c r="Q826" s="931"/>
    </row>
    <row r="827" spans="2:17">
      <c r="B827" s="911">
        <v>821</v>
      </c>
      <c r="C827" s="931" t="s">
        <v>65</v>
      </c>
      <c r="D827" s="913"/>
      <c r="E827" s="931" t="s">
        <v>150</v>
      </c>
      <c r="F827" s="912" t="str">
        <f t="shared" si="1"/>
        <v>6340</v>
      </c>
      <c r="G827" s="931"/>
      <c r="H827" s="931"/>
      <c r="I827" s="933" t="s">
        <v>178</v>
      </c>
      <c r="J827" s="1084">
        <v>2</v>
      </c>
      <c r="K827" s="1085">
        <v>16</v>
      </c>
      <c r="L827" s="931" t="s">
        <v>131</v>
      </c>
      <c r="M827" s="931" t="s">
        <v>3388</v>
      </c>
      <c r="N827" s="912"/>
      <c r="O827" s="761"/>
      <c r="P827" s="931"/>
      <c r="Q827" s="931"/>
    </row>
    <row r="828" spans="2:17">
      <c r="B828" s="911">
        <v>822</v>
      </c>
      <c r="C828" s="931" t="s">
        <v>65</v>
      </c>
      <c r="D828" s="913"/>
      <c r="E828" s="931" t="s">
        <v>150</v>
      </c>
      <c r="F828" s="912" t="str">
        <f t="shared" si="1"/>
        <v>6340</v>
      </c>
      <c r="G828" s="931"/>
      <c r="H828" s="931"/>
      <c r="I828" s="933" t="s">
        <v>178</v>
      </c>
      <c r="J828" s="1084">
        <v>2</v>
      </c>
      <c r="K828" s="1085">
        <v>17</v>
      </c>
      <c r="L828" s="931" t="s">
        <v>131</v>
      </c>
      <c r="M828" s="931" t="s">
        <v>3388</v>
      </c>
      <c r="N828" s="912"/>
      <c r="O828" s="761"/>
      <c r="P828" s="931"/>
      <c r="Q828" s="931"/>
    </row>
    <row r="829" spans="2:17">
      <c r="B829" s="911">
        <v>823</v>
      </c>
      <c r="C829" s="931" t="s">
        <v>65</v>
      </c>
      <c r="D829" s="913"/>
      <c r="E829" s="931" t="s">
        <v>150</v>
      </c>
      <c r="F829" s="912" t="str">
        <f t="shared" si="1"/>
        <v>6340</v>
      </c>
      <c r="G829" s="931"/>
      <c r="H829" s="931"/>
      <c r="I829" s="933" t="s">
        <v>178</v>
      </c>
      <c r="J829" s="1084">
        <v>2</v>
      </c>
      <c r="K829" s="1085">
        <v>18</v>
      </c>
      <c r="L829" s="931" t="s">
        <v>131</v>
      </c>
      <c r="M829" s="931" t="s">
        <v>3388</v>
      </c>
      <c r="N829" s="912"/>
      <c r="O829" s="761"/>
      <c r="P829" s="931"/>
      <c r="Q829" s="931"/>
    </row>
    <row r="830" spans="2:17">
      <c r="B830" s="911">
        <v>824</v>
      </c>
      <c r="C830" s="931" t="s">
        <v>65</v>
      </c>
      <c r="D830" s="913"/>
      <c r="E830" s="931" t="s">
        <v>150</v>
      </c>
      <c r="F830" s="912" t="str">
        <f t="shared" si="1"/>
        <v>6340</v>
      </c>
      <c r="G830" s="931"/>
      <c r="H830" s="931"/>
      <c r="I830" s="933" t="s">
        <v>178</v>
      </c>
      <c r="J830" s="1084">
        <v>2</v>
      </c>
      <c r="K830" s="1085">
        <v>19</v>
      </c>
      <c r="L830" s="931" t="s">
        <v>131</v>
      </c>
      <c r="M830" s="931" t="s">
        <v>3388</v>
      </c>
      <c r="N830" s="912"/>
      <c r="O830" s="761"/>
      <c r="P830" s="931"/>
      <c r="Q830" s="931"/>
    </row>
    <row r="831" spans="2:17">
      <c r="B831" s="911">
        <v>825</v>
      </c>
      <c r="C831" s="931" t="s">
        <v>65</v>
      </c>
      <c r="D831" s="913"/>
      <c r="E831" s="931" t="s">
        <v>150</v>
      </c>
      <c r="F831" s="912" t="str">
        <f t="shared" si="1"/>
        <v>6340</v>
      </c>
      <c r="G831" s="931"/>
      <c r="H831" s="931"/>
      <c r="I831" s="933" t="s">
        <v>178</v>
      </c>
      <c r="J831" s="1084">
        <v>2</v>
      </c>
      <c r="K831" s="1085">
        <v>20</v>
      </c>
      <c r="L831" s="931" t="s">
        <v>131</v>
      </c>
      <c r="M831" s="931" t="s">
        <v>3388</v>
      </c>
      <c r="N831" s="912"/>
      <c r="O831" s="761"/>
      <c r="P831" s="931"/>
      <c r="Q831" s="931"/>
    </row>
    <row r="832" spans="2:17">
      <c r="B832" s="911">
        <v>826</v>
      </c>
      <c r="C832" s="931" t="s">
        <v>65</v>
      </c>
      <c r="D832" s="913"/>
      <c r="E832" s="931" t="s">
        <v>150</v>
      </c>
      <c r="F832" s="912" t="str">
        <f t="shared" si="1"/>
        <v>6340</v>
      </c>
      <c r="G832" s="931"/>
      <c r="H832" s="931"/>
      <c r="I832" s="933" t="s">
        <v>178</v>
      </c>
      <c r="J832" s="1084">
        <v>2</v>
      </c>
      <c r="K832" s="1085">
        <v>21</v>
      </c>
      <c r="L832" s="931" t="s">
        <v>131</v>
      </c>
      <c r="M832" s="931" t="s">
        <v>3388</v>
      </c>
      <c r="N832" s="912"/>
      <c r="O832" s="761"/>
      <c r="P832" s="931"/>
      <c r="Q832" s="931"/>
    </row>
    <row r="833" spans="2:17">
      <c r="B833" s="911">
        <v>827</v>
      </c>
      <c r="C833" s="931" t="s">
        <v>65</v>
      </c>
      <c r="D833" s="913"/>
      <c r="E833" s="931" t="s">
        <v>150</v>
      </c>
      <c r="F833" s="912" t="str">
        <f t="shared" si="1"/>
        <v>6340</v>
      </c>
      <c r="G833" s="931"/>
      <c r="H833" s="931"/>
      <c r="I833" s="933" t="s">
        <v>178</v>
      </c>
      <c r="J833" s="1084">
        <v>2</v>
      </c>
      <c r="K833" s="1085">
        <v>22</v>
      </c>
      <c r="L833" s="931" t="s">
        <v>131</v>
      </c>
      <c r="M833" s="931" t="s">
        <v>3388</v>
      </c>
      <c r="N833" s="912"/>
      <c r="O833" s="761"/>
      <c r="P833" s="931"/>
      <c r="Q833" s="931"/>
    </row>
    <row r="834" spans="2:17">
      <c r="B834" s="911">
        <v>828</v>
      </c>
      <c r="C834" s="931" t="s">
        <v>65</v>
      </c>
      <c r="D834" s="913"/>
      <c r="E834" s="931" t="s">
        <v>150</v>
      </c>
      <c r="F834" s="912" t="str">
        <f t="shared" si="1"/>
        <v>6340</v>
      </c>
      <c r="G834" s="931"/>
      <c r="H834" s="931"/>
      <c r="I834" s="933" t="s">
        <v>178</v>
      </c>
      <c r="J834" s="1084">
        <v>2</v>
      </c>
      <c r="K834" s="1085" t="s">
        <v>3389</v>
      </c>
      <c r="L834" s="931" t="s">
        <v>131</v>
      </c>
      <c r="M834" s="931" t="s">
        <v>3388</v>
      </c>
      <c r="N834" s="912"/>
      <c r="O834" s="761"/>
      <c r="P834" s="931"/>
      <c r="Q834" s="931"/>
    </row>
    <row r="835" spans="2:17">
      <c r="B835" s="911">
        <v>829</v>
      </c>
      <c r="C835" s="931" t="s">
        <v>65</v>
      </c>
      <c r="D835" s="913"/>
      <c r="E835" s="931" t="s">
        <v>150</v>
      </c>
      <c r="F835" s="912" t="str">
        <f t="shared" si="1"/>
        <v>6340</v>
      </c>
      <c r="G835" s="931"/>
      <c r="H835" s="931"/>
      <c r="I835" s="933" t="s">
        <v>178</v>
      </c>
      <c r="J835" s="1084">
        <v>2</v>
      </c>
      <c r="K835" s="1085">
        <v>23</v>
      </c>
      <c r="L835" s="931" t="s">
        <v>131</v>
      </c>
      <c r="M835" s="931" t="s">
        <v>3388</v>
      </c>
      <c r="N835" s="912"/>
      <c r="O835" s="761"/>
      <c r="P835" s="931"/>
      <c r="Q835" s="931"/>
    </row>
    <row r="836" spans="2:17">
      <c r="B836" s="911">
        <v>830</v>
      </c>
      <c r="C836" s="931" t="s">
        <v>65</v>
      </c>
      <c r="D836" s="913"/>
      <c r="E836" s="931" t="s">
        <v>150</v>
      </c>
      <c r="F836" s="912" t="str">
        <f t="shared" si="1"/>
        <v>6340</v>
      </c>
      <c r="G836" s="931"/>
      <c r="H836" s="931"/>
      <c r="I836" s="933" t="s">
        <v>178</v>
      </c>
      <c r="J836" s="1084">
        <v>3</v>
      </c>
      <c r="K836" s="1085">
        <v>24</v>
      </c>
      <c r="L836" s="931" t="s">
        <v>131</v>
      </c>
      <c r="M836" s="931" t="s">
        <v>3388</v>
      </c>
      <c r="N836" s="912"/>
      <c r="O836" s="761"/>
      <c r="P836" s="931"/>
      <c r="Q836" s="931"/>
    </row>
    <row r="837" spans="2:17">
      <c r="B837" s="911">
        <v>831</v>
      </c>
      <c r="C837" s="931" t="s">
        <v>65</v>
      </c>
      <c r="D837" s="913"/>
      <c r="E837" s="931" t="s">
        <v>150</v>
      </c>
      <c r="F837" s="912" t="str">
        <f t="shared" si="1"/>
        <v>6340</v>
      </c>
      <c r="G837" s="931"/>
      <c r="H837" s="931"/>
      <c r="I837" s="933" t="s">
        <v>178</v>
      </c>
      <c r="J837" s="1084">
        <v>3</v>
      </c>
      <c r="K837" s="1085">
        <v>25</v>
      </c>
      <c r="L837" s="931" t="s">
        <v>131</v>
      </c>
      <c r="M837" s="931" t="s">
        <v>3388</v>
      </c>
      <c r="N837" s="912"/>
      <c r="O837" s="761"/>
      <c r="P837" s="931"/>
      <c r="Q837" s="931"/>
    </row>
    <row r="838" spans="2:17">
      <c r="B838" s="911">
        <v>832</v>
      </c>
      <c r="C838" s="931" t="s">
        <v>65</v>
      </c>
      <c r="D838" s="913"/>
      <c r="E838" s="931" t="s">
        <v>150</v>
      </c>
      <c r="F838" s="912" t="str">
        <f t="shared" si="1"/>
        <v>6340</v>
      </c>
      <c r="G838" s="931"/>
      <c r="H838" s="931"/>
      <c r="I838" s="933" t="s">
        <v>178</v>
      </c>
      <c r="J838" s="1084">
        <v>3</v>
      </c>
      <c r="K838" s="1085">
        <v>26</v>
      </c>
      <c r="L838" s="931" t="s">
        <v>131</v>
      </c>
      <c r="M838" s="931" t="s">
        <v>3388</v>
      </c>
      <c r="N838" s="912"/>
      <c r="O838" s="761"/>
      <c r="P838" s="931"/>
      <c r="Q838" s="931"/>
    </row>
    <row r="839" spans="2:17">
      <c r="B839" s="911">
        <v>833</v>
      </c>
      <c r="C839" s="931" t="s">
        <v>65</v>
      </c>
      <c r="D839" s="913"/>
      <c r="E839" s="931" t="s">
        <v>150</v>
      </c>
      <c r="F839" s="912" t="str">
        <f t="shared" si="1"/>
        <v>6340</v>
      </c>
      <c r="G839" s="931"/>
      <c r="H839" s="931"/>
      <c r="I839" s="933" t="s">
        <v>178</v>
      </c>
      <c r="J839" s="1084">
        <v>3</v>
      </c>
      <c r="K839" s="1085">
        <v>27</v>
      </c>
      <c r="L839" s="931" t="s">
        <v>131</v>
      </c>
      <c r="M839" s="931" t="s">
        <v>3388</v>
      </c>
      <c r="N839" s="912"/>
      <c r="O839" s="761"/>
      <c r="P839" s="931"/>
      <c r="Q839" s="931"/>
    </row>
    <row r="840" spans="2:17">
      <c r="B840" s="911">
        <v>834</v>
      </c>
      <c r="C840" s="931" t="s">
        <v>65</v>
      </c>
      <c r="D840" s="913"/>
      <c r="E840" s="931" t="s">
        <v>150</v>
      </c>
      <c r="F840" s="912" t="str">
        <f t="shared" si="1"/>
        <v>6340</v>
      </c>
      <c r="G840" s="931"/>
      <c r="H840" s="931"/>
      <c r="I840" s="933" t="s">
        <v>178</v>
      </c>
      <c r="J840" s="1084">
        <v>3</v>
      </c>
      <c r="K840" s="1085">
        <v>28</v>
      </c>
      <c r="L840" s="931" t="s">
        <v>131</v>
      </c>
      <c r="M840" s="931" t="s">
        <v>3388</v>
      </c>
      <c r="N840" s="912"/>
      <c r="O840" s="761"/>
      <c r="P840" s="931"/>
      <c r="Q840" s="931"/>
    </row>
    <row r="841" spans="2:17">
      <c r="B841" s="911">
        <v>835</v>
      </c>
      <c r="C841" s="931" t="s">
        <v>65</v>
      </c>
      <c r="D841" s="913"/>
      <c r="E841" s="931" t="s">
        <v>150</v>
      </c>
      <c r="F841" s="912" t="str">
        <f t="shared" si="1"/>
        <v>6340</v>
      </c>
      <c r="G841" s="931"/>
      <c r="H841" s="931"/>
      <c r="I841" s="933" t="s">
        <v>178</v>
      </c>
      <c r="J841" s="1084">
        <v>3</v>
      </c>
      <c r="K841" s="1085">
        <v>29</v>
      </c>
      <c r="L841" s="931" t="s">
        <v>131</v>
      </c>
      <c r="M841" s="931" t="s">
        <v>3388</v>
      </c>
      <c r="N841" s="912"/>
      <c r="O841" s="761"/>
      <c r="P841" s="931"/>
      <c r="Q841" s="931"/>
    </row>
    <row r="842" spans="2:17">
      <c r="B842" s="911">
        <v>836</v>
      </c>
      <c r="C842" s="931" t="s">
        <v>65</v>
      </c>
      <c r="D842" s="913"/>
      <c r="E842" s="931" t="s">
        <v>150</v>
      </c>
      <c r="F842" s="912" t="str">
        <f t="shared" si="1"/>
        <v>6340</v>
      </c>
      <c r="G842" s="931"/>
      <c r="H842" s="931"/>
      <c r="I842" s="933" t="s">
        <v>178</v>
      </c>
      <c r="J842" s="1084">
        <v>3</v>
      </c>
      <c r="K842" s="1085">
        <v>30</v>
      </c>
      <c r="L842" s="931" t="s">
        <v>131</v>
      </c>
      <c r="M842" s="931" t="s">
        <v>3388</v>
      </c>
      <c r="N842" s="912"/>
      <c r="O842" s="761"/>
      <c r="P842" s="931"/>
      <c r="Q842" s="931"/>
    </row>
    <row r="843" spans="2:17">
      <c r="B843" s="911">
        <v>837</v>
      </c>
      <c r="C843" s="931" t="s">
        <v>65</v>
      </c>
      <c r="D843" s="913"/>
      <c r="E843" s="931" t="s">
        <v>150</v>
      </c>
      <c r="F843" s="912" t="str">
        <f t="shared" si="1"/>
        <v>6340</v>
      </c>
      <c r="G843" s="931"/>
      <c r="H843" s="931"/>
      <c r="I843" s="933" t="s">
        <v>178</v>
      </c>
      <c r="J843" s="1084">
        <v>3</v>
      </c>
      <c r="K843" s="1085">
        <v>31</v>
      </c>
      <c r="L843" s="931" t="s">
        <v>131</v>
      </c>
      <c r="M843" s="931" t="s">
        <v>3388</v>
      </c>
      <c r="N843" s="912"/>
      <c r="O843" s="761"/>
      <c r="P843" s="931"/>
      <c r="Q843" s="931"/>
    </row>
    <row r="844" spans="2:17">
      <c r="B844" s="911">
        <v>838</v>
      </c>
      <c r="C844" s="931" t="s">
        <v>65</v>
      </c>
      <c r="D844" s="913"/>
      <c r="E844" s="931" t="s">
        <v>150</v>
      </c>
      <c r="F844" s="912" t="str">
        <f t="shared" si="1"/>
        <v>6340</v>
      </c>
      <c r="G844" s="931"/>
      <c r="H844" s="931"/>
      <c r="I844" s="933" t="s">
        <v>178</v>
      </c>
      <c r="J844" s="1084">
        <v>4</v>
      </c>
      <c r="K844" s="1085">
        <v>32</v>
      </c>
      <c r="L844" s="931" t="s">
        <v>131</v>
      </c>
      <c r="M844" s="931" t="s">
        <v>3388</v>
      </c>
      <c r="N844" s="912"/>
      <c r="O844" s="761"/>
      <c r="P844" s="931"/>
      <c r="Q844" s="931"/>
    </row>
    <row r="845" spans="2:17">
      <c r="B845" s="911">
        <v>839</v>
      </c>
      <c r="C845" s="931" t="s">
        <v>65</v>
      </c>
      <c r="D845" s="913"/>
      <c r="E845" s="931" t="s">
        <v>150</v>
      </c>
      <c r="F845" s="912" t="str">
        <f t="shared" si="1"/>
        <v>6340</v>
      </c>
      <c r="G845" s="931"/>
      <c r="H845" s="931"/>
      <c r="I845" s="933" t="s">
        <v>178</v>
      </c>
      <c r="J845" s="1084">
        <v>4</v>
      </c>
      <c r="K845" s="1085">
        <v>33</v>
      </c>
      <c r="L845" s="931" t="s">
        <v>131</v>
      </c>
      <c r="M845" s="931" t="s">
        <v>3388</v>
      </c>
      <c r="N845" s="912"/>
      <c r="O845" s="761"/>
      <c r="P845" s="931"/>
      <c r="Q845" s="931"/>
    </row>
    <row r="846" spans="2:17">
      <c r="B846" s="911">
        <v>840</v>
      </c>
      <c r="C846" s="931" t="s">
        <v>65</v>
      </c>
      <c r="D846" s="913"/>
      <c r="E846" s="931" t="s">
        <v>150</v>
      </c>
      <c r="F846" s="912" t="str">
        <f t="shared" si="1"/>
        <v>6340</v>
      </c>
      <c r="G846" s="931"/>
      <c r="H846" s="931"/>
      <c r="I846" s="933" t="s">
        <v>178</v>
      </c>
      <c r="J846" s="1084">
        <v>4</v>
      </c>
      <c r="K846" s="1085">
        <v>34</v>
      </c>
      <c r="L846" s="931" t="s">
        <v>131</v>
      </c>
      <c r="M846" s="931" t="s">
        <v>3388</v>
      </c>
      <c r="N846" s="912"/>
      <c r="O846" s="761"/>
      <c r="P846" s="931"/>
      <c r="Q846" s="931"/>
    </row>
    <row r="847" spans="2:17">
      <c r="B847" s="911">
        <v>841</v>
      </c>
      <c r="C847" s="931" t="s">
        <v>65</v>
      </c>
      <c r="D847" s="913"/>
      <c r="E847" s="931" t="s">
        <v>150</v>
      </c>
      <c r="F847" s="912" t="str">
        <f t="shared" si="1"/>
        <v>6340</v>
      </c>
      <c r="G847" s="931"/>
      <c r="H847" s="931"/>
      <c r="I847" s="933" t="s">
        <v>178</v>
      </c>
      <c r="J847" s="1084">
        <v>4</v>
      </c>
      <c r="K847" s="1085">
        <v>35</v>
      </c>
      <c r="L847" s="931" t="s">
        <v>131</v>
      </c>
      <c r="M847" s="931" t="s">
        <v>3388</v>
      </c>
      <c r="N847" s="912"/>
      <c r="O847" s="761"/>
      <c r="P847" s="931"/>
      <c r="Q847" s="931"/>
    </row>
    <row r="848" spans="2:17">
      <c r="B848" s="911">
        <v>842</v>
      </c>
      <c r="C848" s="931" t="s">
        <v>65</v>
      </c>
      <c r="D848" s="913"/>
      <c r="E848" s="931" t="s">
        <v>150</v>
      </c>
      <c r="F848" s="912" t="str">
        <f t="shared" si="1"/>
        <v>6340</v>
      </c>
      <c r="G848" s="931"/>
      <c r="H848" s="931"/>
      <c r="I848" s="933" t="s">
        <v>178</v>
      </c>
      <c r="J848" s="1084">
        <v>4</v>
      </c>
      <c r="K848" s="1085">
        <v>36</v>
      </c>
      <c r="L848" s="931" t="s">
        <v>131</v>
      </c>
      <c r="M848" s="931" t="s">
        <v>3388</v>
      </c>
      <c r="N848" s="912"/>
      <c r="O848" s="761"/>
      <c r="P848" s="931"/>
      <c r="Q848" s="931"/>
    </row>
    <row r="849" spans="2:17">
      <c r="B849" s="911">
        <v>843</v>
      </c>
      <c r="C849" s="931" t="s">
        <v>65</v>
      </c>
      <c r="D849" s="913"/>
      <c r="E849" s="931" t="s">
        <v>150</v>
      </c>
      <c r="F849" s="912" t="str">
        <f t="shared" si="1"/>
        <v>6340</v>
      </c>
      <c r="G849" s="931"/>
      <c r="H849" s="931"/>
      <c r="I849" s="933" t="s">
        <v>178</v>
      </c>
      <c r="J849" s="1084">
        <v>4</v>
      </c>
      <c r="K849" s="1085">
        <v>37</v>
      </c>
      <c r="L849" s="931" t="s">
        <v>131</v>
      </c>
      <c r="M849" s="931" t="s">
        <v>3388</v>
      </c>
      <c r="N849" s="912"/>
      <c r="O849" s="761">
        <v>45949</v>
      </c>
      <c r="P849" s="931"/>
      <c r="Q849" s="931"/>
    </row>
    <row r="850" spans="2:17">
      <c r="B850" s="911">
        <v>844</v>
      </c>
      <c r="C850" s="931" t="s">
        <v>65</v>
      </c>
      <c r="D850" s="913"/>
      <c r="E850" s="931" t="s">
        <v>150</v>
      </c>
      <c r="F850" s="912" t="str">
        <f t="shared" si="1"/>
        <v>6340</v>
      </c>
      <c r="G850" s="931"/>
      <c r="H850" s="931"/>
      <c r="I850" s="933" t="s">
        <v>178</v>
      </c>
      <c r="J850" s="1084">
        <v>4</v>
      </c>
      <c r="K850" s="1085">
        <v>38</v>
      </c>
      <c r="L850" s="931" t="s">
        <v>131</v>
      </c>
      <c r="M850" s="931" t="s">
        <v>3388</v>
      </c>
      <c r="N850" s="912" t="s">
        <v>3390</v>
      </c>
      <c r="O850" s="761"/>
      <c r="P850" s="931"/>
      <c r="Q850" s="931"/>
    </row>
    <row r="851" spans="2:17">
      <c r="B851" s="911">
        <v>845</v>
      </c>
      <c r="C851" s="931" t="s">
        <v>65</v>
      </c>
      <c r="D851" s="913"/>
      <c r="E851" s="931" t="s">
        <v>150</v>
      </c>
      <c r="F851" s="912" t="str">
        <f t="shared" si="1"/>
        <v>6340</v>
      </c>
      <c r="G851" s="931"/>
      <c r="H851" s="931"/>
      <c r="I851" s="933" t="s">
        <v>178</v>
      </c>
      <c r="J851" s="1084">
        <v>4</v>
      </c>
      <c r="K851" s="1085">
        <v>39</v>
      </c>
      <c r="L851" s="931" t="s">
        <v>131</v>
      </c>
      <c r="M851" s="931" t="s">
        <v>3388</v>
      </c>
      <c r="N851" s="912"/>
      <c r="O851" s="761"/>
      <c r="P851" s="931"/>
      <c r="Q851" s="931"/>
    </row>
    <row r="852" spans="2:17">
      <c r="B852" s="911">
        <v>846</v>
      </c>
      <c r="C852" s="931" t="s">
        <v>65</v>
      </c>
      <c r="D852" s="913"/>
      <c r="E852" s="931" t="s">
        <v>150</v>
      </c>
      <c r="F852" s="912" t="str">
        <f t="shared" si="1"/>
        <v>6340</v>
      </c>
      <c r="G852" s="931"/>
      <c r="H852" s="931"/>
      <c r="I852" s="933" t="s">
        <v>178</v>
      </c>
      <c r="J852" s="1084">
        <v>4</v>
      </c>
      <c r="K852" s="1085">
        <v>40</v>
      </c>
      <c r="L852" s="931" t="s">
        <v>131</v>
      </c>
      <c r="M852" s="931" t="s">
        <v>3388</v>
      </c>
      <c r="N852" s="912"/>
      <c r="O852" s="761">
        <v>45932</v>
      </c>
      <c r="P852" s="931"/>
      <c r="Q852" s="931"/>
    </row>
    <row r="853" spans="2:17">
      <c r="B853" s="911">
        <v>847</v>
      </c>
      <c r="C853" s="931" t="s">
        <v>65</v>
      </c>
      <c r="D853" s="913"/>
      <c r="E853" s="931" t="s">
        <v>150</v>
      </c>
      <c r="F853" s="912" t="str">
        <f t="shared" si="1"/>
        <v>6340</v>
      </c>
      <c r="G853" s="931"/>
      <c r="H853" s="931"/>
      <c r="I853" s="933" t="s">
        <v>178</v>
      </c>
      <c r="J853" s="1084">
        <v>4</v>
      </c>
      <c r="K853" s="1085">
        <v>41</v>
      </c>
      <c r="L853" s="931" t="s">
        <v>131</v>
      </c>
      <c r="M853" s="931" t="s">
        <v>3388</v>
      </c>
      <c r="N853" s="912" t="s">
        <v>3390</v>
      </c>
      <c r="O853" s="761"/>
      <c r="P853" s="931"/>
      <c r="Q853" s="931"/>
    </row>
    <row r="854" spans="2:17">
      <c r="B854" s="911">
        <v>848</v>
      </c>
      <c r="C854" s="931" t="s">
        <v>65</v>
      </c>
      <c r="D854" s="913"/>
      <c r="E854" s="931" t="s">
        <v>150</v>
      </c>
      <c r="F854" s="912" t="str">
        <f t="shared" si="1"/>
        <v>6340</v>
      </c>
      <c r="G854" s="931"/>
      <c r="H854" s="931"/>
      <c r="I854" s="933" t="s">
        <v>178</v>
      </c>
      <c r="J854" s="1084">
        <v>4</v>
      </c>
      <c r="K854" s="1085">
        <v>42</v>
      </c>
      <c r="L854" s="931" t="s">
        <v>131</v>
      </c>
      <c r="M854" s="931" t="s">
        <v>3388</v>
      </c>
      <c r="N854" s="912"/>
      <c r="O854" s="761"/>
      <c r="P854" s="931"/>
      <c r="Q854" s="931"/>
    </row>
    <row r="855" spans="2:17">
      <c r="B855" s="911">
        <v>849</v>
      </c>
      <c r="C855" s="931" t="s">
        <v>65</v>
      </c>
      <c r="D855" s="913"/>
      <c r="E855" s="931" t="s">
        <v>150</v>
      </c>
      <c r="F855" s="912" t="str">
        <f t="shared" si="1"/>
        <v>6340</v>
      </c>
      <c r="G855" s="931"/>
      <c r="H855" s="931"/>
      <c r="I855" s="933" t="s">
        <v>178</v>
      </c>
      <c r="J855" s="1084">
        <v>4</v>
      </c>
      <c r="K855" s="1085">
        <v>43</v>
      </c>
      <c r="L855" s="931" t="s">
        <v>131</v>
      </c>
      <c r="M855" s="931" t="s">
        <v>3388</v>
      </c>
      <c r="N855" s="912"/>
      <c r="O855" s="761"/>
      <c r="P855" s="931"/>
      <c r="Q855" s="931"/>
    </row>
    <row r="856" spans="2:17">
      <c r="B856" s="911">
        <v>850</v>
      </c>
      <c r="C856" s="931" t="s">
        <v>65</v>
      </c>
      <c r="D856" s="913"/>
      <c r="E856" s="931" t="s">
        <v>150</v>
      </c>
      <c r="F856" s="912" t="str">
        <f t="shared" si="1"/>
        <v>6340</v>
      </c>
      <c r="G856" s="931"/>
      <c r="H856" s="931"/>
      <c r="I856" s="933" t="s">
        <v>178</v>
      </c>
      <c r="J856" s="1084">
        <v>4</v>
      </c>
      <c r="K856" s="1085">
        <v>44</v>
      </c>
      <c r="L856" s="931" t="s">
        <v>131</v>
      </c>
      <c r="M856" s="931" t="s">
        <v>3388</v>
      </c>
      <c r="N856" s="912"/>
      <c r="O856" s="761">
        <v>45932</v>
      </c>
      <c r="P856" s="931"/>
      <c r="Q856" s="931"/>
    </row>
    <row r="857" spans="2:17">
      <c r="B857" s="911">
        <v>851</v>
      </c>
      <c r="C857" s="931" t="s">
        <v>65</v>
      </c>
      <c r="D857" s="913"/>
      <c r="E857" s="931" t="s">
        <v>150</v>
      </c>
      <c r="F857" s="912" t="str">
        <f t="shared" si="1"/>
        <v>6340</v>
      </c>
      <c r="G857" s="931"/>
      <c r="H857" s="931"/>
      <c r="I857" s="933" t="s">
        <v>178</v>
      </c>
      <c r="J857" s="1084">
        <v>4</v>
      </c>
      <c r="K857" s="1085">
        <v>45</v>
      </c>
      <c r="L857" s="931" t="s">
        <v>131</v>
      </c>
      <c r="M857" s="931" t="s">
        <v>3388</v>
      </c>
      <c r="N857" s="912" t="s">
        <v>3390</v>
      </c>
      <c r="P857" s="931"/>
      <c r="Q857" s="931"/>
    </row>
    <row r="858" spans="2:17">
      <c r="B858" s="911">
        <v>852</v>
      </c>
      <c r="C858" s="931" t="s">
        <v>65</v>
      </c>
      <c r="D858" s="913"/>
      <c r="E858" s="931" t="s">
        <v>150</v>
      </c>
      <c r="F858" s="912" t="str">
        <f t="shared" si="1"/>
        <v>6340</v>
      </c>
      <c r="G858" s="931"/>
      <c r="H858" s="931"/>
      <c r="I858" s="933" t="s">
        <v>178</v>
      </c>
      <c r="J858" s="1084">
        <v>4</v>
      </c>
      <c r="K858" s="1085">
        <v>46</v>
      </c>
      <c r="L858" s="931" t="s">
        <v>131</v>
      </c>
      <c r="M858" s="931" t="s">
        <v>3388</v>
      </c>
      <c r="N858" s="912"/>
      <c r="O858" s="1092"/>
      <c r="P858" s="931"/>
      <c r="Q858" s="931"/>
    </row>
    <row r="859" spans="2:17">
      <c r="B859" s="911">
        <v>853</v>
      </c>
      <c r="C859" s="931" t="s">
        <v>65</v>
      </c>
      <c r="D859" s="913"/>
      <c r="E859" s="931" t="s">
        <v>150</v>
      </c>
      <c r="F859" s="912" t="str">
        <f t="shared" si="1"/>
        <v>6340</v>
      </c>
      <c r="G859" s="931"/>
      <c r="H859" s="931"/>
      <c r="I859" s="933" t="s">
        <v>178</v>
      </c>
      <c r="J859" s="1084">
        <v>4</v>
      </c>
      <c r="K859" s="1085">
        <v>47</v>
      </c>
      <c r="L859" s="931" t="s">
        <v>131</v>
      </c>
      <c r="M859" s="931" t="s">
        <v>3388</v>
      </c>
      <c r="N859" s="912"/>
      <c r="O859" s="761">
        <v>45942</v>
      </c>
      <c r="P859" s="931"/>
      <c r="Q859" s="931"/>
    </row>
    <row r="860" spans="2:17">
      <c r="B860" s="911">
        <v>854</v>
      </c>
      <c r="C860" s="931" t="s">
        <v>65</v>
      </c>
      <c r="D860" s="913"/>
      <c r="E860" s="931" t="s">
        <v>150</v>
      </c>
      <c r="F860" s="912" t="str">
        <f t="shared" si="1"/>
        <v>6340</v>
      </c>
      <c r="G860" s="931"/>
      <c r="H860" s="931"/>
      <c r="I860" s="933" t="s">
        <v>178</v>
      </c>
      <c r="J860" s="1084">
        <v>4</v>
      </c>
      <c r="K860" s="1085">
        <v>48</v>
      </c>
      <c r="L860" s="931" t="s">
        <v>131</v>
      </c>
      <c r="M860" s="931" t="s">
        <v>3388</v>
      </c>
      <c r="N860" s="912" t="s">
        <v>3390</v>
      </c>
      <c r="O860" s="761"/>
      <c r="P860" s="931"/>
      <c r="Q860" s="931"/>
    </row>
    <row r="861" spans="2:17">
      <c r="B861" s="911">
        <v>855</v>
      </c>
      <c r="C861" s="931" t="s">
        <v>65</v>
      </c>
      <c r="D861" s="913"/>
      <c r="E861" s="931" t="s">
        <v>150</v>
      </c>
      <c r="F861" s="912" t="str">
        <f t="shared" si="1"/>
        <v>6340</v>
      </c>
      <c r="G861" s="931"/>
      <c r="H861" s="931"/>
      <c r="I861" s="933" t="s">
        <v>178</v>
      </c>
      <c r="J861" s="1084">
        <v>4</v>
      </c>
      <c r="K861" s="1085">
        <v>49</v>
      </c>
      <c r="L861" s="931" t="s">
        <v>131</v>
      </c>
      <c r="M861" s="931" t="s">
        <v>3388</v>
      </c>
      <c r="N861" s="912"/>
      <c r="O861" s="761">
        <v>45940</v>
      </c>
      <c r="P861" s="931"/>
      <c r="Q861" s="931"/>
    </row>
    <row r="862" spans="2:17">
      <c r="B862" s="911">
        <v>856</v>
      </c>
      <c r="C862" s="931" t="s">
        <v>65</v>
      </c>
      <c r="D862" s="913"/>
      <c r="E862" s="931" t="s">
        <v>150</v>
      </c>
      <c r="F862" s="912" t="str">
        <f t="shared" si="1"/>
        <v>6340</v>
      </c>
      <c r="G862" s="931"/>
      <c r="H862" s="931"/>
      <c r="I862" s="933" t="s">
        <v>178</v>
      </c>
      <c r="J862" s="1084">
        <v>4</v>
      </c>
      <c r="K862" s="1085">
        <v>50</v>
      </c>
      <c r="L862" s="931" t="s">
        <v>131</v>
      </c>
      <c r="M862" s="931" t="s">
        <v>3388</v>
      </c>
      <c r="N862" s="912"/>
      <c r="O862" s="761">
        <v>45939</v>
      </c>
      <c r="P862" s="931"/>
      <c r="Q862" s="931"/>
    </row>
    <row r="863" spans="2:17">
      <c r="B863" s="911">
        <v>857</v>
      </c>
      <c r="C863" s="931" t="s">
        <v>65</v>
      </c>
      <c r="D863" s="913"/>
      <c r="E863" s="931" t="s">
        <v>150</v>
      </c>
      <c r="F863" s="912" t="str">
        <f t="shared" si="1"/>
        <v>6340</v>
      </c>
      <c r="G863" s="931"/>
      <c r="H863" s="931"/>
      <c r="I863" s="933" t="s">
        <v>178</v>
      </c>
      <c r="J863" s="1084">
        <v>4</v>
      </c>
      <c r="K863" s="1085">
        <v>51</v>
      </c>
      <c r="L863" s="931" t="s">
        <v>131</v>
      </c>
      <c r="M863" s="931" t="s">
        <v>3388</v>
      </c>
      <c r="N863" s="912"/>
      <c r="O863" s="761"/>
      <c r="P863" s="931"/>
      <c r="Q863" s="931"/>
    </row>
    <row r="864" spans="2:17">
      <c r="B864" s="911">
        <v>858</v>
      </c>
      <c r="C864" s="931" t="s">
        <v>65</v>
      </c>
      <c r="D864" s="913"/>
      <c r="E864" s="931" t="s">
        <v>150</v>
      </c>
      <c r="F864" s="912" t="str">
        <f t="shared" si="1"/>
        <v>6340</v>
      </c>
      <c r="G864" s="931"/>
      <c r="H864" s="931"/>
      <c r="I864" s="933" t="s">
        <v>178</v>
      </c>
      <c r="J864" s="1084">
        <v>5</v>
      </c>
      <c r="K864" s="1085">
        <v>52</v>
      </c>
      <c r="L864" s="931" t="s">
        <v>131</v>
      </c>
      <c r="M864" s="931" t="s">
        <v>3388</v>
      </c>
      <c r="N864" s="912"/>
      <c r="O864" s="761"/>
      <c r="P864" s="931"/>
      <c r="Q864" s="931"/>
    </row>
    <row r="865" spans="2:17">
      <c r="B865" s="911">
        <v>859</v>
      </c>
      <c r="C865" s="931" t="s">
        <v>65</v>
      </c>
      <c r="D865" s="913"/>
      <c r="E865" s="931" t="s">
        <v>150</v>
      </c>
      <c r="F865" s="912" t="str">
        <f t="shared" si="1"/>
        <v>6340</v>
      </c>
      <c r="G865" s="931"/>
      <c r="H865" s="931"/>
      <c r="I865" s="933" t="s">
        <v>178</v>
      </c>
      <c r="J865" s="1084">
        <v>5</v>
      </c>
      <c r="K865" s="1085">
        <v>53</v>
      </c>
      <c r="L865" s="931" t="s">
        <v>131</v>
      </c>
      <c r="M865" s="931" t="s">
        <v>3388</v>
      </c>
      <c r="N865" s="912"/>
      <c r="O865" s="761"/>
      <c r="P865" s="931"/>
      <c r="Q865" s="931"/>
    </row>
    <row r="866" spans="2:17">
      <c r="B866" s="911">
        <v>860</v>
      </c>
      <c r="C866" s="931" t="s">
        <v>65</v>
      </c>
      <c r="D866" s="913"/>
      <c r="E866" s="931" t="s">
        <v>150</v>
      </c>
      <c r="F866" s="912" t="str">
        <f t="shared" si="1"/>
        <v>6340</v>
      </c>
      <c r="G866" s="931"/>
      <c r="H866" s="931"/>
      <c r="I866" s="933" t="s">
        <v>178</v>
      </c>
      <c r="J866" s="1084">
        <v>5</v>
      </c>
      <c r="K866" s="1085">
        <v>54</v>
      </c>
      <c r="L866" s="931" t="s">
        <v>131</v>
      </c>
      <c r="M866" s="931" t="s">
        <v>3388</v>
      </c>
      <c r="N866" s="912"/>
      <c r="O866" s="761"/>
      <c r="P866" s="931"/>
      <c r="Q866" s="931"/>
    </row>
    <row r="867" spans="2:17">
      <c r="B867" s="911">
        <v>861</v>
      </c>
      <c r="C867" s="931" t="s">
        <v>65</v>
      </c>
      <c r="D867" s="913"/>
      <c r="E867" s="931" t="s">
        <v>150</v>
      </c>
      <c r="F867" s="912" t="str">
        <f t="shared" si="1"/>
        <v>6340</v>
      </c>
      <c r="G867" s="931"/>
      <c r="H867" s="931"/>
      <c r="I867" s="933" t="s">
        <v>178</v>
      </c>
      <c r="J867" s="1084">
        <v>5</v>
      </c>
      <c r="K867" s="1085">
        <v>55</v>
      </c>
      <c r="L867" s="931" t="s">
        <v>131</v>
      </c>
      <c r="M867" s="931" t="s">
        <v>3388</v>
      </c>
      <c r="N867" s="912"/>
      <c r="O867" s="761">
        <v>45942</v>
      </c>
      <c r="P867" s="931"/>
      <c r="Q867" s="931"/>
    </row>
    <row r="868" spans="2:17">
      <c r="B868" s="911">
        <v>862</v>
      </c>
      <c r="C868" s="931" t="s">
        <v>65</v>
      </c>
      <c r="D868" s="913"/>
      <c r="E868" s="931" t="s">
        <v>150</v>
      </c>
      <c r="F868" s="912" t="str">
        <f t="shared" si="1"/>
        <v>6340</v>
      </c>
      <c r="G868" s="931"/>
      <c r="H868" s="931"/>
      <c r="I868" s="933" t="s">
        <v>178</v>
      </c>
      <c r="J868" s="1084">
        <v>5</v>
      </c>
      <c r="K868" s="1085">
        <v>56</v>
      </c>
      <c r="L868" s="931" t="s">
        <v>131</v>
      </c>
      <c r="M868" s="931" t="s">
        <v>3388</v>
      </c>
      <c r="N868" s="912"/>
      <c r="O868" s="761">
        <v>45939</v>
      </c>
      <c r="P868" s="931"/>
      <c r="Q868" s="931"/>
    </row>
    <row r="869" spans="2:17">
      <c r="B869" s="911">
        <v>863</v>
      </c>
      <c r="C869" s="931" t="s">
        <v>65</v>
      </c>
      <c r="D869" s="913"/>
      <c r="E869" s="931" t="s">
        <v>150</v>
      </c>
      <c r="F869" s="912" t="str">
        <f t="shared" si="1"/>
        <v>6340</v>
      </c>
      <c r="G869" s="931"/>
      <c r="H869" s="931"/>
      <c r="I869" s="933" t="s">
        <v>178</v>
      </c>
      <c r="J869" s="1084">
        <v>5</v>
      </c>
      <c r="K869" s="1085">
        <v>57</v>
      </c>
      <c r="L869" s="931" t="s">
        <v>131</v>
      </c>
      <c r="M869" s="931" t="s">
        <v>3388</v>
      </c>
      <c r="N869" s="912" t="s">
        <v>3390</v>
      </c>
      <c r="O869" s="761"/>
      <c r="P869" s="931"/>
      <c r="Q869" s="931"/>
    </row>
    <row r="870" spans="2:17">
      <c r="B870" s="911">
        <v>864</v>
      </c>
      <c r="C870" s="931" t="s">
        <v>65</v>
      </c>
      <c r="D870" s="913"/>
      <c r="E870" s="931" t="s">
        <v>150</v>
      </c>
      <c r="F870" s="912" t="str">
        <f t="shared" si="1"/>
        <v>6340</v>
      </c>
      <c r="G870" s="931"/>
      <c r="H870" s="931"/>
      <c r="I870" s="933" t="s">
        <v>178</v>
      </c>
      <c r="J870" s="1084">
        <v>5</v>
      </c>
      <c r="K870" s="1085">
        <v>58</v>
      </c>
      <c r="L870" s="931" t="s">
        <v>131</v>
      </c>
      <c r="M870" s="931" t="s">
        <v>3388</v>
      </c>
      <c r="N870" s="912"/>
      <c r="O870" s="761">
        <v>45930</v>
      </c>
      <c r="P870" s="931"/>
      <c r="Q870" s="931"/>
    </row>
    <row r="871" spans="2:17">
      <c r="B871" s="911">
        <v>865</v>
      </c>
      <c r="C871" s="931" t="s">
        <v>65</v>
      </c>
      <c r="D871" s="913"/>
      <c r="E871" s="931" t="s">
        <v>150</v>
      </c>
      <c r="F871" s="912" t="str">
        <f t="shared" si="1"/>
        <v>6340</v>
      </c>
      <c r="G871" s="931"/>
      <c r="H871" s="931"/>
      <c r="I871" s="933" t="s">
        <v>178</v>
      </c>
      <c r="J871" s="1084">
        <v>5</v>
      </c>
      <c r="K871" s="1085">
        <v>59</v>
      </c>
      <c r="L871" s="931" t="s">
        <v>131</v>
      </c>
      <c r="M871" s="931" t="s">
        <v>3388</v>
      </c>
      <c r="N871" s="761" t="s">
        <v>3391</v>
      </c>
      <c r="O871" s="761"/>
      <c r="P871" s="931"/>
      <c r="Q871" s="931"/>
    </row>
    <row r="872" spans="2:17">
      <c r="B872" s="911">
        <v>866</v>
      </c>
      <c r="C872" s="931" t="s">
        <v>65</v>
      </c>
      <c r="D872" s="913"/>
      <c r="E872" s="931" t="s">
        <v>150</v>
      </c>
      <c r="F872" s="912" t="str">
        <f t="shared" si="1"/>
        <v>6340</v>
      </c>
      <c r="G872" s="931"/>
      <c r="H872" s="931"/>
      <c r="I872" s="933" t="s">
        <v>178</v>
      </c>
      <c r="J872" s="1084">
        <v>5</v>
      </c>
      <c r="K872" s="1085">
        <v>60</v>
      </c>
      <c r="L872" s="931" t="s">
        <v>131</v>
      </c>
      <c r="M872" s="931" t="s">
        <v>3388</v>
      </c>
      <c r="N872" s="912" t="s">
        <v>3390</v>
      </c>
      <c r="O872" s="761"/>
      <c r="P872" s="931"/>
      <c r="Q872" s="931"/>
    </row>
    <row r="873" spans="2:17">
      <c r="B873" s="911">
        <v>867</v>
      </c>
      <c r="C873" s="931" t="s">
        <v>65</v>
      </c>
      <c r="D873" s="913"/>
      <c r="E873" s="931" t="s">
        <v>150</v>
      </c>
      <c r="F873" s="912" t="str">
        <f t="shared" si="1"/>
        <v>6340</v>
      </c>
      <c r="G873" s="931"/>
      <c r="H873" s="931"/>
      <c r="I873" s="933" t="s">
        <v>178</v>
      </c>
      <c r="J873" s="1084">
        <v>5</v>
      </c>
      <c r="K873" s="1085">
        <v>61</v>
      </c>
      <c r="L873" s="931" t="s">
        <v>131</v>
      </c>
      <c r="M873" s="931" t="s">
        <v>3388</v>
      </c>
      <c r="N873" s="912"/>
      <c r="O873" s="761">
        <v>45928</v>
      </c>
      <c r="P873" s="931"/>
      <c r="Q873" s="931"/>
    </row>
    <row r="874" spans="2:17">
      <c r="B874" s="911">
        <v>868</v>
      </c>
      <c r="C874" s="931" t="s">
        <v>65</v>
      </c>
      <c r="D874" s="913"/>
      <c r="E874" s="931" t="s">
        <v>150</v>
      </c>
      <c r="F874" s="912" t="str">
        <f t="shared" si="1"/>
        <v>6340</v>
      </c>
      <c r="G874" s="931"/>
      <c r="H874" s="931"/>
      <c r="I874" s="933" t="s">
        <v>178</v>
      </c>
      <c r="J874" s="1084">
        <v>5</v>
      </c>
      <c r="K874" s="1085">
        <v>62</v>
      </c>
      <c r="L874" s="931" t="s">
        <v>131</v>
      </c>
      <c r="M874" s="931" t="s">
        <v>3388</v>
      </c>
      <c r="N874" s="912"/>
      <c r="O874" s="761" t="s">
        <v>3391</v>
      </c>
      <c r="P874" s="931"/>
      <c r="Q874" s="931"/>
    </row>
    <row r="875" spans="2:17">
      <c r="B875" s="911">
        <v>869</v>
      </c>
      <c r="C875" s="931" t="s">
        <v>65</v>
      </c>
      <c r="D875" s="913"/>
      <c r="E875" s="931" t="s">
        <v>150</v>
      </c>
      <c r="F875" s="912" t="str">
        <f t="shared" si="1"/>
        <v>6340</v>
      </c>
      <c r="G875" s="931"/>
      <c r="H875" s="931"/>
      <c r="I875" s="933" t="s">
        <v>178</v>
      </c>
      <c r="J875" s="1084">
        <v>6</v>
      </c>
      <c r="K875" s="1085">
        <v>63</v>
      </c>
      <c r="L875" s="931" t="s">
        <v>131</v>
      </c>
      <c r="M875" s="931" t="s">
        <v>3388</v>
      </c>
      <c r="N875" s="912" t="s">
        <v>3390</v>
      </c>
      <c r="O875" s="761"/>
      <c r="P875" s="931"/>
      <c r="Q875" s="931"/>
    </row>
    <row r="876" spans="2:17">
      <c r="B876" s="911">
        <v>870</v>
      </c>
      <c r="C876" s="931" t="s">
        <v>65</v>
      </c>
      <c r="D876" s="913"/>
      <c r="E876" s="931" t="s">
        <v>150</v>
      </c>
      <c r="F876" s="912" t="str">
        <f t="shared" si="1"/>
        <v>6340</v>
      </c>
      <c r="G876" s="931"/>
      <c r="H876" s="931"/>
      <c r="I876" s="933" t="s">
        <v>178</v>
      </c>
      <c r="J876" s="1084">
        <v>6</v>
      </c>
      <c r="K876" s="1085">
        <v>64</v>
      </c>
      <c r="L876" s="931" t="s">
        <v>131</v>
      </c>
      <c r="M876" s="931" t="s">
        <v>3388</v>
      </c>
      <c r="N876" s="912"/>
      <c r="O876" s="761">
        <v>45928</v>
      </c>
      <c r="P876" s="931"/>
      <c r="Q876" s="931"/>
    </row>
    <row r="877" spans="2:17">
      <c r="B877" s="911">
        <v>871</v>
      </c>
      <c r="C877" s="931" t="s">
        <v>65</v>
      </c>
      <c r="D877" s="913"/>
      <c r="E877" s="931" t="s">
        <v>150</v>
      </c>
      <c r="F877" s="912" t="str">
        <f t="shared" si="1"/>
        <v>6340</v>
      </c>
      <c r="G877" s="931"/>
      <c r="H877" s="931"/>
      <c r="I877" s="933" t="s">
        <v>178</v>
      </c>
      <c r="J877" s="1084">
        <v>6</v>
      </c>
      <c r="K877" s="1085">
        <v>65</v>
      </c>
      <c r="L877" s="931" t="s">
        <v>131</v>
      </c>
      <c r="M877" s="931" t="s">
        <v>3388</v>
      </c>
      <c r="N877" s="912"/>
      <c r="O877" s="761">
        <v>45904</v>
      </c>
      <c r="P877" s="931"/>
      <c r="Q877" s="931"/>
    </row>
    <row r="878" spans="2:17">
      <c r="B878" s="911">
        <v>872</v>
      </c>
      <c r="C878" s="931" t="s">
        <v>65</v>
      </c>
      <c r="D878" s="913"/>
      <c r="E878" s="931" t="s">
        <v>150</v>
      </c>
      <c r="F878" s="912" t="str">
        <f t="shared" si="1"/>
        <v>6340</v>
      </c>
      <c r="G878" s="931"/>
      <c r="H878" s="931"/>
      <c r="I878" s="933" t="s">
        <v>178</v>
      </c>
      <c r="J878" s="1084">
        <v>6</v>
      </c>
      <c r="K878" s="1085">
        <v>66</v>
      </c>
      <c r="L878" s="931" t="s">
        <v>131</v>
      </c>
      <c r="M878" s="931" t="s">
        <v>3388</v>
      </c>
      <c r="N878" s="912" t="s">
        <v>3390</v>
      </c>
      <c r="O878" s="761">
        <v>45963</v>
      </c>
      <c r="P878" s="931"/>
      <c r="Q878" s="931"/>
    </row>
    <row r="879" spans="2:17">
      <c r="B879" s="911">
        <v>873</v>
      </c>
      <c r="C879" s="931" t="s">
        <v>65</v>
      </c>
      <c r="D879" s="913"/>
      <c r="E879" s="931" t="s">
        <v>150</v>
      </c>
      <c r="F879" s="912" t="str">
        <f t="shared" si="1"/>
        <v>6340</v>
      </c>
      <c r="G879" s="931"/>
      <c r="H879" s="931"/>
      <c r="I879" s="933" t="s">
        <v>178</v>
      </c>
      <c r="J879" s="1084">
        <v>6</v>
      </c>
      <c r="K879" s="1085">
        <v>67</v>
      </c>
      <c r="L879" s="931" t="s">
        <v>131</v>
      </c>
      <c r="M879" s="931" t="s">
        <v>3388</v>
      </c>
      <c r="N879" s="912"/>
      <c r="O879" s="761">
        <v>45925</v>
      </c>
      <c r="P879" s="931"/>
      <c r="Q879" s="931"/>
    </row>
    <row r="880" spans="2:17">
      <c r="B880" s="911">
        <v>874</v>
      </c>
      <c r="C880" s="931" t="s">
        <v>65</v>
      </c>
      <c r="D880" s="913"/>
      <c r="E880" s="931" t="s">
        <v>150</v>
      </c>
      <c r="F880" s="912" t="str">
        <f t="shared" si="1"/>
        <v>6340</v>
      </c>
      <c r="G880" s="931"/>
      <c r="H880" s="931"/>
      <c r="I880" s="933" t="s">
        <v>178</v>
      </c>
      <c r="J880" s="1084">
        <v>6</v>
      </c>
      <c r="K880" s="1085">
        <v>68</v>
      </c>
      <c r="L880" s="931" t="s">
        <v>131</v>
      </c>
      <c r="M880" s="931" t="s">
        <v>3388</v>
      </c>
      <c r="N880" s="912"/>
      <c r="O880" s="761">
        <v>45904</v>
      </c>
      <c r="P880" s="931"/>
      <c r="Q880" s="931"/>
    </row>
    <row r="881" spans="2:17">
      <c r="B881" s="911">
        <v>875</v>
      </c>
      <c r="C881" s="931" t="s">
        <v>65</v>
      </c>
      <c r="D881" s="913"/>
      <c r="E881" s="931" t="s">
        <v>150</v>
      </c>
      <c r="F881" s="912" t="str">
        <f t="shared" si="1"/>
        <v>6340</v>
      </c>
      <c r="G881" s="931"/>
      <c r="H881" s="931"/>
      <c r="I881" s="933" t="s">
        <v>178</v>
      </c>
      <c r="J881" s="1084">
        <v>6</v>
      </c>
      <c r="K881" s="1085">
        <v>69</v>
      </c>
      <c r="L881" s="931" t="s">
        <v>131</v>
      </c>
      <c r="M881" s="931" t="s">
        <v>3388</v>
      </c>
      <c r="N881" s="912"/>
      <c r="O881" s="761">
        <v>45956</v>
      </c>
      <c r="P881" s="931"/>
      <c r="Q881" s="931"/>
    </row>
    <row r="882" spans="2:17">
      <c r="B882" s="911">
        <v>876</v>
      </c>
      <c r="C882" s="931" t="s">
        <v>65</v>
      </c>
      <c r="D882" s="913"/>
      <c r="E882" s="931" t="s">
        <v>150</v>
      </c>
      <c r="F882" s="912" t="str">
        <f t="shared" si="1"/>
        <v>6340</v>
      </c>
      <c r="G882" s="931"/>
      <c r="H882" s="931"/>
      <c r="I882" s="933" t="s">
        <v>178</v>
      </c>
      <c r="J882" s="1084">
        <v>6</v>
      </c>
      <c r="K882" s="1085">
        <v>70</v>
      </c>
      <c r="L882" s="931" t="s">
        <v>131</v>
      </c>
      <c r="M882" s="931" t="s">
        <v>3388</v>
      </c>
      <c r="N882" s="912"/>
      <c r="O882" s="761">
        <v>45962</v>
      </c>
      <c r="P882" s="931"/>
      <c r="Q882" s="931"/>
    </row>
    <row r="883" spans="2:17">
      <c r="B883" s="911">
        <v>877</v>
      </c>
      <c r="C883" s="931" t="s">
        <v>65</v>
      </c>
      <c r="D883" s="913"/>
      <c r="E883" s="931" t="s">
        <v>150</v>
      </c>
      <c r="F883" s="912" t="str">
        <f t="shared" si="1"/>
        <v>6340</v>
      </c>
      <c r="G883" s="931"/>
      <c r="H883" s="931"/>
      <c r="I883" s="933" t="s">
        <v>178</v>
      </c>
      <c r="J883" s="1084">
        <v>7</v>
      </c>
      <c r="K883" s="1085">
        <v>71</v>
      </c>
      <c r="L883" s="931" t="s">
        <v>131</v>
      </c>
      <c r="M883" s="931" t="s">
        <v>3388</v>
      </c>
      <c r="N883" s="912" t="s">
        <v>3390</v>
      </c>
      <c r="O883" s="761">
        <v>45961</v>
      </c>
      <c r="P883" s="931"/>
      <c r="Q883" s="931"/>
    </row>
    <row r="884" spans="2:17">
      <c r="B884" s="911">
        <v>878</v>
      </c>
      <c r="C884" s="931" t="s">
        <v>65</v>
      </c>
      <c r="D884" s="913"/>
      <c r="E884" s="931" t="s">
        <v>150</v>
      </c>
      <c r="F884" s="912" t="str">
        <f t="shared" si="1"/>
        <v>6340</v>
      </c>
      <c r="G884" s="931"/>
      <c r="H884" s="931"/>
      <c r="I884" s="933" t="s">
        <v>178</v>
      </c>
      <c r="J884" s="1084">
        <v>7</v>
      </c>
      <c r="K884" s="1085">
        <v>72</v>
      </c>
      <c r="L884" s="931" t="s">
        <v>131</v>
      </c>
      <c r="M884" s="931" t="s">
        <v>3388</v>
      </c>
      <c r="N884" s="912"/>
      <c r="O884" s="761">
        <v>45962</v>
      </c>
      <c r="P884" s="931"/>
      <c r="Q884" s="931"/>
    </row>
    <row r="885" spans="2:17">
      <c r="B885" s="911">
        <v>879</v>
      </c>
      <c r="C885" s="931" t="s">
        <v>65</v>
      </c>
      <c r="D885" s="913"/>
      <c r="E885" s="931" t="s">
        <v>150</v>
      </c>
      <c r="F885" s="912" t="str">
        <f t="shared" si="1"/>
        <v>6340</v>
      </c>
      <c r="G885" s="931"/>
      <c r="H885" s="931"/>
      <c r="I885" s="933" t="s">
        <v>178</v>
      </c>
      <c r="J885" s="1084">
        <v>7</v>
      </c>
      <c r="K885" s="1085">
        <v>73</v>
      </c>
      <c r="L885" s="931" t="s">
        <v>131</v>
      </c>
      <c r="M885" s="931" t="s">
        <v>3388</v>
      </c>
      <c r="N885" s="912"/>
      <c r="O885" s="761">
        <v>45925</v>
      </c>
      <c r="P885" s="931"/>
      <c r="Q885" s="931"/>
    </row>
    <row r="886" spans="2:17">
      <c r="B886" s="911">
        <v>880</v>
      </c>
      <c r="C886" s="931" t="s">
        <v>65</v>
      </c>
      <c r="D886" s="913"/>
      <c r="E886" s="931" t="s">
        <v>150</v>
      </c>
      <c r="F886" s="912" t="str">
        <f t="shared" si="1"/>
        <v>6340</v>
      </c>
      <c r="G886" s="931"/>
      <c r="H886" s="931"/>
      <c r="I886" s="933" t="s">
        <v>178</v>
      </c>
      <c r="J886" s="1084">
        <v>7</v>
      </c>
      <c r="K886" s="1085">
        <v>74</v>
      </c>
      <c r="L886" s="931" t="s">
        <v>131</v>
      </c>
      <c r="M886" s="931" t="s">
        <v>3388</v>
      </c>
      <c r="N886" s="912"/>
      <c r="O886" s="761">
        <v>45904</v>
      </c>
      <c r="P886" s="931"/>
      <c r="Q886" s="931"/>
    </row>
    <row r="887" spans="2:17">
      <c r="B887" s="911">
        <v>881</v>
      </c>
      <c r="C887" s="931" t="s">
        <v>65</v>
      </c>
      <c r="D887" s="913"/>
      <c r="E887" s="931" t="s">
        <v>150</v>
      </c>
      <c r="F887" s="912" t="str">
        <f t="shared" si="1"/>
        <v>6340</v>
      </c>
      <c r="G887" s="931"/>
      <c r="H887" s="931"/>
      <c r="I887" s="933" t="s">
        <v>178</v>
      </c>
      <c r="J887" s="1084">
        <v>7</v>
      </c>
      <c r="K887" s="1085">
        <v>75</v>
      </c>
      <c r="L887" s="931" t="s">
        <v>131</v>
      </c>
      <c r="M887" s="931" t="s">
        <v>3388</v>
      </c>
      <c r="N887" s="912" t="s">
        <v>3390</v>
      </c>
      <c r="O887" s="761">
        <v>45958</v>
      </c>
      <c r="P887" s="931"/>
      <c r="Q887" s="931"/>
    </row>
    <row r="888" spans="2:17">
      <c r="B888" s="911">
        <v>882</v>
      </c>
      <c r="C888" s="931" t="s">
        <v>65</v>
      </c>
      <c r="D888" s="913"/>
      <c r="E888" s="931" t="s">
        <v>150</v>
      </c>
      <c r="F888" s="912" t="str">
        <f t="shared" si="1"/>
        <v>6340</v>
      </c>
      <c r="G888" s="931"/>
      <c r="H888" s="931"/>
      <c r="I888" s="933" t="s">
        <v>178</v>
      </c>
      <c r="J888" s="1084">
        <v>7</v>
      </c>
      <c r="K888" s="1085">
        <v>76</v>
      </c>
      <c r="L888" s="931" t="s">
        <v>131</v>
      </c>
      <c r="M888" s="931" t="s">
        <v>3388</v>
      </c>
      <c r="N888" s="912"/>
      <c r="O888" s="761">
        <v>45924</v>
      </c>
      <c r="P888" s="931"/>
      <c r="Q888" s="931"/>
    </row>
    <row r="889" spans="2:17">
      <c r="B889" s="911">
        <v>883</v>
      </c>
      <c r="C889" s="931" t="s">
        <v>65</v>
      </c>
      <c r="D889" s="913"/>
      <c r="E889" s="931" t="s">
        <v>150</v>
      </c>
      <c r="F889" s="912" t="str">
        <f t="shared" si="1"/>
        <v>6340</v>
      </c>
      <c r="G889" s="931"/>
      <c r="H889" s="931"/>
      <c r="I889" s="933" t="s">
        <v>178</v>
      </c>
      <c r="J889" s="1084">
        <v>7</v>
      </c>
      <c r="K889" s="1085">
        <v>77</v>
      </c>
      <c r="L889" s="931" t="s">
        <v>131</v>
      </c>
      <c r="M889" s="931" t="s">
        <v>3388</v>
      </c>
      <c r="N889" s="761" t="s">
        <v>3391</v>
      </c>
      <c r="O889" s="761">
        <v>45904</v>
      </c>
      <c r="P889" s="931"/>
      <c r="Q889" s="931"/>
    </row>
    <row r="890" spans="2:17">
      <c r="B890" s="911">
        <v>884</v>
      </c>
      <c r="C890" s="931" t="s">
        <v>65</v>
      </c>
      <c r="D890" s="913"/>
      <c r="E890" s="931" t="s">
        <v>150</v>
      </c>
      <c r="F890" s="912" t="str">
        <f t="shared" ref="F890:F1009" si="2">LEFT(I890,4)</f>
        <v>6340</v>
      </c>
      <c r="G890" s="931"/>
      <c r="H890" s="931"/>
      <c r="I890" s="933" t="s">
        <v>178</v>
      </c>
      <c r="J890" s="1084">
        <v>7</v>
      </c>
      <c r="K890" s="1085">
        <v>78</v>
      </c>
      <c r="L890" s="931" t="s">
        <v>131</v>
      </c>
      <c r="M890" s="931" t="s">
        <v>3388</v>
      </c>
      <c r="N890" s="912" t="s">
        <v>3390</v>
      </c>
      <c r="O890" s="761">
        <v>45959</v>
      </c>
      <c r="P890" s="931"/>
      <c r="Q890" s="931"/>
    </row>
    <row r="891" spans="2:17">
      <c r="B891" s="911">
        <v>885</v>
      </c>
      <c r="C891" s="931" t="s">
        <v>65</v>
      </c>
      <c r="D891" s="913"/>
      <c r="E891" s="931" t="s">
        <v>150</v>
      </c>
      <c r="F891" s="912" t="str">
        <f t="shared" si="2"/>
        <v>6340</v>
      </c>
      <c r="G891" s="931"/>
      <c r="H891" s="931"/>
      <c r="I891" s="933" t="s">
        <v>178</v>
      </c>
      <c r="J891" s="1084">
        <v>7</v>
      </c>
      <c r="K891" s="1085">
        <v>79</v>
      </c>
      <c r="L891" s="931" t="s">
        <v>131</v>
      </c>
      <c r="M891" s="931" t="s">
        <v>3388</v>
      </c>
      <c r="N891" s="912" t="s">
        <v>3392</v>
      </c>
      <c r="O891" s="761">
        <v>45918</v>
      </c>
      <c r="P891" s="931"/>
      <c r="Q891" s="931"/>
    </row>
    <row r="892" spans="2:17">
      <c r="B892" s="911">
        <v>886</v>
      </c>
      <c r="C892" s="931" t="s">
        <v>65</v>
      </c>
      <c r="D892" s="913"/>
      <c r="E892" s="931" t="s">
        <v>150</v>
      </c>
      <c r="F892" s="912" t="str">
        <f t="shared" si="2"/>
        <v>6340</v>
      </c>
      <c r="G892" s="931"/>
      <c r="H892" s="931"/>
      <c r="I892" s="933" t="s">
        <v>178</v>
      </c>
      <c r="J892" s="1084">
        <v>7</v>
      </c>
      <c r="K892" s="1085">
        <v>80</v>
      </c>
      <c r="L892" s="931" t="s">
        <v>131</v>
      </c>
      <c r="M892" s="931" t="s">
        <v>3388</v>
      </c>
      <c r="N892" s="912" t="s">
        <v>3391</v>
      </c>
      <c r="O892" s="761">
        <v>45904</v>
      </c>
      <c r="P892" s="931"/>
      <c r="Q892" s="931"/>
    </row>
    <row r="893" spans="2:17">
      <c r="B893" s="911">
        <v>887</v>
      </c>
      <c r="C893" s="931" t="s">
        <v>65</v>
      </c>
      <c r="D893" s="913"/>
      <c r="E893" s="931" t="s">
        <v>150</v>
      </c>
      <c r="F893" s="912" t="str">
        <f t="shared" si="2"/>
        <v>6340</v>
      </c>
      <c r="G893" s="931"/>
      <c r="H893" s="931"/>
      <c r="I893" s="933" t="s">
        <v>178</v>
      </c>
      <c r="J893" s="1084">
        <v>7</v>
      </c>
      <c r="K893" s="1085">
        <v>81</v>
      </c>
      <c r="L893" s="931" t="s">
        <v>131</v>
      </c>
      <c r="M893" s="931" t="s">
        <v>3388</v>
      </c>
      <c r="N893" s="912"/>
      <c r="O893" s="761"/>
      <c r="P893" s="931"/>
      <c r="Q893" s="931"/>
    </row>
    <row r="894" spans="2:17">
      <c r="B894" s="911">
        <v>888</v>
      </c>
      <c r="C894" s="931" t="s">
        <v>65</v>
      </c>
      <c r="D894" s="913"/>
      <c r="E894" s="931" t="s">
        <v>150</v>
      </c>
      <c r="F894" s="912" t="str">
        <f t="shared" si="2"/>
        <v>6340</v>
      </c>
      <c r="G894" s="931"/>
      <c r="H894" s="931"/>
      <c r="I894" s="933" t="s">
        <v>178</v>
      </c>
      <c r="J894" s="1084">
        <v>7</v>
      </c>
      <c r="K894" s="1085">
        <v>82</v>
      </c>
      <c r="L894" s="931" t="s">
        <v>131</v>
      </c>
      <c r="M894" s="931" t="s">
        <v>3388</v>
      </c>
      <c r="N894" s="912"/>
      <c r="O894" s="761"/>
      <c r="P894" s="931"/>
      <c r="Q894" s="931"/>
    </row>
    <row r="895" spans="2:17">
      <c r="B895" s="911">
        <v>889</v>
      </c>
      <c r="C895" s="931" t="s">
        <v>65</v>
      </c>
      <c r="D895" s="913"/>
      <c r="E895" s="931" t="s">
        <v>150</v>
      </c>
      <c r="F895" s="912" t="str">
        <f t="shared" ref="F895:F897" si="3">LEFT(I895,4)</f>
        <v>6340</v>
      </c>
      <c r="G895" s="931"/>
      <c r="H895" s="931"/>
      <c r="I895" s="933" t="s">
        <v>3393</v>
      </c>
      <c r="J895" s="1084"/>
      <c r="K895" s="1085">
        <v>1</v>
      </c>
      <c r="L895" s="931" t="s">
        <v>114</v>
      </c>
      <c r="M895" s="931" t="s">
        <v>3388</v>
      </c>
      <c r="N895" s="912"/>
      <c r="O895" s="761"/>
      <c r="P895" s="931"/>
      <c r="Q895" s="931"/>
    </row>
    <row r="896" spans="2:17">
      <c r="B896" s="911">
        <v>890</v>
      </c>
      <c r="C896" s="931" t="s">
        <v>65</v>
      </c>
      <c r="D896" s="913"/>
      <c r="E896" s="931" t="s">
        <v>150</v>
      </c>
      <c r="F896" s="912" t="str">
        <f t="shared" si="3"/>
        <v>6340</v>
      </c>
      <c r="G896" s="931"/>
      <c r="H896" s="931"/>
      <c r="I896" s="933" t="s">
        <v>3393</v>
      </c>
      <c r="J896" s="1084"/>
      <c r="K896" s="1085">
        <v>2</v>
      </c>
      <c r="L896" s="931" t="s">
        <v>114</v>
      </c>
      <c r="M896" s="931" t="s">
        <v>3388</v>
      </c>
      <c r="N896" s="912"/>
      <c r="O896" s="761"/>
      <c r="P896" s="931"/>
      <c r="Q896" s="931"/>
    </row>
    <row r="897" spans="2:17">
      <c r="B897" s="911">
        <v>891</v>
      </c>
      <c r="C897" s="931" t="s">
        <v>65</v>
      </c>
      <c r="D897" s="913"/>
      <c r="E897" s="931" t="s">
        <v>150</v>
      </c>
      <c r="F897" s="912" t="str">
        <f t="shared" si="3"/>
        <v>6340</v>
      </c>
      <c r="G897" s="931"/>
      <c r="H897" s="931"/>
      <c r="I897" s="933" t="s">
        <v>3393</v>
      </c>
      <c r="J897" s="1084"/>
      <c r="K897" s="1085">
        <v>3</v>
      </c>
      <c r="L897" s="931" t="s">
        <v>114</v>
      </c>
      <c r="M897" s="931" t="s">
        <v>3388</v>
      </c>
      <c r="N897" s="912"/>
      <c r="O897" s="761"/>
      <c r="P897" s="931"/>
      <c r="Q897" s="931"/>
    </row>
    <row r="898" spans="2:17">
      <c r="B898" s="911">
        <v>892</v>
      </c>
      <c r="C898" s="931" t="s">
        <v>65</v>
      </c>
      <c r="D898" s="913"/>
      <c r="E898" s="931" t="s">
        <v>150</v>
      </c>
      <c r="F898" s="912" t="str">
        <f t="shared" ref="F898:F901" si="4">LEFT(I898,4)</f>
        <v>6340</v>
      </c>
      <c r="G898" s="931"/>
      <c r="H898" s="931"/>
      <c r="I898" s="933" t="s">
        <v>3393</v>
      </c>
      <c r="J898" s="1084"/>
      <c r="K898" s="1085">
        <v>4</v>
      </c>
      <c r="L898" s="931" t="s">
        <v>114</v>
      </c>
      <c r="M898" s="931" t="s">
        <v>3388</v>
      </c>
      <c r="N898" s="912"/>
      <c r="O898" s="761"/>
      <c r="P898" s="931"/>
      <c r="Q898" s="931"/>
    </row>
    <row r="899" spans="2:17">
      <c r="B899" s="911">
        <v>893</v>
      </c>
      <c r="C899" s="931" t="s">
        <v>65</v>
      </c>
      <c r="D899" s="913"/>
      <c r="E899" s="931" t="s">
        <v>150</v>
      </c>
      <c r="F899" s="912" t="str">
        <f t="shared" si="4"/>
        <v>6340</v>
      </c>
      <c r="G899" s="931"/>
      <c r="H899" s="931"/>
      <c r="I899" s="933" t="s">
        <v>3393</v>
      </c>
      <c r="J899" s="1084"/>
      <c r="K899" s="1085">
        <v>5</v>
      </c>
      <c r="L899" s="931" t="s">
        <v>114</v>
      </c>
      <c r="M899" s="931" t="s">
        <v>3388</v>
      </c>
      <c r="N899" s="912"/>
      <c r="O899" s="761"/>
      <c r="P899" s="931"/>
      <c r="Q899" s="931"/>
    </row>
    <row r="900" spans="2:17">
      <c r="B900" s="911">
        <v>894</v>
      </c>
      <c r="C900" s="931" t="s">
        <v>65</v>
      </c>
      <c r="D900" s="913"/>
      <c r="E900" s="931" t="s">
        <v>150</v>
      </c>
      <c r="F900" s="912" t="str">
        <f t="shared" si="4"/>
        <v>6340</v>
      </c>
      <c r="G900" s="931"/>
      <c r="H900" s="931"/>
      <c r="I900" s="933" t="s">
        <v>3393</v>
      </c>
      <c r="J900" s="1084"/>
      <c r="K900" s="1085">
        <v>6</v>
      </c>
      <c r="L900" s="931" t="s">
        <v>114</v>
      </c>
      <c r="M900" s="931" t="s">
        <v>3388</v>
      </c>
      <c r="N900" s="912"/>
      <c r="O900" s="761"/>
      <c r="P900" s="931"/>
      <c r="Q900" s="931"/>
    </row>
    <row r="901" spans="2:17">
      <c r="B901" s="911">
        <v>895</v>
      </c>
      <c r="C901" s="931" t="s">
        <v>65</v>
      </c>
      <c r="D901" s="913"/>
      <c r="E901" s="931" t="s">
        <v>150</v>
      </c>
      <c r="F901" s="912" t="str">
        <f t="shared" si="4"/>
        <v>6340</v>
      </c>
      <c r="G901" s="931"/>
      <c r="H901" s="931"/>
      <c r="I901" s="933" t="s">
        <v>3393</v>
      </c>
      <c r="J901" s="1084"/>
      <c r="K901" s="1085">
        <v>7</v>
      </c>
      <c r="L901" s="931" t="s">
        <v>114</v>
      </c>
      <c r="M901" s="931" t="s">
        <v>3388</v>
      </c>
      <c r="N901" s="912"/>
      <c r="O901" s="761"/>
      <c r="P901" s="931"/>
      <c r="Q901" s="931"/>
    </row>
    <row r="902" spans="2:17">
      <c r="B902" s="911">
        <v>896</v>
      </c>
      <c r="C902" s="931" t="s">
        <v>65</v>
      </c>
      <c r="D902" s="913"/>
      <c r="E902" s="931" t="s">
        <v>150</v>
      </c>
      <c r="F902" s="912" t="str">
        <f t="shared" ref="F902:F951" si="5">LEFT(I902,4)</f>
        <v>6340</v>
      </c>
      <c r="G902" s="931"/>
      <c r="H902" s="931"/>
      <c r="I902" s="933" t="s">
        <v>3393</v>
      </c>
      <c r="J902" s="1084"/>
      <c r="K902" s="1085">
        <v>8</v>
      </c>
      <c r="L902" s="931" t="s">
        <v>114</v>
      </c>
      <c r="M902" s="931" t="s">
        <v>3388</v>
      </c>
      <c r="N902" s="912"/>
      <c r="O902" s="761"/>
      <c r="P902" s="931"/>
      <c r="Q902" s="931"/>
    </row>
    <row r="903" spans="2:17">
      <c r="B903" s="911">
        <v>897</v>
      </c>
      <c r="C903" s="931" t="s">
        <v>65</v>
      </c>
      <c r="D903" s="913"/>
      <c r="E903" s="931" t="s">
        <v>150</v>
      </c>
      <c r="F903" s="912" t="str">
        <f t="shared" si="5"/>
        <v>6340</v>
      </c>
      <c r="G903" s="931"/>
      <c r="H903" s="931"/>
      <c r="I903" s="933" t="s">
        <v>3393</v>
      </c>
      <c r="J903" s="1084"/>
      <c r="K903" s="1085">
        <v>9</v>
      </c>
      <c r="L903" s="931" t="s">
        <v>114</v>
      </c>
      <c r="M903" s="931" t="s">
        <v>3388</v>
      </c>
      <c r="N903" s="912"/>
      <c r="O903" s="761"/>
      <c r="P903" s="931"/>
      <c r="Q903" s="931"/>
    </row>
    <row r="904" spans="2:17">
      <c r="B904" s="911">
        <v>898</v>
      </c>
      <c r="C904" s="931" t="s">
        <v>65</v>
      </c>
      <c r="D904" s="913"/>
      <c r="E904" s="931" t="s">
        <v>150</v>
      </c>
      <c r="F904" s="912" t="str">
        <f t="shared" si="5"/>
        <v>6340</v>
      </c>
      <c r="G904" s="931"/>
      <c r="H904" s="931"/>
      <c r="I904" s="933" t="s">
        <v>3393</v>
      </c>
      <c r="J904" s="1084"/>
      <c r="K904" s="1085">
        <v>10</v>
      </c>
      <c r="L904" s="931" t="s">
        <v>114</v>
      </c>
      <c r="M904" s="931" t="s">
        <v>3388</v>
      </c>
      <c r="N904" s="912"/>
      <c r="O904" s="761"/>
      <c r="P904" s="931"/>
      <c r="Q904" s="931"/>
    </row>
    <row r="905" spans="2:17">
      <c r="B905" s="911">
        <v>899</v>
      </c>
      <c r="C905" s="931" t="s">
        <v>65</v>
      </c>
      <c r="D905" s="913"/>
      <c r="E905" s="931" t="s">
        <v>150</v>
      </c>
      <c r="F905" s="912" t="str">
        <f t="shared" si="5"/>
        <v>6340</v>
      </c>
      <c r="G905" s="931"/>
      <c r="H905" s="931"/>
      <c r="I905" s="933" t="s">
        <v>3393</v>
      </c>
      <c r="J905" s="1084"/>
      <c r="K905" s="1085">
        <v>11</v>
      </c>
      <c r="L905" s="931" t="s">
        <v>114</v>
      </c>
      <c r="M905" s="931" t="s">
        <v>3388</v>
      </c>
      <c r="N905" s="912"/>
      <c r="O905" s="761"/>
      <c r="P905" s="931"/>
      <c r="Q905" s="931"/>
    </row>
    <row r="906" spans="2:17">
      <c r="B906" s="911">
        <v>900</v>
      </c>
      <c r="C906" s="931" t="s">
        <v>65</v>
      </c>
      <c r="D906" s="913"/>
      <c r="E906" s="931" t="s">
        <v>150</v>
      </c>
      <c r="F906" s="912" t="str">
        <f t="shared" si="5"/>
        <v>6340</v>
      </c>
      <c r="G906" s="931"/>
      <c r="H906" s="931"/>
      <c r="I906" s="933" t="s">
        <v>3393</v>
      </c>
      <c r="J906" s="1084"/>
      <c r="K906" s="1085">
        <v>12</v>
      </c>
      <c r="L906" s="931" t="s">
        <v>114</v>
      </c>
      <c r="M906" s="931" t="s">
        <v>3388</v>
      </c>
      <c r="N906" s="912"/>
      <c r="O906" s="761"/>
      <c r="P906" s="931"/>
      <c r="Q906" s="931"/>
    </row>
    <row r="907" spans="2:17">
      <c r="B907" s="911">
        <v>901</v>
      </c>
      <c r="C907" s="931" t="s">
        <v>65</v>
      </c>
      <c r="D907" s="913"/>
      <c r="E907" s="931" t="s">
        <v>150</v>
      </c>
      <c r="F907" s="912" t="str">
        <f t="shared" si="5"/>
        <v>6340</v>
      </c>
      <c r="G907" s="931"/>
      <c r="H907" s="931"/>
      <c r="I907" s="933" t="s">
        <v>3393</v>
      </c>
      <c r="J907" s="1084"/>
      <c r="K907" s="1085">
        <v>13</v>
      </c>
      <c r="L907" s="931" t="s">
        <v>114</v>
      </c>
      <c r="M907" s="931" t="s">
        <v>3388</v>
      </c>
      <c r="N907" s="912"/>
      <c r="O907" s="761"/>
      <c r="P907" s="931"/>
      <c r="Q907" s="931"/>
    </row>
    <row r="908" spans="2:17">
      <c r="B908" s="911">
        <v>902</v>
      </c>
      <c r="C908" s="931" t="s">
        <v>65</v>
      </c>
      <c r="D908" s="913"/>
      <c r="E908" s="931" t="s">
        <v>150</v>
      </c>
      <c r="F908" s="912" t="str">
        <f t="shared" si="5"/>
        <v>6340</v>
      </c>
      <c r="G908" s="931"/>
      <c r="H908" s="931"/>
      <c r="I908" s="933" t="s">
        <v>3393</v>
      </c>
      <c r="J908" s="1084"/>
      <c r="K908" s="1085">
        <v>14</v>
      </c>
      <c r="L908" s="931" t="s">
        <v>114</v>
      </c>
      <c r="M908" s="931" t="s">
        <v>3388</v>
      </c>
      <c r="N908" s="912"/>
      <c r="O908" s="761"/>
      <c r="P908" s="931"/>
      <c r="Q908" s="931"/>
    </row>
    <row r="909" spans="2:17">
      <c r="B909" s="911">
        <v>903</v>
      </c>
      <c r="C909" s="931" t="s">
        <v>65</v>
      </c>
      <c r="D909" s="913"/>
      <c r="E909" s="931" t="s">
        <v>150</v>
      </c>
      <c r="F909" s="912" t="str">
        <f t="shared" si="5"/>
        <v>6340</v>
      </c>
      <c r="G909" s="931"/>
      <c r="H909" s="931"/>
      <c r="I909" s="933" t="s">
        <v>3393</v>
      </c>
      <c r="J909" s="1084"/>
      <c r="K909" s="1085">
        <v>15</v>
      </c>
      <c r="L909" s="931" t="s">
        <v>114</v>
      </c>
      <c r="M909" s="931" t="s">
        <v>3388</v>
      </c>
      <c r="N909" s="912"/>
      <c r="O909" s="761"/>
      <c r="P909" s="931"/>
      <c r="Q909" s="931"/>
    </row>
    <row r="910" spans="2:17">
      <c r="B910" s="911">
        <v>904</v>
      </c>
      <c r="C910" s="931" t="s">
        <v>65</v>
      </c>
      <c r="D910" s="913"/>
      <c r="E910" s="931" t="s">
        <v>150</v>
      </c>
      <c r="F910" s="912" t="str">
        <f t="shared" si="5"/>
        <v>6340</v>
      </c>
      <c r="G910" s="931"/>
      <c r="H910" s="931"/>
      <c r="I910" s="933" t="s">
        <v>3393</v>
      </c>
      <c r="J910" s="1084"/>
      <c r="K910" s="1085">
        <v>16</v>
      </c>
      <c r="L910" s="931" t="s">
        <v>114</v>
      </c>
      <c r="M910" s="931" t="s">
        <v>3388</v>
      </c>
      <c r="N910" s="912"/>
      <c r="O910" s="761"/>
      <c r="P910" s="931"/>
      <c r="Q910" s="931"/>
    </row>
    <row r="911" spans="2:17">
      <c r="B911" s="911">
        <v>905</v>
      </c>
      <c r="C911" s="931" t="s">
        <v>65</v>
      </c>
      <c r="D911" s="913"/>
      <c r="E911" s="931" t="s">
        <v>150</v>
      </c>
      <c r="F911" s="912" t="str">
        <f t="shared" si="5"/>
        <v>6340</v>
      </c>
      <c r="G911" s="931"/>
      <c r="H911" s="931"/>
      <c r="I911" s="933" t="s">
        <v>3393</v>
      </c>
      <c r="J911" s="1084"/>
      <c r="K911" s="1085">
        <v>17</v>
      </c>
      <c r="L911" s="931" t="s">
        <v>114</v>
      </c>
      <c r="M911" s="931" t="s">
        <v>3388</v>
      </c>
      <c r="N911" s="912"/>
      <c r="O911" s="761"/>
      <c r="P911" s="931"/>
      <c r="Q911" s="931"/>
    </row>
    <row r="912" spans="2:17">
      <c r="B912" s="911">
        <v>906</v>
      </c>
      <c r="C912" s="931" t="s">
        <v>65</v>
      </c>
      <c r="D912" s="913"/>
      <c r="E912" s="931" t="s">
        <v>150</v>
      </c>
      <c r="F912" s="912" t="str">
        <f t="shared" si="5"/>
        <v>6340</v>
      </c>
      <c r="G912" s="931"/>
      <c r="H912" s="931"/>
      <c r="I912" s="933" t="s">
        <v>3393</v>
      </c>
      <c r="J912" s="1084"/>
      <c r="K912" s="1085">
        <v>18</v>
      </c>
      <c r="L912" s="931" t="s">
        <v>114</v>
      </c>
      <c r="M912" s="931" t="s">
        <v>3388</v>
      </c>
      <c r="N912" s="912"/>
      <c r="O912" s="761"/>
      <c r="P912" s="931"/>
      <c r="Q912" s="931"/>
    </row>
    <row r="913" spans="2:17">
      <c r="B913" s="911">
        <v>907</v>
      </c>
      <c r="C913" s="931" t="s">
        <v>65</v>
      </c>
      <c r="D913" s="913"/>
      <c r="E913" s="931" t="s">
        <v>150</v>
      </c>
      <c r="F913" s="912" t="str">
        <f t="shared" si="5"/>
        <v>6340</v>
      </c>
      <c r="G913" s="931"/>
      <c r="H913" s="931"/>
      <c r="I913" s="933" t="s">
        <v>3393</v>
      </c>
      <c r="J913" s="1084"/>
      <c r="K913" s="1085">
        <v>19</v>
      </c>
      <c r="L913" s="931" t="s">
        <v>114</v>
      </c>
      <c r="M913" s="931" t="s">
        <v>3388</v>
      </c>
      <c r="N913" s="912"/>
      <c r="O913" s="761"/>
      <c r="P913" s="931"/>
      <c r="Q913" s="931"/>
    </row>
    <row r="914" spans="2:17">
      <c r="B914" s="911">
        <v>908</v>
      </c>
      <c r="C914" s="931" t="s">
        <v>65</v>
      </c>
      <c r="D914" s="913"/>
      <c r="E914" s="931" t="s">
        <v>150</v>
      </c>
      <c r="F914" s="912" t="str">
        <f t="shared" si="5"/>
        <v>6340</v>
      </c>
      <c r="G914" s="931"/>
      <c r="H914" s="931"/>
      <c r="I914" s="933" t="s">
        <v>3393</v>
      </c>
      <c r="J914" s="1084"/>
      <c r="K914" s="1085">
        <v>20</v>
      </c>
      <c r="L914" s="931" t="s">
        <v>114</v>
      </c>
      <c r="M914" s="931" t="s">
        <v>3388</v>
      </c>
      <c r="N914" s="912"/>
      <c r="O914" s="761"/>
      <c r="P914" s="931"/>
      <c r="Q914" s="931"/>
    </row>
    <row r="915" spans="2:17">
      <c r="B915" s="911">
        <v>909</v>
      </c>
      <c r="C915" s="931" t="s">
        <v>65</v>
      </c>
      <c r="D915" s="913"/>
      <c r="E915" s="931" t="s">
        <v>150</v>
      </c>
      <c r="F915" s="912" t="str">
        <f t="shared" si="5"/>
        <v>6340</v>
      </c>
      <c r="G915" s="931"/>
      <c r="H915" s="931"/>
      <c r="I915" s="933" t="s">
        <v>3393</v>
      </c>
      <c r="J915" s="1084"/>
      <c r="K915" s="1085">
        <v>21</v>
      </c>
      <c r="L915" s="931" t="s">
        <v>114</v>
      </c>
      <c r="M915" s="931" t="s">
        <v>3388</v>
      </c>
      <c r="N915" s="912"/>
      <c r="O915" s="761"/>
      <c r="P915" s="931"/>
      <c r="Q915" s="931"/>
    </row>
    <row r="916" spans="2:17">
      <c r="B916" s="911">
        <v>910</v>
      </c>
      <c r="C916" s="931" t="s">
        <v>65</v>
      </c>
      <c r="D916" s="913"/>
      <c r="E916" s="931" t="s">
        <v>150</v>
      </c>
      <c r="F916" s="912" t="str">
        <f t="shared" si="5"/>
        <v>6340</v>
      </c>
      <c r="G916" s="931"/>
      <c r="H916" s="931"/>
      <c r="I916" s="933" t="s">
        <v>3393</v>
      </c>
      <c r="J916" s="1084"/>
      <c r="K916" s="1085">
        <v>22</v>
      </c>
      <c r="L916" s="931" t="s">
        <v>114</v>
      </c>
      <c r="M916" s="931" t="s">
        <v>3388</v>
      </c>
      <c r="N916" s="912"/>
      <c r="O916" s="761"/>
      <c r="P916" s="931"/>
      <c r="Q916" s="931"/>
    </row>
    <row r="917" spans="2:17">
      <c r="B917" s="911">
        <v>911</v>
      </c>
      <c r="C917" s="931" t="s">
        <v>65</v>
      </c>
      <c r="D917" s="913"/>
      <c r="E917" s="931" t="s">
        <v>150</v>
      </c>
      <c r="F917" s="912" t="str">
        <f t="shared" si="5"/>
        <v>6340</v>
      </c>
      <c r="G917" s="931"/>
      <c r="H917" s="931"/>
      <c r="I917" s="933" t="s">
        <v>3393</v>
      </c>
      <c r="J917" s="1084"/>
      <c r="K917" s="1085">
        <v>23</v>
      </c>
      <c r="L917" s="931" t="s">
        <v>114</v>
      </c>
      <c r="M917" s="931" t="s">
        <v>3388</v>
      </c>
      <c r="N917" s="912"/>
      <c r="O917" s="761"/>
      <c r="P917" s="931"/>
      <c r="Q917" s="931"/>
    </row>
    <row r="918" spans="2:17">
      <c r="B918" s="911">
        <v>912</v>
      </c>
      <c r="C918" s="931" t="s">
        <v>65</v>
      </c>
      <c r="D918" s="913"/>
      <c r="E918" s="931" t="s">
        <v>150</v>
      </c>
      <c r="F918" s="912" t="str">
        <f t="shared" si="5"/>
        <v>6340</v>
      </c>
      <c r="G918" s="931"/>
      <c r="H918" s="931"/>
      <c r="I918" s="933" t="s">
        <v>3393</v>
      </c>
      <c r="J918" s="1084"/>
      <c r="K918" s="1085">
        <v>24</v>
      </c>
      <c r="L918" s="931" t="s">
        <v>114</v>
      </c>
      <c r="M918" s="931" t="s">
        <v>3388</v>
      </c>
      <c r="N918" s="912"/>
      <c r="O918" s="761"/>
      <c r="P918" s="931"/>
      <c r="Q918" s="931"/>
    </row>
    <row r="919" spans="2:17">
      <c r="B919" s="911">
        <v>913</v>
      </c>
      <c r="C919" s="931" t="s">
        <v>65</v>
      </c>
      <c r="D919" s="913"/>
      <c r="E919" s="931" t="s">
        <v>150</v>
      </c>
      <c r="F919" s="912" t="str">
        <f t="shared" si="5"/>
        <v>6340</v>
      </c>
      <c r="G919" s="931"/>
      <c r="H919" s="931"/>
      <c r="I919" s="933" t="s">
        <v>3393</v>
      </c>
      <c r="J919" s="1084"/>
      <c r="K919" s="1085">
        <v>25</v>
      </c>
      <c r="L919" s="931" t="s">
        <v>114</v>
      </c>
      <c r="M919" s="931" t="s">
        <v>3388</v>
      </c>
      <c r="N919" s="912"/>
      <c r="O919" s="761"/>
      <c r="P919" s="931"/>
      <c r="Q919" s="931"/>
    </row>
    <row r="920" spans="2:17">
      <c r="B920" s="911">
        <v>914</v>
      </c>
      <c r="C920" s="931" t="s">
        <v>65</v>
      </c>
      <c r="D920" s="913"/>
      <c r="E920" s="931" t="s">
        <v>150</v>
      </c>
      <c r="F920" s="912" t="str">
        <f t="shared" si="5"/>
        <v>6340</v>
      </c>
      <c r="G920" s="931"/>
      <c r="H920" s="931"/>
      <c r="I920" s="933" t="s">
        <v>3393</v>
      </c>
      <c r="J920" s="1084"/>
      <c r="K920" s="1085">
        <v>26</v>
      </c>
      <c r="L920" s="931" t="s">
        <v>114</v>
      </c>
      <c r="M920" s="931" t="s">
        <v>3388</v>
      </c>
      <c r="N920" s="912"/>
      <c r="O920" s="761"/>
      <c r="P920" s="931"/>
      <c r="Q920" s="931"/>
    </row>
    <row r="921" spans="2:17">
      <c r="B921" s="911">
        <v>915</v>
      </c>
      <c r="C921" s="931" t="s">
        <v>65</v>
      </c>
      <c r="D921" s="913"/>
      <c r="E921" s="931" t="s">
        <v>150</v>
      </c>
      <c r="F921" s="912" t="str">
        <f t="shared" si="5"/>
        <v>6340</v>
      </c>
      <c r="G921" s="931"/>
      <c r="H921" s="931"/>
      <c r="I921" s="933" t="s">
        <v>3393</v>
      </c>
      <c r="J921" s="1084"/>
      <c r="K921" s="1085">
        <v>27</v>
      </c>
      <c r="L921" s="931" t="s">
        <v>114</v>
      </c>
      <c r="M921" s="931" t="s">
        <v>3388</v>
      </c>
      <c r="N921" s="912"/>
      <c r="O921" s="761"/>
      <c r="P921" s="931"/>
      <c r="Q921" s="931"/>
    </row>
    <row r="922" spans="2:17">
      <c r="B922" s="911">
        <v>916</v>
      </c>
      <c r="C922" s="931" t="s">
        <v>65</v>
      </c>
      <c r="D922" s="913"/>
      <c r="E922" s="931" t="s">
        <v>150</v>
      </c>
      <c r="F922" s="912" t="str">
        <f t="shared" si="5"/>
        <v>6340</v>
      </c>
      <c r="G922" s="931"/>
      <c r="H922" s="931"/>
      <c r="I922" s="933" t="s">
        <v>3393</v>
      </c>
      <c r="J922" s="1084"/>
      <c r="K922" s="1085">
        <v>28</v>
      </c>
      <c r="L922" s="931" t="s">
        <v>114</v>
      </c>
      <c r="M922" s="931" t="s">
        <v>3388</v>
      </c>
      <c r="N922" s="912"/>
      <c r="O922" s="761"/>
      <c r="P922" s="931"/>
      <c r="Q922" s="931"/>
    </row>
    <row r="923" spans="2:17">
      <c r="B923" s="911">
        <v>917</v>
      </c>
      <c r="C923" s="931" t="s">
        <v>65</v>
      </c>
      <c r="D923" s="913"/>
      <c r="E923" s="931" t="s">
        <v>150</v>
      </c>
      <c r="F923" s="912" t="str">
        <f t="shared" si="5"/>
        <v>6340</v>
      </c>
      <c r="G923" s="931"/>
      <c r="H923" s="931"/>
      <c r="I923" s="933" t="s">
        <v>3393</v>
      </c>
      <c r="J923" s="1084"/>
      <c r="K923" s="1085">
        <v>29</v>
      </c>
      <c r="L923" s="931" t="s">
        <v>114</v>
      </c>
      <c r="M923" s="931" t="s">
        <v>3388</v>
      </c>
      <c r="N923" s="912"/>
      <c r="O923" s="761"/>
      <c r="P923" s="931"/>
      <c r="Q923" s="931"/>
    </row>
    <row r="924" spans="2:17">
      <c r="B924" s="911">
        <v>918</v>
      </c>
      <c r="C924" s="931" t="s">
        <v>65</v>
      </c>
      <c r="D924" s="913"/>
      <c r="E924" s="931" t="s">
        <v>150</v>
      </c>
      <c r="F924" s="912" t="str">
        <f t="shared" si="5"/>
        <v>6340</v>
      </c>
      <c r="G924" s="931"/>
      <c r="H924" s="931"/>
      <c r="I924" s="933" t="s">
        <v>3393</v>
      </c>
      <c r="J924" s="1084"/>
      <c r="K924" s="1085">
        <v>30</v>
      </c>
      <c r="L924" s="931" t="s">
        <v>114</v>
      </c>
      <c r="M924" s="931" t="s">
        <v>3388</v>
      </c>
      <c r="N924" s="912"/>
      <c r="O924" s="761"/>
      <c r="P924" s="931"/>
      <c r="Q924" s="931"/>
    </row>
    <row r="925" spans="2:17">
      <c r="B925" s="911">
        <v>919</v>
      </c>
      <c r="C925" s="931" t="s">
        <v>65</v>
      </c>
      <c r="D925" s="913"/>
      <c r="E925" s="931" t="s">
        <v>150</v>
      </c>
      <c r="F925" s="912" t="str">
        <f t="shared" si="5"/>
        <v>6340</v>
      </c>
      <c r="G925" s="931"/>
      <c r="H925" s="931"/>
      <c r="I925" s="933" t="s">
        <v>3393</v>
      </c>
      <c r="J925" s="1084"/>
      <c r="K925" s="1085">
        <v>31</v>
      </c>
      <c r="L925" s="931" t="s">
        <v>114</v>
      </c>
      <c r="M925" s="931" t="s">
        <v>3388</v>
      </c>
      <c r="N925" s="912"/>
      <c r="O925" s="761"/>
      <c r="P925" s="931"/>
      <c r="Q925" s="931"/>
    </row>
    <row r="926" spans="2:17">
      <c r="B926" s="911">
        <v>920</v>
      </c>
      <c r="C926" s="931" t="s">
        <v>65</v>
      </c>
      <c r="D926" s="913"/>
      <c r="E926" s="931" t="s">
        <v>150</v>
      </c>
      <c r="F926" s="912" t="str">
        <f t="shared" si="5"/>
        <v>6340</v>
      </c>
      <c r="G926" s="931"/>
      <c r="H926" s="931"/>
      <c r="I926" s="933" t="s">
        <v>3393</v>
      </c>
      <c r="J926" s="1084"/>
      <c r="K926" s="1085">
        <v>32</v>
      </c>
      <c r="L926" s="931" t="s">
        <v>114</v>
      </c>
      <c r="M926" s="931" t="s">
        <v>3388</v>
      </c>
      <c r="N926" s="912"/>
      <c r="O926" s="761"/>
      <c r="P926" s="931"/>
      <c r="Q926" s="931"/>
    </row>
    <row r="927" spans="2:17">
      <c r="B927" s="911">
        <v>921</v>
      </c>
      <c r="C927" s="931" t="s">
        <v>65</v>
      </c>
      <c r="D927" s="913"/>
      <c r="E927" s="931" t="s">
        <v>150</v>
      </c>
      <c r="F927" s="912" t="str">
        <f t="shared" si="5"/>
        <v>6340</v>
      </c>
      <c r="G927" s="931"/>
      <c r="H927" s="931"/>
      <c r="I927" s="933" t="s">
        <v>3393</v>
      </c>
      <c r="J927" s="1084"/>
      <c r="K927" s="1085">
        <v>33</v>
      </c>
      <c r="L927" s="931" t="s">
        <v>114</v>
      </c>
      <c r="M927" s="931" t="s">
        <v>3388</v>
      </c>
      <c r="N927" s="912"/>
      <c r="O927" s="761"/>
      <c r="P927" s="931"/>
      <c r="Q927" s="931"/>
    </row>
    <row r="928" spans="2:17">
      <c r="B928" s="911">
        <v>922</v>
      </c>
      <c r="C928" s="931" t="s">
        <v>65</v>
      </c>
      <c r="D928" s="913"/>
      <c r="E928" s="931" t="s">
        <v>150</v>
      </c>
      <c r="F928" s="912" t="str">
        <f t="shared" si="5"/>
        <v>6340</v>
      </c>
      <c r="G928" s="931"/>
      <c r="H928" s="931"/>
      <c r="I928" s="933" t="s">
        <v>3393</v>
      </c>
      <c r="J928" s="1084"/>
      <c r="K928" s="1085">
        <v>34</v>
      </c>
      <c r="L928" s="931" t="s">
        <v>114</v>
      </c>
      <c r="M928" s="931" t="s">
        <v>3388</v>
      </c>
      <c r="N928" s="912"/>
      <c r="O928" s="761"/>
      <c r="P928" s="931"/>
      <c r="Q928" s="931"/>
    </row>
    <row r="929" spans="2:17">
      <c r="B929" s="911">
        <v>923</v>
      </c>
      <c r="C929" s="931" t="s">
        <v>65</v>
      </c>
      <c r="D929" s="913"/>
      <c r="E929" s="931" t="s">
        <v>150</v>
      </c>
      <c r="F929" s="912" t="str">
        <f t="shared" si="5"/>
        <v>6340</v>
      </c>
      <c r="G929" s="931"/>
      <c r="H929" s="931"/>
      <c r="I929" s="933" t="s">
        <v>3393</v>
      </c>
      <c r="J929" s="1084"/>
      <c r="K929" s="1085">
        <v>35</v>
      </c>
      <c r="L929" s="931" t="s">
        <v>114</v>
      </c>
      <c r="M929" s="931" t="s">
        <v>3388</v>
      </c>
      <c r="N929" s="912"/>
      <c r="O929" s="761"/>
      <c r="P929" s="931"/>
      <c r="Q929" s="931"/>
    </row>
    <row r="930" spans="2:17">
      <c r="B930" s="911">
        <v>924</v>
      </c>
      <c r="C930" s="931" t="s">
        <v>65</v>
      </c>
      <c r="D930" s="913"/>
      <c r="E930" s="931" t="s">
        <v>150</v>
      </c>
      <c r="F930" s="912" t="str">
        <f t="shared" si="5"/>
        <v>6340</v>
      </c>
      <c r="G930" s="931"/>
      <c r="H930" s="931"/>
      <c r="I930" s="933" t="s">
        <v>3393</v>
      </c>
      <c r="J930" s="1084"/>
      <c r="K930" s="1085">
        <v>36</v>
      </c>
      <c r="L930" s="931" t="s">
        <v>114</v>
      </c>
      <c r="M930" s="931" t="s">
        <v>3388</v>
      </c>
      <c r="N930" s="912"/>
      <c r="O930" s="761"/>
      <c r="P930" s="931"/>
      <c r="Q930" s="931"/>
    </row>
    <row r="931" spans="2:17">
      <c r="B931" s="911">
        <v>925</v>
      </c>
      <c r="C931" s="931" t="s">
        <v>65</v>
      </c>
      <c r="D931" s="913"/>
      <c r="E931" s="931" t="s">
        <v>150</v>
      </c>
      <c r="F931" s="912" t="str">
        <f t="shared" si="5"/>
        <v>6340</v>
      </c>
      <c r="G931" s="931"/>
      <c r="H931" s="931"/>
      <c r="I931" s="933" t="s">
        <v>3393</v>
      </c>
      <c r="J931" s="1084"/>
      <c r="K931" s="1085">
        <v>37</v>
      </c>
      <c r="L931" s="931" t="s">
        <v>114</v>
      </c>
      <c r="M931" s="931" t="s">
        <v>3388</v>
      </c>
      <c r="N931" s="912"/>
      <c r="O931" s="761"/>
      <c r="P931" s="931"/>
      <c r="Q931" s="931"/>
    </row>
    <row r="932" spans="2:17">
      <c r="B932" s="911">
        <v>926</v>
      </c>
      <c r="C932" s="931" t="s">
        <v>65</v>
      </c>
      <c r="D932" s="913"/>
      <c r="E932" s="931" t="s">
        <v>150</v>
      </c>
      <c r="F932" s="912" t="str">
        <f t="shared" si="5"/>
        <v>6340</v>
      </c>
      <c r="G932" s="931"/>
      <c r="H932" s="931"/>
      <c r="I932" s="933" t="s">
        <v>3393</v>
      </c>
      <c r="J932" s="1084"/>
      <c r="K932" s="1085">
        <v>38</v>
      </c>
      <c r="L932" s="931" t="s">
        <v>114</v>
      </c>
      <c r="M932" s="931" t="s">
        <v>3388</v>
      </c>
      <c r="N932" s="912"/>
      <c r="O932" s="761"/>
      <c r="P932" s="931"/>
      <c r="Q932" s="931"/>
    </row>
    <row r="933" spans="2:17">
      <c r="B933" s="911">
        <v>927</v>
      </c>
      <c r="C933" s="931" t="s">
        <v>65</v>
      </c>
      <c r="D933" s="913"/>
      <c r="E933" s="931" t="s">
        <v>150</v>
      </c>
      <c r="F933" s="912" t="str">
        <f t="shared" si="5"/>
        <v>6340</v>
      </c>
      <c r="G933" s="931"/>
      <c r="H933" s="931"/>
      <c r="I933" s="933" t="s">
        <v>3393</v>
      </c>
      <c r="J933" s="1084"/>
      <c r="K933" s="1085">
        <v>39</v>
      </c>
      <c r="L933" s="931" t="s">
        <v>114</v>
      </c>
      <c r="M933" s="931" t="s">
        <v>3388</v>
      </c>
      <c r="N933" s="912"/>
      <c r="O933" s="761"/>
      <c r="P933" s="931"/>
      <c r="Q933" s="931"/>
    </row>
    <row r="934" spans="2:17">
      <c r="B934" s="911">
        <v>928</v>
      </c>
      <c r="C934" s="931" t="s">
        <v>65</v>
      </c>
      <c r="D934" s="913"/>
      <c r="E934" s="931" t="s">
        <v>150</v>
      </c>
      <c r="F934" s="912" t="str">
        <f t="shared" si="5"/>
        <v>6340</v>
      </c>
      <c r="G934" s="931"/>
      <c r="H934" s="931"/>
      <c r="I934" s="933" t="s">
        <v>3393</v>
      </c>
      <c r="J934" s="1084"/>
      <c r="K934" s="1085">
        <v>40</v>
      </c>
      <c r="L934" s="931" t="s">
        <v>114</v>
      </c>
      <c r="M934" s="931" t="s">
        <v>3388</v>
      </c>
      <c r="N934" s="912"/>
      <c r="O934" s="761"/>
      <c r="P934" s="931"/>
      <c r="Q934" s="931"/>
    </row>
    <row r="935" spans="2:17">
      <c r="B935" s="911">
        <v>929</v>
      </c>
      <c r="C935" s="931" t="s">
        <v>65</v>
      </c>
      <c r="D935" s="913"/>
      <c r="E935" s="931" t="s">
        <v>150</v>
      </c>
      <c r="F935" s="912" t="str">
        <f t="shared" si="5"/>
        <v>6340</v>
      </c>
      <c r="G935" s="931"/>
      <c r="H935" s="931"/>
      <c r="I935" s="933" t="s">
        <v>3393</v>
      </c>
      <c r="J935" s="1084"/>
      <c r="K935" s="1085">
        <v>41</v>
      </c>
      <c r="L935" s="931" t="s">
        <v>114</v>
      </c>
      <c r="M935" s="931" t="s">
        <v>3388</v>
      </c>
      <c r="N935" s="912"/>
      <c r="O935" s="761"/>
      <c r="P935" s="931"/>
      <c r="Q935" s="931"/>
    </row>
    <row r="936" spans="2:17">
      <c r="B936" s="911">
        <v>930</v>
      </c>
      <c r="C936" s="931" t="s">
        <v>65</v>
      </c>
      <c r="D936" s="913"/>
      <c r="E936" s="931" t="s">
        <v>150</v>
      </c>
      <c r="F936" s="912" t="str">
        <f t="shared" si="5"/>
        <v>6340</v>
      </c>
      <c r="G936" s="931"/>
      <c r="H936" s="931"/>
      <c r="I936" s="933" t="s">
        <v>3393</v>
      </c>
      <c r="J936" s="1084"/>
      <c r="K936" s="1085">
        <v>42</v>
      </c>
      <c r="L936" s="931" t="s">
        <v>114</v>
      </c>
      <c r="M936" s="931" t="s">
        <v>3388</v>
      </c>
      <c r="N936" s="912"/>
      <c r="O936" s="761"/>
      <c r="P936" s="931"/>
      <c r="Q936" s="931"/>
    </row>
    <row r="937" spans="2:17">
      <c r="B937" s="911">
        <v>931</v>
      </c>
      <c r="C937" s="931" t="s">
        <v>65</v>
      </c>
      <c r="D937" s="913"/>
      <c r="E937" s="931" t="s">
        <v>150</v>
      </c>
      <c r="F937" s="912" t="str">
        <f t="shared" si="5"/>
        <v>6340</v>
      </c>
      <c r="G937" s="931"/>
      <c r="H937" s="931"/>
      <c r="I937" s="933" t="s">
        <v>3393</v>
      </c>
      <c r="J937" s="1084"/>
      <c r="K937" s="1085">
        <v>43</v>
      </c>
      <c r="L937" s="931" t="s">
        <v>114</v>
      </c>
      <c r="M937" s="931" t="s">
        <v>3388</v>
      </c>
      <c r="N937" s="912"/>
      <c r="O937" s="761"/>
      <c r="P937" s="931"/>
      <c r="Q937" s="931"/>
    </row>
    <row r="938" spans="2:17">
      <c r="B938" s="911">
        <v>932</v>
      </c>
      <c r="C938" s="931" t="s">
        <v>65</v>
      </c>
      <c r="D938" s="913"/>
      <c r="E938" s="931" t="s">
        <v>150</v>
      </c>
      <c r="F938" s="912" t="str">
        <f t="shared" si="5"/>
        <v>6340</v>
      </c>
      <c r="G938" s="931"/>
      <c r="H938" s="931"/>
      <c r="I938" s="933" t="s">
        <v>3393</v>
      </c>
      <c r="J938" s="1084"/>
      <c r="K938" s="1085">
        <v>44</v>
      </c>
      <c r="L938" s="931" t="s">
        <v>114</v>
      </c>
      <c r="M938" s="931" t="s">
        <v>3388</v>
      </c>
      <c r="N938" s="912"/>
      <c r="O938" s="761"/>
      <c r="P938" s="931"/>
      <c r="Q938" s="931"/>
    </row>
    <row r="939" spans="2:17">
      <c r="B939" s="911">
        <v>933</v>
      </c>
      <c r="C939" s="931" t="s">
        <v>65</v>
      </c>
      <c r="D939" s="913"/>
      <c r="E939" s="931" t="s">
        <v>150</v>
      </c>
      <c r="F939" s="912" t="str">
        <f t="shared" si="5"/>
        <v>6340</v>
      </c>
      <c r="G939" s="931"/>
      <c r="H939" s="931"/>
      <c r="I939" s="933" t="s">
        <v>3393</v>
      </c>
      <c r="J939" s="1084"/>
      <c r="K939" s="1085">
        <v>45</v>
      </c>
      <c r="L939" s="931" t="s">
        <v>114</v>
      </c>
      <c r="M939" s="931" t="s">
        <v>3388</v>
      </c>
      <c r="N939" s="912"/>
      <c r="O939" s="761"/>
      <c r="P939" s="931"/>
      <c r="Q939" s="931"/>
    </row>
    <row r="940" spans="2:17">
      <c r="B940" s="911">
        <v>934</v>
      </c>
      <c r="C940" s="931" t="s">
        <v>65</v>
      </c>
      <c r="D940" s="913"/>
      <c r="E940" s="931" t="s">
        <v>150</v>
      </c>
      <c r="F940" s="912" t="str">
        <f t="shared" si="5"/>
        <v>6340</v>
      </c>
      <c r="G940" s="931"/>
      <c r="H940" s="931"/>
      <c r="I940" s="933" t="s">
        <v>3393</v>
      </c>
      <c r="J940" s="1084"/>
      <c r="K940" s="1085">
        <v>46</v>
      </c>
      <c r="L940" s="931" t="s">
        <v>114</v>
      </c>
      <c r="M940" s="931" t="s">
        <v>3388</v>
      </c>
      <c r="N940" s="912"/>
      <c r="O940" s="761"/>
      <c r="P940" s="931"/>
      <c r="Q940" s="931"/>
    </row>
    <row r="941" spans="2:17">
      <c r="B941" s="911">
        <v>935</v>
      </c>
      <c r="C941" s="931" t="s">
        <v>65</v>
      </c>
      <c r="D941" s="913"/>
      <c r="E941" s="931" t="s">
        <v>150</v>
      </c>
      <c r="F941" s="912" t="str">
        <f t="shared" si="5"/>
        <v>6340</v>
      </c>
      <c r="G941" s="931"/>
      <c r="H941" s="931"/>
      <c r="I941" s="933" t="s">
        <v>3393</v>
      </c>
      <c r="J941" s="1084"/>
      <c r="K941" s="1085">
        <v>47</v>
      </c>
      <c r="L941" s="931" t="s">
        <v>114</v>
      </c>
      <c r="M941" s="931" t="s">
        <v>3388</v>
      </c>
      <c r="N941" s="912"/>
      <c r="O941" s="761"/>
      <c r="P941" s="931"/>
      <c r="Q941" s="931"/>
    </row>
    <row r="942" spans="2:17">
      <c r="B942" s="911">
        <v>936</v>
      </c>
      <c r="C942" s="931" t="s">
        <v>65</v>
      </c>
      <c r="D942" s="913"/>
      <c r="E942" s="931" t="s">
        <v>150</v>
      </c>
      <c r="F942" s="912" t="str">
        <f t="shared" si="5"/>
        <v>6340</v>
      </c>
      <c r="G942" s="931"/>
      <c r="H942" s="931"/>
      <c r="I942" s="933" t="s">
        <v>3393</v>
      </c>
      <c r="J942" s="1084"/>
      <c r="K942" s="1085">
        <v>48</v>
      </c>
      <c r="L942" s="931" t="s">
        <v>114</v>
      </c>
      <c r="M942" s="931" t="s">
        <v>3388</v>
      </c>
      <c r="N942" s="912"/>
      <c r="O942" s="761"/>
      <c r="P942" s="931"/>
      <c r="Q942" s="931"/>
    </row>
    <row r="943" spans="2:17">
      <c r="B943" s="911">
        <v>937</v>
      </c>
      <c r="C943" s="931" t="s">
        <v>65</v>
      </c>
      <c r="D943" s="913"/>
      <c r="E943" s="931" t="s">
        <v>150</v>
      </c>
      <c r="F943" s="912" t="str">
        <f t="shared" si="5"/>
        <v>6340</v>
      </c>
      <c r="G943" s="931"/>
      <c r="H943" s="931"/>
      <c r="I943" s="933" t="s">
        <v>3393</v>
      </c>
      <c r="J943" s="1084"/>
      <c r="K943" s="1085">
        <v>49</v>
      </c>
      <c r="L943" s="931" t="s">
        <v>114</v>
      </c>
      <c r="M943" s="931" t="s">
        <v>3388</v>
      </c>
      <c r="N943" s="912"/>
      <c r="O943" s="761"/>
      <c r="P943" s="931"/>
      <c r="Q943" s="931"/>
    </row>
    <row r="944" spans="2:17">
      <c r="B944" s="911">
        <v>938</v>
      </c>
      <c r="C944" s="931" t="s">
        <v>65</v>
      </c>
      <c r="D944" s="913"/>
      <c r="E944" s="931" t="s">
        <v>150</v>
      </c>
      <c r="F944" s="912" t="str">
        <f t="shared" si="5"/>
        <v>6340</v>
      </c>
      <c r="G944" s="931"/>
      <c r="H944" s="931"/>
      <c r="I944" s="933" t="s">
        <v>3393</v>
      </c>
      <c r="J944" s="1084"/>
      <c r="K944" s="1085">
        <v>50</v>
      </c>
      <c r="L944" s="931" t="s">
        <v>114</v>
      </c>
      <c r="M944" s="931" t="s">
        <v>3388</v>
      </c>
      <c r="N944" s="912"/>
      <c r="O944" s="761"/>
      <c r="P944" s="931"/>
      <c r="Q944" s="931"/>
    </row>
    <row r="945" spans="2:17">
      <c r="B945" s="911">
        <v>939</v>
      </c>
      <c r="C945" s="931" t="s">
        <v>65</v>
      </c>
      <c r="D945" s="913"/>
      <c r="E945" s="931" t="s">
        <v>150</v>
      </c>
      <c r="F945" s="912" t="str">
        <f t="shared" si="5"/>
        <v>6340</v>
      </c>
      <c r="G945" s="931"/>
      <c r="H945" s="931"/>
      <c r="I945" s="933" t="s">
        <v>3393</v>
      </c>
      <c r="J945" s="1084"/>
      <c r="K945" s="1085">
        <v>51</v>
      </c>
      <c r="L945" s="931" t="s">
        <v>114</v>
      </c>
      <c r="M945" s="931" t="s">
        <v>3388</v>
      </c>
      <c r="N945" s="912"/>
      <c r="O945" s="761"/>
      <c r="P945" s="931"/>
      <c r="Q945" s="931"/>
    </row>
    <row r="946" spans="2:17">
      <c r="B946" s="911">
        <v>940</v>
      </c>
      <c r="C946" s="931" t="s">
        <v>65</v>
      </c>
      <c r="D946" s="913"/>
      <c r="E946" s="931" t="s">
        <v>150</v>
      </c>
      <c r="F946" s="912" t="str">
        <f t="shared" si="5"/>
        <v>6340</v>
      </c>
      <c r="G946" s="931"/>
      <c r="H946" s="931"/>
      <c r="I946" s="933" t="s">
        <v>3393</v>
      </c>
      <c r="J946" s="1084"/>
      <c r="K946" s="1085">
        <v>52</v>
      </c>
      <c r="L946" s="931" t="s">
        <v>114</v>
      </c>
      <c r="M946" s="931" t="s">
        <v>3388</v>
      </c>
      <c r="N946" s="912"/>
      <c r="O946" s="761"/>
      <c r="P946" s="931"/>
      <c r="Q946" s="931"/>
    </row>
    <row r="947" spans="2:17">
      <c r="B947" s="911">
        <v>941</v>
      </c>
      <c r="C947" s="931" t="s">
        <v>65</v>
      </c>
      <c r="D947" s="913"/>
      <c r="E947" s="931" t="s">
        <v>150</v>
      </c>
      <c r="F947" s="912" t="str">
        <f t="shared" si="5"/>
        <v>6340</v>
      </c>
      <c r="G947" s="931"/>
      <c r="H947" s="931"/>
      <c r="I947" s="933" t="s">
        <v>3393</v>
      </c>
      <c r="J947" s="1084"/>
      <c r="K947" s="1085">
        <v>53</v>
      </c>
      <c r="L947" s="931" t="s">
        <v>114</v>
      </c>
      <c r="M947" s="931" t="s">
        <v>3388</v>
      </c>
      <c r="N947" s="912"/>
      <c r="O947" s="761"/>
      <c r="P947" s="931"/>
      <c r="Q947" s="931"/>
    </row>
    <row r="948" spans="2:17">
      <c r="B948" s="911">
        <v>942</v>
      </c>
      <c r="C948" s="931" t="s">
        <v>65</v>
      </c>
      <c r="D948" s="913"/>
      <c r="E948" s="931" t="s">
        <v>150</v>
      </c>
      <c r="F948" s="912" t="str">
        <f t="shared" si="5"/>
        <v>6340</v>
      </c>
      <c r="G948" s="931"/>
      <c r="H948" s="931"/>
      <c r="I948" s="933" t="s">
        <v>3393</v>
      </c>
      <c r="J948" s="1084"/>
      <c r="K948" s="1085">
        <v>54</v>
      </c>
      <c r="L948" s="931" t="s">
        <v>114</v>
      </c>
      <c r="M948" s="931" t="s">
        <v>3388</v>
      </c>
      <c r="N948" s="912"/>
      <c r="O948" s="761"/>
      <c r="P948" s="931"/>
      <c r="Q948" s="931"/>
    </row>
    <row r="949" spans="2:17">
      <c r="B949" s="911">
        <v>943</v>
      </c>
      <c r="C949" s="931" t="s">
        <v>65</v>
      </c>
      <c r="D949" s="913"/>
      <c r="E949" s="931" t="s">
        <v>150</v>
      </c>
      <c r="F949" s="912" t="str">
        <f t="shared" si="5"/>
        <v>6340</v>
      </c>
      <c r="G949" s="931"/>
      <c r="H949" s="931"/>
      <c r="I949" s="933" t="s">
        <v>3393</v>
      </c>
      <c r="J949" s="1084"/>
      <c r="K949" s="1085">
        <v>55</v>
      </c>
      <c r="L949" s="931" t="s">
        <v>114</v>
      </c>
      <c r="M949" s="931" t="s">
        <v>3388</v>
      </c>
      <c r="N949" s="912"/>
      <c r="O949" s="761"/>
      <c r="P949" s="931"/>
      <c r="Q949" s="931"/>
    </row>
    <row r="950" spans="2:17">
      <c r="B950" s="911">
        <v>944</v>
      </c>
      <c r="C950" s="931" t="s">
        <v>65</v>
      </c>
      <c r="D950" s="913"/>
      <c r="E950" s="931" t="s">
        <v>150</v>
      </c>
      <c r="F950" s="912" t="str">
        <f t="shared" si="5"/>
        <v>6340</v>
      </c>
      <c r="G950" s="931"/>
      <c r="H950" s="931"/>
      <c r="I950" s="933" t="s">
        <v>3393</v>
      </c>
      <c r="J950" s="1084"/>
      <c r="K950" s="1085">
        <v>56</v>
      </c>
      <c r="L950" s="931" t="s">
        <v>114</v>
      </c>
      <c r="M950" s="931" t="s">
        <v>3388</v>
      </c>
      <c r="N950" s="912"/>
      <c r="O950" s="761"/>
      <c r="P950" s="931"/>
      <c r="Q950" s="931"/>
    </row>
    <row r="951" spans="2:17">
      <c r="B951" s="911">
        <v>945</v>
      </c>
      <c r="C951" s="931" t="s">
        <v>65</v>
      </c>
      <c r="D951" s="913"/>
      <c r="E951" s="931" t="s">
        <v>150</v>
      </c>
      <c r="F951" s="912" t="str">
        <f t="shared" si="5"/>
        <v>6340</v>
      </c>
      <c r="G951" s="931"/>
      <c r="H951" s="931"/>
      <c r="I951" s="933" t="s">
        <v>3393</v>
      </c>
      <c r="J951" s="1084"/>
      <c r="K951" s="1085">
        <v>57</v>
      </c>
      <c r="L951" s="931" t="s">
        <v>114</v>
      </c>
      <c r="M951" s="931" t="s">
        <v>3388</v>
      </c>
      <c r="N951" s="912"/>
      <c r="O951" s="761"/>
      <c r="P951" s="931"/>
      <c r="Q951" s="931"/>
    </row>
    <row r="952" spans="2:17">
      <c r="B952" s="911">
        <v>946</v>
      </c>
      <c r="C952" s="931" t="s">
        <v>65</v>
      </c>
      <c r="D952" s="913"/>
      <c r="E952" s="931" t="s">
        <v>150</v>
      </c>
      <c r="F952" s="912" t="str">
        <f t="shared" si="2"/>
        <v>6340</v>
      </c>
      <c r="G952" s="931" t="s">
        <v>288</v>
      </c>
      <c r="H952" s="931"/>
      <c r="I952" s="933" t="s">
        <v>289</v>
      </c>
      <c r="J952" s="1084">
        <v>1</v>
      </c>
      <c r="K952" s="1085">
        <v>1</v>
      </c>
      <c r="L952" s="931">
        <v>12</v>
      </c>
      <c r="M952" s="931" t="s">
        <v>3343</v>
      </c>
      <c r="N952" s="912"/>
      <c r="O952" s="761"/>
      <c r="P952" s="931"/>
      <c r="Q952" s="931"/>
    </row>
    <row r="953" spans="2:17">
      <c r="B953" s="911">
        <v>947</v>
      </c>
      <c r="C953" s="931" t="s">
        <v>65</v>
      </c>
      <c r="D953" s="913"/>
      <c r="E953" s="931" t="s">
        <v>150</v>
      </c>
      <c r="F953" s="912" t="str">
        <f t="shared" si="2"/>
        <v>6340</v>
      </c>
      <c r="G953" s="931" t="s">
        <v>288</v>
      </c>
      <c r="H953" s="931"/>
      <c r="I953" s="933" t="s">
        <v>289</v>
      </c>
      <c r="J953" s="1084">
        <v>1</v>
      </c>
      <c r="K953" s="1085">
        <v>2</v>
      </c>
      <c r="L953" s="931">
        <v>12</v>
      </c>
      <c r="M953" s="931" t="s">
        <v>3387</v>
      </c>
      <c r="N953" s="912"/>
      <c r="O953" s="761"/>
      <c r="P953" s="931"/>
      <c r="Q953" s="931"/>
    </row>
    <row r="954" spans="2:17">
      <c r="B954" s="911">
        <v>948</v>
      </c>
      <c r="C954" s="931" t="s">
        <v>65</v>
      </c>
      <c r="D954" s="913"/>
      <c r="E954" s="931" t="s">
        <v>150</v>
      </c>
      <c r="F954" s="912" t="str">
        <f t="shared" si="2"/>
        <v>6340</v>
      </c>
      <c r="G954" s="931" t="s">
        <v>288</v>
      </c>
      <c r="H954" s="931"/>
      <c r="I954" s="933" t="s">
        <v>289</v>
      </c>
      <c r="J954" s="1084">
        <v>1</v>
      </c>
      <c r="K954" s="1085">
        <v>3</v>
      </c>
      <c r="L954" s="931">
        <v>12</v>
      </c>
      <c r="M954" s="931" t="s">
        <v>3387</v>
      </c>
      <c r="N954" s="912"/>
      <c r="O954" s="761"/>
      <c r="P954" s="931"/>
      <c r="Q954" s="931"/>
    </row>
    <row r="955" spans="2:17">
      <c r="B955" s="911">
        <v>949</v>
      </c>
      <c r="C955" s="931" t="s">
        <v>65</v>
      </c>
      <c r="D955" s="913"/>
      <c r="E955" s="931" t="s">
        <v>150</v>
      </c>
      <c r="F955" s="912" t="str">
        <f t="shared" si="2"/>
        <v>6340</v>
      </c>
      <c r="G955" s="931" t="s">
        <v>288</v>
      </c>
      <c r="H955" s="931"/>
      <c r="I955" s="933" t="s">
        <v>289</v>
      </c>
      <c r="J955" s="1084">
        <v>1</v>
      </c>
      <c r="K955" s="1085">
        <v>4</v>
      </c>
      <c r="L955" s="931">
        <v>12</v>
      </c>
      <c r="M955" s="931" t="s">
        <v>3387</v>
      </c>
      <c r="N955" s="912"/>
      <c r="O955" s="761"/>
      <c r="P955" s="931"/>
      <c r="Q955" s="931"/>
    </row>
    <row r="956" spans="2:17">
      <c r="B956" s="911">
        <v>950</v>
      </c>
      <c r="C956" s="931" t="s">
        <v>65</v>
      </c>
      <c r="D956" s="913"/>
      <c r="E956" s="931" t="s">
        <v>150</v>
      </c>
      <c r="F956" s="912" t="str">
        <f t="shared" si="2"/>
        <v>6340</v>
      </c>
      <c r="G956" s="931" t="s">
        <v>288</v>
      </c>
      <c r="H956" s="931"/>
      <c r="I956" s="933" t="s">
        <v>289</v>
      </c>
      <c r="J956" s="1084">
        <v>1</v>
      </c>
      <c r="K956" s="1085">
        <v>5</v>
      </c>
      <c r="L956" s="931">
        <v>12</v>
      </c>
      <c r="M956" s="931" t="s">
        <v>3387</v>
      </c>
      <c r="N956" s="912"/>
      <c r="O956" s="761"/>
      <c r="P956" s="931"/>
      <c r="Q956" s="931"/>
    </row>
    <row r="957" spans="2:17">
      <c r="B957" s="911">
        <v>951</v>
      </c>
      <c r="C957" s="931" t="s">
        <v>65</v>
      </c>
      <c r="D957" s="913"/>
      <c r="E957" s="931" t="s">
        <v>150</v>
      </c>
      <c r="F957" s="912" t="str">
        <f t="shared" si="2"/>
        <v>6340</v>
      </c>
      <c r="G957" s="931" t="s">
        <v>288</v>
      </c>
      <c r="H957" s="931"/>
      <c r="I957" s="933" t="s">
        <v>289</v>
      </c>
      <c r="J957" s="1084">
        <v>1</v>
      </c>
      <c r="K957" s="1085">
        <v>6</v>
      </c>
      <c r="L957" s="931">
        <v>12</v>
      </c>
      <c r="M957" s="931" t="s">
        <v>3387</v>
      </c>
      <c r="N957" s="912"/>
      <c r="O957" s="761"/>
      <c r="P957" s="931"/>
      <c r="Q957" s="931"/>
    </row>
    <row r="958" spans="2:17">
      <c r="B958" s="911">
        <v>952</v>
      </c>
      <c r="C958" s="931" t="s">
        <v>65</v>
      </c>
      <c r="D958" s="913"/>
      <c r="E958" s="931" t="s">
        <v>150</v>
      </c>
      <c r="F958" s="912" t="str">
        <f t="shared" si="2"/>
        <v>6340</v>
      </c>
      <c r="G958" s="931" t="s">
        <v>288</v>
      </c>
      <c r="H958" s="931"/>
      <c r="I958" s="933" t="s">
        <v>289</v>
      </c>
      <c r="J958" s="1084">
        <v>1</v>
      </c>
      <c r="K958" s="1085">
        <v>7</v>
      </c>
      <c r="L958" s="931">
        <v>12</v>
      </c>
      <c r="M958" s="931" t="s">
        <v>3387</v>
      </c>
      <c r="N958" s="912"/>
      <c r="O958" s="761"/>
      <c r="P958" s="931"/>
      <c r="Q958" s="931"/>
    </row>
    <row r="959" spans="2:17">
      <c r="B959" s="911">
        <v>953</v>
      </c>
      <c r="C959" s="931" t="s">
        <v>65</v>
      </c>
      <c r="D959" s="913"/>
      <c r="E959" s="931" t="s">
        <v>150</v>
      </c>
      <c r="F959" s="912" t="str">
        <f t="shared" si="2"/>
        <v>6340</v>
      </c>
      <c r="G959" s="931" t="s">
        <v>288</v>
      </c>
      <c r="H959" s="931"/>
      <c r="I959" s="933" t="s">
        <v>289</v>
      </c>
      <c r="J959" s="1084">
        <v>1</v>
      </c>
      <c r="K959" s="1085">
        <v>8</v>
      </c>
      <c r="L959" s="931">
        <v>12</v>
      </c>
      <c r="M959" s="931" t="s">
        <v>3387</v>
      </c>
      <c r="N959" s="912"/>
      <c r="O959" s="761"/>
      <c r="P959" s="931"/>
      <c r="Q959" s="931"/>
    </row>
    <row r="960" spans="2:17">
      <c r="B960" s="911">
        <v>954</v>
      </c>
      <c r="C960" s="931" t="s">
        <v>65</v>
      </c>
      <c r="D960" s="913"/>
      <c r="E960" s="931" t="s">
        <v>150</v>
      </c>
      <c r="F960" s="912" t="str">
        <f t="shared" si="2"/>
        <v>6340</v>
      </c>
      <c r="G960" s="931" t="s">
        <v>288</v>
      </c>
      <c r="H960" s="931"/>
      <c r="I960" s="933" t="s">
        <v>289</v>
      </c>
      <c r="J960" s="1084">
        <v>2</v>
      </c>
      <c r="K960" s="1085">
        <v>9</v>
      </c>
      <c r="L960" s="931">
        <v>12</v>
      </c>
      <c r="M960" s="931" t="s">
        <v>3387</v>
      </c>
      <c r="N960" s="912"/>
      <c r="O960" s="761"/>
      <c r="P960" s="931"/>
      <c r="Q960" s="931"/>
    </row>
    <row r="961" spans="2:17">
      <c r="B961" s="911">
        <v>955</v>
      </c>
      <c r="C961" s="931" t="s">
        <v>65</v>
      </c>
      <c r="D961" s="913"/>
      <c r="E961" s="931" t="s">
        <v>150</v>
      </c>
      <c r="F961" s="912" t="str">
        <f t="shared" si="2"/>
        <v>6340</v>
      </c>
      <c r="G961" s="931" t="s">
        <v>288</v>
      </c>
      <c r="H961" s="931"/>
      <c r="I961" s="933" t="s">
        <v>289</v>
      </c>
      <c r="J961" s="1084">
        <v>2</v>
      </c>
      <c r="K961" s="1085">
        <v>10</v>
      </c>
      <c r="L961" s="931">
        <v>12</v>
      </c>
      <c r="M961" s="931" t="s">
        <v>3387</v>
      </c>
      <c r="N961" s="912"/>
      <c r="O961" s="761"/>
      <c r="P961" s="931"/>
      <c r="Q961" s="931"/>
    </row>
    <row r="962" spans="2:17">
      <c r="B962" s="911">
        <v>956</v>
      </c>
      <c r="C962" s="931" t="s">
        <v>65</v>
      </c>
      <c r="D962" s="913"/>
      <c r="E962" s="931" t="s">
        <v>150</v>
      </c>
      <c r="F962" s="912" t="str">
        <f t="shared" si="2"/>
        <v>6340</v>
      </c>
      <c r="G962" s="931" t="s">
        <v>288</v>
      </c>
      <c r="H962" s="931"/>
      <c r="I962" s="933" t="s">
        <v>289</v>
      </c>
      <c r="J962" s="1084">
        <v>2</v>
      </c>
      <c r="K962" s="1085">
        <v>11</v>
      </c>
      <c r="L962" s="931">
        <v>12</v>
      </c>
      <c r="M962" s="931" t="s">
        <v>3387</v>
      </c>
      <c r="N962" s="912"/>
      <c r="O962" s="761"/>
      <c r="P962" s="931"/>
      <c r="Q962" s="931"/>
    </row>
    <row r="963" spans="2:17">
      <c r="B963" s="911">
        <v>957</v>
      </c>
      <c r="C963" s="931" t="s">
        <v>65</v>
      </c>
      <c r="D963" s="913"/>
      <c r="E963" s="931" t="s">
        <v>150</v>
      </c>
      <c r="F963" s="912" t="str">
        <f t="shared" si="2"/>
        <v>6340</v>
      </c>
      <c r="G963" s="931" t="s">
        <v>288</v>
      </c>
      <c r="H963" s="931"/>
      <c r="I963" s="933" t="s">
        <v>289</v>
      </c>
      <c r="J963" s="1084">
        <v>2</v>
      </c>
      <c r="K963" s="1085">
        <v>12</v>
      </c>
      <c r="L963" s="931">
        <v>12</v>
      </c>
      <c r="M963" s="931" t="s">
        <v>3387</v>
      </c>
      <c r="N963" s="912"/>
      <c r="O963" s="761"/>
      <c r="P963" s="931"/>
      <c r="Q963" s="931"/>
    </row>
    <row r="964" spans="2:17">
      <c r="B964" s="911">
        <v>958</v>
      </c>
      <c r="C964" s="931" t="s">
        <v>65</v>
      </c>
      <c r="D964" s="913"/>
      <c r="E964" s="931" t="s">
        <v>150</v>
      </c>
      <c r="F964" s="912" t="str">
        <f t="shared" si="2"/>
        <v>6340</v>
      </c>
      <c r="G964" s="931" t="s">
        <v>288</v>
      </c>
      <c r="H964" s="931"/>
      <c r="I964" s="933" t="s">
        <v>289</v>
      </c>
      <c r="J964" s="1084">
        <v>2</v>
      </c>
      <c r="K964" s="1085">
        <v>13</v>
      </c>
      <c r="L964" s="931">
        <v>12</v>
      </c>
      <c r="M964" s="931" t="s">
        <v>3387</v>
      </c>
      <c r="N964" s="912"/>
      <c r="O964" s="761"/>
      <c r="P964" s="931"/>
      <c r="Q964" s="931"/>
    </row>
    <row r="965" spans="2:17">
      <c r="B965" s="911">
        <v>959</v>
      </c>
      <c r="C965" s="931" t="s">
        <v>65</v>
      </c>
      <c r="D965" s="913"/>
      <c r="E965" s="931" t="s">
        <v>150</v>
      </c>
      <c r="F965" s="912" t="str">
        <f t="shared" si="2"/>
        <v>6340</v>
      </c>
      <c r="G965" s="931" t="s">
        <v>288</v>
      </c>
      <c r="H965" s="931"/>
      <c r="I965" s="933" t="s">
        <v>289</v>
      </c>
      <c r="J965" s="1084">
        <v>2</v>
      </c>
      <c r="K965" s="1085">
        <v>14</v>
      </c>
      <c r="L965" s="931">
        <v>12</v>
      </c>
      <c r="M965" s="931" t="s">
        <v>3387</v>
      </c>
      <c r="N965" s="912"/>
      <c r="O965" s="761"/>
      <c r="P965" s="931"/>
      <c r="Q965" s="931"/>
    </row>
    <row r="966" spans="2:17">
      <c r="B966" s="911">
        <v>960</v>
      </c>
      <c r="C966" s="931" t="s">
        <v>65</v>
      </c>
      <c r="D966" s="913"/>
      <c r="E966" s="931" t="s">
        <v>150</v>
      </c>
      <c r="F966" s="912" t="str">
        <f t="shared" si="2"/>
        <v>6340</v>
      </c>
      <c r="G966" s="931" t="s">
        <v>288</v>
      </c>
      <c r="H966" s="931"/>
      <c r="I966" s="933" t="s">
        <v>289</v>
      </c>
      <c r="J966" s="1084">
        <v>2</v>
      </c>
      <c r="K966" s="1085">
        <v>15</v>
      </c>
      <c r="L966" s="931">
        <v>12</v>
      </c>
      <c r="M966" s="931" t="s">
        <v>3387</v>
      </c>
      <c r="N966" s="912"/>
      <c r="O966" s="761"/>
      <c r="P966" s="931"/>
      <c r="Q966" s="931"/>
    </row>
    <row r="967" spans="2:17">
      <c r="B967" s="911">
        <v>961</v>
      </c>
      <c r="C967" s="931" t="s">
        <v>65</v>
      </c>
      <c r="D967" s="913"/>
      <c r="E967" s="931" t="s">
        <v>150</v>
      </c>
      <c r="F967" s="912" t="str">
        <f t="shared" si="2"/>
        <v>6340</v>
      </c>
      <c r="G967" s="931" t="s">
        <v>288</v>
      </c>
      <c r="H967" s="931"/>
      <c r="I967" s="933" t="s">
        <v>289</v>
      </c>
      <c r="J967" s="1084">
        <v>2</v>
      </c>
      <c r="K967" s="1085">
        <v>16</v>
      </c>
      <c r="L967" s="931">
        <v>12</v>
      </c>
      <c r="M967" s="931" t="s">
        <v>3343</v>
      </c>
      <c r="N967" s="912"/>
      <c r="O967" s="761"/>
      <c r="P967" s="931"/>
      <c r="Q967" s="931"/>
    </row>
    <row r="968" spans="2:17">
      <c r="B968" s="911">
        <v>962</v>
      </c>
      <c r="C968" s="931" t="s">
        <v>65</v>
      </c>
      <c r="D968" s="913"/>
      <c r="E968" s="931" t="s">
        <v>150</v>
      </c>
      <c r="F968" s="912" t="str">
        <f t="shared" si="2"/>
        <v>6340</v>
      </c>
      <c r="G968" s="931"/>
      <c r="H968" s="931"/>
      <c r="I968" s="933" t="s">
        <v>190</v>
      </c>
      <c r="J968" s="1084"/>
      <c r="K968" s="1085"/>
      <c r="L968" s="931"/>
      <c r="M968" s="931"/>
      <c r="N968" s="912"/>
      <c r="O968" s="761"/>
      <c r="P968" s="931"/>
      <c r="Q968" s="931"/>
    </row>
    <row r="969" spans="2:17">
      <c r="B969" s="911">
        <v>963</v>
      </c>
      <c r="C969" s="931" t="s">
        <v>65</v>
      </c>
      <c r="D969" s="913"/>
      <c r="E969" s="931" t="s">
        <v>150</v>
      </c>
      <c r="F969" s="912" t="str">
        <f t="shared" si="2"/>
        <v>6340</v>
      </c>
      <c r="G969" s="931" t="s">
        <v>193</v>
      </c>
      <c r="H969" s="931"/>
      <c r="I969" s="933" t="s">
        <v>194</v>
      </c>
      <c r="J969" s="1084">
        <v>1</v>
      </c>
      <c r="K969" s="1085">
        <v>1</v>
      </c>
      <c r="L969" s="931">
        <v>3</v>
      </c>
      <c r="M969" s="931" t="s">
        <v>3343</v>
      </c>
      <c r="N969" s="912"/>
      <c r="O969" s="761"/>
      <c r="P969" s="931"/>
      <c r="Q969" s="931"/>
    </row>
    <row r="970" spans="2:17">
      <c r="B970" s="911">
        <v>964</v>
      </c>
      <c r="C970" s="931" t="s">
        <v>65</v>
      </c>
      <c r="D970" s="913"/>
      <c r="E970" s="931" t="s">
        <v>150</v>
      </c>
      <c r="F970" s="912" t="str">
        <f t="shared" si="2"/>
        <v>6340</v>
      </c>
      <c r="G970" s="931" t="s">
        <v>193</v>
      </c>
      <c r="H970" s="931"/>
      <c r="I970" s="933" t="s">
        <v>194</v>
      </c>
      <c r="J970" s="1084">
        <v>1</v>
      </c>
      <c r="K970" s="1085">
        <v>2</v>
      </c>
      <c r="L970" s="931">
        <v>3</v>
      </c>
      <c r="M970" s="931" t="s">
        <v>3387</v>
      </c>
      <c r="N970" s="912"/>
      <c r="O970" s="761"/>
      <c r="P970" s="931"/>
      <c r="Q970" s="931"/>
    </row>
    <row r="971" spans="2:17">
      <c r="B971" s="911">
        <v>965</v>
      </c>
      <c r="C971" s="931" t="s">
        <v>65</v>
      </c>
      <c r="D971" s="913"/>
      <c r="E971" s="931" t="s">
        <v>150</v>
      </c>
      <c r="F971" s="912" t="str">
        <f t="shared" si="2"/>
        <v>6340</v>
      </c>
      <c r="G971" s="931" t="s">
        <v>193</v>
      </c>
      <c r="H971" s="931"/>
      <c r="I971" s="933" t="s">
        <v>194</v>
      </c>
      <c r="J971" s="1084">
        <v>1</v>
      </c>
      <c r="K971" s="1085">
        <v>3</v>
      </c>
      <c r="L971" s="931">
        <v>3</v>
      </c>
      <c r="M971" s="931" t="s">
        <v>3387</v>
      </c>
      <c r="N971" s="912"/>
      <c r="O971" s="761"/>
      <c r="P971" s="931"/>
      <c r="Q971" s="931"/>
    </row>
    <row r="972" spans="2:17">
      <c r="B972" s="911">
        <v>966</v>
      </c>
      <c r="C972" s="931" t="s">
        <v>65</v>
      </c>
      <c r="D972" s="913"/>
      <c r="E972" s="931" t="s">
        <v>150</v>
      </c>
      <c r="F972" s="912" t="str">
        <f t="shared" si="2"/>
        <v>6340</v>
      </c>
      <c r="G972" s="931" t="s">
        <v>193</v>
      </c>
      <c r="H972" s="931"/>
      <c r="I972" s="933" t="s">
        <v>194</v>
      </c>
      <c r="J972" s="1084">
        <v>1</v>
      </c>
      <c r="K972" s="1085">
        <v>4</v>
      </c>
      <c r="L972" s="931">
        <v>3</v>
      </c>
      <c r="M972" s="931" t="s">
        <v>3387</v>
      </c>
      <c r="N972" s="912"/>
      <c r="O972" s="761"/>
      <c r="P972" s="931"/>
      <c r="Q972" s="931"/>
    </row>
    <row r="973" spans="2:17">
      <c r="B973" s="911">
        <v>967</v>
      </c>
      <c r="C973" s="931" t="s">
        <v>65</v>
      </c>
      <c r="D973" s="913"/>
      <c r="E973" s="931" t="s">
        <v>150</v>
      </c>
      <c r="F973" s="912" t="str">
        <f t="shared" si="2"/>
        <v>6340</v>
      </c>
      <c r="G973" s="931" t="s">
        <v>193</v>
      </c>
      <c r="H973" s="931"/>
      <c r="I973" s="933" t="s">
        <v>194</v>
      </c>
      <c r="J973" s="1084">
        <v>1</v>
      </c>
      <c r="K973" s="1085">
        <v>5</v>
      </c>
      <c r="L973" s="931">
        <v>3</v>
      </c>
      <c r="M973" s="931" t="s">
        <v>3387</v>
      </c>
      <c r="N973" s="912"/>
      <c r="O973" s="761"/>
      <c r="P973" s="931"/>
      <c r="Q973" s="931"/>
    </row>
    <row r="974" spans="2:17">
      <c r="B974" s="911">
        <v>968</v>
      </c>
      <c r="C974" s="931" t="s">
        <v>65</v>
      </c>
      <c r="D974" s="913"/>
      <c r="E974" s="931" t="s">
        <v>150</v>
      </c>
      <c r="F974" s="912" t="str">
        <f t="shared" si="2"/>
        <v>6340</v>
      </c>
      <c r="G974" s="931" t="s">
        <v>193</v>
      </c>
      <c r="H974" s="931"/>
      <c r="I974" s="933" t="s">
        <v>194</v>
      </c>
      <c r="J974" s="1084">
        <v>1</v>
      </c>
      <c r="K974" s="1085">
        <v>6</v>
      </c>
      <c r="L974" s="931">
        <v>1.5</v>
      </c>
      <c r="M974" s="931" t="s">
        <v>3388</v>
      </c>
      <c r="N974" s="912"/>
      <c r="O974" s="761"/>
      <c r="P974" s="931"/>
      <c r="Q974" s="931"/>
    </row>
    <row r="975" spans="2:17">
      <c r="B975" s="911">
        <v>969</v>
      </c>
      <c r="C975" s="931" t="s">
        <v>65</v>
      </c>
      <c r="D975" s="913"/>
      <c r="E975" s="931" t="s">
        <v>150</v>
      </c>
      <c r="F975" s="912" t="str">
        <f t="shared" si="2"/>
        <v>6340</v>
      </c>
      <c r="G975" s="931" t="s">
        <v>193</v>
      </c>
      <c r="H975" s="931"/>
      <c r="I975" s="933" t="s">
        <v>194</v>
      </c>
      <c r="J975" s="1084">
        <v>1</v>
      </c>
      <c r="K975" s="1085">
        <v>7</v>
      </c>
      <c r="L975" s="931">
        <v>3</v>
      </c>
      <c r="M975" s="931" t="s">
        <v>3387</v>
      </c>
      <c r="N975" s="912"/>
      <c r="O975" s="761"/>
      <c r="P975" s="931"/>
      <c r="Q975" s="931"/>
    </row>
    <row r="976" spans="2:17">
      <c r="B976" s="911">
        <v>970</v>
      </c>
      <c r="C976" s="931" t="s">
        <v>65</v>
      </c>
      <c r="D976" s="913"/>
      <c r="E976" s="931" t="s">
        <v>150</v>
      </c>
      <c r="F976" s="912" t="str">
        <f t="shared" si="2"/>
        <v>6340</v>
      </c>
      <c r="G976" s="931" t="s">
        <v>193</v>
      </c>
      <c r="H976" s="931"/>
      <c r="I976" s="933" t="s">
        <v>194</v>
      </c>
      <c r="J976" s="1084">
        <v>2</v>
      </c>
      <c r="K976" s="1085">
        <v>8</v>
      </c>
      <c r="L976" s="931">
        <v>3</v>
      </c>
      <c r="M976" s="931" t="s">
        <v>3387</v>
      </c>
      <c r="N976" s="912"/>
      <c r="O976" s="761"/>
      <c r="P976" s="931"/>
      <c r="Q976" s="931"/>
    </row>
    <row r="977" spans="2:17">
      <c r="B977" s="911">
        <v>971</v>
      </c>
      <c r="C977" s="931" t="s">
        <v>65</v>
      </c>
      <c r="D977" s="913"/>
      <c r="E977" s="931" t="s">
        <v>150</v>
      </c>
      <c r="F977" s="912" t="str">
        <f t="shared" si="2"/>
        <v>6340</v>
      </c>
      <c r="G977" s="931" t="s">
        <v>193</v>
      </c>
      <c r="H977" s="931"/>
      <c r="I977" s="933" t="s">
        <v>194</v>
      </c>
      <c r="J977" s="1084">
        <v>2</v>
      </c>
      <c r="K977" s="1085">
        <v>9</v>
      </c>
      <c r="L977" s="931">
        <v>3</v>
      </c>
      <c r="M977" s="931" t="s">
        <v>3387</v>
      </c>
      <c r="N977" s="912"/>
      <c r="O977" s="761"/>
      <c r="P977" s="931"/>
      <c r="Q977" s="931"/>
    </row>
    <row r="978" spans="2:17">
      <c r="B978" s="911">
        <v>972</v>
      </c>
      <c r="C978" s="931" t="s">
        <v>65</v>
      </c>
      <c r="D978" s="913"/>
      <c r="E978" s="931" t="s">
        <v>150</v>
      </c>
      <c r="F978" s="912" t="str">
        <f t="shared" si="2"/>
        <v>6340</v>
      </c>
      <c r="G978" s="931" t="s">
        <v>193</v>
      </c>
      <c r="H978" s="931"/>
      <c r="I978" s="933" t="s">
        <v>194</v>
      </c>
      <c r="J978" s="1084">
        <v>2</v>
      </c>
      <c r="K978" s="1085">
        <v>10</v>
      </c>
      <c r="L978" s="931">
        <v>3</v>
      </c>
      <c r="M978" s="931" t="s">
        <v>3387</v>
      </c>
      <c r="N978" s="912"/>
      <c r="O978" s="761"/>
      <c r="P978" s="931"/>
      <c r="Q978" s="931"/>
    </row>
    <row r="979" spans="2:17">
      <c r="B979" s="911">
        <v>973</v>
      </c>
      <c r="C979" s="931" t="s">
        <v>65</v>
      </c>
      <c r="D979" s="913"/>
      <c r="E979" s="931" t="s">
        <v>150</v>
      </c>
      <c r="F979" s="912" t="str">
        <f t="shared" si="2"/>
        <v>6340</v>
      </c>
      <c r="G979" s="931" t="s">
        <v>193</v>
      </c>
      <c r="H979" s="931"/>
      <c r="I979" s="933" t="s">
        <v>194</v>
      </c>
      <c r="J979" s="1084">
        <v>2</v>
      </c>
      <c r="K979" s="1085">
        <v>11</v>
      </c>
      <c r="L979" s="931">
        <v>3</v>
      </c>
      <c r="M979" s="931" t="s">
        <v>3387</v>
      </c>
      <c r="N979" s="912"/>
      <c r="O979" s="761"/>
      <c r="P979" s="931"/>
      <c r="Q979" s="931"/>
    </row>
    <row r="980" spans="2:17">
      <c r="B980" s="911">
        <v>974</v>
      </c>
      <c r="C980" s="931" t="s">
        <v>65</v>
      </c>
      <c r="D980" s="913"/>
      <c r="E980" s="931" t="s">
        <v>150</v>
      </c>
      <c r="F980" s="912" t="str">
        <f t="shared" si="2"/>
        <v>6340</v>
      </c>
      <c r="G980" s="931" t="s">
        <v>193</v>
      </c>
      <c r="H980" s="931"/>
      <c r="I980" s="933" t="s">
        <v>194</v>
      </c>
      <c r="J980" s="1084">
        <v>2</v>
      </c>
      <c r="K980" s="1085">
        <v>12</v>
      </c>
      <c r="L980" s="931">
        <v>3</v>
      </c>
      <c r="M980" s="931" t="s">
        <v>3387</v>
      </c>
      <c r="N980" s="912"/>
      <c r="O980" s="761"/>
      <c r="P980" s="931"/>
      <c r="Q980" s="931"/>
    </row>
    <row r="981" spans="2:17">
      <c r="B981" s="911">
        <v>975</v>
      </c>
      <c r="C981" s="931" t="s">
        <v>65</v>
      </c>
      <c r="D981" s="913"/>
      <c r="E981" s="931" t="s">
        <v>150</v>
      </c>
      <c r="F981" s="912" t="str">
        <f t="shared" si="2"/>
        <v>6340</v>
      </c>
      <c r="G981" s="931" t="s">
        <v>193</v>
      </c>
      <c r="H981" s="931"/>
      <c r="I981" s="933" t="s">
        <v>194</v>
      </c>
      <c r="J981" s="1084">
        <v>2</v>
      </c>
      <c r="K981" s="1085">
        <v>13</v>
      </c>
      <c r="L981" s="931">
        <v>3</v>
      </c>
      <c r="M981" s="931" t="s">
        <v>3387</v>
      </c>
      <c r="N981" s="912"/>
      <c r="O981" s="761"/>
      <c r="P981" s="931"/>
      <c r="Q981" s="931"/>
    </row>
    <row r="982" spans="2:17">
      <c r="B982" s="911">
        <v>976</v>
      </c>
      <c r="C982" s="931" t="s">
        <v>65</v>
      </c>
      <c r="D982" s="913"/>
      <c r="E982" s="931" t="s">
        <v>150</v>
      </c>
      <c r="F982" s="912" t="str">
        <f t="shared" si="2"/>
        <v>6340</v>
      </c>
      <c r="G982" s="931" t="s">
        <v>193</v>
      </c>
      <c r="H982" s="931"/>
      <c r="I982" s="933" t="s">
        <v>194</v>
      </c>
      <c r="J982" s="1084">
        <v>2</v>
      </c>
      <c r="K982" s="1085">
        <v>14</v>
      </c>
      <c r="L982" s="931">
        <v>3</v>
      </c>
      <c r="M982" s="931" t="s">
        <v>3387</v>
      </c>
      <c r="N982" s="912"/>
      <c r="O982" s="761"/>
      <c r="P982" s="931"/>
      <c r="Q982" s="931"/>
    </row>
    <row r="983" spans="2:17">
      <c r="B983" s="911">
        <v>977</v>
      </c>
      <c r="C983" s="931" t="s">
        <v>65</v>
      </c>
      <c r="D983" s="913"/>
      <c r="E983" s="931" t="s">
        <v>150</v>
      </c>
      <c r="F983" s="912" t="str">
        <f t="shared" si="2"/>
        <v>6340</v>
      </c>
      <c r="G983" s="931" t="s">
        <v>198</v>
      </c>
      <c r="H983" s="931"/>
      <c r="I983" s="933" t="s">
        <v>199</v>
      </c>
      <c r="J983" s="1084">
        <v>1</v>
      </c>
      <c r="K983" s="1085">
        <v>1</v>
      </c>
      <c r="L983" s="931">
        <v>3</v>
      </c>
      <c r="M983" s="931" t="s">
        <v>3387</v>
      </c>
      <c r="N983" s="912"/>
      <c r="O983" s="761"/>
      <c r="P983" s="931"/>
      <c r="Q983" s="931"/>
    </row>
    <row r="984" spans="2:17">
      <c r="B984" s="911">
        <v>978</v>
      </c>
      <c r="C984" s="931" t="s">
        <v>65</v>
      </c>
      <c r="D984" s="913"/>
      <c r="E984" s="931" t="s">
        <v>150</v>
      </c>
      <c r="F984" s="912" t="str">
        <f t="shared" si="2"/>
        <v>6340</v>
      </c>
      <c r="G984" s="931" t="s">
        <v>198</v>
      </c>
      <c r="H984" s="931"/>
      <c r="I984" s="933" t="s">
        <v>199</v>
      </c>
      <c r="J984" s="1084">
        <v>1</v>
      </c>
      <c r="K984" s="1085">
        <v>2</v>
      </c>
      <c r="L984" s="931">
        <v>3</v>
      </c>
      <c r="M984" s="931" t="s">
        <v>3387</v>
      </c>
      <c r="N984" s="912"/>
      <c r="O984" s="761"/>
      <c r="P984" s="931"/>
      <c r="Q984" s="931"/>
    </row>
    <row r="985" spans="2:17">
      <c r="B985" s="911">
        <v>979</v>
      </c>
      <c r="C985" s="931" t="s">
        <v>65</v>
      </c>
      <c r="D985" s="913"/>
      <c r="E985" s="931" t="s">
        <v>150</v>
      </c>
      <c r="F985" s="912" t="str">
        <f t="shared" si="2"/>
        <v>6340</v>
      </c>
      <c r="G985" s="931" t="s">
        <v>198</v>
      </c>
      <c r="H985" s="931"/>
      <c r="I985" s="933" t="s">
        <v>199</v>
      </c>
      <c r="J985" s="1084">
        <v>1</v>
      </c>
      <c r="K985" s="1085">
        <v>3</v>
      </c>
      <c r="L985" s="931">
        <v>3</v>
      </c>
      <c r="M985" s="931" t="s">
        <v>3387</v>
      </c>
      <c r="N985" s="912"/>
      <c r="O985" s="761"/>
      <c r="P985" s="931"/>
      <c r="Q985" s="931"/>
    </row>
    <row r="986" spans="2:17">
      <c r="B986" s="911">
        <v>980</v>
      </c>
      <c r="C986" s="931" t="s">
        <v>65</v>
      </c>
      <c r="D986" s="913"/>
      <c r="E986" s="931" t="s">
        <v>150</v>
      </c>
      <c r="F986" s="912" t="str">
        <f t="shared" si="2"/>
        <v>6340</v>
      </c>
      <c r="G986" s="931" t="s">
        <v>198</v>
      </c>
      <c r="H986" s="931"/>
      <c r="I986" s="933" t="s">
        <v>199</v>
      </c>
      <c r="J986" s="1084">
        <v>1</v>
      </c>
      <c r="K986" s="1085">
        <v>4</v>
      </c>
      <c r="L986" s="931">
        <v>3</v>
      </c>
      <c r="M986" s="931" t="s">
        <v>3387</v>
      </c>
      <c r="N986" s="912"/>
      <c r="O986" s="761"/>
      <c r="P986" s="931"/>
      <c r="Q986" s="931"/>
    </row>
    <row r="987" spans="2:17">
      <c r="B987" s="911">
        <v>981</v>
      </c>
      <c r="C987" s="931" t="s">
        <v>65</v>
      </c>
      <c r="D987" s="913"/>
      <c r="E987" s="931" t="s">
        <v>150</v>
      </c>
      <c r="F987" s="912" t="str">
        <f t="shared" si="2"/>
        <v>6340</v>
      </c>
      <c r="G987" s="931" t="s">
        <v>198</v>
      </c>
      <c r="H987" s="931"/>
      <c r="I987" s="933" t="s">
        <v>199</v>
      </c>
      <c r="J987" s="1084">
        <v>1</v>
      </c>
      <c r="K987" s="1085">
        <v>5</v>
      </c>
      <c r="L987" s="931">
        <v>3</v>
      </c>
      <c r="M987" s="931" t="s">
        <v>3387</v>
      </c>
      <c r="N987" s="912"/>
      <c r="O987" s="761"/>
      <c r="P987" s="931"/>
      <c r="Q987" s="931"/>
    </row>
    <row r="988" spans="2:17">
      <c r="B988" s="911">
        <v>982</v>
      </c>
      <c r="C988" s="931" t="s">
        <v>65</v>
      </c>
      <c r="D988" s="913"/>
      <c r="E988" s="931" t="s">
        <v>150</v>
      </c>
      <c r="F988" s="912" t="str">
        <f t="shared" si="2"/>
        <v>6340</v>
      </c>
      <c r="G988" s="931" t="s">
        <v>198</v>
      </c>
      <c r="H988" s="931"/>
      <c r="I988" s="933" t="s">
        <v>199</v>
      </c>
      <c r="J988" s="1084">
        <v>1</v>
      </c>
      <c r="K988" s="1085">
        <v>6</v>
      </c>
      <c r="L988" s="931">
        <v>3</v>
      </c>
      <c r="M988" s="931" t="s">
        <v>3387</v>
      </c>
      <c r="N988" s="912"/>
      <c r="O988" s="761"/>
      <c r="P988" s="931"/>
      <c r="Q988" s="931"/>
    </row>
    <row r="989" spans="2:17">
      <c r="B989" s="911">
        <v>983</v>
      </c>
      <c r="C989" s="931" t="s">
        <v>65</v>
      </c>
      <c r="D989" s="913"/>
      <c r="E989" s="931" t="s">
        <v>150</v>
      </c>
      <c r="F989" s="912" t="str">
        <f t="shared" si="2"/>
        <v>6340</v>
      </c>
      <c r="G989" s="931" t="s">
        <v>198</v>
      </c>
      <c r="H989" s="931"/>
      <c r="I989" s="933" t="s">
        <v>199</v>
      </c>
      <c r="J989" s="1084">
        <v>1</v>
      </c>
      <c r="K989" s="1085">
        <v>7</v>
      </c>
      <c r="L989" s="931">
        <v>3</v>
      </c>
      <c r="M989" s="931" t="s">
        <v>3343</v>
      </c>
      <c r="N989" s="912"/>
      <c r="O989" s="761"/>
      <c r="P989" s="931"/>
      <c r="Q989" s="931"/>
    </row>
    <row r="990" spans="2:17">
      <c r="B990" s="911">
        <v>984</v>
      </c>
      <c r="C990" s="931" t="s">
        <v>65</v>
      </c>
      <c r="D990" s="913"/>
      <c r="E990" s="931" t="s">
        <v>150</v>
      </c>
      <c r="F990" s="912" t="str">
        <f t="shared" si="2"/>
        <v>6340</v>
      </c>
      <c r="G990" s="931"/>
      <c r="H990" s="931"/>
      <c r="I990" s="933" t="s">
        <v>200</v>
      </c>
      <c r="J990" s="1084"/>
      <c r="K990" s="1085"/>
      <c r="L990" s="931"/>
      <c r="M990" s="931"/>
      <c r="N990" s="912"/>
      <c r="O990" s="761"/>
      <c r="P990" s="931"/>
      <c r="Q990" s="931"/>
    </row>
    <row r="991" spans="2:17">
      <c r="B991" s="911">
        <v>985</v>
      </c>
      <c r="C991" s="931" t="s">
        <v>65</v>
      </c>
      <c r="D991" s="913"/>
      <c r="E991" s="931" t="s">
        <v>150</v>
      </c>
      <c r="F991" s="912" t="str">
        <f t="shared" si="2"/>
        <v>6340</v>
      </c>
      <c r="G991" s="931"/>
      <c r="H991" s="931"/>
      <c r="I991" s="933" t="s">
        <v>202</v>
      </c>
      <c r="J991" s="1084"/>
      <c r="K991" s="1085"/>
      <c r="L991" s="931"/>
      <c r="M991" s="931"/>
      <c r="N991" s="912"/>
      <c r="O991" s="761"/>
      <c r="P991" s="931"/>
      <c r="Q991" s="931"/>
    </row>
    <row r="992" spans="2:17">
      <c r="B992" s="911">
        <v>986</v>
      </c>
      <c r="C992" s="931" t="s">
        <v>65</v>
      </c>
      <c r="D992" s="913"/>
      <c r="E992" s="931" t="s">
        <v>150</v>
      </c>
      <c r="F992" s="912" t="str">
        <f t="shared" si="2"/>
        <v>6340</v>
      </c>
      <c r="G992" s="931" t="s">
        <v>204</v>
      </c>
      <c r="H992" s="931"/>
      <c r="I992" s="933" t="s">
        <v>205</v>
      </c>
      <c r="J992" s="1084">
        <v>1</v>
      </c>
      <c r="K992" s="1085">
        <v>1</v>
      </c>
      <c r="L992" s="931">
        <v>8</v>
      </c>
      <c r="M992" s="931" t="s">
        <v>3343</v>
      </c>
      <c r="N992" s="912"/>
      <c r="O992" s="761"/>
      <c r="P992" s="931"/>
      <c r="Q992" s="931"/>
    </row>
    <row r="993" spans="2:17">
      <c r="B993" s="911">
        <v>987</v>
      </c>
      <c r="C993" s="931" t="s">
        <v>65</v>
      </c>
      <c r="D993" s="913"/>
      <c r="E993" s="931" t="s">
        <v>150</v>
      </c>
      <c r="F993" s="912" t="str">
        <f t="shared" si="2"/>
        <v>6340</v>
      </c>
      <c r="G993" s="931" t="s">
        <v>204</v>
      </c>
      <c r="H993" s="931"/>
      <c r="I993" s="933" t="s">
        <v>205</v>
      </c>
      <c r="J993" s="1084">
        <v>1</v>
      </c>
      <c r="K993" s="1085">
        <v>2</v>
      </c>
      <c r="L993" s="931">
        <v>8</v>
      </c>
      <c r="M993" s="931" t="s">
        <v>3387</v>
      </c>
      <c r="N993" s="912"/>
      <c r="O993" s="761"/>
      <c r="P993" s="931"/>
      <c r="Q993" s="931"/>
    </row>
    <row r="994" spans="2:17">
      <c r="B994" s="911">
        <v>988</v>
      </c>
      <c r="C994" s="931" t="s">
        <v>65</v>
      </c>
      <c r="D994" s="913"/>
      <c r="E994" s="931" t="s">
        <v>150</v>
      </c>
      <c r="F994" s="912" t="str">
        <f t="shared" si="2"/>
        <v>6340</v>
      </c>
      <c r="G994" s="931" t="s">
        <v>204</v>
      </c>
      <c r="H994" s="931"/>
      <c r="I994" s="933" t="s">
        <v>205</v>
      </c>
      <c r="J994" s="1084">
        <v>1</v>
      </c>
      <c r="K994" s="1085">
        <v>3</v>
      </c>
      <c r="L994" s="931">
        <v>6</v>
      </c>
      <c r="M994" s="931" t="s">
        <v>3387</v>
      </c>
      <c r="N994" s="912"/>
      <c r="O994" s="761"/>
      <c r="P994" s="931"/>
      <c r="Q994" s="931"/>
    </row>
    <row r="995" spans="2:17">
      <c r="B995" s="911">
        <v>989</v>
      </c>
      <c r="C995" s="931" t="s">
        <v>65</v>
      </c>
      <c r="D995" s="913"/>
      <c r="E995" s="931" t="s">
        <v>150</v>
      </c>
      <c r="F995" s="912" t="str">
        <f t="shared" si="2"/>
        <v>6340</v>
      </c>
      <c r="G995" s="931" t="s">
        <v>204</v>
      </c>
      <c r="H995" s="931"/>
      <c r="I995" s="933" t="s">
        <v>205</v>
      </c>
      <c r="J995" s="1084">
        <v>1</v>
      </c>
      <c r="K995" s="1085">
        <v>4</v>
      </c>
      <c r="L995" s="931">
        <v>2</v>
      </c>
      <c r="M995" s="931" t="s">
        <v>3388</v>
      </c>
      <c r="N995" s="912"/>
      <c r="O995" s="761"/>
      <c r="P995" s="931"/>
      <c r="Q995" s="931"/>
    </row>
    <row r="996" spans="2:17">
      <c r="B996" s="911">
        <v>990</v>
      </c>
      <c r="C996" s="931" t="s">
        <v>65</v>
      </c>
      <c r="D996" s="913"/>
      <c r="E996" s="931" t="s">
        <v>150</v>
      </c>
      <c r="F996" s="912" t="str">
        <f t="shared" si="2"/>
        <v>6340</v>
      </c>
      <c r="G996" s="931" t="s">
        <v>204</v>
      </c>
      <c r="H996" s="931"/>
      <c r="I996" s="933" t="s">
        <v>205</v>
      </c>
      <c r="J996" s="1084">
        <v>1</v>
      </c>
      <c r="K996" s="1085">
        <v>5</v>
      </c>
      <c r="L996" s="931">
        <v>6</v>
      </c>
      <c r="M996" s="931" t="s">
        <v>3387</v>
      </c>
      <c r="N996" s="912"/>
      <c r="O996" s="761"/>
      <c r="P996" s="931"/>
      <c r="Q996" s="931"/>
    </row>
    <row r="997" spans="2:17">
      <c r="B997" s="911">
        <v>991</v>
      </c>
      <c r="C997" s="931" t="s">
        <v>65</v>
      </c>
      <c r="D997" s="913"/>
      <c r="E997" s="931" t="s">
        <v>150</v>
      </c>
      <c r="F997" s="912" t="str">
        <f t="shared" si="2"/>
        <v>6340</v>
      </c>
      <c r="G997" s="931" t="s">
        <v>204</v>
      </c>
      <c r="H997" s="931"/>
      <c r="I997" s="933" t="s">
        <v>205</v>
      </c>
      <c r="J997" s="1084">
        <v>1</v>
      </c>
      <c r="K997" s="1085">
        <v>6</v>
      </c>
      <c r="L997" s="931">
        <v>6</v>
      </c>
      <c r="M997" s="931" t="s">
        <v>3387</v>
      </c>
      <c r="N997" s="912"/>
      <c r="O997" s="761"/>
      <c r="P997" s="931"/>
      <c r="Q997" s="931"/>
    </row>
    <row r="998" spans="2:17">
      <c r="B998" s="911">
        <v>992</v>
      </c>
      <c r="C998" s="931" t="s">
        <v>65</v>
      </c>
      <c r="D998" s="913"/>
      <c r="E998" s="931" t="s">
        <v>150</v>
      </c>
      <c r="F998" s="912" t="str">
        <f t="shared" si="2"/>
        <v>6340</v>
      </c>
      <c r="G998" s="931" t="s">
        <v>204</v>
      </c>
      <c r="H998" s="931"/>
      <c r="I998" s="933" t="s">
        <v>205</v>
      </c>
      <c r="J998" s="1084">
        <v>1</v>
      </c>
      <c r="K998" s="1085">
        <v>7</v>
      </c>
      <c r="L998" s="931">
        <v>6</v>
      </c>
      <c r="M998" s="931" t="s">
        <v>3387</v>
      </c>
      <c r="N998" s="912"/>
      <c r="O998" s="761"/>
      <c r="P998" s="931"/>
      <c r="Q998" s="931"/>
    </row>
    <row r="999" spans="2:17">
      <c r="B999" s="911">
        <v>993</v>
      </c>
      <c r="C999" s="931" t="s">
        <v>65</v>
      </c>
      <c r="D999" s="913"/>
      <c r="E999" s="931" t="s">
        <v>150</v>
      </c>
      <c r="F999" s="912" t="str">
        <f t="shared" si="2"/>
        <v>6340</v>
      </c>
      <c r="G999" s="931" t="s">
        <v>204</v>
      </c>
      <c r="H999" s="931"/>
      <c r="I999" s="933" t="s">
        <v>205</v>
      </c>
      <c r="J999" s="1084">
        <v>1</v>
      </c>
      <c r="K999" s="1085">
        <v>8</v>
      </c>
      <c r="L999" s="931">
        <v>6</v>
      </c>
      <c r="M999" s="931" t="s">
        <v>3387</v>
      </c>
      <c r="N999" s="912"/>
      <c r="O999" s="761"/>
      <c r="P999" s="931"/>
      <c r="Q999" s="931"/>
    </row>
    <row r="1000" spans="2:17">
      <c r="B1000" s="911">
        <v>994</v>
      </c>
      <c r="C1000" s="931" t="s">
        <v>65</v>
      </c>
      <c r="D1000" s="913"/>
      <c r="E1000" s="931" t="s">
        <v>150</v>
      </c>
      <c r="F1000" s="912" t="str">
        <f t="shared" si="2"/>
        <v>6340</v>
      </c>
      <c r="G1000" s="931" t="s">
        <v>204</v>
      </c>
      <c r="H1000" s="931"/>
      <c r="I1000" s="933" t="s">
        <v>205</v>
      </c>
      <c r="J1000" s="1084">
        <v>1</v>
      </c>
      <c r="K1000" s="1085">
        <v>9</v>
      </c>
      <c r="L1000" s="931">
        <v>6</v>
      </c>
      <c r="M1000" s="931" t="s">
        <v>3387</v>
      </c>
      <c r="N1000" s="912"/>
      <c r="O1000" s="761"/>
      <c r="P1000" s="931"/>
      <c r="Q1000" s="931"/>
    </row>
    <row r="1001" spans="2:17">
      <c r="B1001" s="911">
        <v>995</v>
      </c>
      <c r="C1001" s="931" t="s">
        <v>65</v>
      </c>
      <c r="D1001" s="913"/>
      <c r="E1001" s="931" t="s">
        <v>150</v>
      </c>
      <c r="F1001" s="912" t="str">
        <f t="shared" si="2"/>
        <v>6340</v>
      </c>
      <c r="G1001" s="931" t="s">
        <v>204</v>
      </c>
      <c r="H1001" s="931"/>
      <c r="I1001" s="933" t="s">
        <v>205</v>
      </c>
      <c r="J1001" s="1084">
        <v>2</v>
      </c>
      <c r="K1001" s="1085">
        <v>10</v>
      </c>
      <c r="L1001" s="931">
        <v>6</v>
      </c>
      <c r="M1001" s="931" t="s">
        <v>3343</v>
      </c>
      <c r="N1001" s="912"/>
      <c r="O1001" s="761"/>
      <c r="P1001" s="931"/>
      <c r="Q1001" s="931"/>
    </row>
    <row r="1002" spans="2:17">
      <c r="B1002" s="911">
        <v>996</v>
      </c>
      <c r="C1002" s="931" t="s">
        <v>65</v>
      </c>
      <c r="D1002" s="913"/>
      <c r="E1002" s="931" t="s">
        <v>150</v>
      </c>
      <c r="F1002" s="912" t="str">
        <f t="shared" si="2"/>
        <v>6340</v>
      </c>
      <c r="G1002" s="931" t="s">
        <v>204</v>
      </c>
      <c r="H1002" s="931"/>
      <c r="I1002" s="933" t="s">
        <v>205</v>
      </c>
      <c r="J1002" s="1084">
        <v>2</v>
      </c>
      <c r="K1002" s="1085">
        <v>11</v>
      </c>
      <c r="L1002" s="931">
        <v>6</v>
      </c>
      <c r="M1002" s="931" t="s">
        <v>3343</v>
      </c>
      <c r="N1002" s="912"/>
      <c r="O1002" s="761"/>
      <c r="P1002" s="931"/>
      <c r="Q1002" s="931"/>
    </row>
    <row r="1003" spans="2:17">
      <c r="B1003" s="911">
        <v>997</v>
      </c>
      <c r="C1003" s="931" t="s">
        <v>65</v>
      </c>
      <c r="D1003" s="913"/>
      <c r="E1003" s="931" t="s">
        <v>150</v>
      </c>
      <c r="F1003" s="912" t="str">
        <f t="shared" si="2"/>
        <v>6340</v>
      </c>
      <c r="G1003" s="931" t="s">
        <v>204</v>
      </c>
      <c r="H1003" s="931"/>
      <c r="I1003" s="933" t="s">
        <v>205</v>
      </c>
      <c r="J1003" s="1084">
        <v>2</v>
      </c>
      <c r="K1003" s="1085">
        <v>12</v>
      </c>
      <c r="L1003" s="931">
        <v>6</v>
      </c>
      <c r="M1003" s="931" t="s">
        <v>3387</v>
      </c>
      <c r="N1003" s="912"/>
      <c r="O1003" s="761"/>
      <c r="P1003" s="931"/>
      <c r="Q1003" s="931"/>
    </row>
    <row r="1004" spans="2:17">
      <c r="B1004" s="911">
        <v>998</v>
      </c>
      <c r="C1004" s="931" t="s">
        <v>65</v>
      </c>
      <c r="D1004" s="913"/>
      <c r="E1004" s="931" t="s">
        <v>150</v>
      </c>
      <c r="F1004" s="912" t="str">
        <f t="shared" si="2"/>
        <v>6340</v>
      </c>
      <c r="G1004" s="931" t="s">
        <v>204</v>
      </c>
      <c r="H1004" s="931"/>
      <c r="I1004" s="933" t="s">
        <v>205</v>
      </c>
      <c r="J1004" s="1084">
        <v>2</v>
      </c>
      <c r="K1004" s="1085">
        <v>13</v>
      </c>
      <c r="L1004" s="931">
        <v>6</v>
      </c>
      <c r="M1004" s="931" t="s">
        <v>3387</v>
      </c>
      <c r="N1004" s="912"/>
      <c r="O1004" s="761"/>
      <c r="P1004" s="931"/>
      <c r="Q1004" s="931"/>
    </row>
    <row r="1005" spans="2:17">
      <c r="B1005" s="911">
        <v>999</v>
      </c>
      <c r="C1005" s="931" t="s">
        <v>65</v>
      </c>
      <c r="D1005" s="913"/>
      <c r="E1005" s="931" t="s">
        <v>150</v>
      </c>
      <c r="F1005" s="912" t="str">
        <f t="shared" si="2"/>
        <v>6340</v>
      </c>
      <c r="G1005" s="931" t="s">
        <v>204</v>
      </c>
      <c r="H1005" s="931"/>
      <c r="I1005" s="933" t="s">
        <v>205</v>
      </c>
      <c r="J1005" s="1084">
        <v>2</v>
      </c>
      <c r="K1005" s="1085">
        <v>14</v>
      </c>
      <c r="L1005" s="931">
        <v>6</v>
      </c>
      <c r="M1005" s="931" t="s">
        <v>3387</v>
      </c>
      <c r="N1005" s="912"/>
      <c r="O1005" s="761"/>
      <c r="P1005" s="931"/>
      <c r="Q1005" s="931"/>
    </row>
    <row r="1006" spans="2:17">
      <c r="B1006" s="911">
        <v>1000</v>
      </c>
      <c r="C1006" s="931" t="s">
        <v>65</v>
      </c>
      <c r="D1006" s="913"/>
      <c r="E1006" s="931" t="s">
        <v>150</v>
      </c>
      <c r="F1006" s="912" t="str">
        <f t="shared" si="2"/>
        <v>6340</v>
      </c>
      <c r="G1006" s="931" t="s">
        <v>204</v>
      </c>
      <c r="H1006" s="931"/>
      <c r="I1006" s="933" t="s">
        <v>205</v>
      </c>
      <c r="J1006" s="1084">
        <v>2</v>
      </c>
      <c r="K1006" s="1085">
        <v>15</v>
      </c>
      <c r="L1006" s="931">
        <v>6</v>
      </c>
      <c r="M1006" s="931" t="s">
        <v>3387</v>
      </c>
      <c r="N1006" s="912"/>
      <c r="O1006" s="761"/>
      <c r="P1006" s="931"/>
      <c r="Q1006" s="931"/>
    </row>
    <row r="1007" spans="2:17">
      <c r="B1007" s="911">
        <v>1001</v>
      </c>
      <c r="C1007" s="931" t="s">
        <v>65</v>
      </c>
      <c r="D1007" s="913"/>
      <c r="E1007" s="931" t="s">
        <v>150</v>
      </c>
      <c r="F1007" s="912" t="str">
        <f t="shared" si="2"/>
        <v>6340</v>
      </c>
      <c r="G1007" s="931" t="s">
        <v>204</v>
      </c>
      <c r="H1007" s="931"/>
      <c r="I1007" s="933" t="s">
        <v>205</v>
      </c>
      <c r="J1007" s="1084">
        <v>2</v>
      </c>
      <c r="K1007" s="1085">
        <v>16</v>
      </c>
      <c r="L1007" s="931">
        <v>6</v>
      </c>
      <c r="M1007" s="931" t="s">
        <v>3387</v>
      </c>
      <c r="N1007" s="912"/>
      <c r="O1007" s="761"/>
      <c r="P1007" s="931"/>
      <c r="Q1007" s="931"/>
    </row>
    <row r="1008" spans="2:17">
      <c r="B1008" s="911">
        <v>1002</v>
      </c>
      <c r="C1008" s="931" t="s">
        <v>65</v>
      </c>
      <c r="D1008" s="913"/>
      <c r="E1008" s="931" t="s">
        <v>150</v>
      </c>
      <c r="F1008" s="912" t="str">
        <f t="shared" si="2"/>
        <v>6340</v>
      </c>
      <c r="G1008" s="931" t="s">
        <v>204</v>
      </c>
      <c r="H1008" s="931"/>
      <c r="I1008" s="933" t="s">
        <v>205</v>
      </c>
      <c r="J1008" s="1084">
        <v>3</v>
      </c>
      <c r="K1008" s="1085">
        <v>17</v>
      </c>
      <c r="L1008" s="931">
        <v>6</v>
      </c>
      <c r="M1008" s="931" t="s">
        <v>3387</v>
      </c>
      <c r="N1008" s="912"/>
      <c r="O1008" s="761"/>
      <c r="P1008" s="931"/>
      <c r="Q1008" s="931"/>
    </row>
    <row r="1009" spans="2:17">
      <c r="B1009" s="911">
        <v>1003</v>
      </c>
      <c r="C1009" s="931" t="s">
        <v>65</v>
      </c>
      <c r="D1009" s="913"/>
      <c r="E1009" s="931" t="s">
        <v>150</v>
      </c>
      <c r="F1009" s="912" t="str">
        <f t="shared" si="2"/>
        <v>6340</v>
      </c>
      <c r="G1009" s="931" t="s">
        <v>204</v>
      </c>
      <c r="H1009" s="931"/>
      <c r="I1009" s="933" t="s">
        <v>205</v>
      </c>
      <c r="J1009" s="1084">
        <v>3</v>
      </c>
      <c r="K1009" s="1085">
        <v>18</v>
      </c>
      <c r="L1009" s="931">
        <v>6</v>
      </c>
      <c r="M1009" s="931" t="s">
        <v>3387</v>
      </c>
      <c r="N1009" s="912"/>
      <c r="O1009" s="761"/>
      <c r="P1009" s="931"/>
      <c r="Q1009" s="931"/>
    </row>
    <row r="1010" spans="2:17">
      <c r="B1010" s="911">
        <v>1004</v>
      </c>
      <c r="C1010" s="931" t="s">
        <v>65</v>
      </c>
      <c r="D1010" s="913"/>
      <c r="E1010" s="931" t="s">
        <v>150</v>
      </c>
      <c r="F1010" s="912" t="str">
        <f t="shared" ref="F1010:F1073" si="6">LEFT(I1010,4)</f>
        <v>6340</v>
      </c>
      <c r="G1010" s="931" t="s">
        <v>204</v>
      </c>
      <c r="H1010" s="931"/>
      <c r="I1010" s="933" t="s">
        <v>205</v>
      </c>
      <c r="J1010" s="1084">
        <v>3</v>
      </c>
      <c r="K1010" s="1085">
        <v>19</v>
      </c>
      <c r="L1010" s="931">
        <v>6</v>
      </c>
      <c r="M1010" s="931" t="s">
        <v>3387</v>
      </c>
      <c r="N1010" s="912"/>
      <c r="O1010" s="761"/>
      <c r="P1010" s="931"/>
      <c r="Q1010" s="931"/>
    </row>
    <row r="1011" spans="2:17">
      <c r="B1011" s="911">
        <v>1005</v>
      </c>
      <c r="C1011" s="931" t="s">
        <v>65</v>
      </c>
      <c r="D1011" s="913"/>
      <c r="E1011" s="931" t="s">
        <v>150</v>
      </c>
      <c r="F1011" s="912" t="str">
        <f t="shared" si="6"/>
        <v>6340</v>
      </c>
      <c r="G1011" s="931" t="s">
        <v>204</v>
      </c>
      <c r="H1011" s="931"/>
      <c r="I1011" s="933" t="s">
        <v>205</v>
      </c>
      <c r="J1011" s="1084">
        <v>3</v>
      </c>
      <c r="K1011" s="1085">
        <v>20</v>
      </c>
      <c r="L1011" s="931">
        <v>6</v>
      </c>
      <c r="M1011" s="931" t="s">
        <v>3387</v>
      </c>
      <c r="N1011" s="912"/>
      <c r="O1011" s="761"/>
      <c r="P1011" s="931"/>
      <c r="Q1011" s="931"/>
    </row>
    <row r="1012" spans="2:17">
      <c r="B1012" s="911">
        <v>1006</v>
      </c>
      <c r="C1012" s="931" t="s">
        <v>65</v>
      </c>
      <c r="D1012" s="913"/>
      <c r="E1012" s="931" t="s">
        <v>150</v>
      </c>
      <c r="F1012" s="912" t="str">
        <f t="shared" si="6"/>
        <v>6340</v>
      </c>
      <c r="G1012" s="931" t="s">
        <v>204</v>
      </c>
      <c r="H1012" s="931"/>
      <c r="I1012" s="933" t="s">
        <v>205</v>
      </c>
      <c r="J1012" s="1084">
        <v>3</v>
      </c>
      <c r="K1012" s="1085">
        <v>21</v>
      </c>
      <c r="L1012" s="931">
        <v>6</v>
      </c>
      <c r="M1012" s="931" t="s">
        <v>3387</v>
      </c>
      <c r="N1012" s="912"/>
      <c r="O1012" s="761"/>
      <c r="P1012" s="931"/>
      <c r="Q1012" s="931"/>
    </row>
    <row r="1013" spans="2:17">
      <c r="B1013" s="911">
        <v>1007</v>
      </c>
      <c r="C1013" s="931" t="s">
        <v>65</v>
      </c>
      <c r="D1013" s="913"/>
      <c r="E1013" s="931" t="s">
        <v>150</v>
      </c>
      <c r="F1013" s="912" t="str">
        <f t="shared" si="6"/>
        <v>6340</v>
      </c>
      <c r="G1013" s="931" t="s">
        <v>204</v>
      </c>
      <c r="H1013" s="931"/>
      <c r="I1013" s="933" t="s">
        <v>205</v>
      </c>
      <c r="J1013" s="1084">
        <v>3</v>
      </c>
      <c r="K1013" s="1085">
        <v>22</v>
      </c>
      <c r="L1013" s="931">
        <v>6</v>
      </c>
      <c r="M1013" s="931" t="s">
        <v>3387</v>
      </c>
      <c r="N1013" s="912"/>
      <c r="O1013" s="761"/>
      <c r="P1013" s="931"/>
      <c r="Q1013" s="931"/>
    </row>
    <row r="1014" spans="2:17">
      <c r="B1014" s="911">
        <v>1008</v>
      </c>
      <c r="C1014" s="931" t="s">
        <v>65</v>
      </c>
      <c r="D1014" s="913"/>
      <c r="E1014" s="931" t="s">
        <v>150</v>
      </c>
      <c r="F1014" s="912" t="str">
        <f t="shared" si="6"/>
        <v>6340</v>
      </c>
      <c r="G1014" s="931" t="s">
        <v>204</v>
      </c>
      <c r="H1014" s="931"/>
      <c r="I1014" s="933" t="s">
        <v>205</v>
      </c>
      <c r="J1014" s="1084">
        <v>4</v>
      </c>
      <c r="K1014" s="1085">
        <v>23</v>
      </c>
      <c r="L1014" s="931">
        <v>6</v>
      </c>
      <c r="M1014" s="931" t="s">
        <v>3387</v>
      </c>
      <c r="N1014" s="912"/>
      <c r="O1014" s="761"/>
      <c r="P1014" s="931"/>
      <c r="Q1014" s="931"/>
    </row>
    <row r="1015" spans="2:17">
      <c r="B1015" s="911">
        <v>1009</v>
      </c>
      <c r="C1015" s="931" t="s">
        <v>65</v>
      </c>
      <c r="D1015" s="913"/>
      <c r="E1015" s="931" t="s">
        <v>150</v>
      </c>
      <c r="F1015" s="912" t="str">
        <f t="shared" si="6"/>
        <v>6340</v>
      </c>
      <c r="G1015" s="931" t="s">
        <v>204</v>
      </c>
      <c r="H1015" s="931"/>
      <c r="I1015" s="933" t="s">
        <v>205</v>
      </c>
      <c r="J1015" s="1084">
        <v>4</v>
      </c>
      <c r="K1015" s="1085">
        <v>24</v>
      </c>
      <c r="L1015" s="931">
        <v>6</v>
      </c>
      <c r="M1015" s="931" t="s">
        <v>3387</v>
      </c>
      <c r="N1015" s="912"/>
      <c r="O1015" s="761"/>
      <c r="P1015" s="931"/>
      <c r="Q1015" s="931"/>
    </row>
    <row r="1016" spans="2:17">
      <c r="B1016" s="911">
        <v>1010</v>
      </c>
      <c r="C1016" s="931" t="s">
        <v>65</v>
      </c>
      <c r="D1016" s="913"/>
      <c r="E1016" s="931" t="s">
        <v>150</v>
      </c>
      <c r="F1016" s="912" t="str">
        <f t="shared" si="6"/>
        <v>6340</v>
      </c>
      <c r="G1016" s="931" t="s">
        <v>204</v>
      </c>
      <c r="H1016" s="931"/>
      <c r="I1016" s="933" t="s">
        <v>205</v>
      </c>
      <c r="J1016" s="1084">
        <v>4</v>
      </c>
      <c r="K1016" s="1085">
        <v>25</v>
      </c>
      <c r="L1016" s="931">
        <v>6</v>
      </c>
      <c r="M1016" s="931" t="s">
        <v>3387</v>
      </c>
      <c r="N1016" s="912"/>
      <c r="O1016" s="761"/>
      <c r="P1016" s="931"/>
      <c r="Q1016" s="931"/>
    </row>
    <row r="1017" spans="2:17">
      <c r="B1017" s="911">
        <v>1011</v>
      </c>
      <c r="C1017" s="931" t="s">
        <v>65</v>
      </c>
      <c r="D1017" s="913"/>
      <c r="E1017" s="931" t="s">
        <v>150</v>
      </c>
      <c r="F1017" s="912" t="str">
        <f t="shared" si="6"/>
        <v>6340</v>
      </c>
      <c r="G1017" s="931" t="s">
        <v>204</v>
      </c>
      <c r="H1017" s="931"/>
      <c r="I1017" s="933" t="s">
        <v>205</v>
      </c>
      <c r="J1017" s="1084">
        <v>4</v>
      </c>
      <c r="K1017" s="1085">
        <v>26</v>
      </c>
      <c r="L1017" s="931">
        <v>6</v>
      </c>
      <c r="M1017" s="931" t="s">
        <v>3387</v>
      </c>
      <c r="N1017" s="912"/>
      <c r="O1017" s="761"/>
      <c r="P1017" s="931"/>
      <c r="Q1017" s="931"/>
    </row>
    <row r="1018" spans="2:17">
      <c r="B1018" s="911">
        <v>1012</v>
      </c>
      <c r="C1018" s="931" t="s">
        <v>65</v>
      </c>
      <c r="D1018" s="913"/>
      <c r="E1018" s="931" t="s">
        <v>150</v>
      </c>
      <c r="F1018" s="912" t="str">
        <f t="shared" si="6"/>
        <v>6340</v>
      </c>
      <c r="G1018" s="931" t="s">
        <v>204</v>
      </c>
      <c r="H1018" s="931"/>
      <c r="I1018" s="933" t="s">
        <v>205</v>
      </c>
      <c r="J1018" s="1084">
        <v>4</v>
      </c>
      <c r="K1018" s="1085">
        <v>27</v>
      </c>
      <c r="L1018" s="931">
        <v>6</v>
      </c>
      <c r="M1018" s="931" t="s">
        <v>3387</v>
      </c>
      <c r="N1018" s="912"/>
      <c r="O1018" s="761"/>
      <c r="P1018" s="931"/>
      <c r="Q1018" s="931"/>
    </row>
    <row r="1019" spans="2:17">
      <c r="B1019" s="911">
        <v>1013</v>
      </c>
      <c r="C1019" s="931" t="s">
        <v>65</v>
      </c>
      <c r="D1019" s="913"/>
      <c r="E1019" s="931" t="s">
        <v>150</v>
      </c>
      <c r="F1019" s="912" t="str">
        <f t="shared" si="6"/>
        <v>6340</v>
      </c>
      <c r="G1019" s="931" t="s">
        <v>204</v>
      </c>
      <c r="H1019" s="931"/>
      <c r="I1019" s="933" t="s">
        <v>205</v>
      </c>
      <c r="J1019" s="1084">
        <v>4</v>
      </c>
      <c r="K1019" s="1085">
        <v>28</v>
      </c>
      <c r="L1019" s="931">
        <v>6</v>
      </c>
      <c r="M1019" s="931" t="s">
        <v>3387</v>
      </c>
      <c r="N1019" s="912"/>
      <c r="O1019" s="761"/>
      <c r="P1019" s="931"/>
      <c r="Q1019" s="931"/>
    </row>
    <row r="1020" spans="2:17">
      <c r="B1020" s="911">
        <v>1014</v>
      </c>
      <c r="C1020" s="931" t="s">
        <v>65</v>
      </c>
      <c r="D1020" s="913"/>
      <c r="E1020" s="931" t="s">
        <v>150</v>
      </c>
      <c r="F1020" s="912" t="str">
        <f t="shared" si="6"/>
        <v>6340</v>
      </c>
      <c r="G1020" s="931" t="s">
        <v>204</v>
      </c>
      <c r="H1020" s="931"/>
      <c r="I1020" s="933" t="s">
        <v>205</v>
      </c>
      <c r="J1020" s="1084">
        <v>4</v>
      </c>
      <c r="K1020" s="1085">
        <v>29</v>
      </c>
      <c r="L1020" s="931">
        <v>6</v>
      </c>
      <c r="M1020" s="931" t="s">
        <v>3387</v>
      </c>
      <c r="N1020" s="912"/>
      <c r="O1020" s="761"/>
      <c r="P1020" s="931"/>
      <c r="Q1020" s="931"/>
    </row>
    <row r="1021" spans="2:17">
      <c r="B1021" s="911">
        <v>1015</v>
      </c>
      <c r="C1021" s="931" t="s">
        <v>65</v>
      </c>
      <c r="D1021" s="913"/>
      <c r="E1021" s="931" t="s">
        <v>150</v>
      </c>
      <c r="F1021" s="912" t="str">
        <f t="shared" si="6"/>
        <v>6340</v>
      </c>
      <c r="G1021" s="931" t="s">
        <v>204</v>
      </c>
      <c r="H1021" s="931"/>
      <c r="I1021" s="933" t="s">
        <v>205</v>
      </c>
      <c r="J1021" s="1084">
        <v>4</v>
      </c>
      <c r="K1021" s="1085">
        <v>30</v>
      </c>
      <c r="L1021" s="931">
        <v>6</v>
      </c>
      <c r="M1021" s="931" t="s">
        <v>3343</v>
      </c>
      <c r="N1021" s="912"/>
      <c r="O1021" s="761"/>
      <c r="P1021" s="931"/>
      <c r="Q1021" s="931"/>
    </row>
    <row r="1022" spans="2:17">
      <c r="B1022" s="911">
        <v>1016</v>
      </c>
      <c r="C1022" s="931" t="s">
        <v>65</v>
      </c>
      <c r="D1022" s="913"/>
      <c r="E1022" s="931" t="s">
        <v>150</v>
      </c>
      <c r="F1022" s="912" t="str">
        <f t="shared" si="6"/>
        <v>6340</v>
      </c>
      <c r="G1022" s="931"/>
      <c r="H1022" s="931"/>
      <c r="I1022" s="933" t="s">
        <v>209</v>
      </c>
      <c r="J1022" s="1084"/>
      <c r="K1022" s="1085"/>
      <c r="L1022" s="931"/>
      <c r="M1022" s="931"/>
      <c r="N1022" s="912"/>
      <c r="O1022" s="761"/>
      <c r="P1022" s="931"/>
      <c r="Q1022" s="931"/>
    </row>
    <row r="1023" spans="2:17">
      <c r="B1023" s="911">
        <v>1017</v>
      </c>
      <c r="C1023" s="931" t="s">
        <v>65</v>
      </c>
      <c r="D1023" s="913"/>
      <c r="E1023" s="931" t="s">
        <v>150</v>
      </c>
      <c r="F1023" s="912" t="str">
        <f t="shared" si="6"/>
        <v>6340</v>
      </c>
      <c r="G1023" s="931" t="s">
        <v>211</v>
      </c>
      <c r="H1023" s="931"/>
      <c r="I1023" s="933" t="s">
        <v>212</v>
      </c>
      <c r="J1023" s="1084">
        <v>1</v>
      </c>
      <c r="K1023" s="1085">
        <v>1</v>
      </c>
      <c r="L1023" s="931">
        <v>3</v>
      </c>
      <c r="M1023" s="931" t="s">
        <v>3343</v>
      </c>
      <c r="N1023" s="912"/>
      <c r="O1023" s="761"/>
      <c r="P1023" s="931"/>
      <c r="Q1023" s="931"/>
    </row>
    <row r="1024" spans="2:17">
      <c r="B1024" s="911">
        <v>1018</v>
      </c>
      <c r="C1024" s="931" t="s">
        <v>65</v>
      </c>
      <c r="D1024" s="913"/>
      <c r="E1024" s="931" t="s">
        <v>150</v>
      </c>
      <c r="F1024" s="912" t="str">
        <f t="shared" si="6"/>
        <v>6340</v>
      </c>
      <c r="G1024" s="931" t="s">
        <v>211</v>
      </c>
      <c r="H1024" s="931"/>
      <c r="I1024" s="933" t="s">
        <v>212</v>
      </c>
      <c r="J1024" s="1084">
        <v>1</v>
      </c>
      <c r="K1024" s="1085">
        <v>2</v>
      </c>
      <c r="L1024" s="931">
        <v>3</v>
      </c>
      <c r="M1024" s="931" t="s">
        <v>3387</v>
      </c>
      <c r="N1024" s="912"/>
      <c r="O1024" s="761"/>
      <c r="P1024" s="931"/>
      <c r="Q1024" s="931"/>
    </row>
    <row r="1025" spans="2:17">
      <c r="B1025" s="911">
        <v>1019</v>
      </c>
      <c r="C1025" s="931" t="s">
        <v>65</v>
      </c>
      <c r="D1025" s="913"/>
      <c r="E1025" s="931" t="s">
        <v>150</v>
      </c>
      <c r="F1025" s="912" t="str">
        <f t="shared" si="6"/>
        <v>6340</v>
      </c>
      <c r="G1025" s="931" t="s">
        <v>211</v>
      </c>
      <c r="H1025" s="931"/>
      <c r="I1025" s="933" t="s">
        <v>212</v>
      </c>
      <c r="J1025" s="1084">
        <v>1</v>
      </c>
      <c r="K1025" s="1085">
        <v>3</v>
      </c>
      <c r="L1025" s="931">
        <v>3</v>
      </c>
      <c r="M1025" s="931" t="s">
        <v>3387</v>
      </c>
      <c r="N1025" s="912"/>
      <c r="O1025" s="761"/>
      <c r="P1025" s="931"/>
      <c r="Q1025" s="931"/>
    </row>
    <row r="1026" spans="2:17">
      <c r="B1026" s="911">
        <v>1020</v>
      </c>
      <c r="C1026" s="931" t="s">
        <v>65</v>
      </c>
      <c r="D1026" s="913"/>
      <c r="E1026" s="931" t="s">
        <v>150</v>
      </c>
      <c r="F1026" s="912" t="str">
        <f t="shared" si="6"/>
        <v>6340</v>
      </c>
      <c r="G1026" s="931" t="s">
        <v>211</v>
      </c>
      <c r="H1026" s="931"/>
      <c r="I1026" s="933" t="s">
        <v>212</v>
      </c>
      <c r="J1026" s="1084">
        <v>1</v>
      </c>
      <c r="K1026" s="1085">
        <v>4</v>
      </c>
      <c r="L1026" s="931">
        <v>3</v>
      </c>
      <c r="M1026" s="931" t="s">
        <v>3387</v>
      </c>
      <c r="N1026" s="912"/>
      <c r="O1026" s="761"/>
      <c r="P1026" s="931"/>
      <c r="Q1026" s="931"/>
    </row>
    <row r="1027" spans="2:17">
      <c r="B1027" s="911">
        <v>1021</v>
      </c>
      <c r="C1027" s="931" t="s">
        <v>65</v>
      </c>
      <c r="D1027" s="913"/>
      <c r="E1027" s="931" t="s">
        <v>150</v>
      </c>
      <c r="F1027" s="912" t="str">
        <f t="shared" si="6"/>
        <v>6340</v>
      </c>
      <c r="G1027" s="931" t="s">
        <v>211</v>
      </c>
      <c r="H1027" s="931"/>
      <c r="I1027" s="933" t="s">
        <v>212</v>
      </c>
      <c r="J1027" s="1084">
        <v>1</v>
      </c>
      <c r="K1027" s="1085">
        <v>5</v>
      </c>
      <c r="L1027" s="931">
        <v>3</v>
      </c>
      <c r="M1027" s="931" t="s">
        <v>3387</v>
      </c>
      <c r="N1027" s="912"/>
      <c r="O1027" s="761"/>
      <c r="P1027" s="931"/>
      <c r="Q1027" s="931"/>
    </row>
    <row r="1028" spans="2:17">
      <c r="B1028" s="911">
        <v>1022</v>
      </c>
      <c r="C1028" s="931" t="s">
        <v>65</v>
      </c>
      <c r="D1028" s="913"/>
      <c r="E1028" s="931" t="s">
        <v>150</v>
      </c>
      <c r="F1028" s="912" t="str">
        <f t="shared" si="6"/>
        <v>6340</v>
      </c>
      <c r="G1028" s="931" t="s">
        <v>211</v>
      </c>
      <c r="H1028" s="931"/>
      <c r="I1028" s="933" t="s">
        <v>212</v>
      </c>
      <c r="J1028" s="1084">
        <v>1</v>
      </c>
      <c r="K1028" s="1085">
        <v>6</v>
      </c>
      <c r="L1028" s="931">
        <v>3</v>
      </c>
      <c r="M1028" s="931" t="s">
        <v>3387</v>
      </c>
      <c r="N1028" s="912"/>
      <c r="O1028" s="761"/>
      <c r="P1028" s="931"/>
      <c r="Q1028" s="931"/>
    </row>
    <row r="1029" spans="2:17">
      <c r="B1029" s="911">
        <v>1023</v>
      </c>
      <c r="C1029" s="931" t="s">
        <v>65</v>
      </c>
      <c r="D1029" s="913"/>
      <c r="E1029" s="931" t="s">
        <v>150</v>
      </c>
      <c r="F1029" s="912" t="str">
        <f t="shared" si="6"/>
        <v>6340</v>
      </c>
      <c r="G1029" s="931" t="s">
        <v>211</v>
      </c>
      <c r="H1029" s="931"/>
      <c r="I1029" s="933" t="s">
        <v>212</v>
      </c>
      <c r="J1029" s="1084">
        <v>1</v>
      </c>
      <c r="K1029" s="1085">
        <v>7</v>
      </c>
      <c r="L1029" s="931">
        <v>3</v>
      </c>
      <c r="M1029" s="931" t="s">
        <v>3387</v>
      </c>
      <c r="N1029" s="912"/>
      <c r="O1029" s="761"/>
      <c r="P1029" s="931"/>
      <c r="Q1029" s="931"/>
    </row>
    <row r="1030" spans="2:17">
      <c r="B1030" s="911">
        <v>1024</v>
      </c>
      <c r="C1030" s="931" t="s">
        <v>65</v>
      </c>
      <c r="D1030" s="913"/>
      <c r="E1030" s="931" t="s">
        <v>150</v>
      </c>
      <c r="F1030" s="912" t="str">
        <f t="shared" si="6"/>
        <v>6340</v>
      </c>
      <c r="G1030" s="931" t="s">
        <v>211</v>
      </c>
      <c r="H1030" s="931"/>
      <c r="I1030" s="933" t="s">
        <v>212</v>
      </c>
      <c r="J1030" s="1084">
        <v>2</v>
      </c>
      <c r="K1030" s="1085">
        <v>8</v>
      </c>
      <c r="L1030" s="931">
        <v>1</v>
      </c>
      <c r="M1030" s="931" t="s">
        <v>3388</v>
      </c>
      <c r="N1030" s="912"/>
      <c r="O1030" s="761"/>
      <c r="P1030" s="931"/>
      <c r="Q1030" s="931"/>
    </row>
    <row r="1031" spans="2:17">
      <c r="B1031" s="911">
        <v>1025</v>
      </c>
      <c r="C1031" s="931" t="s">
        <v>65</v>
      </c>
      <c r="D1031" s="913"/>
      <c r="E1031" s="931" t="s">
        <v>150</v>
      </c>
      <c r="F1031" s="912" t="str">
        <f t="shared" si="6"/>
        <v>6340</v>
      </c>
      <c r="G1031" s="931" t="s">
        <v>211</v>
      </c>
      <c r="H1031" s="931"/>
      <c r="I1031" s="933" t="s">
        <v>212</v>
      </c>
      <c r="J1031" s="1084">
        <v>2</v>
      </c>
      <c r="K1031" s="1085">
        <v>9</v>
      </c>
      <c r="L1031" s="931">
        <v>1</v>
      </c>
      <c r="M1031" s="931" t="s">
        <v>3388</v>
      </c>
      <c r="N1031" s="912"/>
      <c r="O1031" s="761"/>
      <c r="P1031" s="931"/>
      <c r="Q1031" s="931"/>
    </row>
    <row r="1032" spans="2:17">
      <c r="B1032" s="911">
        <v>1026</v>
      </c>
      <c r="C1032" s="931" t="s">
        <v>65</v>
      </c>
      <c r="D1032" s="913"/>
      <c r="E1032" s="931" t="s">
        <v>150</v>
      </c>
      <c r="F1032" s="912" t="str">
        <f t="shared" si="6"/>
        <v>6340</v>
      </c>
      <c r="G1032" s="931" t="s">
        <v>211</v>
      </c>
      <c r="H1032" s="931"/>
      <c r="I1032" s="933" t="s">
        <v>212</v>
      </c>
      <c r="J1032" s="1084">
        <v>2</v>
      </c>
      <c r="K1032" s="1085">
        <v>10</v>
      </c>
      <c r="L1032" s="931">
        <v>3</v>
      </c>
      <c r="M1032" s="931" t="s">
        <v>3387</v>
      </c>
      <c r="N1032" s="912"/>
      <c r="O1032" s="761"/>
      <c r="P1032" s="931"/>
      <c r="Q1032" s="931"/>
    </row>
    <row r="1033" spans="2:17">
      <c r="B1033" s="911">
        <v>1027</v>
      </c>
      <c r="C1033" s="931" t="s">
        <v>65</v>
      </c>
      <c r="D1033" s="913"/>
      <c r="E1033" s="931" t="s">
        <v>150</v>
      </c>
      <c r="F1033" s="912" t="str">
        <f t="shared" si="6"/>
        <v>6340</v>
      </c>
      <c r="G1033" s="931" t="s">
        <v>211</v>
      </c>
      <c r="H1033" s="931"/>
      <c r="I1033" s="933" t="s">
        <v>212</v>
      </c>
      <c r="J1033" s="1084">
        <v>2</v>
      </c>
      <c r="K1033" s="1085">
        <v>11</v>
      </c>
      <c r="L1033" s="931">
        <v>1</v>
      </c>
      <c r="M1033" s="931" t="s">
        <v>3388</v>
      </c>
      <c r="N1033" s="912"/>
      <c r="O1033" s="761"/>
      <c r="P1033" s="931"/>
      <c r="Q1033" s="931"/>
    </row>
    <row r="1034" spans="2:17">
      <c r="B1034" s="911">
        <v>1028</v>
      </c>
      <c r="C1034" s="931" t="s">
        <v>65</v>
      </c>
      <c r="D1034" s="913"/>
      <c r="E1034" s="931" t="s">
        <v>150</v>
      </c>
      <c r="F1034" s="912" t="str">
        <f t="shared" si="6"/>
        <v>6340</v>
      </c>
      <c r="G1034" s="931" t="s">
        <v>211</v>
      </c>
      <c r="H1034" s="931"/>
      <c r="I1034" s="933" t="s">
        <v>212</v>
      </c>
      <c r="J1034" s="1084">
        <v>2</v>
      </c>
      <c r="K1034" s="1085">
        <v>12</v>
      </c>
      <c r="L1034" s="931">
        <v>3</v>
      </c>
      <c r="M1034" s="931" t="s">
        <v>3387</v>
      </c>
      <c r="N1034" s="912"/>
      <c r="O1034" s="761"/>
      <c r="P1034" s="931"/>
      <c r="Q1034" s="931"/>
    </row>
    <row r="1035" spans="2:17">
      <c r="B1035" s="911">
        <v>1029</v>
      </c>
      <c r="C1035" s="931" t="s">
        <v>65</v>
      </c>
      <c r="D1035" s="913"/>
      <c r="E1035" s="931" t="s">
        <v>150</v>
      </c>
      <c r="F1035" s="912" t="str">
        <f t="shared" si="6"/>
        <v>6340</v>
      </c>
      <c r="G1035" s="931" t="s">
        <v>213</v>
      </c>
      <c r="H1035" s="931"/>
      <c r="I1035" s="933" t="s">
        <v>212</v>
      </c>
      <c r="J1035" s="1084">
        <v>1</v>
      </c>
      <c r="K1035" s="1085">
        <v>1</v>
      </c>
      <c r="L1035" s="931">
        <v>3</v>
      </c>
      <c r="M1035" s="931" t="s">
        <v>3387</v>
      </c>
      <c r="N1035" s="912"/>
      <c r="O1035" s="761"/>
      <c r="P1035" s="931"/>
      <c r="Q1035" s="931"/>
    </row>
    <row r="1036" spans="2:17">
      <c r="B1036" s="911">
        <v>1030</v>
      </c>
      <c r="C1036" s="931" t="s">
        <v>65</v>
      </c>
      <c r="D1036" s="913"/>
      <c r="E1036" s="931" t="s">
        <v>150</v>
      </c>
      <c r="F1036" s="912" t="str">
        <f t="shared" si="6"/>
        <v>6340</v>
      </c>
      <c r="G1036" s="931" t="s">
        <v>213</v>
      </c>
      <c r="H1036" s="931"/>
      <c r="I1036" s="933" t="s">
        <v>212</v>
      </c>
      <c r="J1036" s="1084">
        <v>1</v>
      </c>
      <c r="K1036" s="1085">
        <v>2</v>
      </c>
      <c r="L1036" s="931">
        <v>1</v>
      </c>
      <c r="M1036" s="931" t="s">
        <v>3388</v>
      </c>
      <c r="N1036" s="912"/>
      <c r="O1036" s="761"/>
      <c r="P1036" s="931"/>
      <c r="Q1036" s="931"/>
    </row>
    <row r="1037" spans="2:17">
      <c r="B1037" s="911">
        <v>1031</v>
      </c>
      <c r="C1037" s="931" t="s">
        <v>65</v>
      </c>
      <c r="D1037" s="913"/>
      <c r="E1037" s="931" t="s">
        <v>150</v>
      </c>
      <c r="F1037" s="912" t="str">
        <f t="shared" si="6"/>
        <v>6340</v>
      </c>
      <c r="G1037" s="931" t="s">
        <v>213</v>
      </c>
      <c r="H1037" s="931"/>
      <c r="I1037" s="933" t="s">
        <v>212</v>
      </c>
      <c r="J1037" s="1084">
        <v>1</v>
      </c>
      <c r="K1037" s="1085">
        <v>3</v>
      </c>
      <c r="L1037" s="931">
        <v>3</v>
      </c>
      <c r="M1037" s="931" t="s">
        <v>3387</v>
      </c>
      <c r="N1037" s="912"/>
      <c r="O1037" s="761"/>
      <c r="P1037" s="931"/>
      <c r="Q1037" s="931"/>
    </row>
    <row r="1038" spans="2:17">
      <c r="B1038" s="911">
        <v>1032</v>
      </c>
      <c r="C1038" s="931" t="s">
        <v>65</v>
      </c>
      <c r="D1038" s="913"/>
      <c r="E1038" s="931" t="s">
        <v>150</v>
      </c>
      <c r="F1038" s="912" t="str">
        <f t="shared" si="6"/>
        <v>6340</v>
      </c>
      <c r="G1038" s="931" t="s">
        <v>213</v>
      </c>
      <c r="H1038" s="931"/>
      <c r="I1038" s="933" t="s">
        <v>212</v>
      </c>
      <c r="J1038" s="1084">
        <v>1</v>
      </c>
      <c r="K1038" s="1085">
        <v>4</v>
      </c>
      <c r="L1038" s="931">
        <v>3</v>
      </c>
      <c r="M1038" s="931" t="s">
        <v>3387</v>
      </c>
      <c r="N1038" s="912"/>
      <c r="O1038" s="761"/>
      <c r="P1038" s="931"/>
      <c r="Q1038" s="931"/>
    </row>
    <row r="1039" spans="2:17">
      <c r="B1039" s="911">
        <v>1033</v>
      </c>
      <c r="C1039" s="931" t="s">
        <v>65</v>
      </c>
      <c r="D1039" s="913"/>
      <c r="E1039" s="931" t="s">
        <v>150</v>
      </c>
      <c r="F1039" s="912" t="str">
        <f t="shared" si="6"/>
        <v>6340</v>
      </c>
      <c r="G1039" s="931" t="s">
        <v>213</v>
      </c>
      <c r="H1039" s="931"/>
      <c r="I1039" s="933" t="s">
        <v>212</v>
      </c>
      <c r="J1039" s="1084">
        <v>1</v>
      </c>
      <c r="K1039" s="1085">
        <v>5</v>
      </c>
      <c r="L1039" s="931">
        <v>1</v>
      </c>
      <c r="M1039" s="931" t="s">
        <v>3388</v>
      </c>
      <c r="N1039" s="912"/>
      <c r="O1039" s="761"/>
      <c r="P1039" s="931"/>
      <c r="Q1039" s="931"/>
    </row>
    <row r="1040" spans="2:17">
      <c r="B1040" s="911">
        <v>1034</v>
      </c>
      <c r="C1040" s="931" t="s">
        <v>65</v>
      </c>
      <c r="D1040" s="913"/>
      <c r="E1040" s="931" t="s">
        <v>150</v>
      </c>
      <c r="F1040" s="912" t="str">
        <f t="shared" si="6"/>
        <v>6340</v>
      </c>
      <c r="G1040" s="931" t="s">
        <v>213</v>
      </c>
      <c r="H1040" s="931"/>
      <c r="I1040" s="933" t="s">
        <v>212</v>
      </c>
      <c r="J1040" s="1084">
        <v>1</v>
      </c>
      <c r="K1040" s="1085">
        <v>6</v>
      </c>
      <c r="L1040" s="931">
        <v>3</v>
      </c>
      <c r="M1040" s="931" t="s">
        <v>3387</v>
      </c>
      <c r="N1040" s="912"/>
      <c r="O1040" s="761"/>
      <c r="P1040" s="931"/>
      <c r="Q1040" s="931"/>
    </row>
    <row r="1041" spans="2:17">
      <c r="B1041" s="911">
        <v>1035</v>
      </c>
      <c r="C1041" s="931" t="s">
        <v>65</v>
      </c>
      <c r="D1041" s="913"/>
      <c r="E1041" s="931" t="s">
        <v>150</v>
      </c>
      <c r="F1041" s="912" t="str">
        <f t="shared" si="6"/>
        <v>6340</v>
      </c>
      <c r="G1041" s="931" t="s">
        <v>213</v>
      </c>
      <c r="H1041" s="931"/>
      <c r="I1041" s="933" t="s">
        <v>212</v>
      </c>
      <c r="J1041" s="1084">
        <v>1</v>
      </c>
      <c r="K1041" s="1085">
        <v>7</v>
      </c>
      <c r="L1041" s="931">
        <v>3</v>
      </c>
      <c r="M1041" s="931" t="s">
        <v>3387</v>
      </c>
      <c r="N1041" s="912"/>
      <c r="O1041" s="761"/>
      <c r="P1041" s="931"/>
      <c r="Q1041" s="931"/>
    </row>
    <row r="1042" spans="2:17">
      <c r="B1042" s="911">
        <v>1036</v>
      </c>
      <c r="C1042" s="931" t="s">
        <v>65</v>
      </c>
      <c r="D1042" s="913"/>
      <c r="E1042" s="931" t="s">
        <v>150</v>
      </c>
      <c r="F1042" s="912" t="str">
        <f t="shared" si="6"/>
        <v>6340</v>
      </c>
      <c r="G1042" s="931" t="s">
        <v>213</v>
      </c>
      <c r="H1042" s="931"/>
      <c r="I1042" s="933" t="s">
        <v>212</v>
      </c>
      <c r="J1042" s="1084">
        <v>2</v>
      </c>
      <c r="K1042" s="1085">
        <v>8</v>
      </c>
      <c r="L1042" s="931">
        <v>1</v>
      </c>
      <c r="M1042" s="931" t="s">
        <v>3388</v>
      </c>
      <c r="N1042" s="912"/>
      <c r="O1042" s="761"/>
      <c r="P1042" s="931"/>
      <c r="Q1042" s="931"/>
    </row>
    <row r="1043" spans="2:17">
      <c r="B1043" s="911">
        <v>1037</v>
      </c>
      <c r="C1043" s="931" t="s">
        <v>65</v>
      </c>
      <c r="D1043" s="913"/>
      <c r="E1043" s="931" t="s">
        <v>150</v>
      </c>
      <c r="F1043" s="912" t="str">
        <f t="shared" si="6"/>
        <v>6340</v>
      </c>
      <c r="G1043" s="931" t="s">
        <v>213</v>
      </c>
      <c r="H1043" s="931"/>
      <c r="I1043" s="933" t="s">
        <v>212</v>
      </c>
      <c r="J1043" s="1084">
        <v>2</v>
      </c>
      <c r="K1043" s="1085">
        <v>9</v>
      </c>
      <c r="L1043" s="931">
        <v>1</v>
      </c>
      <c r="M1043" s="931" t="s">
        <v>3388</v>
      </c>
      <c r="N1043" s="912"/>
      <c r="O1043" s="761"/>
      <c r="P1043" s="931"/>
      <c r="Q1043" s="931"/>
    </row>
    <row r="1044" spans="2:17">
      <c r="B1044" s="911">
        <v>1038</v>
      </c>
      <c r="C1044" s="931" t="s">
        <v>65</v>
      </c>
      <c r="D1044" s="913"/>
      <c r="E1044" s="931" t="s">
        <v>150</v>
      </c>
      <c r="F1044" s="912" t="str">
        <f t="shared" si="6"/>
        <v>6340</v>
      </c>
      <c r="G1044" s="931" t="s">
        <v>213</v>
      </c>
      <c r="H1044" s="931"/>
      <c r="I1044" s="933" t="s">
        <v>212</v>
      </c>
      <c r="J1044" s="1084">
        <v>2</v>
      </c>
      <c r="K1044" s="1085">
        <v>10</v>
      </c>
      <c r="L1044" s="931">
        <v>3</v>
      </c>
      <c r="M1044" s="931" t="s">
        <v>3387</v>
      </c>
      <c r="N1044" s="912"/>
      <c r="O1044" s="761"/>
      <c r="P1044" s="931"/>
      <c r="Q1044" s="931"/>
    </row>
    <row r="1045" spans="2:17">
      <c r="B1045" s="911">
        <v>1039</v>
      </c>
      <c r="C1045" s="931" t="s">
        <v>65</v>
      </c>
      <c r="D1045" s="913"/>
      <c r="E1045" s="931" t="s">
        <v>150</v>
      </c>
      <c r="F1045" s="912" t="str">
        <f t="shared" si="6"/>
        <v>6340</v>
      </c>
      <c r="G1045" s="931" t="s">
        <v>213</v>
      </c>
      <c r="H1045" s="931"/>
      <c r="I1045" s="933" t="s">
        <v>212</v>
      </c>
      <c r="J1045" s="1084">
        <v>2</v>
      </c>
      <c r="K1045" s="1085">
        <v>11</v>
      </c>
      <c r="L1045" s="931">
        <v>3</v>
      </c>
      <c r="M1045" s="931" t="s">
        <v>3387</v>
      </c>
      <c r="N1045" s="912"/>
      <c r="O1045" s="761"/>
      <c r="P1045" s="931"/>
      <c r="Q1045" s="931"/>
    </row>
    <row r="1046" spans="2:17">
      <c r="B1046" s="911">
        <v>1040</v>
      </c>
      <c r="C1046" s="931" t="s">
        <v>65</v>
      </c>
      <c r="D1046" s="913"/>
      <c r="E1046" s="931" t="s">
        <v>150</v>
      </c>
      <c r="F1046" s="912" t="str">
        <f t="shared" si="6"/>
        <v>6340</v>
      </c>
      <c r="G1046" s="931" t="s">
        <v>214</v>
      </c>
      <c r="H1046" s="931"/>
      <c r="I1046" s="933" t="s">
        <v>215</v>
      </c>
      <c r="J1046" s="1084">
        <v>1</v>
      </c>
      <c r="K1046" s="1085">
        <v>1</v>
      </c>
      <c r="L1046" s="931">
        <v>3</v>
      </c>
      <c r="M1046" s="931" t="s">
        <v>3387</v>
      </c>
      <c r="N1046" s="912"/>
      <c r="O1046" s="761"/>
      <c r="P1046" s="931"/>
      <c r="Q1046" s="931"/>
    </row>
    <row r="1047" spans="2:17">
      <c r="B1047" s="911">
        <v>1041</v>
      </c>
      <c r="C1047" s="931" t="s">
        <v>65</v>
      </c>
      <c r="D1047" s="913"/>
      <c r="E1047" s="931" t="s">
        <v>150</v>
      </c>
      <c r="F1047" s="912" t="str">
        <f t="shared" si="6"/>
        <v>6340</v>
      </c>
      <c r="G1047" s="931" t="s">
        <v>214</v>
      </c>
      <c r="H1047" s="931"/>
      <c r="I1047" s="933" t="s">
        <v>215</v>
      </c>
      <c r="J1047" s="1084">
        <v>1</v>
      </c>
      <c r="K1047" s="1085">
        <v>2</v>
      </c>
      <c r="L1047" s="931">
        <v>3</v>
      </c>
      <c r="M1047" s="931" t="s">
        <v>3387</v>
      </c>
      <c r="N1047" s="912"/>
      <c r="O1047" s="761"/>
      <c r="P1047" s="931"/>
      <c r="Q1047" s="931"/>
    </row>
    <row r="1048" spans="2:17">
      <c r="B1048" s="911">
        <v>1042</v>
      </c>
      <c r="C1048" s="931" t="s">
        <v>65</v>
      </c>
      <c r="D1048" s="913"/>
      <c r="E1048" s="931" t="s">
        <v>150</v>
      </c>
      <c r="F1048" s="912" t="str">
        <f t="shared" si="6"/>
        <v>6340</v>
      </c>
      <c r="G1048" s="931" t="s">
        <v>214</v>
      </c>
      <c r="H1048" s="931"/>
      <c r="I1048" s="933" t="s">
        <v>215</v>
      </c>
      <c r="J1048" s="1084">
        <v>1</v>
      </c>
      <c r="K1048" s="1085">
        <v>3</v>
      </c>
      <c r="L1048" s="931">
        <v>3</v>
      </c>
      <c r="M1048" s="931" t="s">
        <v>3387</v>
      </c>
      <c r="N1048" s="912"/>
      <c r="O1048" s="761"/>
      <c r="P1048" s="931"/>
      <c r="Q1048" s="931"/>
    </row>
    <row r="1049" spans="2:17">
      <c r="B1049" s="911">
        <v>1043</v>
      </c>
      <c r="C1049" s="931" t="s">
        <v>65</v>
      </c>
      <c r="D1049" s="913"/>
      <c r="E1049" s="931" t="s">
        <v>150</v>
      </c>
      <c r="F1049" s="912" t="str">
        <f t="shared" si="6"/>
        <v>6340</v>
      </c>
      <c r="G1049" s="931" t="s">
        <v>214</v>
      </c>
      <c r="H1049" s="931"/>
      <c r="I1049" s="933" t="s">
        <v>215</v>
      </c>
      <c r="J1049" s="1084">
        <v>1</v>
      </c>
      <c r="K1049" s="1085">
        <v>4</v>
      </c>
      <c r="L1049" s="931">
        <v>3</v>
      </c>
      <c r="M1049" s="931" t="s">
        <v>3387</v>
      </c>
      <c r="N1049" s="912"/>
      <c r="O1049" s="761"/>
      <c r="P1049" s="931"/>
      <c r="Q1049" s="931"/>
    </row>
    <row r="1050" spans="2:17">
      <c r="B1050" s="911">
        <v>1044</v>
      </c>
      <c r="C1050" s="931" t="s">
        <v>65</v>
      </c>
      <c r="D1050" s="913"/>
      <c r="E1050" s="931" t="s">
        <v>150</v>
      </c>
      <c r="F1050" s="912" t="str">
        <f t="shared" si="6"/>
        <v>6340</v>
      </c>
      <c r="G1050" s="931" t="s">
        <v>214</v>
      </c>
      <c r="H1050" s="931"/>
      <c r="I1050" s="933" t="s">
        <v>215</v>
      </c>
      <c r="J1050" s="1084">
        <v>1</v>
      </c>
      <c r="K1050" s="1085">
        <v>5</v>
      </c>
      <c r="L1050" s="931">
        <v>3</v>
      </c>
      <c r="M1050" s="931" t="s">
        <v>3387</v>
      </c>
      <c r="N1050" s="912"/>
      <c r="O1050" s="761"/>
      <c r="P1050" s="931"/>
      <c r="Q1050" s="931"/>
    </row>
    <row r="1051" spans="2:17">
      <c r="B1051" s="911">
        <v>1045</v>
      </c>
      <c r="C1051" s="931" t="s">
        <v>65</v>
      </c>
      <c r="D1051" s="913"/>
      <c r="E1051" s="931" t="s">
        <v>150</v>
      </c>
      <c r="F1051" s="912" t="str">
        <f t="shared" si="6"/>
        <v>6340</v>
      </c>
      <c r="G1051" s="931" t="s">
        <v>214</v>
      </c>
      <c r="H1051" s="931"/>
      <c r="I1051" s="933" t="s">
        <v>215</v>
      </c>
      <c r="J1051" s="1084">
        <v>1</v>
      </c>
      <c r="K1051" s="1085">
        <v>6</v>
      </c>
      <c r="L1051" s="931">
        <v>3</v>
      </c>
      <c r="M1051" s="931" t="s">
        <v>3387</v>
      </c>
      <c r="N1051" s="912"/>
      <c r="O1051" s="761"/>
      <c r="P1051" s="931"/>
      <c r="Q1051" s="931"/>
    </row>
    <row r="1052" spans="2:17">
      <c r="B1052" s="911">
        <v>1046</v>
      </c>
      <c r="C1052" s="931" t="s">
        <v>65</v>
      </c>
      <c r="D1052" s="913"/>
      <c r="E1052" s="931" t="s">
        <v>150</v>
      </c>
      <c r="F1052" s="912" t="str">
        <f t="shared" si="6"/>
        <v>6340</v>
      </c>
      <c r="G1052" s="931" t="s">
        <v>214</v>
      </c>
      <c r="H1052" s="931"/>
      <c r="I1052" s="933" t="s">
        <v>215</v>
      </c>
      <c r="J1052" s="1084">
        <v>1</v>
      </c>
      <c r="K1052" s="1085">
        <v>7</v>
      </c>
      <c r="L1052" s="931">
        <v>3</v>
      </c>
      <c r="M1052" s="931" t="s">
        <v>3343</v>
      </c>
      <c r="N1052" s="912"/>
      <c r="O1052" s="761"/>
      <c r="P1052" s="931"/>
      <c r="Q1052" s="931"/>
    </row>
    <row r="1053" spans="2:17">
      <c r="B1053" s="911">
        <v>1047</v>
      </c>
      <c r="C1053" s="931" t="s">
        <v>65</v>
      </c>
      <c r="D1053" s="913"/>
      <c r="E1053" s="931" t="s">
        <v>150</v>
      </c>
      <c r="F1053" s="912" t="str">
        <f t="shared" si="6"/>
        <v>6340</v>
      </c>
      <c r="G1053" s="931" t="s">
        <v>216</v>
      </c>
      <c r="H1053" s="931"/>
      <c r="I1053" s="933" t="s">
        <v>217</v>
      </c>
      <c r="J1053" s="1084">
        <v>1</v>
      </c>
      <c r="K1053" s="1085">
        <v>1</v>
      </c>
      <c r="L1053" s="931">
        <v>3</v>
      </c>
      <c r="M1053" s="931" t="s">
        <v>3343</v>
      </c>
      <c r="N1053" s="912"/>
      <c r="O1053" s="761"/>
      <c r="P1053" s="931"/>
      <c r="Q1053" s="931"/>
    </row>
    <row r="1054" spans="2:17">
      <c r="B1054" s="911">
        <v>1048</v>
      </c>
      <c r="C1054" s="931" t="s">
        <v>65</v>
      </c>
      <c r="D1054" s="913"/>
      <c r="E1054" s="931" t="s">
        <v>150</v>
      </c>
      <c r="F1054" s="912" t="str">
        <f t="shared" si="6"/>
        <v>6340</v>
      </c>
      <c r="G1054" s="931" t="s">
        <v>216</v>
      </c>
      <c r="H1054" s="931"/>
      <c r="I1054" s="933" t="s">
        <v>217</v>
      </c>
      <c r="J1054" s="1084">
        <v>1</v>
      </c>
      <c r="K1054" s="1085">
        <v>2</v>
      </c>
      <c r="L1054" s="931">
        <v>3</v>
      </c>
      <c r="M1054" s="931" t="s">
        <v>3387</v>
      </c>
      <c r="N1054" s="912"/>
      <c r="O1054" s="761"/>
      <c r="P1054" s="931"/>
      <c r="Q1054" s="931"/>
    </row>
    <row r="1055" spans="2:17">
      <c r="B1055" s="911">
        <v>1049</v>
      </c>
      <c r="C1055" s="931" t="s">
        <v>65</v>
      </c>
      <c r="D1055" s="913"/>
      <c r="E1055" s="931" t="s">
        <v>150</v>
      </c>
      <c r="F1055" s="912" t="str">
        <f t="shared" si="6"/>
        <v>6340</v>
      </c>
      <c r="G1055" s="931" t="s">
        <v>216</v>
      </c>
      <c r="H1055" s="931"/>
      <c r="I1055" s="933" t="s">
        <v>217</v>
      </c>
      <c r="J1055" s="1084">
        <v>1</v>
      </c>
      <c r="K1055" s="1085">
        <v>3</v>
      </c>
      <c r="L1055" s="931">
        <v>3</v>
      </c>
      <c r="M1055" s="931" t="s">
        <v>3387</v>
      </c>
      <c r="N1055" s="912"/>
      <c r="O1055" s="761"/>
      <c r="P1055" s="931"/>
      <c r="Q1055" s="931"/>
    </row>
    <row r="1056" spans="2:17">
      <c r="B1056" s="911">
        <v>1050</v>
      </c>
      <c r="C1056" s="931" t="s">
        <v>65</v>
      </c>
      <c r="D1056" s="913"/>
      <c r="E1056" s="931" t="s">
        <v>150</v>
      </c>
      <c r="F1056" s="912" t="str">
        <f t="shared" si="6"/>
        <v>6340</v>
      </c>
      <c r="G1056" s="931" t="s">
        <v>216</v>
      </c>
      <c r="H1056" s="931"/>
      <c r="I1056" s="933" t="s">
        <v>217</v>
      </c>
      <c r="J1056" s="1084">
        <v>1</v>
      </c>
      <c r="K1056" s="1085">
        <v>4</v>
      </c>
      <c r="L1056" s="931">
        <v>3</v>
      </c>
      <c r="M1056" s="931" t="s">
        <v>3387</v>
      </c>
      <c r="N1056" s="912"/>
      <c r="O1056" s="761"/>
      <c r="P1056" s="931"/>
      <c r="Q1056" s="931"/>
    </row>
    <row r="1057" spans="2:17">
      <c r="B1057" s="911">
        <v>1051</v>
      </c>
      <c r="C1057" s="931" t="s">
        <v>65</v>
      </c>
      <c r="D1057" s="913"/>
      <c r="E1057" s="931" t="s">
        <v>150</v>
      </c>
      <c r="F1057" s="912" t="str">
        <f t="shared" si="6"/>
        <v>6340</v>
      </c>
      <c r="G1057" s="931" t="s">
        <v>216</v>
      </c>
      <c r="H1057" s="931"/>
      <c r="I1057" s="933" t="s">
        <v>217</v>
      </c>
      <c r="J1057" s="1084">
        <v>1</v>
      </c>
      <c r="K1057" s="1085">
        <v>5</v>
      </c>
      <c r="L1057" s="931">
        <v>3</v>
      </c>
      <c r="M1057" s="931" t="s">
        <v>3387</v>
      </c>
      <c r="N1057" s="912"/>
      <c r="O1057" s="761"/>
      <c r="P1057" s="931"/>
      <c r="Q1057" s="931"/>
    </row>
    <row r="1058" spans="2:17">
      <c r="B1058" s="911">
        <v>1052</v>
      </c>
      <c r="C1058" s="931" t="s">
        <v>65</v>
      </c>
      <c r="D1058" s="913"/>
      <c r="E1058" s="931" t="s">
        <v>150</v>
      </c>
      <c r="F1058" s="912" t="str">
        <f t="shared" si="6"/>
        <v>6340</v>
      </c>
      <c r="G1058" s="931" t="s">
        <v>216</v>
      </c>
      <c r="H1058" s="931"/>
      <c r="I1058" s="933" t="s">
        <v>217</v>
      </c>
      <c r="J1058" s="1084">
        <v>1</v>
      </c>
      <c r="K1058" s="1085">
        <v>6</v>
      </c>
      <c r="L1058" s="931">
        <v>3</v>
      </c>
      <c r="M1058" s="931" t="s">
        <v>3387</v>
      </c>
      <c r="N1058" s="912"/>
      <c r="O1058" s="761"/>
      <c r="P1058" s="931"/>
      <c r="Q1058" s="931"/>
    </row>
    <row r="1059" spans="2:17">
      <c r="B1059" s="911">
        <v>1053</v>
      </c>
      <c r="C1059" s="931" t="s">
        <v>65</v>
      </c>
      <c r="D1059" s="913"/>
      <c r="E1059" s="931" t="s">
        <v>150</v>
      </c>
      <c r="F1059" s="912" t="str">
        <f t="shared" si="6"/>
        <v>6340</v>
      </c>
      <c r="G1059" s="931" t="s">
        <v>216</v>
      </c>
      <c r="H1059" s="931"/>
      <c r="I1059" s="933" t="s">
        <v>217</v>
      </c>
      <c r="J1059" s="1084">
        <v>1</v>
      </c>
      <c r="K1059" s="1085">
        <v>7</v>
      </c>
      <c r="L1059" s="931">
        <v>3</v>
      </c>
      <c r="M1059" s="931" t="s">
        <v>3387</v>
      </c>
      <c r="N1059" s="912"/>
      <c r="O1059" s="761"/>
      <c r="P1059" s="931"/>
      <c r="Q1059" s="931"/>
    </row>
    <row r="1060" spans="2:17">
      <c r="B1060" s="911">
        <v>1054</v>
      </c>
      <c r="C1060" s="931" t="s">
        <v>65</v>
      </c>
      <c r="D1060" s="913"/>
      <c r="E1060" s="931" t="s">
        <v>150</v>
      </c>
      <c r="F1060" s="912" t="str">
        <f t="shared" si="6"/>
        <v>6340</v>
      </c>
      <c r="G1060" s="931" t="s">
        <v>216</v>
      </c>
      <c r="H1060" s="931"/>
      <c r="I1060" s="933" t="s">
        <v>217</v>
      </c>
      <c r="J1060" s="1084">
        <v>2</v>
      </c>
      <c r="K1060" s="1085">
        <v>8</v>
      </c>
      <c r="L1060" s="931">
        <v>1.5</v>
      </c>
      <c r="M1060" s="931" t="s">
        <v>3388</v>
      </c>
      <c r="N1060" s="912"/>
      <c r="O1060" s="761"/>
      <c r="P1060" s="931"/>
      <c r="Q1060" s="931"/>
    </row>
    <row r="1061" spans="2:17">
      <c r="B1061" s="911">
        <v>1055</v>
      </c>
      <c r="C1061" s="931" t="s">
        <v>65</v>
      </c>
      <c r="D1061" s="913"/>
      <c r="E1061" s="931" t="s">
        <v>150</v>
      </c>
      <c r="F1061" s="912" t="str">
        <f t="shared" si="6"/>
        <v>6340</v>
      </c>
      <c r="G1061" s="931" t="s">
        <v>216</v>
      </c>
      <c r="H1061" s="931"/>
      <c r="I1061" s="933" t="s">
        <v>217</v>
      </c>
      <c r="J1061" s="1084">
        <v>2</v>
      </c>
      <c r="K1061" s="1085">
        <v>9</v>
      </c>
      <c r="L1061" s="931">
        <v>1.5</v>
      </c>
      <c r="M1061" s="931" t="s">
        <v>3388</v>
      </c>
      <c r="N1061" s="912"/>
      <c r="O1061" s="761"/>
      <c r="P1061" s="931"/>
      <c r="Q1061" s="931"/>
    </row>
    <row r="1062" spans="2:17">
      <c r="B1062" s="911">
        <v>1056</v>
      </c>
      <c r="C1062" s="931" t="s">
        <v>65</v>
      </c>
      <c r="D1062" s="913"/>
      <c r="E1062" s="931" t="s">
        <v>150</v>
      </c>
      <c r="F1062" s="912" t="str">
        <f t="shared" si="6"/>
        <v>6340</v>
      </c>
      <c r="G1062" s="931" t="s">
        <v>216</v>
      </c>
      <c r="H1062" s="931"/>
      <c r="I1062" s="933" t="s">
        <v>217</v>
      </c>
      <c r="J1062" s="1084">
        <v>2</v>
      </c>
      <c r="K1062" s="1085">
        <v>10</v>
      </c>
      <c r="L1062" s="931">
        <v>3</v>
      </c>
      <c r="M1062" s="931" t="s">
        <v>3387</v>
      </c>
      <c r="N1062" s="912"/>
      <c r="O1062" s="761"/>
      <c r="P1062" s="931"/>
      <c r="Q1062" s="931"/>
    </row>
    <row r="1063" spans="2:17">
      <c r="B1063" s="911">
        <v>1057</v>
      </c>
      <c r="C1063" s="931" t="s">
        <v>65</v>
      </c>
      <c r="D1063" s="913"/>
      <c r="E1063" s="931" t="s">
        <v>150</v>
      </c>
      <c r="F1063" s="912" t="str">
        <f t="shared" si="6"/>
        <v>6340</v>
      </c>
      <c r="G1063" s="931" t="s">
        <v>216</v>
      </c>
      <c r="H1063" s="931"/>
      <c r="I1063" s="933" t="s">
        <v>217</v>
      </c>
      <c r="J1063" s="1084">
        <v>2</v>
      </c>
      <c r="K1063" s="1085">
        <v>11</v>
      </c>
      <c r="L1063" s="931">
        <v>3</v>
      </c>
      <c r="M1063" s="931" t="s">
        <v>3387</v>
      </c>
      <c r="N1063" s="912"/>
      <c r="O1063" s="761"/>
      <c r="P1063" s="931"/>
      <c r="Q1063" s="931"/>
    </row>
    <row r="1064" spans="2:17">
      <c r="B1064" s="911">
        <v>1058</v>
      </c>
      <c r="C1064" s="931" t="s">
        <v>65</v>
      </c>
      <c r="D1064" s="913"/>
      <c r="E1064" s="931" t="s">
        <v>150</v>
      </c>
      <c r="F1064" s="912" t="str">
        <f t="shared" si="6"/>
        <v>6340</v>
      </c>
      <c r="G1064" s="931" t="s">
        <v>220</v>
      </c>
      <c r="H1064" s="931"/>
      <c r="I1064" s="933" t="s">
        <v>217</v>
      </c>
      <c r="J1064" s="1084">
        <v>1</v>
      </c>
      <c r="K1064" s="1085">
        <v>1</v>
      </c>
      <c r="L1064" s="931">
        <v>3</v>
      </c>
      <c r="M1064" s="931" t="s">
        <v>3387</v>
      </c>
      <c r="N1064" s="912"/>
      <c r="O1064" s="761"/>
      <c r="P1064" s="931"/>
      <c r="Q1064" s="931"/>
    </row>
    <row r="1065" spans="2:17">
      <c r="B1065" s="911">
        <v>1059</v>
      </c>
      <c r="C1065" s="931" t="s">
        <v>65</v>
      </c>
      <c r="D1065" s="913"/>
      <c r="E1065" s="931" t="s">
        <v>150</v>
      </c>
      <c r="F1065" s="912" t="str">
        <f t="shared" si="6"/>
        <v>6340</v>
      </c>
      <c r="G1065" s="931" t="s">
        <v>220</v>
      </c>
      <c r="H1065" s="931"/>
      <c r="I1065" s="933" t="s">
        <v>217</v>
      </c>
      <c r="J1065" s="1084">
        <v>1</v>
      </c>
      <c r="K1065" s="1085">
        <v>2</v>
      </c>
      <c r="L1065" s="931">
        <v>3</v>
      </c>
      <c r="M1065" s="931" t="s">
        <v>3387</v>
      </c>
      <c r="N1065" s="912"/>
      <c r="O1065" s="761"/>
      <c r="P1065" s="931"/>
      <c r="Q1065" s="931"/>
    </row>
    <row r="1066" spans="2:17">
      <c r="B1066" s="911">
        <v>1060</v>
      </c>
      <c r="C1066" s="931" t="s">
        <v>65</v>
      </c>
      <c r="D1066" s="913"/>
      <c r="E1066" s="931" t="s">
        <v>150</v>
      </c>
      <c r="F1066" s="912" t="str">
        <f t="shared" si="6"/>
        <v>6340</v>
      </c>
      <c r="G1066" s="931" t="s">
        <v>220</v>
      </c>
      <c r="H1066" s="931"/>
      <c r="I1066" s="933" t="s">
        <v>217</v>
      </c>
      <c r="J1066" s="1084">
        <v>1</v>
      </c>
      <c r="K1066" s="1085">
        <v>3</v>
      </c>
      <c r="L1066" s="931">
        <v>3</v>
      </c>
      <c r="M1066" s="931" t="s">
        <v>3387</v>
      </c>
      <c r="N1066" s="912"/>
      <c r="O1066" s="761"/>
      <c r="P1066" s="931"/>
      <c r="Q1066" s="931"/>
    </row>
    <row r="1067" spans="2:17">
      <c r="B1067" s="911">
        <v>1061</v>
      </c>
      <c r="C1067" s="931" t="s">
        <v>65</v>
      </c>
      <c r="D1067" s="913"/>
      <c r="E1067" s="931" t="s">
        <v>150</v>
      </c>
      <c r="F1067" s="912" t="str">
        <f t="shared" si="6"/>
        <v>6340</v>
      </c>
      <c r="G1067" s="931" t="s">
        <v>220</v>
      </c>
      <c r="H1067" s="931"/>
      <c r="I1067" s="933" t="s">
        <v>217</v>
      </c>
      <c r="J1067" s="1084">
        <v>1</v>
      </c>
      <c r="K1067" s="1085">
        <v>4</v>
      </c>
      <c r="L1067" s="931">
        <v>3</v>
      </c>
      <c r="M1067" s="931" t="s">
        <v>3387</v>
      </c>
      <c r="N1067" s="912"/>
      <c r="O1067" s="761"/>
      <c r="P1067" s="931"/>
      <c r="Q1067" s="931"/>
    </row>
    <row r="1068" spans="2:17">
      <c r="B1068" s="911">
        <v>1062</v>
      </c>
      <c r="C1068" s="931" t="s">
        <v>65</v>
      </c>
      <c r="D1068" s="913"/>
      <c r="E1068" s="931" t="s">
        <v>150</v>
      </c>
      <c r="F1068" s="912" t="str">
        <f t="shared" si="6"/>
        <v>6340</v>
      </c>
      <c r="G1068" s="931" t="s">
        <v>220</v>
      </c>
      <c r="H1068" s="931"/>
      <c r="I1068" s="933" t="s">
        <v>217</v>
      </c>
      <c r="J1068" s="1084">
        <v>1</v>
      </c>
      <c r="K1068" s="1085">
        <v>5</v>
      </c>
      <c r="L1068" s="931">
        <v>3</v>
      </c>
      <c r="M1068" s="931" t="s">
        <v>3387</v>
      </c>
      <c r="N1068" s="912"/>
      <c r="O1068" s="761"/>
      <c r="P1068" s="931"/>
      <c r="Q1068" s="931"/>
    </row>
    <row r="1069" spans="2:17">
      <c r="B1069" s="911">
        <v>1063</v>
      </c>
      <c r="C1069" s="931" t="s">
        <v>65</v>
      </c>
      <c r="D1069" s="913"/>
      <c r="E1069" s="931" t="s">
        <v>150</v>
      </c>
      <c r="F1069" s="912" t="str">
        <f t="shared" si="6"/>
        <v>6340</v>
      </c>
      <c r="G1069" s="931" t="s">
        <v>220</v>
      </c>
      <c r="H1069" s="931"/>
      <c r="I1069" s="933" t="s">
        <v>217</v>
      </c>
      <c r="J1069" s="1084">
        <v>2</v>
      </c>
      <c r="K1069" s="1085">
        <v>6</v>
      </c>
      <c r="L1069" s="931">
        <v>1</v>
      </c>
      <c r="M1069" s="931" t="s">
        <v>3388</v>
      </c>
      <c r="N1069" s="912"/>
      <c r="O1069" s="761"/>
      <c r="P1069" s="931"/>
      <c r="Q1069" s="931"/>
    </row>
    <row r="1070" spans="2:17">
      <c r="B1070" s="911">
        <v>1064</v>
      </c>
      <c r="C1070" s="931" t="s">
        <v>65</v>
      </c>
      <c r="D1070" s="913"/>
      <c r="E1070" s="931" t="s">
        <v>150</v>
      </c>
      <c r="F1070" s="912" t="str">
        <f t="shared" si="6"/>
        <v>6340</v>
      </c>
      <c r="G1070" s="931" t="s">
        <v>220</v>
      </c>
      <c r="H1070" s="931"/>
      <c r="I1070" s="933" t="s">
        <v>217</v>
      </c>
      <c r="J1070" s="1084">
        <v>2</v>
      </c>
      <c r="K1070" s="1085">
        <v>7</v>
      </c>
      <c r="L1070" s="931">
        <v>1</v>
      </c>
      <c r="M1070" s="931" t="s">
        <v>3388</v>
      </c>
      <c r="N1070" s="912"/>
      <c r="O1070" s="761"/>
      <c r="P1070" s="931"/>
      <c r="Q1070" s="931"/>
    </row>
    <row r="1071" spans="2:17">
      <c r="B1071" s="911">
        <v>1065</v>
      </c>
      <c r="C1071" s="931" t="s">
        <v>65</v>
      </c>
      <c r="D1071" s="913"/>
      <c r="E1071" s="931" t="s">
        <v>150</v>
      </c>
      <c r="F1071" s="912" t="str">
        <f t="shared" si="6"/>
        <v>6340</v>
      </c>
      <c r="G1071" s="931" t="s">
        <v>220</v>
      </c>
      <c r="H1071" s="931"/>
      <c r="I1071" s="933" t="s">
        <v>217</v>
      </c>
      <c r="J1071" s="1084">
        <v>2</v>
      </c>
      <c r="K1071" s="1085">
        <v>8</v>
      </c>
      <c r="L1071" s="931">
        <v>3</v>
      </c>
      <c r="M1071" s="931" t="s">
        <v>3387</v>
      </c>
      <c r="N1071" s="912"/>
      <c r="O1071" s="761"/>
      <c r="P1071" s="931"/>
      <c r="Q1071" s="931"/>
    </row>
    <row r="1072" spans="2:17">
      <c r="B1072" s="911">
        <v>1066</v>
      </c>
      <c r="C1072" s="931" t="s">
        <v>65</v>
      </c>
      <c r="D1072" s="913"/>
      <c r="E1072" s="931" t="s">
        <v>150</v>
      </c>
      <c r="F1072" s="912" t="str">
        <f t="shared" si="6"/>
        <v>6340</v>
      </c>
      <c r="G1072" s="931" t="s">
        <v>220</v>
      </c>
      <c r="H1072" s="931"/>
      <c r="I1072" s="933" t="s">
        <v>217</v>
      </c>
      <c r="J1072" s="1084">
        <v>2</v>
      </c>
      <c r="K1072" s="1085">
        <v>9</v>
      </c>
      <c r="L1072" s="931">
        <v>1</v>
      </c>
      <c r="M1072" s="931" t="s">
        <v>3388</v>
      </c>
      <c r="N1072" s="912"/>
      <c r="O1072" s="761"/>
      <c r="P1072" s="931"/>
      <c r="Q1072" s="931"/>
    </row>
    <row r="1073" spans="2:17">
      <c r="B1073" s="911">
        <v>1067</v>
      </c>
      <c r="C1073" s="931" t="s">
        <v>65</v>
      </c>
      <c r="D1073" s="913"/>
      <c r="E1073" s="931" t="s">
        <v>150</v>
      </c>
      <c r="F1073" s="912" t="str">
        <f t="shared" si="6"/>
        <v>6340</v>
      </c>
      <c r="G1073" s="931" t="s">
        <v>220</v>
      </c>
      <c r="H1073" s="931"/>
      <c r="I1073" s="933" t="s">
        <v>217</v>
      </c>
      <c r="J1073" s="1084">
        <v>2</v>
      </c>
      <c r="K1073" s="1085">
        <v>10</v>
      </c>
      <c r="L1073" s="931">
        <v>10</v>
      </c>
      <c r="M1073" s="931" t="s">
        <v>3387</v>
      </c>
      <c r="N1073" s="912"/>
      <c r="O1073" s="761"/>
      <c r="P1073" s="931"/>
      <c r="Q1073" s="931"/>
    </row>
    <row r="1074" spans="2:17">
      <c r="B1074" s="911">
        <v>1068</v>
      </c>
      <c r="C1074" s="931" t="s">
        <v>65</v>
      </c>
      <c r="D1074" s="913"/>
      <c r="E1074" s="931" t="s">
        <v>150</v>
      </c>
      <c r="F1074" s="912" t="str">
        <f t="shared" ref="F1074:F1156" si="7">LEFT(I1074,4)</f>
        <v>6340</v>
      </c>
      <c r="G1074" s="931" t="s">
        <v>221</v>
      </c>
      <c r="H1074" s="931"/>
      <c r="I1074" s="933" t="s">
        <v>222</v>
      </c>
      <c r="J1074" s="1084">
        <v>1</v>
      </c>
      <c r="K1074" s="1085">
        <v>1</v>
      </c>
      <c r="L1074" s="931">
        <v>3</v>
      </c>
      <c r="M1074" s="931" t="s">
        <v>3387</v>
      </c>
      <c r="N1074" s="912"/>
      <c r="O1074" s="761"/>
      <c r="P1074" s="931"/>
      <c r="Q1074" s="931"/>
    </row>
    <row r="1075" spans="2:17">
      <c r="B1075" s="911">
        <v>1069</v>
      </c>
      <c r="C1075" s="931" t="s">
        <v>65</v>
      </c>
      <c r="D1075" s="913"/>
      <c r="E1075" s="931" t="s">
        <v>150</v>
      </c>
      <c r="F1075" s="912" t="str">
        <f t="shared" si="7"/>
        <v>6340</v>
      </c>
      <c r="G1075" s="931" t="s">
        <v>221</v>
      </c>
      <c r="H1075" s="931"/>
      <c r="I1075" s="933" t="s">
        <v>222</v>
      </c>
      <c r="J1075" s="1084">
        <v>1</v>
      </c>
      <c r="K1075" s="1085">
        <v>2</v>
      </c>
      <c r="L1075" s="931">
        <v>3</v>
      </c>
      <c r="M1075" s="931" t="s">
        <v>3387</v>
      </c>
      <c r="N1075" s="912"/>
      <c r="O1075" s="761"/>
      <c r="P1075" s="931"/>
      <c r="Q1075" s="931"/>
    </row>
    <row r="1076" spans="2:17">
      <c r="B1076" s="911">
        <v>1070</v>
      </c>
      <c r="C1076" s="931" t="s">
        <v>65</v>
      </c>
      <c r="D1076" s="913"/>
      <c r="E1076" s="931" t="s">
        <v>150</v>
      </c>
      <c r="F1076" s="912" t="str">
        <f t="shared" si="7"/>
        <v>6340</v>
      </c>
      <c r="G1076" s="931" t="s">
        <v>221</v>
      </c>
      <c r="H1076" s="931"/>
      <c r="I1076" s="933" t="s">
        <v>222</v>
      </c>
      <c r="J1076" s="1084">
        <v>1</v>
      </c>
      <c r="K1076" s="1085">
        <v>3</v>
      </c>
      <c r="L1076" s="931">
        <v>3</v>
      </c>
      <c r="M1076" s="931" t="s">
        <v>3387</v>
      </c>
      <c r="N1076" s="912"/>
      <c r="O1076" s="761"/>
      <c r="P1076" s="931"/>
      <c r="Q1076" s="931"/>
    </row>
    <row r="1077" spans="2:17">
      <c r="B1077" s="911">
        <v>1071</v>
      </c>
      <c r="C1077" s="931" t="s">
        <v>65</v>
      </c>
      <c r="D1077" s="913"/>
      <c r="E1077" s="931" t="s">
        <v>150</v>
      </c>
      <c r="F1077" s="912" t="str">
        <f t="shared" si="7"/>
        <v>6340</v>
      </c>
      <c r="G1077" s="931" t="s">
        <v>221</v>
      </c>
      <c r="H1077" s="931"/>
      <c r="I1077" s="933" t="s">
        <v>222</v>
      </c>
      <c r="J1077" s="1084">
        <v>1</v>
      </c>
      <c r="K1077" s="1085">
        <v>4</v>
      </c>
      <c r="L1077" s="931">
        <v>3</v>
      </c>
      <c r="M1077" s="931" t="s">
        <v>3387</v>
      </c>
      <c r="N1077" s="912"/>
      <c r="O1077" s="761"/>
      <c r="P1077" s="931"/>
      <c r="Q1077" s="931"/>
    </row>
    <row r="1078" spans="2:17">
      <c r="B1078" s="911">
        <v>1072</v>
      </c>
      <c r="C1078" s="931" t="s">
        <v>65</v>
      </c>
      <c r="D1078" s="913"/>
      <c r="E1078" s="931" t="s">
        <v>150</v>
      </c>
      <c r="F1078" s="912" t="str">
        <f t="shared" si="7"/>
        <v>6340</v>
      </c>
      <c r="G1078" s="931" t="s">
        <v>221</v>
      </c>
      <c r="H1078" s="931"/>
      <c r="I1078" s="933" t="s">
        <v>222</v>
      </c>
      <c r="J1078" s="1084">
        <v>1</v>
      </c>
      <c r="K1078" s="1085">
        <v>5</v>
      </c>
      <c r="L1078" s="931">
        <v>3</v>
      </c>
      <c r="M1078" s="931" t="s">
        <v>3387</v>
      </c>
      <c r="N1078" s="912"/>
      <c r="O1078" s="761"/>
      <c r="P1078" s="931"/>
      <c r="Q1078" s="931"/>
    </row>
    <row r="1079" spans="2:17">
      <c r="B1079" s="911">
        <v>1073</v>
      </c>
      <c r="C1079" s="931" t="s">
        <v>65</v>
      </c>
      <c r="D1079" s="913"/>
      <c r="E1079" s="931" t="s">
        <v>150</v>
      </c>
      <c r="F1079" s="912" t="str">
        <f t="shared" si="7"/>
        <v>6340</v>
      </c>
      <c r="G1079" s="931" t="s">
        <v>221</v>
      </c>
      <c r="H1079" s="931"/>
      <c r="I1079" s="933" t="s">
        <v>222</v>
      </c>
      <c r="J1079" s="1084">
        <v>1</v>
      </c>
      <c r="K1079" s="1085">
        <v>6</v>
      </c>
      <c r="L1079" s="931">
        <v>3</v>
      </c>
      <c r="M1079" s="931" t="s">
        <v>3387</v>
      </c>
      <c r="N1079" s="912"/>
      <c r="O1079" s="761"/>
      <c r="P1079" s="931"/>
      <c r="Q1079" s="931"/>
    </row>
    <row r="1080" spans="2:17">
      <c r="B1080" s="911">
        <v>1074</v>
      </c>
      <c r="C1080" s="931" t="s">
        <v>65</v>
      </c>
      <c r="D1080" s="913"/>
      <c r="E1080" s="931" t="s">
        <v>150</v>
      </c>
      <c r="F1080" s="912" t="str">
        <f t="shared" si="7"/>
        <v>6340</v>
      </c>
      <c r="G1080" s="931" t="s">
        <v>221</v>
      </c>
      <c r="H1080" s="931"/>
      <c r="I1080" s="933" t="s">
        <v>222</v>
      </c>
      <c r="J1080" s="1084">
        <v>1</v>
      </c>
      <c r="K1080" s="1085">
        <v>7</v>
      </c>
      <c r="L1080" s="931">
        <v>3</v>
      </c>
      <c r="M1080" s="931" t="s">
        <v>3343</v>
      </c>
      <c r="N1080" s="912"/>
      <c r="O1080" s="761"/>
      <c r="P1080" s="931"/>
      <c r="Q1080" s="931"/>
    </row>
    <row r="1081" spans="2:17">
      <c r="B1081" s="911">
        <v>1075</v>
      </c>
      <c r="C1081" s="931" t="s">
        <v>65</v>
      </c>
      <c r="D1081" s="913"/>
      <c r="E1081" s="931" t="s">
        <v>150</v>
      </c>
      <c r="F1081" s="912" t="str">
        <f t="shared" si="7"/>
        <v>6340</v>
      </c>
      <c r="G1081" s="931" t="s">
        <v>223</v>
      </c>
      <c r="H1081" s="931"/>
      <c r="I1081" s="933" t="s">
        <v>224</v>
      </c>
      <c r="J1081" s="1084">
        <v>1</v>
      </c>
      <c r="K1081" s="1085">
        <v>1</v>
      </c>
      <c r="L1081" s="931">
        <v>3</v>
      </c>
      <c r="M1081" s="931" t="s">
        <v>3343</v>
      </c>
      <c r="N1081" s="912"/>
      <c r="O1081" s="761"/>
      <c r="P1081" s="931"/>
      <c r="Q1081" s="931"/>
    </row>
    <row r="1082" spans="2:17">
      <c r="B1082" s="911">
        <v>1076</v>
      </c>
      <c r="C1082" s="931" t="s">
        <v>65</v>
      </c>
      <c r="D1082" s="913"/>
      <c r="E1082" s="931" t="s">
        <v>150</v>
      </c>
      <c r="F1082" s="912" t="str">
        <f t="shared" si="7"/>
        <v>6340</v>
      </c>
      <c r="G1082" s="931" t="s">
        <v>223</v>
      </c>
      <c r="H1082" s="931"/>
      <c r="I1082" s="933" t="s">
        <v>224</v>
      </c>
      <c r="J1082" s="1084">
        <v>1</v>
      </c>
      <c r="K1082" s="1085">
        <v>2</v>
      </c>
      <c r="L1082" s="931">
        <v>3</v>
      </c>
      <c r="M1082" s="931" t="s">
        <v>3387</v>
      </c>
      <c r="N1082" s="912"/>
      <c r="O1082" s="761"/>
      <c r="P1082" s="931"/>
      <c r="Q1082" s="931"/>
    </row>
    <row r="1083" spans="2:17">
      <c r="B1083" s="911">
        <v>1077</v>
      </c>
      <c r="C1083" s="931" t="s">
        <v>65</v>
      </c>
      <c r="D1083" s="913"/>
      <c r="E1083" s="931" t="s">
        <v>150</v>
      </c>
      <c r="F1083" s="912" t="str">
        <f t="shared" si="7"/>
        <v>6340</v>
      </c>
      <c r="G1083" s="931" t="s">
        <v>223</v>
      </c>
      <c r="H1083" s="931"/>
      <c r="I1083" s="933" t="s">
        <v>224</v>
      </c>
      <c r="J1083" s="1084">
        <v>1</v>
      </c>
      <c r="K1083" s="1085">
        <v>3</v>
      </c>
      <c r="L1083" s="931">
        <v>3</v>
      </c>
      <c r="M1083" s="931" t="s">
        <v>3387</v>
      </c>
      <c r="N1083" s="912"/>
      <c r="O1083" s="761"/>
      <c r="P1083" s="931"/>
      <c r="Q1083" s="931"/>
    </row>
    <row r="1084" spans="2:17">
      <c r="B1084" s="911">
        <v>1078</v>
      </c>
      <c r="C1084" s="931" t="s">
        <v>65</v>
      </c>
      <c r="D1084" s="913"/>
      <c r="E1084" s="931" t="s">
        <v>150</v>
      </c>
      <c r="F1084" s="912" t="str">
        <f t="shared" si="7"/>
        <v>6340</v>
      </c>
      <c r="G1084" s="931" t="s">
        <v>223</v>
      </c>
      <c r="H1084" s="931"/>
      <c r="I1084" s="933" t="s">
        <v>224</v>
      </c>
      <c r="J1084" s="1084">
        <v>1</v>
      </c>
      <c r="K1084" s="1085">
        <v>4</v>
      </c>
      <c r="L1084" s="931">
        <v>3</v>
      </c>
      <c r="M1084" s="931" t="s">
        <v>3387</v>
      </c>
      <c r="N1084" s="912"/>
      <c r="O1084" s="761"/>
      <c r="P1084" s="931"/>
      <c r="Q1084" s="931"/>
    </row>
    <row r="1085" spans="2:17">
      <c r="B1085" s="911">
        <v>1079</v>
      </c>
      <c r="C1085" s="931" t="s">
        <v>65</v>
      </c>
      <c r="D1085" s="913"/>
      <c r="E1085" s="931" t="s">
        <v>150</v>
      </c>
      <c r="F1085" s="912" t="str">
        <f t="shared" si="7"/>
        <v>6340</v>
      </c>
      <c r="G1085" s="931" t="s">
        <v>223</v>
      </c>
      <c r="H1085" s="931"/>
      <c r="I1085" s="933" t="s">
        <v>224</v>
      </c>
      <c r="J1085" s="1084">
        <v>1</v>
      </c>
      <c r="K1085" s="1085">
        <v>5</v>
      </c>
      <c r="L1085" s="931">
        <v>3</v>
      </c>
      <c r="M1085" s="931" t="s">
        <v>3387</v>
      </c>
      <c r="N1085" s="912"/>
      <c r="O1085" s="761"/>
      <c r="P1085" s="931"/>
      <c r="Q1085" s="931"/>
    </row>
    <row r="1086" spans="2:17">
      <c r="B1086" s="911">
        <v>1080</v>
      </c>
      <c r="C1086" s="931" t="s">
        <v>65</v>
      </c>
      <c r="D1086" s="913"/>
      <c r="E1086" s="931" t="s">
        <v>150</v>
      </c>
      <c r="F1086" s="912" t="str">
        <f t="shared" si="7"/>
        <v>6340</v>
      </c>
      <c r="G1086" s="931" t="s">
        <v>223</v>
      </c>
      <c r="H1086" s="931"/>
      <c r="I1086" s="933" t="s">
        <v>224</v>
      </c>
      <c r="J1086" s="1084">
        <v>1</v>
      </c>
      <c r="K1086" s="1085">
        <v>6</v>
      </c>
      <c r="L1086" s="931">
        <v>3</v>
      </c>
      <c r="M1086" s="931" t="s">
        <v>3387</v>
      </c>
      <c r="N1086" s="912"/>
      <c r="O1086" s="761"/>
      <c r="P1086" s="931"/>
      <c r="Q1086" s="931"/>
    </row>
    <row r="1087" spans="2:17">
      <c r="B1087" s="911">
        <v>1081</v>
      </c>
      <c r="C1087" s="931" t="s">
        <v>65</v>
      </c>
      <c r="D1087" s="913"/>
      <c r="E1087" s="931" t="s">
        <v>150</v>
      </c>
      <c r="F1087" s="912" t="str">
        <f t="shared" si="7"/>
        <v>6340</v>
      </c>
      <c r="G1087" s="931" t="s">
        <v>223</v>
      </c>
      <c r="H1087" s="931"/>
      <c r="I1087" s="933" t="s">
        <v>224</v>
      </c>
      <c r="J1087" s="1084">
        <v>1</v>
      </c>
      <c r="K1087" s="1085">
        <v>7</v>
      </c>
      <c r="L1087" s="931">
        <v>3</v>
      </c>
      <c r="M1087" s="931" t="s">
        <v>3387</v>
      </c>
      <c r="N1087" s="912"/>
      <c r="O1087" s="761"/>
      <c r="P1087" s="931"/>
      <c r="Q1087" s="931"/>
    </row>
    <row r="1088" spans="2:17">
      <c r="B1088" s="911">
        <v>1082</v>
      </c>
      <c r="C1088" s="931" t="s">
        <v>65</v>
      </c>
      <c r="D1088" s="913"/>
      <c r="E1088" s="931" t="s">
        <v>150</v>
      </c>
      <c r="F1088" s="912" t="str">
        <f t="shared" si="7"/>
        <v>6340</v>
      </c>
      <c r="G1088" s="931" t="s">
        <v>223</v>
      </c>
      <c r="H1088" s="931"/>
      <c r="I1088" s="933" t="s">
        <v>224</v>
      </c>
      <c r="J1088" s="1084">
        <v>1</v>
      </c>
      <c r="K1088" s="1085">
        <v>8</v>
      </c>
      <c r="L1088" s="931">
        <v>3</v>
      </c>
      <c r="M1088" s="931" t="s">
        <v>3387</v>
      </c>
      <c r="N1088" s="912"/>
      <c r="O1088" s="761"/>
      <c r="P1088" s="931"/>
      <c r="Q1088" s="931"/>
    </row>
    <row r="1089" spans="2:17">
      <c r="B1089" s="911">
        <v>1083</v>
      </c>
      <c r="C1089" s="931" t="s">
        <v>65</v>
      </c>
      <c r="D1089" s="913"/>
      <c r="E1089" s="931" t="s">
        <v>150</v>
      </c>
      <c r="F1089" s="912" t="str">
        <f t="shared" si="7"/>
        <v>6340</v>
      </c>
      <c r="G1089" s="931" t="s">
        <v>223</v>
      </c>
      <c r="H1089" s="931"/>
      <c r="I1089" s="933" t="s">
        <v>224</v>
      </c>
      <c r="J1089" s="1084">
        <v>1</v>
      </c>
      <c r="K1089" s="1085">
        <v>9</v>
      </c>
      <c r="L1089" s="931">
        <v>3</v>
      </c>
      <c r="M1089" s="931" t="s">
        <v>3387</v>
      </c>
      <c r="N1089" s="912"/>
      <c r="O1089" s="761"/>
      <c r="P1089" s="931"/>
      <c r="Q1089" s="931"/>
    </row>
    <row r="1090" spans="2:17">
      <c r="B1090" s="911">
        <v>1084</v>
      </c>
      <c r="C1090" s="931" t="s">
        <v>65</v>
      </c>
      <c r="D1090" s="913"/>
      <c r="E1090" s="931" t="s">
        <v>150</v>
      </c>
      <c r="F1090" s="912" t="str">
        <f t="shared" si="7"/>
        <v>6340</v>
      </c>
      <c r="G1090" s="931" t="s">
        <v>223</v>
      </c>
      <c r="H1090" s="931"/>
      <c r="I1090" s="933" t="s">
        <v>224</v>
      </c>
      <c r="J1090" s="1084">
        <v>1</v>
      </c>
      <c r="K1090" s="1085">
        <v>10</v>
      </c>
      <c r="L1090" s="931">
        <v>2</v>
      </c>
      <c r="M1090" s="931" t="s">
        <v>3383</v>
      </c>
      <c r="N1090" s="912"/>
      <c r="O1090" s="761"/>
      <c r="P1090" s="931"/>
      <c r="Q1090" s="931"/>
    </row>
    <row r="1091" spans="2:17">
      <c r="B1091" s="911">
        <v>1085</v>
      </c>
      <c r="C1091" s="931" t="s">
        <v>65</v>
      </c>
      <c r="D1091" s="913"/>
      <c r="E1091" s="931" t="s">
        <v>150</v>
      </c>
      <c r="F1091" s="912" t="str">
        <f t="shared" si="7"/>
        <v>6340</v>
      </c>
      <c r="G1091" s="931" t="s">
        <v>223</v>
      </c>
      <c r="H1091" s="931"/>
      <c r="I1091" s="933" t="s">
        <v>224</v>
      </c>
      <c r="J1091" s="1084">
        <v>1</v>
      </c>
      <c r="K1091" s="1085">
        <v>11</v>
      </c>
      <c r="L1091" s="931">
        <v>3</v>
      </c>
      <c r="M1091" s="931" t="s">
        <v>3387</v>
      </c>
      <c r="N1091" s="912"/>
      <c r="O1091" s="761"/>
      <c r="P1091" s="931"/>
      <c r="Q1091" s="931"/>
    </row>
    <row r="1092" spans="2:17">
      <c r="B1092" s="911">
        <v>1086</v>
      </c>
      <c r="C1092" s="931" t="s">
        <v>65</v>
      </c>
      <c r="D1092" s="913"/>
      <c r="E1092" s="931" t="s">
        <v>150</v>
      </c>
      <c r="F1092" s="912" t="str">
        <f t="shared" si="7"/>
        <v>6340</v>
      </c>
      <c r="G1092" s="931" t="s">
        <v>223</v>
      </c>
      <c r="H1092" s="931"/>
      <c r="I1092" s="933" t="s">
        <v>224</v>
      </c>
      <c r="J1092" s="1084">
        <v>1</v>
      </c>
      <c r="K1092" s="1085">
        <v>12</v>
      </c>
      <c r="L1092" s="931">
        <v>2</v>
      </c>
      <c r="M1092" s="931" t="s">
        <v>3383</v>
      </c>
      <c r="N1092" s="912"/>
      <c r="O1092" s="761"/>
      <c r="P1092" s="931"/>
      <c r="Q1092" s="931"/>
    </row>
    <row r="1093" spans="2:17">
      <c r="B1093" s="911">
        <v>1087</v>
      </c>
      <c r="C1093" s="931" t="s">
        <v>65</v>
      </c>
      <c r="D1093" s="913"/>
      <c r="E1093" s="931" t="s">
        <v>150</v>
      </c>
      <c r="F1093" s="912" t="str">
        <f t="shared" si="7"/>
        <v>6340</v>
      </c>
      <c r="G1093" s="931" t="s">
        <v>226</v>
      </c>
      <c r="H1093" s="931"/>
      <c r="I1093" s="933" t="s">
        <v>227</v>
      </c>
      <c r="J1093" s="1084">
        <v>1</v>
      </c>
      <c r="K1093" s="1085">
        <v>1</v>
      </c>
      <c r="L1093" s="931">
        <v>3</v>
      </c>
      <c r="M1093" s="931" t="s">
        <v>3387</v>
      </c>
      <c r="N1093" s="912"/>
      <c r="O1093" s="761"/>
      <c r="P1093" s="931"/>
      <c r="Q1093" s="931"/>
    </row>
    <row r="1094" spans="2:17">
      <c r="B1094" s="911">
        <v>1088</v>
      </c>
      <c r="C1094" s="931" t="s">
        <v>65</v>
      </c>
      <c r="D1094" s="913"/>
      <c r="E1094" s="931" t="s">
        <v>150</v>
      </c>
      <c r="F1094" s="912" t="str">
        <f t="shared" si="7"/>
        <v>6340</v>
      </c>
      <c r="G1094" s="931" t="s">
        <v>226</v>
      </c>
      <c r="H1094" s="931"/>
      <c r="I1094" s="933" t="s">
        <v>227</v>
      </c>
      <c r="J1094" s="1084">
        <v>1</v>
      </c>
      <c r="K1094" s="1085">
        <v>2</v>
      </c>
      <c r="L1094" s="931">
        <v>3</v>
      </c>
      <c r="M1094" s="931" t="s">
        <v>3387</v>
      </c>
      <c r="N1094" s="912"/>
      <c r="O1094" s="761"/>
      <c r="P1094" s="931"/>
      <c r="Q1094" s="931"/>
    </row>
    <row r="1095" spans="2:17">
      <c r="B1095" s="911">
        <v>1089</v>
      </c>
      <c r="C1095" s="931" t="s">
        <v>65</v>
      </c>
      <c r="D1095" s="913"/>
      <c r="E1095" s="931" t="s">
        <v>150</v>
      </c>
      <c r="F1095" s="912" t="str">
        <f t="shared" si="7"/>
        <v>6340</v>
      </c>
      <c r="G1095" s="931" t="s">
        <v>226</v>
      </c>
      <c r="H1095" s="931"/>
      <c r="I1095" s="933" t="s">
        <v>227</v>
      </c>
      <c r="J1095" s="1084">
        <v>1</v>
      </c>
      <c r="K1095" s="1085">
        <v>3</v>
      </c>
      <c r="L1095" s="931">
        <v>3</v>
      </c>
      <c r="M1095" s="931" t="s">
        <v>3387</v>
      </c>
      <c r="N1095" s="912"/>
      <c r="O1095" s="761"/>
      <c r="P1095" s="931"/>
      <c r="Q1095" s="931"/>
    </row>
    <row r="1096" spans="2:17">
      <c r="B1096" s="911">
        <v>1090</v>
      </c>
      <c r="C1096" s="931" t="s">
        <v>65</v>
      </c>
      <c r="D1096" s="913"/>
      <c r="E1096" s="931" t="s">
        <v>150</v>
      </c>
      <c r="F1096" s="912" t="str">
        <f t="shared" si="7"/>
        <v>6340</v>
      </c>
      <c r="G1096" s="931" t="s">
        <v>226</v>
      </c>
      <c r="H1096" s="931"/>
      <c r="I1096" s="933" t="s">
        <v>227</v>
      </c>
      <c r="J1096" s="1084">
        <v>1</v>
      </c>
      <c r="K1096" s="1085">
        <v>4</v>
      </c>
      <c r="L1096" s="931">
        <v>3</v>
      </c>
      <c r="M1096" s="931" t="s">
        <v>3387</v>
      </c>
      <c r="N1096" s="912"/>
      <c r="O1096" s="761"/>
      <c r="P1096" s="931"/>
      <c r="Q1096" s="931"/>
    </row>
    <row r="1097" spans="2:17">
      <c r="B1097" s="911">
        <v>1091</v>
      </c>
      <c r="C1097" s="931" t="s">
        <v>65</v>
      </c>
      <c r="D1097" s="913"/>
      <c r="E1097" s="931" t="s">
        <v>150</v>
      </c>
      <c r="F1097" s="912" t="str">
        <f t="shared" si="7"/>
        <v>6340</v>
      </c>
      <c r="G1097" s="931" t="s">
        <v>226</v>
      </c>
      <c r="H1097" s="931"/>
      <c r="I1097" s="933" t="s">
        <v>227</v>
      </c>
      <c r="J1097" s="1084">
        <v>1</v>
      </c>
      <c r="K1097" s="1085">
        <v>5</v>
      </c>
      <c r="L1097" s="931">
        <v>3</v>
      </c>
      <c r="M1097" s="931" t="s">
        <v>3387</v>
      </c>
      <c r="N1097" s="912"/>
      <c r="O1097" s="761"/>
      <c r="P1097" s="931"/>
      <c r="Q1097" s="931"/>
    </row>
    <row r="1098" spans="2:17">
      <c r="B1098" s="911">
        <v>1092</v>
      </c>
      <c r="C1098" s="931" t="s">
        <v>65</v>
      </c>
      <c r="D1098" s="913"/>
      <c r="E1098" s="931" t="s">
        <v>150</v>
      </c>
      <c r="F1098" s="912" t="str">
        <f t="shared" si="7"/>
        <v>6340</v>
      </c>
      <c r="G1098" s="931" t="s">
        <v>226</v>
      </c>
      <c r="H1098" s="931"/>
      <c r="I1098" s="933" t="s">
        <v>227</v>
      </c>
      <c r="J1098" s="1084">
        <v>1</v>
      </c>
      <c r="K1098" s="1085">
        <v>6</v>
      </c>
      <c r="L1098" s="931">
        <v>3</v>
      </c>
      <c r="M1098" s="931" t="s">
        <v>3387</v>
      </c>
      <c r="N1098" s="912"/>
      <c r="O1098" s="761"/>
      <c r="P1098" s="931"/>
      <c r="Q1098" s="931"/>
    </row>
    <row r="1099" spans="2:17">
      <c r="B1099" s="911">
        <v>1093</v>
      </c>
      <c r="C1099" s="931" t="s">
        <v>65</v>
      </c>
      <c r="D1099" s="913"/>
      <c r="E1099" s="931" t="s">
        <v>150</v>
      </c>
      <c r="F1099" s="912" t="str">
        <f t="shared" si="7"/>
        <v>6340</v>
      </c>
      <c r="G1099" s="931" t="s">
        <v>226</v>
      </c>
      <c r="H1099" s="931"/>
      <c r="I1099" s="933" t="s">
        <v>227</v>
      </c>
      <c r="J1099" s="1084">
        <v>1</v>
      </c>
      <c r="K1099" s="1085">
        <v>7</v>
      </c>
      <c r="L1099" s="931">
        <v>3</v>
      </c>
      <c r="M1099" s="931" t="s">
        <v>3343</v>
      </c>
      <c r="N1099" s="912"/>
      <c r="O1099" s="761"/>
      <c r="P1099" s="931"/>
      <c r="Q1099" s="931"/>
    </row>
    <row r="1100" spans="2:17">
      <c r="B1100" s="911">
        <v>1094</v>
      </c>
      <c r="C1100" s="931" t="s">
        <v>65</v>
      </c>
      <c r="D1100" s="913"/>
      <c r="E1100" s="931" t="s">
        <v>150</v>
      </c>
      <c r="F1100" s="912" t="str">
        <f t="shared" si="7"/>
        <v>6340</v>
      </c>
      <c r="G1100" s="931"/>
      <c r="H1100" s="931"/>
      <c r="I1100" s="933" t="s">
        <v>228</v>
      </c>
      <c r="J1100" s="1084">
        <v>1</v>
      </c>
      <c r="K1100" s="1085">
        <v>1</v>
      </c>
      <c r="L1100" s="931"/>
      <c r="M1100" s="931"/>
      <c r="N1100" s="912"/>
      <c r="O1100" s="761">
        <v>46059</v>
      </c>
      <c r="P1100" s="931"/>
      <c r="Q1100" s="931"/>
    </row>
    <row r="1101" spans="2:17">
      <c r="B1101" s="911">
        <v>1095</v>
      </c>
      <c r="C1101" s="931" t="s">
        <v>65</v>
      </c>
      <c r="D1101" s="913"/>
      <c r="E1101" s="931" t="s">
        <v>150</v>
      </c>
      <c r="F1101" s="912" t="str">
        <f t="shared" ref="F1101:F1110" si="8">LEFT(I1101,4)</f>
        <v>6340</v>
      </c>
      <c r="G1101" s="931"/>
      <c r="H1101" s="931"/>
      <c r="I1101" s="933" t="s">
        <v>228</v>
      </c>
      <c r="J1101" s="1084">
        <v>1</v>
      </c>
      <c r="K1101" s="1085">
        <v>2</v>
      </c>
      <c r="L1101" s="931"/>
      <c r="M1101" s="931"/>
      <c r="N1101" s="912"/>
      <c r="O1101" s="761"/>
      <c r="P1101" s="931"/>
      <c r="Q1101" s="931"/>
    </row>
    <row r="1102" spans="2:17">
      <c r="B1102" s="911">
        <v>1096</v>
      </c>
      <c r="C1102" s="931" t="s">
        <v>65</v>
      </c>
      <c r="D1102" s="913"/>
      <c r="E1102" s="931" t="s">
        <v>150</v>
      </c>
      <c r="F1102" s="912" t="str">
        <f t="shared" si="8"/>
        <v>6340</v>
      </c>
      <c r="G1102" s="931"/>
      <c r="H1102" s="931"/>
      <c r="I1102" s="933" t="s">
        <v>228</v>
      </c>
      <c r="J1102" s="1084">
        <v>1</v>
      </c>
      <c r="K1102" s="1085">
        <v>3</v>
      </c>
      <c r="L1102" s="931"/>
      <c r="M1102" s="931"/>
      <c r="N1102" s="912"/>
      <c r="O1102" s="761">
        <v>46059</v>
      </c>
      <c r="P1102" s="931"/>
      <c r="Q1102" s="931"/>
    </row>
    <row r="1103" spans="2:17">
      <c r="B1103" s="911">
        <v>1097</v>
      </c>
      <c r="C1103" s="931" t="s">
        <v>65</v>
      </c>
      <c r="D1103" s="913"/>
      <c r="E1103" s="931" t="s">
        <v>150</v>
      </c>
      <c r="F1103" s="912" t="str">
        <f t="shared" si="8"/>
        <v>6340</v>
      </c>
      <c r="G1103" s="931"/>
      <c r="H1103" s="931"/>
      <c r="I1103" s="933" t="s">
        <v>228</v>
      </c>
      <c r="J1103" s="1084">
        <v>1</v>
      </c>
      <c r="K1103" s="1085">
        <v>4</v>
      </c>
      <c r="L1103" s="931"/>
      <c r="M1103" s="931"/>
      <c r="N1103" s="912"/>
      <c r="O1103" s="761"/>
      <c r="P1103" s="931"/>
      <c r="Q1103" s="931"/>
    </row>
    <row r="1104" spans="2:17">
      <c r="B1104" s="911">
        <v>1098</v>
      </c>
      <c r="C1104" s="931" t="s">
        <v>65</v>
      </c>
      <c r="D1104" s="913"/>
      <c r="E1104" s="931" t="s">
        <v>150</v>
      </c>
      <c r="F1104" s="912" t="str">
        <f t="shared" si="8"/>
        <v>6340</v>
      </c>
      <c r="G1104" s="931"/>
      <c r="H1104" s="931"/>
      <c r="I1104" s="933" t="s">
        <v>228</v>
      </c>
      <c r="J1104" s="1084">
        <v>1</v>
      </c>
      <c r="K1104" s="1085">
        <v>5</v>
      </c>
      <c r="L1104" s="931"/>
      <c r="M1104" s="931"/>
      <c r="N1104" s="912"/>
      <c r="O1104" s="761"/>
      <c r="P1104" s="931"/>
      <c r="Q1104" s="931"/>
    </row>
    <row r="1105" spans="2:17">
      <c r="B1105" s="911">
        <v>1099</v>
      </c>
      <c r="C1105" s="931" t="s">
        <v>65</v>
      </c>
      <c r="D1105" s="913"/>
      <c r="E1105" s="931" t="s">
        <v>150</v>
      </c>
      <c r="F1105" s="912" t="str">
        <f t="shared" si="8"/>
        <v>6340</v>
      </c>
      <c r="G1105" s="931"/>
      <c r="H1105" s="931"/>
      <c r="I1105" s="933" t="s">
        <v>228</v>
      </c>
      <c r="J1105" s="1084">
        <v>1</v>
      </c>
      <c r="K1105" s="1085">
        <v>6</v>
      </c>
      <c r="L1105" s="931"/>
      <c r="M1105" s="931"/>
      <c r="N1105" s="912"/>
      <c r="O1105" s="761"/>
      <c r="P1105" s="931"/>
      <c r="Q1105" s="931"/>
    </row>
    <row r="1106" spans="2:17">
      <c r="B1106" s="911">
        <v>1100</v>
      </c>
      <c r="C1106" s="931" t="s">
        <v>65</v>
      </c>
      <c r="D1106" s="913"/>
      <c r="E1106" s="931" t="s">
        <v>150</v>
      </c>
      <c r="F1106" s="912" t="str">
        <f t="shared" si="8"/>
        <v>6340</v>
      </c>
      <c r="G1106" s="931"/>
      <c r="H1106" s="931"/>
      <c r="I1106" s="933" t="s">
        <v>228</v>
      </c>
      <c r="J1106" s="1084">
        <v>1</v>
      </c>
      <c r="K1106" s="1085">
        <v>7</v>
      </c>
      <c r="L1106" s="931"/>
      <c r="M1106" s="931"/>
      <c r="N1106" s="912"/>
      <c r="O1106" s="761"/>
      <c r="P1106" s="931"/>
      <c r="Q1106" s="931"/>
    </row>
    <row r="1107" spans="2:17">
      <c r="B1107" s="911">
        <v>1101</v>
      </c>
      <c r="C1107" s="931" t="s">
        <v>65</v>
      </c>
      <c r="D1107" s="913"/>
      <c r="E1107" s="931" t="s">
        <v>150</v>
      </c>
      <c r="F1107" s="912" t="str">
        <f t="shared" si="8"/>
        <v>6340</v>
      </c>
      <c r="G1107" s="931"/>
      <c r="H1107" s="931"/>
      <c r="I1107" s="933" t="s">
        <v>228</v>
      </c>
      <c r="J1107" s="1084">
        <v>1</v>
      </c>
      <c r="K1107" s="1085">
        <v>8</v>
      </c>
      <c r="L1107" s="931"/>
      <c r="M1107" s="931"/>
      <c r="N1107" s="912"/>
      <c r="O1107" s="761"/>
      <c r="P1107" s="931"/>
      <c r="Q1107" s="931"/>
    </row>
    <row r="1108" spans="2:17">
      <c r="B1108" s="911">
        <v>1102</v>
      </c>
      <c r="C1108" s="931" t="s">
        <v>65</v>
      </c>
      <c r="D1108" s="913"/>
      <c r="E1108" s="931" t="s">
        <v>150</v>
      </c>
      <c r="F1108" s="912" t="str">
        <f t="shared" si="8"/>
        <v>6340</v>
      </c>
      <c r="G1108" s="931"/>
      <c r="H1108" s="931"/>
      <c r="I1108" s="933" t="s">
        <v>228</v>
      </c>
      <c r="J1108" s="1084">
        <v>1</v>
      </c>
      <c r="K1108" s="1085">
        <v>9</v>
      </c>
      <c r="L1108" s="931"/>
      <c r="M1108" s="931"/>
      <c r="N1108" s="912"/>
      <c r="O1108" s="761">
        <v>46058</v>
      </c>
      <c r="P1108" s="931"/>
      <c r="Q1108" s="931"/>
    </row>
    <row r="1109" spans="2:17">
      <c r="B1109" s="911">
        <v>1103</v>
      </c>
      <c r="C1109" s="931" t="s">
        <v>65</v>
      </c>
      <c r="D1109" s="913"/>
      <c r="E1109" s="931" t="s">
        <v>150</v>
      </c>
      <c r="F1109" s="912" t="str">
        <f t="shared" si="8"/>
        <v>6340</v>
      </c>
      <c r="G1109" s="931"/>
      <c r="H1109" s="931"/>
      <c r="I1109" s="933" t="s">
        <v>228</v>
      </c>
      <c r="J1109" s="1084">
        <v>1</v>
      </c>
      <c r="K1109" s="1085">
        <v>10</v>
      </c>
      <c r="L1109" s="931"/>
      <c r="M1109" s="931"/>
      <c r="N1109" s="912"/>
      <c r="O1109" s="761"/>
      <c r="P1109" s="931"/>
      <c r="Q1109" s="931"/>
    </row>
    <row r="1110" spans="2:17">
      <c r="B1110" s="911">
        <v>1104</v>
      </c>
      <c r="C1110" s="931" t="s">
        <v>65</v>
      </c>
      <c r="D1110" s="913"/>
      <c r="E1110" s="931" t="s">
        <v>150</v>
      </c>
      <c r="F1110" s="912" t="str">
        <f t="shared" si="8"/>
        <v>6340</v>
      </c>
      <c r="G1110" s="931"/>
      <c r="H1110" s="931"/>
      <c r="I1110" s="933" t="s">
        <v>228</v>
      </c>
      <c r="J1110" s="1084">
        <v>1</v>
      </c>
      <c r="K1110" s="1085">
        <v>11</v>
      </c>
      <c r="L1110" s="931"/>
      <c r="M1110" s="931"/>
      <c r="N1110" s="912"/>
      <c r="O1110" s="761">
        <v>46058</v>
      </c>
      <c r="P1110" s="931"/>
      <c r="Q1110" s="931"/>
    </row>
    <row r="1111" spans="2:17">
      <c r="B1111" s="911">
        <v>1105</v>
      </c>
      <c r="C1111" s="931" t="s">
        <v>65</v>
      </c>
      <c r="D1111" s="913"/>
      <c r="E1111" s="931" t="s">
        <v>150</v>
      </c>
      <c r="F1111" s="912" t="str">
        <f t="shared" si="7"/>
        <v>6340</v>
      </c>
      <c r="G1111" s="931" t="s">
        <v>231</v>
      </c>
      <c r="H1111" s="931"/>
      <c r="I1111" s="933" t="s">
        <v>232</v>
      </c>
      <c r="J1111" s="1084">
        <v>1</v>
      </c>
      <c r="K1111" s="1085">
        <v>1</v>
      </c>
      <c r="L1111" s="931">
        <v>12</v>
      </c>
      <c r="M1111" s="931" t="s">
        <v>3343</v>
      </c>
      <c r="N1111" s="912"/>
      <c r="O1111" s="761"/>
      <c r="P1111" s="931"/>
      <c r="Q1111" s="931"/>
    </row>
    <row r="1112" spans="2:17">
      <c r="B1112" s="911">
        <v>1106</v>
      </c>
      <c r="C1112" s="931" t="s">
        <v>65</v>
      </c>
      <c r="D1112" s="913"/>
      <c r="E1112" s="931" t="s">
        <v>150</v>
      </c>
      <c r="F1112" s="912" t="str">
        <f t="shared" si="7"/>
        <v>6340</v>
      </c>
      <c r="G1112" s="931" t="s">
        <v>231</v>
      </c>
      <c r="H1112" s="931"/>
      <c r="I1112" s="933" t="s">
        <v>232</v>
      </c>
      <c r="J1112" s="1084">
        <v>1</v>
      </c>
      <c r="K1112" s="1085">
        <v>2</v>
      </c>
      <c r="L1112" s="931">
        <v>12</v>
      </c>
      <c r="M1112" s="931" t="s">
        <v>3387</v>
      </c>
      <c r="N1112" s="912"/>
      <c r="O1112" s="761"/>
      <c r="P1112" s="931"/>
      <c r="Q1112" s="931"/>
    </row>
    <row r="1113" spans="2:17">
      <c r="B1113" s="911">
        <v>1107</v>
      </c>
      <c r="C1113" s="931" t="s">
        <v>65</v>
      </c>
      <c r="D1113" s="913"/>
      <c r="E1113" s="931" t="s">
        <v>150</v>
      </c>
      <c r="F1113" s="912" t="str">
        <f t="shared" si="7"/>
        <v>6340</v>
      </c>
      <c r="G1113" s="931" t="s">
        <v>231</v>
      </c>
      <c r="H1113" s="931"/>
      <c r="I1113" s="933" t="s">
        <v>232</v>
      </c>
      <c r="J1113" s="1084">
        <v>1</v>
      </c>
      <c r="K1113" s="1085">
        <v>3</v>
      </c>
      <c r="L1113" s="931">
        <v>12</v>
      </c>
      <c r="M1113" s="931" t="s">
        <v>3387</v>
      </c>
      <c r="N1113" s="912"/>
      <c r="O1113" s="761"/>
      <c r="P1113" s="931"/>
      <c r="Q1113" s="931"/>
    </row>
    <row r="1114" spans="2:17">
      <c r="B1114" s="911">
        <v>1108</v>
      </c>
      <c r="C1114" s="931" t="s">
        <v>65</v>
      </c>
      <c r="D1114" s="913"/>
      <c r="E1114" s="931" t="s">
        <v>150</v>
      </c>
      <c r="F1114" s="912" t="str">
        <f t="shared" si="7"/>
        <v>6340</v>
      </c>
      <c r="G1114" s="931" t="s">
        <v>231</v>
      </c>
      <c r="H1114" s="931"/>
      <c r="I1114" s="933" t="s">
        <v>232</v>
      </c>
      <c r="J1114" s="1084">
        <v>1</v>
      </c>
      <c r="K1114" s="1085">
        <v>4</v>
      </c>
      <c r="L1114" s="931">
        <v>12</v>
      </c>
      <c r="M1114" s="931" t="s">
        <v>3387</v>
      </c>
      <c r="N1114" s="912"/>
      <c r="O1114" s="761"/>
      <c r="P1114" s="931"/>
      <c r="Q1114" s="931"/>
    </row>
    <row r="1115" spans="2:17">
      <c r="B1115" s="911">
        <v>1109</v>
      </c>
      <c r="C1115" s="931" t="s">
        <v>65</v>
      </c>
      <c r="D1115" s="913"/>
      <c r="E1115" s="931" t="s">
        <v>150</v>
      </c>
      <c r="F1115" s="912" t="str">
        <f t="shared" si="7"/>
        <v>6340</v>
      </c>
      <c r="G1115" s="931" t="s">
        <v>231</v>
      </c>
      <c r="H1115" s="931"/>
      <c r="I1115" s="933" t="s">
        <v>232</v>
      </c>
      <c r="J1115" s="1084">
        <v>1</v>
      </c>
      <c r="K1115" s="1085">
        <v>5</v>
      </c>
      <c r="L1115" s="931">
        <v>12</v>
      </c>
      <c r="M1115" s="931" t="s">
        <v>3387</v>
      </c>
      <c r="N1115" s="912"/>
      <c r="O1115" s="761"/>
      <c r="P1115" s="931"/>
      <c r="Q1115" s="931"/>
    </row>
    <row r="1116" spans="2:17">
      <c r="B1116" s="911">
        <v>1110</v>
      </c>
      <c r="C1116" s="931" t="s">
        <v>65</v>
      </c>
      <c r="D1116" s="913"/>
      <c r="E1116" s="931" t="s">
        <v>150</v>
      </c>
      <c r="F1116" s="912" t="str">
        <f t="shared" si="7"/>
        <v>6340</v>
      </c>
      <c r="G1116" s="931" t="s">
        <v>231</v>
      </c>
      <c r="H1116" s="931"/>
      <c r="I1116" s="933" t="s">
        <v>232</v>
      </c>
      <c r="J1116" s="1084">
        <v>1</v>
      </c>
      <c r="K1116" s="1085">
        <v>6</v>
      </c>
      <c r="L1116" s="931">
        <v>12</v>
      </c>
      <c r="M1116" s="931" t="s">
        <v>3387</v>
      </c>
      <c r="N1116" s="912"/>
      <c r="O1116" s="761"/>
      <c r="P1116" s="931"/>
      <c r="Q1116" s="931"/>
    </row>
    <row r="1117" spans="2:17">
      <c r="B1117" s="911">
        <v>1111</v>
      </c>
      <c r="C1117" s="931" t="s">
        <v>65</v>
      </c>
      <c r="D1117" s="913"/>
      <c r="E1117" s="931" t="s">
        <v>150</v>
      </c>
      <c r="F1117" s="912" t="str">
        <f t="shared" si="7"/>
        <v>6340</v>
      </c>
      <c r="G1117" s="931" t="s">
        <v>231</v>
      </c>
      <c r="H1117" s="931"/>
      <c r="I1117" s="933" t="s">
        <v>232</v>
      </c>
      <c r="J1117" s="1084">
        <v>1</v>
      </c>
      <c r="K1117" s="1085">
        <v>7</v>
      </c>
      <c r="L1117" s="931">
        <v>12</v>
      </c>
      <c r="M1117" s="931" t="s">
        <v>3387</v>
      </c>
      <c r="N1117" s="912"/>
      <c r="O1117" s="761"/>
      <c r="P1117" s="931"/>
      <c r="Q1117" s="931"/>
    </row>
    <row r="1118" spans="2:17">
      <c r="B1118" s="911">
        <v>1112</v>
      </c>
      <c r="C1118" s="931" t="s">
        <v>65</v>
      </c>
      <c r="D1118" s="913"/>
      <c r="E1118" s="931" t="s">
        <v>150</v>
      </c>
      <c r="F1118" s="912" t="str">
        <f t="shared" si="7"/>
        <v>6340</v>
      </c>
      <c r="G1118" s="931" t="s">
        <v>231</v>
      </c>
      <c r="H1118" s="931"/>
      <c r="I1118" s="933" t="s">
        <v>232</v>
      </c>
      <c r="J1118" s="1084">
        <v>1</v>
      </c>
      <c r="K1118" s="1085">
        <v>8</v>
      </c>
      <c r="L1118" s="931">
        <v>12</v>
      </c>
      <c r="M1118" s="931" t="s">
        <v>3387</v>
      </c>
      <c r="N1118" s="912"/>
      <c r="O1118" s="761"/>
      <c r="P1118" s="931"/>
      <c r="Q1118" s="931"/>
    </row>
    <row r="1119" spans="2:17">
      <c r="B1119" s="911">
        <v>1113</v>
      </c>
      <c r="C1119" s="931" t="s">
        <v>65</v>
      </c>
      <c r="D1119" s="913"/>
      <c r="E1119" s="931" t="s">
        <v>150</v>
      </c>
      <c r="F1119" s="912" t="str">
        <f t="shared" si="7"/>
        <v>6340</v>
      </c>
      <c r="G1119" s="931" t="s">
        <v>231</v>
      </c>
      <c r="H1119" s="931"/>
      <c r="I1119" s="933" t="s">
        <v>232</v>
      </c>
      <c r="J1119" s="1084">
        <v>2</v>
      </c>
      <c r="K1119" s="1085">
        <v>9</v>
      </c>
      <c r="L1119" s="931">
        <v>12</v>
      </c>
      <c r="M1119" s="912" t="str">
        <f t="shared" ref="M1119:M1135" si="9">IF(K1119&lt;=2,"BW","VIC")</f>
        <v>VIC</v>
      </c>
      <c r="N1119" s="912"/>
      <c r="O1119" s="761"/>
      <c r="P1119" s="931"/>
      <c r="Q1119" s="931"/>
    </row>
    <row r="1120" spans="2:17">
      <c r="B1120" s="911">
        <v>1114</v>
      </c>
      <c r="C1120" s="931" t="s">
        <v>65</v>
      </c>
      <c r="D1120" s="913"/>
      <c r="E1120" s="931" t="s">
        <v>150</v>
      </c>
      <c r="F1120" s="912" t="str">
        <f t="shared" si="7"/>
        <v>6340</v>
      </c>
      <c r="G1120" s="931" t="s">
        <v>231</v>
      </c>
      <c r="H1120" s="931"/>
      <c r="I1120" s="933" t="s">
        <v>232</v>
      </c>
      <c r="J1120" s="1084">
        <v>2</v>
      </c>
      <c r="K1120" s="1085">
        <v>10</v>
      </c>
      <c r="L1120" s="931">
        <v>12</v>
      </c>
      <c r="M1120" s="912" t="str">
        <f t="shared" si="9"/>
        <v>VIC</v>
      </c>
      <c r="N1120" s="912"/>
      <c r="O1120" s="761"/>
      <c r="P1120" s="931"/>
      <c r="Q1120" s="931"/>
    </row>
    <row r="1121" spans="2:17">
      <c r="B1121" s="911">
        <v>1115</v>
      </c>
      <c r="C1121" s="931" t="s">
        <v>65</v>
      </c>
      <c r="D1121" s="913"/>
      <c r="E1121" s="931" t="s">
        <v>150</v>
      </c>
      <c r="F1121" s="912" t="str">
        <f t="shared" si="7"/>
        <v>6340</v>
      </c>
      <c r="G1121" s="931" t="s">
        <v>231</v>
      </c>
      <c r="H1121" s="931"/>
      <c r="I1121" s="933" t="s">
        <v>232</v>
      </c>
      <c r="J1121" s="1084">
        <v>2</v>
      </c>
      <c r="K1121" s="1085">
        <v>11</v>
      </c>
      <c r="L1121" s="931">
        <v>12</v>
      </c>
      <c r="M1121" s="912" t="str">
        <f t="shared" si="9"/>
        <v>VIC</v>
      </c>
      <c r="N1121" s="912"/>
      <c r="O1121" s="761"/>
      <c r="P1121" s="931"/>
      <c r="Q1121" s="931"/>
    </row>
    <row r="1122" spans="2:17">
      <c r="B1122" s="911">
        <v>1116</v>
      </c>
      <c r="C1122" s="931" t="s">
        <v>65</v>
      </c>
      <c r="D1122" s="913"/>
      <c r="E1122" s="931" t="s">
        <v>150</v>
      </c>
      <c r="F1122" s="912" t="str">
        <f t="shared" si="7"/>
        <v>6340</v>
      </c>
      <c r="G1122" s="931" t="s">
        <v>231</v>
      </c>
      <c r="H1122" s="931"/>
      <c r="I1122" s="933" t="s">
        <v>232</v>
      </c>
      <c r="J1122" s="1084">
        <v>2</v>
      </c>
      <c r="K1122" s="1085">
        <v>12</v>
      </c>
      <c r="L1122" s="931">
        <v>12</v>
      </c>
      <c r="M1122" s="912" t="str">
        <f t="shared" si="9"/>
        <v>VIC</v>
      </c>
      <c r="N1122" s="912"/>
      <c r="O1122" s="761"/>
      <c r="P1122" s="931"/>
      <c r="Q1122" s="931"/>
    </row>
    <row r="1123" spans="2:17">
      <c r="B1123" s="911">
        <v>1117</v>
      </c>
      <c r="C1123" s="931" t="s">
        <v>65</v>
      </c>
      <c r="D1123" s="913"/>
      <c r="E1123" s="931" t="s">
        <v>150</v>
      </c>
      <c r="F1123" s="912" t="str">
        <f t="shared" si="7"/>
        <v>6340</v>
      </c>
      <c r="G1123" s="931" t="s">
        <v>231</v>
      </c>
      <c r="H1123" s="931"/>
      <c r="I1123" s="933" t="s">
        <v>232</v>
      </c>
      <c r="J1123" s="1084">
        <v>2</v>
      </c>
      <c r="K1123" s="1085">
        <v>13</v>
      </c>
      <c r="L1123" s="931">
        <v>12</v>
      </c>
      <c r="M1123" s="912" t="str">
        <f t="shared" si="9"/>
        <v>VIC</v>
      </c>
      <c r="N1123" s="912"/>
      <c r="O1123" s="761"/>
      <c r="P1123" s="931"/>
      <c r="Q1123" s="931"/>
    </row>
    <row r="1124" spans="2:17">
      <c r="B1124" s="911">
        <v>1118</v>
      </c>
      <c r="C1124" s="931" t="s">
        <v>65</v>
      </c>
      <c r="D1124" s="913"/>
      <c r="E1124" s="931" t="s">
        <v>150</v>
      </c>
      <c r="F1124" s="912" t="str">
        <f t="shared" si="7"/>
        <v>6340</v>
      </c>
      <c r="G1124" s="931" t="s">
        <v>231</v>
      </c>
      <c r="H1124" s="931"/>
      <c r="I1124" s="933" t="s">
        <v>232</v>
      </c>
      <c r="J1124" s="1084">
        <v>2</v>
      </c>
      <c r="K1124" s="1085">
        <v>14</v>
      </c>
      <c r="L1124" s="931">
        <v>12</v>
      </c>
      <c r="M1124" s="912" t="str">
        <f t="shared" si="9"/>
        <v>VIC</v>
      </c>
      <c r="N1124" s="912"/>
      <c r="O1124" s="761"/>
      <c r="P1124" s="931"/>
      <c r="Q1124" s="931"/>
    </row>
    <row r="1125" spans="2:17">
      <c r="B1125" s="911">
        <v>1119</v>
      </c>
      <c r="C1125" s="931" t="s">
        <v>65</v>
      </c>
      <c r="D1125" s="913"/>
      <c r="E1125" s="931" t="s">
        <v>150</v>
      </c>
      <c r="F1125" s="912" t="str">
        <f t="shared" si="7"/>
        <v>6340</v>
      </c>
      <c r="G1125" s="931" t="s">
        <v>231</v>
      </c>
      <c r="H1125" s="931"/>
      <c r="I1125" s="933" t="s">
        <v>232</v>
      </c>
      <c r="J1125" s="1084">
        <v>2</v>
      </c>
      <c r="K1125" s="1085">
        <v>15</v>
      </c>
      <c r="L1125" s="931">
        <v>12</v>
      </c>
      <c r="M1125" s="912" t="str">
        <f t="shared" si="9"/>
        <v>VIC</v>
      </c>
      <c r="N1125" s="912"/>
      <c r="O1125" s="761"/>
      <c r="P1125" s="931"/>
      <c r="Q1125" s="931"/>
    </row>
    <row r="1126" spans="2:17">
      <c r="B1126" s="911">
        <v>1120</v>
      </c>
      <c r="C1126" s="931" t="s">
        <v>65</v>
      </c>
      <c r="D1126" s="913"/>
      <c r="E1126" s="931" t="s">
        <v>150</v>
      </c>
      <c r="F1126" s="912" t="str">
        <f t="shared" si="7"/>
        <v>6340</v>
      </c>
      <c r="G1126" s="931" t="s">
        <v>231</v>
      </c>
      <c r="H1126" s="931"/>
      <c r="I1126" s="933" t="s">
        <v>232</v>
      </c>
      <c r="J1126" s="1084">
        <v>2</v>
      </c>
      <c r="K1126" s="1085">
        <v>16</v>
      </c>
      <c r="L1126" s="931">
        <v>12</v>
      </c>
      <c r="M1126" s="912" t="str">
        <f t="shared" si="9"/>
        <v>VIC</v>
      </c>
      <c r="N1126" s="912"/>
      <c r="O1126" s="761"/>
      <c r="P1126" s="931"/>
      <c r="Q1126" s="931"/>
    </row>
    <row r="1127" spans="2:17">
      <c r="B1127" s="911">
        <v>1121</v>
      </c>
      <c r="C1127" s="931" t="s">
        <v>65</v>
      </c>
      <c r="D1127" s="913"/>
      <c r="E1127" s="931" t="s">
        <v>150</v>
      </c>
      <c r="F1127" s="912" t="str">
        <f t="shared" si="7"/>
        <v>6340</v>
      </c>
      <c r="G1127" s="931" t="s">
        <v>231</v>
      </c>
      <c r="H1127" s="931"/>
      <c r="I1127" s="933" t="s">
        <v>232</v>
      </c>
      <c r="J1127" s="1084">
        <v>2</v>
      </c>
      <c r="K1127" s="1085">
        <v>17</v>
      </c>
      <c r="L1127" s="931">
        <v>12</v>
      </c>
      <c r="M1127" s="912" t="str">
        <f t="shared" si="9"/>
        <v>VIC</v>
      </c>
      <c r="N1127" s="912"/>
      <c r="O1127" s="761"/>
      <c r="P1127" s="931"/>
      <c r="Q1127" s="931"/>
    </row>
    <row r="1128" spans="2:17">
      <c r="B1128" s="911">
        <v>1122</v>
      </c>
      <c r="C1128" s="931" t="s">
        <v>65</v>
      </c>
      <c r="D1128" s="913"/>
      <c r="E1128" s="931" t="s">
        <v>150</v>
      </c>
      <c r="F1128" s="912" t="str">
        <f t="shared" si="7"/>
        <v>6340</v>
      </c>
      <c r="G1128" s="931" t="s">
        <v>231</v>
      </c>
      <c r="H1128" s="931"/>
      <c r="I1128" s="933" t="s">
        <v>232</v>
      </c>
      <c r="J1128" s="1084">
        <v>2</v>
      </c>
      <c r="K1128" s="1085">
        <v>18</v>
      </c>
      <c r="L1128" s="931">
        <v>12</v>
      </c>
      <c r="M1128" s="912" t="str">
        <f t="shared" si="9"/>
        <v>VIC</v>
      </c>
      <c r="N1128" s="912"/>
      <c r="O1128" s="761"/>
      <c r="P1128" s="931"/>
      <c r="Q1128" s="931"/>
    </row>
    <row r="1129" spans="2:17">
      <c r="B1129" s="911">
        <v>1123</v>
      </c>
      <c r="C1129" s="931" t="s">
        <v>65</v>
      </c>
      <c r="D1129" s="913"/>
      <c r="E1129" s="931" t="s">
        <v>150</v>
      </c>
      <c r="F1129" s="912" t="str">
        <f t="shared" si="7"/>
        <v>6340</v>
      </c>
      <c r="G1129" s="931" t="s">
        <v>231</v>
      </c>
      <c r="H1129" s="931"/>
      <c r="I1129" s="933" t="s">
        <v>232</v>
      </c>
      <c r="J1129" s="1084">
        <v>3</v>
      </c>
      <c r="K1129" s="1085">
        <v>19</v>
      </c>
      <c r="L1129" s="931">
        <v>12</v>
      </c>
      <c r="M1129" s="912" t="str">
        <f t="shared" si="9"/>
        <v>VIC</v>
      </c>
      <c r="N1129" s="912"/>
      <c r="O1129" s="761"/>
      <c r="P1129" s="931"/>
      <c r="Q1129" s="931"/>
    </row>
    <row r="1130" spans="2:17">
      <c r="B1130" s="911">
        <v>1124</v>
      </c>
      <c r="C1130" s="931" t="s">
        <v>65</v>
      </c>
      <c r="D1130" s="913"/>
      <c r="E1130" s="931" t="s">
        <v>150</v>
      </c>
      <c r="F1130" s="912" t="str">
        <f t="shared" si="7"/>
        <v>6340</v>
      </c>
      <c r="G1130" s="931" t="s">
        <v>231</v>
      </c>
      <c r="H1130" s="931"/>
      <c r="I1130" s="933" t="s">
        <v>232</v>
      </c>
      <c r="J1130" s="1084">
        <v>3</v>
      </c>
      <c r="K1130" s="1085">
        <v>20</v>
      </c>
      <c r="L1130" s="931">
        <v>12</v>
      </c>
      <c r="M1130" s="912" t="str">
        <f t="shared" si="9"/>
        <v>VIC</v>
      </c>
      <c r="N1130" s="912"/>
      <c r="O1130" s="761"/>
      <c r="P1130" s="931"/>
      <c r="Q1130" s="931"/>
    </row>
    <row r="1131" spans="2:17">
      <c r="B1131" s="911">
        <v>1125</v>
      </c>
      <c r="C1131" s="931" t="s">
        <v>65</v>
      </c>
      <c r="D1131" s="913"/>
      <c r="E1131" s="931" t="s">
        <v>150</v>
      </c>
      <c r="F1131" s="912" t="str">
        <f t="shared" si="7"/>
        <v>6340</v>
      </c>
      <c r="G1131" s="931" t="s">
        <v>231</v>
      </c>
      <c r="H1131" s="931"/>
      <c r="I1131" s="933" t="s">
        <v>232</v>
      </c>
      <c r="J1131" s="1084">
        <v>3</v>
      </c>
      <c r="K1131" s="1085">
        <v>21</v>
      </c>
      <c r="L1131" s="931">
        <v>12</v>
      </c>
      <c r="M1131" s="912" t="str">
        <f t="shared" si="9"/>
        <v>VIC</v>
      </c>
      <c r="N1131" s="912"/>
      <c r="O1131" s="761"/>
      <c r="P1131" s="931"/>
      <c r="Q1131" s="931"/>
    </row>
    <row r="1132" spans="2:17">
      <c r="B1132" s="911">
        <v>1126</v>
      </c>
      <c r="C1132" s="931" t="s">
        <v>65</v>
      </c>
      <c r="D1132" s="913"/>
      <c r="E1132" s="931" t="s">
        <v>150</v>
      </c>
      <c r="F1132" s="912" t="str">
        <f t="shared" si="7"/>
        <v>6340</v>
      </c>
      <c r="G1132" s="931" t="s">
        <v>231</v>
      </c>
      <c r="H1132" s="931"/>
      <c r="I1132" s="933" t="s">
        <v>232</v>
      </c>
      <c r="J1132" s="1084">
        <v>3</v>
      </c>
      <c r="K1132" s="1085">
        <v>22</v>
      </c>
      <c r="L1132" s="931">
        <v>12</v>
      </c>
      <c r="M1132" s="912" t="str">
        <f t="shared" si="9"/>
        <v>VIC</v>
      </c>
      <c r="N1132" s="912"/>
      <c r="O1132" s="761"/>
      <c r="P1132" s="931"/>
      <c r="Q1132" s="931"/>
    </row>
    <row r="1133" spans="2:17">
      <c r="B1133" s="911">
        <v>1127</v>
      </c>
      <c r="C1133" s="931" t="s">
        <v>65</v>
      </c>
      <c r="D1133" s="913"/>
      <c r="E1133" s="931" t="s">
        <v>150</v>
      </c>
      <c r="F1133" s="912" t="str">
        <f t="shared" si="7"/>
        <v>6340</v>
      </c>
      <c r="G1133" s="931" t="s">
        <v>231</v>
      </c>
      <c r="H1133" s="931"/>
      <c r="I1133" s="933" t="s">
        <v>232</v>
      </c>
      <c r="J1133" s="1084">
        <v>3</v>
      </c>
      <c r="K1133" s="1085">
        <v>23</v>
      </c>
      <c r="L1133" s="931">
        <v>12</v>
      </c>
      <c r="M1133" s="912" t="str">
        <f t="shared" si="9"/>
        <v>VIC</v>
      </c>
      <c r="N1133" s="912"/>
      <c r="O1133" s="761"/>
      <c r="P1133" s="931"/>
      <c r="Q1133" s="931"/>
    </row>
    <row r="1134" spans="2:17">
      <c r="B1134" s="911">
        <v>1128</v>
      </c>
      <c r="C1134" s="931" t="s">
        <v>65</v>
      </c>
      <c r="D1134" s="913"/>
      <c r="E1134" s="931" t="s">
        <v>150</v>
      </c>
      <c r="F1134" s="912" t="str">
        <f t="shared" si="7"/>
        <v>6340</v>
      </c>
      <c r="G1134" s="931" t="s">
        <v>231</v>
      </c>
      <c r="H1134" s="931"/>
      <c r="I1134" s="933" t="s">
        <v>232</v>
      </c>
      <c r="J1134" s="1084">
        <v>3</v>
      </c>
      <c r="K1134" s="1085">
        <v>24</v>
      </c>
      <c r="L1134" s="931">
        <v>12</v>
      </c>
      <c r="M1134" s="912" t="str">
        <f t="shared" si="9"/>
        <v>VIC</v>
      </c>
      <c r="N1134" s="912"/>
      <c r="O1134" s="761"/>
      <c r="P1134" s="931"/>
      <c r="Q1134" s="931"/>
    </row>
    <row r="1135" spans="2:17">
      <c r="B1135" s="911">
        <v>1129</v>
      </c>
      <c r="C1135" s="931" t="s">
        <v>65</v>
      </c>
      <c r="D1135" s="913"/>
      <c r="E1135" s="931" t="s">
        <v>150</v>
      </c>
      <c r="F1135" s="912" t="str">
        <f t="shared" si="7"/>
        <v>6340</v>
      </c>
      <c r="G1135" s="931" t="s">
        <v>231</v>
      </c>
      <c r="H1135" s="931"/>
      <c r="I1135" s="933" t="s">
        <v>232</v>
      </c>
      <c r="J1135" s="1084">
        <v>3</v>
      </c>
      <c r="K1135" s="1085">
        <v>25</v>
      </c>
      <c r="L1135" s="931">
        <v>12</v>
      </c>
      <c r="M1135" s="912" t="str">
        <f t="shared" si="9"/>
        <v>VIC</v>
      </c>
      <c r="N1135" s="912"/>
      <c r="O1135" s="761"/>
      <c r="P1135" s="931"/>
      <c r="Q1135" s="931"/>
    </row>
    <row r="1136" spans="2:17">
      <c r="B1136" s="911">
        <v>1130</v>
      </c>
      <c r="C1136" s="931" t="s">
        <v>65</v>
      </c>
      <c r="D1136" s="913"/>
      <c r="E1136" s="931" t="s">
        <v>150</v>
      </c>
      <c r="F1136" s="912" t="str">
        <f t="shared" si="7"/>
        <v>6340</v>
      </c>
      <c r="G1136" s="931" t="s">
        <v>231</v>
      </c>
      <c r="H1136" s="931"/>
      <c r="I1136" s="933" t="s">
        <v>232</v>
      </c>
      <c r="J1136" s="1084">
        <v>3</v>
      </c>
      <c r="K1136" s="1085">
        <v>26</v>
      </c>
      <c r="L1136" s="931">
        <v>12</v>
      </c>
      <c r="M1136" s="912" t="s">
        <v>3343</v>
      </c>
      <c r="N1136" s="912"/>
      <c r="O1136" s="761"/>
      <c r="P1136" s="931"/>
      <c r="Q1136" s="931"/>
    </row>
    <row r="1137" spans="2:17">
      <c r="B1137" s="911">
        <v>1131</v>
      </c>
      <c r="C1137" s="931" t="s">
        <v>65</v>
      </c>
      <c r="D1137" s="913"/>
      <c r="E1137" s="931" t="s">
        <v>150</v>
      </c>
      <c r="F1137" s="912" t="str">
        <f t="shared" si="7"/>
        <v>6340</v>
      </c>
      <c r="G1137" s="931"/>
      <c r="H1137" s="931"/>
      <c r="I1137" s="933" t="s">
        <v>235</v>
      </c>
      <c r="J1137" s="1084">
        <v>1</v>
      </c>
      <c r="K1137" s="1085">
        <v>1</v>
      </c>
      <c r="L1137" s="931"/>
      <c r="M1137" s="931"/>
      <c r="N1137" s="912"/>
      <c r="O1137" s="761"/>
      <c r="P1137" s="931"/>
      <c r="Q1137" s="931"/>
    </row>
    <row r="1138" spans="2:17">
      <c r="B1138" s="911">
        <v>1132</v>
      </c>
      <c r="C1138" s="931" t="s">
        <v>65</v>
      </c>
      <c r="D1138" s="913"/>
      <c r="E1138" s="931" t="s">
        <v>150</v>
      </c>
      <c r="F1138" s="912" t="str">
        <f t="shared" ref="F1138:F1146" si="10">LEFT(I1138,4)</f>
        <v>6340</v>
      </c>
      <c r="G1138" s="931"/>
      <c r="H1138" s="931"/>
      <c r="I1138" s="933" t="s">
        <v>235</v>
      </c>
      <c r="J1138" s="1084">
        <v>1</v>
      </c>
      <c r="K1138" s="1085">
        <v>2</v>
      </c>
      <c r="L1138" s="931"/>
      <c r="M1138" s="931"/>
      <c r="N1138" s="912"/>
      <c r="O1138" s="761"/>
      <c r="P1138" s="931"/>
      <c r="Q1138" s="931"/>
    </row>
    <row r="1139" spans="2:17">
      <c r="B1139" s="911">
        <v>1133</v>
      </c>
      <c r="C1139" s="931" t="s">
        <v>65</v>
      </c>
      <c r="D1139" s="913"/>
      <c r="E1139" s="931" t="s">
        <v>150</v>
      </c>
      <c r="F1139" s="912" t="str">
        <f t="shared" si="10"/>
        <v>6340</v>
      </c>
      <c r="G1139" s="931"/>
      <c r="H1139" s="931"/>
      <c r="I1139" s="933" t="s">
        <v>235</v>
      </c>
      <c r="J1139" s="1084">
        <v>1</v>
      </c>
      <c r="K1139" s="1085">
        <v>3</v>
      </c>
      <c r="L1139" s="931"/>
      <c r="M1139" s="931"/>
      <c r="N1139" s="912"/>
      <c r="O1139" s="761">
        <v>46026</v>
      </c>
      <c r="P1139" s="931"/>
      <c r="Q1139" s="931"/>
    </row>
    <row r="1140" spans="2:17">
      <c r="B1140" s="911">
        <v>1134</v>
      </c>
      <c r="C1140" s="931" t="s">
        <v>65</v>
      </c>
      <c r="D1140" s="913"/>
      <c r="E1140" s="931" t="s">
        <v>150</v>
      </c>
      <c r="F1140" s="912" t="str">
        <f t="shared" si="10"/>
        <v>6340</v>
      </c>
      <c r="G1140" s="931"/>
      <c r="H1140" s="931"/>
      <c r="I1140" s="933" t="s">
        <v>235</v>
      </c>
      <c r="J1140" s="1084">
        <v>1</v>
      </c>
      <c r="K1140" s="1085">
        <v>4</v>
      </c>
      <c r="L1140" s="931"/>
      <c r="M1140" s="931"/>
      <c r="N1140" s="912"/>
      <c r="O1140" s="761"/>
      <c r="P1140" s="931"/>
      <c r="Q1140" s="931"/>
    </row>
    <row r="1141" spans="2:17">
      <c r="B1141" s="911">
        <v>1135</v>
      </c>
      <c r="C1141" s="931" t="s">
        <v>65</v>
      </c>
      <c r="D1141" s="913"/>
      <c r="E1141" s="931" t="s">
        <v>150</v>
      </c>
      <c r="F1141" s="912" t="str">
        <f t="shared" si="10"/>
        <v>6340</v>
      </c>
      <c r="G1141" s="931"/>
      <c r="H1141" s="931"/>
      <c r="I1141" s="933" t="s">
        <v>235</v>
      </c>
      <c r="J1141" s="1084">
        <v>1</v>
      </c>
      <c r="K1141" s="1085">
        <v>5</v>
      </c>
      <c r="L1141" s="931"/>
      <c r="M1141" s="931"/>
      <c r="N1141" s="912"/>
      <c r="O1141" s="761"/>
      <c r="P1141" s="931"/>
      <c r="Q1141" s="931"/>
    </row>
    <row r="1142" spans="2:17">
      <c r="B1142" s="911">
        <v>1136</v>
      </c>
      <c r="C1142" s="931" t="s">
        <v>65</v>
      </c>
      <c r="D1142" s="913"/>
      <c r="E1142" s="931" t="s">
        <v>150</v>
      </c>
      <c r="F1142" s="912" t="str">
        <f t="shared" si="10"/>
        <v>6340</v>
      </c>
      <c r="G1142" s="931"/>
      <c r="H1142" s="931"/>
      <c r="I1142" s="933" t="s">
        <v>235</v>
      </c>
      <c r="J1142" s="1084">
        <v>1</v>
      </c>
      <c r="K1142" s="1085">
        <v>6</v>
      </c>
      <c r="L1142" s="931"/>
      <c r="M1142" s="931"/>
      <c r="N1142" s="912"/>
      <c r="O1142" s="761"/>
      <c r="P1142" s="931"/>
      <c r="Q1142" s="931"/>
    </row>
    <row r="1143" spans="2:17">
      <c r="B1143" s="911">
        <v>1137</v>
      </c>
      <c r="C1143" s="931" t="s">
        <v>65</v>
      </c>
      <c r="D1143" s="913"/>
      <c r="E1143" s="931" t="s">
        <v>150</v>
      </c>
      <c r="F1143" s="912" t="str">
        <f t="shared" si="10"/>
        <v>6340</v>
      </c>
      <c r="G1143" s="931"/>
      <c r="H1143" s="931"/>
      <c r="I1143" s="933" t="s">
        <v>235</v>
      </c>
      <c r="J1143" s="1084">
        <v>1</v>
      </c>
      <c r="K1143" s="1085">
        <v>7</v>
      </c>
      <c r="L1143" s="931"/>
      <c r="M1143" s="931"/>
      <c r="N1143" s="912"/>
      <c r="O1143" s="761"/>
      <c r="P1143" s="931"/>
      <c r="Q1143" s="931"/>
    </row>
    <row r="1144" spans="2:17">
      <c r="B1144" s="911">
        <v>1138</v>
      </c>
      <c r="C1144" s="931" t="s">
        <v>65</v>
      </c>
      <c r="D1144" s="913"/>
      <c r="E1144" s="931" t="s">
        <v>150</v>
      </c>
      <c r="F1144" s="912" t="str">
        <f t="shared" si="10"/>
        <v>6340</v>
      </c>
      <c r="G1144" s="931"/>
      <c r="H1144" s="931"/>
      <c r="I1144" s="933" t="s">
        <v>235</v>
      </c>
      <c r="J1144" s="1084">
        <v>1</v>
      </c>
      <c r="K1144" s="1085">
        <v>8</v>
      </c>
      <c r="L1144" s="931"/>
      <c r="M1144" s="931"/>
      <c r="N1144" s="912"/>
      <c r="O1144" s="761">
        <v>46056</v>
      </c>
      <c r="P1144" s="931"/>
      <c r="Q1144" s="931"/>
    </row>
    <row r="1145" spans="2:17">
      <c r="B1145" s="911">
        <v>1139</v>
      </c>
      <c r="C1145" s="931" t="s">
        <v>65</v>
      </c>
      <c r="D1145" s="913"/>
      <c r="E1145" s="931" t="s">
        <v>150</v>
      </c>
      <c r="F1145" s="912" t="str">
        <f t="shared" si="10"/>
        <v>6340</v>
      </c>
      <c r="G1145" s="931"/>
      <c r="H1145" s="931"/>
      <c r="I1145" s="933" t="s">
        <v>235</v>
      </c>
      <c r="J1145" s="1084">
        <v>1</v>
      </c>
      <c r="K1145" s="1085">
        <v>9</v>
      </c>
      <c r="L1145" s="931"/>
      <c r="M1145" s="931"/>
      <c r="N1145" s="912"/>
      <c r="O1145" s="761"/>
      <c r="P1145" s="931"/>
      <c r="Q1145" s="931"/>
    </row>
    <row r="1146" spans="2:17">
      <c r="B1146" s="911">
        <v>1140</v>
      </c>
      <c r="C1146" s="931" t="s">
        <v>65</v>
      </c>
      <c r="D1146" s="913"/>
      <c r="E1146" s="931" t="s">
        <v>150</v>
      </c>
      <c r="F1146" s="912" t="str">
        <f t="shared" si="10"/>
        <v>6340</v>
      </c>
      <c r="G1146" s="931"/>
      <c r="H1146" s="931"/>
      <c r="I1146" s="933" t="s">
        <v>235</v>
      </c>
      <c r="J1146" s="1084">
        <v>1</v>
      </c>
      <c r="K1146" s="1085">
        <v>10</v>
      </c>
      <c r="L1146" s="931"/>
      <c r="M1146" s="931"/>
      <c r="N1146" s="912"/>
      <c r="O1146" s="761">
        <v>46056</v>
      </c>
      <c r="P1146" s="931"/>
      <c r="Q1146" s="931"/>
    </row>
    <row r="1147" spans="2:17">
      <c r="B1147" s="911">
        <v>1141</v>
      </c>
      <c r="C1147" s="931" t="s">
        <v>65</v>
      </c>
      <c r="D1147" s="913"/>
      <c r="E1147" s="931" t="s">
        <v>150</v>
      </c>
      <c r="F1147" s="912" t="str">
        <f t="shared" si="7"/>
        <v>6340</v>
      </c>
      <c r="G1147" s="931" t="s">
        <v>238</v>
      </c>
      <c r="H1147" s="931"/>
      <c r="I1147" s="933" t="s">
        <v>239</v>
      </c>
      <c r="J1147" s="1084">
        <v>1</v>
      </c>
      <c r="K1147" s="1085">
        <v>1</v>
      </c>
      <c r="L1147" s="931">
        <v>12</v>
      </c>
      <c r="M1147" s="931" t="s">
        <v>3343</v>
      </c>
      <c r="N1147" s="912"/>
      <c r="O1147" s="761"/>
      <c r="P1147" s="931"/>
      <c r="Q1147" s="931"/>
    </row>
    <row r="1148" spans="2:17">
      <c r="B1148" s="911">
        <v>1142</v>
      </c>
      <c r="C1148" s="931" t="s">
        <v>65</v>
      </c>
      <c r="D1148" s="913"/>
      <c r="E1148" s="931" t="s">
        <v>150</v>
      </c>
      <c r="F1148" s="912" t="str">
        <f t="shared" si="7"/>
        <v>6340</v>
      </c>
      <c r="G1148" s="931" t="s">
        <v>238</v>
      </c>
      <c r="H1148" s="931"/>
      <c r="I1148" s="933" t="s">
        <v>239</v>
      </c>
      <c r="J1148" s="1084">
        <v>1</v>
      </c>
      <c r="K1148" s="1085">
        <v>2</v>
      </c>
      <c r="L1148" s="931">
        <v>12</v>
      </c>
      <c r="M1148" s="931" t="s">
        <v>3387</v>
      </c>
      <c r="N1148" s="912"/>
      <c r="O1148" s="761"/>
      <c r="P1148" s="931"/>
      <c r="Q1148" s="931"/>
    </row>
    <row r="1149" spans="2:17">
      <c r="B1149" s="911">
        <v>1143</v>
      </c>
      <c r="C1149" s="931" t="s">
        <v>65</v>
      </c>
      <c r="D1149" s="913"/>
      <c r="E1149" s="931" t="s">
        <v>150</v>
      </c>
      <c r="F1149" s="912" t="str">
        <f t="shared" si="7"/>
        <v>6340</v>
      </c>
      <c r="G1149" s="931" t="s">
        <v>238</v>
      </c>
      <c r="H1149" s="931"/>
      <c r="I1149" s="933" t="s">
        <v>239</v>
      </c>
      <c r="J1149" s="1084">
        <v>1</v>
      </c>
      <c r="K1149" s="1085">
        <v>3</v>
      </c>
      <c r="L1149" s="931">
        <v>12</v>
      </c>
      <c r="M1149" s="931" t="s">
        <v>3387</v>
      </c>
      <c r="N1149" s="912"/>
      <c r="O1149" s="761"/>
      <c r="P1149" s="931"/>
      <c r="Q1149" s="931"/>
    </row>
    <row r="1150" spans="2:17">
      <c r="B1150" s="911">
        <v>1144</v>
      </c>
      <c r="C1150" s="931" t="s">
        <v>65</v>
      </c>
      <c r="D1150" s="913"/>
      <c r="E1150" s="931" t="s">
        <v>150</v>
      </c>
      <c r="F1150" s="912" t="str">
        <f t="shared" si="7"/>
        <v>6340</v>
      </c>
      <c r="G1150" s="931" t="s">
        <v>238</v>
      </c>
      <c r="H1150" s="931"/>
      <c r="I1150" s="933" t="s">
        <v>239</v>
      </c>
      <c r="J1150" s="1084">
        <v>1</v>
      </c>
      <c r="K1150" s="1085">
        <v>4</v>
      </c>
      <c r="L1150" s="931">
        <v>12</v>
      </c>
      <c r="M1150" s="931" t="s">
        <v>3387</v>
      </c>
      <c r="N1150" s="912"/>
      <c r="O1150" s="761"/>
      <c r="P1150" s="931"/>
      <c r="Q1150" s="931"/>
    </row>
    <row r="1151" spans="2:17">
      <c r="B1151" s="911">
        <v>1145</v>
      </c>
      <c r="C1151" s="931" t="s">
        <v>65</v>
      </c>
      <c r="D1151" s="913"/>
      <c r="E1151" s="931" t="s">
        <v>150</v>
      </c>
      <c r="F1151" s="912" t="str">
        <f t="shared" si="7"/>
        <v>6340</v>
      </c>
      <c r="G1151" s="931" t="s">
        <v>238</v>
      </c>
      <c r="H1151" s="931"/>
      <c r="I1151" s="933" t="s">
        <v>239</v>
      </c>
      <c r="J1151" s="1084">
        <v>1</v>
      </c>
      <c r="K1151" s="1085">
        <v>5</v>
      </c>
      <c r="L1151" s="931">
        <v>12</v>
      </c>
      <c r="M1151" s="931" t="s">
        <v>3387</v>
      </c>
      <c r="N1151" s="912"/>
      <c r="O1151" s="761"/>
      <c r="P1151" s="931"/>
      <c r="Q1151" s="931"/>
    </row>
    <row r="1152" spans="2:17">
      <c r="B1152" s="911">
        <v>1146</v>
      </c>
      <c r="C1152" s="931" t="s">
        <v>65</v>
      </c>
      <c r="D1152" s="913"/>
      <c r="E1152" s="931" t="s">
        <v>150</v>
      </c>
      <c r="F1152" s="912" t="str">
        <f t="shared" si="7"/>
        <v>6340</v>
      </c>
      <c r="G1152" s="931" t="s">
        <v>238</v>
      </c>
      <c r="H1152" s="931"/>
      <c r="I1152" s="933" t="s">
        <v>239</v>
      </c>
      <c r="J1152" s="1084">
        <v>1</v>
      </c>
      <c r="K1152" s="1085">
        <v>6</v>
      </c>
      <c r="L1152" s="931">
        <v>12</v>
      </c>
      <c r="M1152" s="931" t="s">
        <v>3387</v>
      </c>
      <c r="N1152" s="912"/>
      <c r="O1152" s="761"/>
      <c r="P1152" s="931"/>
      <c r="Q1152" s="931"/>
    </row>
    <row r="1153" spans="2:17">
      <c r="B1153" s="911">
        <v>1147</v>
      </c>
      <c r="C1153" s="931" t="s">
        <v>65</v>
      </c>
      <c r="D1153" s="913"/>
      <c r="E1153" s="931" t="s">
        <v>150</v>
      </c>
      <c r="F1153" s="912" t="str">
        <f t="shared" si="7"/>
        <v>6340</v>
      </c>
      <c r="G1153" s="931" t="s">
        <v>238</v>
      </c>
      <c r="H1153" s="931"/>
      <c r="I1153" s="933" t="s">
        <v>239</v>
      </c>
      <c r="J1153" s="1084">
        <v>1</v>
      </c>
      <c r="K1153" s="1085">
        <v>7</v>
      </c>
      <c r="L1153" s="931">
        <v>12</v>
      </c>
      <c r="M1153" s="931" t="s">
        <v>3387</v>
      </c>
      <c r="N1153" s="912"/>
      <c r="O1153" s="761"/>
      <c r="P1153" s="931"/>
      <c r="Q1153" s="931"/>
    </row>
    <row r="1154" spans="2:17">
      <c r="B1154" s="911">
        <v>1148</v>
      </c>
      <c r="C1154" s="931" t="s">
        <v>65</v>
      </c>
      <c r="D1154" s="913"/>
      <c r="E1154" s="931" t="s">
        <v>150</v>
      </c>
      <c r="F1154" s="912" t="str">
        <f t="shared" si="7"/>
        <v>6340</v>
      </c>
      <c r="G1154" s="931" t="s">
        <v>238</v>
      </c>
      <c r="H1154" s="931"/>
      <c r="I1154" s="933" t="s">
        <v>239</v>
      </c>
      <c r="J1154" s="1084">
        <v>2</v>
      </c>
      <c r="K1154" s="1085">
        <v>8</v>
      </c>
      <c r="L1154" s="931">
        <v>12</v>
      </c>
      <c r="M1154" s="931" t="s">
        <v>3387</v>
      </c>
      <c r="N1154" s="912"/>
      <c r="O1154" s="761"/>
      <c r="P1154" s="931"/>
      <c r="Q1154" s="931"/>
    </row>
    <row r="1155" spans="2:17">
      <c r="B1155" s="911">
        <v>1149</v>
      </c>
      <c r="C1155" s="931" t="s">
        <v>65</v>
      </c>
      <c r="D1155" s="913"/>
      <c r="E1155" s="931" t="s">
        <v>150</v>
      </c>
      <c r="F1155" s="912" t="str">
        <f t="shared" si="7"/>
        <v>6340</v>
      </c>
      <c r="G1155" s="931" t="s">
        <v>238</v>
      </c>
      <c r="H1155" s="931"/>
      <c r="I1155" s="933" t="s">
        <v>239</v>
      </c>
      <c r="J1155" s="1084">
        <v>2</v>
      </c>
      <c r="K1155" s="1085">
        <v>9</v>
      </c>
      <c r="L1155" s="931">
        <v>12</v>
      </c>
      <c r="M1155" s="931" t="s">
        <v>3387</v>
      </c>
      <c r="N1155" s="912"/>
      <c r="O1155" s="761"/>
      <c r="P1155" s="931"/>
      <c r="Q1155" s="931"/>
    </row>
    <row r="1156" spans="2:17">
      <c r="B1156" s="911">
        <v>1150</v>
      </c>
      <c r="C1156" s="931" t="s">
        <v>65</v>
      </c>
      <c r="D1156" s="913"/>
      <c r="E1156" s="931" t="s">
        <v>150</v>
      </c>
      <c r="F1156" s="912" t="str">
        <f t="shared" si="7"/>
        <v>6340</v>
      </c>
      <c r="G1156" s="931" t="s">
        <v>238</v>
      </c>
      <c r="H1156" s="931"/>
      <c r="I1156" s="933" t="s">
        <v>239</v>
      </c>
      <c r="J1156" s="1084">
        <v>2</v>
      </c>
      <c r="K1156" s="1085">
        <v>10</v>
      </c>
      <c r="L1156" s="931">
        <v>12</v>
      </c>
      <c r="M1156" s="931" t="s">
        <v>3387</v>
      </c>
      <c r="N1156" s="912"/>
      <c r="O1156" s="761"/>
      <c r="P1156" s="931"/>
      <c r="Q1156" s="931"/>
    </row>
    <row r="1157" spans="2:17">
      <c r="B1157" s="911">
        <v>1151</v>
      </c>
      <c r="C1157" s="931" t="s">
        <v>65</v>
      </c>
      <c r="D1157" s="913"/>
      <c r="E1157" s="931" t="s">
        <v>150</v>
      </c>
      <c r="F1157" s="912" t="str">
        <f t="shared" ref="F1157:F1229" si="11">LEFT(I1157,4)</f>
        <v>6340</v>
      </c>
      <c r="G1157" s="931" t="s">
        <v>238</v>
      </c>
      <c r="H1157" s="931"/>
      <c r="I1157" s="933" t="s">
        <v>239</v>
      </c>
      <c r="J1157" s="1084">
        <v>2</v>
      </c>
      <c r="K1157" s="1085">
        <v>11</v>
      </c>
      <c r="L1157" s="931">
        <v>12</v>
      </c>
      <c r="M1157" s="931" t="s">
        <v>3387</v>
      </c>
      <c r="N1157" s="912"/>
      <c r="O1157" s="761"/>
      <c r="P1157" s="931"/>
      <c r="Q1157" s="931"/>
    </row>
    <row r="1158" spans="2:17">
      <c r="B1158" s="911">
        <v>1152</v>
      </c>
      <c r="C1158" s="931" t="s">
        <v>65</v>
      </c>
      <c r="D1158" s="913"/>
      <c r="E1158" s="931" t="s">
        <v>150</v>
      </c>
      <c r="F1158" s="912" t="str">
        <f t="shared" si="11"/>
        <v>6340</v>
      </c>
      <c r="G1158" s="931" t="s">
        <v>238</v>
      </c>
      <c r="H1158" s="931"/>
      <c r="I1158" s="933" t="s">
        <v>239</v>
      </c>
      <c r="J1158" s="1084">
        <v>2</v>
      </c>
      <c r="K1158" s="1085">
        <v>12</v>
      </c>
      <c r="L1158" s="931">
        <v>12</v>
      </c>
      <c r="M1158" s="931" t="s">
        <v>3387</v>
      </c>
      <c r="N1158" s="912"/>
      <c r="O1158" s="761"/>
      <c r="P1158" s="931"/>
      <c r="Q1158" s="931"/>
    </row>
    <row r="1159" spans="2:17">
      <c r="B1159" s="911">
        <v>1153</v>
      </c>
      <c r="C1159" s="931" t="s">
        <v>65</v>
      </c>
      <c r="D1159" s="913"/>
      <c r="E1159" s="931" t="s">
        <v>150</v>
      </c>
      <c r="F1159" s="912" t="str">
        <f t="shared" si="11"/>
        <v>6340</v>
      </c>
      <c r="G1159" s="931" t="s">
        <v>238</v>
      </c>
      <c r="H1159" s="931"/>
      <c r="I1159" s="933" t="s">
        <v>239</v>
      </c>
      <c r="J1159" s="1084">
        <v>2</v>
      </c>
      <c r="K1159" s="1085">
        <v>13</v>
      </c>
      <c r="L1159" s="931">
        <v>12</v>
      </c>
      <c r="M1159" s="931" t="s">
        <v>3387</v>
      </c>
      <c r="N1159" s="912"/>
      <c r="O1159" s="761"/>
      <c r="P1159" s="931"/>
      <c r="Q1159" s="931"/>
    </row>
    <row r="1160" spans="2:17">
      <c r="B1160" s="911">
        <v>1154</v>
      </c>
      <c r="C1160" s="931" t="s">
        <v>65</v>
      </c>
      <c r="D1160" s="913"/>
      <c r="E1160" s="931" t="s">
        <v>150</v>
      </c>
      <c r="F1160" s="912" t="str">
        <f t="shared" si="11"/>
        <v>6340</v>
      </c>
      <c r="G1160" s="931" t="s">
        <v>238</v>
      </c>
      <c r="H1160" s="931"/>
      <c r="I1160" s="933" t="s">
        <v>239</v>
      </c>
      <c r="J1160" s="1084">
        <v>2</v>
      </c>
      <c r="K1160" s="1085">
        <v>14</v>
      </c>
      <c r="L1160" s="931">
        <v>12</v>
      </c>
      <c r="M1160" s="931" t="s">
        <v>3387</v>
      </c>
      <c r="N1160" s="912"/>
      <c r="O1160" s="761"/>
      <c r="P1160" s="931"/>
      <c r="Q1160" s="931"/>
    </row>
    <row r="1161" spans="2:17">
      <c r="B1161" s="911">
        <v>1155</v>
      </c>
      <c r="C1161" s="931" t="s">
        <v>65</v>
      </c>
      <c r="D1161" s="913"/>
      <c r="E1161" s="931" t="s">
        <v>150</v>
      </c>
      <c r="F1161" s="912" t="str">
        <f t="shared" si="11"/>
        <v>6340</v>
      </c>
      <c r="G1161" s="931" t="s">
        <v>238</v>
      </c>
      <c r="H1161" s="931"/>
      <c r="I1161" s="933" t="s">
        <v>239</v>
      </c>
      <c r="J1161" s="1084">
        <v>2</v>
      </c>
      <c r="K1161" s="1085">
        <v>15</v>
      </c>
      <c r="L1161" s="931">
        <v>12</v>
      </c>
      <c r="M1161" s="931" t="s">
        <v>3387</v>
      </c>
      <c r="N1161" s="912"/>
      <c r="O1161" s="761"/>
      <c r="P1161" s="931"/>
      <c r="Q1161" s="931"/>
    </row>
    <row r="1162" spans="2:17">
      <c r="B1162" s="911">
        <v>1156</v>
      </c>
      <c r="C1162" s="931" t="s">
        <v>65</v>
      </c>
      <c r="D1162" s="913"/>
      <c r="E1162" s="931" t="s">
        <v>150</v>
      </c>
      <c r="F1162" s="912" t="str">
        <f t="shared" si="11"/>
        <v>6340</v>
      </c>
      <c r="G1162" s="931" t="s">
        <v>238</v>
      </c>
      <c r="H1162" s="931"/>
      <c r="I1162" s="933" t="s">
        <v>239</v>
      </c>
      <c r="J1162" s="1084">
        <v>2</v>
      </c>
      <c r="K1162" s="1085">
        <v>16</v>
      </c>
      <c r="L1162" s="931">
        <v>12</v>
      </c>
      <c r="M1162" s="931" t="s">
        <v>3343</v>
      </c>
      <c r="N1162" s="912"/>
      <c r="O1162" s="761"/>
      <c r="P1162" s="931"/>
      <c r="Q1162" s="931"/>
    </row>
    <row r="1163" spans="2:17">
      <c r="B1163" s="911">
        <v>1157</v>
      </c>
      <c r="C1163" s="931" t="s">
        <v>65</v>
      </c>
      <c r="D1163" s="913"/>
      <c r="E1163" s="931" t="s">
        <v>150</v>
      </c>
      <c r="F1163" s="912" t="str">
        <f t="shared" si="11"/>
        <v>6340</v>
      </c>
      <c r="G1163" s="952"/>
      <c r="H1163" s="931"/>
      <c r="I1163" s="933" t="s">
        <v>241</v>
      </c>
      <c r="J1163" s="1084"/>
      <c r="K1163" s="1085"/>
      <c r="L1163" s="931"/>
      <c r="M1163" s="931"/>
      <c r="N1163" s="912"/>
      <c r="O1163" s="761"/>
      <c r="P1163" s="931"/>
      <c r="Q1163" s="931"/>
    </row>
    <row r="1164" spans="2:17">
      <c r="B1164" s="911">
        <v>1158</v>
      </c>
      <c r="C1164" s="931" t="s">
        <v>65</v>
      </c>
      <c r="D1164" s="913"/>
      <c r="E1164" s="931" t="s">
        <v>150</v>
      </c>
      <c r="F1164" s="912" t="str">
        <f t="shared" si="11"/>
        <v>6340</v>
      </c>
      <c r="G1164" s="952"/>
      <c r="H1164" s="931"/>
      <c r="I1164" s="933" t="s">
        <v>243</v>
      </c>
      <c r="J1164" s="1084">
        <v>1</v>
      </c>
      <c r="K1164" s="1085">
        <v>1</v>
      </c>
      <c r="L1164" s="931"/>
      <c r="M1164" s="931"/>
      <c r="N1164" s="912"/>
      <c r="O1164" s="761">
        <v>46055</v>
      </c>
      <c r="P1164" s="931"/>
      <c r="Q1164" s="931"/>
    </row>
    <row r="1165" spans="2:17">
      <c r="B1165" s="911">
        <v>1159</v>
      </c>
      <c r="C1165" s="931" t="s">
        <v>65</v>
      </c>
      <c r="D1165" s="913"/>
      <c r="E1165" s="931" t="s">
        <v>150</v>
      </c>
      <c r="F1165" s="912" t="str">
        <f t="shared" ref="F1165:F1173" si="12">LEFT(I1165,4)</f>
        <v>6340</v>
      </c>
      <c r="G1165" s="952"/>
      <c r="H1165" s="931"/>
      <c r="I1165" s="933" t="s">
        <v>243</v>
      </c>
      <c r="J1165" s="1084">
        <v>1</v>
      </c>
      <c r="K1165" s="1085">
        <v>2</v>
      </c>
      <c r="L1165" s="931"/>
      <c r="M1165" s="931"/>
      <c r="N1165" s="912"/>
      <c r="O1165" s="761"/>
      <c r="P1165" s="931"/>
      <c r="Q1165" s="931"/>
    </row>
    <row r="1166" spans="2:17">
      <c r="B1166" s="911">
        <v>1160</v>
      </c>
      <c r="C1166" s="931" t="s">
        <v>65</v>
      </c>
      <c r="D1166" s="913"/>
      <c r="E1166" s="931" t="s">
        <v>150</v>
      </c>
      <c r="F1166" s="912" t="str">
        <f t="shared" si="12"/>
        <v>6340</v>
      </c>
      <c r="G1166" s="952"/>
      <c r="H1166" s="931"/>
      <c r="I1166" s="933" t="s">
        <v>243</v>
      </c>
      <c r="J1166" s="1084">
        <v>1</v>
      </c>
      <c r="K1166" s="1085">
        <v>3</v>
      </c>
      <c r="L1166" s="931"/>
      <c r="M1166" s="931"/>
      <c r="N1166" s="912"/>
      <c r="O1166" s="761">
        <v>46056</v>
      </c>
      <c r="P1166" s="931"/>
      <c r="Q1166" s="931"/>
    </row>
    <row r="1167" spans="2:17">
      <c r="B1167" s="911">
        <v>1161</v>
      </c>
      <c r="C1167" s="931" t="s">
        <v>65</v>
      </c>
      <c r="D1167" s="913"/>
      <c r="E1167" s="931" t="s">
        <v>150</v>
      </c>
      <c r="F1167" s="912" t="str">
        <f t="shared" si="12"/>
        <v>6340</v>
      </c>
      <c r="G1167" s="952"/>
      <c r="H1167" s="931"/>
      <c r="I1167" s="933" t="s">
        <v>243</v>
      </c>
      <c r="J1167" s="1084">
        <v>1</v>
      </c>
      <c r="K1167" s="1085">
        <v>4</v>
      </c>
      <c r="L1167" s="931"/>
      <c r="M1167" s="931"/>
      <c r="N1167" s="912"/>
      <c r="O1167" s="761"/>
      <c r="P1167" s="931"/>
      <c r="Q1167" s="931"/>
    </row>
    <row r="1168" spans="2:17">
      <c r="B1168" s="911">
        <v>1162</v>
      </c>
      <c r="C1168" s="931" t="s">
        <v>65</v>
      </c>
      <c r="D1168" s="913"/>
      <c r="E1168" s="931" t="s">
        <v>150</v>
      </c>
      <c r="F1168" s="912" t="str">
        <f t="shared" si="12"/>
        <v>6340</v>
      </c>
      <c r="G1168" s="952"/>
      <c r="H1168" s="931"/>
      <c r="I1168" s="933" t="s">
        <v>243</v>
      </c>
      <c r="J1168" s="1084">
        <v>1</v>
      </c>
      <c r="K1168" s="1085">
        <v>5</v>
      </c>
      <c r="L1168" s="931"/>
      <c r="M1168" s="931"/>
      <c r="N1168" s="912"/>
      <c r="O1168" s="761"/>
      <c r="P1168" s="931"/>
      <c r="Q1168" s="931"/>
    </row>
    <row r="1169" spans="2:17">
      <c r="B1169" s="911">
        <v>1163</v>
      </c>
      <c r="C1169" s="931" t="s">
        <v>65</v>
      </c>
      <c r="D1169" s="913"/>
      <c r="E1169" s="931" t="s">
        <v>150</v>
      </c>
      <c r="F1169" s="912" t="str">
        <f t="shared" si="12"/>
        <v>6340</v>
      </c>
      <c r="G1169" s="952"/>
      <c r="H1169" s="931"/>
      <c r="I1169" s="933" t="s">
        <v>243</v>
      </c>
      <c r="J1169" s="1084">
        <v>1</v>
      </c>
      <c r="K1169" s="1085">
        <v>6</v>
      </c>
      <c r="L1169" s="931"/>
      <c r="M1169" s="931"/>
      <c r="N1169" s="912"/>
      <c r="O1169" s="761"/>
      <c r="P1169" s="931"/>
      <c r="Q1169" s="931"/>
    </row>
    <row r="1170" spans="2:17">
      <c r="B1170" s="911">
        <v>1164</v>
      </c>
      <c r="C1170" s="931" t="s">
        <v>65</v>
      </c>
      <c r="D1170" s="913"/>
      <c r="E1170" s="931" t="s">
        <v>150</v>
      </c>
      <c r="F1170" s="912" t="str">
        <f t="shared" si="12"/>
        <v>6340</v>
      </c>
      <c r="G1170" s="952"/>
      <c r="H1170" s="931"/>
      <c r="I1170" s="933" t="s">
        <v>243</v>
      </c>
      <c r="J1170" s="1084">
        <v>1</v>
      </c>
      <c r="K1170" s="1085">
        <v>7</v>
      </c>
      <c r="L1170" s="931"/>
      <c r="M1170" s="931"/>
      <c r="N1170" s="912"/>
      <c r="O1170" s="761"/>
      <c r="P1170" s="931"/>
      <c r="Q1170" s="931"/>
    </row>
    <row r="1171" spans="2:17">
      <c r="B1171" s="911">
        <v>1165</v>
      </c>
      <c r="C1171" s="931" t="s">
        <v>65</v>
      </c>
      <c r="D1171" s="913"/>
      <c r="E1171" s="931" t="s">
        <v>150</v>
      </c>
      <c r="F1171" s="912" t="str">
        <f t="shared" si="12"/>
        <v>6340</v>
      </c>
      <c r="G1171" s="952"/>
      <c r="H1171" s="931"/>
      <c r="I1171" s="933" t="s">
        <v>243</v>
      </c>
      <c r="J1171" s="1084">
        <v>1</v>
      </c>
      <c r="K1171" s="1085">
        <v>8</v>
      </c>
      <c r="L1171" s="931"/>
      <c r="M1171" s="931"/>
      <c r="N1171" s="912"/>
      <c r="O1171" s="761">
        <v>46055</v>
      </c>
      <c r="P1171" s="931"/>
      <c r="Q1171" s="931"/>
    </row>
    <row r="1172" spans="2:17">
      <c r="B1172" s="911">
        <v>1166</v>
      </c>
      <c r="C1172" s="931" t="s">
        <v>65</v>
      </c>
      <c r="D1172" s="913"/>
      <c r="E1172" s="931" t="s">
        <v>150</v>
      </c>
      <c r="F1172" s="912" t="str">
        <f t="shared" si="12"/>
        <v>6340</v>
      </c>
      <c r="G1172" s="952"/>
      <c r="H1172" s="931"/>
      <c r="I1172" s="933" t="s">
        <v>243</v>
      </c>
      <c r="J1172" s="1084">
        <v>1</v>
      </c>
      <c r="K1172" s="1085">
        <v>9</v>
      </c>
      <c r="L1172" s="931"/>
      <c r="M1172" s="931"/>
      <c r="N1172" s="912"/>
      <c r="O1172" s="761"/>
      <c r="P1172" s="931"/>
      <c r="Q1172" s="931"/>
    </row>
    <row r="1173" spans="2:17">
      <c r="B1173" s="911">
        <v>1167</v>
      </c>
      <c r="C1173" s="931" t="s">
        <v>65</v>
      </c>
      <c r="D1173" s="913"/>
      <c r="E1173" s="931" t="s">
        <v>150</v>
      </c>
      <c r="F1173" s="912" t="str">
        <f t="shared" si="12"/>
        <v>6340</v>
      </c>
      <c r="G1173" s="952"/>
      <c r="H1173" s="931"/>
      <c r="I1173" s="933" t="s">
        <v>243</v>
      </c>
      <c r="J1173" s="1084">
        <v>1</v>
      </c>
      <c r="K1173" s="1085">
        <v>10</v>
      </c>
      <c r="L1173" s="931"/>
      <c r="M1173" s="931"/>
      <c r="N1173" s="912"/>
      <c r="O1173" s="761">
        <v>46055</v>
      </c>
      <c r="P1173" s="931"/>
      <c r="Q1173" s="931"/>
    </row>
    <row r="1174" spans="2:17">
      <c r="B1174" s="911">
        <v>1168</v>
      </c>
      <c r="C1174" s="931" t="s">
        <v>65</v>
      </c>
      <c r="D1174" s="913"/>
      <c r="E1174" s="931" t="s">
        <v>150</v>
      </c>
      <c r="F1174" s="912" t="str">
        <f t="shared" si="11"/>
        <v>6340</v>
      </c>
      <c r="G1174" s="931" t="s">
        <v>245</v>
      </c>
      <c r="H1174" s="931"/>
      <c r="I1174" s="933" t="s">
        <v>246</v>
      </c>
      <c r="J1174" s="1084">
        <v>1</v>
      </c>
      <c r="K1174" s="1085">
        <v>1</v>
      </c>
      <c r="L1174" s="931">
        <v>3</v>
      </c>
      <c r="M1174" s="931" t="s">
        <v>3343</v>
      </c>
      <c r="N1174" s="912"/>
      <c r="O1174" s="761"/>
      <c r="P1174" s="931"/>
      <c r="Q1174" s="931"/>
    </row>
    <row r="1175" spans="2:17">
      <c r="B1175" s="911">
        <v>1169</v>
      </c>
      <c r="C1175" s="931" t="s">
        <v>65</v>
      </c>
      <c r="D1175" s="913"/>
      <c r="E1175" s="931" t="s">
        <v>150</v>
      </c>
      <c r="F1175" s="912" t="str">
        <f t="shared" si="11"/>
        <v>6340</v>
      </c>
      <c r="G1175" s="931" t="s">
        <v>245</v>
      </c>
      <c r="H1175" s="931"/>
      <c r="I1175" s="933" t="s">
        <v>246</v>
      </c>
      <c r="J1175" s="1084">
        <v>1</v>
      </c>
      <c r="K1175" s="1085">
        <v>2</v>
      </c>
      <c r="L1175" s="931">
        <v>3</v>
      </c>
      <c r="M1175" s="931" t="s">
        <v>3387</v>
      </c>
      <c r="N1175" s="912"/>
      <c r="O1175" s="761"/>
      <c r="P1175" s="931"/>
      <c r="Q1175" s="931"/>
    </row>
    <row r="1176" spans="2:17">
      <c r="B1176" s="911">
        <v>1170</v>
      </c>
      <c r="C1176" s="931" t="s">
        <v>65</v>
      </c>
      <c r="D1176" s="913"/>
      <c r="E1176" s="931" t="s">
        <v>150</v>
      </c>
      <c r="F1176" s="912" t="str">
        <f t="shared" si="11"/>
        <v>6340</v>
      </c>
      <c r="G1176" s="931" t="s">
        <v>245</v>
      </c>
      <c r="H1176" s="931"/>
      <c r="I1176" s="933" t="s">
        <v>246</v>
      </c>
      <c r="J1176" s="1084">
        <v>1</v>
      </c>
      <c r="K1176" s="1085">
        <v>3</v>
      </c>
      <c r="L1176" s="931">
        <v>1.5</v>
      </c>
      <c r="M1176" s="931" t="s">
        <v>3388</v>
      </c>
      <c r="N1176" s="912"/>
      <c r="O1176" s="761"/>
      <c r="P1176" s="931"/>
      <c r="Q1176" s="931"/>
    </row>
    <row r="1177" spans="2:17">
      <c r="B1177" s="911">
        <v>1171</v>
      </c>
      <c r="C1177" s="931" t="s">
        <v>65</v>
      </c>
      <c r="D1177" s="913"/>
      <c r="E1177" s="931" t="s">
        <v>150</v>
      </c>
      <c r="F1177" s="912" t="str">
        <f t="shared" si="11"/>
        <v>6340</v>
      </c>
      <c r="G1177" s="931" t="s">
        <v>245</v>
      </c>
      <c r="H1177" s="931"/>
      <c r="I1177" s="933" t="s">
        <v>246</v>
      </c>
      <c r="J1177" s="1084">
        <v>1</v>
      </c>
      <c r="K1177" s="1085">
        <v>4</v>
      </c>
      <c r="L1177" s="931">
        <v>3</v>
      </c>
      <c r="M1177" s="931" t="s">
        <v>3387</v>
      </c>
      <c r="N1177" s="912"/>
      <c r="O1177" s="761"/>
      <c r="P1177" s="931"/>
      <c r="Q1177" s="931"/>
    </row>
    <row r="1178" spans="2:17">
      <c r="B1178" s="911">
        <v>1172</v>
      </c>
      <c r="C1178" s="931" t="s">
        <v>65</v>
      </c>
      <c r="D1178" s="913"/>
      <c r="E1178" s="931" t="s">
        <v>150</v>
      </c>
      <c r="F1178" s="912" t="str">
        <f t="shared" si="11"/>
        <v>6340</v>
      </c>
      <c r="G1178" s="931" t="s">
        <v>245</v>
      </c>
      <c r="H1178" s="931"/>
      <c r="I1178" s="933" t="s">
        <v>246</v>
      </c>
      <c r="J1178" s="1084">
        <v>1</v>
      </c>
      <c r="K1178" s="1085">
        <v>5</v>
      </c>
      <c r="L1178" s="931">
        <v>3</v>
      </c>
      <c r="M1178" s="931" t="s">
        <v>3387</v>
      </c>
      <c r="N1178" s="912"/>
      <c r="O1178" s="761"/>
      <c r="P1178" s="931"/>
      <c r="Q1178" s="931"/>
    </row>
    <row r="1179" spans="2:17">
      <c r="B1179" s="911">
        <v>1173</v>
      </c>
      <c r="C1179" s="931" t="s">
        <v>65</v>
      </c>
      <c r="D1179" s="913"/>
      <c r="E1179" s="931" t="s">
        <v>150</v>
      </c>
      <c r="F1179" s="912" t="str">
        <f t="shared" si="11"/>
        <v>6340</v>
      </c>
      <c r="G1179" s="931" t="s">
        <v>245</v>
      </c>
      <c r="H1179" s="931"/>
      <c r="I1179" s="933" t="s">
        <v>246</v>
      </c>
      <c r="J1179" s="1084">
        <v>1</v>
      </c>
      <c r="K1179" s="1085">
        <v>6</v>
      </c>
      <c r="L1179" s="931">
        <v>3</v>
      </c>
      <c r="M1179" s="931" t="s">
        <v>3387</v>
      </c>
      <c r="N1179" s="912"/>
      <c r="O1179" s="761"/>
      <c r="P1179" s="931"/>
      <c r="Q1179" s="931"/>
    </row>
    <row r="1180" spans="2:17">
      <c r="B1180" s="911">
        <v>1174</v>
      </c>
      <c r="C1180" s="931" t="s">
        <v>65</v>
      </c>
      <c r="D1180" s="913"/>
      <c r="E1180" s="931" t="s">
        <v>150</v>
      </c>
      <c r="F1180" s="912" t="str">
        <f t="shared" si="11"/>
        <v>6340</v>
      </c>
      <c r="G1180" s="931" t="s">
        <v>245</v>
      </c>
      <c r="H1180" s="931"/>
      <c r="I1180" s="933" t="s">
        <v>246</v>
      </c>
      <c r="J1180" s="1084">
        <v>1</v>
      </c>
      <c r="K1180" s="1085">
        <v>7</v>
      </c>
      <c r="L1180" s="931">
        <v>3</v>
      </c>
      <c r="M1180" s="931" t="s">
        <v>3387</v>
      </c>
      <c r="N1180" s="912"/>
      <c r="O1180" s="761"/>
      <c r="P1180" s="931"/>
      <c r="Q1180" s="931"/>
    </row>
    <row r="1181" spans="2:17">
      <c r="B1181" s="911">
        <v>1175</v>
      </c>
      <c r="C1181" s="931" t="s">
        <v>65</v>
      </c>
      <c r="D1181" s="913"/>
      <c r="E1181" s="931" t="s">
        <v>150</v>
      </c>
      <c r="F1181" s="912" t="str">
        <f t="shared" si="11"/>
        <v>6340</v>
      </c>
      <c r="G1181" s="931" t="s">
        <v>245</v>
      </c>
      <c r="H1181" s="931"/>
      <c r="I1181" s="933" t="s">
        <v>246</v>
      </c>
      <c r="J1181" s="1084">
        <v>1</v>
      </c>
      <c r="K1181" s="1085">
        <v>8</v>
      </c>
      <c r="L1181" s="931">
        <v>3</v>
      </c>
      <c r="M1181" s="931" t="s">
        <v>3387</v>
      </c>
      <c r="N1181" s="912"/>
      <c r="O1181" s="761"/>
      <c r="P1181" s="931"/>
      <c r="Q1181" s="931"/>
    </row>
    <row r="1182" spans="2:17">
      <c r="B1182" s="911">
        <v>1176</v>
      </c>
      <c r="C1182" s="931" t="s">
        <v>65</v>
      </c>
      <c r="D1182" s="913"/>
      <c r="E1182" s="931" t="s">
        <v>150</v>
      </c>
      <c r="F1182" s="912" t="str">
        <f t="shared" si="11"/>
        <v>6340</v>
      </c>
      <c r="G1182" s="931" t="s">
        <v>245</v>
      </c>
      <c r="H1182" s="931"/>
      <c r="I1182" s="933" t="s">
        <v>246</v>
      </c>
      <c r="J1182" s="1084">
        <v>1</v>
      </c>
      <c r="K1182" s="1085">
        <v>9</v>
      </c>
      <c r="L1182" s="931">
        <v>3</v>
      </c>
      <c r="M1182" s="931" t="s">
        <v>3387</v>
      </c>
      <c r="N1182" s="912"/>
      <c r="O1182" s="761"/>
      <c r="P1182" s="931"/>
      <c r="Q1182" s="931"/>
    </row>
    <row r="1183" spans="2:17">
      <c r="B1183" s="911">
        <v>1177</v>
      </c>
      <c r="C1183" s="931" t="s">
        <v>65</v>
      </c>
      <c r="D1183" s="913"/>
      <c r="E1183" s="931" t="s">
        <v>150</v>
      </c>
      <c r="F1183" s="912" t="str">
        <f t="shared" si="11"/>
        <v>6340</v>
      </c>
      <c r="G1183" s="931" t="s">
        <v>245</v>
      </c>
      <c r="H1183" s="931"/>
      <c r="I1183" s="933" t="s">
        <v>246</v>
      </c>
      <c r="J1183" s="1084">
        <v>1</v>
      </c>
      <c r="K1183" s="1085">
        <v>10</v>
      </c>
      <c r="L1183" s="931">
        <v>3</v>
      </c>
      <c r="M1183" s="931" t="s">
        <v>3387</v>
      </c>
      <c r="N1183" s="912"/>
      <c r="O1183" s="761"/>
      <c r="P1183" s="931"/>
      <c r="Q1183" s="931"/>
    </row>
    <row r="1184" spans="2:17">
      <c r="B1184" s="911">
        <v>1178</v>
      </c>
      <c r="C1184" s="931" t="s">
        <v>65</v>
      </c>
      <c r="D1184" s="913"/>
      <c r="E1184" s="931" t="s">
        <v>150</v>
      </c>
      <c r="F1184" s="912" t="str">
        <f t="shared" si="11"/>
        <v>6340</v>
      </c>
      <c r="G1184" s="931" t="s">
        <v>245</v>
      </c>
      <c r="H1184" s="931"/>
      <c r="I1184" s="933" t="s">
        <v>246</v>
      </c>
      <c r="J1184" s="1084">
        <v>1</v>
      </c>
      <c r="K1184" s="1085">
        <v>11</v>
      </c>
      <c r="L1184" s="931">
        <v>3</v>
      </c>
      <c r="M1184" s="931" t="s">
        <v>3387</v>
      </c>
      <c r="N1184" s="912"/>
      <c r="O1184" s="761"/>
      <c r="P1184" s="931"/>
      <c r="Q1184" s="931"/>
    </row>
    <row r="1185" spans="2:17">
      <c r="B1185" s="911">
        <v>1179</v>
      </c>
      <c r="C1185" s="931" t="s">
        <v>65</v>
      </c>
      <c r="D1185" s="913"/>
      <c r="E1185" s="931" t="s">
        <v>150</v>
      </c>
      <c r="F1185" s="912" t="str">
        <f t="shared" si="11"/>
        <v>6340</v>
      </c>
      <c r="G1185" s="931" t="s">
        <v>245</v>
      </c>
      <c r="H1185" s="931"/>
      <c r="I1185" s="933" t="s">
        <v>246</v>
      </c>
      <c r="J1185" s="1084">
        <v>1</v>
      </c>
      <c r="K1185" s="1085">
        <v>12</v>
      </c>
      <c r="L1185" s="931">
        <v>3</v>
      </c>
      <c r="M1185" s="931" t="s">
        <v>3387</v>
      </c>
      <c r="N1185" s="912"/>
      <c r="O1185" s="761"/>
      <c r="P1185" s="931"/>
      <c r="Q1185" s="931"/>
    </row>
    <row r="1186" spans="2:17">
      <c r="B1186" s="911">
        <v>1180</v>
      </c>
      <c r="C1186" s="931" t="s">
        <v>65</v>
      </c>
      <c r="D1186" s="913"/>
      <c r="E1186" s="931" t="s">
        <v>150</v>
      </c>
      <c r="F1186" s="912" t="str">
        <f t="shared" si="11"/>
        <v>6340</v>
      </c>
      <c r="G1186" s="931" t="s">
        <v>245</v>
      </c>
      <c r="H1186" s="931"/>
      <c r="I1186" s="933" t="s">
        <v>246</v>
      </c>
      <c r="J1186" s="1084">
        <v>2</v>
      </c>
      <c r="K1186" s="1085">
        <v>13</v>
      </c>
      <c r="L1186" s="931">
        <v>3</v>
      </c>
      <c r="M1186" s="931" t="s">
        <v>3387</v>
      </c>
      <c r="N1186" s="912"/>
      <c r="O1186" s="761"/>
      <c r="P1186" s="931"/>
      <c r="Q1186" s="931"/>
    </row>
    <row r="1187" spans="2:17">
      <c r="B1187" s="911">
        <v>1181</v>
      </c>
      <c r="C1187" s="931" t="s">
        <v>65</v>
      </c>
      <c r="D1187" s="913"/>
      <c r="E1187" s="931" t="s">
        <v>150</v>
      </c>
      <c r="F1187" s="912" t="str">
        <f t="shared" si="11"/>
        <v>6340</v>
      </c>
      <c r="G1187" s="931" t="s">
        <v>245</v>
      </c>
      <c r="H1187" s="931"/>
      <c r="I1187" s="933" t="s">
        <v>246</v>
      </c>
      <c r="J1187" s="1084">
        <v>2</v>
      </c>
      <c r="K1187" s="1085">
        <v>14</v>
      </c>
      <c r="L1187" s="931">
        <v>3</v>
      </c>
      <c r="M1187" s="931" t="s">
        <v>3387</v>
      </c>
      <c r="N1187" s="912"/>
      <c r="O1187" s="761"/>
      <c r="P1187" s="931"/>
      <c r="Q1187" s="931"/>
    </row>
    <row r="1188" spans="2:17">
      <c r="B1188" s="911">
        <v>1182</v>
      </c>
      <c r="C1188" s="931" t="s">
        <v>65</v>
      </c>
      <c r="D1188" s="913"/>
      <c r="E1188" s="931" t="s">
        <v>150</v>
      </c>
      <c r="F1188" s="912" t="str">
        <f t="shared" si="11"/>
        <v>6340</v>
      </c>
      <c r="G1188" s="931" t="s">
        <v>245</v>
      </c>
      <c r="H1188" s="931"/>
      <c r="I1188" s="933" t="s">
        <v>246</v>
      </c>
      <c r="J1188" s="1084">
        <v>2</v>
      </c>
      <c r="K1188" s="1085">
        <v>15</v>
      </c>
      <c r="L1188" s="931">
        <v>3</v>
      </c>
      <c r="M1188" s="931" t="s">
        <v>3387</v>
      </c>
      <c r="N1188" s="912"/>
      <c r="O1188" s="761"/>
      <c r="P1188" s="931"/>
      <c r="Q1188" s="931"/>
    </row>
    <row r="1189" spans="2:17">
      <c r="B1189" s="911">
        <v>1183</v>
      </c>
      <c r="C1189" s="931" t="s">
        <v>65</v>
      </c>
      <c r="D1189" s="913"/>
      <c r="E1189" s="931" t="s">
        <v>150</v>
      </c>
      <c r="F1189" s="912" t="str">
        <f t="shared" si="11"/>
        <v>6340</v>
      </c>
      <c r="G1189" s="931" t="s">
        <v>245</v>
      </c>
      <c r="H1189" s="931"/>
      <c r="I1189" s="933" t="s">
        <v>246</v>
      </c>
      <c r="J1189" s="1084">
        <v>2</v>
      </c>
      <c r="K1189" s="1085">
        <v>16</v>
      </c>
      <c r="L1189" s="931">
        <v>1</v>
      </c>
      <c r="M1189" s="931" t="s">
        <v>3388</v>
      </c>
      <c r="N1189" s="912"/>
      <c r="O1189" s="761"/>
      <c r="P1189" s="931"/>
      <c r="Q1189" s="931"/>
    </row>
    <row r="1190" spans="2:17">
      <c r="B1190" s="911">
        <v>1184</v>
      </c>
      <c r="C1190" s="931" t="s">
        <v>65</v>
      </c>
      <c r="D1190" s="913"/>
      <c r="E1190" s="931" t="s">
        <v>150</v>
      </c>
      <c r="F1190" s="912" t="str">
        <f t="shared" si="11"/>
        <v>6340</v>
      </c>
      <c r="G1190" s="931" t="s">
        <v>245</v>
      </c>
      <c r="H1190" s="931"/>
      <c r="I1190" s="933" t="s">
        <v>246</v>
      </c>
      <c r="J1190" s="1084">
        <v>2</v>
      </c>
      <c r="K1190" s="1085">
        <v>17</v>
      </c>
      <c r="L1190" s="931">
        <v>1</v>
      </c>
      <c r="M1190" s="931" t="s">
        <v>3388</v>
      </c>
      <c r="N1190" s="912"/>
      <c r="O1190" s="761"/>
      <c r="P1190" s="931"/>
      <c r="Q1190" s="931"/>
    </row>
    <row r="1191" spans="2:17">
      <c r="B1191" s="911">
        <v>1185</v>
      </c>
      <c r="C1191" s="931" t="s">
        <v>65</v>
      </c>
      <c r="D1191" s="913"/>
      <c r="E1191" s="931" t="s">
        <v>150</v>
      </c>
      <c r="F1191" s="912" t="str">
        <f t="shared" si="11"/>
        <v>6340</v>
      </c>
      <c r="G1191" s="931" t="s">
        <v>245</v>
      </c>
      <c r="H1191" s="931"/>
      <c r="I1191" s="933" t="s">
        <v>246</v>
      </c>
      <c r="J1191" s="1084">
        <v>2</v>
      </c>
      <c r="K1191" s="1085">
        <v>18</v>
      </c>
      <c r="L1191" s="931">
        <v>3</v>
      </c>
      <c r="M1191" s="931" t="s">
        <v>3388</v>
      </c>
      <c r="N1191" s="912"/>
      <c r="O1191" s="761"/>
      <c r="P1191" s="931"/>
      <c r="Q1191" s="931"/>
    </row>
    <row r="1192" spans="2:17">
      <c r="B1192" s="911">
        <v>1186</v>
      </c>
      <c r="C1192" s="931" t="s">
        <v>65</v>
      </c>
      <c r="D1192" s="913"/>
      <c r="E1192" s="931" t="s">
        <v>150</v>
      </c>
      <c r="F1192" s="912" t="str">
        <f t="shared" si="11"/>
        <v>6340</v>
      </c>
      <c r="G1192" s="931" t="s">
        <v>245</v>
      </c>
      <c r="H1192" s="931"/>
      <c r="I1192" s="933" t="s">
        <v>246</v>
      </c>
      <c r="J1192" s="1084">
        <v>3</v>
      </c>
      <c r="K1192" s="1085">
        <v>19</v>
      </c>
      <c r="L1192" s="931">
        <v>1</v>
      </c>
      <c r="M1192" s="931" t="s">
        <v>3388</v>
      </c>
      <c r="N1192" s="912"/>
      <c r="O1192" s="761"/>
      <c r="P1192" s="931"/>
      <c r="Q1192" s="931"/>
    </row>
    <row r="1193" spans="2:17">
      <c r="B1193" s="911">
        <v>1187</v>
      </c>
      <c r="C1193" s="931" t="s">
        <v>65</v>
      </c>
      <c r="D1193" s="913"/>
      <c r="E1193" s="931" t="s">
        <v>150</v>
      </c>
      <c r="F1193" s="912" t="str">
        <f t="shared" si="11"/>
        <v>6340</v>
      </c>
      <c r="G1193" s="931" t="s">
        <v>245</v>
      </c>
      <c r="H1193" s="931"/>
      <c r="I1193" s="933" t="s">
        <v>246</v>
      </c>
      <c r="J1193" s="1084">
        <v>3</v>
      </c>
      <c r="K1193" s="1085">
        <v>20</v>
      </c>
      <c r="L1193" s="931">
        <v>1</v>
      </c>
      <c r="M1193" s="931" t="s">
        <v>3388</v>
      </c>
      <c r="N1193" s="912"/>
      <c r="O1193" s="761"/>
      <c r="P1193" s="931"/>
      <c r="Q1193" s="931"/>
    </row>
    <row r="1194" spans="2:17">
      <c r="B1194" s="911">
        <v>1188</v>
      </c>
      <c r="C1194" s="931" t="s">
        <v>65</v>
      </c>
      <c r="D1194" s="913"/>
      <c r="E1194" s="931" t="s">
        <v>150</v>
      </c>
      <c r="F1194" s="912" t="str">
        <f t="shared" si="11"/>
        <v>6340</v>
      </c>
      <c r="G1194" s="931" t="s">
        <v>245</v>
      </c>
      <c r="H1194" s="931"/>
      <c r="I1194" s="933" t="s">
        <v>246</v>
      </c>
      <c r="J1194" s="1084">
        <v>3</v>
      </c>
      <c r="K1194" s="1085" t="s">
        <v>3394</v>
      </c>
      <c r="L1194" s="931">
        <v>3</v>
      </c>
      <c r="M1194" s="931" t="s">
        <v>3387</v>
      </c>
      <c r="N1194" s="912"/>
      <c r="O1194" s="761"/>
      <c r="P1194" s="931"/>
      <c r="Q1194" s="931"/>
    </row>
    <row r="1195" spans="2:17">
      <c r="B1195" s="911">
        <v>1189</v>
      </c>
      <c r="C1195" s="931" t="s">
        <v>65</v>
      </c>
      <c r="D1195" s="913"/>
      <c r="E1195" s="931" t="s">
        <v>150</v>
      </c>
      <c r="F1195" s="912" t="str">
        <f t="shared" si="11"/>
        <v>6340</v>
      </c>
      <c r="G1195" s="931" t="s">
        <v>245</v>
      </c>
      <c r="H1195" s="931"/>
      <c r="I1195" s="933" t="s">
        <v>246</v>
      </c>
      <c r="J1195" s="1084">
        <v>3</v>
      </c>
      <c r="K1195" s="1085">
        <v>21</v>
      </c>
      <c r="L1195" s="931">
        <v>1</v>
      </c>
      <c r="M1195" s="931" t="s">
        <v>3388</v>
      </c>
      <c r="N1195" s="912"/>
      <c r="O1195" s="761"/>
      <c r="P1195" s="931"/>
      <c r="Q1195" s="931"/>
    </row>
    <row r="1196" spans="2:17">
      <c r="B1196" s="911">
        <v>1190</v>
      </c>
      <c r="C1196" s="931" t="s">
        <v>65</v>
      </c>
      <c r="D1196" s="913"/>
      <c r="E1196" s="931" t="s">
        <v>150</v>
      </c>
      <c r="F1196" s="912" t="str">
        <f t="shared" si="11"/>
        <v>6340</v>
      </c>
      <c r="G1196" s="931" t="s">
        <v>245</v>
      </c>
      <c r="H1196" s="931"/>
      <c r="I1196" s="933" t="s">
        <v>246</v>
      </c>
      <c r="J1196" s="1084">
        <v>3</v>
      </c>
      <c r="K1196" s="1085">
        <v>22</v>
      </c>
      <c r="L1196" s="931">
        <v>1</v>
      </c>
      <c r="M1196" s="931" t="s">
        <v>3388</v>
      </c>
      <c r="N1196" s="912"/>
      <c r="O1196" s="761"/>
      <c r="P1196" s="931"/>
      <c r="Q1196" s="931"/>
    </row>
    <row r="1197" spans="2:17">
      <c r="B1197" s="911">
        <v>1191</v>
      </c>
      <c r="C1197" s="931" t="s">
        <v>65</v>
      </c>
      <c r="D1197" s="913"/>
      <c r="E1197" s="931" t="s">
        <v>150</v>
      </c>
      <c r="F1197" s="912" t="str">
        <f t="shared" si="11"/>
        <v>6340</v>
      </c>
      <c r="G1197" s="931" t="s">
        <v>245</v>
      </c>
      <c r="H1197" s="931"/>
      <c r="I1197" s="933" t="s">
        <v>246</v>
      </c>
      <c r="J1197" s="1084">
        <v>3</v>
      </c>
      <c r="K1197" s="1085">
        <v>23</v>
      </c>
      <c r="L1197" s="931">
        <v>3</v>
      </c>
      <c r="M1197" s="931" t="s">
        <v>3388</v>
      </c>
      <c r="N1197" s="912"/>
      <c r="O1197" s="761"/>
      <c r="P1197" s="931"/>
      <c r="Q1197" s="931"/>
    </row>
    <row r="1198" spans="2:17">
      <c r="B1198" s="911">
        <v>1192</v>
      </c>
      <c r="C1198" s="931" t="s">
        <v>65</v>
      </c>
      <c r="D1198" s="913"/>
      <c r="E1198" s="931" t="s">
        <v>150</v>
      </c>
      <c r="F1198" s="912" t="str">
        <f t="shared" si="11"/>
        <v>6340</v>
      </c>
      <c r="G1198" s="931" t="s">
        <v>245</v>
      </c>
      <c r="H1198" s="931"/>
      <c r="I1198" s="933" t="s">
        <v>246</v>
      </c>
      <c r="J1198" s="1084">
        <v>3</v>
      </c>
      <c r="K1198" s="1085">
        <v>24</v>
      </c>
      <c r="L1198" s="931">
        <v>3</v>
      </c>
      <c r="M1198" s="931" t="s">
        <v>3387</v>
      </c>
      <c r="N1198" s="912"/>
      <c r="O1198" s="761"/>
      <c r="P1198" s="931"/>
      <c r="Q1198" s="931"/>
    </row>
    <row r="1199" spans="2:17">
      <c r="B1199" s="911">
        <v>1193</v>
      </c>
      <c r="C1199" s="931" t="s">
        <v>65</v>
      </c>
      <c r="D1199" s="913"/>
      <c r="E1199" s="931" t="s">
        <v>150</v>
      </c>
      <c r="F1199" s="912" t="str">
        <f t="shared" si="11"/>
        <v>6340</v>
      </c>
      <c r="G1199" s="931" t="s">
        <v>249</v>
      </c>
      <c r="H1199" s="931"/>
      <c r="I1199" s="933" t="s">
        <v>250</v>
      </c>
      <c r="J1199" s="1084">
        <v>1</v>
      </c>
      <c r="K1199" s="1085">
        <v>1</v>
      </c>
      <c r="L1199" s="931">
        <v>3</v>
      </c>
      <c r="M1199" s="931" t="s">
        <v>3387</v>
      </c>
      <c r="N1199" s="912"/>
      <c r="O1199" s="761"/>
      <c r="P1199" s="931"/>
      <c r="Q1199" s="931"/>
    </row>
    <row r="1200" spans="2:17">
      <c r="B1200" s="911">
        <v>1194</v>
      </c>
      <c r="C1200" s="931" t="s">
        <v>65</v>
      </c>
      <c r="D1200" s="913"/>
      <c r="E1200" s="931" t="s">
        <v>150</v>
      </c>
      <c r="F1200" s="912" t="str">
        <f t="shared" si="11"/>
        <v>6340</v>
      </c>
      <c r="G1200" s="931" t="s">
        <v>249</v>
      </c>
      <c r="H1200" s="931"/>
      <c r="I1200" s="933" t="s">
        <v>250</v>
      </c>
      <c r="J1200" s="1084">
        <v>1</v>
      </c>
      <c r="K1200" s="1085">
        <v>2</v>
      </c>
      <c r="L1200" s="931">
        <v>3</v>
      </c>
      <c r="M1200" s="931" t="s">
        <v>3387</v>
      </c>
      <c r="N1200" s="912"/>
      <c r="O1200" s="761"/>
      <c r="P1200" s="931"/>
      <c r="Q1200" s="931"/>
    </row>
    <row r="1201" spans="2:17">
      <c r="B1201" s="911">
        <v>1195</v>
      </c>
      <c r="C1201" s="931" t="s">
        <v>65</v>
      </c>
      <c r="D1201" s="913"/>
      <c r="E1201" s="931" t="s">
        <v>150</v>
      </c>
      <c r="F1201" s="912" t="str">
        <f t="shared" si="11"/>
        <v>6340</v>
      </c>
      <c r="G1201" s="931" t="s">
        <v>249</v>
      </c>
      <c r="H1201" s="931"/>
      <c r="I1201" s="933" t="s">
        <v>250</v>
      </c>
      <c r="J1201" s="1084">
        <v>1</v>
      </c>
      <c r="K1201" s="1085">
        <v>3</v>
      </c>
      <c r="L1201" s="931">
        <v>3</v>
      </c>
      <c r="M1201" s="931" t="s">
        <v>3387</v>
      </c>
      <c r="N1201" s="912"/>
      <c r="O1201" s="761"/>
      <c r="P1201" s="931"/>
      <c r="Q1201" s="931"/>
    </row>
    <row r="1202" spans="2:17">
      <c r="B1202" s="911">
        <v>1196</v>
      </c>
      <c r="C1202" s="931" t="s">
        <v>65</v>
      </c>
      <c r="D1202" s="913"/>
      <c r="E1202" s="931" t="s">
        <v>150</v>
      </c>
      <c r="F1202" s="912" t="str">
        <f t="shared" si="11"/>
        <v>6340</v>
      </c>
      <c r="G1202" s="931" t="s">
        <v>249</v>
      </c>
      <c r="H1202" s="931"/>
      <c r="I1202" s="933" t="s">
        <v>250</v>
      </c>
      <c r="J1202" s="1084">
        <v>1</v>
      </c>
      <c r="K1202" s="1085">
        <v>4</v>
      </c>
      <c r="L1202" s="931">
        <v>3</v>
      </c>
      <c r="M1202" s="931" t="s">
        <v>3387</v>
      </c>
      <c r="N1202" s="912"/>
      <c r="O1202" s="761"/>
      <c r="P1202" s="931"/>
      <c r="Q1202" s="931"/>
    </row>
    <row r="1203" spans="2:17">
      <c r="B1203" s="911">
        <v>1197</v>
      </c>
      <c r="C1203" s="931" t="s">
        <v>65</v>
      </c>
      <c r="D1203" s="913"/>
      <c r="E1203" s="931" t="s">
        <v>150</v>
      </c>
      <c r="F1203" s="912" t="str">
        <f t="shared" si="11"/>
        <v>6340</v>
      </c>
      <c r="G1203" s="931" t="s">
        <v>249</v>
      </c>
      <c r="H1203" s="931"/>
      <c r="I1203" s="933" t="s">
        <v>250</v>
      </c>
      <c r="J1203" s="1084">
        <v>1</v>
      </c>
      <c r="K1203" s="1085">
        <v>5</v>
      </c>
      <c r="L1203" s="931">
        <v>3</v>
      </c>
      <c r="M1203" s="931" t="s">
        <v>3387</v>
      </c>
      <c r="N1203" s="912"/>
      <c r="O1203" s="761"/>
      <c r="P1203" s="931"/>
      <c r="Q1203" s="931"/>
    </row>
    <row r="1204" spans="2:17">
      <c r="B1204" s="911">
        <v>1198</v>
      </c>
      <c r="C1204" s="931" t="s">
        <v>65</v>
      </c>
      <c r="D1204" s="913"/>
      <c r="E1204" s="931" t="s">
        <v>150</v>
      </c>
      <c r="F1204" s="912" t="str">
        <f t="shared" si="11"/>
        <v>6340</v>
      </c>
      <c r="G1204" s="931" t="s">
        <v>249</v>
      </c>
      <c r="H1204" s="931"/>
      <c r="I1204" s="933" t="s">
        <v>250</v>
      </c>
      <c r="J1204" s="1084">
        <v>1</v>
      </c>
      <c r="K1204" s="1085">
        <v>6</v>
      </c>
      <c r="L1204" s="931">
        <v>3</v>
      </c>
      <c r="M1204" s="931" t="s">
        <v>3387</v>
      </c>
      <c r="N1204" s="912"/>
      <c r="O1204" s="761"/>
      <c r="P1204" s="931"/>
      <c r="Q1204" s="931"/>
    </row>
    <row r="1205" spans="2:17">
      <c r="B1205" s="911">
        <v>1199</v>
      </c>
      <c r="C1205" s="931" t="s">
        <v>65</v>
      </c>
      <c r="D1205" s="913"/>
      <c r="E1205" s="931" t="s">
        <v>150</v>
      </c>
      <c r="F1205" s="912" t="str">
        <f t="shared" si="11"/>
        <v>6340</v>
      </c>
      <c r="G1205" s="931" t="s">
        <v>249</v>
      </c>
      <c r="H1205" s="931"/>
      <c r="I1205" s="933" t="s">
        <v>250</v>
      </c>
      <c r="J1205" s="1084">
        <v>1</v>
      </c>
      <c r="K1205" s="1085">
        <v>7</v>
      </c>
      <c r="L1205" s="931">
        <v>3</v>
      </c>
      <c r="M1205" s="931" t="s">
        <v>3343</v>
      </c>
      <c r="N1205" s="912"/>
      <c r="O1205" s="761"/>
      <c r="P1205" s="931"/>
      <c r="Q1205" s="931"/>
    </row>
    <row r="1206" spans="2:17">
      <c r="B1206" s="911">
        <v>1200</v>
      </c>
      <c r="C1206" s="931" t="s">
        <v>65</v>
      </c>
      <c r="D1206" s="913"/>
      <c r="E1206" s="931" t="s">
        <v>150</v>
      </c>
      <c r="F1206" s="912" t="str">
        <f t="shared" si="11"/>
        <v>6340</v>
      </c>
      <c r="G1206" s="952"/>
      <c r="H1206" s="931"/>
      <c r="I1206" s="933" t="s">
        <v>251</v>
      </c>
      <c r="J1206" s="1084"/>
      <c r="K1206" s="1085"/>
      <c r="L1206" s="931"/>
      <c r="M1206" s="931"/>
      <c r="N1206" s="912"/>
      <c r="O1206" s="761"/>
      <c r="P1206" s="931"/>
      <c r="Q1206" s="931"/>
    </row>
    <row r="1207" spans="2:17">
      <c r="B1207" s="911">
        <v>1201</v>
      </c>
      <c r="C1207" s="931" t="s">
        <v>65</v>
      </c>
      <c r="D1207" s="913"/>
      <c r="E1207" s="931" t="s">
        <v>150</v>
      </c>
      <c r="F1207" s="912" t="str">
        <f t="shared" si="11"/>
        <v>6340</v>
      </c>
      <c r="G1207" s="931" t="s">
        <v>253</v>
      </c>
      <c r="H1207" s="931"/>
      <c r="I1207" s="933" t="s">
        <v>254</v>
      </c>
      <c r="J1207" s="1084">
        <v>1</v>
      </c>
      <c r="K1207" s="1085">
        <v>1</v>
      </c>
      <c r="L1207" s="931">
        <v>3</v>
      </c>
      <c r="M1207" s="931" t="s">
        <v>3343</v>
      </c>
      <c r="N1207" s="912"/>
      <c r="O1207" s="761"/>
      <c r="P1207" s="931"/>
      <c r="Q1207" s="931"/>
    </row>
    <row r="1208" spans="2:17">
      <c r="B1208" s="911">
        <v>1202</v>
      </c>
      <c r="C1208" s="931" t="s">
        <v>65</v>
      </c>
      <c r="D1208" s="913"/>
      <c r="E1208" s="931" t="s">
        <v>150</v>
      </c>
      <c r="F1208" s="912" t="str">
        <f t="shared" si="11"/>
        <v>6340</v>
      </c>
      <c r="G1208" s="931" t="s">
        <v>253</v>
      </c>
      <c r="H1208" s="931"/>
      <c r="I1208" s="933" t="s">
        <v>254</v>
      </c>
      <c r="J1208" s="1084">
        <v>1</v>
      </c>
      <c r="K1208" s="1085">
        <v>2</v>
      </c>
      <c r="L1208" s="931">
        <v>3</v>
      </c>
      <c r="M1208" s="931" t="s">
        <v>3387</v>
      </c>
      <c r="N1208" s="912"/>
      <c r="O1208" s="761"/>
      <c r="P1208" s="931"/>
      <c r="Q1208" s="931"/>
    </row>
    <row r="1209" spans="2:17">
      <c r="B1209" s="911">
        <v>1203</v>
      </c>
      <c r="C1209" s="931" t="s">
        <v>65</v>
      </c>
      <c r="D1209" s="913"/>
      <c r="E1209" s="931" t="s">
        <v>150</v>
      </c>
      <c r="F1209" s="912" t="str">
        <f t="shared" si="11"/>
        <v>6340</v>
      </c>
      <c r="G1209" s="931" t="s">
        <v>253</v>
      </c>
      <c r="H1209" s="931"/>
      <c r="I1209" s="933" t="s">
        <v>254</v>
      </c>
      <c r="J1209" s="1084">
        <v>1</v>
      </c>
      <c r="K1209" s="1085">
        <v>3</v>
      </c>
      <c r="L1209" s="931">
        <v>1.5</v>
      </c>
      <c r="M1209" s="931" t="s">
        <v>3388</v>
      </c>
      <c r="N1209" s="912"/>
      <c r="O1209" s="761"/>
      <c r="P1209" s="931"/>
      <c r="Q1209" s="931"/>
    </row>
    <row r="1210" spans="2:17">
      <c r="B1210" s="911">
        <v>1204</v>
      </c>
      <c r="C1210" s="931" t="s">
        <v>65</v>
      </c>
      <c r="D1210" s="913"/>
      <c r="E1210" s="931" t="s">
        <v>150</v>
      </c>
      <c r="F1210" s="912" t="str">
        <f t="shared" si="11"/>
        <v>6340</v>
      </c>
      <c r="G1210" s="931" t="s">
        <v>253</v>
      </c>
      <c r="H1210" s="931"/>
      <c r="I1210" s="933" t="s">
        <v>254</v>
      </c>
      <c r="J1210" s="1084">
        <v>1</v>
      </c>
      <c r="K1210" s="1085">
        <v>4</v>
      </c>
      <c r="L1210" s="931">
        <v>3</v>
      </c>
      <c r="M1210" s="931" t="s">
        <v>3387</v>
      </c>
      <c r="N1210" s="912"/>
      <c r="O1210" s="761"/>
      <c r="P1210" s="931"/>
      <c r="Q1210" s="931"/>
    </row>
    <row r="1211" spans="2:17">
      <c r="B1211" s="911">
        <v>1205</v>
      </c>
      <c r="C1211" s="931" t="s">
        <v>65</v>
      </c>
      <c r="D1211" s="913"/>
      <c r="E1211" s="931" t="s">
        <v>150</v>
      </c>
      <c r="F1211" s="912" t="str">
        <f t="shared" si="11"/>
        <v>6340</v>
      </c>
      <c r="G1211" s="931" t="s">
        <v>253</v>
      </c>
      <c r="H1211" s="931"/>
      <c r="I1211" s="933" t="s">
        <v>254</v>
      </c>
      <c r="J1211" s="1084">
        <v>1</v>
      </c>
      <c r="K1211" s="1085">
        <v>5</v>
      </c>
      <c r="L1211" s="931">
        <v>3</v>
      </c>
      <c r="M1211" s="931" t="s">
        <v>3387</v>
      </c>
      <c r="N1211" s="912"/>
      <c r="O1211" s="761"/>
      <c r="P1211" s="931"/>
      <c r="Q1211" s="931"/>
    </row>
    <row r="1212" spans="2:17">
      <c r="B1212" s="911">
        <v>1206</v>
      </c>
      <c r="C1212" s="931" t="s">
        <v>65</v>
      </c>
      <c r="D1212" s="913"/>
      <c r="E1212" s="931" t="s">
        <v>150</v>
      </c>
      <c r="F1212" s="912" t="str">
        <f t="shared" si="11"/>
        <v>6340</v>
      </c>
      <c r="G1212" s="931" t="s">
        <v>253</v>
      </c>
      <c r="H1212" s="931"/>
      <c r="I1212" s="933" t="s">
        <v>254</v>
      </c>
      <c r="J1212" s="1084">
        <v>1</v>
      </c>
      <c r="K1212" s="1085">
        <v>6</v>
      </c>
      <c r="L1212" s="931">
        <v>3</v>
      </c>
      <c r="M1212" s="931" t="s">
        <v>3387</v>
      </c>
      <c r="N1212" s="912"/>
      <c r="O1212" s="761"/>
      <c r="P1212" s="931"/>
      <c r="Q1212" s="931"/>
    </row>
    <row r="1213" spans="2:17">
      <c r="B1213" s="911">
        <v>1207</v>
      </c>
      <c r="C1213" s="931" t="s">
        <v>65</v>
      </c>
      <c r="D1213" s="913"/>
      <c r="E1213" s="931" t="s">
        <v>150</v>
      </c>
      <c r="F1213" s="912" t="str">
        <f t="shared" si="11"/>
        <v>6340</v>
      </c>
      <c r="G1213" s="931" t="s">
        <v>253</v>
      </c>
      <c r="H1213" s="931"/>
      <c r="I1213" s="933" t="s">
        <v>254</v>
      </c>
      <c r="J1213" s="1084">
        <v>1</v>
      </c>
      <c r="K1213" s="1085">
        <v>7</v>
      </c>
      <c r="L1213" s="931">
        <v>3</v>
      </c>
      <c r="M1213" s="931" t="s">
        <v>3387</v>
      </c>
      <c r="N1213" s="912"/>
      <c r="O1213" s="761"/>
      <c r="P1213" s="931"/>
      <c r="Q1213" s="931"/>
    </row>
    <row r="1214" spans="2:17">
      <c r="B1214" s="911">
        <v>1208</v>
      </c>
      <c r="C1214" s="931" t="s">
        <v>65</v>
      </c>
      <c r="D1214" s="913"/>
      <c r="E1214" s="931" t="s">
        <v>150</v>
      </c>
      <c r="F1214" s="912" t="str">
        <f t="shared" si="11"/>
        <v>6340</v>
      </c>
      <c r="G1214" s="931" t="s">
        <v>253</v>
      </c>
      <c r="H1214" s="931"/>
      <c r="I1214" s="933" t="s">
        <v>254</v>
      </c>
      <c r="J1214" s="1084">
        <v>1</v>
      </c>
      <c r="K1214" s="1085">
        <v>8</v>
      </c>
      <c r="L1214" s="931">
        <v>3</v>
      </c>
      <c r="M1214" s="931" t="s">
        <v>3387</v>
      </c>
      <c r="N1214" s="912"/>
      <c r="O1214" s="761"/>
      <c r="P1214" s="931"/>
      <c r="Q1214" s="931"/>
    </row>
    <row r="1215" spans="2:17">
      <c r="B1215" s="911">
        <v>1209</v>
      </c>
      <c r="C1215" s="931" t="s">
        <v>65</v>
      </c>
      <c r="D1215" s="913"/>
      <c r="E1215" s="931" t="s">
        <v>150</v>
      </c>
      <c r="F1215" s="912" t="str">
        <f t="shared" si="11"/>
        <v>6340</v>
      </c>
      <c r="G1215" s="931" t="s">
        <v>253</v>
      </c>
      <c r="H1215" s="931"/>
      <c r="I1215" s="933" t="s">
        <v>254</v>
      </c>
      <c r="J1215" s="1084">
        <v>1</v>
      </c>
      <c r="K1215" s="1085">
        <v>9</v>
      </c>
      <c r="L1215" s="931">
        <v>3</v>
      </c>
      <c r="M1215" s="931" t="s">
        <v>3387</v>
      </c>
      <c r="N1215" s="912"/>
      <c r="O1215" s="761"/>
      <c r="P1215" s="931"/>
      <c r="Q1215" s="931"/>
    </row>
    <row r="1216" spans="2:17">
      <c r="B1216" s="911">
        <v>1210</v>
      </c>
      <c r="C1216" s="931" t="s">
        <v>65</v>
      </c>
      <c r="D1216" s="913"/>
      <c r="E1216" s="931" t="s">
        <v>150</v>
      </c>
      <c r="F1216" s="912" t="str">
        <f t="shared" si="11"/>
        <v>6340</v>
      </c>
      <c r="G1216" s="931" t="s">
        <v>253</v>
      </c>
      <c r="H1216" s="931"/>
      <c r="I1216" s="933" t="s">
        <v>254</v>
      </c>
      <c r="J1216" s="1084">
        <v>1</v>
      </c>
      <c r="K1216" s="1085">
        <v>10</v>
      </c>
      <c r="L1216" s="931">
        <v>3</v>
      </c>
      <c r="M1216" s="931" t="s">
        <v>3387</v>
      </c>
      <c r="N1216" s="912"/>
      <c r="O1216" s="761"/>
      <c r="P1216" s="931"/>
      <c r="Q1216" s="931"/>
    </row>
    <row r="1217" spans="2:17">
      <c r="B1217" s="911">
        <v>1211</v>
      </c>
      <c r="C1217" s="931" t="s">
        <v>65</v>
      </c>
      <c r="D1217" s="913"/>
      <c r="E1217" s="931" t="s">
        <v>150</v>
      </c>
      <c r="F1217" s="912" t="str">
        <f t="shared" si="11"/>
        <v>6340</v>
      </c>
      <c r="G1217" s="931" t="s">
        <v>253</v>
      </c>
      <c r="H1217" s="931"/>
      <c r="I1217" s="933" t="s">
        <v>254</v>
      </c>
      <c r="J1217" s="1084">
        <v>2</v>
      </c>
      <c r="K1217" s="1085">
        <v>11</v>
      </c>
      <c r="L1217" s="931">
        <v>3</v>
      </c>
      <c r="M1217" s="931" t="s">
        <v>3387</v>
      </c>
      <c r="N1217" s="912"/>
      <c r="O1217" s="761"/>
      <c r="P1217" s="931"/>
      <c r="Q1217" s="931"/>
    </row>
    <row r="1218" spans="2:17">
      <c r="B1218" s="911">
        <v>1212</v>
      </c>
      <c r="C1218" s="931" t="s">
        <v>65</v>
      </c>
      <c r="D1218" s="913"/>
      <c r="E1218" s="931" t="s">
        <v>150</v>
      </c>
      <c r="F1218" s="912" t="str">
        <f t="shared" si="11"/>
        <v>6340</v>
      </c>
      <c r="G1218" s="931" t="s">
        <v>253</v>
      </c>
      <c r="H1218" s="931"/>
      <c r="I1218" s="933" t="s">
        <v>254</v>
      </c>
      <c r="J1218" s="1084">
        <v>2</v>
      </c>
      <c r="K1218" s="1085">
        <v>12</v>
      </c>
      <c r="L1218" s="931">
        <v>3</v>
      </c>
      <c r="M1218" s="931" t="s">
        <v>3387</v>
      </c>
      <c r="N1218" s="912"/>
      <c r="O1218" s="761"/>
      <c r="P1218" s="931"/>
      <c r="Q1218" s="931"/>
    </row>
    <row r="1219" spans="2:17">
      <c r="B1219" s="911">
        <v>1213</v>
      </c>
      <c r="C1219" s="931" t="s">
        <v>65</v>
      </c>
      <c r="D1219" s="913"/>
      <c r="E1219" s="931" t="s">
        <v>150</v>
      </c>
      <c r="F1219" s="912" t="str">
        <f t="shared" si="11"/>
        <v>6340</v>
      </c>
      <c r="G1219" s="931" t="s">
        <v>253</v>
      </c>
      <c r="H1219" s="931"/>
      <c r="I1219" s="933" t="s">
        <v>254</v>
      </c>
      <c r="J1219" s="1084">
        <v>2</v>
      </c>
      <c r="K1219" s="1085">
        <v>13</v>
      </c>
      <c r="L1219" s="931">
        <v>3</v>
      </c>
      <c r="M1219" s="931" t="s">
        <v>3387</v>
      </c>
      <c r="N1219" s="912"/>
      <c r="O1219" s="761"/>
      <c r="P1219" s="931"/>
      <c r="Q1219" s="931"/>
    </row>
    <row r="1220" spans="2:17">
      <c r="B1220" s="911">
        <v>1214</v>
      </c>
      <c r="C1220" s="931" t="s">
        <v>65</v>
      </c>
      <c r="D1220" s="913"/>
      <c r="E1220" s="931" t="s">
        <v>150</v>
      </c>
      <c r="F1220" s="912" t="str">
        <f t="shared" si="11"/>
        <v>6340</v>
      </c>
      <c r="G1220" s="931" t="s">
        <v>253</v>
      </c>
      <c r="H1220" s="931"/>
      <c r="I1220" s="933" t="s">
        <v>254</v>
      </c>
      <c r="J1220" s="1084">
        <v>2</v>
      </c>
      <c r="K1220" s="1085">
        <v>14</v>
      </c>
      <c r="L1220" s="931">
        <v>1</v>
      </c>
      <c r="M1220" s="931" t="s">
        <v>3388</v>
      </c>
      <c r="N1220" s="912"/>
      <c r="O1220" s="761"/>
      <c r="P1220" s="931"/>
      <c r="Q1220" s="931"/>
    </row>
    <row r="1221" spans="2:17">
      <c r="B1221" s="911">
        <v>1215</v>
      </c>
      <c r="C1221" s="931" t="s">
        <v>65</v>
      </c>
      <c r="D1221" s="913"/>
      <c r="E1221" s="931" t="s">
        <v>150</v>
      </c>
      <c r="F1221" s="912" t="str">
        <f t="shared" si="11"/>
        <v>6340</v>
      </c>
      <c r="G1221" s="931" t="s">
        <v>253</v>
      </c>
      <c r="H1221" s="931"/>
      <c r="I1221" s="933" t="s">
        <v>254</v>
      </c>
      <c r="J1221" s="1084">
        <v>2</v>
      </c>
      <c r="K1221" s="1085">
        <v>15</v>
      </c>
      <c r="L1221" s="931">
        <v>1</v>
      </c>
      <c r="M1221" s="931" t="s">
        <v>3388</v>
      </c>
      <c r="N1221" s="912"/>
      <c r="O1221" s="761"/>
      <c r="P1221" s="931"/>
      <c r="Q1221" s="931"/>
    </row>
    <row r="1222" spans="2:17">
      <c r="B1222" s="911">
        <v>1216</v>
      </c>
      <c r="C1222" s="931" t="s">
        <v>65</v>
      </c>
      <c r="D1222" s="913"/>
      <c r="E1222" s="931" t="s">
        <v>150</v>
      </c>
      <c r="F1222" s="912" t="str">
        <f t="shared" si="11"/>
        <v>6340</v>
      </c>
      <c r="G1222" s="931" t="s">
        <v>253</v>
      </c>
      <c r="H1222" s="931"/>
      <c r="I1222" s="933" t="s">
        <v>254</v>
      </c>
      <c r="J1222" s="1084">
        <v>2</v>
      </c>
      <c r="K1222" s="1085">
        <v>16</v>
      </c>
      <c r="L1222" s="931">
        <v>3</v>
      </c>
      <c r="M1222" s="931" t="s">
        <v>3387</v>
      </c>
      <c r="N1222" s="912"/>
      <c r="O1222" s="761"/>
      <c r="P1222" s="931"/>
      <c r="Q1222" s="931"/>
    </row>
    <row r="1223" spans="2:17">
      <c r="B1223" s="911">
        <v>1217</v>
      </c>
      <c r="C1223" s="931" t="s">
        <v>65</v>
      </c>
      <c r="D1223" s="913"/>
      <c r="E1223" s="931" t="s">
        <v>150</v>
      </c>
      <c r="F1223" s="912" t="str">
        <f t="shared" si="11"/>
        <v>6340</v>
      </c>
      <c r="G1223" s="931" t="s">
        <v>253</v>
      </c>
      <c r="H1223" s="931"/>
      <c r="I1223" s="933" t="s">
        <v>254</v>
      </c>
      <c r="J1223" s="1084">
        <v>3</v>
      </c>
      <c r="K1223" s="1085">
        <v>17</v>
      </c>
      <c r="L1223" s="931">
        <v>1</v>
      </c>
      <c r="M1223" s="931" t="s">
        <v>3388</v>
      </c>
      <c r="N1223" s="912"/>
      <c r="O1223" s="761"/>
      <c r="P1223" s="931"/>
      <c r="Q1223" s="931"/>
    </row>
    <row r="1224" spans="2:17">
      <c r="B1224" s="911">
        <v>1218</v>
      </c>
      <c r="C1224" s="931" t="s">
        <v>65</v>
      </c>
      <c r="D1224" s="913"/>
      <c r="E1224" s="931" t="s">
        <v>150</v>
      </c>
      <c r="F1224" s="912" t="str">
        <f t="shared" si="11"/>
        <v>6340</v>
      </c>
      <c r="G1224" s="931" t="s">
        <v>253</v>
      </c>
      <c r="H1224" s="931"/>
      <c r="I1224" s="933" t="s">
        <v>254</v>
      </c>
      <c r="J1224" s="1084">
        <v>3</v>
      </c>
      <c r="K1224" s="1085">
        <v>18</v>
      </c>
      <c r="L1224" s="931">
        <v>1</v>
      </c>
      <c r="M1224" s="931" t="s">
        <v>3388</v>
      </c>
      <c r="N1224" s="912"/>
      <c r="O1224" s="761"/>
      <c r="P1224" s="931"/>
      <c r="Q1224" s="931"/>
    </row>
    <row r="1225" spans="2:17">
      <c r="B1225" s="911">
        <v>1219</v>
      </c>
      <c r="C1225" s="931" t="s">
        <v>65</v>
      </c>
      <c r="D1225" s="913"/>
      <c r="E1225" s="931" t="s">
        <v>150</v>
      </c>
      <c r="F1225" s="912" t="str">
        <f t="shared" si="11"/>
        <v>6340</v>
      </c>
      <c r="G1225" s="931" t="s">
        <v>253</v>
      </c>
      <c r="H1225" s="931"/>
      <c r="I1225" s="933" t="s">
        <v>254</v>
      </c>
      <c r="J1225" s="1084">
        <v>3</v>
      </c>
      <c r="K1225" s="1085" t="s">
        <v>3395</v>
      </c>
      <c r="L1225" s="931">
        <v>3</v>
      </c>
      <c r="M1225" s="931" t="s">
        <v>3388</v>
      </c>
      <c r="N1225" s="912"/>
      <c r="O1225" s="761"/>
      <c r="P1225" s="931"/>
      <c r="Q1225" s="931"/>
    </row>
    <row r="1226" spans="2:17">
      <c r="B1226" s="911">
        <v>1220</v>
      </c>
      <c r="C1226" s="931" t="s">
        <v>65</v>
      </c>
      <c r="D1226" s="913"/>
      <c r="E1226" s="931" t="s">
        <v>150</v>
      </c>
      <c r="F1226" s="912" t="str">
        <f t="shared" si="11"/>
        <v>6340</v>
      </c>
      <c r="G1226" s="931" t="s">
        <v>253</v>
      </c>
      <c r="H1226" s="931"/>
      <c r="I1226" s="933" t="s">
        <v>254</v>
      </c>
      <c r="J1226" s="1084">
        <v>3</v>
      </c>
      <c r="K1226" s="1085">
        <v>19</v>
      </c>
      <c r="L1226" s="931">
        <v>1</v>
      </c>
      <c r="M1226" s="931" t="s">
        <v>3388</v>
      </c>
      <c r="N1226" s="912"/>
      <c r="O1226" s="761"/>
      <c r="P1226" s="931"/>
      <c r="Q1226" s="931"/>
    </row>
    <row r="1227" spans="2:17">
      <c r="B1227" s="911">
        <v>1221</v>
      </c>
      <c r="C1227" s="931" t="s">
        <v>65</v>
      </c>
      <c r="D1227" s="913"/>
      <c r="E1227" s="931" t="s">
        <v>150</v>
      </c>
      <c r="F1227" s="912" t="str">
        <f t="shared" si="11"/>
        <v>6340</v>
      </c>
      <c r="G1227" s="931" t="s">
        <v>253</v>
      </c>
      <c r="H1227" s="931"/>
      <c r="I1227" s="933" t="s">
        <v>254</v>
      </c>
      <c r="J1227" s="1084">
        <v>3</v>
      </c>
      <c r="K1227" s="1085">
        <v>20</v>
      </c>
      <c r="L1227" s="931">
        <v>1</v>
      </c>
      <c r="M1227" s="931" t="s">
        <v>3388</v>
      </c>
      <c r="N1227" s="912"/>
      <c r="O1227" s="761"/>
      <c r="P1227" s="931"/>
      <c r="Q1227" s="931"/>
    </row>
    <row r="1228" spans="2:17">
      <c r="B1228" s="911">
        <v>1222</v>
      </c>
      <c r="C1228" s="931" t="s">
        <v>65</v>
      </c>
      <c r="D1228" s="913"/>
      <c r="E1228" s="931" t="s">
        <v>150</v>
      </c>
      <c r="F1228" s="912" t="str">
        <f t="shared" si="11"/>
        <v>6340</v>
      </c>
      <c r="G1228" s="931" t="s">
        <v>253</v>
      </c>
      <c r="H1228" s="931"/>
      <c r="I1228" s="933" t="s">
        <v>254</v>
      </c>
      <c r="J1228" s="1084">
        <v>3</v>
      </c>
      <c r="K1228" s="1085">
        <v>21</v>
      </c>
      <c r="L1228" s="931">
        <v>3</v>
      </c>
      <c r="M1228" s="931" t="s">
        <v>3387</v>
      </c>
      <c r="N1228" s="912"/>
      <c r="O1228" s="761"/>
      <c r="P1228" s="931"/>
      <c r="Q1228" s="931"/>
    </row>
    <row r="1229" spans="2:17">
      <c r="B1229" s="911">
        <v>1223</v>
      </c>
      <c r="C1229" s="931" t="s">
        <v>65</v>
      </c>
      <c r="D1229" s="913"/>
      <c r="E1229" s="931" t="s">
        <v>150</v>
      </c>
      <c r="F1229" s="912" t="str">
        <f t="shared" si="11"/>
        <v>6340</v>
      </c>
      <c r="G1229" s="931" t="s">
        <v>256</v>
      </c>
      <c r="H1229" s="931"/>
      <c r="I1229" s="933" t="s">
        <v>257</v>
      </c>
      <c r="J1229" s="1084">
        <v>1</v>
      </c>
      <c r="K1229" s="1085">
        <v>1</v>
      </c>
      <c r="L1229" s="931">
        <v>3</v>
      </c>
      <c r="M1229" s="931" t="s">
        <v>3387</v>
      </c>
      <c r="N1229" s="912"/>
      <c r="O1229" s="761"/>
      <c r="P1229" s="931"/>
      <c r="Q1229" s="931"/>
    </row>
    <row r="1230" spans="2:17">
      <c r="B1230" s="911">
        <v>1224</v>
      </c>
      <c r="C1230" s="931" t="s">
        <v>65</v>
      </c>
      <c r="D1230" s="913"/>
      <c r="E1230" s="931" t="s">
        <v>150</v>
      </c>
      <c r="F1230" s="912" t="str">
        <f t="shared" ref="F1230:F1311" si="13">LEFT(I1230,4)</f>
        <v>6340</v>
      </c>
      <c r="G1230" s="931" t="s">
        <v>256</v>
      </c>
      <c r="H1230" s="931"/>
      <c r="I1230" s="933" t="s">
        <v>257</v>
      </c>
      <c r="J1230" s="1084">
        <v>1</v>
      </c>
      <c r="K1230" s="1085">
        <v>2</v>
      </c>
      <c r="L1230" s="931">
        <v>3</v>
      </c>
      <c r="M1230" s="931" t="s">
        <v>3387</v>
      </c>
      <c r="N1230" s="912"/>
      <c r="O1230" s="761"/>
      <c r="P1230" s="931"/>
      <c r="Q1230" s="931"/>
    </row>
    <row r="1231" spans="2:17">
      <c r="B1231" s="911">
        <v>1225</v>
      </c>
      <c r="C1231" s="931" t="s">
        <v>65</v>
      </c>
      <c r="D1231" s="913"/>
      <c r="E1231" s="931" t="s">
        <v>150</v>
      </c>
      <c r="F1231" s="912" t="str">
        <f t="shared" si="13"/>
        <v>6340</v>
      </c>
      <c r="G1231" s="931" t="s">
        <v>256</v>
      </c>
      <c r="H1231" s="931"/>
      <c r="I1231" s="933" t="s">
        <v>257</v>
      </c>
      <c r="J1231" s="1084">
        <v>1</v>
      </c>
      <c r="K1231" s="1085">
        <v>3</v>
      </c>
      <c r="L1231" s="931">
        <v>3</v>
      </c>
      <c r="M1231" s="931" t="s">
        <v>3387</v>
      </c>
      <c r="N1231" s="912"/>
      <c r="O1231" s="761"/>
      <c r="P1231" s="931"/>
      <c r="Q1231" s="931"/>
    </row>
    <row r="1232" spans="2:17">
      <c r="B1232" s="911">
        <v>1226</v>
      </c>
      <c r="C1232" s="931" t="s">
        <v>65</v>
      </c>
      <c r="D1232" s="913"/>
      <c r="E1232" s="931" t="s">
        <v>150</v>
      </c>
      <c r="F1232" s="912" t="str">
        <f t="shared" si="13"/>
        <v>6340</v>
      </c>
      <c r="G1232" s="931" t="s">
        <v>256</v>
      </c>
      <c r="H1232" s="931"/>
      <c r="I1232" s="933" t="s">
        <v>257</v>
      </c>
      <c r="J1232" s="1084">
        <v>1</v>
      </c>
      <c r="K1232" s="1085">
        <v>4</v>
      </c>
      <c r="L1232" s="931">
        <v>3</v>
      </c>
      <c r="M1232" s="931" t="s">
        <v>3387</v>
      </c>
      <c r="N1232" s="912"/>
      <c r="O1232" s="761"/>
      <c r="P1232" s="931"/>
      <c r="Q1232" s="931"/>
    </row>
    <row r="1233" spans="2:17">
      <c r="B1233" s="911">
        <v>1227</v>
      </c>
      <c r="C1233" s="931" t="s">
        <v>65</v>
      </c>
      <c r="D1233" s="913"/>
      <c r="E1233" s="931" t="s">
        <v>150</v>
      </c>
      <c r="F1233" s="912" t="str">
        <f t="shared" si="13"/>
        <v>6340</v>
      </c>
      <c r="G1233" s="931" t="s">
        <v>256</v>
      </c>
      <c r="H1233" s="931"/>
      <c r="I1233" s="933" t="s">
        <v>257</v>
      </c>
      <c r="J1233" s="1084">
        <v>1</v>
      </c>
      <c r="K1233" s="1085">
        <v>5</v>
      </c>
      <c r="L1233" s="931">
        <v>3</v>
      </c>
      <c r="M1233" s="931" t="s">
        <v>3387</v>
      </c>
      <c r="N1233" s="912"/>
      <c r="O1233" s="761"/>
      <c r="P1233" s="931"/>
      <c r="Q1233" s="931"/>
    </row>
    <row r="1234" spans="2:17">
      <c r="B1234" s="911">
        <v>1228</v>
      </c>
      <c r="C1234" s="931" t="s">
        <v>65</v>
      </c>
      <c r="D1234" s="913"/>
      <c r="E1234" s="931" t="s">
        <v>150</v>
      </c>
      <c r="F1234" s="912" t="str">
        <f t="shared" si="13"/>
        <v>6340</v>
      </c>
      <c r="G1234" s="931" t="s">
        <v>256</v>
      </c>
      <c r="H1234" s="931"/>
      <c r="I1234" s="933" t="s">
        <v>257</v>
      </c>
      <c r="J1234" s="1084">
        <v>1</v>
      </c>
      <c r="K1234" s="1085">
        <v>6</v>
      </c>
      <c r="L1234" s="931">
        <v>3</v>
      </c>
      <c r="M1234" s="931" t="s">
        <v>3387</v>
      </c>
      <c r="N1234" s="912"/>
      <c r="O1234" s="761"/>
      <c r="P1234" s="931"/>
      <c r="Q1234" s="931"/>
    </row>
    <row r="1235" spans="2:17">
      <c r="B1235" s="911">
        <v>1229</v>
      </c>
      <c r="C1235" s="931" t="s">
        <v>65</v>
      </c>
      <c r="D1235" s="913"/>
      <c r="E1235" s="931" t="s">
        <v>150</v>
      </c>
      <c r="F1235" s="912" t="str">
        <f t="shared" si="13"/>
        <v>6340</v>
      </c>
      <c r="G1235" s="931" t="s">
        <v>256</v>
      </c>
      <c r="H1235" s="931"/>
      <c r="I1235" s="933" t="s">
        <v>257</v>
      </c>
      <c r="J1235" s="1084">
        <v>1</v>
      </c>
      <c r="K1235" s="1085">
        <v>7</v>
      </c>
      <c r="L1235" s="931">
        <v>3</v>
      </c>
      <c r="M1235" s="931" t="s">
        <v>3343</v>
      </c>
      <c r="N1235" s="912"/>
      <c r="O1235" s="761"/>
      <c r="P1235" s="931"/>
      <c r="Q1235" s="931"/>
    </row>
    <row r="1236" spans="2:17">
      <c r="B1236" s="911">
        <v>1230</v>
      </c>
      <c r="C1236" s="931" t="s">
        <v>65</v>
      </c>
      <c r="D1236" s="913"/>
      <c r="E1236" s="931" t="s">
        <v>150</v>
      </c>
      <c r="F1236" s="912" t="str">
        <f t="shared" si="13"/>
        <v>6340</v>
      </c>
      <c r="G1236" s="931" t="s">
        <v>258</v>
      </c>
      <c r="H1236" s="931"/>
      <c r="I1236" s="933" t="s">
        <v>259</v>
      </c>
      <c r="J1236" s="1084">
        <v>1</v>
      </c>
      <c r="K1236" s="1085">
        <v>1</v>
      </c>
      <c r="L1236" s="931">
        <v>12</v>
      </c>
      <c r="M1236" s="931" t="s">
        <v>3343</v>
      </c>
      <c r="N1236" s="912"/>
      <c r="O1236" s="761"/>
      <c r="P1236" s="931"/>
      <c r="Q1236" s="931"/>
    </row>
    <row r="1237" spans="2:17">
      <c r="B1237" s="911">
        <v>1231</v>
      </c>
      <c r="C1237" s="931" t="s">
        <v>65</v>
      </c>
      <c r="D1237" s="913"/>
      <c r="E1237" s="931" t="s">
        <v>150</v>
      </c>
      <c r="F1237" s="912" t="str">
        <f t="shared" si="13"/>
        <v>6340</v>
      </c>
      <c r="G1237" s="931" t="s">
        <v>258</v>
      </c>
      <c r="H1237" s="931"/>
      <c r="I1237" s="933" t="s">
        <v>259</v>
      </c>
      <c r="J1237" s="1084">
        <v>1</v>
      </c>
      <c r="K1237" s="1085">
        <v>2</v>
      </c>
      <c r="L1237" s="931">
        <v>12</v>
      </c>
      <c r="M1237" s="931" t="s">
        <v>3387</v>
      </c>
      <c r="N1237" s="912"/>
      <c r="O1237" s="761"/>
      <c r="P1237" s="931"/>
      <c r="Q1237" s="931"/>
    </row>
    <row r="1238" spans="2:17">
      <c r="B1238" s="911">
        <v>1232</v>
      </c>
      <c r="C1238" s="931" t="s">
        <v>65</v>
      </c>
      <c r="D1238" s="913"/>
      <c r="E1238" s="931" t="s">
        <v>150</v>
      </c>
      <c r="F1238" s="912" t="str">
        <f t="shared" si="13"/>
        <v>6340</v>
      </c>
      <c r="G1238" s="931" t="s">
        <v>258</v>
      </c>
      <c r="H1238" s="931"/>
      <c r="I1238" s="933" t="s">
        <v>259</v>
      </c>
      <c r="J1238" s="1084">
        <v>1</v>
      </c>
      <c r="K1238" s="1085">
        <v>3</v>
      </c>
      <c r="L1238" s="931">
        <v>12</v>
      </c>
      <c r="M1238" s="931" t="s">
        <v>3387</v>
      </c>
      <c r="N1238" s="912"/>
      <c r="O1238" s="761"/>
      <c r="P1238" s="931"/>
      <c r="Q1238" s="931"/>
    </row>
    <row r="1239" spans="2:17">
      <c r="B1239" s="911">
        <v>1233</v>
      </c>
      <c r="C1239" s="931" t="s">
        <v>65</v>
      </c>
      <c r="D1239" s="913"/>
      <c r="E1239" s="931" t="s">
        <v>150</v>
      </c>
      <c r="F1239" s="912" t="str">
        <f t="shared" si="13"/>
        <v>6340</v>
      </c>
      <c r="G1239" s="931" t="s">
        <v>258</v>
      </c>
      <c r="H1239" s="931"/>
      <c r="I1239" s="933" t="s">
        <v>259</v>
      </c>
      <c r="J1239" s="1084">
        <v>1</v>
      </c>
      <c r="K1239" s="1085">
        <v>4</v>
      </c>
      <c r="L1239" s="931">
        <v>12</v>
      </c>
      <c r="M1239" s="931" t="s">
        <v>3387</v>
      </c>
      <c r="N1239" s="912"/>
      <c r="O1239" s="761"/>
      <c r="P1239" s="931"/>
      <c r="Q1239" s="931"/>
    </row>
    <row r="1240" spans="2:17">
      <c r="B1240" s="911">
        <v>1234</v>
      </c>
      <c r="C1240" s="931" t="s">
        <v>65</v>
      </c>
      <c r="D1240" s="913"/>
      <c r="E1240" s="931" t="s">
        <v>150</v>
      </c>
      <c r="F1240" s="912" t="str">
        <f t="shared" si="13"/>
        <v>6340</v>
      </c>
      <c r="G1240" s="931" t="s">
        <v>258</v>
      </c>
      <c r="H1240" s="931"/>
      <c r="I1240" s="933" t="s">
        <v>259</v>
      </c>
      <c r="J1240" s="1084">
        <v>1</v>
      </c>
      <c r="K1240" s="1085">
        <v>5</v>
      </c>
      <c r="L1240" s="931">
        <v>12</v>
      </c>
      <c r="M1240" s="931" t="s">
        <v>3387</v>
      </c>
      <c r="N1240" s="912"/>
      <c r="O1240" s="761"/>
      <c r="P1240" s="931"/>
      <c r="Q1240" s="931"/>
    </row>
    <row r="1241" spans="2:17">
      <c r="B1241" s="911">
        <v>1235</v>
      </c>
      <c r="C1241" s="931" t="s">
        <v>65</v>
      </c>
      <c r="D1241" s="913"/>
      <c r="E1241" s="931" t="s">
        <v>150</v>
      </c>
      <c r="F1241" s="912" t="str">
        <f t="shared" si="13"/>
        <v>6340</v>
      </c>
      <c r="G1241" s="931" t="s">
        <v>258</v>
      </c>
      <c r="H1241" s="931"/>
      <c r="I1241" s="933" t="s">
        <v>259</v>
      </c>
      <c r="J1241" s="1084">
        <v>1</v>
      </c>
      <c r="K1241" s="1085">
        <v>6</v>
      </c>
      <c r="L1241" s="931">
        <v>12</v>
      </c>
      <c r="M1241" s="931" t="s">
        <v>3387</v>
      </c>
      <c r="N1241" s="912"/>
      <c r="O1241" s="761"/>
      <c r="P1241" s="931"/>
      <c r="Q1241" s="931"/>
    </row>
    <row r="1242" spans="2:17">
      <c r="B1242" s="911">
        <v>1236</v>
      </c>
      <c r="C1242" s="931" t="s">
        <v>65</v>
      </c>
      <c r="D1242" s="913"/>
      <c r="E1242" s="931" t="s">
        <v>150</v>
      </c>
      <c r="F1242" s="912" t="str">
        <f t="shared" si="13"/>
        <v>6340</v>
      </c>
      <c r="G1242" s="931" t="s">
        <v>258</v>
      </c>
      <c r="H1242" s="931"/>
      <c r="I1242" s="933" t="s">
        <v>259</v>
      </c>
      <c r="J1242" s="1084">
        <v>1</v>
      </c>
      <c r="K1242" s="1085">
        <v>7</v>
      </c>
      <c r="L1242" s="931">
        <v>12</v>
      </c>
      <c r="M1242" s="931" t="s">
        <v>3387</v>
      </c>
      <c r="N1242" s="912"/>
      <c r="O1242" s="761"/>
      <c r="P1242" s="931"/>
      <c r="Q1242" s="931"/>
    </row>
    <row r="1243" spans="2:17">
      <c r="B1243" s="911">
        <v>1237</v>
      </c>
      <c r="C1243" s="931" t="s">
        <v>65</v>
      </c>
      <c r="D1243" s="913"/>
      <c r="E1243" s="931" t="s">
        <v>150</v>
      </c>
      <c r="F1243" s="912" t="str">
        <f t="shared" si="13"/>
        <v>6340</v>
      </c>
      <c r="G1243" s="931" t="s">
        <v>258</v>
      </c>
      <c r="H1243" s="931"/>
      <c r="I1243" s="933" t="s">
        <v>259</v>
      </c>
      <c r="J1243" s="1084">
        <v>1</v>
      </c>
      <c r="K1243" s="1085">
        <v>8</v>
      </c>
      <c r="L1243" s="931">
        <v>12</v>
      </c>
      <c r="M1243" s="931" t="s">
        <v>3387</v>
      </c>
      <c r="N1243" s="912"/>
      <c r="O1243" s="761"/>
      <c r="P1243" s="931"/>
      <c r="Q1243" s="931"/>
    </row>
    <row r="1244" spans="2:17">
      <c r="B1244" s="911">
        <v>1238</v>
      </c>
      <c r="C1244" s="931" t="s">
        <v>65</v>
      </c>
      <c r="D1244" s="913"/>
      <c r="E1244" s="931" t="s">
        <v>150</v>
      </c>
      <c r="F1244" s="912" t="str">
        <f t="shared" si="13"/>
        <v>6340</v>
      </c>
      <c r="G1244" s="931" t="s">
        <v>258</v>
      </c>
      <c r="H1244" s="931"/>
      <c r="I1244" s="933" t="s">
        <v>259</v>
      </c>
      <c r="J1244" s="1084">
        <v>2</v>
      </c>
      <c r="K1244" s="1085">
        <v>9</v>
      </c>
      <c r="L1244" s="931">
        <v>12</v>
      </c>
      <c r="M1244" s="931" t="s">
        <v>3387</v>
      </c>
      <c r="N1244" s="912"/>
      <c r="O1244" s="761"/>
      <c r="P1244" s="931"/>
      <c r="Q1244" s="931"/>
    </row>
    <row r="1245" spans="2:17">
      <c r="B1245" s="911">
        <v>1239</v>
      </c>
      <c r="C1245" s="931" t="s">
        <v>65</v>
      </c>
      <c r="D1245" s="913"/>
      <c r="E1245" s="931" t="s">
        <v>150</v>
      </c>
      <c r="F1245" s="912" t="str">
        <f t="shared" si="13"/>
        <v>6340</v>
      </c>
      <c r="G1245" s="931" t="s">
        <v>258</v>
      </c>
      <c r="H1245" s="931"/>
      <c r="I1245" s="933" t="s">
        <v>259</v>
      </c>
      <c r="J1245" s="1084">
        <v>2</v>
      </c>
      <c r="K1245" s="1085">
        <v>10</v>
      </c>
      <c r="L1245" s="931">
        <v>12</v>
      </c>
      <c r="M1245" s="931" t="s">
        <v>3387</v>
      </c>
      <c r="N1245" s="912"/>
      <c r="O1245" s="761"/>
      <c r="P1245" s="931"/>
      <c r="Q1245" s="931"/>
    </row>
    <row r="1246" spans="2:17">
      <c r="B1246" s="911">
        <v>1240</v>
      </c>
      <c r="C1246" s="931" t="s">
        <v>65</v>
      </c>
      <c r="D1246" s="913"/>
      <c r="E1246" s="931" t="s">
        <v>150</v>
      </c>
      <c r="F1246" s="912" t="str">
        <f t="shared" si="13"/>
        <v>6340</v>
      </c>
      <c r="G1246" s="931" t="s">
        <v>258</v>
      </c>
      <c r="H1246" s="931"/>
      <c r="I1246" s="933" t="s">
        <v>259</v>
      </c>
      <c r="J1246" s="1084">
        <v>2</v>
      </c>
      <c r="K1246" s="1085">
        <v>11</v>
      </c>
      <c r="L1246" s="931">
        <v>12</v>
      </c>
      <c r="M1246" s="931" t="s">
        <v>3387</v>
      </c>
      <c r="N1246" s="912"/>
      <c r="O1246" s="761"/>
      <c r="P1246" s="931"/>
      <c r="Q1246" s="931"/>
    </row>
    <row r="1247" spans="2:17">
      <c r="B1247" s="911">
        <v>1241</v>
      </c>
      <c r="C1247" s="931" t="s">
        <v>65</v>
      </c>
      <c r="D1247" s="913"/>
      <c r="E1247" s="931" t="s">
        <v>150</v>
      </c>
      <c r="F1247" s="912" t="str">
        <f t="shared" si="13"/>
        <v>6340</v>
      </c>
      <c r="G1247" s="931" t="s">
        <v>258</v>
      </c>
      <c r="H1247" s="931"/>
      <c r="I1247" s="933" t="s">
        <v>259</v>
      </c>
      <c r="J1247" s="1084">
        <v>2</v>
      </c>
      <c r="K1247" s="1085">
        <v>12</v>
      </c>
      <c r="L1247" s="931">
        <v>12</v>
      </c>
      <c r="M1247" s="931" t="s">
        <v>3387</v>
      </c>
      <c r="N1247" s="912"/>
      <c r="O1247" s="761"/>
      <c r="P1247" s="931"/>
      <c r="Q1247" s="931"/>
    </row>
    <row r="1248" spans="2:17">
      <c r="B1248" s="911">
        <v>1242</v>
      </c>
      <c r="C1248" s="931" t="s">
        <v>65</v>
      </c>
      <c r="D1248" s="913"/>
      <c r="E1248" s="931" t="s">
        <v>150</v>
      </c>
      <c r="F1248" s="912" t="str">
        <f t="shared" si="13"/>
        <v>6340</v>
      </c>
      <c r="G1248" s="931" t="s">
        <v>258</v>
      </c>
      <c r="H1248" s="931"/>
      <c r="I1248" s="933" t="s">
        <v>259</v>
      </c>
      <c r="J1248" s="1084">
        <v>2</v>
      </c>
      <c r="K1248" s="1085">
        <v>13</v>
      </c>
      <c r="L1248" s="931">
        <v>12</v>
      </c>
      <c r="M1248" s="931" t="s">
        <v>3387</v>
      </c>
      <c r="N1248" s="912"/>
      <c r="O1248" s="761"/>
      <c r="P1248" s="931"/>
      <c r="Q1248" s="931"/>
    </row>
    <row r="1249" spans="2:17">
      <c r="B1249" s="911">
        <v>1243</v>
      </c>
      <c r="C1249" s="931" t="s">
        <v>65</v>
      </c>
      <c r="D1249" s="913"/>
      <c r="E1249" s="931" t="s">
        <v>150</v>
      </c>
      <c r="F1249" s="912" t="str">
        <f t="shared" si="13"/>
        <v>6340</v>
      </c>
      <c r="G1249" s="931" t="s">
        <v>258</v>
      </c>
      <c r="H1249" s="931"/>
      <c r="I1249" s="933" t="s">
        <v>259</v>
      </c>
      <c r="J1249" s="1084">
        <v>2</v>
      </c>
      <c r="K1249" s="1085">
        <v>14</v>
      </c>
      <c r="L1249" s="931">
        <v>12</v>
      </c>
      <c r="M1249" s="931" t="s">
        <v>3387</v>
      </c>
      <c r="N1249" s="912"/>
      <c r="O1249" s="761"/>
      <c r="P1249" s="931"/>
      <c r="Q1249" s="931"/>
    </row>
    <row r="1250" spans="2:17">
      <c r="B1250" s="911">
        <v>1244</v>
      </c>
      <c r="C1250" s="931" t="s">
        <v>65</v>
      </c>
      <c r="D1250" s="913"/>
      <c r="E1250" s="931" t="s">
        <v>150</v>
      </c>
      <c r="F1250" s="912" t="str">
        <f t="shared" si="13"/>
        <v>6340</v>
      </c>
      <c r="G1250" s="931" t="s">
        <v>258</v>
      </c>
      <c r="H1250" s="931"/>
      <c r="I1250" s="933" t="s">
        <v>259</v>
      </c>
      <c r="J1250" s="1084">
        <v>2</v>
      </c>
      <c r="K1250" s="1085">
        <v>15</v>
      </c>
      <c r="L1250" s="931">
        <v>12</v>
      </c>
      <c r="M1250" s="931" t="s">
        <v>3387</v>
      </c>
      <c r="N1250" s="912"/>
      <c r="O1250" s="761"/>
      <c r="P1250" s="931"/>
      <c r="Q1250" s="931"/>
    </row>
    <row r="1251" spans="2:17">
      <c r="B1251" s="911">
        <v>1245</v>
      </c>
      <c r="C1251" s="931" t="s">
        <v>65</v>
      </c>
      <c r="D1251" s="913"/>
      <c r="E1251" s="931" t="s">
        <v>150</v>
      </c>
      <c r="F1251" s="912" t="str">
        <f t="shared" si="13"/>
        <v>6340</v>
      </c>
      <c r="G1251" s="931" t="s">
        <v>258</v>
      </c>
      <c r="H1251" s="931"/>
      <c r="I1251" s="933" t="s">
        <v>259</v>
      </c>
      <c r="J1251" s="1084">
        <v>2</v>
      </c>
      <c r="K1251" s="1085">
        <v>16</v>
      </c>
      <c r="L1251" s="931">
        <v>12</v>
      </c>
      <c r="M1251" s="931" t="s">
        <v>3343</v>
      </c>
      <c r="N1251" s="912"/>
      <c r="O1251" s="761"/>
      <c r="P1251" s="931"/>
      <c r="Q1251" s="931"/>
    </row>
    <row r="1252" spans="2:17">
      <c r="B1252" s="911">
        <v>1246</v>
      </c>
      <c r="C1252" s="931" t="s">
        <v>65</v>
      </c>
      <c r="D1252" s="913"/>
      <c r="E1252" s="931" t="s">
        <v>150</v>
      </c>
      <c r="F1252" s="912" t="str">
        <f t="shared" si="13"/>
        <v>6340</v>
      </c>
      <c r="G1252" s="952"/>
      <c r="H1252" s="931"/>
      <c r="I1252" s="933" t="s">
        <v>261</v>
      </c>
      <c r="J1252" s="1084">
        <v>1</v>
      </c>
      <c r="K1252" s="1085">
        <v>1</v>
      </c>
      <c r="L1252" s="931"/>
      <c r="M1252" s="931"/>
      <c r="N1252" s="912"/>
      <c r="O1252" s="761">
        <v>46054</v>
      </c>
      <c r="P1252" s="931"/>
      <c r="Q1252" s="931"/>
    </row>
    <row r="1253" spans="2:17">
      <c r="B1253" s="911">
        <v>1247</v>
      </c>
      <c r="C1253" s="931" t="s">
        <v>65</v>
      </c>
      <c r="D1253" s="913"/>
      <c r="E1253" s="931" t="s">
        <v>150</v>
      </c>
      <c r="F1253" s="912" t="str">
        <f t="shared" ref="F1253:F1261" si="14">LEFT(I1253,4)</f>
        <v>6340</v>
      </c>
      <c r="G1253" s="952"/>
      <c r="H1253" s="931"/>
      <c r="I1253" s="933" t="s">
        <v>261</v>
      </c>
      <c r="J1253" s="1084">
        <v>1</v>
      </c>
      <c r="K1253" s="1085">
        <v>2</v>
      </c>
      <c r="L1253" s="931"/>
      <c r="M1253" s="931"/>
      <c r="N1253" s="912"/>
      <c r="O1253" s="761">
        <v>46054</v>
      </c>
      <c r="P1253" s="931"/>
      <c r="Q1253" s="931"/>
    </row>
    <row r="1254" spans="2:17">
      <c r="B1254" s="911">
        <v>1248</v>
      </c>
      <c r="C1254" s="931" t="s">
        <v>65</v>
      </c>
      <c r="D1254" s="913"/>
      <c r="E1254" s="931" t="s">
        <v>150</v>
      </c>
      <c r="F1254" s="912" t="str">
        <f t="shared" si="14"/>
        <v>6340</v>
      </c>
      <c r="G1254" s="952"/>
      <c r="H1254" s="931"/>
      <c r="I1254" s="933" t="s">
        <v>261</v>
      </c>
      <c r="J1254" s="1084">
        <v>1</v>
      </c>
      <c r="K1254" s="1085">
        <v>3</v>
      </c>
      <c r="L1254" s="931"/>
      <c r="M1254" s="931"/>
      <c r="N1254" s="912"/>
      <c r="O1254" s="761">
        <v>46054</v>
      </c>
      <c r="P1254" s="931"/>
      <c r="Q1254" s="931"/>
    </row>
    <row r="1255" spans="2:17">
      <c r="B1255" s="911">
        <v>1249</v>
      </c>
      <c r="C1255" s="931" t="s">
        <v>65</v>
      </c>
      <c r="D1255" s="913"/>
      <c r="E1255" s="931" t="s">
        <v>150</v>
      </c>
      <c r="F1255" s="912" t="str">
        <f t="shared" si="14"/>
        <v>6340</v>
      </c>
      <c r="G1255" s="952"/>
      <c r="H1255" s="931"/>
      <c r="I1255" s="933" t="s">
        <v>261</v>
      </c>
      <c r="J1255" s="1084">
        <v>1</v>
      </c>
      <c r="K1255" s="1085">
        <v>4</v>
      </c>
      <c r="L1255" s="931"/>
      <c r="M1255" s="931"/>
      <c r="N1255" s="912"/>
      <c r="O1255" s="761"/>
      <c r="P1255" s="931"/>
      <c r="Q1255" s="931"/>
    </row>
    <row r="1256" spans="2:17">
      <c r="B1256" s="911">
        <v>1250</v>
      </c>
      <c r="C1256" s="931" t="s">
        <v>65</v>
      </c>
      <c r="D1256" s="913"/>
      <c r="E1256" s="931" t="s">
        <v>150</v>
      </c>
      <c r="F1256" s="912" t="str">
        <f t="shared" si="14"/>
        <v>6340</v>
      </c>
      <c r="G1256" s="952"/>
      <c r="H1256" s="931"/>
      <c r="I1256" s="933" t="s">
        <v>261</v>
      </c>
      <c r="J1256" s="1084">
        <v>1</v>
      </c>
      <c r="K1256" s="1085">
        <v>5</v>
      </c>
      <c r="L1256" s="931"/>
      <c r="M1256" s="931"/>
      <c r="N1256" s="912"/>
      <c r="O1256" s="761">
        <v>46055</v>
      </c>
      <c r="P1256" s="931"/>
      <c r="Q1256" s="931"/>
    </row>
    <row r="1257" spans="2:17">
      <c r="B1257" s="911">
        <v>1251</v>
      </c>
      <c r="C1257" s="931" t="s">
        <v>65</v>
      </c>
      <c r="D1257" s="913"/>
      <c r="E1257" s="931" t="s">
        <v>150</v>
      </c>
      <c r="F1257" s="912" t="str">
        <f t="shared" si="14"/>
        <v>6340</v>
      </c>
      <c r="G1257" s="952"/>
      <c r="H1257" s="931"/>
      <c r="I1257" s="933" t="s">
        <v>261</v>
      </c>
      <c r="J1257" s="1084">
        <v>1</v>
      </c>
      <c r="K1257" s="1085">
        <v>6</v>
      </c>
      <c r="L1257" s="931"/>
      <c r="M1257" s="931"/>
      <c r="N1257" s="912"/>
      <c r="O1257" s="761">
        <v>46054</v>
      </c>
      <c r="P1257" s="931"/>
      <c r="Q1257" s="931"/>
    </row>
    <row r="1258" spans="2:17">
      <c r="B1258" s="911">
        <v>1252</v>
      </c>
      <c r="C1258" s="931" t="s">
        <v>65</v>
      </c>
      <c r="D1258" s="913"/>
      <c r="E1258" s="931" t="s">
        <v>150</v>
      </c>
      <c r="F1258" s="912" t="str">
        <f t="shared" si="14"/>
        <v>6340</v>
      </c>
      <c r="G1258" s="952"/>
      <c r="H1258" s="931"/>
      <c r="I1258" s="933" t="s">
        <v>261</v>
      </c>
      <c r="J1258" s="1084">
        <v>1</v>
      </c>
      <c r="K1258" s="1085">
        <v>7</v>
      </c>
      <c r="L1258" s="931"/>
      <c r="M1258" s="931"/>
      <c r="N1258" s="912"/>
      <c r="O1258" s="761"/>
      <c r="P1258" s="931"/>
      <c r="Q1258" s="931"/>
    </row>
    <row r="1259" spans="2:17">
      <c r="B1259" s="911">
        <v>1253</v>
      </c>
      <c r="C1259" s="931" t="s">
        <v>65</v>
      </c>
      <c r="D1259" s="913"/>
      <c r="E1259" s="931" t="s">
        <v>150</v>
      </c>
      <c r="F1259" s="912" t="str">
        <f t="shared" si="14"/>
        <v>6340</v>
      </c>
      <c r="G1259" s="952"/>
      <c r="H1259" s="931"/>
      <c r="I1259" s="933" t="s">
        <v>261</v>
      </c>
      <c r="J1259" s="1084">
        <v>1</v>
      </c>
      <c r="K1259" s="1085">
        <v>8</v>
      </c>
      <c r="L1259" s="931"/>
      <c r="M1259" s="931"/>
      <c r="N1259" s="912"/>
      <c r="O1259" s="761">
        <v>46053</v>
      </c>
      <c r="P1259" s="931"/>
      <c r="Q1259" s="931"/>
    </row>
    <row r="1260" spans="2:17">
      <c r="B1260" s="911">
        <v>1254</v>
      </c>
      <c r="C1260" s="931" t="s">
        <v>65</v>
      </c>
      <c r="D1260" s="913"/>
      <c r="E1260" s="931" t="s">
        <v>150</v>
      </c>
      <c r="F1260" s="912" t="str">
        <f t="shared" si="14"/>
        <v>6340</v>
      </c>
      <c r="G1260" s="952"/>
      <c r="H1260" s="931"/>
      <c r="I1260" s="933" t="s">
        <v>261</v>
      </c>
      <c r="J1260" s="1084">
        <v>1</v>
      </c>
      <c r="K1260" s="1085">
        <v>9</v>
      </c>
      <c r="L1260" s="931"/>
      <c r="M1260" s="931"/>
      <c r="N1260" s="912"/>
      <c r="O1260" s="761"/>
      <c r="P1260" s="931"/>
      <c r="Q1260" s="931"/>
    </row>
    <row r="1261" spans="2:17">
      <c r="B1261" s="911">
        <v>1255</v>
      </c>
      <c r="C1261" s="931" t="s">
        <v>65</v>
      </c>
      <c r="D1261" s="913"/>
      <c r="E1261" s="931" t="s">
        <v>150</v>
      </c>
      <c r="F1261" s="912" t="str">
        <f t="shared" si="14"/>
        <v>6340</v>
      </c>
      <c r="G1261" s="952"/>
      <c r="H1261" s="931"/>
      <c r="I1261" s="933" t="s">
        <v>261</v>
      </c>
      <c r="J1261" s="1084">
        <v>1</v>
      </c>
      <c r="K1261" s="1085">
        <v>10</v>
      </c>
      <c r="L1261" s="931"/>
      <c r="M1261" s="931"/>
      <c r="N1261" s="912"/>
      <c r="O1261" s="761">
        <v>46054</v>
      </c>
      <c r="P1261" s="931"/>
      <c r="Q1261" s="931"/>
    </row>
    <row r="1262" spans="2:17">
      <c r="B1262" s="911">
        <v>1256</v>
      </c>
      <c r="C1262" s="931" t="s">
        <v>65</v>
      </c>
      <c r="D1262" s="913"/>
      <c r="E1262" s="931" t="s">
        <v>150</v>
      </c>
      <c r="F1262" s="912" t="str">
        <f t="shared" si="13"/>
        <v>6340</v>
      </c>
      <c r="G1262" s="931" t="s">
        <v>263</v>
      </c>
      <c r="H1262" s="931"/>
      <c r="I1262" s="933" t="s">
        <v>264</v>
      </c>
      <c r="J1262" s="1084">
        <v>1</v>
      </c>
      <c r="K1262" s="1085">
        <v>1</v>
      </c>
      <c r="L1262" s="931">
        <v>12</v>
      </c>
      <c r="M1262" s="931" t="s">
        <v>3343</v>
      </c>
      <c r="N1262" s="912"/>
      <c r="O1262" s="761"/>
      <c r="P1262" s="931"/>
      <c r="Q1262" s="931"/>
    </row>
    <row r="1263" spans="2:17">
      <c r="B1263" s="911">
        <v>1257</v>
      </c>
      <c r="C1263" s="931" t="s">
        <v>65</v>
      </c>
      <c r="D1263" s="913"/>
      <c r="E1263" s="931" t="s">
        <v>150</v>
      </c>
      <c r="F1263" s="912" t="str">
        <f t="shared" si="13"/>
        <v>6340</v>
      </c>
      <c r="G1263" s="931" t="s">
        <v>263</v>
      </c>
      <c r="H1263" s="931"/>
      <c r="I1263" s="933" t="s">
        <v>264</v>
      </c>
      <c r="J1263" s="1084">
        <v>1</v>
      </c>
      <c r="K1263" s="1085">
        <v>2</v>
      </c>
      <c r="L1263" s="931">
        <v>12</v>
      </c>
      <c r="M1263" s="931" t="s">
        <v>3387</v>
      </c>
      <c r="N1263" s="912"/>
      <c r="O1263" s="761"/>
      <c r="P1263" s="931"/>
      <c r="Q1263" s="931"/>
    </row>
    <row r="1264" spans="2:17">
      <c r="B1264" s="911">
        <v>1258</v>
      </c>
      <c r="C1264" s="931" t="s">
        <v>65</v>
      </c>
      <c r="D1264" s="913"/>
      <c r="E1264" s="931" t="s">
        <v>150</v>
      </c>
      <c r="F1264" s="912" t="str">
        <f t="shared" si="13"/>
        <v>6340</v>
      </c>
      <c r="G1264" s="931" t="s">
        <v>263</v>
      </c>
      <c r="H1264" s="931"/>
      <c r="I1264" s="933" t="s">
        <v>264</v>
      </c>
      <c r="J1264" s="1084">
        <v>1</v>
      </c>
      <c r="K1264" s="1085">
        <v>3</v>
      </c>
      <c r="L1264" s="931">
        <v>12</v>
      </c>
      <c r="M1264" s="931" t="s">
        <v>3387</v>
      </c>
      <c r="N1264" s="912"/>
      <c r="O1264" s="761"/>
      <c r="P1264" s="931"/>
      <c r="Q1264" s="931"/>
    </row>
    <row r="1265" spans="2:17">
      <c r="B1265" s="911">
        <v>1259</v>
      </c>
      <c r="C1265" s="931" t="s">
        <v>65</v>
      </c>
      <c r="D1265" s="913"/>
      <c r="E1265" s="931" t="s">
        <v>150</v>
      </c>
      <c r="F1265" s="912" t="str">
        <f t="shared" si="13"/>
        <v>6340</v>
      </c>
      <c r="G1265" s="931" t="s">
        <v>263</v>
      </c>
      <c r="H1265" s="931"/>
      <c r="I1265" s="933" t="s">
        <v>264</v>
      </c>
      <c r="J1265" s="1084">
        <v>1</v>
      </c>
      <c r="K1265" s="1085">
        <v>4</v>
      </c>
      <c r="L1265" s="931">
        <v>12</v>
      </c>
      <c r="M1265" s="931" t="s">
        <v>3387</v>
      </c>
      <c r="N1265" s="912"/>
      <c r="O1265" s="761"/>
      <c r="P1265" s="931"/>
      <c r="Q1265" s="931"/>
    </row>
    <row r="1266" spans="2:17">
      <c r="B1266" s="911">
        <v>1260</v>
      </c>
      <c r="C1266" s="931" t="s">
        <v>65</v>
      </c>
      <c r="D1266" s="913"/>
      <c r="E1266" s="931" t="s">
        <v>150</v>
      </c>
      <c r="F1266" s="912" t="str">
        <f t="shared" si="13"/>
        <v>6340</v>
      </c>
      <c r="G1266" s="931" t="s">
        <v>263</v>
      </c>
      <c r="H1266" s="931"/>
      <c r="I1266" s="933" t="s">
        <v>264</v>
      </c>
      <c r="J1266" s="1084">
        <v>1</v>
      </c>
      <c r="K1266" s="1085">
        <v>5</v>
      </c>
      <c r="L1266" s="931">
        <v>12</v>
      </c>
      <c r="M1266" s="931" t="s">
        <v>3387</v>
      </c>
      <c r="N1266" s="912"/>
      <c r="O1266" s="761"/>
      <c r="P1266" s="931"/>
      <c r="Q1266" s="931"/>
    </row>
    <row r="1267" spans="2:17">
      <c r="B1267" s="911">
        <v>1261</v>
      </c>
      <c r="C1267" s="931" t="s">
        <v>65</v>
      </c>
      <c r="D1267" s="913"/>
      <c r="E1267" s="931" t="s">
        <v>150</v>
      </c>
      <c r="F1267" s="912" t="str">
        <f t="shared" si="13"/>
        <v>6340</v>
      </c>
      <c r="G1267" s="931" t="s">
        <v>263</v>
      </c>
      <c r="H1267" s="931"/>
      <c r="I1267" s="933" t="s">
        <v>264</v>
      </c>
      <c r="J1267" s="1084">
        <v>1</v>
      </c>
      <c r="K1267" s="1085">
        <v>6</v>
      </c>
      <c r="L1267" s="931">
        <v>12</v>
      </c>
      <c r="M1267" s="931" t="s">
        <v>3387</v>
      </c>
      <c r="N1267" s="912"/>
      <c r="O1267" s="761"/>
      <c r="P1267" s="931"/>
      <c r="Q1267" s="931"/>
    </row>
    <row r="1268" spans="2:17">
      <c r="B1268" s="911">
        <v>1262</v>
      </c>
      <c r="C1268" s="931" t="s">
        <v>65</v>
      </c>
      <c r="D1268" s="913"/>
      <c r="E1268" s="931" t="s">
        <v>150</v>
      </c>
      <c r="F1268" s="912" t="str">
        <f t="shared" si="13"/>
        <v>6340</v>
      </c>
      <c r="G1268" s="931" t="s">
        <v>263</v>
      </c>
      <c r="H1268" s="931"/>
      <c r="I1268" s="933" t="s">
        <v>264</v>
      </c>
      <c r="J1268" s="1084">
        <v>1</v>
      </c>
      <c r="K1268" s="1085">
        <v>7</v>
      </c>
      <c r="L1268" s="931">
        <v>12</v>
      </c>
      <c r="M1268" s="931" t="s">
        <v>3387</v>
      </c>
      <c r="N1268" s="912"/>
      <c r="O1268" s="761"/>
      <c r="P1268" s="931"/>
      <c r="Q1268" s="931"/>
    </row>
    <row r="1269" spans="2:17">
      <c r="B1269" s="911">
        <v>1263</v>
      </c>
      <c r="C1269" s="931" t="s">
        <v>65</v>
      </c>
      <c r="D1269" s="913"/>
      <c r="E1269" s="931" t="s">
        <v>150</v>
      </c>
      <c r="F1269" s="912" t="str">
        <f t="shared" si="13"/>
        <v>6340</v>
      </c>
      <c r="G1269" s="931" t="s">
        <v>263</v>
      </c>
      <c r="H1269" s="931"/>
      <c r="I1269" s="933" t="s">
        <v>264</v>
      </c>
      <c r="J1269" s="1084">
        <v>1</v>
      </c>
      <c r="K1269" s="1085">
        <v>8</v>
      </c>
      <c r="L1269" s="931">
        <v>12</v>
      </c>
      <c r="M1269" s="931" t="s">
        <v>3387</v>
      </c>
      <c r="N1269" s="912"/>
      <c r="O1269" s="761"/>
      <c r="P1269" s="931"/>
      <c r="Q1269" s="931"/>
    </row>
    <row r="1270" spans="2:17">
      <c r="B1270" s="911">
        <v>1264</v>
      </c>
      <c r="C1270" s="931" t="s">
        <v>65</v>
      </c>
      <c r="D1270" s="913"/>
      <c r="E1270" s="931" t="s">
        <v>150</v>
      </c>
      <c r="F1270" s="912" t="str">
        <f t="shared" si="13"/>
        <v>6340</v>
      </c>
      <c r="G1270" s="931" t="s">
        <v>263</v>
      </c>
      <c r="H1270" s="931"/>
      <c r="I1270" s="933" t="s">
        <v>264</v>
      </c>
      <c r="J1270" s="1084">
        <v>2</v>
      </c>
      <c r="K1270" s="1085">
        <v>9</v>
      </c>
      <c r="L1270" s="931">
        <v>12</v>
      </c>
      <c r="M1270" s="931" t="s">
        <v>3387</v>
      </c>
      <c r="N1270" s="912"/>
      <c r="O1270" s="761"/>
      <c r="P1270" s="931"/>
      <c r="Q1270" s="931"/>
    </row>
    <row r="1271" spans="2:17">
      <c r="B1271" s="911">
        <v>1265</v>
      </c>
      <c r="C1271" s="931" t="s">
        <v>65</v>
      </c>
      <c r="D1271" s="913"/>
      <c r="E1271" s="931" t="s">
        <v>150</v>
      </c>
      <c r="F1271" s="912" t="str">
        <f t="shared" si="13"/>
        <v>6340</v>
      </c>
      <c r="G1271" s="931" t="s">
        <v>263</v>
      </c>
      <c r="H1271" s="931"/>
      <c r="I1271" s="933" t="s">
        <v>264</v>
      </c>
      <c r="J1271" s="1084">
        <v>2</v>
      </c>
      <c r="K1271" s="1085">
        <v>10</v>
      </c>
      <c r="L1271" s="931">
        <v>12</v>
      </c>
      <c r="M1271" s="931" t="s">
        <v>3387</v>
      </c>
      <c r="N1271" s="912"/>
      <c r="O1271" s="761"/>
      <c r="P1271" s="931"/>
      <c r="Q1271" s="931"/>
    </row>
    <row r="1272" spans="2:17">
      <c r="B1272" s="911">
        <v>1266</v>
      </c>
      <c r="C1272" s="931" t="s">
        <v>65</v>
      </c>
      <c r="D1272" s="913"/>
      <c r="E1272" s="931" t="s">
        <v>150</v>
      </c>
      <c r="F1272" s="912" t="str">
        <f t="shared" si="13"/>
        <v>6340</v>
      </c>
      <c r="G1272" s="931" t="s">
        <v>263</v>
      </c>
      <c r="H1272" s="931"/>
      <c r="I1272" s="933" t="s">
        <v>264</v>
      </c>
      <c r="J1272" s="1084">
        <v>2</v>
      </c>
      <c r="K1272" s="1085">
        <v>11</v>
      </c>
      <c r="L1272" s="931">
        <v>12</v>
      </c>
      <c r="M1272" s="931" t="s">
        <v>3387</v>
      </c>
      <c r="N1272" s="912"/>
      <c r="O1272" s="761"/>
      <c r="P1272" s="931"/>
      <c r="Q1272" s="931"/>
    </row>
    <row r="1273" spans="2:17">
      <c r="B1273" s="911">
        <v>1267</v>
      </c>
      <c r="C1273" s="931" t="s">
        <v>65</v>
      </c>
      <c r="D1273" s="913"/>
      <c r="E1273" s="931" t="s">
        <v>150</v>
      </c>
      <c r="F1273" s="912" t="str">
        <f t="shared" si="13"/>
        <v>6340</v>
      </c>
      <c r="G1273" s="931" t="s">
        <v>263</v>
      </c>
      <c r="H1273" s="931"/>
      <c r="I1273" s="933" t="s">
        <v>264</v>
      </c>
      <c r="J1273" s="1084">
        <v>2</v>
      </c>
      <c r="K1273" s="1085">
        <v>12</v>
      </c>
      <c r="L1273" s="931">
        <v>12</v>
      </c>
      <c r="M1273" s="931" t="s">
        <v>3387</v>
      </c>
      <c r="N1273" s="912"/>
      <c r="O1273" s="761"/>
      <c r="P1273" s="931"/>
      <c r="Q1273" s="931"/>
    </row>
    <row r="1274" spans="2:17">
      <c r="B1274" s="911">
        <v>1268</v>
      </c>
      <c r="C1274" s="931" t="s">
        <v>65</v>
      </c>
      <c r="D1274" s="913"/>
      <c r="E1274" s="931" t="s">
        <v>150</v>
      </c>
      <c r="F1274" s="912" t="str">
        <f t="shared" si="13"/>
        <v>6340</v>
      </c>
      <c r="G1274" s="931" t="s">
        <v>263</v>
      </c>
      <c r="H1274" s="931"/>
      <c r="I1274" s="933" t="s">
        <v>264</v>
      </c>
      <c r="J1274" s="1084">
        <v>2</v>
      </c>
      <c r="K1274" s="1085">
        <v>13</v>
      </c>
      <c r="L1274" s="931">
        <v>12</v>
      </c>
      <c r="M1274" s="931" t="s">
        <v>3387</v>
      </c>
      <c r="N1274" s="912"/>
      <c r="O1274" s="761"/>
      <c r="P1274" s="931"/>
      <c r="Q1274" s="931"/>
    </row>
    <row r="1275" spans="2:17">
      <c r="B1275" s="911">
        <v>1269</v>
      </c>
      <c r="C1275" s="931" t="s">
        <v>65</v>
      </c>
      <c r="D1275" s="913"/>
      <c r="E1275" s="931" t="s">
        <v>150</v>
      </c>
      <c r="F1275" s="912" t="str">
        <f t="shared" si="13"/>
        <v>6340</v>
      </c>
      <c r="G1275" s="931" t="s">
        <v>263</v>
      </c>
      <c r="H1275" s="931"/>
      <c r="I1275" s="933" t="s">
        <v>264</v>
      </c>
      <c r="J1275" s="1084">
        <v>2</v>
      </c>
      <c r="K1275" s="1085">
        <v>14</v>
      </c>
      <c r="L1275" s="931">
        <v>12</v>
      </c>
      <c r="M1275" s="931" t="s">
        <v>3387</v>
      </c>
      <c r="N1275" s="912"/>
      <c r="O1275" s="761"/>
      <c r="P1275" s="931"/>
      <c r="Q1275" s="931"/>
    </row>
    <row r="1276" spans="2:17">
      <c r="B1276" s="911">
        <v>1270</v>
      </c>
      <c r="C1276" s="931" t="s">
        <v>65</v>
      </c>
      <c r="D1276" s="913"/>
      <c r="E1276" s="931" t="s">
        <v>150</v>
      </c>
      <c r="F1276" s="912" t="str">
        <f t="shared" si="13"/>
        <v>6340</v>
      </c>
      <c r="G1276" s="931" t="s">
        <v>263</v>
      </c>
      <c r="H1276" s="931"/>
      <c r="I1276" s="933" t="s">
        <v>264</v>
      </c>
      <c r="J1276" s="1084">
        <v>2</v>
      </c>
      <c r="K1276" s="1085">
        <v>15</v>
      </c>
      <c r="L1276" s="931">
        <v>12</v>
      </c>
      <c r="M1276" s="931" t="s">
        <v>3387</v>
      </c>
      <c r="N1276" s="912"/>
      <c r="O1276" s="761"/>
      <c r="P1276" s="931"/>
      <c r="Q1276" s="931"/>
    </row>
    <row r="1277" spans="2:17">
      <c r="B1277" s="911">
        <v>1271</v>
      </c>
      <c r="C1277" s="931" t="s">
        <v>65</v>
      </c>
      <c r="D1277" s="913"/>
      <c r="E1277" s="931" t="s">
        <v>150</v>
      </c>
      <c r="F1277" s="912" t="str">
        <f t="shared" si="13"/>
        <v>6340</v>
      </c>
      <c r="G1277" s="931" t="s">
        <v>263</v>
      </c>
      <c r="H1277" s="931"/>
      <c r="I1277" s="933" t="s">
        <v>264</v>
      </c>
      <c r="J1277" s="1084">
        <v>2</v>
      </c>
      <c r="K1277" s="1085">
        <v>16</v>
      </c>
      <c r="L1277" s="931">
        <v>12</v>
      </c>
      <c r="M1277" s="931" t="s">
        <v>3343</v>
      </c>
      <c r="N1277" s="912"/>
      <c r="O1277" s="761"/>
      <c r="P1277" s="931"/>
      <c r="Q1277" s="931"/>
    </row>
    <row r="1278" spans="2:17">
      <c r="B1278" s="911">
        <v>1272</v>
      </c>
      <c r="C1278" s="931" t="s">
        <v>65</v>
      </c>
      <c r="D1278" s="913"/>
      <c r="E1278" s="931" t="s">
        <v>150</v>
      </c>
      <c r="F1278" s="912" t="str">
        <f t="shared" si="13"/>
        <v>6340</v>
      </c>
      <c r="G1278" s="931"/>
      <c r="H1278" s="931"/>
      <c r="I1278" s="933" t="s">
        <v>266</v>
      </c>
      <c r="J1278" s="1084">
        <v>1</v>
      </c>
      <c r="K1278" s="1085">
        <v>1</v>
      </c>
      <c r="L1278" s="931"/>
      <c r="M1278" s="931"/>
      <c r="N1278" s="912"/>
      <c r="O1278" s="761"/>
      <c r="P1278" s="931"/>
      <c r="Q1278" s="931"/>
    </row>
    <row r="1279" spans="2:17">
      <c r="B1279" s="911">
        <v>1273</v>
      </c>
      <c r="C1279" s="931" t="s">
        <v>65</v>
      </c>
      <c r="D1279" s="913"/>
      <c r="E1279" s="931" t="s">
        <v>150</v>
      </c>
      <c r="F1279" s="912" t="str">
        <f t="shared" ref="F1279:F1287" si="15">LEFT(I1279,4)</f>
        <v>6340</v>
      </c>
      <c r="G1279" s="931"/>
      <c r="H1279" s="931"/>
      <c r="I1279" s="933" t="s">
        <v>266</v>
      </c>
      <c r="J1279" s="1084">
        <v>1</v>
      </c>
      <c r="K1279" s="1085">
        <v>2</v>
      </c>
      <c r="L1279" s="931"/>
      <c r="M1279" s="931"/>
      <c r="N1279" s="912"/>
      <c r="O1279" s="761"/>
      <c r="P1279" s="931"/>
      <c r="Q1279" s="931"/>
    </row>
    <row r="1280" spans="2:17">
      <c r="B1280" s="911">
        <v>1274</v>
      </c>
      <c r="C1280" s="931" t="s">
        <v>65</v>
      </c>
      <c r="D1280" s="913"/>
      <c r="E1280" s="931" t="s">
        <v>150</v>
      </c>
      <c r="F1280" s="912" t="str">
        <f t="shared" si="15"/>
        <v>6340</v>
      </c>
      <c r="G1280" s="931"/>
      <c r="H1280" s="931"/>
      <c r="I1280" s="933" t="s">
        <v>266</v>
      </c>
      <c r="J1280" s="1084">
        <v>1</v>
      </c>
      <c r="K1280" s="1085">
        <v>3</v>
      </c>
      <c r="L1280" s="931"/>
      <c r="M1280" s="931"/>
      <c r="N1280" s="912"/>
      <c r="O1280" s="761">
        <v>46052</v>
      </c>
      <c r="P1280" s="931"/>
      <c r="Q1280" s="931"/>
    </row>
    <row r="1281" spans="2:17">
      <c r="B1281" s="911">
        <v>1275</v>
      </c>
      <c r="C1281" s="931" t="s">
        <v>65</v>
      </c>
      <c r="D1281" s="913"/>
      <c r="E1281" s="931" t="s">
        <v>150</v>
      </c>
      <c r="F1281" s="912" t="str">
        <f t="shared" si="15"/>
        <v>6340</v>
      </c>
      <c r="G1281" s="931"/>
      <c r="H1281" s="931"/>
      <c r="I1281" s="933" t="s">
        <v>266</v>
      </c>
      <c r="J1281" s="1084">
        <v>1</v>
      </c>
      <c r="K1281" s="1085">
        <v>4</v>
      </c>
      <c r="L1281" s="931"/>
      <c r="M1281" s="931"/>
      <c r="N1281" s="912"/>
      <c r="O1281" s="761"/>
      <c r="P1281" s="931"/>
      <c r="Q1281" s="931"/>
    </row>
    <row r="1282" spans="2:17">
      <c r="B1282" s="911">
        <v>1276</v>
      </c>
      <c r="C1282" s="931" t="s">
        <v>65</v>
      </c>
      <c r="D1282" s="913"/>
      <c r="E1282" s="931" t="s">
        <v>150</v>
      </c>
      <c r="F1282" s="912" t="str">
        <f t="shared" si="15"/>
        <v>6340</v>
      </c>
      <c r="G1282" s="931"/>
      <c r="H1282" s="931"/>
      <c r="I1282" s="933" t="s">
        <v>266</v>
      </c>
      <c r="J1282" s="1084">
        <v>1</v>
      </c>
      <c r="K1282" s="1085">
        <v>5</v>
      </c>
      <c r="L1282" s="931"/>
      <c r="M1282" s="931"/>
      <c r="N1282" s="912"/>
      <c r="O1282" s="761"/>
      <c r="P1282" s="931"/>
      <c r="Q1282" s="931"/>
    </row>
    <row r="1283" spans="2:17">
      <c r="B1283" s="911">
        <v>1277</v>
      </c>
      <c r="C1283" s="931" t="s">
        <v>65</v>
      </c>
      <c r="D1283" s="913"/>
      <c r="E1283" s="931" t="s">
        <v>150</v>
      </c>
      <c r="F1283" s="912" t="str">
        <f t="shared" si="15"/>
        <v>6340</v>
      </c>
      <c r="G1283" s="931"/>
      <c r="H1283" s="931"/>
      <c r="I1283" s="933" t="s">
        <v>266</v>
      </c>
      <c r="J1283" s="1084">
        <v>1</v>
      </c>
      <c r="K1283" s="1085">
        <v>6</v>
      </c>
      <c r="L1283" s="931"/>
      <c r="M1283" s="931"/>
      <c r="N1283" s="912"/>
      <c r="O1283" s="761">
        <v>46054</v>
      </c>
      <c r="P1283" s="931"/>
      <c r="Q1283" s="931"/>
    </row>
    <row r="1284" spans="2:17">
      <c r="B1284" s="911">
        <v>1278</v>
      </c>
      <c r="C1284" s="931" t="s">
        <v>65</v>
      </c>
      <c r="D1284" s="913"/>
      <c r="E1284" s="931" t="s">
        <v>150</v>
      </c>
      <c r="F1284" s="912" t="str">
        <f t="shared" si="15"/>
        <v>6340</v>
      </c>
      <c r="G1284" s="931"/>
      <c r="H1284" s="931"/>
      <c r="I1284" s="933" t="s">
        <v>266</v>
      </c>
      <c r="J1284" s="1084">
        <v>1</v>
      </c>
      <c r="K1284" s="1085">
        <v>7</v>
      </c>
      <c r="L1284" s="931"/>
      <c r="M1284" s="931"/>
      <c r="N1284" s="912"/>
      <c r="O1284" s="761"/>
      <c r="P1284" s="931"/>
      <c r="Q1284" s="931"/>
    </row>
    <row r="1285" spans="2:17">
      <c r="B1285" s="911">
        <v>1279</v>
      </c>
      <c r="C1285" s="931" t="s">
        <v>65</v>
      </c>
      <c r="D1285" s="913"/>
      <c r="E1285" s="931" t="s">
        <v>150</v>
      </c>
      <c r="F1285" s="912" t="str">
        <f t="shared" si="15"/>
        <v>6340</v>
      </c>
      <c r="G1285" s="931"/>
      <c r="H1285" s="931"/>
      <c r="I1285" s="933" t="s">
        <v>266</v>
      </c>
      <c r="J1285" s="1084">
        <v>1</v>
      </c>
      <c r="K1285" s="1085">
        <v>8</v>
      </c>
      <c r="L1285" s="931"/>
      <c r="M1285" s="931"/>
      <c r="N1285" s="912"/>
      <c r="O1285" s="761">
        <v>46052</v>
      </c>
      <c r="P1285" s="931"/>
      <c r="Q1285" s="931"/>
    </row>
    <row r="1286" spans="2:17">
      <c r="B1286" s="911">
        <v>1280</v>
      </c>
      <c r="C1286" s="931" t="s">
        <v>65</v>
      </c>
      <c r="D1286" s="913"/>
      <c r="E1286" s="931" t="s">
        <v>150</v>
      </c>
      <c r="F1286" s="912" t="str">
        <f t="shared" si="15"/>
        <v>6340</v>
      </c>
      <c r="G1286" s="931"/>
      <c r="H1286" s="931"/>
      <c r="I1286" s="933" t="s">
        <v>266</v>
      </c>
      <c r="J1286" s="1084">
        <v>1</v>
      </c>
      <c r="K1286" s="1085">
        <v>9</v>
      </c>
      <c r="L1286" s="931"/>
      <c r="M1286" s="931"/>
      <c r="N1286" s="912"/>
      <c r="O1286" s="761"/>
      <c r="P1286" s="931"/>
      <c r="Q1286" s="931"/>
    </row>
    <row r="1287" spans="2:17">
      <c r="B1287" s="911">
        <v>1281</v>
      </c>
      <c r="C1287" s="931" t="s">
        <v>65</v>
      </c>
      <c r="D1287" s="913"/>
      <c r="E1287" s="931" t="s">
        <v>150</v>
      </c>
      <c r="F1287" s="912" t="str">
        <f t="shared" si="15"/>
        <v>6340</v>
      </c>
      <c r="G1287" s="931"/>
      <c r="H1287" s="931"/>
      <c r="I1287" s="933" t="s">
        <v>266</v>
      </c>
      <c r="J1287" s="1084">
        <v>1</v>
      </c>
      <c r="K1287" s="1085">
        <v>10</v>
      </c>
      <c r="L1287" s="931"/>
      <c r="M1287" s="931"/>
      <c r="N1287" s="912"/>
      <c r="O1287" s="761"/>
      <c r="P1287" s="931"/>
      <c r="Q1287" s="931"/>
    </row>
    <row r="1288" spans="2:17">
      <c r="B1288" s="911">
        <v>1282</v>
      </c>
      <c r="C1288" s="931" t="s">
        <v>65</v>
      </c>
      <c r="D1288" s="913"/>
      <c r="E1288" s="931" t="s">
        <v>150</v>
      </c>
      <c r="F1288" s="912" t="str">
        <f t="shared" si="13"/>
        <v>6340</v>
      </c>
      <c r="G1288" s="931"/>
      <c r="H1288" s="931"/>
      <c r="I1288" s="933" t="s">
        <v>268</v>
      </c>
      <c r="J1288" s="1084"/>
      <c r="K1288" s="1085"/>
      <c r="L1288" s="931"/>
      <c r="M1288" s="931"/>
      <c r="N1288" s="912"/>
      <c r="O1288" s="761"/>
      <c r="P1288" s="931"/>
      <c r="Q1288" s="931"/>
    </row>
    <row r="1289" spans="2:17">
      <c r="B1289" s="911">
        <v>1283</v>
      </c>
      <c r="C1289" s="931" t="s">
        <v>65</v>
      </c>
      <c r="D1289" s="913"/>
      <c r="E1289" s="931" t="s">
        <v>150</v>
      </c>
      <c r="F1289" s="912" t="str">
        <f t="shared" si="13"/>
        <v>6340</v>
      </c>
      <c r="G1289" s="931" t="s">
        <v>270</v>
      </c>
      <c r="H1289" s="931"/>
      <c r="I1289" s="933" t="s">
        <v>271</v>
      </c>
      <c r="J1289" s="1084">
        <v>1</v>
      </c>
      <c r="K1289" s="1085">
        <v>1</v>
      </c>
      <c r="L1289" s="931">
        <v>12</v>
      </c>
      <c r="M1289" s="931" t="s">
        <v>3343</v>
      </c>
      <c r="N1289" s="912"/>
      <c r="O1289" s="761"/>
      <c r="P1289" s="931"/>
      <c r="Q1289" s="931"/>
    </row>
    <row r="1290" spans="2:17">
      <c r="B1290" s="911">
        <v>1284</v>
      </c>
      <c r="C1290" s="931" t="s">
        <v>65</v>
      </c>
      <c r="D1290" s="913"/>
      <c r="E1290" s="931" t="s">
        <v>150</v>
      </c>
      <c r="F1290" s="912" t="str">
        <f t="shared" si="13"/>
        <v>6340</v>
      </c>
      <c r="G1290" s="931" t="s">
        <v>270</v>
      </c>
      <c r="H1290" s="931"/>
      <c r="I1290" s="933" t="s">
        <v>271</v>
      </c>
      <c r="J1290" s="1084">
        <v>1</v>
      </c>
      <c r="K1290" s="1085">
        <v>2</v>
      </c>
      <c r="L1290" s="931">
        <v>12</v>
      </c>
      <c r="M1290" s="931" t="s">
        <v>3387</v>
      </c>
      <c r="N1290" s="912"/>
      <c r="O1290" s="761"/>
      <c r="P1290" s="931"/>
      <c r="Q1290" s="931"/>
    </row>
    <row r="1291" spans="2:17">
      <c r="B1291" s="911">
        <v>1285</v>
      </c>
      <c r="C1291" s="931" t="s">
        <v>65</v>
      </c>
      <c r="D1291" s="913"/>
      <c r="E1291" s="931" t="s">
        <v>150</v>
      </c>
      <c r="F1291" s="912" t="str">
        <f t="shared" si="13"/>
        <v>6340</v>
      </c>
      <c r="G1291" s="931" t="s">
        <v>270</v>
      </c>
      <c r="H1291" s="931"/>
      <c r="I1291" s="933" t="s">
        <v>271</v>
      </c>
      <c r="J1291" s="1084">
        <v>1</v>
      </c>
      <c r="K1291" s="1085">
        <v>3</v>
      </c>
      <c r="L1291" s="931">
        <v>12</v>
      </c>
      <c r="M1291" s="931" t="s">
        <v>3387</v>
      </c>
      <c r="N1291" s="912"/>
      <c r="O1291" s="761"/>
      <c r="P1291" s="931"/>
      <c r="Q1291" s="931"/>
    </row>
    <row r="1292" spans="2:17">
      <c r="B1292" s="911">
        <v>1286</v>
      </c>
      <c r="C1292" s="931" t="s">
        <v>65</v>
      </c>
      <c r="D1292" s="913"/>
      <c r="E1292" s="931" t="s">
        <v>150</v>
      </c>
      <c r="F1292" s="912" t="str">
        <f t="shared" si="13"/>
        <v>6340</v>
      </c>
      <c r="G1292" s="931" t="s">
        <v>270</v>
      </c>
      <c r="H1292" s="931"/>
      <c r="I1292" s="933" t="s">
        <v>271</v>
      </c>
      <c r="J1292" s="1084">
        <v>1</v>
      </c>
      <c r="K1292" s="1085">
        <v>4</v>
      </c>
      <c r="L1292" s="931">
        <v>12</v>
      </c>
      <c r="M1292" s="931" t="s">
        <v>3387</v>
      </c>
      <c r="N1292" s="912"/>
      <c r="O1292" s="761"/>
      <c r="P1292" s="931"/>
      <c r="Q1292" s="931"/>
    </row>
    <row r="1293" spans="2:17">
      <c r="B1293" s="911">
        <v>1287</v>
      </c>
      <c r="C1293" s="931" t="s">
        <v>65</v>
      </c>
      <c r="D1293" s="913"/>
      <c r="E1293" s="931" t="s">
        <v>150</v>
      </c>
      <c r="F1293" s="912" t="str">
        <f t="shared" si="13"/>
        <v>6340</v>
      </c>
      <c r="G1293" s="931" t="s">
        <v>270</v>
      </c>
      <c r="H1293" s="931"/>
      <c r="I1293" s="933" t="s">
        <v>271</v>
      </c>
      <c r="J1293" s="1084">
        <v>1</v>
      </c>
      <c r="K1293" s="1085">
        <v>5</v>
      </c>
      <c r="L1293" s="931">
        <v>12</v>
      </c>
      <c r="M1293" s="931" t="s">
        <v>3387</v>
      </c>
      <c r="N1293" s="912"/>
      <c r="O1293" s="761"/>
      <c r="P1293" s="931"/>
      <c r="Q1293" s="931"/>
    </row>
    <row r="1294" spans="2:17">
      <c r="B1294" s="911">
        <v>1288</v>
      </c>
      <c r="C1294" s="931" t="s">
        <v>65</v>
      </c>
      <c r="D1294" s="913"/>
      <c r="E1294" s="931" t="s">
        <v>150</v>
      </c>
      <c r="F1294" s="912" t="str">
        <f t="shared" si="13"/>
        <v>6340</v>
      </c>
      <c r="G1294" s="931" t="s">
        <v>270</v>
      </c>
      <c r="H1294" s="931"/>
      <c r="I1294" s="933" t="s">
        <v>271</v>
      </c>
      <c r="J1294" s="1084">
        <v>1</v>
      </c>
      <c r="K1294" s="1085">
        <v>6</v>
      </c>
      <c r="L1294" s="931">
        <v>12</v>
      </c>
      <c r="M1294" s="931" t="s">
        <v>3387</v>
      </c>
      <c r="N1294" s="912"/>
      <c r="O1294" s="761"/>
      <c r="P1294" s="931"/>
      <c r="Q1294" s="931"/>
    </row>
    <row r="1295" spans="2:17">
      <c r="B1295" s="911">
        <v>1289</v>
      </c>
      <c r="C1295" s="931" t="s">
        <v>65</v>
      </c>
      <c r="D1295" s="913"/>
      <c r="E1295" s="931" t="s">
        <v>150</v>
      </c>
      <c r="F1295" s="912" t="str">
        <f t="shared" si="13"/>
        <v>6340</v>
      </c>
      <c r="G1295" s="931" t="s">
        <v>270</v>
      </c>
      <c r="H1295" s="931"/>
      <c r="I1295" s="933" t="s">
        <v>271</v>
      </c>
      <c r="J1295" s="1084">
        <v>1</v>
      </c>
      <c r="K1295" s="1085">
        <v>7</v>
      </c>
      <c r="L1295" s="931">
        <v>12</v>
      </c>
      <c r="M1295" s="931" t="s">
        <v>3387</v>
      </c>
      <c r="N1295" s="912"/>
      <c r="O1295" s="761"/>
      <c r="P1295" s="931"/>
      <c r="Q1295" s="931"/>
    </row>
    <row r="1296" spans="2:17">
      <c r="B1296" s="911">
        <v>1290</v>
      </c>
      <c r="C1296" s="931" t="s">
        <v>65</v>
      </c>
      <c r="D1296" s="913"/>
      <c r="E1296" s="931" t="s">
        <v>150</v>
      </c>
      <c r="F1296" s="912" t="str">
        <f t="shared" si="13"/>
        <v>6340</v>
      </c>
      <c r="G1296" s="931" t="s">
        <v>270</v>
      </c>
      <c r="H1296" s="931"/>
      <c r="I1296" s="933" t="s">
        <v>271</v>
      </c>
      <c r="J1296" s="1084">
        <v>1</v>
      </c>
      <c r="K1296" s="1085">
        <v>8</v>
      </c>
      <c r="L1296" s="931">
        <v>12</v>
      </c>
      <c r="M1296" s="931" t="s">
        <v>3387</v>
      </c>
      <c r="N1296" s="912"/>
      <c r="O1296" s="761"/>
      <c r="P1296" s="931"/>
      <c r="Q1296" s="931"/>
    </row>
    <row r="1297" spans="2:17">
      <c r="B1297" s="911">
        <v>1291</v>
      </c>
      <c r="C1297" s="931" t="s">
        <v>65</v>
      </c>
      <c r="D1297" s="913"/>
      <c r="E1297" s="931" t="s">
        <v>150</v>
      </c>
      <c r="F1297" s="912" t="str">
        <f t="shared" si="13"/>
        <v>6340</v>
      </c>
      <c r="G1297" s="931" t="s">
        <v>270</v>
      </c>
      <c r="H1297" s="931"/>
      <c r="I1297" s="933" t="s">
        <v>271</v>
      </c>
      <c r="J1297" s="1084">
        <v>1</v>
      </c>
      <c r="K1297" s="1085">
        <v>9</v>
      </c>
      <c r="L1297" s="931">
        <v>12</v>
      </c>
      <c r="M1297" s="931" t="s">
        <v>3387</v>
      </c>
      <c r="N1297" s="912"/>
      <c r="O1297" s="761"/>
      <c r="P1297" s="931"/>
      <c r="Q1297" s="931"/>
    </row>
    <row r="1298" spans="2:17">
      <c r="B1298" s="911">
        <v>1292</v>
      </c>
      <c r="C1298" s="931" t="s">
        <v>65</v>
      </c>
      <c r="D1298" s="913"/>
      <c r="E1298" s="931" t="s">
        <v>150</v>
      </c>
      <c r="F1298" s="912" t="str">
        <f t="shared" si="13"/>
        <v>6340</v>
      </c>
      <c r="G1298" s="931" t="s">
        <v>270</v>
      </c>
      <c r="H1298" s="931"/>
      <c r="I1298" s="933" t="s">
        <v>271</v>
      </c>
      <c r="J1298" s="1084">
        <v>2</v>
      </c>
      <c r="K1298" s="1085">
        <v>10</v>
      </c>
      <c r="L1298" s="931">
        <v>12</v>
      </c>
      <c r="M1298" s="931" t="s">
        <v>3387</v>
      </c>
      <c r="N1298" s="912"/>
      <c r="O1298" s="761"/>
      <c r="P1298" s="931"/>
      <c r="Q1298" s="931"/>
    </row>
    <row r="1299" spans="2:17">
      <c r="B1299" s="911">
        <v>1293</v>
      </c>
      <c r="C1299" s="931" t="s">
        <v>65</v>
      </c>
      <c r="D1299" s="913"/>
      <c r="E1299" s="931" t="s">
        <v>150</v>
      </c>
      <c r="F1299" s="912" t="str">
        <f t="shared" si="13"/>
        <v>6340</v>
      </c>
      <c r="G1299" s="931" t="s">
        <v>270</v>
      </c>
      <c r="H1299" s="931"/>
      <c r="I1299" s="933" t="s">
        <v>271</v>
      </c>
      <c r="J1299" s="1084">
        <v>2</v>
      </c>
      <c r="K1299" s="1085">
        <v>11</v>
      </c>
      <c r="L1299" s="931">
        <v>12</v>
      </c>
      <c r="M1299" s="931" t="s">
        <v>3387</v>
      </c>
      <c r="N1299" s="912"/>
      <c r="O1299" s="761"/>
      <c r="P1299" s="931"/>
      <c r="Q1299" s="931"/>
    </row>
    <row r="1300" spans="2:17">
      <c r="B1300" s="911">
        <v>1294</v>
      </c>
      <c r="C1300" s="931" t="s">
        <v>65</v>
      </c>
      <c r="D1300" s="913"/>
      <c r="E1300" s="931" t="s">
        <v>150</v>
      </c>
      <c r="F1300" s="912" t="str">
        <f t="shared" si="13"/>
        <v>6340</v>
      </c>
      <c r="G1300" s="931" t="s">
        <v>270</v>
      </c>
      <c r="H1300" s="931"/>
      <c r="I1300" s="933" t="s">
        <v>271</v>
      </c>
      <c r="J1300" s="1084">
        <v>2</v>
      </c>
      <c r="K1300" s="1085">
        <v>12</v>
      </c>
      <c r="L1300" s="931">
        <v>12</v>
      </c>
      <c r="M1300" s="931" t="s">
        <v>3387</v>
      </c>
      <c r="N1300" s="912"/>
      <c r="O1300" s="761"/>
      <c r="P1300" s="931"/>
      <c r="Q1300" s="931"/>
    </row>
    <row r="1301" spans="2:17">
      <c r="B1301" s="911">
        <v>1295</v>
      </c>
      <c r="C1301" s="931" t="s">
        <v>65</v>
      </c>
      <c r="D1301" s="913"/>
      <c r="E1301" s="931" t="s">
        <v>150</v>
      </c>
      <c r="F1301" s="912" t="str">
        <f t="shared" si="13"/>
        <v>6340</v>
      </c>
      <c r="G1301" s="931" t="s">
        <v>270</v>
      </c>
      <c r="H1301" s="931"/>
      <c r="I1301" s="933" t="s">
        <v>271</v>
      </c>
      <c r="J1301" s="1084">
        <v>2</v>
      </c>
      <c r="K1301" s="1085">
        <v>13</v>
      </c>
      <c r="L1301" s="931">
        <v>12</v>
      </c>
      <c r="M1301" s="931" t="s">
        <v>3387</v>
      </c>
      <c r="N1301" s="912"/>
      <c r="O1301" s="761"/>
      <c r="P1301" s="931"/>
      <c r="Q1301" s="931"/>
    </row>
    <row r="1302" spans="2:17">
      <c r="B1302" s="911">
        <v>1296</v>
      </c>
      <c r="C1302" s="931" t="s">
        <v>65</v>
      </c>
      <c r="D1302" s="913"/>
      <c r="E1302" s="931" t="s">
        <v>150</v>
      </c>
      <c r="F1302" s="912" t="str">
        <f t="shared" si="13"/>
        <v>6340</v>
      </c>
      <c r="G1302" s="931" t="s">
        <v>270</v>
      </c>
      <c r="H1302" s="931"/>
      <c r="I1302" s="933" t="s">
        <v>271</v>
      </c>
      <c r="J1302" s="1084">
        <v>2</v>
      </c>
      <c r="K1302" s="1085">
        <v>14</v>
      </c>
      <c r="L1302" s="931">
        <v>12</v>
      </c>
      <c r="M1302" s="931" t="s">
        <v>3387</v>
      </c>
      <c r="N1302" s="912"/>
      <c r="O1302" s="761"/>
      <c r="P1302" s="931"/>
      <c r="Q1302" s="931"/>
    </row>
    <row r="1303" spans="2:17">
      <c r="B1303" s="911">
        <v>1297</v>
      </c>
      <c r="C1303" s="931" t="s">
        <v>65</v>
      </c>
      <c r="D1303" s="913"/>
      <c r="E1303" s="931" t="s">
        <v>150</v>
      </c>
      <c r="F1303" s="912" t="str">
        <f t="shared" si="13"/>
        <v>6340</v>
      </c>
      <c r="G1303" s="931" t="s">
        <v>270</v>
      </c>
      <c r="H1303" s="931"/>
      <c r="I1303" s="933" t="s">
        <v>271</v>
      </c>
      <c r="J1303" s="1084">
        <v>2</v>
      </c>
      <c r="K1303" s="1085">
        <v>15</v>
      </c>
      <c r="L1303" s="931">
        <v>12</v>
      </c>
      <c r="M1303" s="931" t="s">
        <v>3387</v>
      </c>
      <c r="N1303" s="912"/>
      <c r="O1303" s="761"/>
      <c r="P1303" s="931"/>
      <c r="Q1303" s="931"/>
    </row>
    <row r="1304" spans="2:17">
      <c r="B1304" s="911">
        <v>1298</v>
      </c>
      <c r="C1304" s="931" t="s">
        <v>65</v>
      </c>
      <c r="D1304" s="913"/>
      <c r="E1304" s="931" t="s">
        <v>150</v>
      </c>
      <c r="F1304" s="912" t="str">
        <f t="shared" si="13"/>
        <v>6340</v>
      </c>
      <c r="G1304" s="931" t="s">
        <v>270</v>
      </c>
      <c r="H1304" s="931"/>
      <c r="I1304" s="933" t="s">
        <v>271</v>
      </c>
      <c r="J1304" s="1084">
        <v>2</v>
      </c>
      <c r="K1304" s="1085">
        <v>16</v>
      </c>
      <c r="L1304" s="931">
        <v>12</v>
      </c>
      <c r="M1304" s="931" t="s">
        <v>3343</v>
      </c>
      <c r="N1304" s="912"/>
      <c r="O1304" s="761"/>
      <c r="P1304" s="931"/>
      <c r="Q1304" s="931"/>
    </row>
    <row r="1305" spans="2:17">
      <c r="B1305" s="911">
        <v>1299</v>
      </c>
      <c r="C1305" s="931" t="s">
        <v>65</v>
      </c>
      <c r="D1305" s="913"/>
      <c r="E1305" s="931" t="s">
        <v>150</v>
      </c>
      <c r="F1305" s="912" t="str">
        <f t="shared" si="13"/>
        <v>6340</v>
      </c>
      <c r="G1305" s="931" t="s">
        <v>273</v>
      </c>
      <c r="H1305" s="931"/>
      <c r="I1305" s="933" t="s">
        <v>274</v>
      </c>
      <c r="J1305" s="1084">
        <v>1</v>
      </c>
      <c r="K1305" s="1085">
        <v>1</v>
      </c>
      <c r="L1305" s="931">
        <v>3</v>
      </c>
      <c r="M1305" s="931" t="s">
        <v>3343</v>
      </c>
      <c r="N1305" s="912"/>
      <c r="O1305" s="761"/>
      <c r="P1305" s="931"/>
      <c r="Q1305" s="931"/>
    </row>
    <row r="1306" spans="2:17">
      <c r="B1306" s="911">
        <v>1300</v>
      </c>
      <c r="C1306" s="931" t="s">
        <v>65</v>
      </c>
      <c r="D1306" s="913"/>
      <c r="E1306" s="931" t="s">
        <v>150</v>
      </c>
      <c r="F1306" s="912" t="str">
        <f t="shared" si="13"/>
        <v>6340</v>
      </c>
      <c r="G1306" s="931" t="s">
        <v>273</v>
      </c>
      <c r="H1306" s="931"/>
      <c r="I1306" s="933" t="s">
        <v>274</v>
      </c>
      <c r="J1306" s="1084">
        <v>1</v>
      </c>
      <c r="K1306" s="1085">
        <v>2</v>
      </c>
      <c r="L1306" s="931">
        <v>3</v>
      </c>
      <c r="M1306" s="931" t="s">
        <v>3387</v>
      </c>
      <c r="N1306" s="912"/>
      <c r="O1306" s="761"/>
      <c r="P1306" s="931"/>
      <c r="Q1306" s="931"/>
    </row>
    <row r="1307" spans="2:17">
      <c r="B1307" s="911">
        <v>1301</v>
      </c>
      <c r="C1307" s="931" t="s">
        <v>65</v>
      </c>
      <c r="D1307" s="913"/>
      <c r="E1307" s="931" t="s">
        <v>150</v>
      </c>
      <c r="F1307" s="912" t="str">
        <f t="shared" si="13"/>
        <v>6340</v>
      </c>
      <c r="G1307" s="931" t="s">
        <v>273</v>
      </c>
      <c r="H1307" s="931"/>
      <c r="I1307" s="933" t="s">
        <v>274</v>
      </c>
      <c r="J1307" s="1084">
        <v>1</v>
      </c>
      <c r="K1307" s="1085">
        <v>3</v>
      </c>
      <c r="L1307" s="931">
        <v>1.5</v>
      </c>
      <c r="M1307" s="931" t="s">
        <v>3388</v>
      </c>
      <c r="N1307" s="912"/>
      <c r="O1307" s="761"/>
      <c r="P1307" s="931"/>
      <c r="Q1307" s="931"/>
    </row>
    <row r="1308" spans="2:17">
      <c r="B1308" s="911">
        <v>1302</v>
      </c>
      <c r="C1308" s="931" t="s">
        <v>65</v>
      </c>
      <c r="D1308" s="913"/>
      <c r="E1308" s="931" t="s">
        <v>150</v>
      </c>
      <c r="F1308" s="912" t="str">
        <f t="shared" si="13"/>
        <v>6340</v>
      </c>
      <c r="G1308" s="931" t="s">
        <v>273</v>
      </c>
      <c r="H1308" s="931"/>
      <c r="I1308" s="933" t="s">
        <v>274</v>
      </c>
      <c r="J1308" s="1084">
        <v>1</v>
      </c>
      <c r="K1308" s="1085">
        <v>4</v>
      </c>
      <c r="L1308" s="931">
        <v>3</v>
      </c>
      <c r="M1308" s="931" t="s">
        <v>3387</v>
      </c>
      <c r="N1308" s="912"/>
      <c r="O1308" s="761"/>
      <c r="P1308" s="931"/>
      <c r="Q1308" s="931"/>
    </row>
    <row r="1309" spans="2:17">
      <c r="B1309" s="911">
        <v>1303</v>
      </c>
      <c r="C1309" s="931" t="s">
        <v>65</v>
      </c>
      <c r="D1309" s="913"/>
      <c r="E1309" s="931" t="s">
        <v>150</v>
      </c>
      <c r="F1309" s="912" t="str">
        <f t="shared" si="13"/>
        <v>6340</v>
      </c>
      <c r="G1309" s="931" t="s">
        <v>273</v>
      </c>
      <c r="H1309" s="931"/>
      <c r="I1309" s="933" t="s">
        <v>274</v>
      </c>
      <c r="J1309" s="1084">
        <v>1</v>
      </c>
      <c r="K1309" s="1085">
        <v>5</v>
      </c>
      <c r="L1309" s="931">
        <v>3</v>
      </c>
      <c r="M1309" s="931" t="s">
        <v>3387</v>
      </c>
      <c r="N1309" s="912"/>
      <c r="O1309" s="761"/>
      <c r="P1309" s="931"/>
      <c r="Q1309" s="931"/>
    </row>
    <row r="1310" spans="2:17">
      <c r="B1310" s="911">
        <v>1304</v>
      </c>
      <c r="C1310" s="931" t="s">
        <v>65</v>
      </c>
      <c r="D1310" s="913"/>
      <c r="E1310" s="931" t="s">
        <v>150</v>
      </c>
      <c r="F1310" s="912" t="str">
        <f t="shared" si="13"/>
        <v>6340</v>
      </c>
      <c r="G1310" s="931" t="s">
        <v>273</v>
      </c>
      <c r="H1310" s="931"/>
      <c r="I1310" s="933" t="s">
        <v>274</v>
      </c>
      <c r="J1310" s="1084">
        <v>1</v>
      </c>
      <c r="K1310" s="1085">
        <v>6</v>
      </c>
      <c r="L1310" s="931">
        <v>3</v>
      </c>
      <c r="M1310" s="931" t="s">
        <v>3387</v>
      </c>
      <c r="N1310" s="912"/>
      <c r="O1310" s="761"/>
      <c r="P1310" s="931"/>
      <c r="Q1310" s="931"/>
    </row>
    <row r="1311" spans="2:17">
      <c r="B1311" s="911">
        <v>1305</v>
      </c>
      <c r="C1311" s="931" t="s">
        <v>65</v>
      </c>
      <c r="D1311" s="913"/>
      <c r="E1311" s="931" t="s">
        <v>150</v>
      </c>
      <c r="F1311" s="912" t="str">
        <f t="shared" si="13"/>
        <v>6340</v>
      </c>
      <c r="G1311" s="931" t="s">
        <v>273</v>
      </c>
      <c r="H1311" s="931"/>
      <c r="I1311" s="933" t="s">
        <v>274</v>
      </c>
      <c r="J1311" s="1084">
        <v>1</v>
      </c>
      <c r="K1311" s="1085">
        <v>7</v>
      </c>
      <c r="L1311" s="931">
        <v>3</v>
      </c>
      <c r="M1311" s="931" t="s">
        <v>3387</v>
      </c>
      <c r="N1311" s="912"/>
      <c r="O1311" s="761"/>
      <c r="P1311" s="931"/>
      <c r="Q1311" s="931"/>
    </row>
    <row r="1312" spans="2:17">
      <c r="B1312" s="911">
        <v>1306</v>
      </c>
      <c r="C1312" s="931" t="s">
        <v>65</v>
      </c>
      <c r="D1312" s="913"/>
      <c r="E1312" s="931" t="s">
        <v>150</v>
      </c>
      <c r="F1312" s="912" t="str">
        <f t="shared" ref="F1312:F1384" si="16">LEFT(I1312,4)</f>
        <v>6340</v>
      </c>
      <c r="G1312" s="931" t="s">
        <v>273</v>
      </c>
      <c r="H1312" s="931"/>
      <c r="I1312" s="933" t="s">
        <v>274</v>
      </c>
      <c r="J1312" s="1084">
        <v>1</v>
      </c>
      <c r="K1312" s="1085">
        <v>8</v>
      </c>
      <c r="L1312" s="931">
        <v>3</v>
      </c>
      <c r="M1312" s="931" t="s">
        <v>3387</v>
      </c>
      <c r="N1312" s="912"/>
      <c r="O1312" s="761"/>
      <c r="P1312" s="931"/>
      <c r="Q1312" s="931"/>
    </row>
    <row r="1313" spans="2:17">
      <c r="B1313" s="911">
        <v>1307</v>
      </c>
      <c r="C1313" s="931" t="s">
        <v>65</v>
      </c>
      <c r="D1313" s="913"/>
      <c r="E1313" s="931" t="s">
        <v>150</v>
      </c>
      <c r="F1313" s="912" t="str">
        <f t="shared" si="16"/>
        <v>6340</v>
      </c>
      <c r="G1313" s="931" t="s">
        <v>273</v>
      </c>
      <c r="H1313" s="931"/>
      <c r="I1313" s="933" t="s">
        <v>274</v>
      </c>
      <c r="J1313" s="1084">
        <v>1</v>
      </c>
      <c r="K1313" s="1085">
        <v>9</v>
      </c>
      <c r="L1313" s="931">
        <v>3</v>
      </c>
      <c r="M1313" s="931" t="s">
        <v>3387</v>
      </c>
      <c r="N1313" s="912"/>
      <c r="O1313" s="761"/>
      <c r="P1313" s="931"/>
      <c r="Q1313" s="931"/>
    </row>
    <row r="1314" spans="2:17">
      <c r="B1314" s="911">
        <v>1308</v>
      </c>
      <c r="C1314" s="931" t="s">
        <v>65</v>
      </c>
      <c r="D1314" s="913"/>
      <c r="E1314" s="931" t="s">
        <v>150</v>
      </c>
      <c r="F1314" s="912" t="str">
        <f t="shared" si="16"/>
        <v>6340</v>
      </c>
      <c r="G1314" s="931" t="s">
        <v>273</v>
      </c>
      <c r="H1314" s="931"/>
      <c r="I1314" s="933" t="s">
        <v>274</v>
      </c>
      <c r="J1314" s="1084">
        <v>2</v>
      </c>
      <c r="K1314" s="1085">
        <v>11</v>
      </c>
      <c r="L1314" s="931">
        <v>1</v>
      </c>
      <c r="M1314" s="931" t="s">
        <v>3388</v>
      </c>
      <c r="N1314" s="912"/>
      <c r="O1314" s="761"/>
      <c r="P1314" s="931"/>
      <c r="Q1314" s="931"/>
    </row>
    <row r="1315" spans="2:17">
      <c r="B1315" s="911">
        <v>1309</v>
      </c>
      <c r="C1315" s="931" t="s">
        <v>65</v>
      </c>
      <c r="D1315" s="913"/>
      <c r="E1315" s="931" t="s">
        <v>150</v>
      </c>
      <c r="F1315" s="912" t="str">
        <f t="shared" si="16"/>
        <v>6340</v>
      </c>
      <c r="G1315" s="931" t="s">
        <v>273</v>
      </c>
      <c r="H1315" s="931"/>
      <c r="I1315" s="933" t="s">
        <v>274</v>
      </c>
      <c r="J1315" s="1084">
        <v>2</v>
      </c>
      <c r="K1315" s="1085">
        <v>12</v>
      </c>
      <c r="L1315" s="931">
        <v>1</v>
      </c>
      <c r="M1315" s="931" t="s">
        <v>3388</v>
      </c>
      <c r="N1315" s="912"/>
      <c r="O1315" s="761"/>
      <c r="P1315" s="931"/>
      <c r="Q1315" s="931"/>
    </row>
    <row r="1316" spans="2:17">
      <c r="B1316" s="911">
        <v>1310</v>
      </c>
      <c r="C1316" s="931" t="s">
        <v>65</v>
      </c>
      <c r="D1316" s="913"/>
      <c r="E1316" s="931" t="s">
        <v>150</v>
      </c>
      <c r="F1316" s="912" t="str">
        <f t="shared" si="16"/>
        <v>6340</v>
      </c>
      <c r="G1316" s="931" t="s">
        <v>273</v>
      </c>
      <c r="H1316" s="931"/>
      <c r="I1316" s="933" t="s">
        <v>274</v>
      </c>
      <c r="J1316" s="1084">
        <v>2</v>
      </c>
      <c r="K1316" s="1085">
        <v>13</v>
      </c>
      <c r="L1316" s="931">
        <v>1</v>
      </c>
      <c r="M1316" s="931" t="s">
        <v>3388</v>
      </c>
      <c r="N1316" s="912"/>
      <c r="O1316" s="761"/>
      <c r="P1316" s="931"/>
      <c r="Q1316" s="931"/>
    </row>
    <row r="1317" spans="2:17">
      <c r="B1317" s="911">
        <v>1311</v>
      </c>
      <c r="C1317" s="931" t="s">
        <v>65</v>
      </c>
      <c r="D1317" s="913"/>
      <c r="E1317" s="931" t="s">
        <v>150</v>
      </c>
      <c r="F1317" s="912" t="str">
        <f t="shared" si="16"/>
        <v>6340</v>
      </c>
      <c r="G1317" s="931" t="s">
        <v>273</v>
      </c>
      <c r="H1317" s="931"/>
      <c r="I1317" s="933" t="s">
        <v>274</v>
      </c>
      <c r="J1317" s="1084">
        <v>2</v>
      </c>
      <c r="K1317" s="1085" t="s">
        <v>3396</v>
      </c>
      <c r="L1317" s="931">
        <v>3</v>
      </c>
      <c r="M1317" s="931" t="s">
        <v>3388</v>
      </c>
      <c r="N1317" s="912"/>
      <c r="O1317" s="761"/>
      <c r="P1317" s="931"/>
      <c r="Q1317" s="931"/>
    </row>
    <row r="1318" spans="2:17">
      <c r="B1318" s="911">
        <v>1312</v>
      </c>
      <c r="C1318" s="931" t="s">
        <v>65</v>
      </c>
      <c r="D1318" s="913"/>
      <c r="E1318" s="931" t="s">
        <v>150</v>
      </c>
      <c r="F1318" s="912" t="str">
        <f t="shared" si="16"/>
        <v>6340</v>
      </c>
      <c r="G1318" s="931" t="s">
        <v>273</v>
      </c>
      <c r="H1318" s="931"/>
      <c r="I1318" s="933" t="s">
        <v>274</v>
      </c>
      <c r="J1318" s="1084">
        <v>2</v>
      </c>
      <c r="K1318" s="1085">
        <v>14</v>
      </c>
      <c r="L1318" s="931">
        <v>1</v>
      </c>
      <c r="M1318" s="931" t="s">
        <v>3388</v>
      </c>
      <c r="N1318" s="912"/>
      <c r="O1318" s="761"/>
      <c r="P1318" s="931"/>
      <c r="Q1318" s="931"/>
    </row>
    <row r="1319" spans="2:17">
      <c r="B1319" s="911">
        <v>1313</v>
      </c>
      <c r="C1319" s="931" t="s">
        <v>65</v>
      </c>
      <c r="D1319" s="913"/>
      <c r="E1319" s="931" t="s">
        <v>150</v>
      </c>
      <c r="F1319" s="912" t="str">
        <f t="shared" si="16"/>
        <v>6340</v>
      </c>
      <c r="G1319" s="931" t="s">
        <v>273</v>
      </c>
      <c r="H1319" s="931"/>
      <c r="I1319" s="933" t="s">
        <v>274</v>
      </c>
      <c r="J1319" s="1084">
        <v>2</v>
      </c>
      <c r="K1319" s="1085">
        <v>16</v>
      </c>
      <c r="L1319" s="931">
        <v>1</v>
      </c>
      <c r="M1319" s="931" t="s">
        <v>3388</v>
      </c>
      <c r="N1319" s="912"/>
      <c r="O1319" s="761"/>
      <c r="P1319" s="931"/>
      <c r="Q1319" s="931"/>
    </row>
    <row r="1320" spans="2:17">
      <c r="B1320" s="911">
        <v>1314</v>
      </c>
      <c r="C1320" s="931" t="s">
        <v>65</v>
      </c>
      <c r="D1320" s="913"/>
      <c r="E1320" s="931" t="s">
        <v>150</v>
      </c>
      <c r="F1320" s="912" t="str">
        <f t="shared" si="16"/>
        <v>6340</v>
      </c>
      <c r="G1320" s="931" t="s">
        <v>273</v>
      </c>
      <c r="H1320" s="931"/>
      <c r="I1320" s="933" t="s">
        <v>274</v>
      </c>
      <c r="J1320" s="1084">
        <v>2</v>
      </c>
      <c r="K1320" s="1085" t="s">
        <v>3397</v>
      </c>
      <c r="L1320" s="931">
        <v>3</v>
      </c>
      <c r="M1320" s="931" t="s">
        <v>3387</v>
      </c>
      <c r="N1320" s="912"/>
      <c r="O1320" s="761"/>
      <c r="P1320" s="931"/>
      <c r="Q1320" s="931"/>
    </row>
    <row r="1321" spans="2:17">
      <c r="B1321" s="911">
        <v>1315</v>
      </c>
      <c r="C1321" s="931" t="s">
        <v>65</v>
      </c>
      <c r="D1321" s="913"/>
      <c r="E1321" s="931" t="s">
        <v>150</v>
      </c>
      <c r="F1321" s="912" t="str">
        <f t="shared" si="16"/>
        <v>6340</v>
      </c>
      <c r="G1321" s="931" t="s">
        <v>273</v>
      </c>
      <c r="H1321" s="931"/>
      <c r="I1321" s="933" t="s">
        <v>274</v>
      </c>
      <c r="J1321" s="1084">
        <v>2</v>
      </c>
      <c r="K1321" s="1085">
        <v>17</v>
      </c>
      <c r="L1321" s="931">
        <v>1</v>
      </c>
      <c r="M1321" s="931" t="s">
        <v>3388</v>
      </c>
      <c r="N1321" s="912"/>
      <c r="O1321" s="761"/>
      <c r="P1321" s="931"/>
      <c r="Q1321" s="931"/>
    </row>
    <row r="1322" spans="2:17">
      <c r="B1322" s="911">
        <v>1316</v>
      </c>
      <c r="C1322" s="931" t="s">
        <v>65</v>
      </c>
      <c r="D1322" s="913"/>
      <c r="E1322" s="931" t="s">
        <v>150</v>
      </c>
      <c r="F1322" s="912" t="str">
        <f t="shared" si="16"/>
        <v>6340</v>
      </c>
      <c r="G1322" s="931" t="s">
        <v>273</v>
      </c>
      <c r="H1322" s="931"/>
      <c r="I1322" s="933" t="s">
        <v>274</v>
      </c>
      <c r="J1322" s="1084">
        <v>3</v>
      </c>
      <c r="K1322" s="1085">
        <v>19</v>
      </c>
      <c r="L1322" s="931">
        <v>1</v>
      </c>
      <c r="M1322" s="931" t="s">
        <v>3388</v>
      </c>
      <c r="N1322" s="912"/>
      <c r="O1322" s="761"/>
      <c r="P1322" s="931"/>
      <c r="Q1322" s="931"/>
    </row>
    <row r="1323" spans="2:17">
      <c r="B1323" s="911">
        <v>1317</v>
      </c>
      <c r="C1323" s="931" t="s">
        <v>65</v>
      </c>
      <c r="D1323" s="913"/>
      <c r="E1323" s="931" t="s">
        <v>150</v>
      </c>
      <c r="F1323" s="912" t="str">
        <f t="shared" si="16"/>
        <v>6340</v>
      </c>
      <c r="G1323" s="931" t="s">
        <v>273</v>
      </c>
      <c r="H1323" s="931"/>
      <c r="I1323" s="933" t="s">
        <v>274</v>
      </c>
      <c r="J1323" s="1084">
        <v>3</v>
      </c>
      <c r="K1323" s="1085">
        <v>20</v>
      </c>
      <c r="L1323" s="931">
        <v>3</v>
      </c>
      <c r="M1323" s="931" t="s">
        <v>3387</v>
      </c>
      <c r="N1323" s="912"/>
      <c r="O1323" s="761"/>
      <c r="P1323" s="931"/>
      <c r="Q1323" s="931"/>
    </row>
    <row r="1324" spans="2:17">
      <c r="B1324" s="911">
        <v>1318</v>
      </c>
      <c r="C1324" s="931" t="s">
        <v>65</v>
      </c>
      <c r="D1324" s="913"/>
      <c r="E1324" s="931" t="s">
        <v>150</v>
      </c>
      <c r="F1324" s="912" t="str">
        <f t="shared" si="16"/>
        <v>6340</v>
      </c>
      <c r="G1324" s="931" t="s">
        <v>273</v>
      </c>
      <c r="H1324" s="931"/>
      <c r="I1324" s="933" t="s">
        <v>274</v>
      </c>
      <c r="J1324" s="1084">
        <v>3</v>
      </c>
      <c r="K1324" s="1085">
        <v>21</v>
      </c>
      <c r="L1324" s="931">
        <v>3</v>
      </c>
      <c r="M1324" s="931" t="s">
        <v>3387</v>
      </c>
      <c r="N1324" s="912"/>
      <c r="O1324" s="761"/>
      <c r="P1324" s="931"/>
      <c r="Q1324" s="931"/>
    </row>
    <row r="1325" spans="2:17">
      <c r="B1325" s="911">
        <v>1319</v>
      </c>
      <c r="C1325" s="931" t="s">
        <v>65</v>
      </c>
      <c r="D1325" s="913"/>
      <c r="E1325" s="931" t="s">
        <v>150</v>
      </c>
      <c r="F1325" s="912" t="str">
        <f t="shared" si="16"/>
        <v>6340</v>
      </c>
      <c r="G1325" s="931" t="s">
        <v>273</v>
      </c>
      <c r="H1325" s="931"/>
      <c r="I1325" s="933" t="s">
        <v>274</v>
      </c>
      <c r="J1325" s="1084">
        <v>3</v>
      </c>
      <c r="K1325" s="1085">
        <v>22</v>
      </c>
      <c r="L1325" s="931">
        <v>3</v>
      </c>
      <c r="M1325" s="931" t="s">
        <v>3387</v>
      </c>
      <c r="N1325" s="912"/>
      <c r="O1325" s="761"/>
      <c r="P1325" s="931"/>
      <c r="Q1325" s="931"/>
    </row>
    <row r="1326" spans="2:17">
      <c r="B1326" s="911">
        <v>1320</v>
      </c>
      <c r="C1326" s="931" t="s">
        <v>65</v>
      </c>
      <c r="D1326" s="913"/>
      <c r="E1326" s="931" t="s">
        <v>150</v>
      </c>
      <c r="F1326" s="912" t="str">
        <f t="shared" si="16"/>
        <v>6340</v>
      </c>
      <c r="G1326" s="931" t="s">
        <v>273</v>
      </c>
      <c r="H1326" s="931"/>
      <c r="I1326" s="933" t="s">
        <v>274</v>
      </c>
      <c r="J1326" s="1084">
        <v>3</v>
      </c>
      <c r="K1326" s="1085">
        <v>23</v>
      </c>
      <c r="L1326" s="931">
        <v>3</v>
      </c>
      <c r="M1326" s="931" t="s">
        <v>3387</v>
      </c>
      <c r="N1326" s="912"/>
      <c r="O1326" s="761"/>
      <c r="P1326" s="931"/>
      <c r="Q1326" s="931"/>
    </row>
    <row r="1327" spans="2:17">
      <c r="B1327" s="911">
        <v>1321</v>
      </c>
      <c r="C1327" s="931" t="s">
        <v>65</v>
      </c>
      <c r="D1327" s="913"/>
      <c r="E1327" s="931" t="s">
        <v>150</v>
      </c>
      <c r="F1327" s="912" t="str">
        <f t="shared" si="16"/>
        <v>6340</v>
      </c>
      <c r="G1327" s="931" t="s">
        <v>273</v>
      </c>
      <c r="H1327" s="931"/>
      <c r="I1327" s="933" t="s">
        <v>274</v>
      </c>
      <c r="J1327" s="1084">
        <v>3</v>
      </c>
      <c r="K1327" s="1085">
        <v>24</v>
      </c>
      <c r="L1327" s="931">
        <v>1</v>
      </c>
      <c r="M1327" s="931" t="s">
        <v>3388</v>
      </c>
      <c r="N1327" s="912"/>
      <c r="O1327" s="761"/>
      <c r="P1327" s="931"/>
      <c r="Q1327" s="931"/>
    </row>
    <row r="1328" spans="2:17">
      <c r="B1328" s="911">
        <v>1322</v>
      </c>
      <c r="C1328" s="931" t="s">
        <v>65</v>
      </c>
      <c r="D1328" s="913"/>
      <c r="E1328" s="931" t="s">
        <v>150</v>
      </c>
      <c r="F1328" s="912" t="str">
        <f t="shared" si="16"/>
        <v>6340</v>
      </c>
      <c r="G1328" s="931" t="s">
        <v>273</v>
      </c>
      <c r="H1328" s="931"/>
      <c r="I1328" s="933" t="s">
        <v>274</v>
      </c>
      <c r="J1328" s="1084">
        <v>3</v>
      </c>
      <c r="K1328" s="1085">
        <v>25</v>
      </c>
      <c r="L1328" s="931">
        <v>1</v>
      </c>
      <c r="M1328" s="931" t="s">
        <v>3388</v>
      </c>
      <c r="N1328" s="912"/>
      <c r="O1328" s="761"/>
      <c r="P1328" s="931"/>
      <c r="Q1328" s="931"/>
    </row>
    <row r="1329" spans="2:17">
      <c r="B1329" s="911">
        <v>1323</v>
      </c>
      <c r="C1329" s="931" t="s">
        <v>65</v>
      </c>
      <c r="D1329" s="913"/>
      <c r="E1329" s="931" t="s">
        <v>150</v>
      </c>
      <c r="F1329" s="912" t="str">
        <f t="shared" si="16"/>
        <v>6340</v>
      </c>
      <c r="G1329" s="931" t="s">
        <v>273</v>
      </c>
      <c r="H1329" s="931"/>
      <c r="I1329" s="933" t="s">
        <v>274</v>
      </c>
      <c r="J1329" s="1084">
        <v>3</v>
      </c>
      <c r="K1329" s="1085">
        <v>26</v>
      </c>
      <c r="L1329" s="931">
        <v>3</v>
      </c>
      <c r="M1329" s="931" t="s">
        <v>3388</v>
      </c>
      <c r="N1329" s="912"/>
      <c r="O1329" s="761"/>
      <c r="P1329" s="931"/>
      <c r="Q1329" s="931"/>
    </row>
    <row r="1330" spans="2:17">
      <c r="B1330" s="911">
        <v>1324</v>
      </c>
      <c r="C1330" s="931" t="s">
        <v>65</v>
      </c>
      <c r="D1330" s="913"/>
      <c r="E1330" s="931" t="s">
        <v>150</v>
      </c>
      <c r="F1330" s="912" t="str">
        <f t="shared" si="16"/>
        <v>6340</v>
      </c>
      <c r="G1330" s="931" t="s">
        <v>273</v>
      </c>
      <c r="H1330" s="931"/>
      <c r="I1330" s="933" t="s">
        <v>274</v>
      </c>
      <c r="J1330" s="1084">
        <v>3</v>
      </c>
      <c r="K1330" s="1085">
        <v>27</v>
      </c>
      <c r="L1330" s="931">
        <v>1</v>
      </c>
      <c r="M1330" s="931" t="s">
        <v>3388</v>
      </c>
      <c r="N1330" s="912"/>
      <c r="O1330" s="761"/>
      <c r="P1330" s="931"/>
      <c r="Q1330" s="931"/>
    </row>
    <row r="1331" spans="2:17">
      <c r="B1331" s="911">
        <v>1325</v>
      </c>
      <c r="C1331" s="931" t="s">
        <v>65</v>
      </c>
      <c r="D1331" s="913"/>
      <c r="E1331" s="931" t="s">
        <v>150</v>
      </c>
      <c r="F1331" s="912" t="str">
        <f t="shared" si="16"/>
        <v>6340</v>
      </c>
      <c r="G1331" s="931" t="s">
        <v>273</v>
      </c>
      <c r="H1331" s="931"/>
      <c r="I1331" s="933" t="s">
        <v>274</v>
      </c>
      <c r="J1331" s="1084">
        <v>3</v>
      </c>
      <c r="K1331" s="1085">
        <v>28</v>
      </c>
      <c r="L1331" s="931">
        <v>1</v>
      </c>
      <c r="M1331" s="931" t="s">
        <v>3388</v>
      </c>
      <c r="N1331" s="912"/>
      <c r="O1331" s="761"/>
      <c r="P1331" s="931"/>
      <c r="Q1331" s="931"/>
    </row>
    <row r="1332" spans="2:17">
      <c r="B1332" s="911">
        <v>1326</v>
      </c>
      <c r="C1332" s="931" t="s">
        <v>65</v>
      </c>
      <c r="D1332" s="913"/>
      <c r="E1332" s="931" t="s">
        <v>150</v>
      </c>
      <c r="F1332" s="912" t="str">
        <f t="shared" si="16"/>
        <v>6340</v>
      </c>
      <c r="G1332" s="931" t="s">
        <v>273</v>
      </c>
      <c r="H1332" s="931"/>
      <c r="I1332" s="933" t="s">
        <v>274</v>
      </c>
      <c r="J1332" s="1084">
        <v>3</v>
      </c>
      <c r="K1332" s="1085">
        <v>29</v>
      </c>
      <c r="L1332" s="931">
        <v>3</v>
      </c>
      <c r="M1332" s="931" t="s">
        <v>3387</v>
      </c>
      <c r="N1332" s="912"/>
      <c r="O1332" s="761"/>
      <c r="P1332" s="931"/>
      <c r="Q1332" s="931"/>
    </row>
    <row r="1333" spans="2:17">
      <c r="B1333" s="911">
        <v>1327</v>
      </c>
      <c r="C1333" s="931" t="s">
        <v>65</v>
      </c>
      <c r="D1333" s="913"/>
      <c r="E1333" s="931" t="s">
        <v>150</v>
      </c>
      <c r="F1333" s="912" t="str">
        <f t="shared" si="16"/>
        <v>6340</v>
      </c>
      <c r="G1333" s="931" t="s">
        <v>277</v>
      </c>
      <c r="H1333" s="931"/>
      <c r="I1333" s="933" t="s">
        <v>278</v>
      </c>
      <c r="J1333" s="1084">
        <v>1</v>
      </c>
      <c r="K1333" s="1085">
        <v>1</v>
      </c>
      <c r="L1333" s="931">
        <v>3</v>
      </c>
      <c r="M1333" s="931" t="s">
        <v>3387</v>
      </c>
      <c r="N1333" s="912"/>
      <c r="O1333" s="761"/>
      <c r="P1333" s="931"/>
      <c r="Q1333" s="931"/>
    </row>
    <row r="1334" spans="2:17">
      <c r="B1334" s="911">
        <v>1328</v>
      </c>
      <c r="C1334" s="931" t="s">
        <v>65</v>
      </c>
      <c r="D1334" s="913"/>
      <c r="E1334" s="931" t="s">
        <v>150</v>
      </c>
      <c r="F1334" s="912" t="str">
        <f t="shared" si="16"/>
        <v>6340</v>
      </c>
      <c r="G1334" s="931" t="s">
        <v>277</v>
      </c>
      <c r="H1334" s="931"/>
      <c r="I1334" s="933" t="s">
        <v>278</v>
      </c>
      <c r="J1334" s="1084">
        <v>1</v>
      </c>
      <c r="K1334" s="1085">
        <v>2</v>
      </c>
      <c r="L1334" s="931">
        <v>3</v>
      </c>
      <c r="M1334" s="931" t="s">
        <v>3387</v>
      </c>
      <c r="N1334" s="912"/>
      <c r="O1334" s="761"/>
      <c r="P1334" s="931"/>
      <c r="Q1334" s="931"/>
    </row>
    <row r="1335" spans="2:17">
      <c r="B1335" s="911">
        <v>1329</v>
      </c>
      <c r="C1335" s="931" t="s">
        <v>65</v>
      </c>
      <c r="D1335" s="913"/>
      <c r="E1335" s="931" t="s">
        <v>150</v>
      </c>
      <c r="F1335" s="912" t="str">
        <f t="shared" si="16"/>
        <v>6340</v>
      </c>
      <c r="G1335" s="931" t="s">
        <v>277</v>
      </c>
      <c r="H1335" s="931"/>
      <c r="I1335" s="933" t="s">
        <v>278</v>
      </c>
      <c r="J1335" s="1084">
        <v>1</v>
      </c>
      <c r="K1335" s="1085">
        <v>3</v>
      </c>
      <c r="L1335" s="931">
        <v>3</v>
      </c>
      <c r="M1335" s="931" t="s">
        <v>3387</v>
      </c>
      <c r="N1335" s="912"/>
      <c r="O1335" s="761"/>
      <c r="P1335" s="931"/>
      <c r="Q1335" s="931"/>
    </row>
    <row r="1336" spans="2:17">
      <c r="B1336" s="911">
        <v>1330</v>
      </c>
      <c r="C1336" s="931" t="s">
        <v>65</v>
      </c>
      <c r="D1336" s="913"/>
      <c r="E1336" s="931" t="s">
        <v>150</v>
      </c>
      <c r="F1336" s="912" t="str">
        <f t="shared" si="16"/>
        <v>6340</v>
      </c>
      <c r="G1336" s="931" t="s">
        <v>277</v>
      </c>
      <c r="H1336" s="931"/>
      <c r="I1336" s="933" t="s">
        <v>278</v>
      </c>
      <c r="J1336" s="1084">
        <v>1</v>
      </c>
      <c r="K1336" s="1085">
        <v>4</v>
      </c>
      <c r="L1336" s="931">
        <v>3</v>
      </c>
      <c r="M1336" s="931" t="s">
        <v>3387</v>
      </c>
      <c r="N1336" s="912"/>
      <c r="O1336" s="761"/>
      <c r="P1336" s="931"/>
      <c r="Q1336" s="931"/>
    </row>
    <row r="1337" spans="2:17">
      <c r="B1337" s="911">
        <v>1331</v>
      </c>
      <c r="C1337" s="931" t="s">
        <v>65</v>
      </c>
      <c r="D1337" s="913"/>
      <c r="E1337" s="931" t="s">
        <v>150</v>
      </c>
      <c r="F1337" s="912" t="str">
        <f t="shared" si="16"/>
        <v>6340</v>
      </c>
      <c r="G1337" s="931" t="s">
        <v>277</v>
      </c>
      <c r="H1337" s="931"/>
      <c r="I1337" s="933" t="s">
        <v>278</v>
      </c>
      <c r="J1337" s="1084">
        <v>1</v>
      </c>
      <c r="K1337" s="1085">
        <v>5</v>
      </c>
      <c r="L1337" s="931">
        <v>3</v>
      </c>
      <c r="M1337" s="931" t="s">
        <v>3387</v>
      </c>
      <c r="N1337" s="912"/>
      <c r="O1337" s="761"/>
      <c r="P1337" s="931"/>
      <c r="Q1337" s="931"/>
    </row>
    <row r="1338" spans="2:17">
      <c r="B1338" s="911">
        <v>1332</v>
      </c>
      <c r="C1338" s="931" t="s">
        <v>65</v>
      </c>
      <c r="D1338" s="913"/>
      <c r="E1338" s="931" t="s">
        <v>150</v>
      </c>
      <c r="F1338" s="912" t="str">
        <f t="shared" si="16"/>
        <v>6340</v>
      </c>
      <c r="G1338" s="931" t="s">
        <v>277</v>
      </c>
      <c r="H1338" s="931"/>
      <c r="I1338" s="933" t="s">
        <v>278</v>
      </c>
      <c r="J1338" s="1084">
        <v>1</v>
      </c>
      <c r="K1338" s="1085">
        <v>6</v>
      </c>
      <c r="L1338" s="931">
        <v>3</v>
      </c>
      <c r="M1338" s="931" t="s">
        <v>3387</v>
      </c>
      <c r="N1338" s="912"/>
      <c r="O1338" s="761"/>
      <c r="P1338" s="931"/>
      <c r="Q1338" s="931"/>
    </row>
    <row r="1339" spans="2:17">
      <c r="B1339" s="911">
        <v>1333</v>
      </c>
      <c r="C1339" s="931" t="s">
        <v>65</v>
      </c>
      <c r="D1339" s="913"/>
      <c r="E1339" s="931" t="s">
        <v>150</v>
      </c>
      <c r="F1339" s="912" t="str">
        <f t="shared" si="16"/>
        <v>6340</v>
      </c>
      <c r="G1339" s="931" t="s">
        <v>277</v>
      </c>
      <c r="H1339" s="931"/>
      <c r="I1339" s="933" t="s">
        <v>278</v>
      </c>
      <c r="J1339" s="1084">
        <v>1</v>
      </c>
      <c r="K1339" s="1085">
        <v>7</v>
      </c>
      <c r="L1339" s="931">
        <v>3</v>
      </c>
      <c r="M1339" s="931" t="s">
        <v>3343</v>
      </c>
      <c r="N1339" s="912"/>
      <c r="O1339" s="761"/>
      <c r="P1339" s="931"/>
      <c r="Q1339" s="931"/>
    </row>
    <row r="1340" spans="2:17">
      <c r="B1340" s="911">
        <v>1334</v>
      </c>
      <c r="C1340" s="931" t="s">
        <v>65</v>
      </c>
      <c r="D1340" s="913"/>
      <c r="E1340" s="931" t="s">
        <v>150</v>
      </c>
      <c r="F1340" s="912" t="str">
        <f t="shared" si="16"/>
        <v>6340</v>
      </c>
      <c r="G1340" s="931"/>
      <c r="H1340" s="931"/>
      <c r="I1340" s="933" t="s">
        <v>279</v>
      </c>
      <c r="J1340" s="1084"/>
      <c r="K1340" s="1085"/>
      <c r="L1340" s="931"/>
      <c r="M1340" s="931"/>
      <c r="N1340" s="912"/>
      <c r="O1340" s="761"/>
      <c r="P1340" s="931"/>
      <c r="Q1340" s="931"/>
    </row>
    <row r="1341" spans="2:17">
      <c r="B1341" s="911">
        <v>1335</v>
      </c>
      <c r="C1341" s="931" t="s">
        <v>65</v>
      </c>
      <c r="D1341" s="913"/>
      <c r="E1341" s="931" t="s">
        <v>150</v>
      </c>
      <c r="F1341" s="912" t="str">
        <f t="shared" si="16"/>
        <v>6340</v>
      </c>
      <c r="G1341" s="931" t="s">
        <v>281</v>
      </c>
      <c r="H1341" s="931"/>
      <c r="I1341" s="933" t="s">
        <v>282</v>
      </c>
      <c r="J1341" s="1084">
        <v>1</v>
      </c>
      <c r="K1341" s="1085">
        <v>1</v>
      </c>
      <c r="L1341" s="931">
        <v>3</v>
      </c>
      <c r="M1341" s="931" t="s">
        <v>3387</v>
      </c>
      <c r="N1341" s="912"/>
      <c r="O1341" s="761"/>
      <c r="P1341" s="931"/>
      <c r="Q1341" s="931"/>
    </row>
    <row r="1342" spans="2:17">
      <c r="B1342" s="911">
        <v>1336</v>
      </c>
      <c r="C1342" s="931" t="s">
        <v>65</v>
      </c>
      <c r="D1342" s="913"/>
      <c r="E1342" s="931" t="s">
        <v>150</v>
      </c>
      <c r="F1342" s="912" t="str">
        <f t="shared" si="16"/>
        <v>6340</v>
      </c>
      <c r="G1342" s="931" t="s">
        <v>281</v>
      </c>
      <c r="H1342" s="931"/>
      <c r="I1342" s="933" t="s">
        <v>282</v>
      </c>
      <c r="J1342" s="1084">
        <v>1</v>
      </c>
      <c r="K1342" s="1085">
        <v>2</v>
      </c>
      <c r="L1342" s="931">
        <v>3</v>
      </c>
      <c r="M1342" s="931" t="s">
        <v>3387</v>
      </c>
      <c r="N1342" s="912"/>
      <c r="O1342" s="761"/>
      <c r="P1342" s="931"/>
      <c r="Q1342" s="931"/>
    </row>
    <row r="1343" spans="2:17">
      <c r="B1343" s="911">
        <v>1337</v>
      </c>
      <c r="C1343" s="931" t="s">
        <v>65</v>
      </c>
      <c r="D1343" s="913"/>
      <c r="E1343" s="931" t="s">
        <v>150</v>
      </c>
      <c r="F1343" s="912" t="str">
        <f t="shared" si="16"/>
        <v>6340</v>
      </c>
      <c r="G1343" s="931" t="s">
        <v>281</v>
      </c>
      <c r="H1343" s="931"/>
      <c r="I1343" s="933" t="s">
        <v>282</v>
      </c>
      <c r="J1343" s="1084">
        <v>1</v>
      </c>
      <c r="K1343" s="1085">
        <v>3</v>
      </c>
      <c r="L1343" s="931">
        <v>3</v>
      </c>
      <c r="M1343" s="931" t="s">
        <v>3387</v>
      </c>
      <c r="N1343" s="912"/>
      <c r="O1343" s="761"/>
      <c r="P1343" s="931"/>
      <c r="Q1343" s="931"/>
    </row>
    <row r="1344" spans="2:17">
      <c r="B1344" s="911">
        <v>1338</v>
      </c>
      <c r="C1344" s="931" t="s">
        <v>65</v>
      </c>
      <c r="D1344" s="913"/>
      <c r="E1344" s="931" t="s">
        <v>150</v>
      </c>
      <c r="F1344" s="912" t="str">
        <f t="shared" si="16"/>
        <v>6340</v>
      </c>
      <c r="G1344" s="931" t="s">
        <v>281</v>
      </c>
      <c r="H1344" s="931"/>
      <c r="I1344" s="933" t="s">
        <v>282</v>
      </c>
      <c r="J1344" s="1084">
        <v>1</v>
      </c>
      <c r="K1344" s="1085">
        <v>4</v>
      </c>
      <c r="L1344" s="931">
        <v>3</v>
      </c>
      <c r="M1344" s="931" t="s">
        <v>3387</v>
      </c>
      <c r="N1344" s="912"/>
      <c r="O1344" s="761"/>
      <c r="P1344" s="931"/>
      <c r="Q1344" s="931"/>
    </row>
    <row r="1345" spans="2:17">
      <c r="B1345" s="911">
        <v>1339</v>
      </c>
      <c r="C1345" s="931" t="s">
        <v>65</v>
      </c>
      <c r="D1345" s="913"/>
      <c r="E1345" s="931" t="s">
        <v>150</v>
      </c>
      <c r="F1345" s="912" t="str">
        <f t="shared" si="16"/>
        <v>6340</v>
      </c>
      <c r="G1345" s="931" t="s">
        <v>281</v>
      </c>
      <c r="H1345" s="931"/>
      <c r="I1345" s="933" t="s">
        <v>282</v>
      </c>
      <c r="J1345" s="1084">
        <v>1</v>
      </c>
      <c r="K1345" s="1085">
        <v>5</v>
      </c>
      <c r="L1345" s="931">
        <v>3</v>
      </c>
      <c r="M1345" s="931" t="s">
        <v>3387</v>
      </c>
      <c r="N1345" s="912"/>
      <c r="O1345" s="761"/>
      <c r="P1345" s="931"/>
      <c r="Q1345" s="931"/>
    </row>
    <row r="1346" spans="2:17">
      <c r="B1346" s="911">
        <v>1340</v>
      </c>
      <c r="C1346" s="931" t="s">
        <v>65</v>
      </c>
      <c r="D1346" s="913"/>
      <c r="E1346" s="931" t="s">
        <v>150</v>
      </c>
      <c r="F1346" s="912" t="str">
        <f t="shared" si="16"/>
        <v>6340</v>
      </c>
      <c r="G1346" s="931" t="s">
        <v>281</v>
      </c>
      <c r="H1346" s="931"/>
      <c r="I1346" s="933" t="s">
        <v>282</v>
      </c>
      <c r="J1346" s="1084">
        <v>1</v>
      </c>
      <c r="K1346" s="1085">
        <v>6</v>
      </c>
      <c r="L1346" s="931">
        <v>3</v>
      </c>
      <c r="M1346" s="931" t="s">
        <v>3387</v>
      </c>
      <c r="N1346" s="912"/>
      <c r="O1346" s="761"/>
      <c r="P1346" s="931"/>
      <c r="Q1346" s="931"/>
    </row>
    <row r="1347" spans="2:17">
      <c r="B1347" s="911">
        <v>1341</v>
      </c>
      <c r="C1347" s="931" t="s">
        <v>65</v>
      </c>
      <c r="D1347" s="913"/>
      <c r="E1347" s="931" t="s">
        <v>150</v>
      </c>
      <c r="F1347" s="912" t="str">
        <f t="shared" si="16"/>
        <v>6340</v>
      </c>
      <c r="G1347" s="931" t="s">
        <v>281</v>
      </c>
      <c r="H1347" s="931"/>
      <c r="I1347" s="933" t="s">
        <v>282</v>
      </c>
      <c r="J1347" s="1084">
        <v>1</v>
      </c>
      <c r="K1347" s="1085">
        <v>7</v>
      </c>
      <c r="L1347" s="931">
        <v>3</v>
      </c>
      <c r="M1347" s="931" t="s">
        <v>3343</v>
      </c>
      <c r="N1347" s="912"/>
      <c r="O1347" s="761"/>
      <c r="P1347" s="931"/>
      <c r="Q1347" s="931"/>
    </row>
    <row r="1348" spans="2:17">
      <c r="B1348" s="911">
        <v>1342</v>
      </c>
      <c r="C1348" s="931" t="s">
        <v>65</v>
      </c>
      <c r="D1348" s="913"/>
      <c r="E1348" s="931" t="s">
        <v>150</v>
      </c>
      <c r="F1348" s="912" t="str">
        <f t="shared" si="16"/>
        <v>6340</v>
      </c>
      <c r="G1348" s="931" t="s">
        <v>283</v>
      </c>
      <c r="H1348" s="931"/>
      <c r="I1348" s="933" t="s">
        <v>284</v>
      </c>
      <c r="J1348" s="1084">
        <v>1</v>
      </c>
      <c r="K1348" s="1085">
        <v>1</v>
      </c>
      <c r="L1348" s="931">
        <v>3</v>
      </c>
      <c r="M1348" s="931" t="s">
        <v>3343</v>
      </c>
      <c r="N1348" s="912"/>
      <c r="O1348" s="761"/>
      <c r="P1348" s="931"/>
      <c r="Q1348" s="931"/>
    </row>
    <row r="1349" spans="2:17">
      <c r="B1349" s="911">
        <v>1343</v>
      </c>
      <c r="C1349" s="931" t="s">
        <v>65</v>
      </c>
      <c r="D1349" s="913"/>
      <c r="E1349" s="931" t="s">
        <v>150</v>
      </c>
      <c r="F1349" s="912" t="str">
        <f t="shared" si="16"/>
        <v>6340</v>
      </c>
      <c r="G1349" s="931" t="s">
        <v>283</v>
      </c>
      <c r="H1349" s="931"/>
      <c r="I1349" s="933" t="s">
        <v>284</v>
      </c>
      <c r="J1349" s="1084">
        <v>1</v>
      </c>
      <c r="K1349" s="1085">
        <v>2</v>
      </c>
      <c r="L1349" s="931">
        <v>3</v>
      </c>
      <c r="M1349" s="931" t="s">
        <v>3387</v>
      </c>
      <c r="N1349" s="912"/>
      <c r="O1349" s="761"/>
      <c r="P1349" s="931"/>
      <c r="Q1349" s="931"/>
    </row>
    <row r="1350" spans="2:17">
      <c r="B1350" s="911">
        <v>1344</v>
      </c>
      <c r="C1350" s="931" t="s">
        <v>65</v>
      </c>
      <c r="D1350" s="913"/>
      <c r="E1350" s="931" t="s">
        <v>150</v>
      </c>
      <c r="F1350" s="912" t="str">
        <f t="shared" si="16"/>
        <v>6340</v>
      </c>
      <c r="G1350" s="931" t="s">
        <v>283</v>
      </c>
      <c r="H1350" s="931"/>
      <c r="I1350" s="933" t="s">
        <v>284</v>
      </c>
      <c r="J1350" s="1084">
        <v>1</v>
      </c>
      <c r="K1350" s="1085">
        <v>3</v>
      </c>
      <c r="L1350" s="931">
        <v>1.5</v>
      </c>
      <c r="M1350" s="931" t="s">
        <v>3388</v>
      </c>
      <c r="N1350" s="912"/>
      <c r="O1350" s="761"/>
      <c r="P1350" s="931"/>
      <c r="Q1350" s="931"/>
    </row>
    <row r="1351" spans="2:17">
      <c r="B1351" s="911">
        <v>1345</v>
      </c>
      <c r="C1351" s="931" t="s">
        <v>65</v>
      </c>
      <c r="D1351" s="913"/>
      <c r="E1351" s="931" t="s">
        <v>150</v>
      </c>
      <c r="F1351" s="912" t="str">
        <f t="shared" si="16"/>
        <v>6340</v>
      </c>
      <c r="G1351" s="931" t="s">
        <v>283</v>
      </c>
      <c r="H1351" s="931"/>
      <c r="I1351" s="933" t="s">
        <v>284</v>
      </c>
      <c r="J1351" s="1084">
        <v>1</v>
      </c>
      <c r="K1351" s="1085">
        <v>4</v>
      </c>
      <c r="L1351" s="931">
        <v>3</v>
      </c>
      <c r="M1351" s="931" t="s">
        <v>3387</v>
      </c>
      <c r="N1351" s="912"/>
      <c r="O1351" s="761"/>
      <c r="P1351" s="931"/>
      <c r="Q1351" s="931"/>
    </row>
    <row r="1352" spans="2:17">
      <c r="B1352" s="911">
        <v>1346</v>
      </c>
      <c r="C1352" s="931" t="s">
        <v>65</v>
      </c>
      <c r="D1352" s="913"/>
      <c r="E1352" s="931" t="s">
        <v>150</v>
      </c>
      <c r="F1352" s="912" t="str">
        <f t="shared" si="16"/>
        <v>6340</v>
      </c>
      <c r="G1352" s="931" t="s">
        <v>283</v>
      </c>
      <c r="H1352" s="931"/>
      <c r="I1352" s="933" t="s">
        <v>284</v>
      </c>
      <c r="J1352" s="1084">
        <v>1</v>
      </c>
      <c r="K1352" s="1085">
        <v>5</v>
      </c>
      <c r="L1352" s="931">
        <v>3</v>
      </c>
      <c r="M1352" s="931" t="s">
        <v>3387</v>
      </c>
      <c r="N1352" s="912"/>
      <c r="O1352" s="761"/>
      <c r="P1352" s="931"/>
      <c r="Q1352" s="931"/>
    </row>
    <row r="1353" spans="2:17">
      <c r="B1353" s="911">
        <v>1347</v>
      </c>
      <c r="C1353" s="931" t="s">
        <v>65</v>
      </c>
      <c r="D1353" s="913"/>
      <c r="E1353" s="931" t="s">
        <v>150</v>
      </c>
      <c r="F1353" s="912" t="str">
        <f t="shared" si="16"/>
        <v>6340</v>
      </c>
      <c r="G1353" s="931" t="s">
        <v>283</v>
      </c>
      <c r="H1353" s="931"/>
      <c r="I1353" s="933" t="s">
        <v>284</v>
      </c>
      <c r="J1353" s="1084">
        <v>1</v>
      </c>
      <c r="K1353" s="1085">
        <v>6</v>
      </c>
      <c r="L1353" s="931">
        <v>3</v>
      </c>
      <c r="M1353" s="931" t="s">
        <v>3387</v>
      </c>
      <c r="N1353" s="912"/>
      <c r="O1353" s="761"/>
      <c r="P1353" s="931"/>
      <c r="Q1353" s="931"/>
    </row>
    <row r="1354" spans="2:17">
      <c r="B1354" s="911">
        <v>1348</v>
      </c>
      <c r="C1354" s="931" t="s">
        <v>65</v>
      </c>
      <c r="D1354" s="913"/>
      <c r="E1354" s="931" t="s">
        <v>150</v>
      </c>
      <c r="F1354" s="912" t="str">
        <f t="shared" si="16"/>
        <v>6340</v>
      </c>
      <c r="G1354" s="931" t="s">
        <v>283</v>
      </c>
      <c r="H1354" s="931"/>
      <c r="I1354" s="933" t="s">
        <v>284</v>
      </c>
      <c r="J1354" s="1084">
        <v>1</v>
      </c>
      <c r="K1354" s="1085">
        <v>7</v>
      </c>
      <c r="L1354" s="931">
        <v>3</v>
      </c>
      <c r="M1354" s="931" t="s">
        <v>3387</v>
      </c>
      <c r="N1354" s="912"/>
      <c r="O1354" s="761"/>
      <c r="P1354" s="931"/>
      <c r="Q1354" s="931"/>
    </row>
    <row r="1355" spans="2:17">
      <c r="B1355" s="911">
        <v>1349</v>
      </c>
      <c r="C1355" s="931" t="s">
        <v>65</v>
      </c>
      <c r="D1355" s="913"/>
      <c r="E1355" s="931" t="s">
        <v>150</v>
      </c>
      <c r="F1355" s="912" t="str">
        <f t="shared" si="16"/>
        <v>6340</v>
      </c>
      <c r="G1355" s="931" t="s">
        <v>283</v>
      </c>
      <c r="H1355" s="931"/>
      <c r="I1355" s="933" t="s">
        <v>284</v>
      </c>
      <c r="J1355" s="1084">
        <v>1</v>
      </c>
      <c r="K1355" s="1085">
        <v>8</v>
      </c>
      <c r="L1355" s="931">
        <v>3</v>
      </c>
      <c r="M1355" s="931" t="s">
        <v>3387</v>
      </c>
      <c r="N1355" s="912"/>
      <c r="O1355" s="761"/>
      <c r="P1355" s="931"/>
      <c r="Q1355" s="931"/>
    </row>
    <row r="1356" spans="2:17">
      <c r="B1356" s="911">
        <v>1350</v>
      </c>
      <c r="C1356" s="931" t="s">
        <v>65</v>
      </c>
      <c r="D1356" s="913"/>
      <c r="E1356" s="931" t="s">
        <v>150</v>
      </c>
      <c r="F1356" s="912" t="str">
        <f t="shared" si="16"/>
        <v>6340</v>
      </c>
      <c r="G1356" s="931" t="s">
        <v>283</v>
      </c>
      <c r="H1356" s="931"/>
      <c r="I1356" s="933" t="s">
        <v>284</v>
      </c>
      <c r="J1356" s="1084">
        <v>1</v>
      </c>
      <c r="K1356" s="1085">
        <v>9</v>
      </c>
      <c r="L1356" s="931">
        <v>3</v>
      </c>
      <c r="M1356" s="931" t="s">
        <v>3387</v>
      </c>
      <c r="N1356" s="912"/>
      <c r="O1356" s="761"/>
      <c r="P1356" s="931"/>
      <c r="Q1356" s="931"/>
    </row>
    <row r="1357" spans="2:17">
      <c r="B1357" s="911">
        <v>1351</v>
      </c>
      <c r="C1357" s="931" t="s">
        <v>65</v>
      </c>
      <c r="D1357" s="913"/>
      <c r="E1357" s="931" t="s">
        <v>150</v>
      </c>
      <c r="F1357" s="912" t="str">
        <f t="shared" si="16"/>
        <v>6340</v>
      </c>
      <c r="G1357" s="931" t="s">
        <v>283</v>
      </c>
      <c r="H1357" s="931"/>
      <c r="I1357" s="933" t="s">
        <v>284</v>
      </c>
      <c r="J1357" s="1084">
        <v>1</v>
      </c>
      <c r="K1357" s="1085">
        <v>10</v>
      </c>
      <c r="L1357" s="931">
        <v>1</v>
      </c>
      <c r="M1357" s="931" t="s">
        <v>3388</v>
      </c>
      <c r="N1357" s="912"/>
      <c r="O1357" s="761"/>
      <c r="P1357" s="931"/>
      <c r="Q1357" s="931"/>
    </row>
    <row r="1358" spans="2:17">
      <c r="B1358" s="911">
        <v>1352</v>
      </c>
      <c r="C1358" s="931" t="s">
        <v>65</v>
      </c>
      <c r="D1358" s="913"/>
      <c r="E1358" s="931" t="s">
        <v>150</v>
      </c>
      <c r="F1358" s="912" t="str">
        <f t="shared" si="16"/>
        <v>6340</v>
      </c>
      <c r="G1358" s="931" t="s">
        <v>283</v>
      </c>
      <c r="H1358" s="931"/>
      <c r="I1358" s="933" t="s">
        <v>284</v>
      </c>
      <c r="J1358" s="1084">
        <v>1</v>
      </c>
      <c r="K1358" s="1085">
        <v>11</v>
      </c>
      <c r="L1358" s="931">
        <v>3</v>
      </c>
      <c r="M1358" s="931" t="s">
        <v>3387</v>
      </c>
      <c r="N1358" s="912"/>
      <c r="O1358" s="761"/>
      <c r="P1358" s="931"/>
      <c r="Q1358" s="931"/>
    </row>
    <row r="1359" spans="2:17">
      <c r="B1359" s="911">
        <v>1353</v>
      </c>
      <c r="C1359" s="931" t="s">
        <v>65</v>
      </c>
      <c r="D1359" s="913"/>
      <c r="E1359" s="931" t="s">
        <v>150</v>
      </c>
      <c r="F1359" s="912" t="str">
        <f t="shared" si="16"/>
        <v>6340</v>
      </c>
      <c r="G1359" s="931" t="s">
        <v>283</v>
      </c>
      <c r="H1359" s="931"/>
      <c r="I1359" s="933" t="s">
        <v>284</v>
      </c>
      <c r="J1359" s="1084">
        <v>2</v>
      </c>
      <c r="K1359" s="1085">
        <v>12</v>
      </c>
      <c r="L1359" s="931">
        <v>1</v>
      </c>
      <c r="M1359" s="931" t="s">
        <v>3388</v>
      </c>
      <c r="N1359" s="912"/>
      <c r="O1359" s="761"/>
      <c r="P1359" s="931"/>
      <c r="Q1359" s="931"/>
    </row>
    <row r="1360" spans="2:17">
      <c r="B1360" s="911">
        <v>1354</v>
      </c>
      <c r="C1360" s="931" t="s">
        <v>65</v>
      </c>
      <c r="D1360" s="913"/>
      <c r="E1360" s="931" t="s">
        <v>150</v>
      </c>
      <c r="F1360" s="912" t="str">
        <f t="shared" si="16"/>
        <v>6340</v>
      </c>
      <c r="G1360" s="931" t="s">
        <v>283</v>
      </c>
      <c r="H1360" s="931"/>
      <c r="I1360" s="933" t="s">
        <v>284</v>
      </c>
      <c r="J1360" s="1084">
        <v>2</v>
      </c>
      <c r="K1360" s="1085">
        <v>13</v>
      </c>
      <c r="L1360" s="931">
        <v>1</v>
      </c>
      <c r="M1360" s="931" t="s">
        <v>3388</v>
      </c>
      <c r="N1360" s="912"/>
      <c r="O1360" s="761"/>
      <c r="P1360" s="931"/>
      <c r="Q1360" s="931"/>
    </row>
    <row r="1361" spans="2:17">
      <c r="B1361" s="911">
        <v>1355</v>
      </c>
      <c r="C1361" s="931" t="s">
        <v>65</v>
      </c>
      <c r="D1361" s="913"/>
      <c r="E1361" s="931" t="s">
        <v>150</v>
      </c>
      <c r="F1361" s="912" t="str">
        <f t="shared" si="16"/>
        <v>6340</v>
      </c>
      <c r="G1361" s="931" t="s">
        <v>283</v>
      </c>
      <c r="H1361" s="931"/>
      <c r="I1361" s="933" t="s">
        <v>284</v>
      </c>
      <c r="J1361" s="1084">
        <v>2</v>
      </c>
      <c r="K1361" s="1085">
        <v>14</v>
      </c>
      <c r="L1361" s="931">
        <v>3</v>
      </c>
      <c r="M1361" s="931" t="s">
        <v>3387</v>
      </c>
      <c r="N1361" s="912"/>
      <c r="O1361" s="761"/>
      <c r="P1361" s="931"/>
      <c r="Q1361" s="931"/>
    </row>
    <row r="1362" spans="2:17">
      <c r="B1362" s="911">
        <v>1356</v>
      </c>
      <c r="C1362" s="931" t="s">
        <v>65</v>
      </c>
      <c r="D1362" s="913"/>
      <c r="E1362" s="931" t="s">
        <v>150</v>
      </c>
      <c r="F1362" s="912" t="str">
        <f t="shared" si="16"/>
        <v>6340</v>
      </c>
      <c r="G1362" s="931" t="s">
        <v>283</v>
      </c>
      <c r="H1362" s="931"/>
      <c r="I1362" s="933" t="s">
        <v>284</v>
      </c>
      <c r="J1362" s="1084">
        <v>2</v>
      </c>
      <c r="K1362" s="1085">
        <v>15</v>
      </c>
      <c r="L1362" s="931">
        <v>1</v>
      </c>
      <c r="M1362" s="931" t="s">
        <v>3388</v>
      </c>
      <c r="N1362" s="912"/>
      <c r="O1362" s="761"/>
      <c r="P1362" s="931"/>
      <c r="Q1362" s="931"/>
    </row>
    <row r="1363" spans="2:17">
      <c r="B1363" s="911">
        <v>1357</v>
      </c>
      <c r="C1363" s="931" t="s">
        <v>65</v>
      </c>
      <c r="D1363" s="913"/>
      <c r="E1363" s="931" t="s">
        <v>150</v>
      </c>
      <c r="F1363" s="912" t="str">
        <f t="shared" si="16"/>
        <v>6340</v>
      </c>
      <c r="G1363" s="931" t="s">
        <v>283</v>
      </c>
      <c r="H1363" s="931"/>
      <c r="I1363" s="933" t="s">
        <v>284</v>
      </c>
      <c r="J1363" s="1084">
        <v>2</v>
      </c>
      <c r="K1363" s="1085">
        <v>16</v>
      </c>
      <c r="L1363" s="931">
        <v>1</v>
      </c>
      <c r="M1363" s="931" t="s">
        <v>3388</v>
      </c>
      <c r="N1363" s="912"/>
      <c r="O1363" s="761"/>
      <c r="P1363" s="931"/>
      <c r="Q1363" s="931"/>
    </row>
    <row r="1364" spans="2:17">
      <c r="B1364" s="911">
        <v>1358</v>
      </c>
      <c r="C1364" s="931" t="s">
        <v>65</v>
      </c>
      <c r="D1364" s="913"/>
      <c r="E1364" s="931" t="s">
        <v>150</v>
      </c>
      <c r="F1364" s="912" t="str">
        <f t="shared" si="16"/>
        <v>6340</v>
      </c>
      <c r="G1364" s="931" t="s">
        <v>283</v>
      </c>
      <c r="H1364" s="931"/>
      <c r="I1364" s="933" t="s">
        <v>284</v>
      </c>
      <c r="J1364" s="1084">
        <v>2</v>
      </c>
      <c r="K1364" s="1085">
        <v>17</v>
      </c>
      <c r="L1364" s="931">
        <v>3</v>
      </c>
      <c r="M1364" s="931" t="s">
        <v>3387</v>
      </c>
      <c r="N1364" s="912"/>
      <c r="O1364" s="761"/>
      <c r="P1364" s="931"/>
      <c r="Q1364" s="931"/>
    </row>
    <row r="1365" spans="2:17">
      <c r="B1365" s="911">
        <v>1359</v>
      </c>
      <c r="C1365" s="931" t="s">
        <v>65</v>
      </c>
      <c r="D1365" s="913"/>
      <c r="E1365" s="931" t="s">
        <v>150</v>
      </c>
      <c r="F1365" s="912" t="str">
        <f t="shared" si="16"/>
        <v>6340</v>
      </c>
      <c r="G1365" s="931" t="s">
        <v>283</v>
      </c>
      <c r="H1365" s="931"/>
      <c r="I1365" s="933" t="s">
        <v>284</v>
      </c>
      <c r="J1365" s="1084">
        <v>2</v>
      </c>
      <c r="K1365" s="1085">
        <v>18</v>
      </c>
      <c r="L1365" s="931">
        <v>1</v>
      </c>
      <c r="M1365" s="931" t="s">
        <v>3388</v>
      </c>
      <c r="N1365" s="912"/>
      <c r="O1365" s="761"/>
      <c r="P1365" s="931"/>
      <c r="Q1365" s="931"/>
    </row>
    <row r="1366" spans="2:17">
      <c r="B1366" s="911">
        <v>1360</v>
      </c>
      <c r="C1366" s="931" t="s">
        <v>65</v>
      </c>
      <c r="D1366" s="913"/>
      <c r="E1366" s="931" t="s">
        <v>150</v>
      </c>
      <c r="F1366" s="912" t="str">
        <f t="shared" si="16"/>
        <v>6340</v>
      </c>
      <c r="G1366" s="931" t="s">
        <v>283</v>
      </c>
      <c r="H1366" s="931"/>
      <c r="I1366" s="933" t="s">
        <v>284</v>
      </c>
      <c r="J1366" s="1084">
        <v>2</v>
      </c>
      <c r="K1366" s="1085">
        <v>19</v>
      </c>
      <c r="L1366" s="931">
        <v>1</v>
      </c>
      <c r="M1366" s="931" t="s">
        <v>3388</v>
      </c>
      <c r="N1366" s="912"/>
      <c r="O1366" s="761"/>
      <c r="P1366" s="931"/>
      <c r="Q1366" s="931"/>
    </row>
    <row r="1367" spans="2:17">
      <c r="B1367" s="911">
        <v>1361</v>
      </c>
      <c r="C1367" s="931" t="s">
        <v>65</v>
      </c>
      <c r="D1367" s="913"/>
      <c r="E1367" s="931" t="s">
        <v>150</v>
      </c>
      <c r="F1367" s="912" t="str">
        <f t="shared" si="16"/>
        <v>6340</v>
      </c>
      <c r="G1367" s="931" t="s">
        <v>283</v>
      </c>
      <c r="H1367" s="931"/>
      <c r="I1367" s="933" t="s">
        <v>284</v>
      </c>
      <c r="J1367" s="1084">
        <v>2</v>
      </c>
      <c r="K1367" s="1085">
        <v>20</v>
      </c>
      <c r="L1367" s="931">
        <v>3</v>
      </c>
      <c r="M1367" s="931" t="s">
        <v>3387</v>
      </c>
      <c r="N1367" s="912"/>
      <c r="O1367" s="761"/>
      <c r="P1367" s="931"/>
      <c r="Q1367" s="931"/>
    </row>
    <row r="1368" spans="2:17">
      <c r="B1368" s="911">
        <v>1362</v>
      </c>
      <c r="C1368" s="931" t="s">
        <v>65</v>
      </c>
      <c r="D1368" s="913"/>
      <c r="E1368" s="931" t="s">
        <v>150</v>
      </c>
      <c r="F1368" s="912" t="str">
        <f t="shared" si="16"/>
        <v>6340</v>
      </c>
      <c r="G1368" s="931" t="s">
        <v>283</v>
      </c>
      <c r="H1368" s="931"/>
      <c r="I1368" s="933" t="s">
        <v>284</v>
      </c>
      <c r="J1368" s="1084">
        <v>3</v>
      </c>
      <c r="K1368" s="1085">
        <v>21</v>
      </c>
      <c r="L1368" s="931">
        <v>1</v>
      </c>
      <c r="M1368" s="931" t="s">
        <v>3388</v>
      </c>
      <c r="N1368" s="912"/>
      <c r="O1368" s="761"/>
      <c r="P1368" s="931"/>
      <c r="Q1368" s="931"/>
    </row>
    <row r="1369" spans="2:17">
      <c r="B1369" s="911">
        <v>1363</v>
      </c>
      <c r="C1369" s="931" t="s">
        <v>65</v>
      </c>
      <c r="D1369" s="913"/>
      <c r="E1369" s="931" t="s">
        <v>150</v>
      </c>
      <c r="F1369" s="912" t="str">
        <f t="shared" si="16"/>
        <v>6340</v>
      </c>
      <c r="G1369" s="931" t="s">
        <v>283</v>
      </c>
      <c r="H1369" s="931"/>
      <c r="I1369" s="933" t="s">
        <v>284</v>
      </c>
      <c r="J1369" s="1084">
        <v>3</v>
      </c>
      <c r="K1369" s="1085">
        <v>22</v>
      </c>
      <c r="L1369" s="931">
        <v>1</v>
      </c>
      <c r="M1369" s="931" t="s">
        <v>3388</v>
      </c>
      <c r="N1369" s="912"/>
      <c r="O1369" s="761"/>
      <c r="P1369" s="931"/>
      <c r="Q1369" s="931"/>
    </row>
    <row r="1370" spans="2:17">
      <c r="B1370" s="911">
        <v>1364</v>
      </c>
      <c r="C1370" s="931" t="s">
        <v>65</v>
      </c>
      <c r="D1370" s="913"/>
      <c r="E1370" s="931" t="s">
        <v>150</v>
      </c>
      <c r="F1370" s="912" t="str">
        <f t="shared" si="16"/>
        <v>6340</v>
      </c>
      <c r="G1370" s="931" t="s">
        <v>283</v>
      </c>
      <c r="H1370" s="931"/>
      <c r="I1370" s="933" t="s">
        <v>284</v>
      </c>
      <c r="J1370" s="1084">
        <v>3</v>
      </c>
      <c r="K1370" s="1085">
        <v>23</v>
      </c>
      <c r="L1370" s="931">
        <v>3</v>
      </c>
      <c r="M1370" s="931" t="s">
        <v>3387</v>
      </c>
      <c r="N1370" s="912"/>
      <c r="O1370" s="761"/>
      <c r="P1370" s="931"/>
      <c r="Q1370" s="931"/>
    </row>
    <row r="1371" spans="2:17">
      <c r="B1371" s="911">
        <v>1365</v>
      </c>
      <c r="C1371" s="931" t="s">
        <v>65</v>
      </c>
      <c r="D1371" s="913"/>
      <c r="E1371" s="931" t="s">
        <v>150</v>
      </c>
      <c r="F1371" s="912" t="str">
        <f t="shared" si="16"/>
        <v>6340</v>
      </c>
      <c r="G1371" s="931" t="s">
        <v>283</v>
      </c>
      <c r="H1371" s="931"/>
      <c r="I1371" s="933" t="s">
        <v>284</v>
      </c>
      <c r="J1371" s="1084">
        <v>3</v>
      </c>
      <c r="K1371" s="1085">
        <v>24</v>
      </c>
      <c r="L1371" s="931">
        <v>1</v>
      </c>
      <c r="M1371" s="931" t="s">
        <v>3388</v>
      </c>
      <c r="N1371" s="912"/>
      <c r="O1371" s="761"/>
      <c r="P1371" s="931"/>
      <c r="Q1371" s="931"/>
    </row>
    <row r="1372" spans="2:17">
      <c r="B1372" s="911">
        <v>1366</v>
      </c>
      <c r="C1372" s="931" t="s">
        <v>65</v>
      </c>
      <c r="D1372" s="913"/>
      <c r="E1372" s="931" t="s">
        <v>150</v>
      </c>
      <c r="F1372" s="912" t="str">
        <f t="shared" si="16"/>
        <v>6340</v>
      </c>
      <c r="G1372" s="931" t="s">
        <v>283</v>
      </c>
      <c r="H1372" s="931"/>
      <c r="I1372" s="933" t="s">
        <v>284</v>
      </c>
      <c r="J1372" s="1084">
        <v>3</v>
      </c>
      <c r="K1372" s="1085">
        <v>25</v>
      </c>
      <c r="L1372" s="931">
        <v>1</v>
      </c>
      <c r="M1372" s="931" t="s">
        <v>3388</v>
      </c>
      <c r="N1372" s="912"/>
      <c r="O1372" s="761"/>
      <c r="P1372" s="931"/>
      <c r="Q1372" s="931"/>
    </row>
    <row r="1373" spans="2:17">
      <c r="B1373" s="911">
        <v>1367</v>
      </c>
      <c r="C1373" s="931" t="s">
        <v>65</v>
      </c>
      <c r="D1373" s="913"/>
      <c r="E1373" s="931" t="s">
        <v>150</v>
      </c>
      <c r="F1373" s="912" t="str">
        <f t="shared" si="16"/>
        <v>6340</v>
      </c>
      <c r="G1373" s="931" t="s">
        <v>283</v>
      </c>
      <c r="H1373" s="931"/>
      <c r="I1373" s="933" t="s">
        <v>284</v>
      </c>
      <c r="J1373" s="1084">
        <v>3</v>
      </c>
      <c r="K1373" s="1085">
        <v>26</v>
      </c>
      <c r="L1373" s="931">
        <v>3</v>
      </c>
      <c r="M1373" s="931" t="s">
        <v>3387</v>
      </c>
      <c r="N1373" s="912"/>
      <c r="O1373" s="761"/>
      <c r="P1373" s="931"/>
      <c r="Q1373" s="931"/>
    </row>
    <row r="1374" spans="2:17">
      <c r="B1374" s="911">
        <v>1368</v>
      </c>
      <c r="C1374" s="931" t="s">
        <v>65</v>
      </c>
      <c r="D1374" s="913"/>
      <c r="E1374" s="931" t="s">
        <v>150</v>
      </c>
      <c r="F1374" s="912" t="str">
        <f t="shared" si="16"/>
        <v>6340</v>
      </c>
      <c r="G1374" s="931"/>
      <c r="H1374" s="931"/>
      <c r="I1374" s="933" t="s">
        <v>286</v>
      </c>
      <c r="J1374" s="1084">
        <v>1</v>
      </c>
      <c r="K1374" s="1085">
        <v>1</v>
      </c>
      <c r="L1374" s="931"/>
      <c r="M1374" s="931"/>
      <c r="N1374" s="912"/>
      <c r="O1374" s="761">
        <v>46048</v>
      </c>
      <c r="P1374" s="931"/>
      <c r="Q1374" s="931"/>
    </row>
    <row r="1375" spans="2:17">
      <c r="B1375" s="911">
        <v>1369</v>
      </c>
      <c r="C1375" s="931" t="s">
        <v>65</v>
      </c>
      <c r="D1375" s="913"/>
      <c r="E1375" s="931" t="s">
        <v>150</v>
      </c>
      <c r="F1375" s="912" t="str">
        <f t="shared" ref="F1375:F1383" si="17">LEFT(I1375,4)</f>
        <v>6340</v>
      </c>
      <c r="G1375" s="931"/>
      <c r="H1375" s="931"/>
      <c r="I1375" s="933" t="s">
        <v>286</v>
      </c>
      <c r="J1375" s="1084">
        <v>1</v>
      </c>
      <c r="K1375" s="1085">
        <v>2</v>
      </c>
      <c r="L1375" s="931"/>
      <c r="M1375" s="931"/>
      <c r="N1375" s="912"/>
      <c r="O1375" s="761"/>
      <c r="P1375" s="931"/>
      <c r="Q1375" s="931"/>
    </row>
    <row r="1376" spans="2:17">
      <c r="B1376" s="911">
        <v>1370</v>
      </c>
      <c r="C1376" s="931" t="s">
        <v>65</v>
      </c>
      <c r="D1376" s="913"/>
      <c r="E1376" s="931" t="s">
        <v>150</v>
      </c>
      <c r="F1376" s="912" t="str">
        <f t="shared" si="17"/>
        <v>6340</v>
      </c>
      <c r="G1376" s="931"/>
      <c r="H1376" s="931"/>
      <c r="I1376" s="933" t="s">
        <v>286</v>
      </c>
      <c r="J1376" s="1084">
        <v>1</v>
      </c>
      <c r="K1376" s="1085">
        <v>3</v>
      </c>
      <c r="L1376" s="931"/>
      <c r="M1376" s="931"/>
      <c r="N1376" s="912"/>
      <c r="O1376" s="761">
        <v>46051</v>
      </c>
      <c r="P1376" s="931"/>
      <c r="Q1376" s="931"/>
    </row>
    <row r="1377" spans="2:17">
      <c r="B1377" s="911">
        <v>1371</v>
      </c>
      <c r="C1377" s="931" t="s">
        <v>65</v>
      </c>
      <c r="D1377" s="913"/>
      <c r="E1377" s="931" t="s">
        <v>150</v>
      </c>
      <c r="F1377" s="912" t="str">
        <f t="shared" si="17"/>
        <v>6340</v>
      </c>
      <c r="G1377" s="931"/>
      <c r="H1377" s="931"/>
      <c r="I1377" s="933" t="s">
        <v>286</v>
      </c>
      <c r="J1377" s="1084">
        <v>1</v>
      </c>
      <c r="K1377" s="1085">
        <v>4</v>
      </c>
      <c r="L1377" s="931"/>
      <c r="M1377" s="931"/>
      <c r="N1377" s="912"/>
      <c r="O1377" s="761"/>
      <c r="P1377" s="931"/>
      <c r="Q1377" s="931"/>
    </row>
    <row r="1378" spans="2:17">
      <c r="B1378" s="911">
        <v>1372</v>
      </c>
      <c r="C1378" s="931" t="s">
        <v>65</v>
      </c>
      <c r="D1378" s="913"/>
      <c r="E1378" s="931" t="s">
        <v>150</v>
      </c>
      <c r="F1378" s="912" t="str">
        <f t="shared" si="17"/>
        <v>6340</v>
      </c>
      <c r="G1378" s="931"/>
      <c r="H1378" s="931"/>
      <c r="I1378" s="933" t="s">
        <v>286</v>
      </c>
      <c r="J1378" s="1084">
        <v>1</v>
      </c>
      <c r="K1378" s="1085">
        <v>5</v>
      </c>
      <c r="L1378" s="931"/>
      <c r="M1378" s="931"/>
      <c r="N1378" s="912"/>
      <c r="O1378" s="761"/>
      <c r="P1378" s="931"/>
      <c r="Q1378" s="931"/>
    </row>
    <row r="1379" spans="2:17">
      <c r="B1379" s="911">
        <v>1373</v>
      </c>
      <c r="C1379" s="931" t="s">
        <v>65</v>
      </c>
      <c r="D1379" s="913"/>
      <c r="E1379" s="931" t="s">
        <v>150</v>
      </c>
      <c r="F1379" s="912" t="str">
        <f t="shared" si="17"/>
        <v>6340</v>
      </c>
      <c r="G1379" s="931"/>
      <c r="H1379" s="931"/>
      <c r="I1379" s="933" t="s">
        <v>286</v>
      </c>
      <c r="J1379" s="1084">
        <v>1</v>
      </c>
      <c r="K1379" s="1085">
        <v>6</v>
      </c>
      <c r="L1379" s="931"/>
      <c r="M1379" s="931"/>
      <c r="N1379" s="912"/>
      <c r="O1379" s="761"/>
      <c r="P1379" s="931"/>
      <c r="Q1379" s="931"/>
    </row>
    <row r="1380" spans="2:17">
      <c r="B1380" s="911">
        <v>1374</v>
      </c>
      <c r="C1380" s="931" t="s">
        <v>65</v>
      </c>
      <c r="D1380" s="913"/>
      <c r="E1380" s="931" t="s">
        <v>150</v>
      </c>
      <c r="F1380" s="912" t="str">
        <f t="shared" si="17"/>
        <v>6340</v>
      </c>
      <c r="G1380" s="931"/>
      <c r="H1380" s="931"/>
      <c r="I1380" s="933" t="s">
        <v>286</v>
      </c>
      <c r="J1380" s="1084">
        <v>1</v>
      </c>
      <c r="K1380" s="1085">
        <v>7</v>
      </c>
      <c r="L1380" s="931"/>
      <c r="M1380" s="931"/>
      <c r="N1380" s="912"/>
      <c r="O1380" s="761">
        <v>46051</v>
      </c>
      <c r="P1380" s="931"/>
      <c r="Q1380" s="931"/>
    </row>
    <row r="1381" spans="2:17">
      <c r="B1381" s="911">
        <v>1375</v>
      </c>
      <c r="C1381" s="931" t="s">
        <v>65</v>
      </c>
      <c r="D1381" s="913"/>
      <c r="E1381" s="931" t="s">
        <v>150</v>
      </c>
      <c r="F1381" s="912" t="str">
        <f t="shared" si="17"/>
        <v>6340</v>
      </c>
      <c r="G1381" s="931"/>
      <c r="H1381" s="931"/>
      <c r="I1381" s="933" t="s">
        <v>286</v>
      </c>
      <c r="J1381" s="1084">
        <v>1</v>
      </c>
      <c r="K1381" s="1085">
        <v>8</v>
      </c>
      <c r="L1381" s="931"/>
      <c r="M1381" s="931"/>
      <c r="N1381" s="912"/>
      <c r="O1381" s="761"/>
      <c r="P1381" s="931"/>
      <c r="Q1381" s="931"/>
    </row>
    <row r="1382" spans="2:17">
      <c r="B1382" s="911">
        <v>1376</v>
      </c>
      <c r="C1382" s="931" t="s">
        <v>65</v>
      </c>
      <c r="D1382" s="913"/>
      <c r="E1382" s="931" t="s">
        <v>150</v>
      </c>
      <c r="F1382" s="912" t="str">
        <f t="shared" si="17"/>
        <v>6340</v>
      </c>
      <c r="G1382" s="931"/>
      <c r="H1382" s="931"/>
      <c r="I1382" s="933" t="s">
        <v>286</v>
      </c>
      <c r="J1382" s="1084">
        <v>1</v>
      </c>
      <c r="K1382" s="1085">
        <v>9</v>
      </c>
      <c r="L1382" s="931"/>
      <c r="M1382" s="931"/>
      <c r="N1382" s="912"/>
      <c r="O1382" s="761"/>
      <c r="P1382" s="931"/>
      <c r="Q1382" s="931"/>
    </row>
    <row r="1383" spans="2:17">
      <c r="B1383" s="911">
        <v>1377</v>
      </c>
      <c r="C1383" s="931" t="s">
        <v>65</v>
      </c>
      <c r="D1383" s="913"/>
      <c r="E1383" s="931" t="s">
        <v>150</v>
      </c>
      <c r="F1383" s="912" t="str">
        <f t="shared" si="17"/>
        <v>6340</v>
      </c>
      <c r="G1383" s="931"/>
      <c r="H1383" s="931"/>
      <c r="I1383" s="933" t="s">
        <v>286</v>
      </c>
      <c r="J1383" s="1084">
        <v>1</v>
      </c>
      <c r="K1383" s="1085">
        <v>10</v>
      </c>
      <c r="L1383" s="931"/>
      <c r="M1383" s="931"/>
      <c r="N1383" s="912"/>
      <c r="O1383" s="761">
        <v>46052</v>
      </c>
      <c r="P1383" s="931"/>
      <c r="Q1383" s="931"/>
    </row>
    <row r="1384" spans="2:17">
      <c r="B1384" s="911">
        <v>1378</v>
      </c>
      <c r="C1384" s="931" t="s">
        <v>65</v>
      </c>
      <c r="D1384" s="913"/>
      <c r="E1384" s="931" t="s">
        <v>150</v>
      </c>
      <c r="F1384" s="912" t="str">
        <f t="shared" si="16"/>
        <v>6340</v>
      </c>
      <c r="G1384" s="931" t="s">
        <v>186</v>
      </c>
      <c r="H1384" s="931"/>
      <c r="I1384" s="933" t="s">
        <v>187</v>
      </c>
      <c r="J1384" s="1084">
        <v>1</v>
      </c>
      <c r="K1384" s="1085">
        <v>1</v>
      </c>
      <c r="L1384" s="931">
        <v>12</v>
      </c>
      <c r="M1384" s="931" t="s">
        <v>3343</v>
      </c>
      <c r="N1384" s="912"/>
      <c r="O1384" s="761"/>
      <c r="P1384" s="931"/>
      <c r="Q1384" s="931"/>
    </row>
    <row r="1385" spans="2:17">
      <c r="B1385" s="911">
        <v>1379</v>
      </c>
      <c r="C1385" s="931" t="s">
        <v>65</v>
      </c>
      <c r="D1385" s="913"/>
      <c r="E1385" s="931" t="s">
        <v>150</v>
      </c>
      <c r="F1385" s="912" t="str">
        <f t="shared" ref="F1385:F1456" si="18">LEFT(I1385,4)</f>
        <v>6340</v>
      </c>
      <c r="G1385" s="931" t="s">
        <v>186</v>
      </c>
      <c r="H1385" s="931"/>
      <c r="I1385" s="933" t="s">
        <v>187</v>
      </c>
      <c r="J1385" s="1084">
        <v>1</v>
      </c>
      <c r="K1385" s="1085">
        <v>2</v>
      </c>
      <c r="L1385" s="931">
        <v>12</v>
      </c>
      <c r="M1385" s="931" t="s">
        <v>3387</v>
      </c>
      <c r="N1385" s="912"/>
      <c r="O1385" s="761"/>
      <c r="P1385" s="931"/>
      <c r="Q1385" s="931"/>
    </row>
    <row r="1386" spans="2:17">
      <c r="B1386" s="911">
        <v>1380</v>
      </c>
      <c r="C1386" s="931" t="s">
        <v>65</v>
      </c>
      <c r="D1386" s="913"/>
      <c r="E1386" s="931" t="s">
        <v>150</v>
      </c>
      <c r="F1386" s="912" t="str">
        <f t="shared" si="18"/>
        <v>6340</v>
      </c>
      <c r="G1386" s="931" t="s">
        <v>186</v>
      </c>
      <c r="H1386" s="931"/>
      <c r="I1386" s="933" t="s">
        <v>187</v>
      </c>
      <c r="J1386" s="1084">
        <v>1</v>
      </c>
      <c r="K1386" s="1085">
        <v>3</v>
      </c>
      <c r="L1386" s="931">
        <v>12</v>
      </c>
      <c r="M1386" s="931" t="s">
        <v>3387</v>
      </c>
      <c r="N1386" s="912"/>
      <c r="O1386" s="761"/>
      <c r="P1386" s="931"/>
      <c r="Q1386" s="931"/>
    </row>
    <row r="1387" spans="2:17">
      <c r="B1387" s="911">
        <v>1381</v>
      </c>
      <c r="C1387" s="931" t="s">
        <v>65</v>
      </c>
      <c r="D1387" s="913"/>
      <c r="E1387" s="931" t="s">
        <v>150</v>
      </c>
      <c r="F1387" s="912" t="str">
        <f t="shared" si="18"/>
        <v>6340</v>
      </c>
      <c r="G1387" s="931" t="s">
        <v>186</v>
      </c>
      <c r="H1387" s="931"/>
      <c r="I1387" s="933" t="s">
        <v>187</v>
      </c>
      <c r="J1387" s="1084">
        <v>1</v>
      </c>
      <c r="K1387" s="1085">
        <v>4</v>
      </c>
      <c r="L1387" s="931">
        <v>12</v>
      </c>
      <c r="M1387" s="931" t="s">
        <v>3387</v>
      </c>
      <c r="N1387" s="912"/>
      <c r="O1387" s="761"/>
      <c r="P1387" s="931"/>
      <c r="Q1387" s="931"/>
    </row>
    <row r="1388" spans="2:17">
      <c r="B1388" s="911">
        <v>1382</v>
      </c>
      <c r="C1388" s="931" t="s">
        <v>65</v>
      </c>
      <c r="D1388" s="913"/>
      <c r="E1388" s="931" t="s">
        <v>150</v>
      </c>
      <c r="F1388" s="912" t="str">
        <f t="shared" si="18"/>
        <v>6340</v>
      </c>
      <c r="G1388" s="931" t="s">
        <v>186</v>
      </c>
      <c r="H1388" s="931"/>
      <c r="I1388" s="933" t="s">
        <v>187</v>
      </c>
      <c r="J1388" s="1084">
        <v>1</v>
      </c>
      <c r="K1388" s="1085">
        <v>5</v>
      </c>
      <c r="L1388" s="931">
        <v>12</v>
      </c>
      <c r="M1388" s="931" t="s">
        <v>3387</v>
      </c>
      <c r="N1388" s="912"/>
      <c r="O1388" s="761"/>
      <c r="P1388" s="931"/>
      <c r="Q1388" s="931"/>
    </row>
    <row r="1389" spans="2:17">
      <c r="B1389" s="911">
        <v>1383</v>
      </c>
      <c r="C1389" s="931" t="s">
        <v>65</v>
      </c>
      <c r="D1389" s="913"/>
      <c r="E1389" s="931" t="s">
        <v>150</v>
      </c>
      <c r="F1389" s="912" t="str">
        <f t="shared" si="18"/>
        <v>6340</v>
      </c>
      <c r="G1389" s="931" t="s">
        <v>186</v>
      </c>
      <c r="H1389" s="931"/>
      <c r="I1389" s="933" t="s">
        <v>187</v>
      </c>
      <c r="J1389" s="1084">
        <v>1</v>
      </c>
      <c r="K1389" s="1085">
        <v>6</v>
      </c>
      <c r="L1389" s="931">
        <v>12</v>
      </c>
      <c r="M1389" s="931" t="s">
        <v>3387</v>
      </c>
      <c r="N1389" s="912"/>
      <c r="O1389" s="761"/>
      <c r="P1389" s="931"/>
      <c r="Q1389" s="931"/>
    </row>
    <row r="1390" spans="2:17">
      <c r="B1390" s="911">
        <v>1384</v>
      </c>
      <c r="C1390" s="931" t="s">
        <v>65</v>
      </c>
      <c r="D1390" s="913"/>
      <c r="E1390" s="931" t="s">
        <v>150</v>
      </c>
      <c r="F1390" s="912" t="str">
        <f t="shared" si="18"/>
        <v>6340</v>
      </c>
      <c r="G1390" s="931" t="s">
        <v>186</v>
      </c>
      <c r="H1390" s="931"/>
      <c r="I1390" s="933" t="s">
        <v>187</v>
      </c>
      <c r="J1390" s="1084">
        <v>1</v>
      </c>
      <c r="K1390" s="1085">
        <v>7</v>
      </c>
      <c r="L1390" s="931">
        <v>12</v>
      </c>
      <c r="M1390" s="931" t="s">
        <v>3387</v>
      </c>
      <c r="N1390" s="912"/>
      <c r="O1390" s="761"/>
      <c r="P1390" s="931"/>
      <c r="Q1390" s="931"/>
    </row>
    <row r="1391" spans="2:17">
      <c r="B1391" s="911">
        <v>1385</v>
      </c>
      <c r="C1391" s="931" t="s">
        <v>65</v>
      </c>
      <c r="D1391" s="913"/>
      <c r="E1391" s="931" t="s">
        <v>150</v>
      </c>
      <c r="F1391" s="912" t="str">
        <f t="shared" si="18"/>
        <v>6340</v>
      </c>
      <c r="G1391" s="931" t="s">
        <v>186</v>
      </c>
      <c r="H1391" s="931"/>
      <c r="I1391" s="933" t="s">
        <v>187</v>
      </c>
      <c r="J1391" s="1084">
        <v>1</v>
      </c>
      <c r="K1391" s="1085">
        <v>8</v>
      </c>
      <c r="L1391" s="931">
        <v>12</v>
      </c>
      <c r="M1391" s="931" t="s">
        <v>3387</v>
      </c>
      <c r="N1391" s="912"/>
      <c r="O1391" s="761"/>
      <c r="P1391" s="931"/>
      <c r="Q1391" s="931"/>
    </row>
    <row r="1392" spans="2:17">
      <c r="B1392" s="911">
        <v>1386</v>
      </c>
      <c r="C1392" s="931" t="s">
        <v>65</v>
      </c>
      <c r="D1392" s="913"/>
      <c r="E1392" s="931" t="s">
        <v>150</v>
      </c>
      <c r="F1392" s="912" t="str">
        <f t="shared" si="18"/>
        <v>6340</v>
      </c>
      <c r="G1392" s="931" t="s">
        <v>186</v>
      </c>
      <c r="H1392" s="931"/>
      <c r="I1392" s="933" t="s">
        <v>187</v>
      </c>
      <c r="J1392" s="1084">
        <v>1</v>
      </c>
      <c r="K1392" s="1085">
        <v>9</v>
      </c>
      <c r="L1392" s="931">
        <v>12</v>
      </c>
      <c r="M1392" s="931" t="s">
        <v>3387</v>
      </c>
      <c r="N1392" s="912"/>
      <c r="O1392" s="761"/>
      <c r="P1392" s="931"/>
      <c r="Q1392" s="931"/>
    </row>
    <row r="1393" spans="2:17">
      <c r="B1393" s="911">
        <v>1387</v>
      </c>
      <c r="C1393" s="931" t="s">
        <v>65</v>
      </c>
      <c r="D1393" s="913"/>
      <c r="E1393" s="931" t="s">
        <v>150</v>
      </c>
      <c r="F1393" s="912" t="str">
        <f t="shared" si="18"/>
        <v>6340</v>
      </c>
      <c r="G1393" s="931" t="s">
        <v>186</v>
      </c>
      <c r="H1393" s="931"/>
      <c r="I1393" s="933" t="s">
        <v>187</v>
      </c>
      <c r="J1393" s="1084">
        <v>2</v>
      </c>
      <c r="K1393" s="1085">
        <v>10</v>
      </c>
      <c r="L1393" s="931">
        <v>12</v>
      </c>
      <c r="M1393" s="931" t="s">
        <v>3387</v>
      </c>
      <c r="N1393" s="912"/>
      <c r="O1393" s="761"/>
      <c r="P1393" s="931"/>
      <c r="Q1393" s="931"/>
    </row>
    <row r="1394" spans="2:17">
      <c r="B1394" s="911">
        <v>1388</v>
      </c>
      <c r="C1394" s="931" t="s">
        <v>65</v>
      </c>
      <c r="D1394" s="913"/>
      <c r="E1394" s="931" t="s">
        <v>150</v>
      </c>
      <c r="F1394" s="912" t="str">
        <f t="shared" si="18"/>
        <v>6340</v>
      </c>
      <c r="G1394" s="931" t="s">
        <v>186</v>
      </c>
      <c r="H1394" s="931"/>
      <c r="I1394" s="933" t="s">
        <v>187</v>
      </c>
      <c r="J1394" s="1084">
        <v>2</v>
      </c>
      <c r="K1394" s="1085">
        <v>11</v>
      </c>
      <c r="L1394" s="931">
        <v>12</v>
      </c>
      <c r="M1394" s="931" t="s">
        <v>3387</v>
      </c>
      <c r="N1394" s="912"/>
      <c r="O1394" s="761"/>
      <c r="P1394" s="931"/>
      <c r="Q1394" s="931"/>
    </row>
    <row r="1395" spans="2:17">
      <c r="B1395" s="911">
        <v>1389</v>
      </c>
      <c r="C1395" s="931" t="s">
        <v>65</v>
      </c>
      <c r="D1395" s="913"/>
      <c r="E1395" s="931" t="s">
        <v>150</v>
      </c>
      <c r="F1395" s="912" t="str">
        <f t="shared" si="18"/>
        <v>6340</v>
      </c>
      <c r="G1395" s="931" t="s">
        <v>186</v>
      </c>
      <c r="H1395" s="931"/>
      <c r="I1395" s="933" t="s">
        <v>187</v>
      </c>
      <c r="J1395" s="1084">
        <v>2</v>
      </c>
      <c r="K1395" s="1085">
        <v>12</v>
      </c>
      <c r="L1395" s="931">
        <v>12</v>
      </c>
      <c r="M1395" s="931" t="s">
        <v>3387</v>
      </c>
      <c r="N1395" s="912"/>
      <c r="O1395" s="761"/>
      <c r="P1395" s="931"/>
      <c r="Q1395" s="931"/>
    </row>
    <row r="1396" spans="2:17">
      <c r="B1396" s="911">
        <v>1390</v>
      </c>
      <c r="C1396" s="931" t="s">
        <v>65</v>
      </c>
      <c r="D1396" s="913"/>
      <c r="E1396" s="931" t="s">
        <v>150</v>
      </c>
      <c r="F1396" s="912" t="str">
        <f t="shared" si="18"/>
        <v>6340</v>
      </c>
      <c r="G1396" s="931" t="s">
        <v>186</v>
      </c>
      <c r="H1396" s="931"/>
      <c r="I1396" s="933" t="s">
        <v>187</v>
      </c>
      <c r="J1396" s="1084">
        <v>2</v>
      </c>
      <c r="K1396" s="1085">
        <v>13</v>
      </c>
      <c r="L1396" s="931">
        <v>12</v>
      </c>
      <c r="M1396" s="931" t="s">
        <v>3387</v>
      </c>
      <c r="N1396" s="912"/>
      <c r="O1396" s="761"/>
      <c r="P1396" s="931"/>
      <c r="Q1396" s="931"/>
    </row>
    <row r="1397" spans="2:17">
      <c r="B1397" s="911">
        <v>1391</v>
      </c>
      <c r="C1397" s="931" t="s">
        <v>65</v>
      </c>
      <c r="D1397" s="913"/>
      <c r="E1397" s="931" t="s">
        <v>150</v>
      </c>
      <c r="F1397" s="912" t="str">
        <f t="shared" si="18"/>
        <v>6340</v>
      </c>
      <c r="G1397" s="931" t="s">
        <v>186</v>
      </c>
      <c r="H1397" s="931"/>
      <c r="I1397" s="933" t="s">
        <v>187</v>
      </c>
      <c r="J1397" s="1084">
        <v>2</v>
      </c>
      <c r="K1397" s="1085">
        <v>14</v>
      </c>
      <c r="L1397" s="931">
        <v>12</v>
      </c>
      <c r="M1397" s="931" t="s">
        <v>3387</v>
      </c>
      <c r="N1397" s="912"/>
      <c r="O1397" s="761"/>
      <c r="P1397" s="931"/>
      <c r="Q1397" s="931"/>
    </row>
    <row r="1398" spans="2:17">
      <c r="B1398" s="911">
        <v>1392</v>
      </c>
      <c r="C1398" s="931" t="s">
        <v>65</v>
      </c>
      <c r="D1398" s="913"/>
      <c r="E1398" s="931" t="s">
        <v>150</v>
      </c>
      <c r="F1398" s="912" t="str">
        <f t="shared" si="18"/>
        <v>6340</v>
      </c>
      <c r="G1398" s="931" t="s">
        <v>186</v>
      </c>
      <c r="H1398" s="931"/>
      <c r="I1398" s="933" t="s">
        <v>187</v>
      </c>
      <c r="J1398" s="1084">
        <v>3</v>
      </c>
      <c r="K1398" s="1085"/>
      <c r="L1398" s="931"/>
      <c r="M1398" s="931"/>
      <c r="N1398" s="912"/>
      <c r="O1398" s="761"/>
      <c r="P1398" s="931"/>
      <c r="Q1398" s="931"/>
    </row>
    <row r="1399" spans="2:17">
      <c r="B1399" s="911">
        <v>1393</v>
      </c>
      <c r="C1399" s="931" t="s">
        <v>65</v>
      </c>
      <c r="D1399" s="913"/>
      <c r="E1399" s="931" t="s">
        <v>150</v>
      </c>
      <c r="F1399" s="912" t="str">
        <f t="shared" si="18"/>
        <v>6340</v>
      </c>
      <c r="G1399" s="931"/>
      <c r="H1399" s="931"/>
      <c r="I1399" s="933" t="s">
        <v>291</v>
      </c>
      <c r="J1399" s="1084"/>
      <c r="K1399" s="1085"/>
      <c r="L1399" s="931"/>
      <c r="M1399" s="931"/>
      <c r="N1399" s="912"/>
      <c r="O1399" s="761"/>
      <c r="P1399" s="931"/>
      <c r="Q1399" s="931"/>
    </row>
    <row r="1400" spans="2:17">
      <c r="B1400" s="911">
        <v>1394</v>
      </c>
      <c r="C1400" s="931" t="s">
        <v>65</v>
      </c>
      <c r="D1400" s="913"/>
      <c r="E1400" s="931" t="s">
        <v>150</v>
      </c>
      <c r="F1400" s="912" t="str">
        <f t="shared" si="18"/>
        <v>6340</v>
      </c>
      <c r="G1400" s="931" t="s">
        <v>293</v>
      </c>
      <c r="H1400" s="931"/>
      <c r="I1400" s="933" t="s">
        <v>294</v>
      </c>
      <c r="J1400" s="1084">
        <v>1</v>
      </c>
      <c r="K1400" s="1085">
        <v>1</v>
      </c>
      <c r="L1400" s="931">
        <v>3</v>
      </c>
      <c r="M1400" s="931" t="s">
        <v>3387</v>
      </c>
      <c r="N1400" s="912"/>
      <c r="O1400" s="761"/>
      <c r="P1400" s="931"/>
      <c r="Q1400" s="931"/>
    </row>
    <row r="1401" spans="2:17">
      <c r="B1401" s="911">
        <v>1395</v>
      </c>
      <c r="C1401" s="931" t="s">
        <v>65</v>
      </c>
      <c r="D1401" s="913"/>
      <c r="E1401" s="931" t="s">
        <v>150</v>
      </c>
      <c r="F1401" s="912" t="str">
        <f t="shared" si="18"/>
        <v>6340</v>
      </c>
      <c r="G1401" s="931" t="s">
        <v>293</v>
      </c>
      <c r="H1401" s="931"/>
      <c r="I1401" s="933" t="s">
        <v>294</v>
      </c>
      <c r="J1401" s="1084">
        <v>1</v>
      </c>
      <c r="K1401" s="1085">
        <v>2</v>
      </c>
      <c r="L1401" s="931">
        <v>3</v>
      </c>
      <c r="M1401" s="931" t="s">
        <v>3387</v>
      </c>
      <c r="N1401" s="912"/>
      <c r="O1401" s="761"/>
      <c r="P1401" s="931"/>
      <c r="Q1401" s="931"/>
    </row>
    <row r="1402" spans="2:17">
      <c r="B1402" s="911">
        <v>1396</v>
      </c>
      <c r="C1402" s="931" t="s">
        <v>65</v>
      </c>
      <c r="D1402" s="913"/>
      <c r="E1402" s="931" t="s">
        <v>150</v>
      </c>
      <c r="F1402" s="912" t="str">
        <f t="shared" si="18"/>
        <v>6340</v>
      </c>
      <c r="G1402" s="931" t="s">
        <v>293</v>
      </c>
      <c r="H1402" s="931"/>
      <c r="I1402" s="933" t="s">
        <v>294</v>
      </c>
      <c r="J1402" s="1084">
        <v>1</v>
      </c>
      <c r="K1402" s="1085">
        <v>3</v>
      </c>
      <c r="L1402" s="931">
        <v>3</v>
      </c>
      <c r="M1402" s="931" t="s">
        <v>3387</v>
      </c>
      <c r="N1402" s="912"/>
      <c r="O1402" s="761"/>
      <c r="P1402" s="931"/>
      <c r="Q1402" s="931"/>
    </row>
    <row r="1403" spans="2:17">
      <c r="B1403" s="911">
        <v>1397</v>
      </c>
      <c r="C1403" s="931" t="s">
        <v>65</v>
      </c>
      <c r="D1403" s="913"/>
      <c r="E1403" s="931" t="s">
        <v>150</v>
      </c>
      <c r="F1403" s="912" t="str">
        <f t="shared" si="18"/>
        <v>6340</v>
      </c>
      <c r="G1403" s="931" t="s">
        <v>293</v>
      </c>
      <c r="H1403" s="931"/>
      <c r="I1403" s="933" t="s">
        <v>294</v>
      </c>
      <c r="J1403" s="1084">
        <v>1</v>
      </c>
      <c r="K1403" s="1085">
        <v>4</v>
      </c>
      <c r="L1403" s="931">
        <v>3</v>
      </c>
      <c r="M1403" s="931" t="s">
        <v>3387</v>
      </c>
      <c r="N1403" s="912"/>
      <c r="O1403" s="761"/>
      <c r="P1403" s="931"/>
      <c r="Q1403" s="931"/>
    </row>
    <row r="1404" spans="2:17">
      <c r="B1404" s="911">
        <v>1398</v>
      </c>
      <c r="C1404" s="931" t="s">
        <v>65</v>
      </c>
      <c r="D1404" s="913"/>
      <c r="E1404" s="931" t="s">
        <v>150</v>
      </c>
      <c r="F1404" s="912" t="str">
        <f t="shared" si="18"/>
        <v>6340</v>
      </c>
      <c r="G1404" s="931" t="s">
        <v>293</v>
      </c>
      <c r="H1404" s="931"/>
      <c r="I1404" s="933" t="s">
        <v>294</v>
      </c>
      <c r="J1404" s="1084">
        <v>1</v>
      </c>
      <c r="K1404" s="1085">
        <v>5</v>
      </c>
      <c r="L1404" s="931">
        <v>3</v>
      </c>
      <c r="M1404" s="931" t="s">
        <v>3387</v>
      </c>
      <c r="N1404" s="912"/>
      <c r="O1404" s="761"/>
      <c r="P1404" s="931"/>
      <c r="Q1404" s="931"/>
    </row>
    <row r="1405" spans="2:17">
      <c r="B1405" s="911">
        <v>1399</v>
      </c>
      <c r="C1405" s="931" t="s">
        <v>65</v>
      </c>
      <c r="D1405" s="913"/>
      <c r="E1405" s="931" t="s">
        <v>150</v>
      </c>
      <c r="F1405" s="912" t="str">
        <f t="shared" si="18"/>
        <v>6340</v>
      </c>
      <c r="G1405" s="931" t="s">
        <v>293</v>
      </c>
      <c r="H1405" s="931"/>
      <c r="I1405" s="933" t="s">
        <v>294</v>
      </c>
      <c r="J1405" s="1084">
        <v>1</v>
      </c>
      <c r="K1405" s="1085">
        <v>6</v>
      </c>
      <c r="L1405" s="931">
        <v>3</v>
      </c>
      <c r="M1405" s="931" t="s">
        <v>3387</v>
      </c>
      <c r="N1405" s="912"/>
      <c r="O1405" s="761"/>
      <c r="P1405" s="931"/>
      <c r="Q1405" s="931"/>
    </row>
    <row r="1406" spans="2:17">
      <c r="B1406" s="911">
        <v>1400</v>
      </c>
      <c r="C1406" s="931" t="s">
        <v>65</v>
      </c>
      <c r="D1406" s="913"/>
      <c r="E1406" s="931" t="s">
        <v>150</v>
      </c>
      <c r="F1406" s="912" t="str">
        <f t="shared" si="18"/>
        <v>6340</v>
      </c>
      <c r="G1406" s="931" t="s">
        <v>293</v>
      </c>
      <c r="H1406" s="931"/>
      <c r="I1406" s="933" t="s">
        <v>294</v>
      </c>
      <c r="J1406" s="1084">
        <v>1</v>
      </c>
      <c r="K1406" s="1085">
        <v>7</v>
      </c>
      <c r="L1406" s="931">
        <v>3</v>
      </c>
      <c r="M1406" s="931" t="s">
        <v>3343</v>
      </c>
      <c r="N1406" s="912"/>
      <c r="O1406" s="761"/>
      <c r="P1406" s="931"/>
      <c r="Q1406" s="931"/>
    </row>
    <row r="1407" spans="2:17">
      <c r="B1407" s="911">
        <v>1401</v>
      </c>
      <c r="C1407" s="931" t="s">
        <v>65</v>
      </c>
      <c r="D1407" s="913"/>
      <c r="E1407" s="931" t="s">
        <v>150</v>
      </c>
      <c r="F1407" s="912" t="str">
        <f t="shared" si="18"/>
        <v>6340</v>
      </c>
      <c r="G1407" s="931" t="s">
        <v>295</v>
      </c>
      <c r="H1407" s="931"/>
      <c r="I1407" s="933" t="s">
        <v>296</v>
      </c>
      <c r="J1407" s="1084">
        <v>1</v>
      </c>
      <c r="K1407" s="1085">
        <v>1</v>
      </c>
      <c r="L1407" s="931">
        <v>3</v>
      </c>
      <c r="M1407" s="931" t="s">
        <v>3343</v>
      </c>
      <c r="N1407" s="912"/>
      <c r="O1407" s="761"/>
      <c r="P1407" s="931"/>
      <c r="Q1407" s="931"/>
    </row>
    <row r="1408" spans="2:17">
      <c r="B1408" s="911">
        <v>1402</v>
      </c>
      <c r="C1408" s="931" t="s">
        <v>65</v>
      </c>
      <c r="D1408" s="913"/>
      <c r="E1408" s="931" t="s">
        <v>150</v>
      </c>
      <c r="F1408" s="912" t="str">
        <f t="shared" si="18"/>
        <v>6340</v>
      </c>
      <c r="G1408" s="931" t="s">
        <v>295</v>
      </c>
      <c r="H1408" s="931"/>
      <c r="I1408" s="933" t="s">
        <v>296</v>
      </c>
      <c r="J1408" s="1084">
        <v>1</v>
      </c>
      <c r="K1408" s="1085">
        <v>2</v>
      </c>
      <c r="L1408" s="931">
        <v>3</v>
      </c>
      <c r="M1408" s="931" t="s">
        <v>3387</v>
      </c>
      <c r="N1408" s="912"/>
      <c r="O1408" s="761"/>
      <c r="P1408" s="931"/>
      <c r="Q1408" s="931"/>
    </row>
    <row r="1409" spans="2:17">
      <c r="B1409" s="911">
        <v>1403</v>
      </c>
      <c r="C1409" s="931" t="s">
        <v>65</v>
      </c>
      <c r="D1409" s="913"/>
      <c r="E1409" s="931" t="s">
        <v>150</v>
      </c>
      <c r="F1409" s="912" t="str">
        <f t="shared" si="18"/>
        <v>6340</v>
      </c>
      <c r="G1409" s="931" t="s">
        <v>295</v>
      </c>
      <c r="H1409" s="931"/>
      <c r="I1409" s="933" t="s">
        <v>296</v>
      </c>
      <c r="J1409" s="1084">
        <v>1</v>
      </c>
      <c r="K1409" s="1085">
        <v>3</v>
      </c>
      <c r="L1409" s="931">
        <v>1.5</v>
      </c>
      <c r="M1409" s="931" t="s">
        <v>3388</v>
      </c>
      <c r="N1409" s="912"/>
      <c r="O1409" s="761"/>
      <c r="P1409" s="931"/>
      <c r="Q1409" s="931"/>
    </row>
    <row r="1410" spans="2:17">
      <c r="B1410" s="911">
        <v>1404</v>
      </c>
      <c r="C1410" s="931" t="s">
        <v>65</v>
      </c>
      <c r="D1410" s="913"/>
      <c r="E1410" s="931" t="s">
        <v>150</v>
      </c>
      <c r="F1410" s="912" t="str">
        <f t="shared" si="18"/>
        <v>6340</v>
      </c>
      <c r="G1410" s="931" t="s">
        <v>295</v>
      </c>
      <c r="H1410" s="931"/>
      <c r="I1410" s="933" t="s">
        <v>296</v>
      </c>
      <c r="J1410" s="1084">
        <v>1</v>
      </c>
      <c r="K1410" s="1085">
        <v>4</v>
      </c>
      <c r="L1410" s="931">
        <v>3</v>
      </c>
      <c r="M1410" s="931" t="s">
        <v>3387</v>
      </c>
      <c r="N1410" s="912"/>
      <c r="O1410" s="761"/>
      <c r="P1410" s="931"/>
      <c r="Q1410" s="931"/>
    </row>
    <row r="1411" spans="2:17">
      <c r="B1411" s="911">
        <v>1405</v>
      </c>
      <c r="C1411" s="931" t="s">
        <v>65</v>
      </c>
      <c r="D1411" s="913"/>
      <c r="E1411" s="931" t="s">
        <v>150</v>
      </c>
      <c r="F1411" s="912" t="str">
        <f t="shared" si="18"/>
        <v>6340</v>
      </c>
      <c r="G1411" s="931" t="s">
        <v>295</v>
      </c>
      <c r="H1411" s="931"/>
      <c r="I1411" s="933" t="s">
        <v>296</v>
      </c>
      <c r="J1411" s="1084">
        <v>1</v>
      </c>
      <c r="K1411" s="1085">
        <v>5</v>
      </c>
      <c r="L1411" s="931">
        <v>3</v>
      </c>
      <c r="M1411" s="931" t="s">
        <v>3387</v>
      </c>
      <c r="N1411" s="912"/>
      <c r="O1411" s="761"/>
      <c r="P1411" s="931"/>
      <c r="Q1411" s="931"/>
    </row>
    <row r="1412" spans="2:17">
      <c r="B1412" s="911">
        <v>1406</v>
      </c>
      <c r="C1412" s="931" t="s">
        <v>65</v>
      </c>
      <c r="D1412" s="913"/>
      <c r="E1412" s="931" t="s">
        <v>150</v>
      </c>
      <c r="F1412" s="912" t="str">
        <f t="shared" si="18"/>
        <v>6340</v>
      </c>
      <c r="G1412" s="931" t="s">
        <v>295</v>
      </c>
      <c r="H1412" s="931"/>
      <c r="I1412" s="933" t="s">
        <v>296</v>
      </c>
      <c r="J1412" s="1084">
        <v>1</v>
      </c>
      <c r="K1412" s="1085">
        <v>6</v>
      </c>
      <c r="L1412" s="931">
        <v>3</v>
      </c>
      <c r="M1412" s="931" t="s">
        <v>3387</v>
      </c>
      <c r="N1412" s="912"/>
      <c r="O1412" s="761"/>
      <c r="P1412" s="931"/>
      <c r="Q1412" s="931"/>
    </row>
    <row r="1413" spans="2:17">
      <c r="B1413" s="911">
        <v>1407</v>
      </c>
      <c r="C1413" s="931" t="s">
        <v>65</v>
      </c>
      <c r="D1413" s="913"/>
      <c r="E1413" s="931" t="s">
        <v>150</v>
      </c>
      <c r="F1413" s="912" t="str">
        <f t="shared" si="18"/>
        <v>6340</v>
      </c>
      <c r="G1413" s="931" t="s">
        <v>295</v>
      </c>
      <c r="H1413" s="931"/>
      <c r="I1413" s="933" t="s">
        <v>296</v>
      </c>
      <c r="J1413" s="1084">
        <v>1</v>
      </c>
      <c r="K1413" s="1085">
        <v>7</v>
      </c>
      <c r="L1413" s="931">
        <v>3</v>
      </c>
      <c r="M1413" s="931" t="s">
        <v>3387</v>
      </c>
      <c r="N1413" s="912"/>
      <c r="O1413" s="761"/>
      <c r="P1413" s="931"/>
      <c r="Q1413" s="931"/>
    </row>
    <row r="1414" spans="2:17">
      <c r="B1414" s="911">
        <v>1408</v>
      </c>
      <c r="C1414" s="931" t="s">
        <v>65</v>
      </c>
      <c r="D1414" s="913"/>
      <c r="E1414" s="931" t="s">
        <v>150</v>
      </c>
      <c r="F1414" s="912" t="str">
        <f t="shared" si="18"/>
        <v>6340</v>
      </c>
      <c r="G1414" s="931" t="s">
        <v>295</v>
      </c>
      <c r="H1414" s="931"/>
      <c r="I1414" s="933" t="s">
        <v>296</v>
      </c>
      <c r="J1414" s="1084">
        <v>1</v>
      </c>
      <c r="K1414" s="1085">
        <v>8</v>
      </c>
      <c r="L1414" s="931">
        <v>3</v>
      </c>
      <c r="M1414" s="931" t="s">
        <v>3387</v>
      </c>
      <c r="N1414" s="912"/>
      <c r="O1414" s="761"/>
      <c r="P1414" s="931"/>
      <c r="Q1414" s="931"/>
    </row>
    <row r="1415" spans="2:17">
      <c r="B1415" s="911">
        <v>1409</v>
      </c>
      <c r="C1415" s="931" t="s">
        <v>65</v>
      </c>
      <c r="D1415" s="913"/>
      <c r="E1415" s="931" t="s">
        <v>150</v>
      </c>
      <c r="F1415" s="912" t="str">
        <f t="shared" si="18"/>
        <v>6340</v>
      </c>
      <c r="G1415" s="931" t="s">
        <v>295</v>
      </c>
      <c r="H1415" s="931"/>
      <c r="I1415" s="933" t="s">
        <v>296</v>
      </c>
      <c r="J1415" s="1084">
        <v>1</v>
      </c>
      <c r="K1415" s="1085">
        <v>9</v>
      </c>
      <c r="L1415" s="931">
        <v>3</v>
      </c>
      <c r="M1415" s="931" t="s">
        <v>3387</v>
      </c>
      <c r="N1415" s="912"/>
      <c r="O1415" s="761"/>
      <c r="P1415" s="931"/>
      <c r="Q1415" s="931"/>
    </row>
    <row r="1416" spans="2:17">
      <c r="B1416" s="911">
        <v>1410</v>
      </c>
      <c r="C1416" s="931" t="s">
        <v>65</v>
      </c>
      <c r="D1416" s="913"/>
      <c r="E1416" s="931" t="s">
        <v>150</v>
      </c>
      <c r="F1416" s="912" t="str">
        <f t="shared" si="18"/>
        <v>6340</v>
      </c>
      <c r="G1416" s="931" t="s">
        <v>295</v>
      </c>
      <c r="H1416" s="931"/>
      <c r="I1416" s="933" t="s">
        <v>296</v>
      </c>
      <c r="J1416" s="1084">
        <v>1</v>
      </c>
      <c r="K1416" s="1085">
        <v>10</v>
      </c>
      <c r="L1416" s="931">
        <v>3</v>
      </c>
      <c r="M1416" s="931" t="s">
        <v>3387</v>
      </c>
      <c r="N1416" s="912"/>
      <c r="O1416" s="761"/>
      <c r="P1416" s="931"/>
      <c r="Q1416" s="931"/>
    </row>
    <row r="1417" spans="2:17">
      <c r="B1417" s="911">
        <v>1411</v>
      </c>
      <c r="C1417" s="931" t="s">
        <v>65</v>
      </c>
      <c r="D1417" s="913"/>
      <c r="E1417" s="931" t="s">
        <v>150</v>
      </c>
      <c r="F1417" s="912" t="str">
        <f t="shared" si="18"/>
        <v>6340</v>
      </c>
      <c r="G1417" s="931" t="s">
        <v>295</v>
      </c>
      <c r="H1417" s="931"/>
      <c r="I1417" s="933" t="s">
        <v>296</v>
      </c>
      <c r="J1417" s="1084">
        <v>1</v>
      </c>
      <c r="K1417" s="1085">
        <v>11</v>
      </c>
      <c r="L1417" s="931">
        <v>3</v>
      </c>
      <c r="M1417" s="931" t="s">
        <v>3387</v>
      </c>
      <c r="N1417" s="912"/>
      <c r="O1417" s="761"/>
      <c r="P1417" s="931"/>
      <c r="Q1417" s="931"/>
    </row>
    <row r="1418" spans="2:17">
      <c r="B1418" s="911">
        <v>1412</v>
      </c>
      <c r="C1418" s="931" t="s">
        <v>65</v>
      </c>
      <c r="D1418" s="913"/>
      <c r="E1418" s="931" t="s">
        <v>150</v>
      </c>
      <c r="F1418" s="912" t="str">
        <f t="shared" si="18"/>
        <v>6340</v>
      </c>
      <c r="G1418" s="931" t="s">
        <v>295</v>
      </c>
      <c r="H1418" s="931"/>
      <c r="I1418" s="933" t="s">
        <v>296</v>
      </c>
      <c r="J1418" s="1084">
        <v>2</v>
      </c>
      <c r="K1418" s="1085">
        <v>12</v>
      </c>
      <c r="L1418" s="931">
        <v>3</v>
      </c>
      <c r="M1418" s="931" t="s">
        <v>3387</v>
      </c>
      <c r="N1418" s="912"/>
      <c r="O1418" s="761"/>
      <c r="P1418" s="931"/>
      <c r="Q1418" s="931"/>
    </row>
    <row r="1419" spans="2:17">
      <c r="B1419" s="911">
        <v>1413</v>
      </c>
      <c r="C1419" s="931" t="s">
        <v>65</v>
      </c>
      <c r="D1419" s="913"/>
      <c r="E1419" s="931" t="s">
        <v>150</v>
      </c>
      <c r="F1419" s="912" t="str">
        <f t="shared" si="18"/>
        <v>6340</v>
      </c>
      <c r="G1419" s="931" t="s">
        <v>295</v>
      </c>
      <c r="H1419" s="931"/>
      <c r="I1419" s="933" t="s">
        <v>296</v>
      </c>
      <c r="J1419" s="1084">
        <v>2</v>
      </c>
      <c r="K1419" s="1085">
        <v>13</v>
      </c>
      <c r="L1419" s="931">
        <v>3</v>
      </c>
      <c r="M1419" s="931" t="s">
        <v>3387</v>
      </c>
      <c r="N1419" s="912"/>
      <c r="O1419" s="761"/>
      <c r="P1419" s="931"/>
      <c r="Q1419" s="931"/>
    </row>
    <row r="1420" spans="2:17">
      <c r="B1420" s="911">
        <v>1414</v>
      </c>
      <c r="C1420" s="931" t="s">
        <v>65</v>
      </c>
      <c r="D1420" s="913"/>
      <c r="E1420" s="931" t="s">
        <v>150</v>
      </c>
      <c r="F1420" s="912" t="str">
        <f t="shared" si="18"/>
        <v>6340</v>
      </c>
      <c r="G1420" s="931" t="s">
        <v>295</v>
      </c>
      <c r="H1420" s="931"/>
      <c r="I1420" s="933" t="s">
        <v>296</v>
      </c>
      <c r="J1420" s="1084">
        <v>2</v>
      </c>
      <c r="K1420" s="1085">
        <v>15</v>
      </c>
      <c r="L1420" s="931">
        <v>1</v>
      </c>
      <c r="M1420" s="931" t="s">
        <v>3388</v>
      </c>
      <c r="N1420" s="912"/>
      <c r="O1420" s="761"/>
      <c r="P1420" s="931"/>
      <c r="Q1420" s="931"/>
    </row>
    <row r="1421" spans="2:17">
      <c r="B1421" s="911">
        <v>1415</v>
      </c>
      <c r="C1421" s="931" t="s">
        <v>65</v>
      </c>
      <c r="D1421" s="913"/>
      <c r="E1421" s="931" t="s">
        <v>150</v>
      </c>
      <c r="F1421" s="912" t="str">
        <f t="shared" si="18"/>
        <v>6340</v>
      </c>
      <c r="G1421" s="931" t="s">
        <v>295</v>
      </c>
      <c r="H1421" s="931"/>
      <c r="I1421" s="933" t="s">
        <v>296</v>
      </c>
      <c r="J1421" s="1084">
        <v>2</v>
      </c>
      <c r="K1421" s="1085">
        <v>16</v>
      </c>
      <c r="L1421" s="931">
        <v>1</v>
      </c>
      <c r="M1421" s="931" t="s">
        <v>3388</v>
      </c>
      <c r="N1421" s="912"/>
      <c r="O1421" s="761"/>
      <c r="P1421" s="931"/>
      <c r="Q1421" s="931"/>
    </row>
    <row r="1422" spans="2:17">
      <c r="B1422" s="911">
        <v>1416</v>
      </c>
      <c r="C1422" s="931" t="s">
        <v>65</v>
      </c>
      <c r="D1422" s="913"/>
      <c r="E1422" s="931" t="s">
        <v>150</v>
      </c>
      <c r="F1422" s="912" t="str">
        <f t="shared" si="18"/>
        <v>6340</v>
      </c>
      <c r="G1422" s="931" t="s">
        <v>295</v>
      </c>
      <c r="H1422" s="931"/>
      <c r="I1422" s="933" t="s">
        <v>296</v>
      </c>
      <c r="J1422" s="1084">
        <v>2</v>
      </c>
      <c r="K1422" s="1085" t="s">
        <v>3397</v>
      </c>
      <c r="L1422" s="931">
        <v>3</v>
      </c>
      <c r="M1422" s="931" t="s">
        <v>3388</v>
      </c>
      <c r="N1422" s="912"/>
      <c r="O1422" s="761"/>
      <c r="P1422" s="931"/>
      <c r="Q1422" s="931"/>
    </row>
    <row r="1423" spans="2:17">
      <c r="B1423" s="911">
        <v>1417</v>
      </c>
      <c r="C1423" s="931" t="s">
        <v>65</v>
      </c>
      <c r="D1423" s="913"/>
      <c r="E1423" s="931" t="s">
        <v>150</v>
      </c>
      <c r="F1423" s="912" t="str">
        <f t="shared" si="18"/>
        <v>6340</v>
      </c>
      <c r="G1423" s="931" t="s">
        <v>295</v>
      </c>
      <c r="H1423" s="931"/>
      <c r="I1423" s="933" t="s">
        <v>296</v>
      </c>
      <c r="J1423" s="1084">
        <v>2</v>
      </c>
      <c r="K1423" s="1085">
        <v>17</v>
      </c>
      <c r="L1423" s="931">
        <v>1</v>
      </c>
      <c r="M1423" s="931" t="s">
        <v>3388</v>
      </c>
      <c r="N1423" s="912"/>
      <c r="O1423" s="761"/>
      <c r="P1423" s="931"/>
      <c r="Q1423" s="931"/>
    </row>
    <row r="1424" spans="2:17">
      <c r="B1424" s="911">
        <v>1418</v>
      </c>
      <c r="C1424" s="931" t="s">
        <v>65</v>
      </c>
      <c r="D1424" s="913"/>
      <c r="E1424" s="931" t="s">
        <v>150</v>
      </c>
      <c r="F1424" s="912" t="str">
        <f t="shared" si="18"/>
        <v>6340</v>
      </c>
      <c r="G1424" s="931" t="s">
        <v>295</v>
      </c>
      <c r="H1424" s="931"/>
      <c r="I1424" s="933" t="s">
        <v>296</v>
      </c>
      <c r="J1424" s="1084">
        <v>2</v>
      </c>
      <c r="K1424" s="1085">
        <v>18</v>
      </c>
      <c r="L1424" s="931">
        <v>1</v>
      </c>
      <c r="M1424" s="931" t="s">
        <v>3388</v>
      </c>
      <c r="N1424" s="912"/>
      <c r="O1424" s="761"/>
      <c r="P1424" s="931"/>
      <c r="Q1424" s="931"/>
    </row>
    <row r="1425" spans="2:17">
      <c r="B1425" s="911">
        <v>1419</v>
      </c>
      <c r="C1425" s="931" t="s">
        <v>65</v>
      </c>
      <c r="D1425" s="913"/>
      <c r="E1425" s="931" t="s">
        <v>150</v>
      </c>
      <c r="F1425" s="912" t="str">
        <f t="shared" si="18"/>
        <v>6340</v>
      </c>
      <c r="G1425" s="931" t="s">
        <v>295</v>
      </c>
      <c r="H1425" s="931"/>
      <c r="I1425" s="933" t="s">
        <v>296</v>
      </c>
      <c r="J1425" s="1084">
        <v>2</v>
      </c>
      <c r="K1425" s="1085">
        <v>19</v>
      </c>
      <c r="L1425" s="931">
        <v>3</v>
      </c>
      <c r="M1425" s="931" t="s">
        <v>3387</v>
      </c>
      <c r="N1425" s="912"/>
      <c r="O1425" s="761"/>
      <c r="P1425" s="931"/>
      <c r="Q1425" s="931"/>
    </row>
    <row r="1426" spans="2:17">
      <c r="B1426" s="911">
        <v>1420</v>
      </c>
      <c r="C1426" s="931" t="s">
        <v>65</v>
      </c>
      <c r="D1426" s="913"/>
      <c r="E1426" s="931" t="s">
        <v>150</v>
      </c>
      <c r="F1426" s="912" t="str">
        <f t="shared" si="18"/>
        <v>6340</v>
      </c>
      <c r="G1426" s="931" t="s">
        <v>295</v>
      </c>
      <c r="H1426" s="931"/>
      <c r="I1426" s="933" t="s">
        <v>296</v>
      </c>
      <c r="J1426" s="1084">
        <v>3</v>
      </c>
      <c r="K1426" s="1085">
        <v>20</v>
      </c>
      <c r="L1426" s="931">
        <v>1</v>
      </c>
      <c r="M1426" s="931" t="s">
        <v>3388</v>
      </c>
      <c r="N1426" s="912"/>
      <c r="O1426" s="761"/>
      <c r="P1426" s="931"/>
      <c r="Q1426" s="931"/>
    </row>
    <row r="1427" spans="2:17">
      <c r="B1427" s="911">
        <v>1421</v>
      </c>
      <c r="C1427" s="931" t="s">
        <v>65</v>
      </c>
      <c r="D1427" s="913"/>
      <c r="E1427" s="931" t="s">
        <v>150</v>
      </c>
      <c r="F1427" s="912" t="str">
        <f t="shared" si="18"/>
        <v>6340</v>
      </c>
      <c r="G1427" s="931" t="s">
        <v>295</v>
      </c>
      <c r="H1427" s="931"/>
      <c r="I1427" s="933" t="s">
        <v>296</v>
      </c>
      <c r="J1427" s="1084">
        <v>3</v>
      </c>
      <c r="K1427" s="1085">
        <v>21</v>
      </c>
      <c r="L1427" s="931">
        <v>1</v>
      </c>
      <c r="M1427" s="931" t="s">
        <v>3388</v>
      </c>
      <c r="N1427" s="912"/>
      <c r="O1427" s="761"/>
      <c r="P1427" s="931"/>
      <c r="Q1427" s="931"/>
    </row>
    <row r="1428" spans="2:17">
      <c r="B1428" s="911">
        <v>1422</v>
      </c>
      <c r="C1428" s="931" t="s">
        <v>65</v>
      </c>
      <c r="D1428" s="913"/>
      <c r="E1428" s="931" t="s">
        <v>150</v>
      </c>
      <c r="F1428" s="912" t="str">
        <f t="shared" si="18"/>
        <v>6340</v>
      </c>
      <c r="G1428" s="931" t="s">
        <v>295</v>
      </c>
      <c r="H1428" s="931"/>
      <c r="I1428" s="933" t="s">
        <v>296</v>
      </c>
      <c r="J1428" s="1084">
        <v>3</v>
      </c>
      <c r="K1428" s="1085">
        <v>22</v>
      </c>
      <c r="L1428" s="931">
        <v>3</v>
      </c>
      <c r="M1428" s="931" t="s">
        <v>3388</v>
      </c>
      <c r="N1428" s="912"/>
      <c r="O1428" s="761"/>
      <c r="P1428" s="931"/>
      <c r="Q1428" s="931"/>
    </row>
    <row r="1429" spans="2:17">
      <c r="B1429" s="911">
        <v>1423</v>
      </c>
      <c r="C1429" s="931" t="s">
        <v>65</v>
      </c>
      <c r="D1429" s="913"/>
      <c r="E1429" s="931" t="s">
        <v>150</v>
      </c>
      <c r="F1429" s="912" t="str">
        <f t="shared" si="18"/>
        <v>6340</v>
      </c>
      <c r="G1429" s="931" t="s">
        <v>295</v>
      </c>
      <c r="H1429" s="931"/>
      <c r="I1429" s="933" t="s">
        <v>296</v>
      </c>
      <c r="J1429" s="1084">
        <v>3</v>
      </c>
      <c r="K1429" s="1085">
        <v>23</v>
      </c>
      <c r="L1429" s="931">
        <v>1</v>
      </c>
      <c r="M1429" s="931" t="s">
        <v>3388</v>
      </c>
      <c r="N1429" s="912"/>
      <c r="O1429" s="761"/>
      <c r="P1429" s="931"/>
      <c r="Q1429" s="931"/>
    </row>
    <row r="1430" spans="2:17">
      <c r="B1430" s="911">
        <v>1424</v>
      </c>
      <c r="C1430" s="931" t="s">
        <v>65</v>
      </c>
      <c r="D1430" s="913"/>
      <c r="E1430" s="931" t="s">
        <v>150</v>
      </c>
      <c r="F1430" s="912" t="str">
        <f t="shared" si="18"/>
        <v>6340</v>
      </c>
      <c r="G1430" s="931" t="s">
        <v>295</v>
      </c>
      <c r="H1430" s="931"/>
      <c r="I1430" s="933" t="s">
        <v>296</v>
      </c>
      <c r="J1430" s="1084">
        <v>3</v>
      </c>
      <c r="K1430" s="1085">
        <v>24</v>
      </c>
      <c r="L1430" s="931">
        <v>1</v>
      </c>
      <c r="M1430" s="931" t="s">
        <v>3388</v>
      </c>
      <c r="N1430" s="912"/>
      <c r="O1430" s="761"/>
      <c r="P1430" s="931"/>
      <c r="Q1430" s="931"/>
    </row>
    <row r="1431" spans="2:17">
      <c r="B1431" s="911">
        <v>1425</v>
      </c>
      <c r="C1431" s="931" t="s">
        <v>65</v>
      </c>
      <c r="D1431" s="913"/>
      <c r="E1431" s="931" t="s">
        <v>150</v>
      </c>
      <c r="F1431" s="912" t="str">
        <f t="shared" si="18"/>
        <v>6340</v>
      </c>
      <c r="G1431" s="931" t="s">
        <v>295</v>
      </c>
      <c r="H1431" s="931"/>
      <c r="I1431" s="933" t="s">
        <v>296</v>
      </c>
      <c r="J1431" s="1084">
        <v>3</v>
      </c>
      <c r="K1431" s="1085">
        <v>25</v>
      </c>
      <c r="L1431" s="931">
        <v>3</v>
      </c>
      <c r="M1431" s="931" t="s">
        <v>3387</v>
      </c>
      <c r="N1431" s="912"/>
      <c r="O1431" s="761"/>
      <c r="P1431" s="931"/>
      <c r="Q1431" s="931"/>
    </row>
    <row r="1432" spans="2:17">
      <c r="B1432" s="911">
        <v>1426</v>
      </c>
      <c r="C1432" s="931" t="s">
        <v>65</v>
      </c>
      <c r="D1432" s="913"/>
      <c r="E1432" s="931" t="s">
        <v>150</v>
      </c>
      <c r="F1432" s="912" t="str">
        <f t="shared" si="18"/>
        <v>6340</v>
      </c>
      <c r="G1432" s="931" t="s">
        <v>295</v>
      </c>
      <c r="H1432" s="931"/>
      <c r="I1432" s="933" t="s">
        <v>296</v>
      </c>
      <c r="J1432" s="1084">
        <v>3</v>
      </c>
      <c r="K1432" s="1085">
        <v>26</v>
      </c>
      <c r="L1432" s="931">
        <v>1</v>
      </c>
      <c r="M1432" s="931" t="s">
        <v>3388</v>
      </c>
      <c r="N1432" s="912"/>
      <c r="O1432" s="761"/>
      <c r="P1432" s="931"/>
      <c r="Q1432" s="931"/>
    </row>
    <row r="1433" spans="2:17">
      <c r="B1433" s="911">
        <v>1427</v>
      </c>
      <c r="C1433" s="931" t="s">
        <v>65</v>
      </c>
      <c r="D1433" s="913"/>
      <c r="E1433" s="931" t="s">
        <v>150</v>
      </c>
      <c r="F1433" s="912" t="str">
        <f t="shared" si="18"/>
        <v>6340</v>
      </c>
      <c r="G1433" s="931" t="s">
        <v>295</v>
      </c>
      <c r="H1433" s="931"/>
      <c r="I1433" s="933" t="s">
        <v>296</v>
      </c>
      <c r="J1433" s="1084">
        <v>3</v>
      </c>
      <c r="K1433" s="1085">
        <v>27</v>
      </c>
      <c r="L1433" s="931">
        <v>3</v>
      </c>
      <c r="M1433" s="931" t="s">
        <v>3387</v>
      </c>
      <c r="N1433" s="912"/>
      <c r="O1433" s="761"/>
      <c r="P1433" s="931"/>
      <c r="Q1433" s="931"/>
    </row>
    <row r="1434" spans="2:17">
      <c r="B1434" s="911">
        <v>1428</v>
      </c>
      <c r="C1434" s="931" t="s">
        <v>65</v>
      </c>
      <c r="D1434" s="913"/>
      <c r="E1434" s="931" t="s">
        <v>150</v>
      </c>
      <c r="F1434" s="912" t="str">
        <f t="shared" si="18"/>
        <v>6340</v>
      </c>
      <c r="G1434" s="931"/>
      <c r="H1434" s="931"/>
      <c r="I1434" s="933" t="s">
        <v>299</v>
      </c>
      <c r="J1434" s="1084">
        <v>1</v>
      </c>
      <c r="K1434" s="1085">
        <v>1</v>
      </c>
      <c r="L1434" s="931" t="s">
        <v>114</v>
      </c>
      <c r="M1434" s="931"/>
      <c r="N1434" s="912"/>
      <c r="O1434" s="761">
        <v>46049</v>
      </c>
      <c r="P1434" s="931"/>
      <c r="Q1434" s="931"/>
    </row>
    <row r="1435" spans="2:17">
      <c r="B1435" s="911">
        <v>1429</v>
      </c>
      <c r="C1435" s="931" t="s">
        <v>65</v>
      </c>
      <c r="D1435" s="913"/>
      <c r="E1435" s="931" t="s">
        <v>150</v>
      </c>
      <c r="F1435" s="912" t="str">
        <f t="shared" ref="F1435:F1442" si="19">LEFT(I1435,4)</f>
        <v>6340</v>
      </c>
      <c r="G1435" s="931"/>
      <c r="H1435" s="931"/>
      <c r="I1435" s="933" t="s">
        <v>299</v>
      </c>
      <c r="J1435" s="1084">
        <v>1</v>
      </c>
      <c r="K1435" s="1085">
        <v>2</v>
      </c>
      <c r="L1435" s="931" t="s">
        <v>114</v>
      </c>
      <c r="M1435" s="931"/>
      <c r="N1435" s="912"/>
      <c r="O1435" s="761">
        <v>46050</v>
      </c>
      <c r="P1435" s="931"/>
      <c r="Q1435" s="931"/>
    </row>
    <row r="1436" spans="2:17">
      <c r="B1436" s="911">
        <v>1430</v>
      </c>
      <c r="C1436" s="931" t="s">
        <v>65</v>
      </c>
      <c r="D1436" s="913"/>
      <c r="E1436" s="931" t="s">
        <v>150</v>
      </c>
      <c r="F1436" s="912" t="str">
        <f t="shared" si="19"/>
        <v>6340</v>
      </c>
      <c r="G1436" s="931"/>
      <c r="H1436" s="931"/>
      <c r="I1436" s="933" t="s">
        <v>299</v>
      </c>
      <c r="J1436" s="1084">
        <v>1</v>
      </c>
      <c r="K1436" s="1085">
        <v>3</v>
      </c>
      <c r="L1436" s="931" t="s">
        <v>114</v>
      </c>
      <c r="M1436" s="931"/>
      <c r="N1436" s="912"/>
      <c r="O1436" s="761">
        <v>46049</v>
      </c>
      <c r="P1436" s="931"/>
      <c r="Q1436" s="931"/>
    </row>
    <row r="1437" spans="2:17">
      <c r="B1437" s="911">
        <v>1431</v>
      </c>
      <c r="C1437" s="931" t="s">
        <v>65</v>
      </c>
      <c r="D1437" s="913"/>
      <c r="E1437" s="931" t="s">
        <v>150</v>
      </c>
      <c r="F1437" s="912" t="str">
        <f t="shared" si="19"/>
        <v>6340</v>
      </c>
      <c r="G1437" s="931"/>
      <c r="H1437" s="931"/>
      <c r="I1437" s="933" t="s">
        <v>299</v>
      </c>
      <c r="J1437" s="1084">
        <v>1</v>
      </c>
      <c r="K1437" s="1085">
        <v>4</v>
      </c>
      <c r="L1437" s="931" t="s">
        <v>114</v>
      </c>
      <c r="M1437" s="931"/>
      <c r="N1437" s="912"/>
      <c r="O1437" s="761">
        <v>46052</v>
      </c>
      <c r="P1437" s="931"/>
      <c r="Q1437" s="931"/>
    </row>
    <row r="1438" spans="2:17">
      <c r="B1438" s="911">
        <v>1432</v>
      </c>
      <c r="C1438" s="931" t="s">
        <v>65</v>
      </c>
      <c r="D1438" s="913"/>
      <c r="E1438" s="931" t="s">
        <v>150</v>
      </c>
      <c r="F1438" s="912" t="str">
        <f t="shared" si="19"/>
        <v>6340</v>
      </c>
      <c r="G1438" s="931"/>
      <c r="H1438" s="931"/>
      <c r="I1438" s="933" t="s">
        <v>299</v>
      </c>
      <c r="J1438" s="1084">
        <v>1</v>
      </c>
      <c r="K1438" s="1085">
        <v>5</v>
      </c>
      <c r="L1438" s="931" t="s">
        <v>114</v>
      </c>
      <c r="M1438" s="931"/>
      <c r="N1438" s="912"/>
      <c r="O1438" s="761"/>
      <c r="P1438" s="931"/>
      <c r="Q1438" s="931"/>
    </row>
    <row r="1439" spans="2:17">
      <c r="B1439" s="911">
        <v>1433</v>
      </c>
      <c r="C1439" s="931" t="s">
        <v>65</v>
      </c>
      <c r="D1439" s="913"/>
      <c r="E1439" s="931" t="s">
        <v>150</v>
      </c>
      <c r="F1439" s="912" t="str">
        <f t="shared" si="19"/>
        <v>6340</v>
      </c>
      <c r="G1439" s="931"/>
      <c r="H1439" s="931"/>
      <c r="I1439" s="933" t="s">
        <v>299</v>
      </c>
      <c r="J1439" s="1084">
        <v>1</v>
      </c>
      <c r="K1439" s="1085">
        <v>6</v>
      </c>
      <c r="L1439" s="931" t="s">
        <v>114</v>
      </c>
      <c r="M1439" s="931"/>
      <c r="N1439" s="912"/>
      <c r="O1439" s="761">
        <v>46053</v>
      </c>
      <c r="P1439" s="931"/>
      <c r="Q1439" s="931"/>
    </row>
    <row r="1440" spans="2:17">
      <c r="B1440" s="911">
        <v>1434</v>
      </c>
      <c r="C1440" s="931" t="s">
        <v>65</v>
      </c>
      <c r="D1440" s="913"/>
      <c r="E1440" s="931" t="s">
        <v>150</v>
      </c>
      <c r="F1440" s="912" t="str">
        <f t="shared" si="19"/>
        <v>6340</v>
      </c>
      <c r="G1440" s="931"/>
      <c r="H1440" s="931"/>
      <c r="I1440" s="933" t="s">
        <v>299</v>
      </c>
      <c r="J1440" s="1084">
        <v>1</v>
      </c>
      <c r="K1440" s="1085">
        <v>7</v>
      </c>
      <c r="L1440" s="931" t="s">
        <v>114</v>
      </c>
      <c r="M1440" s="931"/>
      <c r="N1440" s="912"/>
      <c r="O1440" s="761">
        <v>46049</v>
      </c>
      <c r="P1440" s="931"/>
      <c r="Q1440" s="931"/>
    </row>
    <row r="1441" spans="2:17">
      <c r="B1441" s="911">
        <v>1435</v>
      </c>
      <c r="C1441" s="931" t="s">
        <v>65</v>
      </c>
      <c r="D1441" s="913"/>
      <c r="E1441" s="931" t="s">
        <v>150</v>
      </c>
      <c r="F1441" s="912" t="str">
        <f t="shared" si="19"/>
        <v>6340</v>
      </c>
      <c r="G1441" s="931"/>
      <c r="H1441" s="931"/>
      <c r="I1441" s="933" t="s">
        <v>299</v>
      </c>
      <c r="J1441" s="1084">
        <v>1</v>
      </c>
      <c r="K1441" s="1085">
        <v>8</v>
      </c>
      <c r="L1441" s="931" t="s">
        <v>114</v>
      </c>
      <c r="M1441" s="931"/>
      <c r="N1441" s="912"/>
      <c r="O1441" s="761"/>
      <c r="P1441" s="931"/>
      <c r="Q1441" s="931"/>
    </row>
    <row r="1442" spans="2:17">
      <c r="B1442" s="911">
        <v>1436</v>
      </c>
      <c r="C1442" s="931" t="s">
        <v>65</v>
      </c>
      <c r="D1442" s="913"/>
      <c r="E1442" s="931" t="s">
        <v>150</v>
      </c>
      <c r="F1442" s="912" t="str">
        <f t="shared" si="19"/>
        <v>6340</v>
      </c>
      <c r="G1442" s="931"/>
      <c r="H1442" s="931"/>
      <c r="I1442" s="933" t="s">
        <v>299</v>
      </c>
      <c r="J1442" s="1084">
        <v>1</v>
      </c>
      <c r="K1442" s="1085">
        <v>9</v>
      </c>
      <c r="L1442" s="931" t="s">
        <v>114</v>
      </c>
      <c r="M1442" s="931"/>
      <c r="N1442" s="912"/>
      <c r="O1442" s="761">
        <v>46050</v>
      </c>
      <c r="P1442" s="931"/>
      <c r="Q1442" s="931"/>
    </row>
    <row r="1443" spans="2:17">
      <c r="B1443" s="911">
        <v>1437</v>
      </c>
      <c r="C1443" s="931" t="s">
        <v>65</v>
      </c>
      <c r="D1443" s="913"/>
      <c r="E1443" s="931" t="s">
        <v>150</v>
      </c>
      <c r="F1443" s="912" t="str">
        <f t="shared" si="18"/>
        <v>6340</v>
      </c>
      <c r="G1443" s="931" t="s">
        <v>301</v>
      </c>
      <c r="H1443" s="931"/>
      <c r="I1443" s="933" t="s">
        <v>302</v>
      </c>
      <c r="J1443" s="1084">
        <v>1</v>
      </c>
      <c r="K1443" s="1085">
        <v>1</v>
      </c>
      <c r="L1443" s="931">
        <v>12</v>
      </c>
      <c r="M1443" s="931" t="s">
        <v>3343</v>
      </c>
      <c r="N1443" s="912"/>
      <c r="O1443" s="761"/>
      <c r="P1443" s="931"/>
      <c r="Q1443" s="931"/>
    </row>
    <row r="1444" spans="2:17">
      <c r="B1444" s="911">
        <v>1438</v>
      </c>
      <c r="C1444" s="931" t="s">
        <v>65</v>
      </c>
      <c r="D1444" s="913"/>
      <c r="E1444" s="931" t="s">
        <v>150</v>
      </c>
      <c r="F1444" s="912" t="str">
        <f t="shared" si="18"/>
        <v>6340</v>
      </c>
      <c r="G1444" s="931" t="s">
        <v>301</v>
      </c>
      <c r="H1444" s="931"/>
      <c r="I1444" s="933" t="s">
        <v>302</v>
      </c>
      <c r="J1444" s="1084">
        <v>1</v>
      </c>
      <c r="K1444" s="1085">
        <v>2</v>
      </c>
      <c r="L1444" s="931">
        <v>12</v>
      </c>
      <c r="M1444" s="931" t="s">
        <v>3387</v>
      </c>
      <c r="N1444" s="912"/>
      <c r="O1444" s="761"/>
      <c r="P1444" s="931"/>
      <c r="Q1444" s="931"/>
    </row>
    <row r="1445" spans="2:17">
      <c r="B1445" s="911">
        <v>1439</v>
      </c>
      <c r="C1445" s="931" t="s">
        <v>65</v>
      </c>
      <c r="D1445" s="913"/>
      <c r="E1445" s="931" t="s">
        <v>150</v>
      </c>
      <c r="F1445" s="912" t="str">
        <f t="shared" si="18"/>
        <v>6340</v>
      </c>
      <c r="G1445" s="931" t="s">
        <v>301</v>
      </c>
      <c r="H1445" s="931"/>
      <c r="I1445" s="933" t="s">
        <v>302</v>
      </c>
      <c r="J1445" s="1084">
        <v>1</v>
      </c>
      <c r="K1445" s="1085">
        <v>3</v>
      </c>
      <c r="L1445" s="931">
        <v>12</v>
      </c>
      <c r="M1445" s="931" t="s">
        <v>3387</v>
      </c>
      <c r="N1445" s="912"/>
      <c r="O1445" s="761"/>
      <c r="P1445" s="931"/>
      <c r="Q1445" s="931"/>
    </row>
    <row r="1446" spans="2:17">
      <c r="B1446" s="911">
        <v>1440</v>
      </c>
      <c r="C1446" s="931" t="s">
        <v>65</v>
      </c>
      <c r="D1446" s="913"/>
      <c r="E1446" s="931" t="s">
        <v>150</v>
      </c>
      <c r="F1446" s="912" t="str">
        <f t="shared" si="18"/>
        <v>6340</v>
      </c>
      <c r="G1446" s="931" t="s">
        <v>301</v>
      </c>
      <c r="H1446" s="931"/>
      <c r="I1446" s="933" t="s">
        <v>302</v>
      </c>
      <c r="J1446" s="1084">
        <v>1</v>
      </c>
      <c r="K1446" s="1085">
        <v>4</v>
      </c>
      <c r="L1446" s="931">
        <v>12</v>
      </c>
      <c r="M1446" s="931" t="s">
        <v>3387</v>
      </c>
      <c r="N1446" s="912"/>
      <c r="O1446" s="761"/>
      <c r="P1446" s="931"/>
      <c r="Q1446" s="931"/>
    </row>
    <row r="1447" spans="2:17">
      <c r="B1447" s="911">
        <v>1441</v>
      </c>
      <c r="C1447" s="931" t="s">
        <v>65</v>
      </c>
      <c r="D1447" s="913"/>
      <c r="E1447" s="931" t="s">
        <v>150</v>
      </c>
      <c r="F1447" s="912" t="str">
        <f t="shared" si="18"/>
        <v>6340</v>
      </c>
      <c r="G1447" s="931" t="s">
        <v>301</v>
      </c>
      <c r="H1447" s="931"/>
      <c r="I1447" s="933" t="s">
        <v>302</v>
      </c>
      <c r="J1447" s="1084">
        <v>1</v>
      </c>
      <c r="K1447" s="1085">
        <v>5</v>
      </c>
      <c r="L1447" s="931">
        <v>12</v>
      </c>
      <c r="M1447" s="931" t="s">
        <v>3387</v>
      </c>
      <c r="N1447" s="912"/>
      <c r="O1447" s="761"/>
      <c r="P1447" s="931"/>
      <c r="Q1447" s="931"/>
    </row>
    <row r="1448" spans="2:17">
      <c r="B1448" s="911">
        <v>1442</v>
      </c>
      <c r="C1448" s="931" t="s">
        <v>65</v>
      </c>
      <c r="D1448" s="913"/>
      <c r="E1448" s="931" t="s">
        <v>150</v>
      </c>
      <c r="F1448" s="912" t="str">
        <f t="shared" si="18"/>
        <v>6340</v>
      </c>
      <c r="G1448" s="931" t="s">
        <v>301</v>
      </c>
      <c r="H1448" s="931"/>
      <c r="I1448" s="933" t="s">
        <v>302</v>
      </c>
      <c r="J1448" s="1084">
        <v>1</v>
      </c>
      <c r="K1448" s="1085">
        <v>6</v>
      </c>
      <c r="L1448" s="931">
        <v>12</v>
      </c>
      <c r="M1448" s="931" t="s">
        <v>3387</v>
      </c>
      <c r="N1448" s="912"/>
      <c r="O1448" s="761"/>
      <c r="P1448" s="931"/>
      <c r="Q1448" s="931"/>
    </row>
    <row r="1449" spans="2:17">
      <c r="B1449" s="911">
        <v>1443</v>
      </c>
      <c r="C1449" s="931" t="s">
        <v>65</v>
      </c>
      <c r="D1449" s="913"/>
      <c r="E1449" s="931" t="s">
        <v>150</v>
      </c>
      <c r="F1449" s="912" t="str">
        <f t="shared" si="18"/>
        <v>6340</v>
      </c>
      <c r="G1449" s="931" t="s">
        <v>301</v>
      </c>
      <c r="H1449" s="931"/>
      <c r="I1449" s="933" t="s">
        <v>302</v>
      </c>
      <c r="J1449" s="1084">
        <v>1</v>
      </c>
      <c r="K1449" s="1085">
        <v>7</v>
      </c>
      <c r="L1449" s="931">
        <v>12</v>
      </c>
      <c r="M1449" s="931" t="s">
        <v>3387</v>
      </c>
      <c r="N1449" s="912"/>
      <c r="O1449" s="761"/>
      <c r="P1449" s="931"/>
      <c r="Q1449" s="931"/>
    </row>
    <row r="1450" spans="2:17">
      <c r="B1450" s="911">
        <v>1444</v>
      </c>
      <c r="C1450" s="931" t="s">
        <v>65</v>
      </c>
      <c r="D1450" s="913"/>
      <c r="E1450" s="931" t="s">
        <v>150</v>
      </c>
      <c r="F1450" s="912" t="str">
        <f t="shared" si="18"/>
        <v>6340</v>
      </c>
      <c r="G1450" s="931" t="s">
        <v>301</v>
      </c>
      <c r="H1450" s="931"/>
      <c r="I1450" s="933" t="s">
        <v>302</v>
      </c>
      <c r="J1450" s="1084">
        <v>1</v>
      </c>
      <c r="K1450" s="1085">
        <v>8</v>
      </c>
      <c r="L1450" s="931">
        <v>12</v>
      </c>
      <c r="M1450" s="931" t="s">
        <v>3387</v>
      </c>
      <c r="N1450" s="912"/>
      <c r="O1450" s="761"/>
      <c r="P1450" s="931"/>
      <c r="Q1450" s="931"/>
    </row>
    <row r="1451" spans="2:17">
      <c r="B1451" s="911">
        <v>1445</v>
      </c>
      <c r="C1451" s="931" t="s">
        <v>65</v>
      </c>
      <c r="D1451" s="913"/>
      <c r="E1451" s="931" t="s">
        <v>150</v>
      </c>
      <c r="F1451" s="912" t="str">
        <f t="shared" si="18"/>
        <v>6340</v>
      </c>
      <c r="G1451" s="931" t="s">
        <v>301</v>
      </c>
      <c r="H1451" s="931"/>
      <c r="I1451" s="933" t="s">
        <v>302</v>
      </c>
      <c r="J1451" s="1084">
        <v>2</v>
      </c>
      <c r="K1451" s="1085">
        <v>9</v>
      </c>
      <c r="L1451" s="931">
        <v>12</v>
      </c>
      <c r="M1451" s="931" t="s">
        <v>3387</v>
      </c>
      <c r="N1451" s="912"/>
      <c r="O1451" s="761"/>
      <c r="P1451" s="931"/>
      <c r="Q1451" s="931"/>
    </row>
    <row r="1452" spans="2:17">
      <c r="B1452" s="911">
        <v>1446</v>
      </c>
      <c r="C1452" s="931" t="s">
        <v>65</v>
      </c>
      <c r="D1452" s="913"/>
      <c r="E1452" s="931" t="s">
        <v>150</v>
      </c>
      <c r="F1452" s="912" t="str">
        <f t="shared" si="18"/>
        <v>6340</v>
      </c>
      <c r="G1452" s="931" t="s">
        <v>301</v>
      </c>
      <c r="H1452" s="931"/>
      <c r="I1452" s="933" t="s">
        <v>302</v>
      </c>
      <c r="J1452" s="1084">
        <v>2</v>
      </c>
      <c r="K1452" s="1085">
        <v>10</v>
      </c>
      <c r="L1452" s="931">
        <v>12</v>
      </c>
      <c r="M1452" s="931" t="s">
        <v>3387</v>
      </c>
      <c r="N1452" s="912"/>
      <c r="O1452" s="761"/>
      <c r="P1452" s="931"/>
      <c r="Q1452" s="931"/>
    </row>
    <row r="1453" spans="2:17">
      <c r="B1453" s="911">
        <v>1447</v>
      </c>
      <c r="C1453" s="931" t="s">
        <v>65</v>
      </c>
      <c r="D1453" s="913"/>
      <c r="E1453" s="931" t="s">
        <v>150</v>
      </c>
      <c r="F1453" s="912" t="str">
        <f t="shared" si="18"/>
        <v>6340</v>
      </c>
      <c r="G1453" s="931" t="s">
        <v>301</v>
      </c>
      <c r="H1453" s="931"/>
      <c r="I1453" s="933" t="s">
        <v>302</v>
      </c>
      <c r="J1453" s="1084">
        <v>2</v>
      </c>
      <c r="K1453" s="1085">
        <v>11</v>
      </c>
      <c r="L1453" s="931">
        <v>12</v>
      </c>
      <c r="M1453" s="931" t="s">
        <v>3387</v>
      </c>
      <c r="N1453" s="912"/>
      <c r="O1453" s="761"/>
      <c r="P1453" s="931"/>
      <c r="Q1453" s="931"/>
    </row>
    <row r="1454" spans="2:17">
      <c r="B1454" s="911">
        <v>1448</v>
      </c>
      <c r="C1454" s="931" t="s">
        <v>65</v>
      </c>
      <c r="D1454" s="913"/>
      <c r="E1454" s="931" t="s">
        <v>150</v>
      </c>
      <c r="F1454" s="912" t="str">
        <f t="shared" si="18"/>
        <v>6340</v>
      </c>
      <c r="G1454" s="931" t="s">
        <v>301</v>
      </c>
      <c r="H1454" s="931"/>
      <c r="I1454" s="933" t="s">
        <v>302</v>
      </c>
      <c r="J1454" s="1084">
        <v>2</v>
      </c>
      <c r="K1454" s="1085">
        <v>12</v>
      </c>
      <c r="L1454" s="931">
        <v>12</v>
      </c>
      <c r="M1454" s="931" t="s">
        <v>3387</v>
      </c>
      <c r="N1454" s="912"/>
      <c r="O1454" s="761"/>
      <c r="P1454" s="931"/>
      <c r="Q1454" s="931"/>
    </row>
    <row r="1455" spans="2:17">
      <c r="B1455" s="911">
        <v>1449</v>
      </c>
      <c r="C1455" s="931" t="s">
        <v>65</v>
      </c>
      <c r="D1455" s="913"/>
      <c r="E1455" s="931" t="s">
        <v>150</v>
      </c>
      <c r="F1455" s="912" t="str">
        <f t="shared" si="18"/>
        <v>6340</v>
      </c>
      <c r="G1455" s="931" t="s">
        <v>301</v>
      </c>
      <c r="H1455" s="931"/>
      <c r="I1455" s="933" t="s">
        <v>302</v>
      </c>
      <c r="J1455" s="1084">
        <v>2</v>
      </c>
      <c r="K1455" s="1085">
        <v>13</v>
      </c>
      <c r="L1455" s="931">
        <v>12</v>
      </c>
      <c r="M1455" s="931" t="s">
        <v>3387</v>
      </c>
      <c r="N1455" s="912"/>
      <c r="O1455" s="761"/>
      <c r="P1455" s="931"/>
      <c r="Q1455" s="931"/>
    </row>
    <row r="1456" spans="2:17">
      <c r="B1456" s="911">
        <v>1450</v>
      </c>
      <c r="C1456" s="931" t="s">
        <v>65</v>
      </c>
      <c r="D1456" s="913"/>
      <c r="E1456" s="931" t="s">
        <v>150</v>
      </c>
      <c r="F1456" s="912" t="str">
        <f t="shared" si="18"/>
        <v>6340</v>
      </c>
      <c r="G1456" s="931" t="s">
        <v>301</v>
      </c>
      <c r="H1456" s="931"/>
      <c r="I1456" s="933" t="s">
        <v>302</v>
      </c>
      <c r="J1456" s="1084">
        <v>2</v>
      </c>
      <c r="K1456" s="1085">
        <v>14</v>
      </c>
      <c r="L1456" s="931">
        <v>12</v>
      </c>
      <c r="M1456" s="931" t="s">
        <v>3387</v>
      </c>
      <c r="N1456" s="912"/>
      <c r="O1456" s="761"/>
      <c r="P1456" s="931"/>
      <c r="Q1456" s="931"/>
    </row>
    <row r="1457" spans="2:17">
      <c r="B1457" s="911">
        <v>1451</v>
      </c>
      <c r="C1457" s="931" t="s">
        <v>65</v>
      </c>
      <c r="D1457" s="913"/>
      <c r="E1457" s="931" t="s">
        <v>150</v>
      </c>
      <c r="F1457" s="912" t="str">
        <f t="shared" ref="F1457:F1523" si="20">LEFT(I1457,4)</f>
        <v>6340</v>
      </c>
      <c r="G1457" s="931" t="s">
        <v>301</v>
      </c>
      <c r="H1457" s="931"/>
      <c r="I1457" s="933" t="s">
        <v>302</v>
      </c>
      <c r="J1457" s="1084">
        <v>2</v>
      </c>
      <c r="K1457" s="1085">
        <v>15</v>
      </c>
      <c r="L1457" s="931">
        <v>12</v>
      </c>
      <c r="M1457" s="931" t="s">
        <v>3387</v>
      </c>
      <c r="N1457" s="912"/>
      <c r="O1457" s="761"/>
      <c r="P1457" s="931"/>
      <c r="Q1457" s="931"/>
    </row>
    <row r="1458" spans="2:17">
      <c r="B1458" s="911">
        <v>1452</v>
      </c>
      <c r="C1458" s="931" t="s">
        <v>65</v>
      </c>
      <c r="D1458" s="913"/>
      <c r="E1458" s="931" t="s">
        <v>150</v>
      </c>
      <c r="F1458" s="912" t="str">
        <f t="shared" si="20"/>
        <v>6340</v>
      </c>
      <c r="G1458" s="931" t="s">
        <v>301</v>
      </c>
      <c r="H1458" s="931"/>
      <c r="I1458" s="933" t="s">
        <v>302</v>
      </c>
      <c r="J1458" s="1084">
        <v>2</v>
      </c>
      <c r="K1458" s="1085">
        <v>16</v>
      </c>
      <c r="L1458" s="931">
        <v>12</v>
      </c>
      <c r="M1458" s="931" t="s">
        <v>3387</v>
      </c>
      <c r="N1458" s="912"/>
      <c r="O1458" s="761"/>
      <c r="P1458" s="931"/>
      <c r="Q1458" s="931"/>
    </row>
    <row r="1459" spans="2:17">
      <c r="B1459" s="911">
        <v>1453</v>
      </c>
      <c r="C1459" s="931" t="s">
        <v>65</v>
      </c>
      <c r="D1459" s="913"/>
      <c r="E1459" s="931" t="s">
        <v>150</v>
      </c>
      <c r="F1459" s="912" t="str">
        <f t="shared" si="20"/>
        <v>6340</v>
      </c>
      <c r="G1459" s="931" t="s">
        <v>301</v>
      </c>
      <c r="H1459" s="931"/>
      <c r="I1459" s="933" t="s">
        <v>302</v>
      </c>
      <c r="J1459" s="1084">
        <v>3</v>
      </c>
      <c r="K1459" s="1085">
        <v>17</v>
      </c>
      <c r="L1459" s="931">
        <v>12</v>
      </c>
      <c r="M1459" s="912" t="str">
        <f t="shared" ref="M1459:M1464" si="21">IF(K1459&lt;=2,"BW","VIC")</f>
        <v>VIC</v>
      </c>
      <c r="N1459" s="912"/>
      <c r="O1459" s="761"/>
      <c r="P1459" s="931"/>
      <c r="Q1459" s="931"/>
    </row>
    <row r="1460" spans="2:17">
      <c r="B1460" s="911">
        <v>1454</v>
      </c>
      <c r="C1460" s="931" t="s">
        <v>65</v>
      </c>
      <c r="D1460" s="913"/>
      <c r="E1460" s="931" t="s">
        <v>150</v>
      </c>
      <c r="F1460" s="912" t="str">
        <f t="shared" si="20"/>
        <v>6340</v>
      </c>
      <c r="G1460" s="931" t="s">
        <v>301</v>
      </c>
      <c r="H1460" s="931"/>
      <c r="I1460" s="933" t="s">
        <v>302</v>
      </c>
      <c r="J1460" s="1084">
        <v>3</v>
      </c>
      <c r="K1460" s="1085">
        <v>18</v>
      </c>
      <c r="L1460" s="931">
        <v>12</v>
      </c>
      <c r="M1460" s="912" t="str">
        <f t="shared" si="21"/>
        <v>VIC</v>
      </c>
      <c r="N1460" s="912"/>
      <c r="O1460" s="761"/>
      <c r="P1460" s="931"/>
      <c r="Q1460" s="931"/>
    </row>
    <row r="1461" spans="2:17">
      <c r="B1461" s="911">
        <v>1455</v>
      </c>
      <c r="C1461" s="931" t="s">
        <v>65</v>
      </c>
      <c r="D1461" s="913"/>
      <c r="E1461" s="931" t="s">
        <v>150</v>
      </c>
      <c r="F1461" s="912" t="str">
        <f t="shared" si="20"/>
        <v>6340</v>
      </c>
      <c r="G1461" s="931" t="s">
        <v>301</v>
      </c>
      <c r="H1461" s="931"/>
      <c r="I1461" s="933" t="s">
        <v>302</v>
      </c>
      <c r="J1461" s="1084">
        <v>3</v>
      </c>
      <c r="K1461" s="1085">
        <v>19</v>
      </c>
      <c r="L1461" s="931">
        <v>12</v>
      </c>
      <c r="M1461" s="912" t="str">
        <f t="shared" si="21"/>
        <v>VIC</v>
      </c>
      <c r="N1461" s="912"/>
      <c r="O1461" s="761"/>
      <c r="P1461" s="931"/>
      <c r="Q1461" s="931"/>
    </row>
    <row r="1462" spans="2:17">
      <c r="B1462" s="911">
        <v>1456</v>
      </c>
      <c r="C1462" s="931" t="s">
        <v>65</v>
      </c>
      <c r="D1462" s="913"/>
      <c r="E1462" s="931" t="s">
        <v>150</v>
      </c>
      <c r="F1462" s="912" t="str">
        <f t="shared" si="20"/>
        <v>6340</v>
      </c>
      <c r="G1462" s="931" t="s">
        <v>301</v>
      </c>
      <c r="H1462" s="931"/>
      <c r="I1462" s="933" t="s">
        <v>302</v>
      </c>
      <c r="J1462" s="1084">
        <v>3</v>
      </c>
      <c r="K1462" s="1085">
        <v>20</v>
      </c>
      <c r="L1462" s="931">
        <v>12</v>
      </c>
      <c r="M1462" s="912" t="str">
        <f t="shared" si="21"/>
        <v>VIC</v>
      </c>
      <c r="N1462" s="912"/>
      <c r="O1462" s="761"/>
      <c r="P1462" s="931"/>
      <c r="Q1462" s="931"/>
    </row>
    <row r="1463" spans="2:17">
      <c r="B1463" s="911">
        <v>1457</v>
      </c>
      <c r="C1463" s="931" t="s">
        <v>65</v>
      </c>
      <c r="D1463" s="913"/>
      <c r="E1463" s="931" t="s">
        <v>150</v>
      </c>
      <c r="F1463" s="912" t="str">
        <f t="shared" si="20"/>
        <v>6340</v>
      </c>
      <c r="G1463" s="931" t="s">
        <v>301</v>
      </c>
      <c r="H1463" s="931"/>
      <c r="I1463" s="933" t="s">
        <v>302</v>
      </c>
      <c r="J1463" s="1084">
        <v>3</v>
      </c>
      <c r="K1463" s="1085">
        <v>21</v>
      </c>
      <c r="L1463" s="931">
        <v>12</v>
      </c>
      <c r="M1463" s="912" t="str">
        <f t="shared" si="21"/>
        <v>VIC</v>
      </c>
      <c r="N1463" s="912"/>
      <c r="O1463" s="761"/>
      <c r="P1463" s="931"/>
      <c r="Q1463" s="931"/>
    </row>
    <row r="1464" spans="2:17">
      <c r="B1464" s="911">
        <v>1458</v>
      </c>
      <c r="C1464" s="931" t="s">
        <v>65</v>
      </c>
      <c r="D1464" s="913"/>
      <c r="E1464" s="931" t="s">
        <v>150</v>
      </c>
      <c r="F1464" s="912" t="str">
        <f t="shared" si="20"/>
        <v>6340</v>
      </c>
      <c r="G1464" s="931" t="s">
        <v>301</v>
      </c>
      <c r="H1464" s="931"/>
      <c r="I1464" s="933" t="s">
        <v>302</v>
      </c>
      <c r="J1464" s="1084">
        <v>3</v>
      </c>
      <c r="K1464" s="1085">
        <v>22</v>
      </c>
      <c r="L1464" s="931">
        <v>12</v>
      </c>
      <c r="M1464" s="912" t="str">
        <f t="shared" si="21"/>
        <v>VIC</v>
      </c>
      <c r="N1464" s="912"/>
      <c r="O1464" s="761"/>
      <c r="P1464" s="931"/>
      <c r="Q1464" s="931"/>
    </row>
    <row r="1465" spans="2:17">
      <c r="B1465" s="911">
        <v>1459</v>
      </c>
      <c r="C1465" s="931" t="s">
        <v>65</v>
      </c>
      <c r="D1465" s="913"/>
      <c r="E1465" s="931" t="s">
        <v>150</v>
      </c>
      <c r="F1465" s="912" t="str">
        <f t="shared" si="20"/>
        <v>6340</v>
      </c>
      <c r="G1465" s="931" t="s">
        <v>301</v>
      </c>
      <c r="H1465" s="931"/>
      <c r="I1465" s="933" t="s">
        <v>302</v>
      </c>
      <c r="J1465" s="1084">
        <v>3</v>
      </c>
      <c r="K1465" s="1085">
        <v>23</v>
      </c>
      <c r="L1465" s="931">
        <v>12</v>
      </c>
      <c r="M1465" s="912" t="s">
        <v>3343</v>
      </c>
      <c r="N1465" s="912"/>
      <c r="O1465" s="761"/>
      <c r="P1465" s="931"/>
      <c r="Q1465" s="931"/>
    </row>
    <row r="1466" spans="2:17">
      <c r="B1466" s="911">
        <v>1460</v>
      </c>
      <c r="C1466" s="931" t="s">
        <v>65</v>
      </c>
      <c r="D1466" s="913"/>
      <c r="E1466" s="931" t="s">
        <v>150</v>
      </c>
      <c r="F1466" s="912" t="str">
        <f t="shared" si="20"/>
        <v>6340</v>
      </c>
      <c r="G1466" s="931"/>
      <c r="H1466" s="931"/>
      <c r="I1466" s="933" t="s">
        <v>304</v>
      </c>
      <c r="J1466" s="1084"/>
      <c r="K1466" s="1085"/>
      <c r="L1466" s="931"/>
      <c r="M1466" s="931"/>
      <c r="N1466" s="912"/>
      <c r="O1466" s="761"/>
      <c r="P1466" s="931"/>
      <c r="Q1466" s="931"/>
    </row>
    <row r="1467" spans="2:17">
      <c r="B1467" s="911">
        <v>1461</v>
      </c>
      <c r="C1467" s="931" t="s">
        <v>65</v>
      </c>
      <c r="D1467" s="913"/>
      <c r="E1467" s="931" t="s">
        <v>150</v>
      </c>
      <c r="F1467" s="912" t="str">
        <f t="shared" si="20"/>
        <v>6340</v>
      </c>
      <c r="G1467" s="931"/>
      <c r="H1467" s="931"/>
      <c r="I1467" s="933" t="s">
        <v>306</v>
      </c>
      <c r="J1467" s="1084"/>
      <c r="K1467" s="1085"/>
      <c r="L1467" s="931"/>
      <c r="M1467" s="931"/>
      <c r="N1467" s="912"/>
      <c r="O1467" s="761"/>
      <c r="P1467" s="931"/>
      <c r="Q1467" s="931"/>
    </row>
    <row r="1468" spans="2:17">
      <c r="B1468" s="911">
        <v>1462</v>
      </c>
      <c r="C1468" s="931" t="s">
        <v>65</v>
      </c>
      <c r="D1468" s="913"/>
      <c r="E1468" s="931" t="s">
        <v>150</v>
      </c>
      <c r="F1468" s="912" t="str">
        <f t="shared" si="20"/>
        <v>6340</v>
      </c>
      <c r="G1468" s="931"/>
      <c r="H1468" s="931"/>
      <c r="I1468" s="933" t="s">
        <v>311</v>
      </c>
      <c r="J1468" s="1084"/>
      <c r="K1468" s="1085"/>
      <c r="L1468" s="931"/>
      <c r="M1468" s="931"/>
      <c r="N1468" s="912"/>
      <c r="O1468" s="761"/>
      <c r="P1468" s="931"/>
      <c r="Q1468" s="931"/>
    </row>
    <row r="1469" spans="2:17">
      <c r="B1469" s="911">
        <v>1463</v>
      </c>
      <c r="C1469" s="931" t="s">
        <v>65</v>
      </c>
      <c r="D1469" s="913"/>
      <c r="E1469" s="931" t="s">
        <v>150</v>
      </c>
      <c r="F1469" s="912" t="str">
        <f t="shared" si="20"/>
        <v>6340</v>
      </c>
      <c r="G1469" s="931"/>
      <c r="H1469" s="931"/>
      <c r="I1469" s="933" t="s">
        <v>312</v>
      </c>
      <c r="J1469" s="1084"/>
      <c r="K1469" s="1085"/>
      <c r="L1469" s="931"/>
      <c r="M1469" s="931"/>
      <c r="N1469" s="912"/>
      <c r="O1469" s="761"/>
      <c r="P1469" s="931"/>
      <c r="Q1469" s="931"/>
    </row>
    <row r="1470" spans="2:17">
      <c r="B1470" s="911">
        <v>1464</v>
      </c>
      <c r="C1470" s="931" t="s">
        <v>65</v>
      </c>
      <c r="D1470" s="913"/>
      <c r="E1470" s="931" t="s">
        <v>150</v>
      </c>
      <c r="F1470" s="912" t="str">
        <f t="shared" si="20"/>
        <v>6340</v>
      </c>
      <c r="G1470" s="931" t="s">
        <v>314</v>
      </c>
      <c r="H1470" s="931"/>
      <c r="I1470" s="933" t="s">
        <v>315</v>
      </c>
      <c r="J1470" s="1084">
        <v>1</v>
      </c>
      <c r="K1470" s="1085">
        <v>1</v>
      </c>
      <c r="L1470" s="931">
        <v>3</v>
      </c>
      <c r="M1470" s="931" t="s">
        <v>3387</v>
      </c>
      <c r="N1470" s="912"/>
      <c r="O1470" s="761"/>
      <c r="P1470" s="931"/>
      <c r="Q1470" s="931"/>
    </row>
    <row r="1471" spans="2:17">
      <c r="B1471" s="911">
        <v>1465</v>
      </c>
      <c r="C1471" s="931" t="s">
        <v>65</v>
      </c>
      <c r="D1471" s="913"/>
      <c r="E1471" s="931" t="s">
        <v>150</v>
      </c>
      <c r="F1471" s="912" t="str">
        <f t="shared" si="20"/>
        <v>6340</v>
      </c>
      <c r="G1471" s="931" t="s">
        <v>314</v>
      </c>
      <c r="H1471" s="931"/>
      <c r="I1471" s="933" t="s">
        <v>315</v>
      </c>
      <c r="J1471" s="1084">
        <v>1</v>
      </c>
      <c r="K1471" s="1085">
        <v>2</v>
      </c>
      <c r="L1471" s="931">
        <v>3</v>
      </c>
      <c r="M1471" s="931" t="s">
        <v>3387</v>
      </c>
      <c r="N1471" s="912"/>
      <c r="O1471" s="761"/>
      <c r="P1471" s="931"/>
      <c r="Q1471" s="931"/>
    </row>
    <row r="1472" spans="2:17">
      <c r="B1472" s="911">
        <v>1466</v>
      </c>
      <c r="C1472" s="931" t="s">
        <v>65</v>
      </c>
      <c r="D1472" s="913"/>
      <c r="E1472" s="931" t="s">
        <v>150</v>
      </c>
      <c r="F1472" s="912" t="str">
        <f t="shared" si="20"/>
        <v>6340</v>
      </c>
      <c r="G1472" s="931" t="s">
        <v>314</v>
      </c>
      <c r="H1472" s="931"/>
      <c r="I1472" s="933" t="s">
        <v>315</v>
      </c>
      <c r="J1472" s="1084">
        <v>1</v>
      </c>
      <c r="K1472" s="1085">
        <v>3</v>
      </c>
      <c r="L1472" s="931">
        <v>3</v>
      </c>
      <c r="M1472" s="931" t="s">
        <v>3387</v>
      </c>
      <c r="N1472" s="912"/>
      <c r="O1472" s="761"/>
      <c r="P1472" s="931"/>
      <c r="Q1472" s="931"/>
    </row>
    <row r="1473" spans="2:17">
      <c r="B1473" s="911">
        <v>1467</v>
      </c>
      <c r="C1473" s="931" t="s">
        <v>65</v>
      </c>
      <c r="D1473" s="913"/>
      <c r="E1473" s="931" t="s">
        <v>150</v>
      </c>
      <c r="F1473" s="912" t="str">
        <f t="shared" si="20"/>
        <v>6340</v>
      </c>
      <c r="G1473" s="931" t="s">
        <v>314</v>
      </c>
      <c r="H1473" s="931"/>
      <c r="I1473" s="933" t="s">
        <v>315</v>
      </c>
      <c r="J1473" s="1084">
        <v>1</v>
      </c>
      <c r="K1473" s="1085">
        <v>4</v>
      </c>
      <c r="L1473" s="931">
        <v>3</v>
      </c>
      <c r="M1473" s="931" t="s">
        <v>3387</v>
      </c>
      <c r="N1473" s="912"/>
      <c r="O1473" s="761"/>
      <c r="P1473" s="931"/>
      <c r="Q1473" s="931"/>
    </row>
    <row r="1474" spans="2:17">
      <c r="B1474" s="911">
        <v>1468</v>
      </c>
      <c r="C1474" s="931" t="s">
        <v>65</v>
      </c>
      <c r="D1474" s="913"/>
      <c r="E1474" s="931" t="s">
        <v>150</v>
      </c>
      <c r="F1474" s="912" t="str">
        <f t="shared" si="20"/>
        <v>6340</v>
      </c>
      <c r="G1474" s="931" t="s">
        <v>314</v>
      </c>
      <c r="H1474" s="931"/>
      <c r="I1474" s="933" t="s">
        <v>315</v>
      </c>
      <c r="J1474" s="1084">
        <v>1</v>
      </c>
      <c r="K1474" s="1085">
        <v>5</v>
      </c>
      <c r="L1474" s="931">
        <v>3</v>
      </c>
      <c r="M1474" s="931" t="s">
        <v>3387</v>
      </c>
      <c r="N1474" s="912"/>
      <c r="O1474" s="761"/>
      <c r="P1474" s="931"/>
      <c r="Q1474" s="931"/>
    </row>
    <row r="1475" spans="2:17">
      <c r="B1475" s="911">
        <v>1469</v>
      </c>
      <c r="C1475" s="931" t="s">
        <v>65</v>
      </c>
      <c r="D1475" s="913"/>
      <c r="E1475" s="931" t="s">
        <v>150</v>
      </c>
      <c r="F1475" s="912" t="str">
        <f t="shared" si="20"/>
        <v>6340</v>
      </c>
      <c r="G1475" s="931" t="s">
        <v>314</v>
      </c>
      <c r="H1475" s="931"/>
      <c r="I1475" s="933" t="s">
        <v>315</v>
      </c>
      <c r="J1475" s="1084">
        <v>1</v>
      </c>
      <c r="K1475" s="1085">
        <v>6</v>
      </c>
      <c r="L1475" s="931">
        <v>3</v>
      </c>
      <c r="M1475" s="931" t="s">
        <v>3387</v>
      </c>
      <c r="N1475" s="912"/>
      <c r="O1475" s="761"/>
      <c r="P1475" s="931"/>
      <c r="Q1475" s="931"/>
    </row>
    <row r="1476" spans="2:17">
      <c r="B1476" s="911">
        <v>1470</v>
      </c>
      <c r="C1476" s="931" t="s">
        <v>65</v>
      </c>
      <c r="D1476" s="913"/>
      <c r="E1476" s="931" t="s">
        <v>150</v>
      </c>
      <c r="F1476" s="912" t="str">
        <f t="shared" si="20"/>
        <v>6340</v>
      </c>
      <c r="G1476" s="931" t="s">
        <v>314</v>
      </c>
      <c r="H1476" s="931"/>
      <c r="I1476" s="933" t="s">
        <v>315</v>
      </c>
      <c r="J1476" s="1084">
        <v>1</v>
      </c>
      <c r="K1476" s="1085">
        <v>7</v>
      </c>
      <c r="L1476" s="931">
        <v>3</v>
      </c>
      <c r="M1476" s="931" t="s">
        <v>3343</v>
      </c>
      <c r="N1476" s="912"/>
      <c r="O1476" s="761"/>
      <c r="P1476" s="931"/>
      <c r="Q1476" s="931"/>
    </row>
    <row r="1477" spans="2:17">
      <c r="B1477" s="911">
        <v>1471</v>
      </c>
      <c r="C1477" s="931" t="s">
        <v>65</v>
      </c>
      <c r="D1477" s="913"/>
      <c r="E1477" s="931" t="s">
        <v>150</v>
      </c>
      <c r="F1477" s="912" t="str">
        <f t="shared" si="20"/>
        <v>6340</v>
      </c>
      <c r="G1477" s="931" t="s">
        <v>316</v>
      </c>
      <c r="H1477" s="931"/>
      <c r="I1477" s="933" t="s">
        <v>317</v>
      </c>
      <c r="J1477" s="1084">
        <v>1</v>
      </c>
      <c r="K1477" s="1085">
        <v>1</v>
      </c>
      <c r="L1477" s="931">
        <v>3</v>
      </c>
      <c r="M1477" s="931" t="s">
        <v>3343</v>
      </c>
      <c r="N1477" s="912"/>
      <c r="O1477" s="761"/>
      <c r="P1477" s="931"/>
      <c r="Q1477" s="931"/>
    </row>
    <row r="1478" spans="2:17">
      <c r="B1478" s="911">
        <v>1472</v>
      </c>
      <c r="C1478" s="931" t="s">
        <v>65</v>
      </c>
      <c r="D1478" s="913"/>
      <c r="E1478" s="931" t="s">
        <v>150</v>
      </c>
      <c r="F1478" s="912" t="str">
        <f t="shared" si="20"/>
        <v>6340</v>
      </c>
      <c r="G1478" s="931" t="s">
        <v>316</v>
      </c>
      <c r="H1478" s="931"/>
      <c r="I1478" s="933" t="s">
        <v>317</v>
      </c>
      <c r="J1478" s="1084">
        <v>1</v>
      </c>
      <c r="K1478" s="1085">
        <v>2</v>
      </c>
      <c r="L1478" s="931">
        <v>3</v>
      </c>
      <c r="M1478" s="931" t="s">
        <v>3387</v>
      </c>
      <c r="N1478" s="912"/>
      <c r="O1478" s="761"/>
      <c r="P1478" s="931"/>
      <c r="Q1478" s="931"/>
    </row>
    <row r="1479" spans="2:17">
      <c r="B1479" s="911">
        <v>1473</v>
      </c>
      <c r="C1479" s="931" t="s">
        <v>65</v>
      </c>
      <c r="D1479" s="913"/>
      <c r="E1479" s="931" t="s">
        <v>150</v>
      </c>
      <c r="F1479" s="912" t="str">
        <f t="shared" si="20"/>
        <v>6340</v>
      </c>
      <c r="G1479" s="931" t="s">
        <v>316</v>
      </c>
      <c r="H1479" s="931"/>
      <c r="I1479" s="933" t="s">
        <v>317</v>
      </c>
      <c r="J1479" s="1084">
        <v>1</v>
      </c>
      <c r="K1479" s="1085">
        <v>3</v>
      </c>
      <c r="L1479" s="931">
        <v>1.5</v>
      </c>
      <c r="M1479" s="931" t="s">
        <v>3388</v>
      </c>
      <c r="N1479" s="912"/>
      <c r="O1479" s="761"/>
      <c r="P1479" s="931"/>
      <c r="Q1479" s="931"/>
    </row>
    <row r="1480" spans="2:17">
      <c r="B1480" s="911">
        <v>1474</v>
      </c>
      <c r="C1480" s="931" t="s">
        <v>65</v>
      </c>
      <c r="D1480" s="913"/>
      <c r="E1480" s="931" t="s">
        <v>150</v>
      </c>
      <c r="F1480" s="912" t="str">
        <f t="shared" si="20"/>
        <v>6340</v>
      </c>
      <c r="G1480" s="931" t="s">
        <v>316</v>
      </c>
      <c r="H1480" s="931"/>
      <c r="I1480" s="933" t="s">
        <v>317</v>
      </c>
      <c r="J1480" s="1084">
        <v>1</v>
      </c>
      <c r="K1480" s="1085">
        <v>4</v>
      </c>
      <c r="L1480" s="931">
        <v>3</v>
      </c>
      <c r="M1480" s="931" t="s">
        <v>3387</v>
      </c>
      <c r="N1480" s="912"/>
      <c r="O1480" s="761"/>
      <c r="P1480" s="931"/>
      <c r="Q1480" s="931"/>
    </row>
    <row r="1481" spans="2:17">
      <c r="B1481" s="911">
        <v>1475</v>
      </c>
      <c r="C1481" s="931" t="s">
        <v>65</v>
      </c>
      <c r="D1481" s="913"/>
      <c r="E1481" s="931" t="s">
        <v>150</v>
      </c>
      <c r="F1481" s="912" t="str">
        <f t="shared" si="20"/>
        <v>6340</v>
      </c>
      <c r="G1481" s="931" t="s">
        <v>316</v>
      </c>
      <c r="H1481" s="931"/>
      <c r="I1481" s="933" t="s">
        <v>317</v>
      </c>
      <c r="J1481" s="1084">
        <v>1</v>
      </c>
      <c r="K1481" s="1085">
        <v>5</v>
      </c>
      <c r="L1481" s="931">
        <v>3</v>
      </c>
      <c r="M1481" s="931" t="s">
        <v>3387</v>
      </c>
      <c r="N1481" s="912"/>
      <c r="O1481" s="761"/>
      <c r="P1481" s="931"/>
      <c r="Q1481" s="931"/>
    </row>
    <row r="1482" spans="2:17">
      <c r="B1482" s="911">
        <v>1476</v>
      </c>
      <c r="C1482" s="931" t="s">
        <v>65</v>
      </c>
      <c r="D1482" s="913"/>
      <c r="E1482" s="931" t="s">
        <v>150</v>
      </c>
      <c r="F1482" s="912" t="str">
        <f t="shared" si="20"/>
        <v>6340</v>
      </c>
      <c r="G1482" s="931" t="s">
        <v>316</v>
      </c>
      <c r="H1482" s="931"/>
      <c r="I1482" s="933" t="s">
        <v>317</v>
      </c>
      <c r="J1482" s="1084">
        <v>1</v>
      </c>
      <c r="K1482" s="1085">
        <v>6</v>
      </c>
      <c r="L1482" s="931">
        <v>3</v>
      </c>
      <c r="M1482" s="931" t="s">
        <v>3387</v>
      </c>
      <c r="N1482" s="912"/>
      <c r="O1482" s="761"/>
      <c r="P1482" s="931"/>
      <c r="Q1482" s="931"/>
    </row>
    <row r="1483" spans="2:17">
      <c r="B1483" s="911">
        <v>1477</v>
      </c>
      <c r="C1483" s="931" t="s">
        <v>65</v>
      </c>
      <c r="D1483" s="913"/>
      <c r="E1483" s="931" t="s">
        <v>150</v>
      </c>
      <c r="F1483" s="912" t="str">
        <f t="shared" si="20"/>
        <v>6340</v>
      </c>
      <c r="G1483" s="931" t="s">
        <v>316</v>
      </c>
      <c r="H1483" s="931"/>
      <c r="I1483" s="933" t="s">
        <v>317</v>
      </c>
      <c r="J1483" s="1084">
        <v>1</v>
      </c>
      <c r="K1483" s="1085">
        <v>7</v>
      </c>
      <c r="L1483" s="931">
        <v>3</v>
      </c>
      <c r="M1483" s="931" t="s">
        <v>3387</v>
      </c>
      <c r="N1483" s="912"/>
      <c r="O1483" s="761"/>
      <c r="P1483" s="931"/>
      <c r="Q1483" s="931"/>
    </row>
    <row r="1484" spans="2:17">
      <c r="B1484" s="911">
        <v>1478</v>
      </c>
      <c r="C1484" s="931" t="s">
        <v>65</v>
      </c>
      <c r="D1484" s="913"/>
      <c r="E1484" s="931" t="s">
        <v>150</v>
      </c>
      <c r="F1484" s="912" t="str">
        <f t="shared" si="20"/>
        <v>6340</v>
      </c>
      <c r="G1484" s="931" t="s">
        <v>316</v>
      </c>
      <c r="H1484" s="931"/>
      <c r="I1484" s="933" t="s">
        <v>317</v>
      </c>
      <c r="J1484" s="1084">
        <v>1</v>
      </c>
      <c r="K1484" s="1085">
        <v>8</v>
      </c>
      <c r="L1484" s="931">
        <v>3</v>
      </c>
      <c r="M1484" s="931" t="s">
        <v>3387</v>
      </c>
      <c r="N1484" s="912"/>
      <c r="O1484" s="761"/>
      <c r="P1484" s="931"/>
      <c r="Q1484" s="931"/>
    </row>
    <row r="1485" spans="2:17">
      <c r="B1485" s="911">
        <v>1479</v>
      </c>
      <c r="C1485" s="931" t="s">
        <v>65</v>
      </c>
      <c r="D1485" s="913"/>
      <c r="E1485" s="931" t="s">
        <v>150</v>
      </c>
      <c r="F1485" s="912" t="str">
        <f t="shared" si="20"/>
        <v>6340</v>
      </c>
      <c r="G1485" s="931" t="s">
        <v>316</v>
      </c>
      <c r="H1485" s="931"/>
      <c r="I1485" s="933" t="s">
        <v>317</v>
      </c>
      <c r="J1485" s="1084">
        <v>1</v>
      </c>
      <c r="K1485" s="1085">
        <v>9</v>
      </c>
      <c r="L1485" s="931">
        <v>3</v>
      </c>
      <c r="M1485" s="931" t="s">
        <v>3387</v>
      </c>
      <c r="N1485" s="912"/>
      <c r="O1485" s="761"/>
      <c r="P1485" s="931"/>
      <c r="Q1485" s="931"/>
    </row>
    <row r="1486" spans="2:17">
      <c r="B1486" s="911">
        <v>1480</v>
      </c>
      <c r="C1486" s="931" t="s">
        <v>65</v>
      </c>
      <c r="D1486" s="913"/>
      <c r="E1486" s="931" t="s">
        <v>150</v>
      </c>
      <c r="F1486" s="912" t="str">
        <f t="shared" si="20"/>
        <v>6340</v>
      </c>
      <c r="G1486" s="931" t="s">
        <v>316</v>
      </c>
      <c r="H1486" s="931"/>
      <c r="I1486" s="933" t="s">
        <v>317</v>
      </c>
      <c r="J1486" s="1084">
        <v>2</v>
      </c>
      <c r="K1486" s="1085">
        <v>11</v>
      </c>
      <c r="L1486" s="931">
        <v>1</v>
      </c>
      <c r="M1486" s="931" t="s">
        <v>3388</v>
      </c>
      <c r="N1486" s="912"/>
      <c r="O1486" s="761"/>
      <c r="P1486" s="931"/>
      <c r="Q1486" s="931"/>
    </row>
    <row r="1487" spans="2:17">
      <c r="B1487" s="911">
        <v>1481</v>
      </c>
      <c r="C1487" s="931" t="s">
        <v>65</v>
      </c>
      <c r="D1487" s="913"/>
      <c r="E1487" s="931" t="s">
        <v>150</v>
      </c>
      <c r="F1487" s="912" t="str">
        <f t="shared" si="20"/>
        <v>6340</v>
      </c>
      <c r="G1487" s="931" t="s">
        <v>316</v>
      </c>
      <c r="H1487" s="931"/>
      <c r="I1487" s="933" t="s">
        <v>317</v>
      </c>
      <c r="J1487" s="1084">
        <v>2</v>
      </c>
      <c r="K1487" s="1085">
        <v>12</v>
      </c>
      <c r="L1487" s="931">
        <v>1</v>
      </c>
      <c r="M1487" s="931" t="s">
        <v>3388</v>
      </c>
      <c r="N1487" s="912"/>
      <c r="O1487" s="761"/>
      <c r="P1487" s="931"/>
      <c r="Q1487" s="931"/>
    </row>
    <row r="1488" spans="2:17">
      <c r="B1488" s="911">
        <v>1482</v>
      </c>
      <c r="C1488" s="931" t="s">
        <v>65</v>
      </c>
      <c r="D1488" s="913"/>
      <c r="E1488" s="931" t="s">
        <v>150</v>
      </c>
      <c r="F1488" s="912" t="str">
        <f t="shared" si="20"/>
        <v>6340</v>
      </c>
      <c r="G1488" s="931" t="s">
        <v>316</v>
      </c>
      <c r="H1488" s="931"/>
      <c r="I1488" s="933" t="s">
        <v>317</v>
      </c>
      <c r="J1488" s="1084">
        <v>2</v>
      </c>
      <c r="K1488" s="1085">
        <v>13</v>
      </c>
      <c r="L1488" s="931">
        <v>3</v>
      </c>
      <c r="M1488" s="931" t="s">
        <v>3388</v>
      </c>
      <c r="N1488" s="912"/>
      <c r="O1488" s="761"/>
      <c r="P1488" s="931"/>
      <c r="Q1488" s="931"/>
    </row>
    <row r="1489" spans="2:17">
      <c r="B1489" s="911">
        <v>1483</v>
      </c>
      <c r="C1489" s="931" t="s">
        <v>65</v>
      </c>
      <c r="D1489" s="913"/>
      <c r="E1489" s="931" t="s">
        <v>150</v>
      </c>
      <c r="F1489" s="912" t="str">
        <f t="shared" si="20"/>
        <v>6340</v>
      </c>
      <c r="G1489" s="931" t="s">
        <v>316</v>
      </c>
      <c r="H1489" s="931"/>
      <c r="I1489" s="933" t="s">
        <v>317</v>
      </c>
      <c r="J1489" s="1084">
        <v>2</v>
      </c>
      <c r="K1489" s="1085">
        <v>14</v>
      </c>
      <c r="L1489" s="931">
        <v>1</v>
      </c>
      <c r="M1489" s="931" t="s">
        <v>3388</v>
      </c>
      <c r="N1489" s="912"/>
      <c r="O1489" s="761"/>
      <c r="P1489" s="931"/>
      <c r="Q1489" s="931"/>
    </row>
    <row r="1490" spans="2:17">
      <c r="B1490" s="911">
        <v>1484</v>
      </c>
      <c r="C1490" s="931" t="s">
        <v>65</v>
      </c>
      <c r="D1490" s="913"/>
      <c r="E1490" s="931" t="s">
        <v>150</v>
      </c>
      <c r="F1490" s="912" t="str">
        <f t="shared" si="20"/>
        <v>6340</v>
      </c>
      <c r="G1490" s="931" t="s">
        <v>316</v>
      </c>
      <c r="H1490" s="931"/>
      <c r="I1490" s="933" t="s">
        <v>317</v>
      </c>
      <c r="J1490" s="1084">
        <v>2</v>
      </c>
      <c r="K1490" s="1085">
        <v>15</v>
      </c>
      <c r="L1490" s="931">
        <v>1</v>
      </c>
      <c r="M1490" s="931" t="s">
        <v>3388</v>
      </c>
      <c r="N1490" s="912"/>
      <c r="O1490" s="761"/>
      <c r="P1490" s="931"/>
      <c r="Q1490" s="931"/>
    </row>
    <row r="1491" spans="2:17">
      <c r="B1491" s="911">
        <v>1485</v>
      </c>
      <c r="C1491" s="931" t="s">
        <v>65</v>
      </c>
      <c r="D1491" s="913"/>
      <c r="E1491" s="931" t="s">
        <v>150</v>
      </c>
      <c r="F1491" s="912" t="str">
        <f t="shared" si="20"/>
        <v>6340</v>
      </c>
      <c r="G1491" s="931" t="s">
        <v>316</v>
      </c>
      <c r="H1491" s="931"/>
      <c r="I1491" s="933" t="s">
        <v>317</v>
      </c>
      <c r="J1491" s="1084">
        <v>2</v>
      </c>
      <c r="K1491" s="1085">
        <v>16</v>
      </c>
      <c r="L1491" s="931">
        <v>3</v>
      </c>
      <c r="M1491" s="931" t="s">
        <v>3387</v>
      </c>
      <c r="N1491" s="912"/>
      <c r="O1491" s="761"/>
      <c r="P1491" s="931"/>
      <c r="Q1491" s="931"/>
    </row>
    <row r="1492" spans="2:17">
      <c r="B1492" s="911">
        <v>1486</v>
      </c>
      <c r="C1492" s="931" t="s">
        <v>65</v>
      </c>
      <c r="D1492" s="913"/>
      <c r="E1492" s="931" t="s">
        <v>150</v>
      </c>
      <c r="F1492" s="912" t="str">
        <f t="shared" si="20"/>
        <v>6340</v>
      </c>
      <c r="G1492" s="931" t="s">
        <v>316</v>
      </c>
      <c r="H1492" s="931"/>
      <c r="I1492" s="933" t="s">
        <v>317</v>
      </c>
      <c r="J1492" s="1084">
        <v>2</v>
      </c>
      <c r="K1492" s="1085">
        <v>17</v>
      </c>
      <c r="L1492" s="931">
        <v>1</v>
      </c>
      <c r="M1492" s="931" t="s">
        <v>3388</v>
      </c>
      <c r="N1492" s="912"/>
      <c r="O1492" s="761"/>
      <c r="P1492" s="931"/>
      <c r="Q1492" s="931"/>
    </row>
    <row r="1493" spans="2:17">
      <c r="B1493" s="911">
        <v>1487</v>
      </c>
      <c r="C1493" s="931" t="s">
        <v>65</v>
      </c>
      <c r="D1493" s="913"/>
      <c r="E1493" s="931" t="s">
        <v>150</v>
      </c>
      <c r="F1493" s="912" t="str">
        <f t="shared" si="20"/>
        <v>6340</v>
      </c>
      <c r="G1493" s="931" t="s">
        <v>316</v>
      </c>
      <c r="H1493" s="931"/>
      <c r="I1493" s="933" t="s">
        <v>317</v>
      </c>
      <c r="J1493" s="1084">
        <v>2</v>
      </c>
      <c r="K1493" s="1085">
        <v>18</v>
      </c>
      <c r="L1493" s="931">
        <v>1</v>
      </c>
      <c r="M1493" s="931" t="s">
        <v>3388</v>
      </c>
      <c r="N1493" s="912"/>
      <c r="O1493" s="761"/>
      <c r="P1493" s="931"/>
      <c r="Q1493" s="931"/>
    </row>
    <row r="1494" spans="2:17">
      <c r="B1494" s="911">
        <v>1488</v>
      </c>
      <c r="C1494" s="931" t="s">
        <v>65</v>
      </c>
      <c r="D1494" s="913"/>
      <c r="E1494" s="931" t="s">
        <v>150</v>
      </c>
      <c r="F1494" s="912" t="str">
        <f t="shared" si="20"/>
        <v>6340</v>
      </c>
      <c r="G1494" s="931" t="s">
        <v>316</v>
      </c>
      <c r="H1494" s="931"/>
      <c r="I1494" s="933" t="s">
        <v>317</v>
      </c>
      <c r="J1494" s="1084">
        <v>2</v>
      </c>
      <c r="K1494" s="1085">
        <v>19</v>
      </c>
      <c r="L1494" s="931">
        <v>3</v>
      </c>
      <c r="M1494" s="931" t="s">
        <v>3388</v>
      </c>
      <c r="N1494" s="912"/>
      <c r="O1494" s="761"/>
      <c r="P1494" s="931"/>
      <c r="Q1494" s="931"/>
    </row>
    <row r="1495" spans="2:17">
      <c r="B1495" s="911">
        <v>1489</v>
      </c>
      <c r="C1495" s="931" t="s">
        <v>65</v>
      </c>
      <c r="D1495" s="913"/>
      <c r="E1495" s="931" t="s">
        <v>150</v>
      </c>
      <c r="F1495" s="912" t="str">
        <f t="shared" si="20"/>
        <v>6340</v>
      </c>
      <c r="G1495" s="931" t="s">
        <v>316</v>
      </c>
      <c r="H1495" s="931"/>
      <c r="I1495" s="933" t="s">
        <v>317</v>
      </c>
      <c r="J1495" s="1084">
        <v>3</v>
      </c>
      <c r="K1495" s="1085">
        <v>20</v>
      </c>
      <c r="L1495" s="931">
        <v>1</v>
      </c>
      <c r="M1495" s="931" t="s">
        <v>3388</v>
      </c>
      <c r="N1495" s="912"/>
      <c r="O1495" s="761"/>
      <c r="P1495" s="931"/>
      <c r="Q1495" s="931"/>
    </row>
    <row r="1496" spans="2:17">
      <c r="B1496" s="911">
        <v>1490</v>
      </c>
      <c r="C1496" s="931" t="s">
        <v>65</v>
      </c>
      <c r="D1496" s="913"/>
      <c r="E1496" s="931" t="s">
        <v>150</v>
      </c>
      <c r="F1496" s="912" t="str">
        <f t="shared" si="20"/>
        <v>6340</v>
      </c>
      <c r="G1496" s="931" t="s">
        <v>316</v>
      </c>
      <c r="H1496" s="931"/>
      <c r="I1496" s="933" t="s">
        <v>317</v>
      </c>
      <c r="J1496" s="1084">
        <v>3</v>
      </c>
      <c r="K1496" s="1085">
        <v>21</v>
      </c>
      <c r="L1496" s="931">
        <v>1</v>
      </c>
      <c r="M1496" s="931" t="s">
        <v>3388</v>
      </c>
      <c r="N1496" s="912"/>
      <c r="O1496" s="761"/>
      <c r="P1496" s="931"/>
      <c r="Q1496" s="931"/>
    </row>
    <row r="1497" spans="2:17">
      <c r="B1497" s="911">
        <v>1491</v>
      </c>
      <c r="C1497" s="931" t="s">
        <v>65</v>
      </c>
      <c r="D1497" s="913"/>
      <c r="E1497" s="931" t="s">
        <v>150</v>
      </c>
      <c r="F1497" s="912" t="str">
        <f t="shared" si="20"/>
        <v>6340</v>
      </c>
      <c r="G1497" s="931" t="s">
        <v>316</v>
      </c>
      <c r="H1497" s="931"/>
      <c r="I1497" s="933" t="s">
        <v>317</v>
      </c>
      <c r="J1497" s="1084">
        <v>3</v>
      </c>
      <c r="K1497" s="1085">
        <v>22</v>
      </c>
      <c r="L1497" s="931">
        <v>3</v>
      </c>
      <c r="M1497" s="931" t="s">
        <v>3387</v>
      </c>
      <c r="N1497" s="912"/>
      <c r="O1497" s="761"/>
      <c r="P1497" s="931"/>
      <c r="Q1497" s="931"/>
    </row>
    <row r="1498" spans="2:17">
      <c r="B1498" s="911">
        <v>1492</v>
      </c>
      <c r="C1498" s="931" t="s">
        <v>65</v>
      </c>
      <c r="D1498" s="913"/>
      <c r="E1498" s="931" t="s">
        <v>150</v>
      </c>
      <c r="F1498" s="912" t="str">
        <f t="shared" si="20"/>
        <v>6340</v>
      </c>
      <c r="G1498" s="931" t="s">
        <v>316</v>
      </c>
      <c r="H1498" s="931"/>
      <c r="I1498" s="933" t="s">
        <v>317</v>
      </c>
      <c r="J1498" s="1084">
        <v>3</v>
      </c>
      <c r="K1498" s="1085">
        <v>23</v>
      </c>
      <c r="L1498" s="931">
        <v>1</v>
      </c>
      <c r="M1498" s="931" t="s">
        <v>3388</v>
      </c>
      <c r="N1498" s="912"/>
      <c r="O1498" s="761"/>
      <c r="P1498" s="931"/>
      <c r="Q1498" s="931"/>
    </row>
    <row r="1499" spans="2:17">
      <c r="B1499" s="911">
        <v>1493</v>
      </c>
      <c r="C1499" s="931" t="s">
        <v>65</v>
      </c>
      <c r="D1499" s="913"/>
      <c r="E1499" s="931" t="s">
        <v>150</v>
      </c>
      <c r="F1499" s="912" t="str">
        <f t="shared" si="20"/>
        <v>6340</v>
      </c>
      <c r="G1499" s="931" t="s">
        <v>316</v>
      </c>
      <c r="H1499" s="931"/>
      <c r="I1499" s="933" t="s">
        <v>317</v>
      </c>
      <c r="J1499" s="1084">
        <v>3</v>
      </c>
      <c r="K1499" s="1085">
        <v>24</v>
      </c>
      <c r="L1499" s="931">
        <v>3</v>
      </c>
      <c r="M1499" s="931" t="s">
        <v>3387</v>
      </c>
      <c r="N1499" s="912"/>
      <c r="O1499" s="761"/>
      <c r="P1499" s="931"/>
      <c r="Q1499" s="931"/>
    </row>
    <row r="1500" spans="2:17">
      <c r="B1500" s="911">
        <v>1494</v>
      </c>
      <c r="C1500" s="931" t="s">
        <v>65</v>
      </c>
      <c r="D1500" s="913"/>
      <c r="E1500" s="931" t="s">
        <v>150</v>
      </c>
      <c r="F1500" s="912" t="str">
        <f t="shared" si="20"/>
        <v>6340</v>
      </c>
      <c r="G1500" s="931"/>
      <c r="H1500" s="931"/>
      <c r="I1500" s="933" t="s">
        <v>320</v>
      </c>
      <c r="J1500" s="1084">
        <v>1</v>
      </c>
      <c r="K1500" s="1085">
        <v>1</v>
      </c>
      <c r="L1500" s="931"/>
      <c r="M1500" s="931"/>
      <c r="N1500" s="912"/>
      <c r="O1500" s="761">
        <v>46055</v>
      </c>
      <c r="P1500" s="931"/>
      <c r="Q1500" s="931"/>
    </row>
    <row r="1501" spans="2:17">
      <c r="B1501" s="911">
        <v>1495</v>
      </c>
      <c r="C1501" s="931" t="s">
        <v>65</v>
      </c>
      <c r="D1501" s="913"/>
      <c r="E1501" s="931" t="s">
        <v>150</v>
      </c>
      <c r="F1501" s="912" t="str">
        <f t="shared" ref="F1501:F1503" si="22">LEFT(I1501,4)</f>
        <v>6340</v>
      </c>
      <c r="G1501" s="931"/>
      <c r="H1501" s="931"/>
      <c r="I1501" s="933" t="s">
        <v>320</v>
      </c>
      <c r="J1501" s="1084">
        <v>1</v>
      </c>
      <c r="K1501" s="1085">
        <v>2</v>
      </c>
      <c r="L1501" s="931"/>
      <c r="M1501" s="931"/>
      <c r="N1501" s="912"/>
      <c r="O1501" s="761">
        <v>46055</v>
      </c>
      <c r="P1501" s="931"/>
      <c r="Q1501" s="931"/>
    </row>
    <row r="1502" spans="2:17">
      <c r="B1502" s="911">
        <v>1496</v>
      </c>
      <c r="C1502" s="931" t="s">
        <v>65</v>
      </c>
      <c r="D1502" s="913"/>
      <c r="E1502" s="931" t="s">
        <v>150</v>
      </c>
      <c r="F1502" s="912" t="str">
        <f t="shared" si="22"/>
        <v>6340</v>
      </c>
      <c r="G1502" s="931"/>
      <c r="H1502" s="931"/>
      <c r="I1502" s="933" t="s">
        <v>320</v>
      </c>
      <c r="J1502" s="1084">
        <v>1</v>
      </c>
      <c r="K1502" s="1085">
        <v>3</v>
      </c>
      <c r="L1502" s="931"/>
      <c r="M1502" s="931"/>
      <c r="N1502" s="912"/>
      <c r="O1502" s="761">
        <v>46055</v>
      </c>
      <c r="P1502" s="931"/>
      <c r="Q1502" s="931"/>
    </row>
    <row r="1503" spans="2:17">
      <c r="B1503" s="911">
        <v>1497</v>
      </c>
      <c r="C1503" s="931" t="s">
        <v>65</v>
      </c>
      <c r="D1503" s="913"/>
      <c r="E1503" s="931" t="s">
        <v>150</v>
      </c>
      <c r="F1503" s="912" t="str">
        <f t="shared" si="22"/>
        <v>6340</v>
      </c>
      <c r="G1503" s="931"/>
      <c r="H1503" s="931"/>
      <c r="I1503" s="933" t="s">
        <v>320</v>
      </c>
      <c r="J1503" s="1084">
        <v>1</v>
      </c>
      <c r="K1503" s="1085">
        <v>4</v>
      </c>
      <c r="L1503" s="931"/>
      <c r="M1503" s="931"/>
      <c r="N1503" s="912"/>
      <c r="O1503" s="761"/>
      <c r="P1503" s="931"/>
      <c r="Q1503" s="931"/>
    </row>
    <row r="1504" spans="2:17">
      <c r="B1504" s="911">
        <v>1498</v>
      </c>
      <c r="C1504" s="931" t="s">
        <v>65</v>
      </c>
      <c r="D1504" s="913"/>
      <c r="E1504" s="931" t="s">
        <v>150</v>
      </c>
      <c r="F1504" s="912" t="str">
        <f t="shared" si="20"/>
        <v>6340</v>
      </c>
      <c r="G1504" s="931" t="s">
        <v>322</v>
      </c>
      <c r="H1504" s="931"/>
      <c r="I1504" s="933" t="s">
        <v>323</v>
      </c>
      <c r="J1504" s="1084">
        <v>1</v>
      </c>
      <c r="K1504" s="1085">
        <v>1</v>
      </c>
      <c r="L1504" s="931">
        <v>3</v>
      </c>
      <c r="M1504" s="931" t="s">
        <v>3387</v>
      </c>
      <c r="N1504" s="912"/>
      <c r="O1504" s="761"/>
      <c r="P1504" s="931"/>
      <c r="Q1504" s="931"/>
    </row>
    <row r="1505" spans="2:17">
      <c r="B1505" s="911">
        <v>1499</v>
      </c>
      <c r="C1505" s="931" t="s">
        <v>65</v>
      </c>
      <c r="D1505" s="913"/>
      <c r="E1505" s="931" t="s">
        <v>150</v>
      </c>
      <c r="F1505" s="912" t="str">
        <f t="shared" si="20"/>
        <v>6340</v>
      </c>
      <c r="G1505" s="931" t="s">
        <v>322</v>
      </c>
      <c r="H1505" s="931"/>
      <c r="I1505" s="933" t="s">
        <v>323</v>
      </c>
      <c r="J1505" s="1084">
        <v>1</v>
      </c>
      <c r="K1505" s="1085">
        <v>2</v>
      </c>
      <c r="L1505" s="931">
        <v>3</v>
      </c>
      <c r="M1505" s="931" t="s">
        <v>3387</v>
      </c>
      <c r="N1505" s="912"/>
      <c r="O1505" s="761"/>
      <c r="P1505" s="931"/>
      <c r="Q1505" s="931"/>
    </row>
    <row r="1506" spans="2:17">
      <c r="B1506" s="911">
        <v>1500</v>
      </c>
      <c r="C1506" s="931" t="s">
        <v>65</v>
      </c>
      <c r="D1506" s="913"/>
      <c r="E1506" s="931" t="s">
        <v>150</v>
      </c>
      <c r="F1506" s="912" t="str">
        <f t="shared" si="20"/>
        <v>6340</v>
      </c>
      <c r="G1506" s="931" t="s">
        <v>322</v>
      </c>
      <c r="H1506" s="931"/>
      <c r="I1506" s="933" t="s">
        <v>323</v>
      </c>
      <c r="J1506" s="1084">
        <v>1</v>
      </c>
      <c r="K1506" s="1085">
        <v>3</v>
      </c>
      <c r="L1506" s="931">
        <v>3</v>
      </c>
      <c r="M1506" s="931" t="s">
        <v>3387</v>
      </c>
      <c r="N1506" s="912"/>
      <c r="O1506" s="761"/>
      <c r="P1506" s="931"/>
      <c r="Q1506" s="931"/>
    </row>
    <row r="1507" spans="2:17">
      <c r="B1507" s="911">
        <v>1501</v>
      </c>
      <c r="C1507" s="931" t="s">
        <v>65</v>
      </c>
      <c r="D1507" s="913"/>
      <c r="E1507" s="931" t="s">
        <v>150</v>
      </c>
      <c r="F1507" s="912" t="str">
        <f t="shared" si="20"/>
        <v>6340</v>
      </c>
      <c r="G1507" s="931" t="s">
        <v>322</v>
      </c>
      <c r="H1507" s="931"/>
      <c r="I1507" s="933" t="s">
        <v>323</v>
      </c>
      <c r="J1507" s="1084">
        <v>1</v>
      </c>
      <c r="K1507" s="1085">
        <v>4</v>
      </c>
      <c r="L1507" s="931">
        <v>3</v>
      </c>
      <c r="M1507" s="931" t="s">
        <v>3387</v>
      </c>
      <c r="N1507" s="912"/>
      <c r="O1507" s="761"/>
      <c r="P1507" s="931"/>
      <c r="Q1507" s="931"/>
    </row>
    <row r="1508" spans="2:17">
      <c r="B1508" s="911">
        <v>1502</v>
      </c>
      <c r="C1508" s="931" t="s">
        <v>65</v>
      </c>
      <c r="D1508" s="913"/>
      <c r="E1508" s="931" t="s">
        <v>150</v>
      </c>
      <c r="F1508" s="912" t="str">
        <f t="shared" si="20"/>
        <v>6340</v>
      </c>
      <c r="G1508" s="931" t="s">
        <v>322</v>
      </c>
      <c r="H1508" s="931"/>
      <c r="I1508" s="933" t="s">
        <v>323</v>
      </c>
      <c r="J1508" s="1084">
        <v>1</v>
      </c>
      <c r="K1508" s="1085">
        <v>5</v>
      </c>
      <c r="L1508" s="931">
        <v>3</v>
      </c>
      <c r="M1508" s="931" t="s">
        <v>3387</v>
      </c>
      <c r="N1508" s="912"/>
      <c r="O1508" s="761"/>
      <c r="P1508" s="931"/>
      <c r="Q1508" s="931"/>
    </row>
    <row r="1509" spans="2:17">
      <c r="B1509" s="911">
        <v>1503</v>
      </c>
      <c r="C1509" s="931" t="s">
        <v>65</v>
      </c>
      <c r="D1509" s="913"/>
      <c r="E1509" s="931" t="s">
        <v>150</v>
      </c>
      <c r="F1509" s="912" t="str">
        <f t="shared" si="20"/>
        <v>6340</v>
      </c>
      <c r="G1509" s="931" t="s">
        <v>322</v>
      </c>
      <c r="H1509" s="931"/>
      <c r="I1509" s="933" t="s">
        <v>323</v>
      </c>
      <c r="J1509" s="1084">
        <v>1</v>
      </c>
      <c r="K1509" s="1085">
        <v>6</v>
      </c>
      <c r="L1509" s="931">
        <v>3</v>
      </c>
      <c r="M1509" s="931" t="s">
        <v>3387</v>
      </c>
      <c r="N1509" s="912"/>
      <c r="O1509" s="761"/>
      <c r="P1509" s="931"/>
      <c r="Q1509" s="931"/>
    </row>
    <row r="1510" spans="2:17">
      <c r="B1510" s="911">
        <v>1504</v>
      </c>
      <c r="C1510" s="931" t="s">
        <v>65</v>
      </c>
      <c r="D1510" s="913"/>
      <c r="E1510" s="931" t="s">
        <v>150</v>
      </c>
      <c r="F1510" s="912" t="str">
        <f t="shared" si="20"/>
        <v>6340</v>
      </c>
      <c r="G1510" s="931" t="s">
        <v>322</v>
      </c>
      <c r="H1510" s="931"/>
      <c r="I1510" s="933" t="s">
        <v>323</v>
      </c>
      <c r="J1510" s="1084">
        <v>1</v>
      </c>
      <c r="K1510" s="1085">
        <v>7</v>
      </c>
      <c r="L1510" s="931">
        <v>3</v>
      </c>
      <c r="M1510" s="931" t="s">
        <v>3343</v>
      </c>
      <c r="N1510" s="912"/>
      <c r="O1510" s="761"/>
      <c r="P1510" s="931"/>
      <c r="Q1510" s="931"/>
    </row>
    <row r="1511" spans="2:17">
      <c r="B1511" s="911">
        <v>1505</v>
      </c>
      <c r="C1511" s="931" t="s">
        <v>65</v>
      </c>
      <c r="D1511" s="913"/>
      <c r="E1511" s="931" t="s">
        <v>150</v>
      </c>
      <c r="F1511" s="912" t="str">
        <f t="shared" si="20"/>
        <v>6340</v>
      </c>
      <c r="G1511" s="931" t="s">
        <v>324</v>
      </c>
      <c r="H1511" s="931"/>
      <c r="I1511" s="933" t="s">
        <v>325</v>
      </c>
      <c r="J1511" s="1084">
        <v>1</v>
      </c>
      <c r="K1511" s="1085">
        <v>1</v>
      </c>
      <c r="L1511" s="931">
        <v>3</v>
      </c>
      <c r="M1511" s="931" t="s">
        <v>3343</v>
      </c>
      <c r="N1511" s="912"/>
      <c r="O1511" s="761"/>
      <c r="P1511" s="931"/>
      <c r="Q1511" s="931"/>
    </row>
    <row r="1512" spans="2:17">
      <c r="B1512" s="911">
        <v>1506</v>
      </c>
      <c r="C1512" s="931" t="s">
        <v>65</v>
      </c>
      <c r="D1512" s="913"/>
      <c r="E1512" s="931" t="s">
        <v>150</v>
      </c>
      <c r="F1512" s="912" t="str">
        <f t="shared" si="20"/>
        <v>6340</v>
      </c>
      <c r="G1512" s="931" t="s">
        <v>324</v>
      </c>
      <c r="H1512" s="931"/>
      <c r="I1512" s="933" t="s">
        <v>325</v>
      </c>
      <c r="J1512" s="1084">
        <v>1</v>
      </c>
      <c r="K1512" s="1085">
        <v>2</v>
      </c>
      <c r="L1512" s="931">
        <v>3</v>
      </c>
      <c r="M1512" s="931" t="s">
        <v>3387</v>
      </c>
      <c r="N1512" s="912"/>
      <c r="O1512" s="761"/>
      <c r="P1512" s="931"/>
      <c r="Q1512" s="931"/>
    </row>
    <row r="1513" spans="2:17">
      <c r="B1513" s="911">
        <v>1507</v>
      </c>
      <c r="C1513" s="931" t="s">
        <v>65</v>
      </c>
      <c r="D1513" s="913"/>
      <c r="E1513" s="931" t="s">
        <v>150</v>
      </c>
      <c r="F1513" s="912" t="str">
        <f t="shared" si="20"/>
        <v>6340</v>
      </c>
      <c r="G1513" s="931" t="s">
        <v>324</v>
      </c>
      <c r="H1513" s="931"/>
      <c r="I1513" s="933" t="s">
        <v>325</v>
      </c>
      <c r="J1513" s="1084">
        <v>1</v>
      </c>
      <c r="K1513" s="1085">
        <v>3</v>
      </c>
      <c r="L1513" s="931">
        <v>1.5</v>
      </c>
      <c r="M1513" s="931" t="s">
        <v>3388</v>
      </c>
      <c r="N1513" s="912"/>
      <c r="O1513" s="761"/>
      <c r="P1513" s="931"/>
      <c r="Q1513" s="931"/>
    </row>
    <row r="1514" spans="2:17">
      <c r="B1514" s="911">
        <v>1508</v>
      </c>
      <c r="C1514" s="931" t="s">
        <v>65</v>
      </c>
      <c r="D1514" s="913"/>
      <c r="E1514" s="931" t="s">
        <v>150</v>
      </c>
      <c r="F1514" s="912" t="str">
        <f t="shared" si="20"/>
        <v>6340</v>
      </c>
      <c r="G1514" s="931" t="s">
        <v>324</v>
      </c>
      <c r="H1514" s="931"/>
      <c r="I1514" s="933" t="s">
        <v>325</v>
      </c>
      <c r="J1514" s="1084">
        <v>1</v>
      </c>
      <c r="K1514" s="1085">
        <v>4</v>
      </c>
      <c r="L1514" s="931">
        <v>3</v>
      </c>
      <c r="M1514" s="931" t="s">
        <v>3387</v>
      </c>
      <c r="N1514" s="912"/>
      <c r="O1514" s="761"/>
      <c r="P1514" s="931"/>
      <c r="Q1514" s="931"/>
    </row>
    <row r="1515" spans="2:17">
      <c r="B1515" s="911">
        <v>1509</v>
      </c>
      <c r="C1515" s="931" t="s">
        <v>65</v>
      </c>
      <c r="D1515" s="913"/>
      <c r="E1515" s="931" t="s">
        <v>150</v>
      </c>
      <c r="F1515" s="912" t="str">
        <f t="shared" si="20"/>
        <v>6340</v>
      </c>
      <c r="G1515" s="931" t="s">
        <v>324</v>
      </c>
      <c r="H1515" s="931"/>
      <c r="I1515" s="933" t="s">
        <v>325</v>
      </c>
      <c r="J1515" s="1084">
        <v>1</v>
      </c>
      <c r="K1515" s="1085">
        <v>5</v>
      </c>
      <c r="L1515" s="931">
        <v>3</v>
      </c>
      <c r="M1515" s="931" t="s">
        <v>3387</v>
      </c>
      <c r="N1515" s="912"/>
      <c r="O1515" s="761"/>
      <c r="P1515" s="931"/>
      <c r="Q1515" s="931"/>
    </row>
    <row r="1516" spans="2:17">
      <c r="B1516" s="911">
        <v>1510</v>
      </c>
      <c r="C1516" s="931" t="s">
        <v>65</v>
      </c>
      <c r="D1516" s="913"/>
      <c r="E1516" s="931" t="s">
        <v>150</v>
      </c>
      <c r="F1516" s="912" t="str">
        <f t="shared" si="20"/>
        <v>6340</v>
      </c>
      <c r="G1516" s="931" t="s">
        <v>324</v>
      </c>
      <c r="H1516" s="931"/>
      <c r="I1516" s="933" t="s">
        <v>325</v>
      </c>
      <c r="J1516" s="1084">
        <v>1</v>
      </c>
      <c r="K1516" s="1085">
        <v>6</v>
      </c>
      <c r="L1516" s="931">
        <v>3</v>
      </c>
      <c r="M1516" s="931" t="s">
        <v>3387</v>
      </c>
      <c r="N1516" s="912"/>
      <c r="O1516" s="761"/>
      <c r="P1516" s="931"/>
      <c r="Q1516" s="931"/>
    </row>
    <row r="1517" spans="2:17">
      <c r="B1517" s="911">
        <v>1511</v>
      </c>
      <c r="C1517" s="931" t="s">
        <v>65</v>
      </c>
      <c r="D1517" s="913"/>
      <c r="E1517" s="931" t="s">
        <v>150</v>
      </c>
      <c r="F1517" s="912" t="str">
        <f t="shared" si="20"/>
        <v>6340</v>
      </c>
      <c r="G1517" s="931" t="s">
        <v>324</v>
      </c>
      <c r="H1517" s="931"/>
      <c r="I1517" s="933" t="s">
        <v>325</v>
      </c>
      <c r="J1517" s="1084">
        <v>1</v>
      </c>
      <c r="K1517" s="1085">
        <v>7</v>
      </c>
      <c r="L1517" s="931">
        <v>3</v>
      </c>
      <c r="M1517" s="931" t="s">
        <v>3387</v>
      </c>
      <c r="N1517" s="912"/>
      <c r="O1517" s="761"/>
      <c r="P1517" s="931"/>
      <c r="Q1517" s="931"/>
    </row>
    <row r="1518" spans="2:17">
      <c r="B1518" s="911">
        <v>1512</v>
      </c>
      <c r="C1518" s="931" t="s">
        <v>65</v>
      </c>
      <c r="D1518" s="913"/>
      <c r="E1518" s="931" t="s">
        <v>150</v>
      </c>
      <c r="F1518" s="912" t="str">
        <f t="shared" si="20"/>
        <v>6340</v>
      </c>
      <c r="G1518" s="931" t="s">
        <v>324</v>
      </c>
      <c r="H1518" s="931"/>
      <c r="I1518" s="933" t="s">
        <v>325</v>
      </c>
      <c r="J1518" s="1084">
        <v>1</v>
      </c>
      <c r="K1518" s="1085">
        <v>8</v>
      </c>
      <c r="L1518" s="931">
        <v>3</v>
      </c>
      <c r="M1518" s="931" t="s">
        <v>3387</v>
      </c>
      <c r="N1518" s="912"/>
      <c r="O1518" s="761"/>
      <c r="P1518" s="931"/>
      <c r="Q1518" s="931"/>
    </row>
    <row r="1519" spans="2:17">
      <c r="B1519" s="911">
        <v>1513</v>
      </c>
      <c r="C1519" s="931" t="s">
        <v>65</v>
      </c>
      <c r="D1519" s="913"/>
      <c r="E1519" s="931" t="s">
        <v>150</v>
      </c>
      <c r="F1519" s="912" t="str">
        <f t="shared" si="20"/>
        <v>6340</v>
      </c>
      <c r="G1519" s="931" t="s">
        <v>324</v>
      </c>
      <c r="H1519" s="931"/>
      <c r="I1519" s="933" t="s">
        <v>325</v>
      </c>
      <c r="J1519" s="1084">
        <v>1</v>
      </c>
      <c r="K1519" s="1085">
        <v>9</v>
      </c>
      <c r="L1519" s="931">
        <v>3</v>
      </c>
      <c r="M1519" s="931" t="s">
        <v>3387</v>
      </c>
      <c r="N1519" s="912"/>
      <c r="O1519" s="761"/>
      <c r="P1519" s="931"/>
      <c r="Q1519" s="931"/>
    </row>
    <row r="1520" spans="2:17">
      <c r="B1520" s="911">
        <v>1514</v>
      </c>
      <c r="C1520" s="931" t="s">
        <v>65</v>
      </c>
      <c r="D1520" s="913"/>
      <c r="E1520" s="931" t="s">
        <v>150</v>
      </c>
      <c r="F1520" s="912" t="str">
        <f t="shared" si="20"/>
        <v>6340</v>
      </c>
      <c r="G1520" s="931" t="s">
        <v>324</v>
      </c>
      <c r="H1520" s="931"/>
      <c r="I1520" s="933" t="s">
        <v>325</v>
      </c>
      <c r="J1520" s="1084">
        <v>1</v>
      </c>
      <c r="K1520" s="1085">
        <v>10</v>
      </c>
      <c r="L1520" s="931">
        <v>3</v>
      </c>
      <c r="M1520" s="931" t="s">
        <v>3387</v>
      </c>
      <c r="N1520" s="912"/>
      <c r="O1520" s="761"/>
      <c r="P1520" s="931"/>
      <c r="Q1520" s="931"/>
    </row>
    <row r="1521" spans="2:17">
      <c r="B1521" s="911">
        <v>1515</v>
      </c>
      <c r="C1521" s="931" t="s">
        <v>65</v>
      </c>
      <c r="D1521" s="913"/>
      <c r="E1521" s="931" t="s">
        <v>150</v>
      </c>
      <c r="F1521" s="912" t="str">
        <f t="shared" si="20"/>
        <v>6340</v>
      </c>
      <c r="G1521" s="931" t="s">
        <v>324</v>
      </c>
      <c r="H1521" s="931"/>
      <c r="I1521" s="933" t="s">
        <v>325</v>
      </c>
      <c r="J1521" s="1084">
        <v>1</v>
      </c>
      <c r="K1521" s="1085">
        <v>11</v>
      </c>
      <c r="L1521" s="931">
        <v>3</v>
      </c>
      <c r="M1521" s="931" t="s">
        <v>3387</v>
      </c>
      <c r="N1521" s="912"/>
      <c r="O1521" s="761"/>
      <c r="P1521" s="931"/>
      <c r="Q1521" s="931"/>
    </row>
    <row r="1522" spans="2:17">
      <c r="B1522" s="911">
        <v>1516</v>
      </c>
      <c r="C1522" s="931" t="s">
        <v>65</v>
      </c>
      <c r="D1522" s="913"/>
      <c r="E1522" s="931" t="s">
        <v>150</v>
      </c>
      <c r="F1522" s="912" t="str">
        <f t="shared" si="20"/>
        <v>6340</v>
      </c>
      <c r="G1522" s="931" t="s">
        <v>324</v>
      </c>
      <c r="H1522" s="931"/>
      <c r="I1522" s="933" t="s">
        <v>325</v>
      </c>
      <c r="J1522" s="1084">
        <v>2</v>
      </c>
      <c r="K1522" s="1085">
        <v>12</v>
      </c>
      <c r="L1522" s="931">
        <v>3</v>
      </c>
      <c r="M1522" s="931" t="s">
        <v>3387</v>
      </c>
      <c r="N1522" s="912"/>
      <c r="O1522" s="761"/>
      <c r="P1522" s="931"/>
      <c r="Q1522" s="931"/>
    </row>
    <row r="1523" spans="2:17">
      <c r="B1523" s="911">
        <v>1517</v>
      </c>
      <c r="C1523" s="931" t="s">
        <v>65</v>
      </c>
      <c r="D1523" s="913"/>
      <c r="E1523" s="931" t="s">
        <v>150</v>
      </c>
      <c r="F1523" s="912" t="str">
        <f t="shared" si="20"/>
        <v>6340</v>
      </c>
      <c r="G1523" s="931" t="s">
        <v>324</v>
      </c>
      <c r="H1523" s="931"/>
      <c r="I1523" s="933" t="s">
        <v>325</v>
      </c>
      <c r="J1523" s="1084">
        <v>2</v>
      </c>
      <c r="K1523" s="1085">
        <v>13</v>
      </c>
      <c r="L1523" s="931">
        <v>3</v>
      </c>
      <c r="M1523" s="931" t="s">
        <v>3387</v>
      </c>
      <c r="N1523" s="912"/>
      <c r="O1523" s="761"/>
      <c r="P1523" s="931"/>
      <c r="Q1523" s="931"/>
    </row>
    <row r="1524" spans="2:17">
      <c r="B1524" s="911">
        <v>1518</v>
      </c>
      <c r="C1524" s="931" t="s">
        <v>65</v>
      </c>
      <c r="D1524" s="913"/>
      <c r="E1524" s="931" t="s">
        <v>150</v>
      </c>
      <c r="F1524" s="912" t="str">
        <f t="shared" ref="F1524:F1587" si="23">LEFT(I1524,4)</f>
        <v>6340</v>
      </c>
      <c r="G1524" s="931" t="s">
        <v>324</v>
      </c>
      <c r="H1524" s="931"/>
      <c r="I1524" s="933" t="s">
        <v>325</v>
      </c>
      <c r="J1524" s="1084">
        <v>2</v>
      </c>
      <c r="K1524" s="1085">
        <v>15</v>
      </c>
      <c r="L1524" s="931">
        <v>1</v>
      </c>
      <c r="M1524" s="931" t="s">
        <v>3388</v>
      </c>
      <c r="N1524" s="912"/>
      <c r="O1524" s="761"/>
      <c r="P1524" s="931"/>
      <c r="Q1524" s="931"/>
    </row>
    <row r="1525" spans="2:17">
      <c r="B1525" s="911">
        <v>1519</v>
      </c>
      <c r="C1525" s="931" t="s">
        <v>65</v>
      </c>
      <c r="D1525" s="913"/>
      <c r="E1525" s="931" t="s">
        <v>150</v>
      </c>
      <c r="F1525" s="912" t="str">
        <f t="shared" si="23"/>
        <v>6340</v>
      </c>
      <c r="G1525" s="931" t="s">
        <v>324</v>
      </c>
      <c r="H1525" s="931"/>
      <c r="I1525" s="933" t="s">
        <v>325</v>
      </c>
      <c r="J1525" s="1084">
        <v>2</v>
      </c>
      <c r="K1525" s="1085">
        <v>16</v>
      </c>
      <c r="L1525" s="931">
        <v>1</v>
      </c>
      <c r="M1525" s="931" t="s">
        <v>3388</v>
      </c>
      <c r="N1525" s="912"/>
      <c r="O1525" s="761"/>
      <c r="P1525" s="931"/>
      <c r="Q1525" s="931"/>
    </row>
    <row r="1526" spans="2:17">
      <c r="B1526" s="911">
        <v>1520</v>
      </c>
      <c r="C1526" s="931" t="s">
        <v>65</v>
      </c>
      <c r="D1526" s="913"/>
      <c r="E1526" s="931" t="s">
        <v>150</v>
      </c>
      <c r="F1526" s="912" t="str">
        <f t="shared" si="23"/>
        <v>6340</v>
      </c>
      <c r="G1526" s="931" t="s">
        <v>324</v>
      </c>
      <c r="H1526" s="931"/>
      <c r="I1526" s="933" t="s">
        <v>325</v>
      </c>
      <c r="J1526" s="1084">
        <v>2</v>
      </c>
      <c r="K1526" s="1085" t="s">
        <v>3397</v>
      </c>
      <c r="L1526" s="931">
        <v>3</v>
      </c>
      <c r="M1526" s="931" t="s">
        <v>3388</v>
      </c>
      <c r="N1526" s="912"/>
      <c r="O1526" s="761"/>
      <c r="P1526" s="931"/>
      <c r="Q1526" s="931"/>
    </row>
    <row r="1527" spans="2:17">
      <c r="B1527" s="911">
        <v>1521</v>
      </c>
      <c r="C1527" s="931" t="s">
        <v>65</v>
      </c>
      <c r="D1527" s="913"/>
      <c r="E1527" s="931" t="s">
        <v>150</v>
      </c>
      <c r="F1527" s="912" t="str">
        <f t="shared" si="23"/>
        <v>6340</v>
      </c>
      <c r="G1527" s="931" t="s">
        <v>324</v>
      </c>
      <c r="H1527" s="931"/>
      <c r="I1527" s="933" t="s">
        <v>325</v>
      </c>
      <c r="J1527" s="1084">
        <v>2</v>
      </c>
      <c r="K1527" s="1085">
        <v>17</v>
      </c>
      <c r="L1527" s="931">
        <v>1</v>
      </c>
      <c r="M1527" s="931" t="s">
        <v>3388</v>
      </c>
      <c r="N1527" s="912"/>
      <c r="O1527" s="761"/>
      <c r="P1527" s="931"/>
      <c r="Q1527" s="931"/>
    </row>
    <row r="1528" spans="2:17">
      <c r="B1528" s="911">
        <v>1522</v>
      </c>
      <c r="C1528" s="931" t="s">
        <v>65</v>
      </c>
      <c r="D1528" s="913"/>
      <c r="E1528" s="931" t="s">
        <v>150</v>
      </c>
      <c r="F1528" s="912" t="str">
        <f t="shared" si="23"/>
        <v>6340</v>
      </c>
      <c r="G1528" s="931" t="s">
        <v>324</v>
      </c>
      <c r="H1528" s="931"/>
      <c r="I1528" s="933" t="s">
        <v>325</v>
      </c>
      <c r="J1528" s="1084">
        <v>2</v>
      </c>
      <c r="K1528" s="1085">
        <v>18</v>
      </c>
      <c r="L1528" s="931">
        <v>1</v>
      </c>
      <c r="M1528" s="931" t="s">
        <v>3388</v>
      </c>
      <c r="N1528" s="912"/>
      <c r="O1528" s="761"/>
      <c r="P1528" s="931"/>
      <c r="Q1528" s="931"/>
    </row>
    <row r="1529" spans="2:17">
      <c r="B1529" s="911">
        <v>1523</v>
      </c>
      <c r="C1529" s="931" t="s">
        <v>65</v>
      </c>
      <c r="D1529" s="913"/>
      <c r="E1529" s="931" t="s">
        <v>150</v>
      </c>
      <c r="F1529" s="912" t="str">
        <f t="shared" si="23"/>
        <v>6340</v>
      </c>
      <c r="G1529" s="931" t="s">
        <v>324</v>
      </c>
      <c r="H1529" s="931"/>
      <c r="I1529" s="933" t="s">
        <v>325</v>
      </c>
      <c r="J1529" s="1084">
        <v>2</v>
      </c>
      <c r="K1529" s="1085">
        <v>19</v>
      </c>
      <c r="L1529" s="931">
        <v>3</v>
      </c>
      <c r="M1529" s="931" t="s">
        <v>3387</v>
      </c>
      <c r="N1529" s="912"/>
      <c r="O1529" s="761"/>
      <c r="P1529" s="931"/>
      <c r="Q1529" s="931"/>
    </row>
    <row r="1530" spans="2:17">
      <c r="B1530" s="911">
        <v>1524</v>
      </c>
      <c r="C1530" s="931" t="s">
        <v>65</v>
      </c>
      <c r="D1530" s="913"/>
      <c r="E1530" s="931" t="s">
        <v>150</v>
      </c>
      <c r="F1530" s="912" t="str">
        <f t="shared" si="23"/>
        <v>6340</v>
      </c>
      <c r="G1530" s="931" t="s">
        <v>324</v>
      </c>
      <c r="H1530" s="931"/>
      <c r="I1530" s="933" t="s">
        <v>325</v>
      </c>
      <c r="J1530" s="1084">
        <v>3</v>
      </c>
      <c r="K1530" s="1085">
        <v>20</v>
      </c>
      <c r="L1530" s="931">
        <v>1</v>
      </c>
      <c r="M1530" s="931" t="s">
        <v>3388</v>
      </c>
      <c r="N1530" s="912"/>
      <c r="O1530" s="761"/>
      <c r="P1530" s="931"/>
      <c r="Q1530" s="931"/>
    </row>
    <row r="1531" spans="2:17">
      <c r="B1531" s="911">
        <v>1525</v>
      </c>
      <c r="C1531" s="931" t="s">
        <v>65</v>
      </c>
      <c r="D1531" s="913"/>
      <c r="E1531" s="931" t="s">
        <v>150</v>
      </c>
      <c r="F1531" s="912" t="str">
        <f t="shared" si="23"/>
        <v>6340</v>
      </c>
      <c r="G1531" s="931" t="s">
        <v>324</v>
      </c>
      <c r="H1531" s="931"/>
      <c r="I1531" s="933" t="s">
        <v>325</v>
      </c>
      <c r="J1531" s="1084">
        <v>3</v>
      </c>
      <c r="K1531" s="1085">
        <v>21</v>
      </c>
      <c r="L1531" s="931">
        <v>1</v>
      </c>
      <c r="M1531" s="931" t="s">
        <v>3388</v>
      </c>
      <c r="N1531" s="912"/>
      <c r="O1531" s="761"/>
      <c r="P1531" s="931"/>
      <c r="Q1531" s="931"/>
    </row>
    <row r="1532" spans="2:17">
      <c r="B1532" s="911">
        <v>1526</v>
      </c>
      <c r="C1532" s="931" t="s">
        <v>65</v>
      </c>
      <c r="D1532" s="913"/>
      <c r="E1532" s="931" t="s">
        <v>150</v>
      </c>
      <c r="F1532" s="912" t="str">
        <f t="shared" si="23"/>
        <v>6340</v>
      </c>
      <c r="G1532" s="931" t="s">
        <v>324</v>
      </c>
      <c r="H1532" s="931"/>
      <c r="I1532" s="933" t="s">
        <v>325</v>
      </c>
      <c r="J1532" s="1084">
        <v>3</v>
      </c>
      <c r="K1532" s="1085">
        <v>22</v>
      </c>
      <c r="L1532" s="931">
        <v>3</v>
      </c>
      <c r="M1532" s="931" t="s">
        <v>3388</v>
      </c>
      <c r="N1532" s="912"/>
      <c r="O1532" s="761"/>
      <c r="P1532" s="931"/>
      <c r="Q1532" s="931"/>
    </row>
    <row r="1533" spans="2:17">
      <c r="B1533" s="911">
        <v>1527</v>
      </c>
      <c r="C1533" s="931" t="s">
        <v>65</v>
      </c>
      <c r="D1533" s="913"/>
      <c r="E1533" s="931" t="s">
        <v>150</v>
      </c>
      <c r="F1533" s="912" t="str">
        <f t="shared" si="23"/>
        <v>6340</v>
      </c>
      <c r="G1533" s="931" t="s">
        <v>324</v>
      </c>
      <c r="H1533" s="931"/>
      <c r="I1533" s="933" t="s">
        <v>325</v>
      </c>
      <c r="J1533" s="1084">
        <v>3</v>
      </c>
      <c r="K1533" s="1085">
        <v>23</v>
      </c>
      <c r="L1533" s="931">
        <v>1</v>
      </c>
      <c r="M1533" s="931" t="s">
        <v>3388</v>
      </c>
      <c r="N1533" s="912"/>
      <c r="O1533" s="761"/>
      <c r="P1533" s="931"/>
      <c r="Q1533" s="931"/>
    </row>
    <row r="1534" spans="2:17">
      <c r="B1534" s="911">
        <v>1528</v>
      </c>
      <c r="C1534" s="931" t="s">
        <v>65</v>
      </c>
      <c r="D1534" s="913"/>
      <c r="E1534" s="931" t="s">
        <v>150</v>
      </c>
      <c r="F1534" s="912" t="str">
        <f t="shared" si="23"/>
        <v>6340</v>
      </c>
      <c r="G1534" s="931" t="s">
        <v>324</v>
      </c>
      <c r="H1534" s="931"/>
      <c r="I1534" s="933" t="s">
        <v>325</v>
      </c>
      <c r="J1534" s="1084">
        <v>3</v>
      </c>
      <c r="K1534" s="1085">
        <v>24</v>
      </c>
      <c r="L1534" s="931">
        <v>1</v>
      </c>
      <c r="M1534" s="931" t="s">
        <v>3388</v>
      </c>
      <c r="N1534" s="912"/>
      <c r="O1534" s="761"/>
      <c r="P1534" s="931"/>
      <c r="Q1534" s="931"/>
    </row>
    <row r="1535" spans="2:17">
      <c r="B1535" s="911">
        <v>1529</v>
      </c>
      <c r="C1535" s="931" t="s">
        <v>65</v>
      </c>
      <c r="D1535" s="913"/>
      <c r="E1535" s="931" t="s">
        <v>150</v>
      </c>
      <c r="F1535" s="912" t="str">
        <f t="shared" si="23"/>
        <v>6340</v>
      </c>
      <c r="G1535" s="931" t="s">
        <v>324</v>
      </c>
      <c r="H1535" s="931"/>
      <c r="I1535" s="933" t="s">
        <v>325</v>
      </c>
      <c r="J1535" s="1084">
        <v>3</v>
      </c>
      <c r="K1535" s="1085">
        <v>25</v>
      </c>
      <c r="L1535" s="931">
        <v>3</v>
      </c>
      <c r="M1535" s="931" t="s">
        <v>3387</v>
      </c>
      <c r="N1535" s="912"/>
      <c r="O1535" s="761"/>
      <c r="P1535" s="931"/>
      <c r="Q1535" s="931"/>
    </row>
    <row r="1536" spans="2:17">
      <c r="B1536" s="911">
        <v>1530</v>
      </c>
      <c r="C1536" s="931" t="s">
        <v>65</v>
      </c>
      <c r="D1536" s="913"/>
      <c r="E1536" s="931" t="s">
        <v>150</v>
      </c>
      <c r="F1536" s="912" t="str">
        <f t="shared" si="23"/>
        <v>6340</v>
      </c>
      <c r="G1536" s="931" t="s">
        <v>324</v>
      </c>
      <c r="H1536" s="931"/>
      <c r="I1536" s="933" t="s">
        <v>325</v>
      </c>
      <c r="J1536" s="1084">
        <v>3</v>
      </c>
      <c r="K1536" s="1085">
        <v>26</v>
      </c>
      <c r="L1536" s="931">
        <v>1</v>
      </c>
      <c r="M1536" s="931" t="s">
        <v>3388</v>
      </c>
      <c r="N1536" s="912"/>
      <c r="O1536" s="761"/>
      <c r="P1536" s="931"/>
      <c r="Q1536" s="931"/>
    </row>
    <row r="1537" spans="2:17">
      <c r="B1537" s="911">
        <v>1531</v>
      </c>
      <c r="C1537" s="931" t="s">
        <v>65</v>
      </c>
      <c r="D1537" s="913"/>
      <c r="E1537" s="931" t="s">
        <v>150</v>
      </c>
      <c r="F1537" s="912" t="str">
        <f t="shared" si="23"/>
        <v>6340</v>
      </c>
      <c r="G1537" s="931" t="s">
        <v>324</v>
      </c>
      <c r="H1537" s="931"/>
      <c r="I1537" s="933" t="s">
        <v>325</v>
      </c>
      <c r="J1537" s="1084">
        <v>3</v>
      </c>
      <c r="K1537" s="1085">
        <v>27</v>
      </c>
      <c r="L1537" s="931">
        <v>3</v>
      </c>
      <c r="M1537" s="931" t="s">
        <v>3387</v>
      </c>
      <c r="N1537" s="912"/>
      <c r="O1537" s="761"/>
      <c r="P1537" s="931"/>
      <c r="Q1537" s="931"/>
    </row>
    <row r="1538" spans="2:17">
      <c r="B1538" s="911">
        <v>1532</v>
      </c>
      <c r="C1538" s="931" t="s">
        <v>65</v>
      </c>
      <c r="D1538" s="913"/>
      <c r="E1538" s="931" t="s">
        <v>150</v>
      </c>
      <c r="F1538" s="912" t="str">
        <f t="shared" si="23"/>
        <v>6340</v>
      </c>
      <c r="G1538" s="931" t="s">
        <v>328</v>
      </c>
      <c r="H1538" s="931"/>
      <c r="I1538" s="933" t="s">
        <v>329</v>
      </c>
      <c r="J1538" s="1084">
        <v>1</v>
      </c>
      <c r="K1538" s="1085">
        <v>1</v>
      </c>
      <c r="L1538" s="931">
        <v>1.5</v>
      </c>
      <c r="M1538" s="931" t="s">
        <v>3388</v>
      </c>
      <c r="N1538" s="912"/>
      <c r="O1538" s="761"/>
      <c r="P1538" s="931"/>
      <c r="Q1538" s="931"/>
    </row>
    <row r="1539" spans="2:17">
      <c r="B1539" s="911">
        <v>1533</v>
      </c>
      <c r="C1539" s="931" t="s">
        <v>65</v>
      </c>
      <c r="D1539" s="913"/>
      <c r="E1539" s="931" t="s">
        <v>150</v>
      </c>
      <c r="F1539" s="912" t="str">
        <f t="shared" si="23"/>
        <v>6340</v>
      </c>
      <c r="G1539" s="931" t="s">
        <v>328</v>
      </c>
      <c r="H1539" s="931"/>
      <c r="I1539" s="933" t="s">
        <v>329</v>
      </c>
      <c r="J1539" s="1084">
        <v>1</v>
      </c>
      <c r="K1539" s="1085">
        <v>2</v>
      </c>
      <c r="L1539" s="931">
        <v>1.5</v>
      </c>
      <c r="M1539" s="931" t="s">
        <v>3388</v>
      </c>
      <c r="N1539" s="912"/>
      <c r="O1539" s="761"/>
      <c r="P1539" s="931"/>
      <c r="Q1539" s="931"/>
    </row>
    <row r="1540" spans="2:17">
      <c r="B1540" s="911">
        <v>1534</v>
      </c>
      <c r="C1540" s="931" t="s">
        <v>65</v>
      </c>
      <c r="D1540" s="913"/>
      <c r="E1540" s="931" t="s">
        <v>150</v>
      </c>
      <c r="F1540" s="912" t="str">
        <f t="shared" si="23"/>
        <v>6340</v>
      </c>
      <c r="G1540" s="931" t="s">
        <v>328</v>
      </c>
      <c r="H1540" s="931"/>
      <c r="I1540" s="933" t="s">
        <v>329</v>
      </c>
      <c r="J1540" s="1084">
        <v>1</v>
      </c>
      <c r="K1540" s="1085">
        <v>3</v>
      </c>
      <c r="L1540" s="931">
        <v>1.5</v>
      </c>
      <c r="M1540" s="931" t="s">
        <v>3388</v>
      </c>
      <c r="N1540" s="912"/>
      <c r="O1540" s="761"/>
      <c r="P1540" s="931"/>
      <c r="Q1540" s="931"/>
    </row>
    <row r="1541" spans="2:17">
      <c r="B1541" s="911">
        <v>1535</v>
      </c>
      <c r="C1541" s="931" t="s">
        <v>65</v>
      </c>
      <c r="D1541" s="913"/>
      <c r="E1541" s="931" t="s">
        <v>150</v>
      </c>
      <c r="F1541" s="912" t="str">
        <f t="shared" si="23"/>
        <v>6340</v>
      </c>
      <c r="G1541" s="931" t="s">
        <v>328</v>
      </c>
      <c r="H1541" s="931"/>
      <c r="I1541" s="933" t="s">
        <v>329</v>
      </c>
      <c r="J1541" s="1084">
        <v>1</v>
      </c>
      <c r="K1541" s="1085">
        <v>4</v>
      </c>
      <c r="L1541" s="931">
        <v>3</v>
      </c>
      <c r="M1541" s="931" t="s">
        <v>3387</v>
      </c>
      <c r="N1541" s="912"/>
      <c r="O1541" s="761"/>
      <c r="P1541" s="931"/>
      <c r="Q1541" s="931"/>
    </row>
    <row r="1542" spans="2:17">
      <c r="B1542" s="911">
        <v>1536</v>
      </c>
      <c r="C1542" s="931" t="s">
        <v>65</v>
      </c>
      <c r="D1542" s="913"/>
      <c r="E1542" s="931" t="s">
        <v>150</v>
      </c>
      <c r="F1542" s="912" t="str">
        <f t="shared" si="23"/>
        <v>6340</v>
      </c>
      <c r="G1542" s="931" t="s">
        <v>328</v>
      </c>
      <c r="H1542" s="931"/>
      <c r="I1542" s="933" t="s">
        <v>329</v>
      </c>
      <c r="J1542" s="1084">
        <v>1</v>
      </c>
      <c r="K1542" s="1085">
        <v>5</v>
      </c>
      <c r="L1542" s="931">
        <v>3</v>
      </c>
      <c r="M1542" s="931" t="s">
        <v>3387</v>
      </c>
      <c r="N1542" s="912"/>
      <c r="O1542" s="761"/>
      <c r="P1542" s="931"/>
      <c r="Q1542" s="931"/>
    </row>
    <row r="1543" spans="2:17">
      <c r="B1543" s="911">
        <v>1537</v>
      </c>
      <c r="C1543" s="931" t="s">
        <v>65</v>
      </c>
      <c r="D1543" s="913"/>
      <c r="E1543" s="931" t="s">
        <v>150</v>
      </c>
      <c r="F1543" s="912" t="str">
        <f t="shared" si="23"/>
        <v>6340</v>
      </c>
      <c r="G1543" s="931" t="s">
        <v>328</v>
      </c>
      <c r="H1543" s="931"/>
      <c r="I1543" s="933" t="s">
        <v>329</v>
      </c>
      <c r="J1543" s="1084">
        <v>1</v>
      </c>
      <c r="K1543" s="1085">
        <v>6</v>
      </c>
      <c r="L1543" s="931">
        <v>3</v>
      </c>
      <c r="M1543" s="931" t="s">
        <v>3387</v>
      </c>
      <c r="N1543" s="912"/>
      <c r="O1543" s="761"/>
      <c r="P1543" s="931"/>
      <c r="Q1543" s="931"/>
    </row>
    <row r="1544" spans="2:17">
      <c r="B1544" s="911">
        <v>1538</v>
      </c>
      <c r="C1544" s="931" t="s">
        <v>65</v>
      </c>
      <c r="D1544" s="913"/>
      <c r="E1544" s="931" t="s">
        <v>150</v>
      </c>
      <c r="F1544" s="912" t="str">
        <f t="shared" si="23"/>
        <v>6340</v>
      </c>
      <c r="G1544" s="931" t="s">
        <v>328</v>
      </c>
      <c r="H1544" s="931"/>
      <c r="I1544" s="933" t="s">
        <v>329</v>
      </c>
      <c r="J1544" s="1084">
        <v>2</v>
      </c>
      <c r="K1544" s="1085">
        <v>7</v>
      </c>
      <c r="L1544" s="931">
        <v>3</v>
      </c>
      <c r="M1544" s="931" t="s">
        <v>3387</v>
      </c>
      <c r="N1544" s="912"/>
      <c r="O1544" s="761"/>
      <c r="P1544" s="931"/>
      <c r="Q1544" s="931"/>
    </row>
    <row r="1545" spans="2:17">
      <c r="B1545" s="911">
        <v>1539</v>
      </c>
      <c r="C1545" s="931" t="s">
        <v>65</v>
      </c>
      <c r="D1545" s="913"/>
      <c r="E1545" s="931" t="s">
        <v>150</v>
      </c>
      <c r="F1545" s="912" t="str">
        <f t="shared" si="23"/>
        <v>6340</v>
      </c>
      <c r="G1545" s="931" t="s">
        <v>328</v>
      </c>
      <c r="H1545" s="931"/>
      <c r="I1545" s="933" t="s">
        <v>329</v>
      </c>
      <c r="J1545" s="1084">
        <v>2</v>
      </c>
      <c r="K1545" s="1085">
        <v>8</v>
      </c>
      <c r="L1545" s="931">
        <v>1.5</v>
      </c>
      <c r="M1545" s="931" t="s">
        <v>3388</v>
      </c>
      <c r="N1545" s="912"/>
      <c r="O1545" s="761"/>
      <c r="P1545" s="931"/>
      <c r="Q1545" s="931"/>
    </row>
    <row r="1546" spans="2:17">
      <c r="B1546" s="911">
        <v>1540</v>
      </c>
      <c r="C1546" s="931" t="s">
        <v>65</v>
      </c>
      <c r="D1546" s="913"/>
      <c r="E1546" s="931" t="s">
        <v>150</v>
      </c>
      <c r="F1546" s="912" t="str">
        <f t="shared" si="23"/>
        <v>6340</v>
      </c>
      <c r="G1546" s="931" t="s">
        <v>328</v>
      </c>
      <c r="H1546" s="931"/>
      <c r="I1546" s="933" t="s">
        <v>329</v>
      </c>
      <c r="J1546" s="1084">
        <v>2</v>
      </c>
      <c r="K1546" s="1085">
        <v>9</v>
      </c>
      <c r="L1546" s="931">
        <v>1.5</v>
      </c>
      <c r="M1546" s="931" t="s">
        <v>3388</v>
      </c>
      <c r="N1546" s="912"/>
      <c r="O1546" s="761"/>
      <c r="P1546" s="931"/>
      <c r="Q1546" s="931"/>
    </row>
    <row r="1547" spans="2:17">
      <c r="B1547" s="911">
        <v>1541</v>
      </c>
      <c r="C1547" s="931" t="s">
        <v>65</v>
      </c>
      <c r="D1547" s="913"/>
      <c r="E1547" s="931" t="s">
        <v>150</v>
      </c>
      <c r="F1547" s="912" t="str">
        <f t="shared" si="23"/>
        <v>6340</v>
      </c>
      <c r="G1547" s="931" t="s">
        <v>328</v>
      </c>
      <c r="H1547" s="931"/>
      <c r="I1547" s="933" t="s">
        <v>329</v>
      </c>
      <c r="J1547" s="1084">
        <v>2</v>
      </c>
      <c r="K1547" s="1085">
        <v>10</v>
      </c>
      <c r="L1547" s="931">
        <v>3</v>
      </c>
      <c r="M1547" s="931" t="s">
        <v>3387</v>
      </c>
      <c r="N1547" s="912"/>
      <c r="O1547" s="761"/>
      <c r="P1547" s="931"/>
      <c r="Q1547" s="931"/>
    </row>
    <row r="1548" spans="2:17">
      <c r="B1548" s="911">
        <v>1542</v>
      </c>
      <c r="C1548" s="931" t="s">
        <v>65</v>
      </c>
      <c r="D1548" s="913"/>
      <c r="E1548" s="931" t="s">
        <v>150</v>
      </c>
      <c r="F1548" s="912" t="str">
        <f t="shared" si="23"/>
        <v>6340</v>
      </c>
      <c r="G1548" s="931" t="s">
        <v>328</v>
      </c>
      <c r="H1548" s="931"/>
      <c r="I1548" s="933" t="s">
        <v>329</v>
      </c>
      <c r="J1548" s="1084">
        <v>2</v>
      </c>
      <c r="K1548" s="1085">
        <v>11</v>
      </c>
      <c r="L1548" s="931">
        <v>3</v>
      </c>
      <c r="M1548" s="931" t="s">
        <v>3387</v>
      </c>
      <c r="N1548" s="912"/>
      <c r="O1548" s="761"/>
      <c r="P1548" s="931"/>
      <c r="Q1548" s="931"/>
    </row>
    <row r="1549" spans="2:17">
      <c r="B1549" s="911">
        <v>1543</v>
      </c>
      <c r="C1549" s="931" t="s">
        <v>65</v>
      </c>
      <c r="D1549" s="913"/>
      <c r="E1549" s="931" t="s">
        <v>150</v>
      </c>
      <c r="F1549" s="912" t="str">
        <f t="shared" si="23"/>
        <v>6340</v>
      </c>
      <c r="G1549" s="931" t="s">
        <v>331</v>
      </c>
      <c r="H1549" s="931"/>
      <c r="I1549" s="933" t="s">
        <v>329</v>
      </c>
      <c r="J1549" s="1084">
        <v>1</v>
      </c>
      <c r="K1549" s="1085">
        <v>1</v>
      </c>
      <c r="L1549" s="931">
        <v>1</v>
      </c>
      <c r="M1549" s="931" t="s">
        <v>3388</v>
      </c>
      <c r="N1549" s="912"/>
      <c r="O1549" s="761"/>
      <c r="P1549" s="931"/>
      <c r="Q1549" s="931"/>
    </row>
    <row r="1550" spans="2:17">
      <c r="B1550" s="911">
        <v>1544</v>
      </c>
      <c r="C1550" s="931" t="s">
        <v>65</v>
      </c>
      <c r="D1550" s="913"/>
      <c r="E1550" s="931" t="s">
        <v>150</v>
      </c>
      <c r="F1550" s="912" t="str">
        <f t="shared" si="23"/>
        <v>6340</v>
      </c>
      <c r="G1550" s="931" t="s">
        <v>331</v>
      </c>
      <c r="H1550" s="931"/>
      <c r="I1550" s="933" t="s">
        <v>329</v>
      </c>
      <c r="J1550" s="1084">
        <v>1</v>
      </c>
      <c r="K1550" s="1085">
        <v>2</v>
      </c>
      <c r="L1550" s="931">
        <v>1.5</v>
      </c>
      <c r="M1550" s="931" t="s">
        <v>3388</v>
      </c>
      <c r="N1550" s="912"/>
      <c r="O1550" s="761"/>
      <c r="P1550" s="931"/>
      <c r="Q1550" s="931"/>
    </row>
    <row r="1551" spans="2:17">
      <c r="B1551" s="911">
        <v>1545</v>
      </c>
      <c r="C1551" s="931" t="s">
        <v>65</v>
      </c>
      <c r="D1551" s="913"/>
      <c r="E1551" s="931" t="s">
        <v>150</v>
      </c>
      <c r="F1551" s="912" t="str">
        <f t="shared" si="23"/>
        <v>6340</v>
      </c>
      <c r="G1551" s="931" t="s">
        <v>331</v>
      </c>
      <c r="H1551" s="931"/>
      <c r="I1551" s="933" t="s">
        <v>329</v>
      </c>
      <c r="J1551" s="1084">
        <v>1</v>
      </c>
      <c r="K1551" s="1085">
        <v>3</v>
      </c>
      <c r="L1551" s="931">
        <v>1.5</v>
      </c>
      <c r="M1551" s="931" t="s">
        <v>3388</v>
      </c>
      <c r="N1551" s="912"/>
      <c r="O1551" s="761"/>
      <c r="P1551" s="931"/>
      <c r="Q1551" s="931"/>
    </row>
    <row r="1552" spans="2:17">
      <c r="B1552" s="911">
        <v>1546</v>
      </c>
      <c r="C1552" s="931" t="s">
        <v>65</v>
      </c>
      <c r="D1552" s="913"/>
      <c r="E1552" s="931" t="s">
        <v>150</v>
      </c>
      <c r="F1552" s="912" t="str">
        <f t="shared" si="23"/>
        <v>6340</v>
      </c>
      <c r="G1552" s="931" t="s">
        <v>331</v>
      </c>
      <c r="H1552" s="931"/>
      <c r="I1552" s="933" t="s">
        <v>329</v>
      </c>
      <c r="J1552" s="1084">
        <v>1</v>
      </c>
      <c r="K1552" s="1085">
        <v>4</v>
      </c>
      <c r="L1552" s="931">
        <v>3</v>
      </c>
      <c r="M1552" s="931" t="s">
        <v>3387</v>
      </c>
      <c r="N1552" s="912"/>
      <c r="O1552" s="761"/>
      <c r="P1552" s="931"/>
      <c r="Q1552" s="931"/>
    </row>
    <row r="1553" spans="2:17">
      <c r="B1553" s="911">
        <v>1547</v>
      </c>
      <c r="C1553" s="931" t="s">
        <v>65</v>
      </c>
      <c r="D1553" s="913"/>
      <c r="E1553" s="931" t="s">
        <v>150</v>
      </c>
      <c r="F1553" s="912" t="str">
        <f t="shared" si="23"/>
        <v>6340</v>
      </c>
      <c r="G1553" s="931" t="s">
        <v>331</v>
      </c>
      <c r="H1553" s="931"/>
      <c r="I1553" s="933" t="s">
        <v>329</v>
      </c>
      <c r="J1553" s="1084">
        <v>1</v>
      </c>
      <c r="K1553" s="1085">
        <v>5</v>
      </c>
      <c r="L1553" s="931">
        <v>3</v>
      </c>
      <c r="M1553" s="931" t="s">
        <v>3387</v>
      </c>
      <c r="N1553" s="912"/>
      <c r="O1553" s="761"/>
      <c r="P1553" s="931"/>
      <c r="Q1553" s="931"/>
    </row>
    <row r="1554" spans="2:17">
      <c r="B1554" s="911">
        <v>1548</v>
      </c>
      <c r="C1554" s="931" t="s">
        <v>65</v>
      </c>
      <c r="D1554" s="913"/>
      <c r="E1554" s="931" t="s">
        <v>150</v>
      </c>
      <c r="F1554" s="912" t="str">
        <f t="shared" si="23"/>
        <v>6340</v>
      </c>
      <c r="G1554" s="931" t="s">
        <v>331</v>
      </c>
      <c r="H1554" s="931"/>
      <c r="I1554" s="933" t="s">
        <v>329</v>
      </c>
      <c r="J1554" s="1084">
        <v>2</v>
      </c>
      <c r="K1554" s="1085">
        <v>6</v>
      </c>
      <c r="L1554" s="931">
        <v>1.5</v>
      </c>
      <c r="M1554" s="931" t="s">
        <v>3388</v>
      </c>
      <c r="N1554" s="912"/>
      <c r="O1554" s="761"/>
      <c r="P1554" s="931"/>
      <c r="Q1554" s="931"/>
    </row>
    <row r="1555" spans="2:17">
      <c r="B1555" s="911">
        <v>1549</v>
      </c>
      <c r="C1555" s="931" t="s">
        <v>65</v>
      </c>
      <c r="D1555" s="913"/>
      <c r="E1555" s="931" t="s">
        <v>150</v>
      </c>
      <c r="F1555" s="912" t="str">
        <f t="shared" si="23"/>
        <v>6340</v>
      </c>
      <c r="G1555" s="931" t="s">
        <v>331</v>
      </c>
      <c r="H1555" s="931"/>
      <c r="I1555" s="933" t="s">
        <v>329</v>
      </c>
      <c r="J1555" s="1084">
        <v>2</v>
      </c>
      <c r="K1555" s="1085">
        <v>7</v>
      </c>
      <c r="L1555" s="931">
        <v>3</v>
      </c>
      <c r="M1555" s="931" t="s">
        <v>3387</v>
      </c>
      <c r="N1555" s="912"/>
      <c r="O1555" s="761"/>
      <c r="P1555" s="931"/>
      <c r="Q1555" s="931"/>
    </row>
    <row r="1556" spans="2:17">
      <c r="B1556" s="911">
        <v>1550</v>
      </c>
      <c r="C1556" s="931" t="s">
        <v>65</v>
      </c>
      <c r="D1556" s="913"/>
      <c r="E1556" s="931" t="s">
        <v>150</v>
      </c>
      <c r="F1556" s="912" t="str">
        <f t="shared" si="23"/>
        <v>6340</v>
      </c>
      <c r="G1556" s="931" t="s">
        <v>331</v>
      </c>
      <c r="H1556" s="931"/>
      <c r="I1556" s="933" t="s">
        <v>329</v>
      </c>
      <c r="J1556" s="1084">
        <v>2</v>
      </c>
      <c r="K1556" s="1085">
        <v>8</v>
      </c>
      <c r="L1556" s="931">
        <v>1.5</v>
      </c>
      <c r="M1556" s="931" t="s">
        <v>3388</v>
      </c>
      <c r="N1556" s="912"/>
      <c r="O1556" s="761"/>
      <c r="P1556" s="931"/>
      <c r="Q1556" s="931"/>
    </row>
    <row r="1557" spans="2:17">
      <c r="B1557" s="911">
        <v>1551</v>
      </c>
      <c r="C1557" s="931" t="s">
        <v>65</v>
      </c>
      <c r="D1557" s="913"/>
      <c r="E1557" s="931" t="s">
        <v>150</v>
      </c>
      <c r="F1557" s="912" t="str">
        <f t="shared" si="23"/>
        <v>6340</v>
      </c>
      <c r="G1557" s="931" t="s">
        <v>331</v>
      </c>
      <c r="H1557" s="931"/>
      <c r="I1557" s="933" t="s">
        <v>329</v>
      </c>
      <c r="J1557" s="1084">
        <v>2</v>
      </c>
      <c r="K1557" s="1085">
        <v>9</v>
      </c>
      <c r="L1557" s="931">
        <v>3</v>
      </c>
      <c r="M1557" s="931" t="s">
        <v>3387</v>
      </c>
      <c r="N1557" s="912"/>
      <c r="O1557" s="761"/>
      <c r="P1557" s="931"/>
      <c r="Q1557" s="931"/>
    </row>
    <row r="1558" spans="2:17">
      <c r="B1558" s="911">
        <v>1552</v>
      </c>
      <c r="C1558" s="931" t="s">
        <v>65</v>
      </c>
      <c r="D1558" s="913"/>
      <c r="E1558" s="931" t="s">
        <v>150</v>
      </c>
      <c r="F1558" s="912" t="str">
        <f t="shared" si="23"/>
        <v>6340</v>
      </c>
      <c r="G1558" s="931"/>
      <c r="H1558" s="931"/>
      <c r="I1558" s="933" t="s">
        <v>332</v>
      </c>
      <c r="J1558" s="1084"/>
      <c r="K1558" s="1085"/>
      <c r="L1558" s="931"/>
      <c r="M1558" s="931"/>
      <c r="N1558" s="912"/>
      <c r="O1558" s="761"/>
      <c r="P1558" s="931"/>
      <c r="Q1558" s="931"/>
    </row>
    <row r="1559" spans="2:17">
      <c r="B1559" s="911">
        <v>1553</v>
      </c>
      <c r="C1559" s="931" t="s">
        <v>65</v>
      </c>
      <c r="D1559" s="913"/>
      <c r="E1559" s="931" t="s">
        <v>150</v>
      </c>
      <c r="F1559" s="912" t="str">
        <f t="shared" si="23"/>
        <v>6340</v>
      </c>
      <c r="G1559" s="931" t="s">
        <v>334</v>
      </c>
      <c r="H1559" s="931"/>
      <c r="I1559" s="933" t="s">
        <v>335</v>
      </c>
      <c r="J1559" s="1084">
        <v>1</v>
      </c>
      <c r="K1559" s="1085">
        <v>1</v>
      </c>
      <c r="L1559" s="931">
        <v>3</v>
      </c>
      <c r="M1559" s="931" t="s">
        <v>3387</v>
      </c>
      <c r="N1559" s="912"/>
      <c r="O1559" s="761"/>
      <c r="P1559" s="931"/>
      <c r="Q1559" s="931"/>
    </row>
    <row r="1560" spans="2:17">
      <c r="B1560" s="911">
        <v>1554</v>
      </c>
      <c r="C1560" s="931" t="s">
        <v>65</v>
      </c>
      <c r="D1560" s="913"/>
      <c r="E1560" s="931" t="s">
        <v>150</v>
      </c>
      <c r="F1560" s="912" t="str">
        <f t="shared" si="23"/>
        <v>6340</v>
      </c>
      <c r="G1560" s="931" t="s">
        <v>334</v>
      </c>
      <c r="H1560" s="931"/>
      <c r="I1560" s="933" t="s">
        <v>335</v>
      </c>
      <c r="J1560" s="1084">
        <v>1</v>
      </c>
      <c r="K1560" s="1085">
        <v>2</v>
      </c>
      <c r="L1560" s="931">
        <v>3</v>
      </c>
      <c r="M1560" s="931" t="s">
        <v>3387</v>
      </c>
      <c r="N1560" s="912"/>
      <c r="O1560" s="761"/>
      <c r="P1560" s="931"/>
      <c r="Q1560" s="931"/>
    </row>
    <row r="1561" spans="2:17">
      <c r="B1561" s="911">
        <v>1555</v>
      </c>
      <c r="C1561" s="931" t="s">
        <v>65</v>
      </c>
      <c r="D1561" s="913"/>
      <c r="E1561" s="931" t="s">
        <v>150</v>
      </c>
      <c r="F1561" s="912" t="str">
        <f t="shared" si="23"/>
        <v>6340</v>
      </c>
      <c r="G1561" s="931" t="s">
        <v>334</v>
      </c>
      <c r="H1561" s="931"/>
      <c r="I1561" s="933" t="s">
        <v>335</v>
      </c>
      <c r="J1561" s="1084">
        <v>1</v>
      </c>
      <c r="K1561" s="1085">
        <v>3</v>
      </c>
      <c r="L1561" s="931">
        <v>3</v>
      </c>
      <c r="M1561" s="931" t="s">
        <v>3387</v>
      </c>
      <c r="N1561" s="912"/>
      <c r="O1561" s="761"/>
      <c r="P1561" s="931"/>
      <c r="Q1561" s="931"/>
    </row>
    <row r="1562" spans="2:17">
      <c r="B1562" s="911">
        <v>1556</v>
      </c>
      <c r="C1562" s="931" t="s">
        <v>65</v>
      </c>
      <c r="D1562" s="913"/>
      <c r="E1562" s="931" t="s">
        <v>150</v>
      </c>
      <c r="F1562" s="912" t="str">
        <f t="shared" si="23"/>
        <v>6340</v>
      </c>
      <c r="G1562" s="931" t="s">
        <v>334</v>
      </c>
      <c r="H1562" s="931"/>
      <c r="I1562" s="933" t="s">
        <v>335</v>
      </c>
      <c r="J1562" s="1084">
        <v>1</v>
      </c>
      <c r="K1562" s="1085">
        <v>4</v>
      </c>
      <c r="L1562" s="931">
        <v>3</v>
      </c>
      <c r="M1562" s="931" t="s">
        <v>3387</v>
      </c>
      <c r="N1562" s="912"/>
      <c r="O1562" s="761"/>
      <c r="P1562" s="931"/>
      <c r="Q1562" s="931"/>
    </row>
    <row r="1563" spans="2:17">
      <c r="B1563" s="911">
        <v>1557</v>
      </c>
      <c r="C1563" s="931" t="s">
        <v>65</v>
      </c>
      <c r="D1563" s="913"/>
      <c r="E1563" s="931" t="s">
        <v>150</v>
      </c>
      <c r="F1563" s="912" t="str">
        <f t="shared" si="23"/>
        <v>6340</v>
      </c>
      <c r="G1563" s="931" t="s">
        <v>334</v>
      </c>
      <c r="H1563" s="931"/>
      <c r="I1563" s="933" t="s">
        <v>335</v>
      </c>
      <c r="J1563" s="1084">
        <v>1</v>
      </c>
      <c r="K1563" s="1085">
        <v>5</v>
      </c>
      <c r="L1563" s="931">
        <v>3</v>
      </c>
      <c r="M1563" s="931" t="s">
        <v>3387</v>
      </c>
      <c r="N1563" s="912"/>
      <c r="O1563" s="761"/>
      <c r="P1563" s="931"/>
      <c r="Q1563" s="931"/>
    </row>
    <row r="1564" spans="2:17">
      <c r="B1564" s="911">
        <v>1558</v>
      </c>
      <c r="C1564" s="931" t="s">
        <v>65</v>
      </c>
      <c r="D1564" s="913"/>
      <c r="E1564" s="931" t="s">
        <v>150</v>
      </c>
      <c r="F1564" s="912" t="str">
        <f t="shared" si="23"/>
        <v>6340</v>
      </c>
      <c r="G1564" s="931" t="s">
        <v>334</v>
      </c>
      <c r="H1564" s="931"/>
      <c r="I1564" s="933" t="s">
        <v>335</v>
      </c>
      <c r="J1564" s="1084">
        <v>1</v>
      </c>
      <c r="K1564" s="1085">
        <v>6</v>
      </c>
      <c r="L1564" s="931">
        <v>3</v>
      </c>
      <c r="M1564" s="931" t="s">
        <v>3387</v>
      </c>
      <c r="N1564" s="912"/>
      <c r="O1564" s="761"/>
      <c r="P1564" s="931"/>
      <c r="Q1564" s="931"/>
    </row>
    <row r="1565" spans="2:17">
      <c r="B1565" s="911">
        <v>1559</v>
      </c>
      <c r="C1565" s="931" t="s">
        <v>65</v>
      </c>
      <c r="D1565" s="913"/>
      <c r="E1565" s="931" t="s">
        <v>150</v>
      </c>
      <c r="F1565" s="912" t="str">
        <f t="shared" si="23"/>
        <v>6340</v>
      </c>
      <c r="G1565" s="931" t="s">
        <v>334</v>
      </c>
      <c r="H1565" s="931"/>
      <c r="I1565" s="933" t="s">
        <v>335</v>
      </c>
      <c r="J1565" s="1084">
        <v>1</v>
      </c>
      <c r="K1565" s="1085">
        <v>7</v>
      </c>
      <c r="L1565" s="931">
        <v>3</v>
      </c>
      <c r="M1565" s="931" t="s">
        <v>3343</v>
      </c>
      <c r="N1565" s="912"/>
      <c r="O1565" s="761"/>
      <c r="P1565" s="931"/>
      <c r="Q1565" s="931"/>
    </row>
    <row r="1566" spans="2:17">
      <c r="B1566" s="911">
        <v>1560</v>
      </c>
      <c r="C1566" s="931" t="s">
        <v>65</v>
      </c>
      <c r="D1566" s="913"/>
      <c r="E1566" s="931" t="s">
        <v>150</v>
      </c>
      <c r="F1566" s="912" t="str">
        <f t="shared" si="23"/>
        <v>6340</v>
      </c>
      <c r="G1566" s="931" t="s">
        <v>336</v>
      </c>
      <c r="H1566" s="931"/>
      <c r="I1566" s="933" t="s">
        <v>337</v>
      </c>
      <c r="J1566" s="1084">
        <v>1</v>
      </c>
      <c r="K1566" s="1085">
        <v>1</v>
      </c>
      <c r="L1566" s="931">
        <v>3</v>
      </c>
      <c r="M1566" s="931" t="s">
        <v>3343</v>
      </c>
      <c r="N1566" s="912"/>
      <c r="O1566" s="761"/>
      <c r="P1566" s="931"/>
      <c r="Q1566" s="931"/>
    </row>
    <row r="1567" spans="2:17">
      <c r="B1567" s="911">
        <v>1561</v>
      </c>
      <c r="C1567" s="931" t="s">
        <v>65</v>
      </c>
      <c r="D1567" s="913"/>
      <c r="E1567" s="931" t="s">
        <v>150</v>
      </c>
      <c r="F1567" s="912" t="str">
        <f t="shared" si="23"/>
        <v>6340</v>
      </c>
      <c r="G1567" s="931" t="s">
        <v>336</v>
      </c>
      <c r="H1567" s="931"/>
      <c r="I1567" s="933" t="s">
        <v>337</v>
      </c>
      <c r="J1567" s="1084">
        <v>1</v>
      </c>
      <c r="K1567" s="1085">
        <v>2</v>
      </c>
      <c r="L1567" s="931">
        <v>3</v>
      </c>
      <c r="M1567" s="931" t="s">
        <v>3387</v>
      </c>
      <c r="N1567" s="912"/>
      <c r="O1567" s="761"/>
      <c r="P1567" s="931"/>
      <c r="Q1567" s="931"/>
    </row>
    <row r="1568" spans="2:17">
      <c r="B1568" s="911">
        <v>1562</v>
      </c>
      <c r="C1568" s="931" t="s">
        <v>65</v>
      </c>
      <c r="D1568" s="913"/>
      <c r="E1568" s="931" t="s">
        <v>150</v>
      </c>
      <c r="F1568" s="912" t="str">
        <f t="shared" si="23"/>
        <v>6340</v>
      </c>
      <c r="G1568" s="931" t="s">
        <v>336</v>
      </c>
      <c r="H1568" s="931"/>
      <c r="I1568" s="933" t="s">
        <v>337</v>
      </c>
      <c r="J1568" s="1084">
        <v>1</v>
      </c>
      <c r="K1568" s="1085">
        <v>3</v>
      </c>
      <c r="L1568" s="931">
        <v>1.5</v>
      </c>
      <c r="M1568" s="931" t="s">
        <v>3388</v>
      </c>
      <c r="N1568" s="912"/>
      <c r="O1568" s="761"/>
      <c r="P1568" s="931"/>
      <c r="Q1568" s="931"/>
    </row>
    <row r="1569" spans="2:17">
      <c r="B1569" s="911">
        <v>1563</v>
      </c>
      <c r="C1569" s="931" t="s">
        <v>65</v>
      </c>
      <c r="D1569" s="913"/>
      <c r="E1569" s="931" t="s">
        <v>150</v>
      </c>
      <c r="F1569" s="912" t="str">
        <f t="shared" si="23"/>
        <v>6340</v>
      </c>
      <c r="G1569" s="931" t="s">
        <v>336</v>
      </c>
      <c r="H1569" s="931"/>
      <c r="I1569" s="933" t="s">
        <v>337</v>
      </c>
      <c r="J1569" s="1084">
        <v>1</v>
      </c>
      <c r="K1569" s="1085">
        <v>4</v>
      </c>
      <c r="L1569" s="931">
        <v>3</v>
      </c>
      <c r="M1569" s="931" t="s">
        <v>3387</v>
      </c>
      <c r="N1569" s="912"/>
      <c r="O1569" s="761"/>
      <c r="P1569" s="931"/>
      <c r="Q1569" s="931"/>
    </row>
    <row r="1570" spans="2:17">
      <c r="B1570" s="911">
        <v>1564</v>
      </c>
      <c r="C1570" s="931" t="s">
        <v>65</v>
      </c>
      <c r="D1570" s="913"/>
      <c r="E1570" s="931" t="s">
        <v>150</v>
      </c>
      <c r="F1570" s="912" t="str">
        <f t="shared" si="23"/>
        <v>6340</v>
      </c>
      <c r="G1570" s="931" t="s">
        <v>336</v>
      </c>
      <c r="H1570" s="931"/>
      <c r="I1570" s="933" t="s">
        <v>337</v>
      </c>
      <c r="J1570" s="1084">
        <v>1</v>
      </c>
      <c r="K1570" s="1085">
        <v>5</v>
      </c>
      <c r="L1570" s="931">
        <v>3</v>
      </c>
      <c r="M1570" s="931" t="s">
        <v>3387</v>
      </c>
      <c r="N1570" s="912"/>
      <c r="O1570" s="761"/>
      <c r="P1570" s="931"/>
      <c r="Q1570" s="931"/>
    </row>
    <row r="1571" spans="2:17">
      <c r="B1571" s="911">
        <v>1565</v>
      </c>
      <c r="C1571" s="931" t="s">
        <v>65</v>
      </c>
      <c r="D1571" s="913"/>
      <c r="E1571" s="931" t="s">
        <v>150</v>
      </c>
      <c r="F1571" s="912" t="str">
        <f t="shared" si="23"/>
        <v>6340</v>
      </c>
      <c r="G1571" s="931" t="s">
        <v>336</v>
      </c>
      <c r="H1571" s="931"/>
      <c r="I1571" s="933" t="s">
        <v>337</v>
      </c>
      <c r="J1571" s="1084">
        <v>1</v>
      </c>
      <c r="K1571" s="1085">
        <v>6</v>
      </c>
      <c r="L1571" s="931">
        <v>3</v>
      </c>
      <c r="M1571" s="931" t="s">
        <v>3387</v>
      </c>
      <c r="N1571" s="912"/>
      <c r="O1571" s="761"/>
      <c r="P1571" s="931"/>
      <c r="Q1571" s="931"/>
    </row>
    <row r="1572" spans="2:17">
      <c r="B1572" s="911">
        <v>1566</v>
      </c>
      <c r="C1572" s="931" t="s">
        <v>65</v>
      </c>
      <c r="D1572" s="913"/>
      <c r="E1572" s="931" t="s">
        <v>150</v>
      </c>
      <c r="F1572" s="912" t="str">
        <f t="shared" si="23"/>
        <v>6340</v>
      </c>
      <c r="G1572" s="931" t="s">
        <v>336</v>
      </c>
      <c r="H1572" s="931"/>
      <c r="I1572" s="933" t="s">
        <v>337</v>
      </c>
      <c r="J1572" s="1084">
        <v>1</v>
      </c>
      <c r="K1572" s="1085">
        <v>7</v>
      </c>
      <c r="L1572" s="931">
        <v>3</v>
      </c>
      <c r="M1572" s="931" t="s">
        <v>3387</v>
      </c>
      <c r="N1572" s="912"/>
      <c r="O1572" s="761"/>
      <c r="P1572" s="931"/>
      <c r="Q1572" s="931"/>
    </row>
    <row r="1573" spans="2:17">
      <c r="B1573" s="911">
        <v>1567</v>
      </c>
      <c r="C1573" s="931" t="s">
        <v>65</v>
      </c>
      <c r="D1573" s="913"/>
      <c r="E1573" s="931" t="s">
        <v>150</v>
      </c>
      <c r="F1573" s="912" t="str">
        <f t="shared" si="23"/>
        <v>6340</v>
      </c>
      <c r="G1573" s="931" t="s">
        <v>336</v>
      </c>
      <c r="H1573" s="931"/>
      <c r="I1573" s="933" t="s">
        <v>337</v>
      </c>
      <c r="J1573" s="1084">
        <v>1</v>
      </c>
      <c r="K1573" s="1085">
        <v>8</v>
      </c>
      <c r="L1573" s="931">
        <v>3</v>
      </c>
      <c r="M1573" s="931" t="s">
        <v>3387</v>
      </c>
      <c r="N1573" s="912"/>
      <c r="O1573" s="761"/>
      <c r="P1573" s="931"/>
      <c r="Q1573" s="931"/>
    </row>
    <row r="1574" spans="2:17">
      <c r="B1574" s="911">
        <v>1568</v>
      </c>
      <c r="C1574" s="931" t="s">
        <v>65</v>
      </c>
      <c r="D1574" s="913"/>
      <c r="E1574" s="931" t="s">
        <v>150</v>
      </c>
      <c r="F1574" s="912" t="str">
        <f t="shared" si="23"/>
        <v>6340</v>
      </c>
      <c r="G1574" s="931" t="s">
        <v>336</v>
      </c>
      <c r="H1574" s="931"/>
      <c r="I1574" s="933" t="s">
        <v>337</v>
      </c>
      <c r="J1574" s="1084">
        <v>1</v>
      </c>
      <c r="K1574" s="1085">
        <v>9</v>
      </c>
      <c r="L1574" s="931">
        <v>3</v>
      </c>
      <c r="M1574" s="931" t="s">
        <v>3387</v>
      </c>
      <c r="N1574" s="912"/>
      <c r="O1574" s="761"/>
      <c r="P1574" s="931"/>
      <c r="Q1574" s="931"/>
    </row>
    <row r="1575" spans="2:17">
      <c r="B1575" s="911">
        <v>1569</v>
      </c>
      <c r="C1575" s="931" t="s">
        <v>65</v>
      </c>
      <c r="D1575" s="913"/>
      <c r="E1575" s="931" t="s">
        <v>150</v>
      </c>
      <c r="F1575" s="912" t="str">
        <f t="shared" si="23"/>
        <v>6340</v>
      </c>
      <c r="G1575" s="931" t="s">
        <v>336</v>
      </c>
      <c r="H1575" s="931"/>
      <c r="I1575" s="933" t="s">
        <v>337</v>
      </c>
      <c r="J1575" s="1084">
        <v>1</v>
      </c>
      <c r="K1575" s="1085">
        <v>10</v>
      </c>
      <c r="L1575" s="931">
        <v>3</v>
      </c>
      <c r="M1575" s="931" t="s">
        <v>3387</v>
      </c>
      <c r="N1575" s="912"/>
      <c r="O1575" s="761"/>
      <c r="P1575" s="931"/>
      <c r="Q1575" s="931"/>
    </row>
    <row r="1576" spans="2:17">
      <c r="B1576" s="911">
        <v>1570</v>
      </c>
      <c r="C1576" s="931" t="s">
        <v>65</v>
      </c>
      <c r="D1576" s="913"/>
      <c r="E1576" s="931" t="s">
        <v>150</v>
      </c>
      <c r="F1576" s="912" t="str">
        <f t="shared" si="23"/>
        <v>6340</v>
      </c>
      <c r="G1576" s="931" t="s">
        <v>336</v>
      </c>
      <c r="H1576" s="931"/>
      <c r="I1576" s="933" t="s">
        <v>337</v>
      </c>
      <c r="J1576" s="1084">
        <v>1</v>
      </c>
      <c r="K1576" s="1085">
        <v>11</v>
      </c>
      <c r="L1576" s="931">
        <v>3</v>
      </c>
      <c r="M1576" s="931" t="s">
        <v>3387</v>
      </c>
      <c r="N1576" s="912"/>
      <c r="O1576" s="761"/>
      <c r="P1576" s="931"/>
      <c r="Q1576" s="931"/>
    </row>
    <row r="1577" spans="2:17">
      <c r="B1577" s="911">
        <v>1571</v>
      </c>
      <c r="C1577" s="931" t="s">
        <v>65</v>
      </c>
      <c r="D1577" s="913"/>
      <c r="E1577" s="931" t="s">
        <v>150</v>
      </c>
      <c r="F1577" s="912" t="str">
        <f t="shared" si="23"/>
        <v>6340</v>
      </c>
      <c r="G1577" s="931" t="s">
        <v>336</v>
      </c>
      <c r="H1577" s="931"/>
      <c r="I1577" s="933" t="s">
        <v>337</v>
      </c>
      <c r="J1577" s="1084">
        <v>2</v>
      </c>
      <c r="K1577" s="1085">
        <v>12</v>
      </c>
      <c r="L1577" s="931">
        <v>3</v>
      </c>
      <c r="M1577" s="931" t="s">
        <v>3387</v>
      </c>
      <c r="N1577" s="912"/>
      <c r="O1577" s="761"/>
      <c r="P1577" s="931"/>
      <c r="Q1577" s="931"/>
    </row>
    <row r="1578" spans="2:17">
      <c r="B1578" s="911">
        <v>1572</v>
      </c>
      <c r="C1578" s="931" t="s">
        <v>65</v>
      </c>
      <c r="D1578" s="913"/>
      <c r="E1578" s="931" t="s">
        <v>150</v>
      </c>
      <c r="F1578" s="912" t="str">
        <f t="shared" si="23"/>
        <v>6340</v>
      </c>
      <c r="G1578" s="931" t="s">
        <v>336</v>
      </c>
      <c r="H1578" s="931"/>
      <c r="I1578" s="933" t="s">
        <v>337</v>
      </c>
      <c r="J1578" s="1084">
        <v>2</v>
      </c>
      <c r="K1578" s="1085">
        <v>13</v>
      </c>
      <c r="L1578" s="931">
        <v>3</v>
      </c>
      <c r="M1578" s="931" t="s">
        <v>3387</v>
      </c>
      <c r="N1578" s="912"/>
      <c r="O1578" s="761"/>
      <c r="P1578" s="931"/>
      <c r="Q1578" s="931"/>
    </row>
    <row r="1579" spans="2:17">
      <c r="B1579" s="911">
        <v>1573</v>
      </c>
      <c r="C1579" s="931" t="s">
        <v>65</v>
      </c>
      <c r="D1579" s="913"/>
      <c r="E1579" s="931" t="s">
        <v>150</v>
      </c>
      <c r="F1579" s="912" t="str">
        <f t="shared" si="23"/>
        <v>6340</v>
      </c>
      <c r="G1579" s="931" t="s">
        <v>336</v>
      </c>
      <c r="H1579" s="931"/>
      <c r="I1579" s="933" t="s">
        <v>337</v>
      </c>
      <c r="J1579" s="1084">
        <v>2</v>
      </c>
      <c r="K1579" s="1085">
        <v>15</v>
      </c>
      <c r="L1579" s="931">
        <v>1</v>
      </c>
      <c r="M1579" s="931" t="s">
        <v>3388</v>
      </c>
      <c r="N1579" s="912"/>
      <c r="O1579" s="761"/>
      <c r="P1579" s="931"/>
      <c r="Q1579" s="931"/>
    </row>
    <row r="1580" spans="2:17">
      <c r="B1580" s="911">
        <v>1574</v>
      </c>
      <c r="C1580" s="931" t="s">
        <v>65</v>
      </c>
      <c r="D1580" s="913"/>
      <c r="E1580" s="931" t="s">
        <v>150</v>
      </c>
      <c r="F1580" s="912" t="str">
        <f t="shared" si="23"/>
        <v>6340</v>
      </c>
      <c r="G1580" s="931" t="s">
        <v>336</v>
      </c>
      <c r="H1580" s="931"/>
      <c r="I1580" s="933" t="s">
        <v>337</v>
      </c>
      <c r="J1580" s="1084">
        <v>2</v>
      </c>
      <c r="K1580" s="1085">
        <v>16</v>
      </c>
      <c r="L1580" s="931">
        <v>1</v>
      </c>
      <c r="M1580" s="931" t="s">
        <v>3388</v>
      </c>
      <c r="N1580" s="912"/>
      <c r="O1580" s="761"/>
      <c r="P1580" s="931"/>
      <c r="Q1580" s="931"/>
    </row>
    <row r="1581" spans="2:17">
      <c r="B1581" s="911">
        <v>1575</v>
      </c>
      <c r="C1581" s="931" t="s">
        <v>65</v>
      </c>
      <c r="D1581" s="913"/>
      <c r="E1581" s="931" t="s">
        <v>150</v>
      </c>
      <c r="F1581" s="912" t="str">
        <f t="shared" si="23"/>
        <v>6340</v>
      </c>
      <c r="G1581" s="931" t="s">
        <v>336</v>
      </c>
      <c r="H1581" s="931"/>
      <c r="I1581" s="933" t="s">
        <v>337</v>
      </c>
      <c r="J1581" s="1084">
        <v>2</v>
      </c>
      <c r="K1581" s="1085" t="s">
        <v>3397</v>
      </c>
      <c r="L1581" s="931">
        <v>3</v>
      </c>
      <c r="M1581" s="931" t="s">
        <v>3388</v>
      </c>
      <c r="N1581" s="912"/>
      <c r="O1581" s="761"/>
      <c r="P1581" s="931"/>
      <c r="Q1581" s="931"/>
    </row>
    <row r="1582" spans="2:17">
      <c r="B1582" s="911">
        <v>1576</v>
      </c>
      <c r="C1582" s="931" t="s">
        <v>65</v>
      </c>
      <c r="D1582" s="913"/>
      <c r="E1582" s="931" t="s">
        <v>150</v>
      </c>
      <c r="F1582" s="912" t="str">
        <f t="shared" si="23"/>
        <v>6340</v>
      </c>
      <c r="G1582" s="931" t="s">
        <v>336</v>
      </c>
      <c r="H1582" s="931"/>
      <c r="I1582" s="933" t="s">
        <v>337</v>
      </c>
      <c r="J1582" s="1084">
        <v>2</v>
      </c>
      <c r="K1582" s="1085">
        <v>17</v>
      </c>
      <c r="L1582" s="931">
        <v>1</v>
      </c>
      <c r="M1582" s="931" t="s">
        <v>3388</v>
      </c>
      <c r="N1582" s="912"/>
      <c r="O1582" s="761"/>
      <c r="P1582" s="931"/>
      <c r="Q1582" s="931"/>
    </row>
    <row r="1583" spans="2:17">
      <c r="B1583" s="911">
        <v>1577</v>
      </c>
      <c r="C1583" s="931" t="s">
        <v>65</v>
      </c>
      <c r="D1583" s="913"/>
      <c r="E1583" s="931" t="s">
        <v>150</v>
      </c>
      <c r="F1583" s="912" t="str">
        <f t="shared" si="23"/>
        <v>6340</v>
      </c>
      <c r="G1583" s="931" t="s">
        <v>336</v>
      </c>
      <c r="H1583" s="931"/>
      <c r="I1583" s="933" t="s">
        <v>337</v>
      </c>
      <c r="J1583" s="1084">
        <v>2</v>
      </c>
      <c r="K1583" s="1085">
        <v>18</v>
      </c>
      <c r="L1583" s="931">
        <v>1</v>
      </c>
      <c r="M1583" s="931" t="s">
        <v>3388</v>
      </c>
      <c r="N1583" s="912"/>
      <c r="O1583" s="761"/>
      <c r="P1583" s="931"/>
      <c r="Q1583" s="931"/>
    </row>
    <row r="1584" spans="2:17">
      <c r="B1584" s="911">
        <v>1578</v>
      </c>
      <c r="C1584" s="931" t="s">
        <v>65</v>
      </c>
      <c r="D1584" s="913"/>
      <c r="E1584" s="931" t="s">
        <v>150</v>
      </c>
      <c r="F1584" s="912" t="str">
        <f t="shared" si="23"/>
        <v>6340</v>
      </c>
      <c r="G1584" s="931" t="s">
        <v>336</v>
      </c>
      <c r="H1584" s="931"/>
      <c r="I1584" s="933" t="s">
        <v>337</v>
      </c>
      <c r="J1584" s="1084">
        <v>2</v>
      </c>
      <c r="K1584" s="1085">
        <v>19</v>
      </c>
      <c r="L1584" s="931">
        <v>3</v>
      </c>
      <c r="M1584" s="931" t="s">
        <v>3387</v>
      </c>
      <c r="N1584" s="912"/>
      <c r="O1584" s="761"/>
      <c r="P1584" s="931"/>
      <c r="Q1584" s="931"/>
    </row>
    <row r="1585" spans="2:17">
      <c r="B1585" s="911">
        <v>1579</v>
      </c>
      <c r="C1585" s="931" t="s">
        <v>65</v>
      </c>
      <c r="D1585" s="913"/>
      <c r="E1585" s="931" t="s">
        <v>150</v>
      </c>
      <c r="F1585" s="912" t="str">
        <f t="shared" si="23"/>
        <v>6340</v>
      </c>
      <c r="G1585" s="931" t="s">
        <v>336</v>
      </c>
      <c r="H1585" s="931"/>
      <c r="I1585" s="933" t="s">
        <v>337</v>
      </c>
      <c r="J1585" s="1084">
        <v>3</v>
      </c>
      <c r="K1585" s="1085">
        <v>20</v>
      </c>
      <c r="L1585" s="931">
        <v>1</v>
      </c>
      <c r="M1585" s="931" t="s">
        <v>3388</v>
      </c>
      <c r="N1585" s="912"/>
      <c r="O1585" s="761"/>
      <c r="P1585" s="931"/>
      <c r="Q1585" s="931"/>
    </row>
    <row r="1586" spans="2:17">
      <c r="B1586" s="911">
        <v>1580</v>
      </c>
      <c r="C1586" s="931" t="s">
        <v>65</v>
      </c>
      <c r="D1586" s="913"/>
      <c r="E1586" s="931" t="s">
        <v>150</v>
      </c>
      <c r="F1586" s="912" t="str">
        <f t="shared" si="23"/>
        <v>6340</v>
      </c>
      <c r="G1586" s="931" t="s">
        <v>336</v>
      </c>
      <c r="H1586" s="931"/>
      <c r="I1586" s="933" t="s">
        <v>337</v>
      </c>
      <c r="J1586" s="1084">
        <v>3</v>
      </c>
      <c r="K1586" s="1085">
        <v>21</v>
      </c>
      <c r="L1586" s="931">
        <v>1</v>
      </c>
      <c r="M1586" s="931" t="s">
        <v>3388</v>
      </c>
      <c r="N1586" s="912"/>
      <c r="O1586" s="761"/>
      <c r="P1586" s="931"/>
      <c r="Q1586" s="931"/>
    </row>
    <row r="1587" spans="2:17">
      <c r="B1587" s="911">
        <v>1581</v>
      </c>
      <c r="C1587" s="931" t="s">
        <v>65</v>
      </c>
      <c r="D1587" s="913"/>
      <c r="E1587" s="931" t="s">
        <v>150</v>
      </c>
      <c r="F1587" s="912" t="str">
        <f t="shared" si="23"/>
        <v>6340</v>
      </c>
      <c r="G1587" s="931" t="s">
        <v>336</v>
      </c>
      <c r="H1587" s="931"/>
      <c r="I1587" s="933" t="s">
        <v>337</v>
      </c>
      <c r="J1587" s="1084">
        <v>3</v>
      </c>
      <c r="K1587" s="1085">
        <v>22</v>
      </c>
      <c r="L1587" s="931">
        <v>3</v>
      </c>
      <c r="M1587" s="931" t="s">
        <v>3388</v>
      </c>
      <c r="N1587" s="912"/>
      <c r="O1587" s="761"/>
      <c r="P1587" s="931"/>
      <c r="Q1587" s="931"/>
    </row>
    <row r="1588" spans="2:17">
      <c r="B1588" s="911">
        <v>1582</v>
      </c>
      <c r="C1588" s="931" t="s">
        <v>65</v>
      </c>
      <c r="D1588" s="913"/>
      <c r="E1588" s="931" t="s">
        <v>150</v>
      </c>
      <c r="F1588" s="912" t="str">
        <f t="shared" ref="F1588:F1651" si="24">LEFT(I1588,4)</f>
        <v>6340</v>
      </c>
      <c r="G1588" s="931" t="s">
        <v>336</v>
      </c>
      <c r="H1588" s="931"/>
      <c r="I1588" s="933" t="s">
        <v>337</v>
      </c>
      <c r="J1588" s="1084">
        <v>3</v>
      </c>
      <c r="K1588" s="1085">
        <v>23</v>
      </c>
      <c r="L1588" s="931">
        <v>1</v>
      </c>
      <c r="M1588" s="931" t="s">
        <v>3388</v>
      </c>
      <c r="N1588" s="912"/>
      <c r="O1588" s="761"/>
      <c r="P1588" s="931"/>
      <c r="Q1588" s="931"/>
    </row>
    <row r="1589" spans="2:17">
      <c r="B1589" s="911">
        <v>1583</v>
      </c>
      <c r="C1589" s="931" t="s">
        <v>65</v>
      </c>
      <c r="D1589" s="913"/>
      <c r="E1589" s="931" t="s">
        <v>150</v>
      </c>
      <c r="F1589" s="912" t="str">
        <f t="shared" si="24"/>
        <v>6340</v>
      </c>
      <c r="G1589" s="931" t="s">
        <v>336</v>
      </c>
      <c r="H1589" s="931"/>
      <c r="I1589" s="933" t="s">
        <v>337</v>
      </c>
      <c r="J1589" s="1084">
        <v>3</v>
      </c>
      <c r="K1589" s="1085">
        <v>24</v>
      </c>
      <c r="L1589" s="931">
        <v>1</v>
      </c>
      <c r="M1589" s="931" t="s">
        <v>3388</v>
      </c>
      <c r="N1589" s="912"/>
      <c r="O1589" s="761"/>
      <c r="P1589" s="931"/>
      <c r="Q1589" s="931"/>
    </row>
    <row r="1590" spans="2:17">
      <c r="B1590" s="911">
        <v>1584</v>
      </c>
      <c r="C1590" s="931" t="s">
        <v>65</v>
      </c>
      <c r="D1590" s="913"/>
      <c r="E1590" s="931" t="s">
        <v>150</v>
      </c>
      <c r="F1590" s="912" t="str">
        <f t="shared" si="24"/>
        <v>6340</v>
      </c>
      <c r="G1590" s="931" t="s">
        <v>336</v>
      </c>
      <c r="H1590" s="931"/>
      <c r="I1590" s="933" t="s">
        <v>337</v>
      </c>
      <c r="J1590" s="1084">
        <v>3</v>
      </c>
      <c r="K1590" s="1085">
        <v>25</v>
      </c>
      <c r="L1590" s="931">
        <v>3</v>
      </c>
      <c r="M1590" s="931" t="s">
        <v>3387</v>
      </c>
      <c r="N1590" s="912"/>
      <c r="O1590" s="761"/>
      <c r="P1590" s="931"/>
      <c r="Q1590" s="931"/>
    </row>
    <row r="1591" spans="2:17">
      <c r="B1591" s="911">
        <v>1585</v>
      </c>
      <c r="C1591" s="931" t="s">
        <v>65</v>
      </c>
      <c r="D1591" s="913"/>
      <c r="E1591" s="931" t="s">
        <v>150</v>
      </c>
      <c r="F1591" s="912" t="str">
        <f t="shared" si="24"/>
        <v>6340</v>
      </c>
      <c r="G1591" s="931" t="s">
        <v>336</v>
      </c>
      <c r="H1591" s="931"/>
      <c r="I1591" s="933" t="s">
        <v>337</v>
      </c>
      <c r="J1591" s="1084">
        <v>3</v>
      </c>
      <c r="K1591" s="1085">
        <v>26</v>
      </c>
      <c r="L1591" s="931">
        <v>1</v>
      </c>
      <c r="M1591" s="931" t="s">
        <v>3388</v>
      </c>
      <c r="N1591" s="912"/>
      <c r="O1591" s="761"/>
      <c r="P1591" s="931"/>
      <c r="Q1591" s="931"/>
    </row>
    <row r="1592" spans="2:17">
      <c r="B1592" s="911">
        <v>1586</v>
      </c>
      <c r="C1592" s="931" t="s">
        <v>65</v>
      </c>
      <c r="D1592" s="913"/>
      <c r="E1592" s="931" t="s">
        <v>150</v>
      </c>
      <c r="F1592" s="912" t="str">
        <f t="shared" si="24"/>
        <v>6340</v>
      </c>
      <c r="G1592" s="931" t="s">
        <v>336</v>
      </c>
      <c r="H1592" s="931"/>
      <c r="I1592" s="933" t="s">
        <v>337</v>
      </c>
      <c r="J1592" s="1084">
        <v>3</v>
      </c>
      <c r="K1592" s="1085">
        <v>27</v>
      </c>
      <c r="L1592" s="931">
        <v>3</v>
      </c>
      <c r="M1592" s="931" t="s">
        <v>3388</v>
      </c>
      <c r="N1592" s="912"/>
      <c r="O1592" s="761"/>
      <c r="P1592" s="931"/>
      <c r="Q1592" s="931"/>
    </row>
    <row r="1593" spans="2:17">
      <c r="B1593" s="911">
        <v>1587</v>
      </c>
      <c r="C1593" s="931" t="s">
        <v>65</v>
      </c>
      <c r="D1593" s="913"/>
      <c r="E1593" s="931" t="s">
        <v>150</v>
      </c>
      <c r="F1593" s="912" t="str">
        <f t="shared" si="24"/>
        <v>6340</v>
      </c>
      <c r="G1593" s="931" t="s">
        <v>340</v>
      </c>
      <c r="H1593" s="931"/>
      <c r="I1593" s="933" t="s">
        <v>341</v>
      </c>
      <c r="J1593" s="1084">
        <v>1</v>
      </c>
      <c r="K1593" s="1085">
        <v>1</v>
      </c>
      <c r="L1593" s="931">
        <v>1</v>
      </c>
      <c r="M1593" s="931" t="s">
        <v>3388</v>
      </c>
      <c r="N1593" s="912"/>
      <c r="O1593" s="761"/>
      <c r="P1593" s="931"/>
      <c r="Q1593" s="931"/>
    </row>
    <row r="1594" spans="2:17">
      <c r="B1594" s="911">
        <v>1588</v>
      </c>
      <c r="C1594" s="931" t="s">
        <v>65</v>
      </c>
      <c r="D1594" s="913"/>
      <c r="E1594" s="931" t="s">
        <v>150</v>
      </c>
      <c r="F1594" s="912" t="str">
        <f t="shared" si="24"/>
        <v>6340</v>
      </c>
      <c r="G1594" s="931" t="s">
        <v>340</v>
      </c>
      <c r="H1594" s="931"/>
      <c r="I1594" s="933" t="s">
        <v>341</v>
      </c>
      <c r="J1594" s="1084">
        <v>1</v>
      </c>
      <c r="K1594" s="1085">
        <v>2</v>
      </c>
      <c r="L1594" s="931">
        <v>3</v>
      </c>
      <c r="M1594" s="931" t="s">
        <v>3387</v>
      </c>
      <c r="N1594" s="912"/>
      <c r="O1594" s="761"/>
      <c r="P1594" s="931"/>
      <c r="Q1594" s="931"/>
    </row>
    <row r="1595" spans="2:17">
      <c r="B1595" s="911">
        <v>1589</v>
      </c>
      <c r="C1595" s="931" t="s">
        <v>65</v>
      </c>
      <c r="D1595" s="913"/>
      <c r="E1595" s="931" t="s">
        <v>150</v>
      </c>
      <c r="F1595" s="912" t="str">
        <f t="shared" si="24"/>
        <v>6340</v>
      </c>
      <c r="G1595" s="931" t="s">
        <v>340</v>
      </c>
      <c r="H1595" s="931"/>
      <c r="I1595" s="933" t="s">
        <v>341</v>
      </c>
      <c r="J1595" s="1084">
        <v>1</v>
      </c>
      <c r="K1595" s="1085">
        <v>3</v>
      </c>
      <c r="L1595" s="931">
        <v>3</v>
      </c>
      <c r="M1595" s="931" t="s">
        <v>3387</v>
      </c>
      <c r="N1595" s="912"/>
      <c r="O1595" s="761"/>
      <c r="P1595" s="931"/>
      <c r="Q1595" s="931"/>
    </row>
    <row r="1596" spans="2:17">
      <c r="B1596" s="911">
        <v>1590</v>
      </c>
      <c r="C1596" s="931" t="s">
        <v>65</v>
      </c>
      <c r="D1596" s="913"/>
      <c r="E1596" s="931" t="s">
        <v>150</v>
      </c>
      <c r="F1596" s="912" t="str">
        <f t="shared" si="24"/>
        <v>6340</v>
      </c>
      <c r="G1596" s="931" t="s">
        <v>340</v>
      </c>
      <c r="H1596" s="931"/>
      <c r="I1596" s="933" t="s">
        <v>341</v>
      </c>
      <c r="J1596" s="1084">
        <v>1</v>
      </c>
      <c r="K1596" s="1085">
        <v>4</v>
      </c>
      <c r="L1596" s="931">
        <v>3</v>
      </c>
      <c r="M1596" s="931" t="s">
        <v>3387</v>
      </c>
      <c r="N1596" s="912"/>
      <c r="O1596" s="761"/>
      <c r="P1596" s="931"/>
      <c r="Q1596" s="931"/>
    </row>
    <row r="1597" spans="2:17">
      <c r="B1597" s="911">
        <v>1591</v>
      </c>
      <c r="C1597" s="931" t="s">
        <v>65</v>
      </c>
      <c r="D1597" s="913"/>
      <c r="E1597" s="931" t="s">
        <v>150</v>
      </c>
      <c r="F1597" s="912" t="str">
        <f t="shared" si="24"/>
        <v>6340</v>
      </c>
      <c r="G1597" s="931" t="s">
        <v>340</v>
      </c>
      <c r="H1597" s="931"/>
      <c r="I1597" s="933" t="s">
        <v>341</v>
      </c>
      <c r="J1597" s="1084">
        <v>2</v>
      </c>
      <c r="K1597" s="1085">
        <v>5</v>
      </c>
      <c r="L1597" s="931">
        <v>3</v>
      </c>
      <c r="M1597" s="931" t="s">
        <v>3387</v>
      </c>
      <c r="N1597" s="912"/>
      <c r="O1597" s="761"/>
      <c r="P1597" s="931"/>
      <c r="Q1597" s="931"/>
    </row>
    <row r="1598" spans="2:17">
      <c r="B1598" s="911">
        <v>1592</v>
      </c>
      <c r="C1598" s="931" t="s">
        <v>65</v>
      </c>
      <c r="D1598" s="913"/>
      <c r="E1598" s="931" t="s">
        <v>150</v>
      </c>
      <c r="F1598" s="912" t="str">
        <f t="shared" si="24"/>
        <v>6340</v>
      </c>
      <c r="G1598" s="931" t="s">
        <v>340</v>
      </c>
      <c r="H1598" s="931"/>
      <c r="I1598" s="933" t="s">
        <v>341</v>
      </c>
      <c r="J1598" s="1084">
        <v>2</v>
      </c>
      <c r="K1598" s="1085">
        <v>6</v>
      </c>
      <c r="L1598" s="931">
        <v>1</v>
      </c>
      <c r="M1598" s="931" t="s">
        <v>3388</v>
      </c>
      <c r="N1598" s="912"/>
      <c r="O1598" s="761"/>
      <c r="P1598" s="931"/>
      <c r="Q1598" s="931"/>
    </row>
    <row r="1599" spans="2:17">
      <c r="B1599" s="911">
        <v>1593</v>
      </c>
      <c r="C1599" s="931" t="s">
        <v>65</v>
      </c>
      <c r="D1599" s="913"/>
      <c r="E1599" s="931" t="s">
        <v>150</v>
      </c>
      <c r="F1599" s="912" t="str">
        <f t="shared" si="24"/>
        <v>6340</v>
      </c>
      <c r="G1599" s="931" t="s">
        <v>340</v>
      </c>
      <c r="H1599" s="931"/>
      <c r="I1599" s="933" t="s">
        <v>341</v>
      </c>
      <c r="J1599" s="1084">
        <v>2</v>
      </c>
      <c r="K1599" s="1085">
        <v>7</v>
      </c>
      <c r="L1599" s="931">
        <v>1</v>
      </c>
      <c r="M1599" s="931" t="s">
        <v>3388</v>
      </c>
      <c r="N1599" s="912"/>
      <c r="O1599" s="761"/>
      <c r="P1599" s="931"/>
      <c r="Q1599" s="931"/>
    </row>
    <row r="1600" spans="2:17">
      <c r="B1600" s="911">
        <v>1594</v>
      </c>
      <c r="C1600" s="931" t="s">
        <v>65</v>
      </c>
      <c r="D1600" s="913"/>
      <c r="E1600" s="931" t="s">
        <v>150</v>
      </c>
      <c r="F1600" s="912" t="str">
        <f t="shared" si="24"/>
        <v>6340</v>
      </c>
      <c r="G1600" s="931" t="s">
        <v>340</v>
      </c>
      <c r="H1600" s="931"/>
      <c r="I1600" s="933" t="s">
        <v>341</v>
      </c>
      <c r="J1600" s="1084">
        <v>2</v>
      </c>
      <c r="K1600" s="1085">
        <v>8</v>
      </c>
      <c r="L1600" s="931">
        <v>3</v>
      </c>
      <c r="M1600" s="931" t="s">
        <v>3387</v>
      </c>
      <c r="N1600" s="912"/>
      <c r="O1600" s="761"/>
      <c r="P1600" s="931"/>
      <c r="Q1600" s="931"/>
    </row>
    <row r="1601" spans="2:17">
      <c r="B1601" s="911">
        <v>1595</v>
      </c>
      <c r="C1601" s="931" t="s">
        <v>65</v>
      </c>
      <c r="D1601" s="913"/>
      <c r="E1601" s="931" t="s">
        <v>150</v>
      </c>
      <c r="F1601" s="912" t="str">
        <f t="shared" si="24"/>
        <v>6340</v>
      </c>
      <c r="G1601" s="931" t="s">
        <v>340</v>
      </c>
      <c r="H1601" s="931"/>
      <c r="I1601" s="933" t="s">
        <v>341</v>
      </c>
      <c r="J1601" s="1084">
        <v>2</v>
      </c>
      <c r="K1601" s="1085">
        <v>9</v>
      </c>
      <c r="L1601" s="931">
        <v>3</v>
      </c>
      <c r="M1601" s="931" t="s">
        <v>3387</v>
      </c>
      <c r="N1601" s="912"/>
      <c r="O1601" s="761"/>
      <c r="P1601" s="931"/>
      <c r="Q1601" s="931"/>
    </row>
    <row r="1602" spans="2:17">
      <c r="B1602" s="911">
        <v>1596</v>
      </c>
      <c r="C1602" s="931" t="s">
        <v>65</v>
      </c>
      <c r="D1602" s="913"/>
      <c r="E1602" s="931" t="s">
        <v>150</v>
      </c>
      <c r="F1602" s="912" t="str">
        <f t="shared" si="24"/>
        <v>6340</v>
      </c>
      <c r="G1602" s="931" t="s">
        <v>343</v>
      </c>
      <c r="H1602" s="931"/>
      <c r="I1602" s="933" t="s">
        <v>341</v>
      </c>
      <c r="J1602" s="1084">
        <v>1</v>
      </c>
      <c r="K1602" s="1085">
        <v>1</v>
      </c>
      <c r="L1602" s="931">
        <v>1</v>
      </c>
      <c r="M1602" s="931" t="s">
        <v>3388</v>
      </c>
      <c r="N1602" s="912"/>
      <c r="O1602" s="761"/>
      <c r="P1602" s="931"/>
      <c r="Q1602" s="931"/>
    </row>
    <row r="1603" spans="2:17">
      <c r="B1603" s="911">
        <v>1597</v>
      </c>
      <c r="C1603" s="931" t="s">
        <v>65</v>
      </c>
      <c r="D1603" s="913"/>
      <c r="E1603" s="931" t="s">
        <v>150</v>
      </c>
      <c r="F1603" s="912" t="str">
        <f t="shared" si="24"/>
        <v>6340</v>
      </c>
      <c r="G1603" s="931" t="s">
        <v>343</v>
      </c>
      <c r="H1603" s="931"/>
      <c r="I1603" s="933" t="s">
        <v>341</v>
      </c>
      <c r="J1603" s="1084">
        <v>1</v>
      </c>
      <c r="K1603" s="1085">
        <v>2</v>
      </c>
      <c r="L1603" s="931">
        <v>1</v>
      </c>
      <c r="M1603" s="931" t="s">
        <v>3388</v>
      </c>
      <c r="N1603" s="912"/>
      <c r="O1603" s="761"/>
      <c r="P1603" s="931"/>
      <c r="Q1603" s="931"/>
    </row>
    <row r="1604" spans="2:17">
      <c r="B1604" s="911">
        <v>1598</v>
      </c>
      <c r="C1604" s="931" t="s">
        <v>65</v>
      </c>
      <c r="D1604" s="913"/>
      <c r="E1604" s="931" t="s">
        <v>150</v>
      </c>
      <c r="F1604" s="912" t="str">
        <f t="shared" si="24"/>
        <v>6340</v>
      </c>
      <c r="G1604" s="931" t="s">
        <v>343</v>
      </c>
      <c r="H1604" s="931"/>
      <c r="I1604" s="933" t="s">
        <v>341</v>
      </c>
      <c r="J1604" s="1084">
        <v>1</v>
      </c>
      <c r="K1604" s="1085">
        <v>3</v>
      </c>
      <c r="L1604" s="931">
        <v>3</v>
      </c>
      <c r="M1604" s="931" t="s">
        <v>3387</v>
      </c>
      <c r="N1604" s="912"/>
      <c r="O1604" s="761"/>
      <c r="P1604" s="931"/>
      <c r="Q1604" s="931"/>
    </row>
    <row r="1605" spans="2:17">
      <c r="B1605" s="911">
        <v>1599</v>
      </c>
      <c r="C1605" s="931" t="s">
        <v>65</v>
      </c>
      <c r="D1605" s="913"/>
      <c r="E1605" s="931" t="s">
        <v>150</v>
      </c>
      <c r="F1605" s="912" t="str">
        <f t="shared" si="24"/>
        <v>6340</v>
      </c>
      <c r="G1605" s="931" t="s">
        <v>343</v>
      </c>
      <c r="H1605" s="931"/>
      <c r="I1605" s="933" t="s">
        <v>341</v>
      </c>
      <c r="J1605" s="1084">
        <v>1</v>
      </c>
      <c r="K1605" s="1085">
        <v>4</v>
      </c>
      <c r="L1605" s="931">
        <v>3</v>
      </c>
      <c r="M1605" s="931" t="s">
        <v>3387</v>
      </c>
      <c r="N1605" s="912"/>
      <c r="O1605" s="761"/>
      <c r="P1605" s="931"/>
      <c r="Q1605" s="931"/>
    </row>
    <row r="1606" spans="2:17">
      <c r="B1606" s="911">
        <v>1600</v>
      </c>
      <c r="C1606" s="931" t="s">
        <v>65</v>
      </c>
      <c r="D1606" s="913"/>
      <c r="E1606" s="931" t="s">
        <v>150</v>
      </c>
      <c r="F1606" s="912" t="str">
        <f t="shared" si="24"/>
        <v>6340</v>
      </c>
      <c r="G1606" s="931" t="s">
        <v>343</v>
      </c>
      <c r="H1606" s="931"/>
      <c r="I1606" s="933" t="s">
        <v>341</v>
      </c>
      <c r="J1606" s="1084">
        <v>2</v>
      </c>
      <c r="K1606" s="1085">
        <v>5</v>
      </c>
      <c r="L1606" s="931">
        <v>1</v>
      </c>
      <c r="M1606" s="931" t="s">
        <v>3388</v>
      </c>
      <c r="N1606" s="912"/>
      <c r="O1606" s="761"/>
      <c r="P1606" s="931"/>
      <c r="Q1606" s="931"/>
    </row>
    <row r="1607" spans="2:17">
      <c r="B1607" s="911">
        <v>1601</v>
      </c>
      <c r="C1607" s="931" t="s">
        <v>65</v>
      </c>
      <c r="D1607" s="913"/>
      <c r="E1607" s="931" t="s">
        <v>150</v>
      </c>
      <c r="F1607" s="912" t="str">
        <f t="shared" si="24"/>
        <v>6340</v>
      </c>
      <c r="G1607" s="931" t="s">
        <v>343</v>
      </c>
      <c r="H1607" s="931"/>
      <c r="I1607" s="933" t="s">
        <v>341</v>
      </c>
      <c r="J1607" s="1084">
        <v>2</v>
      </c>
      <c r="K1607" s="1085">
        <v>6</v>
      </c>
      <c r="L1607" s="931">
        <v>1</v>
      </c>
      <c r="M1607" s="931" t="s">
        <v>3388</v>
      </c>
      <c r="N1607" s="912"/>
      <c r="O1607" s="761"/>
      <c r="P1607" s="931"/>
      <c r="Q1607" s="931"/>
    </row>
    <row r="1608" spans="2:17">
      <c r="B1608" s="911">
        <v>1602</v>
      </c>
      <c r="C1608" s="931" t="s">
        <v>65</v>
      </c>
      <c r="D1608" s="913"/>
      <c r="E1608" s="931" t="s">
        <v>150</v>
      </c>
      <c r="F1608" s="912" t="str">
        <f t="shared" si="24"/>
        <v>6340</v>
      </c>
      <c r="G1608" s="931" t="s">
        <v>343</v>
      </c>
      <c r="H1608" s="931"/>
      <c r="I1608" s="933" t="s">
        <v>341</v>
      </c>
      <c r="J1608" s="1084">
        <v>2</v>
      </c>
      <c r="K1608" s="1085">
        <v>7</v>
      </c>
      <c r="L1608" s="931">
        <v>3</v>
      </c>
      <c r="M1608" s="931" t="s">
        <v>3387</v>
      </c>
      <c r="N1608" s="912"/>
      <c r="O1608" s="761"/>
      <c r="P1608" s="931"/>
      <c r="Q1608" s="931"/>
    </row>
    <row r="1609" spans="2:17">
      <c r="B1609" s="911">
        <v>1603</v>
      </c>
      <c r="C1609" s="931" t="s">
        <v>65</v>
      </c>
      <c r="D1609" s="913"/>
      <c r="E1609" s="931" t="s">
        <v>150</v>
      </c>
      <c r="F1609" s="912" t="str">
        <f t="shared" si="24"/>
        <v>6340</v>
      </c>
      <c r="G1609" s="931" t="s">
        <v>343</v>
      </c>
      <c r="H1609" s="931"/>
      <c r="I1609" s="933" t="s">
        <v>341</v>
      </c>
      <c r="J1609" s="1084">
        <v>2</v>
      </c>
      <c r="K1609" s="1085">
        <v>8</v>
      </c>
      <c r="L1609" s="931">
        <v>1.5</v>
      </c>
      <c r="M1609" s="931" t="s">
        <v>3388</v>
      </c>
      <c r="N1609" s="912"/>
      <c r="O1609" s="761"/>
      <c r="P1609" s="931"/>
      <c r="Q1609" s="931"/>
    </row>
    <row r="1610" spans="2:17">
      <c r="B1610" s="911">
        <v>1604</v>
      </c>
      <c r="C1610" s="931" t="s">
        <v>65</v>
      </c>
      <c r="D1610" s="913"/>
      <c r="E1610" s="931" t="s">
        <v>150</v>
      </c>
      <c r="F1610" s="912" t="str">
        <f t="shared" si="24"/>
        <v>6340</v>
      </c>
      <c r="G1610" s="931" t="s">
        <v>343</v>
      </c>
      <c r="H1610" s="931"/>
      <c r="I1610" s="933" t="s">
        <v>341</v>
      </c>
      <c r="J1610" s="1084">
        <v>2</v>
      </c>
      <c r="K1610" s="1085">
        <v>9</v>
      </c>
      <c r="L1610" s="931">
        <v>3</v>
      </c>
      <c r="M1610" s="931" t="s">
        <v>3387</v>
      </c>
      <c r="N1610" s="912"/>
      <c r="O1610" s="761"/>
      <c r="P1610" s="931"/>
      <c r="Q1610" s="931"/>
    </row>
    <row r="1611" spans="2:17">
      <c r="B1611" s="911">
        <v>1605</v>
      </c>
      <c r="C1611" s="931" t="s">
        <v>65</v>
      </c>
      <c r="D1611" s="913"/>
      <c r="E1611" s="931" t="s">
        <v>150</v>
      </c>
      <c r="F1611" s="912" t="str">
        <f t="shared" si="24"/>
        <v>6340</v>
      </c>
      <c r="G1611" s="931" t="s">
        <v>344</v>
      </c>
      <c r="H1611" s="931"/>
      <c r="I1611" s="933" t="s">
        <v>345</v>
      </c>
      <c r="J1611" s="1084">
        <v>1</v>
      </c>
      <c r="K1611" s="1085">
        <v>1</v>
      </c>
      <c r="L1611" s="931">
        <v>6</v>
      </c>
      <c r="M1611" s="931" t="s">
        <v>3387</v>
      </c>
      <c r="N1611" s="912"/>
      <c r="O1611" s="761"/>
      <c r="P1611" s="931"/>
      <c r="Q1611" s="931"/>
    </row>
    <row r="1612" spans="2:17">
      <c r="B1612" s="911">
        <v>1606</v>
      </c>
      <c r="C1612" s="931" t="s">
        <v>65</v>
      </c>
      <c r="D1612" s="913"/>
      <c r="E1612" s="931" t="s">
        <v>150</v>
      </c>
      <c r="F1612" s="912" t="str">
        <f t="shared" si="24"/>
        <v>6340</v>
      </c>
      <c r="G1612" s="931" t="s">
        <v>344</v>
      </c>
      <c r="H1612" s="931"/>
      <c r="I1612" s="933" t="s">
        <v>345</v>
      </c>
      <c r="J1612" s="1084">
        <v>1</v>
      </c>
      <c r="K1612" s="1085">
        <v>2</v>
      </c>
      <c r="L1612" s="931">
        <v>6</v>
      </c>
      <c r="M1612" s="931" t="s">
        <v>3387</v>
      </c>
      <c r="N1612" s="912"/>
      <c r="O1612" s="761"/>
      <c r="P1612" s="931"/>
      <c r="Q1612" s="931"/>
    </row>
    <row r="1613" spans="2:17">
      <c r="B1613" s="911">
        <v>1607</v>
      </c>
      <c r="C1613" s="931" t="s">
        <v>65</v>
      </c>
      <c r="D1613" s="913"/>
      <c r="E1613" s="931" t="s">
        <v>150</v>
      </c>
      <c r="F1613" s="912" t="str">
        <f t="shared" si="24"/>
        <v>6340</v>
      </c>
      <c r="G1613" s="931" t="s">
        <v>344</v>
      </c>
      <c r="H1613" s="931"/>
      <c r="I1613" s="933" t="s">
        <v>345</v>
      </c>
      <c r="J1613" s="1084">
        <v>1</v>
      </c>
      <c r="K1613" s="1085">
        <v>3</v>
      </c>
      <c r="L1613" s="931">
        <v>6</v>
      </c>
      <c r="M1613" s="931" t="s">
        <v>3387</v>
      </c>
      <c r="N1613" s="912"/>
      <c r="O1613" s="761"/>
      <c r="P1613" s="931"/>
      <c r="Q1613" s="931"/>
    </row>
    <row r="1614" spans="2:17">
      <c r="B1614" s="911">
        <v>1608</v>
      </c>
      <c r="C1614" s="931" t="s">
        <v>65</v>
      </c>
      <c r="D1614" s="913"/>
      <c r="E1614" s="931" t="s">
        <v>150</v>
      </c>
      <c r="F1614" s="912" t="str">
        <f t="shared" si="24"/>
        <v>6340</v>
      </c>
      <c r="G1614" s="931" t="s">
        <v>344</v>
      </c>
      <c r="H1614" s="931"/>
      <c r="I1614" s="933" t="s">
        <v>345</v>
      </c>
      <c r="J1614" s="1084">
        <v>1</v>
      </c>
      <c r="K1614" s="1085">
        <v>4</v>
      </c>
      <c r="L1614" s="931">
        <v>6</v>
      </c>
      <c r="M1614" s="931" t="s">
        <v>3387</v>
      </c>
      <c r="N1614" s="912"/>
      <c r="O1614" s="761"/>
      <c r="P1614" s="931"/>
      <c r="Q1614" s="931"/>
    </row>
    <row r="1615" spans="2:17">
      <c r="B1615" s="911">
        <v>1609</v>
      </c>
      <c r="C1615" s="931" t="s">
        <v>65</v>
      </c>
      <c r="D1615" s="913"/>
      <c r="E1615" s="931" t="s">
        <v>150</v>
      </c>
      <c r="F1615" s="912" t="str">
        <f t="shared" si="24"/>
        <v>6340</v>
      </c>
      <c r="G1615" s="931" t="s">
        <v>344</v>
      </c>
      <c r="H1615" s="931"/>
      <c r="I1615" s="933" t="s">
        <v>345</v>
      </c>
      <c r="J1615" s="1084">
        <v>1</v>
      </c>
      <c r="K1615" s="1085">
        <v>5</v>
      </c>
      <c r="L1615" s="931">
        <v>6</v>
      </c>
      <c r="M1615" s="931" t="s">
        <v>3387</v>
      </c>
      <c r="N1615" s="912"/>
      <c r="O1615" s="761"/>
      <c r="P1615" s="931"/>
      <c r="Q1615" s="931"/>
    </row>
    <row r="1616" spans="2:17">
      <c r="B1616" s="911">
        <v>1610</v>
      </c>
      <c r="C1616" s="931" t="s">
        <v>65</v>
      </c>
      <c r="D1616" s="913"/>
      <c r="E1616" s="931" t="s">
        <v>150</v>
      </c>
      <c r="F1616" s="912" t="str">
        <f t="shared" si="24"/>
        <v>6340</v>
      </c>
      <c r="G1616" s="931" t="s">
        <v>344</v>
      </c>
      <c r="H1616" s="931"/>
      <c r="I1616" s="933" t="s">
        <v>345</v>
      </c>
      <c r="J1616" s="1084">
        <v>1</v>
      </c>
      <c r="K1616" s="1085">
        <v>6</v>
      </c>
      <c r="L1616" s="931">
        <v>6</v>
      </c>
      <c r="M1616" s="931" t="s">
        <v>3387</v>
      </c>
      <c r="N1616" s="912"/>
      <c r="O1616" s="761"/>
      <c r="P1616" s="931"/>
      <c r="Q1616" s="931"/>
    </row>
    <row r="1617" spans="2:17">
      <c r="B1617" s="911">
        <v>1611</v>
      </c>
      <c r="C1617" s="931" t="s">
        <v>65</v>
      </c>
      <c r="D1617" s="913"/>
      <c r="E1617" s="931" t="s">
        <v>150</v>
      </c>
      <c r="F1617" s="912" t="str">
        <f t="shared" si="24"/>
        <v>6340</v>
      </c>
      <c r="G1617" s="931" t="s">
        <v>348</v>
      </c>
      <c r="H1617" s="931"/>
      <c r="I1617" s="933" t="s">
        <v>349</v>
      </c>
      <c r="J1617" s="1084">
        <v>1</v>
      </c>
      <c r="K1617" s="1085">
        <v>1</v>
      </c>
      <c r="L1617" s="931">
        <v>3</v>
      </c>
      <c r="M1617" s="931" t="s">
        <v>3343</v>
      </c>
      <c r="N1617" s="912"/>
      <c r="O1617" s="761"/>
      <c r="P1617" s="931"/>
      <c r="Q1617" s="931"/>
    </row>
    <row r="1618" spans="2:17">
      <c r="B1618" s="911">
        <v>1612</v>
      </c>
      <c r="C1618" s="931" t="s">
        <v>65</v>
      </c>
      <c r="D1618" s="913"/>
      <c r="E1618" s="931" t="s">
        <v>150</v>
      </c>
      <c r="F1618" s="912" t="str">
        <f t="shared" si="24"/>
        <v>6340</v>
      </c>
      <c r="G1618" s="931" t="s">
        <v>348</v>
      </c>
      <c r="H1618" s="931"/>
      <c r="I1618" s="933" t="s">
        <v>349</v>
      </c>
      <c r="J1618" s="1084">
        <v>1</v>
      </c>
      <c r="K1618" s="1085">
        <v>2</v>
      </c>
      <c r="L1618" s="931">
        <v>3</v>
      </c>
      <c r="M1618" s="931" t="s">
        <v>3387</v>
      </c>
      <c r="N1618" s="912"/>
      <c r="O1618" s="761"/>
      <c r="P1618" s="931"/>
      <c r="Q1618" s="931"/>
    </row>
    <row r="1619" spans="2:17">
      <c r="B1619" s="911">
        <v>1613</v>
      </c>
      <c r="C1619" s="931" t="s">
        <v>65</v>
      </c>
      <c r="D1619" s="913"/>
      <c r="E1619" s="931" t="s">
        <v>150</v>
      </c>
      <c r="F1619" s="912" t="str">
        <f t="shared" si="24"/>
        <v>6340</v>
      </c>
      <c r="G1619" s="931" t="s">
        <v>348</v>
      </c>
      <c r="H1619" s="931"/>
      <c r="I1619" s="933" t="s">
        <v>349</v>
      </c>
      <c r="J1619" s="1084">
        <v>1</v>
      </c>
      <c r="K1619" s="1085">
        <v>3</v>
      </c>
      <c r="L1619" s="931">
        <v>3</v>
      </c>
      <c r="M1619" s="931" t="s">
        <v>3387</v>
      </c>
      <c r="N1619" s="912"/>
      <c r="O1619" s="761"/>
      <c r="P1619" s="931"/>
      <c r="Q1619" s="931"/>
    </row>
    <row r="1620" spans="2:17">
      <c r="B1620" s="911">
        <v>1614</v>
      </c>
      <c r="C1620" s="931" t="s">
        <v>65</v>
      </c>
      <c r="D1620" s="913"/>
      <c r="E1620" s="931" t="s">
        <v>150</v>
      </c>
      <c r="F1620" s="912" t="str">
        <f t="shared" si="24"/>
        <v>6340</v>
      </c>
      <c r="G1620" s="931" t="s">
        <v>348</v>
      </c>
      <c r="H1620" s="931"/>
      <c r="I1620" s="933" t="s">
        <v>349</v>
      </c>
      <c r="J1620" s="1084">
        <v>1</v>
      </c>
      <c r="K1620" s="1085">
        <v>4</v>
      </c>
      <c r="L1620" s="931">
        <v>3</v>
      </c>
      <c r="M1620" s="931" t="s">
        <v>3387</v>
      </c>
      <c r="N1620" s="912"/>
      <c r="O1620" s="761"/>
      <c r="P1620" s="931"/>
      <c r="Q1620" s="931"/>
    </row>
    <row r="1621" spans="2:17">
      <c r="B1621" s="911">
        <v>1615</v>
      </c>
      <c r="C1621" s="931" t="s">
        <v>65</v>
      </c>
      <c r="D1621" s="913"/>
      <c r="E1621" s="931" t="s">
        <v>150</v>
      </c>
      <c r="F1621" s="912" t="str">
        <f t="shared" si="24"/>
        <v>6340</v>
      </c>
      <c r="G1621" s="931" t="s">
        <v>348</v>
      </c>
      <c r="H1621" s="931"/>
      <c r="I1621" s="933" t="s">
        <v>349</v>
      </c>
      <c r="J1621" s="1084">
        <v>1</v>
      </c>
      <c r="K1621" s="1085">
        <v>5</v>
      </c>
      <c r="L1621" s="931">
        <v>3</v>
      </c>
      <c r="M1621" s="931" t="s">
        <v>3387</v>
      </c>
      <c r="N1621" s="912"/>
      <c r="O1621" s="761"/>
      <c r="P1621" s="931"/>
      <c r="Q1621" s="931"/>
    </row>
    <row r="1622" spans="2:17">
      <c r="B1622" s="911">
        <v>1616</v>
      </c>
      <c r="C1622" s="931" t="s">
        <v>65</v>
      </c>
      <c r="D1622" s="913"/>
      <c r="E1622" s="931" t="s">
        <v>150</v>
      </c>
      <c r="F1622" s="912" t="str">
        <f t="shared" si="24"/>
        <v>6340</v>
      </c>
      <c r="G1622" s="931" t="s">
        <v>348</v>
      </c>
      <c r="H1622" s="931"/>
      <c r="I1622" s="933" t="s">
        <v>349</v>
      </c>
      <c r="J1622" s="1084">
        <v>1</v>
      </c>
      <c r="K1622" s="1085">
        <v>6</v>
      </c>
      <c r="L1622" s="931">
        <v>3</v>
      </c>
      <c r="M1622" s="931" t="s">
        <v>3387</v>
      </c>
      <c r="N1622" s="912"/>
      <c r="O1622" s="761"/>
      <c r="P1622" s="931"/>
      <c r="Q1622" s="931"/>
    </row>
    <row r="1623" spans="2:17">
      <c r="B1623" s="911">
        <v>1617</v>
      </c>
      <c r="C1623" s="931" t="s">
        <v>65</v>
      </c>
      <c r="D1623" s="913"/>
      <c r="E1623" s="931" t="s">
        <v>150</v>
      </c>
      <c r="F1623" s="912" t="str">
        <f t="shared" si="24"/>
        <v>6340</v>
      </c>
      <c r="G1623" s="931" t="s">
        <v>348</v>
      </c>
      <c r="H1623" s="931"/>
      <c r="I1623" s="933" t="s">
        <v>349</v>
      </c>
      <c r="J1623" s="1084">
        <v>1</v>
      </c>
      <c r="K1623" s="1085">
        <v>7</v>
      </c>
      <c r="L1623" s="931">
        <v>3</v>
      </c>
      <c r="M1623" s="931" t="s">
        <v>3387</v>
      </c>
      <c r="N1623" s="912"/>
      <c r="O1623" s="761"/>
      <c r="P1623" s="931"/>
      <c r="Q1623" s="931"/>
    </row>
    <row r="1624" spans="2:17">
      <c r="B1624" s="911">
        <v>1618</v>
      </c>
      <c r="C1624" s="931" t="s">
        <v>65</v>
      </c>
      <c r="D1624" s="913"/>
      <c r="E1624" s="931" t="s">
        <v>150</v>
      </c>
      <c r="F1624" s="912" t="str">
        <f t="shared" si="24"/>
        <v>6340</v>
      </c>
      <c r="G1624" s="931" t="s">
        <v>348</v>
      </c>
      <c r="H1624" s="931"/>
      <c r="I1624" s="933" t="s">
        <v>349</v>
      </c>
      <c r="J1624" s="1084">
        <v>1</v>
      </c>
      <c r="K1624" s="1085">
        <v>8</v>
      </c>
      <c r="L1624" s="931">
        <v>3</v>
      </c>
      <c r="M1624" s="931" t="s">
        <v>3387</v>
      </c>
      <c r="N1624" s="912"/>
      <c r="O1624" s="761"/>
      <c r="P1624" s="931"/>
      <c r="Q1624" s="931"/>
    </row>
    <row r="1625" spans="2:17">
      <c r="B1625" s="911">
        <v>1619</v>
      </c>
      <c r="C1625" s="931" t="s">
        <v>65</v>
      </c>
      <c r="D1625" s="913"/>
      <c r="E1625" s="931" t="s">
        <v>150</v>
      </c>
      <c r="F1625" s="912" t="str">
        <f t="shared" si="24"/>
        <v>6340</v>
      </c>
      <c r="G1625" s="931" t="s">
        <v>348</v>
      </c>
      <c r="H1625" s="931"/>
      <c r="I1625" s="933" t="s">
        <v>349</v>
      </c>
      <c r="J1625" s="1084">
        <v>1</v>
      </c>
      <c r="K1625" s="1085">
        <v>9</v>
      </c>
      <c r="L1625" s="931">
        <v>3</v>
      </c>
      <c r="M1625" s="931" t="s">
        <v>3387</v>
      </c>
      <c r="N1625" s="912"/>
      <c r="O1625" s="761"/>
      <c r="P1625" s="931"/>
      <c r="Q1625" s="931"/>
    </row>
    <row r="1626" spans="2:17">
      <c r="B1626" s="911">
        <v>1620</v>
      </c>
      <c r="C1626" s="931" t="s">
        <v>65</v>
      </c>
      <c r="D1626" s="913"/>
      <c r="E1626" s="931" t="s">
        <v>150</v>
      </c>
      <c r="F1626" s="912" t="str">
        <f t="shared" si="24"/>
        <v>6340</v>
      </c>
      <c r="G1626" s="931" t="s">
        <v>348</v>
      </c>
      <c r="H1626" s="931"/>
      <c r="I1626" s="933" t="s">
        <v>349</v>
      </c>
      <c r="J1626" s="1084">
        <v>1</v>
      </c>
      <c r="K1626" s="1085">
        <v>10</v>
      </c>
      <c r="L1626" s="931">
        <v>2</v>
      </c>
      <c r="M1626" s="931" t="s">
        <v>3383</v>
      </c>
      <c r="N1626" s="912"/>
      <c r="O1626" s="761"/>
      <c r="P1626" s="931"/>
      <c r="Q1626" s="931"/>
    </row>
    <row r="1627" spans="2:17">
      <c r="B1627" s="911">
        <v>1621</v>
      </c>
      <c r="C1627" s="931" t="s">
        <v>65</v>
      </c>
      <c r="D1627" s="913"/>
      <c r="E1627" s="931" t="s">
        <v>150</v>
      </c>
      <c r="F1627" s="912" t="str">
        <f t="shared" si="24"/>
        <v>6340</v>
      </c>
      <c r="G1627" s="931" t="s">
        <v>348</v>
      </c>
      <c r="H1627" s="931"/>
      <c r="I1627" s="933" t="s">
        <v>349</v>
      </c>
      <c r="J1627" s="1084">
        <v>1</v>
      </c>
      <c r="K1627" s="1085">
        <v>11</v>
      </c>
      <c r="L1627" s="931">
        <v>3</v>
      </c>
      <c r="M1627" s="931" t="s">
        <v>3387</v>
      </c>
      <c r="N1627" s="912"/>
      <c r="O1627" s="761"/>
      <c r="P1627" s="931"/>
      <c r="Q1627" s="931"/>
    </row>
    <row r="1628" spans="2:17">
      <c r="B1628" s="911">
        <v>1622</v>
      </c>
      <c r="C1628" s="931" t="s">
        <v>65</v>
      </c>
      <c r="D1628" s="913"/>
      <c r="E1628" s="931" t="s">
        <v>150</v>
      </c>
      <c r="F1628" s="912" t="str">
        <f t="shared" si="24"/>
        <v>6340</v>
      </c>
      <c r="G1628" s="931" t="s">
        <v>348</v>
      </c>
      <c r="H1628" s="931"/>
      <c r="I1628" s="933" t="s">
        <v>349</v>
      </c>
      <c r="J1628" s="1084">
        <v>1</v>
      </c>
      <c r="K1628" s="1085">
        <v>12</v>
      </c>
      <c r="L1628" s="931">
        <v>2</v>
      </c>
      <c r="M1628" s="931" t="s">
        <v>3383</v>
      </c>
      <c r="N1628" s="912"/>
      <c r="O1628" s="761"/>
      <c r="P1628" s="931"/>
      <c r="Q1628" s="931"/>
    </row>
    <row r="1629" spans="2:17">
      <c r="B1629" s="911">
        <v>1623</v>
      </c>
      <c r="C1629" s="931" t="s">
        <v>65</v>
      </c>
      <c r="D1629" s="913"/>
      <c r="E1629" s="931" t="s">
        <v>150</v>
      </c>
      <c r="F1629" s="912" t="str">
        <f t="shared" si="24"/>
        <v>6340</v>
      </c>
      <c r="G1629" s="931"/>
      <c r="H1629" s="931"/>
      <c r="I1629" s="933" t="s">
        <v>352</v>
      </c>
      <c r="J1629" s="1084"/>
      <c r="K1629" s="1085"/>
      <c r="L1629" s="931"/>
      <c r="M1629" s="931"/>
      <c r="N1629" s="912"/>
      <c r="O1629" s="761"/>
      <c r="P1629" s="931"/>
      <c r="Q1629" s="931"/>
    </row>
    <row r="1630" spans="2:17">
      <c r="B1630" s="911">
        <v>1624</v>
      </c>
      <c r="C1630" s="931" t="s">
        <v>65</v>
      </c>
      <c r="D1630" s="913"/>
      <c r="E1630" s="931" t="s">
        <v>150</v>
      </c>
      <c r="F1630" s="912" t="str">
        <f t="shared" si="24"/>
        <v>6340</v>
      </c>
      <c r="G1630" s="931" t="s">
        <v>354</v>
      </c>
      <c r="H1630" s="931"/>
      <c r="I1630" s="933" t="s">
        <v>355</v>
      </c>
      <c r="J1630" s="1084">
        <v>1</v>
      </c>
      <c r="K1630" s="1085">
        <v>1</v>
      </c>
      <c r="L1630" s="931">
        <v>3</v>
      </c>
      <c r="M1630" s="931" t="s">
        <v>3387</v>
      </c>
      <c r="N1630" s="912"/>
      <c r="O1630" s="761"/>
      <c r="P1630" s="931"/>
      <c r="Q1630" s="931"/>
    </row>
    <row r="1631" spans="2:17">
      <c r="B1631" s="911">
        <v>1625</v>
      </c>
      <c r="C1631" s="931" t="s">
        <v>65</v>
      </c>
      <c r="D1631" s="913"/>
      <c r="E1631" s="931" t="s">
        <v>150</v>
      </c>
      <c r="F1631" s="912" t="str">
        <f t="shared" si="24"/>
        <v>6340</v>
      </c>
      <c r="G1631" s="931" t="s">
        <v>354</v>
      </c>
      <c r="H1631" s="931"/>
      <c r="I1631" s="933" t="s">
        <v>355</v>
      </c>
      <c r="J1631" s="1084">
        <v>1</v>
      </c>
      <c r="K1631" s="1085">
        <v>2</v>
      </c>
      <c r="L1631" s="931">
        <v>3</v>
      </c>
      <c r="M1631" s="931" t="s">
        <v>3387</v>
      </c>
      <c r="N1631" s="912"/>
      <c r="O1631" s="761"/>
      <c r="P1631" s="931"/>
      <c r="Q1631" s="931"/>
    </row>
    <row r="1632" spans="2:17">
      <c r="B1632" s="911">
        <v>1626</v>
      </c>
      <c r="C1632" s="931" t="s">
        <v>65</v>
      </c>
      <c r="D1632" s="913"/>
      <c r="E1632" s="931" t="s">
        <v>150</v>
      </c>
      <c r="F1632" s="912" t="str">
        <f t="shared" si="24"/>
        <v>6340</v>
      </c>
      <c r="G1632" s="931" t="s">
        <v>354</v>
      </c>
      <c r="H1632" s="931"/>
      <c r="I1632" s="933" t="s">
        <v>355</v>
      </c>
      <c r="J1632" s="1084">
        <v>1</v>
      </c>
      <c r="K1632" s="1085">
        <v>3</v>
      </c>
      <c r="L1632" s="931">
        <v>3</v>
      </c>
      <c r="M1632" s="931" t="s">
        <v>3387</v>
      </c>
      <c r="N1632" s="912"/>
      <c r="O1632" s="761"/>
      <c r="P1632" s="931"/>
      <c r="Q1632" s="931"/>
    </row>
    <row r="1633" spans="2:17">
      <c r="B1633" s="911">
        <v>1627</v>
      </c>
      <c r="C1633" s="931" t="s">
        <v>65</v>
      </c>
      <c r="D1633" s="913"/>
      <c r="E1633" s="931" t="s">
        <v>150</v>
      </c>
      <c r="F1633" s="912" t="str">
        <f t="shared" si="24"/>
        <v>6340</v>
      </c>
      <c r="G1633" s="931" t="s">
        <v>354</v>
      </c>
      <c r="H1633" s="931"/>
      <c r="I1633" s="933" t="s">
        <v>355</v>
      </c>
      <c r="J1633" s="1084">
        <v>1</v>
      </c>
      <c r="K1633" s="1085">
        <v>4</v>
      </c>
      <c r="L1633" s="931">
        <v>3</v>
      </c>
      <c r="M1633" s="931" t="s">
        <v>3387</v>
      </c>
      <c r="N1633" s="912"/>
      <c r="O1633" s="761"/>
      <c r="P1633" s="931"/>
      <c r="Q1633" s="931"/>
    </row>
    <row r="1634" spans="2:17">
      <c r="B1634" s="911">
        <v>1628</v>
      </c>
      <c r="C1634" s="931" t="s">
        <v>65</v>
      </c>
      <c r="D1634" s="913"/>
      <c r="E1634" s="931" t="s">
        <v>150</v>
      </c>
      <c r="F1634" s="912" t="str">
        <f t="shared" si="24"/>
        <v>6340</v>
      </c>
      <c r="G1634" s="931" t="s">
        <v>354</v>
      </c>
      <c r="H1634" s="931"/>
      <c r="I1634" s="933" t="s">
        <v>355</v>
      </c>
      <c r="J1634" s="1084">
        <v>1</v>
      </c>
      <c r="K1634" s="1085">
        <v>5</v>
      </c>
      <c r="L1634" s="931">
        <v>3</v>
      </c>
      <c r="M1634" s="931" t="s">
        <v>3387</v>
      </c>
      <c r="N1634" s="912"/>
      <c r="O1634" s="761"/>
      <c r="P1634" s="931"/>
      <c r="Q1634" s="931"/>
    </row>
    <row r="1635" spans="2:17">
      <c r="B1635" s="911">
        <v>1629</v>
      </c>
      <c r="C1635" s="931" t="s">
        <v>65</v>
      </c>
      <c r="D1635" s="913"/>
      <c r="E1635" s="931" t="s">
        <v>150</v>
      </c>
      <c r="F1635" s="912" t="str">
        <f t="shared" si="24"/>
        <v>6340</v>
      </c>
      <c r="G1635" s="931" t="s">
        <v>354</v>
      </c>
      <c r="H1635" s="931"/>
      <c r="I1635" s="933" t="s">
        <v>355</v>
      </c>
      <c r="J1635" s="1084">
        <v>1</v>
      </c>
      <c r="K1635" s="1085">
        <v>6</v>
      </c>
      <c r="L1635" s="931">
        <v>3</v>
      </c>
      <c r="M1635" s="931" t="s">
        <v>3387</v>
      </c>
      <c r="N1635" s="912"/>
      <c r="O1635" s="761"/>
      <c r="P1635" s="931"/>
      <c r="Q1635" s="931"/>
    </row>
    <row r="1636" spans="2:17">
      <c r="B1636" s="911">
        <v>1630</v>
      </c>
      <c r="C1636" s="931" t="s">
        <v>65</v>
      </c>
      <c r="D1636" s="913"/>
      <c r="E1636" s="931" t="s">
        <v>150</v>
      </c>
      <c r="F1636" s="912" t="str">
        <f t="shared" si="24"/>
        <v>6340</v>
      </c>
      <c r="G1636" s="931" t="s">
        <v>354</v>
      </c>
      <c r="H1636" s="931"/>
      <c r="I1636" s="933" t="s">
        <v>355</v>
      </c>
      <c r="J1636" s="1084">
        <v>1</v>
      </c>
      <c r="K1636" s="1085">
        <v>7</v>
      </c>
      <c r="L1636" s="931">
        <v>3</v>
      </c>
      <c r="M1636" s="931" t="s">
        <v>3343</v>
      </c>
      <c r="N1636" s="912"/>
      <c r="O1636" s="761"/>
      <c r="P1636" s="931"/>
      <c r="Q1636" s="931"/>
    </row>
    <row r="1637" spans="2:17">
      <c r="B1637" s="911">
        <v>1631</v>
      </c>
      <c r="C1637" s="931" t="s">
        <v>65</v>
      </c>
      <c r="D1637" s="913"/>
      <c r="E1637" s="931" t="s">
        <v>150</v>
      </c>
      <c r="F1637" s="912" t="str">
        <f t="shared" si="24"/>
        <v>6340</v>
      </c>
      <c r="G1637" s="931" t="s">
        <v>356</v>
      </c>
      <c r="H1637" s="931"/>
      <c r="I1637" s="933" t="s">
        <v>357</v>
      </c>
      <c r="J1637" s="1084">
        <v>1</v>
      </c>
      <c r="K1637" s="1085">
        <v>1</v>
      </c>
      <c r="L1637" s="931">
        <v>3</v>
      </c>
      <c r="M1637" s="931" t="s">
        <v>3343</v>
      </c>
      <c r="N1637" s="912"/>
      <c r="O1637" s="761"/>
      <c r="P1637" s="931"/>
      <c r="Q1637" s="931"/>
    </row>
    <row r="1638" spans="2:17">
      <c r="B1638" s="911">
        <v>1632</v>
      </c>
      <c r="C1638" s="931" t="s">
        <v>65</v>
      </c>
      <c r="D1638" s="913"/>
      <c r="E1638" s="931" t="s">
        <v>150</v>
      </c>
      <c r="F1638" s="912" t="str">
        <f t="shared" si="24"/>
        <v>6340</v>
      </c>
      <c r="G1638" s="931" t="s">
        <v>356</v>
      </c>
      <c r="H1638" s="931"/>
      <c r="I1638" s="933" t="s">
        <v>357</v>
      </c>
      <c r="J1638" s="1084">
        <v>1</v>
      </c>
      <c r="K1638" s="1085">
        <v>2</v>
      </c>
      <c r="L1638" s="931">
        <v>3</v>
      </c>
      <c r="M1638" s="931" t="s">
        <v>3387</v>
      </c>
      <c r="N1638" s="912"/>
      <c r="O1638" s="761"/>
      <c r="P1638" s="931"/>
      <c r="Q1638" s="931"/>
    </row>
    <row r="1639" spans="2:17">
      <c r="B1639" s="911">
        <v>1633</v>
      </c>
      <c r="C1639" s="931" t="s">
        <v>65</v>
      </c>
      <c r="D1639" s="913"/>
      <c r="E1639" s="931" t="s">
        <v>150</v>
      </c>
      <c r="F1639" s="912" t="str">
        <f t="shared" si="24"/>
        <v>6340</v>
      </c>
      <c r="G1639" s="931" t="s">
        <v>356</v>
      </c>
      <c r="H1639" s="931"/>
      <c r="I1639" s="933" t="s">
        <v>357</v>
      </c>
      <c r="J1639" s="1084">
        <v>1</v>
      </c>
      <c r="K1639" s="1085">
        <v>3</v>
      </c>
      <c r="L1639" s="931">
        <v>1.5</v>
      </c>
      <c r="M1639" s="931" t="s">
        <v>3388</v>
      </c>
      <c r="N1639" s="912"/>
      <c r="O1639" s="761"/>
      <c r="P1639" s="931"/>
      <c r="Q1639" s="931"/>
    </row>
    <row r="1640" spans="2:17">
      <c r="B1640" s="911">
        <v>1634</v>
      </c>
      <c r="C1640" s="931" t="s">
        <v>65</v>
      </c>
      <c r="D1640" s="913"/>
      <c r="E1640" s="931" t="s">
        <v>150</v>
      </c>
      <c r="F1640" s="912" t="str">
        <f t="shared" si="24"/>
        <v>6340</v>
      </c>
      <c r="G1640" s="931" t="s">
        <v>356</v>
      </c>
      <c r="H1640" s="931"/>
      <c r="I1640" s="933" t="s">
        <v>357</v>
      </c>
      <c r="J1640" s="1084">
        <v>1</v>
      </c>
      <c r="K1640" s="1085">
        <v>4</v>
      </c>
      <c r="L1640" s="931">
        <v>3</v>
      </c>
      <c r="M1640" s="931" t="s">
        <v>3387</v>
      </c>
      <c r="N1640" s="912"/>
      <c r="O1640" s="761"/>
      <c r="P1640" s="931"/>
      <c r="Q1640" s="931"/>
    </row>
    <row r="1641" spans="2:17">
      <c r="B1641" s="911">
        <v>1635</v>
      </c>
      <c r="C1641" s="931" t="s">
        <v>65</v>
      </c>
      <c r="D1641" s="913"/>
      <c r="E1641" s="931" t="s">
        <v>150</v>
      </c>
      <c r="F1641" s="912" t="str">
        <f t="shared" si="24"/>
        <v>6340</v>
      </c>
      <c r="G1641" s="931" t="s">
        <v>356</v>
      </c>
      <c r="H1641" s="931"/>
      <c r="I1641" s="933" t="s">
        <v>357</v>
      </c>
      <c r="J1641" s="1084">
        <v>1</v>
      </c>
      <c r="K1641" s="1085">
        <v>5</v>
      </c>
      <c r="L1641" s="931">
        <v>3</v>
      </c>
      <c r="M1641" s="931" t="s">
        <v>3387</v>
      </c>
      <c r="N1641" s="912"/>
      <c r="O1641" s="761"/>
      <c r="P1641" s="931"/>
      <c r="Q1641" s="931"/>
    </row>
    <row r="1642" spans="2:17">
      <c r="B1642" s="911">
        <v>1636</v>
      </c>
      <c r="C1642" s="931" t="s">
        <v>65</v>
      </c>
      <c r="D1642" s="913"/>
      <c r="E1642" s="931" t="s">
        <v>150</v>
      </c>
      <c r="F1642" s="912" t="str">
        <f t="shared" si="24"/>
        <v>6340</v>
      </c>
      <c r="G1642" s="931" t="s">
        <v>356</v>
      </c>
      <c r="H1642" s="931"/>
      <c r="I1642" s="933" t="s">
        <v>357</v>
      </c>
      <c r="J1642" s="1084">
        <v>1</v>
      </c>
      <c r="K1642" s="1085">
        <v>6</v>
      </c>
      <c r="L1642" s="931">
        <v>3</v>
      </c>
      <c r="M1642" s="931" t="s">
        <v>3387</v>
      </c>
      <c r="N1642" s="912"/>
      <c r="O1642" s="761"/>
      <c r="P1642" s="931"/>
      <c r="Q1642" s="931"/>
    </row>
    <row r="1643" spans="2:17">
      <c r="B1643" s="911">
        <v>1637</v>
      </c>
      <c r="C1643" s="931" t="s">
        <v>65</v>
      </c>
      <c r="D1643" s="913"/>
      <c r="E1643" s="931" t="s">
        <v>150</v>
      </c>
      <c r="F1643" s="912" t="str">
        <f t="shared" si="24"/>
        <v>6340</v>
      </c>
      <c r="G1643" s="931" t="s">
        <v>356</v>
      </c>
      <c r="H1643" s="931"/>
      <c r="I1643" s="933" t="s">
        <v>357</v>
      </c>
      <c r="J1643" s="1084">
        <v>1</v>
      </c>
      <c r="K1643" s="1085">
        <v>7</v>
      </c>
      <c r="L1643" s="931">
        <v>3</v>
      </c>
      <c r="M1643" s="931" t="s">
        <v>3387</v>
      </c>
      <c r="N1643" s="912"/>
      <c r="O1643" s="761"/>
      <c r="P1643" s="931"/>
      <c r="Q1643" s="931"/>
    </row>
    <row r="1644" spans="2:17">
      <c r="B1644" s="911">
        <v>1638</v>
      </c>
      <c r="C1644" s="931" t="s">
        <v>65</v>
      </c>
      <c r="D1644" s="913"/>
      <c r="E1644" s="931" t="s">
        <v>150</v>
      </c>
      <c r="F1644" s="912" t="str">
        <f t="shared" si="24"/>
        <v>6340</v>
      </c>
      <c r="G1644" s="931" t="s">
        <v>356</v>
      </c>
      <c r="H1644" s="931"/>
      <c r="I1644" s="933" t="s">
        <v>357</v>
      </c>
      <c r="J1644" s="1084">
        <v>1</v>
      </c>
      <c r="K1644" s="1085">
        <v>8</v>
      </c>
      <c r="L1644" s="931">
        <v>3</v>
      </c>
      <c r="M1644" s="931" t="s">
        <v>3387</v>
      </c>
      <c r="N1644" s="912"/>
      <c r="O1644" s="761"/>
      <c r="P1644" s="931"/>
      <c r="Q1644" s="931"/>
    </row>
    <row r="1645" spans="2:17">
      <c r="B1645" s="911">
        <v>1639</v>
      </c>
      <c r="C1645" s="931" t="s">
        <v>65</v>
      </c>
      <c r="D1645" s="913"/>
      <c r="E1645" s="931" t="s">
        <v>150</v>
      </c>
      <c r="F1645" s="912" t="str">
        <f t="shared" si="24"/>
        <v>6340</v>
      </c>
      <c r="G1645" s="931" t="s">
        <v>356</v>
      </c>
      <c r="H1645" s="931"/>
      <c r="I1645" s="933" t="s">
        <v>357</v>
      </c>
      <c r="J1645" s="1084">
        <v>1</v>
      </c>
      <c r="K1645" s="1085">
        <v>9</v>
      </c>
      <c r="L1645" s="931">
        <v>3</v>
      </c>
      <c r="M1645" s="931" t="s">
        <v>3387</v>
      </c>
      <c r="N1645" s="912"/>
      <c r="O1645" s="761"/>
      <c r="P1645" s="931"/>
      <c r="Q1645" s="931"/>
    </row>
    <row r="1646" spans="2:17">
      <c r="B1646" s="911">
        <v>1640</v>
      </c>
      <c r="C1646" s="931" t="s">
        <v>65</v>
      </c>
      <c r="D1646" s="913"/>
      <c r="E1646" s="931" t="s">
        <v>150</v>
      </c>
      <c r="F1646" s="912" t="str">
        <f t="shared" si="24"/>
        <v>6340</v>
      </c>
      <c r="G1646" s="931" t="s">
        <v>356</v>
      </c>
      <c r="H1646" s="931"/>
      <c r="I1646" s="933" t="s">
        <v>357</v>
      </c>
      <c r="J1646" s="1084">
        <v>1</v>
      </c>
      <c r="K1646" s="1085">
        <v>10</v>
      </c>
      <c r="L1646" s="931">
        <v>3</v>
      </c>
      <c r="M1646" s="931" t="s">
        <v>3387</v>
      </c>
      <c r="N1646" s="912"/>
      <c r="O1646" s="761"/>
      <c r="P1646" s="931"/>
      <c r="Q1646" s="931"/>
    </row>
    <row r="1647" spans="2:17">
      <c r="B1647" s="911">
        <v>1641</v>
      </c>
      <c r="C1647" s="931" t="s">
        <v>65</v>
      </c>
      <c r="D1647" s="913"/>
      <c r="E1647" s="931" t="s">
        <v>150</v>
      </c>
      <c r="F1647" s="912" t="str">
        <f t="shared" si="24"/>
        <v>6340</v>
      </c>
      <c r="G1647" s="931" t="s">
        <v>356</v>
      </c>
      <c r="H1647" s="931"/>
      <c r="I1647" s="933" t="s">
        <v>357</v>
      </c>
      <c r="J1647" s="1084">
        <v>1</v>
      </c>
      <c r="K1647" s="1085">
        <v>11</v>
      </c>
      <c r="L1647" s="931">
        <v>3</v>
      </c>
      <c r="M1647" s="931" t="s">
        <v>3387</v>
      </c>
      <c r="N1647" s="912"/>
      <c r="O1647" s="761"/>
      <c r="P1647" s="931"/>
      <c r="Q1647" s="931"/>
    </row>
    <row r="1648" spans="2:17">
      <c r="B1648" s="911">
        <v>1642</v>
      </c>
      <c r="C1648" s="931" t="s">
        <v>65</v>
      </c>
      <c r="D1648" s="913"/>
      <c r="E1648" s="931" t="s">
        <v>150</v>
      </c>
      <c r="F1648" s="912" t="str">
        <f t="shared" si="24"/>
        <v>6340</v>
      </c>
      <c r="G1648" s="931" t="s">
        <v>356</v>
      </c>
      <c r="H1648" s="931"/>
      <c r="I1648" s="933" t="s">
        <v>357</v>
      </c>
      <c r="J1648" s="1084">
        <v>2</v>
      </c>
      <c r="K1648" s="1085">
        <v>12</v>
      </c>
      <c r="L1648" s="931">
        <v>3</v>
      </c>
      <c r="M1648" s="931" t="s">
        <v>3387</v>
      </c>
      <c r="N1648" s="912"/>
      <c r="O1648" s="761"/>
      <c r="P1648" s="931"/>
      <c r="Q1648" s="931"/>
    </row>
    <row r="1649" spans="2:17">
      <c r="B1649" s="911">
        <v>1643</v>
      </c>
      <c r="C1649" s="931" t="s">
        <v>65</v>
      </c>
      <c r="D1649" s="913"/>
      <c r="E1649" s="931" t="s">
        <v>150</v>
      </c>
      <c r="F1649" s="912" t="str">
        <f t="shared" si="24"/>
        <v>6340</v>
      </c>
      <c r="G1649" s="931" t="s">
        <v>356</v>
      </c>
      <c r="H1649" s="931"/>
      <c r="I1649" s="933" t="s">
        <v>357</v>
      </c>
      <c r="J1649" s="1084">
        <v>2</v>
      </c>
      <c r="K1649" s="1085">
        <v>13</v>
      </c>
      <c r="L1649" s="931">
        <v>3</v>
      </c>
      <c r="M1649" s="931" t="s">
        <v>3387</v>
      </c>
      <c r="N1649" s="912"/>
      <c r="O1649" s="761"/>
      <c r="P1649" s="931"/>
      <c r="Q1649" s="931"/>
    </row>
    <row r="1650" spans="2:17">
      <c r="B1650" s="911">
        <v>1644</v>
      </c>
      <c r="C1650" s="931" t="s">
        <v>65</v>
      </c>
      <c r="D1650" s="913"/>
      <c r="E1650" s="931" t="s">
        <v>150</v>
      </c>
      <c r="F1650" s="912" t="str">
        <f t="shared" si="24"/>
        <v>6340</v>
      </c>
      <c r="G1650" s="931" t="s">
        <v>356</v>
      </c>
      <c r="H1650" s="931"/>
      <c r="I1650" s="933" t="s">
        <v>357</v>
      </c>
      <c r="J1650" s="1084">
        <v>2</v>
      </c>
      <c r="K1650" s="1085">
        <v>15</v>
      </c>
      <c r="L1650" s="931">
        <v>1</v>
      </c>
      <c r="M1650" s="931" t="s">
        <v>3388</v>
      </c>
      <c r="N1650" s="912"/>
      <c r="O1650" s="761"/>
      <c r="P1650" s="931"/>
      <c r="Q1650" s="931"/>
    </row>
    <row r="1651" spans="2:17">
      <c r="B1651" s="911">
        <v>1645</v>
      </c>
      <c r="C1651" s="931" t="s">
        <v>65</v>
      </c>
      <c r="D1651" s="913"/>
      <c r="E1651" s="931" t="s">
        <v>150</v>
      </c>
      <c r="F1651" s="912" t="str">
        <f t="shared" si="24"/>
        <v>6340</v>
      </c>
      <c r="G1651" s="931" t="s">
        <v>356</v>
      </c>
      <c r="H1651" s="931"/>
      <c r="I1651" s="933" t="s">
        <v>357</v>
      </c>
      <c r="J1651" s="1084">
        <v>2</v>
      </c>
      <c r="K1651" s="1085">
        <v>16</v>
      </c>
      <c r="L1651" s="931">
        <v>1</v>
      </c>
      <c r="M1651" s="931" t="s">
        <v>3388</v>
      </c>
      <c r="N1651" s="912"/>
      <c r="O1651" s="761"/>
      <c r="P1651" s="931"/>
      <c r="Q1651" s="931"/>
    </row>
    <row r="1652" spans="2:17">
      <c r="B1652" s="911">
        <v>1646</v>
      </c>
      <c r="C1652" s="931" t="s">
        <v>65</v>
      </c>
      <c r="D1652" s="913"/>
      <c r="E1652" s="931" t="s">
        <v>150</v>
      </c>
      <c r="F1652" s="912" t="str">
        <f t="shared" ref="F1652:F1718" si="25">LEFT(I1652,4)</f>
        <v>6340</v>
      </c>
      <c r="G1652" s="931" t="s">
        <v>356</v>
      </c>
      <c r="H1652" s="931"/>
      <c r="I1652" s="933" t="s">
        <v>357</v>
      </c>
      <c r="J1652" s="1084">
        <v>2</v>
      </c>
      <c r="K1652" s="1085" t="s">
        <v>3397</v>
      </c>
      <c r="L1652" s="931">
        <v>3</v>
      </c>
      <c r="M1652" s="931" t="s">
        <v>3388</v>
      </c>
      <c r="N1652" s="912"/>
      <c r="O1652" s="761"/>
      <c r="P1652" s="931"/>
      <c r="Q1652" s="931"/>
    </row>
    <row r="1653" spans="2:17">
      <c r="B1653" s="911">
        <v>1647</v>
      </c>
      <c r="C1653" s="931" t="s">
        <v>65</v>
      </c>
      <c r="D1653" s="913"/>
      <c r="E1653" s="931" t="s">
        <v>150</v>
      </c>
      <c r="F1653" s="912" t="str">
        <f t="shared" si="25"/>
        <v>6340</v>
      </c>
      <c r="G1653" s="931" t="s">
        <v>356</v>
      </c>
      <c r="H1653" s="931"/>
      <c r="I1653" s="933" t="s">
        <v>357</v>
      </c>
      <c r="J1653" s="1084">
        <v>2</v>
      </c>
      <c r="K1653" s="1085">
        <v>17</v>
      </c>
      <c r="L1653" s="931">
        <v>1</v>
      </c>
      <c r="M1653" s="931" t="s">
        <v>3388</v>
      </c>
      <c r="N1653" s="912"/>
      <c r="O1653" s="761"/>
      <c r="P1653" s="931"/>
      <c r="Q1653" s="931"/>
    </row>
    <row r="1654" spans="2:17">
      <c r="B1654" s="911">
        <v>1648</v>
      </c>
      <c r="C1654" s="931" t="s">
        <v>65</v>
      </c>
      <c r="D1654" s="913"/>
      <c r="E1654" s="931" t="s">
        <v>150</v>
      </c>
      <c r="F1654" s="912" t="str">
        <f t="shared" si="25"/>
        <v>6340</v>
      </c>
      <c r="G1654" s="931" t="s">
        <v>356</v>
      </c>
      <c r="H1654" s="931"/>
      <c r="I1654" s="933" t="s">
        <v>357</v>
      </c>
      <c r="J1654" s="1084">
        <v>2</v>
      </c>
      <c r="K1654" s="1085">
        <v>18</v>
      </c>
      <c r="L1654" s="931">
        <v>1</v>
      </c>
      <c r="M1654" s="931" t="s">
        <v>3388</v>
      </c>
      <c r="N1654" s="912"/>
      <c r="O1654" s="761"/>
      <c r="P1654" s="931"/>
      <c r="Q1654" s="931"/>
    </row>
    <row r="1655" spans="2:17">
      <c r="B1655" s="911">
        <v>1649</v>
      </c>
      <c r="C1655" s="931" t="s">
        <v>65</v>
      </c>
      <c r="D1655" s="913"/>
      <c r="E1655" s="931" t="s">
        <v>150</v>
      </c>
      <c r="F1655" s="912" t="str">
        <f t="shared" si="25"/>
        <v>6340</v>
      </c>
      <c r="G1655" s="931" t="s">
        <v>356</v>
      </c>
      <c r="H1655" s="931"/>
      <c r="I1655" s="933" t="s">
        <v>357</v>
      </c>
      <c r="J1655" s="1084">
        <v>2</v>
      </c>
      <c r="K1655" s="1085">
        <v>19</v>
      </c>
      <c r="L1655" s="931">
        <v>3</v>
      </c>
      <c r="M1655" s="931" t="s">
        <v>3387</v>
      </c>
      <c r="N1655" s="912"/>
      <c r="O1655" s="761"/>
      <c r="P1655" s="931"/>
      <c r="Q1655" s="931"/>
    </row>
    <row r="1656" spans="2:17">
      <c r="B1656" s="911">
        <v>1650</v>
      </c>
      <c r="C1656" s="931" t="s">
        <v>65</v>
      </c>
      <c r="D1656" s="913"/>
      <c r="E1656" s="931" t="s">
        <v>150</v>
      </c>
      <c r="F1656" s="912" t="str">
        <f t="shared" si="25"/>
        <v>6340</v>
      </c>
      <c r="G1656" s="931" t="s">
        <v>356</v>
      </c>
      <c r="H1656" s="931"/>
      <c r="I1656" s="933" t="s">
        <v>357</v>
      </c>
      <c r="J1656" s="1084">
        <v>3</v>
      </c>
      <c r="K1656" s="1085">
        <v>20</v>
      </c>
      <c r="L1656" s="931">
        <v>1</v>
      </c>
      <c r="M1656" s="931" t="s">
        <v>3388</v>
      </c>
      <c r="N1656" s="912"/>
      <c r="O1656" s="761"/>
      <c r="P1656" s="931"/>
      <c r="Q1656" s="931"/>
    </row>
    <row r="1657" spans="2:17">
      <c r="B1657" s="911">
        <v>1651</v>
      </c>
      <c r="C1657" s="931" t="s">
        <v>65</v>
      </c>
      <c r="D1657" s="913"/>
      <c r="E1657" s="931" t="s">
        <v>150</v>
      </c>
      <c r="F1657" s="912" t="str">
        <f t="shared" si="25"/>
        <v>6340</v>
      </c>
      <c r="G1657" s="931" t="s">
        <v>356</v>
      </c>
      <c r="H1657" s="931"/>
      <c r="I1657" s="933" t="s">
        <v>357</v>
      </c>
      <c r="J1657" s="1084">
        <v>3</v>
      </c>
      <c r="K1657" s="1085">
        <v>21</v>
      </c>
      <c r="L1657" s="931">
        <v>1</v>
      </c>
      <c r="M1657" s="931" t="s">
        <v>3388</v>
      </c>
      <c r="N1657" s="912"/>
      <c r="O1657" s="761"/>
      <c r="P1657" s="931"/>
      <c r="Q1657" s="931"/>
    </row>
    <row r="1658" spans="2:17">
      <c r="B1658" s="911">
        <v>1652</v>
      </c>
      <c r="C1658" s="931" t="s">
        <v>65</v>
      </c>
      <c r="D1658" s="913"/>
      <c r="E1658" s="931" t="s">
        <v>150</v>
      </c>
      <c r="F1658" s="912" t="str">
        <f t="shared" si="25"/>
        <v>6340</v>
      </c>
      <c r="G1658" s="931" t="s">
        <v>356</v>
      </c>
      <c r="H1658" s="931"/>
      <c r="I1658" s="933" t="s">
        <v>357</v>
      </c>
      <c r="J1658" s="1084">
        <v>3</v>
      </c>
      <c r="K1658" s="1085">
        <v>22</v>
      </c>
      <c r="L1658" s="931">
        <v>3</v>
      </c>
      <c r="M1658" s="931" t="s">
        <v>3388</v>
      </c>
      <c r="N1658" s="912"/>
      <c r="O1658" s="761"/>
      <c r="P1658" s="931"/>
      <c r="Q1658" s="931"/>
    </row>
    <row r="1659" spans="2:17">
      <c r="B1659" s="911">
        <v>1653</v>
      </c>
      <c r="C1659" s="931" t="s">
        <v>65</v>
      </c>
      <c r="D1659" s="913"/>
      <c r="E1659" s="931" t="s">
        <v>150</v>
      </c>
      <c r="F1659" s="912" t="str">
        <f t="shared" si="25"/>
        <v>6340</v>
      </c>
      <c r="G1659" s="931" t="s">
        <v>356</v>
      </c>
      <c r="H1659" s="931"/>
      <c r="I1659" s="933" t="s">
        <v>357</v>
      </c>
      <c r="J1659" s="1084">
        <v>3</v>
      </c>
      <c r="K1659" s="1085">
        <v>23</v>
      </c>
      <c r="L1659" s="931">
        <v>1</v>
      </c>
      <c r="M1659" s="931" t="s">
        <v>3388</v>
      </c>
      <c r="N1659" s="912"/>
      <c r="O1659" s="761"/>
      <c r="P1659" s="931"/>
      <c r="Q1659" s="931"/>
    </row>
    <row r="1660" spans="2:17">
      <c r="B1660" s="911">
        <v>1654</v>
      </c>
      <c r="C1660" s="931" t="s">
        <v>65</v>
      </c>
      <c r="D1660" s="913"/>
      <c r="E1660" s="931" t="s">
        <v>150</v>
      </c>
      <c r="F1660" s="912" t="str">
        <f t="shared" si="25"/>
        <v>6340</v>
      </c>
      <c r="G1660" s="931" t="s">
        <v>356</v>
      </c>
      <c r="H1660" s="931"/>
      <c r="I1660" s="933" t="s">
        <v>357</v>
      </c>
      <c r="J1660" s="1084">
        <v>3</v>
      </c>
      <c r="K1660" s="1085">
        <v>24</v>
      </c>
      <c r="L1660" s="931">
        <v>1</v>
      </c>
      <c r="M1660" s="931" t="s">
        <v>3388</v>
      </c>
      <c r="N1660" s="912"/>
      <c r="O1660" s="761"/>
      <c r="P1660" s="931"/>
      <c r="Q1660" s="931"/>
    </row>
    <row r="1661" spans="2:17">
      <c r="B1661" s="911">
        <v>1655</v>
      </c>
      <c r="C1661" s="931" t="s">
        <v>65</v>
      </c>
      <c r="D1661" s="913"/>
      <c r="E1661" s="931" t="s">
        <v>150</v>
      </c>
      <c r="F1661" s="912" t="str">
        <f t="shared" si="25"/>
        <v>6340</v>
      </c>
      <c r="G1661" s="931" t="s">
        <v>356</v>
      </c>
      <c r="H1661" s="931"/>
      <c r="I1661" s="933" t="s">
        <v>357</v>
      </c>
      <c r="J1661" s="1084">
        <v>3</v>
      </c>
      <c r="K1661" s="1085">
        <v>25</v>
      </c>
      <c r="L1661" s="931">
        <v>3</v>
      </c>
      <c r="M1661" s="931" t="s">
        <v>3387</v>
      </c>
      <c r="N1661" s="912"/>
      <c r="O1661" s="761"/>
      <c r="P1661" s="931"/>
      <c r="Q1661" s="931"/>
    </row>
    <row r="1662" spans="2:17">
      <c r="B1662" s="911">
        <v>1656</v>
      </c>
      <c r="C1662" s="931" t="s">
        <v>65</v>
      </c>
      <c r="D1662" s="913"/>
      <c r="E1662" s="931" t="s">
        <v>150</v>
      </c>
      <c r="F1662" s="912" t="str">
        <f t="shared" si="25"/>
        <v>6340</v>
      </c>
      <c r="G1662" s="931" t="s">
        <v>356</v>
      </c>
      <c r="H1662" s="931"/>
      <c r="I1662" s="933" t="s">
        <v>357</v>
      </c>
      <c r="J1662" s="1084">
        <v>3</v>
      </c>
      <c r="K1662" s="1085">
        <v>26</v>
      </c>
      <c r="L1662" s="931">
        <v>1</v>
      </c>
      <c r="M1662" s="931" t="s">
        <v>3388</v>
      </c>
      <c r="N1662" s="912"/>
      <c r="O1662" s="761"/>
      <c r="P1662" s="931"/>
      <c r="Q1662" s="931"/>
    </row>
    <row r="1663" spans="2:17">
      <c r="B1663" s="911">
        <v>1657</v>
      </c>
      <c r="C1663" s="931" t="s">
        <v>65</v>
      </c>
      <c r="D1663" s="913"/>
      <c r="E1663" s="931" t="s">
        <v>150</v>
      </c>
      <c r="F1663" s="912" t="str">
        <f t="shared" si="25"/>
        <v>6340</v>
      </c>
      <c r="G1663" s="931" t="s">
        <v>356</v>
      </c>
      <c r="H1663" s="931"/>
      <c r="I1663" s="933" t="s">
        <v>357</v>
      </c>
      <c r="J1663" s="1084">
        <v>3</v>
      </c>
      <c r="K1663" s="1085" t="s">
        <v>3398</v>
      </c>
      <c r="L1663" s="931">
        <v>3</v>
      </c>
      <c r="M1663" s="931" t="s">
        <v>3388</v>
      </c>
      <c r="N1663" s="912"/>
      <c r="O1663" s="761"/>
      <c r="P1663" s="931"/>
      <c r="Q1663" s="931"/>
    </row>
    <row r="1664" spans="2:17">
      <c r="B1664" s="911">
        <v>1658</v>
      </c>
      <c r="C1664" s="931" t="s">
        <v>65</v>
      </c>
      <c r="D1664" s="913"/>
      <c r="E1664" s="931" t="s">
        <v>150</v>
      </c>
      <c r="F1664" s="912" t="str">
        <f t="shared" si="25"/>
        <v>6340</v>
      </c>
      <c r="G1664" s="931" t="s">
        <v>356</v>
      </c>
      <c r="H1664" s="931"/>
      <c r="I1664" s="933" t="s">
        <v>357</v>
      </c>
      <c r="J1664" s="1084">
        <v>3</v>
      </c>
      <c r="K1664" s="1085">
        <v>27</v>
      </c>
      <c r="L1664" s="931">
        <v>3</v>
      </c>
      <c r="M1664" s="931" t="s">
        <v>3387</v>
      </c>
      <c r="N1664" s="912"/>
      <c r="O1664" s="761"/>
      <c r="P1664" s="931"/>
      <c r="Q1664" s="931"/>
    </row>
    <row r="1665" spans="2:17">
      <c r="B1665" s="911">
        <v>1659</v>
      </c>
      <c r="C1665" s="931" t="s">
        <v>65</v>
      </c>
      <c r="D1665" s="913"/>
      <c r="E1665" s="931" t="s">
        <v>150</v>
      </c>
      <c r="F1665" s="912" t="str">
        <f t="shared" si="25"/>
        <v>6340</v>
      </c>
      <c r="G1665" s="931"/>
      <c r="H1665" s="931"/>
      <c r="I1665" s="933" t="s">
        <v>360</v>
      </c>
      <c r="J1665" s="1084">
        <v>1</v>
      </c>
      <c r="K1665" s="1085">
        <v>1</v>
      </c>
      <c r="L1665" s="931"/>
      <c r="M1665" s="931"/>
      <c r="N1665" s="912"/>
      <c r="O1665" s="761"/>
      <c r="P1665" s="931"/>
      <c r="Q1665" s="931"/>
    </row>
    <row r="1666" spans="2:17">
      <c r="B1666" s="911">
        <v>1660</v>
      </c>
      <c r="C1666" s="931" t="s">
        <v>65</v>
      </c>
      <c r="D1666" s="913"/>
      <c r="E1666" s="931" t="s">
        <v>150</v>
      </c>
      <c r="F1666" s="912" t="str">
        <f t="shared" ref="F1666:F1668" si="26">LEFT(I1666,4)</f>
        <v>6340</v>
      </c>
      <c r="G1666" s="931"/>
      <c r="H1666" s="931"/>
      <c r="I1666" s="933" t="s">
        <v>360</v>
      </c>
      <c r="J1666" s="1084">
        <v>1</v>
      </c>
      <c r="K1666" s="1085">
        <v>2</v>
      </c>
      <c r="L1666" s="931"/>
      <c r="M1666" s="931"/>
      <c r="N1666" s="912"/>
      <c r="O1666" s="761">
        <v>46053</v>
      </c>
      <c r="P1666" s="931"/>
      <c r="Q1666" s="931"/>
    </row>
    <row r="1667" spans="2:17">
      <c r="B1667" s="911">
        <v>1661</v>
      </c>
      <c r="C1667" s="931" t="s">
        <v>65</v>
      </c>
      <c r="D1667" s="913"/>
      <c r="E1667" s="931" t="s">
        <v>150</v>
      </c>
      <c r="F1667" s="912" t="str">
        <f t="shared" si="26"/>
        <v>6340</v>
      </c>
      <c r="G1667" s="931"/>
      <c r="H1667" s="931"/>
      <c r="I1667" s="933" t="s">
        <v>360</v>
      </c>
      <c r="J1667" s="1084">
        <v>1</v>
      </c>
      <c r="K1667" s="1085">
        <v>3</v>
      </c>
      <c r="L1667" s="931"/>
      <c r="M1667" s="931"/>
      <c r="N1667" s="912"/>
      <c r="O1667" s="761">
        <v>46053</v>
      </c>
      <c r="P1667" s="931"/>
      <c r="Q1667" s="931"/>
    </row>
    <row r="1668" spans="2:17">
      <c r="B1668" s="911">
        <v>1662</v>
      </c>
      <c r="C1668" s="931" t="s">
        <v>65</v>
      </c>
      <c r="D1668" s="913"/>
      <c r="E1668" s="931" t="s">
        <v>150</v>
      </c>
      <c r="F1668" s="912" t="str">
        <f t="shared" si="26"/>
        <v>6340</v>
      </c>
      <c r="G1668" s="931"/>
      <c r="H1668" s="931"/>
      <c r="I1668" s="933" t="s">
        <v>360</v>
      </c>
      <c r="J1668" s="1084">
        <v>1</v>
      </c>
      <c r="K1668" s="1085">
        <v>4</v>
      </c>
      <c r="L1668" s="931"/>
      <c r="M1668" s="931"/>
      <c r="N1668" s="912"/>
      <c r="O1668" s="761">
        <v>46053</v>
      </c>
      <c r="P1668" s="931"/>
      <c r="Q1668" s="931"/>
    </row>
    <row r="1669" spans="2:17">
      <c r="B1669" s="911">
        <v>1663</v>
      </c>
      <c r="C1669" s="931" t="s">
        <v>65</v>
      </c>
      <c r="D1669" s="913"/>
      <c r="E1669" s="931" t="s">
        <v>150</v>
      </c>
      <c r="F1669" s="912" t="str">
        <f t="shared" si="25"/>
        <v>6340</v>
      </c>
      <c r="G1669" s="931" t="s">
        <v>362</v>
      </c>
      <c r="H1669" s="931"/>
      <c r="I1669" s="933" t="s">
        <v>363</v>
      </c>
      <c r="J1669" s="1084">
        <v>1</v>
      </c>
      <c r="K1669" s="1085">
        <v>1</v>
      </c>
      <c r="L1669" s="931">
        <v>3</v>
      </c>
      <c r="M1669" s="931" t="s">
        <v>3343</v>
      </c>
      <c r="N1669" s="912"/>
      <c r="O1669" s="761"/>
      <c r="P1669" s="931"/>
      <c r="Q1669" s="931"/>
    </row>
    <row r="1670" spans="2:17">
      <c r="B1670" s="911">
        <v>1664</v>
      </c>
      <c r="C1670" s="931" t="s">
        <v>65</v>
      </c>
      <c r="D1670" s="913"/>
      <c r="E1670" s="931" t="s">
        <v>150</v>
      </c>
      <c r="F1670" s="912" t="str">
        <f t="shared" si="25"/>
        <v>6340</v>
      </c>
      <c r="G1670" s="931" t="s">
        <v>362</v>
      </c>
      <c r="H1670" s="931"/>
      <c r="I1670" s="933" t="s">
        <v>363</v>
      </c>
      <c r="J1670" s="1084">
        <v>1</v>
      </c>
      <c r="K1670" s="1085">
        <v>2</v>
      </c>
      <c r="L1670" s="931">
        <v>3</v>
      </c>
      <c r="M1670" s="931" t="s">
        <v>3387</v>
      </c>
      <c r="N1670" s="912"/>
      <c r="O1670" s="761"/>
      <c r="P1670" s="931"/>
      <c r="Q1670" s="931"/>
    </row>
    <row r="1671" spans="2:17">
      <c r="B1671" s="911">
        <v>1665</v>
      </c>
      <c r="C1671" s="931" t="s">
        <v>65</v>
      </c>
      <c r="D1671" s="913"/>
      <c r="E1671" s="931" t="s">
        <v>150</v>
      </c>
      <c r="F1671" s="912" t="str">
        <f t="shared" si="25"/>
        <v>6340</v>
      </c>
      <c r="G1671" s="931" t="s">
        <v>362</v>
      </c>
      <c r="H1671" s="931"/>
      <c r="I1671" s="933" t="s">
        <v>363</v>
      </c>
      <c r="J1671" s="1084">
        <v>1</v>
      </c>
      <c r="K1671" s="1085">
        <v>3</v>
      </c>
      <c r="L1671" s="931">
        <v>3</v>
      </c>
      <c r="M1671" s="931" t="s">
        <v>3387</v>
      </c>
      <c r="N1671" s="912"/>
      <c r="O1671" s="761"/>
      <c r="P1671" s="931"/>
      <c r="Q1671" s="931"/>
    </row>
    <row r="1672" spans="2:17">
      <c r="B1672" s="911">
        <v>1666</v>
      </c>
      <c r="C1672" s="931" t="s">
        <v>65</v>
      </c>
      <c r="D1672" s="913"/>
      <c r="E1672" s="931" t="s">
        <v>150</v>
      </c>
      <c r="F1672" s="912" t="str">
        <f t="shared" si="25"/>
        <v>6340</v>
      </c>
      <c r="G1672" s="931" t="s">
        <v>362</v>
      </c>
      <c r="H1672" s="931"/>
      <c r="I1672" s="933" t="s">
        <v>363</v>
      </c>
      <c r="J1672" s="1084">
        <v>1</v>
      </c>
      <c r="K1672" s="1085">
        <v>4</v>
      </c>
      <c r="L1672" s="931">
        <v>3</v>
      </c>
      <c r="M1672" s="931" t="s">
        <v>3387</v>
      </c>
      <c r="N1672" s="912"/>
      <c r="O1672" s="761"/>
      <c r="P1672" s="931"/>
      <c r="Q1672" s="931"/>
    </row>
    <row r="1673" spans="2:17">
      <c r="B1673" s="911">
        <v>1667</v>
      </c>
      <c r="C1673" s="931" t="s">
        <v>65</v>
      </c>
      <c r="D1673" s="913"/>
      <c r="E1673" s="931" t="s">
        <v>150</v>
      </c>
      <c r="F1673" s="912" t="str">
        <f t="shared" si="25"/>
        <v>6340</v>
      </c>
      <c r="G1673" s="931" t="s">
        <v>362</v>
      </c>
      <c r="H1673" s="931"/>
      <c r="I1673" s="933" t="s">
        <v>363</v>
      </c>
      <c r="J1673" s="1084">
        <v>1</v>
      </c>
      <c r="K1673" s="1085">
        <v>5</v>
      </c>
      <c r="L1673" s="931">
        <v>3</v>
      </c>
      <c r="M1673" s="931" t="s">
        <v>3387</v>
      </c>
      <c r="N1673" s="912"/>
      <c r="O1673" s="761"/>
      <c r="P1673" s="931"/>
      <c r="Q1673" s="931"/>
    </row>
    <row r="1674" spans="2:17">
      <c r="B1674" s="911">
        <v>1668</v>
      </c>
      <c r="C1674" s="931" t="s">
        <v>65</v>
      </c>
      <c r="D1674" s="913"/>
      <c r="E1674" s="931" t="s">
        <v>150</v>
      </c>
      <c r="F1674" s="912" t="str">
        <f t="shared" si="25"/>
        <v>6340</v>
      </c>
      <c r="G1674" s="931" t="s">
        <v>362</v>
      </c>
      <c r="H1674" s="931"/>
      <c r="I1674" s="933" t="s">
        <v>363</v>
      </c>
      <c r="J1674" s="1084">
        <v>1</v>
      </c>
      <c r="K1674" s="1085">
        <v>6</v>
      </c>
      <c r="L1674" s="931">
        <v>3</v>
      </c>
      <c r="M1674" s="931" t="s">
        <v>3387</v>
      </c>
      <c r="N1674" s="912"/>
      <c r="O1674" s="761"/>
      <c r="P1674" s="931"/>
      <c r="Q1674" s="931"/>
    </row>
    <row r="1675" spans="2:17">
      <c r="B1675" s="911">
        <v>1669</v>
      </c>
      <c r="C1675" s="931" t="s">
        <v>65</v>
      </c>
      <c r="D1675" s="913"/>
      <c r="E1675" s="931" t="s">
        <v>150</v>
      </c>
      <c r="F1675" s="912" t="str">
        <f t="shared" si="25"/>
        <v>6340</v>
      </c>
      <c r="G1675" s="931" t="s">
        <v>362</v>
      </c>
      <c r="H1675" s="931"/>
      <c r="I1675" s="933" t="s">
        <v>363</v>
      </c>
      <c r="J1675" s="1084">
        <v>1</v>
      </c>
      <c r="K1675" s="1085">
        <v>7</v>
      </c>
      <c r="L1675" s="931">
        <v>3</v>
      </c>
      <c r="M1675" s="931" t="s">
        <v>3387</v>
      </c>
      <c r="N1675" s="912"/>
      <c r="O1675" s="761"/>
      <c r="P1675" s="931"/>
      <c r="Q1675" s="931"/>
    </row>
    <row r="1676" spans="2:17">
      <c r="B1676" s="911">
        <v>1670</v>
      </c>
      <c r="C1676" s="931" t="s">
        <v>65</v>
      </c>
      <c r="D1676" s="913"/>
      <c r="E1676" s="931" t="s">
        <v>150</v>
      </c>
      <c r="F1676" s="912" t="str">
        <f t="shared" si="25"/>
        <v>6340</v>
      </c>
      <c r="G1676" s="931" t="s">
        <v>364</v>
      </c>
      <c r="H1676" s="931"/>
      <c r="I1676" s="933" t="s">
        <v>365</v>
      </c>
      <c r="J1676" s="1084">
        <v>1</v>
      </c>
      <c r="K1676" s="1085">
        <v>1</v>
      </c>
      <c r="L1676" s="931">
        <v>3</v>
      </c>
      <c r="M1676" s="931" t="s">
        <v>3343</v>
      </c>
      <c r="N1676" s="912"/>
      <c r="O1676" s="761"/>
      <c r="P1676" s="931"/>
      <c r="Q1676" s="931"/>
    </row>
    <row r="1677" spans="2:17">
      <c r="B1677" s="911">
        <v>1671</v>
      </c>
      <c r="C1677" s="931" t="s">
        <v>65</v>
      </c>
      <c r="D1677" s="913"/>
      <c r="E1677" s="931" t="s">
        <v>150</v>
      </c>
      <c r="F1677" s="912" t="str">
        <f t="shared" si="25"/>
        <v>6340</v>
      </c>
      <c r="G1677" s="931" t="s">
        <v>364</v>
      </c>
      <c r="H1677" s="931"/>
      <c r="I1677" s="933" t="s">
        <v>365</v>
      </c>
      <c r="J1677" s="1084">
        <v>1</v>
      </c>
      <c r="K1677" s="1085">
        <v>2</v>
      </c>
      <c r="L1677" s="931">
        <v>3</v>
      </c>
      <c r="M1677" s="931" t="s">
        <v>3387</v>
      </c>
      <c r="N1677" s="912"/>
      <c r="O1677" s="761"/>
      <c r="P1677" s="931"/>
      <c r="Q1677" s="931"/>
    </row>
    <row r="1678" spans="2:17">
      <c r="B1678" s="911">
        <v>1672</v>
      </c>
      <c r="C1678" s="931" t="s">
        <v>65</v>
      </c>
      <c r="D1678" s="913"/>
      <c r="E1678" s="931" t="s">
        <v>150</v>
      </c>
      <c r="F1678" s="912" t="str">
        <f t="shared" si="25"/>
        <v>6340</v>
      </c>
      <c r="G1678" s="931" t="s">
        <v>364</v>
      </c>
      <c r="H1678" s="931"/>
      <c r="I1678" s="933" t="s">
        <v>365</v>
      </c>
      <c r="J1678" s="1084">
        <v>1</v>
      </c>
      <c r="K1678" s="1085">
        <v>3</v>
      </c>
      <c r="L1678" s="931">
        <v>1.5</v>
      </c>
      <c r="M1678" s="931" t="s">
        <v>3388</v>
      </c>
      <c r="N1678" s="912"/>
      <c r="O1678" s="761"/>
      <c r="P1678" s="931"/>
      <c r="Q1678" s="931"/>
    </row>
    <row r="1679" spans="2:17">
      <c r="B1679" s="911">
        <v>1673</v>
      </c>
      <c r="C1679" s="931" t="s">
        <v>65</v>
      </c>
      <c r="D1679" s="913"/>
      <c r="E1679" s="931" t="s">
        <v>150</v>
      </c>
      <c r="F1679" s="912" t="str">
        <f t="shared" si="25"/>
        <v>6340</v>
      </c>
      <c r="G1679" s="931" t="s">
        <v>364</v>
      </c>
      <c r="H1679" s="931"/>
      <c r="I1679" s="933" t="s">
        <v>365</v>
      </c>
      <c r="J1679" s="1084">
        <v>1</v>
      </c>
      <c r="K1679" s="1085">
        <v>4</v>
      </c>
      <c r="L1679" s="931">
        <v>3</v>
      </c>
      <c r="M1679" s="931" t="s">
        <v>3387</v>
      </c>
      <c r="N1679" s="912"/>
      <c r="O1679" s="761"/>
      <c r="P1679" s="931"/>
      <c r="Q1679" s="931"/>
    </row>
    <row r="1680" spans="2:17">
      <c r="B1680" s="911">
        <v>1674</v>
      </c>
      <c r="C1680" s="931" t="s">
        <v>65</v>
      </c>
      <c r="D1680" s="913"/>
      <c r="E1680" s="931" t="s">
        <v>150</v>
      </c>
      <c r="F1680" s="912" t="str">
        <f t="shared" si="25"/>
        <v>6340</v>
      </c>
      <c r="G1680" s="931" t="s">
        <v>364</v>
      </c>
      <c r="H1680" s="931"/>
      <c r="I1680" s="933" t="s">
        <v>365</v>
      </c>
      <c r="J1680" s="1084">
        <v>1</v>
      </c>
      <c r="K1680" s="1085">
        <v>5</v>
      </c>
      <c r="L1680" s="931">
        <v>3</v>
      </c>
      <c r="M1680" s="931" t="s">
        <v>3387</v>
      </c>
      <c r="N1680" s="912"/>
      <c r="O1680" s="761"/>
      <c r="P1680" s="931"/>
      <c r="Q1680" s="931"/>
    </row>
    <row r="1681" spans="2:17">
      <c r="B1681" s="911">
        <v>1675</v>
      </c>
      <c r="C1681" s="931" t="s">
        <v>65</v>
      </c>
      <c r="D1681" s="913"/>
      <c r="E1681" s="931" t="s">
        <v>150</v>
      </c>
      <c r="F1681" s="912" t="str">
        <f t="shared" si="25"/>
        <v>6340</v>
      </c>
      <c r="G1681" s="931" t="s">
        <v>364</v>
      </c>
      <c r="H1681" s="931"/>
      <c r="I1681" s="933" t="s">
        <v>365</v>
      </c>
      <c r="J1681" s="1084">
        <v>1</v>
      </c>
      <c r="K1681" s="1085">
        <v>6</v>
      </c>
      <c r="L1681" s="931">
        <v>3</v>
      </c>
      <c r="M1681" s="931" t="s">
        <v>3387</v>
      </c>
      <c r="N1681" s="912"/>
      <c r="O1681" s="761"/>
      <c r="P1681" s="931"/>
      <c r="Q1681" s="931"/>
    </row>
    <row r="1682" spans="2:17">
      <c r="B1682" s="911">
        <v>1676</v>
      </c>
      <c r="C1682" s="931" t="s">
        <v>65</v>
      </c>
      <c r="D1682" s="913"/>
      <c r="E1682" s="931" t="s">
        <v>150</v>
      </c>
      <c r="F1682" s="912" t="str">
        <f t="shared" si="25"/>
        <v>6340</v>
      </c>
      <c r="G1682" s="931" t="s">
        <v>364</v>
      </c>
      <c r="H1682" s="931"/>
      <c r="I1682" s="933" t="s">
        <v>365</v>
      </c>
      <c r="J1682" s="1084">
        <v>1</v>
      </c>
      <c r="K1682" s="1085">
        <v>7</v>
      </c>
      <c r="L1682" s="931">
        <v>3</v>
      </c>
      <c r="M1682" s="931" t="s">
        <v>3387</v>
      </c>
      <c r="N1682" s="912"/>
      <c r="O1682" s="761"/>
      <c r="P1682" s="931"/>
      <c r="Q1682" s="931"/>
    </row>
    <row r="1683" spans="2:17">
      <c r="B1683" s="911">
        <v>1677</v>
      </c>
      <c r="C1683" s="931" t="s">
        <v>65</v>
      </c>
      <c r="D1683" s="913"/>
      <c r="E1683" s="931" t="s">
        <v>150</v>
      </c>
      <c r="F1683" s="912" t="str">
        <f t="shared" si="25"/>
        <v>6340</v>
      </c>
      <c r="G1683" s="931" t="s">
        <v>364</v>
      </c>
      <c r="H1683" s="931"/>
      <c r="I1683" s="933" t="s">
        <v>365</v>
      </c>
      <c r="J1683" s="1084">
        <v>1</v>
      </c>
      <c r="K1683" s="1085">
        <v>8</v>
      </c>
      <c r="L1683" s="931">
        <v>3</v>
      </c>
      <c r="M1683" s="931" t="s">
        <v>3387</v>
      </c>
      <c r="N1683" s="912"/>
      <c r="O1683" s="761"/>
      <c r="P1683" s="931"/>
      <c r="Q1683" s="931"/>
    </row>
    <row r="1684" spans="2:17">
      <c r="B1684" s="911">
        <v>1678</v>
      </c>
      <c r="C1684" s="931" t="s">
        <v>65</v>
      </c>
      <c r="D1684" s="913"/>
      <c r="E1684" s="931" t="s">
        <v>150</v>
      </c>
      <c r="F1684" s="912" t="str">
        <f t="shared" si="25"/>
        <v>6340</v>
      </c>
      <c r="G1684" s="931" t="s">
        <v>364</v>
      </c>
      <c r="H1684" s="931"/>
      <c r="I1684" s="933" t="s">
        <v>365</v>
      </c>
      <c r="J1684" s="1084">
        <v>1</v>
      </c>
      <c r="K1684" s="1085">
        <v>9</v>
      </c>
      <c r="L1684" s="931">
        <v>3</v>
      </c>
      <c r="M1684" s="931" t="s">
        <v>3387</v>
      </c>
      <c r="N1684" s="912"/>
      <c r="O1684" s="761"/>
      <c r="P1684" s="931"/>
      <c r="Q1684" s="931"/>
    </row>
    <row r="1685" spans="2:17">
      <c r="B1685" s="911">
        <v>1679</v>
      </c>
      <c r="C1685" s="931" t="s">
        <v>65</v>
      </c>
      <c r="D1685" s="913"/>
      <c r="E1685" s="931" t="s">
        <v>150</v>
      </c>
      <c r="F1685" s="912" t="str">
        <f t="shared" si="25"/>
        <v>6340</v>
      </c>
      <c r="G1685" s="931" t="s">
        <v>364</v>
      </c>
      <c r="H1685" s="931"/>
      <c r="I1685" s="933" t="s">
        <v>365</v>
      </c>
      <c r="J1685" s="1084">
        <v>1</v>
      </c>
      <c r="K1685" s="1085">
        <v>10</v>
      </c>
      <c r="L1685" s="931">
        <v>3</v>
      </c>
      <c r="M1685" s="931" t="s">
        <v>3387</v>
      </c>
      <c r="N1685" s="912"/>
      <c r="O1685" s="761"/>
      <c r="P1685" s="931"/>
      <c r="Q1685" s="931"/>
    </row>
    <row r="1686" spans="2:17">
      <c r="B1686" s="911">
        <v>1680</v>
      </c>
      <c r="C1686" s="931" t="s">
        <v>65</v>
      </c>
      <c r="D1686" s="913"/>
      <c r="E1686" s="931" t="s">
        <v>150</v>
      </c>
      <c r="F1686" s="912" t="str">
        <f t="shared" si="25"/>
        <v>6340</v>
      </c>
      <c r="G1686" s="931" t="s">
        <v>364</v>
      </c>
      <c r="H1686" s="931"/>
      <c r="I1686" s="933" t="s">
        <v>365</v>
      </c>
      <c r="J1686" s="1084">
        <v>1</v>
      </c>
      <c r="K1686" s="1085">
        <v>11</v>
      </c>
      <c r="L1686" s="931">
        <v>3</v>
      </c>
      <c r="M1686" s="931" t="s">
        <v>3387</v>
      </c>
      <c r="N1686" s="912"/>
      <c r="O1686" s="761"/>
      <c r="P1686" s="931"/>
      <c r="Q1686" s="931"/>
    </row>
    <row r="1687" spans="2:17">
      <c r="B1687" s="911">
        <v>1681</v>
      </c>
      <c r="C1687" s="931" t="s">
        <v>65</v>
      </c>
      <c r="D1687" s="913"/>
      <c r="E1687" s="931" t="s">
        <v>150</v>
      </c>
      <c r="F1687" s="912" t="str">
        <f t="shared" si="25"/>
        <v>6340</v>
      </c>
      <c r="G1687" s="931" t="s">
        <v>364</v>
      </c>
      <c r="H1687" s="931"/>
      <c r="I1687" s="933" t="s">
        <v>365</v>
      </c>
      <c r="J1687" s="1084">
        <v>2</v>
      </c>
      <c r="K1687" s="1085">
        <v>12</v>
      </c>
      <c r="L1687" s="931">
        <v>3</v>
      </c>
      <c r="M1687" s="931" t="s">
        <v>3387</v>
      </c>
      <c r="N1687" s="912"/>
      <c r="O1687" s="761"/>
      <c r="P1687" s="931"/>
      <c r="Q1687" s="931"/>
    </row>
    <row r="1688" spans="2:17">
      <c r="B1688" s="911">
        <v>1682</v>
      </c>
      <c r="C1688" s="931" t="s">
        <v>65</v>
      </c>
      <c r="D1688" s="913"/>
      <c r="E1688" s="931" t="s">
        <v>150</v>
      </c>
      <c r="F1688" s="912" t="str">
        <f t="shared" si="25"/>
        <v>6340</v>
      </c>
      <c r="G1688" s="931" t="s">
        <v>364</v>
      </c>
      <c r="H1688" s="931"/>
      <c r="I1688" s="933" t="s">
        <v>365</v>
      </c>
      <c r="J1688" s="1084">
        <v>2</v>
      </c>
      <c r="K1688" s="1085">
        <v>13</v>
      </c>
      <c r="L1688" s="931">
        <v>3</v>
      </c>
      <c r="M1688" s="931" t="s">
        <v>3387</v>
      </c>
      <c r="N1688" s="912"/>
      <c r="O1688" s="761"/>
      <c r="P1688" s="931"/>
      <c r="Q1688" s="931"/>
    </row>
    <row r="1689" spans="2:17">
      <c r="B1689" s="911">
        <v>1683</v>
      </c>
      <c r="C1689" s="931" t="s">
        <v>65</v>
      </c>
      <c r="D1689" s="913"/>
      <c r="E1689" s="931" t="s">
        <v>150</v>
      </c>
      <c r="F1689" s="912" t="str">
        <f t="shared" si="25"/>
        <v>6340</v>
      </c>
      <c r="G1689" s="931" t="s">
        <v>364</v>
      </c>
      <c r="H1689" s="931"/>
      <c r="I1689" s="933" t="s">
        <v>365</v>
      </c>
      <c r="J1689" s="1084">
        <v>2</v>
      </c>
      <c r="K1689" s="1085">
        <v>15</v>
      </c>
      <c r="L1689" s="931">
        <v>1</v>
      </c>
      <c r="M1689" s="931" t="s">
        <v>3388</v>
      </c>
      <c r="N1689" s="912"/>
      <c r="O1689" s="761"/>
      <c r="P1689" s="931"/>
      <c r="Q1689" s="931"/>
    </row>
    <row r="1690" spans="2:17">
      <c r="B1690" s="911">
        <v>1684</v>
      </c>
      <c r="C1690" s="931" t="s">
        <v>65</v>
      </c>
      <c r="D1690" s="913"/>
      <c r="E1690" s="931" t="s">
        <v>150</v>
      </c>
      <c r="F1690" s="912" t="str">
        <f t="shared" si="25"/>
        <v>6340</v>
      </c>
      <c r="G1690" s="931" t="s">
        <v>364</v>
      </c>
      <c r="H1690" s="931"/>
      <c r="I1690" s="933" t="s">
        <v>365</v>
      </c>
      <c r="J1690" s="1084">
        <v>2</v>
      </c>
      <c r="K1690" s="1085">
        <v>16</v>
      </c>
      <c r="L1690" s="931">
        <v>1</v>
      </c>
      <c r="M1690" s="931" t="s">
        <v>3388</v>
      </c>
      <c r="N1690" s="912"/>
      <c r="O1690" s="761"/>
      <c r="P1690" s="931"/>
      <c r="Q1690" s="931"/>
    </row>
    <row r="1691" spans="2:17">
      <c r="B1691" s="911">
        <v>1685</v>
      </c>
      <c r="C1691" s="931" t="s">
        <v>65</v>
      </c>
      <c r="D1691" s="913"/>
      <c r="E1691" s="931" t="s">
        <v>150</v>
      </c>
      <c r="F1691" s="912" t="str">
        <f t="shared" si="25"/>
        <v>6340</v>
      </c>
      <c r="G1691" s="931" t="s">
        <v>364</v>
      </c>
      <c r="H1691" s="931"/>
      <c r="I1691" s="933" t="s">
        <v>365</v>
      </c>
      <c r="J1691" s="1084">
        <v>2</v>
      </c>
      <c r="K1691" s="1085">
        <v>17</v>
      </c>
      <c r="L1691" s="931">
        <v>1</v>
      </c>
      <c r="M1691" s="931" t="s">
        <v>3388</v>
      </c>
      <c r="N1691" s="912"/>
      <c r="O1691" s="761"/>
      <c r="P1691" s="931"/>
      <c r="Q1691" s="931"/>
    </row>
    <row r="1692" spans="2:17">
      <c r="B1692" s="911">
        <v>1686</v>
      </c>
      <c r="C1692" s="931" t="s">
        <v>65</v>
      </c>
      <c r="D1692" s="913"/>
      <c r="E1692" s="931" t="s">
        <v>150</v>
      </c>
      <c r="F1692" s="912" t="str">
        <f t="shared" si="25"/>
        <v>6340</v>
      </c>
      <c r="G1692" s="931" t="s">
        <v>364</v>
      </c>
      <c r="H1692" s="931"/>
      <c r="I1692" s="933" t="s">
        <v>365</v>
      </c>
      <c r="J1692" s="1084">
        <v>2</v>
      </c>
      <c r="K1692" s="1085" t="s">
        <v>3399</v>
      </c>
      <c r="L1692" s="931">
        <v>3</v>
      </c>
      <c r="M1692" s="931" t="s">
        <v>3388</v>
      </c>
      <c r="N1692" s="912"/>
      <c r="O1692" s="761"/>
      <c r="P1692" s="931"/>
      <c r="Q1692" s="931"/>
    </row>
    <row r="1693" spans="2:17">
      <c r="B1693" s="911">
        <v>1687</v>
      </c>
      <c r="C1693" s="931" t="s">
        <v>65</v>
      </c>
      <c r="D1693" s="913"/>
      <c r="E1693" s="931" t="s">
        <v>150</v>
      </c>
      <c r="F1693" s="912" t="str">
        <f t="shared" si="25"/>
        <v>6340</v>
      </c>
      <c r="G1693" s="931" t="s">
        <v>364</v>
      </c>
      <c r="H1693" s="931"/>
      <c r="I1693" s="933" t="s">
        <v>365</v>
      </c>
      <c r="J1693" s="1084">
        <v>2</v>
      </c>
      <c r="K1693" s="1085">
        <v>19</v>
      </c>
      <c r="L1693" s="931">
        <v>1</v>
      </c>
      <c r="M1693" s="931" t="s">
        <v>3388</v>
      </c>
      <c r="N1693" s="912"/>
      <c r="O1693" s="761"/>
      <c r="P1693" s="931"/>
      <c r="Q1693" s="931"/>
    </row>
    <row r="1694" spans="2:17">
      <c r="B1694" s="911">
        <v>1688</v>
      </c>
      <c r="C1694" s="931" t="s">
        <v>65</v>
      </c>
      <c r="D1694" s="913"/>
      <c r="E1694" s="931" t="s">
        <v>150</v>
      </c>
      <c r="F1694" s="912" t="str">
        <f t="shared" si="25"/>
        <v>6340</v>
      </c>
      <c r="G1694" s="931" t="s">
        <v>364</v>
      </c>
      <c r="H1694" s="931"/>
      <c r="I1694" s="933" t="s">
        <v>365</v>
      </c>
      <c r="J1694" s="1084">
        <v>2</v>
      </c>
      <c r="K1694" s="1085">
        <v>20</v>
      </c>
      <c r="L1694" s="931">
        <v>1</v>
      </c>
      <c r="M1694" s="931" t="s">
        <v>3388</v>
      </c>
      <c r="N1694" s="912"/>
      <c r="O1694" s="761"/>
      <c r="P1694" s="931"/>
      <c r="Q1694" s="931"/>
    </row>
    <row r="1695" spans="2:17">
      <c r="B1695" s="911">
        <v>1689</v>
      </c>
      <c r="C1695" s="931" t="s">
        <v>65</v>
      </c>
      <c r="D1695" s="913"/>
      <c r="E1695" s="931" t="s">
        <v>150</v>
      </c>
      <c r="F1695" s="912" t="str">
        <f t="shared" si="25"/>
        <v>6340</v>
      </c>
      <c r="G1695" s="931" t="s">
        <v>364</v>
      </c>
      <c r="H1695" s="931"/>
      <c r="I1695" s="933" t="s">
        <v>365</v>
      </c>
      <c r="J1695" s="1084">
        <v>2</v>
      </c>
      <c r="K1695" s="1085">
        <v>21</v>
      </c>
      <c r="L1695" s="931">
        <v>1</v>
      </c>
      <c r="M1695" s="931" t="s">
        <v>3388</v>
      </c>
      <c r="N1695" s="912"/>
      <c r="O1695" s="761"/>
      <c r="P1695" s="931"/>
      <c r="Q1695" s="931"/>
    </row>
    <row r="1696" spans="2:17">
      <c r="B1696" s="911">
        <v>1690</v>
      </c>
      <c r="C1696" s="931" t="s">
        <v>65</v>
      </c>
      <c r="D1696" s="913"/>
      <c r="E1696" s="931" t="s">
        <v>150</v>
      </c>
      <c r="F1696" s="912" t="str">
        <f t="shared" si="25"/>
        <v>6340</v>
      </c>
      <c r="G1696" s="931" t="s">
        <v>364</v>
      </c>
      <c r="H1696" s="931"/>
      <c r="I1696" s="933" t="s">
        <v>365</v>
      </c>
      <c r="J1696" s="1084">
        <v>2</v>
      </c>
      <c r="K1696" s="1085">
        <v>22</v>
      </c>
      <c r="L1696" s="931">
        <v>1</v>
      </c>
      <c r="M1696" s="931" t="s">
        <v>3388</v>
      </c>
      <c r="N1696" s="912"/>
      <c r="O1696" s="761"/>
      <c r="P1696" s="931"/>
      <c r="Q1696" s="931"/>
    </row>
    <row r="1697" spans="2:17">
      <c r="B1697" s="911">
        <v>1691</v>
      </c>
      <c r="C1697" s="931" t="s">
        <v>65</v>
      </c>
      <c r="D1697" s="913"/>
      <c r="E1697" s="931" t="s">
        <v>150</v>
      </c>
      <c r="F1697" s="912" t="str">
        <f t="shared" si="25"/>
        <v>6340</v>
      </c>
      <c r="G1697" s="931" t="s">
        <v>364</v>
      </c>
      <c r="H1697" s="931"/>
      <c r="I1697" s="933" t="s">
        <v>365</v>
      </c>
      <c r="J1697" s="1084">
        <v>2</v>
      </c>
      <c r="K1697" s="1085">
        <v>23</v>
      </c>
      <c r="L1697" s="931">
        <v>3</v>
      </c>
      <c r="M1697" s="931" t="s">
        <v>3388</v>
      </c>
      <c r="N1697" s="912"/>
      <c r="O1697" s="761"/>
      <c r="P1697" s="931"/>
      <c r="Q1697" s="931"/>
    </row>
    <row r="1698" spans="2:17">
      <c r="B1698" s="911">
        <v>1692</v>
      </c>
      <c r="C1698" s="931" t="s">
        <v>65</v>
      </c>
      <c r="D1698" s="913"/>
      <c r="E1698" s="931" t="s">
        <v>150</v>
      </c>
      <c r="F1698" s="912" t="str">
        <f t="shared" si="25"/>
        <v>6340</v>
      </c>
      <c r="G1698" s="931" t="s">
        <v>364</v>
      </c>
      <c r="H1698" s="931"/>
      <c r="I1698" s="933" t="s">
        <v>365</v>
      </c>
      <c r="J1698" s="1084">
        <v>3</v>
      </c>
      <c r="K1698" s="1085">
        <v>24</v>
      </c>
      <c r="L1698" s="931">
        <v>1</v>
      </c>
      <c r="M1698" s="931" t="s">
        <v>3388</v>
      </c>
      <c r="N1698" s="912"/>
      <c r="O1698" s="761"/>
      <c r="P1698" s="931"/>
      <c r="Q1698" s="931"/>
    </row>
    <row r="1699" spans="2:17">
      <c r="B1699" s="911">
        <v>1693</v>
      </c>
      <c r="C1699" s="931" t="s">
        <v>65</v>
      </c>
      <c r="D1699" s="913"/>
      <c r="E1699" s="931" t="s">
        <v>150</v>
      </c>
      <c r="F1699" s="912" t="str">
        <f t="shared" si="25"/>
        <v>6340</v>
      </c>
      <c r="G1699" s="931" t="s">
        <v>364</v>
      </c>
      <c r="H1699" s="931"/>
      <c r="I1699" s="933" t="s">
        <v>365</v>
      </c>
      <c r="J1699" s="1084">
        <v>3</v>
      </c>
      <c r="K1699" s="1085">
        <v>25</v>
      </c>
      <c r="L1699" s="931">
        <v>1</v>
      </c>
      <c r="M1699" s="931" t="s">
        <v>3388</v>
      </c>
      <c r="N1699" s="912"/>
      <c r="O1699" s="761"/>
      <c r="P1699" s="931"/>
      <c r="Q1699" s="931"/>
    </row>
    <row r="1700" spans="2:17">
      <c r="B1700" s="911">
        <v>1694</v>
      </c>
      <c r="C1700" s="931" t="s">
        <v>65</v>
      </c>
      <c r="D1700" s="913"/>
      <c r="E1700" s="931" t="s">
        <v>150</v>
      </c>
      <c r="F1700" s="912" t="str">
        <f t="shared" si="25"/>
        <v>6340</v>
      </c>
      <c r="G1700" s="931" t="s">
        <v>364</v>
      </c>
      <c r="H1700" s="931"/>
      <c r="I1700" s="933" t="s">
        <v>365</v>
      </c>
      <c r="J1700" s="1084">
        <v>3</v>
      </c>
      <c r="K1700" s="1085">
        <v>27</v>
      </c>
      <c r="L1700" s="931">
        <v>1</v>
      </c>
      <c r="M1700" s="931" t="s">
        <v>3388</v>
      </c>
      <c r="N1700" s="912"/>
      <c r="O1700" s="761"/>
      <c r="P1700" s="931"/>
      <c r="Q1700" s="931"/>
    </row>
    <row r="1701" spans="2:17">
      <c r="B1701" s="911">
        <v>1695</v>
      </c>
      <c r="C1701" s="931" t="s">
        <v>65</v>
      </c>
      <c r="D1701" s="913"/>
      <c r="E1701" s="931" t="s">
        <v>150</v>
      </c>
      <c r="F1701" s="912" t="str">
        <f t="shared" si="25"/>
        <v>6340</v>
      </c>
      <c r="G1701" s="931" t="s">
        <v>364</v>
      </c>
      <c r="H1701" s="931"/>
      <c r="I1701" s="933" t="s">
        <v>365</v>
      </c>
      <c r="J1701" s="1084">
        <v>3</v>
      </c>
      <c r="K1701" s="1085">
        <v>28</v>
      </c>
      <c r="L1701" s="931">
        <v>1</v>
      </c>
      <c r="M1701" s="931" t="s">
        <v>3388</v>
      </c>
      <c r="N1701" s="912"/>
      <c r="O1701" s="761"/>
      <c r="P1701" s="931"/>
      <c r="Q1701" s="931"/>
    </row>
    <row r="1702" spans="2:17">
      <c r="B1702" s="911">
        <v>1696</v>
      </c>
      <c r="C1702" s="931" t="s">
        <v>65</v>
      </c>
      <c r="D1702" s="913"/>
      <c r="E1702" s="931" t="s">
        <v>150</v>
      </c>
      <c r="F1702" s="912" t="str">
        <f t="shared" si="25"/>
        <v>6340</v>
      </c>
      <c r="G1702" s="931" t="s">
        <v>364</v>
      </c>
      <c r="H1702" s="931"/>
      <c r="I1702" s="933" t="s">
        <v>365</v>
      </c>
      <c r="J1702" s="1084">
        <v>3</v>
      </c>
      <c r="K1702" s="1085">
        <v>29</v>
      </c>
      <c r="L1702" s="931">
        <v>3</v>
      </c>
      <c r="M1702" s="931" t="s">
        <v>3388</v>
      </c>
      <c r="N1702" s="912"/>
      <c r="O1702" s="761"/>
      <c r="P1702" s="931"/>
      <c r="Q1702" s="931"/>
    </row>
    <row r="1703" spans="2:17">
      <c r="B1703" s="911">
        <v>1697</v>
      </c>
      <c r="C1703" s="931" t="s">
        <v>65</v>
      </c>
      <c r="D1703" s="913"/>
      <c r="E1703" s="931" t="s">
        <v>150</v>
      </c>
      <c r="F1703" s="912" t="str">
        <f t="shared" si="25"/>
        <v>6340</v>
      </c>
      <c r="G1703" s="931" t="s">
        <v>364</v>
      </c>
      <c r="H1703" s="931"/>
      <c r="I1703" s="933" t="s">
        <v>365</v>
      </c>
      <c r="J1703" s="1084">
        <v>3</v>
      </c>
      <c r="K1703" s="1085">
        <v>30</v>
      </c>
      <c r="L1703" s="931">
        <v>1</v>
      </c>
      <c r="M1703" s="931" t="s">
        <v>3388</v>
      </c>
      <c r="N1703" s="912"/>
      <c r="O1703" s="761"/>
      <c r="P1703" s="931"/>
      <c r="Q1703" s="931"/>
    </row>
    <row r="1704" spans="2:17">
      <c r="B1704" s="911">
        <v>1698</v>
      </c>
      <c r="C1704" s="931" t="s">
        <v>65</v>
      </c>
      <c r="D1704" s="913"/>
      <c r="E1704" s="931" t="s">
        <v>150</v>
      </c>
      <c r="F1704" s="912" t="str">
        <f t="shared" si="25"/>
        <v>6340</v>
      </c>
      <c r="G1704" s="931" t="s">
        <v>364</v>
      </c>
      <c r="H1704" s="931"/>
      <c r="I1704" s="933" t="s">
        <v>365</v>
      </c>
      <c r="J1704" s="1084">
        <v>3</v>
      </c>
      <c r="K1704" s="1085">
        <v>31</v>
      </c>
      <c r="L1704" s="931">
        <v>3</v>
      </c>
      <c r="M1704" s="931" t="s">
        <v>3387</v>
      </c>
      <c r="N1704" s="912"/>
      <c r="O1704" s="761"/>
      <c r="P1704" s="931"/>
      <c r="Q1704" s="931"/>
    </row>
    <row r="1705" spans="2:17">
      <c r="B1705" s="911">
        <v>1699</v>
      </c>
      <c r="C1705" s="931" t="s">
        <v>65</v>
      </c>
      <c r="D1705" s="913"/>
      <c r="E1705" s="931" t="s">
        <v>150</v>
      </c>
      <c r="F1705" s="912" t="str">
        <f t="shared" si="25"/>
        <v>6340</v>
      </c>
      <c r="G1705" s="931"/>
      <c r="H1705" s="931"/>
      <c r="I1705" s="933" t="s">
        <v>368</v>
      </c>
      <c r="J1705" s="1084"/>
      <c r="K1705" s="1085"/>
      <c r="L1705" s="931"/>
      <c r="M1705" s="931"/>
      <c r="N1705" s="912"/>
      <c r="O1705" s="761"/>
      <c r="P1705" s="931"/>
      <c r="Q1705" s="931"/>
    </row>
    <row r="1706" spans="2:17">
      <c r="B1706" s="911">
        <v>1700</v>
      </c>
      <c r="C1706" s="931" t="s">
        <v>65</v>
      </c>
      <c r="D1706" s="913"/>
      <c r="E1706" s="931" t="s">
        <v>150</v>
      </c>
      <c r="F1706" s="912" t="str">
        <f t="shared" si="25"/>
        <v>6340</v>
      </c>
      <c r="G1706" s="931" t="s">
        <v>370</v>
      </c>
      <c r="H1706" s="931"/>
      <c r="I1706" s="933" t="s">
        <v>371</v>
      </c>
      <c r="J1706" s="1084">
        <v>1</v>
      </c>
      <c r="K1706" s="1085">
        <v>1</v>
      </c>
      <c r="L1706" s="931">
        <v>3</v>
      </c>
      <c r="M1706" s="912" t="s">
        <v>3343</v>
      </c>
      <c r="N1706" s="912"/>
      <c r="O1706" s="761"/>
      <c r="P1706" s="931"/>
      <c r="Q1706" s="931"/>
    </row>
    <row r="1707" spans="2:17">
      <c r="B1707" s="911">
        <v>1701</v>
      </c>
      <c r="C1707" s="931" t="s">
        <v>65</v>
      </c>
      <c r="D1707" s="913"/>
      <c r="E1707" s="931" t="s">
        <v>150</v>
      </c>
      <c r="F1707" s="912" t="str">
        <f t="shared" si="25"/>
        <v>6340</v>
      </c>
      <c r="G1707" s="931" t="s">
        <v>370</v>
      </c>
      <c r="H1707" s="931"/>
      <c r="I1707" s="933" t="s">
        <v>371</v>
      </c>
      <c r="J1707" s="1084">
        <v>1</v>
      </c>
      <c r="K1707" s="1085">
        <v>2</v>
      </c>
      <c r="L1707" s="931">
        <v>3</v>
      </c>
      <c r="M1707" s="912" t="s">
        <v>3387</v>
      </c>
      <c r="N1707" s="912"/>
      <c r="O1707" s="761"/>
      <c r="P1707" s="931"/>
      <c r="Q1707" s="931"/>
    </row>
    <row r="1708" spans="2:17">
      <c r="B1708" s="911">
        <v>1702</v>
      </c>
      <c r="C1708" s="931" t="s">
        <v>65</v>
      </c>
      <c r="D1708" s="913"/>
      <c r="E1708" s="931" t="s">
        <v>150</v>
      </c>
      <c r="F1708" s="912" t="str">
        <f t="shared" si="25"/>
        <v>6340</v>
      </c>
      <c r="G1708" s="931" t="s">
        <v>370</v>
      </c>
      <c r="H1708" s="931"/>
      <c r="I1708" s="933" t="s">
        <v>371</v>
      </c>
      <c r="J1708" s="1084">
        <v>1</v>
      </c>
      <c r="K1708" s="1085">
        <v>3</v>
      </c>
      <c r="L1708" s="931">
        <v>3</v>
      </c>
      <c r="M1708" s="912" t="s">
        <v>3387</v>
      </c>
      <c r="N1708" s="912"/>
      <c r="O1708" s="761"/>
      <c r="P1708" s="931"/>
      <c r="Q1708" s="931"/>
    </row>
    <row r="1709" spans="2:17">
      <c r="B1709" s="911">
        <v>1703</v>
      </c>
      <c r="C1709" s="931" t="s">
        <v>65</v>
      </c>
      <c r="D1709" s="913"/>
      <c r="E1709" s="931" t="s">
        <v>150</v>
      </c>
      <c r="F1709" s="912" t="str">
        <f t="shared" si="25"/>
        <v>6340</v>
      </c>
      <c r="G1709" s="931" t="s">
        <v>370</v>
      </c>
      <c r="H1709" s="931"/>
      <c r="I1709" s="933" t="s">
        <v>371</v>
      </c>
      <c r="J1709" s="1084">
        <v>1</v>
      </c>
      <c r="K1709" s="1085">
        <v>4</v>
      </c>
      <c r="L1709" s="931">
        <v>3</v>
      </c>
      <c r="M1709" s="912" t="s">
        <v>3387</v>
      </c>
      <c r="N1709" s="912"/>
      <c r="O1709" s="761"/>
      <c r="P1709" s="931"/>
      <c r="Q1709" s="931"/>
    </row>
    <row r="1710" spans="2:17">
      <c r="B1710" s="911">
        <v>1704</v>
      </c>
      <c r="C1710" s="931" t="s">
        <v>65</v>
      </c>
      <c r="D1710" s="913"/>
      <c r="E1710" s="931" t="s">
        <v>150</v>
      </c>
      <c r="F1710" s="912" t="str">
        <f t="shared" si="25"/>
        <v>6340</v>
      </c>
      <c r="G1710" s="931" t="s">
        <v>370</v>
      </c>
      <c r="H1710" s="931"/>
      <c r="I1710" s="933" t="s">
        <v>371</v>
      </c>
      <c r="J1710" s="1084">
        <v>1</v>
      </c>
      <c r="K1710" s="1085">
        <v>5</v>
      </c>
      <c r="L1710" s="931">
        <v>3</v>
      </c>
      <c r="M1710" s="912" t="s">
        <v>3387</v>
      </c>
      <c r="N1710" s="912"/>
      <c r="O1710" s="761"/>
      <c r="P1710" s="931"/>
      <c r="Q1710" s="931"/>
    </row>
    <row r="1711" spans="2:17">
      <c r="B1711" s="911">
        <v>1705</v>
      </c>
      <c r="C1711" s="931" t="s">
        <v>65</v>
      </c>
      <c r="D1711" s="913"/>
      <c r="E1711" s="931" t="s">
        <v>150</v>
      </c>
      <c r="F1711" s="912" t="str">
        <f t="shared" si="25"/>
        <v>6340</v>
      </c>
      <c r="G1711" s="931" t="s">
        <v>370</v>
      </c>
      <c r="H1711" s="931"/>
      <c r="I1711" s="933" t="s">
        <v>371</v>
      </c>
      <c r="J1711" s="1084">
        <v>1</v>
      </c>
      <c r="K1711" s="1085">
        <v>6</v>
      </c>
      <c r="L1711" s="931">
        <v>3</v>
      </c>
      <c r="M1711" s="912" t="s">
        <v>3387</v>
      </c>
      <c r="N1711" s="912"/>
      <c r="O1711" s="761"/>
      <c r="P1711" s="931"/>
      <c r="Q1711" s="931"/>
    </row>
    <row r="1712" spans="2:17">
      <c r="B1712" s="911">
        <v>1706</v>
      </c>
      <c r="C1712" s="931" t="s">
        <v>65</v>
      </c>
      <c r="D1712" s="913"/>
      <c r="E1712" s="931" t="s">
        <v>150</v>
      </c>
      <c r="F1712" s="912" t="str">
        <f t="shared" si="25"/>
        <v>6340</v>
      </c>
      <c r="G1712" s="931" t="s">
        <v>370</v>
      </c>
      <c r="H1712" s="931"/>
      <c r="I1712" s="933" t="s">
        <v>371</v>
      </c>
      <c r="J1712" s="1084">
        <v>1</v>
      </c>
      <c r="K1712" s="1085">
        <v>7</v>
      </c>
      <c r="L1712" s="931">
        <v>3</v>
      </c>
      <c r="M1712" s="912" t="s">
        <v>3387</v>
      </c>
      <c r="N1712" s="912"/>
      <c r="O1712" s="761"/>
      <c r="P1712" s="931"/>
      <c r="Q1712" s="931"/>
    </row>
    <row r="1713" spans="2:17">
      <c r="B1713" s="911">
        <v>1707</v>
      </c>
      <c r="C1713" s="931" t="s">
        <v>65</v>
      </c>
      <c r="D1713" s="913"/>
      <c r="E1713" s="931" t="s">
        <v>150</v>
      </c>
      <c r="F1713" s="912" t="str">
        <f t="shared" si="25"/>
        <v>6340</v>
      </c>
      <c r="G1713" s="931" t="s">
        <v>372</v>
      </c>
      <c r="H1713" s="931"/>
      <c r="I1713" s="933" t="s">
        <v>373</v>
      </c>
      <c r="J1713" s="1084">
        <v>1</v>
      </c>
      <c r="K1713" s="1085">
        <v>1</v>
      </c>
      <c r="L1713" s="931">
        <v>3</v>
      </c>
      <c r="M1713" s="931" t="s">
        <v>3343</v>
      </c>
      <c r="N1713" s="912"/>
      <c r="O1713" s="761"/>
      <c r="P1713" s="931"/>
      <c r="Q1713" s="931"/>
    </row>
    <row r="1714" spans="2:17">
      <c r="B1714" s="911">
        <v>1708</v>
      </c>
      <c r="C1714" s="931" t="s">
        <v>65</v>
      </c>
      <c r="D1714" s="913"/>
      <c r="E1714" s="931" t="s">
        <v>150</v>
      </c>
      <c r="F1714" s="912" t="str">
        <f t="shared" si="25"/>
        <v>6340</v>
      </c>
      <c r="G1714" s="931" t="s">
        <v>372</v>
      </c>
      <c r="H1714" s="931"/>
      <c r="I1714" s="933" t="s">
        <v>373</v>
      </c>
      <c r="J1714" s="1084">
        <v>1</v>
      </c>
      <c r="K1714" s="1085">
        <v>2</v>
      </c>
      <c r="L1714" s="931">
        <v>3</v>
      </c>
      <c r="M1714" s="931" t="s">
        <v>3387</v>
      </c>
      <c r="N1714" s="912"/>
      <c r="O1714" s="761"/>
      <c r="P1714" s="931"/>
      <c r="Q1714" s="931"/>
    </row>
    <row r="1715" spans="2:17">
      <c r="B1715" s="911">
        <v>1709</v>
      </c>
      <c r="C1715" s="931" t="s">
        <v>65</v>
      </c>
      <c r="D1715" s="913"/>
      <c r="E1715" s="931" t="s">
        <v>150</v>
      </c>
      <c r="F1715" s="912" t="str">
        <f t="shared" si="25"/>
        <v>6340</v>
      </c>
      <c r="G1715" s="931" t="s">
        <v>372</v>
      </c>
      <c r="H1715" s="931"/>
      <c r="I1715" s="933" t="s">
        <v>373</v>
      </c>
      <c r="J1715" s="1084">
        <v>1</v>
      </c>
      <c r="K1715" s="1085">
        <v>3</v>
      </c>
      <c r="L1715" s="931">
        <v>1.5</v>
      </c>
      <c r="M1715" s="931" t="s">
        <v>3388</v>
      </c>
      <c r="N1715" s="912"/>
      <c r="O1715" s="761"/>
      <c r="P1715" s="931"/>
      <c r="Q1715" s="931"/>
    </row>
    <row r="1716" spans="2:17">
      <c r="B1716" s="911">
        <v>1710</v>
      </c>
      <c r="C1716" s="931" t="s">
        <v>65</v>
      </c>
      <c r="D1716" s="913"/>
      <c r="E1716" s="931" t="s">
        <v>150</v>
      </c>
      <c r="F1716" s="912" t="str">
        <f t="shared" si="25"/>
        <v>6340</v>
      </c>
      <c r="G1716" s="931" t="s">
        <v>372</v>
      </c>
      <c r="H1716" s="931"/>
      <c r="I1716" s="933" t="s">
        <v>373</v>
      </c>
      <c r="J1716" s="1084">
        <v>1</v>
      </c>
      <c r="K1716" s="1085">
        <v>4</v>
      </c>
      <c r="L1716" s="931">
        <v>3</v>
      </c>
      <c r="M1716" s="931" t="s">
        <v>3387</v>
      </c>
      <c r="N1716" s="912"/>
      <c r="O1716" s="761"/>
      <c r="P1716" s="931"/>
      <c r="Q1716" s="931"/>
    </row>
    <row r="1717" spans="2:17">
      <c r="B1717" s="911">
        <v>1711</v>
      </c>
      <c r="C1717" s="931" t="s">
        <v>65</v>
      </c>
      <c r="D1717" s="913"/>
      <c r="E1717" s="931" t="s">
        <v>150</v>
      </c>
      <c r="F1717" s="912" t="str">
        <f t="shared" si="25"/>
        <v>6340</v>
      </c>
      <c r="G1717" s="931" t="s">
        <v>372</v>
      </c>
      <c r="H1717" s="931"/>
      <c r="I1717" s="933" t="s">
        <v>373</v>
      </c>
      <c r="J1717" s="1084">
        <v>1</v>
      </c>
      <c r="K1717" s="1085">
        <v>5</v>
      </c>
      <c r="L1717" s="931">
        <v>3</v>
      </c>
      <c r="M1717" s="931" t="s">
        <v>3387</v>
      </c>
      <c r="N1717" s="912"/>
      <c r="O1717" s="761"/>
      <c r="P1717" s="931"/>
      <c r="Q1717" s="931"/>
    </row>
    <row r="1718" spans="2:17">
      <c r="B1718" s="911">
        <v>1712</v>
      </c>
      <c r="C1718" s="931" t="s">
        <v>65</v>
      </c>
      <c r="D1718" s="913"/>
      <c r="E1718" s="931" t="s">
        <v>150</v>
      </c>
      <c r="F1718" s="912" t="str">
        <f t="shared" si="25"/>
        <v>6340</v>
      </c>
      <c r="G1718" s="931" t="s">
        <v>372</v>
      </c>
      <c r="H1718" s="931"/>
      <c r="I1718" s="933" t="s">
        <v>373</v>
      </c>
      <c r="J1718" s="1084">
        <v>1</v>
      </c>
      <c r="K1718" s="1085">
        <v>6</v>
      </c>
      <c r="L1718" s="931">
        <v>3</v>
      </c>
      <c r="M1718" s="931" t="s">
        <v>3387</v>
      </c>
      <c r="N1718" s="912"/>
      <c r="O1718" s="761"/>
      <c r="P1718" s="931"/>
      <c r="Q1718" s="931"/>
    </row>
    <row r="1719" spans="2:17">
      <c r="B1719" s="911">
        <v>1713</v>
      </c>
      <c r="C1719" s="931" t="s">
        <v>65</v>
      </c>
      <c r="D1719" s="913"/>
      <c r="E1719" s="931" t="s">
        <v>150</v>
      </c>
      <c r="F1719" s="912" t="str">
        <f t="shared" ref="F1719:F1782" si="27">LEFT(I1719,4)</f>
        <v>6340</v>
      </c>
      <c r="G1719" s="931" t="s">
        <v>372</v>
      </c>
      <c r="H1719" s="931"/>
      <c r="I1719" s="933" t="s">
        <v>373</v>
      </c>
      <c r="J1719" s="1084">
        <v>1</v>
      </c>
      <c r="K1719" s="1085">
        <v>7</v>
      </c>
      <c r="L1719" s="931">
        <v>3</v>
      </c>
      <c r="M1719" s="931" t="s">
        <v>3387</v>
      </c>
      <c r="N1719" s="912"/>
      <c r="O1719" s="761"/>
      <c r="P1719" s="931"/>
      <c r="Q1719" s="931"/>
    </row>
    <row r="1720" spans="2:17">
      <c r="B1720" s="911">
        <v>1714</v>
      </c>
      <c r="C1720" s="931" t="s">
        <v>65</v>
      </c>
      <c r="D1720" s="913"/>
      <c r="E1720" s="931" t="s">
        <v>150</v>
      </c>
      <c r="F1720" s="912" t="str">
        <f t="shared" si="27"/>
        <v>6340</v>
      </c>
      <c r="G1720" s="931" t="s">
        <v>372</v>
      </c>
      <c r="H1720" s="931"/>
      <c r="I1720" s="933" t="s">
        <v>373</v>
      </c>
      <c r="J1720" s="1084">
        <v>1</v>
      </c>
      <c r="K1720" s="1085">
        <v>8</v>
      </c>
      <c r="L1720" s="931">
        <v>3</v>
      </c>
      <c r="M1720" s="931" t="s">
        <v>3387</v>
      </c>
      <c r="N1720" s="912"/>
      <c r="O1720" s="761"/>
      <c r="P1720" s="931"/>
      <c r="Q1720" s="931"/>
    </row>
    <row r="1721" spans="2:17">
      <c r="B1721" s="911">
        <v>1715</v>
      </c>
      <c r="C1721" s="931" t="s">
        <v>65</v>
      </c>
      <c r="D1721" s="913"/>
      <c r="E1721" s="931" t="s">
        <v>150</v>
      </c>
      <c r="F1721" s="912" t="str">
        <f t="shared" si="27"/>
        <v>6340</v>
      </c>
      <c r="G1721" s="931" t="s">
        <v>372</v>
      </c>
      <c r="H1721" s="931"/>
      <c r="I1721" s="933" t="s">
        <v>373</v>
      </c>
      <c r="J1721" s="1084">
        <v>2</v>
      </c>
      <c r="K1721" s="1085">
        <v>9</v>
      </c>
      <c r="L1721" s="931">
        <v>3</v>
      </c>
      <c r="M1721" s="931" t="s">
        <v>3387</v>
      </c>
      <c r="N1721" s="912"/>
      <c r="O1721" s="761"/>
      <c r="P1721" s="931"/>
      <c r="Q1721" s="931"/>
    </row>
    <row r="1722" spans="2:17">
      <c r="B1722" s="911">
        <v>1716</v>
      </c>
      <c r="C1722" s="931" t="s">
        <v>65</v>
      </c>
      <c r="D1722" s="913"/>
      <c r="E1722" s="931" t="s">
        <v>150</v>
      </c>
      <c r="F1722" s="912" t="str">
        <f t="shared" si="27"/>
        <v>6340</v>
      </c>
      <c r="G1722" s="931" t="s">
        <v>372</v>
      </c>
      <c r="H1722" s="931"/>
      <c r="I1722" s="933" t="s">
        <v>373</v>
      </c>
      <c r="J1722" s="1084">
        <v>2</v>
      </c>
      <c r="K1722" s="1085">
        <v>10</v>
      </c>
      <c r="L1722" s="931">
        <v>1</v>
      </c>
      <c r="M1722" s="931" t="s">
        <v>3388</v>
      </c>
      <c r="N1722" s="912"/>
      <c r="O1722" s="761"/>
      <c r="P1722" s="931"/>
      <c r="Q1722" s="931"/>
    </row>
    <row r="1723" spans="2:17">
      <c r="B1723" s="911">
        <v>1717</v>
      </c>
      <c r="C1723" s="931" t="s">
        <v>65</v>
      </c>
      <c r="D1723" s="913"/>
      <c r="E1723" s="931" t="s">
        <v>150</v>
      </c>
      <c r="F1723" s="912" t="str">
        <f t="shared" si="27"/>
        <v>6340</v>
      </c>
      <c r="G1723" s="931" t="s">
        <v>372</v>
      </c>
      <c r="H1723" s="931"/>
      <c r="I1723" s="933" t="s">
        <v>373</v>
      </c>
      <c r="J1723" s="1084">
        <v>2</v>
      </c>
      <c r="K1723" s="1085">
        <v>11</v>
      </c>
      <c r="L1723" s="931">
        <v>1</v>
      </c>
      <c r="M1723" s="931" t="s">
        <v>3388</v>
      </c>
      <c r="N1723" s="912"/>
      <c r="O1723" s="761"/>
      <c r="P1723" s="931"/>
      <c r="Q1723" s="931"/>
    </row>
    <row r="1724" spans="2:17">
      <c r="B1724" s="911">
        <v>1718</v>
      </c>
      <c r="C1724" s="931" t="s">
        <v>65</v>
      </c>
      <c r="D1724" s="913"/>
      <c r="E1724" s="931" t="s">
        <v>150</v>
      </c>
      <c r="F1724" s="912" t="str">
        <f t="shared" si="27"/>
        <v>6340</v>
      </c>
      <c r="G1724" s="931" t="s">
        <v>372</v>
      </c>
      <c r="H1724" s="931"/>
      <c r="I1724" s="933" t="s">
        <v>373</v>
      </c>
      <c r="J1724" s="1084">
        <v>2</v>
      </c>
      <c r="K1724" s="1085">
        <v>13</v>
      </c>
      <c r="L1724" s="931">
        <v>1</v>
      </c>
      <c r="M1724" s="931" t="s">
        <v>3388</v>
      </c>
      <c r="N1724" s="912"/>
      <c r="O1724" s="761"/>
      <c r="P1724" s="931"/>
      <c r="Q1724" s="931"/>
    </row>
    <row r="1725" spans="2:17">
      <c r="B1725" s="911">
        <v>1719</v>
      </c>
      <c r="C1725" s="931" t="s">
        <v>65</v>
      </c>
      <c r="D1725" s="913"/>
      <c r="E1725" s="931" t="s">
        <v>150</v>
      </c>
      <c r="F1725" s="912" t="str">
        <f t="shared" si="27"/>
        <v>6340</v>
      </c>
      <c r="G1725" s="931" t="s">
        <v>372</v>
      </c>
      <c r="H1725" s="931"/>
      <c r="I1725" s="933" t="s">
        <v>373</v>
      </c>
      <c r="J1725" s="1084">
        <v>2</v>
      </c>
      <c r="K1725" s="1085" t="s">
        <v>3396</v>
      </c>
      <c r="L1725" s="931">
        <v>3</v>
      </c>
      <c r="M1725" s="931" t="s">
        <v>3388</v>
      </c>
      <c r="N1725" s="912"/>
      <c r="O1725" s="761"/>
      <c r="P1725" s="931"/>
      <c r="Q1725" s="931"/>
    </row>
    <row r="1726" spans="2:17">
      <c r="B1726" s="911">
        <v>1720</v>
      </c>
      <c r="C1726" s="931" t="s">
        <v>65</v>
      </c>
      <c r="D1726" s="913"/>
      <c r="E1726" s="931" t="s">
        <v>150</v>
      </c>
      <c r="F1726" s="912" t="str">
        <f t="shared" si="27"/>
        <v>6340</v>
      </c>
      <c r="G1726" s="931" t="s">
        <v>372</v>
      </c>
      <c r="H1726" s="931"/>
      <c r="I1726" s="933" t="s">
        <v>373</v>
      </c>
      <c r="J1726" s="1084">
        <v>2</v>
      </c>
      <c r="K1726" s="1085">
        <v>14</v>
      </c>
      <c r="L1726" s="931">
        <v>1</v>
      </c>
      <c r="M1726" s="931" t="s">
        <v>3388</v>
      </c>
      <c r="N1726" s="912"/>
      <c r="O1726" s="761"/>
      <c r="P1726" s="931"/>
      <c r="Q1726" s="931"/>
    </row>
    <row r="1727" spans="2:17">
      <c r="B1727" s="911">
        <v>1721</v>
      </c>
      <c r="C1727" s="931" t="s">
        <v>65</v>
      </c>
      <c r="D1727" s="913"/>
      <c r="E1727" s="931" t="s">
        <v>150</v>
      </c>
      <c r="F1727" s="912" t="str">
        <f t="shared" si="27"/>
        <v>6340</v>
      </c>
      <c r="G1727" s="931" t="s">
        <v>372</v>
      </c>
      <c r="H1727" s="931"/>
      <c r="I1727" s="933" t="s">
        <v>373</v>
      </c>
      <c r="J1727" s="1084">
        <v>2</v>
      </c>
      <c r="K1727" s="1085">
        <v>15</v>
      </c>
      <c r="L1727" s="931">
        <v>1</v>
      </c>
      <c r="M1727" s="931" t="s">
        <v>3388</v>
      </c>
      <c r="N1727" s="912"/>
      <c r="O1727" s="761"/>
      <c r="P1727" s="931"/>
      <c r="Q1727" s="931"/>
    </row>
    <row r="1728" spans="2:17">
      <c r="B1728" s="911">
        <v>1722</v>
      </c>
      <c r="C1728" s="931" t="s">
        <v>65</v>
      </c>
      <c r="D1728" s="913"/>
      <c r="E1728" s="931" t="s">
        <v>150</v>
      </c>
      <c r="F1728" s="912" t="str">
        <f t="shared" si="27"/>
        <v>6340</v>
      </c>
      <c r="G1728" s="931" t="s">
        <v>372</v>
      </c>
      <c r="H1728" s="931"/>
      <c r="I1728" s="933" t="s">
        <v>373</v>
      </c>
      <c r="J1728" s="1084">
        <v>2</v>
      </c>
      <c r="K1728" s="1085">
        <v>16</v>
      </c>
      <c r="L1728" s="931">
        <v>3</v>
      </c>
      <c r="M1728" s="931" t="s">
        <v>3387</v>
      </c>
      <c r="N1728" s="912"/>
      <c r="O1728" s="761"/>
      <c r="P1728" s="931"/>
      <c r="Q1728" s="931"/>
    </row>
    <row r="1729" spans="2:17">
      <c r="B1729" s="911">
        <v>1723</v>
      </c>
      <c r="C1729" s="931" t="s">
        <v>65</v>
      </c>
      <c r="D1729" s="913"/>
      <c r="E1729" s="931" t="s">
        <v>150</v>
      </c>
      <c r="F1729" s="912" t="str">
        <f t="shared" si="27"/>
        <v>6340</v>
      </c>
      <c r="G1729" s="931" t="s">
        <v>372</v>
      </c>
      <c r="H1729" s="931"/>
      <c r="I1729" s="933" t="s">
        <v>373</v>
      </c>
      <c r="J1729" s="1084">
        <v>3</v>
      </c>
      <c r="K1729" s="1085">
        <v>17</v>
      </c>
      <c r="L1729" s="931">
        <v>1</v>
      </c>
      <c r="M1729" s="931" t="s">
        <v>3388</v>
      </c>
      <c r="N1729" s="912"/>
      <c r="O1729" s="761"/>
      <c r="P1729" s="931"/>
      <c r="Q1729" s="931"/>
    </row>
    <row r="1730" spans="2:17">
      <c r="B1730" s="911">
        <v>1724</v>
      </c>
      <c r="C1730" s="931" t="s">
        <v>65</v>
      </c>
      <c r="D1730" s="913"/>
      <c r="E1730" s="931" t="s">
        <v>150</v>
      </c>
      <c r="F1730" s="912" t="str">
        <f t="shared" si="27"/>
        <v>6340</v>
      </c>
      <c r="G1730" s="931" t="s">
        <v>372</v>
      </c>
      <c r="H1730" s="931"/>
      <c r="I1730" s="933" t="s">
        <v>373</v>
      </c>
      <c r="J1730" s="1084">
        <v>3</v>
      </c>
      <c r="K1730" s="1085">
        <v>18</v>
      </c>
      <c r="L1730" s="931">
        <v>1</v>
      </c>
      <c r="M1730" s="931" t="s">
        <v>3388</v>
      </c>
      <c r="N1730" s="912"/>
      <c r="O1730" s="761"/>
      <c r="P1730" s="931"/>
      <c r="Q1730" s="931"/>
    </row>
    <row r="1731" spans="2:17">
      <c r="B1731" s="911">
        <v>1725</v>
      </c>
      <c r="C1731" s="931" t="s">
        <v>65</v>
      </c>
      <c r="D1731" s="913"/>
      <c r="E1731" s="931" t="s">
        <v>150</v>
      </c>
      <c r="F1731" s="912" t="str">
        <f t="shared" si="27"/>
        <v>6340</v>
      </c>
      <c r="G1731" s="931" t="s">
        <v>372</v>
      </c>
      <c r="H1731" s="931"/>
      <c r="I1731" s="933" t="s">
        <v>373</v>
      </c>
      <c r="J1731" s="1084">
        <v>3</v>
      </c>
      <c r="K1731" s="1085" t="s">
        <v>3395</v>
      </c>
      <c r="L1731" s="931">
        <v>3</v>
      </c>
      <c r="M1731" s="931" t="s">
        <v>3388</v>
      </c>
      <c r="N1731" s="912"/>
      <c r="O1731" s="761"/>
      <c r="P1731" s="931"/>
      <c r="Q1731" s="931"/>
    </row>
    <row r="1732" spans="2:17">
      <c r="B1732" s="911">
        <v>1726</v>
      </c>
      <c r="C1732" s="931" t="s">
        <v>65</v>
      </c>
      <c r="D1732" s="913"/>
      <c r="E1732" s="931" t="s">
        <v>150</v>
      </c>
      <c r="F1732" s="912" t="str">
        <f t="shared" si="27"/>
        <v>6340</v>
      </c>
      <c r="G1732" s="931" t="s">
        <v>372</v>
      </c>
      <c r="H1732" s="931"/>
      <c r="I1732" s="933" t="s">
        <v>373</v>
      </c>
      <c r="J1732" s="1084">
        <v>3</v>
      </c>
      <c r="K1732" s="1085">
        <v>19</v>
      </c>
      <c r="L1732" s="931">
        <v>1</v>
      </c>
      <c r="M1732" s="931" t="s">
        <v>3388</v>
      </c>
      <c r="N1732" s="912"/>
      <c r="O1732" s="761"/>
      <c r="P1732" s="931"/>
      <c r="Q1732" s="931"/>
    </row>
    <row r="1733" spans="2:17">
      <c r="B1733" s="911">
        <v>1727</v>
      </c>
      <c r="C1733" s="931" t="s">
        <v>65</v>
      </c>
      <c r="D1733" s="913"/>
      <c r="E1733" s="931" t="s">
        <v>150</v>
      </c>
      <c r="F1733" s="912" t="str">
        <f t="shared" si="27"/>
        <v>6340</v>
      </c>
      <c r="G1733" s="931" t="s">
        <v>372</v>
      </c>
      <c r="H1733" s="931"/>
      <c r="I1733" s="933" t="s">
        <v>373</v>
      </c>
      <c r="J1733" s="1084">
        <v>3</v>
      </c>
      <c r="K1733" s="1085">
        <v>20</v>
      </c>
      <c r="L1733" s="931">
        <v>1</v>
      </c>
      <c r="M1733" s="931" t="s">
        <v>3388</v>
      </c>
      <c r="N1733" s="912"/>
      <c r="O1733" s="761"/>
      <c r="P1733" s="931"/>
      <c r="Q1733" s="931"/>
    </row>
    <row r="1734" spans="2:17">
      <c r="B1734" s="911">
        <v>1728</v>
      </c>
      <c r="C1734" s="931" t="s">
        <v>65</v>
      </c>
      <c r="D1734" s="913"/>
      <c r="E1734" s="931" t="s">
        <v>150</v>
      </c>
      <c r="F1734" s="912" t="str">
        <f t="shared" si="27"/>
        <v>6340</v>
      </c>
      <c r="G1734" s="931" t="s">
        <v>372</v>
      </c>
      <c r="H1734" s="931"/>
      <c r="I1734" s="933" t="s">
        <v>373</v>
      </c>
      <c r="J1734" s="1084">
        <v>3</v>
      </c>
      <c r="K1734" s="1085">
        <v>21</v>
      </c>
      <c r="L1734" s="931">
        <v>3</v>
      </c>
      <c r="M1734" s="931" t="s">
        <v>3387</v>
      </c>
      <c r="N1734" s="912"/>
      <c r="O1734" s="761"/>
      <c r="P1734" s="931"/>
      <c r="Q1734" s="931"/>
    </row>
    <row r="1735" spans="2:17">
      <c r="B1735" s="911">
        <v>1729</v>
      </c>
      <c r="C1735" s="931" t="s">
        <v>65</v>
      </c>
      <c r="D1735" s="913"/>
      <c r="E1735" s="931" t="s">
        <v>150</v>
      </c>
      <c r="F1735" s="912" t="str">
        <f t="shared" si="27"/>
        <v>6340</v>
      </c>
      <c r="G1735" s="931" t="s">
        <v>372</v>
      </c>
      <c r="H1735" s="931"/>
      <c r="I1735" s="933" t="s">
        <v>373</v>
      </c>
      <c r="J1735" s="1084">
        <v>3</v>
      </c>
      <c r="K1735" s="1085">
        <v>22</v>
      </c>
      <c r="L1735" s="931">
        <v>1</v>
      </c>
      <c r="M1735" s="931" t="s">
        <v>3388</v>
      </c>
      <c r="N1735" s="912"/>
      <c r="O1735" s="761"/>
      <c r="P1735" s="931"/>
      <c r="Q1735" s="931"/>
    </row>
    <row r="1736" spans="2:17">
      <c r="B1736" s="911">
        <v>1730</v>
      </c>
      <c r="C1736" s="931" t="s">
        <v>65</v>
      </c>
      <c r="D1736" s="913"/>
      <c r="E1736" s="931" t="s">
        <v>150</v>
      </c>
      <c r="F1736" s="912" t="str">
        <f t="shared" si="27"/>
        <v>6340</v>
      </c>
      <c r="G1736" s="931" t="s">
        <v>372</v>
      </c>
      <c r="H1736" s="931"/>
      <c r="I1736" s="933" t="s">
        <v>373</v>
      </c>
      <c r="J1736" s="1084">
        <v>3</v>
      </c>
      <c r="K1736" s="1085">
        <v>23</v>
      </c>
      <c r="L1736" s="931">
        <v>1</v>
      </c>
      <c r="M1736" s="931" t="s">
        <v>3388</v>
      </c>
      <c r="N1736" s="912"/>
      <c r="O1736" s="761"/>
      <c r="P1736" s="931"/>
      <c r="Q1736" s="931"/>
    </row>
    <row r="1737" spans="2:17">
      <c r="B1737" s="911">
        <v>1731</v>
      </c>
      <c r="C1737" s="931" t="s">
        <v>65</v>
      </c>
      <c r="D1737" s="913"/>
      <c r="E1737" s="931" t="s">
        <v>150</v>
      </c>
      <c r="F1737" s="912" t="str">
        <f t="shared" si="27"/>
        <v>6340</v>
      </c>
      <c r="G1737" s="931" t="s">
        <v>372</v>
      </c>
      <c r="H1737" s="931"/>
      <c r="I1737" s="933" t="s">
        <v>373</v>
      </c>
      <c r="J1737" s="1084">
        <v>3</v>
      </c>
      <c r="K1737" s="1085">
        <v>24</v>
      </c>
      <c r="L1737" s="931">
        <v>3</v>
      </c>
      <c r="M1737" s="931" t="s">
        <v>3388</v>
      </c>
      <c r="N1737" s="912"/>
      <c r="O1737" s="761"/>
      <c r="P1737" s="931"/>
      <c r="Q1737" s="931"/>
    </row>
    <row r="1738" spans="2:17">
      <c r="B1738" s="911">
        <v>1732</v>
      </c>
      <c r="C1738" s="931" t="s">
        <v>65</v>
      </c>
      <c r="D1738" s="913"/>
      <c r="E1738" s="931" t="s">
        <v>150</v>
      </c>
      <c r="F1738" s="912" t="str">
        <f t="shared" si="27"/>
        <v>6340</v>
      </c>
      <c r="G1738" s="931" t="s">
        <v>372</v>
      </c>
      <c r="H1738" s="931"/>
      <c r="I1738" s="933" t="s">
        <v>373</v>
      </c>
      <c r="J1738" s="1084">
        <v>3</v>
      </c>
      <c r="K1738" s="1085">
        <v>25</v>
      </c>
      <c r="L1738" s="931">
        <v>1</v>
      </c>
      <c r="M1738" s="931" t="s">
        <v>3388</v>
      </c>
      <c r="N1738" s="912"/>
      <c r="O1738" s="761"/>
      <c r="P1738" s="931"/>
      <c r="Q1738" s="931"/>
    </row>
    <row r="1739" spans="2:17">
      <c r="B1739" s="911">
        <v>1733</v>
      </c>
      <c r="C1739" s="931" t="s">
        <v>65</v>
      </c>
      <c r="D1739" s="913"/>
      <c r="E1739" s="931" t="s">
        <v>150</v>
      </c>
      <c r="F1739" s="912" t="str">
        <f t="shared" si="27"/>
        <v>6340</v>
      </c>
      <c r="G1739" s="931" t="s">
        <v>372</v>
      </c>
      <c r="H1739" s="931"/>
      <c r="I1739" s="933" t="s">
        <v>373</v>
      </c>
      <c r="J1739" s="1084">
        <v>3</v>
      </c>
      <c r="K1739" s="1085">
        <v>26</v>
      </c>
      <c r="L1739" s="931">
        <v>3</v>
      </c>
      <c r="M1739" s="931" t="s">
        <v>3387</v>
      </c>
      <c r="N1739" s="912"/>
      <c r="O1739" s="761"/>
      <c r="P1739" s="931"/>
      <c r="Q1739" s="931"/>
    </row>
    <row r="1740" spans="2:17">
      <c r="B1740" s="911">
        <v>1734</v>
      </c>
      <c r="C1740" s="931" t="s">
        <v>65</v>
      </c>
      <c r="D1740" s="913"/>
      <c r="E1740" s="931" t="s">
        <v>150</v>
      </c>
      <c r="F1740" s="912" t="str">
        <f t="shared" si="27"/>
        <v>6340</v>
      </c>
      <c r="G1740" s="931"/>
      <c r="H1740" s="931"/>
      <c r="I1740" s="933" t="s">
        <v>375</v>
      </c>
      <c r="J1740" s="1084"/>
      <c r="K1740" s="1085"/>
      <c r="L1740" s="931"/>
      <c r="M1740" s="931"/>
      <c r="N1740" s="912"/>
      <c r="O1740" s="761"/>
      <c r="P1740" s="931"/>
      <c r="Q1740" s="931"/>
    </row>
    <row r="1741" spans="2:17">
      <c r="B1741" s="911">
        <v>1735</v>
      </c>
      <c r="C1741" s="931" t="s">
        <v>65</v>
      </c>
      <c r="D1741" s="913"/>
      <c r="E1741" s="931" t="s">
        <v>150</v>
      </c>
      <c r="F1741" s="912" t="str">
        <f t="shared" si="27"/>
        <v>6340</v>
      </c>
      <c r="G1741" s="931" t="s">
        <v>377</v>
      </c>
      <c r="H1741" s="931"/>
      <c r="I1741" s="933" t="s">
        <v>378</v>
      </c>
      <c r="J1741" s="1084">
        <v>1</v>
      </c>
      <c r="K1741" s="1085">
        <v>1</v>
      </c>
      <c r="L1741" s="931">
        <v>3</v>
      </c>
      <c r="M1741" s="931" t="s">
        <v>3343</v>
      </c>
      <c r="N1741" s="912"/>
      <c r="O1741" s="761"/>
      <c r="P1741" s="931"/>
      <c r="Q1741" s="931"/>
    </row>
    <row r="1742" spans="2:17">
      <c r="B1742" s="911">
        <v>1736</v>
      </c>
      <c r="C1742" s="931" t="s">
        <v>65</v>
      </c>
      <c r="D1742" s="913"/>
      <c r="E1742" s="931" t="s">
        <v>150</v>
      </c>
      <c r="F1742" s="912" t="str">
        <f t="shared" si="27"/>
        <v>6340</v>
      </c>
      <c r="G1742" s="931" t="s">
        <v>377</v>
      </c>
      <c r="H1742" s="931"/>
      <c r="I1742" s="933" t="s">
        <v>378</v>
      </c>
      <c r="J1742" s="1084">
        <v>1</v>
      </c>
      <c r="K1742" s="1085">
        <v>2</v>
      </c>
      <c r="L1742" s="931">
        <v>3</v>
      </c>
      <c r="M1742" s="931" t="s">
        <v>3387</v>
      </c>
      <c r="N1742" s="912"/>
      <c r="O1742" s="761"/>
      <c r="P1742" s="931"/>
      <c r="Q1742" s="931"/>
    </row>
    <row r="1743" spans="2:17">
      <c r="B1743" s="911">
        <v>1737</v>
      </c>
      <c r="C1743" s="931" t="s">
        <v>65</v>
      </c>
      <c r="D1743" s="913"/>
      <c r="E1743" s="931" t="s">
        <v>150</v>
      </c>
      <c r="F1743" s="912" t="str">
        <f t="shared" si="27"/>
        <v>6340</v>
      </c>
      <c r="G1743" s="931" t="s">
        <v>377</v>
      </c>
      <c r="H1743" s="931"/>
      <c r="I1743" s="933" t="s">
        <v>378</v>
      </c>
      <c r="J1743" s="1084">
        <v>1</v>
      </c>
      <c r="K1743" s="1085">
        <v>3</v>
      </c>
      <c r="L1743" s="931">
        <v>3</v>
      </c>
      <c r="M1743" s="931" t="s">
        <v>3387</v>
      </c>
      <c r="N1743" s="912"/>
      <c r="O1743" s="761"/>
      <c r="P1743" s="931"/>
      <c r="Q1743" s="931"/>
    </row>
    <row r="1744" spans="2:17">
      <c r="B1744" s="911">
        <v>1738</v>
      </c>
      <c r="C1744" s="931" t="s">
        <v>65</v>
      </c>
      <c r="D1744" s="913"/>
      <c r="E1744" s="931" t="s">
        <v>150</v>
      </c>
      <c r="F1744" s="912" t="str">
        <f t="shared" si="27"/>
        <v>6340</v>
      </c>
      <c r="G1744" s="931" t="s">
        <v>377</v>
      </c>
      <c r="H1744" s="931"/>
      <c r="I1744" s="933" t="s">
        <v>378</v>
      </c>
      <c r="J1744" s="1084">
        <v>1</v>
      </c>
      <c r="K1744" s="1085">
        <v>4</v>
      </c>
      <c r="L1744" s="931">
        <v>3</v>
      </c>
      <c r="M1744" s="931" t="s">
        <v>3387</v>
      </c>
      <c r="N1744" s="912"/>
      <c r="O1744" s="761"/>
      <c r="P1744" s="931"/>
      <c r="Q1744" s="931"/>
    </row>
    <row r="1745" spans="2:17">
      <c r="B1745" s="911">
        <v>1739</v>
      </c>
      <c r="C1745" s="931" t="s">
        <v>65</v>
      </c>
      <c r="D1745" s="913"/>
      <c r="E1745" s="931" t="s">
        <v>150</v>
      </c>
      <c r="F1745" s="912" t="str">
        <f t="shared" si="27"/>
        <v>6340</v>
      </c>
      <c r="G1745" s="931" t="s">
        <v>377</v>
      </c>
      <c r="H1745" s="931"/>
      <c r="I1745" s="933" t="s">
        <v>378</v>
      </c>
      <c r="J1745" s="1084">
        <v>1</v>
      </c>
      <c r="K1745" s="1085">
        <v>5</v>
      </c>
      <c r="L1745" s="931">
        <v>3</v>
      </c>
      <c r="M1745" s="931" t="s">
        <v>3387</v>
      </c>
      <c r="N1745" s="912"/>
      <c r="O1745" s="761"/>
      <c r="P1745" s="931"/>
      <c r="Q1745" s="931"/>
    </row>
    <row r="1746" spans="2:17">
      <c r="B1746" s="911">
        <v>1740</v>
      </c>
      <c r="C1746" s="931" t="s">
        <v>65</v>
      </c>
      <c r="D1746" s="913"/>
      <c r="E1746" s="931" t="s">
        <v>150</v>
      </c>
      <c r="F1746" s="912" t="str">
        <f t="shared" si="27"/>
        <v>6340</v>
      </c>
      <c r="G1746" s="931" t="s">
        <v>377</v>
      </c>
      <c r="H1746" s="931"/>
      <c r="I1746" s="933" t="s">
        <v>378</v>
      </c>
      <c r="J1746" s="1084">
        <v>1</v>
      </c>
      <c r="K1746" s="1085">
        <v>6</v>
      </c>
      <c r="L1746" s="931">
        <v>3</v>
      </c>
      <c r="M1746" s="931" t="s">
        <v>3387</v>
      </c>
      <c r="N1746" s="912"/>
      <c r="O1746" s="761"/>
      <c r="P1746" s="931"/>
      <c r="Q1746" s="931"/>
    </row>
    <row r="1747" spans="2:17">
      <c r="B1747" s="911">
        <v>1741</v>
      </c>
      <c r="C1747" s="931" t="s">
        <v>65</v>
      </c>
      <c r="D1747" s="913"/>
      <c r="E1747" s="931" t="s">
        <v>150</v>
      </c>
      <c r="F1747" s="912" t="str">
        <f t="shared" si="27"/>
        <v>6340</v>
      </c>
      <c r="G1747" s="931" t="s">
        <v>377</v>
      </c>
      <c r="H1747" s="931"/>
      <c r="I1747" s="933" t="s">
        <v>378</v>
      </c>
      <c r="J1747" s="1084">
        <v>1</v>
      </c>
      <c r="K1747" s="1085">
        <v>7</v>
      </c>
      <c r="L1747" s="931">
        <v>1.5</v>
      </c>
      <c r="M1747" s="931" t="s">
        <v>3388</v>
      </c>
      <c r="N1747" s="912"/>
      <c r="O1747" s="761"/>
      <c r="P1747" s="931"/>
      <c r="Q1747" s="931"/>
    </row>
    <row r="1748" spans="2:17">
      <c r="B1748" s="911">
        <v>1742</v>
      </c>
      <c r="C1748" s="931" t="s">
        <v>65</v>
      </c>
      <c r="D1748" s="913"/>
      <c r="E1748" s="931" t="s">
        <v>150</v>
      </c>
      <c r="F1748" s="912" t="str">
        <f t="shared" si="27"/>
        <v>6340</v>
      </c>
      <c r="G1748" s="931" t="s">
        <v>377</v>
      </c>
      <c r="H1748" s="931"/>
      <c r="I1748" s="933" t="s">
        <v>378</v>
      </c>
      <c r="J1748" s="1084">
        <v>1</v>
      </c>
      <c r="K1748" s="1085">
        <v>8</v>
      </c>
      <c r="L1748" s="931">
        <v>1</v>
      </c>
      <c r="M1748" s="931" t="s">
        <v>3388</v>
      </c>
      <c r="N1748" s="912"/>
      <c r="O1748" s="761"/>
      <c r="P1748" s="931"/>
      <c r="Q1748" s="931"/>
    </row>
    <row r="1749" spans="2:17">
      <c r="B1749" s="911">
        <v>1743</v>
      </c>
      <c r="C1749" s="931" t="s">
        <v>65</v>
      </c>
      <c r="D1749" s="913"/>
      <c r="E1749" s="931" t="s">
        <v>150</v>
      </c>
      <c r="F1749" s="912" t="str">
        <f t="shared" si="27"/>
        <v>6340</v>
      </c>
      <c r="G1749" s="931" t="s">
        <v>377</v>
      </c>
      <c r="H1749" s="931"/>
      <c r="I1749" s="933" t="s">
        <v>378</v>
      </c>
      <c r="J1749" s="1084">
        <v>1</v>
      </c>
      <c r="K1749" s="1085">
        <v>9</v>
      </c>
      <c r="L1749" s="931">
        <v>1.5</v>
      </c>
      <c r="M1749" s="931" t="s">
        <v>3388</v>
      </c>
      <c r="N1749" s="912"/>
      <c r="O1749" s="761"/>
      <c r="P1749" s="931"/>
      <c r="Q1749" s="931"/>
    </row>
    <row r="1750" spans="2:17">
      <c r="B1750" s="911">
        <v>1744</v>
      </c>
      <c r="C1750" s="931" t="s">
        <v>65</v>
      </c>
      <c r="D1750" s="913"/>
      <c r="E1750" s="931" t="s">
        <v>150</v>
      </c>
      <c r="F1750" s="912" t="str">
        <f t="shared" si="27"/>
        <v>6340</v>
      </c>
      <c r="G1750" s="931" t="s">
        <v>377</v>
      </c>
      <c r="H1750" s="931"/>
      <c r="I1750" s="933" t="s">
        <v>378</v>
      </c>
      <c r="J1750" s="1084">
        <v>1</v>
      </c>
      <c r="K1750" s="1085">
        <v>10</v>
      </c>
      <c r="L1750" s="931">
        <v>3</v>
      </c>
      <c r="M1750" s="931" t="s">
        <v>3387</v>
      </c>
      <c r="N1750" s="912"/>
      <c r="O1750" s="761"/>
      <c r="P1750" s="931"/>
      <c r="Q1750" s="931"/>
    </row>
    <row r="1751" spans="2:17">
      <c r="B1751" s="911">
        <v>1745</v>
      </c>
      <c r="C1751" s="931" t="s">
        <v>65</v>
      </c>
      <c r="D1751" s="913"/>
      <c r="E1751" s="931" t="s">
        <v>150</v>
      </c>
      <c r="F1751" s="912" t="str">
        <f t="shared" si="27"/>
        <v>6340</v>
      </c>
      <c r="G1751" s="931" t="s">
        <v>377</v>
      </c>
      <c r="H1751" s="931"/>
      <c r="I1751" s="933" t="s">
        <v>378</v>
      </c>
      <c r="J1751" s="1084">
        <v>2</v>
      </c>
      <c r="K1751" s="1085">
        <v>11</v>
      </c>
      <c r="L1751" s="931">
        <v>1</v>
      </c>
      <c r="M1751" s="931" t="s">
        <v>3388</v>
      </c>
      <c r="N1751" s="912"/>
      <c r="O1751" s="761"/>
      <c r="P1751" s="931"/>
      <c r="Q1751" s="931"/>
    </row>
    <row r="1752" spans="2:17">
      <c r="B1752" s="911">
        <v>1746</v>
      </c>
      <c r="C1752" s="931" t="s">
        <v>65</v>
      </c>
      <c r="D1752" s="913"/>
      <c r="E1752" s="931" t="s">
        <v>150</v>
      </c>
      <c r="F1752" s="912" t="str">
        <f t="shared" si="27"/>
        <v>6340</v>
      </c>
      <c r="G1752" s="931" t="s">
        <v>377</v>
      </c>
      <c r="H1752" s="931"/>
      <c r="I1752" s="933" t="s">
        <v>378</v>
      </c>
      <c r="J1752" s="1084">
        <v>2</v>
      </c>
      <c r="K1752" s="1085">
        <v>12</v>
      </c>
      <c r="L1752" s="931">
        <v>1.5</v>
      </c>
      <c r="M1752" s="931" t="s">
        <v>3388</v>
      </c>
      <c r="N1752" s="912"/>
      <c r="O1752" s="761"/>
      <c r="P1752" s="931"/>
      <c r="Q1752" s="931"/>
    </row>
    <row r="1753" spans="2:17">
      <c r="B1753" s="911">
        <v>1747</v>
      </c>
      <c r="C1753" s="931" t="s">
        <v>65</v>
      </c>
      <c r="D1753" s="913"/>
      <c r="E1753" s="931" t="s">
        <v>150</v>
      </c>
      <c r="F1753" s="912" t="str">
        <f t="shared" si="27"/>
        <v>6340</v>
      </c>
      <c r="G1753" s="931" t="s">
        <v>377</v>
      </c>
      <c r="H1753" s="931"/>
      <c r="I1753" s="933" t="s">
        <v>378</v>
      </c>
      <c r="J1753" s="1084">
        <v>2</v>
      </c>
      <c r="K1753" s="1085">
        <v>13</v>
      </c>
      <c r="L1753" s="931">
        <v>1</v>
      </c>
      <c r="M1753" s="931" t="s">
        <v>3388</v>
      </c>
      <c r="N1753" s="912"/>
      <c r="O1753" s="761"/>
      <c r="P1753" s="931"/>
      <c r="Q1753" s="931"/>
    </row>
    <row r="1754" spans="2:17">
      <c r="B1754" s="911">
        <v>1748</v>
      </c>
      <c r="C1754" s="931" t="s">
        <v>65</v>
      </c>
      <c r="D1754" s="913"/>
      <c r="E1754" s="931" t="s">
        <v>150</v>
      </c>
      <c r="F1754" s="912" t="str">
        <f t="shared" si="27"/>
        <v>6340</v>
      </c>
      <c r="G1754" s="931" t="s">
        <v>377</v>
      </c>
      <c r="H1754" s="931"/>
      <c r="I1754" s="933" t="s">
        <v>378</v>
      </c>
      <c r="J1754" s="1084">
        <v>2</v>
      </c>
      <c r="K1754" s="1085">
        <v>14</v>
      </c>
      <c r="L1754" s="931">
        <v>1.5</v>
      </c>
      <c r="M1754" s="931" t="s">
        <v>3388</v>
      </c>
      <c r="N1754" s="912"/>
      <c r="O1754" s="761"/>
      <c r="P1754" s="931"/>
      <c r="Q1754" s="931"/>
    </row>
    <row r="1755" spans="2:17">
      <c r="B1755" s="911">
        <v>1749</v>
      </c>
      <c r="C1755" s="931" t="s">
        <v>65</v>
      </c>
      <c r="D1755" s="913"/>
      <c r="E1755" s="931" t="s">
        <v>150</v>
      </c>
      <c r="F1755" s="912" t="str">
        <f t="shared" si="27"/>
        <v>6340</v>
      </c>
      <c r="G1755" s="931" t="s">
        <v>377</v>
      </c>
      <c r="H1755" s="931"/>
      <c r="I1755" s="933" t="s">
        <v>378</v>
      </c>
      <c r="J1755" s="1084">
        <v>2</v>
      </c>
      <c r="K1755" s="1085">
        <v>15</v>
      </c>
      <c r="L1755" s="931">
        <v>3</v>
      </c>
      <c r="M1755" s="931" t="s">
        <v>3387</v>
      </c>
      <c r="N1755" s="912"/>
      <c r="O1755" s="761"/>
      <c r="P1755" s="931"/>
      <c r="Q1755" s="931"/>
    </row>
    <row r="1756" spans="2:17">
      <c r="B1756" s="911">
        <v>1750</v>
      </c>
      <c r="C1756" s="931" t="s">
        <v>65</v>
      </c>
      <c r="D1756" s="913"/>
      <c r="E1756" s="931" t="s">
        <v>150</v>
      </c>
      <c r="F1756" s="912" t="str">
        <f t="shared" si="27"/>
        <v>6340</v>
      </c>
      <c r="G1756" s="931" t="s">
        <v>380</v>
      </c>
      <c r="H1756" s="931"/>
      <c r="I1756" s="933" t="s">
        <v>381</v>
      </c>
      <c r="J1756" s="1084">
        <v>1</v>
      </c>
      <c r="K1756" s="1085">
        <v>1</v>
      </c>
      <c r="L1756" s="931">
        <v>3</v>
      </c>
      <c r="M1756" s="931" t="s">
        <v>3387</v>
      </c>
      <c r="N1756" s="912"/>
      <c r="O1756" s="761"/>
      <c r="P1756" s="931"/>
      <c r="Q1756" s="931"/>
    </row>
    <row r="1757" spans="2:17">
      <c r="B1757" s="911">
        <v>1751</v>
      </c>
      <c r="C1757" s="931" t="s">
        <v>65</v>
      </c>
      <c r="D1757" s="913"/>
      <c r="E1757" s="931" t="s">
        <v>150</v>
      </c>
      <c r="F1757" s="912" t="str">
        <f t="shared" si="27"/>
        <v>6340</v>
      </c>
      <c r="G1757" s="931" t="s">
        <v>380</v>
      </c>
      <c r="H1757" s="931"/>
      <c r="I1757" s="933" t="s">
        <v>381</v>
      </c>
      <c r="J1757" s="1084">
        <v>1</v>
      </c>
      <c r="K1757" s="1085">
        <v>2</v>
      </c>
      <c r="L1757" s="931">
        <v>3</v>
      </c>
      <c r="M1757" s="931" t="s">
        <v>3387</v>
      </c>
      <c r="N1757" s="912"/>
      <c r="O1757" s="761"/>
      <c r="P1757" s="931"/>
      <c r="Q1757" s="931"/>
    </row>
    <row r="1758" spans="2:17">
      <c r="B1758" s="911">
        <v>1752</v>
      </c>
      <c r="C1758" s="931" t="s">
        <v>65</v>
      </c>
      <c r="D1758" s="913"/>
      <c r="E1758" s="931" t="s">
        <v>150</v>
      </c>
      <c r="F1758" s="912" t="str">
        <f t="shared" si="27"/>
        <v>6340</v>
      </c>
      <c r="G1758" s="931" t="s">
        <v>380</v>
      </c>
      <c r="H1758" s="931"/>
      <c r="I1758" s="933" t="s">
        <v>381</v>
      </c>
      <c r="J1758" s="1084">
        <v>1</v>
      </c>
      <c r="K1758" s="1085">
        <v>3</v>
      </c>
      <c r="L1758" s="931">
        <v>3</v>
      </c>
      <c r="M1758" s="931" t="s">
        <v>3387</v>
      </c>
      <c r="N1758" s="912"/>
      <c r="O1758" s="761"/>
      <c r="P1758" s="931"/>
      <c r="Q1758" s="931"/>
    </row>
    <row r="1759" spans="2:17">
      <c r="B1759" s="911">
        <v>1753</v>
      </c>
      <c r="C1759" s="931" t="s">
        <v>65</v>
      </c>
      <c r="D1759" s="913"/>
      <c r="E1759" s="931" t="s">
        <v>150</v>
      </c>
      <c r="F1759" s="912" t="str">
        <f t="shared" si="27"/>
        <v>6340</v>
      </c>
      <c r="G1759" s="931" t="s">
        <v>380</v>
      </c>
      <c r="H1759" s="931"/>
      <c r="I1759" s="933" t="s">
        <v>381</v>
      </c>
      <c r="J1759" s="1084">
        <v>1</v>
      </c>
      <c r="K1759" s="1085">
        <v>4</v>
      </c>
      <c r="L1759" s="931">
        <v>3</v>
      </c>
      <c r="M1759" s="931" t="s">
        <v>3387</v>
      </c>
      <c r="N1759" s="912"/>
      <c r="O1759" s="761"/>
      <c r="P1759" s="931"/>
      <c r="Q1759" s="931"/>
    </row>
    <row r="1760" spans="2:17">
      <c r="B1760" s="911">
        <v>1754</v>
      </c>
      <c r="C1760" s="931" t="s">
        <v>65</v>
      </c>
      <c r="D1760" s="913"/>
      <c r="E1760" s="931" t="s">
        <v>150</v>
      </c>
      <c r="F1760" s="912" t="str">
        <f t="shared" si="27"/>
        <v>6340</v>
      </c>
      <c r="G1760" s="931" t="s">
        <v>380</v>
      </c>
      <c r="H1760" s="931"/>
      <c r="I1760" s="933" t="s">
        <v>381</v>
      </c>
      <c r="J1760" s="1084">
        <v>1</v>
      </c>
      <c r="K1760" s="1085">
        <v>5</v>
      </c>
      <c r="L1760" s="931">
        <v>3</v>
      </c>
      <c r="M1760" s="931" t="s">
        <v>3387</v>
      </c>
      <c r="N1760" s="912"/>
      <c r="O1760" s="761"/>
      <c r="P1760" s="931"/>
      <c r="Q1760" s="931"/>
    </row>
    <row r="1761" spans="2:17">
      <c r="B1761" s="911">
        <v>1755</v>
      </c>
      <c r="C1761" s="931" t="s">
        <v>65</v>
      </c>
      <c r="D1761" s="913"/>
      <c r="E1761" s="931" t="s">
        <v>150</v>
      </c>
      <c r="F1761" s="912" t="str">
        <f t="shared" si="27"/>
        <v>6340</v>
      </c>
      <c r="G1761" s="931" t="s">
        <v>380</v>
      </c>
      <c r="H1761" s="931"/>
      <c r="I1761" s="933" t="s">
        <v>381</v>
      </c>
      <c r="J1761" s="1084">
        <v>1</v>
      </c>
      <c r="K1761" s="1085">
        <v>6</v>
      </c>
      <c r="L1761" s="931">
        <v>3</v>
      </c>
      <c r="M1761" s="931" t="s">
        <v>3387</v>
      </c>
      <c r="N1761" s="912"/>
      <c r="O1761" s="761"/>
      <c r="P1761" s="931"/>
      <c r="Q1761" s="931"/>
    </row>
    <row r="1762" spans="2:17">
      <c r="B1762" s="911">
        <v>1756</v>
      </c>
      <c r="C1762" s="931" t="s">
        <v>65</v>
      </c>
      <c r="D1762" s="913"/>
      <c r="E1762" s="931" t="s">
        <v>150</v>
      </c>
      <c r="F1762" s="912" t="str">
        <f t="shared" si="27"/>
        <v>6340</v>
      </c>
      <c r="G1762" s="931" t="s">
        <v>380</v>
      </c>
      <c r="H1762" s="931"/>
      <c r="I1762" s="933" t="s">
        <v>381</v>
      </c>
      <c r="J1762" s="1084">
        <v>1</v>
      </c>
      <c r="K1762" s="1085">
        <v>7</v>
      </c>
      <c r="L1762" s="931">
        <v>3</v>
      </c>
      <c r="M1762" s="931" t="s">
        <v>3343</v>
      </c>
      <c r="N1762" s="912"/>
      <c r="O1762" s="761"/>
      <c r="P1762" s="931"/>
      <c r="Q1762" s="931"/>
    </row>
    <row r="1763" spans="2:17">
      <c r="B1763" s="911">
        <v>1757</v>
      </c>
      <c r="C1763" s="931" t="s">
        <v>65</v>
      </c>
      <c r="D1763" s="913"/>
      <c r="E1763" s="931" t="s">
        <v>150</v>
      </c>
      <c r="F1763" s="912" t="str">
        <f t="shared" si="27"/>
        <v>6340</v>
      </c>
      <c r="G1763" s="931" t="s">
        <v>382</v>
      </c>
      <c r="H1763" s="931"/>
      <c r="I1763" s="933" t="s">
        <v>383</v>
      </c>
      <c r="J1763" s="1084">
        <v>1</v>
      </c>
      <c r="K1763" s="1085">
        <v>1</v>
      </c>
      <c r="L1763" s="931">
        <v>3</v>
      </c>
      <c r="M1763" s="931" t="s">
        <v>3343</v>
      </c>
      <c r="N1763" s="912"/>
      <c r="O1763" s="761"/>
      <c r="P1763" s="931"/>
      <c r="Q1763" s="931"/>
    </row>
    <row r="1764" spans="2:17">
      <c r="B1764" s="911">
        <v>1758</v>
      </c>
      <c r="C1764" s="931" t="s">
        <v>65</v>
      </c>
      <c r="D1764" s="913"/>
      <c r="E1764" s="931" t="s">
        <v>150</v>
      </c>
      <c r="F1764" s="912" t="str">
        <f t="shared" si="27"/>
        <v>6340</v>
      </c>
      <c r="G1764" s="931" t="s">
        <v>382</v>
      </c>
      <c r="H1764" s="931"/>
      <c r="I1764" s="933" t="s">
        <v>383</v>
      </c>
      <c r="J1764" s="1084">
        <v>1</v>
      </c>
      <c r="K1764" s="1085">
        <v>2</v>
      </c>
      <c r="L1764" s="931">
        <v>3</v>
      </c>
      <c r="M1764" s="931" t="s">
        <v>3387</v>
      </c>
      <c r="N1764" s="912"/>
      <c r="O1764" s="761"/>
      <c r="P1764" s="931"/>
      <c r="Q1764" s="931"/>
    </row>
    <row r="1765" spans="2:17">
      <c r="B1765" s="911">
        <v>1759</v>
      </c>
      <c r="C1765" s="931" t="s">
        <v>65</v>
      </c>
      <c r="D1765" s="913"/>
      <c r="E1765" s="931" t="s">
        <v>150</v>
      </c>
      <c r="F1765" s="912" t="str">
        <f t="shared" si="27"/>
        <v>6340</v>
      </c>
      <c r="G1765" s="931" t="s">
        <v>382</v>
      </c>
      <c r="H1765" s="931"/>
      <c r="I1765" s="933" t="s">
        <v>383</v>
      </c>
      <c r="J1765" s="1084">
        <v>1</v>
      </c>
      <c r="K1765" s="1085">
        <v>3</v>
      </c>
      <c r="L1765" s="931">
        <v>3</v>
      </c>
      <c r="M1765" s="931" t="s">
        <v>3387</v>
      </c>
      <c r="N1765" s="912"/>
      <c r="O1765" s="761"/>
      <c r="P1765" s="931"/>
      <c r="Q1765" s="931"/>
    </row>
    <row r="1766" spans="2:17">
      <c r="B1766" s="911">
        <v>1760</v>
      </c>
      <c r="C1766" s="931" t="s">
        <v>65</v>
      </c>
      <c r="D1766" s="913"/>
      <c r="E1766" s="931" t="s">
        <v>150</v>
      </c>
      <c r="F1766" s="912" t="str">
        <f t="shared" si="27"/>
        <v>6340</v>
      </c>
      <c r="G1766" s="931" t="s">
        <v>382</v>
      </c>
      <c r="H1766" s="931"/>
      <c r="I1766" s="933" t="s">
        <v>383</v>
      </c>
      <c r="J1766" s="1084">
        <v>1</v>
      </c>
      <c r="K1766" s="1085">
        <v>4</v>
      </c>
      <c r="L1766" s="931">
        <v>3</v>
      </c>
      <c r="M1766" s="931" t="s">
        <v>3387</v>
      </c>
      <c r="N1766" s="912"/>
      <c r="O1766" s="761"/>
      <c r="P1766" s="931"/>
      <c r="Q1766" s="931"/>
    </row>
    <row r="1767" spans="2:17">
      <c r="B1767" s="911">
        <v>1761</v>
      </c>
      <c r="C1767" s="931" t="s">
        <v>65</v>
      </c>
      <c r="D1767" s="913"/>
      <c r="E1767" s="931" t="s">
        <v>150</v>
      </c>
      <c r="F1767" s="912" t="str">
        <f t="shared" si="27"/>
        <v>6340</v>
      </c>
      <c r="G1767" s="931" t="s">
        <v>382</v>
      </c>
      <c r="H1767" s="931"/>
      <c r="I1767" s="933" t="s">
        <v>383</v>
      </c>
      <c r="J1767" s="1084">
        <v>1</v>
      </c>
      <c r="K1767" s="1085">
        <v>5</v>
      </c>
      <c r="L1767" s="931">
        <v>3</v>
      </c>
      <c r="M1767" s="931" t="s">
        <v>3387</v>
      </c>
      <c r="N1767" s="912"/>
      <c r="O1767" s="761"/>
      <c r="P1767" s="931"/>
      <c r="Q1767" s="931"/>
    </row>
    <row r="1768" spans="2:17">
      <c r="B1768" s="911">
        <v>1762</v>
      </c>
      <c r="C1768" s="931" t="s">
        <v>65</v>
      </c>
      <c r="D1768" s="913"/>
      <c r="E1768" s="931" t="s">
        <v>150</v>
      </c>
      <c r="F1768" s="912" t="str">
        <f t="shared" si="27"/>
        <v>6340</v>
      </c>
      <c r="G1768" s="931" t="s">
        <v>382</v>
      </c>
      <c r="H1768" s="931"/>
      <c r="I1768" s="933" t="s">
        <v>383</v>
      </c>
      <c r="J1768" s="1084">
        <v>1</v>
      </c>
      <c r="K1768" s="1085">
        <v>6</v>
      </c>
      <c r="L1768" s="931">
        <v>3</v>
      </c>
      <c r="M1768" s="931" t="s">
        <v>3387</v>
      </c>
      <c r="N1768" s="912"/>
      <c r="O1768" s="761"/>
      <c r="P1768" s="931"/>
      <c r="Q1768" s="931"/>
    </row>
    <row r="1769" spans="2:17">
      <c r="B1769" s="911">
        <v>1763</v>
      </c>
      <c r="C1769" s="931" t="s">
        <v>65</v>
      </c>
      <c r="D1769" s="913"/>
      <c r="E1769" s="931" t="s">
        <v>150</v>
      </c>
      <c r="F1769" s="912" t="str">
        <f t="shared" si="27"/>
        <v>6340</v>
      </c>
      <c r="G1769" s="931" t="s">
        <v>382</v>
      </c>
      <c r="H1769" s="931"/>
      <c r="I1769" s="933" t="s">
        <v>383</v>
      </c>
      <c r="J1769" s="1084">
        <v>1</v>
      </c>
      <c r="K1769" s="1085">
        <v>7</v>
      </c>
      <c r="L1769" s="931">
        <v>3</v>
      </c>
      <c r="M1769" s="931" t="s">
        <v>3387</v>
      </c>
      <c r="N1769" s="912"/>
      <c r="O1769" s="761"/>
      <c r="P1769" s="931"/>
      <c r="Q1769" s="931"/>
    </row>
    <row r="1770" spans="2:17">
      <c r="B1770" s="911">
        <v>1764</v>
      </c>
      <c r="C1770" s="931" t="s">
        <v>65</v>
      </c>
      <c r="D1770" s="913"/>
      <c r="E1770" s="931" t="s">
        <v>150</v>
      </c>
      <c r="F1770" s="912" t="str">
        <f t="shared" si="27"/>
        <v>6340</v>
      </c>
      <c r="G1770" s="931" t="s">
        <v>382</v>
      </c>
      <c r="H1770" s="931"/>
      <c r="I1770" s="933" t="s">
        <v>383</v>
      </c>
      <c r="J1770" s="1084">
        <v>2</v>
      </c>
      <c r="K1770" s="1085">
        <v>8</v>
      </c>
      <c r="L1770" s="931">
        <v>3</v>
      </c>
      <c r="M1770" s="931" t="s">
        <v>3387</v>
      </c>
      <c r="N1770" s="912"/>
      <c r="O1770" s="761"/>
      <c r="P1770" s="931"/>
      <c r="Q1770" s="931"/>
    </row>
    <row r="1771" spans="2:17">
      <c r="B1771" s="911">
        <v>1765</v>
      </c>
      <c r="C1771" s="931" t="s">
        <v>65</v>
      </c>
      <c r="D1771" s="913"/>
      <c r="E1771" s="931" t="s">
        <v>150</v>
      </c>
      <c r="F1771" s="912" t="str">
        <f t="shared" si="27"/>
        <v>6340</v>
      </c>
      <c r="G1771" s="931" t="s">
        <v>382</v>
      </c>
      <c r="H1771" s="931"/>
      <c r="I1771" s="933" t="s">
        <v>383</v>
      </c>
      <c r="J1771" s="1084">
        <v>2</v>
      </c>
      <c r="K1771" s="1085">
        <v>9</v>
      </c>
      <c r="L1771" s="931">
        <v>3</v>
      </c>
      <c r="M1771" s="931" t="s">
        <v>3387</v>
      </c>
      <c r="N1771" s="912"/>
      <c r="O1771" s="761"/>
      <c r="P1771" s="931"/>
      <c r="Q1771" s="931"/>
    </row>
    <row r="1772" spans="2:17">
      <c r="B1772" s="911">
        <v>1766</v>
      </c>
      <c r="C1772" s="931" t="s">
        <v>65</v>
      </c>
      <c r="D1772" s="913"/>
      <c r="E1772" s="931" t="s">
        <v>150</v>
      </c>
      <c r="F1772" s="912" t="str">
        <f t="shared" si="27"/>
        <v>6340</v>
      </c>
      <c r="G1772" s="931" t="s">
        <v>382</v>
      </c>
      <c r="H1772" s="931"/>
      <c r="I1772" s="933" t="s">
        <v>383</v>
      </c>
      <c r="J1772" s="1084">
        <v>2</v>
      </c>
      <c r="K1772" s="1085">
        <v>10</v>
      </c>
      <c r="L1772" s="931">
        <v>1</v>
      </c>
      <c r="M1772" s="931" t="s">
        <v>3388</v>
      </c>
      <c r="N1772" s="912"/>
      <c r="O1772" s="761"/>
      <c r="P1772" s="931"/>
      <c r="Q1772" s="931"/>
    </row>
    <row r="1773" spans="2:17">
      <c r="B1773" s="911">
        <v>1767</v>
      </c>
      <c r="C1773" s="931" t="s">
        <v>65</v>
      </c>
      <c r="D1773" s="913"/>
      <c r="E1773" s="931" t="s">
        <v>150</v>
      </c>
      <c r="F1773" s="912" t="str">
        <f t="shared" si="27"/>
        <v>6340</v>
      </c>
      <c r="G1773" s="931" t="s">
        <v>382</v>
      </c>
      <c r="H1773" s="931"/>
      <c r="I1773" s="933" t="s">
        <v>383</v>
      </c>
      <c r="J1773" s="1084">
        <v>2</v>
      </c>
      <c r="K1773" s="1085">
        <v>11</v>
      </c>
      <c r="L1773" s="931">
        <v>3</v>
      </c>
      <c r="M1773" s="931" t="s">
        <v>3387</v>
      </c>
      <c r="N1773" s="912"/>
      <c r="O1773" s="761"/>
      <c r="P1773" s="931"/>
      <c r="Q1773" s="931"/>
    </row>
    <row r="1774" spans="2:17">
      <c r="B1774" s="911">
        <v>1768</v>
      </c>
      <c r="C1774" s="931" t="s">
        <v>65</v>
      </c>
      <c r="D1774" s="913"/>
      <c r="E1774" s="931" t="s">
        <v>150</v>
      </c>
      <c r="F1774" s="912" t="str">
        <f t="shared" si="27"/>
        <v>6340</v>
      </c>
      <c r="G1774" s="931" t="s">
        <v>382</v>
      </c>
      <c r="H1774" s="931"/>
      <c r="I1774" s="933" t="s">
        <v>383</v>
      </c>
      <c r="J1774" s="1084">
        <v>2</v>
      </c>
      <c r="K1774" s="1085">
        <v>12</v>
      </c>
      <c r="L1774" s="931">
        <v>1</v>
      </c>
      <c r="M1774" s="931" t="s">
        <v>3388</v>
      </c>
      <c r="N1774" s="912"/>
      <c r="O1774" s="761"/>
      <c r="P1774" s="931"/>
      <c r="Q1774" s="931"/>
    </row>
    <row r="1775" spans="2:17">
      <c r="B1775" s="911">
        <v>1769</v>
      </c>
      <c r="C1775" s="931" t="s">
        <v>65</v>
      </c>
      <c r="D1775" s="913"/>
      <c r="E1775" s="931" t="s">
        <v>150</v>
      </c>
      <c r="F1775" s="912" t="str">
        <f t="shared" si="27"/>
        <v>6340</v>
      </c>
      <c r="G1775" s="931" t="s">
        <v>382</v>
      </c>
      <c r="H1775" s="931"/>
      <c r="I1775" s="933" t="s">
        <v>383</v>
      </c>
      <c r="J1775" s="1084">
        <v>2</v>
      </c>
      <c r="K1775" s="1085">
        <v>13</v>
      </c>
      <c r="L1775" s="931">
        <v>1</v>
      </c>
      <c r="M1775" s="931" t="s">
        <v>3388</v>
      </c>
      <c r="N1775" s="912"/>
      <c r="O1775" s="761"/>
      <c r="P1775" s="931"/>
      <c r="Q1775" s="931"/>
    </row>
    <row r="1776" spans="2:17">
      <c r="B1776" s="911">
        <v>1770</v>
      </c>
      <c r="C1776" s="931" t="s">
        <v>65</v>
      </c>
      <c r="D1776" s="913"/>
      <c r="E1776" s="931" t="s">
        <v>150</v>
      </c>
      <c r="F1776" s="912" t="str">
        <f t="shared" si="27"/>
        <v>6340</v>
      </c>
      <c r="G1776" s="931" t="s">
        <v>382</v>
      </c>
      <c r="H1776" s="931"/>
      <c r="I1776" s="933" t="s">
        <v>383</v>
      </c>
      <c r="J1776" s="1084">
        <v>2</v>
      </c>
      <c r="K1776" s="1085">
        <v>14</v>
      </c>
      <c r="L1776" s="931">
        <v>3</v>
      </c>
      <c r="M1776" s="931" t="s">
        <v>3387</v>
      </c>
      <c r="N1776" s="912"/>
      <c r="O1776" s="761"/>
      <c r="P1776" s="931"/>
      <c r="Q1776" s="931"/>
    </row>
    <row r="1777" spans="2:17">
      <c r="B1777" s="911">
        <v>1771</v>
      </c>
      <c r="C1777" s="931" t="s">
        <v>65</v>
      </c>
      <c r="D1777" s="913"/>
      <c r="E1777" s="931" t="s">
        <v>150</v>
      </c>
      <c r="F1777" s="912" t="str">
        <f t="shared" si="27"/>
        <v>6340</v>
      </c>
      <c r="G1777" s="931" t="s">
        <v>382</v>
      </c>
      <c r="H1777" s="931"/>
      <c r="I1777" s="933" t="s">
        <v>383</v>
      </c>
      <c r="J1777" s="1084">
        <v>3</v>
      </c>
      <c r="K1777" s="1085">
        <v>15</v>
      </c>
      <c r="L1777" s="931">
        <v>1</v>
      </c>
      <c r="M1777" s="931" t="s">
        <v>3388</v>
      </c>
      <c r="N1777" s="912"/>
      <c r="O1777" s="761"/>
      <c r="P1777" s="931"/>
      <c r="Q1777" s="931"/>
    </row>
    <row r="1778" spans="2:17">
      <c r="B1778" s="911">
        <v>1772</v>
      </c>
      <c r="C1778" s="931" t="s">
        <v>65</v>
      </c>
      <c r="D1778" s="913"/>
      <c r="E1778" s="931" t="s">
        <v>150</v>
      </c>
      <c r="F1778" s="912" t="str">
        <f t="shared" si="27"/>
        <v>6340</v>
      </c>
      <c r="G1778" s="931" t="s">
        <v>382</v>
      </c>
      <c r="H1778" s="931"/>
      <c r="I1778" s="933" t="s">
        <v>383</v>
      </c>
      <c r="J1778" s="1084">
        <v>3</v>
      </c>
      <c r="K1778" s="1085">
        <v>16</v>
      </c>
      <c r="L1778" s="931">
        <v>1</v>
      </c>
      <c r="M1778" s="931" t="s">
        <v>3388</v>
      </c>
      <c r="N1778" s="912"/>
      <c r="O1778" s="761"/>
      <c r="P1778" s="931"/>
      <c r="Q1778" s="931"/>
    </row>
    <row r="1779" spans="2:17">
      <c r="B1779" s="911">
        <v>1773</v>
      </c>
      <c r="C1779" s="931" t="s">
        <v>65</v>
      </c>
      <c r="D1779" s="913"/>
      <c r="E1779" s="931" t="s">
        <v>150</v>
      </c>
      <c r="F1779" s="912" t="str">
        <f t="shared" si="27"/>
        <v>6340</v>
      </c>
      <c r="G1779" s="931" t="s">
        <v>382</v>
      </c>
      <c r="H1779" s="931"/>
      <c r="I1779" s="933" t="s">
        <v>383</v>
      </c>
      <c r="J1779" s="1084">
        <v>3</v>
      </c>
      <c r="K1779" s="1085">
        <v>17</v>
      </c>
      <c r="L1779" s="931">
        <v>1</v>
      </c>
      <c r="M1779" s="931" t="s">
        <v>3388</v>
      </c>
      <c r="N1779" s="912"/>
      <c r="O1779" s="761"/>
      <c r="P1779" s="931"/>
      <c r="Q1779" s="931"/>
    </row>
    <row r="1780" spans="2:17">
      <c r="B1780" s="911">
        <v>1774</v>
      </c>
      <c r="C1780" s="931" t="s">
        <v>65</v>
      </c>
      <c r="D1780" s="913"/>
      <c r="E1780" s="931" t="s">
        <v>150</v>
      </c>
      <c r="F1780" s="912" t="str">
        <f t="shared" si="27"/>
        <v>6340</v>
      </c>
      <c r="G1780" s="931" t="s">
        <v>382</v>
      </c>
      <c r="H1780" s="931"/>
      <c r="I1780" s="933" t="s">
        <v>383</v>
      </c>
      <c r="J1780" s="1084">
        <v>3</v>
      </c>
      <c r="K1780" s="1085">
        <v>18</v>
      </c>
      <c r="L1780" s="931">
        <v>1.5</v>
      </c>
      <c r="M1780" s="931" t="s">
        <v>3388</v>
      </c>
      <c r="N1780" s="912"/>
      <c r="O1780" s="761"/>
      <c r="P1780" s="931"/>
      <c r="Q1780" s="931"/>
    </row>
    <row r="1781" spans="2:17">
      <c r="B1781" s="911">
        <v>1775</v>
      </c>
      <c r="C1781" s="931" t="s">
        <v>65</v>
      </c>
      <c r="D1781" s="913"/>
      <c r="E1781" s="931" t="s">
        <v>150</v>
      </c>
      <c r="F1781" s="912" t="str">
        <f t="shared" si="27"/>
        <v>6340</v>
      </c>
      <c r="G1781" s="931" t="s">
        <v>382</v>
      </c>
      <c r="H1781" s="931"/>
      <c r="I1781" s="933" t="s">
        <v>383</v>
      </c>
      <c r="J1781" s="1084">
        <v>3</v>
      </c>
      <c r="K1781" s="1085">
        <v>19</v>
      </c>
      <c r="L1781" s="931">
        <v>3</v>
      </c>
      <c r="M1781" s="931" t="s">
        <v>3387</v>
      </c>
      <c r="N1781" s="912"/>
      <c r="O1781" s="761"/>
      <c r="P1781" s="931"/>
      <c r="Q1781" s="931"/>
    </row>
    <row r="1782" spans="2:17">
      <c r="B1782" s="911">
        <v>1776</v>
      </c>
      <c r="C1782" s="931" t="s">
        <v>65</v>
      </c>
      <c r="D1782" s="913"/>
      <c r="E1782" s="931" t="s">
        <v>150</v>
      </c>
      <c r="F1782" s="912" t="str">
        <f t="shared" si="27"/>
        <v>6340</v>
      </c>
      <c r="G1782" s="931" t="s">
        <v>385</v>
      </c>
      <c r="H1782" s="931"/>
      <c r="I1782" s="933" t="s">
        <v>386</v>
      </c>
      <c r="J1782" s="1084">
        <v>1</v>
      </c>
      <c r="K1782" s="1085">
        <v>1</v>
      </c>
      <c r="L1782" s="931">
        <v>3</v>
      </c>
      <c r="M1782" s="931" t="s">
        <v>3387</v>
      </c>
      <c r="N1782" s="912"/>
      <c r="O1782" s="761"/>
      <c r="P1782" s="931"/>
      <c r="Q1782" s="931"/>
    </row>
    <row r="1783" spans="2:17">
      <c r="B1783" s="911">
        <v>1777</v>
      </c>
      <c r="C1783" s="931" t="s">
        <v>65</v>
      </c>
      <c r="D1783" s="913"/>
      <c r="E1783" s="931" t="s">
        <v>150</v>
      </c>
      <c r="F1783" s="912" t="str">
        <f t="shared" ref="F1783:F1846" si="28">LEFT(I1783,4)</f>
        <v>6340</v>
      </c>
      <c r="G1783" s="931" t="s">
        <v>385</v>
      </c>
      <c r="H1783" s="931"/>
      <c r="I1783" s="933" t="s">
        <v>386</v>
      </c>
      <c r="J1783" s="1084">
        <v>1</v>
      </c>
      <c r="K1783" s="1085">
        <v>2</v>
      </c>
      <c r="L1783" s="931">
        <v>3</v>
      </c>
      <c r="M1783" s="931" t="s">
        <v>3387</v>
      </c>
      <c r="N1783" s="912"/>
      <c r="O1783" s="761"/>
      <c r="P1783" s="931"/>
      <c r="Q1783" s="931"/>
    </row>
    <row r="1784" spans="2:17">
      <c r="B1784" s="911">
        <v>1778</v>
      </c>
      <c r="C1784" s="931" t="s">
        <v>65</v>
      </c>
      <c r="D1784" s="913"/>
      <c r="E1784" s="931" t="s">
        <v>150</v>
      </c>
      <c r="F1784" s="912" t="str">
        <f t="shared" si="28"/>
        <v>6340</v>
      </c>
      <c r="G1784" s="931" t="s">
        <v>385</v>
      </c>
      <c r="H1784" s="931"/>
      <c r="I1784" s="933" t="s">
        <v>386</v>
      </c>
      <c r="J1784" s="1084">
        <v>1</v>
      </c>
      <c r="K1784" s="1085">
        <v>3</v>
      </c>
      <c r="L1784" s="931">
        <v>3</v>
      </c>
      <c r="M1784" s="931" t="s">
        <v>3387</v>
      </c>
      <c r="N1784" s="912"/>
      <c r="O1784" s="761"/>
      <c r="P1784" s="931"/>
      <c r="Q1784" s="931"/>
    </row>
    <row r="1785" spans="2:17">
      <c r="B1785" s="911">
        <v>1779</v>
      </c>
      <c r="C1785" s="931" t="s">
        <v>65</v>
      </c>
      <c r="D1785" s="913"/>
      <c r="E1785" s="931" t="s">
        <v>150</v>
      </c>
      <c r="F1785" s="912" t="str">
        <f t="shared" si="28"/>
        <v>6340</v>
      </c>
      <c r="G1785" s="931" t="s">
        <v>385</v>
      </c>
      <c r="H1785" s="931"/>
      <c r="I1785" s="933" t="s">
        <v>386</v>
      </c>
      <c r="J1785" s="1084">
        <v>1</v>
      </c>
      <c r="K1785" s="1085">
        <v>4</v>
      </c>
      <c r="L1785" s="931">
        <v>3</v>
      </c>
      <c r="M1785" s="931" t="s">
        <v>3387</v>
      </c>
      <c r="N1785" s="912"/>
      <c r="O1785" s="761"/>
      <c r="P1785" s="931"/>
      <c r="Q1785" s="931"/>
    </row>
    <row r="1786" spans="2:17">
      <c r="B1786" s="911">
        <v>1780</v>
      </c>
      <c r="C1786" s="931" t="s">
        <v>65</v>
      </c>
      <c r="D1786" s="913"/>
      <c r="E1786" s="931" t="s">
        <v>150</v>
      </c>
      <c r="F1786" s="912" t="str">
        <f t="shared" si="28"/>
        <v>6340</v>
      </c>
      <c r="G1786" s="931" t="s">
        <v>385</v>
      </c>
      <c r="H1786" s="931"/>
      <c r="I1786" s="933" t="s">
        <v>386</v>
      </c>
      <c r="J1786" s="1084">
        <v>1</v>
      </c>
      <c r="K1786" s="1085">
        <v>5</v>
      </c>
      <c r="L1786" s="931">
        <v>3</v>
      </c>
      <c r="M1786" s="931" t="s">
        <v>3387</v>
      </c>
      <c r="N1786" s="912"/>
      <c r="O1786" s="761"/>
      <c r="P1786" s="931"/>
      <c r="Q1786" s="931"/>
    </row>
    <row r="1787" spans="2:17">
      <c r="B1787" s="911">
        <v>1781</v>
      </c>
      <c r="C1787" s="931" t="s">
        <v>65</v>
      </c>
      <c r="D1787" s="913"/>
      <c r="E1787" s="931" t="s">
        <v>150</v>
      </c>
      <c r="F1787" s="912" t="str">
        <f t="shared" si="28"/>
        <v>6340</v>
      </c>
      <c r="G1787" s="931" t="s">
        <v>385</v>
      </c>
      <c r="H1787" s="931"/>
      <c r="I1787" s="933" t="s">
        <v>386</v>
      </c>
      <c r="J1787" s="1084">
        <v>1</v>
      </c>
      <c r="K1787" s="1085">
        <v>6</v>
      </c>
      <c r="L1787" s="931">
        <v>3</v>
      </c>
      <c r="M1787" s="931" t="s">
        <v>3387</v>
      </c>
      <c r="N1787" s="912"/>
      <c r="O1787" s="761"/>
      <c r="P1787" s="931"/>
      <c r="Q1787" s="931"/>
    </row>
    <row r="1788" spans="2:17">
      <c r="B1788" s="911">
        <v>1782</v>
      </c>
      <c r="C1788" s="931" t="s">
        <v>65</v>
      </c>
      <c r="D1788" s="913"/>
      <c r="E1788" s="931" t="s">
        <v>150</v>
      </c>
      <c r="F1788" s="912" t="str">
        <f t="shared" si="28"/>
        <v>6340</v>
      </c>
      <c r="G1788" s="931" t="s">
        <v>385</v>
      </c>
      <c r="H1788" s="931"/>
      <c r="I1788" s="933" t="s">
        <v>386</v>
      </c>
      <c r="J1788" s="1084">
        <v>1</v>
      </c>
      <c r="K1788" s="1085">
        <v>7</v>
      </c>
      <c r="L1788" s="931">
        <v>3</v>
      </c>
      <c r="M1788" s="931" t="s">
        <v>3343</v>
      </c>
      <c r="N1788" s="912"/>
      <c r="O1788" s="761"/>
      <c r="P1788" s="931"/>
      <c r="Q1788" s="931"/>
    </row>
    <row r="1789" spans="2:17">
      <c r="B1789" s="911">
        <v>1783</v>
      </c>
      <c r="C1789" s="931" t="s">
        <v>65</v>
      </c>
      <c r="D1789" s="913"/>
      <c r="E1789" s="931" t="s">
        <v>150</v>
      </c>
      <c r="F1789" s="912" t="str">
        <f t="shared" si="28"/>
        <v>6340</v>
      </c>
      <c r="G1789" s="931" t="s">
        <v>387</v>
      </c>
      <c r="H1789" s="931"/>
      <c r="I1789" s="933" t="s">
        <v>388</v>
      </c>
      <c r="J1789" s="1084">
        <v>1</v>
      </c>
      <c r="K1789" s="1085">
        <v>1</v>
      </c>
      <c r="L1789" s="931">
        <v>1</v>
      </c>
      <c r="M1789" s="931" t="s">
        <v>3388</v>
      </c>
      <c r="N1789" s="912"/>
      <c r="O1789" s="761"/>
      <c r="P1789" s="931"/>
      <c r="Q1789" s="931"/>
    </row>
    <row r="1790" spans="2:17">
      <c r="B1790" s="911">
        <v>1784</v>
      </c>
      <c r="C1790" s="931" t="s">
        <v>65</v>
      </c>
      <c r="D1790" s="913"/>
      <c r="E1790" s="931" t="s">
        <v>150</v>
      </c>
      <c r="F1790" s="912" t="str">
        <f t="shared" si="28"/>
        <v>6340</v>
      </c>
      <c r="G1790" s="931" t="s">
        <v>387</v>
      </c>
      <c r="H1790" s="931"/>
      <c r="I1790" s="933" t="s">
        <v>388</v>
      </c>
      <c r="J1790" s="1084">
        <v>1</v>
      </c>
      <c r="K1790" s="1085">
        <v>2</v>
      </c>
      <c r="L1790" s="931">
        <v>3</v>
      </c>
      <c r="M1790" s="931" t="s">
        <v>3387</v>
      </c>
      <c r="N1790" s="912"/>
      <c r="O1790" s="761"/>
      <c r="P1790" s="931"/>
      <c r="Q1790" s="931"/>
    </row>
    <row r="1791" spans="2:17">
      <c r="B1791" s="911">
        <v>1785</v>
      </c>
      <c r="C1791" s="931" t="s">
        <v>65</v>
      </c>
      <c r="D1791" s="913"/>
      <c r="E1791" s="931" t="s">
        <v>150</v>
      </c>
      <c r="F1791" s="912" t="str">
        <f t="shared" si="28"/>
        <v>6340</v>
      </c>
      <c r="G1791" s="931" t="s">
        <v>387</v>
      </c>
      <c r="H1791" s="931"/>
      <c r="I1791" s="933" t="s">
        <v>388</v>
      </c>
      <c r="J1791" s="1084">
        <v>1</v>
      </c>
      <c r="K1791" s="1085">
        <v>3</v>
      </c>
      <c r="L1791" s="931">
        <v>3</v>
      </c>
      <c r="M1791" s="931" t="s">
        <v>3387</v>
      </c>
      <c r="N1791" s="912"/>
      <c r="O1791" s="761"/>
      <c r="P1791" s="931"/>
      <c r="Q1791" s="931"/>
    </row>
    <row r="1792" spans="2:17">
      <c r="B1792" s="911">
        <v>1786</v>
      </c>
      <c r="C1792" s="931" t="s">
        <v>65</v>
      </c>
      <c r="D1792" s="913"/>
      <c r="E1792" s="931" t="s">
        <v>150</v>
      </c>
      <c r="F1792" s="912" t="str">
        <f t="shared" si="28"/>
        <v>6340</v>
      </c>
      <c r="G1792" s="931" t="s">
        <v>387</v>
      </c>
      <c r="H1792" s="931"/>
      <c r="I1792" s="933" t="s">
        <v>388</v>
      </c>
      <c r="J1792" s="1084">
        <v>1</v>
      </c>
      <c r="K1792" s="1085">
        <v>4</v>
      </c>
      <c r="L1792" s="931">
        <v>3</v>
      </c>
      <c r="M1792" s="931" t="s">
        <v>3387</v>
      </c>
      <c r="N1792" s="912"/>
      <c r="O1792" s="761"/>
      <c r="P1792" s="931"/>
      <c r="Q1792" s="931"/>
    </row>
    <row r="1793" spans="2:17">
      <c r="B1793" s="911">
        <v>1787</v>
      </c>
      <c r="C1793" s="931" t="s">
        <v>65</v>
      </c>
      <c r="D1793" s="913"/>
      <c r="E1793" s="931" t="s">
        <v>150</v>
      </c>
      <c r="F1793" s="912" t="str">
        <f t="shared" si="28"/>
        <v>6340</v>
      </c>
      <c r="G1793" s="931" t="s">
        <v>387</v>
      </c>
      <c r="H1793" s="931"/>
      <c r="I1793" s="933" t="s">
        <v>388</v>
      </c>
      <c r="J1793" s="1084">
        <v>1</v>
      </c>
      <c r="K1793" s="1085">
        <v>5</v>
      </c>
      <c r="L1793" s="931">
        <v>1.5</v>
      </c>
      <c r="M1793" s="931" t="s">
        <v>3388</v>
      </c>
      <c r="N1793" s="912"/>
      <c r="O1793" s="761"/>
      <c r="P1793" s="931"/>
      <c r="Q1793" s="931"/>
    </row>
    <row r="1794" spans="2:17">
      <c r="B1794" s="911">
        <v>1788</v>
      </c>
      <c r="C1794" s="931" t="s">
        <v>65</v>
      </c>
      <c r="D1794" s="913"/>
      <c r="E1794" s="931" t="s">
        <v>150</v>
      </c>
      <c r="F1794" s="912" t="str">
        <f t="shared" si="28"/>
        <v>6340</v>
      </c>
      <c r="G1794" s="931" t="s">
        <v>387</v>
      </c>
      <c r="H1794" s="931"/>
      <c r="I1794" s="933" t="s">
        <v>388</v>
      </c>
      <c r="J1794" s="1084">
        <v>1</v>
      </c>
      <c r="K1794" s="1085">
        <v>6</v>
      </c>
      <c r="L1794" s="931">
        <v>3</v>
      </c>
      <c r="M1794" s="931" t="s">
        <v>3387</v>
      </c>
      <c r="N1794" s="912"/>
      <c r="O1794" s="761"/>
      <c r="P1794" s="931"/>
      <c r="Q1794" s="931"/>
    </row>
    <row r="1795" spans="2:17">
      <c r="B1795" s="911">
        <v>1789</v>
      </c>
      <c r="C1795" s="931" t="s">
        <v>65</v>
      </c>
      <c r="D1795" s="913"/>
      <c r="E1795" s="931" t="s">
        <v>150</v>
      </c>
      <c r="F1795" s="912" t="str">
        <f t="shared" si="28"/>
        <v>6340</v>
      </c>
      <c r="G1795" s="931" t="s">
        <v>387</v>
      </c>
      <c r="H1795" s="931"/>
      <c r="I1795" s="933" t="s">
        <v>388</v>
      </c>
      <c r="J1795" s="1084">
        <v>1</v>
      </c>
      <c r="K1795" s="1085">
        <v>7</v>
      </c>
      <c r="L1795" s="931">
        <v>3</v>
      </c>
      <c r="M1795" s="931" t="s">
        <v>3387</v>
      </c>
      <c r="N1795" s="912"/>
      <c r="O1795" s="761"/>
      <c r="P1795" s="931"/>
      <c r="Q1795" s="931"/>
    </row>
    <row r="1796" spans="2:17">
      <c r="B1796" s="911">
        <v>1790</v>
      </c>
      <c r="C1796" s="931" t="s">
        <v>65</v>
      </c>
      <c r="D1796" s="913"/>
      <c r="E1796" s="931" t="s">
        <v>150</v>
      </c>
      <c r="F1796" s="912" t="str">
        <f t="shared" si="28"/>
        <v>6340</v>
      </c>
      <c r="G1796" s="931" t="s">
        <v>387</v>
      </c>
      <c r="H1796" s="931"/>
      <c r="I1796" s="933" t="s">
        <v>388</v>
      </c>
      <c r="J1796" s="1084">
        <v>1</v>
      </c>
      <c r="K1796" s="1085">
        <v>8</v>
      </c>
      <c r="L1796" s="931">
        <v>3</v>
      </c>
      <c r="M1796" s="931" t="s">
        <v>3387</v>
      </c>
      <c r="N1796" s="912"/>
      <c r="O1796" s="761"/>
      <c r="P1796" s="931"/>
      <c r="Q1796" s="931"/>
    </row>
    <row r="1797" spans="2:17">
      <c r="B1797" s="911">
        <v>1791</v>
      </c>
      <c r="C1797" s="931" t="s">
        <v>65</v>
      </c>
      <c r="D1797" s="913"/>
      <c r="E1797" s="931" t="s">
        <v>150</v>
      </c>
      <c r="F1797" s="912" t="str">
        <f t="shared" si="28"/>
        <v>6340</v>
      </c>
      <c r="G1797" s="931" t="s">
        <v>387</v>
      </c>
      <c r="H1797" s="931"/>
      <c r="I1797" s="933" t="s">
        <v>388</v>
      </c>
      <c r="J1797" s="1084">
        <v>2</v>
      </c>
      <c r="K1797" s="1085">
        <v>9</v>
      </c>
      <c r="L1797" s="931">
        <v>3</v>
      </c>
      <c r="M1797" s="931" t="s">
        <v>3387</v>
      </c>
      <c r="N1797" s="912"/>
      <c r="O1797" s="761"/>
      <c r="P1797" s="931"/>
      <c r="Q1797" s="931"/>
    </row>
    <row r="1798" spans="2:17">
      <c r="B1798" s="911">
        <v>1792</v>
      </c>
      <c r="C1798" s="931" t="s">
        <v>65</v>
      </c>
      <c r="D1798" s="913"/>
      <c r="E1798" s="931" t="s">
        <v>150</v>
      </c>
      <c r="F1798" s="912" t="str">
        <f t="shared" si="28"/>
        <v>6340</v>
      </c>
      <c r="G1798" s="931" t="s">
        <v>387</v>
      </c>
      <c r="H1798" s="931"/>
      <c r="I1798" s="933" t="s">
        <v>388</v>
      </c>
      <c r="J1798" s="1084">
        <v>2</v>
      </c>
      <c r="K1798" s="1085">
        <v>10</v>
      </c>
      <c r="L1798" s="931">
        <v>1</v>
      </c>
      <c r="M1798" s="931" t="s">
        <v>3388</v>
      </c>
      <c r="N1798" s="912"/>
      <c r="O1798" s="761"/>
      <c r="P1798" s="931"/>
      <c r="Q1798" s="931"/>
    </row>
    <row r="1799" spans="2:17">
      <c r="B1799" s="911">
        <v>1793</v>
      </c>
      <c r="C1799" s="931" t="s">
        <v>65</v>
      </c>
      <c r="D1799" s="913"/>
      <c r="E1799" s="931" t="s">
        <v>150</v>
      </c>
      <c r="F1799" s="912" t="str">
        <f t="shared" si="28"/>
        <v>6340</v>
      </c>
      <c r="G1799" s="931" t="s">
        <v>387</v>
      </c>
      <c r="H1799" s="931"/>
      <c r="I1799" s="933" t="s">
        <v>388</v>
      </c>
      <c r="J1799" s="1084">
        <v>2</v>
      </c>
      <c r="K1799" s="1085">
        <v>11</v>
      </c>
      <c r="L1799" s="931">
        <v>1.5</v>
      </c>
      <c r="M1799" s="931" t="s">
        <v>3388</v>
      </c>
      <c r="N1799" s="912"/>
      <c r="O1799" s="761"/>
      <c r="P1799" s="931"/>
      <c r="Q1799" s="931"/>
    </row>
    <row r="1800" spans="2:17">
      <c r="B1800" s="911">
        <v>1794</v>
      </c>
      <c r="C1800" s="931" t="s">
        <v>65</v>
      </c>
      <c r="D1800" s="913"/>
      <c r="E1800" s="931" t="s">
        <v>150</v>
      </c>
      <c r="F1800" s="912" t="str">
        <f t="shared" si="28"/>
        <v>6340</v>
      </c>
      <c r="G1800" s="931" t="s">
        <v>387</v>
      </c>
      <c r="H1800" s="931"/>
      <c r="I1800" s="933" t="s">
        <v>388</v>
      </c>
      <c r="J1800" s="1084">
        <v>2</v>
      </c>
      <c r="K1800" s="1085">
        <v>12</v>
      </c>
      <c r="L1800" s="931">
        <v>1</v>
      </c>
      <c r="M1800" s="931" t="s">
        <v>3388</v>
      </c>
      <c r="N1800" s="912"/>
      <c r="O1800" s="761"/>
      <c r="P1800" s="931"/>
      <c r="Q1800" s="931"/>
    </row>
    <row r="1801" spans="2:17">
      <c r="B1801" s="911">
        <v>1795</v>
      </c>
      <c r="C1801" s="931" t="s">
        <v>65</v>
      </c>
      <c r="D1801" s="913"/>
      <c r="E1801" s="931" t="s">
        <v>150</v>
      </c>
      <c r="F1801" s="912" t="str">
        <f t="shared" si="28"/>
        <v>6340</v>
      </c>
      <c r="G1801" s="931" t="s">
        <v>387</v>
      </c>
      <c r="H1801" s="931"/>
      <c r="I1801" s="933" t="s">
        <v>388</v>
      </c>
      <c r="J1801" s="1084">
        <v>2</v>
      </c>
      <c r="K1801" s="1085">
        <v>13</v>
      </c>
      <c r="L1801" s="931">
        <v>3</v>
      </c>
      <c r="M1801" s="931" t="s">
        <v>3387</v>
      </c>
      <c r="N1801" s="912"/>
      <c r="O1801" s="761"/>
      <c r="P1801" s="931"/>
      <c r="Q1801" s="931"/>
    </row>
    <row r="1802" spans="2:17">
      <c r="B1802" s="911">
        <v>1796</v>
      </c>
      <c r="C1802" s="931" t="s">
        <v>65</v>
      </c>
      <c r="D1802" s="913"/>
      <c r="E1802" s="931" t="s">
        <v>150</v>
      </c>
      <c r="F1802" s="912" t="str">
        <f t="shared" si="28"/>
        <v>6340</v>
      </c>
      <c r="G1802" s="931" t="s">
        <v>387</v>
      </c>
      <c r="H1802" s="931"/>
      <c r="I1802" s="933" t="s">
        <v>388</v>
      </c>
      <c r="J1802" s="1084">
        <v>2</v>
      </c>
      <c r="K1802" s="1085">
        <v>14</v>
      </c>
      <c r="L1802" s="931">
        <v>1.5</v>
      </c>
      <c r="M1802" s="931" t="s">
        <v>3388</v>
      </c>
      <c r="N1802" s="912"/>
      <c r="O1802" s="761"/>
      <c r="P1802" s="931"/>
      <c r="Q1802" s="931"/>
    </row>
    <row r="1803" spans="2:17">
      <c r="B1803" s="911">
        <v>1797</v>
      </c>
      <c r="C1803" s="931" t="s">
        <v>65</v>
      </c>
      <c r="D1803" s="913"/>
      <c r="E1803" s="931" t="s">
        <v>150</v>
      </c>
      <c r="F1803" s="912" t="str">
        <f t="shared" si="28"/>
        <v>6340</v>
      </c>
      <c r="G1803" s="931" t="s">
        <v>387</v>
      </c>
      <c r="H1803" s="931"/>
      <c r="I1803" s="933" t="s">
        <v>388</v>
      </c>
      <c r="J1803" s="1084">
        <v>2</v>
      </c>
      <c r="K1803" s="1085">
        <v>15</v>
      </c>
      <c r="L1803" s="931">
        <v>1</v>
      </c>
      <c r="M1803" s="931" t="s">
        <v>3388</v>
      </c>
      <c r="N1803" s="912"/>
      <c r="O1803" s="761"/>
      <c r="P1803" s="931"/>
      <c r="Q1803" s="931"/>
    </row>
    <row r="1804" spans="2:17">
      <c r="B1804" s="911">
        <v>1798</v>
      </c>
      <c r="C1804" s="931" t="s">
        <v>65</v>
      </c>
      <c r="D1804" s="913"/>
      <c r="E1804" s="931" t="s">
        <v>150</v>
      </c>
      <c r="F1804" s="912" t="str">
        <f t="shared" si="28"/>
        <v>6340</v>
      </c>
      <c r="G1804" s="931" t="s">
        <v>387</v>
      </c>
      <c r="H1804" s="931"/>
      <c r="I1804" s="933" t="s">
        <v>388</v>
      </c>
      <c r="J1804" s="1084">
        <v>2</v>
      </c>
      <c r="K1804" s="1085">
        <v>16</v>
      </c>
      <c r="L1804" s="931">
        <v>1.5</v>
      </c>
      <c r="M1804" s="931" t="s">
        <v>3388</v>
      </c>
      <c r="N1804" s="912"/>
      <c r="O1804" s="761"/>
      <c r="P1804" s="931"/>
      <c r="Q1804" s="931"/>
    </row>
    <row r="1805" spans="2:17">
      <c r="B1805" s="911">
        <v>1799</v>
      </c>
      <c r="C1805" s="931" t="s">
        <v>65</v>
      </c>
      <c r="D1805" s="913"/>
      <c r="E1805" s="931" t="s">
        <v>150</v>
      </c>
      <c r="F1805" s="912" t="str">
        <f t="shared" si="28"/>
        <v>6340</v>
      </c>
      <c r="G1805" s="931" t="s">
        <v>387</v>
      </c>
      <c r="H1805" s="931"/>
      <c r="I1805" s="933" t="s">
        <v>388</v>
      </c>
      <c r="J1805" s="1084">
        <v>2</v>
      </c>
      <c r="K1805" s="1085">
        <v>17</v>
      </c>
      <c r="L1805" s="931">
        <v>3</v>
      </c>
      <c r="M1805" s="931" t="s">
        <v>3387</v>
      </c>
      <c r="N1805" s="912"/>
      <c r="O1805" s="761"/>
      <c r="P1805" s="931"/>
      <c r="Q1805" s="931"/>
    </row>
    <row r="1806" spans="2:17">
      <c r="B1806" s="911">
        <v>1800</v>
      </c>
      <c r="C1806" s="931" t="s">
        <v>65</v>
      </c>
      <c r="D1806" s="913"/>
      <c r="E1806" s="931" t="s">
        <v>150</v>
      </c>
      <c r="F1806" s="912" t="str">
        <f t="shared" si="28"/>
        <v>6340</v>
      </c>
      <c r="G1806" s="931" t="s">
        <v>387</v>
      </c>
      <c r="H1806" s="931"/>
      <c r="I1806" s="933" t="s">
        <v>388</v>
      </c>
      <c r="J1806" s="1084">
        <v>2</v>
      </c>
      <c r="K1806" s="1085">
        <v>18</v>
      </c>
      <c r="L1806" s="931">
        <v>1.5</v>
      </c>
      <c r="M1806" s="931" t="s">
        <v>3388</v>
      </c>
      <c r="N1806" s="912"/>
      <c r="O1806" s="761"/>
      <c r="P1806" s="931"/>
      <c r="Q1806" s="931"/>
    </row>
    <row r="1807" spans="2:17">
      <c r="B1807" s="911">
        <v>1801</v>
      </c>
      <c r="C1807" s="931" t="s">
        <v>65</v>
      </c>
      <c r="D1807" s="913"/>
      <c r="E1807" s="931" t="s">
        <v>150</v>
      </c>
      <c r="F1807" s="912" t="str">
        <f t="shared" si="28"/>
        <v>6340</v>
      </c>
      <c r="G1807" s="931" t="s">
        <v>387</v>
      </c>
      <c r="H1807" s="931"/>
      <c r="I1807" s="933" t="s">
        <v>388</v>
      </c>
      <c r="J1807" s="1084">
        <v>2</v>
      </c>
      <c r="K1807" s="1085">
        <v>19</v>
      </c>
      <c r="L1807" s="931">
        <v>3</v>
      </c>
      <c r="M1807" s="931" t="s">
        <v>3387</v>
      </c>
      <c r="N1807" s="912"/>
      <c r="O1807" s="761"/>
      <c r="P1807" s="931"/>
      <c r="Q1807" s="931"/>
    </row>
    <row r="1808" spans="2:17">
      <c r="B1808" s="911">
        <v>1802</v>
      </c>
      <c r="C1808" s="931" t="s">
        <v>65</v>
      </c>
      <c r="D1808" s="913"/>
      <c r="E1808" s="931" t="s">
        <v>150</v>
      </c>
      <c r="F1808" s="912" t="str">
        <f t="shared" si="28"/>
        <v>6340</v>
      </c>
      <c r="G1808" s="931" t="s">
        <v>390</v>
      </c>
      <c r="H1808" s="931"/>
      <c r="I1808" s="933" t="s">
        <v>391</v>
      </c>
      <c r="J1808" s="1084">
        <v>1</v>
      </c>
      <c r="K1808" s="1085">
        <v>1</v>
      </c>
      <c r="L1808" s="931">
        <v>1</v>
      </c>
      <c r="M1808" s="931" t="s">
        <v>3388</v>
      </c>
      <c r="N1808" s="912"/>
      <c r="O1808" s="761"/>
      <c r="P1808" s="931"/>
      <c r="Q1808" s="931"/>
    </row>
    <row r="1809" spans="2:17">
      <c r="B1809" s="911">
        <v>1803</v>
      </c>
      <c r="C1809" s="931" t="s">
        <v>65</v>
      </c>
      <c r="D1809" s="913"/>
      <c r="E1809" s="931" t="s">
        <v>150</v>
      </c>
      <c r="F1809" s="912" t="str">
        <f t="shared" si="28"/>
        <v>6340</v>
      </c>
      <c r="G1809" s="931" t="s">
        <v>390</v>
      </c>
      <c r="H1809" s="931"/>
      <c r="I1809" s="933" t="s">
        <v>391</v>
      </c>
      <c r="J1809" s="1084">
        <v>1</v>
      </c>
      <c r="K1809" s="1085">
        <v>2</v>
      </c>
      <c r="L1809" s="931">
        <v>3</v>
      </c>
      <c r="M1809" s="931" t="s">
        <v>3387</v>
      </c>
      <c r="N1809" s="912"/>
      <c r="O1809" s="761"/>
      <c r="P1809" s="931"/>
      <c r="Q1809" s="931"/>
    </row>
    <row r="1810" spans="2:17">
      <c r="B1810" s="911">
        <v>1804</v>
      </c>
      <c r="C1810" s="931" t="s">
        <v>65</v>
      </c>
      <c r="D1810" s="913"/>
      <c r="E1810" s="931" t="s">
        <v>150</v>
      </c>
      <c r="F1810" s="912" t="str">
        <f t="shared" si="28"/>
        <v>6340</v>
      </c>
      <c r="G1810" s="931" t="s">
        <v>390</v>
      </c>
      <c r="H1810" s="931"/>
      <c r="I1810" s="933" t="s">
        <v>391</v>
      </c>
      <c r="J1810" s="1084">
        <v>1</v>
      </c>
      <c r="K1810" s="1085">
        <v>3</v>
      </c>
      <c r="L1810" s="931">
        <v>3</v>
      </c>
      <c r="M1810" s="931" t="s">
        <v>3387</v>
      </c>
      <c r="N1810" s="912"/>
      <c r="O1810" s="761"/>
      <c r="P1810" s="931"/>
      <c r="Q1810" s="931"/>
    </row>
    <row r="1811" spans="2:17">
      <c r="B1811" s="911">
        <v>1805</v>
      </c>
      <c r="C1811" s="931" t="s">
        <v>65</v>
      </c>
      <c r="D1811" s="913"/>
      <c r="E1811" s="931" t="s">
        <v>150</v>
      </c>
      <c r="F1811" s="912" t="str">
        <f t="shared" si="28"/>
        <v>6340</v>
      </c>
      <c r="G1811" s="931" t="s">
        <v>390</v>
      </c>
      <c r="H1811" s="931"/>
      <c r="I1811" s="933" t="s">
        <v>391</v>
      </c>
      <c r="J1811" s="1084">
        <v>1</v>
      </c>
      <c r="K1811" s="1085">
        <v>4</v>
      </c>
      <c r="L1811" s="931">
        <v>1</v>
      </c>
      <c r="M1811" s="931" t="s">
        <v>3388</v>
      </c>
      <c r="N1811" s="912"/>
      <c r="O1811" s="761"/>
      <c r="P1811" s="931"/>
      <c r="Q1811" s="931"/>
    </row>
    <row r="1812" spans="2:17">
      <c r="B1812" s="911">
        <v>1806</v>
      </c>
      <c r="C1812" s="931" t="s">
        <v>65</v>
      </c>
      <c r="D1812" s="913"/>
      <c r="E1812" s="931" t="s">
        <v>150</v>
      </c>
      <c r="F1812" s="912" t="str">
        <f t="shared" si="28"/>
        <v>6340</v>
      </c>
      <c r="G1812" s="931" t="s">
        <v>390</v>
      </c>
      <c r="H1812" s="931"/>
      <c r="I1812" s="933" t="s">
        <v>391</v>
      </c>
      <c r="J1812" s="1084">
        <v>1</v>
      </c>
      <c r="K1812" s="1085">
        <v>5</v>
      </c>
      <c r="L1812" s="931">
        <v>3</v>
      </c>
      <c r="M1812" s="931" t="s">
        <v>3387</v>
      </c>
      <c r="N1812" s="912"/>
      <c r="O1812" s="761"/>
      <c r="P1812" s="931"/>
      <c r="Q1812" s="931"/>
    </row>
    <row r="1813" spans="2:17">
      <c r="B1813" s="911">
        <v>1807</v>
      </c>
      <c r="C1813" s="931" t="s">
        <v>65</v>
      </c>
      <c r="D1813" s="913"/>
      <c r="E1813" s="931" t="s">
        <v>150</v>
      </c>
      <c r="F1813" s="912" t="str">
        <f t="shared" si="28"/>
        <v>6340</v>
      </c>
      <c r="G1813" s="931" t="s">
        <v>390</v>
      </c>
      <c r="H1813" s="931"/>
      <c r="I1813" s="933" t="s">
        <v>391</v>
      </c>
      <c r="J1813" s="1084">
        <v>1</v>
      </c>
      <c r="K1813" s="1085">
        <v>6</v>
      </c>
      <c r="L1813" s="931">
        <v>3</v>
      </c>
      <c r="M1813" s="931" t="s">
        <v>3387</v>
      </c>
      <c r="N1813" s="912"/>
      <c r="O1813" s="761"/>
      <c r="P1813" s="931"/>
      <c r="Q1813" s="931"/>
    </row>
    <row r="1814" spans="2:17">
      <c r="B1814" s="911">
        <v>1808</v>
      </c>
      <c r="C1814" s="931" t="s">
        <v>65</v>
      </c>
      <c r="D1814" s="913"/>
      <c r="E1814" s="931" t="s">
        <v>150</v>
      </c>
      <c r="F1814" s="912" t="str">
        <f t="shared" si="28"/>
        <v>6340</v>
      </c>
      <c r="G1814" s="931" t="s">
        <v>390</v>
      </c>
      <c r="H1814" s="931"/>
      <c r="I1814" s="933" t="s">
        <v>391</v>
      </c>
      <c r="J1814" s="1084">
        <v>1</v>
      </c>
      <c r="K1814" s="1085">
        <v>7</v>
      </c>
      <c r="L1814" s="931">
        <v>3</v>
      </c>
      <c r="M1814" s="931" t="s">
        <v>3387</v>
      </c>
      <c r="N1814" s="912"/>
      <c r="O1814" s="761"/>
      <c r="P1814" s="931"/>
      <c r="Q1814" s="931"/>
    </row>
    <row r="1815" spans="2:17">
      <c r="B1815" s="911">
        <v>1809</v>
      </c>
      <c r="C1815" s="931" t="s">
        <v>65</v>
      </c>
      <c r="D1815" s="913"/>
      <c r="E1815" s="931" t="s">
        <v>150</v>
      </c>
      <c r="F1815" s="912" t="str">
        <f t="shared" si="28"/>
        <v>6340</v>
      </c>
      <c r="G1815" s="931" t="s">
        <v>390</v>
      </c>
      <c r="H1815" s="931"/>
      <c r="I1815" s="933" t="s">
        <v>391</v>
      </c>
      <c r="J1815" s="1084">
        <v>1</v>
      </c>
      <c r="K1815" s="1085">
        <v>8</v>
      </c>
      <c r="L1815" s="931">
        <v>3</v>
      </c>
      <c r="M1815" s="931" t="s">
        <v>3387</v>
      </c>
      <c r="N1815" s="912"/>
      <c r="O1815" s="761"/>
      <c r="P1815" s="931"/>
      <c r="Q1815" s="931"/>
    </row>
    <row r="1816" spans="2:17">
      <c r="B1816" s="911">
        <v>1810</v>
      </c>
      <c r="C1816" s="931" t="s">
        <v>65</v>
      </c>
      <c r="D1816" s="913"/>
      <c r="E1816" s="931" t="s">
        <v>150</v>
      </c>
      <c r="F1816" s="912" t="str">
        <f t="shared" si="28"/>
        <v>6340</v>
      </c>
      <c r="G1816" s="931" t="s">
        <v>390</v>
      </c>
      <c r="H1816" s="931"/>
      <c r="I1816" s="933" t="s">
        <v>391</v>
      </c>
      <c r="J1816" s="1084">
        <v>2</v>
      </c>
      <c r="K1816" s="1085">
        <v>9</v>
      </c>
      <c r="L1816" s="931">
        <v>1</v>
      </c>
      <c r="M1816" s="931" t="s">
        <v>3388</v>
      </c>
      <c r="N1816" s="912"/>
      <c r="O1816" s="761"/>
      <c r="P1816" s="931"/>
      <c r="Q1816" s="931"/>
    </row>
    <row r="1817" spans="2:17">
      <c r="B1817" s="911">
        <v>1811</v>
      </c>
      <c r="C1817" s="931" t="s">
        <v>65</v>
      </c>
      <c r="D1817" s="913"/>
      <c r="E1817" s="931" t="s">
        <v>150</v>
      </c>
      <c r="F1817" s="912" t="str">
        <f t="shared" si="28"/>
        <v>6340</v>
      </c>
      <c r="G1817" s="931" t="s">
        <v>390</v>
      </c>
      <c r="H1817" s="931"/>
      <c r="I1817" s="933" t="s">
        <v>391</v>
      </c>
      <c r="J1817" s="1084">
        <v>2</v>
      </c>
      <c r="K1817" s="1085">
        <v>10</v>
      </c>
      <c r="L1817" s="931">
        <v>1</v>
      </c>
      <c r="M1817" s="931" t="s">
        <v>3388</v>
      </c>
      <c r="N1817" s="912"/>
      <c r="O1817" s="761"/>
      <c r="P1817" s="931"/>
      <c r="Q1817" s="931"/>
    </row>
    <row r="1818" spans="2:17">
      <c r="B1818" s="911">
        <v>1812</v>
      </c>
      <c r="C1818" s="931" t="s">
        <v>65</v>
      </c>
      <c r="D1818" s="913"/>
      <c r="E1818" s="931" t="s">
        <v>150</v>
      </c>
      <c r="F1818" s="912" t="str">
        <f t="shared" si="28"/>
        <v>6340</v>
      </c>
      <c r="G1818" s="931" t="s">
        <v>390</v>
      </c>
      <c r="H1818" s="931"/>
      <c r="I1818" s="933" t="s">
        <v>391</v>
      </c>
      <c r="J1818" s="1084">
        <v>2</v>
      </c>
      <c r="K1818" s="1085">
        <v>11</v>
      </c>
      <c r="L1818" s="931">
        <v>1</v>
      </c>
      <c r="M1818" s="931" t="s">
        <v>3388</v>
      </c>
      <c r="N1818" s="912"/>
      <c r="O1818" s="761"/>
      <c r="P1818" s="931"/>
      <c r="Q1818" s="931"/>
    </row>
    <row r="1819" spans="2:17">
      <c r="B1819" s="911">
        <v>1813</v>
      </c>
      <c r="C1819" s="931" t="s">
        <v>65</v>
      </c>
      <c r="D1819" s="913"/>
      <c r="E1819" s="931" t="s">
        <v>150</v>
      </c>
      <c r="F1819" s="912" t="str">
        <f t="shared" si="28"/>
        <v>6340</v>
      </c>
      <c r="G1819" s="931" t="s">
        <v>390</v>
      </c>
      <c r="H1819" s="931"/>
      <c r="I1819" s="933" t="s">
        <v>391</v>
      </c>
      <c r="J1819" s="1084">
        <v>2</v>
      </c>
      <c r="K1819" s="1085">
        <v>12</v>
      </c>
      <c r="L1819" s="931">
        <v>1</v>
      </c>
      <c r="M1819" s="931" t="s">
        <v>3388</v>
      </c>
      <c r="N1819" s="912"/>
      <c r="O1819" s="761"/>
      <c r="P1819" s="931"/>
      <c r="Q1819" s="931"/>
    </row>
    <row r="1820" spans="2:17">
      <c r="B1820" s="911">
        <v>1814</v>
      </c>
      <c r="C1820" s="931" t="s">
        <v>65</v>
      </c>
      <c r="D1820" s="913"/>
      <c r="E1820" s="931" t="s">
        <v>150</v>
      </c>
      <c r="F1820" s="912" t="str">
        <f t="shared" si="28"/>
        <v>6340</v>
      </c>
      <c r="G1820" s="931" t="s">
        <v>390</v>
      </c>
      <c r="H1820" s="931"/>
      <c r="I1820" s="933" t="s">
        <v>391</v>
      </c>
      <c r="J1820" s="1084">
        <v>2</v>
      </c>
      <c r="K1820" s="1085">
        <v>13</v>
      </c>
      <c r="L1820" s="931">
        <v>3</v>
      </c>
      <c r="M1820" s="931" t="s">
        <v>3387</v>
      </c>
      <c r="N1820" s="912"/>
      <c r="O1820" s="761"/>
      <c r="P1820" s="931"/>
      <c r="Q1820" s="931"/>
    </row>
    <row r="1821" spans="2:17">
      <c r="B1821" s="911">
        <v>1815</v>
      </c>
      <c r="C1821" s="931" t="s">
        <v>65</v>
      </c>
      <c r="D1821" s="913"/>
      <c r="E1821" s="931" t="s">
        <v>150</v>
      </c>
      <c r="F1821" s="912" t="str">
        <f t="shared" si="28"/>
        <v>6340</v>
      </c>
      <c r="G1821" s="931" t="s">
        <v>390</v>
      </c>
      <c r="H1821" s="931"/>
      <c r="I1821" s="933" t="s">
        <v>391</v>
      </c>
      <c r="J1821" s="1084">
        <v>3</v>
      </c>
      <c r="K1821" s="1085">
        <v>14</v>
      </c>
      <c r="L1821" s="931">
        <v>1</v>
      </c>
      <c r="M1821" s="931" t="s">
        <v>3388</v>
      </c>
      <c r="N1821" s="912"/>
      <c r="O1821" s="761"/>
      <c r="P1821" s="931"/>
      <c r="Q1821" s="931"/>
    </row>
    <row r="1822" spans="2:17">
      <c r="B1822" s="911">
        <v>1816</v>
      </c>
      <c r="C1822" s="931" t="s">
        <v>65</v>
      </c>
      <c r="D1822" s="913"/>
      <c r="E1822" s="931" t="s">
        <v>150</v>
      </c>
      <c r="F1822" s="912" t="str">
        <f t="shared" si="28"/>
        <v>6340</v>
      </c>
      <c r="G1822" s="931" t="s">
        <v>390</v>
      </c>
      <c r="H1822" s="931"/>
      <c r="I1822" s="933" t="s">
        <v>391</v>
      </c>
      <c r="J1822" s="1084">
        <v>3</v>
      </c>
      <c r="K1822" s="1085">
        <v>15</v>
      </c>
      <c r="L1822" s="931">
        <v>1</v>
      </c>
      <c r="M1822" s="931" t="s">
        <v>3388</v>
      </c>
      <c r="N1822" s="912"/>
      <c r="O1822" s="761"/>
      <c r="P1822" s="931"/>
      <c r="Q1822" s="931"/>
    </row>
    <row r="1823" spans="2:17">
      <c r="B1823" s="911">
        <v>1817</v>
      </c>
      <c r="C1823" s="931" t="s">
        <v>65</v>
      </c>
      <c r="D1823" s="913"/>
      <c r="E1823" s="931" t="s">
        <v>150</v>
      </c>
      <c r="F1823" s="912" t="str">
        <f t="shared" si="28"/>
        <v>6340</v>
      </c>
      <c r="G1823" s="931" t="s">
        <v>390</v>
      </c>
      <c r="H1823" s="931"/>
      <c r="I1823" s="933" t="s">
        <v>391</v>
      </c>
      <c r="J1823" s="1084">
        <v>3</v>
      </c>
      <c r="K1823" s="1085">
        <v>16</v>
      </c>
      <c r="L1823" s="931">
        <v>3</v>
      </c>
      <c r="M1823" s="931" t="s">
        <v>3387</v>
      </c>
      <c r="N1823" s="912"/>
      <c r="O1823" s="761"/>
      <c r="P1823" s="931"/>
      <c r="Q1823" s="931"/>
    </row>
    <row r="1824" spans="2:17">
      <c r="B1824" s="911">
        <v>1818</v>
      </c>
      <c r="C1824" s="931" t="s">
        <v>65</v>
      </c>
      <c r="D1824" s="913"/>
      <c r="E1824" s="931" t="s">
        <v>150</v>
      </c>
      <c r="F1824" s="912" t="str">
        <f t="shared" si="28"/>
        <v>6340</v>
      </c>
      <c r="G1824" s="931" t="s">
        <v>390</v>
      </c>
      <c r="H1824" s="931"/>
      <c r="I1824" s="933" t="s">
        <v>391</v>
      </c>
      <c r="J1824" s="1084">
        <v>3</v>
      </c>
      <c r="K1824" s="1085">
        <v>17</v>
      </c>
      <c r="L1824" s="931">
        <v>1</v>
      </c>
      <c r="M1824" s="931" t="s">
        <v>3388</v>
      </c>
      <c r="N1824" s="912"/>
      <c r="O1824" s="761"/>
      <c r="P1824" s="931"/>
      <c r="Q1824" s="931"/>
    </row>
    <row r="1825" spans="2:17">
      <c r="B1825" s="911">
        <v>1819</v>
      </c>
      <c r="C1825" s="931" t="s">
        <v>65</v>
      </c>
      <c r="D1825" s="913"/>
      <c r="E1825" s="931" t="s">
        <v>150</v>
      </c>
      <c r="F1825" s="912" t="str">
        <f t="shared" si="28"/>
        <v>6340</v>
      </c>
      <c r="G1825" s="931" t="s">
        <v>390</v>
      </c>
      <c r="H1825" s="931"/>
      <c r="I1825" s="933" t="s">
        <v>391</v>
      </c>
      <c r="J1825" s="1084">
        <v>3</v>
      </c>
      <c r="K1825" s="1085">
        <v>18</v>
      </c>
      <c r="L1825" s="931">
        <v>3</v>
      </c>
      <c r="M1825" s="931" t="s">
        <v>3387</v>
      </c>
      <c r="N1825" s="912"/>
      <c r="O1825" s="761"/>
      <c r="P1825" s="931"/>
      <c r="Q1825" s="931"/>
    </row>
    <row r="1826" spans="2:17">
      <c r="B1826" s="911">
        <v>1820</v>
      </c>
      <c r="C1826" s="931" t="s">
        <v>65</v>
      </c>
      <c r="D1826" s="913"/>
      <c r="E1826" s="931" t="s">
        <v>150</v>
      </c>
      <c r="F1826" s="912" t="str">
        <f t="shared" si="28"/>
        <v>6340</v>
      </c>
      <c r="G1826" s="931"/>
      <c r="H1826" s="931"/>
      <c r="I1826" s="933" t="s">
        <v>393</v>
      </c>
      <c r="J1826" s="1084"/>
      <c r="K1826" s="1085"/>
      <c r="L1826" s="931"/>
      <c r="M1826" s="931"/>
      <c r="N1826" s="912"/>
      <c r="O1826" s="761"/>
      <c r="P1826" s="931"/>
      <c r="Q1826" s="931"/>
    </row>
    <row r="1827" spans="2:17">
      <c r="B1827" s="911">
        <v>1821</v>
      </c>
      <c r="C1827" s="931" t="s">
        <v>65</v>
      </c>
      <c r="D1827" s="913"/>
      <c r="E1827" s="931" t="s">
        <v>150</v>
      </c>
      <c r="F1827" s="912" t="str">
        <f t="shared" si="28"/>
        <v>6340</v>
      </c>
      <c r="G1827" s="931" t="s">
        <v>395</v>
      </c>
      <c r="H1827" s="931"/>
      <c r="I1827" s="933" t="s">
        <v>396</v>
      </c>
      <c r="J1827" s="1084">
        <v>1</v>
      </c>
      <c r="K1827" s="1085">
        <v>1</v>
      </c>
      <c r="L1827" s="931">
        <v>3</v>
      </c>
      <c r="M1827" s="931" t="s">
        <v>3343</v>
      </c>
      <c r="N1827" s="912"/>
      <c r="O1827" s="761"/>
      <c r="P1827" s="931"/>
      <c r="Q1827" s="931"/>
    </row>
    <row r="1828" spans="2:17">
      <c r="B1828" s="911">
        <v>1822</v>
      </c>
      <c r="C1828" s="931" t="s">
        <v>65</v>
      </c>
      <c r="D1828" s="913"/>
      <c r="E1828" s="931" t="s">
        <v>150</v>
      </c>
      <c r="F1828" s="912" t="str">
        <f t="shared" si="28"/>
        <v>6340</v>
      </c>
      <c r="G1828" s="931" t="s">
        <v>395</v>
      </c>
      <c r="H1828" s="931"/>
      <c r="I1828" s="933" t="s">
        <v>396</v>
      </c>
      <c r="J1828" s="1084">
        <v>1</v>
      </c>
      <c r="K1828" s="1085">
        <v>2</v>
      </c>
      <c r="L1828" s="931">
        <v>3</v>
      </c>
      <c r="M1828" s="931" t="s">
        <v>3387</v>
      </c>
      <c r="N1828" s="912"/>
      <c r="O1828" s="761"/>
      <c r="P1828" s="931"/>
      <c r="Q1828" s="931"/>
    </row>
    <row r="1829" spans="2:17">
      <c r="B1829" s="911">
        <v>1823</v>
      </c>
      <c r="C1829" s="931" t="s">
        <v>65</v>
      </c>
      <c r="D1829" s="913"/>
      <c r="E1829" s="931" t="s">
        <v>150</v>
      </c>
      <c r="F1829" s="912" t="str">
        <f t="shared" si="28"/>
        <v>6340</v>
      </c>
      <c r="G1829" s="931" t="s">
        <v>395</v>
      </c>
      <c r="H1829" s="931"/>
      <c r="I1829" s="933" t="s">
        <v>396</v>
      </c>
      <c r="J1829" s="1084">
        <v>1</v>
      </c>
      <c r="K1829" s="1085">
        <v>3</v>
      </c>
      <c r="L1829" s="931">
        <v>1.5</v>
      </c>
      <c r="M1829" s="931" t="s">
        <v>3388</v>
      </c>
      <c r="N1829" s="912"/>
      <c r="O1829" s="761"/>
      <c r="P1829" s="931"/>
      <c r="Q1829" s="931"/>
    </row>
    <row r="1830" spans="2:17">
      <c r="B1830" s="911">
        <v>1824</v>
      </c>
      <c r="C1830" s="931" t="s">
        <v>65</v>
      </c>
      <c r="D1830" s="913"/>
      <c r="E1830" s="931" t="s">
        <v>150</v>
      </c>
      <c r="F1830" s="912" t="str">
        <f t="shared" si="28"/>
        <v>6340</v>
      </c>
      <c r="G1830" s="931" t="s">
        <v>395</v>
      </c>
      <c r="H1830" s="931"/>
      <c r="I1830" s="933" t="s">
        <v>396</v>
      </c>
      <c r="J1830" s="1084">
        <v>1</v>
      </c>
      <c r="K1830" s="1085">
        <v>4</v>
      </c>
      <c r="L1830" s="931">
        <v>3</v>
      </c>
      <c r="M1830" s="931" t="s">
        <v>3387</v>
      </c>
      <c r="N1830" s="912"/>
      <c r="O1830" s="761"/>
      <c r="P1830" s="931"/>
      <c r="Q1830" s="931"/>
    </row>
    <row r="1831" spans="2:17">
      <c r="B1831" s="911">
        <v>1825</v>
      </c>
      <c r="C1831" s="931" t="s">
        <v>65</v>
      </c>
      <c r="D1831" s="913"/>
      <c r="E1831" s="931" t="s">
        <v>150</v>
      </c>
      <c r="F1831" s="912" t="str">
        <f t="shared" si="28"/>
        <v>6340</v>
      </c>
      <c r="G1831" s="931" t="s">
        <v>395</v>
      </c>
      <c r="H1831" s="931"/>
      <c r="I1831" s="933" t="s">
        <v>396</v>
      </c>
      <c r="J1831" s="1084">
        <v>1</v>
      </c>
      <c r="K1831" s="1085">
        <v>5</v>
      </c>
      <c r="L1831" s="931">
        <v>3</v>
      </c>
      <c r="M1831" s="931" t="s">
        <v>3387</v>
      </c>
      <c r="N1831" s="912"/>
      <c r="O1831" s="761"/>
      <c r="P1831" s="931"/>
      <c r="Q1831" s="931"/>
    </row>
    <row r="1832" spans="2:17">
      <c r="B1832" s="911">
        <v>1826</v>
      </c>
      <c r="C1832" s="931" t="s">
        <v>65</v>
      </c>
      <c r="D1832" s="913"/>
      <c r="E1832" s="931" t="s">
        <v>150</v>
      </c>
      <c r="F1832" s="912" t="str">
        <f t="shared" si="28"/>
        <v>6340</v>
      </c>
      <c r="G1832" s="931" t="s">
        <v>395</v>
      </c>
      <c r="H1832" s="931"/>
      <c r="I1832" s="933" t="s">
        <v>396</v>
      </c>
      <c r="J1832" s="1084">
        <v>1</v>
      </c>
      <c r="K1832" s="1085">
        <v>6</v>
      </c>
      <c r="L1832" s="931">
        <v>1</v>
      </c>
      <c r="M1832" s="931" t="s">
        <v>3388</v>
      </c>
      <c r="N1832" s="912"/>
      <c r="O1832" s="761"/>
      <c r="P1832" s="931"/>
      <c r="Q1832" s="931"/>
    </row>
    <row r="1833" spans="2:17">
      <c r="B1833" s="911">
        <v>1827</v>
      </c>
      <c r="C1833" s="931" t="s">
        <v>65</v>
      </c>
      <c r="D1833" s="913"/>
      <c r="E1833" s="931" t="s">
        <v>150</v>
      </c>
      <c r="F1833" s="912" t="str">
        <f t="shared" si="28"/>
        <v>6340</v>
      </c>
      <c r="G1833" s="931" t="s">
        <v>395</v>
      </c>
      <c r="H1833" s="931"/>
      <c r="I1833" s="933" t="s">
        <v>396</v>
      </c>
      <c r="J1833" s="1084">
        <v>1</v>
      </c>
      <c r="K1833" s="1085">
        <v>7</v>
      </c>
      <c r="L1833" s="931">
        <v>1</v>
      </c>
      <c r="M1833" s="931" t="s">
        <v>3388</v>
      </c>
      <c r="N1833" s="912"/>
      <c r="O1833" s="761"/>
      <c r="P1833" s="931"/>
      <c r="Q1833" s="931"/>
    </row>
    <row r="1834" spans="2:17">
      <c r="B1834" s="911">
        <v>1828</v>
      </c>
      <c r="C1834" s="931" t="s">
        <v>65</v>
      </c>
      <c r="D1834" s="913"/>
      <c r="E1834" s="931" t="s">
        <v>150</v>
      </c>
      <c r="F1834" s="912" t="str">
        <f t="shared" si="28"/>
        <v>6340</v>
      </c>
      <c r="G1834" s="931" t="s">
        <v>395</v>
      </c>
      <c r="H1834" s="931"/>
      <c r="I1834" s="933" t="s">
        <v>396</v>
      </c>
      <c r="J1834" s="1084">
        <v>1</v>
      </c>
      <c r="K1834" s="1085">
        <v>8</v>
      </c>
      <c r="L1834" s="931">
        <v>3</v>
      </c>
      <c r="M1834" s="931" t="s">
        <v>3387</v>
      </c>
      <c r="N1834" s="912"/>
      <c r="O1834" s="761"/>
      <c r="P1834" s="931"/>
      <c r="Q1834" s="931"/>
    </row>
    <row r="1835" spans="2:17">
      <c r="B1835" s="911">
        <v>1829</v>
      </c>
      <c r="C1835" s="931" t="s">
        <v>65</v>
      </c>
      <c r="D1835" s="913"/>
      <c r="E1835" s="931" t="s">
        <v>150</v>
      </c>
      <c r="F1835" s="912" t="str">
        <f t="shared" si="28"/>
        <v>6340</v>
      </c>
      <c r="G1835" s="931" t="s">
        <v>395</v>
      </c>
      <c r="H1835" s="931"/>
      <c r="I1835" s="933" t="s">
        <v>396</v>
      </c>
      <c r="J1835" s="1084">
        <v>1</v>
      </c>
      <c r="K1835" s="1085">
        <v>9</v>
      </c>
      <c r="L1835" s="931">
        <v>1</v>
      </c>
      <c r="M1835" s="931" t="s">
        <v>3388</v>
      </c>
      <c r="N1835" s="912"/>
      <c r="O1835" s="761"/>
      <c r="P1835" s="931"/>
      <c r="Q1835" s="931"/>
    </row>
    <row r="1836" spans="2:17">
      <c r="B1836" s="911">
        <v>1830</v>
      </c>
      <c r="C1836" s="931" t="s">
        <v>65</v>
      </c>
      <c r="D1836" s="913"/>
      <c r="E1836" s="931" t="s">
        <v>150</v>
      </c>
      <c r="F1836" s="912" t="str">
        <f t="shared" si="28"/>
        <v>6340</v>
      </c>
      <c r="G1836" s="931" t="s">
        <v>395</v>
      </c>
      <c r="H1836" s="931"/>
      <c r="I1836" s="933" t="s">
        <v>396</v>
      </c>
      <c r="J1836" s="1084">
        <v>1</v>
      </c>
      <c r="K1836" s="1085">
        <v>10</v>
      </c>
      <c r="L1836" s="931">
        <v>3</v>
      </c>
      <c r="M1836" s="931" t="s">
        <v>3387</v>
      </c>
      <c r="N1836" s="912"/>
      <c r="O1836" s="761"/>
      <c r="P1836" s="931"/>
      <c r="Q1836" s="931"/>
    </row>
    <row r="1837" spans="2:17">
      <c r="B1837" s="911">
        <v>1831</v>
      </c>
      <c r="C1837" s="931" t="s">
        <v>65</v>
      </c>
      <c r="D1837" s="913"/>
      <c r="E1837" s="931" t="s">
        <v>150</v>
      </c>
      <c r="F1837" s="912" t="str">
        <f t="shared" si="28"/>
        <v>6340</v>
      </c>
      <c r="G1837" s="931" t="s">
        <v>398</v>
      </c>
      <c r="H1837" s="931"/>
      <c r="I1837" s="933" t="s">
        <v>399</v>
      </c>
      <c r="J1837" s="1084">
        <v>1</v>
      </c>
      <c r="K1837" s="1085">
        <v>1</v>
      </c>
      <c r="L1837" s="931">
        <v>3</v>
      </c>
      <c r="M1837" s="931" t="s">
        <v>3387</v>
      </c>
      <c r="N1837" s="912"/>
      <c r="O1837" s="761"/>
      <c r="P1837" s="931"/>
      <c r="Q1837" s="931"/>
    </row>
    <row r="1838" spans="2:17">
      <c r="B1838" s="911">
        <v>1832</v>
      </c>
      <c r="C1838" s="931" t="s">
        <v>65</v>
      </c>
      <c r="D1838" s="913"/>
      <c r="E1838" s="931" t="s">
        <v>150</v>
      </c>
      <c r="F1838" s="912" t="str">
        <f t="shared" si="28"/>
        <v>6340</v>
      </c>
      <c r="G1838" s="931" t="s">
        <v>398</v>
      </c>
      <c r="H1838" s="931"/>
      <c r="I1838" s="933" t="s">
        <v>399</v>
      </c>
      <c r="J1838" s="1084">
        <v>1</v>
      </c>
      <c r="K1838" s="1085">
        <v>2</v>
      </c>
      <c r="L1838" s="931">
        <v>3</v>
      </c>
      <c r="M1838" s="931" t="s">
        <v>3387</v>
      </c>
      <c r="N1838" s="912"/>
      <c r="O1838" s="761"/>
      <c r="P1838" s="931"/>
      <c r="Q1838" s="931"/>
    </row>
    <row r="1839" spans="2:17">
      <c r="B1839" s="911">
        <v>1833</v>
      </c>
      <c r="C1839" s="931" t="s">
        <v>65</v>
      </c>
      <c r="D1839" s="913"/>
      <c r="E1839" s="931" t="s">
        <v>150</v>
      </c>
      <c r="F1839" s="912" t="str">
        <f t="shared" si="28"/>
        <v>6340</v>
      </c>
      <c r="G1839" s="931" t="s">
        <v>398</v>
      </c>
      <c r="H1839" s="931"/>
      <c r="I1839" s="933" t="s">
        <v>399</v>
      </c>
      <c r="J1839" s="1084">
        <v>1</v>
      </c>
      <c r="K1839" s="1085">
        <v>3</v>
      </c>
      <c r="L1839" s="931">
        <v>3</v>
      </c>
      <c r="M1839" s="931" t="s">
        <v>3387</v>
      </c>
      <c r="N1839" s="912"/>
      <c r="O1839" s="761"/>
      <c r="P1839" s="931"/>
      <c r="Q1839" s="931"/>
    </row>
    <row r="1840" spans="2:17">
      <c r="B1840" s="911">
        <v>1834</v>
      </c>
      <c r="C1840" s="931" t="s">
        <v>65</v>
      </c>
      <c r="D1840" s="913"/>
      <c r="E1840" s="931" t="s">
        <v>150</v>
      </c>
      <c r="F1840" s="912" t="str">
        <f t="shared" si="28"/>
        <v>6340</v>
      </c>
      <c r="G1840" s="931" t="s">
        <v>398</v>
      </c>
      <c r="H1840" s="931"/>
      <c r="I1840" s="933" t="s">
        <v>399</v>
      </c>
      <c r="J1840" s="1084">
        <v>1</v>
      </c>
      <c r="K1840" s="1085">
        <v>4</v>
      </c>
      <c r="L1840" s="931">
        <v>3</v>
      </c>
      <c r="M1840" s="931" t="s">
        <v>3387</v>
      </c>
      <c r="N1840" s="912"/>
      <c r="O1840" s="761"/>
      <c r="P1840" s="931"/>
      <c r="Q1840" s="931"/>
    </row>
    <row r="1841" spans="2:17">
      <c r="B1841" s="911">
        <v>1835</v>
      </c>
      <c r="C1841" s="931" t="s">
        <v>65</v>
      </c>
      <c r="D1841" s="913"/>
      <c r="E1841" s="931" t="s">
        <v>150</v>
      </c>
      <c r="F1841" s="912" t="str">
        <f t="shared" si="28"/>
        <v>6340</v>
      </c>
      <c r="G1841" s="931" t="s">
        <v>398</v>
      </c>
      <c r="H1841" s="931"/>
      <c r="I1841" s="933" t="s">
        <v>399</v>
      </c>
      <c r="J1841" s="1084">
        <v>1</v>
      </c>
      <c r="K1841" s="1085">
        <v>5</v>
      </c>
      <c r="L1841" s="931">
        <v>3</v>
      </c>
      <c r="M1841" s="931" t="s">
        <v>3387</v>
      </c>
      <c r="N1841" s="912"/>
      <c r="O1841" s="761"/>
      <c r="P1841" s="931"/>
      <c r="Q1841" s="931"/>
    </row>
    <row r="1842" spans="2:17">
      <c r="B1842" s="911">
        <v>1836</v>
      </c>
      <c r="C1842" s="931" t="s">
        <v>65</v>
      </c>
      <c r="D1842" s="913"/>
      <c r="E1842" s="931" t="s">
        <v>150</v>
      </c>
      <c r="F1842" s="912" t="str">
        <f t="shared" si="28"/>
        <v>6340</v>
      </c>
      <c r="G1842" s="931" t="s">
        <v>398</v>
      </c>
      <c r="H1842" s="931"/>
      <c r="I1842" s="933" t="s">
        <v>399</v>
      </c>
      <c r="J1842" s="1084">
        <v>1</v>
      </c>
      <c r="K1842" s="1085">
        <v>6</v>
      </c>
      <c r="L1842" s="931">
        <v>3</v>
      </c>
      <c r="M1842" s="931" t="s">
        <v>3387</v>
      </c>
      <c r="N1842" s="912"/>
      <c r="O1842" s="761"/>
      <c r="P1842" s="931"/>
      <c r="Q1842" s="931"/>
    </row>
    <row r="1843" spans="2:17">
      <c r="B1843" s="911">
        <v>1837</v>
      </c>
      <c r="C1843" s="931" t="s">
        <v>65</v>
      </c>
      <c r="D1843" s="913"/>
      <c r="E1843" s="931" t="s">
        <v>150</v>
      </c>
      <c r="F1843" s="912" t="str">
        <f t="shared" si="28"/>
        <v>6340</v>
      </c>
      <c r="G1843" s="931" t="s">
        <v>398</v>
      </c>
      <c r="H1843" s="931"/>
      <c r="I1843" s="933" t="s">
        <v>399</v>
      </c>
      <c r="J1843" s="1084">
        <v>1</v>
      </c>
      <c r="K1843" s="1085">
        <v>7</v>
      </c>
      <c r="L1843" s="931">
        <v>3</v>
      </c>
      <c r="M1843" s="931" t="s">
        <v>3343</v>
      </c>
      <c r="N1843" s="912"/>
      <c r="O1843" s="761"/>
      <c r="P1843" s="931"/>
      <c r="Q1843" s="931"/>
    </row>
    <row r="1844" spans="2:17">
      <c r="B1844" s="911">
        <v>1838</v>
      </c>
      <c r="C1844" s="931" t="s">
        <v>65</v>
      </c>
      <c r="D1844" s="913"/>
      <c r="E1844" s="931" t="s">
        <v>150</v>
      </c>
      <c r="F1844" s="912" t="str">
        <f t="shared" si="28"/>
        <v>6340</v>
      </c>
      <c r="G1844" s="931"/>
      <c r="H1844" s="931"/>
      <c r="I1844" s="933" t="s">
        <v>400</v>
      </c>
      <c r="J1844" s="1084">
        <v>1</v>
      </c>
      <c r="K1844" s="1085">
        <v>1</v>
      </c>
      <c r="L1844" s="931">
        <v>14</v>
      </c>
      <c r="M1844" s="931" t="s">
        <v>3388</v>
      </c>
      <c r="N1844" s="912"/>
      <c r="O1844" s="761"/>
      <c r="P1844" s="931"/>
      <c r="Q1844" s="931"/>
    </row>
    <row r="1845" spans="2:17">
      <c r="B1845" s="911">
        <v>1839</v>
      </c>
      <c r="C1845" s="931" t="s">
        <v>65</v>
      </c>
      <c r="D1845" s="913"/>
      <c r="E1845" s="931" t="s">
        <v>150</v>
      </c>
      <c r="F1845" s="912" t="str">
        <f t="shared" si="28"/>
        <v>6340</v>
      </c>
      <c r="G1845" s="931"/>
      <c r="H1845" s="931"/>
      <c r="I1845" s="933" t="s">
        <v>400</v>
      </c>
      <c r="J1845" s="1084">
        <v>1</v>
      </c>
      <c r="K1845" s="1085">
        <v>2</v>
      </c>
      <c r="L1845" s="931">
        <v>14</v>
      </c>
      <c r="M1845" s="931" t="s">
        <v>3388</v>
      </c>
      <c r="N1845" s="912"/>
      <c r="O1845" s="761"/>
      <c r="P1845" s="931"/>
      <c r="Q1845" s="931"/>
    </row>
    <row r="1846" spans="2:17">
      <c r="B1846" s="911">
        <v>1840</v>
      </c>
      <c r="C1846" s="931" t="s">
        <v>65</v>
      </c>
      <c r="D1846" s="913"/>
      <c r="E1846" s="931" t="s">
        <v>150</v>
      </c>
      <c r="F1846" s="912" t="str">
        <f t="shared" si="28"/>
        <v>6340</v>
      </c>
      <c r="G1846" s="931"/>
      <c r="H1846" s="931"/>
      <c r="I1846" s="933" t="s">
        <v>400</v>
      </c>
      <c r="J1846" s="1084">
        <v>1</v>
      </c>
      <c r="K1846" s="1085">
        <v>3</v>
      </c>
      <c r="L1846" s="931">
        <v>14</v>
      </c>
      <c r="M1846" s="931" t="s">
        <v>3388</v>
      </c>
      <c r="N1846" s="912" t="s">
        <v>3392</v>
      </c>
      <c r="O1846" s="761">
        <v>45921</v>
      </c>
      <c r="P1846" s="931"/>
      <c r="Q1846" s="931">
        <v>6</v>
      </c>
    </row>
    <row r="1847" spans="2:17">
      <c r="B1847" s="911">
        <v>1841</v>
      </c>
      <c r="C1847" s="931" t="s">
        <v>65</v>
      </c>
      <c r="D1847" s="913"/>
      <c r="E1847" s="931" t="s">
        <v>150</v>
      </c>
      <c r="F1847" s="912" t="str">
        <f t="shared" ref="F1847:F1923" si="29">LEFT(I1847,4)</f>
        <v>6340</v>
      </c>
      <c r="G1847" s="931"/>
      <c r="H1847" s="931"/>
      <c r="I1847" s="933" t="s">
        <v>400</v>
      </c>
      <c r="J1847" s="1084">
        <v>1</v>
      </c>
      <c r="K1847" s="1085">
        <v>4</v>
      </c>
      <c r="L1847" s="931">
        <v>14</v>
      </c>
      <c r="M1847" s="931" t="s">
        <v>3388</v>
      </c>
      <c r="N1847" s="912" t="s">
        <v>3400</v>
      </c>
      <c r="O1847" s="761">
        <v>45896</v>
      </c>
      <c r="P1847" s="931"/>
      <c r="Q1847" s="931">
        <v>6</v>
      </c>
    </row>
    <row r="1848" spans="2:17">
      <c r="B1848" s="911">
        <v>1842</v>
      </c>
      <c r="C1848" s="931" t="s">
        <v>65</v>
      </c>
      <c r="D1848" s="913"/>
      <c r="E1848" s="931" t="s">
        <v>150</v>
      </c>
      <c r="F1848" s="912" t="str">
        <f t="shared" si="29"/>
        <v>6340</v>
      </c>
      <c r="G1848" s="931"/>
      <c r="H1848" s="931"/>
      <c r="I1848" s="933" t="s">
        <v>400</v>
      </c>
      <c r="J1848" s="1084">
        <v>1</v>
      </c>
      <c r="K1848" s="1085">
        <v>5</v>
      </c>
      <c r="L1848" s="931">
        <v>14</v>
      </c>
      <c r="M1848" s="931" t="s">
        <v>3388</v>
      </c>
      <c r="N1848" s="912"/>
      <c r="O1848" s="761">
        <v>45958</v>
      </c>
      <c r="P1848" s="931"/>
      <c r="Q1848" s="931">
        <v>6</v>
      </c>
    </row>
    <row r="1849" spans="2:17">
      <c r="B1849" s="911">
        <v>1843</v>
      </c>
      <c r="C1849" s="931" t="s">
        <v>65</v>
      </c>
      <c r="D1849" s="913"/>
      <c r="E1849" s="931" t="s">
        <v>150</v>
      </c>
      <c r="F1849" s="912" t="str">
        <f t="shared" si="29"/>
        <v>6340</v>
      </c>
      <c r="G1849" s="931"/>
      <c r="H1849" s="931"/>
      <c r="I1849" s="933" t="s">
        <v>400</v>
      </c>
      <c r="J1849" s="1084">
        <v>1</v>
      </c>
      <c r="K1849" s="1085">
        <v>6</v>
      </c>
      <c r="L1849" s="931">
        <v>14</v>
      </c>
      <c r="M1849" s="931" t="s">
        <v>3388</v>
      </c>
      <c r="N1849" s="912" t="s">
        <v>3392</v>
      </c>
      <c r="O1849" s="761">
        <v>45920</v>
      </c>
      <c r="P1849" s="931"/>
      <c r="Q1849" s="931">
        <v>6</v>
      </c>
    </row>
    <row r="1850" spans="2:17">
      <c r="B1850" s="911">
        <v>1844</v>
      </c>
      <c r="C1850" s="931" t="s">
        <v>65</v>
      </c>
      <c r="D1850" s="913"/>
      <c r="E1850" s="931" t="s">
        <v>150</v>
      </c>
      <c r="F1850" s="912" t="str">
        <f t="shared" si="29"/>
        <v>6340</v>
      </c>
      <c r="G1850" s="931"/>
      <c r="H1850" s="931"/>
      <c r="I1850" s="933" t="s">
        <v>400</v>
      </c>
      <c r="J1850" s="1084">
        <v>1</v>
      </c>
      <c r="K1850" s="1085">
        <v>7</v>
      </c>
      <c r="L1850" s="931">
        <v>14</v>
      </c>
      <c r="M1850" s="931" t="s">
        <v>3388</v>
      </c>
      <c r="N1850" s="912" t="s">
        <v>3400</v>
      </c>
      <c r="O1850" s="761">
        <v>45896</v>
      </c>
      <c r="P1850" s="931"/>
      <c r="Q1850" s="931">
        <v>6</v>
      </c>
    </row>
    <row r="1851" spans="2:17">
      <c r="B1851" s="911">
        <v>1845</v>
      </c>
      <c r="C1851" s="931" t="s">
        <v>65</v>
      </c>
      <c r="D1851" s="913"/>
      <c r="E1851" s="931" t="s">
        <v>150</v>
      </c>
      <c r="F1851" s="912" t="str">
        <f t="shared" si="29"/>
        <v>6340</v>
      </c>
      <c r="G1851" s="931"/>
      <c r="H1851" s="931"/>
      <c r="I1851" s="933" t="s">
        <v>400</v>
      </c>
      <c r="J1851" s="1084">
        <v>1</v>
      </c>
      <c r="K1851" s="1085">
        <v>8</v>
      </c>
      <c r="L1851" s="931">
        <v>14</v>
      </c>
      <c r="M1851" s="931" t="s">
        <v>3388</v>
      </c>
      <c r="N1851" s="912"/>
      <c r="O1851" s="761">
        <v>45960</v>
      </c>
      <c r="P1851" s="931"/>
      <c r="Q1851" s="931">
        <v>6</v>
      </c>
    </row>
    <row r="1852" spans="2:17">
      <c r="B1852" s="911">
        <v>1846</v>
      </c>
      <c r="C1852" s="931" t="s">
        <v>65</v>
      </c>
      <c r="D1852" s="913"/>
      <c r="E1852" s="931" t="s">
        <v>150</v>
      </c>
      <c r="F1852" s="912" t="str">
        <f t="shared" si="29"/>
        <v>6340</v>
      </c>
      <c r="G1852" s="931"/>
      <c r="H1852" s="931"/>
      <c r="I1852" s="933" t="s">
        <v>400</v>
      </c>
      <c r="J1852" s="1084">
        <v>2</v>
      </c>
      <c r="K1852" s="1085">
        <v>9</v>
      </c>
      <c r="L1852" s="931">
        <v>14</v>
      </c>
      <c r="M1852" s="931" t="s">
        <v>3388</v>
      </c>
      <c r="N1852" s="912"/>
      <c r="O1852" s="761">
        <v>45920</v>
      </c>
      <c r="P1852" s="931"/>
      <c r="Q1852" s="931">
        <v>6</v>
      </c>
    </row>
    <row r="1853" spans="2:17">
      <c r="B1853" s="911">
        <v>1847</v>
      </c>
      <c r="C1853" s="931" t="s">
        <v>65</v>
      </c>
      <c r="D1853" s="913"/>
      <c r="E1853" s="931" t="s">
        <v>150</v>
      </c>
      <c r="F1853" s="912" t="str">
        <f t="shared" si="29"/>
        <v>6340</v>
      </c>
      <c r="G1853" s="931"/>
      <c r="H1853" s="931"/>
      <c r="I1853" s="933" t="s">
        <v>400</v>
      </c>
      <c r="J1853" s="1084">
        <v>2</v>
      </c>
      <c r="K1853" s="1085">
        <v>10</v>
      </c>
      <c r="L1853" s="931">
        <v>14</v>
      </c>
      <c r="M1853" s="931" t="s">
        <v>3388</v>
      </c>
      <c r="N1853" s="912"/>
      <c r="O1853" s="761">
        <v>45957</v>
      </c>
      <c r="P1853" s="931"/>
      <c r="Q1853" s="931">
        <v>6</v>
      </c>
    </row>
    <row r="1854" spans="2:17">
      <c r="B1854" s="911">
        <v>1848</v>
      </c>
      <c r="C1854" s="931" t="s">
        <v>65</v>
      </c>
      <c r="D1854" s="913"/>
      <c r="E1854" s="931" t="s">
        <v>150</v>
      </c>
      <c r="F1854" s="912" t="str">
        <f t="shared" si="29"/>
        <v>6340</v>
      </c>
      <c r="G1854" s="931"/>
      <c r="H1854" s="931"/>
      <c r="I1854" s="933" t="s">
        <v>400</v>
      </c>
      <c r="J1854" s="1084">
        <v>2</v>
      </c>
      <c r="K1854" s="1085">
        <v>11</v>
      </c>
      <c r="L1854" s="931">
        <v>14</v>
      </c>
      <c r="M1854" s="931" t="s">
        <v>3388</v>
      </c>
      <c r="N1854" s="912"/>
      <c r="O1854" s="761">
        <v>45930</v>
      </c>
      <c r="P1854" s="931"/>
      <c r="Q1854" s="931">
        <v>6</v>
      </c>
    </row>
    <row r="1855" spans="2:17">
      <c r="B1855" s="911">
        <v>1849</v>
      </c>
      <c r="C1855" s="931" t="s">
        <v>65</v>
      </c>
      <c r="D1855" s="913"/>
      <c r="E1855" s="931" t="s">
        <v>150</v>
      </c>
      <c r="F1855" s="912" t="str">
        <f t="shared" si="29"/>
        <v>6340</v>
      </c>
      <c r="G1855" s="931"/>
      <c r="H1855" s="931"/>
      <c r="I1855" s="933" t="s">
        <v>400</v>
      </c>
      <c r="J1855" s="1084">
        <v>2</v>
      </c>
      <c r="K1855" s="1085">
        <v>12</v>
      </c>
      <c r="L1855" s="931">
        <v>14</v>
      </c>
      <c r="M1855" s="931" t="s">
        <v>3388</v>
      </c>
      <c r="N1855" s="912"/>
      <c r="O1855" s="761">
        <v>45896</v>
      </c>
      <c r="P1855" s="931"/>
      <c r="Q1855" s="931">
        <v>6</v>
      </c>
    </row>
    <row r="1856" spans="2:17">
      <c r="B1856" s="911">
        <v>1850</v>
      </c>
      <c r="C1856" s="931" t="s">
        <v>65</v>
      </c>
      <c r="D1856" s="913"/>
      <c r="E1856" s="931" t="s">
        <v>150</v>
      </c>
      <c r="F1856" s="912" t="str">
        <f t="shared" si="29"/>
        <v>6340</v>
      </c>
      <c r="G1856" s="931"/>
      <c r="H1856" s="931"/>
      <c r="I1856" s="933" t="s">
        <v>400</v>
      </c>
      <c r="J1856" s="1084">
        <v>2</v>
      </c>
      <c r="K1856" s="1085">
        <v>13</v>
      </c>
      <c r="L1856" s="931">
        <v>14</v>
      </c>
      <c r="M1856" s="931" t="s">
        <v>3388</v>
      </c>
      <c r="N1856" s="912" t="s">
        <v>3392</v>
      </c>
      <c r="O1856" s="761">
        <v>45920</v>
      </c>
      <c r="P1856" s="931"/>
      <c r="Q1856" s="931">
        <v>6</v>
      </c>
    </row>
    <row r="1857" spans="2:17">
      <c r="B1857" s="911">
        <v>1851</v>
      </c>
      <c r="C1857" s="931" t="s">
        <v>65</v>
      </c>
      <c r="D1857" s="913"/>
      <c r="E1857" s="931" t="s">
        <v>150</v>
      </c>
      <c r="F1857" s="912" t="str">
        <f t="shared" si="29"/>
        <v>6340</v>
      </c>
      <c r="G1857" s="931"/>
      <c r="H1857" s="931"/>
      <c r="I1857" s="933" t="s">
        <v>400</v>
      </c>
      <c r="J1857" s="1084">
        <v>2</v>
      </c>
      <c r="K1857" s="1085">
        <v>14</v>
      </c>
      <c r="L1857" s="931">
        <v>14</v>
      </c>
      <c r="M1857" s="931" t="s">
        <v>3388</v>
      </c>
      <c r="N1857" s="912" t="s">
        <v>3400</v>
      </c>
      <c r="O1857" s="761">
        <v>45952</v>
      </c>
      <c r="P1857" s="931"/>
      <c r="Q1857" s="931">
        <v>6</v>
      </c>
    </row>
    <row r="1858" spans="2:17">
      <c r="B1858" s="911">
        <v>1852</v>
      </c>
      <c r="C1858" s="931" t="s">
        <v>65</v>
      </c>
      <c r="D1858" s="913"/>
      <c r="E1858" s="931" t="s">
        <v>150</v>
      </c>
      <c r="F1858" s="912" t="str">
        <f t="shared" si="29"/>
        <v>6340</v>
      </c>
      <c r="G1858" s="931"/>
      <c r="H1858" s="931"/>
      <c r="I1858" s="933" t="s">
        <v>400</v>
      </c>
      <c r="J1858" s="1084">
        <v>2</v>
      </c>
      <c r="K1858" s="1085">
        <v>15</v>
      </c>
      <c r="L1858" s="931">
        <v>14</v>
      </c>
      <c r="M1858" s="931" t="s">
        <v>3388</v>
      </c>
      <c r="N1858" s="912"/>
      <c r="O1858" s="761">
        <v>45896</v>
      </c>
      <c r="P1858" s="931"/>
      <c r="Q1858" s="931">
        <v>6</v>
      </c>
    </row>
    <row r="1859" spans="2:17">
      <c r="B1859" s="911">
        <v>1853</v>
      </c>
      <c r="C1859" s="931" t="s">
        <v>65</v>
      </c>
      <c r="D1859" s="913"/>
      <c r="E1859" s="931" t="s">
        <v>150</v>
      </c>
      <c r="F1859" s="912" t="str">
        <f t="shared" si="29"/>
        <v>6340</v>
      </c>
      <c r="G1859" s="931"/>
      <c r="H1859" s="931"/>
      <c r="I1859" s="933" t="s">
        <v>400</v>
      </c>
      <c r="J1859" s="1084">
        <v>2</v>
      </c>
      <c r="K1859" s="1085">
        <v>16</v>
      </c>
      <c r="L1859" s="931">
        <v>14</v>
      </c>
      <c r="M1859" s="931" t="s">
        <v>3388</v>
      </c>
      <c r="N1859" s="912" t="s">
        <v>3392</v>
      </c>
      <c r="O1859" s="761">
        <v>45919</v>
      </c>
      <c r="P1859" s="931"/>
      <c r="Q1859" s="931">
        <v>6</v>
      </c>
    </row>
    <row r="1860" spans="2:17">
      <c r="B1860" s="911">
        <v>1854</v>
      </c>
      <c r="C1860" s="931" t="s">
        <v>65</v>
      </c>
      <c r="D1860" s="913"/>
      <c r="E1860" s="931" t="s">
        <v>150</v>
      </c>
      <c r="F1860" s="912" t="str">
        <f t="shared" si="29"/>
        <v>6340</v>
      </c>
      <c r="G1860" s="931"/>
      <c r="H1860" s="931"/>
      <c r="I1860" s="933" t="s">
        <v>400</v>
      </c>
      <c r="J1860" s="1084">
        <v>2</v>
      </c>
      <c r="K1860" s="1085">
        <v>17</v>
      </c>
      <c r="L1860" s="931">
        <v>14</v>
      </c>
      <c r="M1860" s="931" t="s">
        <v>3388</v>
      </c>
      <c r="N1860" s="912" t="s">
        <v>3400</v>
      </c>
      <c r="O1860" s="761">
        <v>45918</v>
      </c>
      <c r="P1860" s="931"/>
      <c r="Q1860" s="931">
        <v>6</v>
      </c>
    </row>
    <row r="1861" spans="2:17">
      <c r="B1861" s="911">
        <v>1855</v>
      </c>
      <c r="C1861" s="931" t="s">
        <v>65</v>
      </c>
      <c r="D1861" s="913"/>
      <c r="E1861" s="931" t="s">
        <v>150</v>
      </c>
      <c r="F1861" s="912" t="str">
        <f t="shared" si="29"/>
        <v>6340</v>
      </c>
      <c r="G1861" s="931"/>
      <c r="H1861" s="931"/>
      <c r="I1861" s="933" t="s">
        <v>400</v>
      </c>
      <c r="J1861" s="1084">
        <v>3</v>
      </c>
      <c r="K1861" s="1085">
        <v>18</v>
      </c>
      <c r="L1861" s="931">
        <v>14</v>
      </c>
      <c r="M1861" s="931" t="s">
        <v>3388</v>
      </c>
      <c r="N1861" s="912"/>
      <c r="O1861" s="761">
        <v>45896</v>
      </c>
      <c r="P1861" s="931"/>
      <c r="Q1861" s="931">
        <v>6</v>
      </c>
    </row>
    <row r="1862" spans="2:17">
      <c r="B1862" s="911">
        <v>1856</v>
      </c>
      <c r="C1862" s="931" t="s">
        <v>65</v>
      </c>
      <c r="D1862" s="913"/>
      <c r="E1862" s="931" t="s">
        <v>150</v>
      </c>
      <c r="F1862" s="912" t="str">
        <f t="shared" si="29"/>
        <v>6340</v>
      </c>
      <c r="G1862" s="931"/>
      <c r="H1862" s="931"/>
      <c r="I1862" s="933" t="s">
        <v>400</v>
      </c>
      <c r="J1862" s="1084">
        <v>3</v>
      </c>
      <c r="K1862" s="1085">
        <v>19</v>
      </c>
      <c r="L1862" s="931">
        <v>14</v>
      </c>
      <c r="M1862" s="931" t="s">
        <v>3388</v>
      </c>
      <c r="N1862" s="912"/>
      <c r="O1862" s="761">
        <v>45960</v>
      </c>
      <c r="P1862" s="931"/>
      <c r="Q1862" s="931">
        <v>6</v>
      </c>
    </row>
    <row r="1863" spans="2:17">
      <c r="B1863" s="911">
        <v>1857</v>
      </c>
      <c r="C1863" s="931" t="s">
        <v>65</v>
      </c>
      <c r="D1863" s="913"/>
      <c r="E1863" s="931" t="s">
        <v>150</v>
      </c>
      <c r="F1863" s="912" t="str">
        <f t="shared" si="29"/>
        <v>6340</v>
      </c>
      <c r="G1863" s="931"/>
      <c r="H1863" s="931"/>
      <c r="I1863" s="933" t="s">
        <v>400</v>
      </c>
      <c r="J1863" s="1084">
        <v>3</v>
      </c>
      <c r="K1863" s="1085">
        <v>20</v>
      </c>
      <c r="L1863" s="931">
        <v>14</v>
      </c>
      <c r="M1863" s="931" t="s">
        <v>3388</v>
      </c>
      <c r="N1863" s="912" t="s">
        <v>3392</v>
      </c>
      <c r="O1863" s="761">
        <v>45918</v>
      </c>
      <c r="P1863" s="931"/>
      <c r="Q1863" s="931">
        <v>6</v>
      </c>
    </row>
    <row r="1864" spans="2:17">
      <c r="B1864" s="911">
        <v>1858</v>
      </c>
      <c r="C1864" s="931" t="s">
        <v>65</v>
      </c>
      <c r="D1864" s="913"/>
      <c r="E1864" s="931" t="s">
        <v>150</v>
      </c>
      <c r="F1864" s="912" t="str">
        <f t="shared" si="29"/>
        <v>6340</v>
      </c>
      <c r="G1864" s="931"/>
      <c r="H1864" s="931"/>
      <c r="I1864" s="933" t="s">
        <v>400</v>
      </c>
      <c r="J1864" s="1084">
        <v>3</v>
      </c>
      <c r="K1864" s="1085">
        <v>21</v>
      </c>
      <c r="L1864" s="931">
        <v>14</v>
      </c>
      <c r="M1864" s="931" t="s">
        <v>3388</v>
      </c>
      <c r="N1864" s="912" t="s">
        <v>3400</v>
      </c>
      <c r="O1864" s="761">
        <v>45896</v>
      </c>
      <c r="P1864" s="931"/>
      <c r="Q1864" s="931">
        <v>6</v>
      </c>
    </row>
    <row r="1865" spans="2:17">
      <c r="B1865" s="911">
        <v>1859</v>
      </c>
      <c r="C1865" s="931" t="s">
        <v>65</v>
      </c>
      <c r="D1865" s="913"/>
      <c r="E1865" s="931" t="s">
        <v>150</v>
      </c>
      <c r="F1865" s="912" t="str">
        <f t="shared" si="29"/>
        <v>6340</v>
      </c>
      <c r="G1865" s="931"/>
      <c r="H1865" s="931"/>
      <c r="I1865" s="933" t="s">
        <v>400</v>
      </c>
      <c r="J1865" s="1084">
        <v>3</v>
      </c>
      <c r="K1865" s="1085">
        <v>22</v>
      </c>
      <c r="L1865" s="931">
        <v>14</v>
      </c>
      <c r="M1865" s="931" t="s">
        <v>3388</v>
      </c>
      <c r="N1865" s="912"/>
      <c r="O1865" s="761">
        <v>45939</v>
      </c>
      <c r="P1865" s="931"/>
      <c r="Q1865" s="931">
        <v>6</v>
      </c>
    </row>
    <row r="1866" spans="2:17">
      <c r="B1866" s="911">
        <v>1860</v>
      </c>
      <c r="C1866" s="931" t="s">
        <v>65</v>
      </c>
      <c r="D1866" s="913"/>
      <c r="E1866" s="931" t="s">
        <v>150</v>
      </c>
      <c r="F1866" s="912" t="str">
        <f t="shared" si="29"/>
        <v>6340</v>
      </c>
      <c r="G1866" s="931"/>
      <c r="H1866" s="931"/>
      <c r="I1866" s="933" t="s">
        <v>400</v>
      </c>
      <c r="J1866" s="1084">
        <v>3</v>
      </c>
      <c r="K1866" s="1085">
        <v>23</v>
      </c>
      <c r="L1866" s="931">
        <v>14</v>
      </c>
      <c r="M1866" s="931" t="s">
        <v>3388</v>
      </c>
      <c r="N1866" s="912" t="s">
        <v>3392</v>
      </c>
      <c r="O1866" s="761">
        <v>45918</v>
      </c>
      <c r="P1866" s="931"/>
      <c r="Q1866" s="931">
        <v>6</v>
      </c>
    </row>
    <row r="1867" spans="2:17">
      <c r="B1867" s="911">
        <v>1861</v>
      </c>
      <c r="C1867" s="931" t="s">
        <v>65</v>
      </c>
      <c r="D1867" s="913"/>
      <c r="E1867" s="931" t="s">
        <v>150</v>
      </c>
      <c r="F1867" s="912" t="str">
        <f t="shared" si="29"/>
        <v>6340</v>
      </c>
      <c r="G1867" s="931"/>
      <c r="H1867" s="931"/>
      <c r="I1867" s="933" t="s">
        <v>400</v>
      </c>
      <c r="J1867" s="1084">
        <v>3</v>
      </c>
      <c r="K1867" s="1085">
        <v>24</v>
      </c>
      <c r="L1867" s="931">
        <v>14</v>
      </c>
      <c r="M1867" s="931" t="s">
        <v>3388</v>
      </c>
      <c r="N1867" s="912" t="s">
        <v>3392</v>
      </c>
      <c r="O1867" s="761">
        <v>45917</v>
      </c>
      <c r="P1867" s="931"/>
      <c r="Q1867" s="931">
        <v>6</v>
      </c>
    </row>
    <row r="1868" spans="2:17">
      <c r="B1868" s="911">
        <v>1862</v>
      </c>
      <c r="C1868" s="931" t="s">
        <v>65</v>
      </c>
      <c r="D1868" s="913"/>
      <c r="E1868" s="931" t="s">
        <v>150</v>
      </c>
      <c r="F1868" s="912" t="str">
        <f t="shared" si="29"/>
        <v>6340</v>
      </c>
      <c r="G1868" s="931"/>
      <c r="H1868" s="931"/>
      <c r="I1868" s="933" t="s">
        <v>400</v>
      </c>
      <c r="J1868" s="1084">
        <v>3</v>
      </c>
      <c r="K1868" s="1085">
        <v>25</v>
      </c>
      <c r="L1868" s="931">
        <v>14</v>
      </c>
      <c r="M1868" s="931" t="s">
        <v>3388</v>
      </c>
      <c r="N1868" s="912"/>
      <c r="O1868" s="761">
        <v>45969</v>
      </c>
      <c r="P1868" s="931"/>
      <c r="Q1868" s="931">
        <v>6</v>
      </c>
    </row>
    <row r="1869" spans="2:17">
      <c r="B1869" s="911">
        <v>1863</v>
      </c>
      <c r="C1869" s="931" t="s">
        <v>65</v>
      </c>
      <c r="D1869" s="913"/>
      <c r="E1869" s="931" t="s">
        <v>150</v>
      </c>
      <c r="F1869" s="912" t="str">
        <f t="shared" si="29"/>
        <v>6340</v>
      </c>
      <c r="G1869" s="931"/>
      <c r="H1869" s="931"/>
      <c r="I1869" s="933" t="s">
        <v>400</v>
      </c>
      <c r="J1869" s="1084">
        <v>3</v>
      </c>
      <c r="K1869" s="1085">
        <v>26</v>
      </c>
      <c r="L1869" s="931">
        <v>14</v>
      </c>
      <c r="M1869" s="931" t="s">
        <v>3388</v>
      </c>
      <c r="N1869" s="912" t="s">
        <v>3392</v>
      </c>
      <c r="O1869" s="761">
        <v>45917</v>
      </c>
      <c r="P1869" s="931"/>
      <c r="Q1869" s="931">
        <v>6</v>
      </c>
    </row>
    <row r="1870" spans="2:17">
      <c r="B1870" s="911">
        <v>1864</v>
      </c>
      <c r="C1870" s="931" t="s">
        <v>65</v>
      </c>
      <c r="D1870" s="913"/>
      <c r="E1870" s="931" t="s">
        <v>150</v>
      </c>
      <c r="F1870" s="912" t="str">
        <f t="shared" si="29"/>
        <v>6340</v>
      </c>
      <c r="G1870" s="931"/>
      <c r="H1870" s="931"/>
      <c r="I1870" s="933" t="s">
        <v>400</v>
      </c>
      <c r="J1870" s="1084">
        <v>3</v>
      </c>
      <c r="K1870" s="1085">
        <v>27</v>
      </c>
      <c r="L1870" s="931">
        <v>14</v>
      </c>
      <c r="M1870" s="931" t="s">
        <v>3388</v>
      </c>
      <c r="N1870" s="912" t="s">
        <v>3392</v>
      </c>
      <c r="O1870" s="761">
        <v>45916</v>
      </c>
      <c r="P1870" s="931"/>
      <c r="Q1870" s="931">
        <v>6</v>
      </c>
    </row>
    <row r="1871" spans="2:17">
      <c r="B1871" s="911">
        <v>1865</v>
      </c>
      <c r="C1871" s="931" t="s">
        <v>65</v>
      </c>
      <c r="D1871" s="913"/>
      <c r="E1871" s="931" t="s">
        <v>150</v>
      </c>
      <c r="F1871" s="912" t="str">
        <f t="shared" si="29"/>
        <v>6340</v>
      </c>
      <c r="G1871" s="931"/>
      <c r="H1871" s="931"/>
      <c r="I1871" s="933" t="s">
        <v>400</v>
      </c>
      <c r="J1871" s="1084">
        <v>3</v>
      </c>
      <c r="K1871" s="1085">
        <v>28</v>
      </c>
      <c r="L1871" s="931">
        <v>14</v>
      </c>
      <c r="M1871" s="931" t="s">
        <v>3388</v>
      </c>
      <c r="N1871" s="912"/>
      <c r="O1871" s="761">
        <v>45968</v>
      </c>
      <c r="P1871" s="931"/>
      <c r="Q1871" s="931">
        <v>6</v>
      </c>
    </row>
    <row r="1872" spans="2:17">
      <c r="B1872" s="911">
        <v>1866</v>
      </c>
      <c r="C1872" s="931" t="s">
        <v>65</v>
      </c>
      <c r="D1872" s="913"/>
      <c r="E1872" s="931" t="s">
        <v>150</v>
      </c>
      <c r="F1872" s="912" t="str">
        <f t="shared" si="29"/>
        <v>6340</v>
      </c>
      <c r="G1872" s="931"/>
      <c r="H1872" s="931"/>
      <c r="I1872" s="933" t="s">
        <v>400</v>
      </c>
      <c r="J1872" s="1084"/>
      <c r="K1872" s="1085">
        <v>29</v>
      </c>
      <c r="L1872" s="931">
        <v>14</v>
      </c>
      <c r="M1872" s="931" t="s">
        <v>3388</v>
      </c>
      <c r="N1872" s="912"/>
      <c r="O1872" s="761">
        <v>45970</v>
      </c>
      <c r="P1872" s="931"/>
      <c r="Q1872" s="931">
        <v>6</v>
      </c>
    </row>
    <row r="1873" spans="2:17">
      <c r="B1873" s="911">
        <v>1867</v>
      </c>
      <c r="C1873" s="931" t="s">
        <v>65</v>
      </c>
      <c r="D1873" s="913"/>
      <c r="E1873" s="931" t="s">
        <v>150</v>
      </c>
      <c r="F1873" s="912" t="str">
        <f t="shared" si="29"/>
        <v>6340</v>
      </c>
      <c r="G1873" s="931"/>
      <c r="H1873" s="931"/>
      <c r="I1873" s="933" t="s">
        <v>400</v>
      </c>
      <c r="J1873" s="1084"/>
      <c r="K1873" s="1085">
        <v>30</v>
      </c>
      <c r="L1873" s="931">
        <v>14</v>
      </c>
      <c r="M1873" s="931" t="s">
        <v>3388</v>
      </c>
      <c r="N1873" s="912"/>
      <c r="O1873" s="761"/>
      <c r="P1873" s="931"/>
      <c r="Q1873" s="931"/>
    </row>
    <row r="1874" spans="2:17">
      <c r="B1874" s="911">
        <v>1868</v>
      </c>
      <c r="C1874" s="931" t="s">
        <v>65</v>
      </c>
      <c r="D1874" s="913"/>
      <c r="E1874" s="931" t="s">
        <v>150</v>
      </c>
      <c r="F1874" s="912" t="str">
        <f t="shared" si="29"/>
        <v>6340</v>
      </c>
      <c r="G1874" s="931"/>
      <c r="H1874" s="931"/>
      <c r="I1874" s="933" t="s">
        <v>400</v>
      </c>
      <c r="J1874" s="1084"/>
      <c r="K1874" s="1085">
        <v>31</v>
      </c>
      <c r="L1874" s="931">
        <v>14</v>
      </c>
      <c r="M1874" s="931" t="s">
        <v>3388</v>
      </c>
      <c r="N1874" s="912"/>
      <c r="O1874" s="761">
        <v>45966</v>
      </c>
      <c r="P1874" s="931"/>
      <c r="Q1874" s="931">
        <v>6</v>
      </c>
    </row>
    <row r="1875" spans="2:17">
      <c r="B1875" s="911">
        <v>1869</v>
      </c>
      <c r="C1875" s="931" t="s">
        <v>65</v>
      </c>
      <c r="D1875" s="913"/>
      <c r="E1875" s="931" t="s">
        <v>150</v>
      </c>
      <c r="F1875" s="912" t="str">
        <f t="shared" si="29"/>
        <v>6340</v>
      </c>
      <c r="G1875" s="931"/>
      <c r="H1875" s="931"/>
      <c r="I1875" s="933" t="s">
        <v>400</v>
      </c>
      <c r="J1875" s="1084"/>
      <c r="K1875" s="1085">
        <v>32</v>
      </c>
      <c r="L1875" s="931">
        <v>14</v>
      </c>
      <c r="M1875" s="931" t="s">
        <v>3388</v>
      </c>
      <c r="N1875" s="912"/>
      <c r="O1875" s="761">
        <v>45968</v>
      </c>
      <c r="P1875" s="931"/>
      <c r="Q1875" s="931">
        <v>6</v>
      </c>
    </row>
    <row r="1876" spans="2:17">
      <c r="B1876" s="911">
        <v>1870</v>
      </c>
      <c r="C1876" s="931" t="s">
        <v>65</v>
      </c>
      <c r="D1876" s="913"/>
      <c r="E1876" s="931" t="s">
        <v>150</v>
      </c>
      <c r="F1876" s="912" t="str">
        <f t="shared" si="29"/>
        <v>6340</v>
      </c>
      <c r="G1876" s="931"/>
      <c r="H1876" s="931"/>
      <c r="I1876" s="933" t="s">
        <v>400</v>
      </c>
      <c r="J1876" s="1084"/>
      <c r="K1876" s="1085">
        <v>33</v>
      </c>
      <c r="L1876" s="931">
        <v>14</v>
      </c>
      <c r="M1876" s="931" t="s">
        <v>3388</v>
      </c>
      <c r="N1876" s="912"/>
      <c r="O1876" s="761">
        <v>45975</v>
      </c>
      <c r="P1876" s="931"/>
      <c r="Q1876" s="931">
        <v>6</v>
      </c>
    </row>
    <row r="1877" spans="2:17">
      <c r="B1877" s="911">
        <v>1871</v>
      </c>
      <c r="C1877" s="931" t="s">
        <v>65</v>
      </c>
      <c r="D1877" s="913"/>
      <c r="E1877" s="931" t="s">
        <v>150</v>
      </c>
      <c r="F1877" s="912" t="str">
        <f t="shared" si="29"/>
        <v>6340</v>
      </c>
      <c r="G1877" s="931"/>
      <c r="H1877" s="931"/>
      <c r="I1877" s="933" t="s">
        <v>400</v>
      </c>
      <c r="J1877" s="1084"/>
      <c r="K1877" s="1085">
        <v>34</v>
      </c>
      <c r="L1877" s="931">
        <v>14</v>
      </c>
      <c r="M1877" s="931" t="s">
        <v>3388</v>
      </c>
      <c r="N1877" s="912"/>
      <c r="O1877" s="761">
        <v>45975</v>
      </c>
      <c r="P1877" s="931"/>
      <c r="Q1877" s="931">
        <v>6</v>
      </c>
    </row>
    <row r="1878" spans="2:17">
      <c r="B1878" s="911">
        <v>1872</v>
      </c>
      <c r="C1878" s="931" t="s">
        <v>65</v>
      </c>
      <c r="D1878" s="913"/>
      <c r="E1878" s="931" t="s">
        <v>150</v>
      </c>
      <c r="F1878" s="912" t="str">
        <f t="shared" si="29"/>
        <v>6340</v>
      </c>
      <c r="G1878" s="931"/>
      <c r="H1878" s="931"/>
      <c r="I1878" s="933" t="s">
        <v>400</v>
      </c>
      <c r="J1878" s="1084"/>
      <c r="K1878" s="1085">
        <v>35</v>
      </c>
      <c r="L1878" s="931">
        <v>14</v>
      </c>
      <c r="M1878" s="931" t="s">
        <v>3388</v>
      </c>
      <c r="N1878" s="912"/>
      <c r="O1878" s="761"/>
      <c r="P1878" s="931"/>
      <c r="Q1878" s="931"/>
    </row>
    <row r="1879" spans="2:17">
      <c r="B1879" s="911">
        <v>1873</v>
      </c>
      <c r="C1879" s="931" t="s">
        <v>65</v>
      </c>
      <c r="D1879" s="913"/>
      <c r="E1879" s="931" t="s">
        <v>150</v>
      </c>
      <c r="F1879" s="912" t="str">
        <f t="shared" si="29"/>
        <v>6340</v>
      </c>
      <c r="G1879" s="931" t="s">
        <v>407</v>
      </c>
      <c r="H1879" s="931"/>
      <c r="I1879" s="933" t="s">
        <v>408</v>
      </c>
      <c r="J1879" s="1084">
        <v>1</v>
      </c>
      <c r="K1879" s="1085">
        <v>1</v>
      </c>
      <c r="L1879" s="931">
        <v>14</v>
      </c>
      <c r="M1879" s="931" t="s">
        <v>3343</v>
      </c>
      <c r="N1879" s="912"/>
      <c r="O1879" s="761"/>
      <c r="P1879" s="931"/>
      <c r="Q1879" s="931"/>
    </row>
    <row r="1880" spans="2:17">
      <c r="B1880" s="911">
        <v>1874</v>
      </c>
      <c r="C1880" s="931" t="s">
        <v>65</v>
      </c>
      <c r="D1880" s="913"/>
      <c r="E1880" s="931" t="s">
        <v>150</v>
      </c>
      <c r="F1880" s="912" t="str">
        <f t="shared" si="29"/>
        <v>6340</v>
      </c>
      <c r="G1880" s="931" t="s">
        <v>407</v>
      </c>
      <c r="H1880" s="931"/>
      <c r="I1880" s="933" t="s">
        <v>408</v>
      </c>
      <c r="J1880" s="1084">
        <v>1</v>
      </c>
      <c r="K1880" s="1085">
        <v>2</v>
      </c>
      <c r="L1880" s="931">
        <v>14</v>
      </c>
      <c r="M1880" s="931" t="s">
        <v>3387</v>
      </c>
      <c r="N1880" s="912"/>
      <c r="O1880" s="761"/>
      <c r="P1880" s="931"/>
      <c r="Q1880" s="931"/>
    </row>
    <row r="1881" spans="2:17">
      <c r="B1881" s="911">
        <v>1875</v>
      </c>
      <c r="C1881" s="931" t="s">
        <v>65</v>
      </c>
      <c r="D1881" s="913"/>
      <c r="E1881" s="931" t="s">
        <v>150</v>
      </c>
      <c r="F1881" s="912" t="str">
        <f t="shared" si="29"/>
        <v>6340</v>
      </c>
      <c r="G1881" s="931" t="s">
        <v>407</v>
      </c>
      <c r="H1881" s="931"/>
      <c r="I1881" s="933" t="s">
        <v>408</v>
      </c>
      <c r="J1881" s="1084">
        <v>1</v>
      </c>
      <c r="K1881" s="1085">
        <v>3</v>
      </c>
      <c r="L1881" s="931">
        <v>14</v>
      </c>
      <c r="M1881" s="931" t="s">
        <v>3387</v>
      </c>
      <c r="N1881" s="912"/>
      <c r="O1881" s="761"/>
      <c r="P1881" s="931"/>
      <c r="Q1881" s="931"/>
    </row>
    <row r="1882" spans="2:17">
      <c r="B1882" s="911">
        <v>1876</v>
      </c>
      <c r="C1882" s="931" t="s">
        <v>65</v>
      </c>
      <c r="D1882" s="913"/>
      <c r="E1882" s="931" t="s">
        <v>150</v>
      </c>
      <c r="F1882" s="912" t="str">
        <f t="shared" si="29"/>
        <v>6340</v>
      </c>
      <c r="G1882" s="931" t="s">
        <v>407</v>
      </c>
      <c r="H1882" s="931"/>
      <c r="I1882" s="933" t="s">
        <v>408</v>
      </c>
      <c r="J1882" s="1084">
        <v>1</v>
      </c>
      <c r="K1882" s="1085">
        <v>4</v>
      </c>
      <c r="L1882" s="931">
        <v>14</v>
      </c>
      <c r="M1882" s="931" t="s">
        <v>3387</v>
      </c>
      <c r="N1882" s="912"/>
      <c r="O1882" s="761">
        <v>45971</v>
      </c>
      <c r="P1882" s="931"/>
      <c r="Q1882" s="931"/>
    </row>
    <row r="1883" spans="2:17">
      <c r="B1883" s="911">
        <v>1877</v>
      </c>
      <c r="C1883" s="931" t="s">
        <v>65</v>
      </c>
      <c r="D1883" s="913"/>
      <c r="E1883" s="931" t="s">
        <v>150</v>
      </c>
      <c r="F1883" s="912" t="str">
        <f t="shared" si="29"/>
        <v>6340</v>
      </c>
      <c r="G1883" s="931" t="s">
        <v>407</v>
      </c>
      <c r="H1883" s="931"/>
      <c r="I1883" s="933" t="s">
        <v>408</v>
      </c>
      <c r="J1883" s="1084">
        <v>1</v>
      </c>
      <c r="K1883" s="1085">
        <v>5</v>
      </c>
      <c r="L1883" s="931">
        <v>14</v>
      </c>
      <c r="M1883" s="931" t="s">
        <v>3387</v>
      </c>
      <c r="N1883" s="912"/>
      <c r="O1883" s="761">
        <v>45971</v>
      </c>
      <c r="P1883" s="931"/>
      <c r="Q1883" s="931"/>
    </row>
    <row r="1884" spans="2:17">
      <c r="B1884" s="911">
        <v>1878</v>
      </c>
      <c r="C1884" s="931" t="s">
        <v>65</v>
      </c>
      <c r="D1884" s="913"/>
      <c r="E1884" s="931" t="s">
        <v>150</v>
      </c>
      <c r="F1884" s="912" t="str">
        <f t="shared" si="29"/>
        <v>6340</v>
      </c>
      <c r="G1884" s="931" t="s">
        <v>407</v>
      </c>
      <c r="H1884" s="931"/>
      <c r="I1884" s="933" t="s">
        <v>408</v>
      </c>
      <c r="J1884" s="1084">
        <v>1</v>
      </c>
      <c r="K1884" s="1085">
        <v>6</v>
      </c>
      <c r="L1884" s="931">
        <v>14</v>
      </c>
      <c r="M1884" s="931" t="s">
        <v>3387</v>
      </c>
      <c r="N1884" s="912"/>
      <c r="O1884" s="761"/>
      <c r="P1884" s="931"/>
      <c r="Q1884" s="931"/>
    </row>
    <row r="1885" spans="2:17">
      <c r="B1885" s="911">
        <v>1879</v>
      </c>
      <c r="C1885" s="931" t="s">
        <v>65</v>
      </c>
      <c r="D1885" s="913"/>
      <c r="E1885" s="931" t="s">
        <v>150</v>
      </c>
      <c r="F1885" s="912" t="str">
        <f t="shared" si="29"/>
        <v>6340</v>
      </c>
      <c r="G1885" s="931" t="s">
        <v>407</v>
      </c>
      <c r="H1885" s="931"/>
      <c r="I1885" s="933" t="s">
        <v>408</v>
      </c>
      <c r="J1885" s="1084">
        <v>1</v>
      </c>
      <c r="K1885" s="1085">
        <v>7</v>
      </c>
      <c r="L1885" s="931">
        <v>14</v>
      </c>
      <c r="M1885" s="931" t="s">
        <v>3387</v>
      </c>
      <c r="N1885" s="912"/>
      <c r="O1885" s="761">
        <v>45972</v>
      </c>
      <c r="P1885" s="931"/>
      <c r="Q1885" s="931"/>
    </row>
    <row r="1886" spans="2:17">
      <c r="B1886" s="911">
        <v>1880</v>
      </c>
      <c r="C1886" s="931" t="s">
        <v>65</v>
      </c>
      <c r="D1886" s="913"/>
      <c r="E1886" s="931" t="s">
        <v>150</v>
      </c>
      <c r="F1886" s="912" t="str">
        <f t="shared" si="29"/>
        <v>6340</v>
      </c>
      <c r="G1886" s="931" t="s">
        <v>407</v>
      </c>
      <c r="H1886" s="931"/>
      <c r="I1886" s="933" t="s">
        <v>408</v>
      </c>
      <c r="J1886" s="1084">
        <v>2</v>
      </c>
      <c r="K1886" s="1085">
        <v>8</v>
      </c>
      <c r="L1886" s="931">
        <v>14</v>
      </c>
      <c r="M1886" s="931" t="s">
        <v>3387</v>
      </c>
      <c r="N1886" s="912"/>
      <c r="O1886" s="761">
        <v>45972</v>
      </c>
      <c r="P1886" s="931"/>
      <c r="Q1886" s="931"/>
    </row>
    <row r="1887" spans="2:17">
      <c r="B1887" s="911">
        <v>1881</v>
      </c>
      <c r="C1887" s="931" t="s">
        <v>65</v>
      </c>
      <c r="D1887" s="913"/>
      <c r="E1887" s="931" t="s">
        <v>150</v>
      </c>
      <c r="F1887" s="912" t="str">
        <f t="shared" si="29"/>
        <v>6340</v>
      </c>
      <c r="G1887" s="931" t="s">
        <v>407</v>
      </c>
      <c r="H1887" s="931"/>
      <c r="I1887" s="933" t="s">
        <v>408</v>
      </c>
      <c r="J1887" s="1084">
        <v>2</v>
      </c>
      <c r="K1887" s="1085">
        <v>9</v>
      </c>
      <c r="L1887" s="931">
        <v>14</v>
      </c>
      <c r="M1887" s="931" t="s">
        <v>3387</v>
      </c>
      <c r="N1887" s="912"/>
      <c r="O1887" s="761"/>
      <c r="P1887" s="931"/>
      <c r="Q1887" s="931"/>
    </row>
    <row r="1888" spans="2:17">
      <c r="B1888" s="911">
        <v>1882</v>
      </c>
      <c r="C1888" s="931" t="s">
        <v>65</v>
      </c>
      <c r="D1888" s="913"/>
      <c r="E1888" s="931" t="s">
        <v>150</v>
      </c>
      <c r="F1888" s="912" t="str">
        <f t="shared" si="29"/>
        <v>6340</v>
      </c>
      <c r="G1888" s="931" t="s">
        <v>407</v>
      </c>
      <c r="H1888" s="931"/>
      <c r="I1888" s="933" t="s">
        <v>408</v>
      </c>
      <c r="J1888" s="1084">
        <v>2</v>
      </c>
      <c r="K1888" s="1085">
        <v>10</v>
      </c>
      <c r="L1888" s="931">
        <v>14</v>
      </c>
      <c r="M1888" s="931" t="s">
        <v>3387</v>
      </c>
      <c r="N1888" s="912"/>
      <c r="O1888" s="761">
        <v>45973</v>
      </c>
      <c r="P1888" s="931"/>
      <c r="Q1888" s="931"/>
    </row>
    <row r="1889" spans="2:17">
      <c r="B1889" s="911">
        <v>1883</v>
      </c>
      <c r="C1889" s="931" t="s">
        <v>65</v>
      </c>
      <c r="D1889" s="913"/>
      <c r="E1889" s="931" t="s">
        <v>150</v>
      </c>
      <c r="F1889" s="912" t="str">
        <f t="shared" si="29"/>
        <v>6340</v>
      </c>
      <c r="G1889" s="931" t="s">
        <v>407</v>
      </c>
      <c r="H1889" s="931"/>
      <c r="I1889" s="933" t="s">
        <v>408</v>
      </c>
      <c r="J1889" s="1084">
        <v>2</v>
      </c>
      <c r="K1889" s="1085">
        <v>11</v>
      </c>
      <c r="L1889" s="931">
        <v>14</v>
      </c>
      <c r="M1889" s="931" t="s">
        <v>3387</v>
      </c>
      <c r="N1889" s="912"/>
      <c r="O1889" s="761">
        <v>45973</v>
      </c>
      <c r="P1889" s="931"/>
      <c r="Q1889" s="931"/>
    </row>
    <row r="1890" spans="2:17">
      <c r="B1890" s="911">
        <v>1884</v>
      </c>
      <c r="C1890" s="931" t="s">
        <v>65</v>
      </c>
      <c r="D1890" s="913"/>
      <c r="E1890" s="931" t="s">
        <v>150</v>
      </c>
      <c r="F1890" s="912" t="str">
        <f t="shared" si="29"/>
        <v>6340</v>
      </c>
      <c r="G1890" s="931" t="s">
        <v>407</v>
      </c>
      <c r="H1890" s="931"/>
      <c r="I1890" s="933" t="s">
        <v>408</v>
      </c>
      <c r="J1890" s="1084">
        <v>2</v>
      </c>
      <c r="K1890" s="1085">
        <v>12</v>
      </c>
      <c r="L1890" s="931">
        <v>14</v>
      </c>
      <c r="M1890" s="931" t="s">
        <v>3387</v>
      </c>
      <c r="N1890" s="912"/>
      <c r="O1890" s="761">
        <v>45975</v>
      </c>
      <c r="P1890" s="931"/>
      <c r="Q1890" s="931"/>
    </row>
    <row r="1891" spans="2:17">
      <c r="B1891" s="911">
        <v>1885</v>
      </c>
      <c r="C1891" s="931" t="s">
        <v>65</v>
      </c>
      <c r="D1891" s="913"/>
      <c r="E1891" s="931" t="s">
        <v>150</v>
      </c>
      <c r="F1891" s="912" t="str">
        <f t="shared" si="29"/>
        <v>6340</v>
      </c>
      <c r="G1891" s="931" t="s">
        <v>407</v>
      </c>
      <c r="H1891" s="931"/>
      <c r="I1891" s="933" t="s">
        <v>408</v>
      </c>
      <c r="J1891" s="1084">
        <v>2</v>
      </c>
      <c r="K1891" s="1085">
        <v>13</v>
      </c>
      <c r="L1891" s="931">
        <v>14</v>
      </c>
      <c r="M1891" s="931" t="s">
        <v>3387</v>
      </c>
      <c r="N1891" s="912"/>
      <c r="O1891" s="761">
        <v>45974</v>
      </c>
      <c r="P1891" s="931"/>
      <c r="Q1891" s="931"/>
    </row>
    <row r="1892" spans="2:17">
      <c r="B1892" s="911">
        <v>1886</v>
      </c>
      <c r="C1892" s="931" t="s">
        <v>65</v>
      </c>
      <c r="D1892" s="913"/>
      <c r="E1892" s="931" t="s">
        <v>150</v>
      </c>
      <c r="F1892" s="912" t="str">
        <f t="shared" si="29"/>
        <v>6340</v>
      </c>
      <c r="G1892" s="931" t="s">
        <v>407</v>
      </c>
      <c r="H1892" s="931"/>
      <c r="I1892" s="933" t="s">
        <v>408</v>
      </c>
      <c r="J1892" s="1084">
        <v>2</v>
      </c>
      <c r="K1892" s="1085">
        <v>14</v>
      </c>
      <c r="L1892" s="931">
        <v>14</v>
      </c>
      <c r="M1892" s="931" t="s">
        <v>3387</v>
      </c>
      <c r="N1892" s="912"/>
      <c r="O1892" s="761"/>
      <c r="P1892" s="931"/>
      <c r="Q1892" s="931"/>
    </row>
    <row r="1893" spans="2:17">
      <c r="B1893" s="911">
        <v>1887</v>
      </c>
      <c r="C1893" s="931" t="s">
        <v>65</v>
      </c>
      <c r="D1893" s="913"/>
      <c r="E1893" s="931" t="s">
        <v>150</v>
      </c>
      <c r="F1893" s="912" t="str">
        <f t="shared" si="29"/>
        <v>6340</v>
      </c>
      <c r="G1893" s="931" t="s">
        <v>407</v>
      </c>
      <c r="H1893" s="931"/>
      <c r="I1893" s="933" t="s">
        <v>408</v>
      </c>
      <c r="J1893" s="1084">
        <v>2</v>
      </c>
      <c r="K1893" s="1085">
        <v>15</v>
      </c>
      <c r="L1893" s="931">
        <v>14</v>
      </c>
      <c r="M1893" s="931" t="s">
        <v>3387</v>
      </c>
      <c r="N1893" s="912"/>
      <c r="O1893" s="761">
        <v>45974</v>
      </c>
      <c r="P1893" s="931"/>
      <c r="Q1893" s="931"/>
    </row>
    <row r="1894" spans="2:17">
      <c r="B1894" s="911">
        <v>1888</v>
      </c>
      <c r="C1894" s="931" t="s">
        <v>65</v>
      </c>
      <c r="D1894" s="913"/>
      <c r="E1894" s="931" t="s">
        <v>150</v>
      </c>
      <c r="F1894" s="912" t="str">
        <f t="shared" si="29"/>
        <v>6340</v>
      </c>
      <c r="G1894" s="931" t="s">
        <v>407</v>
      </c>
      <c r="H1894" s="931"/>
      <c r="I1894" s="933" t="s">
        <v>408</v>
      </c>
      <c r="J1894" s="1084">
        <v>3</v>
      </c>
      <c r="K1894" s="1085">
        <v>16</v>
      </c>
      <c r="L1894" s="931">
        <v>14</v>
      </c>
      <c r="M1894" s="931" t="s">
        <v>3387</v>
      </c>
      <c r="N1894" s="912"/>
      <c r="O1894" s="761">
        <v>45975</v>
      </c>
      <c r="P1894" s="931"/>
      <c r="Q1894" s="931"/>
    </row>
    <row r="1895" spans="2:17">
      <c r="B1895" s="911">
        <v>1889</v>
      </c>
      <c r="C1895" s="931" t="s">
        <v>65</v>
      </c>
      <c r="D1895" s="913"/>
      <c r="E1895" s="931" t="s">
        <v>150</v>
      </c>
      <c r="F1895" s="912" t="str">
        <f t="shared" si="29"/>
        <v>6340</v>
      </c>
      <c r="G1895" s="931" t="s">
        <v>407</v>
      </c>
      <c r="H1895" s="931"/>
      <c r="I1895" s="933" t="s">
        <v>408</v>
      </c>
      <c r="J1895" s="1084">
        <v>3</v>
      </c>
      <c r="K1895" s="1085">
        <v>17</v>
      </c>
      <c r="L1895" s="931">
        <v>14</v>
      </c>
      <c r="M1895" s="931" t="s">
        <v>3387</v>
      </c>
      <c r="N1895" s="912"/>
      <c r="O1895" s="761"/>
      <c r="P1895" s="931"/>
      <c r="Q1895" s="931"/>
    </row>
    <row r="1896" spans="2:17">
      <c r="B1896" s="911">
        <v>1890</v>
      </c>
      <c r="C1896" s="931" t="s">
        <v>65</v>
      </c>
      <c r="D1896" s="913"/>
      <c r="E1896" s="931" t="s">
        <v>150</v>
      </c>
      <c r="F1896" s="912" t="str">
        <f t="shared" si="29"/>
        <v>6340</v>
      </c>
      <c r="G1896" s="931" t="s">
        <v>407</v>
      </c>
      <c r="H1896" s="931"/>
      <c r="I1896" s="933" t="s">
        <v>408</v>
      </c>
      <c r="J1896" s="1084">
        <v>3</v>
      </c>
      <c r="K1896" s="1085">
        <v>18</v>
      </c>
      <c r="L1896" s="931">
        <v>14</v>
      </c>
      <c r="M1896" s="931" t="s">
        <v>3387</v>
      </c>
      <c r="N1896" s="912"/>
      <c r="O1896" s="761"/>
      <c r="P1896" s="931"/>
      <c r="Q1896" s="931"/>
    </row>
    <row r="1897" spans="2:17">
      <c r="B1897" s="911">
        <v>1891</v>
      </c>
      <c r="C1897" s="931" t="s">
        <v>65</v>
      </c>
      <c r="D1897" s="913"/>
      <c r="E1897" s="931" t="s">
        <v>150</v>
      </c>
      <c r="F1897" s="912" t="str">
        <f t="shared" si="29"/>
        <v>6340</v>
      </c>
      <c r="G1897" s="931" t="s">
        <v>407</v>
      </c>
      <c r="H1897" s="931"/>
      <c r="I1897" s="933" t="s">
        <v>408</v>
      </c>
      <c r="J1897" s="1084">
        <v>3</v>
      </c>
      <c r="K1897" s="1085">
        <v>19</v>
      </c>
      <c r="L1897" s="931">
        <v>14</v>
      </c>
      <c r="M1897" s="931" t="s">
        <v>3387</v>
      </c>
      <c r="N1897" s="912"/>
      <c r="O1897" s="761"/>
      <c r="P1897" s="931"/>
      <c r="Q1897" s="931"/>
    </row>
    <row r="1898" spans="2:17">
      <c r="B1898" s="911">
        <v>1892</v>
      </c>
      <c r="C1898" s="931" t="s">
        <v>65</v>
      </c>
      <c r="D1898" s="913"/>
      <c r="E1898" s="931" t="s">
        <v>150</v>
      </c>
      <c r="F1898" s="912" t="str">
        <f t="shared" si="29"/>
        <v>6340</v>
      </c>
      <c r="G1898" s="931" t="s">
        <v>407</v>
      </c>
      <c r="H1898" s="931"/>
      <c r="I1898" s="933" t="s">
        <v>408</v>
      </c>
      <c r="J1898" s="1084">
        <v>3</v>
      </c>
      <c r="K1898" s="1085">
        <v>20</v>
      </c>
      <c r="L1898" s="931">
        <v>14</v>
      </c>
      <c r="M1898" s="931" t="s">
        <v>3387</v>
      </c>
      <c r="N1898" s="912"/>
      <c r="O1898" s="761"/>
      <c r="P1898" s="931"/>
      <c r="Q1898" s="931"/>
    </row>
    <row r="1899" spans="2:17">
      <c r="B1899" s="911">
        <v>1893</v>
      </c>
      <c r="C1899" s="931" t="s">
        <v>65</v>
      </c>
      <c r="D1899" s="913"/>
      <c r="E1899" s="931" t="s">
        <v>150</v>
      </c>
      <c r="F1899" s="912" t="str">
        <f t="shared" si="29"/>
        <v>6340</v>
      </c>
      <c r="G1899" s="931" t="s">
        <v>407</v>
      </c>
      <c r="H1899" s="931"/>
      <c r="I1899" s="933" t="s">
        <v>408</v>
      </c>
      <c r="J1899" s="1084">
        <v>3</v>
      </c>
      <c r="K1899" s="1085">
        <v>21</v>
      </c>
      <c r="L1899" s="931">
        <v>14</v>
      </c>
      <c r="M1899" s="931" t="s">
        <v>3387</v>
      </c>
      <c r="N1899" s="912"/>
      <c r="O1899" s="761"/>
      <c r="P1899" s="931"/>
      <c r="Q1899" s="931"/>
    </row>
    <row r="1900" spans="2:17">
      <c r="B1900" s="911">
        <v>1894</v>
      </c>
      <c r="C1900" s="931" t="s">
        <v>65</v>
      </c>
      <c r="D1900" s="913"/>
      <c r="E1900" s="931" t="s">
        <v>150</v>
      </c>
      <c r="F1900" s="912" t="str">
        <f t="shared" si="29"/>
        <v>6340</v>
      </c>
      <c r="G1900" s="931" t="s">
        <v>407</v>
      </c>
      <c r="H1900" s="931"/>
      <c r="I1900" s="933" t="s">
        <v>408</v>
      </c>
      <c r="J1900" s="1084">
        <v>3</v>
      </c>
      <c r="K1900" s="1085">
        <v>22</v>
      </c>
      <c r="L1900" s="931">
        <v>14</v>
      </c>
      <c r="M1900" s="931" t="s">
        <v>3343</v>
      </c>
      <c r="N1900" s="912"/>
      <c r="O1900" s="761"/>
      <c r="P1900" s="931"/>
      <c r="Q1900" s="931"/>
    </row>
    <row r="1901" spans="2:17">
      <c r="B1901" s="911">
        <v>1895</v>
      </c>
      <c r="C1901" s="931" t="s">
        <v>65</v>
      </c>
      <c r="D1901" s="913"/>
      <c r="E1901" s="931" t="s">
        <v>150</v>
      </c>
      <c r="F1901" s="912" t="str">
        <f t="shared" si="29"/>
        <v>6340</v>
      </c>
      <c r="G1901" s="931"/>
      <c r="H1901" s="931"/>
      <c r="I1901" s="933" t="s">
        <v>410</v>
      </c>
      <c r="J1901" s="1084">
        <v>1</v>
      </c>
      <c r="K1901" s="1085">
        <v>1</v>
      </c>
      <c r="L1901" s="931">
        <v>14</v>
      </c>
      <c r="M1901" s="931" t="s">
        <v>3388</v>
      </c>
      <c r="N1901" s="912"/>
      <c r="O1901" s="761"/>
      <c r="P1901" s="931"/>
      <c r="Q1901" s="931"/>
    </row>
    <row r="1902" spans="2:17">
      <c r="B1902" s="911">
        <v>1896</v>
      </c>
      <c r="C1902" s="931" t="s">
        <v>65</v>
      </c>
      <c r="D1902" s="913"/>
      <c r="E1902" s="931" t="s">
        <v>150</v>
      </c>
      <c r="F1902" s="912" t="str">
        <f t="shared" ref="F1902:F1913" si="30">LEFT(I1902,4)</f>
        <v>6340</v>
      </c>
      <c r="G1902" s="931"/>
      <c r="H1902" s="931"/>
      <c r="I1902" s="933" t="s">
        <v>410</v>
      </c>
      <c r="J1902" s="1084">
        <v>1</v>
      </c>
      <c r="K1902" s="1085">
        <v>2</v>
      </c>
      <c r="L1902" s="931">
        <v>14</v>
      </c>
      <c r="M1902" s="931" t="s">
        <v>3388</v>
      </c>
      <c r="N1902" s="912"/>
      <c r="O1902" s="761"/>
      <c r="P1902" s="931"/>
      <c r="Q1902" s="931"/>
    </row>
    <row r="1903" spans="2:17">
      <c r="B1903" s="911">
        <v>1897</v>
      </c>
      <c r="C1903" s="931" t="s">
        <v>65</v>
      </c>
      <c r="D1903" s="913"/>
      <c r="E1903" s="931" t="s">
        <v>150</v>
      </c>
      <c r="F1903" s="912" t="str">
        <f t="shared" si="30"/>
        <v>6340</v>
      </c>
      <c r="G1903" s="931"/>
      <c r="H1903" s="931"/>
      <c r="I1903" s="933" t="s">
        <v>410</v>
      </c>
      <c r="J1903" s="1084">
        <v>1</v>
      </c>
      <c r="K1903" s="1085">
        <v>3</v>
      </c>
      <c r="L1903" s="931">
        <v>14</v>
      </c>
      <c r="M1903" s="931" t="s">
        <v>3388</v>
      </c>
      <c r="N1903" s="912"/>
      <c r="O1903" s="761"/>
      <c r="P1903" s="931"/>
      <c r="Q1903" s="931"/>
    </row>
    <row r="1904" spans="2:17">
      <c r="B1904" s="911">
        <v>1898</v>
      </c>
      <c r="C1904" s="931" t="s">
        <v>65</v>
      </c>
      <c r="D1904" s="913"/>
      <c r="E1904" s="931" t="s">
        <v>150</v>
      </c>
      <c r="F1904" s="912" t="str">
        <f t="shared" si="30"/>
        <v>6340</v>
      </c>
      <c r="G1904" s="931"/>
      <c r="H1904" s="931"/>
      <c r="I1904" s="933" t="s">
        <v>410</v>
      </c>
      <c r="J1904" s="1084">
        <v>1</v>
      </c>
      <c r="K1904" s="1085">
        <v>4</v>
      </c>
      <c r="L1904" s="931">
        <v>14</v>
      </c>
      <c r="M1904" s="931" t="s">
        <v>3388</v>
      </c>
      <c r="N1904" s="912"/>
      <c r="O1904" s="761"/>
      <c r="P1904" s="931"/>
      <c r="Q1904" s="931"/>
    </row>
    <row r="1905" spans="2:17">
      <c r="B1905" s="911">
        <v>1899</v>
      </c>
      <c r="C1905" s="931" t="s">
        <v>65</v>
      </c>
      <c r="D1905" s="913"/>
      <c r="E1905" s="931" t="s">
        <v>150</v>
      </c>
      <c r="F1905" s="912" t="str">
        <f t="shared" si="30"/>
        <v>6340</v>
      </c>
      <c r="G1905" s="931"/>
      <c r="H1905" s="931"/>
      <c r="I1905" s="933" t="s">
        <v>410</v>
      </c>
      <c r="J1905" s="1084">
        <v>1</v>
      </c>
      <c r="K1905" s="1085">
        <v>5</v>
      </c>
      <c r="L1905" s="931">
        <v>14</v>
      </c>
      <c r="M1905" s="931" t="s">
        <v>3388</v>
      </c>
      <c r="N1905" s="912"/>
      <c r="O1905" s="761">
        <v>45966</v>
      </c>
      <c r="P1905" s="931"/>
      <c r="Q1905" s="931"/>
    </row>
    <row r="1906" spans="2:17">
      <c r="B1906" s="911">
        <v>1900</v>
      </c>
      <c r="C1906" s="931" t="s">
        <v>65</v>
      </c>
      <c r="D1906" s="913"/>
      <c r="E1906" s="931" t="s">
        <v>150</v>
      </c>
      <c r="F1906" s="912" t="str">
        <f t="shared" si="30"/>
        <v>6340</v>
      </c>
      <c r="G1906" s="931"/>
      <c r="H1906" s="931"/>
      <c r="I1906" s="933" t="s">
        <v>410</v>
      </c>
      <c r="J1906" s="1084">
        <v>1</v>
      </c>
      <c r="K1906" s="1085">
        <v>6</v>
      </c>
      <c r="L1906" s="931">
        <v>14</v>
      </c>
      <c r="M1906" s="931" t="s">
        <v>3388</v>
      </c>
      <c r="N1906" s="912"/>
      <c r="O1906" s="761"/>
      <c r="P1906" s="931"/>
      <c r="Q1906" s="931"/>
    </row>
    <row r="1907" spans="2:17">
      <c r="B1907" s="911">
        <v>1901</v>
      </c>
      <c r="C1907" s="931" t="s">
        <v>65</v>
      </c>
      <c r="D1907" s="913"/>
      <c r="E1907" s="931" t="s">
        <v>150</v>
      </c>
      <c r="F1907" s="912" t="str">
        <f t="shared" si="30"/>
        <v>6340</v>
      </c>
      <c r="G1907" s="931"/>
      <c r="H1907" s="931"/>
      <c r="I1907" s="933" t="s">
        <v>410</v>
      </c>
      <c r="J1907" s="1084">
        <v>1</v>
      </c>
      <c r="K1907" s="1085">
        <v>7</v>
      </c>
      <c r="L1907" s="931">
        <v>14</v>
      </c>
      <c r="M1907" s="931" t="s">
        <v>3388</v>
      </c>
      <c r="N1907" s="912"/>
      <c r="O1907" s="761">
        <v>45967</v>
      </c>
      <c r="P1907" s="931"/>
      <c r="Q1907" s="931"/>
    </row>
    <row r="1908" spans="2:17">
      <c r="B1908" s="911">
        <v>1902</v>
      </c>
      <c r="C1908" s="931" t="s">
        <v>65</v>
      </c>
      <c r="D1908" s="913"/>
      <c r="E1908" s="931" t="s">
        <v>150</v>
      </c>
      <c r="F1908" s="912" t="str">
        <f t="shared" si="30"/>
        <v>6340</v>
      </c>
      <c r="G1908" s="931"/>
      <c r="H1908" s="931"/>
      <c r="I1908" s="933" t="s">
        <v>410</v>
      </c>
      <c r="J1908" s="1084">
        <v>1</v>
      </c>
      <c r="K1908" s="1085">
        <v>8</v>
      </c>
      <c r="L1908" s="931">
        <v>14</v>
      </c>
      <c r="M1908" s="931" t="s">
        <v>3388</v>
      </c>
      <c r="N1908" s="912"/>
      <c r="O1908" s="761"/>
      <c r="P1908" s="931"/>
      <c r="Q1908" s="931"/>
    </row>
    <row r="1909" spans="2:17">
      <c r="B1909" s="911">
        <v>1903</v>
      </c>
      <c r="C1909" s="931" t="s">
        <v>65</v>
      </c>
      <c r="D1909" s="913"/>
      <c r="E1909" s="931" t="s">
        <v>150</v>
      </c>
      <c r="F1909" s="912" t="str">
        <f t="shared" si="30"/>
        <v>6340</v>
      </c>
      <c r="G1909" s="931"/>
      <c r="H1909" s="931"/>
      <c r="I1909" s="933" t="s">
        <v>410</v>
      </c>
      <c r="J1909" s="1084">
        <v>1</v>
      </c>
      <c r="K1909" s="1085">
        <v>9</v>
      </c>
      <c r="L1909" s="931">
        <v>14</v>
      </c>
      <c r="M1909" s="931" t="s">
        <v>3388</v>
      </c>
      <c r="N1909" s="912"/>
      <c r="O1909" s="761">
        <v>45967</v>
      </c>
      <c r="P1909" s="931"/>
      <c r="Q1909" s="931"/>
    </row>
    <row r="1910" spans="2:17">
      <c r="B1910" s="911">
        <v>1904</v>
      </c>
      <c r="C1910" s="931" t="s">
        <v>65</v>
      </c>
      <c r="D1910" s="913"/>
      <c r="E1910" s="931" t="s">
        <v>150</v>
      </c>
      <c r="F1910" s="912" t="str">
        <f t="shared" si="30"/>
        <v>6340</v>
      </c>
      <c r="G1910" s="931"/>
      <c r="H1910" s="931"/>
      <c r="I1910" s="933" t="s">
        <v>410</v>
      </c>
      <c r="J1910" s="1084">
        <v>1</v>
      </c>
      <c r="K1910" s="1085">
        <v>10</v>
      </c>
      <c r="L1910" s="931">
        <v>14</v>
      </c>
      <c r="M1910" s="931" t="s">
        <v>3388</v>
      </c>
      <c r="N1910" s="912"/>
      <c r="O1910" s="761"/>
      <c r="P1910" s="931"/>
      <c r="Q1910" s="931"/>
    </row>
    <row r="1911" spans="2:17">
      <c r="B1911" s="911">
        <v>1905</v>
      </c>
      <c r="C1911" s="931" t="s">
        <v>65</v>
      </c>
      <c r="D1911" s="913"/>
      <c r="E1911" s="931" t="s">
        <v>150</v>
      </c>
      <c r="F1911" s="912" t="str">
        <f t="shared" si="30"/>
        <v>6340</v>
      </c>
      <c r="G1911" s="931"/>
      <c r="H1911" s="931"/>
      <c r="I1911" s="933" t="s">
        <v>410</v>
      </c>
      <c r="J1911" s="1084">
        <v>1</v>
      </c>
      <c r="K1911" s="1085">
        <v>11</v>
      </c>
      <c r="L1911" s="931">
        <v>14</v>
      </c>
      <c r="M1911" s="931" t="s">
        <v>3388</v>
      </c>
      <c r="N1911" s="912"/>
      <c r="O1911" s="761"/>
      <c r="P1911" s="931"/>
      <c r="Q1911" s="931"/>
    </row>
    <row r="1912" spans="2:17">
      <c r="B1912" s="911">
        <v>1906</v>
      </c>
      <c r="C1912" s="931" t="s">
        <v>65</v>
      </c>
      <c r="D1912" s="913"/>
      <c r="E1912" s="931" t="s">
        <v>150</v>
      </c>
      <c r="F1912" s="912" t="str">
        <f t="shared" si="30"/>
        <v>6340</v>
      </c>
      <c r="G1912" s="931"/>
      <c r="H1912" s="931"/>
      <c r="I1912" s="933" t="s">
        <v>410</v>
      </c>
      <c r="J1912" s="1084">
        <v>1</v>
      </c>
      <c r="K1912" s="1085">
        <v>12</v>
      </c>
      <c r="L1912" s="931">
        <v>14</v>
      </c>
      <c r="M1912" s="931" t="s">
        <v>3388</v>
      </c>
      <c r="N1912" s="912"/>
      <c r="O1912" s="761"/>
      <c r="P1912" s="931"/>
      <c r="Q1912" s="931"/>
    </row>
    <row r="1913" spans="2:17">
      <c r="B1913" s="911">
        <v>1907</v>
      </c>
      <c r="C1913" s="931" t="s">
        <v>65</v>
      </c>
      <c r="D1913" s="913"/>
      <c r="E1913" s="931" t="s">
        <v>150</v>
      </c>
      <c r="F1913" s="912" t="str">
        <f t="shared" si="30"/>
        <v>6340</v>
      </c>
      <c r="G1913" s="931"/>
      <c r="H1913" s="931"/>
      <c r="I1913" s="933" t="s">
        <v>410</v>
      </c>
      <c r="J1913" s="1084">
        <v>1</v>
      </c>
      <c r="K1913" s="1085">
        <v>13</v>
      </c>
      <c r="L1913" s="931">
        <v>14</v>
      </c>
      <c r="M1913" s="931" t="s">
        <v>3388</v>
      </c>
      <c r="N1913" s="912"/>
      <c r="O1913" s="761"/>
      <c r="P1913" s="931"/>
      <c r="Q1913" s="931"/>
    </row>
    <row r="1914" spans="2:17">
      <c r="B1914" s="911">
        <v>1908</v>
      </c>
      <c r="C1914" s="931" t="s">
        <v>65</v>
      </c>
      <c r="D1914" s="913"/>
      <c r="E1914" s="931"/>
      <c r="F1914" s="912"/>
      <c r="G1914" s="931"/>
      <c r="H1914" s="931"/>
      <c r="I1914" s="933"/>
      <c r="J1914" s="1084"/>
      <c r="K1914" s="1085"/>
      <c r="L1914" s="931"/>
      <c r="M1914" s="931"/>
      <c r="N1914" s="912"/>
      <c r="O1914" s="761"/>
      <c r="P1914" s="931"/>
      <c r="Q1914" s="931"/>
    </row>
    <row r="1915" spans="2:17">
      <c r="B1915" s="911">
        <v>1909</v>
      </c>
      <c r="C1915" s="931" t="s">
        <v>65</v>
      </c>
      <c r="D1915" s="913"/>
      <c r="E1915" s="931" t="s">
        <v>150</v>
      </c>
      <c r="F1915" s="912" t="str">
        <f t="shared" si="29"/>
        <v>6340</v>
      </c>
      <c r="G1915" s="931" t="s">
        <v>413</v>
      </c>
      <c r="H1915" s="931"/>
      <c r="I1915" s="933" t="s">
        <v>414</v>
      </c>
      <c r="J1915" s="1084">
        <v>1</v>
      </c>
      <c r="K1915" s="1085">
        <v>1</v>
      </c>
      <c r="L1915" s="931">
        <v>14</v>
      </c>
      <c r="M1915" s="931" t="s">
        <v>3343</v>
      </c>
      <c r="N1915" s="912"/>
      <c r="O1915" s="761"/>
      <c r="P1915" s="931"/>
      <c r="Q1915" s="931"/>
    </row>
    <row r="1916" spans="2:17">
      <c r="B1916" s="911">
        <v>1910</v>
      </c>
      <c r="C1916" s="931" t="s">
        <v>65</v>
      </c>
      <c r="D1916" s="913"/>
      <c r="E1916" s="931" t="s">
        <v>150</v>
      </c>
      <c r="F1916" s="912" t="str">
        <f t="shared" si="29"/>
        <v>6340</v>
      </c>
      <c r="G1916" s="931" t="s">
        <v>413</v>
      </c>
      <c r="H1916" s="931"/>
      <c r="I1916" s="933" t="s">
        <v>414</v>
      </c>
      <c r="J1916" s="1084">
        <v>1</v>
      </c>
      <c r="K1916" s="1085">
        <v>2</v>
      </c>
      <c r="L1916" s="931">
        <v>14</v>
      </c>
      <c r="M1916" s="931" t="s">
        <v>3387</v>
      </c>
      <c r="N1916" s="912"/>
      <c r="O1916" s="761"/>
      <c r="P1916" s="931"/>
      <c r="Q1916" s="931"/>
    </row>
    <row r="1917" spans="2:17">
      <c r="B1917" s="911">
        <v>1911</v>
      </c>
      <c r="C1917" s="931" t="s">
        <v>65</v>
      </c>
      <c r="D1917" s="913"/>
      <c r="E1917" s="931" t="s">
        <v>150</v>
      </c>
      <c r="F1917" s="912" t="str">
        <f t="shared" si="29"/>
        <v>6340</v>
      </c>
      <c r="G1917" s="931" t="s">
        <v>413</v>
      </c>
      <c r="H1917" s="931"/>
      <c r="I1917" s="933" t="s">
        <v>414</v>
      </c>
      <c r="J1917" s="1084">
        <v>1</v>
      </c>
      <c r="K1917" s="1085">
        <v>3</v>
      </c>
      <c r="L1917" s="931">
        <v>14</v>
      </c>
      <c r="M1917" s="931" t="s">
        <v>3387</v>
      </c>
      <c r="N1917" s="912"/>
      <c r="O1917" s="761"/>
      <c r="P1917" s="931"/>
      <c r="Q1917" s="931"/>
    </row>
    <row r="1918" spans="2:17">
      <c r="B1918" s="911">
        <v>1912</v>
      </c>
      <c r="C1918" s="931" t="s">
        <v>65</v>
      </c>
      <c r="D1918" s="913"/>
      <c r="E1918" s="931" t="s">
        <v>150</v>
      </c>
      <c r="F1918" s="912" t="str">
        <f t="shared" si="29"/>
        <v>6340</v>
      </c>
      <c r="G1918" s="931" t="s">
        <v>413</v>
      </c>
      <c r="H1918" s="931"/>
      <c r="I1918" s="933" t="s">
        <v>414</v>
      </c>
      <c r="J1918" s="1084">
        <v>1</v>
      </c>
      <c r="K1918" s="1085">
        <v>4</v>
      </c>
      <c r="L1918" s="931">
        <v>14</v>
      </c>
      <c r="M1918" s="931" t="s">
        <v>3387</v>
      </c>
      <c r="N1918" s="912"/>
      <c r="O1918" s="761"/>
      <c r="P1918" s="931"/>
      <c r="Q1918" s="931"/>
    </row>
    <row r="1919" spans="2:17">
      <c r="B1919" s="911">
        <v>1913</v>
      </c>
      <c r="C1919" s="931" t="s">
        <v>65</v>
      </c>
      <c r="D1919" s="913"/>
      <c r="E1919" s="931" t="s">
        <v>150</v>
      </c>
      <c r="F1919" s="912" t="str">
        <f t="shared" si="29"/>
        <v>6340</v>
      </c>
      <c r="G1919" s="931" t="s">
        <v>413</v>
      </c>
      <c r="H1919" s="931"/>
      <c r="I1919" s="933" t="s">
        <v>414</v>
      </c>
      <c r="J1919" s="1084">
        <v>1</v>
      </c>
      <c r="K1919" s="1085">
        <v>5</v>
      </c>
      <c r="L1919" s="931">
        <v>14</v>
      </c>
      <c r="M1919" s="931" t="s">
        <v>3387</v>
      </c>
      <c r="N1919" s="912"/>
      <c r="O1919" s="761"/>
      <c r="P1919" s="931"/>
      <c r="Q1919" s="931"/>
    </row>
    <row r="1920" spans="2:17">
      <c r="B1920" s="911">
        <v>1914</v>
      </c>
      <c r="C1920" s="931" t="s">
        <v>65</v>
      </c>
      <c r="D1920" s="913"/>
      <c r="E1920" s="931" t="s">
        <v>150</v>
      </c>
      <c r="F1920" s="912" t="str">
        <f t="shared" si="29"/>
        <v>6340</v>
      </c>
      <c r="G1920" s="931" t="s">
        <v>413</v>
      </c>
      <c r="H1920" s="931"/>
      <c r="I1920" s="933" t="s">
        <v>414</v>
      </c>
      <c r="J1920" s="1084">
        <v>1</v>
      </c>
      <c r="K1920" s="1085">
        <v>6</v>
      </c>
      <c r="L1920" s="931">
        <v>14</v>
      </c>
      <c r="M1920" s="931" t="s">
        <v>3387</v>
      </c>
      <c r="N1920" s="912"/>
      <c r="O1920" s="761"/>
      <c r="P1920" s="931"/>
      <c r="Q1920" s="931"/>
    </row>
    <row r="1921" spans="2:17">
      <c r="B1921" s="911">
        <v>1915</v>
      </c>
      <c r="C1921" s="931" t="s">
        <v>65</v>
      </c>
      <c r="D1921" s="913"/>
      <c r="E1921" s="931" t="s">
        <v>150</v>
      </c>
      <c r="F1921" s="912" t="str">
        <f t="shared" si="29"/>
        <v>6340</v>
      </c>
      <c r="G1921" s="931" t="s">
        <v>413</v>
      </c>
      <c r="H1921" s="931"/>
      <c r="I1921" s="933" t="s">
        <v>414</v>
      </c>
      <c r="J1921" s="1084">
        <v>1</v>
      </c>
      <c r="K1921" s="1085">
        <v>7</v>
      </c>
      <c r="L1921" s="931">
        <v>14</v>
      </c>
      <c r="M1921" s="931" t="s">
        <v>3388</v>
      </c>
      <c r="N1921" s="912"/>
      <c r="O1921" s="761">
        <v>45944</v>
      </c>
      <c r="P1921" s="931"/>
      <c r="Q1921" s="931"/>
    </row>
    <row r="1922" spans="2:17">
      <c r="B1922" s="911">
        <v>1916</v>
      </c>
      <c r="C1922" s="931" t="s">
        <v>65</v>
      </c>
      <c r="D1922" s="913"/>
      <c r="E1922" s="931" t="s">
        <v>150</v>
      </c>
      <c r="F1922" s="912" t="str">
        <f t="shared" si="29"/>
        <v>6340</v>
      </c>
      <c r="G1922" s="931" t="s">
        <v>413</v>
      </c>
      <c r="H1922" s="931"/>
      <c r="I1922" s="933" t="s">
        <v>414</v>
      </c>
      <c r="J1922" s="1084">
        <v>1</v>
      </c>
      <c r="K1922" s="1085">
        <v>8</v>
      </c>
      <c r="L1922" s="931">
        <v>14</v>
      </c>
      <c r="M1922" s="931" t="s">
        <v>3387</v>
      </c>
      <c r="N1922" s="912"/>
      <c r="O1922" s="761"/>
      <c r="P1922" s="931"/>
      <c r="Q1922" s="931"/>
    </row>
    <row r="1923" spans="2:17">
      <c r="B1923" s="911">
        <v>1917</v>
      </c>
      <c r="C1923" s="931" t="s">
        <v>65</v>
      </c>
      <c r="D1923" s="913"/>
      <c r="E1923" s="931" t="s">
        <v>150</v>
      </c>
      <c r="F1923" s="912" t="str">
        <f t="shared" si="29"/>
        <v>6340</v>
      </c>
      <c r="G1923" s="931" t="s">
        <v>413</v>
      </c>
      <c r="H1923" s="931"/>
      <c r="I1923" s="933" t="s">
        <v>414</v>
      </c>
      <c r="J1923" s="1084">
        <v>1</v>
      </c>
      <c r="K1923" s="1085">
        <v>9</v>
      </c>
      <c r="L1923" s="931">
        <v>14</v>
      </c>
      <c r="M1923" s="931" t="s">
        <v>3388</v>
      </c>
      <c r="N1923" s="912"/>
      <c r="O1923" s="761">
        <v>45944</v>
      </c>
      <c r="P1923" s="931"/>
      <c r="Q1923" s="931"/>
    </row>
    <row r="1924" spans="2:17">
      <c r="B1924" s="911">
        <v>1918</v>
      </c>
      <c r="C1924" s="931" t="s">
        <v>65</v>
      </c>
      <c r="D1924" s="913"/>
      <c r="E1924" s="931" t="s">
        <v>150</v>
      </c>
      <c r="F1924" s="912" t="str">
        <f t="shared" ref="F1924:F2191" si="31">LEFT(I1924,4)</f>
        <v>6340</v>
      </c>
      <c r="G1924" s="931" t="s">
        <v>413</v>
      </c>
      <c r="H1924" s="931"/>
      <c r="I1924" s="933" t="s">
        <v>414</v>
      </c>
      <c r="J1924" s="1084">
        <v>2</v>
      </c>
      <c r="K1924" s="1085">
        <v>10</v>
      </c>
      <c r="L1924" s="931">
        <v>14</v>
      </c>
      <c r="M1924" s="931" t="s">
        <v>3387</v>
      </c>
      <c r="N1924" s="912"/>
      <c r="O1924" s="761"/>
      <c r="P1924" s="931"/>
      <c r="Q1924" s="931"/>
    </row>
    <row r="1925" spans="2:17">
      <c r="B1925" s="911">
        <v>1919</v>
      </c>
      <c r="C1925" s="931" t="s">
        <v>65</v>
      </c>
      <c r="D1925" s="913"/>
      <c r="E1925" s="931" t="s">
        <v>150</v>
      </c>
      <c r="F1925" s="912" t="str">
        <f t="shared" si="31"/>
        <v>6340</v>
      </c>
      <c r="G1925" s="931" t="s">
        <v>413</v>
      </c>
      <c r="H1925" s="931"/>
      <c r="I1925" s="933" t="s">
        <v>414</v>
      </c>
      <c r="J1925" s="1084">
        <v>2</v>
      </c>
      <c r="K1925" s="1085">
        <v>11</v>
      </c>
      <c r="L1925" s="931">
        <v>14</v>
      </c>
      <c r="M1925" s="931" t="s">
        <v>3388</v>
      </c>
      <c r="N1925" s="912"/>
      <c r="O1925" s="761">
        <v>45944</v>
      </c>
      <c r="P1925" s="931"/>
      <c r="Q1925" s="931"/>
    </row>
    <row r="1926" spans="2:17">
      <c r="B1926" s="911">
        <v>1920</v>
      </c>
      <c r="C1926" s="931" t="s">
        <v>65</v>
      </c>
      <c r="D1926" s="913"/>
      <c r="E1926" s="931" t="s">
        <v>150</v>
      </c>
      <c r="F1926" s="912" t="str">
        <f t="shared" si="31"/>
        <v>6340</v>
      </c>
      <c r="G1926" s="931" t="s">
        <v>413</v>
      </c>
      <c r="H1926" s="931"/>
      <c r="I1926" s="933" t="s">
        <v>414</v>
      </c>
      <c r="J1926" s="1084">
        <v>2</v>
      </c>
      <c r="K1926" s="1085">
        <v>12</v>
      </c>
      <c r="L1926" s="931">
        <v>14</v>
      </c>
      <c r="M1926" s="931" t="s">
        <v>3387</v>
      </c>
      <c r="N1926" s="912"/>
      <c r="O1926" s="761"/>
      <c r="P1926" s="931"/>
      <c r="Q1926" s="931"/>
    </row>
    <row r="1927" spans="2:17">
      <c r="B1927" s="911">
        <v>1921</v>
      </c>
      <c r="C1927" s="931" t="s">
        <v>65</v>
      </c>
      <c r="D1927" s="913"/>
      <c r="E1927" s="931" t="s">
        <v>150</v>
      </c>
      <c r="F1927" s="912" t="str">
        <f t="shared" si="31"/>
        <v>6340</v>
      </c>
      <c r="G1927" s="931" t="s">
        <v>413</v>
      </c>
      <c r="H1927" s="931"/>
      <c r="I1927" s="933" t="s">
        <v>414</v>
      </c>
      <c r="J1927" s="1084">
        <v>2</v>
      </c>
      <c r="K1927" s="1085">
        <v>13</v>
      </c>
      <c r="L1927" s="931">
        <v>14</v>
      </c>
      <c r="M1927" s="931" t="s">
        <v>3387</v>
      </c>
      <c r="N1927" s="912"/>
      <c r="O1927" s="761"/>
      <c r="P1927" s="931"/>
      <c r="Q1927" s="931"/>
    </row>
    <row r="1928" spans="2:17">
      <c r="B1928" s="911">
        <v>1922</v>
      </c>
      <c r="C1928" s="931" t="s">
        <v>65</v>
      </c>
      <c r="D1928" s="913"/>
      <c r="E1928" s="931" t="s">
        <v>150</v>
      </c>
      <c r="F1928" s="912" t="str">
        <f t="shared" si="31"/>
        <v>6340</v>
      </c>
      <c r="G1928" s="931" t="s">
        <v>413</v>
      </c>
      <c r="H1928" s="931"/>
      <c r="I1928" s="933" t="s">
        <v>414</v>
      </c>
      <c r="J1928" s="1084">
        <v>2</v>
      </c>
      <c r="K1928" s="1085">
        <v>14</v>
      </c>
      <c r="L1928" s="931">
        <v>14</v>
      </c>
      <c r="M1928" s="931" t="s">
        <v>3387</v>
      </c>
      <c r="N1928" s="912"/>
      <c r="O1928" s="761"/>
      <c r="P1928" s="931"/>
      <c r="Q1928" s="931"/>
    </row>
    <row r="1929" spans="2:17">
      <c r="B1929" s="911">
        <v>1923</v>
      </c>
      <c r="C1929" s="931" t="s">
        <v>65</v>
      </c>
      <c r="D1929" s="913"/>
      <c r="E1929" s="931" t="s">
        <v>150</v>
      </c>
      <c r="F1929" s="912" t="str">
        <f t="shared" si="31"/>
        <v>6340</v>
      </c>
      <c r="G1929" s="931" t="s">
        <v>413</v>
      </c>
      <c r="H1929" s="931"/>
      <c r="I1929" s="933" t="s">
        <v>414</v>
      </c>
      <c r="J1929" s="1084">
        <v>2</v>
      </c>
      <c r="K1929" s="1085">
        <v>15</v>
      </c>
      <c r="L1929" s="931">
        <v>14</v>
      </c>
      <c r="M1929" s="931" t="s">
        <v>3387</v>
      </c>
      <c r="N1929" s="912"/>
      <c r="O1929" s="761"/>
      <c r="P1929" s="931"/>
      <c r="Q1929" s="931"/>
    </row>
    <row r="1930" spans="2:17">
      <c r="B1930" s="911">
        <v>1924</v>
      </c>
      <c r="C1930" s="931" t="s">
        <v>65</v>
      </c>
      <c r="D1930" s="913"/>
      <c r="E1930" s="931" t="s">
        <v>150</v>
      </c>
      <c r="F1930" s="912" t="str">
        <f t="shared" si="31"/>
        <v>6340</v>
      </c>
      <c r="G1930" s="931" t="s">
        <v>413</v>
      </c>
      <c r="H1930" s="931"/>
      <c r="I1930" s="933" t="s">
        <v>414</v>
      </c>
      <c r="J1930" s="1084">
        <v>2</v>
      </c>
      <c r="K1930" s="1085">
        <v>16</v>
      </c>
      <c r="L1930" s="931">
        <v>14</v>
      </c>
      <c r="M1930" s="931" t="s">
        <v>3387</v>
      </c>
      <c r="N1930" s="912"/>
      <c r="O1930" s="761"/>
      <c r="P1930" s="931"/>
      <c r="Q1930" s="931"/>
    </row>
    <row r="1931" spans="2:17">
      <c r="B1931" s="911">
        <v>1925</v>
      </c>
      <c r="C1931" s="931" t="s">
        <v>65</v>
      </c>
      <c r="D1931" s="913"/>
      <c r="E1931" s="931" t="s">
        <v>150</v>
      </c>
      <c r="F1931" s="912" t="str">
        <f t="shared" si="31"/>
        <v>6340</v>
      </c>
      <c r="G1931" s="931" t="s">
        <v>413</v>
      </c>
      <c r="H1931" s="931"/>
      <c r="I1931" s="933" t="s">
        <v>414</v>
      </c>
      <c r="J1931" s="1084">
        <v>2</v>
      </c>
      <c r="K1931" s="1085">
        <v>17</v>
      </c>
      <c r="L1931" s="931">
        <v>14</v>
      </c>
      <c r="M1931" s="931" t="s">
        <v>3343</v>
      </c>
      <c r="N1931" s="912"/>
      <c r="O1931" s="761"/>
      <c r="P1931" s="931"/>
      <c r="Q1931" s="931"/>
    </row>
    <row r="1932" spans="2:17">
      <c r="B1932" s="911">
        <v>1926</v>
      </c>
      <c r="C1932" s="931" t="s">
        <v>65</v>
      </c>
      <c r="D1932" s="913"/>
      <c r="E1932" s="931" t="s">
        <v>150</v>
      </c>
      <c r="F1932" s="912" t="str">
        <f t="shared" si="31"/>
        <v>6340</v>
      </c>
      <c r="G1932" s="931"/>
      <c r="H1932" s="931"/>
      <c r="I1932" s="933" t="s">
        <v>416</v>
      </c>
      <c r="J1932" s="1084"/>
      <c r="K1932" s="1085">
        <v>1</v>
      </c>
      <c r="L1932" s="931"/>
      <c r="M1932" s="931"/>
      <c r="N1932" s="912"/>
      <c r="O1932" s="761"/>
      <c r="P1932" s="931"/>
      <c r="Q1932" s="931"/>
    </row>
    <row r="1933" spans="2:17">
      <c r="B1933" s="911">
        <v>1927</v>
      </c>
      <c r="C1933" s="931" t="s">
        <v>65</v>
      </c>
      <c r="D1933" s="913"/>
      <c r="E1933" s="931"/>
      <c r="F1933" s="912" t="str">
        <f t="shared" ref="F1933:F1984" si="32">LEFT(I1933,4)</f>
        <v>6340</v>
      </c>
      <c r="G1933" s="931"/>
      <c r="H1933" s="931"/>
      <c r="I1933" s="933" t="s">
        <v>416</v>
      </c>
      <c r="J1933" s="1084"/>
      <c r="K1933" s="1085">
        <v>2</v>
      </c>
      <c r="L1933" s="931"/>
      <c r="M1933" s="931"/>
      <c r="N1933" s="912"/>
      <c r="O1933" s="761"/>
      <c r="P1933" s="931"/>
      <c r="Q1933" s="931"/>
    </row>
    <row r="1934" spans="2:17">
      <c r="B1934" s="911">
        <v>1928</v>
      </c>
      <c r="C1934" s="931" t="s">
        <v>65</v>
      </c>
      <c r="D1934" s="913"/>
      <c r="E1934" s="931"/>
      <c r="F1934" s="912" t="str">
        <f t="shared" si="32"/>
        <v>6340</v>
      </c>
      <c r="G1934" s="931"/>
      <c r="H1934" s="931"/>
      <c r="I1934" s="933" t="s">
        <v>416</v>
      </c>
      <c r="J1934" s="1084"/>
      <c r="K1934" s="1085">
        <v>3</v>
      </c>
      <c r="L1934" s="931"/>
      <c r="M1934" s="931"/>
      <c r="N1934" s="912"/>
      <c r="O1934" s="761"/>
      <c r="P1934" s="931"/>
      <c r="Q1934" s="931"/>
    </row>
    <row r="1935" spans="2:17">
      <c r="B1935" s="911">
        <v>1929</v>
      </c>
      <c r="C1935" s="931" t="s">
        <v>65</v>
      </c>
      <c r="D1935" s="913"/>
      <c r="E1935" s="931"/>
      <c r="F1935" s="912" t="str">
        <f t="shared" si="32"/>
        <v>6340</v>
      </c>
      <c r="G1935" s="931"/>
      <c r="H1935" s="931"/>
      <c r="I1935" s="933" t="s">
        <v>416</v>
      </c>
      <c r="J1935" s="1084"/>
      <c r="K1935" s="1085">
        <v>4</v>
      </c>
      <c r="L1935" s="931"/>
      <c r="M1935" s="931"/>
      <c r="N1935" s="912"/>
      <c r="O1935" s="761"/>
      <c r="P1935" s="931"/>
      <c r="Q1935" s="931"/>
    </row>
    <row r="1936" spans="2:17">
      <c r="B1936" s="911">
        <v>1930</v>
      </c>
      <c r="C1936" s="931" t="s">
        <v>65</v>
      </c>
      <c r="D1936" s="913"/>
      <c r="E1936" s="931"/>
      <c r="F1936" s="912" t="str">
        <f t="shared" si="32"/>
        <v>6340</v>
      </c>
      <c r="G1936" s="931"/>
      <c r="H1936" s="931"/>
      <c r="I1936" s="933" t="s">
        <v>416</v>
      </c>
      <c r="J1936" s="1084"/>
      <c r="K1936" s="1085">
        <v>5</v>
      </c>
      <c r="L1936" s="931"/>
      <c r="M1936" s="931"/>
      <c r="N1936" s="912"/>
      <c r="O1936" s="761"/>
      <c r="P1936" s="931"/>
      <c r="Q1936" s="931"/>
    </row>
    <row r="1937" spans="2:17">
      <c r="B1937" s="911">
        <v>1931</v>
      </c>
      <c r="C1937" s="931" t="s">
        <v>65</v>
      </c>
      <c r="D1937" s="913"/>
      <c r="E1937" s="931"/>
      <c r="F1937" s="912" t="str">
        <f t="shared" si="32"/>
        <v>6340</v>
      </c>
      <c r="G1937" s="931"/>
      <c r="H1937" s="931"/>
      <c r="I1937" s="933" t="s">
        <v>416</v>
      </c>
      <c r="J1937" s="1084"/>
      <c r="K1937" s="1085">
        <v>6</v>
      </c>
      <c r="L1937" s="931"/>
      <c r="M1937" s="931"/>
      <c r="N1937" s="912"/>
      <c r="O1937" s="761"/>
      <c r="P1937" s="931"/>
      <c r="Q1937" s="931"/>
    </row>
    <row r="1938" spans="2:17">
      <c r="B1938" s="911">
        <v>1932</v>
      </c>
      <c r="C1938" s="931" t="s">
        <v>65</v>
      </c>
      <c r="D1938" s="913"/>
      <c r="E1938" s="931"/>
      <c r="F1938" s="912" t="str">
        <f t="shared" si="32"/>
        <v>6340</v>
      </c>
      <c r="G1938" s="931"/>
      <c r="H1938" s="931"/>
      <c r="I1938" s="933" t="s">
        <v>416</v>
      </c>
      <c r="J1938" s="1084"/>
      <c r="K1938" s="1085">
        <v>7</v>
      </c>
      <c r="L1938" s="931"/>
      <c r="M1938" s="931"/>
      <c r="N1938" s="912"/>
      <c r="O1938" s="761"/>
      <c r="P1938" s="931"/>
      <c r="Q1938" s="931"/>
    </row>
    <row r="1939" spans="2:17">
      <c r="B1939" s="911">
        <v>1933</v>
      </c>
      <c r="C1939" s="931" t="s">
        <v>65</v>
      </c>
      <c r="D1939" s="913"/>
      <c r="E1939" s="931"/>
      <c r="F1939" s="912" t="str">
        <f t="shared" si="32"/>
        <v>6340</v>
      </c>
      <c r="G1939" s="931"/>
      <c r="H1939" s="931"/>
      <c r="I1939" s="933" t="s">
        <v>416</v>
      </c>
      <c r="J1939" s="1084"/>
      <c r="K1939" s="1085">
        <v>8</v>
      </c>
      <c r="L1939" s="931"/>
      <c r="M1939" s="931"/>
      <c r="N1939" s="912"/>
      <c r="O1939" s="761"/>
      <c r="P1939" s="931"/>
      <c r="Q1939" s="931"/>
    </row>
    <row r="1940" spans="2:17">
      <c r="B1940" s="911">
        <v>1934</v>
      </c>
      <c r="C1940" s="931" t="s">
        <v>65</v>
      </c>
      <c r="D1940" s="913"/>
      <c r="E1940" s="931"/>
      <c r="F1940" s="912" t="str">
        <f t="shared" si="32"/>
        <v>6340</v>
      </c>
      <c r="G1940" s="931"/>
      <c r="H1940" s="931"/>
      <c r="I1940" s="933" t="s">
        <v>416</v>
      </c>
      <c r="J1940" s="1084"/>
      <c r="K1940" s="1085">
        <v>9</v>
      </c>
      <c r="L1940" s="931"/>
      <c r="M1940" s="931"/>
      <c r="N1940" s="912"/>
      <c r="O1940" s="761"/>
      <c r="P1940" s="931"/>
      <c r="Q1940" s="931"/>
    </row>
    <row r="1941" spans="2:17">
      <c r="B1941" s="911">
        <v>1935</v>
      </c>
      <c r="C1941" s="931" t="s">
        <v>65</v>
      </c>
      <c r="D1941" s="913"/>
      <c r="E1941" s="931"/>
      <c r="F1941" s="912" t="str">
        <f t="shared" si="32"/>
        <v>6340</v>
      </c>
      <c r="G1941" s="931"/>
      <c r="H1941" s="931"/>
      <c r="I1941" s="933" t="s">
        <v>416</v>
      </c>
      <c r="J1941" s="1084"/>
      <c r="K1941" s="1085">
        <v>10</v>
      </c>
      <c r="L1941" s="931"/>
      <c r="M1941" s="931"/>
      <c r="N1941" s="912"/>
      <c r="O1941" s="761"/>
      <c r="P1941" s="931"/>
      <c r="Q1941" s="931"/>
    </row>
    <row r="1942" spans="2:17">
      <c r="B1942" s="911">
        <v>1936</v>
      </c>
      <c r="C1942" s="931" t="s">
        <v>65</v>
      </c>
      <c r="D1942" s="913"/>
      <c r="E1942" s="931"/>
      <c r="F1942" s="912" t="str">
        <f t="shared" si="32"/>
        <v>6340</v>
      </c>
      <c r="G1942" s="931"/>
      <c r="H1942" s="931"/>
      <c r="I1942" s="933" t="s">
        <v>416</v>
      </c>
      <c r="J1942" s="1084"/>
      <c r="K1942" s="1085">
        <v>11</v>
      </c>
      <c r="L1942" s="931"/>
      <c r="M1942" s="931"/>
      <c r="N1942" s="912"/>
      <c r="O1942" s="761"/>
      <c r="P1942" s="931"/>
      <c r="Q1942" s="931"/>
    </row>
    <row r="1943" spans="2:17">
      <c r="B1943" s="911">
        <v>1937</v>
      </c>
      <c r="C1943" s="931" t="s">
        <v>65</v>
      </c>
      <c r="D1943" s="913"/>
      <c r="E1943" s="931"/>
      <c r="F1943" s="912" t="str">
        <f t="shared" si="32"/>
        <v>6340</v>
      </c>
      <c r="G1943" s="931"/>
      <c r="H1943" s="931"/>
      <c r="I1943" s="933" t="s">
        <v>416</v>
      </c>
      <c r="J1943" s="1084"/>
      <c r="K1943" s="1085">
        <v>12</v>
      </c>
      <c r="L1943" s="931"/>
      <c r="M1943" s="931"/>
      <c r="N1943" s="912"/>
      <c r="O1943" s="761"/>
      <c r="P1943" s="931"/>
      <c r="Q1943" s="931"/>
    </row>
    <row r="1944" spans="2:17">
      <c r="B1944" s="911">
        <v>1938</v>
      </c>
      <c r="C1944" s="931" t="s">
        <v>65</v>
      </c>
      <c r="D1944" s="913"/>
      <c r="E1944" s="931"/>
      <c r="F1944" s="912" t="str">
        <f t="shared" si="32"/>
        <v>6340</v>
      </c>
      <c r="G1944" s="931"/>
      <c r="H1944" s="931"/>
      <c r="I1944" s="933" t="s">
        <v>416</v>
      </c>
      <c r="J1944" s="1084"/>
      <c r="K1944" s="1085">
        <v>13</v>
      </c>
      <c r="L1944" s="931"/>
      <c r="M1944" s="931"/>
      <c r="N1944" s="912"/>
      <c r="O1944" s="761"/>
      <c r="P1944" s="931"/>
      <c r="Q1944" s="931"/>
    </row>
    <row r="1945" spans="2:17">
      <c r="B1945" s="911">
        <v>1939</v>
      </c>
      <c r="C1945" s="931" t="s">
        <v>65</v>
      </c>
      <c r="D1945" s="913"/>
      <c r="E1945" s="931"/>
      <c r="F1945" s="912" t="str">
        <f t="shared" si="32"/>
        <v>6340</v>
      </c>
      <c r="G1945" s="931"/>
      <c r="H1945" s="931"/>
      <c r="I1945" s="933" t="s">
        <v>416</v>
      </c>
      <c r="J1945" s="1084"/>
      <c r="K1945" s="1085">
        <v>14</v>
      </c>
      <c r="L1945" s="931"/>
      <c r="M1945" s="931"/>
      <c r="N1945" s="912"/>
      <c r="O1945" s="761"/>
      <c r="P1945" s="931"/>
      <c r="Q1945" s="931"/>
    </row>
    <row r="1946" spans="2:17">
      <c r="B1946" s="911">
        <v>1940</v>
      </c>
      <c r="C1946" s="931" t="s">
        <v>65</v>
      </c>
      <c r="D1946" s="913"/>
      <c r="E1946" s="931"/>
      <c r="F1946" s="912" t="str">
        <f t="shared" si="32"/>
        <v>6340</v>
      </c>
      <c r="G1946" s="931"/>
      <c r="H1946" s="931"/>
      <c r="I1946" s="933" t="s">
        <v>416</v>
      </c>
      <c r="J1946" s="1084"/>
      <c r="K1946" s="1085">
        <v>15</v>
      </c>
      <c r="L1946" s="931"/>
      <c r="M1946" s="931"/>
      <c r="N1946" s="912"/>
      <c r="O1946" s="761"/>
      <c r="P1946" s="931"/>
      <c r="Q1946" s="931"/>
    </row>
    <row r="1947" spans="2:17">
      <c r="B1947" s="911">
        <v>1941</v>
      </c>
      <c r="C1947" s="931" t="s">
        <v>65</v>
      </c>
      <c r="D1947" s="913"/>
      <c r="E1947" s="931"/>
      <c r="F1947" s="912" t="str">
        <f t="shared" si="32"/>
        <v>6340</v>
      </c>
      <c r="G1947" s="931"/>
      <c r="H1947" s="931"/>
      <c r="I1947" s="933" t="s">
        <v>416</v>
      </c>
      <c r="J1947" s="1084"/>
      <c r="K1947" s="1085">
        <v>16</v>
      </c>
      <c r="L1947" s="931"/>
      <c r="M1947" s="931"/>
      <c r="N1947" s="912"/>
      <c r="O1947" s="761"/>
      <c r="P1947" s="931"/>
      <c r="Q1947" s="931"/>
    </row>
    <row r="1948" spans="2:17">
      <c r="B1948" s="911">
        <v>1942</v>
      </c>
      <c r="C1948" s="931" t="s">
        <v>65</v>
      </c>
      <c r="D1948" s="913"/>
      <c r="E1948" s="931"/>
      <c r="F1948" s="912" t="str">
        <f t="shared" si="32"/>
        <v>6340</v>
      </c>
      <c r="G1948" s="931"/>
      <c r="H1948" s="931"/>
      <c r="I1948" s="933" t="s">
        <v>416</v>
      </c>
      <c r="J1948" s="1084"/>
      <c r="K1948" s="1085">
        <v>17</v>
      </c>
      <c r="L1948" s="931"/>
      <c r="M1948" s="931"/>
      <c r="N1948" s="912"/>
      <c r="O1948" s="761"/>
      <c r="P1948" s="931"/>
      <c r="Q1948" s="931"/>
    </row>
    <row r="1949" spans="2:17">
      <c r="B1949" s="911">
        <v>1943</v>
      </c>
      <c r="C1949" s="931" t="s">
        <v>65</v>
      </c>
      <c r="D1949" s="913"/>
      <c r="E1949" s="931"/>
      <c r="F1949" s="912" t="str">
        <f t="shared" si="32"/>
        <v>6340</v>
      </c>
      <c r="G1949" s="931"/>
      <c r="H1949" s="931"/>
      <c r="I1949" s="933" t="s">
        <v>416</v>
      </c>
      <c r="J1949" s="1084"/>
      <c r="K1949" s="1085">
        <v>18</v>
      </c>
      <c r="L1949" s="931"/>
      <c r="M1949" s="931"/>
      <c r="N1949" s="912"/>
      <c r="O1949" s="761"/>
      <c r="P1949" s="931"/>
      <c r="Q1949" s="931"/>
    </row>
    <row r="1950" spans="2:17">
      <c r="B1950" s="911">
        <v>1944</v>
      </c>
      <c r="C1950" s="931" t="s">
        <v>65</v>
      </c>
      <c r="D1950" s="913"/>
      <c r="E1950" s="931"/>
      <c r="F1950" s="912" t="str">
        <f t="shared" si="32"/>
        <v>6340</v>
      </c>
      <c r="G1950" s="931"/>
      <c r="H1950" s="931"/>
      <c r="I1950" s="933" t="s">
        <v>416</v>
      </c>
      <c r="J1950" s="1084"/>
      <c r="K1950" s="1085">
        <v>19</v>
      </c>
      <c r="L1950" s="931"/>
      <c r="M1950" s="931"/>
      <c r="N1950" s="912"/>
      <c r="O1950" s="761"/>
      <c r="P1950" s="931"/>
      <c r="Q1950" s="931"/>
    </row>
    <row r="1951" spans="2:17">
      <c r="B1951" s="911">
        <v>1945</v>
      </c>
      <c r="C1951" s="931" t="s">
        <v>65</v>
      </c>
      <c r="D1951" s="913"/>
      <c r="E1951" s="931"/>
      <c r="F1951" s="912" t="str">
        <f t="shared" si="32"/>
        <v>6340</v>
      </c>
      <c r="G1951" s="931"/>
      <c r="H1951" s="931"/>
      <c r="I1951" s="933" t="s">
        <v>416</v>
      </c>
      <c r="J1951" s="1084"/>
      <c r="K1951" s="1085">
        <v>20</v>
      </c>
      <c r="L1951" s="931"/>
      <c r="M1951" s="931"/>
      <c r="N1951" s="912"/>
      <c r="O1951" s="761"/>
      <c r="P1951" s="931"/>
      <c r="Q1951" s="931"/>
    </row>
    <row r="1952" spans="2:17">
      <c r="B1952" s="911">
        <v>1946</v>
      </c>
      <c r="C1952" s="931" t="s">
        <v>65</v>
      </c>
      <c r="D1952" s="913"/>
      <c r="E1952" s="931"/>
      <c r="F1952" s="912" t="str">
        <f t="shared" si="32"/>
        <v>6340</v>
      </c>
      <c r="G1952" s="931"/>
      <c r="H1952" s="931"/>
      <c r="I1952" s="933" t="s">
        <v>416</v>
      </c>
      <c r="J1952" s="1084"/>
      <c r="K1952" s="1085">
        <v>21</v>
      </c>
      <c r="L1952" s="931"/>
      <c r="M1952" s="931"/>
      <c r="N1952" s="912"/>
      <c r="O1952" s="761"/>
      <c r="P1952" s="931"/>
      <c r="Q1952" s="931"/>
    </row>
    <row r="1953" spans="2:17">
      <c r="B1953" s="911">
        <v>1947</v>
      </c>
      <c r="C1953" s="931" t="s">
        <v>65</v>
      </c>
      <c r="D1953" s="913"/>
      <c r="E1953" s="931"/>
      <c r="F1953" s="912" t="str">
        <f t="shared" si="32"/>
        <v>6340</v>
      </c>
      <c r="G1953" s="931"/>
      <c r="H1953" s="931"/>
      <c r="I1953" s="933" t="s">
        <v>416</v>
      </c>
      <c r="J1953" s="1084"/>
      <c r="K1953" s="1085">
        <v>22</v>
      </c>
      <c r="L1953" s="931"/>
      <c r="M1953" s="931"/>
      <c r="N1953" s="912"/>
      <c r="O1953" s="761"/>
      <c r="P1953" s="931"/>
      <c r="Q1953" s="931"/>
    </row>
    <row r="1954" spans="2:17">
      <c r="B1954" s="911">
        <v>1948</v>
      </c>
      <c r="C1954" s="931" t="s">
        <v>65</v>
      </c>
      <c r="D1954" s="913"/>
      <c r="E1954" s="931"/>
      <c r="F1954" s="912" t="str">
        <f t="shared" si="32"/>
        <v>6340</v>
      </c>
      <c r="G1954" s="931"/>
      <c r="H1954" s="931"/>
      <c r="I1954" s="933" t="s">
        <v>416</v>
      </c>
      <c r="J1954" s="1084"/>
      <c r="K1954" s="1085">
        <v>23</v>
      </c>
      <c r="L1954" s="931"/>
      <c r="M1954" s="931"/>
      <c r="N1954" s="912"/>
      <c r="O1954" s="761"/>
      <c r="P1954" s="931"/>
      <c r="Q1954" s="931"/>
    </row>
    <row r="1955" spans="2:17">
      <c r="B1955" s="911">
        <v>1949</v>
      </c>
      <c r="C1955" s="931" t="s">
        <v>65</v>
      </c>
      <c r="D1955" s="913"/>
      <c r="E1955" s="931"/>
      <c r="F1955" s="912" t="str">
        <f t="shared" si="32"/>
        <v>6340</v>
      </c>
      <c r="G1955" s="931"/>
      <c r="H1955" s="931"/>
      <c r="I1955" s="933" t="s">
        <v>416</v>
      </c>
      <c r="J1955" s="1084"/>
      <c r="K1955" s="1085">
        <v>24</v>
      </c>
      <c r="L1955" s="931"/>
      <c r="M1955" s="931"/>
      <c r="N1955" s="912"/>
      <c r="O1955" s="761"/>
      <c r="P1955" s="931"/>
      <c r="Q1955" s="931"/>
    </row>
    <row r="1956" spans="2:17">
      <c r="B1956" s="911">
        <v>1950</v>
      </c>
      <c r="C1956" s="931" t="s">
        <v>65</v>
      </c>
      <c r="D1956" s="913"/>
      <c r="E1956" s="931"/>
      <c r="F1956" s="912" t="str">
        <f t="shared" si="32"/>
        <v>6340</v>
      </c>
      <c r="G1956" s="931"/>
      <c r="H1956" s="931"/>
      <c r="I1956" s="933" t="s">
        <v>416</v>
      </c>
      <c r="J1956" s="1084"/>
      <c r="K1956" s="1085">
        <v>25</v>
      </c>
      <c r="L1956" s="931"/>
      <c r="M1956" s="931"/>
      <c r="N1956" s="912"/>
      <c r="O1956" s="761"/>
      <c r="P1956" s="931"/>
      <c r="Q1956" s="931"/>
    </row>
    <row r="1957" spans="2:17">
      <c r="B1957" s="911">
        <v>1951</v>
      </c>
      <c r="C1957" s="931" t="s">
        <v>65</v>
      </c>
      <c r="D1957" s="913"/>
      <c r="E1957" s="931"/>
      <c r="F1957" s="912" t="str">
        <f t="shared" si="32"/>
        <v>6340</v>
      </c>
      <c r="G1957" s="931"/>
      <c r="H1957" s="931"/>
      <c r="I1957" s="933" t="s">
        <v>416</v>
      </c>
      <c r="J1957" s="1084"/>
      <c r="K1957" s="1085">
        <v>26</v>
      </c>
      <c r="L1957" s="931"/>
      <c r="M1957" s="931"/>
      <c r="N1957" s="912"/>
      <c r="O1957" s="761"/>
      <c r="P1957" s="931"/>
      <c r="Q1957" s="931"/>
    </row>
    <row r="1958" spans="2:17">
      <c r="B1958" s="911">
        <v>1952</v>
      </c>
      <c r="C1958" s="931" t="s">
        <v>65</v>
      </c>
      <c r="D1958" s="913"/>
      <c r="E1958" s="931"/>
      <c r="F1958" s="912" t="str">
        <f t="shared" si="32"/>
        <v>6340</v>
      </c>
      <c r="G1958" s="931"/>
      <c r="H1958" s="931"/>
      <c r="I1958" s="933" t="s">
        <v>416</v>
      </c>
      <c r="J1958" s="1084"/>
      <c r="K1958" s="1085">
        <v>27</v>
      </c>
      <c r="L1958" s="931"/>
      <c r="M1958" s="931"/>
      <c r="N1958" s="912"/>
      <c r="O1958" s="761"/>
      <c r="P1958" s="931"/>
      <c r="Q1958" s="931"/>
    </row>
    <row r="1959" spans="2:17">
      <c r="B1959" s="911">
        <v>1953</v>
      </c>
      <c r="C1959" s="931" t="s">
        <v>65</v>
      </c>
      <c r="D1959" s="913"/>
      <c r="E1959" s="931"/>
      <c r="F1959" s="912" t="str">
        <f t="shared" si="32"/>
        <v>6340</v>
      </c>
      <c r="G1959" s="931"/>
      <c r="H1959" s="931"/>
      <c r="I1959" s="933" t="s">
        <v>416</v>
      </c>
      <c r="J1959" s="1084"/>
      <c r="K1959" s="1085">
        <v>28</v>
      </c>
      <c r="L1959" s="931"/>
      <c r="M1959" s="931"/>
      <c r="N1959" s="912"/>
      <c r="O1959" s="761"/>
      <c r="P1959" s="931"/>
      <c r="Q1959" s="931"/>
    </row>
    <row r="1960" spans="2:17">
      <c r="B1960" s="911">
        <v>1954</v>
      </c>
      <c r="C1960" s="931" t="s">
        <v>65</v>
      </c>
      <c r="D1960" s="913"/>
      <c r="E1960" s="931"/>
      <c r="F1960" s="912" t="str">
        <f t="shared" si="32"/>
        <v>6340</v>
      </c>
      <c r="G1960" s="931"/>
      <c r="H1960" s="931"/>
      <c r="I1960" s="933" t="s">
        <v>416</v>
      </c>
      <c r="J1960" s="1084"/>
      <c r="K1960" s="1085">
        <v>29</v>
      </c>
      <c r="L1960" s="931"/>
      <c r="M1960" s="931"/>
      <c r="N1960" s="912"/>
      <c r="O1960" s="761"/>
      <c r="P1960" s="931"/>
      <c r="Q1960" s="931"/>
    </row>
    <row r="1961" spans="2:17">
      <c r="B1961" s="911">
        <v>1955</v>
      </c>
      <c r="C1961" s="931" t="s">
        <v>65</v>
      </c>
      <c r="D1961" s="913"/>
      <c r="E1961" s="931"/>
      <c r="F1961" s="912" t="str">
        <f t="shared" si="32"/>
        <v>6340</v>
      </c>
      <c r="G1961" s="931"/>
      <c r="H1961" s="931"/>
      <c r="I1961" s="933" t="s">
        <v>416</v>
      </c>
      <c r="J1961" s="1084"/>
      <c r="K1961" s="1085">
        <v>30</v>
      </c>
      <c r="L1961" s="931"/>
      <c r="M1961" s="931"/>
      <c r="N1961" s="912"/>
      <c r="O1961" s="761"/>
      <c r="P1961" s="931"/>
      <c r="Q1961" s="931"/>
    </row>
    <row r="1962" spans="2:17">
      <c r="B1962" s="911">
        <v>1956</v>
      </c>
      <c r="C1962" s="931" t="s">
        <v>65</v>
      </c>
      <c r="D1962" s="913"/>
      <c r="E1962" s="931"/>
      <c r="F1962" s="912" t="str">
        <f t="shared" si="32"/>
        <v>6340</v>
      </c>
      <c r="G1962" s="931"/>
      <c r="H1962" s="931"/>
      <c r="I1962" s="933" t="s">
        <v>416</v>
      </c>
      <c r="J1962" s="1084"/>
      <c r="K1962" s="1085">
        <v>31</v>
      </c>
      <c r="L1962" s="931"/>
      <c r="M1962" s="931"/>
      <c r="N1962" s="912"/>
      <c r="O1962" s="761"/>
      <c r="P1962" s="931"/>
      <c r="Q1962" s="931"/>
    </row>
    <row r="1963" spans="2:17">
      <c r="B1963" s="911">
        <v>1957</v>
      </c>
      <c r="C1963" s="931" t="s">
        <v>65</v>
      </c>
      <c r="D1963" s="913"/>
      <c r="E1963" s="931"/>
      <c r="F1963" s="912" t="str">
        <f t="shared" si="32"/>
        <v>6340</v>
      </c>
      <c r="G1963" s="931"/>
      <c r="H1963" s="931"/>
      <c r="I1963" s="933" t="s">
        <v>416</v>
      </c>
      <c r="J1963" s="1084"/>
      <c r="K1963" s="1085">
        <v>32</v>
      </c>
      <c r="L1963" s="931"/>
      <c r="M1963" s="931"/>
      <c r="N1963" s="912"/>
      <c r="O1963" s="761"/>
      <c r="P1963" s="931"/>
      <c r="Q1963" s="931"/>
    </row>
    <row r="1964" spans="2:17">
      <c r="B1964" s="911">
        <v>1958</v>
      </c>
      <c r="C1964" s="931" t="s">
        <v>65</v>
      </c>
      <c r="D1964" s="913"/>
      <c r="E1964" s="931"/>
      <c r="F1964" s="912" t="str">
        <f t="shared" si="32"/>
        <v>6340</v>
      </c>
      <c r="G1964" s="931"/>
      <c r="H1964" s="931"/>
      <c r="I1964" s="933" t="s">
        <v>416</v>
      </c>
      <c r="J1964" s="1084"/>
      <c r="K1964" s="1085">
        <v>33</v>
      </c>
      <c r="L1964" s="931"/>
      <c r="M1964" s="931"/>
      <c r="N1964" s="912"/>
      <c r="O1964" s="761"/>
      <c r="P1964" s="931"/>
      <c r="Q1964" s="931"/>
    </row>
    <row r="1965" spans="2:17">
      <c r="B1965" s="911">
        <v>1959</v>
      </c>
      <c r="C1965" s="931" t="s">
        <v>65</v>
      </c>
      <c r="D1965" s="913"/>
      <c r="E1965" s="931"/>
      <c r="F1965" s="912" t="str">
        <f t="shared" si="32"/>
        <v>6340</v>
      </c>
      <c r="G1965" s="931"/>
      <c r="H1965" s="931"/>
      <c r="I1965" s="933" t="s">
        <v>416</v>
      </c>
      <c r="J1965" s="1084"/>
      <c r="K1965" s="1085">
        <v>34</v>
      </c>
      <c r="L1965" s="931"/>
      <c r="M1965" s="931"/>
      <c r="N1965" s="912"/>
      <c r="O1965" s="761"/>
      <c r="P1965" s="931"/>
      <c r="Q1965" s="931"/>
    </row>
    <row r="1966" spans="2:17">
      <c r="B1966" s="911">
        <v>1960</v>
      </c>
      <c r="C1966" s="931" t="s">
        <v>65</v>
      </c>
      <c r="D1966" s="913"/>
      <c r="E1966" s="931"/>
      <c r="F1966" s="912" t="str">
        <f t="shared" si="32"/>
        <v>6340</v>
      </c>
      <c r="G1966" s="931"/>
      <c r="H1966" s="931"/>
      <c r="I1966" s="933" t="s">
        <v>416</v>
      </c>
      <c r="J1966" s="1084"/>
      <c r="K1966" s="1085">
        <v>35</v>
      </c>
      <c r="L1966" s="931"/>
      <c r="M1966" s="931"/>
      <c r="N1966" s="912"/>
      <c r="O1966" s="761"/>
      <c r="P1966" s="931"/>
      <c r="Q1966" s="931"/>
    </row>
    <row r="1967" spans="2:17">
      <c r="B1967" s="911">
        <v>1961</v>
      </c>
      <c r="C1967" s="931" t="s">
        <v>65</v>
      </c>
      <c r="D1967" s="913"/>
      <c r="E1967" s="931"/>
      <c r="F1967" s="912" t="str">
        <f t="shared" si="32"/>
        <v>6340</v>
      </c>
      <c r="G1967" s="931"/>
      <c r="H1967" s="931"/>
      <c r="I1967" s="933" t="s">
        <v>416</v>
      </c>
      <c r="J1967" s="1084"/>
      <c r="K1967" s="1085">
        <v>36</v>
      </c>
      <c r="L1967" s="931"/>
      <c r="M1967" s="931"/>
      <c r="N1967" s="912"/>
      <c r="O1967" s="761"/>
      <c r="P1967" s="931"/>
      <c r="Q1967" s="931"/>
    </row>
    <row r="1968" spans="2:17">
      <c r="B1968" s="911">
        <v>1962</v>
      </c>
      <c r="C1968" s="931" t="s">
        <v>65</v>
      </c>
      <c r="D1968" s="913"/>
      <c r="E1968" s="931"/>
      <c r="F1968" s="912" t="str">
        <f t="shared" si="32"/>
        <v>6340</v>
      </c>
      <c r="G1968" s="931"/>
      <c r="H1968" s="931"/>
      <c r="I1968" s="933" t="s">
        <v>416</v>
      </c>
      <c r="J1968" s="1084"/>
      <c r="K1968" s="1085">
        <v>37</v>
      </c>
      <c r="L1968" s="931"/>
      <c r="M1968" s="931"/>
      <c r="N1968" s="912"/>
      <c r="O1968" s="761"/>
      <c r="P1968" s="931"/>
      <c r="Q1968" s="931"/>
    </row>
    <row r="1969" spans="2:17">
      <c r="B1969" s="911">
        <v>1963</v>
      </c>
      <c r="C1969" s="931" t="s">
        <v>65</v>
      </c>
      <c r="D1969" s="913"/>
      <c r="E1969" s="931"/>
      <c r="F1969" s="912" t="str">
        <f t="shared" si="32"/>
        <v>6340</v>
      </c>
      <c r="G1969" s="931"/>
      <c r="H1969" s="931"/>
      <c r="I1969" s="933" t="s">
        <v>416</v>
      </c>
      <c r="J1969" s="1084"/>
      <c r="K1969" s="1085">
        <v>38</v>
      </c>
      <c r="L1969" s="931"/>
      <c r="M1969" s="931"/>
      <c r="N1969" s="912"/>
      <c r="O1969" s="761"/>
      <c r="P1969" s="931"/>
      <c r="Q1969" s="931"/>
    </row>
    <row r="1970" spans="2:17">
      <c r="B1970" s="911">
        <v>1964</v>
      </c>
      <c r="C1970" s="931" t="s">
        <v>65</v>
      </c>
      <c r="D1970" s="913"/>
      <c r="E1970" s="931"/>
      <c r="F1970" s="912" t="str">
        <f t="shared" si="32"/>
        <v>6340</v>
      </c>
      <c r="G1970" s="931"/>
      <c r="H1970" s="931"/>
      <c r="I1970" s="933" t="s">
        <v>416</v>
      </c>
      <c r="J1970" s="1084"/>
      <c r="K1970" s="1085">
        <v>39</v>
      </c>
      <c r="L1970" s="931"/>
      <c r="M1970" s="931"/>
      <c r="N1970" s="912"/>
      <c r="O1970" s="761"/>
      <c r="P1970" s="931"/>
      <c r="Q1970" s="931"/>
    </row>
    <row r="1971" spans="2:17">
      <c r="B1971" s="911">
        <v>1965</v>
      </c>
      <c r="C1971" s="931" t="s">
        <v>65</v>
      </c>
      <c r="D1971" s="913"/>
      <c r="E1971" s="931"/>
      <c r="F1971" s="912" t="str">
        <f t="shared" si="32"/>
        <v>6340</v>
      </c>
      <c r="G1971" s="931"/>
      <c r="H1971" s="931"/>
      <c r="I1971" s="933" t="s">
        <v>416</v>
      </c>
      <c r="J1971" s="1084"/>
      <c r="K1971" s="1085">
        <v>40</v>
      </c>
      <c r="L1971" s="931"/>
      <c r="M1971" s="931"/>
      <c r="N1971" s="912"/>
      <c r="O1971" s="761"/>
      <c r="P1971" s="931"/>
      <c r="Q1971" s="931"/>
    </row>
    <row r="1972" spans="2:17">
      <c r="B1972" s="911">
        <v>1966</v>
      </c>
      <c r="C1972" s="931" t="s">
        <v>65</v>
      </c>
      <c r="D1972" s="913"/>
      <c r="E1972" s="931"/>
      <c r="F1972" s="912" t="str">
        <f t="shared" si="32"/>
        <v>6340</v>
      </c>
      <c r="G1972" s="931"/>
      <c r="H1972" s="931"/>
      <c r="I1972" s="933" t="s">
        <v>416</v>
      </c>
      <c r="J1972" s="1084"/>
      <c r="K1972" s="1085">
        <v>41</v>
      </c>
      <c r="L1972" s="931"/>
      <c r="M1972" s="931"/>
      <c r="N1972" s="912"/>
      <c r="O1972" s="761"/>
      <c r="P1972" s="931"/>
      <c r="Q1972" s="931"/>
    </row>
    <row r="1973" spans="2:17">
      <c r="B1973" s="911">
        <v>1967</v>
      </c>
      <c r="C1973" s="931" t="s">
        <v>65</v>
      </c>
      <c r="D1973" s="913"/>
      <c r="E1973" s="931"/>
      <c r="F1973" s="912" t="str">
        <f t="shared" si="32"/>
        <v>6340</v>
      </c>
      <c r="G1973" s="931"/>
      <c r="H1973" s="931"/>
      <c r="I1973" s="933" t="s">
        <v>416</v>
      </c>
      <c r="J1973" s="1084"/>
      <c r="K1973" s="1085">
        <v>42</v>
      </c>
      <c r="L1973" s="931"/>
      <c r="M1973" s="931"/>
      <c r="N1973" s="912"/>
      <c r="O1973" s="761"/>
      <c r="P1973" s="931"/>
      <c r="Q1973" s="931"/>
    </row>
    <row r="1974" spans="2:17">
      <c r="B1974" s="911">
        <v>1968</v>
      </c>
      <c r="C1974" s="931" t="s">
        <v>65</v>
      </c>
      <c r="D1974" s="913"/>
      <c r="E1974" s="931"/>
      <c r="F1974" s="912" t="str">
        <f t="shared" si="32"/>
        <v>6340</v>
      </c>
      <c r="G1974" s="931"/>
      <c r="H1974" s="931"/>
      <c r="I1974" s="933" t="s">
        <v>416</v>
      </c>
      <c r="J1974" s="1084"/>
      <c r="K1974" s="1085">
        <v>43</v>
      </c>
      <c r="L1974" s="931"/>
      <c r="M1974" s="931"/>
      <c r="N1974" s="912"/>
      <c r="O1974" s="761"/>
      <c r="P1974" s="931"/>
      <c r="Q1974" s="931"/>
    </row>
    <row r="1975" spans="2:17">
      <c r="B1975" s="911">
        <v>1969</v>
      </c>
      <c r="C1975" s="931" t="s">
        <v>65</v>
      </c>
      <c r="D1975" s="913"/>
      <c r="E1975" s="931"/>
      <c r="F1975" s="912" t="str">
        <f t="shared" si="32"/>
        <v>6340</v>
      </c>
      <c r="G1975" s="931"/>
      <c r="H1975" s="931"/>
      <c r="I1975" s="933" t="s">
        <v>416</v>
      </c>
      <c r="J1975" s="1084"/>
      <c r="K1975" s="1085">
        <v>44</v>
      </c>
      <c r="L1975" s="931"/>
      <c r="M1975" s="931"/>
      <c r="N1975" s="912"/>
      <c r="O1975" s="761"/>
      <c r="P1975" s="931"/>
      <c r="Q1975" s="931"/>
    </row>
    <row r="1976" spans="2:17">
      <c r="B1976" s="911">
        <v>1970</v>
      </c>
      <c r="C1976" s="931" t="s">
        <v>65</v>
      </c>
      <c r="D1976" s="913"/>
      <c r="E1976" s="931"/>
      <c r="F1976" s="912" t="str">
        <f t="shared" si="32"/>
        <v>6340</v>
      </c>
      <c r="G1976" s="931"/>
      <c r="H1976" s="931"/>
      <c r="I1976" s="933" t="s">
        <v>416</v>
      </c>
      <c r="J1976" s="1084"/>
      <c r="K1976" s="1085">
        <v>45</v>
      </c>
      <c r="L1976" s="931"/>
      <c r="M1976" s="931"/>
      <c r="N1976" s="912"/>
      <c r="O1976" s="761"/>
      <c r="P1976" s="931"/>
      <c r="Q1976" s="931"/>
    </row>
    <row r="1977" spans="2:17">
      <c r="B1977" s="911">
        <v>1971</v>
      </c>
      <c r="C1977" s="931" t="s">
        <v>65</v>
      </c>
      <c r="D1977" s="913"/>
      <c r="E1977" s="931"/>
      <c r="F1977" s="912" t="str">
        <f t="shared" si="32"/>
        <v>6340</v>
      </c>
      <c r="G1977" s="931"/>
      <c r="H1977" s="931"/>
      <c r="I1977" s="933" t="s">
        <v>416</v>
      </c>
      <c r="J1977" s="1084"/>
      <c r="K1977" s="1085">
        <v>46</v>
      </c>
      <c r="L1977" s="931"/>
      <c r="M1977" s="931"/>
      <c r="N1977" s="912"/>
      <c r="O1977" s="761"/>
      <c r="P1977" s="931"/>
      <c r="Q1977" s="931"/>
    </row>
    <row r="1978" spans="2:17">
      <c r="B1978" s="911">
        <v>1972</v>
      </c>
      <c r="C1978" s="931" t="s">
        <v>65</v>
      </c>
      <c r="D1978" s="913"/>
      <c r="E1978" s="931"/>
      <c r="F1978" s="912" t="str">
        <f t="shared" si="32"/>
        <v>6340</v>
      </c>
      <c r="G1978" s="931"/>
      <c r="H1978" s="931"/>
      <c r="I1978" s="933" t="s">
        <v>416</v>
      </c>
      <c r="J1978" s="1084"/>
      <c r="K1978" s="1085">
        <v>47</v>
      </c>
      <c r="L1978" s="931"/>
      <c r="M1978" s="931"/>
      <c r="N1978" s="912"/>
      <c r="O1978" s="761"/>
      <c r="P1978" s="931"/>
      <c r="Q1978" s="931"/>
    </row>
    <row r="1979" spans="2:17">
      <c r="B1979" s="911">
        <v>1973</v>
      </c>
      <c r="C1979" s="931" t="s">
        <v>65</v>
      </c>
      <c r="D1979" s="913"/>
      <c r="E1979" s="931"/>
      <c r="F1979" s="912" t="str">
        <f t="shared" si="32"/>
        <v>6340</v>
      </c>
      <c r="G1979" s="931"/>
      <c r="H1979" s="931"/>
      <c r="I1979" s="933" t="s">
        <v>416</v>
      </c>
      <c r="J1979" s="1084"/>
      <c r="K1979" s="1085">
        <v>48</v>
      </c>
      <c r="L1979" s="931"/>
      <c r="M1979" s="931"/>
      <c r="N1979" s="912"/>
      <c r="O1979" s="761"/>
      <c r="P1979" s="931"/>
      <c r="Q1979" s="931"/>
    </row>
    <row r="1980" spans="2:17">
      <c r="B1980" s="911">
        <v>1974</v>
      </c>
      <c r="C1980" s="931" t="s">
        <v>65</v>
      </c>
      <c r="D1980" s="913"/>
      <c r="E1980" s="931"/>
      <c r="F1980" s="912" t="str">
        <f t="shared" si="32"/>
        <v>6340</v>
      </c>
      <c r="G1980" s="931"/>
      <c r="H1980" s="931"/>
      <c r="I1980" s="933" t="s">
        <v>416</v>
      </c>
      <c r="J1980" s="1084"/>
      <c r="K1980" s="1085">
        <v>49</v>
      </c>
      <c r="L1980" s="931"/>
      <c r="M1980" s="931"/>
      <c r="N1980" s="912"/>
      <c r="O1980" s="761"/>
      <c r="P1980" s="931"/>
      <c r="Q1980" s="931"/>
    </row>
    <row r="1981" spans="2:17">
      <c r="B1981" s="911">
        <v>1975</v>
      </c>
      <c r="C1981" s="931" t="s">
        <v>65</v>
      </c>
      <c r="D1981" s="913"/>
      <c r="E1981" s="931"/>
      <c r="F1981" s="912" t="str">
        <f t="shared" si="32"/>
        <v>6340</v>
      </c>
      <c r="G1981" s="931"/>
      <c r="H1981" s="931"/>
      <c r="I1981" s="933" t="s">
        <v>416</v>
      </c>
      <c r="J1981" s="1084"/>
      <c r="K1981" s="1085">
        <v>50</v>
      </c>
      <c r="L1981" s="931"/>
      <c r="M1981" s="931"/>
      <c r="N1981" s="912"/>
      <c r="O1981" s="761"/>
      <c r="P1981" s="931"/>
      <c r="Q1981" s="931"/>
    </row>
    <row r="1982" spans="2:17">
      <c r="B1982" s="911">
        <v>1976</v>
      </c>
      <c r="C1982" s="931" t="s">
        <v>65</v>
      </c>
      <c r="D1982" s="913"/>
      <c r="E1982" s="931"/>
      <c r="F1982" s="912" t="str">
        <f t="shared" si="32"/>
        <v>6340</v>
      </c>
      <c r="G1982" s="931"/>
      <c r="H1982" s="931"/>
      <c r="I1982" s="933" t="s">
        <v>416</v>
      </c>
      <c r="J1982" s="1084"/>
      <c r="K1982" s="1085">
        <v>51</v>
      </c>
      <c r="L1982" s="931"/>
      <c r="M1982" s="931"/>
      <c r="N1982" s="912"/>
      <c r="O1982" s="761"/>
      <c r="P1982" s="931"/>
      <c r="Q1982" s="931"/>
    </row>
    <row r="1983" spans="2:17">
      <c r="B1983" s="911">
        <v>1977</v>
      </c>
      <c r="C1983" s="931" t="s">
        <v>65</v>
      </c>
      <c r="D1983" s="913"/>
      <c r="E1983" s="931"/>
      <c r="F1983" s="912" t="str">
        <f t="shared" si="32"/>
        <v>6340</v>
      </c>
      <c r="G1983" s="931"/>
      <c r="H1983" s="931"/>
      <c r="I1983" s="933" t="s">
        <v>416</v>
      </c>
      <c r="J1983" s="1084"/>
      <c r="K1983" s="1085">
        <v>52</v>
      </c>
      <c r="L1983" s="931"/>
      <c r="M1983" s="931"/>
      <c r="N1983" s="912"/>
      <c r="O1983" s="761"/>
      <c r="P1983" s="931"/>
      <c r="Q1983" s="931"/>
    </row>
    <row r="1984" spans="2:17">
      <c r="B1984" s="911">
        <v>1978</v>
      </c>
      <c r="C1984" s="931" t="s">
        <v>65</v>
      </c>
      <c r="D1984" s="913"/>
      <c r="E1984" s="931"/>
      <c r="F1984" s="912" t="str">
        <f t="shared" si="32"/>
        <v>6340</v>
      </c>
      <c r="G1984" s="931"/>
      <c r="H1984" s="931"/>
      <c r="I1984" s="933" t="s">
        <v>416</v>
      </c>
      <c r="J1984" s="1084"/>
      <c r="K1984" s="1085">
        <v>53</v>
      </c>
      <c r="L1984" s="931"/>
      <c r="M1984" s="931"/>
      <c r="N1984" s="912"/>
      <c r="O1984" s="761"/>
      <c r="P1984" s="931"/>
      <c r="Q1984" s="931"/>
    </row>
    <row r="1985" spans="2:17">
      <c r="B1985" s="911">
        <v>1979</v>
      </c>
      <c r="C1985" s="931" t="s">
        <v>65</v>
      </c>
      <c r="D1985" s="913"/>
      <c r="E1985" s="931"/>
      <c r="F1985" s="912" t="str">
        <f t="shared" ref="F1985:F2048" si="33">LEFT(I1985,4)</f>
        <v>6340</v>
      </c>
      <c r="G1985" s="931"/>
      <c r="H1985" s="931"/>
      <c r="I1985" s="933" t="s">
        <v>416</v>
      </c>
      <c r="J1985" s="1084"/>
      <c r="K1985" s="1085">
        <v>54</v>
      </c>
      <c r="L1985" s="931"/>
      <c r="M1985" s="931"/>
      <c r="N1985" s="912"/>
      <c r="O1985" s="761"/>
      <c r="P1985" s="931"/>
      <c r="Q1985" s="931"/>
    </row>
    <row r="1986" spans="2:17">
      <c r="B1986" s="911">
        <v>1980</v>
      </c>
      <c r="C1986" s="931" t="s">
        <v>65</v>
      </c>
      <c r="D1986" s="913"/>
      <c r="E1986" s="931"/>
      <c r="F1986" s="912" t="str">
        <f t="shared" si="33"/>
        <v>6340</v>
      </c>
      <c r="G1986" s="931"/>
      <c r="H1986" s="931"/>
      <c r="I1986" s="933" t="s">
        <v>416</v>
      </c>
      <c r="J1986" s="1084"/>
      <c r="K1986" s="1085">
        <v>55</v>
      </c>
      <c r="L1986" s="931"/>
      <c r="M1986" s="931"/>
      <c r="N1986" s="912"/>
      <c r="O1986" s="761"/>
      <c r="P1986" s="931"/>
      <c r="Q1986" s="931"/>
    </row>
    <row r="1987" spans="2:17">
      <c r="B1987" s="911">
        <v>1981</v>
      </c>
      <c r="C1987" s="931" t="s">
        <v>65</v>
      </c>
      <c r="D1987" s="913"/>
      <c r="E1987" s="931"/>
      <c r="F1987" s="912" t="str">
        <f t="shared" si="33"/>
        <v>6340</v>
      </c>
      <c r="G1987" s="931"/>
      <c r="H1987" s="931"/>
      <c r="I1987" s="933" t="s">
        <v>416</v>
      </c>
      <c r="J1987" s="1084"/>
      <c r="K1987" s="1085">
        <v>56</v>
      </c>
      <c r="L1987" s="931"/>
      <c r="M1987" s="931"/>
      <c r="N1987" s="912"/>
      <c r="O1987" s="761"/>
      <c r="P1987" s="931"/>
      <c r="Q1987" s="931"/>
    </row>
    <row r="1988" spans="2:17">
      <c r="B1988" s="911">
        <v>1982</v>
      </c>
      <c r="C1988" s="931" t="s">
        <v>65</v>
      </c>
      <c r="D1988" s="913"/>
      <c r="E1988" s="931"/>
      <c r="F1988" s="912" t="str">
        <f t="shared" si="33"/>
        <v>6340</v>
      </c>
      <c r="G1988" s="931"/>
      <c r="H1988" s="931"/>
      <c r="I1988" s="933" t="s">
        <v>416</v>
      </c>
      <c r="J1988" s="1084"/>
      <c r="K1988" s="1085">
        <v>57</v>
      </c>
      <c r="L1988" s="931"/>
      <c r="M1988" s="931"/>
      <c r="N1988" s="912"/>
      <c r="O1988" s="761"/>
      <c r="P1988" s="931"/>
      <c r="Q1988" s="931"/>
    </row>
    <row r="1989" spans="2:17">
      <c r="B1989" s="911">
        <v>1983</v>
      </c>
      <c r="C1989" s="931" t="s">
        <v>65</v>
      </c>
      <c r="D1989" s="913"/>
      <c r="E1989" s="931"/>
      <c r="F1989" s="912" t="str">
        <f t="shared" si="33"/>
        <v>6340</v>
      </c>
      <c r="G1989" s="931"/>
      <c r="H1989" s="931"/>
      <c r="I1989" s="933" t="s">
        <v>416</v>
      </c>
      <c r="J1989" s="1084"/>
      <c r="K1989" s="1085">
        <v>58</v>
      </c>
      <c r="L1989" s="931"/>
      <c r="M1989" s="931"/>
      <c r="N1989" s="912"/>
      <c r="O1989" s="761"/>
      <c r="P1989" s="931"/>
      <c r="Q1989" s="931"/>
    </row>
    <row r="1990" spans="2:17">
      <c r="B1990" s="911">
        <v>1984</v>
      </c>
      <c r="C1990" s="931" t="s">
        <v>65</v>
      </c>
      <c r="D1990" s="913"/>
      <c r="E1990" s="931"/>
      <c r="F1990" s="912" t="str">
        <f t="shared" si="33"/>
        <v>6340</v>
      </c>
      <c r="G1990" s="931"/>
      <c r="H1990" s="931"/>
      <c r="I1990" s="933" t="s">
        <v>416</v>
      </c>
      <c r="J1990" s="1084"/>
      <c r="K1990" s="1085">
        <v>59</v>
      </c>
      <c r="L1990" s="931"/>
      <c r="M1990" s="931"/>
      <c r="N1990" s="912"/>
      <c r="O1990" s="761"/>
      <c r="P1990" s="931"/>
      <c r="Q1990" s="931"/>
    </row>
    <row r="1991" spans="2:17">
      <c r="B1991" s="911">
        <v>1985</v>
      </c>
      <c r="C1991" s="931" t="s">
        <v>65</v>
      </c>
      <c r="D1991" s="913"/>
      <c r="E1991" s="931"/>
      <c r="F1991" s="912" t="str">
        <f t="shared" si="33"/>
        <v>6340</v>
      </c>
      <c r="G1991" s="931"/>
      <c r="H1991" s="931"/>
      <c r="I1991" s="933" t="s">
        <v>416</v>
      </c>
      <c r="J1991" s="1084"/>
      <c r="K1991" s="1085">
        <v>60</v>
      </c>
      <c r="L1991" s="931"/>
      <c r="M1991" s="931"/>
      <c r="N1991" s="912"/>
      <c r="O1991" s="761"/>
      <c r="P1991" s="931"/>
      <c r="Q1991" s="931"/>
    </row>
    <row r="1992" spans="2:17">
      <c r="B1992" s="911">
        <v>1986</v>
      </c>
      <c r="C1992" s="931" t="s">
        <v>65</v>
      </c>
      <c r="D1992" s="913"/>
      <c r="E1992" s="931"/>
      <c r="F1992" s="912" t="str">
        <f t="shared" si="33"/>
        <v>6340</v>
      </c>
      <c r="G1992" s="931"/>
      <c r="H1992" s="931"/>
      <c r="I1992" s="933" t="s">
        <v>416</v>
      </c>
      <c r="J1992" s="1084"/>
      <c r="K1992" s="1085">
        <v>61</v>
      </c>
      <c r="L1992" s="931"/>
      <c r="M1992" s="931"/>
      <c r="N1992" s="912"/>
      <c r="O1992" s="761"/>
      <c r="P1992" s="931"/>
      <c r="Q1992" s="931"/>
    </row>
    <row r="1993" spans="2:17">
      <c r="B1993" s="911">
        <v>1987</v>
      </c>
      <c r="C1993" s="931" t="s">
        <v>65</v>
      </c>
      <c r="D1993" s="913"/>
      <c r="E1993" s="931"/>
      <c r="F1993" s="912" t="str">
        <f t="shared" si="33"/>
        <v>6340</v>
      </c>
      <c r="G1993" s="931"/>
      <c r="H1993" s="931"/>
      <c r="I1993" s="933" t="s">
        <v>416</v>
      </c>
      <c r="J1993" s="1084"/>
      <c r="K1993" s="1085">
        <v>62</v>
      </c>
      <c r="L1993" s="931"/>
      <c r="M1993" s="931"/>
      <c r="N1993" s="912"/>
      <c r="O1993" s="761"/>
      <c r="P1993" s="931"/>
      <c r="Q1993" s="931"/>
    </row>
    <row r="1994" spans="2:17">
      <c r="B1994" s="911">
        <v>1988</v>
      </c>
      <c r="C1994" s="931" t="s">
        <v>65</v>
      </c>
      <c r="D1994" s="913"/>
      <c r="E1994" s="931"/>
      <c r="F1994" s="912" t="str">
        <f t="shared" si="33"/>
        <v>6340</v>
      </c>
      <c r="G1994" s="931"/>
      <c r="H1994" s="931"/>
      <c r="I1994" s="933" t="s">
        <v>416</v>
      </c>
      <c r="J1994" s="1084"/>
      <c r="K1994" s="1085">
        <v>63</v>
      </c>
      <c r="L1994" s="931"/>
      <c r="M1994" s="931"/>
      <c r="N1994" s="912"/>
      <c r="O1994" s="761"/>
      <c r="P1994" s="931"/>
      <c r="Q1994" s="931"/>
    </row>
    <row r="1995" spans="2:17">
      <c r="B1995" s="911">
        <v>1989</v>
      </c>
      <c r="C1995" s="931" t="s">
        <v>65</v>
      </c>
      <c r="D1995" s="913"/>
      <c r="E1995" s="931"/>
      <c r="F1995" s="912" t="str">
        <f t="shared" si="33"/>
        <v>6340</v>
      </c>
      <c r="G1995" s="931"/>
      <c r="H1995" s="931"/>
      <c r="I1995" s="933" t="s">
        <v>416</v>
      </c>
      <c r="J1995" s="1084"/>
      <c r="K1995" s="1085">
        <v>64</v>
      </c>
      <c r="L1995" s="931"/>
      <c r="M1995" s="931"/>
      <c r="N1995" s="912"/>
      <c r="O1995" s="761"/>
      <c r="P1995" s="931"/>
      <c r="Q1995" s="931"/>
    </row>
    <row r="1996" spans="2:17">
      <c r="B1996" s="911">
        <v>1990</v>
      </c>
      <c r="C1996" s="931" t="s">
        <v>65</v>
      </c>
      <c r="D1996" s="913"/>
      <c r="E1996" s="931"/>
      <c r="F1996" s="912" t="str">
        <f t="shared" si="33"/>
        <v>6340</v>
      </c>
      <c r="G1996" s="931"/>
      <c r="H1996" s="931"/>
      <c r="I1996" s="933" t="s">
        <v>416</v>
      </c>
      <c r="J1996" s="1084"/>
      <c r="K1996" s="1085">
        <v>65</v>
      </c>
      <c r="L1996" s="931"/>
      <c r="M1996" s="931"/>
      <c r="N1996" s="912"/>
      <c r="O1996" s="761"/>
      <c r="P1996" s="931"/>
      <c r="Q1996" s="931"/>
    </row>
    <row r="1997" spans="2:17">
      <c r="B1997" s="911">
        <v>1991</v>
      </c>
      <c r="C1997" s="931" t="s">
        <v>65</v>
      </c>
      <c r="D1997" s="913"/>
      <c r="E1997" s="931"/>
      <c r="F1997" s="912" t="str">
        <f t="shared" si="33"/>
        <v>6340</v>
      </c>
      <c r="G1997" s="931"/>
      <c r="H1997" s="931"/>
      <c r="I1997" s="933" t="s">
        <v>416</v>
      </c>
      <c r="J1997" s="1084"/>
      <c r="K1997" s="1085">
        <v>66</v>
      </c>
      <c r="L1997" s="931"/>
      <c r="M1997" s="931"/>
      <c r="N1997" s="912"/>
      <c r="O1997" s="761"/>
      <c r="P1997" s="931"/>
      <c r="Q1997" s="931"/>
    </row>
    <row r="1998" spans="2:17">
      <c r="B1998" s="911">
        <v>1992</v>
      </c>
      <c r="C1998" s="931" t="s">
        <v>65</v>
      </c>
      <c r="D1998" s="913"/>
      <c r="E1998" s="931"/>
      <c r="F1998" s="912" t="str">
        <f t="shared" si="33"/>
        <v>6340</v>
      </c>
      <c r="G1998" s="931"/>
      <c r="H1998" s="931"/>
      <c r="I1998" s="933" t="s">
        <v>416</v>
      </c>
      <c r="J1998" s="1084"/>
      <c r="K1998" s="1085">
        <v>67</v>
      </c>
      <c r="L1998" s="931"/>
      <c r="M1998" s="931"/>
      <c r="N1998" s="912"/>
      <c r="O1998" s="761"/>
      <c r="P1998" s="931"/>
      <c r="Q1998" s="931"/>
    </row>
    <row r="1999" spans="2:17">
      <c r="B1999" s="911">
        <v>1993</v>
      </c>
      <c r="C1999" s="931" t="s">
        <v>65</v>
      </c>
      <c r="D1999" s="913"/>
      <c r="E1999" s="931"/>
      <c r="F1999" s="912" t="str">
        <f t="shared" si="33"/>
        <v>6340</v>
      </c>
      <c r="G1999" s="931"/>
      <c r="H1999" s="931"/>
      <c r="I1999" s="933" t="s">
        <v>416</v>
      </c>
      <c r="J1999" s="1084"/>
      <c r="K1999" s="1085">
        <v>68</v>
      </c>
      <c r="L1999" s="931"/>
      <c r="M1999" s="931"/>
      <c r="N1999" s="912"/>
      <c r="O1999" s="761"/>
      <c r="P1999" s="931"/>
      <c r="Q1999" s="931"/>
    </row>
    <row r="2000" spans="2:17">
      <c r="B2000" s="911">
        <v>1994</v>
      </c>
      <c r="C2000" s="931" t="s">
        <v>65</v>
      </c>
      <c r="D2000" s="913"/>
      <c r="E2000" s="931"/>
      <c r="F2000" s="912" t="str">
        <f t="shared" si="33"/>
        <v>6340</v>
      </c>
      <c r="G2000" s="931"/>
      <c r="H2000" s="931"/>
      <c r="I2000" s="933" t="s">
        <v>416</v>
      </c>
      <c r="J2000" s="1084"/>
      <c r="K2000" s="1085">
        <v>69</v>
      </c>
      <c r="L2000" s="931"/>
      <c r="M2000" s="931"/>
      <c r="N2000" s="912"/>
      <c r="O2000" s="761"/>
      <c r="P2000" s="931"/>
      <c r="Q2000" s="931"/>
    </row>
    <row r="2001" spans="2:19">
      <c r="B2001" s="911">
        <v>1995</v>
      </c>
      <c r="C2001" s="931" t="s">
        <v>65</v>
      </c>
      <c r="D2001" s="913"/>
      <c r="E2001" s="931"/>
      <c r="F2001" s="912" t="str">
        <f t="shared" si="33"/>
        <v>6340</v>
      </c>
      <c r="G2001" s="931"/>
      <c r="H2001" s="931"/>
      <c r="I2001" s="933" t="s">
        <v>416</v>
      </c>
      <c r="J2001" s="1084"/>
      <c r="K2001" s="1085">
        <v>70</v>
      </c>
      <c r="L2001" s="931"/>
      <c r="M2001" s="931"/>
      <c r="N2001" s="912"/>
      <c r="O2001" s="761"/>
      <c r="P2001" s="931"/>
      <c r="Q2001" s="931"/>
    </row>
    <row r="2002" spans="2:19">
      <c r="B2002" s="911">
        <v>1996</v>
      </c>
      <c r="C2002" s="931" t="s">
        <v>65</v>
      </c>
      <c r="D2002" s="913"/>
      <c r="E2002" s="931"/>
      <c r="F2002" s="912" t="str">
        <f t="shared" si="33"/>
        <v>6340</v>
      </c>
      <c r="G2002" s="931"/>
      <c r="H2002" s="931"/>
      <c r="I2002" s="933" t="s">
        <v>416</v>
      </c>
      <c r="J2002" s="1084"/>
      <c r="K2002" s="1085">
        <v>71</v>
      </c>
      <c r="L2002" s="931"/>
      <c r="M2002" s="931"/>
      <c r="N2002" s="912"/>
      <c r="O2002" s="761"/>
      <c r="P2002" s="931"/>
      <c r="Q2002" s="931"/>
    </row>
    <row r="2003" spans="2:19">
      <c r="B2003" s="911">
        <v>1997</v>
      </c>
      <c r="C2003" s="931" t="s">
        <v>65</v>
      </c>
      <c r="D2003" s="913"/>
      <c r="E2003" s="931"/>
      <c r="F2003" s="912" t="str">
        <f t="shared" si="33"/>
        <v>6340</v>
      </c>
      <c r="G2003" s="931"/>
      <c r="H2003" s="931"/>
      <c r="I2003" s="933" t="s">
        <v>416</v>
      </c>
      <c r="J2003" s="1084"/>
      <c r="K2003" s="1085">
        <v>72</v>
      </c>
      <c r="L2003" s="931"/>
      <c r="M2003" s="931"/>
      <c r="N2003" s="912"/>
      <c r="O2003" s="761"/>
      <c r="P2003" s="931"/>
      <c r="Q2003" s="931"/>
    </row>
    <row r="2004" spans="2:19">
      <c r="B2004" s="911">
        <v>1998</v>
      </c>
      <c r="C2004" s="931" t="s">
        <v>65</v>
      </c>
      <c r="D2004" s="913"/>
      <c r="E2004" s="931"/>
      <c r="F2004" s="912" t="str">
        <f t="shared" si="33"/>
        <v>6340</v>
      </c>
      <c r="G2004" s="931"/>
      <c r="H2004" s="931"/>
      <c r="I2004" s="933" t="s">
        <v>416</v>
      </c>
      <c r="J2004" s="1084"/>
      <c r="K2004" s="1085">
        <v>73</v>
      </c>
      <c r="L2004" s="931"/>
      <c r="M2004" s="931"/>
      <c r="N2004" s="912"/>
      <c r="O2004" s="761"/>
      <c r="P2004" s="931"/>
      <c r="Q2004" s="931"/>
    </row>
    <row r="2005" spans="2:19">
      <c r="B2005" s="911">
        <v>1999</v>
      </c>
      <c r="C2005" s="931" t="s">
        <v>65</v>
      </c>
      <c r="D2005" s="913"/>
      <c r="E2005" s="931"/>
      <c r="F2005" s="912" t="str">
        <f t="shared" si="33"/>
        <v>6340</v>
      </c>
      <c r="G2005" s="931"/>
      <c r="H2005" s="931"/>
      <c r="I2005" s="933" t="s">
        <v>416</v>
      </c>
      <c r="J2005" s="1084"/>
      <c r="K2005" s="1085">
        <v>74</v>
      </c>
      <c r="L2005" s="931"/>
      <c r="M2005" s="931"/>
      <c r="N2005" s="912"/>
      <c r="O2005" s="761" t="s">
        <v>3401</v>
      </c>
      <c r="P2005" s="931"/>
      <c r="Q2005" s="931"/>
      <c r="R2005">
        <v>1480</v>
      </c>
      <c r="S2005" t="s">
        <v>3402</v>
      </c>
    </row>
    <row r="2006" spans="2:19">
      <c r="B2006" s="911">
        <v>2000</v>
      </c>
      <c r="C2006" s="931" t="s">
        <v>65</v>
      </c>
      <c r="D2006" s="913"/>
      <c r="E2006" s="931"/>
      <c r="F2006" s="912" t="str">
        <f t="shared" si="33"/>
        <v>6340</v>
      </c>
      <c r="G2006" s="931"/>
      <c r="H2006" s="931"/>
      <c r="I2006" s="933" t="s">
        <v>416</v>
      </c>
      <c r="J2006" s="1084"/>
      <c r="K2006" s="1085">
        <v>75</v>
      </c>
      <c r="L2006" s="931"/>
      <c r="M2006" s="931"/>
      <c r="N2006" s="912"/>
      <c r="O2006" s="761" t="s">
        <v>3401</v>
      </c>
      <c r="P2006" s="931"/>
      <c r="Q2006" s="931"/>
    </row>
    <row r="2007" spans="2:19">
      <c r="B2007" s="911">
        <v>2001</v>
      </c>
      <c r="C2007" s="931" t="s">
        <v>65</v>
      </c>
      <c r="D2007" s="913"/>
      <c r="E2007" s="931"/>
      <c r="F2007" s="912" t="str">
        <f t="shared" si="33"/>
        <v>6340</v>
      </c>
      <c r="G2007" s="931"/>
      <c r="H2007" s="931"/>
      <c r="I2007" s="933" t="s">
        <v>416</v>
      </c>
      <c r="J2007" s="1084"/>
      <c r="K2007" s="1085">
        <v>76</v>
      </c>
      <c r="L2007" s="931"/>
      <c r="M2007" s="931"/>
      <c r="N2007" s="912"/>
      <c r="O2007" s="761" t="s">
        <v>3401</v>
      </c>
      <c r="P2007" s="931"/>
      <c r="Q2007" s="931"/>
    </row>
    <row r="2008" spans="2:19">
      <c r="B2008" s="911">
        <v>2002</v>
      </c>
      <c r="C2008" s="931" t="s">
        <v>65</v>
      </c>
      <c r="D2008" s="913"/>
      <c r="E2008" s="931"/>
      <c r="F2008" s="912" t="str">
        <f t="shared" si="33"/>
        <v>6340</v>
      </c>
      <c r="G2008" s="931"/>
      <c r="H2008" s="931"/>
      <c r="I2008" s="933" t="s">
        <v>416</v>
      </c>
      <c r="J2008" s="1084"/>
      <c r="K2008" s="1085">
        <v>77</v>
      </c>
      <c r="L2008" s="931"/>
      <c r="M2008" s="931"/>
      <c r="N2008" s="912"/>
      <c r="O2008" s="761" t="s">
        <v>3401</v>
      </c>
      <c r="P2008" s="931"/>
      <c r="Q2008" s="931"/>
    </row>
    <row r="2009" spans="2:19">
      <c r="B2009" s="911">
        <v>2003</v>
      </c>
      <c r="C2009" s="931" t="s">
        <v>65</v>
      </c>
      <c r="D2009" s="913"/>
      <c r="E2009" s="931"/>
      <c r="F2009" s="912" t="str">
        <f t="shared" si="33"/>
        <v>6340</v>
      </c>
      <c r="G2009" s="931"/>
      <c r="H2009" s="931"/>
      <c r="I2009" s="933" t="s">
        <v>416</v>
      </c>
      <c r="J2009" s="1084"/>
      <c r="K2009" s="1085">
        <v>78</v>
      </c>
      <c r="L2009" s="931"/>
      <c r="M2009" s="931"/>
      <c r="N2009" s="912"/>
      <c r="O2009" s="761" t="s">
        <v>3401</v>
      </c>
      <c r="P2009" s="931"/>
      <c r="Q2009" s="931"/>
    </row>
    <row r="2010" spans="2:19">
      <c r="B2010" s="911">
        <v>2004</v>
      </c>
      <c r="C2010" s="931" t="s">
        <v>65</v>
      </c>
      <c r="D2010" s="913"/>
      <c r="E2010" s="931"/>
      <c r="F2010" s="912" t="str">
        <f t="shared" si="33"/>
        <v>6340</v>
      </c>
      <c r="G2010" s="931"/>
      <c r="H2010" s="931"/>
      <c r="I2010" s="933" t="s">
        <v>416</v>
      </c>
      <c r="J2010" s="1084"/>
      <c r="K2010" s="1085">
        <v>79</v>
      </c>
      <c r="L2010" s="931"/>
      <c r="M2010" s="931"/>
      <c r="N2010" s="912"/>
      <c r="O2010" s="761" t="s">
        <v>3401</v>
      </c>
      <c r="P2010" s="931"/>
      <c r="Q2010" s="931"/>
    </row>
    <row r="2011" spans="2:19">
      <c r="B2011" s="911">
        <v>2005</v>
      </c>
      <c r="C2011" s="931" t="s">
        <v>65</v>
      </c>
      <c r="D2011" s="913"/>
      <c r="E2011" s="931"/>
      <c r="F2011" s="912" t="str">
        <f t="shared" si="33"/>
        <v>6340</v>
      </c>
      <c r="G2011" s="931"/>
      <c r="H2011" s="931"/>
      <c r="I2011" s="933" t="s">
        <v>416</v>
      </c>
      <c r="J2011" s="1084"/>
      <c r="K2011" s="1085">
        <v>80</v>
      </c>
      <c r="L2011" s="931"/>
      <c r="M2011" s="931"/>
      <c r="N2011" s="912"/>
      <c r="O2011" s="761" t="s">
        <v>3401</v>
      </c>
      <c r="P2011" s="931"/>
      <c r="Q2011" s="931"/>
    </row>
    <row r="2012" spans="2:19">
      <c r="B2012" s="911">
        <v>2006</v>
      </c>
      <c r="C2012" s="931" t="s">
        <v>65</v>
      </c>
      <c r="D2012" s="913"/>
      <c r="E2012" s="931"/>
      <c r="F2012" s="912" t="str">
        <f t="shared" si="33"/>
        <v>6340</v>
      </c>
      <c r="G2012" s="931"/>
      <c r="H2012" s="931"/>
      <c r="I2012" s="933" t="s">
        <v>416</v>
      </c>
      <c r="J2012" s="1084"/>
      <c r="K2012" s="1085">
        <v>81</v>
      </c>
      <c r="L2012" s="931"/>
      <c r="M2012" s="931"/>
      <c r="N2012" s="912"/>
      <c r="O2012" s="761" t="s">
        <v>3401</v>
      </c>
      <c r="P2012" s="931"/>
      <c r="Q2012" s="931"/>
    </row>
    <row r="2013" spans="2:19">
      <c r="B2013" s="911">
        <v>2007</v>
      </c>
      <c r="C2013" s="931" t="s">
        <v>65</v>
      </c>
      <c r="D2013" s="913"/>
      <c r="E2013" s="931"/>
      <c r="F2013" s="912" t="str">
        <f t="shared" si="33"/>
        <v>6340</v>
      </c>
      <c r="G2013" s="931"/>
      <c r="H2013" s="931"/>
      <c r="I2013" s="933" t="s">
        <v>416</v>
      </c>
      <c r="J2013" s="1084"/>
      <c r="K2013" s="1085">
        <v>82</v>
      </c>
      <c r="L2013" s="931"/>
      <c r="M2013" s="931"/>
      <c r="N2013" s="912"/>
      <c r="O2013" s="761" t="s">
        <v>3401</v>
      </c>
      <c r="P2013" s="931"/>
      <c r="Q2013" s="931"/>
    </row>
    <row r="2014" spans="2:19">
      <c r="B2014" s="911">
        <v>2008</v>
      </c>
      <c r="C2014" s="931" t="s">
        <v>65</v>
      </c>
      <c r="D2014" s="913"/>
      <c r="E2014" s="931"/>
      <c r="F2014" s="912" t="str">
        <f t="shared" si="33"/>
        <v>6340</v>
      </c>
      <c r="G2014" s="931"/>
      <c r="H2014" s="931"/>
      <c r="I2014" s="933" t="s">
        <v>416</v>
      </c>
      <c r="J2014" s="1084"/>
      <c r="K2014" s="1085">
        <v>83</v>
      </c>
      <c r="L2014" s="931"/>
      <c r="M2014" s="931"/>
      <c r="N2014" s="912"/>
      <c r="O2014" s="761" t="s">
        <v>3401</v>
      </c>
      <c r="P2014" s="931"/>
      <c r="Q2014" s="931"/>
    </row>
    <row r="2015" spans="2:19">
      <c r="B2015" s="911">
        <v>2009</v>
      </c>
      <c r="C2015" s="931" t="s">
        <v>65</v>
      </c>
      <c r="D2015" s="913"/>
      <c r="E2015" s="931"/>
      <c r="F2015" s="912" t="str">
        <f t="shared" si="33"/>
        <v>6340</v>
      </c>
      <c r="G2015" s="931"/>
      <c r="H2015" s="931"/>
      <c r="I2015" s="933" t="s">
        <v>416</v>
      </c>
      <c r="J2015" s="1084"/>
      <c r="K2015" s="1085">
        <v>84</v>
      </c>
      <c r="L2015" s="931"/>
      <c r="M2015" s="931"/>
      <c r="N2015" s="912"/>
      <c r="O2015" s="761" t="s">
        <v>3401</v>
      </c>
      <c r="P2015" s="931"/>
      <c r="Q2015" s="931"/>
    </row>
    <row r="2016" spans="2:19">
      <c r="B2016" s="911">
        <v>2010</v>
      </c>
      <c r="C2016" s="931" t="s">
        <v>65</v>
      </c>
      <c r="D2016" s="913"/>
      <c r="E2016" s="931"/>
      <c r="F2016" s="912" t="str">
        <f t="shared" si="33"/>
        <v>6340</v>
      </c>
      <c r="G2016" s="931"/>
      <c r="H2016" s="931"/>
      <c r="I2016" s="933" t="s">
        <v>416</v>
      </c>
      <c r="J2016" s="1084"/>
      <c r="K2016" s="1085">
        <v>85</v>
      </c>
      <c r="L2016" s="931"/>
      <c r="M2016" s="931"/>
      <c r="N2016" s="912"/>
      <c r="O2016" s="761" t="s">
        <v>3401</v>
      </c>
      <c r="P2016" s="931"/>
      <c r="Q2016" s="931"/>
    </row>
    <row r="2017" spans="2:17">
      <c r="B2017" s="911">
        <v>2011</v>
      </c>
      <c r="C2017" s="931" t="s">
        <v>65</v>
      </c>
      <c r="D2017" s="913"/>
      <c r="E2017" s="931"/>
      <c r="F2017" s="912" t="str">
        <f t="shared" si="33"/>
        <v>6340</v>
      </c>
      <c r="G2017" s="931"/>
      <c r="H2017" s="931"/>
      <c r="I2017" s="933" t="s">
        <v>416</v>
      </c>
      <c r="J2017" s="1084"/>
      <c r="K2017" s="1085">
        <v>86</v>
      </c>
      <c r="L2017" s="931"/>
      <c r="M2017" s="931"/>
      <c r="N2017" s="912"/>
      <c r="O2017" s="761" t="s">
        <v>3401</v>
      </c>
      <c r="P2017" s="931"/>
      <c r="Q2017" s="931"/>
    </row>
    <row r="2018" spans="2:17">
      <c r="B2018" s="911">
        <v>2012</v>
      </c>
      <c r="C2018" s="931" t="s">
        <v>65</v>
      </c>
      <c r="D2018" s="913"/>
      <c r="E2018" s="931"/>
      <c r="F2018" s="912" t="str">
        <f t="shared" si="33"/>
        <v>6340</v>
      </c>
      <c r="G2018" s="931"/>
      <c r="H2018" s="931"/>
      <c r="I2018" s="933" t="s">
        <v>416</v>
      </c>
      <c r="J2018" s="1084"/>
      <c r="K2018" s="1085">
        <v>87</v>
      </c>
      <c r="L2018" s="931"/>
      <c r="M2018" s="931"/>
      <c r="N2018" s="912"/>
      <c r="O2018" s="761" t="s">
        <v>3401</v>
      </c>
      <c r="P2018" s="931"/>
      <c r="Q2018" s="931"/>
    </row>
    <row r="2019" spans="2:17">
      <c r="B2019" s="911">
        <v>2013</v>
      </c>
      <c r="C2019" s="931" t="s">
        <v>65</v>
      </c>
      <c r="D2019" s="913"/>
      <c r="E2019" s="931"/>
      <c r="F2019" s="912" t="str">
        <f t="shared" si="33"/>
        <v>6340</v>
      </c>
      <c r="G2019" s="931"/>
      <c r="H2019" s="931"/>
      <c r="I2019" s="933" t="s">
        <v>416</v>
      </c>
      <c r="J2019" s="1084"/>
      <c r="K2019" s="1085">
        <v>88</v>
      </c>
      <c r="L2019" s="931"/>
      <c r="M2019" s="931"/>
      <c r="N2019" s="912"/>
      <c r="O2019" s="761" t="s">
        <v>3401</v>
      </c>
      <c r="P2019" s="931"/>
      <c r="Q2019" s="931"/>
    </row>
    <row r="2020" spans="2:17">
      <c r="B2020" s="911">
        <v>2014</v>
      </c>
      <c r="C2020" s="931" t="s">
        <v>65</v>
      </c>
      <c r="D2020" s="913"/>
      <c r="E2020" s="931"/>
      <c r="F2020" s="912" t="str">
        <f t="shared" si="33"/>
        <v>6340</v>
      </c>
      <c r="G2020" s="931"/>
      <c r="H2020" s="931"/>
      <c r="I2020" s="933" t="s">
        <v>416</v>
      </c>
      <c r="J2020" s="1084"/>
      <c r="K2020" s="1085">
        <v>89</v>
      </c>
      <c r="L2020" s="931"/>
      <c r="M2020" s="931"/>
      <c r="N2020" s="912"/>
      <c r="O2020" s="761" t="s">
        <v>3401</v>
      </c>
      <c r="P2020" s="931"/>
      <c r="Q2020" s="931"/>
    </row>
    <row r="2021" spans="2:17">
      <c r="B2021" s="911">
        <v>2015</v>
      </c>
      <c r="C2021" s="931" t="s">
        <v>65</v>
      </c>
      <c r="D2021" s="913"/>
      <c r="E2021" s="931"/>
      <c r="F2021" s="912" t="str">
        <f t="shared" si="33"/>
        <v>6340</v>
      </c>
      <c r="G2021" s="931"/>
      <c r="H2021" s="931"/>
      <c r="I2021" s="933" t="s">
        <v>416</v>
      </c>
      <c r="J2021" s="1084"/>
      <c r="K2021" s="1085">
        <v>90</v>
      </c>
      <c r="L2021" s="931"/>
      <c r="M2021" s="931"/>
      <c r="N2021" s="912"/>
      <c r="O2021" s="761" t="s">
        <v>3401</v>
      </c>
      <c r="P2021" s="931"/>
      <c r="Q2021" s="931"/>
    </row>
    <row r="2022" spans="2:17">
      <c r="B2022" s="911">
        <v>2016</v>
      </c>
      <c r="C2022" s="931" t="s">
        <v>65</v>
      </c>
      <c r="D2022" s="913"/>
      <c r="E2022" s="931"/>
      <c r="F2022" s="912" t="str">
        <f t="shared" si="33"/>
        <v>6340</v>
      </c>
      <c r="G2022" s="931"/>
      <c r="H2022" s="931"/>
      <c r="I2022" s="933" t="s">
        <v>416</v>
      </c>
      <c r="J2022" s="1084"/>
      <c r="K2022" s="1085">
        <v>91</v>
      </c>
      <c r="L2022" s="931"/>
      <c r="M2022" s="931"/>
      <c r="N2022" s="912"/>
      <c r="O2022" s="761" t="s">
        <v>3401</v>
      </c>
      <c r="P2022" s="931"/>
      <c r="Q2022" s="931"/>
    </row>
    <row r="2023" spans="2:17">
      <c r="B2023" s="911">
        <v>2017</v>
      </c>
      <c r="C2023" s="931" t="s">
        <v>65</v>
      </c>
      <c r="D2023" s="913"/>
      <c r="E2023" s="931"/>
      <c r="F2023" s="912" t="str">
        <f t="shared" si="33"/>
        <v>6340</v>
      </c>
      <c r="G2023" s="931"/>
      <c r="H2023" s="931"/>
      <c r="I2023" s="933" t="s">
        <v>416</v>
      </c>
      <c r="J2023" s="1084"/>
      <c r="K2023" s="1085">
        <v>92</v>
      </c>
      <c r="L2023" s="931"/>
      <c r="M2023" s="931"/>
      <c r="N2023" s="912"/>
      <c r="O2023" s="761" t="s">
        <v>3401</v>
      </c>
      <c r="P2023" s="931"/>
      <c r="Q2023" s="931"/>
    </row>
    <row r="2024" spans="2:17">
      <c r="B2024" s="911">
        <v>2018</v>
      </c>
      <c r="C2024" s="931" t="s">
        <v>65</v>
      </c>
      <c r="D2024" s="913"/>
      <c r="E2024" s="931"/>
      <c r="F2024" s="912" t="str">
        <f t="shared" si="33"/>
        <v>6340</v>
      </c>
      <c r="G2024" s="931"/>
      <c r="H2024" s="931"/>
      <c r="I2024" s="933" t="s">
        <v>416</v>
      </c>
      <c r="J2024" s="1084"/>
      <c r="K2024" s="1085">
        <v>93</v>
      </c>
      <c r="L2024" s="931"/>
      <c r="M2024" s="931"/>
      <c r="N2024" s="912"/>
      <c r="O2024" s="761" t="s">
        <v>3401</v>
      </c>
      <c r="P2024" s="931"/>
      <c r="Q2024" s="931"/>
    </row>
    <row r="2025" spans="2:17">
      <c r="B2025" s="911">
        <v>2019</v>
      </c>
      <c r="C2025" s="931" t="s">
        <v>65</v>
      </c>
      <c r="D2025" s="913"/>
      <c r="E2025" s="931"/>
      <c r="F2025" s="912" t="str">
        <f t="shared" si="33"/>
        <v>6340</v>
      </c>
      <c r="G2025" s="931"/>
      <c r="H2025" s="931"/>
      <c r="I2025" s="933" t="s">
        <v>416</v>
      </c>
      <c r="J2025" s="1084"/>
      <c r="K2025" s="1085">
        <v>94</v>
      </c>
      <c r="L2025" s="931"/>
      <c r="M2025" s="931"/>
      <c r="N2025" s="912"/>
      <c r="O2025" s="761" t="s">
        <v>3401</v>
      </c>
      <c r="P2025" s="931"/>
      <c r="Q2025" s="931"/>
    </row>
    <row r="2026" spans="2:17">
      <c r="B2026" s="911">
        <v>2020</v>
      </c>
      <c r="C2026" s="931" t="s">
        <v>65</v>
      </c>
      <c r="D2026" s="913"/>
      <c r="E2026" s="931"/>
      <c r="F2026" s="912" t="str">
        <f t="shared" si="33"/>
        <v>6340</v>
      </c>
      <c r="G2026" s="931"/>
      <c r="H2026" s="931"/>
      <c r="I2026" s="933" t="s">
        <v>416</v>
      </c>
      <c r="J2026" s="1084"/>
      <c r="K2026" s="1085">
        <v>95</v>
      </c>
      <c r="L2026" s="931"/>
      <c r="M2026" s="931"/>
      <c r="N2026" s="912"/>
      <c r="O2026" s="761" t="s">
        <v>3401</v>
      </c>
      <c r="P2026" s="931"/>
      <c r="Q2026" s="931"/>
    </row>
    <row r="2027" spans="2:17">
      <c r="B2027" s="911">
        <v>2021</v>
      </c>
      <c r="C2027" s="931" t="s">
        <v>65</v>
      </c>
      <c r="D2027" s="913"/>
      <c r="E2027" s="931"/>
      <c r="F2027" s="912" t="str">
        <f t="shared" si="33"/>
        <v>6340</v>
      </c>
      <c r="G2027" s="931"/>
      <c r="H2027" s="931"/>
      <c r="I2027" s="933" t="s">
        <v>416</v>
      </c>
      <c r="J2027" s="1084"/>
      <c r="K2027" s="1085">
        <v>96</v>
      </c>
      <c r="L2027" s="931"/>
      <c r="M2027" s="931"/>
      <c r="N2027" s="912"/>
      <c r="O2027" s="761" t="s">
        <v>3401</v>
      </c>
      <c r="P2027" s="931"/>
      <c r="Q2027" s="931"/>
    </row>
    <row r="2028" spans="2:17">
      <c r="B2028" s="911">
        <v>2022</v>
      </c>
      <c r="C2028" s="931" t="s">
        <v>65</v>
      </c>
      <c r="D2028" s="913"/>
      <c r="E2028" s="931"/>
      <c r="F2028" s="912" t="str">
        <f t="shared" si="33"/>
        <v>6340</v>
      </c>
      <c r="G2028" s="931"/>
      <c r="H2028" s="931"/>
      <c r="I2028" s="933" t="s">
        <v>416</v>
      </c>
      <c r="J2028" s="1084"/>
      <c r="K2028" s="1085">
        <v>97</v>
      </c>
      <c r="L2028" s="931"/>
      <c r="M2028" s="931"/>
      <c r="N2028" s="912"/>
      <c r="O2028" s="761" t="s">
        <v>3401</v>
      </c>
      <c r="P2028" s="931"/>
      <c r="Q2028" s="931"/>
    </row>
    <row r="2029" spans="2:17">
      <c r="B2029" s="911">
        <v>2023</v>
      </c>
      <c r="C2029" s="931" t="s">
        <v>65</v>
      </c>
      <c r="D2029" s="913"/>
      <c r="E2029" s="931"/>
      <c r="F2029" s="912" t="str">
        <f t="shared" si="33"/>
        <v>6340</v>
      </c>
      <c r="G2029" s="931"/>
      <c r="H2029" s="931"/>
      <c r="I2029" s="933" t="s">
        <v>416</v>
      </c>
      <c r="J2029" s="1084"/>
      <c r="K2029" s="1085">
        <v>98</v>
      </c>
      <c r="L2029" s="931"/>
      <c r="M2029" s="931"/>
      <c r="N2029" s="912"/>
      <c r="O2029" s="761" t="s">
        <v>3401</v>
      </c>
      <c r="P2029" s="931"/>
      <c r="Q2029" s="931"/>
    </row>
    <row r="2030" spans="2:17">
      <c r="B2030" s="911">
        <v>2024</v>
      </c>
      <c r="C2030" s="931" t="s">
        <v>65</v>
      </c>
      <c r="D2030" s="913"/>
      <c r="E2030" s="931"/>
      <c r="F2030" s="912" t="str">
        <f t="shared" si="33"/>
        <v>6340</v>
      </c>
      <c r="G2030" s="931"/>
      <c r="H2030" s="931"/>
      <c r="I2030" s="933" t="s">
        <v>416</v>
      </c>
      <c r="J2030" s="1084"/>
      <c r="K2030" s="1085">
        <v>99</v>
      </c>
      <c r="L2030" s="931"/>
      <c r="M2030" s="931"/>
      <c r="N2030" s="912"/>
      <c r="O2030" s="761" t="s">
        <v>3401</v>
      </c>
      <c r="P2030" s="931"/>
      <c r="Q2030" s="931"/>
    </row>
    <row r="2031" spans="2:17">
      <c r="B2031" s="911">
        <v>2025</v>
      </c>
      <c r="C2031" s="931" t="s">
        <v>65</v>
      </c>
      <c r="D2031" s="913"/>
      <c r="E2031" s="931"/>
      <c r="F2031" s="912" t="str">
        <f t="shared" si="33"/>
        <v>6340</v>
      </c>
      <c r="G2031" s="931"/>
      <c r="H2031" s="931"/>
      <c r="I2031" s="933" t="s">
        <v>416</v>
      </c>
      <c r="J2031" s="1084"/>
      <c r="K2031" s="1085">
        <v>100</v>
      </c>
      <c r="L2031" s="931"/>
      <c r="M2031" s="931"/>
      <c r="N2031" s="912"/>
      <c r="O2031" s="761" t="s">
        <v>3401</v>
      </c>
      <c r="P2031" s="931"/>
      <c r="Q2031" s="931"/>
    </row>
    <row r="2032" spans="2:17">
      <c r="B2032" s="911">
        <v>2026</v>
      </c>
      <c r="C2032" s="931" t="s">
        <v>65</v>
      </c>
      <c r="D2032" s="913"/>
      <c r="E2032" s="931"/>
      <c r="F2032" s="912" t="str">
        <f t="shared" si="33"/>
        <v>6340</v>
      </c>
      <c r="G2032" s="931"/>
      <c r="H2032" s="931"/>
      <c r="I2032" s="933" t="s">
        <v>416</v>
      </c>
      <c r="J2032" s="1084"/>
      <c r="K2032" s="1085">
        <v>101</v>
      </c>
      <c r="L2032" s="931"/>
      <c r="M2032" s="931"/>
      <c r="N2032" s="912"/>
      <c r="O2032" s="761" t="s">
        <v>3401</v>
      </c>
      <c r="P2032" s="931"/>
      <c r="Q2032" s="931"/>
    </row>
    <row r="2033" spans="2:17">
      <c r="B2033" s="911">
        <v>2027</v>
      </c>
      <c r="C2033" s="931" t="s">
        <v>65</v>
      </c>
      <c r="D2033" s="913"/>
      <c r="E2033" s="931"/>
      <c r="F2033" s="912" t="str">
        <f t="shared" si="33"/>
        <v>6340</v>
      </c>
      <c r="G2033" s="931"/>
      <c r="H2033" s="931"/>
      <c r="I2033" s="933" t="s">
        <v>416</v>
      </c>
      <c r="J2033" s="1084"/>
      <c r="K2033" s="1085">
        <v>102</v>
      </c>
      <c r="L2033" s="931"/>
      <c r="M2033" s="931"/>
      <c r="N2033" s="912"/>
      <c r="O2033" s="761" t="s">
        <v>3401</v>
      </c>
      <c r="P2033" s="931"/>
      <c r="Q2033" s="931"/>
    </row>
    <row r="2034" spans="2:17">
      <c r="B2034" s="911">
        <v>2028</v>
      </c>
      <c r="C2034" s="931" t="s">
        <v>65</v>
      </c>
      <c r="D2034" s="913"/>
      <c r="E2034" s="931"/>
      <c r="F2034" s="912" t="str">
        <f t="shared" si="33"/>
        <v>6340</v>
      </c>
      <c r="G2034" s="931"/>
      <c r="H2034" s="931"/>
      <c r="I2034" s="933" t="s">
        <v>416</v>
      </c>
      <c r="J2034" s="1084"/>
      <c r="K2034" s="1085">
        <v>103</v>
      </c>
      <c r="L2034" s="931"/>
      <c r="M2034" s="931"/>
      <c r="N2034" s="912"/>
      <c r="O2034" s="761" t="s">
        <v>3401</v>
      </c>
      <c r="P2034" s="931"/>
      <c r="Q2034" s="931"/>
    </row>
    <row r="2035" spans="2:17">
      <c r="B2035" s="911">
        <v>2029</v>
      </c>
      <c r="C2035" s="931" t="s">
        <v>65</v>
      </c>
      <c r="D2035" s="913"/>
      <c r="E2035" s="931"/>
      <c r="F2035" s="912" t="str">
        <f t="shared" si="33"/>
        <v>6340</v>
      </c>
      <c r="G2035" s="931"/>
      <c r="H2035" s="931"/>
      <c r="I2035" s="933" t="s">
        <v>416</v>
      </c>
      <c r="J2035" s="1084"/>
      <c r="K2035" s="1085">
        <v>104</v>
      </c>
      <c r="L2035" s="931"/>
      <c r="M2035" s="931"/>
      <c r="N2035" s="912"/>
      <c r="O2035" s="761" t="s">
        <v>3401</v>
      </c>
      <c r="P2035" s="931"/>
      <c r="Q2035" s="931"/>
    </row>
    <row r="2036" spans="2:17">
      <c r="B2036" s="911">
        <v>2030</v>
      </c>
      <c r="C2036" s="931" t="s">
        <v>65</v>
      </c>
      <c r="D2036" s="913"/>
      <c r="E2036" s="931"/>
      <c r="F2036" s="912" t="str">
        <f t="shared" si="33"/>
        <v>6340</v>
      </c>
      <c r="G2036" s="931"/>
      <c r="H2036" s="931"/>
      <c r="I2036" s="933" t="s">
        <v>416</v>
      </c>
      <c r="J2036" s="1084"/>
      <c r="K2036" s="1085">
        <v>105</v>
      </c>
      <c r="L2036" s="931"/>
      <c r="M2036" s="931"/>
      <c r="N2036" s="912"/>
      <c r="O2036" s="761" t="s">
        <v>3401</v>
      </c>
      <c r="P2036" s="931"/>
      <c r="Q2036" s="931"/>
    </row>
    <row r="2037" spans="2:17">
      <c r="B2037" s="911">
        <v>2031</v>
      </c>
      <c r="C2037" s="931" t="s">
        <v>65</v>
      </c>
      <c r="D2037" s="913"/>
      <c r="E2037" s="931"/>
      <c r="F2037" s="912" t="str">
        <f t="shared" si="33"/>
        <v>6340</v>
      </c>
      <c r="G2037" s="931"/>
      <c r="H2037" s="931"/>
      <c r="I2037" s="933" t="s">
        <v>416</v>
      </c>
      <c r="J2037" s="1084"/>
      <c r="K2037" s="1085">
        <v>106</v>
      </c>
      <c r="L2037" s="931"/>
      <c r="M2037" s="931"/>
      <c r="N2037" s="912"/>
      <c r="O2037" s="761" t="s">
        <v>3401</v>
      </c>
      <c r="P2037" s="931"/>
      <c r="Q2037" s="931"/>
    </row>
    <row r="2038" spans="2:17">
      <c r="B2038" s="911">
        <v>2032</v>
      </c>
      <c r="C2038" s="931" t="s">
        <v>65</v>
      </c>
      <c r="D2038" s="913"/>
      <c r="E2038" s="931"/>
      <c r="F2038" s="912" t="str">
        <f t="shared" si="33"/>
        <v>6340</v>
      </c>
      <c r="G2038" s="931"/>
      <c r="H2038" s="931"/>
      <c r="I2038" s="933" t="s">
        <v>416</v>
      </c>
      <c r="J2038" s="1084"/>
      <c r="K2038" s="1085">
        <v>107</v>
      </c>
      <c r="L2038" s="931"/>
      <c r="M2038" s="931"/>
      <c r="N2038" s="912"/>
      <c r="O2038" s="761" t="s">
        <v>3401</v>
      </c>
      <c r="P2038" s="931"/>
      <c r="Q2038" s="931"/>
    </row>
    <row r="2039" spans="2:17">
      <c r="B2039" s="911">
        <v>2033</v>
      </c>
      <c r="C2039" s="931" t="s">
        <v>65</v>
      </c>
      <c r="D2039" s="913"/>
      <c r="E2039" s="931"/>
      <c r="F2039" s="912" t="str">
        <f t="shared" si="33"/>
        <v>6340</v>
      </c>
      <c r="G2039" s="931"/>
      <c r="H2039" s="931"/>
      <c r="I2039" s="933" t="s">
        <v>416</v>
      </c>
      <c r="J2039" s="1084"/>
      <c r="K2039" s="1085">
        <v>108</v>
      </c>
      <c r="L2039" s="931"/>
      <c r="M2039" s="931"/>
      <c r="N2039" s="912"/>
      <c r="O2039" s="761" t="s">
        <v>3401</v>
      </c>
      <c r="P2039" s="931"/>
      <c r="Q2039" s="931"/>
    </row>
    <row r="2040" spans="2:17">
      <c r="B2040" s="911">
        <v>2034</v>
      </c>
      <c r="C2040" s="931" t="s">
        <v>65</v>
      </c>
      <c r="D2040" s="913"/>
      <c r="E2040" s="931"/>
      <c r="F2040" s="912" t="str">
        <f t="shared" si="33"/>
        <v>6340</v>
      </c>
      <c r="G2040" s="931"/>
      <c r="H2040" s="931"/>
      <c r="I2040" s="933" t="s">
        <v>416</v>
      </c>
      <c r="J2040" s="1084"/>
      <c r="K2040" s="1085">
        <v>109</v>
      </c>
      <c r="L2040" s="931"/>
      <c r="M2040" s="931"/>
      <c r="N2040" s="912"/>
      <c r="O2040" s="761" t="s">
        <v>3401</v>
      </c>
      <c r="P2040" s="931"/>
      <c r="Q2040" s="931"/>
    </row>
    <row r="2041" spans="2:17">
      <c r="B2041" s="911">
        <v>2035</v>
      </c>
      <c r="C2041" s="931" t="s">
        <v>65</v>
      </c>
      <c r="D2041" s="913"/>
      <c r="E2041" s="931"/>
      <c r="F2041" s="912" t="str">
        <f t="shared" si="33"/>
        <v>6340</v>
      </c>
      <c r="G2041" s="931"/>
      <c r="H2041" s="931"/>
      <c r="I2041" s="933" t="s">
        <v>416</v>
      </c>
      <c r="J2041" s="1084"/>
      <c r="K2041" s="1085">
        <v>110</v>
      </c>
      <c r="L2041" s="931"/>
      <c r="M2041" s="931"/>
      <c r="N2041" s="912"/>
      <c r="O2041" s="761" t="s">
        <v>3401</v>
      </c>
      <c r="P2041" s="931"/>
      <c r="Q2041" s="931"/>
    </row>
    <row r="2042" spans="2:17">
      <c r="B2042" s="911">
        <v>2036</v>
      </c>
      <c r="C2042" s="931" t="s">
        <v>65</v>
      </c>
      <c r="D2042" s="913"/>
      <c r="E2042" s="931"/>
      <c r="F2042" s="912" t="str">
        <f t="shared" si="33"/>
        <v>6340</v>
      </c>
      <c r="G2042" s="931"/>
      <c r="H2042" s="931"/>
      <c r="I2042" s="933" t="s">
        <v>416</v>
      </c>
      <c r="J2042" s="1084"/>
      <c r="K2042" s="1085">
        <v>111</v>
      </c>
      <c r="L2042" s="931"/>
      <c r="M2042" s="931"/>
      <c r="N2042" s="912"/>
      <c r="O2042" s="761" t="s">
        <v>3401</v>
      </c>
      <c r="P2042" s="931"/>
      <c r="Q2042" s="931"/>
    </row>
    <row r="2043" spans="2:17">
      <c r="B2043" s="911">
        <v>2037</v>
      </c>
      <c r="C2043" s="931" t="s">
        <v>65</v>
      </c>
      <c r="D2043" s="913"/>
      <c r="E2043" s="931"/>
      <c r="F2043" s="912" t="str">
        <f t="shared" si="33"/>
        <v>6340</v>
      </c>
      <c r="G2043" s="931"/>
      <c r="H2043" s="931"/>
      <c r="I2043" s="933" t="s">
        <v>416</v>
      </c>
      <c r="J2043" s="1084"/>
      <c r="K2043" s="1085">
        <v>112</v>
      </c>
      <c r="L2043" s="931"/>
      <c r="M2043" s="931"/>
      <c r="N2043" s="912"/>
      <c r="O2043" s="761" t="s">
        <v>3401</v>
      </c>
      <c r="P2043" s="931"/>
      <c r="Q2043" s="931"/>
    </row>
    <row r="2044" spans="2:17">
      <c r="B2044" s="911">
        <v>2038</v>
      </c>
      <c r="C2044" s="931" t="s">
        <v>65</v>
      </c>
      <c r="D2044" s="913"/>
      <c r="E2044" s="931"/>
      <c r="F2044" s="912" t="str">
        <f t="shared" si="33"/>
        <v>6340</v>
      </c>
      <c r="G2044" s="931"/>
      <c r="H2044" s="931"/>
      <c r="I2044" s="933" t="s">
        <v>416</v>
      </c>
      <c r="J2044" s="1084"/>
      <c r="K2044" s="1085">
        <v>113</v>
      </c>
      <c r="L2044" s="931"/>
      <c r="M2044" s="931"/>
      <c r="N2044" s="912"/>
      <c r="O2044" s="761" t="s">
        <v>3401</v>
      </c>
      <c r="P2044" s="931"/>
      <c r="Q2044" s="931"/>
    </row>
    <row r="2045" spans="2:17">
      <c r="B2045" s="911">
        <v>2039</v>
      </c>
      <c r="C2045" s="931" t="s">
        <v>65</v>
      </c>
      <c r="D2045" s="913"/>
      <c r="E2045" s="931"/>
      <c r="F2045" s="912" t="str">
        <f t="shared" si="33"/>
        <v>6340</v>
      </c>
      <c r="G2045" s="931"/>
      <c r="H2045" s="931"/>
      <c r="I2045" s="933" t="s">
        <v>416</v>
      </c>
      <c r="J2045" s="1084"/>
      <c r="K2045" s="1085">
        <v>114</v>
      </c>
      <c r="L2045" s="931"/>
      <c r="M2045" s="931"/>
      <c r="N2045" s="912"/>
      <c r="O2045" s="761" t="s">
        <v>3401</v>
      </c>
      <c r="P2045" s="931"/>
      <c r="Q2045" s="931"/>
    </row>
    <row r="2046" spans="2:17">
      <c r="B2046" s="911">
        <v>2040</v>
      </c>
      <c r="C2046" s="931" t="s">
        <v>65</v>
      </c>
      <c r="D2046" s="913"/>
      <c r="E2046" s="931"/>
      <c r="F2046" s="912" t="str">
        <f t="shared" si="33"/>
        <v>6340</v>
      </c>
      <c r="G2046" s="931"/>
      <c r="H2046" s="931"/>
      <c r="I2046" s="933" t="s">
        <v>416</v>
      </c>
      <c r="J2046" s="1084"/>
      <c r="K2046" s="1085">
        <v>115</v>
      </c>
      <c r="L2046" s="931"/>
      <c r="M2046" s="931"/>
      <c r="N2046" s="912"/>
      <c r="O2046" s="761" t="s">
        <v>3401</v>
      </c>
      <c r="P2046" s="931"/>
      <c r="Q2046" s="931"/>
    </row>
    <row r="2047" spans="2:17">
      <c r="B2047" s="911">
        <v>2041</v>
      </c>
      <c r="C2047" s="931" t="s">
        <v>65</v>
      </c>
      <c r="D2047" s="913"/>
      <c r="E2047" s="931"/>
      <c r="F2047" s="912" t="str">
        <f t="shared" si="33"/>
        <v>6340</v>
      </c>
      <c r="G2047" s="931"/>
      <c r="H2047" s="931"/>
      <c r="I2047" s="933" t="s">
        <v>416</v>
      </c>
      <c r="J2047" s="1084"/>
      <c r="K2047" s="1085">
        <v>116</v>
      </c>
      <c r="L2047" s="931"/>
      <c r="M2047" s="931"/>
      <c r="N2047" s="912"/>
      <c r="O2047" s="761" t="s">
        <v>3401</v>
      </c>
      <c r="P2047" s="931"/>
      <c r="Q2047" s="931"/>
    </row>
    <row r="2048" spans="2:17">
      <c r="B2048" s="911">
        <v>2042</v>
      </c>
      <c r="C2048" s="931" t="s">
        <v>65</v>
      </c>
      <c r="D2048" s="913"/>
      <c r="E2048" s="931"/>
      <c r="F2048" s="912" t="str">
        <f t="shared" si="33"/>
        <v>6340</v>
      </c>
      <c r="G2048" s="931"/>
      <c r="H2048" s="931"/>
      <c r="I2048" s="933" t="s">
        <v>416</v>
      </c>
      <c r="J2048" s="1084"/>
      <c r="K2048" s="1085">
        <v>117</v>
      </c>
      <c r="L2048" s="931"/>
      <c r="M2048" s="931"/>
      <c r="N2048" s="912"/>
      <c r="O2048" s="761" t="s">
        <v>3401</v>
      </c>
      <c r="P2048" s="931"/>
      <c r="Q2048" s="931"/>
    </row>
    <row r="2049" spans="2:17">
      <c r="B2049" s="911">
        <v>2043</v>
      </c>
      <c r="C2049" s="931" t="s">
        <v>65</v>
      </c>
      <c r="D2049" s="913"/>
      <c r="E2049" s="931"/>
      <c r="F2049" s="912" t="str">
        <f t="shared" ref="F2049:F2090" si="34">LEFT(I2049,4)</f>
        <v>6340</v>
      </c>
      <c r="G2049" s="931"/>
      <c r="H2049" s="931"/>
      <c r="I2049" s="933" t="s">
        <v>416</v>
      </c>
      <c r="J2049" s="1084"/>
      <c r="K2049" s="1085">
        <v>118</v>
      </c>
      <c r="L2049" s="931"/>
      <c r="M2049" s="931"/>
      <c r="N2049" s="912"/>
      <c r="O2049" s="761" t="s">
        <v>3401</v>
      </c>
      <c r="P2049" s="931"/>
      <c r="Q2049" s="931"/>
    </row>
    <row r="2050" spans="2:17">
      <c r="B2050" s="911">
        <v>2044</v>
      </c>
      <c r="C2050" s="931" t="s">
        <v>65</v>
      </c>
      <c r="D2050" s="913"/>
      <c r="E2050" s="931"/>
      <c r="F2050" s="912" t="str">
        <f t="shared" si="34"/>
        <v>6340</v>
      </c>
      <c r="G2050" s="931"/>
      <c r="H2050" s="931"/>
      <c r="I2050" s="933" t="s">
        <v>416</v>
      </c>
      <c r="J2050" s="1084"/>
      <c r="K2050" s="1085">
        <v>119</v>
      </c>
      <c r="L2050" s="931"/>
      <c r="M2050" s="931"/>
      <c r="N2050" s="912"/>
      <c r="O2050" s="761" t="s">
        <v>3401</v>
      </c>
      <c r="P2050" s="931"/>
      <c r="Q2050" s="931"/>
    </row>
    <row r="2051" spans="2:17">
      <c r="B2051" s="911">
        <v>2045</v>
      </c>
      <c r="C2051" s="931" t="s">
        <v>65</v>
      </c>
      <c r="D2051" s="913"/>
      <c r="E2051" s="931"/>
      <c r="F2051" s="912" t="str">
        <f t="shared" si="34"/>
        <v>6340</v>
      </c>
      <c r="G2051" s="931"/>
      <c r="H2051" s="931"/>
      <c r="I2051" s="933" t="s">
        <v>416</v>
      </c>
      <c r="J2051" s="1084"/>
      <c r="K2051" s="1085">
        <v>120</v>
      </c>
      <c r="L2051" s="931"/>
      <c r="M2051" s="931"/>
      <c r="N2051" s="912"/>
      <c r="O2051" s="761" t="s">
        <v>3401</v>
      </c>
      <c r="P2051" s="931"/>
      <c r="Q2051" s="931"/>
    </row>
    <row r="2052" spans="2:17">
      <c r="B2052" s="911">
        <v>2046</v>
      </c>
      <c r="C2052" s="931" t="s">
        <v>65</v>
      </c>
      <c r="D2052" s="913"/>
      <c r="E2052" s="931"/>
      <c r="F2052" s="912" t="str">
        <f t="shared" si="34"/>
        <v>6340</v>
      </c>
      <c r="G2052" s="931"/>
      <c r="H2052" s="931"/>
      <c r="I2052" s="933" t="s">
        <v>416</v>
      </c>
      <c r="J2052" s="1084"/>
      <c r="K2052" s="1085">
        <v>121</v>
      </c>
      <c r="L2052" s="931"/>
      <c r="M2052" s="931"/>
      <c r="N2052" s="912"/>
      <c r="O2052" s="761" t="s">
        <v>3401</v>
      </c>
      <c r="P2052" s="931"/>
      <c r="Q2052" s="931"/>
    </row>
    <row r="2053" spans="2:17">
      <c r="B2053" s="911">
        <v>2047</v>
      </c>
      <c r="C2053" s="931" t="s">
        <v>65</v>
      </c>
      <c r="D2053" s="913"/>
      <c r="E2053" s="931"/>
      <c r="F2053" s="912" t="str">
        <f t="shared" si="34"/>
        <v>6340</v>
      </c>
      <c r="G2053" s="931"/>
      <c r="H2053" s="931"/>
      <c r="I2053" s="933" t="s">
        <v>416</v>
      </c>
      <c r="J2053" s="1084"/>
      <c r="K2053" s="1085">
        <v>122</v>
      </c>
      <c r="L2053" s="931"/>
      <c r="M2053" s="931"/>
      <c r="N2053" s="912"/>
      <c r="O2053" s="761" t="s">
        <v>3401</v>
      </c>
      <c r="P2053" s="931"/>
      <c r="Q2053" s="931"/>
    </row>
    <row r="2054" spans="2:17">
      <c r="B2054" s="911">
        <v>2048</v>
      </c>
      <c r="C2054" s="931" t="s">
        <v>65</v>
      </c>
      <c r="D2054" s="913"/>
      <c r="E2054" s="931"/>
      <c r="F2054" s="912" t="str">
        <f t="shared" si="34"/>
        <v>6340</v>
      </c>
      <c r="G2054" s="931"/>
      <c r="H2054" s="931"/>
      <c r="I2054" s="933" t="s">
        <v>416</v>
      </c>
      <c r="J2054" s="1084"/>
      <c r="K2054" s="1085">
        <v>123</v>
      </c>
      <c r="L2054" s="931"/>
      <c r="M2054" s="931"/>
      <c r="N2054" s="912"/>
      <c r="O2054" s="761" t="s">
        <v>3401</v>
      </c>
      <c r="P2054" s="931"/>
      <c r="Q2054" s="931"/>
    </row>
    <row r="2055" spans="2:17">
      <c r="B2055" s="911">
        <v>2049</v>
      </c>
      <c r="C2055" s="931" t="s">
        <v>65</v>
      </c>
      <c r="D2055" s="913"/>
      <c r="E2055" s="931"/>
      <c r="F2055" s="912" t="str">
        <f t="shared" si="34"/>
        <v>6340</v>
      </c>
      <c r="G2055" s="931"/>
      <c r="H2055" s="931"/>
      <c r="I2055" s="933" t="s">
        <v>416</v>
      </c>
      <c r="J2055" s="1084"/>
      <c r="K2055" s="1085">
        <v>124</v>
      </c>
      <c r="L2055" s="931"/>
      <c r="M2055" s="931"/>
      <c r="N2055" s="912"/>
      <c r="O2055" s="761" t="s">
        <v>3401</v>
      </c>
      <c r="P2055" s="931"/>
      <c r="Q2055" s="931"/>
    </row>
    <row r="2056" spans="2:17">
      <c r="B2056" s="911">
        <v>2050</v>
      </c>
      <c r="C2056" s="931" t="s">
        <v>65</v>
      </c>
      <c r="D2056" s="913"/>
      <c r="E2056" s="931"/>
      <c r="F2056" s="912" t="str">
        <f t="shared" si="34"/>
        <v>6340</v>
      </c>
      <c r="G2056" s="931"/>
      <c r="H2056" s="931"/>
      <c r="I2056" s="933" t="s">
        <v>416</v>
      </c>
      <c r="J2056" s="1084"/>
      <c r="K2056" s="1085">
        <v>125</v>
      </c>
      <c r="L2056" s="931"/>
      <c r="M2056" s="931"/>
      <c r="N2056" s="912"/>
      <c r="O2056" s="761" t="s">
        <v>3401</v>
      </c>
      <c r="P2056" s="931"/>
      <c r="Q2056" s="931"/>
    </row>
    <row r="2057" spans="2:17">
      <c r="B2057" s="911">
        <v>2051</v>
      </c>
      <c r="C2057" s="931" t="s">
        <v>65</v>
      </c>
      <c r="D2057" s="913"/>
      <c r="E2057" s="931"/>
      <c r="F2057" s="912" t="str">
        <f t="shared" si="34"/>
        <v>6340</v>
      </c>
      <c r="G2057" s="931"/>
      <c r="H2057" s="931"/>
      <c r="I2057" s="933" t="s">
        <v>416</v>
      </c>
      <c r="J2057" s="1084"/>
      <c r="K2057" s="1085">
        <v>126</v>
      </c>
      <c r="L2057" s="931"/>
      <c r="M2057" s="931"/>
      <c r="N2057" s="912"/>
      <c r="O2057" s="761" t="s">
        <v>3401</v>
      </c>
      <c r="P2057" s="931"/>
      <c r="Q2057" s="931"/>
    </row>
    <row r="2058" spans="2:17">
      <c r="B2058" s="911">
        <v>2052</v>
      </c>
      <c r="C2058" s="931" t="s">
        <v>65</v>
      </c>
      <c r="D2058" s="913"/>
      <c r="E2058" s="931"/>
      <c r="F2058" s="912" t="str">
        <f t="shared" si="34"/>
        <v>6340</v>
      </c>
      <c r="G2058" s="931"/>
      <c r="H2058" s="931"/>
      <c r="I2058" s="933" t="s">
        <v>416</v>
      </c>
      <c r="J2058" s="1084"/>
      <c r="K2058" s="1085">
        <v>127</v>
      </c>
      <c r="L2058" s="931"/>
      <c r="M2058" s="931"/>
      <c r="N2058" s="912"/>
      <c r="O2058" s="761" t="s">
        <v>3401</v>
      </c>
      <c r="P2058" s="931"/>
      <c r="Q2058" s="931"/>
    </row>
    <row r="2059" spans="2:17">
      <c r="B2059" s="911">
        <v>2053</v>
      </c>
      <c r="C2059" s="931" t="s">
        <v>65</v>
      </c>
      <c r="D2059" s="913"/>
      <c r="E2059" s="931"/>
      <c r="F2059" s="912" t="str">
        <f t="shared" si="34"/>
        <v>6340</v>
      </c>
      <c r="G2059" s="931"/>
      <c r="H2059" s="931"/>
      <c r="I2059" s="933" t="s">
        <v>416</v>
      </c>
      <c r="J2059" s="1084"/>
      <c r="K2059" s="1085">
        <v>128</v>
      </c>
      <c r="L2059" s="931"/>
      <c r="M2059" s="931"/>
      <c r="N2059" s="912"/>
      <c r="O2059" s="761" t="s">
        <v>3401</v>
      </c>
      <c r="P2059" s="931"/>
      <c r="Q2059" s="931"/>
    </row>
    <row r="2060" spans="2:17">
      <c r="B2060" s="911">
        <v>2054</v>
      </c>
      <c r="C2060" s="931" t="s">
        <v>65</v>
      </c>
      <c r="D2060" s="913"/>
      <c r="E2060" s="931"/>
      <c r="F2060" s="912" t="str">
        <f t="shared" si="34"/>
        <v>6340</v>
      </c>
      <c r="G2060" s="931"/>
      <c r="H2060" s="931"/>
      <c r="I2060" s="933" t="s">
        <v>416</v>
      </c>
      <c r="J2060" s="1084"/>
      <c r="K2060" s="1085">
        <v>129</v>
      </c>
      <c r="L2060" s="931"/>
      <c r="M2060" s="931"/>
      <c r="N2060" s="912"/>
      <c r="O2060" s="761" t="s">
        <v>3401</v>
      </c>
      <c r="P2060" s="931"/>
      <c r="Q2060" s="931"/>
    </row>
    <row r="2061" spans="2:17">
      <c r="B2061" s="911">
        <v>2055</v>
      </c>
      <c r="C2061" s="931" t="s">
        <v>65</v>
      </c>
      <c r="D2061" s="913"/>
      <c r="E2061" s="931"/>
      <c r="F2061" s="912" t="str">
        <f t="shared" si="34"/>
        <v>6340</v>
      </c>
      <c r="G2061" s="931"/>
      <c r="H2061" s="931"/>
      <c r="I2061" s="933" t="s">
        <v>416</v>
      </c>
      <c r="J2061" s="1084"/>
      <c r="K2061" s="1085">
        <v>130</v>
      </c>
      <c r="L2061" s="931"/>
      <c r="M2061" s="931"/>
      <c r="N2061" s="912"/>
      <c r="O2061" s="761" t="s">
        <v>3401</v>
      </c>
      <c r="P2061" s="931"/>
      <c r="Q2061" s="931"/>
    </row>
    <row r="2062" spans="2:17">
      <c r="B2062" s="911">
        <v>2056</v>
      </c>
      <c r="C2062" s="931" t="s">
        <v>65</v>
      </c>
      <c r="D2062" s="913"/>
      <c r="E2062" s="931"/>
      <c r="F2062" s="912" t="str">
        <f t="shared" si="34"/>
        <v>6340</v>
      </c>
      <c r="G2062" s="931"/>
      <c r="H2062" s="931"/>
      <c r="I2062" s="933" t="s">
        <v>416</v>
      </c>
      <c r="J2062" s="1084"/>
      <c r="K2062" s="1085">
        <v>131</v>
      </c>
      <c r="L2062" s="931"/>
      <c r="M2062" s="931"/>
      <c r="N2062" s="912"/>
      <c r="O2062" s="761" t="s">
        <v>3401</v>
      </c>
      <c r="P2062" s="931"/>
      <c r="Q2062" s="931"/>
    </row>
    <row r="2063" spans="2:17">
      <c r="B2063" s="911">
        <v>2057</v>
      </c>
      <c r="C2063" s="931" t="s">
        <v>65</v>
      </c>
      <c r="D2063" s="913"/>
      <c r="E2063" s="931"/>
      <c r="F2063" s="912" t="str">
        <f t="shared" si="34"/>
        <v>6340</v>
      </c>
      <c r="G2063" s="931"/>
      <c r="H2063" s="931"/>
      <c r="I2063" s="933" t="s">
        <v>416</v>
      </c>
      <c r="J2063" s="1084"/>
      <c r="K2063" s="1085">
        <v>132</v>
      </c>
      <c r="L2063" s="931"/>
      <c r="M2063" s="931"/>
      <c r="N2063" s="912"/>
      <c r="O2063" s="761" t="s">
        <v>3401</v>
      </c>
      <c r="P2063" s="931"/>
      <c r="Q2063" s="931"/>
    </row>
    <row r="2064" spans="2:17">
      <c r="B2064" s="911">
        <v>2058</v>
      </c>
      <c r="C2064" s="931" t="s">
        <v>65</v>
      </c>
      <c r="D2064" s="913"/>
      <c r="E2064" s="931"/>
      <c r="F2064" s="912" t="str">
        <f t="shared" si="34"/>
        <v>6340</v>
      </c>
      <c r="G2064" s="931"/>
      <c r="H2064" s="931"/>
      <c r="I2064" s="933" t="s">
        <v>416</v>
      </c>
      <c r="J2064" s="1084"/>
      <c r="K2064" s="1085">
        <v>133</v>
      </c>
      <c r="L2064" s="931"/>
      <c r="M2064" s="931"/>
      <c r="N2064" s="912"/>
      <c r="O2064" s="761" t="s">
        <v>3401</v>
      </c>
      <c r="P2064" s="931"/>
      <c r="Q2064" s="931"/>
    </row>
    <row r="2065" spans="2:17">
      <c r="B2065" s="911">
        <v>2059</v>
      </c>
      <c r="C2065" s="931" t="s">
        <v>65</v>
      </c>
      <c r="D2065" s="913"/>
      <c r="E2065" s="931"/>
      <c r="F2065" s="912" t="str">
        <f t="shared" si="34"/>
        <v>6340</v>
      </c>
      <c r="G2065" s="931"/>
      <c r="H2065" s="931"/>
      <c r="I2065" s="933" t="s">
        <v>416</v>
      </c>
      <c r="J2065" s="1084"/>
      <c r="K2065" s="1085">
        <v>134</v>
      </c>
      <c r="L2065" s="931"/>
      <c r="M2065" s="931"/>
      <c r="N2065" s="912"/>
      <c r="O2065" s="761" t="s">
        <v>3401</v>
      </c>
      <c r="P2065" s="931"/>
      <c r="Q2065" s="931"/>
    </row>
    <row r="2066" spans="2:17">
      <c r="B2066" s="911">
        <v>2060</v>
      </c>
      <c r="C2066" s="931" t="s">
        <v>65</v>
      </c>
      <c r="D2066" s="913"/>
      <c r="E2066" s="931"/>
      <c r="F2066" s="912" t="str">
        <f t="shared" si="34"/>
        <v>6340</v>
      </c>
      <c r="G2066" s="931"/>
      <c r="H2066" s="931"/>
      <c r="I2066" s="933" t="s">
        <v>416</v>
      </c>
      <c r="J2066" s="1084"/>
      <c r="K2066" s="1085">
        <v>135</v>
      </c>
      <c r="L2066" s="931"/>
      <c r="M2066" s="931"/>
      <c r="N2066" s="912"/>
      <c r="O2066" s="761" t="s">
        <v>3401</v>
      </c>
      <c r="P2066" s="931"/>
      <c r="Q2066" s="931"/>
    </row>
    <row r="2067" spans="2:17">
      <c r="B2067" s="911">
        <v>2061</v>
      </c>
      <c r="C2067" s="931" t="s">
        <v>65</v>
      </c>
      <c r="D2067" s="913"/>
      <c r="E2067" s="931"/>
      <c r="F2067" s="912" t="str">
        <f t="shared" si="34"/>
        <v>6340</v>
      </c>
      <c r="G2067" s="931"/>
      <c r="H2067" s="931"/>
      <c r="I2067" s="933" t="s">
        <v>416</v>
      </c>
      <c r="J2067" s="1084"/>
      <c r="K2067" s="1085">
        <v>136</v>
      </c>
      <c r="L2067" s="931"/>
      <c r="M2067" s="931"/>
      <c r="N2067" s="912"/>
      <c r="O2067" s="761" t="s">
        <v>3401</v>
      </c>
      <c r="P2067" s="931"/>
      <c r="Q2067" s="931"/>
    </row>
    <row r="2068" spans="2:17">
      <c r="B2068" s="911">
        <v>2062</v>
      </c>
      <c r="C2068" s="931" t="s">
        <v>65</v>
      </c>
      <c r="D2068" s="913"/>
      <c r="E2068" s="931"/>
      <c r="F2068" s="912" t="str">
        <f t="shared" si="34"/>
        <v>6340</v>
      </c>
      <c r="G2068" s="931"/>
      <c r="H2068" s="931"/>
      <c r="I2068" s="933" t="s">
        <v>416</v>
      </c>
      <c r="J2068" s="1084"/>
      <c r="K2068" s="1085">
        <v>137</v>
      </c>
      <c r="L2068" s="931"/>
      <c r="M2068" s="931"/>
      <c r="N2068" s="912"/>
      <c r="O2068" s="761" t="s">
        <v>3401</v>
      </c>
      <c r="P2068" s="931"/>
      <c r="Q2068" s="931"/>
    </row>
    <row r="2069" spans="2:17">
      <c r="B2069" s="911">
        <v>2063</v>
      </c>
      <c r="C2069" s="931" t="s">
        <v>65</v>
      </c>
      <c r="D2069" s="913"/>
      <c r="E2069" s="931"/>
      <c r="F2069" s="912" t="str">
        <f t="shared" si="34"/>
        <v>6340</v>
      </c>
      <c r="G2069" s="931"/>
      <c r="H2069" s="931"/>
      <c r="I2069" s="933" t="s">
        <v>416</v>
      </c>
      <c r="J2069" s="1084"/>
      <c r="K2069" s="1085">
        <v>138</v>
      </c>
      <c r="L2069" s="931"/>
      <c r="M2069" s="931"/>
      <c r="N2069" s="912"/>
      <c r="O2069" s="761" t="s">
        <v>3401</v>
      </c>
      <c r="P2069" s="931"/>
      <c r="Q2069" s="931"/>
    </row>
    <row r="2070" spans="2:17">
      <c r="B2070" s="911">
        <v>2064</v>
      </c>
      <c r="C2070" s="931" t="s">
        <v>65</v>
      </c>
      <c r="D2070" s="913"/>
      <c r="E2070" s="931"/>
      <c r="F2070" s="912" t="str">
        <f t="shared" si="34"/>
        <v>6340</v>
      </c>
      <c r="G2070" s="931"/>
      <c r="H2070" s="931"/>
      <c r="I2070" s="933" t="s">
        <v>416</v>
      </c>
      <c r="J2070" s="1084"/>
      <c r="K2070" s="1085">
        <v>139</v>
      </c>
      <c r="L2070" s="931"/>
      <c r="M2070" s="931"/>
      <c r="N2070" s="912"/>
      <c r="O2070" s="761" t="s">
        <v>3401</v>
      </c>
      <c r="P2070" s="931"/>
      <c r="Q2070" s="931"/>
    </row>
    <row r="2071" spans="2:17">
      <c r="B2071" s="911">
        <v>2065</v>
      </c>
      <c r="C2071" s="931" t="s">
        <v>65</v>
      </c>
      <c r="D2071" s="913"/>
      <c r="E2071" s="931"/>
      <c r="F2071" s="912" t="str">
        <f t="shared" si="34"/>
        <v>6340</v>
      </c>
      <c r="G2071" s="931"/>
      <c r="H2071" s="931"/>
      <c r="I2071" s="933" t="s">
        <v>416</v>
      </c>
      <c r="J2071" s="1084"/>
      <c r="K2071" s="1085">
        <v>140</v>
      </c>
      <c r="L2071" s="931"/>
      <c r="M2071" s="931"/>
      <c r="N2071" s="912"/>
      <c r="O2071" s="761" t="s">
        <v>3401</v>
      </c>
      <c r="P2071" s="931"/>
      <c r="Q2071" s="931"/>
    </row>
    <row r="2072" spans="2:17">
      <c r="B2072" s="911">
        <v>2066</v>
      </c>
      <c r="C2072" s="931" t="s">
        <v>65</v>
      </c>
      <c r="D2072" s="913"/>
      <c r="E2072" s="931"/>
      <c r="F2072" s="912" t="str">
        <f t="shared" si="34"/>
        <v>6340</v>
      </c>
      <c r="G2072" s="931"/>
      <c r="H2072" s="931"/>
      <c r="I2072" s="933" t="s">
        <v>416</v>
      </c>
      <c r="J2072" s="1084"/>
      <c r="K2072" s="1085">
        <v>141</v>
      </c>
      <c r="L2072" s="931"/>
      <c r="M2072" s="931"/>
      <c r="N2072" s="912"/>
      <c r="O2072" s="761" t="s">
        <v>3401</v>
      </c>
      <c r="P2072" s="931"/>
      <c r="Q2072" s="931"/>
    </row>
    <row r="2073" spans="2:17">
      <c r="B2073" s="911">
        <v>2067</v>
      </c>
      <c r="C2073" s="931" t="s">
        <v>65</v>
      </c>
      <c r="D2073" s="913"/>
      <c r="E2073" s="931"/>
      <c r="F2073" s="912" t="str">
        <f t="shared" si="34"/>
        <v>6340</v>
      </c>
      <c r="G2073" s="931"/>
      <c r="H2073" s="931"/>
      <c r="I2073" s="933" t="s">
        <v>416</v>
      </c>
      <c r="J2073" s="1084"/>
      <c r="K2073" s="1085">
        <v>142</v>
      </c>
      <c r="L2073" s="931"/>
      <c r="M2073" s="931"/>
      <c r="N2073" s="912"/>
      <c r="O2073" s="761" t="s">
        <v>3401</v>
      </c>
      <c r="P2073" s="931"/>
      <c r="Q2073" s="931"/>
    </row>
    <row r="2074" spans="2:17">
      <c r="B2074" s="911">
        <v>2068</v>
      </c>
      <c r="C2074" s="931" t="s">
        <v>65</v>
      </c>
      <c r="D2074" s="913"/>
      <c r="E2074" s="931"/>
      <c r="F2074" s="912" t="str">
        <f t="shared" si="34"/>
        <v>6340</v>
      </c>
      <c r="G2074" s="931"/>
      <c r="H2074" s="931"/>
      <c r="I2074" s="933" t="s">
        <v>416</v>
      </c>
      <c r="J2074" s="1084"/>
      <c r="K2074" s="1085">
        <v>143</v>
      </c>
      <c r="L2074" s="931"/>
      <c r="M2074" s="931"/>
      <c r="N2074" s="912"/>
      <c r="O2074" s="761" t="s">
        <v>3401</v>
      </c>
      <c r="P2074" s="931"/>
      <c r="Q2074" s="931"/>
    </row>
    <row r="2075" spans="2:17">
      <c r="B2075" s="911">
        <v>2069</v>
      </c>
      <c r="C2075" s="931" t="s">
        <v>65</v>
      </c>
      <c r="D2075" s="913"/>
      <c r="E2075" s="931"/>
      <c r="F2075" s="912" t="str">
        <f t="shared" si="34"/>
        <v>6340</v>
      </c>
      <c r="G2075" s="931"/>
      <c r="H2075" s="931"/>
      <c r="I2075" s="933" t="s">
        <v>416</v>
      </c>
      <c r="J2075" s="1084"/>
      <c r="K2075" s="1085">
        <v>144</v>
      </c>
      <c r="L2075" s="931"/>
      <c r="M2075" s="931"/>
      <c r="N2075" s="912"/>
      <c r="O2075" s="761" t="s">
        <v>3401</v>
      </c>
      <c r="P2075" s="931"/>
      <c r="Q2075" s="931"/>
    </row>
    <row r="2076" spans="2:17">
      <c r="B2076" s="911">
        <v>2070</v>
      </c>
      <c r="C2076" s="931" t="s">
        <v>65</v>
      </c>
      <c r="D2076" s="913"/>
      <c r="E2076" s="931"/>
      <c r="F2076" s="912" t="str">
        <f t="shared" si="34"/>
        <v>6340</v>
      </c>
      <c r="G2076" s="931"/>
      <c r="H2076" s="931"/>
      <c r="I2076" s="933" t="s">
        <v>416</v>
      </c>
      <c r="J2076" s="1084"/>
      <c r="K2076" s="1085">
        <v>145</v>
      </c>
      <c r="L2076" s="931"/>
      <c r="M2076" s="931"/>
      <c r="N2076" s="912"/>
      <c r="O2076" s="761" t="s">
        <v>3401</v>
      </c>
      <c r="P2076" s="931"/>
      <c r="Q2076" s="931"/>
    </row>
    <row r="2077" spans="2:17">
      <c r="B2077" s="911">
        <v>2071</v>
      </c>
      <c r="C2077" s="931" t="s">
        <v>65</v>
      </c>
      <c r="D2077" s="913"/>
      <c r="E2077" s="931"/>
      <c r="F2077" s="912" t="str">
        <f t="shared" si="34"/>
        <v>6340</v>
      </c>
      <c r="G2077" s="931"/>
      <c r="H2077" s="931"/>
      <c r="I2077" s="933" t="s">
        <v>416</v>
      </c>
      <c r="J2077" s="1084"/>
      <c r="K2077" s="1085">
        <v>146</v>
      </c>
      <c r="L2077" s="931"/>
      <c r="M2077" s="931"/>
      <c r="N2077" s="912"/>
      <c r="O2077" s="761" t="s">
        <v>3401</v>
      </c>
      <c r="P2077" s="931"/>
      <c r="Q2077" s="931"/>
    </row>
    <row r="2078" spans="2:17">
      <c r="B2078" s="911">
        <v>2072</v>
      </c>
      <c r="C2078" s="931" t="s">
        <v>65</v>
      </c>
      <c r="D2078" s="913"/>
      <c r="E2078" s="931"/>
      <c r="F2078" s="912" t="str">
        <f t="shared" si="34"/>
        <v>6340</v>
      </c>
      <c r="G2078" s="931"/>
      <c r="H2078" s="931"/>
      <c r="I2078" s="933" t="s">
        <v>416</v>
      </c>
      <c r="J2078" s="1084"/>
      <c r="K2078" s="1085">
        <v>147</v>
      </c>
      <c r="L2078" s="931"/>
      <c r="M2078" s="931"/>
      <c r="N2078" s="912"/>
      <c r="O2078" s="761" t="s">
        <v>3401</v>
      </c>
      <c r="P2078" s="931"/>
      <c r="Q2078" s="931"/>
    </row>
    <row r="2079" spans="2:17">
      <c r="B2079" s="911">
        <v>2073</v>
      </c>
      <c r="C2079" s="931" t="s">
        <v>65</v>
      </c>
      <c r="D2079" s="913"/>
      <c r="E2079" s="931"/>
      <c r="F2079" s="912" t="str">
        <f t="shared" si="34"/>
        <v>6340</v>
      </c>
      <c r="G2079" s="931"/>
      <c r="H2079" s="931"/>
      <c r="I2079" s="933" t="s">
        <v>416</v>
      </c>
      <c r="J2079" s="1084"/>
      <c r="K2079" s="1085">
        <v>148</v>
      </c>
      <c r="L2079" s="931"/>
      <c r="M2079" s="931"/>
      <c r="N2079" s="912"/>
      <c r="O2079" s="761" t="s">
        <v>3401</v>
      </c>
      <c r="P2079" s="931"/>
      <c r="Q2079" s="931"/>
    </row>
    <row r="2080" spans="2:17">
      <c r="B2080" s="911">
        <v>2074</v>
      </c>
      <c r="C2080" s="931" t="s">
        <v>65</v>
      </c>
      <c r="D2080" s="913"/>
      <c r="E2080" s="931"/>
      <c r="F2080" s="912" t="str">
        <f t="shared" si="34"/>
        <v>6340</v>
      </c>
      <c r="G2080" s="931"/>
      <c r="H2080" s="931"/>
      <c r="I2080" s="933" t="s">
        <v>416</v>
      </c>
      <c r="J2080" s="1084"/>
      <c r="K2080" s="1085">
        <v>149</v>
      </c>
      <c r="L2080" s="931"/>
      <c r="M2080" s="931"/>
      <c r="N2080" s="912"/>
      <c r="O2080" s="761" t="s">
        <v>3401</v>
      </c>
      <c r="P2080" s="931"/>
      <c r="Q2080" s="931"/>
    </row>
    <row r="2081" spans="2:18">
      <c r="B2081" s="911">
        <v>2075</v>
      </c>
      <c r="C2081" s="931" t="s">
        <v>65</v>
      </c>
      <c r="D2081" s="913"/>
      <c r="E2081" s="931"/>
      <c r="F2081" s="912" t="str">
        <f t="shared" si="34"/>
        <v>6340</v>
      </c>
      <c r="G2081" s="931"/>
      <c r="H2081" s="931"/>
      <c r="I2081" s="933" t="s">
        <v>416</v>
      </c>
      <c r="J2081" s="1084"/>
      <c r="K2081" s="1085">
        <v>150</v>
      </c>
      <c r="L2081" s="931"/>
      <c r="M2081" s="931"/>
      <c r="N2081" s="912"/>
      <c r="O2081" s="761" t="s">
        <v>3401</v>
      </c>
      <c r="P2081" s="931"/>
      <c r="Q2081" s="931"/>
    </row>
    <row r="2082" spans="2:18">
      <c r="B2082" s="911">
        <v>2076</v>
      </c>
      <c r="C2082" s="931" t="s">
        <v>65</v>
      </c>
      <c r="D2082" s="913"/>
      <c r="E2082" s="931"/>
      <c r="F2082" s="912" t="str">
        <f t="shared" si="34"/>
        <v>6340</v>
      </c>
      <c r="G2082" s="931"/>
      <c r="H2082" s="931"/>
      <c r="I2082" s="933" t="s">
        <v>416</v>
      </c>
      <c r="J2082" s="1084"/>
      <c r="K2082" s="1085">
        <v>151</v>
      </c>
      <c r="L2082" s="931"/>
      <c r="M2082" s="931"/>
      <c r="N2082" s="912"/>
      <c r="O2082" s="761" t="s">
        <v>3401</v>
      </c>
      <c r="P2082" s="931"/>
      <c r="Q2082" s="931"/>
    </row>
    <row r="2083" spans="2:18">
      <c r="B2083" s="911">
        <v>2077</v>
      </c>
      <c r="C2083" s="931" t="s">
        <v>65</v>
      </c>
      <c r="D2083" s="913"/>
      <c r="E2083" s="931"/>
      <c r="F2083" s="912" t="str">
        <f t="shared" si="34"/>
        <v>6340</v>
      </c>
      <c r="G2083" s="931"/>
      <c r="H2083" s="931"/>
      <c r="I2083" s="933" t="s">
        <v>416</v>
      </c>
      <c r="J2083" s="1084"/>
      <c r="K2083" s="1085">
        <v>152</v>
      </c>
      <c r="L2083" s="931"/>
      <c r="M2083" s="931"/>
      <c r="N2083" s="912"/>
      <c r="O2083" s="761" t="s">
        <v>3401</v>
      </c>
      <c r="P2083" s="931"/>
      <c r="Q2083" s="931"/>
    </row>
    <row r="2084" spans="2:18">
      <c r="B2084" s="911">
        <v>2078</v>
      </c>
      <c r="C2084" s="931" t="s">
        <v>65</v>
      </c>
      <c r="D2084" s="913"/>
      <c r="E2084" s="931"/>
      <c r="F2084" s="912" t="str">
        <f t="shared" si="34"/>
        <v>6340</v>
      </c>
      <c r="G2084" s="931"/>
      <c r="H2084" s="931"/>
      <c r="I2084" s="933" t="s">
        <v>416</v>
      </c>
      <c r="J2084" s="1084"/>
      <c r="K2084" s="1085">
        <v>153</v>
      </c>
      <c r="L2084" s="931"/>
      <c r="M2084" s="931"/>
      <c r="N2084" s="912"/>
      <c r="O2084" s="761" t="s">
        <v>3401</v>
      </c>
      <c r="P2084" s="931"/>
      <c r="Q2084" s="931"/>
    </row>
    <row r="2085" spans="2:18">
      <c r="B2085" s="911">
        <v>2079</v>
      </c>
      <c r="C2085" s="931" t="s">
        <v>65</v>
      </c>
      <c r="D2085" s="913"/>
      <c r="E2085" s="931"/>
      <c r="F2085" s="912" t="str">
        <f t="shared" si="34"/>
        <v>6340</v>
      </c>
      <c r="G2085" s="931"/>
      <c r="H2085" s="931"/>
      <c r="I2085" s="933" t="s">
        <v>416</v>
      </c>
      <c r="J2085" s="1084"/>
      <c r="K2085" s="1085">
        <v>154</v>
      </c>
      <c r="L2085" s="931"/>
      <c r="M2085" s="931"/>
      <c r="N2085" s="912"/>
      <c r="O2085" s="761" t="s">
        <v>3401</v>
      </c>
      <c r="P2085" s="931"/>
      <c r="Q2085" s="931"/>
    </row>
    <row r="2086" spans="2:18">
      <c r="B2086" s="911">
        <v>2080</v>
      </c>
      <c r="C2086" s="931" t="s">
        <v>65</v>
      </c>
      <c r="D2086" s="913"/>
      <c r="E2086" s="931"/>
      <c r="F2086" s="912" t="str">
        <f t="shared" si="34"/>
        <v>6340</v>
      </c>
      <c r="G2086" s="931"/>
      <c r="H2086" s="931"/>
      <c r="I2086" s="933" t="s">
        <v>416</v>
      </c>
      <c r="J2086" s="1084"/>
      <c r="K2086" s="1085">
        <v>155</v>
      </c>
      <c r="L2086" s="931"/>
      <c r="M2086" s="931"/>
      <c r="N2086" s="912"/>
      <c r="O2086" s="761" t="s">
        <v>3401</v>
      </c>
      <c r="P2086" s="931"/>
      <c r="Q2086" s="931"/>
    </row>
    <row r="2087" spans="2:18">
      <c r="B2087" s="911">
        <v>2081</v>
      </c>
      <c r="C2087" s="931" t="s">
        <v>65</v>
      </c>
      <c r="D2087" s="913"/>
      <c r="E2087" s="931"/>
      <c r="F2087" s="912" t="str">
        <f t="shared" si="34"/>
        <v>6340</v>
      </c>
      <c r="G2087" s="931"/>
      <c r="H2087" s="931"/>
      <c r="I2087" s="933" t="s">
        <v>416</v>
      </c>
      <c r="J2087" s="1084"/>
      <c r="K2087" s="1085">
        <v>156</v>
      </c>
      <c r="L2087" s="931"/>
      <c r="M2087" s="931"/>
      <c r="N2087" s="912"/>
      <c r="O2087" s="761" t="s">
        <v>3401</v>
      </c>
      <c r="P2087" s="931"/>
      <c r="Q2087" s="931"/>
    </row>
    <row r="2088" spans="2:18">
      <c r="B2088" s="911">
        <v>2082</v>
      </c>
      <c r="C2088" s="931" t="s">
        <v>65</v>
      </c>
      <c r="D2088" s="913"/>
      <c r="E2088" s="931"/>
      <c r="F2088" s="912" t="str">
        <f t="shared" si="34"/>
        <v>6340</v>
      </c>
      <c r="G2088" s="931"/>
      <c r="H2088" s="931"/>
      <c r="I2088" s="933" t="s">
        <v>416</v>
      </c>
      <c r="J2088" s="1084"/>
      <c r="K2088" s="1085">
        <v>157</v>
      </c>
      <c r="L2088" s="931"/>
      <c r="M2088" s="931"/>
      <c r="N2088" s="912"/>
      <c r="O2088" s="761" t="s">
        <v>3401</v>
      </c>
      <c r="P2088" s="931"/>
      <c r="Q2088" s="931"/>
    </row>
    <row r="2089" spans="2:18">
      <c r="B2089" s="911">
        <v>2083</v>
      </c>
      <c r="C2089" s="931" t="s">
        <v>65</v>
      </c>
      <c r="D2089" s="913"/>
      <c r="E2089" s="931"/>
      <c r="F2089" s="912" t="str">
        <f t="shared" si="34"/>
        <v>6340</v>
      </c>
      <c r="G2089" s="931"/>
      <c r="H2089" s="931"/>
      <c r="I2089" s="933" t="s">
        <v>416</v>
      </c>
      <c r="J2089" s="1084"/>
      <c r="K2089" s="1085">
        <v>158</v>
      </c>
      <c r="L2089" s="931"/>
      <c r="M2089" s="931"/>
      <c r="N2089" s="912"/>
      <c r="O2089" s="761" t="s">
        <v>3401</v>
      </c>
      <c r="P2089" s="931"/>
      <c r="Q2089" s="931"/>
    </row>
    <row r="2090" spans="2:18">
      <c r="B2090" s="911">
        <v>2084</v>
      </c>
      <c r="C2090" s="931" t="s">
        <v>65</v>
      </c>
      <c r="D2090" s="913"/>
      <c r="E2090" s="931"/>
      <c r="F2090" s="912" t="str">
        <f t="shared" si="34"/>
        <v>6340</v>
      </c>
      <c r="G2090" s="931"/>
      <c r="H2090" s="931"/>
      <c r="I2090" s="933" t="s">
        <v>416</v>
      </c>
      <c r="J2090" s="1084"/>
      <c r="K2090" s="1085">
        <v>159</v>
      </c>
      <c r="L2090" s="931"/>
      <c r="M2090" s="931"/>
      <c r="N2090" s="912"/>
      <c r="O2090" s="761" t="s">
        <v>3401</v>
      </c>
      <c r="P2090" s="931"/>
      <c r="Q2090" s="931"/>
    </row>
    <row r="2091" spans="2:18">
      <c r="B2091" s="911">
        <v>2085</v>
      </c>
      <c r="C2091" s="931" t="s">
        <v>65</v>
      </c>
      <c r="D2091" s="913"/>
      <c r="E2091" s="931"/>
      <c r="F2091" s="912">
        <v>6340</v>
      </c>
      <c r="G2091" s="931"/>
      <c r="H2091" s="931"/>
      <c r="I2091" s="933" t="s">
        <v>416</v>
      </c>
      <c r="J2091" s="1084"/>
      <c r="K2091" s="1085">
        <v>160</v>
      </c>
      <c r="L2091" s="931"/>
      <c r="M2091" s="931"/>
      <c r="N2091" s="912"/>
      <c r="O2091" s="761" t="s">
        <v>3401</v>
      </c>
      <c r="P2091" s="931"/>
      <c r="Q2091" s="931"/>
      <c r="R2091" s="732" t="s">
        <v>3403</v>
      </c>
    </row>
    <row r="2092" spans="2:18">
      <c r="B2092" s="911">
        <v>2086</v>
      </c>
      <c r="C2092" s="931" t="s">
        <v>65</v>
      </c>
      <c r="D2092" s="913"/>
      <c r="E2092" s="931"/>
      <c r="F2092" s="912">
        <v>6340</v>
      </c>
      <c r="G2092" s="931"/>
      <c r="H2092" s="931"/>
      <c r="I2092" s="933" t="s">
        <v>3404</v>
      </c>
      <c r="J2092" s="1084"/>
      <c r="K2092" s="1085">
        <v>161</v>
      </c>
      <c r="L2092" s="931"/>
      <c r="M2092" s="931"/>
      <c r="N2092" s="912"/>
      <c r="O2092" s="761" t="s">
        <v>3401</v>
      </c>
      <c r="P2092" s="931"/>
      <c r="Q2092" s="931"/>
      <c r="R2092" s="732" t="s">
        <v>3403</v>
      </c>
    </row>
    <row r="2093" spans="2:18">
      <c r="B2093" s="911">
        <v>2087</v>
      </c>
      <c r="C2093" s="931" t="s">
        <v>65</v>
      </c>
      <c r="D2093" s="913"/>
      <c r="E2093" s="931"/>
      <c r="F2093" s="912">
        <v>6340</v>
      </c>
      <c r="G2093" s="931"/>
      <c r="H2093" s="931"/>
      <c r="I2093" s="933" t="s">
        <v>3404</v>
      </c>
      <c r="J2093" s="1084"/>
      <c r="K2093" s="1085">
        <v>162</v>
      </c>
      <c r="L2093" s="931"/>
      <c r="M2093" s="931"/>
      <c r="N2093" s="912"/>
      <c r="O2093" s="761"/>
      <c r="P2093" s="931"/>
      <c r="Q2093" s="931"/>
    </row>
    <row r="2094" spans="2:18">
      <c r="B2094" s="911">
        <v>2088</v>
      </c>
      <c r="C2094" s="931" t="s">
        <v>65</v>
      </c>
      <c r="D2094" s="913"/>
      <c r="E2094" s="931"/>
      <c r="F2094" s="912">
        <v>6340</v>
      </c>
      <c r="G2094" s="931"/>
      <c r="H2094" s="931"/>
      <c r="I2094" s="933" t="s">
        <v>3404</v>
      </c>
      <c r="J2094" s="1084"/>
      <c r="K2094" s="1085">
        <v>163</v>
      </c>
      <c r="L2094" s="931"/>
      <c r="M2094" s="931"/>
      <c r="N2094" s="912"/>
      <c r="O2094" s="761" t="s">
        <v>3401</v>
      </c>
      <c r="P2094" s="931"/>
      <c r="Q2094" s="931"/>
    </row>
    <row r="2095" spans="2:18">
      <c r="B2095" s="911">
        <v>2089</v>
      </c>
      <c r="C2095" s="931" t="s">
        <v>65</v>
      </c>
      <c r="D2095" s="913"/>
      <c r="E2095" s="931"/>
      <c r="F2095" s="912">
        <v>6340</v>
      </c>
      <c r="G2095" s="931"/>
      <c r="H2095" s="931"/>
      <c r="I2095" s="933" t="s">
        <v>3404</v>
      </c>
      <c r="J2095" s="1084"/>
      <c r="K2095" s="1085">
        <v>164</v>
      </c>
      <c r="L2095" s="931"/>
      <c r="M2095" s="931"/>
      <c r="N2095" s="912"/>
      <c r="O2095" s="761" t="s">
        <v>3401</v>
      </c>
      <c r="P2095" s="931"/>
      <c r="Q2095" s="931"/>
    </row>
    <row r="2096" spans="2:18">
      <c r="B2096" s="911">
        <v>2090</v>
      </c>
      <c r="C2096" s="931" t="s">
        <v>65</v>
      </c>
      <c r="D2096" s="913"/>
      <c r="E2096" s="931"/>
      <c r="F2096" s="912">
        <v>6340</v>
      </c>
      <c r="G2096" s="931"/>
      <c r="H2096" s="931"/>
      <c r="I2096" s="933" t="s">
        <v>3404</v>
      </c>
      <c r="J2096" s="1084"/>
      <c r="K2096" s="1085">
        <v>165</v>
      </c>
      <c r="L2096" s="931"/>
      <c r="M2096" s="931"/>
      <c r="N2096" s="912"/>
      <c r="O2096" s="761" t="s">
        <v>3401</v>
      </c>
      <c r="P2096" s="931"/>
      <c r="Q2096" s="931"/>
    </row>
    <row r="2097" spans="2:17">
      <c r="B2097" s="911">
        <v>2091</v>
      </c>
      <c r="C2097" s="931" t="s">
        <v>65</v>
      </c>
      <c r="D2097" s="913"/>
      <c r="E2097" s="931"/>
      <c r="F2097" s="912">
        <v>6340</v>
      </c>
      <c r="G2097" s="931"/>
      <c r="H2097" s="931"/>
      <c r="I2097" s="933" t="s">
        <v>3404</v>
      </c>
      <c r="J2097" s="1084"/>
      <c r="K2097" s="1085">
        <v>166</v>
      </c>
      <c r="L2097" s="931"/>
      <c r="M2097" s="931"/>
      <c r="N2097" s="912"/>
      <c r="O2097" s="761" t="s">
        <v>3401</v>
      </c>
      <c r="P2097" s="931"/>
      <c r="Q2097" s="931"/>
    </row>
    <row r="2098" spans="2:17">
      <c r="B2098" s="911">
        <v>2092</v>
      </c>
      <c r="C2098" s="931" t="s">
        <v>65</v>
      </c>
      <c r="D2098" s="913"/>
      <c r="E2098" s="931"/>
      <c r="F2098" s="912">
        <v>6340</v>
      </c>
      <c r="G2098" s="931"/>
      <c r="H2098" s="931"/>
      <c r="I2098" s="933" t="s">
        <v>3404</v>
      </c>
      <c r="J2098" s="1084"/>
      <c r="K2098" s="1085">
        <v>167</v>
      </c>
      <c r="L2098" s="931"/>
      <c r="M2098" s="931"/>
      <c r="N2098" s="912"/>
      <c r="O2098" s="761" t="s">
        <v>3401</v>
      </c>
      <c r="P2098" s="931"/>
      <c r="Q2098" s="931"/>
    </row>
    <row r="2099" spans="2:17">
      <c r="B2099" s="911">
        <v>2093</v>
      </c>
      <c r="C2099" s="931" t="s">
        <v>65</v>
      </c>
      <c r="D2099" s="913"/>
      <c r="E2099" s="931"/>
      <c r="F2099" s="912">
        <v>6340</v>
      </c>
      <c r="G2099" s="931"/>
      <c r="H2099" s="931"/>
      <c r="I2099" s="933" t="s">
        <v>3404</v>
      </c>
      <c r="J2099" s="1084"/>
      <c r="K2099" s="1085">
        <v>168</v>
      </c>
      <c r="L2099" s="931"/>
      <c r="M2099" s="931"/>
      <c r="N2099" s="912"/>
      <c r="O2099" s="761" t="s">
        <v>3401</v>
      </c>
      <c r="P2099" s="931"/>
      <c r="Q2099" s="931"/>
    </row>
    <row r="2100" spans="2:17">
      <c r="B2100" s="911">
        <v>2094</v>
      </c>
      <c r="C2100" s="931" t="s">
        <v>65</v>
      </c>
      <c r="D2100" s="913"/>
      <c r="E2100" s="931"/>
      <c r="F2100" s="912">
        <v>6340</v>
      </c>
      <c r="G2100" s="931"/>
      <c r="H2100" s="931"/>
      <c r="I2100" s="933" t="s">
        <v>3404</v>
      </c>
      <c r="J2100" s="1084"/>
      <c r="K2100" s="1085">
        <v>169</v>
      </c>
      <c r="L2100" s="931"/>
      <c r="M2100" s="931"/>
      <c r="N2100" s="912"/>
      <c r="O2100" s="761" t="s">
        <v>3401</v>
      </c>
      <c r="P2100" s="931"/>
      <c r="Q2100" s="931"/>
    </row>
    <row r="2101" spans="2:17">
      <c r="B2101" s="911">
        <v>2095</v>
      </c>
      <c r="C2101" s="931" t="s">
        <v>65</v>
      </c>
      <c r="D2101" s="913"/>
      <c r="E2101" s="931"/>
      <c r="F2101" s="912">
        <v>6340</v>
      </c>
      <c r="G2101" s="931"/>
      <c r="H2101" s="931"/>
      <c r="I2101" s="933" t="s">
        <v>3404</v>
      </c>
      <c r="J2101" s="1084"/>
      <c r="K2101" s="1085">
        <v>170</v>
      </c>
      <c r="L2101" s="931"/>
      <c r="M2101" s="931"/>
      <c r="N2101" s="912"/>
      <c r="O2101" s="761" t="s">
        <v>3401</v>
      </c>
      <c r="P2101" s="931"/>
      <c r="Q2101" s="931"/>
    </row>
    <row r="2102" spans="2:17">
      <c r="B2102" s="911">
        <v>2096</v>
      </c>
      <c r="C2102" s="931" t="s">
        <v>65</v>
      </c>
      <c r="D2102" s="913"/>
      <c r="E2102" s="931"/>
      <c r="F2102" s="912">
        <v>6340</v>
      </c>
      <c r="G2102" s="931"/>
      <c r="H2102" s="931"/>
      <c r="I2102" s="933" t="s">
        <v>3404</v>
      </c>
      <c r="J2102" s="1084"/>
      <c r="K2102" s="1085">
        <v>171</v>
      </c>
      <c r="L2102" s="931"/>
      <c r="M2102" s="931"/>
      <c r="N2102" s="912"/>
      <c r="O2102" s="761" t="s">
        <v>3401</v>
      </c>
      <c r="P2102" s="931"/>
      <c r="Q2102" s="931"/>
    </row>
    <row r="2103" spans="2:17">
      <c r="B2103" s="911">
        <v>2097</v>
      </c>
      <c r="C2103" s="931" t="s">
        <v>65</v>
      </c>
      <c r="D2103" s="913"/>
      <c r="E2103" s="931"/>
      <c r="F2103" s="912">
        <v>6340</v>
      </c>
      <c r="G2103" s="931"/>
      <c r="H2103" s="931"/>
      <c r="I2103" s="933" t="s">
        <v>3404</v>
      </c>
      <c r="J2103" s="1084"/>
      <c r="K2103" s="1085">
        <v>172</v>
      </c>
      <c r="L2103" s="931"/>
      <c r="M2103" s="931"/>
      <c r="N2103" s="912"/>
      <c r="O2103" s="761" t="s">
        <v>3401</v>
      </c>
      <c r="P2103" s="931"/>
      <c r="Q2103" s="931"/>
    </row>
    <row r="2104" spans="2:17">
      <c r="B2104" s="911">
        <v>2098</v>
      </c>
      <c r="C2104" s="931" t="s">
        <v>65</v>
      </c>
      <c r="D2104" s="913"/>
      <c r="E2104" s="931"/>
      <c r="F2104" s="912">
        <v>6340</v>
      </c>
      <c r="G2104" s="931"/>
      <c r="H2104" s="931"/>
      <c r="I2104" s="933" t="s">
        <v>3404</v>
      </c>
      <c r="J2104" s="1084"/>
      <c r="K2104" s="1085">
        <v>173</v>
      </c>
      <c r="L2104" s="931"/>
      <c r="M2104" s="931"/>
      <c r="N2104" s="912"/>
      <c r="O2104" s="761" t="s">
        <v>3401</v>
      </c>
      <c r="P2104" s="931"/>
      <c r="Q2104" s="931"/>
    </row>
    <row r="2105" spans="2:17">
      <c r="B2105" s="911">
        <v>2099</v>
      </c>
      <c r="C2105" s="931" t="s">
        <v>65</v>
      </c>
      <c r="D2105" s="913"/>
      <c r="E2105" s="931"/>
      <c r="F2105" s="912">
        <v>6340</v>
      </c>
      <c r="G2105" s="931"/>
      <c r="H2105" s="931"/>
      <c r="I2105" s="933" t="s">
        <v>3404</v>
      </c>
      <c r="J2105" s="1084"/>
      <c r="K2105" s="1085">
        <v>174</v>
      </c>
      <c r="L2105" s="931"/>
      <c r="M2105" s="931"/>
      <c r="N2105" s="912"/>
      <c r="O2105" s="761" t="s">
        <v>3401</v>
      </c>
      <c r="P2105" s="931"/>
      <c r="Q2105" s="931"/>
    </row>
    <row r="2106" spans="2:17">
      <c r="B2106" s="911">
        <v>2100</v>
      </c>
      <c r="C2106" s="931" t="s">
        <v>65</v>
      </c>
      <c r="D2106" s="913"/>
      <c r="E2106" s="931"/>
      <c r="F2106" s="912">
        <v>6340</v>
      </c>
      <c r="G2106" s="931"/>
      <c r="H2106" s="931"/>
      <c r="I2106" s="933" t="s">
        <v>3404</v>
      </c>
      <c r="J2106" s="1084"/>
      <c r="K2106" s="1085">
        <v>175</v>
      </c>
      <c r="L2106" s="931"/>
      <c r="M2106" s="931"/>
      <c r="N2106" s="912"/>
      <c r="O2106" s="761" t="s">
        <v>3401</v>
      </c>
      <c r="P2106" s="931"/>
      <c r="Q2106" s="931"/>
    </row>
    <row r="2107" spans="2:17">
      <c r="B2107" s="911">
        <v>2101</v>
      </c>
      <c r="C2107" s="931" t="s">
        <v>65</v>
      </c>
      <c r="D2107" s="913"/>
      <c r="E2107" s="931"/>
      <c r="F2107" s="912">
        <v>6340</v>
      </c>
      <c r="G2107" s="931"/>
      <c r="H2107" s="931"/>
      <c r="I2107" s="933" t="s">
        <v>3404</v>
      </c>
      <c r="J2107" s="1084"/>
      <c r="K2107" s="1085">
        <v>176</v>
      </c>
      <c r="L2107" s="931"/>
      <c r="M2107" s="931"/>
      <c r="N2107" s="912"/>
      <c r="O2107" s="761" t="s">
        <v>3401</v>
      </c>
      <c r="P2107" s="931"/>
      <c r="Q2107" s="931"/>
    </row>
    <row r="2108" spans="2:17">
      <c r="B2108" s="911">
        <v>2102</v>
      </c>
      <c r="C2108" s="931" t="s">
        <v>65</v>
      </c>
      <c r="D2108" s="913"/>
      <c r="E2108" s="931"/>
      <c r="F2108" s="912">
        <v>6340</v>
      </c>
      <c r="G2108" s="931"/>
      <c r="H2108" s="931"/>
      <c r="I2108" s="933" t="s">
        <v>3404</v>
      </c>
      <c r="J2108" s="1084"/>
      <c r="K2108" s="1085">
        <v>177</v>
      </c>
      <c r="L2108" s="931"/>
      <c r="M2108" s="931"/>
      <c r="N2108" s="912"/>
      <c r="O2108" s="761" t="s">
        <v>3401</v>
      </c>
      <c r="P2108" s="931"/>
      <c r="Q2108" s="931"/>
    </row>
    <row r="2109" spans="2:17">
      <c r="B2109" s="911">
        <v>2103</v>
      </c>
      <c r="C2109" s="931" t="s">
        <v>65</v>
      </c>
      <c r="D2109" s="913"/>
      <c r="E2109" s="931"/>
      <c r="F2109" s="912">
        <v>6340</v>
      </c>
      <c r="G2109" s="931"/>
      <c r="H2109" s="931"/>
      <c r="I2109" s="933" t="s">
        <v>3404</v>
      </c>
      <c r="J2109" s="1084"/>
      <c r="K2109" s="1085">
        <v>178</v>
      </c>
      <c r="L2109" s="931"/>
      <c r="M2109" s="931"/>
      <c r="N2109" s="912"/>
      <c r="O2109" s="761" t="s">
        <v>3401</v>
      </c>
      <c r="P2109" s="931"/>
      <c r="Q2109" s="931"/>
    </row>
    <row r="2110" spans="2:17">
      <c r="B2110" s="911">
        <v>2104</v>
      </c>
      <c r="C2110" s="931" t="s">
        <v>65</v>
      </c>
      <c r="D2110" s="913"/>
      <c r="E2110" s="931"/>
      <c r="F2110" s="912">
        <v>6340</v>
      </c>
      <c r="G2110" s="931"/>
      <c r="H2110" s="931"/>
      <c r="I2110" s="933" t="s">
        <v>3404</v>
      </c>
      <c r="J2110" s="1084"/>
      <c r="K2110" s="1085">
        <v>179</v>
      </c>
      <c r="L2110" s="931"/>
      <c r="M2110" s="931"/>
      <c r="N2110" s="912"/>
      <c r="O2110" s="761" t="s">
        <v>3401</v>
      </c>
      <c r="P2110" s="931"/>
      <c r="Q2110" s="931"/>
    </row>
    <row r="2111" spans="2:17">
      <c r="B2111" s="911">
        <v>2105</v>
      </c>
      <c r="C2111" s="931" t="s">
        <v>65</v>
      </c>
      <c r="D2111" s="913"/>
      <c r="E2111" s="931"/>
      <c r="F2111" s="912">
        <v>6340</v>
      </c>
      <c r="G2111" s="931"/>
      <c r="H2111" s="931"/>
      <c r="I2111" s="933" t="s">
        <v>3404</v>
      </c>
      <c r="J2111" s="1084"/>
      <c r="K2111" s="1085">
        <v>180</v>
      </c>
      <c r="L2111" s="931"/>
      <c r="M2111" s="931"/>
      <c r="N2111" s="912"/>
      <c r="O2111" s="761" t="s">
        <v>3401</v>
      </c>
      <c r="P2111" s="931"/>
      <c r="Q2111" s="931"/>
    </row>
    <row r="2112" spans="2:17">
      <c r="B2112" s="911">
        <v>2106</v>
      </c>
      <c r="C2112" s="931" t="s">
        <v>65</v>
      </c>
      <c r="D2112" s="913"/>
      <c r="E2112" s="931"/>
      <c r="F2112" s="912">
        <v>6340</v>
      </c>
      <c r="G2112" s="931"/>
      <c r="H2112" s="931"/>
      <c r="I2112" s="933" t="s">
        <v>3404</v>
      </c>
      <c r="J2112" s="1084"/>
      <c r="K2112" s="1085">
        <v>181</v>
      </c>
      <c r="L2112" s="931"/>
      <c r="M2112" s="931"/>
      <c r="N2112" s="912"/>
      <c r="O2112" s="761" t="s">
        <v>3401</v>
      </c>
      <c r="P2112" s="931"/>
      <c r="Q2112" s="931"/>
    </row>
    <row r="2113" spans="2:18">
      <c r="B2113" s="911">
        <v>2107</v>
      </c>
      <c r="C2113" s="931" t="s">
        <v>65</v>
      </c>
      <c r="D2113" s="913"/>
      <c r="E2113" s="931"/>
      <c r="F2113" s="912">
        <v>6340</v>
      </c>
      <c r="G2113" s="931"/>
      <c r="H2113" s="931"/>
      <c r="I2113" s="933" t="s">
        <v>3404</v>
      </c>
      <c r="J2113" s="1084"/>
      <c r="K2113" s="1085">
        <v>182</v>
      </c>
      <c r="L2113" s="931"/>
      <c r="M2113" s="931"/>
      <c r="N2113" s="912"/>
      <c r="O2113" s="761" t="s">
        <v>3401</v>
      </c>
      <c r="P2113" s="931"/>
      <c r="Q2113" s="931"/>
    </row>
    <row r="2114" spans="2:18">
      <c r="B2114" s="911">
        <v>2108</v>
      </c>
      <c r="C2114" s="931" t="s">
        <v>65</v>
      </c>
      <c r="D2114" s="913"/>
      <c r="E2114" s="931"/>
      <c r="F2114" s="912">
        <v>6340</v>
      </c>
      <c r="G2114" s="931"/>
      <c r="H2114" s="931"/>
      <c r="I2114" s="933" t="s">
        <v>3404</v>
      </c>
      <c r="J2114" s="1084"/>
      <c r="K2114" s="1085">
        <v>183</v>
      </c>
      <c r="L2114" s="931"/>
      <c r="M2114" s="931"/>
      <c r="N2114" s="912"/>
      <c r="O2114" s="761" t="s">
        <v>3401</v>
      </c>
      <c r="P2114" s="931"/>
      <c r="Q2114" s="931"/>
    </row>
    <row r="2115" spans="2:18">
      <c r="B2115" s="911">
        <v>2109</v>
      </c>
      <c r="C2115" s="931" t="s">
        <v>65</v>
      </c>
      <c r="D2115" s="913"/>
      <c r="E2115" s="931"/>
      <c r="F2115" s="912">
        <v>6340</v>
      </c>
      <c r="G2115" s="931"/>
      <c r="H2115" s="931"/>
      <c r="I2115" s="933" t="s">
        <v>3404</v>
      </c>
      <c r="J2115" s="1084"/>
      <c r="K2115" s="1085">
        <v>184</v>
      </c>
      <c r="L2115" s="931"/>
      <c r="M2115" s="931"/>
      <c r="N2115" s="912"/>
      <c r="O2115" s="1093"/>
      <c r="P2115" s="931"/>
      <c r="Q2115" s="931"/>
      <c r="R2115" s="732" t="s">
        <v>3405</v>
      </c>
    </row>
    <row r="2116" spans="2:18">
      <c r="B2116" s="911">
        <v>2110</v>
      </c>
      <c r="C2116" s="931" t="s">
        <v>65</v>
      </c>
      <c r="D2116" s="913"/>
      <c r="E2116" s="931"/>
      <c r="F2116" s="912">
        <v>6340</v>
      </c>
      <c r="G2116" s="931"/>
      <c r="H2116" s="931"/>
      <c r="I2116" s="933" t="s">
        <v>3404</v>
      </c>
      <c r="J2116" s="1084"/>
      <c r="K2116" s="1085">
        <v>185</v>
      </c>
      <c r="L2116" s="931"/>
      <c r="M2116" s="931"/>
      <c r="N2116" s="912"/>
      <c r="O2116" s="761" t="s">
        <v>3401</v>
      </c>
      <c r="P2116" s="931"/>
      <c r="Q2116" s="931"/>
    </row>
    <row r="2117" spans="2:18">
      <c r="B2117" s="911">
        <v>2111</v>
      </c>
      <c r="C2117" s="931" t="s">
        <v>65</v>
      </c>
      <c r="D2117" s="913"/>
      <c r="E2117" s="931"/>
      <c r="F2117" s="912">
        <v>6340</v>
      </c>
      <c r="G2117" s="931"/>
      <c r="H2117" s="931"/>
      <c r="I2117" s="933" t="s">
        <v>3404</v>
      </c>
      <c r="J2117" s="1084"/>
      <c r="K2117" s="1085">
        <v>186</v>
      </c>
      <c r="L2117" s="931"/>
      <c r="M2117" s="931"/>
      <c r="N2117" s="912"/>
      <c r="O2117" s="761" t="s">
        <v>3401</v>
      </c>
      <c r="P2117" s="931"/>
      <c r="Q2117" s="931"/>
    </row>
    <row r="2118" spans="2:18">
      <c r="B2118" s="911">
        <v>2112</v>
      </c>
      <c r="C2118" s="931" t="s">
        <v>65</v>
      </c>
      <c r="D2118" s="913"/>
      <c r="E2118" s="931"/>
      <c r="F2118" s="912">
        <v>6340</v>
      </c>
      <c r="G2118" s="931"/>
      <c r="H2118" s="931"/>
      <c r="I2118" s="933" t="s">
        <v>3404</v>
      </c>
      <c r="J2118" s="1084"/>
      <c r="K2118" s="1085">
        <v>187</v>
      </c>
      <c r="L2118" s="931"/>
      <c r="M2118" s="931"/>
      <c r="N2118" s="912"/>
      <c r="O2118" s="1093"/>
      <c r="P2118" s="931"/>
      <c r="Q2118" s="931"/>
      <c r="R2118" s="732" t="s">
        <v>3405</v>
      </c>
    </row>
    <row r="2119" spans="2:18">
      <c r="B2119" s="911">
        <v>2113</v>
      </c>
      <c r="C2119" s="931" t="s">
        <v>65</v>
      </c>
      <c r="D2119" s="913"/>
      <c r="E2119" s="931"/>
      <c r="F2119" s="912">
        <v>6340</v>
      </c>
      <c r="G2119" s="931"/>
      <c r="H2119" s="931"/>
      <c r="I2119" s="933" t="s">
        <v>3404</v>
      </c>
      <c r="J2119" s="1084"/>
      <c r="K2119" s="1085">
        <v>188</v>
      </c>
      <c r="L2119" s="931"/>
      <c r="M2119" s="931"/>
      <c r="N2119" s="912"/>
      <c r="O2119" s="761" t="s">
        <v>3401</v>
      </c>
      <c r="P2119" s="931"/>
      <c r="Q2119" s="931"/>
    </row>
    <row r="2120" spans="2:18">
      <c r="B2120" s="911">
        <v>2114</v>
      </c>
      <c r="C2120" s="931" t="s">
        <v>65</v>
      </c>
      <c r="D2120" s="913"/>
      <c r="E2120" s="931"/>
      <c r="F2120" s="912">
        <v>6340</v>
      </c>
      <c r="G2120" s="931"/>
      <c r="H2120" s="931"/>
      <c r="I2120" s="933" t="s">
        <v>3404</v>
      </c>
      <c r="J2120" s="1084"/>
      <c r="K2120" s="1085">
        <v>189</v>
      </c>
      <c r="L2120" s="931"/>
      <c r="M2120" s="931"/>
      <c r="N2120" s="912"/>
      <c r="O2120" s="1093"/>
      <c r="P2120" s="931"/>
      <c r="Q2120" s="931"/>
      <c r="R2120" s="732" t="s">
        <v>3405</v>
      </c>
    </row>
    <row r="2121" spans="2:18">
      <c r="B2121" s="911">
        <v>2115</v>
      </c>
      <c r="C2121" s="931" t="s">
        <v>65</v>
      </c>
      <c r="D2121" s="913"/>
      <c r="E2121" s="931"/>
      <c r="F2121" s="912">
        <v>6340</v>
      </c>
      <c r="G2121" s="931"/>
      <c r="H2121" s="931"/>
      <c r="I2121" s="933" t="s">
        <v>3404</v>
      </c>
      <c r="J2121" s="1084"/>
      <c r="K2121" s="1085">
        <v>190</v>
      </c>
      <c r="L2121" s="931"/>
      <c r="M2121" s="931"/>
      <c r="N2121" s="912"/>
      <c r="O2121" s="761" t="s">
        <v>3401</v>
      </c>
      <c r="P2121" s="931"/>
      <c r="Q2121" s="931"/>
    </row>
    <row r="2122" spans="2:18">
      <c r="B2122" s="911">
        <v>2116</v>
      </c>
      <c r="C2122" s="931" t="s">
        <v>65</v>
      </c>
      <c r="D2122" s="913"/>
      <c r="E2122" s="931"/>
      <c r="F2122" s="912">
        <v>6340</v>
      </c>
      <c r="G2122" s="931"/>
      <c r="H2122" s="931"/>
      <c r="I2122" s="933" t="s">
        <v>3404</v>
      </c>
      <c r="J2122" s="1084"/>
      <c r="K2122" s="1085">
        <v>191</v>
      </c>
      <c r="L2122" s="931"/>
      <c r="M2122" s="931"/>
      <c r="N2122" s="912"/>
      <c r="O2122" s="1093"/>
      <c r="P2122" s="931"/>
      <c r="Q2122" s="931"/>
      <c r="R2122" s="732" t="s">
        <v>3405</v>
      </c>
    </row>
    <row r="2123" spans="2:18">
      <c r="B2123" s="911">
        <v>2117</v>
      </c>
      <c r="C2123" s="931" t="s">
        <v>65</v>
      </c>
      <c r="D2123" s="913"/>
      <c r="E2123" s="931"/>
      <c r="F2123" s="912">
        <v>6340</v>
      </c>
      <c r="G2123" s="931"/>
      <c r="H2123" s="931"/>
      <c r="I2123" s="933" t="s">
        <v>3404</v>
      </c>
      <c r="J2123" s="1084"/>
      <c r="K2123" s="1085">
        <v>192</v>
      </c>
      <c r="L2123" s="931"/>
      <c r="M2123" s="931"/>
      <c r="N2123" s="912"/>
      <c r="O2123" s="761" t="s">
        <v>3401</v>
      </c>
      <c r="P2123" s="931"/>
      <c r="Q2123" s="931"/>
    </row>
    <row r="2124" spans="2:18">
      <c r="B2124" s="911">
        <v>2118</v>
      </c>
      <c r="C2124" s="931" t="s">
        <v>65</v>
      </c>
      <c r="D2124" s="913"/>
      <c r="E2124" s="931"/>
      <c r="F2124" s="912">
        <v>6340</v>
      </c>
      <c r="G2124" s="931"/>
      <c r="H2124" s="931"/>
      <c r="I2124" s="933" t="s">
        <v>3404</v>
      </c>
      <c r="J2124" s="1084"/>
      <c r="K2124" s="1085">
        <v>193</v>
      </c>
      <c r="L2124" s="931"/>
      <c r="M2124" s="931"/>
      <c r="N2124" s="912"/>
      <c r="O2124" s="761">
        <v>46055</v>
      </c>
      <c r="P2124" s="931"/>
      <c r="Q2124" s="931"/>
    </row>
    <row r="2125" spans="2:18">
      <c r="B2125" s="911">
        <v>2119</v>
      </c>
      <c r="C2125" s="931" t="s">
        <v>65</v>
      </c>
      <c r="D2125" s="913"/>
      <c r="E2125" s="931"/>
      <c r="F2125" s="912">
        <v>6340</v>
      </c>
      <c r="G2125" s="931"/>
      <c r="H2125" s="931"/>
      <c r="I2125" s="933" t="s">
        <v>3404</v>
      </c>
      <c r="J2125" s="1084"/>
      <c r="K2125" s="1085">
        <v>194</v>
      </c>
      <c r="L2125" s="931"/>
      <c r="M2125" s="931"/>
      <c r="N2125" s="912"/>
      <c r="O2125" s="761">
        <v>46058</v>
      </c>
      <c r="P2125" s="931"/>
      <c r="Q2125" s="931"/>
    </row>
    <row r="2126" spans="2:18">
      <c r="B2126" s="911">
        <v>2120</v>
      </c>
      <c r="C2126" s="931" t="s">
        <v>65</v>
      </c>
      <c r="D2126" s="913"/>
      <c r="E2126" s="931"/>
      <c r="F2126" s="912">
        <v>6340</v>
      </c>
      <c r="G2126" s="931"/>
      <c r="H2126" s="931"/>
      <c r="I2126" s="933" t="s">
        <v>3404</v>
      </c>
      <c r="J2126" s="1084"/>
      <c r="K2126" s="1085">
        <v>195</v>
      </c>
      <c r="L2126" s="931"/>
      <c r="M2126" s="931"/>
      <c r="N2126" s="912"/>
      <c r="O2126" s="761"/>
      <c r="P2126" s="931"/>
      <c r="Q2126" s="931"/>
    </row>
    <row r="2127" spans="2:18">
      <c r="B2127" s="911">
        <v>2121</v>
      </c>
      <c r="C2127" s="931" t="s">
        <v>65</v>
      </c>
      <c r="D2127" s="913"/>
      <c r="E2127" s="931"/>
      <c r="F2127" s="912">
        <v>6340</v>
      </c>
      <c r="G2127" s="931"/>
      <c r="H2127" s="931"/>
      <c r="I2127" s="933" t="s">
        <v>3404</v>
      </c>
      <c r="J2127" s="1084"/>
      <c r="K2127" s="1085">
        <v>196</v>
      </c>
      <c r="L2127" s="931"/>
      <c r="M2127" s="931"/>
      <c r="N2127" s="912"/>
      <c r="O2127" s="761"/>
      <c r="P2127" s="931"/>
      <c r="Q2127" s="931"/>
    </row>
    <row r="2128" spans="2:18">
      <c r="B2128" s="911">
        <v>2122</v>
      </c>
      <c r="C2128" s="931" t="s">
        <v>65</v>
      </c>
      <c r="D2128" s="913"/>
      <c r="E2128" s="931"/>
      <c r="F2128" s="912">
        <v>6340</v>
      </c>
      <c r="G2128" s="931"/>
      <c r="H2128" s="931"/>
      <c r="I2128" s="933" t="s">
        <v>3404</v>
      </c>
      <c r="J2128" s="1084"/>
      <c r="K2128" s="1085">
        <v>197</v>
      </c>
      <c r="L2128" s="931"/>
      <c r="M2128" s="931"/>
      <c r="N2128" s="912"/>
      <c r="O2128" s="761"/>
      <c r="P2128" s="931"/>
      <c r="Q2128" s="931"/>
    </row>
    <row r="2129" spans="2:17">
      <c r="B2129" s="911">
        <v>2123</v>
      </c>
      <c r="C2129" s="931" t="s">
        <v>65</v>
      </c>
      <c r="D2129" s="913"/>
      <c r="E2129" s="931"/>
      <c r="F2129" s="912">
        <v>6340</v>
      </c>
      <c r="G2129" s="931"/>
      <c r="H2129" s="931"/>
      <c r="I2129" s="933" t="s">
        <v>3404</v>
      </c>
      <c r="J2129" s="1084"/>
      <c r="K2129" s="1085">
        <v>198</v>
      </c>
      <c r="L2129" s="931"/>
      <c r="M2129" s="931"/>
      <c r="N2129" s="912"/>
      <c r="O2129" s="761">
        <v>46059</v>
      </c>
      <c r="P2129" s="931"/>
      <c r="Q2129" s="931"/>
    </row>
    <row r="2130" spans="2:17">
      <c r="B2130" s="911">
        <v>2124</v>
      </c>
      <c r="C2130" s="931" t="s">
        <v>65</v>
      </c>
      <c r="D2130" s="913"/>
      <c r="E2130" s="931"/>
      <c r="F2130" s="912">
        <v>6340</v>
      </c>
      <c r="G2130" s="931"/>
      <c r="H2130" s="931"/>
      <c r="I2130" s="933" t="s">
        <v>3404</v>
      </c>
      <c r="J2130" s="1084"/>
      <c r="K2130" s="1085">
        <v>199</v>
      </c>
      <c r="L2130" s="931"/>
      <c r="M2130" s="931"/>
      <c r="N2130" s="912"/>
      <c r="O2130" s="761"/>
      <c r="P2130" s="931"/>
      <c r="Q2130" s="931"/>
    </row>
    <row r="2131" spans="2:17">
      <c r="B2131" s="911">
        <v>2125</v>
      </c>
      <c r="C2131" s="931" t="s">
        <v>65</v>
      </c>
      <c r="D2131" s="913"/>
      <c r="E2131" s="931"/>
      <c r="F2131" s="912">
        <v>6340</v>
      </c>
      <c r="G2131" s="931"/>
      <c r="H2131" s="931"/>
      <c r="I2131" s="933" t="s">
        <v>3404</v>
      </c>
      <c r="J2131" s="1084"/>
      <c r="K2131" s="1085">
        <v>200</v>
      </c>
      <c r="L2131" s="931"/>
      <c r="M2131" s="931"/>
      <c r="N2131" s="912"/>
      <c r="O2131" s="761">
        <v>46060</v>
      </c>
      <c r="P2131" s="931"/>
      <c r="Q2131" s="931"/>
    </row>
    <row r="2132" spans="2:17">
      <c r="B2132" s="911">
        <v>2126</v>
      </c>
      <c r="C2132" s="931" t="s">
        <v>65</v>
      </c>
      <c r="D2132" s="913"/>
      <c r="E2132" s="931"/>
      <c r="F2132" s="912">
        <v>6340</v>
      </c>
      <c r="G2132" s="931"/>
      <c r="H2132" s="931"/>
      <c r="I2132" s="933" t="s">
        <v>3404</v>
      </c>
      <c r="J2132" s="1084"/>
      <c r="K2132" s="1085">
        <v>201</v>
      </c>
      <c r="L2132" s="931"/>
      <c r="M2132" s="931"/>
      <c r="N2132" s="912"/>
      <c r="O2132" s="761"/>
      <c r="P2132" s="931"/>
      <c r="Q2132" s="931"/>
    </row>
    <row r="2133" spans="2:17">
      <c r="B2133" s="911">
        <v>2127</v>
      </c>
      <c r="C2133" s="931" t="s">
        <v>65</v>
      </c>
      <c r="D2133" s="913"/>
      <c r="E2133" s="931"/>
      <c r="F2133" s="912">
        <v>6340</v>
      </c>
      <c r="G2133" s="931"/>
      <c r="H2133" s="931"/>
      <c r="I2133" s="933" t="s">
        <v>3404</v>
      </c>
      <c r="J2133" s="1084"/>
      <c r="K2133" s="1085">
        <v>202</v>
      </c>
      <c r="L2133" s="931"/>
      <c r="M2133" s="931"/>
      <c r="N2133" s="912"/>
      <c r="O2133" s="761"/>
      <c r="P2133" s="931"/>
      <c r="Q2133" s="931"/>
    </row>
    <row r="2134" spans="2:17">
      <c r="B2134" s="911">
        <v>2128</v>
      </c>
      <c r="C2134" s="931" t="s">
        <v>65</v>
      </c>
      <c r="D2134" s="913"/>
      <c r="E2134" s="931"/>
      <c r="F2134" s="912">
        <v>6340</v>
      </c>
      <c r="G2134" s="931"/>
      <c r="H2134" s="931"/>
      <c r="I2134" s="933" t="s">
        <v>3404</v>
      </c>
      <c r="J2134" s="1084"/>
      <c r="K2134" s="1085">
        <v>203</v>
      </c>
      <c r="L2134" s="931"/>
      <c r="M2134" s="931"/>
      <c r="N2134" s="912"/>
      <c r="O2134" s="761"/>
      <c r="P2134" s="931"/>
      <c r="Q2134" s="931"/>
    </row>
    <row r="2135" spans="2:17">
      <c r="B2135" s="911">
        <v>2129</v>
      </c>
      <c r="C2135" s="931" t="s">
        <v>65</v>
      </c>
      <c r="D2135" s="913"/>
      <c r="E2135" s="931"/>
      <c r="F2135" s="912">
        <v>6340</v>
      </c>
      <c r="G2135" s="931"/>
      <c r="H2135" s="931"/>
      <c r="I2135" s="933" t="s">
        <v>3404</v>
      </c>
      <c r="J2135" s="1084"/>
      <c r="K2135" s="1085">
        <v>204</v>
      </c>
      <c r="L2135" s="931"/>
      <c r="M2135" s="931"/>
      <c r="N2135" s="912"/>
      <c r="O2135" s="761"/>
      <c r="P2135" s="931"/>
      <c r="Q2135" s="931"/>
    </row>
    <row r="2136" spans="2:17">
      <c r="B2136" s="911">
        <v>2130</v>
      </c>
      <c r="C2136" s="931" t="s">
        <v>65</v>
      </c>
      <c r="D2136" s="913"/>
      <c r="E2136" s="931"/>
      <c r="F2136" s="912">
        <v>6340</v>
      </c>
      <c r="G2136" s="931"/>
      <c r="H2136" s="931"/>
      <c r="I2136" s="933" t="s">
        <v>3404</v>
      </c>
      <c r="J2136" s="1084"/>
      <c r="K2136" s="1085">
        <v>205</v>
      </c>
      <c r="L2136" s="931"/>
      <c r="M2136" s="931"/>
      <c r="N2136" s="912"/>
      <c r="O2136" s="761"/>
      <c r="P2136" s="931"/>
      <c r="Q2136" s="931"/>
    </row>
    <row r="2137" spans="2:17">
      <c r="B2137" s="911">
        <v>2131</v>
      </c>
      <c r="C2137" s="931" t="s">
        <v>65</v>
      </c>
      <c r="D2137" s="913"/>
      <c r="E2137" s="931" t="s">
        <v>150</v>
      </c>
      <c r="F2137" s="912" t="str">
        <f t="shared" si="31"/>
        <v>6340</v>
      </c>
      <c r="G2137" s="931"/>
      <c r="H2137" s="931"/>
      <c r="I2137" s="933" t="s">
        <v>417</v>
      </c>
      <c r="J2137" s="1084"/>
      <c r="K2137" s="1085"/>
      <c r="L2137" s="931"/>
      <c r="M2137" s="931"/>
      <c r="N2137" s="912"/>
      <c r="O2137" s="761"/>
      <c r="P2137" s="931"/>
      <c r="Q2137" s="931"/>
    </row>
    <row r="2138" spans="2:17">
      <c r="B2138" s="911">
        <v>2132</v>
      </c>
      <c r="C2138" s="931" t="s">
        <v>65</v>
      </c>
      <c r="D2138" s="913"/>
      <c r="E2138" s="931" t="s">
        <v>150</v>
      </c>
      <c r="F2138" s="912" t="str">
        <f t="shared" si="31"/>
        <v>6340</v>
      </c>
      <c r="G2138" s="931" t="s">
        <v>420</v>
      </c>
      <c r="H2138" s="931"/>
      <c r="I2138" s="933" t="s">
        <v>419</v>
      </c>
      <c r="J2138" s="1084">
        <v>1</v>
      </c>
      <c r="K2138" s="1085">
        <v>1</v>
      </c>
      <c r="L2138" s="931">
        <v>3</v>
      </c>
      <c r="M2138" s="931" t="s">
        <v>3343</v>
      </c>
      <c r="N2138" s="912"/>
      <c r="O2138" s="761"/>
      <c r="P2138" s="931"/>
      <c r="Q2138" s="931"/>
    </row>
    <row r="2139" spans="2:17">
      <c r="B2139" s="911">
        <v>2133</v>
      </c>
      <c r="C2139" s="931" t="s">
        <v>65</v>
      </c>
      <c r="D2139" s="913"/>
      <c r="E2139" s="931" t="s">
        <v>150</v>
      </c>
      <c r="F2139" s="912" t="str">
        <f t="shared" si="31"/>
        <v>6340</v>
      </c>
      <c r="G2139" s="931" t="s">
        <v>420</v>
      </c>
      <c r="H2139" s="931"/>
      <c r="I2139" s="933" t="s">
        <v>419</v>
      </c>
      <c r="J2139" s="1084">
        <v>1</v>
      </c>
      <c r="K2139" s="1085">
        <v>2</v>
      </c>
      <c r="L2139" s="931">
        <v>3</v>
      </c>
      <c r="M2139" s="931" t="s">
        <v>3387</v>
      </c>
      <c r="N2139" s="912"/>
      <c r="O2139" s="761"/>
      <c r="P2139" s="931"/>
      <c r="Q2139" s="931"/>
    </row>
    <row r="2140" spans="2:17">
      <c r="B2140" s="911">
        <v>2134</v>
      </c>
      <c r="C2140" s="931" t="s">
        <v>65</v>
      </c>
      <c r="D2140" s="913"/>
      <c r="E2140" s="931" t="s">
        <v>150</v>
      </c>
      <c r="F2140" s="912" t="str">
        <f t="shared" si="31"/>
        <v>6340</v>
      </c>
      <c r="G2140" s="931" t="s">
        <v>420</v>
      </c>
      <c r="H2140" s="931"/>
      <c r="I2140" s="933" t="s">
        <v>419</v>
      </c>
      <c r="J2140" s="1084">
        <v>1</v>
      </c>
      <c r="K2140" s="1085">
        <v>3</v>
      </c>
      <c r="L2140" s="931">
        <v>1.5</v>
      </c>
      <c r="M2140" s="931" t="s">
        <v>3388</v>
      </c>
      <c r="N2140" s="912"/>
      <c r="O2140" s="761"/>
      <c r="P2140" s="931"/>
      <c r="Q2140" s="931"/>
    </row>
    <row r="2141" spans="2:17">
      <c r="B2141" s="911">
        <v>2135</v>
      </c>
      <c r="C2141" s="931" t="s">
        <v>65</v>
      </c>
      <c r="D2141" s="913"/>
      <c r="E2141" s="931" t="s">
        <v>150</v>
      </c>
      <c r="F2141" s="912" t="str">
        <f t="shared" si="31"/>
        <v>6340</v>
      </c>
      <c r="G2141" s="931" t="s">
        <v>420</v>
      </c>
      <c r="H2141" s="931"/>
      <c r="I2141" s="933" t="s">
        <v>419</v>
      </c>
      <c r="J2141" s="1084">
        <v>1</v>
      </c>
      <c r="K2141" s="1085">
        <v>4</v>
      </c>
      <c r="L2141" s="931">
        <v>3</v>
      </c>
      <c r="M2141" s="931" t="s">
        <v>3387</v>
      </c>
      <c r="N2141" s="912"/>
      <c r="O2141" s="761"/>
      <c r="P2141" s="931"/>
      <c r="Q2141" s="931"/>
    </row>
    <row r="2142" spans="2:17">
      <c r="B2142" s="911">
        <v>2136</v>
      </c>
      <c r="C2142" s="931" t="s">
        <v>65</v>
      </c>
      <c r="D2142" s="913"/>
      <c r="E2142" s="931" t="s">
        <v>150</v>
      </c>
      <c r="F2142" s="912" t="str">
        <f t="shared" si="31"/>
        <v>6340</v>
      </c>
      <c r="G2142" s="931" t="s">
        <v>420</v>
      </c>
      <c r="H2142" s="931"/>
      <c r="I2142" s="933" t="s">
        <v>419</v>
      </c>
      <c r="J2142" s="1084">
        <v>1</v>
      </c>
      <c r="K2142" s="1085">
        <v>5</v>
      </c>
      <c r="L2142" s="931">
        <v>3</v>
      </c>
      <c r="M2142" s="931" t="s">
        <v>3387</v>
      </c>
      <c r="N2142" s="912"/>
      <c r="O2142" s="761"/>
      <c r="P2142" s="931"/>
      <c r="Q2142" s="931"/>
    </row>
    <row r="2143" spans="2:17">
      <c r="B2143" s="911">
        <v>2137</v>
      </c>
      <c r="C2143" s="931" t="s">
        <v>65</v>
      </c>
      <c r="D2143" s="913"/>
      <c r="E2143" s="931" t="s">
        <v>150</v>
      </c>
      <c r="F2143" s="912" t="str">
        <f t="shared" si="31"/>
        <v>6340</v>
      </c>
      <c r="G2143" s="931" t="s">
        <v>420</v>
      </c>
      <c r="H2143" s="931"/>
      <c r="I2143" s="933" t="s">
        <v>419</v>
      </c>
      <c r="J2143" s="1084">
        <v>1</v>
      </c>
      <c r="K2143" s="1085">
        <v>6</v>
      </c>
      <c r="L2143" s="931">
        <v>3</v>
      </c>
      <c r="M2143" s="931" t="s">
        <v>3387</v>
      </c>
      <c r="N2143" s="912"/>
      <c r="O2143" s="761"/>
      <c r="P2143" s="931"/>
      <c r="Q2143" s="931"/>
    </row>
    <row r="2144" spans="2:17">
      <c r="B2144" s="911">
        <v>2138</v>
      </c>
      <c r="C2144" s="931" t="s">
        <v>65</v>
      </c>
      <c r="D2144" s="913"/>
      <c r="E2144" s="931" t="s">
        <v>150</v>
      </c>
      <c r="F2144" s="912" t="str">
        <f t="shared" si="31"/>
        <v>6340</v>
      </c>
      <c r="G2144" s="931" t="s">
        <v>420</v>
      </c>
      <c r="H2144" s="931"/>
      <c r="I2144" s="933" t="s">
        <v>419</v>
      </c>
      <c r="J2144" s="1084">
        <v>1</v>
      </c>
      <c r="K2144" s="1085">
        <v>7</v>
      </c>
      <c r="L2144" s="931">
        <v>3</v>
      </c>
      <c r="M2144" s="931" t="s">
        <v>3387</v>
      </c>
      <c r="N2144" s="912"/>
      <c r="O2144" s="761"/>
      <c r="P2144" s="931"/>
      <c r="Q2144" s="931"/>
    </row>
    <row r="2145" spans="2:17">
      <c r="B2145" s="911">
        <v>2139</v>
      </c>
      <c r="C2145" s="931" t="s">
        <v>65</v>
      </c>
      <c r="D2145" s="913"/>
      <c r="E2145" s="931" t="s">
        <v>150</v>
      </c>
      <c r="F2145" s="912" t="str">
        <f t="shared" si="31"/>
        <v>6340</v>
      </c>
      <c r="G2145" s="931" t="s">
        <v>420</v>
      </c>
      <c r="H2145" s="931"/>
      <c r="I2145" s="933" t="s">
        <v>419</v>
      </c>
      <c r="J2145" s="1084">
        <v>1</v>
      </c>
      <c r="K2145" s="1085">
        <v>8</v>
      </c>
      <c r="L2145" s="931">
        <v>3</v>
      </c>
      <c r="M2145" s="931" t="s">
        <v>3387</v>
      </c>
      <c r="N2145" s="912"/>
      <c r="O2145" s="761"/>
      <c r="P2145" s="931"/>
      <c r="Q2145" s="931"/>
    </row>
    <row r="2146" spans="2:17">
      <c r="B2146" s="911">
        <v>2140</v>
      </c>
      <c r="C2146" s="931" t="s">
        <v>65</v>
      </c>
      <c r="D2146" s="913"/>
      <c r="E2146" s="931" t="s">
        <v>150</v>
      </c>
      <c r="F2146" s="912" t="str">
        <f t="shared" si="31"/>
        <v>6340</v>
      </c>
      <c r="G2146" s="931" t="s">
        <v>420</v>
      </c>
      <c r="H2146" s="931"/>
      <c r="I2146" s="933" t="s">
        <v>419</v>
      </c>
      <c r="J2146" s="1084">
        <v>1</v>
      </c>
      <c r="K2146" s="1085">
        <v>9</v>
      </c>
      <c r="L2146" s="931">
        <v>3</v>
      </c>
      <c r="M2146" s="931" t="s">
        <v>3387</v>
      </c>
      <c r="N2146" s="912"/>
      <c r="O2146" s="761"/>
      <c r="P2146" s="931"/>
      <c r="Q2146" s="931"/>
    </row>
    <row r="2147" spans="2:17">
      <c r="B2147" s="911">
        <v>2141</v>
      </c>
      <c r="C2147" s="931" t="s">
        <v>65</v>
      </c>
      <c r="D2147" s="913"/>
      <c r="E2147" s="931" t="s">
        <v>150</v>
      </c>
      <c r="F2147" s="912" t="str">
        <f t="shared" si="31"/>
        <v>6340</v>
      </c>
      <c r="G2147" s="931" t="s">
        <v>420</v>
      </c>
      <c r="H2147" s="931"/>
      <c r="I2147" s="933" t="s">
        <v>419</v>
      </c>
      <c r="J2147" s="1084">
        <v>1</v>
      </c>
      <c r="K2147" s="1085">
        <v>10</v>
      </c>
      <c r="L2147" s="931">
        <v>3</v>
      </c>
      <c r="M2147" s="931" t="s">
        <v>3387</v>
      </c>
      <c r="N2147" s="912"/>
      <c r="O2147" s="761"/>
      <c r="P2147" s="931"/>
      <c r="Q2147" s="931"/>
    </row>
    <row r="2148" spans="2:17">
      <c r="B2148" s="911">
        <v>2142</v>
      </c>
      <c r="C2148" s="931" t="s">
        <v>65</v>
      </c>
      <c r="D2148" s="913"/>
      <c r="E2148" s="931" t="s">
        <v>150</v>
      </c>
      <c r="F2148" s="912" t="str">
        <f t="shared" si="31"/>
        <v>6340</v>
      </c>
      <c r="G2148" s="931" t="s">
        <v>420</v>
      </c>
      <c r="H2148" s="931"/>
      <c r="I2148" s="933" t="s">
        <v>419</v>
      </c>
      <c r="J2148" s="1084">
        <v>1</v>
      </c>
      <c r="K2148" s="1085">
        <v>11</v>
      </c>
      <c r="L2148" s="931">
        <v>3</v>
      </c>
      <c r="M2148" s="931" t="s">
        <v>3387</v>
      </c>
      <c r="N2148" s="912"/>
      <c r="O2148" s="761"/>
      <c r="P2148" s="931"/>
      <c r="Q2148" s="931"/>
    </row>
    <row r="2149" spans="2:17">
      <c r="B2149" s="911">
        <v>2143</v>
      </c>
      <c r="C2149" s="931" t="s">
        <v>65</v>
      </c>
      <c r="D2149" s="913"/>
      <c r="E2149" s="931" t="s">
        <v>150</v>
      </c>
      <c r="F2149" s="912" t="str">
        <f t="shared" si="31"/>
        <v>6340</v>
      </c>
      <c r="G2149" s="931" t="s">
        <v>420</v>
      </c>
      <c r="H2149" s="931"/>
      <c r="I2149" s="933" t="s">
        <v>419</v>
      </c>
      <c r="J2149" s="1084">
        <v>1</v>
      </c>
      <c r="K2149" s="1085">
        <v>12</v>
      </c>
      <c r="L2149" s="931">
        <v>3</v>
      </c>
      <c r="M2149" s="931" t="s">
        <v>3387</v>
      </c>
      <c r="N2149" s="912"/>
      <c r="O2149" s="761"/>
      <c r="P2149" s="931"/>
      <c r="Q2149" s="931"/>
    </row>
    <row r="2150" spans="2:17">
      <c r="B2150" s="911">
        <v>2144</v>
      </c>
      <c r="C2150" s="931" t="s">
        <v>65</v>
      </c>
      <c r="D2150" s="913"/>
      <c r="E2150" s="931" t="s">
        <v>150</v>
      </c>
      <c r="F2150" s="912" t="str">
        <f t="shared" si="31"/>
        <v>6340</v>
      </c>
      <c r="G2150" s="931" t="s">
        <v>420</v>
      </c>
      <c r="H2150" s="931"/>
      <c r="I2150" s="933" t="s">
        <v>419</v>
      </c>
      <c r="J2150" s="1084">
        <v>1</v>
      </c>
      <c r="K2150" s="1085">
        <v>13</v>
      </c>
      <c r="L2150" s="931">
        <v>3</v>
      </c>
      <c r="M2150" s="931" t="s">
        <v>3387</v>
      </c>
      <c r="N2150" s="912"/>
      <c r="O2150" s="761"/>
      <c r="P2150" s="931"/>
      <c r="Q2150" s="931"/>
    </row>
    <row r="2151" spans="2:17">
      <c r="B2151" s="911">
        <v>2145</v>
      </c>
      <c r="C2151" s="931" t="s">
        <v>65</v>
      </c>
      <c r="D2151" s="913"/>
      <c r="E2151" s="931" t="s">
        <v>150</v>
      </c>
      <c r="F2151" s="912" t="str">
        <f t="shared" si="31"/>
        <v>6340</v>
      </c>
      <c r="G2151" s="931" t="s">
        <v>420</v>
      </c>
      <c r="H2151" s="931"/>
      <c r="I2151" s="933" t="s">
        <v>419</v>
      </c>
      <c r="J2151" s="1084">
        <v>2</v>
      </c>
      <c r="K2151" s="1085">
        <v>14</v>
      </c>
      <c r="L2151" s="931">
        <v>1</v>
      </c>
      <c r="M2151" s="931" t="s">
        <v>3388</v>
      </c>
      <c r="N2151" s="912"/>
      <c r="O2151" s="761"/>
      <c r="P2151" s="931"/>
      <c r="Q2151" s="931"/>
    </row>
    <row r="2152" spans="2:17">
      <c r="B2152" s="911">
        <v>2146</v>
      </c>
      <c r="C2152" s="931" t="s">
        <v>65</v>
      </c>
      <c r="D2152" s="913"/>
      <c r="E2152" s="931" t="s">
        <v>150</v>
      </c>
      <c r="F2152" s="912" t="str">
        <f t="shared" si="31"/>
        <v>6340</v>
      </c>
      <c r="G2152" s="931" t="s">
        <v>420</v>
      </c>
      <c r="H2152" s="931"/>
      <c r="I2152" s="933" t="s">
        <v>419</v>
      </c>
      <c r="J2152" s="1084">
        <v>2</v>
      </c>
      <c r="K2152" s="1085">
        <v>15</v>
      </c>
      <c r="L2152" s="931">
        <v>1</v>
      </c>
      <c r="M2152" s="931" t="s">
        <v>3388</v>
      </c>
      <c r="N2152" s="912"/>
      <c r="O2152" s="761"/>
      <c r="P2152" s="931"/>
      <c r="Q2152" s="931"/>
    </row>
    <row r="2153" spans="2:17">
      <c r="B2153" s="911">
        <v>2147</v>
      </c>
      <c r="C2153" s="931" t="s">
        <v>65</v>
      </c>
      <c r="D2153" s="913"/>
      <c r="E2153" s="931" t="s">
        <v>150</v>
      </c>
      <c r="F2153" s="912" t="str">
        <f t="shared" si="31"/>
        <v>6340</v>
      </c>
      <c r="G2153" s="931" t="s">
        <v>420</v>
      </c>
      <c r="H2153" s="931"/>
      <c r="I2153" s="933" t="s">
        <v>419</v>
      </c>
      <c r="J2153" s="1084">
        <v>2</v>
      </c>
      <c r="K2153" s="1085">
        <v>16</v>
      </c>
      <c r="L2153" s="931">
        <v>1</v>
      </c>
      <c r="M2153" s="931" t="s">
        <v>3388</v>
      </c>
      <c r="N2153" s="912"/>
      <c r="O2153" s="761"/>
      <c r="P2153" s="931"/>
      <c r="Q2153" s="931"/>
    </row>
    <row r="2154" spans="2:17">
      <c r="B2154" s="911">
        <v>2148</v>
      </c>
      <c r="C2154" s="931" t="s">
        <v>65</v>
      </c>
      <c r="D2154" s="913"/>
      <c r="E2154" s="931" t="s">
        <v>150</v>
      </c>
      <c r="F2154" s="912" t="str">
        <f t="shared" si="31"/>
        <v>6340</v>
      </c>
      <c r="G2154" s="931" t="s">
        <v>420</v>
      </c>
      <c r="H2154" s="931"/>
      <c r="I2154" s="933" t="s">
        <v>419</v>
      </c>
      <c r="J2154" s="1084">
        <v>2</v>
      </c>
      <c r="K2154" s="1085">
        <v>17</v>
      </c>
      <c r="L2154" s="931">
        <v>3</v>
      </c>
      <c r="M2154" s="931" t="s">
        <v>3388</v>
      </c>
      <c r="N2154" s="912"/>
      <c r="O2154" s="761"/>
      <c r="P2154" s="931"/>
      <c r="Q2154" s="931"/>
    </row>
    <row r="2155" spans="2:17">
      <c r="B2155" s="911">
        <v>2149</v>
      </c>
      <c r="C2155" s="931" t="s">
        <v>65</v>
      </c>
      <c r="D2155" s="913"/>
      <c r="E2155" s="931" t="s">
        <v>150</v>
      </c>
      <c r="F2155" s="912" t="str">
        <f t="shared" si="31"/>
        <v>6340</v>
      </c>
      <c r="G2155" s="931" t="s">
        <v>420</v>
      </c>
      <c r="H2155" s="931"/>
      <c r="I2155" s="933" t="s">
        <v>419</v>
      </c>
      <c r="J2155" s="1084">
        <v>2</v>
      </c>
      <c r="K2155" s="1085">
        <v>18</v>
      </c>
      <c r="L2155" s="931">
        <v>1</v>
      </c>
      <c r="M2155" s="931" t="s">
        <v>3388</v>
      </c>
      <c r="N2155" s="912"/>
      <c r="O2155" s="761"/>
      <c r="P2155" s="931"/>
      <c r="Q2155" s="931"/>
    </row>
    <row r="2156" spans="2:17">
      <c r="B2156" s="911">
        <v>2150</v>
      </c>
      <c r="C2156" s="931" t="s">
        <v>65</v>
      </c>
      <c r="D2156" s="913"/>
      <c r="E2156" s="931" t="s">
        <v>150</v>
      </c>
      <c r="F2156" s="912" t="str">
        <f t="shared" si="31"/>
        <v>6340</v>
      </c>
      <c r="G2156" s="931" t="s">
        <v>420</v>
      </c>
      <c r="H2156" s="931"/>
      <c r="I2156" s="933" t="s">
        <v>419</v>
      </c>
      <c r="J2156" s="1084">
        <v>2</v>
      </c>
      <c r="K2156" s="1085">
        <v>19</v>
      </c>
      <c r="L2156" s="931">
        <v>1</v>
      </c>
      <c r="M2156" s="931" t="s">
        <v>3388</v>
      </c>
      <c r="N2156" s="912"/>
      <c r="O2156" s="761"/>
      <c r="P2156" s="931"/>
      <c r="Q2156" s="931"/>
    </row>
    <row r="2157" spans="2:17">
      <c r="B2157" s="911">
        <v>2151</v>
      </c>
      <c r="C2157" s="931" t="s">
        <v>65</v>
      </c>
      <c r="D2157" s="913"/>
      <c r="E2157" s="931" t="s">
        <v>150</v>
      </c>
      <c r="F2157" s="912" t="str">
        <f t="shared" si="31"/>
        <v>6340</v>
      </c>
      <c r="G2157" s="931" t="s">
        <v>420</v>
      </c>
      <c r="H2157" s="931"/>
      <c r="I2157" s="933" t="s">
        <v>419</v>
      </c>
      <c r="J2157" s="1084">
        <v>2</v>
      </c>
      <c r="K2157" s="1085">
        <v>20</v>
      </c>
      <c r="L2157" s="931">
        <v>3</v>
      </c>
      <c r="M2157" s="931" t="s">
        <v>3387</v>
      </c>
      <c r="N2157" s="912"/>
      <c r="O2157" s="761"/>
      <c r="P2157" s="931"/>
      <c r="Q2157" s="931"/>
    </row>
    <row r="2158" spans="2:17">
      <c r="B2158" s="911">
        <v>2152</v>
      </c>
      <c r="C2158" s="931" t="s">
        <v>65</v>
      </c>
      <c r="D2158" s="913"/>
      <c r="E2158" s="931" t="s">
        <v>150</v>
      </c>
      <c r="F2158" s="912" t="str">
        <f t="shared" si="31"/>
        <v>6340</v>
      </c>
      <c r="G2158" s="931" t="s">
        <v>420</v>
      </c>
      <c r="H2158" s="931"/>
      <c r="I2158" s="933" t="s">
        <v>419</v>
      </c>
      <c r="J2158" s="1084">
        <v>2</v>
      </c>
      <c r="K2158" s="1085">
        <v>21</v>
      </c>
      <c r="L2158" s="931">
        <v>1</v>
      </c>
      <c r="M2158" s="931" t="s">
        <v>3388</v>
      </c>
      <c r="N2158" s="912"/>
      <c r="O2158" s="761"/>
      <c r="P2158" s="931"/>
      <c r="Q2158" s="931"/>
    </row>
    <row r="2159" spans="2:17">
      <c r="B2159" s="911">
        <v>2153</v>
      </c>
      <c r="C2159" s="931" t="s">
        <v>65</v>
      </c>
      <c r="D2159" s="913"/>
      <c r="E2159" s="931" t="s">
        <v>150</v>
      </c>
      <c r="F2159" s="912" t="str">
        <f t="shared" si="31"/>
        <v>6340</v>
      </c>
      <c r="G2159" s="931" t="s">
        <v>420</v>
      </c>
      <c r="H2159" s="931"/>
      <c r="I2159" s="933" t="s">
        <v>419</v>
      </c>
      <c r="J2159" s="1084">
        <v>2</v>
      </c>
      <c r="K2159" s="1085">
        <v>22</v>
      </c>
      <c r="L2159" s="931">
        <v>1</v>
      </c>
      <c r="M2159" s="931" t="s">
        <v>3388</v>
      </c>
      <c r="N2159" s="912"/>
      <c r="O2159" s="761"/>
      <c r="P2159" s="931"/>
      <c r="Q2159" s="931"/>
    </row>
    <row r="2160" spans="2:17">
      <c r="B2160" s="911">
        <v>2154</v>
      </c>
      <c r="C2160" s="931" t="s">
        <v>65</v>
      </c>
      <c r="D2160" s="913"/>
      <c r="E2160" s="931" t="s">
        <v>150</v>
      </c>
      <c r="F2160" s="912" t="str">
        <f t="shared" si="31"/>
        <v>6340</v>
      </c>
      <c r="G2160" s="931" t="s">
        <v>420</v>
      </c>
      <c r="H2160" s="931"/>
      <c r="I2160" s="933" t="s">
        <v>419</v>
      </c>
      <c r="J2160" s="1084">
        <v>2</v>
      </c>
      <c r="K2160" s="1085">
        <v>23</v>
      </c>
      <c r="L2160" s="931">
        <v>3</v>
      </c>
      <c r="M2160" s="931" t="s">
        <v>3388</v>
      </c>
      <c r="N2160" s="912"/>
      <c r="O2160" s="761"/>
      <c r="P2160" s="931"/>
      <c r="Q2160" s="931"/>
    </row>
    <row r="2161" spans="2:17">
      <c r="B2161" s="911">
        <v>2155</v>
      </c>
      <c r="C2161" s="931" t="s">
        <v>65</v>
      </c>
      <c r="D2161" s="913"/>
      <c r="E2161" s="931" t="s">
        <v>150</v>
      </c>
      <c r="F2161" s="912" t="str">
        <f t="shared" si="31"/>
        <v>6340</v>
      </c>
      <c r="G2161" s="931" t="s">
        <v>420</v>
      </c>
      <c r="H2161" s="931"/>
      <c r="I2161" s="933" t="s">
        <v>419</v>
      </c>
      <c r="J2161" s="1084">
        <v>3</v>
      </c>
      <c r="K2161" s="1085">
        <v>24</v>
      </c>
      <c r="L2161" s="931">
        <v>1</v>
      </c>
      <c r="M2161" s="931" t="s">
        <v>3388</v>
      </c>
      <c r="N2161" s="912"/>
      <c r="O2161" s="761"/>
      <c r="P2161" s="931"/>
      <c r="Q2161" s="931"/>
    </row>
    <row r="2162" spans="2:17">
      <c r="B2162" s="911">
        <v>2156</v>
      </c>
      <c r="C2162" s="931" t="s">
        <v>65</v>
      </c>
      <c r="D2162" s="913"/>
      <c r="E2162" s="931" t="s">
        <v>150</v>
      </c>
      <c r="F2162" s="912" t="str">
        <f t="shared" si="31"/>
        <v>6340</v>
      </c>
      <c r="G2162" s="931" t="s">
        <v>420</v>
      </c>
      <c r="H2162" s="931"/>
      <c r="I2162" s="933" t="s">
        <v>419</v>
      </c>
      <c r="J2162" s="1084">
        <v>3</v>
      </c>
      <c r="K2162" s="1085">
        <v>25</v>
      </c>
      <c r="L2162" s="931">
        <v>1</v>
      </c>
      <c r="M2162" s="931" t="s">
        <v>3388</v>
      </c>
      <c r="N2162" s="912"/>
      <c r="O2162" s="761"/>
      <c r="P2162" s="931"/>
      <c r="Q2162" s="931"/>
    </row>
    <row r="2163" spans="2:17">
      <c r="B2163" s="911">
        <v>2157</v>
      </c>
      <c r="C2163" s="931" t="s">
        <v>65</v>
      </c>
      <c r="D2163" s="913"/>
      <c r="E2163" s="931" t="s">
        <v>150</v>
      </c>
      <c r="F2163" s="912" t="str">
        <f t="shared" si="31"/>
        <v>6340</v>
      </c>
      <c r="G2163" s="931" t="s">
        <v>420</v>
      </c>
      <c r="H2163" s="931"/>
      <c r="I2163" s="933" t="s">
        <v>419</v>
      </c>
      <c r="J2163" s="1084">
        <v>3</v>
      </c>
      <c r="K2163" s="1085">
        <v>26</v>
      </c>
      <c r="L2163" s="931">
        <v>3</v>
      </c>
      <c r="M2163" s="931" t="s">
        <v>3387</v>
      </c>
      <c r="N2163" s="912"/>
      <c r="O2163" s="761"/>
      <c r="P2163" s="931"/>
      <c r="Q2163" s="931"/>
    </row>
    <row r="2164" spans="2:17">
      <c r="B2164" s="911">
        <v>2158</v>
      </c>
      <c r="C2164" s="931" t="s">
        <v>65</v>
      </c>
      <c r="D2164" s="913"/>
      <c r="E2164" s="931" t="s">
        <v>150</v>
      </c>
      <c r="F2164" s="912" t="str">
        <f t="shared" si="31"/>
        <v>6340</v>
      </c>
      <c r="G2164" s="931" t="s">
        <v>420</v>
      </c>
      <c r="H2164" s="931"/>
      <c r="I2164" s="933" t="s">
        <v>419</v>
      </c>
      <c r="J2164" s="1084">
        <v>3</v>
      </c>
      <c r="K2164" s="1085">
        <v>27</v>
      </c>
      <c r="L2164" s="931">
        <v>1</v>
      </c>
      <c r="M2164" s="931" t="s">
        <v>3388</v>
      </c>
      <c r="N2164" s="912"/>
      <c r="O2164" s="761"/>
      <c r="P2164" s="931"/>
      <c r="Q2164" s="931"/>
    </row>
    <row r="2165" spans="2:17">
      <c r="B2165" s="911">
        <v>2159</v>
      </c>
      <c r="C2165" s="931" t="s">
        <v>65</v>
      </c>
      <c r="D2165" s="913"/>
      <c r="E2165" s="931" t="s">
        <v>150</v>
      </c>
      <c r="F2165" s="912" t="str">
        <f t="shared" si="31"/>
        <v>6340</v>
      </c>
      <c r="G2165" s="931" t="s">
        <v>420</v>
      </c>
      <c r="H2165" s="931"/>
      <c r="I2165" s="933" t="s">
        <v>419</v>
      </c>
      <c r="J2165" s="1084">
        <v>3</v>
      </c>
      <c r="K2165" s="1085">
        <v>28</v>
      </c>
      <c r="L2165" s="931">
        <v>1</v>
      </c>
      <c r="M2165" s="931" t="s">
        <v>3388</v>
      </c>
      <c r="N2165" s="912"/>
      <c r="O2165" s="761"/>
      <c r="P2165" s="931"/>
      <c r="Q2165" s="931"/>
    </row>
    <row r="2166" spans="2:17">
      <c r="B2166" s="911">
        <v>2160</v>
      </c>
      <c r="C2166" s="931" t="s">
        <v>65</v>
      </c>
      <c r="D2166" s="913"/>
      <c r="E2166" s="931" t="s">
        <v>150</v>
      </c>
      <c r="F2166" s="912" t="str">
        <f t="shared" si="31"/>
        <v>6340</v>
      </c>
      <c r="G2166" s="931" t="s">
        <v>420</v>
      </c>
      <c r="H2166" s="931"/>
      <c r="I2166" s="933" t="s">
        <v>419</v>
      </c>
      <c r="J2166" s="1084">
        <v>3</v>
      </c>
      <c r="K2166" s="1085">
        <v>29</v>
      </c>
      <c r="L2166" s="931">
        <v>3</v>
      </c>
      <c r="M2166" s="931" t="s">
        <v>3387</v>
      </c>
      <c r="N2166" s="912"/>
      <c r="O2166" s="761"/>
      <c r="P2166" s="931"/>
      <c r="Q2166" s="931"/>
    </row>
    <row r="2167" spans="2:17">
      <c r="B2167" s="911">
        <v>2161</v>
      </c>
      <c r="C2167" s="931" t="s">
        <v>65</v>
      </c>
      <c r="D2167" s="913"/>
      <c r="E2167" s="931" t="s">
        <v>150</v>
      </c>
      <c r="F2167" s="912" t="str">
        <f t="shared" si="31"/>
        <v>6340</v>
      </c>
      <c r="G2167" s="931" t="s">
        <v>420</v>
      </c>
      <c r="H2167" s="931"/>
      <c r="I2167" s="933" t="s">
        <v>419</v>
      </c>
      <c r="J2167" s="1084">
        <v>3</v>
      </c>
      <c r="K2167" s="1085">
        <v>30</v>
      </c>
      <c r="L2167" s="931">
        <v>1</v>
      </c>
      <c r="M2167" s="931" t="s">
        <v>3388</v>
      </c>
      <c r="N2167" s="912"/>
      <c r="O2167" s="761"/>
      <c r="P2167" s="931"/>
      <c r="Q2167" s="931"/>
    </row>
    <row r="2168" spans="2:17">
      <c r="B2168" s="911">
        <v>2162</v>
      </c>
      <c r="C2168" s="931" t="s">
        <v>65</v>
      </c>
      <c r="D2168" s="913"/>
      <c r="E2168" s="931" t="s">
        <v>150</v>
      </c>
      <c r="F2168" s="912" t="str">
        <f t="shared" si="31"/>
        <v>6340</v>
      </c>
      <c r="G2168" s="931" t="s">
        <v>420</v>
      </c>
      <c r="H2168" s="931"/>
      <c r="I2168" s="933" t="s">
        <v>419</v>
      </c>
      <c r="J2168" s="1084">
        <v>3</v>
      </c>
      <c r="K2168" s="1085">
        <v>31</v>
      </c>
      <c r="L2168" s="931">
        <v>3</v>
      </c>
      <c r="M2168" s="931" t="s">
        <v>3387</v>
      </c>
      <c r="N2168" s="912"/>
      <c r="O2168" s="761"/>
      <c r="P2168" s="931"/>
      <c r="Q2168" s="931"/>
    </row>
    <row r="2169" spans="2:17">
      <c r="B2169" s="911">
        <v>2163</v>
      </c>
      <c r="C2169" s="931" t="s">
        <v>65</v>
      </c>
      <c r="D2169" s="913"/>
      <c r="E2169" s="931" t="s">
        <v>150</v>
      </c>
      <c r="F2169" s="912" t="str">
        <f t="shared" si="31"/>
        <v>6340</v>
      </c>
      <c r="G2169" s="931" t="s">
        <v>421</v>
      </c>
      <c r="H2169" s="931"/>
      <c r="I2169" s="933" t="s">
        <v>422</v>
      </c>
      <c r="J2169" s="1084">
        <v>1</v>
      </c>
      <c r="K2169" s="1085">
        <v>1</v>
      </c>
      <c r="L2169" s="931">
        <v>3</v>
      </c>
      <c r="M2169" s="931" t="s">
        <v>3387</v>
      </c>
      <c r="N2169" s="912"/>
      <c r="O2169" s="761"/>
      <c r="P2169" s="931"/>
      <c r="Q2169" s="931"/>
    </row>
    <row r="2170" spans="2:17">
      <c r="B2170" s="911">
        <v>2164</v>
      </c>
      <c r="C2170" s="931" t="s">
        <v>65</v>
      </c>
      <c r="D2170" s="913"/>
      <c r="E2170" s="931" t="s">
        <v>150</v>
      </c>
      <c r="F2170" s="912" t="str">
        <f t="shared" si="31"/>
        <v>6340</v>
      </c>
      <c r="G2170" s="931" t="s">
        <v>421</v>
      </c>
      <c r="H2170" s="931"/>
      <c r="I2170" s="933" t="s">
        <v>422</v>
      </c>
      <c r="J2170" s="1084">
        <v>1</v>
      </c>
      <c r="K2170" s="1085">
        <v>2</v>
      </c>
      <c r="L2170" s="931">
        <v>3</v>
      </c>
      <c r="M2170" s="931" t="s">
        <v>3387</v>
      </c>
      <c r="N2170" s="912"/>
      <c r="O2170" s="761"/>
      <c r="P2170" s="931"/>
      <c r="Q2170" s="931"/>
    </row>
    <row r="2171" spans="2:17">
      <c r="B2171" s="911">
        <v>2165</v>
      </c>
      <c r="C2171" s="931" t="s">
        <v>65</v>
      </c>
      <c r="D2171" s="913"/>
      <c r="E2171" s="931" t="s">
        <v>150</v>
      </c>
      <c r="F2171" s="912" t="str">
        <f t="shared" si="31"/>
        <v>6340</v>
      </c>
      <c r="G2171" s="931" t="s">
        <v>421</v>
      </c>
      <c r="H2171" s="931"/>
      <c r="I2171" s="933" t="s">
        <v>422</v>
      </c>
      <c r="J2171" s="1084">
        <v>1</v>
      </c>
      <c r="K2171" s="1085">
        <v>3</v>
      </c>
      <c r="L2171" s="931">
        <v>3</v>
      </c>
      <c r="M2171" s="931" t="s">
        <v>3387</v>
      </c>
      <c r="N2171" s="912"/>
      <c r="O2171" s="761"/>
      <c r="P2171" s="931"/>
      <c r="Q2171" s="931"/>
    </row>
    <row r="2172" spans="2:17">
      <c r="B2172" s="911">
        <v>2166</v>
      </c>
      <c r="C2172" s="931" t="s">
        <v>65</v>
      </c>
      <c r="D2172" s="913"/>
      <c r="E2172" s="931" t="s">
        <v>150</v>
      </c>
      <c r="F2172" s="912" t="str">
        <f t="shared" si="31"/>
        <v>6340</v>
      </c>
      <c r="G2172" s="931" t="s">
        <v>421</v>
      </c>
      <c r="H2172" s="931"/>
      <c r="I2172" s="933" t="s">
        <v>422</v>
      </c>
      <c r="J2172" s="1084">
        <v>1</v>
      </c>
      <c r="K2172" s="1085">
        <v>4</v>
      </c>
      <c r="L2172" s="931">
        <v>3</v>
      </c>
      <c r="M2172" s="931" t="s">
        <v>3387</v>
      </c>
      <c r="N2172" s="912"/>
      <c r="O2172" s="761"/>
      <c r="P2172" s="931"/>
      <c r="Q2172" s="931"/>
    </row>
    <row r="2173" spans="2:17">
      <c r="B2173" s="911">
        <v>2167</v>
      </c>
      <c r="C2173" s="931" t="s">
        <v>65</v>
      </c>
      <c r="D2173" s="913"/>
      <c r="E2173" s="931" t="s">
        <v>150</v>
      </c>
      <c r="F2173" s="912" t="str">
        <f t="shared" si="31"/>
        <v>6340</v>
      </c>
      <c r="G2173" s="931" t="s">
        <v>421</v>
      </c>
      <c r="H2173" s="931"/>
      <c r="I2173" s="933" t="s">
        <v>422</v>
      </c>
      <c r="J2173" s="1084">
        <v>1</v>
      </c>
      <c r="K2173" s="1085">
        <v>5</v>
      </c>
      <c r="L2173" s="931">
        <v>3</v>
      </c>
      <c r="M2173" s="931" t="s">
        <v>3387</v>
      </c>
      <c r="N2173" s="912"/>
      <c r="O2173" s="761"/>
      <c r="P2173" s="931"/>
      <c r="Q2173" s="931"/>
    </row>
    <row r="2174" spans="2:17">
      <c r="B2174" s="911">
        <v>2168</v>
      </c>
      <c r="C2174" s="931" t="s">
        <v>65</v>
      </c>
      <c r="D2174" s="913"/>
      <c r="E2174" s="931" t="s">
        <v>150</v>
      </c>
      <c r="F2174" s="912" t="str">
        <f t="shared" si="31"/>
        <v>6340</v>
      </c>
      <c r="G2174" s="931" t="s">
        <v>421</v>
      </c>
      <c r="H2174" s="931"/>
      <c r="I2174" s="933" t="s">
        <v>422</v>
      </c>
      <c r="J2174" s="1084">
        <v>1</v>
      </c>
      <c r="K2174" s="1085">
        <v>6</v>
      </c>
      <c r="L2174" s="931">
        <v>3</v>
      </c>
      <c r="M2174" s="931" t="s">
        <v>3387</v>
      </c>
      <c r="N2174" s="912"/>
      <c r="O2174" s="761"/>
      <c r="P2174" s="931"/>
      <c r="Q2174" s="931"/>
    </row>
    <row r="2175" spans="2:17">
      <c r="B2175" s="911">
        <v>2169</v>
      </c>
      <c r="C2175" s="931" t="s">
        <v>65</v>
      </c>
      <c r="D2175" s="913"/>
      <c r="E2175" s="931" t="s">
        <v>150</v>
      </c>
      <c r="F2175" s="912" t="str">
        <f t="shared" si="31"/>
        <v>6340</v>
      </c>
      <c r="G2175" s="931" t="s">
        <v>421</v>
      </c>
      <c r="H2175" s="931"/>
      <c r="I2175" s="933" t="s">
        <v>422</v>
      </c>
      <c r="J2175" s="1084">
        <v>1</v>
      </c>
      <c r="K2175" s="1085">
        <v>7</v>
      </c>
      <c r="L2175" s="931">
        <v>3</v>
      </c>
      <c r="M2175" s="931" t="s">
        <v>3343</v>
      </c>
      <c r="N2175" s="912"/>
      <c r="O2175" s="761"/>
      <c r="P2175" s="931"/>
      <c r="Q2175" s="931"/>
    </row>
    <row r="2176" spans="2:17">
      <c r="B2176" s="911">
        <v>2170</v>
      </c>
      <c r="C2176" s="931" t="s">
        <v>65</v>
      </c>
      <c r="D2176" s="913"/>
      <c r="E2176" s="931" t="s">
        <v>150</v>
      </c>
      <c r="F2176" s="912" t="str">
        <f t="shared" si="31"/>
        <v>6340</v>
      </c>
      <c r="G2176" s="931"/>
      <c r="H2176" s="931"/>
      <c r="I2176" s="933" t="s">
        <v>423</v>
      </c>
      <c r="J2176" s="1084"/>
      <c r="K2176" s="1085"/>
      <c r="L2176" s="931"/>
      <c r="M2176" s="931"/>
      <c r="N2176" s="912"/>
      <c r="O2176" s="761"/>
      <c r="P2176" s="931"/>
      <c r="Q2176" s="931"/>
    </row>
    <row r="2177" spans="2:17">
      <c r="B2177" s="911">
        <v>2171</v>
      </c>
      <c r="C2177" s="931" t="s">
        <v>65</v>
      </c>
      <c r="D2177" s="913"/>
      <c r="E2177" s="931" t="s">
        <v>150</v>
      </c>
      <c r="F2177" s="912" t="str">
        <f t="shared" si="31"/>
        <v>6340</v>
      </c>
      <c r="G2177" s="931" t="s">
        <v>3406</v>
      </c>
      <c r="H2177" s="931"/>
      <c r="I2177" s="933" t="s">
        <v>426</v>
      </c>
      <c r="J2177" s="1084">
        <v>1</v>
      </c>
      <c r="K2177" s="1085">
        <v>1</v>
      </c>
      <c r="L2177" s="931">
        <v>3</v>
      </c>
      <c r="M2177" s="931" t="s">
        <v>3343</v>
      </c>
      <c r="N2177" s="912"/>
      <c r="O2177" s="761"/>
      <c r="P2177" s="931"/>
      <c r="Q2177" s="931"/>
    </row>
    <row r="2178" spans="2:17">
      <c r="B2178" s="911">
        <v>2172</v>
      </c>
      <c r="C2178" s="931" t="s">
        <v>65</v>
      </c>
      <c r="D2178" s="913"/>
      <c r="E2178" s="931" t="s">
        <v>150</v>
      </c>
      <c r="F2178" s="912" t="str">
        <f t="shared" si="31"/>
        <v>6340</v>
      </c>
      <c r="G2178" s="931" t="s">
        <v>3406</v>
      </c>
      <c r="H2178" s="931"/>
      <c r="I2178" s="933" t="s">
        <v>426</v>
      </c>
      <c r="J2178" s="1084">
        <v>1</v>
      </c>
      <c r="K2178" s="1085">
        <v>2</v>
      </c>
      <c r="L2178" s="931">
        <v>3</v>
      </c>
      <c r="M2178" s="931" t="s">
        <v>3387</v>
      </c>
      <c r="N2178" s="912"/>
      <c r="O2178" s="761"/>
      <c r="P2178" s="931"/>
      <c r="Q2178" s="931"/>
    </row>
    <row r="2179" spans="2:17">
      <c r="B2179" s="911">
        <v>2173</v>
      </c>
      <c r="C2179" s="931" t="s">
        <v>65</v>
      </c>
      <c r="D2179" s="913"/>
      <c r="E2179" s="931" t="s">
        <v>150</v>
      </c>
      <c r="F2179" s="912" t="str">
        <f t="shared" si="31"/>
        <v>6340</v>
      </c>
      <c r="G2179" s="931" t="s">
        <v>3406</v>
      </c>
      <c r="H2179" s="931"/>
      <c r="I2179" s="933" t="s">
        <v>426</v>
      </c>
      <c r="J2179" s="1084">
        <v>1</v>
      </c>
      <c r="K2179" s="1085">
        <v>3</v>
      </c>
      <c r="L2179" s="931">
        <v>1.5</v>
      </c>
      <c r="M2179" s="931" t="s">
        <v>3388</v>
      </c>
      <c r="N2179" s="912"/>
      <c r="O2179" s="761"/>
      <c r="P2179" s="931"/>
      <c r="Q2179" s="931"/>
    </row>
    <row r="2180" spans="2:17">
      <c r="B2180" s="911">
        <v>2174</v>
      </c>
      <c r="C2180" s="931" t="s">
        <v>65</v>
      </c>
      <c r="D2180" s="913"/>
      <c r="E2180" s="931" t="s">
        <v>150</v>
      </c>
      <c r="F2180" s="912" t="str">
        <f t="shared" si="31"/>
        <v>6340</v>
      </c>
      <c r="G2180" s="931" t="s">
        <v>3406</v>
      </c>
      <c r="H2180" s="931"/>
      <c r="I2180" s="933" t="s">
        <v>426</v>
      </c>
      <c r="J2180" s="1084">
        <v>1</v>
      </c>
      <c r="K2180" s="1085">
        <v>4</v>
      </c>
      <c r="L2180" s="931">
        <v>3</v>
      </c>
      <c r="M2180" s="931" t="s">
        <v>3387</v>
      </c>
      <c r="N2180" s="912"/>
      <c r="O2180" s="761"/>
      <c r="P2180" s="931"/>
      <c r="Q2180" s="931"/>
    </row>
    <row r="2181" spans="2:17">
      <c r="B2181" s="911">
        <v>2175</v>
      </c>
      <c r="C2181" s="931" t="s">
        <v>65</v>
      </c>
      <c r="D2181" s="913"/>
      <c r="E2181" s="931" t="s">
        <v>150</v>
      </c>
      <c r="F2181" s="912" t="str">
        <f t="shared" si="31"/>
        <v>6340</v>
      </c>
      <c r="G2181" s="931" t="s">
        <v>3406</v>
      </c>
      <c r="H2181" s="931"/>
      <c r="I2181" s="933" t="s">
        <v>426</v>
      </c>
      <c r="J2181" s="1084">
        <v>1</v>
      </c>
      <c r="K2181" s="1085">
        <v>5</v>
      </c>
      <c r="L2181" s="931">
        <v>3</v>
      </c>
      <c r="M2181" s="931" t="s">
        <v>3387</v>
      </c>
      <c r="N2181" s="912"/>
      <c r="O2181" s="761"/>
      <c r="P2181" s="931"/>
      <c r="Q2181" s="931"/>
    </row>
    <row r="2182" spans="2:17">
      <c r="B2182" s="911">
        <v>2176</v>
      </c>
      <c r="C2182" s="931" t="s">
        <v>65</v>
      </c>
      <c r="D2182" s="913"/>
      <c r="E2182" s="931" t="s">
        <v>150</v>
      </c>
      <c r="F2182" s="912" t="str">
        <f t="shared" si="31"/>
        <v>6340</v>
      </c>
      <c r="G2182" s="931" t="s">
        <v>3406</v>
      </c>
      <c r="H2182" s="931"/>
      <c r="I2182" s="933" t="s">
        <v>426</v>
      </c>
      <c r="J2182" s="1084">
        <v>1</v>
      </c>
      <c r="K2182" s="1085">
        <v>6</v>
      </c>
      <c r="L2182" s="931">
        <v>3</v>
      </c>
      <c r="M2182" s="931" t="s">
        <v>3387</v>
      </c>
      <c r="N2182" s="912"/>
      <c r="O2182" s="761"/>
      <c r="P2182" s="931"/>
      <c r="Q2182" s="931"/>
    </row>
    <row r="2183" spans="2:17">
      <c r="B2183" s="911">
        <v>2177</v>
      </c>
      <c r="C2183" s="931" t="s">
        <v>65</v>
      </c>
      <c r="D2183" s="913"/>
      <c r="E2183" s="931" t="s">
        <v>150</v>
      </c>
      <c r="F2183" s="912" t="str">
        <f t="shared" si="31"/>
        <v>6340</v>
      </c>
      <c r="G2183" s="931" t="s">
        <v>3406</v>
      </c>
      <c r="H2183" s="931"/>
      <c r="I2183" s="933" t="s">
        <v>426</v>
      </c>
      <c r="J2183" s="1084">
        <v>1</v>
      </c>
      <c r="K2183" s="1085">
        <v>7</v>
      </c>
      <c r="L2183" s="931">
        <v>3</v>
      </c>
      <c r="M2183" s="931" t="s">
        <v>3387</v>
      </c>
      <c r="N2183" s="912"/>
      <c r="O2183" s="761"/>
      <c r="P2183" s="931"/>
      <c r="Q2183" s="931"/>
    </row>
    <row r="2184" spans="2:17">
      <c r="B2184" s="911">
        <v>2178</v>
      </c>
      <c r="C2184" s="931" t="s">
        <v>65</v>
      </c>
      <c r="D2184" s="913"/>
      <c r="E2184" s="931" t="s">
        <v>150</v>
      </c>
      <c r="F2184" s="912" t="str">
        <f t="shared" si="31"/>
        <v>6340</v>
      </c>
      <c r="G2184" s="931" t="s">
        <v>3406</v>
      </c>
      <c r="H2184" s="931"/>
      <c r="I2184" s="933" t="s">
        <v>426</v>
      </c>
      <c r="J2184" s="1084">
        <v>1</v>
      </c>
      <c r="K2184" s="1085">
        <v>8</v>
      </c>
      <c r="L2184" s="931">
        <v>3</v>
      </c>
      <c r="M2184" s="931" t="s">
        <v>3387</v>
      </c>
      <c r="N2184" s="912"/>
      <c r="O2184" s="761"/>
      <c r="P2184" s="931"/>
      <c r="Q2184" s="931"/>
    </row>
    <row r="2185" spans="2:17">
      <c r="B2185" s="911">
        <v>2179</v>
      </c>
      <c r="C2185" s="931" t="s">
        <v>65</v>
      </c>
      <c r="D2185" s="913"/>
      <c r="E2185" s="931" t="s">
        <v>150</v>
      </c>
      <c r="F2185" s="912" t="str">
        <f t="shared" si="31"/>
        <v>6340</v>
      </c>
      <c r="G2185" s="931" t="s">
        <v>3406</v>
      </c>
      <c r="H2185" s="931"/>
      <c r="I2185" s="933" t="s">
        <v>426</v>
      </c>
      <c r="J2185" s="1084">
        <v>2</v>
      </c>
      <c r="K2185" s="1085">
        <v>9</v>
      </c>
      <c r="L2185" s="931">
        <v>3</v>
      </c>
      <c r="M2185" s="931" t="s">
        <v>3387</v>
      </c>
      <c r="N2185" s="912"/>
      <c r="O2185" s="761"/>
      <c r="P2185" s="931"/>
      <c r="Q2185" s="931"/>
    </row>
    <row r="2186" spans="2:17">
      <c r="B2186" s="911">
        <v>2180</v>
      </c>
      <c r="C2186" s="931" t="s">
        <v>65</v>
      </c>
      <c r="D2186" s="913"/>
      <c r="E2186" s="931" t="s">
        <v>150</v>
      </c>
      <c r="F2186" s="912" t="str">
        <f t="shared" si="31"/>
        <v>6340</v>
      </c>
      <c r="G2186" s="931" t="s">
        <v>3406</v>
      </c>
      <c r="H2186" s="931"/>
      <c r="I2186" s="933" t="s">
        <v>426</v>
      </c>
      <c r="J2186" s="1084">
        <v>2</v>
      </c>
      <c r="K2186" s="1085">
        <v>10</v>
      </c>
      <c r="L2186" s="931">
        <v>3</v>
      </c>
      <c r="M2186" s="931" t="s">
        <v>3387</v>
      </c>
      <c r="N2186" s="912"/>
      <c r="O2186" s="761"/>
      <c r="P2186" s="931"/>
      <c r="Q2186" s="931"/>
    </row>
    <row r="2187" spans="2:17">
      <c r="B2187" s="911">
        <v>2181</v>
      </c>
      <c r="C2187" s="931" t="s">
        <v>65</v>
      </c>
      <c r="D2187" s="913"/>
      <c r="E2187" s="931" t="s">
        <v>150</v>
      </c>
      <c r="F2187" s="912" t="str">
        <f t="shared" si="31"/>
        <v>6340</v>
      </c>
      <c r="G2187" s="931" t="s">
        <v>3406</v>
      </c>
      <c r="H2187" s="931"/>
      <c r="I2187" s="933" t="s">
        <v>426</v>
      </c>
      <c r="J2187" s="1084">
        <v>2</v>
      </c>
      <c r="K2187" s="1085">
        <v>11</v>
      </c>
      <c r="L2187" s="931">
        <v>3</v>
      </c>
      <c r="M2187" s="931" t="s">
        <v>3387</v>
      </c>
      <c r="N2187" s="912"/>
      <c r="O2187" s="761"/>
      <c r="P2187" s="931"/>
      <c r="Q2187" s="931"/>
    </row>
    <row r="2188" spans="2:17">
      <c r="B2188" s="911">
        <v>2182</v>
      </c>
      <c r="C2188" s="931" t="s">
        <v>65</v>
      </c>
      <c r="D2188" s="913"/>
      <c r="E2188" s="931" t="s">
        <v>150</v>
      </c>
      <c r="F2188" s="912" t="str">
        <f t="shared" si="31"/>
        <v>6340</v>
      </c>
      <c r="G2188" s="931" t="s">
        <v>3406</v>
      </c>
      <c r="H2188" s="931"/>
      <c r="I2188" s="933" t="s">
        <v>426</v>
      </c>
      <c r="J2188" s="1084">
        <v>2</v>
      </c>
      <c r="K2188" s="1085">
        <v>12</v>
      </c>
      <c r="L2188" s="931">
        <v>3</v>
      </c>
      <c r="M2188" s="931" t="s">
        <v>3387</v>
      </c>
      <c r="N2188" s="912"/>
      <c r="O2188" s="761"/>
      <c r="P2188" s="931"/>
      <c r="Q2188" s="931"/>
    </row>
    <row r="2189" spans="2:17">
      <c r="B2189" s="911">
        <v>2183</v>
      </c>
      <c r="C2189" s="931" t="s">
        <v>65</v>
      </c>
      <c r="D2189" s="913"/>
      <c r="E2189" s="931" t="s">
        <v>150</v>
      </c>
      <c r="F2189" s="912" t="str">
        <f t="shared" si="31"/>
        <v>6340</v>
      </c>
      <c r="G2189" s="931" t="s">
        <v>3406</v>
      </c>
      <c r="H2189" s="931"/>
      <c r="I2189" s="933" t="s">
        <v>426</v>
      </c>
      <c r="J2189" s="1084">
        <v>2</v>
      </c>
      <c r="K2189" s="1085">
        <v>13</v>
      </c>
      <c r="L2189" s="931">
        <v>3</v>
      </c>
      <c r="M2189" s="931" t="s">
        <v>3387</v>
      </c>
      <c r="N2189" s="912"/>
      <c r="O2189" s="761"/>
      <c r="P2189" s="931"/>
      <c r="Q2189" s="931"/>
    </row>
    <row r="2190" spans="2:17">
      <c r="B2190" s="911">
        <v>2184</v>
      </c>
      <c r="C2190" s="931" t="s">
        <v>65</v>
      </c>
      <c r="D2190" s="913"/>
      <c r="E2190" s="931" t="s">
        <v>150</v>
      </c>
      <c r="F2190" s="912" t="str">
        <f t="shared" si="31"/>
        <v>6340</v>
      </c>
      <c r="G2190" s="931" t="s">
        <v>429</v>
      </c>
      <c r="H2190" s="931"/>
      <c r="I2190" s="933" t="s">
        <v>426</v>
      </c>
      <c r="J2190" s="1084">
        <v>1</v>
      </c>
      <c r="K2190" s="1085">
        <v>1</v>
      </c>
      <c r="L2190" s="931">
        <v>1</v>
      </c>
      <c r="M2190" s="931" t="s">
        <v>3388</v>
      </c>
      <c r="N2190" s="912"/>
      <c r="O2190" s="761"/>
      <c r="P2190" s="931"/>
      <c r="Q2190" s="931"/>
    </row>
    <row r="2191" spans="2:17">
      <c r="B2191" s="911">
        <v>2185</v>
      </c>
      <c r="C2191" s="931" t="s">
        <v>65</v>
      </c>
      <c r="D2191" s="913"/>
      <c r="E2191" s="931" t="s">
        <v>150</v>
      </c>
      <c r="F2191" s="912" t="str">
        <f t="shared" si="31"/>
        <v>6340</v>
      </c>
      <c r="G2191" s="931" t="s">
        <v>429</v>
      </c>
      <c r="H2191" s="931"/>
      <c r="I2191" s="933" t="s">
        <v>426</v>
      </c>
      <c r="J2191" s="1084">
        <v>1</v>
      </c>
      <c r="K2191" s="1085">
        <v>2</v>
      </c>
      <c r="L2191" s="931">
        <v>1</v>
      </c>
      <c r="M2191" s="931" t="s">
        <v>3388</v>
      </c>
      <c r="N2191" s="912"/>
      <c r="O2191" s="761"/>
      <c r="P2191" s="931"/>
      <c r="Q2191" s="931"/>
    </row>
    <row r="2192" spans="2:17">
      <c r="B2192" s="911">
        <v>2186</v>
      </c>
      <c r="C2192" s="931" t="s">
        <v>65</v>
      </c>
      <c r="D2192" s="913"/>
      <c r="E2192" s="931" t="s">
        <v>150</v>
      </c>
      <c r="F2192" s="912" t="str">
        <f t="shared" ref="F2192:F2255" si="35">LEFT(I2192,4)</f>
        <v>6340</v>
      </c>
      <c r="G2192" s="931" t="s">
        <v>429</v>
      </c>
      <c r="H2192" s="931"/>
      <c r="I2192" s="933" t="s">
        <v>426</v>
      </c>
      <c r="J2192" s="1084">
        <v>1</v>
      </c>
      <c r="K2192" s="1085">
        <v>3</v>
      </c>
      <c r="L2192" s="931">
        <v>3</v>
      </c>
      <c r="M2192" s="931" t="s">
        <v>3387</v>
      </c>
      <c r="N2192" s="912" t="s">
        <v>3407</v>
      </c>
      <c r="O2192" s="761"/>
      <c r="P2192" s="931"/>
      <c r="Q2192" s="931"/>
    </row>
    <row r="2193" spans="2:17">
      <c r="B2193" s="911">
        <v>2187</v>
      </c>
      <c r="C2193" s="931" t="s">
        <v>65</v>
      </c>
      <c r="D2193" s="913"/>
      <c r="E2193" s="931" t="s">
        <v>150</v>
      </c>
      <c r="F2193" s="912" t="str">
        <f t="shared" si="35"/>
        <v>6340</v>
      </c>
      <c r="G2193" s="931" t="s">
        <v>429</v>
      </c>
      <c r="H2193" s="931"/>
      <c r="I2193" s="933" t="s">
        <v>426</v>
      </c>
      <c r="J2193" s="1084">
        <v>1</v>
      </c>
      <c r="K2193" s="1085">
        <v>4</v>
      </c>
      <c r="L2193" s="931">
        <v>1</v>
      </c>
      <c r="M2193" s="931" t="s">
        <v>3388</v>
      </c>
      <c r="N2193" s="912"/>
      <c r="O2193" s="761"/>
      <c r="P2193" s="931"/>
      <c r="Q2193" s="931"/>
    </row>
    <row r="2194" spans="2:17">
      <c r="B2194" s="911">
        <v>2188</v>
      </c>
      <c r="C2194" s="931" t="s">
        <v>65</v>
      </c>
      <c r="D2194" s="913"/>
      <c r="E2194" s="931" t="s">
        <v>150</v>
      </c>
      <c r="F2194" s="912" t="str">
        <f t="shared" si="35"/>
        <v>6340</v>
      </c>
      <c r="G2194" s="931" t="s">
        <v>429</v>
      </c>
      <c r="H2194" s="931"/>
      <c r="I2194" s="933" t="s">
        <v>426</v>
      </c>
      <c r="J2194" s="1084">
        <v>1</v>
      </c>
      <c r="K2194" s="1085" t="s">
        <v>2885</v>
      </c>
      <c r="L2194" s="931">
        <v>3</v>
      </c>
      <c r="M2194" s="931" t="s">
        <v>3388</v>
      </c>
      <c r="N2194" s="912"/>
      <c r="O2194" s="761"/>
      <c r="P2194" s="931"/>
      <c r="Q2194" s="931"/>
    </row>
    <row r="2195" spans="2:17">
      <c r="B2195" s="911">
        <v>2189</v>
      </c>
      <c r="C2195" s="931" t="s">
        <v>65</v>
      </c>
      <c r="D2195" s="913"/>
      <c r="E2195" s="931" t="s">
        <v>150</v>
      </c>
      <c r="F2195" s="912" t="str">
        <f t="shared" si="35"/>
        <v>6340</v>
      </c>
      <c r="G2195" s="931" t="s">
        <v>429</v>
      </c>
      <c r="H2195" s="931"/>
      <c r="I2195" s="933" t="s">
        <v>426</v>
      </c>
      <c r="J2195" s="1084">
        <v>1</v>
      </c>
      <c r="K2195" s="1085">
        <v>5</v>
      </c>
      <c r="L2195" s="931">
        <v>1</v>
      </c>
      <c r="M2195" s="931" t="s">
        <v>3388</v>
      </c>
      <c r="N2195" s="912"/>
      <c r="O2195" s="761"/>
      <c r="P2195" s="931"/>
      <c r="Q2195" s="931"/>
    </row>
    <row r="2196" spans="2:17">
      <c r="B2196" s="911">
        <v>2190</v>
      </c>
      <c r="C2196" s="931" t="s">
        <v>65</v>
      </c>
      <c r="D2196" s="913"/>
      <c r="E2196" s="931" t="s">
        <v>150</v>
      </c>
      <c r="F2196" s="912" t="str">
        <f t="shared" si="35"/>
        <v>6340</v>
      </c>
      <c r="G2196" s="931" t="s">
        <v>429</v>
      </c>
      <c r="H2196" s="931"/>
      <c r="I2196" s="933" t="s">
        <v>426</v>
      </c>
      <c r="J2196" s="1084">
        <v>1</v>
      </c>
      <c r="K2196" s="1085">
        <v>6</v>
      </c>
      <c r="L2196" s="931">
        <v>3</v>
      </c>
      <c r="M2196" s="931" t="s">
        <v>3387</v>
      </c>
      <c r="N2196" s="912"/>
      <c r="O2196" s="761"/>
      <c r="P2196" s="931"/>
      <c r="Q2196" s="931"/>
    </row>
    <row r="2197" spans="2:17">
      <c r="B2197" s="911">
        <v>2191</v>
      </c>
      <c r="C2197" s="931" t="s">
        <v>65</v>
      </c>
      <c r="D2197" s="913"/>
      <c r="E2197" s="931" t="s">
        <v>150</v>
      </c>
      <c r="F2197" s="912" t="str">
        <f t="shared" si="35"/>
        <v>6340</v>
      </c>
      <c r="G2197" s="931" t="s">
        <v>429</v>
      </c>
      <c r="H2197" s="931"/>
      <c r="I2197" s="933" t="s">
        <v>426</v>
      </c>
      <c r="J2197" s="1084">
        <v>1</v>
      </c>
      <c r="K2197" s="1085">
        <v>7</v>
      </c>
      <c r="L2197" s="931">
        <v>1</v>
      </c>
      <c r="M2197" s="931" t="s">
        <v>3388</v>
      </c>
      <c r="N2197" s="912"/>
      <c r="O2197" s="761"/>
      <c r="P2197" s="931"/>
      <c r="Q2197" s="931"/>
    </row>
    <row r="2198" spans="2:17">
      <c r="B2198" s="911">
        <v>2192</v>
      </c>
      <c r="C2198" s="931" t="s">
        <v>65</v>
      </c>
      <c r="D2198" s="913"/>
      <c r="E2198" s="931" t="s">
        <v>150</v>
      </c>
      <c r="F2198" s="912" t="str">
        <f t="shared" si="35"/>
        <v>6340</v>
      </c>
      <c r="G2198" s="931" t="s">
        <v>429</v>
      </c>
      <c r="H2198" s="931"/>
      <c r="I2198" s="933" t="s">
        <v>426</v>
      </c>
      <c r="J2198" s="1084">
        <v>1</v>
      </c>
      <c r="K2198" s="1085" t="s">
        <v>3408</v>
      </c>
      <c r="L2198" s="931">
        <v>3</v>
      </c>
      <c r="M2198" s="931" t="s">
        <v>3387</v>
      </c>
      <c r="N2198" s="912"/>
      <c r="O2198" s="761"/>
      <c r="P2198" s="931"/>
      <c r="Q2198" s="931"/>
    </row>
    <row r="2199" spans="2:17">
      <c r="B2199" s="911">
        <v>2193</v>
      </c>
      <c r="C2199" s="931" t="s">
        <v>65</v>
      </c>
      <c r="D2199" s="913"/>
      <c r="E2199" s="931" t="s">
        <v>150</v>
      </c>
      <c r="F2199" s="912" t="str">
        <f t="shared" si="35"/>
        <v>6340</v>
      </c>
      <c r="G2199" s="931" t="s">
        <v>429</v>
      </c>
      <c r="H2199" s="931"/>
      <c r="I2199" s="933" t="s">
        <v>426</v>
      </c>
      <c r="J2199" s="1084">
        <v>1</v>
      </c>
      <c r="K2199" s="1085">
        <v>8</v>
      </c>
      <c r="L2199" s="931">
        <v>1</v>
      </c>
      <c r="M2199" s="931" t="s">
        <v>3388</v>
      </c>
      <c r="N2199" s="912"/>
      <c r="O2199" s="761"/>
      <c r="P2199" s="931"/>
      <c r="Q2199" s="931"/>
    </row>
    <row r="2200" spans="2:17">
      <c r="B2200" s="911">
        <v>2194</v>
      </c>
      <c r="C2200" s="931" t="s">
        <v>65</v>
      </c>
      <c r="D2200" s="913"/>
      <c r="E2200" s="931" t="s">
        <v>150</v>
      </c>
      <c r="F2200" s="912" t="str">
        <f t="shared" si="35"/>
        <v>6340</v>
      </c>
      <c r="G2200" s="931" t="s">
        <v>429</v>
      </c>
      <c r="H2200" s="931"/>
      <c r="I2200" s="933" t="s">
        <v>426</v>
      </c>
      <c r="J2200" s="1084">
        <v>1</v>
      </c>
      <c r="K2200" s="1085">
        <v>9</v>
      </c>
      <c r="L2200" s="931">
        <v>3</v>
      </c>
      <c r="M2200" s="931" t="s">
        <v>3387</v>
      </c>
      <c r="N2200" s="912"/>
      <c r="O2200" s="761"/>
      <c r="P2200" s="931"/>
      <c r="Q2200" s="931"/>
    </row>
    <row r="2201" spans="2:17">
      <c r="B2201" s="911">
        <v>2195</v>
      </c>
      <c r="C2201" s="931" t="s">
        <v>65</v>
      </c>
      <c r="D2201" s="913"/>
      <c r="E2201" s="931" t="s">
        <v>150</v>
      </c>
      <c r="F2201" s="912" t="str">
        <f t="shared" si="35"/>
        <v>6340</v>
      </c>
      <c r="G2201" s="931" t="s">
        <v>429</v>
      </c>
      <c r="H2201" s="931"/>
      <c r="I2201" s="933" t="s">
        <v>426</v>
      </c>
      <c r="J2201" s="1084">
        <v>2</v>
      </c>
      <c r="K2201" s="1085">
        <v>10</v>
      </c>
      <c r="L2201" s="931">
        <v>1</v>
      </c>
      <c r="M2201" s="931" t="s">
        <v>3388</v>
      </c>
      <c r="N2201" s="912"/>
      <c r="O2201" s="761"/>
      <c r="P2201" s="931"/>
      <c r="Q2201" s="931"/>
    </row>
    <row r="2202" spans="2:17">
      <c r="B2202" s="911">
        <v>2196</v>
      </c>
      <c r="C2202" s="931" t="s">
        <v>65</v>
      </c>
      <c r="D2202" s="913"/>
      <c r="E2202" s="931" t="s">
        <v>150</v>
      </c>
      <c r="F2202" s="912" t="str">
        <f t="shared" si="35"/>
        <v>6340</v>
      </c>
      <c r="G2202" s="931" t="s">
        <v>429</v>
      </c>
      <c r="H2202" s="931"/>
      <c r="I2202" s="933" t="s">
        <v>426</v>
      </c>
      <c r="J2202" s="1084">
        <v>2</v>
      </c>
      <c r="K2202" s="1085" t="s">
        <v>3409</v>
      </c>
      <c r="L2202" s="931">
        <v>3</v>
      </c>
      <c r="M2202" s="931" t="s">
        <v>3388</v>
      </c>
      <c r="N2202" s="912"/>
      <c r="O2202" s="761"/>
      <c r="P2202" s="931"/>
      <c r="Q2202" s="931"/>
    </row>
    <row r="2203" spans="2:17">
      <c r="B2203" s="911">
        <v>2197</v>
      </c>
      <c r="C2203" s="931" t="s">
        <v>65</v>
      </c>
      <c r="D2203" s="913"/>
      <c r="E2203" s="931" t="s">
        <v>150</v>
      </c>
      <c r="F2203" s="912" t="str">
        <f t="shared" si="35"/>
        <v>6340</v>
      </c>
      <c r="G2203" s="931" t="s">
        <v>429</v>
      </c>
      <c r="H2203" s="931"/>
      <c r="I2203" s="933" t="s">
        <v>426</v>
      </c>
      <c r="J2203" s="1084">
        <v>2</v>
      </c>
      <c r="K2203" s="1085">
        <v>11</v>
      </c>
      <c r="L2203" s="931">
        <v>1</v>
      </c>
      <c r="M2203" s="931" t="s">
        <v>3388</v>
      </c>
      <c r="N2203" s="912"/>
      <c r="O2203" s="761"/>
      <c r="P2203" s="931"/>
      <c r="Q2203" s="931"/>
    </row>
    <row r="2204" spans="2:17">
      <c r="B2204" s="911">
        <v>2198</v>
      </c>
      <c r="C2204" s="931" t="s">
        <v>65</v>
      </c>
      <c r="D2204" s="913"/>
      <c r="E2204" s="931" t="s">
        <v>150</v>
      </c>
      <c r="F2204" s="912" t="str">
        <f t="shared" si="35"/>
        <v>6340</v>
      </c>
      <c r="G2204" s="931" t="s">
        <v>429</v>
      </c>
      <c r="H2204" s="931"/>
      <c r="I2204" s="933" t="s">
        <v>426</v>
      </c>
      <c r="J2204" s="1084">
        <v>2</v>
      </c>
      <c r="K2204" s="1085">
        <v>12</v>
      </c>
      <c r="L2204" s="931">
        <v>3</v>
      </c>
      <c r="M2204" s="931" t="s">
        <v>3387</v>
      </c>
      <c r="N2204" s="912" t="s">
        <v>3407</v>
      </c>
      <c r="O2204" s="761"/>
      <c r="P2204" s="931"/>
      <c r="Q2204" s="931"/>
    </row>
    <row r="2205" spans="2:17">
      <c r="B2205" s="911">
        <v>2199</v>
      </c>
      <c r="C2205" s="931" t="s">
        <v>65</v>
      </c>
      <c r="D2205" s="913"/>
      <c r="E2205" s="931" t="s">
        <v>150</v>
      </c>
      <c r="F2205" s="912" t="str">
        <f t="shared" si="35"/>
        <v>6340</v>
      </c>
      <c r="G2205" s="931" t="s">
        <v>429</v>
      </c>
      <c r="H2205" s="931"/>
      <c r="I2205" s="933" t="s">
        <v>426</v>
      </c>
      <c r="J2205" s="1084">
        <v>2</v>
      </c>
      <c r="K2205" s="1085">
        <v>13</v>
      </c>
      <c r="L2205" s="931">
        <v>1</v>
      </c>
      <c r="M2205" s="931" t="s">
        <v>3388</v>
      </c>
      <c r="N2205" s="912"/>
      <c r="O2205" s="761"/>
      <c r="P2205" s="931"/>
      <c r="Q2205" s="931"/>
    </row>
    <row r="2206" spans="2:17">
      <c r="B2206" s="911">
        <v>2200</v>
      </c>
      <c r="C2206" s="931" t="s">
        <v>65</v>
      </c>
      <c r="D2206" s="913"/>
      <c r="E2206" s="931" t="s">
        <v>150</v>
      </c>
      <c r="F2206" s="912" t="str">
        <f t="shared" si="35"/>
        <v>6340</v>
      </c>
      <c r="G2206" s="931" t="s">
        <v>429</v>
      </c>
      <c r="H2206" s="931"/>
      <c r="I2206" s="933" t="s">
        <v>426</v>
      </c>
      <c r="J2206" s="1084">
        <v>2</v>
      </c>
      <c r="K2206" s="1085" t="s">
        <v>3410</v>
      </c>
      <c r="L2206" s="931">
        <v>3</v>
      </c>
      <c r="M2206" s="931" t="s">
        <v>3387</v>
      </c>
      <c r="N2206" s="912"/>
      <c r="O2206" s="761"/>
      <c r="P2206" s="931"/>
      <c r="Q2206" s="931"/>
    </row>
    <row r="2207" spans="2:17">
      <c r="B2207" s="911">
        <v>2201</v>
      </c>
      <c r="C2207" s="931" t="s">
        <v>65</v>
      </c>
      <c r="D2207" s="913"/>
      <c r="E2207" s="931" t="s">
        <v>150</v>
      </c>
      <c r="F2207" s="912" t="str">
        <f t="shared" si="35"/>
        <v>6340</v>
      </c>
      <c r="G2207" s="931" t="s">
        <v>429</v>
      </c>
      <c r="H2207" s="931"/>
      <c r="I2207" s="933" t="s">
        <v>426</v>
      </c>
      <c r="J2207" s="1084">
        <v>2</v>
      </c>
      <c r="K2207" s="1085">
        <v>14</v>
      </c>
      <c r="L2207" s="931">
        <v>1</v>
      </c>
      <c r="M2207" s="931" t="s">
        <v>3388</v>
      </c>
      <c r="N2207" s="912"/>
      <c r="O2207" s="761"/>
      <c r="P2207" s="931"/>
      <c r="Q2207" s="931"/>
    </row>
    <row r="2208" spans="2:17">
      <c r="B2208" s="911">
        <v>2202</v>
      </c>
      <c r="C2208" s="931" t="s">
        <v>65</v>
      </c>
      <c r="D2208" s="913"/>
      <c r="E2208" s="931" t="s">
        <v>150</v>
      </c>
      <c r="F2208" s="912" t="str">
        <f t="shared" si="35"/>
        <v>6340</v>
      </c>
      <c r="G2208" s="931" t="s">
        <v>429</v>
      </c>
      <c r="H2208" s="931"/>
      <c r="I2208" s="933" t="s">
        <v>426</v>
      </c>
      <c r="J2208" s="1084">
        <v>2</v>
      </c>
      <c r="K2208" s="1085">
        <v>15</v>
      </c>
      <c r="L2208" s="931">
        <v>3</v>
      </c>
      <c r="M2208" s="931" t="s">
        <v>3387</v>
      </c>
      <c r="N2208" s="912" t="s">
        <v>3407</v>
      </c>
      <c r="O2208" s="761"/>
      <c r="P2208" s="931"/>
      <c r="Q2208" s="931"/>
    </row>
    <row r="2209" spans="2:17">
      <c r="B2209" s="911">
        <v>2203</v>
      </c>
      <c r="C2209" s="931" t="s">
        <v>65</v>
      </c>
      <c r="D2209" s="913"/>
      <c r="E2209" s="931" t="s">
        <v>150</v>
      </c>
      <c r="F2209" s="912" t="str">
        <f t="shared" si="35"/>
        <v>6340</v>
      </c>
      <c r="G2209" s="931" t="s">
        <v>429</v>
      </c>
      <c r="H2209" s="931"/>
      <c r="I2209" s="933" t="s">
        <v>426</v>
      </c>
      <c r="J2209" s="1084">
        <v>2</v>
      </c>
      <c r="K2209" s="1085">
        <v>16</v>
      </c>
      <c r="L2209" s="931">
        <v>1</v>
      </c>
      <c r="M2209" s="931" t="s">
        <v>3388</v>
      </c>
      <c r="N2209" s="912"/>
      <c r="O2209" s="761"/>
      <c r="P2209" s="931"/>
      <c r="Q2209" s="931"/>
    </row>
    <row r="2210" spans="2:17">
      <c r="B2210" s="911">
        <v>2204</v>
      </c>
      <c r="C2210" s="931" t="s">
        <v>65</v>
      </c>
      <c r="D2210" s="913"/>
      <c r="E2210" s="931" t="s">
        <v>150</v>
      </c>
      <c r="F2210" s="912" t="str">
        <f t="shared" si="35"/>
        <v>6340</v>
      </c>
      <c r="G2210" s="931" t="s">
        <v>429</v>
      </c>
      <c r="H2210" s="931"/>
      <c r="I2210" s="933" t="s">
        <v>426</v>
      </c>
      <c r="J2210" s="1084">
        <v>2</v>
      </c>
      <c r="K2210" s="1085">
        <v>17</v>
      </c>
      <c r="L2210" s="931">
        <v>3</v>
      </c>
      <c r="M2210" s="931" t="s">
        <v>3387</v>
      </c>
      <c r="N2210" s="912"/>
      <c r="O2210" s="761"/>
      <c r="P2210" s="931"/>
      <c r="Q2210" s="931"/>
    </row>
    <row r="2211" spans="2:17">
      <c r="B2211" s="911">
        <v>2205</v>
      </c>
      <c r="C2211" s="931" t="s">
        <v>65</v>
      </c>
      <c r="D2211" s="913"/>
      <c r="E2211" s="931" t="s">
        <v>150</v>
      </c>
      <c r="F2211" s="912" t="str">
        <f t="shared" si="35"/>
        <v>6340</v>
      </c>
      <c r="G2211" s="931" t="s">
        <v>430</v>
      </c>
      <c r="H2211" s="931"/>
      <c r="I2211" s="933" t="s">
        <v>431</v>
      </c>
      <c r="J2211" s="1084">
        <v>1</v>
      </c>
      <c r="K2211" s="1085">
        <v>1</v>
      </c>
      <c r="L2211" s="931">
        <v>3</v>
      </c>
      <c r="M2211" s="931" t="s">
        <v>3387</v>
      </c>
      <c r="N2211" s="912"/>
      <c r="O2211" s="761"/>
      <c r="P2211" s="931"/>
      <c r="Q2211" s="931"/>
    </row>
    <row r="2212" spans="2:17">
      <c r="B2212" s="911">
        <v>2206</v>
      </c>
      <c r="C2212" s="931" t="s">
        <v>65</v>
      </c>
      <c r="D2212" s="913"/>
      <c r="E2212" s="931" t="s">
        <v>150</v>
      </c>
      <c r="F2212" s="912" t="str">
        <f t="shared" si="35"/>
        <v>6340</v>
      </c>
      <c r="G2212" s="931" t="s">
        <v>430</v>
      </c>
      <c r="H2212" s="931"/>
      <c r="I2212" s="933" t="s">
        <v>431</v>
      </c>
      <c r="J2212" s="1084">
        <v>1</v>
      </c>
      <c r="K2212" s="1085">
        <v>2</v>
      </c>
      <c r="L2212" s="931">
        <v>3</v>
      </c>
      <c r="M2212" s="931" t="s">
        <v>3387</v>
      </c>
      <c r="N2212" s="912"/>
      <c r="O2212" s="761"/>
      <c r="P2212" s="931"/>
      <c r="Q2212" s="931"/>
    </row>
    <row r="2213" spans="2:17">
      <c r="B2213" s="911">
        <v>2207</v>
      </c>
      <c r="C2213" s="931" t="s">
        <v>65</v>
      </c>
      <c r="D2213" s="913"/>
      <c r="E2213" s="931" t="s">
        <v>150</v>
      </c>
      <c r="F2213" s="912" t="str">
        <f t="shared" si="35"/>
        <v>6340</v>
      </c>
      <c r="G2213" s="931" t="s">
        <v>430</v>
      </c>
      <c r="H2213" s="931"/>
      <c r="I2213" s="933" t="s">
        <v>431</v>
      </c>
      <c r="J2213" s="1084">
        <v>1</v>
      </c>
      <c r="K2213" s="1085">
        <v>3</v>
      </c>
      <c r="L2213" s="931">
        <v>3</v>
      </c>
      <c r="M2213" s="931" t="s">
        <v>3387</v>
      </c>
      <c r="N2213" s="912"/>
      <c r="O2213" s="761"/>
      <c r="P2213" s="931"/>
      <c r="Q2213" s="931"/>
    </row>
    <row r="2214" spans="2:17">
      <c r="B2214" s="911">
        <v>2208</v>
      </c>
      <c r="C2214" s="931" t="s">
        <v>65</v>
      </c>
      <c r="D2214" s="913"/>
      <c r="E2214" s="931" t="s">
        <v>150</v>
      </c>
      <c r="F2214" s="912" t="str">
        <f t="shared" si="35"/>
        <v>6340</v>
      </c>
      <c r="G2214" s="931" t="s">
        <v>430</v>
      </c>
      <c r="H2214" s="931"/>
      <c r="I2214" s="933" t="s">
        <v>431</v>
      </c>
      <c r="J2214" s="1084">
        <v>1</v>
      </c>
      <c r="K2214" s="1085">
        <v>4</v>
      </c>
      <c r="L2214" s="931">
        <v>3</v>
      </c>
      <c r="M2214" s="931" t="s">
        <v>3387</v>
      </c>
      <c r="N2214" s="912"/>
      <c r="O2214" s="761"/>
      <c r="P2214" s="931"/>
      <c r="Q2214" s="931"/>
    </row>
    <row r="2215" spans="2:17">
      <c r="B2215" s="911">
        <v>2209</v>
      </c>
      <c r="C2215" s="931" t="s">
        <v>65</v>
      </c>
      <c r="D2215" s="913"/>
      <c r="E2215" s="931" t="s">
        <v>150</v>
      </c>
      <c r="F2215" s="912" t="str">
        <f t="shared" si="35"/>
        <v>6340</v>
      </c>
      <c r="G2215" s="931" t="s">
        <v>430</v>
      </c>
      <c r="H2215" s="931"/>
      <c r="I2215" s="933" t="s">
        <v>431</v>
      </c>
      <c r="J2215" s="1084">
        <v>1</v>
      </c>
      <c r="K2215" s="1085">
        <v>5</v>
      </c>
      <c r="L2215" s="931">
        <v>3</v>
      </c>
      <c r="M2215" s="931" t="s">
        <v>3387</v>
      </c>
      <c r="N2215" s="912"/>
      <c r="O2215" s="761"/>
      <c r="P2215" s="931"/>
      <c r="Q2215" s="931"/>
    </row>
    <row r="2216" spans="2:17">
      <c r="B2216" s="911">
        <v>2210</v>
      </c>
      <c r="C2216" s="931" t="s">
        <v>65</v>
      </c>
      <c r="D2216" s="913"/>
      <c r="E2216" s="931" t="s">
        <v>150</v>
      </c>
      <c r="F2216" s="912" t="str">
        <f t="shared" si="35"/>
        <v>6340</v>
      </c>
      <c r="G2216" s="931" t="s">
        <v>430</v>
      </c>
      <c r="H2216" s="931"/>
      <c r="I2216" s="933" t="s">
        <v>431</v>
      </c>
      <c r="J2216" s="1084">
        <v>1</v>
      </c>
      <c r="K2216" s="1085">
        <v>6</v>
      </c>
      <c r="L2216" s="931">
        <v>3</v>
      </c>
      <c r="M2216" s="931" t="s">
        <v>3387</v>
      </c>
      <c r="N2216" s="912"/>
      <c r="O2216" s="761"/>
      <c r="P2216" s="931"/>
      <c r="Q2216" s="931"/>
    </row>
    <row r="2217" spans="2:17">
      <c r="B2217" s="911">
        <v>2211</v>
      </c>
      <c r="C2217" s="931" t="s">
        <v>65</v>
      </c>
      <c r="D2217" s="913"/>
      <c r="E2217" s="931" t="s">
        <v>150</v>
      </c>
      <c r="F2217" s="912" t="str">
        <f t="shared" si="35"/>
        <v>6340</v>
      </c>
      <c r="G2217" s="931" t="s">
        <v>430</v>
      </c>
      <c r="H2217" s="931"/>
      <c r="I2217" s="933" t="s">
        <v>431</v>
      </c>
      <c r="J2217" s="1084">
        <v>1</v>
      </c>
      <c r="K2217" s="1085">
        <v>7</v>
      </c>
      <c r="L2217" s="931">
        <v>3</v>
      </c>
      <c r="M2217" s="931" t="s">
        <v>3343</v>
      </c>
      <c r="N2217" s="912"/>
      <c r="O2217" s="761"/>
      <c r="P2217" s="931"/>
      <c r="Q2217" s="931"/>
    </row>
    <row r="2218" spans="2:17">
      <c r="B2218" s="911">
        <v>2212</v>
      </c>
      <c r="C2218" s="931" t="s">
        <v>65</v>
      </c>
      <c r="D2218" s="913"/>
      <c r="E2218" s="931" t="s">
        <v>150</v>
      </c>
      <c r="F2218" s="912" t="str">
        <f t="shared" si="35"/>
        <v>6340</v>
      </c>
      <c r="G2218" s="931"/>
      <c r="H2218" s="931"/>
      <c r="I2218" s="933" t="s">
        <v>432</v>
      </c>
      <c r="J2218" s="1084"/>
      <c r="K2218" s="1085"/>
      <c r="L2218" s="931"/>
      <c r="M2218" s="931"/>
      <c r="N2218" s="912"/>
      <c r="O2218" s="761"/>
      <c r="P2218" s="931"/>
      <c r="Q2218" s="931"/>
    </row>
    <row r="2219" spans="2:17">
      <c r="B2219" s="911">
        <v>2213</v>
      </c>
      <c r="C2219" s="931" t="s">
        <v>65</v>
      </c>
      <c r="D2219" s="913"/>
      <c r="E2219" s="931" t="s">
        <v>150</v>
      </c>
      <c r="F2219" s="912" t="str">
        <f t="shared" si="35"/>
        <v>6340</v>
      </c>
      <c r="G2219" s="931" t="s">
        <v>434</v>
      </c>
      <c r="H2219" s="931"/>
      <c r="I2219" s="933" t="s">
        <v>435</v>
      </c>
      <c r="J2219" s="1084">
        <v>1</v>
      </c>
      <c r="K2219" s="1085">
        <v>1</v>
      </c>
      <c r="L2219" s="931">
        <v>3</v>
      </c>
      <c r="M2219" s="931" t="s">
        <v>3343</v>
      </c>
      <c r="N2219" s="912"/>
      <c r="O2219" s="761"/>
      <c r="P2219" s="931"/>
      <c r="Q2219" s="931"/>
    </row>
    <row r="2220" spans="2:17">
      <c r="B2220" s="911">
        <v>2214</v>
      </c>
      <c r="C2220" s="931" t="s">
        <v>65</v>
      </c>
      <c r="D2220" s="913"/>
      <c r="E2220" s="931" t="s">
        <v>150</v>
      </c>
      <c r="F2220" s="912" t="str">
        <f t="shared" si="35"/>
        <v>6340</v>
      </c>
      <c r="G2220" s="931" t="s">
        <v>434</v>
      </c>
      <c r="H2220" s="931"/>
      <c r="I2220" s="933" t="s">
        <v>435</v>
      </c>
      <c r="J2220" s="1084">
        <v>1</v>
      </c>
      <c r="K2220" s="1085">
        <v>2</v>
      </c>
      <c r="L2220" s="931">
        <v>3</v>
      </c>
      <c r="M2220" s="931" t="s">
        <v>3387</v>
      </c>
      <c r="N2220" s="912"/>
      <c r="O2220" s="761"/>
      <c r="P2220" s="931"/>
      <c r="Q2220" s="931"/>
    </row>
    <row r="2221" spans="2:17">
      <c r="B2221" s="911">
        <v>2215</v>
      </c>
      <c r="C2221" s="931" t="s">
        <v>65</v>
      </c>
      <c r="D2221" s="913"/>
      <c r="E2221" s="931" t="s">
        <v>150</v>
      </c>
      <c r="F2221" s="912" t="str">
        <f t="shared" si="35"/>
        <v>6340</v>
      </c>
      <c r="G2221" s="931" t="s">
        <v>434</v>
      </c>
      <c r="H2221" s="931"/>
      <c r="I2221" s="933" t="s">
        <v>435</v>
      </c>
      <c r="J2221" s="1084">
        <v>1</v>
      </c>
      <c r="K2221" s="1085">
        <v>3</v>
      </c>
      <c r="L2221" s="931">
        <v>1.5</v>
      </c>
      <c r="M2221" s="931" t="s">
        <v>3388</v>
      </c>
      <c r="N2221" s="912"/>
      <c r="O2221" s="761"/>
      <c r="P2221" s="931"/>
      <c r="Q2221" s="931"/>
    </row>
    <row r="2222" spans="2:17">
      <c r="B2222" s="911">
        <v>2216</v>
      </c>
      <c r="C2222" s="931" t="s">
        <v>65</v>
      </c>
      <c r="D2222" s="913"/>
      <c r="E2222" s="931" t="s">
        <v>150</v>
      </c>
      <c r="F2222" s="912" t="str">
        <f t="shared" si="35"/>
        <v>6340</v>
      </c>
      <c r="G2222" s="931" t="s">
        <v>434</v>
      </c>
      <c r="H2222" s="931"/>
      <c r="I2222" s="933" t="s">
        <v>435</v>
      </c>
      <c r="J2222" s="1084">
        <v>1</v>
      </c>
      <c r="K2222" s="1085">
        <v>4</v>
      </c>
      <c r="L2222" s="931">
        <v>3</v>
      </c>
      <c r="M2222" s="931" t="s">
        <v>3387</v>
      </c>
      <c r="N2222" s="912"/>
      <c r="O2222" s="761"/>
      <c r="P2222" s="931"/>
      <c r="Q2222" s="931"/>
    </row>
    <row r="2223" spans="2:17">
      <c r="B2223" s="911">
        <v>2217</v>
      </c>
      <c r="C2223" s="931" t="s">
        <v>65</v>
      </c>
      <c r="D2223" s="913"/>
      <c r="E2223" s="931" t="s">
        <v>150</v>
      </c>
      <c r="F2223" s="912" t="str">
        <f t="shared" si="35"/>
        <v>6340</v>
      </c>
      <c r="G2223" s="931" t="s">
        <v>434</v>
      </c>
      <c r="H2223" s="931"/>
      <c r="I2223" s="933" t="s">
        <v>435</v>
      </c>
      <c r="J2223" s="1084">
        <v>1</v>
      </c>
      <c r="K2223" s="1085">
        <v>5</v>
      </c>
      <c r="L2223" s="931">
        <v>3</v>
      </c>
      <c r="M2223" s="931" t="s">
        <v>3387</v>
      </c>
      <c r="N2223" s="912"/>
      <c r="O2223" s="761"/>
      <c r="P2223" s="931"/>
      <c r="Q2223" s="931"/>
    </row>
    <row r="2224" spans="2:17">
      <c r="B2224" s="911">
        <v>2218</v>
      </c>
      <c r="C2224" s="931" t="s">
        <v>65</v>
      </c>
      <c r="D2224" s="913"/>
      <c r="E2224" s="931" t="s">
        <v>150</v>
      </c>
      <c r="F2224" s="912" t="str">
        <f t="shared" si="35"/>
        <v>6340</v>
      </c>
      <c r="G2224" s="931" t="s">
        <v>434</v>
      </c>
      <c r="H2224" s="931"/>
      <c r="I2224" s="933" t="s">
        <v>435</v>
      </c>
      <c r="J2224" s="1084">
        <v>1</v>
      </c>
      <c r="K2224" s="1085">
        <v>6</v>
      </c>
      <c r="L2224" s="931">
        <v>3</v>
      </c>
      <c r="M2224" s="931" t="s">
        <v>3387</v>
      </c>
      <c r="N2224" s="912"/>
      <c r="O2224" s="761"/>
      <c r="P2224" s="931"/>
      <c r="Q2224" s="931"/>
    </row>
    <row r="2225" spans="2:17">
      <c r="B2225" s="911">
        <v>2219</v>
      </c>
      <c r="C2225" s="931" t="s">
        <v>65</v>
      </c>
      <c r="D2225" s="913"/>
      <c r="E2225" s="931" t="s">
        <v>150</v>
      </c>
      <c r="F2225" s="912" t="str">
        <f t="shared" si="35"/>
        <v>6340</v>
      </c>
      <c r="G2225" s="931" t="s">
        <v>434</v>
      </c>
      <c r="H2225" s="931"/>
      <c r="I2225" s="933" t="s">
        <v>435</v>
      </c>
      <c r="J2225" s="1084">
        <v>1</v>
      </c>
      <c r="K2225" s="1085">
        <v>7</v>
      </c>
      <c r="L2225" s="931">
        <v>3</v>
      </c>
      <c r="M2225" s="931" t="s">
        <v>3387</v>
      </c>
      <c r="N2225" s="912"/>
      <c r="O2225" s="761"/>
      <c r="P2225" s="931"/>
      <c r="Q2225" s="931"/>
    </row>
    <row r="2226" spans="2:17">
      <c r="B2226" s="911">
        <v>2220</v>
      </c>
      <c r="C2226" s="931" t="s">
        <v>65</v>
      </c>
      <c r="D2226" s="913"/>
      <c r="E2226" s="931" t="s">
        <v>150</v>
      </c>
      <c r="F2226" s="912" t="str">
        <f t="shared" si="35"/>
        <v>6340</v>
      </c>
      <c r="G2226" s="931" t="s">
        <v>434</v>
      </c>
      <c r="H2226" s="931"/>
      <c r="I2226" s="933" t="s">
        <v>435</v>
      </c>
      <c r="J2226" s="1084">
        <v>1</v>
      </c>
      <c r="K2226" s="1085">
        <v>8</v>
      </c>
      <c r="L2226" s="931">
        <v>3</v>
      </c>
      <c r="M2226" s="931" t="s">
        <v>3387</v>
      </c>
      <c r="N2226" s="912"/>
      <c r="O2226" s="761"/>
      <c r="P2226" s="931"/>
      <c r="Q2226" s="931"/>
    </row>
    <row r="2227" spans="2:17">
      <c r="B2227" s="911">
        <v>2221</v>
      </c>
      <c r="C2227" s="931" t="s">
        <v>65</v>
      </c>
      <c r="D2227" s="913"/>
      <c r="E2227" s="931" t="s">
        <v>150</v>
      </c>
      <c r="F2227" s="912" t="str">
        <f t="shared" si="35"/>
        <v>6340</v>
      </c>
      <c r="G2227" s="931" t="s">
        <v>434</v>
      </c>
      <c r="H2227" s="931"/>
      <c r="I2227" s="933" t="s">
        <v>435</v>
      </c>
      <c r="J2227" s="1084">
        <v>1</v>
      </c>
      <c r="K2227" s="1085">
        <v>9</v>
      </c>
      <c r="L2227" s="931">
        <v>3</v>
      </c>
      <c r="M2227" s="931" t="s">
        <v>3387</v>
      </c>
      <c r="N2227" s="912"/>
      <c r="O2227" s="761"/>
      <c r="P2227" s="931"/>
      <c r="Q2227" s="931"/>
    </row>
    <row r="2228" spans="2:17">
      <c r="B2228" s="911">
        <v>2222</v>
      </c>
      <c r="C2228" s="931" t="s">
        <v>65</v>
      </c>
      <c r="D2228" s="913"/>
      <c r="E2228" s="931" t="s">
        <v>150</v>
      </c>
      <c r="F2228" s="912" t="str">
        <f t="shared" si="35"/>
        <v>6340</v>
      </c>
      <c r="G2228" s="931" t="s">
        <v>434</v>
      </c>
      <c r="H2228" s="931"/>
      <c r="I2228" s="933" t="s">
        <v>435</v>
      </c>
      <c r="J2228" s="1084">
        <v>1</v>
      </c>
      <c r="K2228" s="1085">
        <v>10</v>
      </c>
      <c r="L2228" s="931">
        <v>3</v>
      </c>
      <c r="M2228" s="931" t="s">
        <v>3387</v>
      </c>
      <c r="N2228" s="912"/>
      <c r="O2228" s="761"/>
      <c r="P2228" s="931"/>
      <c r="Q2228" s="931"/>
    </row>
    <row r="2229" spans="2:17">
      <c r="B2229" s="911">
        <v>2223</v>
      </c>
      <c r="C2229" s="931" t="s">
        <v>65</v>
      </c>
      <c r="D2229" s="913"/>
      <c r="E2229" s="931" t="s">
        <v>150</v>
      </c>
      <c r="F2229" s="912" t="str">
        <f t="shared" si="35"/>
        <v>6340</v>
      </c>
      <c r="G2229" s="931" t="s">
        <v>434</v>
      </c>
      <c r="H2229" s="931"/>
      <c r="I2229" s="933" t="s">
        <v>435</v>
      </c>
      <c r="J2229" s="1084">
        <v>1</v>
      </c>
      <c r="K2229" s="1085">
        <v>11</v>
      </c>
      <c r="L2229" s="931">
        <v>3</v>
      </c>
      <c r="M2229" s="931" t="s">
        <v>3387</v>
      </c>
      <c r="N2229" s="912"/>
      <c r="O2229" s="761"/>
      <c r="P2229" s="931"/>
      <c r="Q2229" s="931"/>
    </row>
    <row r="2230" spans="2:17">
      <c r="B2230" s="911">
        <v>2224</v>
      </c>
      <c r="C2230" s="931" t="s">
        <v>65</v>
      </c>
      <c r="D2230" s="913"/>
      <c r="E2230" s="931" t="s">
        <v>150</v>
      </c>
      <c r="F2230" s="912" t="str">
        <f t="shared" si="35"/>
        <v>6340</v>
      </c>
      <c r="G2230" s="931" t="s">
        <v>434</v>
      </c>
      <c r="H2230" s="931"/>
      <c r="I2230" s="933" t="s">
        <v>435</v>
      </c>
      <c r="J2230" s="1084">
        <v>2</v>
      </c>
      <c r="K2230" s="1085">
        <v>12</v>
      </c>
      <c r="L2230" s="931">
        <v>3</v>
      </c>
      <c r="M2230" s="931" t="s">
        <v>3387</v>
      </c>
      <c r="N2230" s="912"/>
      <c r="O2230" s="761"/>
      <c r="P2230" s="931"/>
      <c r="Q2230" s="931"/>
    </row>
    <row r="2231" spans="2:17">
      <c r="B2231" s="911">
        <v>2225</v>
      </c>
      <c r="C2231" s="931" t="s">
        <v>65</v>
      </c>
      <c r="D2231" s="913"/>
      <c r="E2231" s="931" t="s">
        <v>150</v>
      </c>
      <c r="F2231" s="912" t="str">
        <f t="shared" si="35"/>
        <v>6340</v>
      </c>
      <c r="G2231" s="931" t="s">
        <v>434</v>
      </c>
      <c r="H2231" s="931"/>
      <c r="I2231" s="933" t="s">
        <v>435</v>
      </c>
      <c r="J2231" s="1084">
        <v>2</v>
      </c>
      <c r="K2231" s="1085">
        <v>13</v>
      </c>
      <c r="L2231" s="931">
        <v>3</v>
      </c>
      <c r="M2231" s="931" t="s">
        <v>3387</v>
      </c>
      <c r="N2231" s="912"/>
      <c r="O2231" s="761"/>
      <c r="P2231" s="931"/>
      <c r="Q2231" s="931"/>
    </row>
    <row r="2232" spans="2:17">
      <c r="B2232" s="911">
        <v>2226</v>
      </c>
      <c r="C2232" s="931" t="s">
        <v>65</v>
      </c>
      <c r="D2232" s="913"/>
      <c r="E2232" s="931" t="s">
        <v>150</v>
      </c>
      <c r="F2232" s="912" t="str">
        <f t="shared" si="35"/>
        <v>6340</v>
      </c>
      <c r="G2232" s="931" t="s">
        <v>434</v>
      </c>
      <c r="H2232" s="931"/>
      <c r="I2232" s="933" t="s">
        <v>435</v>
      </c>
      <c r="J2232" s="1084">
        <v>2</v>
      </c>
      <c r="K2232" s="1085">
        <v>14</v>
      </c>
      <c r="L2232" s="931">
        <v>1</v>
      </c>
      <c r="M2232" s="931" t="s">
        <v>3388</v>
      </c>
      <c r="N2232" s="912"/>
      <c r="O2232" s="761"/>
      <c r="P2232" s="931"/>
      <c r="Q2232" s="931"/>
    </row>
    <row r="2233" spans="2:17">
      <c r="B2233" s="911">
        <v>2227</v>
      </c>
      <c r="C2233" s="931" t="s">
        <v>65</v>
      </c>
      <c r="D2233" s="913"/>
      <c r="E2233" s="931" t="s">
        <v>150</v>
      </c>
      <c r="F2233" s="912" t="str">
        <f t="shared" si="35"/>
        <v>6340</v>
      </c>
      <c r="G2233" s="931" t="s">
        <v>434</v>
      </c>
      <c r="H2233" s="931"/>
      <c r="I2233" s="933" t="s">
        <v>435</v>
      </c>
      <c r="J2233" s="1084">
        <v>2</v>
      </c>
      <c r="K2233" s="1085">
        <v>15</v>
      </c>
      <c r="L2233" s="931">
        <v>1</v>
      </c>
      <c r="M2233" s="931" t="s">
        <v>3388</v>
      </c>
      <c r="N2233" s="912"/>
      <c r="O2233" s="761"/>
      <c r="P2233" s="931"/>
      <c r="Q2233" s="931"/>
    </row>
    <row r="2234" spans="2:17">
      <c r="B2234" s="911">
        <v>2228</v>
      </c>
      <c r="C2234" s="931" t="s">
        <v>65</v>
      </c>
      <c r="D2234" s="913"/>
      <c r="E2234" s="931" t="s">
        <v>150</v>
      </c>
      <c r="F2234" s="912" t="str">
        <f t="shared" si="35"/>
        <v>6340</v>
      </c>
      <c r="G2234" s="931" t="s">
        <v>434</v>
      </c>
      <c r="H2234" s="931"/>
      <c r="I2234" s="933" t="s">
        <v>435</v>
      </c>
      <c r="J2234" s="1084">
        <v>2</v>
      </c>
      <c r="K2234" s="1085">
        <v>16</v>
      </c>
      <c r="L2234" s="931">
        <v>3</v>
      </c>
      <c r="M2234" s="931" t="s">
        <v>3387</v>
      </c>
      <c r="N2234" s="912"/>
      <c r="O2234" s="761"/>
      <c r="P2234" s="931"/>
      <c r="Q2234" s="931"/>
    </row>
    <row r="2235" spans="2:17">
      <c r="B2235" s="911">
        <v>2229</v>
      </c>
      <c r="C2235" s="931" t="s">
        <v>65</v>
      </c>
      <c r="D2235" s="913"/>
      <c r="E2235" s="931" t="s">
        <v>150</v>
      </c>
      <c r="F2235" s="912" t="str">
        <f t="shared" si="35"/>
        <v>6340</v>
      </c>
      <c r="G2235" s="931" t="s">
        <v>438</v>
      </c>
      <c r="H2235" s="931"/>
      <c r="I2235" s="933" t="s">
        <v>435</v>
      </c>
      <c r="J2235" s="1084">
        <v>1</v>
      </c>
      <c r="K2235" s="1085">
        <v>1</v>
      </c>
      <c r="L2235" s="931">
        <v>1</v>
      </c>
      <c r="M2235" s="931" t="s">
        <v>3388</v>
      </c>
      <c r="N2235" s="912"/>
      <c r="O2235" s="761"/>
      <c r="P2235" s="931"/>
      <c r="Q2235" s="931"/>
    </row>
    <row r="2236" spans="2:17">
      <c r="B2236" s="911">
        <v>2230</v>
      </c>
      <c r="C2236" s="931" t="s">
        <v>65</v>
      </c>
      <c r="D2236" s="913"/>
      <c r="E2236" s="931" t="s">
        <v>150</v>
      </c>
      <c r="F2236" s="912" t="str">
        <f t="shared" si="35"/>
        <v>6340</v>
      </c>
      <c r="G2236" s="931" t="s">
        <v>438</v>
      </c>
      <c r="H2236" s="931"/>
      <c r="I2236" s="933" t="s">
        <v>435</v>
      </c>
      <c r="J2236" s="1084">
        <v>1</v>
      </c>
      <c r="K2236" s="1085">
        <v>2</v>
      </c>
      <c r="L2236" s="931">
        <v>1</v>
      </c>
      <c r="M2236" s="931" t="s">
        <v>3388</v>
      </c>
      <c r="N2236" s="912"/>
      <c r="O2236" s="761"/>
      <c r="P2236" s="931"/>
      <c r="Q2236" s="931"/>
    </row>
    <row r="2237" spans="2:17">
      <c r="B2237" s="911">
        <v>2231</v>
      </c>
      <c r="C2237" s="931" t="s">
        <v>65</v>
      </c>
      <c r="D2237" s="913"/>
      <c r="E2237" s="931" t="s">
        <v>150</v>
      </c>
      <c r="F2237" s="912" t="str">
        <f t="shared" si="35"/>
        <v>6340</v>
      </c>
      <c r="G2237" s="931" t="s">
        <v>438</v>
      </c>
      <c r="H2237" s="931"/>
      <c r="I2237" s="933" t="s">
        <v>435</v>
      </c>
      <c r="J2237" s="1084">
        <v>1</v>
      </c>
      <c r="K2237" s="1085">
        <v>3</v>
      </c>
      <c r="L2237" s="931">
        <v>3</v>
      </c>
      <c r="M2237" s="931" t="s">
        <v>3387</v>
      </c>
      <c r="N2237" s="912"/>
      <c r="O2237" s="761"/>
      <c r="P2237" s="931"/>
      <c r="Q2237" s="931"/>
    </row>
    <row r="2238" spans="2:17">
      <c r="B2238" s="911">
        <v>2232</v>
      </c>
      <c r="C2238" s="931" t="s">
        <v>65</v>
      </c>
      <c r="D2238" s="913"/>
      <c r="E2238" s="931" t="s">
        <v>150</v>
      </c>
      <c r="F2238" s="912" t="str">
        <f t="shared" si="35"/>
        <v>6340</v>
      </c>
      <c r="G2238" s="931" t="s">
        <v>438</v>
      </c>
      <c r="H2238" s="931"/>
      <c r="I2238" s="933" t="s">
        <v>435</v>
      </c>
      <c r="J2238" s="1084">
        <v>1</v>
      </c>
      <c r="K2238" s="1085">
        <v>4</v>
      </c>
      <c r="L2238" s="931">
        <v>1</v>
      </c>
      <c r="M2238" s="931" t="s">
        <v>3388</v>
      </c>
      <c r="N2238" s="912"/>
      <c r="O2238" s="761"/>
      <c r="P2238" s="931"/>
      <c r="Q2238" s="931"/>
    </row>
    <row r="2239" spans="2:17">
      <c r="B2239" s="911">
        <v>2233</v>
      </c>
      <c r="C2239" s="931" t="s">
        <v>65</v>
      </c>
      <c r="D2239" s="913"/>
      <c r="E2239" s="931" t="s">
        <v>150</v>
      </c>
      <c r="F2239" s="912" t="str">
        <f t="shared" si="35"/>
        <v>6340</v>
      </c>
      <c r="G2239" s="931" t="s">
        <v>438</v>
      </c>
      <c r="H2239" s="931"/>
      <c r="I2239" s="933" t="s">
        <v>435</v>
      </c>
      <c r="J2239" s="1084">
        <v>1</v>
      </c>
      <c r="K2239" s="1085">
        <v>5</v>
      </c>
      <c r="L2239" s="931">
        <v>1</v>
      </c>
      <c r="M2239" s="931" t="s">
        <v>3388</v>
      </c>
      <c r="N2239" s="912"/>
      <c r="O2239" s="761"/>
      <c r="P2239" s="931"/>
      <c r="Q2239" s="931"/>
    </row>
    <row r="2240" spans="2:17">
      <c r="B2240" s="911">
        <v>2234</v>
      </c>
      <c r="C2240" s="931" t="s">
        <v>65</v>
      </c>
      <c r="D2240" s="913"/>
      <c r="E2240" s="931" t="s">
        <v>150</v>
      </c>
      <c r="F2240" s="912" t="str">
        <f t="shared" si="35"/>
        <v>6340</v>
      </c>
      <c r="G2240" s="931" t="s">
        <v>438</v>
      </c>
      <c r="H2240" s="931"/>
      <c r="I2240" s="933" t="s">
        <v>435</v>
      </c>
      <c r="J2240" s="1084">
        <v>1</v>
      </c>
      <c r="K2240" s="1085">
        <v>6</v>
      </c>
      <c r="L2240" s="931">
        <v>3</v>
      </c>
      <c r="M2240" s="931" t="s">
        <v>3387</v>
      </c>
      <c r="N2240" s="912"/>
      <c r="O2240" s="761"/>
      <c r="P2240" s="931"/>
      <c r="Q2240" s="931"/>
    </row>
    <row r="2241" spans="2:17">
      <c r="B2241" s="911">
        <v>2235</v>
      </c>
      <c r="C2241" s="931" t="s">
        <v>65</v>
      </c>
      <c r="D2241" s="913"/>
      <c r="E2241" s="931" t="s">
        <v>150</v>
      </c>
      <c r="F2241" s="912" t="str">
        <f t="shared" si="35"/>
        <v>6340</v>
      </c>
      <c r="G2241" s="931" t="s">
        <v>438</v>
      </c>
      <c r="H2241" s="931"/>
      <c r="I2241" s="933" t="s">
        <v>435</v>
      </c>
      <c r="J2241" s="1084">
        <v>2</v>
      </c>
      <c r="K2241" s="1085">
        <v>7</v>
      </c>
      <c r="L2241" s="931">
        <v>1</v>
      </c>
      <c r="M2241" s="931" t="s">
        <v>3388</v>
      </c>
      <c r="N2241" s="912"/>
      <c r="O2241" s="761"/>
      <c r="P2241" s="931"/>
      <c r="Q2241" s="931"/>
    </row>
    <row r="2242" spans="2:17">
      <c r="B2242" s="911">
        <v>2236</v>
      </c>
      <c r="C2242" s="931" t="s">
        <v>65</v>
      </c>
      <c r="D2242" s="913"/>
      <c r="E2242" s="931" t="s">
        <v>150</v>
      </c>
      <c r="F2242" s="912" t="str">
        <f t="shared" si="35"/>
        <v>6340</v>
      </c>
      <c r="G2242" s="931" t="s">
        <v>438</v>
      </c>
      <c r="H2242" s="931"/>
      <c r="I2242" s="933" t="s">
        <v>435</v>
      </c>
      <c r="J2242" s="1084">
        <v>2</v>
      </c>
      <c r="K2242" s="1085">
        <v>8</v>
      </c>
      <c r="L2242" s="931">
        <v>1</v>
      </c>
      <c r="M2242" s="931" t="s">
        <v>3388</v>
      </c>
      <c r="N2242" s="912"/>
      <c r="O2242" s="761"/>
      <c r="P2242" s="931"/>
      <c r="Q2242" s="931"/>
    </row>
    <row r="2243" spans="2:17">
      <c r="B2243" s="911">
        <v>2237</v>
      </c>
      <c r="C2243" s="931" t="s">
        <v>65</v>
      </c>
      <c r="D2243" s="913"/>
      <c r="E2243" s="931" t="s">
        <v>150</v>
      </c>
      <c r="F2243" s="912" t="str">
        <f t="shared" si="35"/>
        <v>6340</v>
      </c>
      <c r="G2243" s="931" t="s">
        <v>438</v>
      </c>
      <c r="H2243" s="931"/>
      <c r="I2243" s="933" t="s">
        <v>435</v>
      </c>
      <c r="J2243" s="1084">
        <v>2</v>
      </c>
      <c r="K2243" s="1085">
        <v>9</v>
      </c>
      <c r="L2243" s="931">
        <v>3</v>
      </c>
      <c r="M2243" s="931" t="s">
        <v>3387</v>
      </c>
      <c r="N2243" s="912"/>
      <c r="O2243" s="761"/>
      <c r="P2243" s="931"/>
      <c r="Q2243" s="931"/>
    </row>
    <row r="2244" spans="2:17">
      <c r="B2244" s="911">
        <v>2238</v>
      </c>
      <c r="C2244" s="931" t="s">
        <v>65</v>
      </c>
      <c r="D2244" s="913"/>
      <c r="E2244" s="931" t="s">
        <v>150</v>
      </c>
      <c r="F2244" s="912" t="str">
        <f t="shared" si="35"/>
        <v>6340</v>
      </c>
      <c r="G2244" s="931" t="s">
        <v>438</v>
      </c>
      <c r="H2244" s="931"/>
      <c r="I2244" s="933" t="s">
        <v>435</v>
      </c>
      <c r="J2244" s="1084">
        <v>2</v>
      </c>
      <c r="K2244" s="1085">
        <v>10</v>
      </c>
      <c r="L2244" s="931">
        <v>1</v>
      </c>
      <c r="M2244" s="931" t="s">
        <v>3388</v>
      </c>
      <c r="N2244" s="912"/>
      <c r="O2244" s="761"/>
      <c r="P2244" s="931"/>
      <c r="Q2244" s="931"/>
    </row>
    <row r="2245" spans="2:17">
      <c r="B2245" s="911">
        <v>2239</v>
      </c>
      <c r="C2245" s="931" t="s">
        <v>65</v>
      </c>
      <c r="D2245" s="913"/>
      <c r="E2245" s="931" t="s">
        <v>150</v>
      </c>
      <c r="F2245" s="912" t="str">
        <f t="shared" si="35"/>
        <v>6340</v>
      </c>
      <c r="G2245" s="931" t="s">
        <v>438</v>
      </c>
      <c r="H2245" s="931"/>
      <c r="I2245" s="933" t="s">
        <v>435</v>
      </c>
      <c r="J2245" s="1084">
        <v>2</v>
      </c>
      <c r="K2245" s="1085">
        <v>11</v>
      </c>
      <c r="L2245" s="931">
        <v>1</v>
      </c>
      <c r="M2245" s="931" t="s">
        <v>3388</v>
      </c>
      <c r="N2245" s="912"/>
      <c r="O2245" s="761"/>
      <c r="P2245" s="931"/>
      <c r="Q2245" s="931"/>
    </row>
    <row r="2246" spans="2:17">
      <c r="B2246" s="911">
        <v>2240</v>
      </c>
      <c r="C2246" s="931" t="s">
        <v>65</v>
      </c>
      <c r="D2246" s="913"/>
      <c r="E2246" s="931" t="s">
        <v>150</v>
      </c>
      <c r="F2246" s="912" t="str">
        <f t="shared" si="35"/>
        <v>6340</v>
      </c>
      <c r="G2246" s="931" t="s">
        <v>438</v>
      </c>
      <c r="H2246" s="931"/>
      <c r="I2246" s="933" t="s">
        <v>435</v>
      </c>
      <c r="J2246" s="1084">
        <v>2</v>
      </c>
      <c r="K2246" s="1085">
        <v>12</v>
      </c>
      <c r="L2246" s="931">
        <v>3</v>
      </c>
      <c r="M2246" s="931" t="s">
        <v>3387</v>
      </c>
      <c r="N2246" s="912"/>
      <c r="O2246" s="761"/>
      <c r="P2246" s="931"/>
      <c r="Q2246" s="931"/>
    </row>
    <row r="2247" spans="2:17">
      <c r="B2247" s="911">
        <v>2241</v>
      </c>
      <c r="C2247" s="931" t="s">
        <v>65</v>
      </c>
      <c r="D2247" s="913"/>
      <c r="E2247" s="931" t="s">
        <v>150</v>
      </c>
      <c r="F2247" s="912" t="str">
        <f t="shared" si="35"/>
        <v>6340</v>
      </c>
      <c r="G2247" s="931" t="s">
        <v>438</v>
      </c>
      <c r="H2247" s="931"/>
      <c r="I2247" s="933" t="s">
        <v>435</v>
      </c>
      <c r="J2247" s="1084">
        <v>2</v>
      </c>
      <c r="K2247" s="1085">
        <v>13</v>
      </c>
      <c r="L2247" s="931">
        <v>1</v>
      </c>
      <c r="M2247" s="931" t="s">
        <v>3388</v>
      </c>
      <c r="N2247" s="912"/>
      <c r="O2247" s="761"/>
      <c r="P2247" s="931"/>
      <c r="Q2247" s="931"/>
    </row>
    <row r="2248" spans="2:17">
      <c r="B2248" s="911">
        <v>2242</v>
      </c>
      <c r="C2248" s="931" t="s">
        <v>65</v>
      </c>
      <c r="D2248" s="913"/>
      <c r="E2248" s="931" t="s">
        <v>150</v>
      </c>
      <c r="F2248" s="912" t="str">
        <f t="shared" si="35"/>
        <v>6340</v>
      </c>
      <c r="G2248" s="931" t="s">
        <v>438</v>
      </c>
      <c r="H2248" s="931"/>
      <c r="I2248" s="933" t="s">
        <v>435</v>
      </c>
      <c r="J2248" s="1084">
        <v>2</v>
      </c>
      <c r="K2248" s="1085">
        <v>14</v>
      </c>
      <c r="L2248" s="931">
        <v>3</v>
      </c>
      <c r="M2248" s="931" t="s">
        <v>3387</v>
      </c>
      <c r="N2248" s="912"/>
      <c r="O2248" s="761"/>
      <c r="P2248" s="931"/>
      <c r="Q2248" s="931"/>
    </row>
    <row r="2249" spans="2:17">
      <c r="B2249" s="911">
        <v>2243</v>
      </c>
      <c r="C2249" s="931" t="s">
        <v>65</v>
      </c>
      <c r="D2249" s="913"/>
      <c r="E2249" s="931" t="s">
        <v>150</v>
      </c>
      <c r="F2249" s="912" t="str">
        <f t="shared" si="35"/>
        <v>6340</v>
      </c>
      <c r="G2249" s="931" t="s">
        <v>439</v>
      </c>
      <c r="H2249" s="931"/>
      <c r="I2249" s="933" t="s">
        <v>440</v>
      </c>
      <c r="J2249" s="1084">
        <v>1</v>
      </c>
      <c r="K2249" s="1085">
        <v>1</v>
      </c>
      <c r="L2249" s="931">
        <v>3</v>
      </c>
      <c r="M2249" s="931" t="s">
        <v>3387</v>
      </c>
      <c r="N2249" s="912"/>
      <c r="O2249" s="761"/>
      <c r="P2249" s="931"/>
      <c r="Q2249" s="931"/>
    </row>
    <row r="2250" spans="2:17">
      <c r="B2250" s="911">
        <v>2244</v>
      </c>
      <c r="C2250" s="931" t="s">
        <v>65</v>
      </c>
      <c r="D2250" s="913"/>
      <c r="E2250" s="931" t="s">
        <v>150</v>
      </c>
      <c r="F2250" s="912" t="str">
        <f t="shared" si="35"/>
        <v>6340</v>
      </c>
      <c r="G2250" s="931" t="s">
        <v>439</v>
      </c>
      <c r="H2250" s="931"/>
      <c r="I2250" s="933" t="s">
        <v>440</v>
      </c>
      <c r="J2250" s="1084">
        <v>1</v>
      </c>
      <c r="K2250" s="1085">
        <v>2</v>
      </c>
      <c r="L2250" s="931">
        <v>3</v>
      </c>
      <c r="M2250" s="931" t="s">
        <v>3387</v>
      </c>
      <c r="N2250" s="912"/>
      <c r="O2250" s="761"/>
      <c r="P2250" s="931"/>
      <c r="Q2250" s="931"/>
    </row>
    <row r="2251" spans="2:17">
      <c r="B2251" s="911">
        <v>2245</v>
      </c>
      <c r="C2251" s="931" t="s">
        <v>65</v>
      </c>
      <c r="D2251" s="913"/>
      <c r="E2251" s="931" t="s">
        <v>150</v>
      </c>
      <c r="F2251" s="912" t="str">
        <f t="shared" si="35"/>
        <v>6340</v>
      </c>
      <c r="G2251" s="931" t="s">
        <v>439</v>
      </c>
      <c r="H2251" s="931"/>
      <c r="I2251" s="933" t="s">
        <v>440</v>
      </c>
      <c r="J2251" s="1084">
        <v>1</v>
      </c>
      <c r="K2251" s="1085">
        <v>3</v>
      </c>
      <c r="L2251" s="931">
        <v>3</v>
      </c>
      <c r="M2251" s="931" t="s">
        <v>3387</v>
      </c>
      <c r="N2251" s="912"/>
      <c r="O2251" s="761"/>
      <c r="P2251" s="931"/>
      <c r="Q2251" s="931"/>
    </row>
    <row r="2252" spans="2:17">
      <c r="B2252" s="911">
        <v>2246</v>
      </c>
      <c r="C2252" s="931" t="s">
        <v>65</v>
      </c>
      <c r="D2252" s="913"/>
      <c r="E2252" s="931" t="s">
        <v>150</v>
      </c>
      <c r="F2252" s="912" t="str">
        <f t="shared" si="35"/>
        <v>6340</v>
      </c>
      <c r="G2252" s="931" t="s">
        <v>439</v>
      </c>
      <c r="H2252" s="931"/>
      <c r="I2252" s="933" t="s">
        <v>440</v>
      </c>
      <c r="J2252" s="1084">
        <v>1</v>
      </c>
      <c r="K2252" s="1085">
        <v>4</v>
      </c>
      <c r="L2252" s="931">
        <v>3</v>
      </c>
      <c r="M2252" s="931" t="s">
        <v>3387</v>
      </c>
      <c r="N2252" s="912"/>
      <c r="O2252" s="761"/>
      <c r="P2252" s="931"/>
      <c r="Q2252" s="931"/>
    </row>
    <row r="2253" spans="2:17">
      <c r="B2253" s="911">
        <v>2247</v>
      </c>
      <c r="C2253" s="931" t="s">
        <v>65</v>
      </c>
      <c r="D2253" s="913"/>
      <c r="E2253" s="931" t="s">
        <v>150</v>
      </c>
      <c r="F2253" s="912" t="str">
        <f t="shared" si="35"/>
        <v>6340</v>
      </c>
      <c r="G2253" s="931" t="s">
        <v>439</v>
      </c>
      <c r="H2253" s="931"/>
      <c r="I2253" s="933" t="s">
        <v>440</v>
      </c>
      <c r="J2253" s="1084">
        <v>1</v>
      </c>
      <c r="K2253" s="1085">
        <v>5</v>
      </c>
      <c r="L2253" s="931">
        <v>3</v>
      </c>
      <c r="M2253" s="931" t="s">
        <v>3387</v>
      </c>
      <c r="N2253" s="912"/>
      <c r="O2253" s="761"/>
      <c r="P2253" s="931"/>
      <c r="Q2253" s="931"/>
    </row>
    <row r="2254" spans="2:17">
      <c r="B2254" s="911">
        <v>2248</v>
      </c>
      <c r="C2254" s="931" t="s">
        <v>65</v>
      </c>
      <c r="D2254" s="913"/>
      <c r="E2254" s="931" t="s">
        <v>150</v>
      </c>
      <c r="F2254" s="912" t="str">
        <f t="shared" si="35"/>
        <v>6340</v>
      </c>
      <c r="G2254" s="931" t="s">
        <v>439</v>
      </c>
      <c r="H2254" s="931"/>
      <c r="I2254" s="933" t="s">
        <v>440</v>
      </c>
      <c r="J2254" s="1084">
        <v>1</v>
      </c>
      <c r="K2254" s="1085">
        <v>6</v>
      </c>
      <c r="L2254" s="931">
        <v>3</v>
      </c>
      <c r="M2254" s="931" t="s">
        <v>3387</v>
      </c>
      <c r="N2254" s="912"/>
      <c r="O2254" s="761"/>
      <c r="P2254" s="931"/>
      <c r="Q2254" s="931"/>
    </row>
    <row r="2255" spans="2:17">
      <c r="B2255" s="911">
        <v>2249</v>
      </c>
      <c r="C2255" s="931" t="s">
        <v>65</v>
      </c>
      <c r="D2255" s="913"/>
      <c r="E2255" s="931" t="s">
        <v>150</v>
      </c>
      <c r="F2255" s="912" t="str">
        <f t="shared" si="35"/>
        <v>6340</v>
      </c>
      <c r="G2255" s="931" t="s">
        <v>439</v>
      </c>
      <c r="H2255" s="931"/>
      <c r="I2255" s="933" t="s">
        <v>440</v>
      </c>
      <c r="J2255" s="1084">
        <v>1</v>
      </c>
      <c r="K2255" s="1085">
        <v>7</v>
      </c>
      <c r="L2255" s="931">
        <v>3</v>
      </c>
      <c r="M2255" s="931" t="s">
        <v>3343</v>
      </c>
      <c r="N2255" s="912"/>
      <c r="O2255" s="761"/>
      <c r="P2255" s="931"/>
      <c r="Q2255" s="931"/>
    </row>
    <row r="2256" spans="2:17">
      <c r="B2256" s="911">
        <v>2250</v>
      </c>
      <c r="C2256" s="931" t="s">
        <v>65</v>
      </c>
      <c r="D2256" s="913"/>
      <c r="E2256" s="931" t="s">
        <v>150</v>
      </c>
      <c r="F2256" s="912" t="str">
        <f t="shared" ref="F2256:F2319" si="36">LEFT(I2256,4)</f>
        <v>6340</v>
      </c>
      <c r="G2256" s="952"/>
      <c r="H2256" s="931"/>
      <c r="I2256" s="933" t="s">
        <v>441</v>
      </c>
      <c r="J2256" s="1084"/>
      <c r="K2256" s="1085"/>
      <c r="L2256" s="931"/>
      <c r="M2256" s="931"/>
      <c r="N2256" s="912"/>
      <c r="O2256" s="761"/>
      <c r="P2256" s="931"/>
      <c r="Q2256" s="931"/>
    </row>
    <row r="2257" spans="2:17">
      <c r="B2257" s="911">
        <v>2251</v>
      </c>
      <c r="C2257" s="931" t="s">
        <v>65</v>
      </c>
      <c r="D2257" s="913"/>
      <c r="E2257" s="931" t="s">
        <v>150</v>
      </c>
      <c r="F2257" s="912" t="str">
        <f t="shared" si="36"/>
        <v>6340</v>
      </c>
      <c r="G2257" s="931" t="s">
        <v>443</v>
      </c>
      <c r="H2257" s="931"/>
      <c r="I2257" s="933" t="s">
        <v>444</v>
      </c>
      <c r="J2257" s="1084">
        <v>1</v>
      </c>
      <c r="K2257" s="1085">
        <v>1</v>
      </c>
      <c r="L2257" s="931">
        <v>3</v>
      </c>
      <c r="M2257" s="931" t="s">
        <v>3387</v>
      </c>
      <c r="N2257" s="912"/>
      <c r="O2257" s="761"/>
      <c r="P2257" s="931"/>
      <c r="Q2257" s="931"/>
    </row>
    <row r="2258" spans="2:17">
      <c r="B2258" s="911">
        <v>2252</v>
      </c>
      <c r="C2258" s="931" t="s">
        <v>65</v>
      </c>
      <c r="D2258" s="913"/>
      <c r="E2258" s="931" t="s">
        <v>150</v>
      </c>
      <c r="F2258" s="912" t="str">
        <f t="shared" si="36"/>
        <v>6340</v>
      </c>
      <c r="G2258" s="931" t="s">
        <v>443</v>
      </c>
      <c r="H2258" s="931"/>
      <c r="I2258" s="933" t="s">
        <v>444</v>
      </c>
      <c r="J2258" s="1084">
        <v>1</v>
      </c>
      <c r="K2258" s="1085">
        <v>2</v>
      </c>
      <c r="L2258" s="931">
        <v>3</v>
      </c>
      <c r="M2258" s="931" t="s">
        <v>3387</v>
      </c>
      <c r="N2258" s="912"/>
      <c r="O2258" s="761"/>
      <c r="P2258" s="931"/>
      <c r="Q2258" s="931"/>
    </row>
    <row r="2259" spans="2:17">
      <c r="B2259" s="911">
        <v>2253</v>
      </c>
      <c r="C2259" s="931" t="s">
        <v>65</v>
      </c>
      <c r="D2259" s="913"/>
      <c r="E2259" s="931" t="s">
        <v>150</v>
      </c>
      <c r="F2259" s="912" t="str">
        <f t="shared" si="36"/>
        <v>6340</v>
      </c>
      <c r="G2259" s="931" t="s">
        <v>443</v>
      </c>
      <c r="H2259" s="931"/>
      <c r="I2259" s="933" t="s">
        <v>444</v>
      </c>
      <c r="J2259" s="1084">
        <v>1</v>
      </c>
      <c r="K2259" s="1085">
        <v>3</v>
      </c>
      <c r="L2259" s="931">
        <v>3</v>
      </c>
      <c r="M2259" s="931" t="s">
        <v>3387</v>
      </c>
      <c r="N2259" s="912"/>
      <c r="O2259" s="761"/>
      <c r="P2259" s="931"/>
      <c r="Q2259" s="931"/>
    </row>
    <row r="2260" spans="2:17">
      <c r="B2260" s="911">
        <v>2254</v>
      </c>
      <c r="C2260" s="931" t="s">
        <v>65</v>
      </c>
      <c r="D2260" s="913"/>
      <c r="E2260" s="931" t="s">
        <v>150</v>
      </c>
      <c r="F2260" s="912" t="str">
        <f t="shared" si="36"/>
        <v>6340</v>
      </c>
      <c r="G2260" s="931" t="s">
        <v>443</v>
      </c>
      <c r="H2260" s="931"/>
      <c r="I2260" s="933" t="s">
        <v>444</v>
      </c>
      <c r="J2260" s="1084">
        <v>1</v>
      </c>
      <c r="K2260" s="1085">
        <v>4</v>
      </c>
      <c r="L2260" s="931">
        <v>3</v>
      </c>
      <c r="M2260" s="931" t="s">
        <v>3387</v>
      </c>
      <c r="N2260" s="912"/>
      <c r="O2260" s="761"/>
      <c r="P2260" s="931"/>
      <c r="Q2260" s="931"/>
    </row>
    <row r="2261" spans="2:17">
      <c r="B2261" s="911">
        <v>2255</v>
      </c>
      <c r="C2261" s="931" t="s">
        <v>65</v>
      </c>
      <c r="D2261" s="913"/>
      <c r="E2261" s="931" t="s">
        <v>150</v>
      </c>
      <c r="F2261" s="912" t="str">
        <f t="shared" si="36"/>
        <v>6340</v>
      </c>
      <c r="G2261" s="931" t="s">
        <v>443</v>
      </c>
      <c r="H2261" s="931"/>
      <c r="I2261" s="933" t="s">
        <v>444</v>
      </c>
      <c r="J2261" s="1084">
        <v>1</v>
      </c>
      <c r="K2261" s="1085">
        <v>5</v>
      </c>
      <c r="L2261" s="931">
        <v>3</v>
      </c>
      <c r="M2261" s="931" t="s">
        <v>3387</v>
      </c>
      <c r="N2261" s="912"/>
      <c r="O2261" s="761"/>
      <c r="P2261" s="931"/>
      <c r="Q2261" s="931"/>
    </row>
    <row r="2262" spans="2:17">
      <c r="B2262" s="911">
        <v>2256</v>
      </c>
      <c r="C2262" s="931" t="s">
        <v>65</v>
      </c>
      <c r="D2262" s="913"/>
      <c r="E2262" s="931" t="s">
        <v>150</v>
      </c>
      <c r="F2262" s="912" t="str">
        <f t="shared" si="36"/>
        <v>6340</v>
      </c>
      <c r="G2262" s="931" t="s">
        <v>443</v>
      </c>
      <c r="H2262" s="931"/>
      <c r="I2262" s="933" t="s">
        <v>444</v>
      </c>
      <c r="J2262" s="1084">
        <v>1</v>
      </c>
      <c r="K2262" s="1085">
        <v>6</v>
      </c>
      <c r="L2262" s="931">
        <v>3</v>
      </c>
      <c r="M2262" s="931" t="s">
        <v>3387</v>
      </c>
      <c r="N2262" s="912"/>
      <c r="O2262" s="761"/>
      <c r="P2262" s="931"/>
      <c r="Q2262" s="931"/>
    </row>
    <row r="2263" spans="2:17">
      <c r="B2263" s="911">
        <v>2257</v>
      </c>
      <c r="C2263" s="931" t="s">
        <v>65</v>
      </c>
      <c r="D2263" s="913"/>
      <c r="E2263" s="931" t="s">
        <v>150</v>
      </c>
      <c r="F2263" s="912" t="str">
        <f t="shared" si="36"/>
        <v>6340</v>
      </c>
      <c r="G2263" s="931" t="s">
        <v>443</v>
      </c>
      <c r="H2263" s="931"/>
      <c r="I2263" s="933" t="s">
        <v>444</v>
      </c>
      <c r="J2263" s="1084">
        <v>1</v>
      </c>
      <c r="K2263" s="1085">
        <v>7</v>
      </c>
      <c r="L2263" s="931">
        <v>3</v>
      </c>
      <c r="M2263" s="931" t="s">
        <v>3343</v>
      </c>
      <c r="N2263" s="912"/>
      <c r="O2263" s="761"/>
      <c r="P2263" s="931"/>
      <c r="Q2263" s="931"/>
    </row>
    <row r="2264" spans="2:17">
      <c r="B2264" s="911">
        <v>2258</v>
      </c>
      <c r="C2264" s="931" t="s">
        <v>65</v>
      </c>
      <c r="D2264" s="913"/>
      <c r="E2264" s="931" t="s">
        <v>150</v>
      </c>
      <c r="F2264" s="912" t="str">
        <f t="shared" si="36"/>
        <v>6340</v>
      </c>
      <c r="G2264" s="931" t="s">
        <v>445</v>
      </c>
      <c r="H2264" s="931"/>
      <c r="I2264" s="933" t="s">
        <v>446</v>
      </c>
      <c r="J2264" s="1084">
        <v>1</v>
      </c>
      <c r="K2264" s="1085">
        <v>1</v>
      </c>
      <c r="L2264" s="931">
        <v>3</v>
      </c>
      <c r="M2264" s="931" t="s">
        <v>3343</v>
      </c>
      <c r="N2264" s="912"/>
      <c r="O2264" s="761"/>
      <c r="P2264" s="931"/>
      <c r="Q2264" s="931"/>
    </row>
    <row r="2265" spans="2:17">
      <c r="B2265" s="911">
        <v>2259</v>
      </c>
      <c r="C2265" s="931" t="s">
        <v>65</v>
      </c>
      <c r="D2265" s="913"/>
      <c r="E2265" s="931" t="s">
        <v>150</v>
      </c>
      <c r="F2265" s="912" t="str">
        <f t="shared" si="36"/>
        <v>6340</v>
      </c>
      <c r="G2265" s="931" t="s">
        <v>445</v>
      </c>
      <c r="H2265" s="931"/>
      <c r="I2265" s="933" t="s">
        <v>446</v>
      </c>
      <c r="J2265" s="1084">
        <v>1</v>
      </c>
      <c r="K2265" s="1085">
        <v>2</v>
      </c>
      <c r="L2265" s="931">
        <v>3</v>
      </c>
      <c r="M2265" s="931" t="s">
        <v>3387</v>
      </c>
      <c r="N2265" s="912"/>
      <c r="O2265" s="761"/>
      <c r="P2265" s="931"/>
      <c r="Q2265" s="931"/>
    </row>
    <row r="2266" spans="2:17">
      <c r="B2266" s="911">
        <v>2260</v>
      </c>
      <c r="C2266" s="931" t="s">
        <v>65</v>
      </c>
      <c r="D2266" s="913"/>
      <c r="E2266" s="931" t="s">
        <v>150</v>
      </c>
      <c r="F2266" s="912" t="str">
        <f t="shared" si="36"/>
        <v>6340</v>
      </c>
      <c r="G2266" s="931" t="s">
        <v>445</v>
      </c>
      <c r="H2266" s="931"/>
      <c r="I2266" s="933" t="s">
        <v>446</v>
      </c>
      <c r="J2266" s="1084">
        <v>1</v>
      </c>
      <c r="K2266" s="1085">
        <v>3</v>
      </c>
      <c r="L2266" s="931">
        <v>3</v>
      </c>
      <c r="M2266" s="931" t="s">
        <v>3387</v>
      </c>
      <c r="N2266" s="912"/>
      <c r="O2266" s="761"/>
      <c r="P2266" s="931"/>
      <c r="Q2266" s="931"/>
    </row>
    <row r="2267" spans="2:17">
      <c r="B2267" s="911">
        <v>2261</v>
      </c>
      <c r="C2267" s="931" t="s">
        <v>65</v>
      </c>
      <c r="D2267" s="913"/>
      <c r="E2267" s="931" t="s">
        <v>150</v>
      </c>
      <c r="F2267" s="912" t="str">
        <f t="shared" si="36"/>
        <v>6340</v>
      </c>
      <c r="G2267" s="931" t="s">
        <v>445</v>
      </c>
      <c r="H2267" s="931"/>
      <c r="I2267" s="933" t="s">
        <v>446</v>
      </c>
      <c r="J2267" s="1084">
        <v>1</v>
      </c>
      <c r="K2267" s="1085">
        <v>4</v>
      </c>
      <c r="L2267" s="931">
        <v>3</v>
      </c>
      <c r="M2267" s="931" t="s">
        <v>3387</v>
      </c>
      <c r="N2267" s="912"/>
      <c r="O2267" s="761"/>
      <c r="P2267" s="931"/>
      <c r="Q2267" s="931"/>
    </row>
    <row r="2268" spans="2:17">
      <c r="B2268" s="911">
        <v>2262</v>
      </c>
      <c r="C2268" s="931" t="s">
        <v>65</v>
      </c>
      <c r="D2268" s="913"/>
      <c r="E2268" s="931" t="s">
        <v>150</v>
      </c>
      <c r="F2268" s="912" t="str">
        <f t="shared" si="36"/>
        <v>6340</v>
      </c>
      <c r="G2268" s="931" t="s">
        <v>445</v>
      </c>
      <c r="H2268" s="931"/>
      <c r="I2268" s="933" t="s">
        <v>446</v>
      </c>
      <c r="J2268" s="1084">
        <v>1</v>
      </c>
      <c r="K2268" s="1085">
        <v>5</v>
      </c>
      <c r="L2268" s="931">
        <v>3</v>
      </c>
      <c r="M2268" s="931" t="s">
        <v>3387</v>
      </c>
      <c r="N2268" s="912"/>
      <c r="O2268" s="761"/>
      <c r="P2268" s="931"/>
      <c r="Q2268" s="931"/>
    </row>
    <row r="2269" spans="2:17">
      <c r="B2269" s="911">
        <v>2263</v>
      </c>
      <c r="C2269" s="931" t="s">
        <v>65</v>
      </c>
      <c r="D2269" s="913"/>
      <c r="E2269" s="931" t="s">
        <v>150</v>
      </c>
      <c r="F2269" s="912" t="str">
        <f t="shared" si="36"/>
        <v>6340</v>
      </c>
      <c r="G2269" s="931" t="s">
        <v>445</v>
      </c>
      <c r="H2269" s="931"/>
      <c r="I2269" s="933" t="s">
        <v>446</v>
      </c>
      <c r="J2269" s="1084">
        <v>1</v>
      </c>
      <c r="K2269" s="1085">
        <v>6</v>
      </c>
      <c r="L2269" s="931">
        <v>3</v>
      </c>
      <c r="M2269" s="931" t="s">
        <v>3387</v>
      </c>
      <c r="N2269" s="912"/>
      <c r="O2269" s="761"/>
      <c r="P2269" s="931"/>
      <c r="Q2269" s="931"/>
    </row>
    <row r="2270" spans="2:17">
      <c r="B2270" s="911">
        <v>2264</v>
      </c>
      <c r="C2270" s="931" t="s">
        <v>65</v>
      </c>
      <c r="D2270" s="913"/>
      <c r="E2270" s="931" t="s">
        <v>150</v>
      </c>
      <c r="F2270" s="912" t="str">
        <f t="shared" si="36"/>
        <v>6340</v>
      </c>
      <c r="G2270" s="931" t="s">
        <v>445</v>
      </c>
      <c r="H2270" s="931"/>
      <c r="I2270" s="933" t="s">
        <v>446</v>
      </c>
      <c r="J2270" s="1084">
        <v>1</v>
      </c>
      <c r="K2270" s="1085">
        <v>7</v>
      </c>
      <c r="L2270" s="931">
        <v>3</v>
      </c>
      <c r="M2270" s="931" t="s">
        <v>3387</v>
      </c>
      <c r="N2270" s="912"/>
      <c r="O2270" s="761"/>
      <c r="P2270" s="931"/>
      <c r="Q2270" s="931"/>
    </row>
    <row r="2271" spans="2:17">
      <c r="B2271" s="911">
        <v>2265</v>
      </c>
      <c r="C2271" s="931" t="s">
        <v>65</v>
      </c>
      <c r="D2271" s="913"/>
      <c r="E2271" s="931" t="s">
        <v>150</v>
      </c>
      <c r="F2271" s="912" t="str">
        <f t="shared" si="36"/>
        <v>6340</v>
      </c>
      <c r="G2271" s="931" t="s">
        <v>445</v>
      </c>
      <c r="H2271" s="931"/>
      <c r="I2271" s="933" t="s">
        <v>446</v>
      </c>
      <c r="J2271" s="1084">
        <v>1</v>
      </c>
      <c r="K2271" s="1085">
        <v>8</v>
      </c>
      <c r="L2271" s="931">
        <v>3</v>
      </c>
      <c r="M2271" s="931" t="s">
        <v>3387</v>
      </c>
      <c r="N2271" s="912"/>
      <c r="O2271" s="761"/>
      <c r="P2271" s="931"/>
      <c r="Q2271" s="931"/>
    </row>
    <row r="2272" spans="2:17">
      <c r="B2272" s="911">
        <v>2266</v>
      </c>
      <c r="C2272" s="931" t="s">
        <v>65</v>
      </c>
      <c r="D2272" s="913"/>
      <c r="E2272" s="931" t="s">
        <v>150</v>
      </c>
      <c r="F2272" s="912" t="str">
        <f t="shared" si="36"/>
        <v>6340</v>
      </c>
      <c r="G2272" s="931" t="s">
        <v>445</v>
      </c>
      <c r="H2272" s="931"/>
      <c r="I2272" s="933" t="s">
        <v>446</v>
      </c>
      <c r="J2272" s="1084">
        <v>1</v>
      </c>
      <c r="K2272" s="1085">
        <v>9</v>
      </c>
      <c r="L2272" s="931">
        <v>3</v>
      </c>
      <c r="M2272" s="931" t="s">
        <v>3387</v>
      </c>
      <c r="N2272" s="912"/>
      <c r="O2272" s="761"/>
      <c r="P2272" s="931"/>
      <c r="Q2272" s="931"/>
    </row>
    <row r="2273" spans="2:17">
      <c r="B2273" s="911">
        <v>2267</v>
      </c>
      <c r="C2273" s="931" t="s">
        <v>65</v>
      </c>
      <c r="D2273" s="913"/>
      <c r="E2273" s="931" t="s">
        <v>150</v>
      </c>
      <c r="F2273" s="912" t="str">
        <f t="shared" si="36"/>
        <v>6340</v>
      </c>
      <c r="G2273" s="931" t="s">
        <v>445</v>
      </c>
      <c r="H2273" s="931"/>
      <c r="I2273" s="933" t="s">
        <v>446</v>
      </c>
      <c r="J2273" s="1084">
        <v>1</v>
      </c>
      <c r="K2273" s="1085">
        <v>10</v>
      </c>
      <c r="L2273" s="931">
        <v>3</v>
      </c>
      <c r="M2273" s="931" t="s">
        <v>3387</v>
      </c>
      <c r="N2273" s="912"/>
      <c r="O2273" s="761"/>
      <c r="P2273" s="931"/>
      <c r="Q2273" s="931"/>
    </row>
    <row r="2274" spans="2:17">
      <c r="B2274" s="911">
        <v>2268</v>
      </c>
      <c r="C2274" s="931" t="s">
        <v>65</v>
      </c>
      <c r="D2274" s="913"/>
      <c r="E2274" s="931" t="s">
        <v>150</v>
      </c>
      <c r="F2274" s="912" t="str">
        <f t="shared" si="36"/>
        <v>6340</v>
      </c>
      <c r="G2274" s="931" t="s">
        <v>445</v>
      </c>
      <c r="H2274" s="931"/>
      <c r="I2274" s="933" t="s">
        <v>446</v>
      </c>
      <c r="J2274" s="1084">
        <v>1</v>
      </c>
      <c r="K2274" s="1085">
        <v>11</v>
      </c>
      <c r="L2274" s="931">
        <v>3</v>
      </c>
      <c r="M2274" s="931" t="s">
        <v>3387</v>
      </c>
      <c r="N2274" s="912"/>
      <c r="O2274" s="761"/>
      <c r="P2274" s="931"/>
      <c r="Q2274" s="931"/>
    </row>
    <row r="2275" spans="2:17">
      <c r="B2275" s="911">
        <v>2269</v>
      </c>
      <c r="C2275" s="931" t="s">
        <v>65</v>
      </c>
      <c r="D2275" s="913"/>
      <c r="E2275" s="931" t="s">
        <v>150</v>
      </c>
      <c r="F2275" s="912" t="str">
        <f t="shared" si="36"/>
        <v>6340</v>
      </c>
      <c r="G2275" s="931" t="s">
        <v>445</v>
      </c>
      <c r="H2275" s="931"/>
      <c r="I2275" s="933" t="s">
        <v>446</v>
      </c>
      <c r="J2275" s="1084">
        <v>1</v>
      </c>
      <c r="K2275" s="1085">
        <v>12</v>
      </c>
      <c r="L2275" s="931">
        <v>3</v>
      </c>
      <c r="M2275" s="931" t="s">
        <v>3387</v>
      </c>
      <c r="N2275" s="912"/>
      <c r="O2275" s="761"/>
      <c r="P2275" s="931"/>
      <c r="Q2275" s="931"/>
    </row>
    <row r="2276" spans="2:17">
      <c r="B2276" s="911">
        <v>2270</v>
      </c>
      <c r="C2276" s="931" t="s">
        <v>65</v>
      </c>
      <c r="D2276" s="913"/>
      <c r="E2276" s="931" t="s">
        <v>150</v>
      </c>
      <c r="F2276" s="912" t="str">
        <f t="shared" si="36"/>
        <v>6340</v>
      </c>
      <c r="G2276" s="931" t="s">
        <v>445</v>
      </c>
      <c r="H2276" s="931"/>
      <c r="I2276" s="933" t="s">
        <v>446</v>
      </c>
      <c r="J2276" s="1084">
        <v>1</v>
      </c>
      <c r="K2276" s="1085">
        <v>13</v>
      </c>
      <c r="L2276" s="931">
        <v>3</v>
      </c>
      <c r="M2276" s="931" t="s">
        <v>3387</v>
      </c>
      <c r="N2276" s="912"/>
      <c r="O2276" s="761"/>
      <c r="P2276" s="931"/>
      <c r="Q2276" s="931"/>
    </row>
    <row r="2277" spans="2:17">
      <c r="B2277" s="911">
        <v>2271</v>
      </c>
      <c r="C2277" s="931" t="s">
        <v>65</v>
      </c>
      <c r="D2277" s="913"/>
      <c r="E2277" s="931" t="s">
        <v>150</v>
      </c>
      <c r="F2277" s="912" t="str">
        <f t="shared" si="36"/>
        <v>6340</v>
      </c>
      <c r="G2277" s="931" t="s">
        <v>445</v>
      </c>
      <c r="H2277" s="931"/>
      <c r="I2277" s="933" t="s">
        <v>446</v>
      </c>
      <c r="J2277" s="1084">
        <v>1</v>
      </c>
      <c r="K2277" s="1085">
        <v>14</v>
      </c>
      <c r="L2277" s="931">
        <v>3</v>
      </c>
      <c r="M2277" s="931" t="s">
        <v>3387</v>
      </c>
      <c r="N2277" s="912"/>
      <c r="O2277" s="761"/>
      <c r="P2277" s="931"/>
      <c r="Q2277" s="931"/>
    </row>
    <row r="2278" spans="2:17">
      <c r="B2278" s="911">
        <v>2272</v>
      </c>
      <c r="C2278" s="931" t="s">
        <v>65</v>
      </c>
      <c r="D2278" s="913"/>
      <c r="E2278" s="931" t="s">
        <v>150</v>
      </c>
      <c r="F2278" s="912" t="str">
        <f t="shared" si="36"/>
        <v>6340</v>
      </c>
      <c r="G2278" s="931" t="s">
        <v>445</v>
      </c>
      <c r="H2278" s="931"/>
      <c r="I2278" s="933" t="s">
        <v>446</v>
      </c>
      <c r="J2278" s="1084">
        <v>1</v>
      </c>
      <c r="K2278" s="1085">
        <v>15</v>
      </c>
      <c r="L2278" s="931">
        <v>3</v>
      </c>
      <c r="M2278" s="931" t="s">
        <v>3387</v>
      </c>
      <c r="N2278" s="912"/>
      <c r="O2278" s="761"/>
      <c r="P2278" s="931"/>
      <c r="Q2278" s="931"/>
    </row>
    <row r="2279" spans="2:17">
      <c r="B2279" s="911">
        <v>2273</v>
      </c>
      <c r="C2279" s="931" t="s">
        <v>65</v>
      </c>
      <c r="D2279" s="913"/>
      <c r="E2279" s="931" t="s">
        <v>150</v>
      </c>
      <c r="F2279" s="912" t="str">
        <f t="shared" si="36"/>
        <v>6340</v>
      </c>
      <c r="G2279" s="931" t="s">
        <v>445</v>
      </c>
      <c r="H2279" s="931"/>
      <c r="I2279" s="933" t="s">
        <v>446</v>
      </c>
      <c r="J2279" s="1084">
        <v>2</v>
      </c>
      <c r="K2279" s="1085">
        <v>16</v>
      </c>
      <c r="L2279" s="931">
        <v>3</v>
      </c>
      <c r="M2279" s="931" t="s">
        <v>3387</v>
      </c>
      <c r="N2279" s="912"/>
      <c r="O2279" s="761"/>
      <c r="P2279" s="931"/>
      <c r="Q2279" s="931"/>
    </row>
    <row r="2280" spans="2:17">
      <c r="B2280" s="911">
        <v>2274</v>
      </c>
      <c r="C2280" s="931" t="s">
        <v>65</v>
      </c>
      <c r="D2280" s="913"/>
      <c r="E2280" s="931" t="s">
        <v>150</v>
      </c>
      <c r="F2280" s="912" t="str">
        <f t="shared" si="36"/>
        <v>6340</v>
      </c>
      <c r="G2280" s="931" t="s">
        <v>445</v>
      </c>
      <c r="H2280" s="931"/>
      <c r="I2280" s="933" t="s">
        <v>446</v>
      </c>
      <c r="J2280" s="1084">
        <v>2</v>
      </c>
      <c r="K2280" s="1085">
        <v>17</v>
      </c>
      <c r="L2280" s="931">
        <v>3</v>
      </c>
      <c r="M2280" s="931" t="s">
        <v>3387</v>
      </c>
      <c r="N2280" s="912"/>
      <c r="O2280" s="761"/>
      <c r="P2280" s="931"/>
      <c r="Q2280" s="931"/>
    </row>
    <row r="2281" spans="2:17">
      <c r="B2281" s="911">
        <v>2275</v>
      </c>
      <c r="C2281" s="931" t="s">
        <v>65</v>
      </c>
      <c r="D2281" s="913"/>
      <c r="E2281" s="931" t="s">
        <v>150</v>
      </c>
      <c r="F2281" s="912" t="str">
        <f t="shared" si="36"/>
        <v>6340</v>
      </c>
      <c r="G2281" s="931" t="s">
        <v>445</v>
      </c>
      <c r="H2281" s="931"/>
      <c r="I2281" s="933" t="s">
        <v>446</v>
      </c>
      <c r="J2281" s="1084">
        <v>2</v>
      </c>
      <c r="K2281" s="1085">
        <v>18</v>
      </c>
      <c r="L2281" s="931">
        <v>1</v>
      </c>
      <c r="M2281" s="931" t="s">
        <v>3388</v>
      </c>
      <c r="N2281" s="912"/>
      <c r="O2281" s="761"/>
      <c r="P2281" s="931"/>
      <c r="Q2281" s="931"/>
    </row>
    <row r="2282" spans="2:17">
      <c r="B2282" s="911">
        <v>2276</v>
      </c>
      <c r="C2282" s="931" t="s">
        <v>65</v>
      </c>
      <c r="D2282" s="913"/>
      <c r="E2282" s="931" t="s">
        <v>150</v>
      </c>
      <c r="F2282" s="912" t="str">
        <f t="shared" si="36"/>
        <v>6340</v>
      </c>
      <c r="G2282" s="931" t="s">
        <v>445</v>
      </c>
      <c r="H2282" s="931"/>
      <c r="I2282" s="933" t="s">
        <v>446</v>
      </c>
      <c r="J2282" s="1084">
        <v>2</v>
      </c>
      <c r="K2282" s="1085">
        <v>19</v>
      </c>
      <c r="L2282" s="931">
        <v>1</v>
      </c>
      <c r="M2282" s="931" t="s">
        <v>3388</v>
      </c>
      <c r="N2282" s="912"/>
      <c r="O2282" s="761"/>
      <c r="P2282" s="931"/>
      <c r="Q2282" s="931"/>
    </row>
    <row r="2283" spans="2:17">
      <c r="B2283" s="911">
        <v>2277</v>
      </c>
      <c r="C2283" s="931" t="s">
        <v>65</v>
      </c>
      <c r="D2283" s="913"/>
      <c r="E2283" s="931" t="s">
        <v>150</v>
      </c>
      <c r="F2283" s="912" t="str">
        <f t="shared" si="36"/>
        <v>6340</v>
      </c>
      <c r="G2283" s="931" t="s">
        <v>445</v>
      </c>
      <c r="H2283" s="931"/>
      <c r="I2283" s="933" t="s">
        <v>446</v>
      </c>
      <c r="J2283" s="1084">
        <v>2</v>
      </c>
      <c r="K2283" s="1085">
        <v>20</v>
      </c>
      <c r="L2283" s="931">
        <v>1</v>
      </c>
      <c r="M2283" s="931" t="s">
        <v>3388</v>
      </c>
      <c r="N2283" s="912"/>
      <c r="O2283" s="761"/>
      <c r="P2283" s="931"/>
      <c r="Q2283" s="931"/>
    </row>
    <row r="2284" spans="2:17">
      <c r="B2284" s="911">
        <v>2278</v>
      </c>
      <c r="C2284" s="931" t="s">
        <v>65</v>
      </c>
      <c r="D2284" s="913"/>
      <c r="E2284" s="931" t="s">
        <v>150</v>
      </c>
      <c r="F2284" s="912" t="str">
        <f t="shared" si="36"/>
        <v>6340</v>
      </c>
      <c r="G2284" s="931" t="s">
        <v>445</v>
      </c>
      <c r="H2284" s="931"/>
      <c r="I2284" s="933" t="s">
        <v>446</v>
      </c>
      <c r="J2284" s="1084">
        <v>2</v>
      </c>
      <c r="K2284" s="1085">
        <v>21</v>
      </c>
      <c r="L2284" s="931">
        <v>3</v>
      </c>
      <c r="M2284" s="931" t="s">
        <v>3387</v>
      </c>
      <c r="N2284" s="912"/>
      <c r="O2284" s="761"/>
      <c r="P2284" s="931"/>
      <c r="Q2284" s="931"/>
    </row>
    <row r="2285" spans="2:17">
      <c r="B2285" s="911">
        <v>2279</v>
      </c>
      <c r="C2285" s="931" t="s">
        <v>65</v>
      </c>
      <c r="D2285" s="913"/>
      <c r="E2285" s="931" t="s">
        <v>150</v>
      </c>
      <c r="F2285" s="912" t="str">
        <f t="shared" si="36"/>
        <v>6340</v>
      </c>
      <c r="G2285" s="931" t="s">
        <v>445</v>
      </c>
      <c r="H2285" s="931"/>
      <c r="I2285" s="933" t="s">
        <v>446</v>
      </c>
      <c r="J2285" s="1084">
        <v>2</v>
      </c>
      <c r="K2285" s="1085">
        <v>22</v>
      </c>
      <c r="L2285" s="931">
        <v>3</v>
      </c>
      <c r="M2285" s="931" t="s">
        <v>3387</v>
      </c>
      <c r="N2285" s="912"/>
      <c r="O2285" s="761"/>
      <c r="P2285" s="931"/>
      <c r="Q2285" s="931"/>
    </row>
    <row r="2286" spans="2:17">
      <c r="B2286" s="911">
        <v>2280</v>
      </c>
      <c r="C2286" s="931" t="s">
        <v>65</v>
      </c>
      <c r="D2286" s="913"/>
      <c r="E2286" s="931" t="s">
        <v>150</v>
      </c>
      <c r="F2286" s="912" t="str">
        <f t="shared" si="36"/>
        <v>6340</v>
      </c>
      <c r="G2286" s="931" t="s">
        <v>449</v>
      </c>
      <c r="H2286" s="931"/>
      <c r="I2286" s="933" t="s">
        <v>450</v>
      </c>
      <c r="J2286" s="1084">
        <v>1</v>
      </c>
      <c r="K2286" s="1085">
        <v>1</v>
      </c>
      <c r="L2286" s="931">
        <v>3</v>
      </c>
      <c r="M2286" s="931" t="s">
        <v>3387</v>
      </c>
      <c r="N2286" s="912"/>
      <c r="O2286" s="761"/>
      <c r="P2286" s="931"/>
      <c r="Q2286" s="931"/>
    </row>
    <row r="2287" spans="2:17">
      <c r="B2287" s="911">
        <v>2281</v>
      </c>
      <c r="C2287" s="931" t="s">
        <v>65</v>
      </c>
      <c r="D2287" s="913"/>
      <c r="E2287" s="931" t="s">
        <v>150</v>
      </c>
      <c r="F2287" s="912" t="str">
        <f t="shared" si="36"/>
        <v>6340</v>
      </c>
      <c r="G2287" s="931" t="s">
        <v>449</v>
      </c>
      <c r="H2287" s="931"/>
      <c r="I2287" s="933" t="s">
        <v>450</v>
      </c>
      <c r="J2287" s="1084">
        <v>1</v>
      </c>
      <c r="K2287" s="1085">
        <v>2</v>
      </c>
      <c r="L2287" s="931">
        <v>3</v>
      </c>
      <c r="M2287" s="931" t="s">
        <v>3387</v>
      </c>
      <c r="N2287" s="912"/>
      <c r="O2287" s="761"/>
      <c r="P2287" s="931"/>
      <c r="Q2287" s="931"/>
    </row>
    <row r="2288" spans="2:17">
      <c r="B2288" s="911">
        <v>2282</v>
      </c>
      <c r="C2288" s="931" t="s">
        <v>65</v>
      </c>
      <c r="D2288" s="913"/>
      <c r="E2288" s="931" t="s">
        <v>150</v>
      </c>
      <c r="F2288" s="912" t="str">
        <f t="shared" si="36"/>
        <v>6340</v>
      </c>
      <c r="G2288" s="931" t="s">
        <v>449</v>
      </c>
      <c r="H2288" s="931"/>
      <c r="I2288" s="933" t="s">
        <v>450</v>
      </c>
      <c r="J2288" s="1084">
        <v>1</v>
      </c>
      <c r="K2288" s="1085">
        <v>3</v>
      </c>
      <c r="L2288" s="931">
        <v>3</v>
      </c>
      <c r="M2288" s="931" t="s">
        <v>3387</v>
      </c>
      <c r="N2288" s="912"/>
      <c r="O2288" s="761"/>
      <c r="P2288" s="931"/>
      <c r="Q2288" s="931"/>
    </row>
    <row r="2289" spans="2:17">
      <c r="B2289" s="911">
        <v>2283</v>
      </c>
      <c r="C2289" s="931" t="s">
        <v>65</v>
      </c>
      <c r="D2289" s="913"/>
      <c r="E2289" s="931" t="s">
        <v>150</v>
      </c>
      <c r="F2289" s="912" t="str">
        <f t="shared" si="36"/>
        <v>6340</v>
      </c>
      <c r="G2289" s="931" t="s">
        <v>449</v>
      </c>
      <c r="H2289" s="931"/>
      <c r="I2289" s="933" t="s">
        <v>450</v>
      </c>
      <c r="J2289" s="1084">
        <v>1</v>
      </c>
      <c r="K2289" s="1085">
        <v>4</v>
      </c>
      <c r="L2289" s="931">
        <v>3</v>
      </c>
      <c r="M2289" s="931" t="s">
        <v>3387</v>
      </c>
      <c r="N2289" s="912"/>
      <c r="O2289" s="761"/>
      <c r="P2289" s="931"/>
      <c r="Q2289" s="931"/>
    </row>
    <row r="2290" spans="2:17">
      <c r="B2290" s="911">
        <v>2284</v>
      </c>
      <c r="C2290" s="931" t="s">
        <v>65</v>
      </c>
      <c r="D2290" s="913"/>
      <c r="E2290" s="931" t="s">
        <v>150</v>
      </c>
      <c r="F2290" s="912" t="str">
        <f t="shared" si="36"/>
        <v>6340</v>
      </c>
      <c r="G2290" s="931" t="s">
        <v>449</v>
      </c>
      <c r="H2290" s="931"/>
      <c r="I2290" s="933" t="s">
        <v>450</v>
      </c>
      <c r="J2290" s="1084">
        <v>1</v>
      </c>
      <c r="K2290" s="1085">
        <v>5</v>
      </c>
      <c r="L2290" s="931">
        <v>3</v>
      </c>
      <c r="M2290" s="931" t="s">
        <v>3387</v>
      </c>
      <c r="N2290" s="912"/>
      <c r="O2290" s="761"/>
      <c r="P2290" s="931"/>
      <c r="Q2290" s="931"/>
    </row>
    <row r="2291" spans="2:17">
      <c r="B2291" s="911">
        <v>2285</v>
      </c>
      <c r="C2291" s="931" t="s">
        <v>65</v>
      </c>
      <c r="D2291" s="913"/>
      <c r="E2291" s="931" t="s">
        <v>150</v>
      </c>
      <c r="F2291" s="912" t="str">
        <f t="shared" si="36"/>
        <v>6340</v>
      </c>
      <c r="G2291" s="931" t="s">
        <v>449</v>
      </c>
      <c r="H2291" s="931"/>
      <c r="I2291" s="933" t="s">
        <v>450</v>
      </c>
      <c r="J2291" s="1084">
        <v>1</v>
      </c>
      <c r="K2291" s="1085">
        <v>6</v>
      </c>
      <c r="L2291" s="931">
        <v>3</v>
      </c>
      <c r="M2291" s="931" t="s">
        <v>3387</v>
      </c>
      <c r="N2291" s="912"/>
      <c r="O2291" s="761"/>
      <c r="P2291" s="931"/>
      <c r="Q2291" s="931"/>
    </row>
    <row r="2292" spans="2:17">
      <c r="B2292" s="911">
        <v>2286</v>
      </c>
      <c r="C2292" s="931" t="s">
        <v>65</v>
      </c>
      <c r="D2292" s="913"/>
      <c r="E2292" s="931" t="s">
        <v>150</v>
      </c>
      <c r="F2292" s="912" t="str">
        <f t="shared" si="36"/>
        <v>6340</v>
      </c>
      <c r="G2292" s="931" t="s">
        <v>449</v>
      </c>
      <c r="H2292" s="931"/>
      <c r="I2292" s="933" t="s">
        <v>450</v>
      </c>
      <c r="J2292" s="1084">
        <v>1</v>
      </c>
      <c r="K2292" s="1085">
        <v>7</v>
      </c>
      <c r="L2292" s="931">
        <v>3</v>
      </c>
      <c r="M2292" s="931" t="s">
        <v>3343</v>
      </c>
      <c r="N2292" s="912"/>
      <c r="O2292" s="761"/>
      <c r="P2292" s="931"/>
      <c r="Q2292" s="931"/>
    </row>
    <row r="2293" spans="2:17">
      <c r="B2293" s="911">
        <v>2287</v>
      </c>
      <c r="C2293" s="931" t="s">
        <v>65</v>
      </c>
      <c r="D2293" s="913"/>
      <c r="E2293" s="931" t="s">
        <v>150</v>
      </c>
      <c r="F2293" s="912" t="str">
        <f t="shared" si="36"/>
        <v>6340</v>
      </c>
      <c r="G2293" s="931" t="s">
        <v>451</v>
      </c>
      <c r="H2293" s="931"/>
      <c r="I2293" s="933" t="s">
        <v>450</v>
      </c>
      <c r="J2293" s="1084">
        <v>1</v>
      </c>
      <c r="K2293" s="1085">
        <v>1</v>
      </c>
      <c r="L2293" s="931">
        <v>3</v>
      </c>
      <c r="M2293" s="931" t="s">
        <v>3343</v>
      </c>
      <c r="N2293" s="912"/>
      <c r="O2293" s="761"/>
      <c r="P2293" s="931"/>
      <c r="Q2293" s="931"/>
    </row>
    <row r="2294" spans="2:17">
      <c r="B2294" s="911">
        <v>2288</v>
      </c>
      <c r="C2294" s="931" t="s">
        <v>65</v>
      </c>
      <c r="D2294" s="913"/>
      <c r="E2294" s="931" t="s">
        <v>150</v>
      </c>
      <c r="F2294" s="912" t="str">
        <f t="shared" si="36"/>
        <v>6340</v>
      </c>
      <c r="G2294" s="931" t="s">
        <v>451</v>
      </c>
      <c r="H2294" s="931"/>
      <c r="I2294" s="933" t="s">
        <v>450</v>
      </c>
      <c r="J2294" s="1084">
        <v>1</v>
      </c>
      <c r="K2294" s="1085">
        <v>2</v>
      </c>
      <c r="L2294" s="931">
        <v>3</v>
      </c>
      <c r="M2294" s="931" t="s">
        <v>3387</v>
      </c>
      <c r="N2294" s="912"/>
      <c r="O2294" s="761"/>
      <c r="P2294" s="931"/>
      <c r="Q2294" s="931"/>
    </row>
    <row r="2295" spans="2:17">
      <c r="B2295" s="911">
        <v>2289</v>
      </c>
      <c r="C2295" s="931" t="s">
        <v>65</v>
      </c>
      <c r="D2295" s="913"/>
      <c r="E2295" s="931" t="s">
        <v>150</v>
      </c>
      <c r="F2295" s="912" t="str">
        <f t="shared" si="36"/>
        <v>6340</v>
      </c>
      <c r="G2295" s="931" t="s">
        <v>451</v>
      </c>
      <c r="H2295" s="931"/>
      <c r="I2295" s="933" t="s">
        <v>450</v>
      </c>
      <c r="J2295" s="1084">
        <v>1</v>
      </c>
      <c r="K2295" s="1085">
        <v>3</v>
      </c>
      <c r="L2295" s="931">
        <v>3</v>
      </c>
      <c r="M2295" s="931" t="s">
        <v>3387</v>
      </c>
      <c r="N2295" s="912"/>
      <c r="O2295" s="761"/>
      <c r="P2295" s="931"/>
      <c r="Q2295" s="931"/>
    </row>
    <row r="2296" spans="2:17">
      <c r="B2296" s="911">
        <v>2290</v>
      </c>
      <c r="C2296" s="931" t="s">
        <v>65</v>
      </c>
      <c r="D2296" s="913"/>
      <c r="E2296" s="931" t="s">
        <v>150</v>
      </c>
      <c r="F2296" s="912" t="str">
        <f t="shared" si="36"/>
        <v>6340</v>
      </c>
      <c r="G2296" s="931" t="s">
        <v>451</v>
      </c>
      <c r="H2296" s="931"/>
      <c r="I2296" s="933" t="s">
        <v>450</v>
      </c>
      <c r="J2296" s="1084">
        <v>1</v>
      </c>
      <c r="K2296" s="1085">
        <v>4</v>
      </c>
      <c r="L2296" s="931">
        <v>3</v>
      </c>
      <c r="M2296" s="931" t="s">
        <v>3387</v>
      </c>
      <c r="N2296" s="912"/>
      <c r="O2296" s="761"/>
      <c r="P2296" s="931"/>
      <c r="Q2296" s="931"/>
    </row>
    <row r="2297" spans="2:17">
      <c r="B2297" s="911">
        <v>2291</v>
      </c>
      <c r="C2297" s="931" t="s">
        <v>65</v>
      </c>
      <c r="D2297" s="913"/>
      <c r="E2297" s="931" t="s">
        <v>150</v>
      </c>
      <c r="F2297" s="912" t="str">
        <f t="shared" si="36"/>
        <v>6340</v>
      </c>
      <c r="G2297" s="931" t="s">
        <v>451</v>
      </c>
      <c r="H2297" s="931"/>
      <c r="I2297" s="933" t="s">
        <v>450</v>
      </c>
      <c r="J2297" s="1084">
        <v>1</v>
      </c>
      <c r="K2297" s="1085">
        <v>5</v>
      </c>
      <c r="L2297" s="931">
        <v>3</v>
      </c>
      <c r="M2297" s="931" t="s">
        <v>3387</v>
      </c>
      <c r="N2297" s="912"/>
      <c r="O2297" s="761"/>
      <c r="P2297" s="931"/>
      <c r="Q2297" s="931"/>
    </row>
    <row r="2298" spans="2:17">
      <c r="B2298" s="911">
        <v>2292</v>
      </c>
      <c r="C2298" s="931" t="s">
        <v>65</v>
      </c>
      <c r="D2298" s="913"/>
      <c r="E2298" s="931" t="s">
        <v>150</v>
      </c>
      <c r="F2298" s="912" t="str">
        <f t="shared" si="36"/>
        <v>6340</v>
      </c>
      <c r="G2298" s="931" t="s">
        <v>451</v>
      </c>
      <c r="H2298" s="931"/>
      <c r="I2298" s="933" t="s">
        <v>450</v>
      </c>
      <c r="J2298" s="1084">
        <v>1</v>
      </c>
      <c r="K2298" s="1085">
        <v>6</v>
      </c>
      <c r="L2298" s="931">
        <v>3</v>
      </c>
      <c r="M2298" s="931" t="s">
        <v>3387</v>
      </c>
      <c r="N2298" s="912"/>
      <c r="O2298" s="761"/>
      <c r="P2298" s="931"/>
      <c r="Q2298" s="931"/>
    </row>
    <row r="2299" spans="2:17">
      <c r="B2299" s="911">
        <v>2293</v>
      </c>
      <c r="C2299" s="931" t="s">
        <v>65</v>
      </c>
      <c r="D2299" s="913"/>
      <c r="E2299" s="931" t="s">
        <v>150</v>
      </c>
      <c r="F2299" s="912" t="str">
        <f t="shared" si="36"/>
        <v>6340</v>
      </c>
      <c r="G2299" s="931" t="s">
        <v>451</v>
      </c>
      <c r="H2299" s="931"/>
      <c r="I2299" s="933" t="s">
        <v>450</v>
      </c>
      <c r="J2299" s="1084">
        <v>2</v>
      </c>
      <c r="K2299" s="1085">
        <v>7</v>
      </c>
      <c r="L2299" s="931">
        <v>3</v>
      </c>
      <c r="M2299" s="931" t="s">
        <v>3387</v>
      </c>
      <c r="N2299" s="912"/>
      <c r="O2299" s="761"/>
      <c r="P2299" s="931"/>
      <c r="Q2299" s="931"/>
    </row>
    <row r="2300" spans="2:17">
      <c r="B2300" s="911">
        <v>2294</v>
      </c>
      <c r="C2300" s="931" t="s">
        <v>65</v>
      </c>
      <c r="D2300" s="913"/>
      <c r="E2300" s="931" t="s">
        <v>150</v>
      </c>
      <c r="F2300" s="912" t="str">
        <f t="shared" si="36"/>
        <v>6340</v>
      </c>
      <c r="G2300" s="931" t="s">
        <v>451</v>
      </c>
      <c r="H2300" s="931"/>
      <c r="I2300" s="933" t="s">
        <v>450</v>
      </c>
      <c r="J2300" s="1084">
        <v>2</v>
      </c>
      <c r="K2300" s="1085">
        <v>8</v>
      </c>
      <c r="L2300" s="931">
        <v>3</v>
      </c>
      <c r="M2300" s="931" t="s">
        <v>3387</v>
      </c>
      <c r="N2300" s="912"/>
      <c r="O2300" s="761"/>
      <c r="P2300" s="931"/>
      <c r="Q2300" s="931"/>
    </row>
    <row r="2301" spans="2:17">
      <c r="B2301" s="911">
        <v>2295</v>
      </c>
      <c r="C2301" s="931" t="s">
        <v>65</v>
      </c>
      <c r="D2301" s="913"/>
      <c r="E2301" s="931" t="s">
        <v>150</v>
      </c>
      <c r="F2301" s="912" t="str">
        <f t="shared" si="36"/>
        <v>6340</v>
      </c>
      <c r="G2301" s="931" t="s">
        <v>451</v>
      </c>
      <c r="H2301" s="931"/>
      <c r="I2301" s="933" t="s">
        <v>450</v>
      </c>
      <c r="J2301" s="1084">
        <v>2</v>
      </c>
      <c r="K2301" s="1085">
        <v>9</v>
      </c>
      <c r="L2301" s="931">
        <v>3</v>
      </c>
      <c r="M2301" s="931" t="s">
        <v>3387</v>
      </c>
      <c r="N2301" s="912"/>
      <c r="O2301" s="761"/>
      <c r="P2301" s="931"/>
      <c r="Q2301" s="931"/>
    </row>
    <row r="2302" spans="2:17">
      <c r="B2302" s="911">
        <v>2296</v>
      </c>
      <c r="C2302" s="931" t="s">
        <v>65</v>
      </c>
      <c r="D2302" s="913"/>
      <c r="E2302" s="931" t="s">
        <v>150</v>
      </c>
      <c r="F2302" s="912" t="str">
        <f t="shared" si="36"/>
        <v>6340</v>
      </c>
      <c r="G2302" s="931" t="s">
        <v>451</v>
      </c>
      <c r="H2302" s="931"/>
      <c r="I2302" s="933" t="s">
        <v>450</v>
      </c>
      <c r="J2302" s="1084">
        <v>2</v>
      </c>
      <c r="K2302" s="1085">
        <v>10</v>
      </c>
      <c r="L2302" s="931">
        <v>3</v>
      </c>
      <c r="M2302" s="931" t="s">
        <v>3387</v>
      </c>
      <c r="N2302" s="912"/>
      <c r="O2302" s="761"/>
      <c r="P2302" s="931"/>
      <c r="Q2302" s="931"/>
    </row>
    <row r="2303" spans="2:17">
      <c r="B2303" s="911">
        <v>2297</v>
      </c>
      <c r="C2303" s="931" t="s">
        <v>65</v>
      </c>
      <c r="D2303" s="913"/>
      <c r="E2303" s="931" t="s">
        <v>150</v>
      </c>
      <c r="F2303" s="912" t="str">
        <f t="shared" si="36"/>
        <v>6340</v>
      </c>
      <c r="G2303" s="931" t="s">
        <v>451</v>
      </c>
      <c r="H2303" s="931"/>
      <c r="I2303" s="933" t="s">
        <v>450</v>
      </c>
      <c r="J2303" s="1084">
        <v>2</v>
      </c>
      <c r="K2303" s="1085">
        <v>11</v>
      </c>
      <c r="L2303" s="931">
        <v>3</v>
      </c>
      <c r="M2303" s="931" t="s">
        <v>3387</v>
      </c>
      <c r="N2303" s="912"/>
      <c r="O2303" s="761"/>
      <c r="P2303" s="931"/>
      <c r="Q2303" s="931"/>
    </row>
    <row r="2304" spans="2:17">
      <c r="B2304" s="911">
        <v>2298</v>
      </c>
      <c r="C2304" s="931" t="s">
        <v>65</v>
      </c>
      <c r="D2304" s="913"/>
      <c r="E2304" s="931" t="s">
        <v>150</v>
      </c>
      <c r="F2304" s="912" t="str">
        <f t="shared" si="36"/>
        <v>6340</v>
      </c>
      <c r="G2304" s="931" t="s">
        <v>451</v>
      </c>
      <c r="H2304" s="931"/>
      <c r="I2304" s="933" t="s">
        <v>450</v>
      </c>
      <c r="J2304" s="1084">
        <v>2</v>
      </c>
      <c r="K2304" s="1085">
        <v>12</v>
      </c>
      <c r="L2304" s="931">
        <v>3</v>
      </c>
      <c r="M2304" s="931" t="s">
        <v>3387</v>
      </c>
      <c r="N2304" s="912"/>
      <c r="O2304" s="761"/>
      <c r="P2304" s="931"/>
      <c r="Q2304" s="931"/>
    </row>
    <row r="2305" spans="2:17">
      <c r="B2305" s="911">
        <v>2299</v>
      </c>
      <c r="C2305" s="931" t="s">
        <v>65</v>
      </c>
      <c r="D2305" s="913"/>
      <c r="E2305" s="931" t="s">
        <v>150</v>
      </c>
      <c r="F2305" s="912" t="str">
        <f t="shared" si="36"/>
        <v>6340</v>
      </c>
      <c r="G2305" s="931" t="s">
        <v>451</v>
      </c>
      <c r="H2305" s="931"/>
      <c r="I2305" s="933" t="s">
        <v>450</v>
      </c>
      <c r="J2305" s="1084">
        <v>2</v>
      </c>
      <c r="K2305" s="1085">
        <v>13</v>
      </c>
      <c r="L2305" s="931">
        <v>3</v>
      </c>
      <c r="M2305" s="931" t="s">
        <v>3387</v>
      </c>
      <c r="N2305" s="912"/>
      <c r="O2305" s="761"/>
      <c r="P2305" s="931"/>
      <c r="Q2305" s="931"/>
    </row>
    <row r="2306" spans="2:17">
      <c r="B2306" s="911">
        <v>2300</v>
      </c>
      <c r="C2306" s="931" t="s">
        <v>65</v>
      </c>
      <c r="D2306" s="913"/>
      <c r="E2306" s="931" t="s">
        <v>150</v>
      </c>
      <c r="F2306" s="912" t="str">
        <f t="shared" si="36"/>
        <v>6340</v>
      </c>
      <c r="G2306" s="931" t="s">
        <v>451</v>
      </c>
      <c r="H2306" s="931"/>
      <c r="I2306" s="933" t="s">
        <v>450</v>
      </c>
      <c r="J2306" s="1084">
        <v>2</v>
      </c>
      <c r="K2306" s="1085">
        <v>14</v>
      </c>
      <c r="L2306" s="931">
        <v>3</v>
      </c>
      <c r="M2306" s="931" t="s">
        <v>3387</v>
      </c>
      <c r="N2306" s="912"/>
      <c r="O2306" s="761"/>
      <c r="P2306" s="931"/>
      <c r="Q2306" s="931"/>
    </row>
    <row r="2307" spans="2:17">
      <c r="B2307" s="911">
        <v>2301</v>
      </c>
      <c r="C2307" s="931" t="s">
        <v>65</v>
      </c>
      <c r="D2307" s="913"/>
      <c r="E2307" s="931" t="s">
        <v>150</v>
      </c>
      <c r="F2307" s="912" t="str">
        <f t="shared" si="36"/>
        <v>6340</v>
      </c>
      <c r="G2307" s="931" t="s">
        <v>451</v>
      </c>
      <c r="H2307" s="931"/>
      <c r="I2307" s="933" t="s">
        <v>450</v>
      </c>
      <c r="J2307" s="1084">
        <v>2</v>
      </c>
      <c r="K2307" s="1085">
        <v>15</v>
      </c>
      <c r="L2307" s="931">
        <v>3</v>
      </c>
      <c r="M2307" s="931" t="s">
        <v>3387</v>
      </c>
      <c r="N2307" s="912"/>
      <c r="O2307" s="761"/>
      <c r="P2307" s="931"/>
      <c r="Q2307" s="931"/>
    </row>
    <row r="2308" spans="2:17">
      <c r="B2308" s="911">
        <v>2302</v>
      </c>
      <c r="C2308" s="931" t="s">
        <v>65</v>
      </c>
      <c r="D2308" s="913"/>
      <c r="E2308" s="931" t="s">
        <v>150</v>
      </c>
      <c r="F2308" s="912" t="str">
        <f t="shared" si="36"/>
        <v>6340</v>
      </c>
      <c r="G2308" s="931" t="s">
        <v>451</v>
      </c>
      <c r="H2308" s="931"/>
      <c r="I2308" s="933" t="s">
        <v>450</v>
      </c>
      <c r="J2308" s="1084">
        <v>2</v>
      </c>
      <c r="K2308" s="1085">
        <v>16</v>
      </c>
      <c r="L2308" s="931">
        <v>3</v>
      </c>
      <c r="M2308" s="931" t="s">
        <v>3387</v>
      </c>
      <c r="N2308" s="912"/>
      <c r="O2308" s="761"/>
      <c r="P2308" s="931"/>
      <c r="Q2308" s="931"/>
    </row>
    <row r="2309" spans="2:17">
      <c r="B2309" s="911">
        <v>2303</v>
      </c>
      <c r="C2309" s="931" t="s">
        <v>65</v>
      </c>
      <c r="D2309" s="913"/>
      <c r="E2309" s="931" t="s">
        <v>150</v>
      </c>
      <c r="F2309" s="912" t="str">
        <f t="shared" si="36"/>
        <v>6340</v>
      </c>
      <c r="G2309" s="931" t="s">
        <v>451</v>
      </c>
      <c r="H2309" s="931"/>
      <c r="I2309" s="933" t="s">
        <v>450</v>
      </c>
      <c r="J2309" s="1084">
        <v>2</v>
      </c>
      <c r="K2309" s="1085">
        <v>17</v>
      </c>
      <c r="L2309" s="931">
        <v>3</v>
      </c>
      <c r="M2309" s="931" t="s">
        <v>3387</v>
      </c>
      <c r="N2309" s="912"/>
      <c r="O2309" s="761"/>
      <c r="P2309" s="931"/>
      <c r="Q2309" s="931"/>
    </row>
    <row r="2310" spans="2:17">
      <c r="B2310" s="911">
        <v>2304</v>
      </c>
      <c r="C2310" s="931" t="s">
        <v>65</v>
      </c>
      <c r="D2310" s="913"/>
      <c r="E2310" s="931" t="s">
        <v>150</v>
      </c>
      <c r="F2310" s="912" t="str">
        <f t="shared" si="36"/>
        <v>6340</v>
      </c>
      <c r="G2310" s="931" t="s">
        <v>451</v>
      </c>
      <c r="H2310" s="931"/>
      <c r="I2310" s="933" t="s">
        <v>450</v>
      </c>
      <c r="J2310" s="1084">
        <v>3</v>
      </c>
      <c r="K2310" s="1085">
        <v>18</v>
      </c>
      <c r="L2310" s="931">
        <v>3</v>
      </c>
      <c r="M2310" s="931" t="s">
        <v>3387</v>
      </c>
      <c r="N2310" s="912"/>
      <c r="O2310" s="761"/>
      <c r="P2310" s="931"/>
      <c r="Q2310" s="931"/>
    </row>
    <row r="2311" spans="2:17">
      <c r="B2311" s="911">
        <v>2305</v>
      </c>
      <c r="C2311" s="931" t="s">
        <v>65</v>
      </c>
      <c r="D2311" s="913"/>
      <c r="E2311" s="931" t="s">
        <v>150</v>
      </c>
      <c r="F2311" s="912" t="str">
        <f t="shared" si="36"/>
        <v>6340</v>
      </c>
      <c r="G2311" s="931" t="s">
        <v>451</v>
      </c>
      <c r="H2311" s="931"/>
      <c r="I2311" s="933" t="s">
        <v>450</v>
      </c>
      <c r="J2311" s="1084">
        <v>3</v>
      </c>
      <c r="K2311" s="1085">
        <v>19</v>
      </c>
      <c r="L2311" s="931">
        <v>3</v>
      </c>
      <c r="M2311" s="931" t="s">
        <v>3387</v>
      </c>
      <c r="N2311" s="912"/>
      <c r="O2311" s="761"/>
      <c r="P2311" s="931"/>
      <c r="Q2311" s="931"/>
    </row>
    <row r="2312" spans="2:17">
      <c r="B2312" s="911">
        <v>2306</v>
      </c>
      <c r="C2312" s="931" t="s">
        <v>65</v>
      </c>
      <c r="D2312" s="913"/>
      <c r="E2312" s="931" t="s">
        <v>150</v>
      </c>
      <c r="F2312" s="912" t="str">
        <f t="shared" si="36"/>
        <v>6340</v>
      </c>
      <c r="G2312" s="931" t="s">
        <v>451</v>
      </c>
      <c r="H2312" s="931"/>
      <c r="I2312" s="933" t="s">
        <v>450</v>
      </c>
      <c r="J2312" s="1084">
        <v>3</v>
      </c>
      <c r="K2312" s="1085">
        <v>20</v>
      </c>
      <c r="L2312" s="931">
        <v>1</v>
      </c>
      <c r="M2312" s="931" t="s">
        <v>3388</v>
      </c>
      <c r="N2312" s="912"/>
      <c r="O2312" s="761"/>
      <c r="P2312" s="931"/>
      <c r="Q2312" s="931"/>
    </row>
    <row r="2313" spans="2:17">
      <c r="B2313" s="911">
        <v>2307</v>
      </c>
      <c r="C2313" s="931" t="s">
        <v>65</v>
      </c>
      <c r="D2313" s="913"/>
      <c r="E2313" s="931" t="s">
        <v>150</v>
      </c>
      <c r="F2313" s="912" t="str">
        <f t="shared" si="36"/>
        <v>6340</v>
      </c>
      <c r="G2313" s="931" t="s">
        <v>451</v>
      </c>
      <c r="H2313" s="931"/>
      <c r="I2313" s="933" t="s">
        <v>450</v>
      </c>
      <c r="J2313" s="1084">
        <v>3</v>
      </c>
      <c r="K2313" s="1085">
        <v>21</v>
      </c>
      <c r="L2313" s="931">
        <v>3</v>
      </c>
      <c r="M2313" s="931" t="s">
        <v>3387</v>
      </c>
      <c r="N2313" s="912"/>
      <c r="O2313" s="761"/>
      <c r="P2313" s="931"/>
      <c r="Q2313" s="931"/>
    </row>
    <row r="2314" spans="2:17">
      <c r="B2314" s="911">
        <v>2308</v>
      </c>
      <c r="C2314" s="931" t="s">
        <v>65</v>
      </c>
      <c r="D2314" s="913"/>
      <c r="E2314" s="931" t="s">
        <v>150</v>
      </c>
      <c r="F2314" s="912" t="str">
        <f t="shared" si="36"/>
        <v>6340</v>
      </c>
      <c r="G2314" s="931" t="s">
        <v>451</v>
      </c>
      <c r="H2314" s="931"/>
      <c r="I2314" s="933" t="s">
        <v>450</v>
      </c>
      <c r="J2314" s="1084">
        <v>3</v>
      </c>
      <c r="K2314" s="1085">
        <v>22</v>
      </c>
      <c r="L2314" s="931">
        <v>1</v>
      </c>
      <c r="M2314" s="931" t="s">
        <v>3388</v>
      </c>
      <c r="N2314" s="912"/>
      <c r="O2314" s="761"/>
      <c r="P2314" s="931"/>
      <c r="Q2314" s="931"/>
    </row>
    <row r="2315" spans="2:17">
      <c r="B2315" s="911">
        <v>2309</v>
      </c>
      <c r="C2315" s="931" t="s">
        <v>65</v>
      </c>
      <c r="D2315" s="913"/>
      <c r="E2315" s="931" t="s">
        <v>150</v>
      </c>
      <c r="F2315" s="912" t="str">
        <f t="shared" si="36"/>
        <v>6340</v>
      </c>
      <c r="G2315" s="931" t="s">
        <v>451</v>
      </c>
      <c r="H2315" s="931"/>
      <c r="I2315" s="933" t="s">
        <v>450</v>
      </c>
      <c r="J2315" s="1084">
        <v>3</v>
      </c>
      <c r="K2315" s="1085">
        <v>23</v>
      </c>
      <c r="L2315" s="931">
        <v>3</v>
      </c>
      <c r="M2315" s="931" t="s">
        <v>3387</v>
      </c>
      <c r="N2315" s="912"/>
      <c r="O2315" s="761"/>
      <c r="P2315" s="931"/>
      <c r="Q2315" s="931"/>
    </row>
    <row r="2316" spans="2:17">
      <c r="B2316" s="911">
        <v>2310</v>
      </c>
      <c r="C2316" s="931" t="s">
        <v>65</v>
      </c>
      <c r="D2316" s="913"/>
      <c r="E2316" s="931" t="s">
        <v>150</v>
      </c>
      <c r="F2316" s="912" t="str">
        <f t="shared" si="36"/>
        <v>6340</v>
      </c>
      <c r="G2316" s="931"/>
      <c r="H2316" s="931"/>
      <c r="I2316" s="933" t="s">
        <v>452</v>
      </c>
      <c r="J2316" s="1084"/>
      <c r="K2316" s="1085"/>
      <c r="L2316" s="931"/>
      <c r="M2316" s="931"/>
      <c r="N2316" s="912"/>
      <c r="O2316" s="761"/>
      <c r="P2316" s="931"/>
      <c r="Q2316" s="931"/>
    </row>
    <row r="2317" spans="2:17">
      <c r="B2317" s="911">
        <v>2311</v>
      </c>
      <c r="C2317" s="931" t="s">
        <v>65</v>
      </c>
      <c r="D2317" s="913"/>
      <c r="E2317" s="931" t="s">
        <v>150</v>
      </c>
      <c r="F2317" s="912" t="str">
        <f t="shared" si="36"/>
        <v>6340</v>
      </c>
      <c r="G2317" s="931"/>
      <c r="H2317" s="931"/>
      <c r="I2317" s="906" t="s">
        <v>453</v>
      </c>
      <c r="J2317" s="956"/>
      <c r="K2317" s="1085"/>
      <c r="L2317" s="931"/>
      <c r="M2317" s="931"/>
      <c r="N2317" s="912"/>
      <c r="O2317" s="761"/>
      <c r="P2317" s="931"/>
      <c r="Q2317" s="931"/>
    </row>
    <row r="2318" spans="2:17">
      <c r="B2318" s="911">
        <v>2312</v>
      </c>
      <c r="C2318" s="931" t="s">
        <v>65</v>
      </c>
      <c r="D2318" s="913"/>
      <c r="E2318" s="931" t="s">
        <v>150</v>
      </c>
      <c r="F2318" s="912" t="str">
        <f t="shared" si="36"/>
        <v>6340</v>
      </c>
      <c r="G2318" s="931" t="s">
        <v>455</v>
      </c>
      <c r="H2318" s="931"/>
      <c r="I2318" s="906" t="s">
        <v>456</v>
      </c>
      <c r="J2318" s="1084">
        <v>1</v>
      </c>
      <c r="K2318" s="1085">
        <v>1</v>
      </c>
      <c r="L2318" s="931">
        <v>3</v>
      </c>
      <c r="M2318" s="931" t="s">
        <v>3387</v>
      </c>
      <c r="N2318" s="912"/>
      <c r="O2318" s="761"/>
      <c r="P2318" s="931"/>
      <c r="Q2318" s="931"/>
    </row>
    <row r="2319" spans="2:17">
      <c r="B2319" s="911">
        <v>2313</v>
      </c>
      <c r="C2319" s="931" t="s">
        <v>65</v>
      </c>
      <c r="D2319" s="913"/>
      <c r="E2319" s="931" t="s">
        <v>150</v>
      </c>
      <c r="F2319" s="912" t="str">
        <f t="shared" si="36"/>
        <v>6340</v>
      </c>
      <c r="G2319" s="931" t="s">
        <v>455</v>
      </c>
      <c r="H2319" s="931"/>
      <c r="I2319" s="906" t="s">
        <v>456</v>
      </c>
      <c r="J2319" s="1084">
        <v>1</v>
      </c>
      <c r="K2319" s="1085">
        <v>2</v>
      </c>
      <c r="L2319" s="931">
        <v>3</v>
      </c>
      <c r="M2319" s="931" t="s">
        <v>3387</v>
      </c>
      <c r="N2319" s="912"/>
      <c r="O2319" s="761"/>
      <c r="P2319" s="931"/>
      <c r="Q2319" s="931"/>
    </row>
    <row r="2320" spans="2:17">
      <c r="B2320" s="911">
        <v>2314</v>
      </c>
      <c r="C2320" s="931" t="s">
        <v>65</v>
      </c>
      <c r="D2320" s="913"/>
      <c r="E2320" s="931" t="s">
        <v>150</v>
      </c>
      <c r="F2320" s="912" t="str">
        <f t="shared" ref="F2320:F2383" si="37">LEFT(I2320,4)</f>
        <v>6340</v>
      </c>
      <c r="G2320" s="931" t="s">
        <v>455</v>
      </c>
      <c r="H2320" s="931"/>
      <c r="I2320" s="906" t="s">
        <v>456</v>
      </c>
      <c r="J2320" s="1084">
        <v>1</v>
      </c>
      <c r="K2320" s="1085">
        <v>3</v>
      </c>
      <c r="L2320" s="931">
        <v>3</v>
      </c>
      <c r="M2320" s="931" t="s">
        <v>3387</v>
      </c>
      <c r="N2320" s="912"/>
      <c r="O2320" s="761"/>
      <c r="P2320" s="931"/>
      <c r="Q2320" s="931"/>
    </row>
    <row r="2321" spans="2:17">
      <c r="B2321" s="911">
        <v>2315</v>
      </c>
      <c r="C2321" s="931" t="s">
        <v>65</v>
      </c>
      <c r="D2321" s="913"/>
      <c r="E2321" s="931" t="s">
        <v>150</v>
      </c>
      <c r="F2321" s="912" t="str">
        <f t="shared" si="37"/>
        <v>6340</v>
      </c>
      <c r="G2321" s="931" t="s">
        <v>455</v>
      </c>
      <c r="H2321" s="931"/>
      <c r="I2321" s="906" t="s">
        <v>456</v>
      </c>
      <c r="J2321" s="1084">
        <v>1</v>
      </c>
      <c r="K2321" s="1085">
        <v>4</v>
      </c>
      <c r="L2321" s="931">
        <v>3</v>
      </c>
      <c r="M2321" s="931" t="s">
        <v>3387</v>
      </c>
      <c r="N2321" s="912"/>
      <c r="O2321" s="761"/>
      <c r="P2321" s="931"/>
      <c r="Q2321" s="931"/>
    </row>
    <row r="2322" spans="2:17">
      <c r="B2322" s="911">
        <v>2316</v>
      </c>
      <c r="C2322" s="931" t="s">
        <v>65</v>
      </c>
      <c r="D2322" s="913"/>
      <c r="E2322" s="931" t="s">
        <v>150</v>
      </c>
      <c r="F2322" s="912" t="str">
        <f t="shared" si="37"/>
        <v>6340</v>
      </c>
      <c r="G2322" s="931" t="s">
        <v>455</v>
      </c>
      <c r="H2322" s="931"/>
      <c r="I2322" s="906" t="s">
        <v>456</v>
      </c>
      <c r="J2322" s="1084">
        <v>1</v>
      </c>
      <c r="K2322" s="1085">
        <v>5</v>
      </c>
      <c r="L2322" s="931">
        <v>3</v>
      </c>
      <c r="M2322" s="931" t="s">
        <v>3387</v>
      </c>
      <c r="N2322" s="912"/>
      <c r="O2322" s="761"/>
      <c r="P2322" s="931"/>
      <c r="Q2322" s="931"/>
    </row>
    <row r="2323" spans="2:17">
      <c r="B2323" s="911">
        <v>2317</v>
      </c>
      <c r="C2323" s="931" t="s">
        <v>65</v>
      </c>
      <c r="D2323" s="913"/>
      <c r="E2323" s="931" t="s">
        <v>150</v>
      </c>
      <c r="F2323" s="912" t="str">
        <f t="shared" si="37"/>
        <v>6340</v>
      </c>
      <c r="G2323" s="931" t="s">
        <v>455</v>
      </c>
      <c r="H2323" s="931"/>
      <c r="I2323" s="906" t="s">
        <v>456</v>
      </c>
      <c r="J2323" s="1084">
        <v>1</v>
      </c>
      <c r="K2323" s="1085">
        <v>6</v>
      </c>
      <c r="L2323" s="931">
        <v>3</v>
      </c>
      <c r="M2323" s="931" t="s">
        <v>3387</v>
      </c>
      <c r="N2323" s="912"/>
      <c r="O2323" s="761"/>
      <c r="P2323" s="931"/>
      <c r="Q2323" s="931"/>
    </row>
    <row r="2324" spans="2:17">
      <c r="B2324" s="911">
        <v>2318</v>
      </c>
      <c r="C2324" s="931" t="s">
        <v>65</v>
      </c>
      <c r="D2324" s="913"/>
      <c r="E2324" s="931" t="s">
        <v>150</v>
      </c>
      <c r="F2324" s="912" t="str">
        <f t="shared" si="37"/>
        <v>6340</v>
      </c>
      <c r="G2324" s="931" t="s">
        <v>455</v>
      </c>
      <c r="H2324" s="931"/>
      <c r="I2324" s="906" t="s">
        <v>456</v>
      </c>
      <c r="J2324" s="1084">
        <v>1</v>
      </c>
      <c r="K2324" s="1085">
        <v>7</v>
      </c>
      <c r="L2324" s="931">
        <v>3</v>
      </c>
      <c r="M2324" s="931" t="s">
        <v>3343</v>
      </c>
      <c r="N2324" s="912"/>
      <c r="O2324" s="761"/>
      <c r="P2324" s="931"/>
      <c r="Q2324" s="931"/>
    </row>
    <row r="2325" spans="2:17">
      <c r="B2325" s="911">
        <v>2319</v>
      </c>
      <c r="C2325" s="931" t="s">
        <v>65</v>
      </c>
      <c r="D2325" s="913"/>
      <c r="E2325" s="931" t="s">
        <v>150</v>
      </c>
      <c r="F2325" s="912" t="str">
        <f t="shared" si="37"/>
        <v>6340</v>
      </c>
      <c r="G2325" s="931" t="s">
        <v>457</v>
      </c>
      <c r="H2325" s="931"/>
      <c r="I2325" s="906" t="s">
        <v>458</v>
      </c>
      <c r="J2325" s="956">
        <v>1</v>
      </c>
      <c r="K2325" s="1085">
        <v>1</v>
      </c>
      <c r="L2325" s="931">
        <v>3</v>
      </c>
      <c r="M2325" s="931" t="s">
        <v>3343</v>
      </c>
      <c r="N2325" s="912"/>
      <c r="O2325" s="761"/>
      <c r="P2325" s="931"/>
      <c r="Q2325" s="931"/>
    </row>
    <row r="2326" spans="2:17">
      <c r="B2326" s="911">
        <v>2320</v>
      </c>
      <c r="C2326" s="931" t="s">
        <v>65</v>
      </c>
      <c r="D2326" s="913"/>
      <c r="E2326" s="931" t="s">
        <v>150</v>
      </c>
      <c r="F2326" s="912" t="str">
        <f t="shared" si="37"/>
        <v>6340</v>
      </c>
      <c r="G2326" s="931" t="s">
        <v>457</v>
      </c>
      <c r="H2326" s="931"/>
      <c r="I2326" s="906" t="s">
        <v>458</v>
      </c>
      <c r="J2326" s="956">
        <v>1</v>
      </c>
      <c r="K2326" s="1085">
        <v>2</v>
      </c>
      <c r="L2326" s="931">
        <v>3</v>
      </c>
      <c r="M2326" s="931" t="s">
        <v>3387</v>
      </c>
      <c r="N2326" s="912"/>
      <c r="O2326" s="761"/>
      <c r="P2326" s="931"/>
      <c r="Q2326" s="931"/>
    </row>
    <row r="2327" spans="2:17">
      <c r="B2327" s="911">
        <v>2321</v>
      </c>
      <c r="C2327" s="931" t="s">
        <v>65</v>
      </c>
      <c r="D2327" s="913"/>
      <c r="E2327" s="931" t="s">
        <v>150</v>
      </c>
      <c r="F2327" s="912" t="str">
        <f t="shared" si="37"/>
        <v>6340</v>
      </c>
      <c r="G2327" s="931" t="s">
        <v>457</v>
      </c>
      <c r="H2327" s="931"/>
      <c r="I2327" s="906" t="s">
        <v>458</v>
      </c>
      <c r="J2327" s="956">
        <v>1</v>
      </c>
      <c r="K2327" s="1085">
        <v>3</v>
      </c>
      <c r="L2327" s="931">
        <v>3</v>
      </c>
      <c r="M2327" s="931" t="s">
        <v>3387</v>
      </c>
      <c r="N2327" s="912"/>
      <c r="O2327" s="761"/>
      <c r="P2327" s="931"/>
      <c r="Q2327" s="931"/>
    </row>
    <row r="2328" spans="2:17">
      <c r="B2328" s="911">
        <v>2322</v>
      </c>
      <c r="C2328" s="931" t="s">
        <v>65</v>
      </c>
      <c r="D2328" s="913"/>
      <c r="E2328" s="931" t="s">
        <v>150</v>
      </c>
      <c r="F2328" s="912" t="str">
        <f t="shared" si="37"/>
        <v>6340</v>
      </c>
      <c r="G2328" s="931" t="s">
        <v>457</v>
      </c>
      <c r="H2328" s="931"/>
      <c r="I2328" s="906" t="s">
        <v>458</v>
      </c>
      <c r="J2328" s="956">
        <v>1</v>
      </c>
      <c r="K2328" s="1085">
        <v>4</v>
      </c>
      <c r="L2328" s="931">
        <v>3</v>
      </c>
      <c r="M2328" s="931" t="s">
        <v>3387</v>
      </c>
      <c r="N2328" s="912"/>
      <c r="O2328" s="761"/>
      <c r="P2328" s="931"/>
      <c r="Q2328" s="931"/>
    </row>
    <row r="2329" spans="2:17">
      <c r="B2329" s="911">
        <v>2323</v>
      </c>
      <c r="C2329" s="931" t="s">
        <v>65</v>
      </c>
      <c r="D2329" s="913"/>
      <c r="E2329" s="931" t="s">
        <v>150</v>
      </c>
      <c r="F2329" s="912" t="str">
        <f t="shared" si="37"/>
        <v>6340</v>
      </c>
      <c r="G2329" s="931" t="s">
        <v>457</v>
      </c>
      <c r="H2329" s="931"/>
      <c r="I2329" s="906" t="s">
        <v>458</v>
      </c>
      <c r="J2329" s="956">
        <v>1</v>
      </c>
      <c r="K2329" s="1085">
        <v>5</v>
      </c>
      <c r="L2329" s="931">
        <v>3</v>
      </c>
      <c r="M2329" s="931" t="s">
        <v>3387</v>
      </c>
      <c r="N2329" s="912"/>
      <c r="O2329" s="761"/>
      <c r="P2329" s="931"/>
      <c r="Q2329" s="931"/>
    </row>
    <row r="2330" spans="2:17">
      <c r="B2330" s="911">
        <v>2324</v>
      </c>
      <c r="C2330" s="931" t="s">
        <v>65</v>
      </c>
      <c r="D2330" s="913"/>
      <c r="E2330" s="931" t="s">
        <v>150</v>
      </c>
      <c r="F2330" s="912" t="str">
        <f t="shared" si="37"/>
        <v>6340</v>
      </c>
      <c r="G2330" s="931" t="s">
        <v>457</v>
      </c>
      <c r="H2330" s="931"/>
      <c r="I2330" s="906" t="s">
        <v>458</v>
      </c>
      <c r="J2330" s="956">
        <v>1</v>
      </c>
      <c r="K2330" s="1085">
        <v>6</v>
      </c>
      <c r="L2330" s="931">
        <v>3</v>
      </c>
      <c r="M2330" s="931" t="s">
        <v>3387</v>
      </c>
      <c r="N2330" s="912"/>
      <c r="O2330" s="761"/>
      <c r="P2330" s="931"/>
      <c r="Q2330" s="931"/>
    </row>
    <row r="2331" spans="2:17">
      <c r="B2331" s="911">
        <v>2325</v>
      </c>
      <c r="C2331" s="931" t="s">
        <v>65</v>
      </c>
      <c r="D2331" s="913"/>
      <c r="E2331" s="931" t="s">
        <v>150</v>
      </c>
      <c r="F2331" s="912" t="str">
        <f t="shared" si="37"/>
        <v>6340</v>
      </c>
      <c r="G2331" s="931" t="s">
        <v>457</v>
      </c>
      <c r="H2331" s="931"/>
      <c r="I2331" s="906" t="s">
        <v>458</v>
      </c>
      <c r="J2331" s="956">
        <v>1</v>
      </c>
      <c r="K2331" s="1085">
        <v>7</v>
      </c>
      <c r="L2331" s="931">
        <v>3</v>
      </c>
      <c r="M2331" s="931" t="s">
        <v>3387</v>
      </c>
      <c r="N2331" s="912"/>
      <c r="O2331" s="761"/>
      <c r="P2331" s="931"/>
      <c r="Q2331" s="931"/>
    </row>
    <row r="2332" spans="2:17">
      <c r="B2332" s="911">
        <v>2326</v>
      </c>
      <c r="C2332" s="931" t="s">
        <v>65</v>
      </c>
      <c r="D2332" s="913"/>
      <c r="E2332" s="931" t="s">
        <v>150</v>
      </c>
      <c r="F2332" s="912" t="str">
        <f t="shared" si="37"/>
        <v>6340</v>
      </c>
      <c r="G2332" s="931" t="s">
        <v>457</v>
      </c>
      <c r="H2332" s="931"/>
      <c r="I2332" s="906" t="s">
        <v>458</v>
      </c>
      <c r="J2332" s="956">
        <v>1</v>
      </c>
      <c r="K2332" s="1085">
        <v>8</v>
      </c>
      <c r="L2332" s="931">
        <v>3</v>
      </c>
      <c r="M2332" s="931" t="s">
        <v>3387</v>
      </c>
      <c r="N2332" s="912"/>
      <c r="O2332" s="761"/>
      <c r="P2332" s="931"/>
      <c r="Q2332" s="931"/>
    </row>
    <row r="2333" spans="2:17">
      <c r="B2333" s="911">
        <v>2327</v>
      </c>
      <c r="C2333" s="931" t="s">
        <v>65</v>
      </c>
      <c r="D2333" s="913"/>
      <c r="E2333" s="931" t="s">
        <v>150</v>
      </c>
      <c r="F2333" s="912" t="str">
        <f t="shared" si="37"/>
        <v>6340</v>
      </c>
      <c r="G2333" s="931" t="s">
        <v>457</v>
      </c>
      <c r="H2333" s="931"/>
      <c r="I2333" s="906" t="s">
        <v>458</v>
      </c>
      <c r="J2333" s="956">
        <v>1</v>
      </c>
      <c r="K2333" s="1085">
        <v>9</v>
      </c>
      <c r="L2333" s="931">
        <v>3</v>
      </c>
      <c r="M2333" s="931" t="s">
        <v>3387</v>
      </c>
      <c r="N2333" s="912"/>
      <c r="O2333" s="761"/>
      <c r="P2333" s="931"/>
      <c r="Q2333" s="931"/>
    </row>
    <row r="2334" spans="2:17">
      <c r="B2334" s="911">
        <v>2328</v>
      </c>
      <c r="C2334" s="931" t="s">
        <v>65</v>
      </c>
      <c r="D2334" s="913"/>
      <c r="E2334" s="931" t="s">
        <v>150</v>
      </c>
      <c r="F2334" s="912" t="str">
        <f t="shared" si="37"/>
        <v>6340</v>
      </c>
      <c r="G2334" s="931" t="s">
        <v>457</v>
      </c>
      <c r="H2334" s="931"/>
      <c r="I2334" s="906" t="s">
        <v>458</v>
      </c>
      <c r="J2334" s="956">
        <v>2</v>
      </c>
      <c r="K2334" s="1085">
        <v>10</v>
      </c>
      <c r="L2334" s="931">
        <v>3</v>
      </c>
      <c r="M2334" s="912" t="str">
        <f t="shared" ref="M2334:M2340" si="38">IF(K2334&lt;=2,"BW","VIC")</f>
        <v>VIC</v>
      </c>
      <c r="N2334" s="912"/>
      <c r="O2334" s="761"/>
      <c r="P2334" s="931"/>
      <c r="Q2334" s="931"/>
    </row>
    <row r="2335" spans="2:17">
      <c r="B2335" s="911">
        <v>2329</v>
      </c>
      <c r="C2335" s="931" t="s">
        <v>65</v>
      </c>
      <c r="D2335" s="913"/>
      <c r="E2335" s="931" t="s">
        <v>150</v>
      </c>
      <c r="F2335" s="912" t="str">
        <f t="shared" si="37"/>
        <v>6340</v>
      </c>
      <c r="G2335" s="931" t="s">
        <v>457</v>
      </c>
      <c r="H2335" s="931"/>
      <c r="I2335" s="906" t="s">
        <v>458</v>
      </c>
      <c r="J2335" s="956">
        <v>2</v>
      </c>
      <c r="K2335" s="1085">
        <v>11</v>
      </c>
      <c r="L2335" s="931">
        <v>3</v>
      </c>
      <c r="M2335" s="912" t="str">
        <f t="shared" si="38"/>
        <v>VIC</v>
      </c>
      <c r="N2335" s="912"/>
      <c r="O2335" s="761"/>
      <c r="P2335" s="931"/>
      <c r="Q2335" s="931"/>
    </row>
    <row r="2336" spans="2:17">
      <c r="B2336" s="911">
        <v>2330</v>
      </c>
      <c r="C2336" s="931" t="s">
        <v>65</v>
      </c>
      <c r="D2336" s="913"/>
      <c r="E2336" s="931" t="s">
        <v>150</v>
      </c>
      <c r="F2336" s="912" t="str">
        <f t="shared" si="37"/>
        <v>6340</v>
      </c>
      <c r="G2336" s="931" t="s">
        <v>457</v>
      </c>
      <c r="H2336" s="931"/>
      <c r="I2336" s="906" t="s">
        <v>458</v>
      </c>
      <c r="J2336" s="956">
        <v>2</v>
      </c>
      <c r="K2336" s="1085">
        <v>12</v>
      </c>
      <c r="L2336" s="931">
        <v>3</v>
      </c>
      <c r="M2336" s="912" t="str">
        <f t="shared" si="38"/>
        <v>VIC</v>
      </c>
      <c r="N2336" s="912"/>
      <c r="O2336" s="761"/>
      <c r="P2336" s="931"/>
      <c r="Q2336" s="931"/>
    </row>
    <row r="2337" spans="2:17">
      <c r="B2337" s="911">
        <v>2331</v>
      </c>
      <c r="C2337" s="931" t="s">
        <v>65</v>
      </c>
      <c r="D2337" s="913"/>
      <c r="E2337" s="931" t="s">
        <v>150</v>
      </c>
      <c r="F2337" s="912" t="str">
        <f t="shared" si="37"/>
        <v>6340</v>
      </c>
      <c r="G2337" s="931" t="s">
        <v>457</v>
      </c>
      <c r="H2337" s="931"/>
      <c r="I2337" s="906" t="s">
        <v>458</v>
      </c>
      <c r="J2337" s="956">
        <v>2</v>
      </c>
      <c r="K2337" s="1085">
        <v>13</v>
      </c>
      <c r="L2337" s="931">
        <v>3</v>
      </c>
      <c r="M2337" s="912" t="str">
        <f t="shared" si="38"/>
        <v>VIC</v>
      </c>
      <c r="N2337" s="912"/>
      <c r="O2337" s="761"/>
      <c r="P2337" s="931"/>
      <c r="Q2337" s="931"/>
    </row>
    <row r="2338" spans="2:17">
      <c r="B2338" s="911">
        <v>2332</v>
      </c>
      <c r="C2338" s="931" t="s">
        <v>65</v>
      </c>
      <c r="D2338" s="913"/>
      <c r="E2338" s="931" t="s">
        <v>150</v>
      </c>
      <c r="F2338" s="912" t="str">
        <f t="shared" si="37"/>
        <v>6340</v>
      </c>
      <c r="G2338" s="931" t="s">
        <v>457</v>
      </c>
      <c r="H2338" s="931"/>
      <c r="I2338" s="906" t="s">
        <v>458</v>
      </c>
      <c r="J2338" s="956">
        <v>2</v>
      </c>
      <c r="K2338" s="1085">
        <v>14</v>
      </c>
      <c r="L2338" s="931">
        <v>3</v>
      </c>
      <c r="M2338" s="912" t="str">
        <f t="shared" si="38"/>
        <v>VIC</v>
      </c>
      <c r="N2338" s="912"/>
      <c r="O2338" s="761"/>
      <c r="P2338" s="931"/>
      <c r="Q2338" s="931"/>
    </row>
    <row r="2339" spans="2:17">
      <c r="B2339" s="911">
        <v>2333</v>
      </c>
      <c r="C2339" s="931" t="s">
        <v>65</v>
      </c>
      <c r="D2339" s="913"/>
      <c r="E2339" s="931" t="s">
        <v>150</v>
      </c>
      <c r="F2339" s="912" t="str">
        <f t="shared" si="37"/>
        <v>6340</v>
      </c>
      <c r="G2339" s="931" t="s">
        <v>457</v>
      </c>
      <c r="H2339" s="931"/>
      <c r="I2339" s="906" t="s">
        <v>458</v>
      </c>
      <c r="J2339" s="956">
        <v>2</v>
      </c>
      <c r="K2339" s="1085">
        <v>15</v>
      </c>
      <c r="L2339" s="931">
        <v>3</v>
      </c>
      <c r="M2339" s="912" t="str">
        <f t="shared" si="38"/>
        <v>VIC</v>
      </c>
      <c r="N2339" s="912"/>
      <c r="O2339" s="761"/>
      <c r="P2339" s="931"/>
      <c r="Q2339" s="931"/>
    </row>
    <row r="2340" spans="2:17">
      <c r="B2340" s="911">
        <v>2334</v>
      </c>
      <c r="C2340" s="931" t="s">
        <v>65</v>
      </c>
      <c r="D2340" s="913"/>
      <c r="E2340" s="931" t="s">
        <v>150</v>
      </c>
      <c r="F2340" s="912" t="str">
        <f t="shared" si="37"/>
        <v>6340</v>
      </c>
      <c r="G2340" s="931" t="s">
        <v>457</v>
      </c>
      <c r="H2340" s="931"/>
      <c r="I2340" s="906" t="s">
        <v>458</v>
      </c>
      <c r="J2340" s="956">
        <v>2</v>
      </c>
      <c r="K2340" s="1085">
        <v>16</v>
      </c>
      <c r="L2340" s="931">
        <v>3</v>
      </c>
      <c r="M2340" s="912" t="str">
        <f t="shared" si="38"/>
        <v>VIC</v>
      </c>
      <c r="N2340" s="912"/>
      <c r="O2340" s="761"/>
      <c r="P2340" s="931"/>
      <c r="Q2340" s="931"/>
    </row>
    <row r="2341" spans="2:17">
      <c r="B2341" s="911">
        <v>2335</v>
      </c>
      <c r="C2341" s="931" t="s">
        <v>65</v>
      </c>
      <c r="D2341" s="913"/>
      <c r="E2341" s="931" t="s">
        <v>150</v>
      </c>
      <c r="F2341" s="912" t="str">
        <f t="shared" si="37"/>
        <v>6340</v>
      </c>
      <c r="G2341" s="931" t="s">
        <v>457</v>
      </c>
      <c r="H2341" s="931"/>
      <c r="I2341" s="906" t="s">
        <v>458</v>
      </c>
      <c r="J2341" s="956">
        <v>3</v>
      </c>
      <c r="K2341" s="1085">
        <v>17</v>
      </c>
      <c r="L2341" s="931">
        <v>3</v>
      </c>
      <c r="M2341" s="931" t="s">
        <v>3387</v>
      </c>
      <c r="N2341" s="912"/>
      <c r="O2341" s="761"/>
      <c r="P2341" s="931"/>
      <c r="Q2341" s="931"/>
    </row>
    <row r="2342" spans="2:17">
      <c r="B2342" s="911">
        <v>2336</v>
      </c>
      <c r="C2342" s="931" t="s">
        <v>65</v>
      </c>
      <c r="D2342" s="913"/>
      <c r="E2342" s="931" t="s">
        <v>150</v>
      </c>
      <c r="F2342" s="912" t="str">
        <f t="shared" si="37"/>
        <v>6340</v>
      </c>
      <c r="G2342" s="931" t="s">
        <v>457</v>
      </c>
      <c r="H2342" s="931"/>
      <c r="I2342" s="906" t="s">
        <v>458</v>
      </c>
      <c r="J2342" s="956">
        <v>3</v>
      </c>
      <c r="K2342" s="1085">
        <v>18</v>
      </c>
      <c r="L2342" s="931">
        <v>3</v>
      </c>
      <c r="M2342" s="931" t="s">
        <v>3387</v>
      </c>
      <c r="N2342" s="912"/>
      <c r="O2342" s="761"/>
      <c r="P2342" s="931"/>
      <c r="Q2342" s="931"/>
    </row>
    <row r="2343" spans="2:17">
      <c r="B2343" s="911">
        <v>2337</v>
      </c>
      <c r="C2343" s="931" t="s">
        <v>65</v>
      </c>
      <c r="D2343" s="913"/>
      <c r="E2343" s="931" t="s">
        <v>150</v>
      </c>
      <c r="F2343" s="912" t="str">
        <f t="shared" si="37"/>
        <v>6340</v>
      </c>
      <c r="G2343" s="931" t="s">
        <v>457</v>
      </c>
      <c r="H2343" s="931"/>
      <c r="I2343" s="906" t="s">
        <v>458</v>
      </c>
      <c r="J2343" s="956">
        <v>3</v>
      </c>
      <c r="K2343" s="1085">
        <v>19</v>
      </c>
      <c r="L2343" s="931">
        <v>3</v>
      </c>
      <c r="M2343" s="931" t="s">
        <v>3387</v>
      </c>
      <c r="N2343" s="912"/>
      <c r="O2343" s="761"/>
      <c r="P2343" s="931"/>
      <c r="Q2343" s="931"/>
    </row>
    <row r="2344" spans="2:17">
      <c r="B2344" s="911">
        <v>2338</v>
      </c>
      <c r="C2344" s="931" t="s">
        <v>65</v>
      </c>
      <c r="D2344" s="913"/>
      <c r="E2344" s="931" t="s">
        <v>150</v>
      </c>
      <c r="F2344" s="912" t="str">
        <f t="shared" si="37"/>
        <v>6340</v>
      </c>
      <c r="G2344" s="931" t="s">
        <v>457</v>
      </c>
      <c r="H2344" s="931"/>
      <c r="I2344" s="906" t="s">
        <v>458</v>
      </c>
      <c r="J2344" s="956">
        <v>3</v>
      </c>
      <c r="K2344" s="1085">
        <v>20</v>
      </c>
      <c r="L2344" s="931">
        <v>3</v>
      </c>
      <c r="M2344" s="931" t="s">
        <v>3387</v>
      </c>
      <c r="N2344" s="912"/>
      <c r="O2344" s="761"/>
      <c r="P2344" s="931"/>
      <c r="Q2344" s="931"/>
    </row>
    <row r="2345" spans="2:17">
      <c r="B2345" s="911">
        <v>2339</v>
      </c>
      <c r="C2345" s="931" t="s">
        <v>65</v>
      </c>
      <c r="D2345" s="913"/>
      <c r="E2345" s="931" t="s">
        <v>150</v>
      </c>
      <c r="F2345" s="912" t="str">
        <f t="shared" si="37"/>
        <v>6340</v>
      </c>
      <c r="G2345" s="931" t="s">
        <v>459</v>
      </c>
      <c r="H2345" s="931"/>
      <c r="I2345" s="906" t="s">
        <v>458</v>
      </c>
      <c r="J2345" s="956">
        <v>1</v>
      </c>
      <c r="K2345" s="1085">
        <v>1</v>
      </c>
      <c r="L2345" s="931">
        <v>3</v>
      </c>
      <c r="M2345" s="931" t="s">
        <v>3387</v>
      </c>
      <c r="N2345" s="912"/>
      <c r="O2345" s="761"/>
      <c r="P2345" s="931"/>
      <c r="Q2345" s="931"/>
    </row>
    <row r="2346" spans="2:17">
      <c r="B2346" s="911">
        <v>2340</v>
      </c>
      <c r="C2346" s="931" t="s">
        <v>65</v>
      </c>
      <c r="D2346" s="913"/>
      <c r="E2346" s="931" t="s">
        <v>150</v>
      </c>
      <c r="F2346" s="912" t="str">
        <f t="shared" si="37"/>
        <v>6340</v>
      </c>
      <c r="G2346" s="931" t="s">
        <v>459</v>
      </c>
      <c r="H2346" s="931"/>
      <c r="I2346" s="906" t="s">
        <v>458</v>
      </c>
      <c r="J2346" s="956">
        <v>1</v>
      </c>
      <c r="K2346" s="1085">
        <v>2</v>
      </c>
      <c r="L2346" s="931">
        <v>3</v>
      </c>
      <c r="M2346" s="931" t="s">
        <v>3387</v>
      </c>
      <c r="N2346" s="912"/>
      <c r="O2346" s="761"/>
      <c r="P2346" s="931"/>
      <c r="Q2346" s="931"/>
    </row>
    <row r="2347" spans="2:17">
      <c r="B2347" s="911">
        <v>2341</v>
      </c>
      <c r="C2347" s="931" t="s">
        <v>65</v>
      </c>
      <c r="D2347" s="913"/>
      <c r="E2347" s="931" t="s">
        <v>150</v>
      </c>
      <c r="F2347" s="912" t="str">
        <f t="shared" si="37"/>
        <v>6340</v>
      </c>
      <c r="G2347" s="931" t="s">
        <v>459</v>
      </c>
      <c r="H2347" s="931"/>
      <c r="I2347" s="906" t="s">
        <v>458</v>
      </c>
      <c r="J2347" s="956">
        <v>1</v>
      </c>
      <c r="K2347" s="1085">
        <v>3</v>
      </c>
      <c r="L2347" s="931">
        <v>3</v>
      </c>
      <c r="M2347" s="931" t="s">
        <v>3387</v>
      </c>
      <c r="N2347" s="912"/>
      <c r="O2347" s="761"/>
      <c r="P2347" s="931"/>
      <c r="Q2347" s="931"/>
    </row>
    <row r="2348" spans="2:17">
      <c r="B2348" s="911">
        <v>2342</v>
      </c>
      <c r="C2348" s="931" t="s">
        <v>65</v>
      </c>
      <c r="D2348" s="913"/>
      <c r="E2348" s="931" t="s">
        <v>150</v>
      </c>
      <c r="F2348" s="912" t="str">
        <f t="shared" si="37"/>
        <v>6340</v>
      </c>
      <c r="G2348" s="931" t="s">
        <v>459</v>
      </c>
      <c r="H2348" s="931"/>
      <c r="I2348" s="906" t="s">
        <v>458</v>
      </c>
      <c r="J2348" s="956">
        <v>1</v>
      </c>
      <c r="K2348" s="1085">
        <v>4</v>
      </c>
      <c r="L2348" s="931">
        <v>3</v>
      </c>
      <c r="M2348" s="931" t="s">
        <v>3387</v>
      </c>
      <c r="N2348" s="912"/>
      <c r="O2348" s="761"/>
      <c r="P2348" s="931"/>
      <c r="Q2348" s="931"/>
    </row>
    <row r="2349" spans="2:17">
      <c r="B2349" s="911">
        <v>2343</v>
      </c>
      <c r="C2349" s="931" t="s">
        <v>65</v>
      </c>
      <c r="D2349" s="913"/>
      <c r="E2349" s="931" t="s">
        <v>150</v>
      </c>
      <c r="F2349" s="912" t="str">
        <f t="shared" si="37"/>
        <v>6340</v>
      </c>
      <c r="G2349" s="931" t="s">
        <v>459</v>
      </c>
      <c r="H2349" s="931"/>
      <c r="I2349" s="906" t="s">
        <v>458</v>
      </c>
      <c r="J2349" s="956">
        <v>1</v>
      </c>
      <c r="K2349" s="1085">
        <v>5</v>
      </c>
      <c r="L2349" s="931">
        <v>3</v>
      </c>
      <c r="M2349" s="931" t="s">
        <v>3387</v>
      </c>
      <c r="N2349" s="912"/>
      <c r="O2349" s="761"/>
      <c r="P2349" s="931"/>
      <c r="Q2349" s="931"/>
    </row>
    <row r="2350" spans="2:17">
      <c r="B2350" s="911">
        <v>2344</v>
      </c>
      <c r="C2350" s="931" t="s">
        <v>65</v>
      </c>
      <c r="D2350" s="913"/>
      <c r="E2350" s="931" t="s">
        <v>150</v>
      </c>
      <c r="F2350" s="912" t="str">
        <f t="shared" si="37"/>
        <v>6340</v>
      </c>
      <c r="G2350" s="931" t="s">
        <v>459</v>
      </c>
      <c r="H2350" s="931"/>
      <c r="I2350" s="906" t="s">
        <v>458</v>
      </c>
      <c r="J2350" s="956">
        <v>1</v>
      </c>
      <c r="K2350" s="1085">
        <v>6</v>
      </c>
      <c r="L2350" s="931">
        <v>3</v>
      </c>
      <c r="M2350" s="931" t="s">
        <v>3387</v>
      </c>
      <c r="N2350" s="912"/>
      <c r="O2350" s="761"/>
      <c r="P2350" s="931"/>
      <c r="Q2350" s="931"/>
    </row>
    <row r="2351" spans="2:17">
      <c r="B2351" s="911">
        <v>2345</v>
      </c>
      <c r="C2351" s="931" t="s">
        <v>65</v>
      </c>
      <c r="D2351" s="913"/>
      <c r="E2351" s="931" t="s">
        <v>150</v>
      </c>
      <c r="F2351" s="912" t="str">
        <f t="shared" si="37"/>
        <v>6340</v>
      </c>
      <c r="G2351" s="931" t="s">
        <v>459</v>
      </c>
      <c r="H2351" s="931"/>
      <c r="I2351" s="906" t="s">
        <v>458</v>
      </c>
      <c r="J2351" s="956">
        <v>1</v>
      </c>
      <c r="K2351" s="1085">
        <v>7</v>
      </c>
      <c r="L2351" s="931">
        <v>3</v>
      </c>
      <c r="M2351" s="931" t="s">
        <v>3387</v>
      </c>
      <c r="N2351" s="912"/>
      <c r="O2351" s="761"/>
      <c r="P2351" s="931"/>
      <c r="Q2351" s="931"/>
    </row>
    <row r="2352" spans="2:17">
      <c r="B2352" s="911">
        <v>2346</v>
      </c>
      <c r="C2352" s="931" t="s">
        <v>65</v>
      </c>
      <c r="D2352" s="913"/>
      <c r="E2352" s="931" t="s">
        <v>150</v>
      </c>
      <c r="F2352" s="912" t="str">
        <f t="shared" si="37"/>
        <v>6340</v>
      </c>
      <c r="G2352" s="931" t="s">
        <v>459</v>
      </c>
      <c r="H2352" s="931"/>
      <c r="I2352" s="906" t="s">
        <v>458</v>
      </c>
      <c r="J2352" s="956">
        <v>1</v>
      </c>
      <c r="K2352" s="1085">
        <v>8</v>
      </c>
      <c r="L2352" s="931">
        <v>3</v>
      </c>
      <c r="M2352" s="931" t="s">
        <v>3387</v>
      </c>
      <c r="N2352" s="912"/>
      <c r="O2352" s="761"/>
      <c r="P2352" s="931"/>
      <c r="Q2352" s="931"/>
    </row>
    <row r="2353" spans="2:17">
      <c r="B2353" s="911">
        <v>2347</v>
      </c>
      <c r="C2353" s="931" t="s">
        <v>65</v>
      </c>
      <c r="D2353" s="913"/>
      <c r="E2353" s="931" t="s">
        <v>150</v>
      </c>
      <c r="F2353" s="912" t="str">
        <f t="shared" si="37"/>
        <v>6340</v>
      </c>
      <c r="G2353" s="931" t="s">
        <v>459</v>
      </c>
      <c r="H2353" s="931"/>
      <c r="I2353" s="906" t="s">
        <v>458</v>
      </c>
      <c r="J2353" s="956">
        <v>1</v>
      </c>
      <c r="K2353" s="1085">
        <v>9</v>
      </c>
      <c r="L2353" s="931">
        <v>3</v>
      </c>
      <c r="M2353" s="931" t="s">
        <v>3387</v>
      </c>
      <c r="N2353" s="912"/>
      <c r="O2353" s="761"/>
      <c r="P2353" s="931"/>
      <c r="Q2353" s="931"/>
    </row>
    <row r="2354" spans="2:17">
      <c r="B2354" s="911">
        <v>2348</v>
      </c>
      <c r="C2354" s="931" t="s">
        <v>65</v>
      </c>
      <c r="D2354" s="913"/>
      <c r="E2354" s="931" t="s">
        <v>150</v>
      </c>
      <c r="F2354" s="912" t="str">
        <f t="shared" si="37"/>
        <v>6340</v>
      </c>
      <c r="G2354" s="931" t="s">
        <v>459</v>
      </c>
      <c r="H2354" s="931"/>
      <c r="I2354" s="906" t="s">
        <v>458</v>
      </c>
      <c r="J2354" s="956">
        <v>1</v>
      </c>
      <c r="K2354" s="1085">
        <v>10</v>
      </c>
      <c r="L2354" s="931">
        <v>3</v>
      </c>
      <c r="M2354" s="931" t="s">
        <v>3387</v>
      </c>
      <c r="N2354" s="912"/>
      <c r="O2354" s="761"/>
      <c r="P2354" s="931"/>
      <c r="Q2354" s="931"/>
    </row>
    <row r="2355" spans="2:17">
      <c r="B2355" s="911">
        <v>2349</v>
      </c>
      <c r="C2355" s="931" t="s">
        <v>65</v>
      </c>
      <c r="D2355" s="913"/>
      <c r="E2355" s="931" t="s">
        <v>150</v>
      </c>
      <c r="F2355" s="912" t="str">
        <f t="shared" si="37"/>
        <v>6340</v>
      </c>
      <c r="G2355" s="931" t="s">
        <v>459</v>
      </c>
      <c r="H2355" s="931"/>
      <c r="I2355" s="906" t="s">
        <v>458</v>
      </c>
      <c r="J2355" s="956">
        <v>1</v>
      </c>
      <c r="K2355" s="1085">
        <v>11</v>
      </c>
      <c r="L2355" s="931">
        <v>3</v>
      </c>
      <c r="M2355" s="931" t="s">
        <v>3387</v>
      </c>
      <c r="N2355" s="912"/>
      <c r="O2355" s="761"/>
      <c r="P2355" s="931"/>
      <c r="Q2355" s="931"/>
    </row>
    <row r="2356" spans="2:17">
      <c r="B2356" s="911">
        <v>2350</v>
      </c>
      <c r="C2356" s="931" t="s">
        <v>65</v>
      </c>
      <c r="D2356" s="913"/>
      <c r="E2356" s="931" t="s">
        <v>150</v>
      </c>
      <c r="F2356" s="912" t="str">
        <f t="shared" si="37"/>
        <v>6340</v>
      </c>
      <c r="G2356" s="931" t="s">
        <v>459</v>
      </c>
      <c r="H2356" s="931"/>
      <c r="I2356" s="906" t="s">
        <v>458</v>
      </c>
      <c r="J2356" s="956">
        <v>1</v>
      </c>
      <c r="K2356" s="1085">
        <v>12</v>
      </c>
      <c r="L2356" s="931">
        <v>3</v>
      </c>
      <c r="M2356" s="931" t="s">
        <v>3387</v>
      </c>
      <c r="N2356" s="912"/>
      <c r="O2356" s="761"/>
      <c r="P2356" s="931"/>
      <c r="Q2356" s="931"/>
    </row>
    <row r="2357" spans="2:17">
      <c r="B2357" s="911">
        <v>2351</v>
      </c>
      <c r="C2357" s="931" t="s">
        <v>65</v>
      </c>
      <c r="D2357" s="913"/>
      <c r="E2357" s="931" t="s">
        <v>150</v>
      </c>
      <c r="F2357" s="912" t="str">
        <f t="shared" si="37"/>
        <v>6340</v>
      </c>
      <c r="G2357" s="931" t="s">
        <v>459</v>
      </c>
      <c r="H2357" s="931"/>
      <c r="I2357" s="906" t="s">
        <v>458</v>
      </c>
      <c r="J2357" s="956">
        <v>2</v>
      </c>
      <c r="K2357" s="1085">
        <v>13</v>
      </c>
      <c r="L2357" s="931">
        <v>1.5</v>
      </c>
      <c r="M2357" s="931" t="s">
        <v>3388</v>
      </c>
      <c r="N2357" s="912"/>
      <c r="O2357" s="761"/>
      <c r="P2357" s="931"/>
      <c r="Q2357" s="931"/>
    </row>
    <row r="2358" spans="2:17">
      <c r="B2358" s="911">
        <v>2352</v>
      </c>
      <c r="C2358" s="931" t="s">
        <v>65</v>
      </c>
      <c r="D2358" s="913"/>
      <c r="E2358" s="931" t="s">
        <v>150</v>
      </c>
      <c r="F2358" s="912" t="str">
        <f t="shared" si="37"/>
        <v>6340</v>
      </c>
      <c r="G2358" s="931" t="s">
        <v>459</v>
      </c>
      <c r="H2358" s="931"/>
      <c r="I2358" s="906" t="s">
        <v>458</v>
      </c>
      <c r="J2358" s="956">
        <v>2</v>
      </c>
      <c r="K2358" s="1085">
        <v>14</v>
      </c>
      <c r="L2358" s="931">
        <v>3</v>
      </c>
      <c r="M2358" s="931" t="s">
        <v>3387</v>
      </c>
      <c r="N2358" s="912"/>
      <c r="O2358" s="761"/>
      <c r="P2358" s="931"/>
      <c r="Q2358" s="931"/>
    </row>
    <row r="2359" spans="2:17">
      <c r="B2359" s="911">
        <v>2353</v>
      </c>
      <c r="C2359" s="931" t="s">
        <v>65</v>
      </c>
      <c r="D2359" s="913"/>
      <c r="E2359" s="931" t="s">
        <v>150</v>
      </c>
      <c r="F2359" s="912" t="str">
        <f t="shared" si="37"/>
        <v>6340</v>
      </c>
      <c r="G2359" s="931" t="s">
        <v>459</v>
      </c>
      <c r="H2359" s="931"/>
      <c r="I2359" s="906" t="s">
        <v>458</v>
      </c>
      <c r="J2359" s="956">
        <v>2</v>
      </c>
      <c r="K2359" s="1085">
        <v>15</v>
      </c>
      <c r="L2359" s="931">
        <v>3</v>
      </c>
      <c r="M2359" s="931" t="s">
        <v>3387</v>
      </c>
      <c r="N2359" s="912"/>
      <c r="O2359" s="761"/>
      <c r="P2359" s="931"/>
      <c r="Q2359" s="931"/>
    </row>
    <row r="2360" spans="2:17">
      <c r="B2360" s="911">
        <v>2354</v>
      </c>
      <c r="C2360" s="931" t="s">
        <v>65</v>
      </c>
      <c r="D2360" s="913"/>
      <c r="E2360" s="931" t="s">
        <v>150</v>
      </c>
      <c r="F2360" s="912" t="str">
        <f t="shared" si="37"/>
        <v>6340</v>
      </c>
      <c r="G2360" s="931" t="s">
        <v>459</v>
      </c>
      <c r="H2360" s="931"/>
      <c r="I2360" s="906" t="s">
        <v>458</v>
      </c>
      <c r="J2360" s="956">
        <v>2</v>
      </c>
      <c r="K2360" s="1085">
        <v>16</v>
      </c>
      <c r="L2360" s="931">
        <v>3</v>
      </c>
      <c r="M2360" s="931" t="s">
        <v>3387</v>
      </c>
      <c r="N2360" s="912"/>
      <c r="O2360" s="761"/>
      <c r="P2360" s="931"/>
      <c r="Q2360" s="931"/>
    </row>
    <row r="2361" spans="2:17">
      <c r="B2361" s="911">
        <v>2355</v>
      </c>
      <c r="C2361" s="931" t="s">
        <v>65</v>
      </c>
      <c r="D2361" s="913"/>
      <c r="E2361" s="931" t="s">
        <v>150</v>
      </c>
      <c r="F2361" s="912" t="str">
        <f t="shared" si="37"/>
        <v>6340</v>
      </c>
      <c r="G2361" s="931" t="s">
        <v>459</v>
      </c>
      <c r="H2361" s="931"/>
      <c r="I2361" s="906" t="s">
        <v>458</v>
      </c>
      <c r="J2361" s="956">
        <v>2</v>
      </c>
      <c r="K2361" s="1085">
        <v>17</v>
      </c>
      <c r="L2361" s="931">
        <v>3</v>
      </c>
      <c r="M2361" s="931" t="s">
        <v>3387</v>
      </c>
      <c r="N2361" s="912"/>
      <c r="O2361" s="761"/>
      <c r="P2361" s="931"/>
      <c r="Q2361" s="931"/>
    </row>
    <row r="2362" spans="2:17">
      <c r="B2362" s="911">
        <v>2356</v>
      </c>
      <c r="C2362" s="931" t="s">
        <v>65</v>
      </c>
      <c r="D2362" s="913"/>
      <c r="E2362" s="931" t="s">
        <v>150</v>
      </c>
      <c r="F2362" s="912" t="str">
        <f t="shared" si="37"/>
        <v>6340</v>
      </c>
      <c r="G2362" s="931" t="s">
        <v>459</v>
      </c>
      <c r="H2362" s="931"/>
      <c r="I2362" s="906" t="s">
        <v>458</v>
      </c>
      <c r="J2362" s="956">
        <v>2</v>
      </c>
      <c r="K2362" s="1085">
        <v>18</v>
      </c>
      <c r="L2362" s="931">
        <v>3</v>
      </c>
      <c r="M2362" s="931" t="s">
        <v>3387</v>
      </c>
      <c r="N2362" s="912"/>
      <c r="O2362" s="761"/>
      <c r="P2362" s="931"/>
      <c r="Q2362" s="931"/>
    </row>
    <row r="2363" spans="2:17">
      <c r="B2363" s="911">
        <v>2357</v>
      </c>
      <c r="C2363" s="931" t="s">
        <v>65</v>
      </c>
      <c r="D2363" s="913"/>
      <c r="E2363" s="931" t="s">
        <v>150</v>
      </c>
      <c r="F2363" s="912" t="str">
        <f t="shared" si="37"/>
        <v>6340</v>
      </c>
      <c r="G2363" s="931" t="s">
        <v>459</v>
      </c>
      <c r="H2363" s="931"/>
      <c r="I2363" s="906" t="s">
        <v>458</v>
      </c>
      <c r="J2363" s="956">
        <v>2</v>
      </c>
      <c r="K2363" s="1085">
        <v>19</v>
      </c>
      <c r="L2363" s="931">
        <v>3</v>
      </c>
      <c r="M2363" s="931" t="s">
        <v>3387</v>
      </c>
      <c r="N2363" s="912"/>
      <c r="O2363" s="761"/>
      <c r="P2363" s="931"/>
      <c r="Q2363" s="931"/>
    </row>
    <row r="2364" spans="2:17">
      <c r="B2364" s="911">
        <v>2358</v>
      </c>
      <c r="C2364" s="931" t="s">
        <v>65</v>
      </c>
      <c r="D2364" s="913"/>
      <c r="E2364" s="931" t="s">
        <v>150</v>
      </c>
      <c r="F2364" s="912" t="str">
        <f t="shared" si="37"/>
        <v>6340</v>
      </c>
      <c r="G2364" s="931" t="s">
        <v>459</v>
      </c>
      <c r="H2364" s="931"/>
      <c r="I2364" s="906" t="s">
        <v>458</v>
      </c>
      <c r="J2364" s="956">
        <v>2</v>
      </c>
      <c r="K2364" s="1085">
        <v>20</v>
      </c>
      <c r="L2364" s="931">
        <v>3</v>
      </c>
      <c r="M2364" s="931" t="s">
        <v>3387</v>
      </c>
      <c r="N2364" s="912"/>
      <c r="O2364" s="761"/>
      <c r="P2364" s="931"/>
      <c r="Q2364" s="931"/>
    </row>
    <row r="2365" spans="2:17">
      <c r="B2365" s="911">
        <v>2359</v>
      </c>
      <c r="C2365" s="931" t="s">
        <v>65</v>
      </c>
      <c r="D2365" s="913"/>
      <c r="E2365" s="931" t="s">
        <v>150</v>
      </c>
      <c r="F2365" s="912" t="str">
        <f t="shared" si="37"/>
        <v>6340</v>
      </c>
      <c r="G2365" s="931" t="s">
        <v>459</v>
      </c>
      <c r="H2365" s="931"/>
      <c r="I2365" s="906" t="s">
        <v>458</v>
      </c>
      <c r="J2365" s="956">
        <v>3</v>
      </c>
      <c r="K2365" s="1085">
        <v>21</v>
      </c>
      <c r="L2365" s="931">
        <v>3</v>
      </c>
      <c r="M2365" s="931" t="s">
        <v>3387</v>
      </c>
      <c r="N2365" s="912"/>
      <c r="O2365" s="761"/>
      <c r="P2365" s="931"/>
      <c r="Q2365" s="931"/>
    </row>
    <row r="2366" spans="2:17">
      <c r="B2366" s="911">
        <v>2360</v>
      </c>
      <c r="C2366" s="931" t="s">
        <v>65</v>
      </c>
      <c r="D2366" s="913"/>
      <c r="E2366" s="931" t="s">
        <v>150</v>
      </c>
      <c r="F2366" s="912" t="str">
        <f t="shared" si="37"/>
        <v>6340</v>
      </c>
      <c r="G2366" s="931" t="s">
        <v>459</v>
      </c>
      <c r="H2366" s="931"/>
      <c r="I2366" s="906" t="s">
        <v>458</v>
      </c>
      <c r="J2366" s="956">
        <v>3</v>
      </c>
      <c r="K2366" s="1085">
        <v>22</v>
      </c>
      <c r="L2366" s="931">
        <v>3</v>
      </c>
      <c r="M2366" s="931" t="s">
        <v>3387</v>
      </c>
      <c r="N2366" s="912"/>
      <c r="O2366" s="761"/>
      <c r="P2366" s="931"/>
      <c r="Q2366" s="931"/>
    </row>
    <row r="2367" spans="2:17">
      <c r="B2367" s="911">
        <v>2361</v>
      </c>
      <c r="C2367" s="931" t="s">
        <v>65</v>
      </c>
      <c r="D2367" s="913"/>
      <c r="E2367" s="931" t="s">
        <v>150</v>
      </c>
      <c r="F2367" s="912" t="str">
        <f t="shared" si="37"/>
        <v>6340</v>
      </c>
      <c r="G2367" s="931" t="s">
        <v>459</v>
      </c>
      <c r="H2367" s="931"/>
      <c r="I2367" s="906" t="s">
        <v>458</v>
      </c>
      <c r="J2367" s="956">
        <v>3</v>
      </c>
      <c r="K2367" s="1085">
        <v>23</v>
      </c>
      <c r="L2367" s="931">
        <v>3</v>
      </c>
      <c r="M2367" s="931" t="s">
        <v>3387</v>
      </c>
      <c r="N2367" s="912"/>
      <c r="O2367" s="761"/>
      <c r="P2367" s="931"/>
      <c r="Q2367" s="931"/>
    </row>
    <row r="2368" spans="2:17">
      <c r="B2368" s="911">
        <v>2362</v>
      </c>
      <c r="C2368" s="931" t="s">
        <v>65</v>
      </c>
      <c r="D2368" s="913"/>
      <c r="E2368" s="931" t="s">
        <v>150</v>
      </c>
      <c r="F2368" s="912" t="str">
        <f t="shared" si="37"/>
        <v>6340</v>
      </c>
      <c r="G2368" s="931" t="s">
        <v>459</v>
      </c>
      <c r="H2368" s="931"/>
      <c r="I2368" s="906" t="s">
        <v>458</v>
      </c>
      <c r="J2368" s="956">
        <v>3</v>
      </c>
      <c r="K2368" s="1085">
        <v>24</v>
      </c>
      <c r="L2368" s="931">
        <v>3</v>
      </c>
      <c r="M2368" s="931" t="s">
        <v>3387</v>
      </c>
      <c r="N2368" s="912"/>
      <c r="O2368" s="761"/>
      <c r="P2368" s="931"/>
      <c r="Q2368" s="931"/>
    </row>
    <row r="2369" spans="2:17">
      <c r="B2369" s="911">
        <v>2363</v>
      </c>
      <c r="C2369" s="931" t="s">
        <v>65</v>
      </c>
      <c r="D2369" s="913"/>
      <c r="E2369" s="931" t="s">
        <v>150</v>
      </c>
      <c r="F2369" s="912" t="str">
        <f t="shared" si="37"/>
        <v>6340</v>
      </c>
      <c r="G2369" s="931" t="s">
        <v>459</v>
      </c>
      <c r="H2369" s="931"/>
      <c r="I2369" s="906" t="s">
        <v>458</v>
      </c>
      <c r="J2369" s="956">
        <v>3</v>
      </c>
      <c r="K2369" s="1085">
        <v>25</v>
      </c>
      <c r="L2369" s="931">
        <v>3</v>
      </c>
      <c r="M2369" s="931" t="s">
        <v>3387</v>
      </c>
      <c r="N2369" s="912"/>
      <c r="O2369" s="761"/>
      <c r="P2369" s="931"/>
      <c r="Q2369" s="931"/>
    </row>
    <row r="2370" spans="2:17">
      <c r="B2370" s="911">
        <v>2364</v>
      </c>
      <c r="C2370" s="931" t="s">
        <v>65</v>
      </c>
      <c r="D2370" s="913"/>
      <c r="E2370" s="931" t="s">
        <v>150</v>
      </c>
      <c r="F2370" s="912" t="str">
        <f t="shared" si="37"/>
        <v>6340</v>
      </c>
      <c r="G2370" s="931" t="s">
        <v>459</v>
      </c>
      <c r="H2370" s="931"/>
      <c r="I2370" s="906" t="s">
        <v>458</v>
      </c>
      <c r="J2370" s="956">
        <v>3</v>
      </c>
      <c r="K2370" s="1085">
        <v>26</v>
      </c>
      <c r="L2370" s="931">
        <v>3</v>
      </c>
      <c r="M2370" s="931" t="s">
        <v>3387</v>
      </c>
      <c r="N2370" s="912"/>
      <c r="O2370" s="761"/>
      <c r="P2370" s="931"/>
      <c r="Q2370" s="931"/>
    </row>
    <row r="2371" spans="2:17">
      <c r="B2371" s="911">
        <v>2365</v>
      </c>
      <c r="C2371" s="931" t="s">
        <v>65</v>
      </c>
      <c r="D2371" s="913"/>
      <c r="E2371" s="931" t="s">
        <v>150</v>
      </c>
      <c r="F2371" s="912" t="str">
        <f t="shared" si="37"/>
        <v>6340</v>
      </c>
      <c r="G2371" s="931" t="s">
        <v>459</v>
      </c>
      <c r="H2371" s="931"/>
      <c r="I2371" s="906" t="s">
        <v>458</v>
      </c>
      <c r="J2371" s="956">
        <v>3</v>
      </c>
      <c r="K2371" s="1085">
        <v>27</v>
      </c>
      <c r="L2371" s="931">
        <v>3</v>
      </c>
      <c r="M2371" s="931" t="s">
        <v>3387</v>
      </c>
      <c r="N2371" s="912"/>
      <c r="O2371" s="761"/>
      <c r="P2371" s="931"/>
      <c r="Q2371" s="931"/>
    </row>
    <row r="2372" spans="2:17">
      <c r="B2372" s="911">
        <v>2366</v>
      </c>
      <c r="C2372" s="931" t="s">
        <v>65</v>
      </c>
      <c r="D2372" s="913"/>
      <c r="E2372" s="931" t="s">
        <v>150</v>
      </c>
      <c r="F2372" s="912" t="str">
        <f t="shared" si="37"/>
        <v>6340</v>
      </c>
      <c r="G2372" s="931" t="s">
        <v>462</v>
      </c>
      <c r="H2372" s="931"/>
      <c r="I2372" s="906" t="s">
        <v>463</v>
      </c>
      <c r="J2372" s="956">
        <v>1</v>
      </c>
      <c r="K2372" s="1085">
        <v>1</v>
      </c>
      <c r="L2372" s="931">
        <v>3</v>
      </c>
      <c r="M2372" s="931" t="s">
        <v>3387</v>
      </c>
      <c r="N2372" s="912"/>
      <c r="O2372" s="761"/>
      <c r="P2372" s="931"/>
      <c r="Q2372" s="931"/>
    </row>
    <row r="2373" spans="2:17">
      <c r="B2373" s="911">
        <v>2367</v>
      </c>
      <c r="C2373" s="931" t="s">
        <v>65</v>
      </c>
      <c r="D2373" s="913"/>
      <c r="E2373" s="931" t="s">
        <v>150</v>
      </c>
      <c r="F2373" s="912" t="str">
        <f t="shared" si="37"/>
        <v>6340</v>
      </c>
      <c r="G2373" s="931" t="s">
        <v>462</v>
      </c>
      <c r="H2373" s="931"/>
      <c r="I2373" s="906" t="s">
        <v>463</v>
      </c>
      <c r="J2373" s="956">
        <v>1</v>
      </c>
      <c r="K2373" s="1085">
        <v>2</v>
      </c>
      <c r="L2373" s="931">
        <v>3</v>
      </c>
      <c r="M2373" s="931" t="s">
        <v>3387</v>
      </c>
      <c r="N2373" s="912"/>
      <c r="O2373" s="761"/>
      <c r="P2373" s="931"/>
      <c r="Q2373" s="931"/>
    </row>
    <row r="2374" spans="2:17">
      <c r="B2374" s="911">
        <v>2368</v>
      </c>
      <c r="C2374" s="931" t="s">
        <v>65</v>
      </c>
      <c r="D2374" s="913"/>
      <c r="E2374" s="931" t="s">
        <v>150</v>
      </c>
      <c r="F2374" s="912" t="str">
        <f t="shared" si="37"/>
        <v>6340</v>
      </c>
      <c r="G2374" s="931" t="s">
        <v>462</v>
      </c>
      <c r="H2374" s="931"/>
      <c r="I2374" s="906" t="s">
        <v>463</v>
      </c>
      <c r="J2374" s="956">
        <v>1</v>
      </c>
      <c r="K2374" s="1085">
        <v>3</v>
      </c>
      <c r="L2374" s="931">
        <v>3</v>
      </c>
      <c r="M2374" s="931" t="s">
        <v>3387</v>
      </c>
      <c r="N2374" s="912"/>
      <c r="O2374" s="761"/>
      <c r="P2374" s="931"/>
      <c r="Q2374" s="931"/>
    </row>
    <row r="2375" spans="2:17">
      <c r="B2375" s="911">
        <v>2369</v>
      </c>
      <c r="C2375" s="931" t="s">
        <v>65</v>
      </c>
      <c r="D2375" s="913"/>
      <c r="E2375" s="931" t="s">
        <v>150</v>
      </c>
      <c r="F2375" s="912" t="str">
        <f t="shared" si="37"/>
        <v>6340</v>
      </c>
      <c r="G2375" s="931" t="s">
        <v>462</v>
      </c>
      <c r="H2375" s="931"/>
      <c r="I2375" s="906" t="s">
        <v>463</v>
      </c>
      <c r="J2375" s="956">
        <v>1</v>
      </c>
      <c r="K2375" s="1085">
        <v>4</v>
      </c>
      <c r="L2375" s="931">
        <v>3</v>
      </c>
      <c r="M2375" s="931" t="s">
        <v>3387</v>
      </c>
      <c r="N2375" s="912"/>
      <c r="O2375" s="761"/>
      <c r="P2375" s="931"/>
      <c r="Q2375" s="931"/>
    </row>
    <row r="2376" spans="2:17">
      <c r="B2376" s="911">
        <v>2370</v>
      </c>
      <c r="C2376" s="931" t="s">
        <v>65</v>
      </c>
      <c r="D2376" s="913"/>
      <c r="E2376" s="931" t="s">
        <v>150</v>
      </c>
      <c r="F2376" s="912" t="str">
        <f t="shared" si="37"/>
        <v>6340</v>
      </c>
      <c r="G2376" s="931" t="s">
        <v>462</v>
      </c>
      <c r="H2376" s="931"/>
      <c r="I2376" s="906" t="s">
        <v>463</v>
      </c>
      <c r="J2376" s="956">
        <v>1</v>
      </c>
      <c r="K2376" s="1085">
        <v>5</v>
      </c>
      <c r="L2376" s="931">
        <v>3</v>
      </c>
      <c r="M2376" s="931" t="s">
        <v>3387</v>
      </c>
      <c r="N2376" s="912"/>
      <c r="O2376" s="761"/>
      <c r="P2376" s="931"/>
      <c r="Q2376" s="931"/>
    </row>
    <row r="2377" spans="2:17">
      <c r="B2377" s="911">
        <v>2371</v>
      </c>
      <c r="C2377" s="931" t="s">
        <v>65</v>
      </c>
      <c r="D2377" s="913"/>
      <c r="E2377" s="931" t="s">
        <v>150</v>
      </c>
      <c r="F2377" s="912" t="str">
        <f t="shared" si="37"/>
        <v>6340</v>
      </c>
      <c r="G2377" s="931" t="s">
        <v>462</v>
      </c>
      <c r="H2377" s="931"/>
      <c r="I2377" s="906" t="s">
        <v>463</v>
      </c>
      <c r="J2377" s="956">
        <v>1</v>
      </c>
      <c r="K2377" s="1085">
        <v>6</v>
      </c>
      <c r="L2377" s="931">
        <v>3</v>
      </c>
      <c r="M2377" s="931" t="s">
        <v>3387</v>
      </c>
      <c r="N2377" s="912"/>
      <c r="O2377" s="761"/>
      <c r="P2377" s="931"/>
      <c r="Q2377" s="931"/>
    </row>
    <row r="2378" spans="2:17">
      <c r="B2378" s="911">
        <v>2372</v>
      </c>
      <c r="C2378" s="931" t="s">
        <v>65</v>
      </c>
      <c r="D2378" s="913"/>
      <c r="E2378" s="931" t="s">
        <v>150</v>
      </c>
      <c r="F2378" s="912" t="str">
        <f t="shared" si="37"/>
        <v>6340</v>
      </c>
      <c r="G2378" s="931" t="s">
        <v>462</v>
      </c>
      <c r="H2378" s="931"/>
      <c r="I2378" s="906" t="s">
        <v>463</v>
      </c>
      <c r="J2378" s="956">
        <v>1</v>
      </c>
      <c r="K2378" s="1085">
        <v>7</v>
      </c>
      <c r="L2378" s="931">
        <v>3</v>
      </c>
      <c r="M2378" s="931" t="s">
        <v>3343</v>
      </c>
      <c r="N2378" s="912"/>
      <c r="O2378" s="761"/>
      <c r="P2378" s="931"/>
      <c r="Q2378" s="931"/>
    </row>
    <row r="2379" spans="2:17">
      <c r="B2379" s="911">
        <v>2373</v>
      </c>
      <c r="C2379" s="931" t="s">
        <v>65</v>
      </c>
      <c r="D2379" s="913"/>
      <c r="E2379" s="931" t="s">
        <v>150</v>
      </c>
      <c r="F2379" s="912" t="str">
        <f t="shared" si="37"/>
        <v>6340</v>
      </c>
      <c r="G2379" s="931" t="s">
        <v>464</v>
      </c>
      <c r="H2379" s="931"/>
      <c r="I2379" s="906" t="s">
        <v>465</v>
      </c>
      <c r="J2379" s="956">
        <v>1</v>
      </c>
      <c r="K2379" s="1085">
        <v>1</v>
      </c>
      <c r="L2379" s="931">
        <v>3</v>
      </c>
      <c r="M2379" s="931" t="s">
        <v>3343</v>
      </c>
      <c r="N2379" s="912"/>
      <c r="O2379" s="761"/>
      <c r="P2379" s="931"/>
      <c r="Q2379" s="931"/>
    </row>
    <row r="2380" spans="2:17">
      <c r="B2380" s="911">
        <v>2374</v>
      </c>
      <c r="C2380" s="931" t="s">
        <v>65</v>
      </c>
      <c r="D2380" s="913"/>
      <c r="E2380" s="931" t="s">
        <v>150</v>
      </c>
      <c r="F2380" s="912" t="str">
        <f t="shared" si="37"/>
        <v>6340</v>
      </c>
      <c r="G2380" s="931" t="s">
        <v>464</v>
      </c>
      <c r="H2380" s="931"/>
      <c r="I2380" s="906" t="s">
        <v>465</v>
      </c>
      <c r="J2380" s="956">
        <v>1</v>
      </c>
      <c r="K2380" s="1085">
        <v>2</v>
      </c>
      <c r="L2380" s="931">
        <v>3</v>
      </c>
      <c r="M2380" s="931" t="s">
        <v>3387</v>
      </c>
      <c r="N2380" s="912"/>
      <c r="O2380" s="761"/>
      <c r="P2380" s="931"/>
      <c r="Q2380" s="931"/>
    </row>
    <row r="2381" spans="2:17">
      <c r="B2381" s="911">
        <v>2375</v>
      </c>
      <c r="C2381" s="931" t="s">
        <v>65</v>
      </c>
      <c r="D2381" s="913"/>
      <c r="E2381" s="931" t="s">
        <v>150</v>
      </c>
      <c r="F2381" s="912" t="str">
        <f t="shared" si="37"/>
        <v>6340</v>
      </c>
      <c r="G2381" s="931" t="s">
        <v>464</v>
      </c>
      <c r="H2381" s="931"/>
      <c r="I2381" s="906" t="s">
        <v>465</v>
      </c>
      <c r="J2381" s="956">
        <v>1</v>
      </c>
      <c r="K2381" s="1085">
        <v>3</v>
      </c>
      <c r="L2381" s="931">
        <v>3</v>
      </c>
      <c r="M2381" s="931" t="s">
        <v>3387</v>
      </c>
      <c r="N2381" s="912"/>
      <c r="O2381" s="761"/>
      <c r="P2381" s="931"/>
      <c r="Q2381" s="931"/>
    </row>
    <row r="2382" spans="2:17">
      <c r="B2382" s="911">
        <v>2376</v>
      </c>
      <c r="C2382" s="931" t="s">
        <v>65</v>
      </c>
      <c r="D2382" s="913"/>
      <c r="E2382" s="931" t="s">
        <v>150</v>
      </c>
      <c r="F2382" s="912" t="str">
        <f t="shared" si="37"/>
        <v>6340</v>
      </c>
      <c r="G2382" s="931" t="s">
        <v>464</v>
      </c>
      <c r="H2382" s="931"/>
      <c r="I2382" s="906" t="s">
        <v>465</v>
      </c>
      <c r="J2382" s="956">
        <v>1</v>
      </c>
      <c r="K2382" s="1085">
        <v>4</v>
      </c>
      <c r="L2382" s="931">
        <v>3</v>
      </c>
      <c r="M2382" s="931" t="s">
        <v>3387</v>
      </c>
      <c r="N2382" s="912"/>
      <c r="O2382" s="761"/>
      <c r="P2382" s="931"/>
      <c r="Q2382" s="931"/>
    </row>
    <row r="2383" spans="2:17">
      <c r="B2383" s="911">
        <v>2377</v>
      </c>
      <c r="C2383" s="931" t="s">
        <v>65</v>
      </c>
      <c r="D2383" s="913"/>
      <c r="E2383" s="931" t="s">
        <v>150</v>
      </c>
      <c r="F2383" s="912" t="str">
        <f t="shared" si="37"/>
        <v>6340</v>
      </c>
      <c r="G2383" s="931" t="s">
        <v>464</v>
      </c>
      <c r="H2383" s="931"/>
      <c r="I2383" s="906" t="s">
        <v>465</v>
      </c>
      <c r="J2383" s="956">
        <v>1</v>
      </c>
      <c r="K2383" s="1085">
        <v>5</v>
      </c>
      <c r="L2383" s="931">
        <v>3</v>
      </c>
      <c r="M2383" s="931" t="s">
        <v>3387</v>
      </c>
      <c r="N2383" s="912"/>
      <c r="O2383" s="761"/>
      <c r="P2383" s="931"/>
      <c r="Q2383" s="931"/>
    </row>
    <row r="2384" spans="2:17">
      <c r="B2384" s="911">
        <v>2378</v>
      </c>
      <c r="C2384" s="931" t="s">
        <v>65</v>
      </c>
      <c r="D2384" s="913"/>
      <c r="E2384" s="931" t="s">
        <v>150</v>
      </c>
      <c r="F2384" s="912" t="str">
        <f t="shared" ref="F2384:F2481" si="39">LEFT(I2384,4)</f>
        <v>6340</v>
      </c>
      <c r="G2384" s="931" t="s">
        <v>464</v>
      </c>
      <c r="H2384" s="931"/>
      <c r="I2384" s="906" t="s">
        <v>465</v>
      </c>
      <c r="J2384" s="956">
        <v>1</v>
      </c>
      <c r="K2384" s="1085">
        <v>6</v>
      </c>
      <c r="L2384" s="931">
        <v>3</v>
      </c>
      <c r="M2384" s="931" t="s">
        <v>3387</v>
      </c>
      <c r="N2384" s="912"/>
      <c r="O2384" s="761"/>
      <c r="P2384" s="931"/>
      <c r="Q2384" s="931"/>
    </row>
    <row r="2385" spans="2:17">
      <c r="B2385" s="911">
        <v>2379</v>
      </c>
      <c r="C2385" s="931" t="s">
        <v>65</v>
      </c>
      <c r="D2385" s="913"/>
      <c r="E2385" s="931" t="s">
        <v>150</v>
      </c>
      <c r="F2385" s="912" t="str">
        <f t="shared" si="39"/>
        <v>6340</v>
      </c>
      <c r="G2385" s="931" t="s">
        <v>464</v>
      </c>
      <c r="H2385" s="931"/>
      <c r="I2385" s="906" t="s">
        <v>465</v>
      </c>
      <c r="J2385" s="956">
        <v>1</v>
      </c>
      <c r="K2385" s="1085">
        <v>7</v>
      </c>
      <c r="L2385" s="931">
        <v>3</v>
      </c>
      <c r="M2385" s="931" t="s">
        <v>3387</v>
      </c>
      <c r="N2385" s="912"/>
      <c r="O2385" s="761"/>
      <c r="P2385" s="931"/>
      <c r="Q2385" s="931"/>
    </row>
    <row r="2386" spans="2:17">
      <c r="B2386" s="911">
        <v>2380</v>
      </c>
      <c r="C2386" s="931" t="s">
        <v>65</v>
      </c>
      <c r="D2386" s="913"/>
      <c r="E2386" s="931" t="s">
        <v>150</v>
      </c>
      <c r="F2386" s="912" t="str">
        <f t="shared" si="39"/>
        <v>6340</v>
      </c>
      <c r="G2386" s="931" t="s">
        <v>464</v>
      </c>
      <c r="H2386" s="931"/>
      <c r="I2386" s="906" t="s">
        <v>465</v>
      </c>
      <c r="J2386" s="956">
        <v>1</v>
      </c>
      <c r="K2386" s="1085">
        <v>8</v>
      </c>
      <c r="L2386" s="931">
        <v>3</v>
      </c>
      <c r="M2386" s="931" t="s">
        <v>3387</v>
      </c>
      <c r="N2386" s="912"/>
      <c r="O2386" s="761"/>
      <c r="P2386" s="931"/>
      <c r="Q2386" s="931"/>
    </row>
    <row r="2387" spans="2:17">
      <c r="B2387" s="911">
        <v>2381</v>
      </c>
      <c r="C2387" s="931" t="s">
        <v>65</v>
      </c>
      <c r="D2387" s="913"/>
      <c r="E2387" s="931" t="s">
        <v>150</v>
      </c>
      <c r="F2387" s="912" t="str">
        <f t="shared" si="39"/>
        <v>6340</v>
      </c>
      <c r="G2387" s="931" t="s">
        <v>464</v>
      </c>
      <c r="H2387" s="931"/>
      <c r="I2387" s="906" t="s">
        <v>465</v>
      </c>
      <c r="J2387" s="956">
        <v>1</v>
      </c>
      <c r="K2387" s="1085">
        <v>9</v>
      </c>
      <c r="L2387" s="931">
        <v>3</v>
      </c>
      <c r="M2387" s="931" t="s">
        <v>3387</v>
      </c>
      <c r="N2387" s="912"/>
      <c r="O2387" s="761"/>
      <c r="P2387" s="931"/>
      <c r="Q2387" s="931"/>
    </row>
    <row r="2388" spans="2:17">
      <c r="B2388" s="911">
        <v>2382</v>
      </c>
      <c r="C2388" s="931" t="s">
        <v>65</v>
      </c>
      <c r="D2388" s="913"/>
      <c r="E2388" s="931" t="s">
        <v>150</v>
      </c>
      <c r="F2388" s="912" t="str">
        <f t="shared" si="39"/>
        <v>6340</v>
      </c>
      <c r="G2388" s="931" t="s">
        <v>464</v>
      </c>
      <c r="H2388" s="931"/>
      <c r="I2388" s="906" t="s">
        <v>465</v>
      </c>
      <c r="J2388" s="956">
        <v>2</v>
      </c>
      <c r="K2388" s="1085">
        <v>10</v>
      </c>
      <c r="L2388" s="931">
        <v>3</v>
      </c>
      <c r="M2388" s="931" t="s">
        <v>3387</v>
      </c>
      <c r="N2388" s="912"/>
      <c r="O2388" s="761"/>
      <c r="P2388" s="931"/>
      <c r="Q2388" s="931"/>
    </row>
    <row r="2389" spans="2:17">
      <c r="B2389" s="911">
        <v>2383</v>
      </c>
      <c r="C2389" s="931" t="s">
        <v>65</v>
      </c>
      <c r="D2389" s="913"/>
      <c r="E2389" s="931" t="s">
        <v>150</v>
      </c>
      <c r="F2389" s="912" t="str">
        <f t="shared" si="39"/>
        <v>6340</v>
      </c>
      <c r="G2389" s="931" t="s">
        <v>464</v>
      </c>
      <c r="H2389" s="931"/>
      <c r="I2389" s="906" t="s">
        <v>465</v>
      </c>
      <c r="J2389" s="956">
        <v>2</v>
      </c>
      <c r="K2389" s="1085">
        <v>11</v>
      </c>
      <c r="L2389" s="931">
        <v>3</v>
      </c>
      <c r="M2389" s="931" t="s">
        <v>3387</v>
      </c>
      <c r="N2389" s="912"/>
      <c r="O2389" s="761"/>
      <c r="P2389" s="931"/>
      <c r="Q2389" s="931"/>
    </row>
    <row r="2390" spans="2:17">
      <c r="B2390" s="911">
        <v>2384</v>
      </c>
      <c r="C2390" s="931" t="s">
        <v>65</v>
      </c>
      <c r="D2390" s="913"/>
      <c r="E2390" s="931" t="s">
        <v>150</v>
      </c>
      <c r="F2390" s="912" t="str">
        <f t="shared" si="39"/>
        <v>6340</v>
      </c>
      <c r="G2390" s="931" t="s">
        <v>464</v>
      </c>
      <c r="H2390" s="931"/>
      <c r="I2390" s="906" t="s">
        <v>465</v>
      </c>
      <c r="J2390" s="956">
        <v>2</v>
      </c>
      <c r="K2390" s="1085">
        <v>12</v>
      </c>
      <c r="L2390" s="931">
        <v>3</v>
      </c>
      <c r="M2390" s="931" t="s">
        <v>3387</v>
      </c>
      <c r="N2390" s="912"/>
      <c r="O2390" s="761"/>
      <c r="P2390" s="931"/>
      <c r="Q2390" s="931"/>
    </row>
    <row r="2391" spans="2:17">
      <c r="B2391" s="911">
        <v>2385</v>
      </c>
      <c r="C2391" s="931" t="s">
        <v>65</v>
      </c>
      <c r="D2391" s="913"/>
      <c r="E2391" s="931" t="s">
        <v>150</v>
      </c>
      <c r="F2391" s="912" t="str">
        <f t="shared" si="39"/>
        <v>6340</v>
      </c>
      <c r="G2391" s="931" t="s">
        <v>464</v>
      </c>
      <c r="H2391" s="931"/>
      <c r="I2391" s="906" t="s">
        <v>465</v>
      </c>
      <c r="J2391" s="956">
        <v>2</v>
      </c>
      <c r="K2391" s="1085">
        <v>13</v>
      </c>
      <c r="L2391" s="931">
        <v>3</v>
      </c>
      <c r="M2391" s="931" t="s">
        <v>3387</v>
      </c>
      <c r="N2391" s="912"/>
      <c r="O2391" s="761"/>
      <c r="P2391" s="931"/>
      <c r="Q2391" s="931"/>
    </row>
    <row r="2392" spans="2:17">
      <c r="B2392" s="911">
        <v>2386</v>
      </c>
      <c r="C2392" s="931" t="s">
        <v>65</v>
      </c>
      <c r="D2392" s="913"/>
      <c r="E2392" s="931" t="s">
        <v>150</v>
      </c>
      <c r="F2392" s="912" t="str">
        <f t="shared" si="39"/>
        <v>6340</v>
      </c>
      <c r="G2392" s="931" t="s">
        <v>464</v>
      </c>
      <c r="H2392" s="931"/>
      <c r="I2392" s="906" t="s">
        <v>465</v>
      </c>
      <c r="J2392" s="956">
        <v>2</v>
      </c>
      <c r="K2392" s="1085">
        <v>14</v>
      </c>
      <c r="L2392" s="931">
        <v>3</v>
      </c>
      <c r="M2392" s="931" t="s">
        <v>3387</v>
      </c>
      <c r="N2392" s="912"/>
      <c r="O2392" s="761"/>
      <c r="P2392" s="931"/>
      <c r="Q2392" s="931"/>
    </row>
    <row r="2393" spans="2:17">
      <c r="B2393" s="911">
        <v>2387</v>
      </c>
      <c r="C2393" s="931" t="s">
        <v>65</v>
      </c>
      <c r="D2393" s="913"/>
      <c r="E2393" s="931" t="s">
        <v>150</v>
      </c>
      <c r="F2393" s="912" t="str">
        <f t="shared" si="39"/>
        <v>6340</v>
      </c>
      <c r="G2393" s="931" t="s">
        <v>464</v>
      </c>
      <c r="H2393" s="931"/>
      <c r="I2393" s="906" t="s">
        <v>465</v>
      </c>
      <c r="J2393" s="956">
        <v>2</v>
      </c>
      <c r="K2393" s="1085">
        <v>15</v>
      </c>
      <c r="L2393" s="931">
        <v>3</v>
      </c>
      <c r="M2393" s="931" t="s">
        <v>3387</v>
      </c>
      <c r="N2393" s="912"/>
      <c r="O2393" s="761"/>
      <c r="P2393" s="931"/>
      <c r="Q2393" s="931"/>
    </row>
    <row r="2394" spans="2:17">
      <c r="B2394" s="911">
        <v>2388</v>
      </c>
      <c r="C2394" s="931" t="s">
        <v>65</v>
      </c>
      <c r="D2394" s="913"/>
      <c r="E2394" s="931" t="s">
        <v>150</v>
      </c>
      <c r="F2394" s="912" t="str">
        <f t="shared" si="39"/>
        <v>6340</v>
      </c>
      <c r="G2394" s="931" t="s">
        <v>464</v>
      </c>
      <c r="H2394" s="931"/>
      <c r="I2394" s="906" t="s">
        <v>465</v>
      </c>
      <c r="J2394" s="956">
        <v>2</v>
      </c>
      <c r="K2394" s="1085">
        <v>16</v>
      </c>
      <c r="L2394" s="931">
        <v>3</v>
      </c>
      <c r="M2394" s="931" t="s">
        <v>3387</v>
      </c>
      <c r="N2394" s="912"/>
      <c r="O2394" s="761"/>
      <c r="P2394" s="931"/>
      <c r="Q2394" s="931"/>
    </row>
    <row r="2395" spans="2:17">
      <c r="B2395" s="911">
        <v>2389</v>
      </c>
      <c r="C2395" s="931" t="s">
        <v>65</v>
      </c>
      <c r="D2395" s="913"/>
      <c r="E2395" s="931" t="s">
        <v>150</v>
      </c>
      <c r="F2395" s="912" t="str">
        <f t="shared" si="39"/>
        <v>6340</v>
      </c>
      <c r="G2395" s="931" t="s">
        <v>464</v>
      </c>
      <c r="H2395" s="931"/>
      <c r="I2395" s="906" t="s">
        <v>465</v>
      </c>
      <c r="J2395" s="956">
        <v>2</v>
      </c>
      <c r="K2395" s="1085">
        <v>17</v>
      </c>
      <c r="L2395" s="931">
        <v>3</v>
      </c>
      <c r="M2395" s="931" t="s">
        <v>3387</v>
      </c>
      <c r="N2395" s="912"/>
      <c r="O2395" s="761"/>
      <c r="P2395" s="931"/>
      <c r="Q2395" s="931"/>
    </row>
    <row r="2396" spans="2:17">
      <c r="B2396" s="911">
        <v>2390</v>
      </c>
      <c r="C2396" s="931" t="s">
        <v>65</v>
      </c>
      <c r="D2396" s="913"/>
      <c r="E2396" s="931" t="s">
        <v>150</v>
      </c>
      <c r="F2396" s="912" t="str">
        <f t="shared" si="39"/>
        <v>6340</v>
      </c>
      <c r="G2396" s="952"/>
      <c r="H2396" s="931"/>
      <c r="I2396" s="906" t="s">
        <v>467</v>
      </c>
      <c r="J2396" s="956"/>
      <c r="K2396" s="1085"/>
      <c r="L2396" s="931"/>
      <c r="M2396" s="931"/>
      <c r="N2396" s="912"/>
      <c r="O2396" s="761"/>
      <c r="P2396" s="931"/>
      <c r="Q2396" s="931"/>
    </row>
    <row r="2397" spans="2:17">
      <c r="B2397" s="911">
        <v>2391</v>
      </c>
      <c r="C2397" s="931" t="s">
        <v>65</v>
      </c>
      <c r="D2397" s="913"/>
      <c r="E2397" s="931" t="s">
        <v>150</v>
      </c>
      <c r="F2397" s="912" t="str">
        <f t="shared" si="39"/>
        <v>6340</v>
      </c>
      <c r="G2397" s="931"/>
      <c r="H2397" s="931"/>
      <c r="I2397" s="906" t="s">
        <v>470</v>
      </c>
      <c r="J2397" s="956"/>
      <c r="K2397" s="1085"/>
      <c r="L2397" s="931"/>
      <c r="M2397" s="931"/>
      <c r="N2397" s="912"/>
      <c r="O2397" s="761"/>
      <c r="P2397" s="931"/>
      <c r="Q2397" s="931"/>
    </row>
    <row r="2398" spans="2:17">
      <c r="B2398" s="911">
        <v>2392</v>
      </c>
      <c r="C2398" s="931" t="s">
        <v>65</v>
      </c>
      <c r="D2398" s="913"/>
      <c r="E2398" s="931" t="s">
        <v>150</v>
      </c>
      <c r="F2398" s="912" t="str">
        <f t="shared" si="39"/>
        <v>6340</v>
      </c>
      <c r="G2398" s="931"/>
      <c r="H2398" s="931"/>
      <c r="I2398" s="906" t="s">
        <v>471</v>
      </c>
      <c r="J2398" s="956"/>
      <c r="K2398" s="1085"/>
      <c r="L2398" s="931"/>
      <c r="M2398" s="931"/>
      <c r="N2398" s="912"/>
      <c r="O2398" s="761"/>
      <c r="P2398" s="931"/>
      <c r="Q2398" s="931"/>
    </row>
    <row r="2399" spans="2:17">
      <c r="B2399" s="911">
        <v>2393</v>
      </c>
      <c r="C2399" s="931" t="s">
        <v>65</v>
      </c>
      <c r="D2399" s="913"/>
      <c r="E2399" s="931" t="s">
        <v>150</v>
      </c>
      <c r="F2399" s="912" t="str">
        <f t="shared" si="39"/>
        <v>6340</v>
      </c>
      <c r="G2399" s="931" t="s">
        <v>472</v>
      </c>
      <c r="H2399" s="931"/>
      <c r="I2399" s="906" t="s">
        <v>473</v>
      </c>
      <c r="J2399" s="956">
        <v>1</v>
      </c>
      <c r="K2399" s="1085">
        <v>1</v>
      </c>
      <c r="L2399" s="931">
        <v>3</v>
      </c>
      <c r="M2399" s="931" t="s">
        <v>3387</v>
      </c>
      <c r="N2399" s="912"/>
      <c r="O2399" s="761"/>
      <c r="P2399" s="931"/>
      <c r="Q2399" s="931"/>
    </row>
    <row r="2400" spans="2:17">
      <c r="B2400" s="911">
        <v>2394</v>
      </c>
      <c r="C2400" s="931" t="s">
        <v>65</v>
      </c>
      <c r="D2400" s="913"/>
      <c r="E2400" s="931" t="s">
        <v>150</v>
      </c>
      <c r="F2400" s="912" t="str">
        <f t="shared" si="39"/>
        <v>6340</v>
      </c>
      <c r="G2400" s="931" t="s">
        <v>472</v>
      </c>
      <c r="H2400" s="931"/>
      <c r="I2400" s="906" t="s">
        <v>473</v>
      </c>
      <c r="J2400" s="956">
        <v>1</v>
      </c>
      <c r="K2400" s="1085">
        <v>2</v>
      </c>
      <c r="L2400" s="931">
        <v>3</v>
      </c>
      <c r="M2400" s="931" t="s">
        <v>3387</v>
      </c>
      <c r="N2400" s="912"/>
      <c r="O2400" s="761"/>
      <c r="P2400" s="931"/>
      <c r="Q2400" s="931"/>
    </row>
    <row r="2401" spans="2:17">
      <c r="B2401" s="911">
        <v>2395</v>
      </c>
      <c r="C2401" s="931" t="s">
        <v>65</v>
      </c>
      <c r="D2401" s="913"/>
      <c r="E2401" s="931" t="s">
        <v>150</v>
      </c>
      <c r="F2401" s="912" t="str">
        <f t="shared" si="39"/>
        <v>6340</v>
      </c>
      <c r="G2401" s="931" t="s">
        <v>472</v>
      </c>
      <c r="H2401" s="931"/>
      <c r="I2401" s="906" t="s">
        <v>473</v>
      </c>
      <c r="J2401" s="956">
        <v>1</v>
      </c>
      <c r="K2401" s="1085">
        <v>3</v>
      </c>
      <c r="L2401" s="931">
        <v>3</v>
      </c>
      <c r="M2401" s="931" t="s">
        <v>3387</v>
      </c>
      <c r="N2401" s="912"/>
      <c r="O2401" s="761"/>
      <c r="P2401" s="931"/>
      <c r="Q2401" s="931"/>
    </row>
    <row r="2402" spans="2:17">
      <c r="B2402" s="911">
        <v>2396</v>
      </c>
      <c r="C2402" s="931" t="s">
        <v>65</v>
      </c>
      <c r="D2402" s="913"/>
      <c r="E2402" s="931" t="s">
        <v>150</v>
      </c>
      <c r="F2402" s="912" t="str">
        <f t="shared" si="39"/>
        <v>6340</v>
      </c>
      <c r="G2402" s="931" t="s">
        <v>474</v>
      </c>
      <c r="H2402" s="931"/>
      <c r="I2402" s="906" t="s">
        <v>3411</v>
      </c>
      <c r="J2402" s="956">
        <v>1</v>
      </c>
      <c r="K2402" s="1085">
        <v>1</v>
      </c>
      <c r="L2402" s="931">
        <v>6</v>
      </c>
      <c r="M2402" s="931" t="s">
        <v>3343</v>
      </c>
      <c r="N2402" s="912"/>
      <c r="O2402" s="761"/>
      <c r="P2402" s="931"/>
      <c r="Q2402" s="931"/>
    </row>
    <row r="2403" spans="2:17">
      <c r="B2403" s="911">
        <v>2397</v>
      </c>
      <c r="C2403" s="931" t="s">
        <v>65</v>
      </c>
      <c r="D2403" s="913"/>
      <c r="E2403" s="931" t="s">
        <v>150</v>
      </c>
      <c r="F2403" s="912" t="str">
        <f t="shared" si="39"/>
        <v>6340</v>
      </c>
      <c r="G2403" s="931" t="s">
        <v>474</v>
      </c>
      <c r="H2403" s="931"/>
      <c r="I2403" s="906" t="s">
        <v>3411</v>
      </c>
      <c r="J2403" s="956">
        <v>1</v>
      </c>
      <c r="K2403" s="1085">
        <v>2</v>
      </c>
      <c r="L2403" s="931">
        <v>6</v>
      </c>
      <c r="M2403" s="931" t="s">
        <v>3387</v>
      </c>
      <c r="N2403" s="912"/>
      <c r="O2403" s="761"/>
      <c r="P2403" s="931"/>
      <c r="Q2403" s="931"/>
    </row>
    <row r="2404" spans="2:17">
      <c r="B2404" s="911">
        <v>2398</v>
      </c>
      <c r="C2404" s="931" t="s">
        <v>65</v>
      </c>
      <c r="D2404" s="913"/>
      <c r="E2404" s="931" t="s">
        <v>150</v>
      </c>
      <c r="F2404" s="912" t="str">
        <f t="shared" si="39"/>
        <v>6340</v>
      </c>
      <c r="G2404" s="931" t="s">
        <v>474</v>
      </c>
      <c r="H2404" s="931"/>
      <c r="I2404" s="906" t="s">
        <v>3411</v>
      </c>
      <c r="J2404" s="956">
        <v>1</v>
      </c>
      <c r="K2404" s="1085">
        <v>3</v>
      </c>
      <c r="L2404" s="931">
        <v>6</v>
      </c>
      <c r="M2404" s="931" t="s">
        <v>3387</v>
      </c>
      <c r="N2404" s="912"/>
      <c r="O2404" s="761"/>
      <c r="P2404" s="931"/>
      <c r="Q2404" s="931"/>
    </row>
    <row r="2405" spans="2:17">
      <c r="B2405" s="911">
        <v>2399</v>
      </c>
      <c r="C2405" s="931" t="s">
        <v>65</v>
      </c>
      <c r="D2405" s="913"/>
      <c r="E2405" s="931" t="s">
        <v>150</v>
      </c>
      <c r="F2405" s="912" t="str">
        <f t="shared" si="39"/>
        <v>6340</v>
      </c>
      <c r="G2405" s="931" t="s">
        <v>474</v>
      </c>
      <c r="H2405" s="931"/>
      <c r="I2405" s="906" t="s">
        <v>3411</v>
      </c>
      <c r="J2405" s="956">
        <v>1</v>
      </c>
      <c r="K2405" s="1085">
        <v>4</v>
      </c>
      <c r="L2405" s="931">
        <v>6</v>
      </c>
      <c r="M2405" s="931" t="s">
        <v>3387</v>
      </c>
      <c r="N2405" s="912"/>
      <c r="O2405" s="761"/>
      <c r="P2405" s="931"/>
      <c r="Q2405" s="931"/>
    </row>
    <row r="2406" spans="2:17">
      <c r="B2406" s="911">
        <v>2400</v>
      </c>
      <c r="C2406" s="931" t="s">
        <v>65</v>
      </c>
      <c r="D2406" s="913"/>
      <c r="E2406" s="931" t="s">
        <v>150</v>
      </c>
      <c r="F2406" s="912" t="str">
        <f t="shared" si="39"/>
        <v>6340</v>
      </c>
      <c r="G2406" s="931" t="s">
        <v>474</v>
      </c>
      <c r="H2406" s="931"/>
      <c r="I2406" s="906" t="s">
        <v>3411</v>
      </c>
      <c r="J2406" s="956">
        <v>1</v>
      </c>
      <c r="K2406" s="1085">
        <v>5</v>
      </c>
      <c r="L2406" s="931">
        <v>6</v>
      </c>
      <c r="M2406" s="931" t="s">
        <v>3387</v>
      </c>
      <c r="N2406" s="912"/>
      <c r="O2406" s="761"/>
      <c r="P2406" s="931"/>
      <c r="Q2406" s="931"/>
    </row>
    <row r="2407" spans="2:17">
      <c r="B2407" s="911">
        <v>2401</v>
      </c>
      <c r="C2407" s="931" t="s">
        <v>65</v>
      </c>
      <c r="D2407" s="913"/>
      <c r="E2407" s="931" t="s">
        <v>150</v>
      </c>
      <c r="F2407" s="912" t="str">
        <f t="shared" si="39"/>
        <v>6340</v>
      </c>
      <c r="G2407" s="931" t="s">
        <v>474</v>
      </c>
      <c r="H2407" s="931"/>
      <c r="I2407" s="906" t="s">
        <v>3411</v>
      </c>
      <c r="J2407" s="956">
        <v>1</v>
      </c>
      <c r="K2407" s="1085">
        <v>6</v>
      </c>
      <c r="L2407" s="931">
        <v>6</v>
      </c>
      <c r="M2407" s="931" t="s">
        <v>3387</v>
      </c>
      <c r="N2407" s="912"/>
      <c r="O2407" s="761"/>
      <c r="P2407" s="931"/>
      <c r="Q2407" s="931"/>
    </row>
    <row r="2408" spans="2:17">
      <c r="B2408" s="911">
        <v>2402</v>
      </c>
      <c r="C2408" s="931" t="s">
        <v>65</v>
      </c>
      <c r="D2408" s="913"/>
      <c r="E2408" s="931" t="s">
        <v>150</v>
      </c>
      <c r="F2408" s="912" t="str">
        <f t="shared" ref="F2408" si="40">LEFT(I2408,4)</f>
        <v>6340</v>
      </c>
      <c r="G2408" s="931" t="s">
        <v>913</v>
      </c>
      <c r="H2408" s="931"/>
      <c r="I2408" s="906" t="s">
        <v>3412</v>
      </c>
      <c r="J2408" s="956">
        <v>1</v>
      </c>
      <c r="K2408" s="1085">
        <v>1</v>
      </c>
      <c r="L2408" s="931"/>
      <c r="M2408" s="931"/>
      <c r="N2408" s="912"/>
      <c r="O2408" s="761"/>
      <c r="P2408" s="931"/>
      <c r="Q2408" s="931"/>
    </row>
    <row r="2409" spans="2:17">
      <c r="B2409" s="911">
        <v>2403</v>
      </c>
      <c r="C2409" s="931" t="s">
        <v>65</v>
      </c>
      <c r="D2409" s="913"/>
      <c r="E2409" s="931" t="s">
        <v>150</v>
      </c>
      <c r="F2409" s="912" t="str">
        <f t="shared" ref="F2409:F2435" si="41">LEFT(I2409,4)</f>
        <v>6340</v>
      </c>
      <c r="G2409" s="931" t="s">
        <v>910</v>
      </c>
      <c r="H2409" s="931"/>
      <c r="I2409" s="906" t="s">
        <v>3412</v>
      </c>
      <c r="J2409" s="956">
        <v>1</v>
      </c>
      <c r="K2409" s="1085">
        <v>2</v>
      </c>
      <c r="L2409" s="931"/>
      <c r="M2409" s="931"/>
      <c r="N2409" s="912"/>
      <c r="O2409" s="761"/>
      <c r="P2409" s="931"/>
      <c r="Q2409" s="931"/>
    </row>
    <row r="2410" spans="2:17">
      <c r="B2410" s="911">
        <v>2404</v>
      </c>
      <c r="C2410" s="931" t="s">
        <v>65</v>
      </c>
      <c r="D2410" s="913"/>
      <c r="E2410" s="931" t="s">
        <v>150</v>
      </c>
      <c r="F2410" s="912" t="str">
        <f t="shared" si="41"/>
        <v>6340</v>
      </c>
      <c r="G2410" s="931" t="s">
        <v>904</v>
      </c>
      <c r="H2410" s="931"/>
      <c r="I2410" s="906" t="s">
        <v>3412</v>
      </c>
      <c r="J2410" s="956">
        <v>1</v>
      </c>
      <c r="K2410" s="1085">
        <v>3</v>
      </c>
      <c r="L2410" s="931"/>
      <c r="M2410" s="931"/>
      <c r="N2410" s="912"/>
      <c r="O2410" s="761"/>
      <c r="P2410" s="931"/>
      <c r="Q2410" s="931"/>
    </row>
    <row r="2411" spans="2:17">
      <c r="B2411" s="911">
        <v>2405</v>
      </c>
      <c r="C2411" s="931" t="s">
        <v>65</v>
      </c>
      <c r="D2411" s="913"/>
      <c r="E2411" s="931" t="s">
        <v>150</v>
      </c>
      <c r="F2411" s="912" t="str">
        <f t="shared" si="41"/>
        <v>6340</v>
      </c>
      <c r="G2411" s="931" t="s">
        <v>906</v>
      </c>
      <c r="H2411" s="931"/>
      <c r="I2411" s="906" t="s">
        <v>3412</v>
      </c>
      <c r="J2411" s="956">
        <v>1</v>
      </c>
      <c r="K2411" s="1085">
        <v>4</v>
      </c>
      <c r="L2411" s="931"/>
      <c r="M2411" s="931"/>
      <c r="N2411" s="912"/>
      <c r="O2411" s="761"/>
      <c r="P2411" s="931"/>
      <c r="Q2411" s="931"/>
    </row>
    <row r="2412" spans="2:17">
      <c r="B2412" s="911">
        <v>2406</v>
      </c>
      <c r="C2412" s="931" t="s">
        <v>65</v>
      </c>
      <c r="D2412" s="913"/>
      <c r="E2412" s="931" t="s">
        <v>150</v>
      </c>
      <c r="F2412" s="912" t="str">
        <f t="shared" si="41"/>
        <v>6340</v>
      </c>
      <c r="G2412" s="931" t="s">
        <v>204</v>
      </c>
      <c r="H2412" s="931"/>
      <c r="I2412" s="906" t="s">
        <v>3412</v>
      </c>
      <c r="J2412" s="956">
        <v>1</v>
      </c>
      <c r="K2412" s="1085">
        <v>5</v>
      </c>
      <c r="L2412" s="931"/>
      <c r="M2412" s="931"/>
      <c r="N2412" s="912"/>
      <c r="O2412" s="761"/>
      <c r="P2412" s="931"/>
      <c r="Q2412" s="931"/>
    </row>
    <row r="2413" spans="2:17">
      <c r="B2413" s="911">
        <v>2407</v>
      </c>
      <c r="C2413" s="931" t="s">
        <v>65</v>
      </c>
      <c r="D2413" s="913"/>
      <c r="E2413" s="931" t="s">
        <v>150</v>
      </c>
      <c r="F2413" s="912" t="str">
        <f t="shared" si="41"/>
        <v>6340</v>
      </c>
      <c r="G2413" s="931" t="s">
        <v>344</v>
      </c>
      <c r="H2413" s="931"/>
      <c r="I2413" s="906" t="s">
        <v>3412</v>
      </c>
      <c r="J2413" s="956">
        <v>1</v>
      </c>
      <c r="K2413" s="1085">
        <v>6</v>
      </c>
      <c r="L2413" s="931"/>
      <c r="M2413" s="931"/>
      <c r="N2413" s="912"/>
      <c r="O2413" s="761"/>
      <c r="P2413" s="931"/>
      <c r="Q2413" s="931"/>
    </row>
    <row r="2414" spans="2:17">
      <c r="B2414" s="911">
        <v>2408</v>
      </c>
      <c r="C2414" s="931" t="s">
        <v>65</v>
      </c>
      <c r="D2414" s="913"/>
      <c r="E2414" s="931" t="s">
        <v>150</v>
      </c>
      <c r="F2414" s="912" t="str">
        <f t="shared" si="41"/>
        <v>6340</v>
      </c>
      <c r="G2414" s="931" t="s">
        <v>486</v>
      </c>
      <c r="H2414" s="931"/>
      <c r="I2414" s="906" t="s">
        <v>3412</v>
      </c>
      <c r="J2414" s="956">
        <v>1</v>
      </c>
      <c r="K2414" s="1085">
        <v>7</v>
      </c>
      <c r="L2414" s="931"/>
      <c r="M2414" s="931"/>
      <c r="N2414" s="912"/>
      <c r="O2414" s="761"/>
      <c r="P2414" s="931"/>
      <c r="Q2414" s="931"/>
    </row>
    <row r="2415" spans="2:17">
      <c r="B2415" s="911">
        <v>2409</v>
      </c>
      <c r="C2415" s="931" t="s">
        <v>65</v>
      </c>
      <c r="D2415" s="913"/>
      <c r="E2415" s="931" t="s">
        <v>150</v>
      </c>
      <c r="F2415" s="912" t="str">
        <f t="shared" si="41"/>
        <v>6340</v>
      </c>
      <c r="G2415" s="931" t="s">
        <v>916</v>
      </c>
      <c r="H2415" s="931"/>
      <c r="I2415" s="906" t="s">
        <v>3412</v>
      </c>
      <c r="J2415" s="956">
        <v>1</v>
      </c>
      <c r="K2415" s="1085">
        <v>8</v>
      </c>
      <c r="L2415" s="931">
        <v>6</v>
      </c>
      <c r="M2415" s="931"/>
      <c r="N2415" s="912"/>
      <c r="O2415" s="761">
        <v>46040</v>
      </c>
      <c r="P2415" s="931"/>
      <c r="Q2415" s="931"/>
    </row>
    <row r="2416" spans="2:17">
      <c r="B2416" s="911">
        <v>2410</v>
      </c>
      <c r="C2416" s="931" t="s">
        <v>65</v>
      </c>
      <c r="D2416" s="913"/>
      <c r="E2416" s="931" t="s">
        <v>150</v>
      </c>
      <c r="F2416" s="912" t="str">
        <f t="shared" si="41"/>
        <v>6340</v>
      </c>
      <c r="G2416" s="931" t="s">
        <v>528</v>
      </c>
      <c r="H2416" s="931"/>
      <c r="I2416" s="906" t="s">
        <v>3412</v>
      </c>
      <c r="J2416" s="956">
        <v>1</v>
      </c>
      <c r="K2416" s="1085">
        <v>9</v>
      </c>
      <c r="L2416" s="931">
        <v>6</v>
      </c>
      <c r="M2416" s="931"/>
      <c r="N2416" s="912"/>
      <c r="O2416" s="761">
        <v>46047</v>
      </c>
      <c r="P2416" s="931"/>
      <c r="Q2416" s="931"/>
    </row>
    <row r="2417" spans="2:17">
      <c r="B2417" s="911">
        <v>2411</v>
      </c>
      <c r="C2417" s="931" t="s">
        <v>65</v>
      </c>
      <c r="D2417" s="913"/>
      <c r="E2417" s="931" t="s">
        <v>150</v>
      </c>
      <c r="F2417" s="912" t="str">
        <f t="shared" si="41"/>
        <v>6340</v>
      </c>
      <c r="G2417" s="931" t="s">
        <v>546</v>
      </c>
      <c r="H2417" s="931"/>
      <c r="I2417" s="906" t="s">
        <v>3412</v>
      </c>
      <c r="J2417" s="956">
        <v>1</v>
      </c>
      <c r="K2417" s="1085">
        <v>10</v>
      </c>
      <c r="L2417" s="931">
        <v>6</v>
      </c>
      <c r="M2417" s="931"/>
      <c r="N2417" s="912"/>
      <c r="O2417" s="761">
        <v>46045</v>
      </c>
      <c r="P2417" s="931"/>
      <c r="Q2417" s="931"/>
    </row>
    <row r="2418" spans="2:17">
      <c r="B2418" s="911">
        <v>2412</v>
      </c>
      <c r="C2418" s="931" t="s">
        <v>65</v>
      </c>
      <c r="D2418" s="913"/>
      <c r="E2418" s="931" t="s">
        <v>150</v>
      </c>
      <c r="F2418" s="912" t="str">
        <f t="shared" si="41"/>
        <v>6340</v>
      </c>
      <c r="G2418" s="931" t="s">
        <v>554</v>
      </c>
      <c r="H2418" s="931"/>
      <c r="I2418" s="906" t="s">
        <v>3412</v>
      </c>
      <c r="J2418" s="956">
        <v>1</v>
      </c>
      <c r="K2418" s="1085">
        <v>11</v>
      </c>
      <c r="L2418" s="931">
        <v>6</v>
      </c>
      <c r="M2418" s="931"/>
      <c r="N2418" s="912"/>
      <c r="O2418" s="761">
        <v>46036</v>
      </c>
      <c r="P2418" s="931"/>
      <c r="Q2418" s="931"/>
    </row>
    <row r="2419" spans="2:17">
      <c r="B2419" s="911">
        <v>2413</v>
      </c>
      <c r="C2419" s="931" t="s">
        <v>65</v>
      </c>
      <c r="D2419" s="913"/>
      <c r="E2419" s="931" t="s">
        <v>150</v>
      </c>
      <c r="F2419" s="912" t="str">
        <f t="shared" si="41"/>
        <v>6340</v>
      </c>
      <c r="G2419" s="931" t="s">
        <v>530</v>
      </c>
      <c r="H2419" s="931"/>
      <c r="I2419" s="906" t="s">
        <v>3412</v>
      </c>
      <c r="J2419" s="956">
        <v>1</v>
      </c>
      <c r="K2419" s="1085">
        <v>12</v>
      </c>
      <c r="L2419" s="931">
        <v>6</v>
      </c>
      <c r="M2419" s="931"/>
      <c r="N2419" s="912"/>
      <c r="O2419" s="761">
        <v>46046</v>
      </c>
      <c r="P2419" s="931"/>
      <c r="Q2419" s="931"/>
    </row>
    <row r="2420" spans="2:17">
      <c r="B2420" s="911">
        <v>2414</v>
      </c>
      <c r="C2420" s="931" t="s">
        <v>65</v>
      </c>
      <c r="D2420" s="913"/>
      <c r="E2420" s="931" t="s">
        <v>150</v>
      </c>
      <c r="F2420" s="912" t="str">
        <f t="shared" si="41"/>
        <v>6340</v>
      </c>
      <c r="G2420" s="931" t="s">
        <v>523</v>
      </c>
      <c r="H2420" s="931"/>
      <c r="I2420" s="906" t="s">
        <v>3412</v>
      </c>
      <c r="J2420" s="956">
        <v>1</v>
      </c>
      <c r="K2420" s="1085">
        <v>13</v>
      </c>
      <c r="L2420" s="931">
        <v>6</v>
      </c>
      <c r="M2420" s="931"/>
      <c r="N2420" s="912"/>
      <c r="O2420" s="761">
        <v>46046</v>
      </c>
      <c r="P2420" s="931"/>
      <c r="Q2420" s="931"/>
    </row>
    <row r="2421" spans="2:17">
      <c r="B2421" s="911">
        <v>2415</v>
      </c>
      <c r="C2421" s="931" t="s">
        <v>65</v>
      </c>
      <c r="D2421" s="913"/>
      <c r="E2421" s="931" t="s">
        <v>150</v>
      </c>
      <c r="F2421" s="912" t="str">
        <f t="shared" si="41"/>
        <v>6340</v>
      </c>
      <c r="G2421" s="931" t="s">
        <v>520</v>
      </c>
      <c r="H2421" s="931"/>
      <c r="I2421" s="906" t="s">
        <v>3412</v>
      </c>
      <c r="J2421" s="956">
        <v>1</v>
      </c>
      <c r="K2421" s="1085">
        <v>14</v>
      </c>
      <c r="L2421" s="931">
        <v>6</v>
      </c>
      <c r="M2421" s="931"/>
      <c r="N2421" s="912"/>
      <c r="O2421" s="761">
        <v>46046</v>
      </c>
      <c r="P2421" s="931"/>
      <c r="Q2421" s="931"/>
    </row>
    <row r="2422" spans="2:17">
      <c r="B2422" s="911">
        <v>2416</v>
      </c>
      <c r="C2422" s="931" t="s">
        <v>65</v>
      </c>
      <c r="D2422" s="913"/>
      <c r="E2422" s="931" t="s">
        <v>150</v>
      </c>
      <c r="F2422" s="912" t="str">
        <f t="shared" si="41"/>
        <v>6340</v>
      </c>
      <c r="G2422" s="931" t="s">
        <v>398</v>
      </c>
      <c r="H2422" s="931"/>
      <c r="I2422" s="906" t="s">
        <v>3412</v>
      </c>
      <c r="J2422" s="956">
        <v>1</v>
      </c>
      <c r="K2422" s="1085">
        <v>15</v>
      </c>
      <c r="L2422" s="931">
        <v>6</v>
      </c>
      <c r="M2422" s="931"/>
      <c r="N2422" s="912"/>
      <c r="O2422" s="761">
        <v>46045</v>
      </c>
      <c r="P2422" s="931"/>
      <c r="Q2422" s="931"/>
    </row>
    <row r="2423" spans="2:17">
      <c r="B2423" s="911">
        <v>2417</v>
      </c>
      <c r="C2423" s="931" t="s">
        <v>65</v>
      </c>
      <c r="D2423" s="913"/>
      <c r="E2423" s="931" t="s">
        <v>150</v>
      </c>
      <c r="F2423" s="912" t="str">
        <f t="shared" si="41"/>
        <v>6340</v>
      </c>
      <c r="G2423" s="931" t="s">
        <v>387</v>
      </c>
      <c r="H2423" s="931"/>
      <c r="I2423" s="906" t="s">
        <v>3412</v>
      </c>
      <c r="J2423" s="956">
        <v>2</v>
      </c>
      <c r="K2423" s="1085">
        <v>16</v>
      </c>
      <c r="L2423" s="931"/>
      <c r="M2423" s="931"/>
      <c r="N2423" s="912"/>
      <c r="O2423" s="761"/>
      <c r="P2423" s="931"/>
      <c r="Q2423" s="931"/>
    </row>
    <row r="2424" spans="2:17">
      <c r="B2424" s="911">
        <v>2418</v>
      </c>
      <c r="C2424" s="931" t="s">
        <v>65</v>
      </c>
      <c r="D2424" s="913"/>
      <c r="E2424" s="931" t="s">
        <v>150</v>
      </c>
      <c r="F2424" s="912" t="str">
        <f t="shared" si="41"/>
        <v>6340</v>
      </c>
      <c r="G2424" s="931" t="s">
        <v>380</v>
      </c>
      <c r="H2424" s="931"/>
      <c r="I2424" s="906" t="s">
        <v>3412</v>
      </c>
      <c r="J2424" s="956">
        <v>2</v>
      </c>
      <c r="K2424" s="1085">
        <v>17</v>
      </c>
      <c r="L2424" s="931"/>
      <c r="M2424" s="931"/>
      <c r="N2424" s="912"/>
      <c r="O2424" s="761"/>
      <c r="P2424" s="931"/>
      <c r="Q2424" s="931"/>
    </row>
    <row r="2425" spans="2:17">
      <c r="B2425" s="911">
        <v>2419</v>
      </c>
      <c r="C2425" s="931" t="s">
        <v>65</v>
      </c>
      <c r="D2425" s="913"/>
      <c r="E2425" s="931" t="s">
        <v>150</v>
      </c>
      <c r="F2425" s="912" t="str">
        <f t="shared" si="41"/>
        <v>6340</v>
      </c>
      <c r="G2425" s="931" t="s">
        <v>390</v>
      </c>
      <c r="H2425" s="931"/>
      <c r="I2425" s="906" t="s">
        <v>3412</v>
      </c>
      <c r="J2425" s="956">
        <v>2</v>
      </c>
      <c r="K2425" s="1085">
        <v>18</v>
      </c>
      <c r="L2425" s="931"/>
      <c r="M2425" s="931"/>
      <c r="N2425" s="912"/>
      <c r="O2425" s="761"/>
      <c r="P2425" s="931"/>
      <c r="Q2425" s="931"/>
    </row>
    <row r="2426" spans="2:17">
      <c r="B2426" s="911">
        <v>2420</v>
      </c>
      <c r="C2426" s="931" t="s">
        <v>65</v>
      </c>
      <c r="D2426" s="913"/>
      <c r="E2426" s="931" t="s">
        <v>150</v>
      </c>
      <c r="F2426" s="912" t="str">
        <f t="shared" si="41"/>
        <v>6340</v>
      </c>
      <c r="G2426" s="931" t="s">
        <v>385</v>
      </c>
      <c r="H2426" s="931"/>
      <c r="I2426" s="906" t="s">
        <v>3412</v>
      </c>
      <c r="J2426" s="956">
        <v>2</v>
      </c>
      <c r="K2426" s="1085">
        <v>19</v>
      </c>
      <c r="L2426" s="931"/>
      <c r="M2426" s="931"/>
      <c r="N2426" s="912"/>
      <c r="O2426" s="761"/>
      <c r="P2426" s="931"/>
      <c r="Q2426" s="931"/>
    </row>
    <row r="2427" spans="2:17">
      <c r="B2427" s="911">
        <v>2421</v>
      </c>
      <c r="C2427" s="931" t="s">
        <v>65</v>
      </c>
      <c r="D2427" s="913"/>
      <c r="E2427" s="931" t="s">
        <v>150</v>
      </c>
      <c r="F2427" s="912" t="str">
        <f t="shared" si="41"/>
        <v>6340</v>
      </c>
      <c r="G2427" s="931" t="s">
        <v>382</v>
      </c>
      <c r="H2427" s="931"/>
      <c r="I2427" s="906" t="s">
        <v>3412</v>
      </c>
      <c r="J2427" s="956">
        <v>2</v>
      </c>
      <c r="K2427" s="1085">
        <v>20</v>
      </c>
      <c r="L2427" s="931"/>
      <c r="M2427" s="931"/>
      <c r="N2427" s="912"/>
      <c r="O2427" s="761"/>
      <c r="P2427" s="931"/>
      <c r="Q2427" s="931"/>
    </row>
    <row r="2428" spans="2:17">
      <c r="B2428" s="911">
        <v>2422</v>
      </c>
      <c r="C2428" s="931" t="s">
        <v>65</v>
      </c>
      <c r="D2428" s="913"/>
      <c r="E2428" s="931" t="s">
        <v>150</v>
      </c>
      <c r="F2428" s="912" t="str">
        <f t="shared" si="41"/>
        <v>6340</v>
      </c>
      <c r="G2428" s="931" t="s">
        <v>395</v>
      </c>
      <c r="H2428" s="931"/>
      <c r="I2428" s="906" t="s">
        <v>3412</v>
      </c>
      <c r="J2428" s="956">
        <v>2</v>
      </c>
      <c r="K2428" s="1085">
        <v>21</v>
      </c>
      <c r="L2428" s="931"/>
      <c r="M2428" s="931"/>
      <c r="N2428" s="912"/>
      <c r="O2428" s="761"/>
      <c r="P2428" s="931"/>
      <c r="Q2428" s="931"/>
    </row>
    <row r="2429" spans="2:17">
      <c r="B2429" s="911">
        <v>2423</v>
      </c>
      <c r="C2429" s="931" t="s">
        <v>65</v>
      </c>
      <c r="D2429" s="913"/>
      <c r="E2429" s="931" t="s">
        <v>150</v>
      </c>
      <c r="F2429" s="912" t="str">
        <f t="shared" si="41"/>
        <v>6340</v>
      </c>
      <c r="G2429" s="931" t="s">
        <v>377</v>
      </c>
      <c r="H2429" s="931"/>
      <c r="I2429" s="906" t="s">
        <v>3412</v>
      </c>
      <c r="J2429" s="956">
        <v>3</v>
      </c>
      <c r="K2429" s="1085">
        <v>22</v>
      </c>
      <c r="L2429" s="931"/>
      <c r="M2429" s="931"/>
      <c r="N2429" s="912"/>
      <c r="O2429" s="761"/>
      <c r="P2429" s="931"/>
      <c r="Q2429" s="931"/>
    </row>
    <row r="2430" spans="2:17">
      <c r="B2430" s="911">
        <v>2424</v>
      </c>
      <c r="C2430" s="931" t="s">
        <v>65</v>
      </c>
      <c r="D2430" s="913"/>
      <c r="E2430" s="931" t="s">
        <v>150</v>
      </c>
      <c r="F2430" s="912" t="str">
        <f t="shared" si="41"/>
        <v>6340</v>
      </c>
      <c r="G2430" s="931" t="s">
        <v>221</v>
      </c>
      <c r="H2430" s="931"/>
      <c r="I2430" s="906" t="s">
        <v>3412</v>
      </c>
      <c r="J2430" s="956">
        <v>2</v>
      </c>
      <c r="K2430" s="1085">
        <v>23</v>
      </c>
      <c r="L2430" s="931"/>
      <c r="M2430" s="931"/>
      <c r="N2430" s="912"/>
      <c r="O2430" s="761"/>
      <c r="P2430" s="931"/>
      <c r="Q2430" s="931"/>
    </row>
    <row r="2431" spans="2:17">
      <c r="B2431" s="911">
        <v>2425</v>
      </c>
      <c r="C2431" s="931" t="s">
        <v>65</v>
      </c>
      <c r="D2431" s="913"/>
      <c r="E2431" s="931" t="s">
        <v>150</v>
      </c>
      <c r="F2431" s="912" t="str">
        <f t="shared" si="41"/>
        <v>6340</v>
      </c>
      <c r="G2431" s="931" t="s">
        <v>214</v>
      </c>
      <c r="H2431" s="931"/>
      <c r="I2431" s="906" t="s">
        <v>3412</v>
      </c>
      <c r="J2431" s="956">
        <v>2</v>
      </c>
      <c r="K2431" s="1085">
        <v>24</v>
      </c>
      <c r="L2431" s="931"/>
      <c r="M2431" s="931"/>
      <c r="N2431" s="912"/>
      <c r="O2431" s="761">
        <v>46049</v>
      </c>
      <c r="P2431" s="931"/>
      <c r="Q2431" s="931"/>
    </row>
    <row r="2432" spans="2:17">
      <c r="B2432" s="911">
        <v>2426</v>
      </c>
      <c r="C2432" s="931" t="s">
        <v>65</v>
      </c>
      <c r="D2432" s="913"/>
      <c r="E2432" s="931" t="s">
        <v>150</v>
      </c>
      <c r="F2432" s="912" t="str">
        <f t="shared" si="41"/>
        <v>6340</v>
      </c>
      <c r="G2432" s="931" t="s">
        <v>226</v>
      </c>
      <c r="H2432" s="931"/>
      <c r="I2432" s="906" t="s">
        <v>3412</v>
      </c>
      <c r="J2432" s="956">
        <v>2</v>
      </c>
      <c r="K2432" s="1085">
        <v>25</v>
      </c>
      <c r="L2432" s="931"/>
      <c r="M2432" s="931"/>
      <c r="N2432" s="912"/>
      <c r="O2432" s="761"/>
      <c r="P2432" s="931"/>
      <c r="Q2432" s="931"/>
    </row>
    <row r="2433" spans="2:17">
      <c r="B2433" s="911">
        <v>2427</v>
      </c>
      <c r="C2433" s="931" t="s">
        <v>65</v>
      </c>
      <c r="D2433" s="913"/>
      <c r="E2433" s="931" t="s">
        <v>150</v>
      </c>
      <c r="F2433" s="912" t="str">
        <f t="shared" si="41"/>
        <v>6340</v>
      </c>
      <c r="G2433" s="931" t="s">
        <v>198</v>
      </c>
      <c r="H2433" s="931"/>
      <c r="I2433" s="906" t="s">
        <v>3412</v>
      </c>
      <c r="J2433" s="956">
        <v>2</v>
      </c>
      <c r="K2433" s="1085">
        <v>26</v>
      </c>
      <c r="L2433" s="931"/>
      <c r="M2433" s="931"/>
      <c r="N2433" s="912"/>
      <c r="O2433" s="761">
        <v>46050</v>
      </c>
      <c r="P2433" s="931"/>
      <c r="Q2433" s="931"/>
    </row>
    <row r="2434" spans="2:17">
      <c r="B2434" s="911">
        <v>2428</v>
      </c>
      <c r="C2434" s="931" t="s">
        <v>65</v>
      </c>
      <c r="D2434" s="913"/>
      <c r="E2434" s="931" t="s">
        <v>150</v>
      </c>
      <c r="F2434" s="912" t="str">
        <f t="shared" si="41"/>
        <v>6340</v>
      </c>
      <c r="G2434" s="931" t="s">
        <v>348</v>
      </c>
      <c r="H2434" s="931"/>
      <c r="I2434" s="906" t="s">
        <v>3412</v>
      </c>
      <c r="J2434" s="956">
        <v>2</v>
      </c>
      <c r="K2434" s="1085">
        <v>27</v>
      </c>
      <c r="L2434" s="931"/>
      <c r="M2434" s="931"/>
      <c r="N2434" s="912"/>
      <c r="O2434" s="761">
        <v>46051</v>
      </c>
      <c r="P2434" s="931"/>
      <c r="Q2434" s="931"/>
    </row>
    <row r="2435" spans="2:17">
      <c r="B2435" s="911">
        <v>2429</v>
      </c>
      <c r="C2435" s="931" t="s">
        <v>65</v>
      </c>
      <c r="D2435" s="913"/>
      <c r="E2435" s="931" t="s">
        <v>150</v>
      </c>
      <c r="F2435" s="912" t="str">
        <f t="shared" si="41"/>
        <v>6340</v>
      </c>
      <c r="G2435" s="931" t="s">
        <v>223</v>
      </c>
      <c r="H2435" s="931"/>
      <c r="I2435" s="906" t="s">
        <v>3412</v>
      </c>
      <c r="J2435" s="956">
        <v>2</v>
      </c>
      <c r="K2435" s="1085">
        <v>28</v>
      </c>
      <c r="L2435" s="931"/>
      <c r="M2435" s="931"/>
      <c r="N2435" s="912"/>
      <c r="O2435" s="761"/>
      <c r="P2435" s="931"/>
      <c r="Q2435" s="931"/>
    </row>
    <row r="2436" spans="2:17">
      <c r="B2436" s="911">
        <v>2430</v>
      </c>
      <c r="C2436" s="931" t="s">
        <v>65</v>
      </c>
      <c r="D2436" s="913"/>
      <c r="E2436" s="931" t="s">
        <v>150</v>
      </c>
      <c r="F2436" s="912" t="str">
        <f t="shared" si="39"/>
        <v>6340</v>
      </c>
      <c r="G2436" s="931"/>
      <c r="H2436" s="931"/>
      <c r="I2436" s="906" t="s">
        <v>3413</v>
      </c>
      <c r="J2436" s="956">
        <v>1</v>
      </c>
      <c r="K2436" s="1085">
        <v>1</v>
      </c>
      <c r="L2436" s="931"/>
      <c r="M2436" s="931"/>
      <c r="N2436" s="912"/>
      <c r="O2436" s="761" t="s">
        <v>3401</v>
      </c>
      <c r="P2436" s="931"/>
      <c r="Q2436" s="931"/>
    </row>
    <row r="2437" spans="2:17">
      <c r="B2437" s="911">
        <v>2431</v>
      </c>
      <c r="C2437" s="931" t="s">
        <v>65</v>
      </c>
      <c r="D2437" s="913"/>
      <c r="E2437" s="931" t="s">
        <v>150</v>
      </c>
      <c r="F2437" s="912" t="str">
        <f t="shared" ref="F2437:F2442" si="42">LEFT(I2437,4)</f>
        <v>6340</v>
      </c>
      <c r="G2437" s="931"/>
      <c r="H2437" s="931"/>
      <c r="I2437" s="906" t="s">
        <v>3413</v>
      </c>
      <c r="J2437" s="956">
        <v>1</v>
      </c>
      <c r="K2437" s="1085">
        <v>2</v>
      </c>
      <c r="L2437" s="931"/>
      <c r="M2437" s="931"/>
      <c r="N2437" s="912"/>
      <c r="O2437" s="761" t="s">
        <v>3401</v>
      </c>
      <c r="P2437" s="931"/>
      <c r="Q2437" s="931"/>
    </row>
    <row r="2438" spans="2:17">
      <c r="B2438" s="911">
        <v>2432</v>
      </c>
      <c r="C2438" s="931" t="s">
        <v>65</v>
      </c>
      <c r="D2438" s="913"/>
      <c r="E2438" s="931" t="s">
        <v>150</v>
      </c>
      <c r="F2438" s="912" t="str">
        <f t="shared" si="42"/>
        <v>6340</v>
      </c>
      <c r="G2438" s="931"/>
      <c r="H2438" s="931"/>
      <c r="I2438" s="906" t="s">
        <v>3413</v>
      </c>
      <c r="J2438" s="956">
        <v>1</v>
      </c>
      <c r="K2438" s="1085">
        <v>3</v>
      </c>
      <c r="L2438" s="931"/>
      <c r="M2438" s="931"/>
      <c r="N2438" s="912"/>
      <c r="O2438" s="761" t="s">
        <v>3401</v>
      </c>
      <c r="P2438" s="931"/>
      <c r="Q2438" s="931"/>
    </row>
    <row r="2439" spans="2:17">
      <c r="B2439" s="911">
        <v>2433</v>
      </c>
      <c r="C2439" s="931" t="s">
        <v>65</v>
      </c>
      <c r="D2439" s="913"/>
      <c r="E2439" s="931" t="s">
        <v>150</v>
      </c>
      <c r="F2439" s="912" t="str">
        <f t="shared" si="42"/>
        <v>6340</v>
      </c>
      <c r="G2439" s="931"/>
      <c r="H2439" s="931"/>
      <c r="I2439" s="906" t="s">
        <v>3413</v>
      </c>
      <c r="J2439" s="956">
        <v>1</v>
      </c>
      <c r="K2439" s="1085">
        <v>4</v>
      </c>
      <c r="L2439" s="931"/>
      <c r="M2439" s="931"/>
      <c r="N2439" s="912"/>
      <c r="O2439" s="761" t="s">
        <v>3401</v>
      </c>
      <c r="P2439" s="931"/>
      <c r="Q2439" s="931"/>
    </row>
    <row r="2440" spans="2:17">
      <c r="B2440" s="911">
        <v>2434</v>
      </c>
      <c r="C2440" s="931" t="s">
        <v>65</v>
      </c>
      <c r="D2440" s="913"/>
      <c r="E2440" s="931" t="s">
        <v>150</v>
      </c>
      <c r="F2440" s="912" t="str">
        <f t="shared" si="42"/>
        <v>6340</v>
      </c>
      <c r="G2440" s="931"/>
      <c r="H2440" s="931"/>
      <c r="I2440" s="906" t="s">
        <v>3413</v>
      </c>
      <c r="J2440" s="956">
        <v>1</v>
      </c>
      <c r="K2440" s="1085">
        <v>5</v>
      </c>
      <c r="L2440" s="931"/>
      <c r="M2440" s="931"/>
      <c r="N2440" s="912"/>
      <c r="O2440" s="761" t="s">
        <v>3401</v>
      </c>
      <c r="P2440" s="931"/>
      <c r="Q2440" s="931"/>
    </row>
    <row r="2441" spans="2:17">
      <c r="B2441" s="911">
        <v>2435</v>
      </c>
      <c r="C2441" s="931" t="s">
        <v>65</v>
      </c>
      <c r="D2441" s="913"/>
      <c r="E2441" s="931" t="s">
        <v>150</v>
      </c>
      <c r="F2441" s="912" t="str">
        <f t="shared" si="42"/>
        <v>6340</v>
      </c>
      <c r="G2441" s="931"/>
      <c r="H2441" s="931"/>
      <c r="I2441" s="906" t="s">
        <v>3413</v>
      </c>
      <c r="J2441" s="956">
        <v>1</v>
      </c>
      <c r="K2441" s="1085">
        <v>6</v>
      </c>
      <c r="L2441" s="931"/>
      <c r="M2441" s="931"/>
      <c r="N2441" s="912"/>
      <c r="O2441" s="761" t="s">
        <v>3401</v>
      </c>
      <c r="P2441" s="931"/>
      <c r="Q2441" s="931"/>
    </row>
    <row r="2442" spans="2:17">
      <c r="B2442" s="911">
        <v>2436</v>
      </c>
      <c r="C2442" s="931" t="s">
        <v>65</v>
      </c>
      <c r="D2442" s="913"/>
      <c r="E2442" s="931" t="s">
        <v>150</v>
      </c>
      <c r="F2442" s="912" t="str">
        <f t="shared" si="42"/>
        <v>6340</v>
      </c>
      <c r="G2442" s="931"/>
      <c r="H2442" s="931"/>
      <c r="I2442" s="906" t="s">
        <v>3413</v>
      </c>
      <c r="J2442" s="956">
        <v>1</v>
      </c>
      <c r="K2442" s="1085">
        <v>7</v>
      </c>
      <c r="L2442" s="931"/>
      <c r="M2442" s="931"/>
      <c r="N2442" s="912"/>
      <c r="O2442" s="761" t="s">
        <v>3401</v>
      </c>
      <c r="P2442" s="931"/>
      <c r="Q2442" s="931"/>
    </row>
    <row r="2443" spans="2:17">
      <c r="B2443" s="911">
        <v>2437</v>
      </c>
      <c r="C2443" s="931" t="s">
        <v>65</v>
      </c>
      <c r="D2443" s="913"/>
      <c r="E2443" s="931" t="s">
        <v>150</v>
      </c>
      <c r="F2443" s="912" t="str">
        <f t="shared" si="39"/>
        <v>6340</v>
      </c>
      <c r="G2443" s="931"/>
      <c r="H2443" s="931"/>
      <c r="I2443" s="906" t="s">
        <v>481</v>
      </c>
      <c r="J2443" s="956"/>
      <c r="K2443" s="1085"/>
      <c r="L2443" s="931"/>
      <c r="M2443" s="931"/>
      <c r="N2443" s="912"/>
      <c r="O2443" s="761"/>
      <c r="P2443" s="931"/>
      <c r="Q2443" s="931"/>
    </row>
    <row r="2444" spans="2:17">
      <c r="B2444" s="911">
        <v>2438</v>
      </c>
      <c r="C2444" s="931" t="s">
        <v>65</v>
      </c>
      <c r="D2444" s="913"/>
      <c r="E2444" s="931" t="s">
        <v>150</v>
      </c>
      <c r="F2444" s="912" t="str">
        <f t="shared" si="39"/>
        <v>6340</v>
      </c>
      <c r="G2444" s="931"/>
      <c r="H2444" s="931"/>
      <c r="I2444" s="906" t="s">
        <v>483</v>
      </c>
      <c r="J2444" s="956"/>
      <c r="K2444" s="1085"/>
      <c r="L2444" s="931"/>
      <c r="M2444" s="931"/>
      <c r="N2444" s="912"/>
      <c r="O2444" s="761"/>
      <c r="P2444" s="931"/>
      <c r="Q2444" s="931"/>
    </row>
    <row r="2445" spans="2:17">
      <c r="B2445" s="911">
        <v>2439</v>
      </c>
      <c r="C2445" s="931" t="s">
        <v>65</v>
      </c>
      <c r="D2445" s="913"/>
      <c r="E2445" s="931" t="s">
        <v>150</v>
      </c>
      <c r="F2445" s="912" t="str">
        <f t="shared" si="39"/>
        <v>6340</v>
      </c>
      <c r="G2445" s="931" t="s">
        <v>486</v>
      </c>
      <c r="H2445" s="931"/>
      <c r="I2445" s="906" t="s">
        <v>487</v>
      </c>
      <c r="J2445" s="956">
        <v>1</v>
      </c>
      <c r="K2445" s="1085">
        <v>1</v>
      </c>
      <c r="L2445" s="931">
        <v>8</v>
      </c>
      <c r="M2445" s="931" t="s">
        <v>3343</v>
      </c>
      <c r="N2445" s="912"/>
      <c r="O2445" s="761"/>
      <c r="P2445" s="931"/>
      <c r="Q2445" s="931"/>
    </row>
    <row r="2446" spans="2:17">
      <c r="B2446" s="911">
        <v>2440</v>
      </c>
      <c r="C2446" s="931" t="s">
        <v>65</v>
      </c>
      <c r="D2446" s="913"/>
      <c r="E2446" s="931" t="s">
        <v>150</v>
      </c>
      <c r="F2446" s="912" t="str">
        <f t="shared" si="39"/>
        <v>6340</v>
      </c>
      <c r="G2446" s="931" t="s">
        <v>486</v>
      </c>
      <c r="H2446" s="931"/>
      <c r="I2446" s="906" t="s">
        <v>487</v>
      </c>
      <c r="J2446" s="956">
        <v>1</v>
      </c>
      <c r="K2446" s="1085">
        <v>2</v>
      </c>
      <c r="L2446" s="931">
        <v>8</v>
      </c>
      <c r="M2446" s="931" t="s">
        <v>3387</v>
      </c>
      <c r="N2446" s="912"/>
      <c r="O2446" s="761"/>
      <c r="P2446" s="931"/>
      <c r="Q2446" s="931"/>
    </row>
    <row r="2447" spans="2:17">
      <c r="B2447" s="911">
        <v>2441</v>
      </c>
      <c r="C2447" s="931" t="s">
        <v>65</v>
      </c>
      <c r="D2447" s="913"/>
      <c r="E2447" s="931" t="s">
        <v>150</v>
      </c>
      <c r="F2447" s="912" t="str">
        <f t="shared" si="39"/>
        <v>6340</v>
      </c>
      <c r="G2447" s="931" t="s">
        <v>486</v>
      </c>
      <c r="H2447" s="931"/>
      <c r="I2447" s="906" t="s">
        <v>487</v>
      </c>
      <c r="J2447" s="956">
        <v>1</v>
      </c>
      <c r="K2447" s="1085">
        <v>3</v>
      </c>
      <c r="L2447" s="931">
        <v>8</v>
      </c>
      <c r="M2447" s="931" t="s">
        <v>3387</v>
      </c>
      <c r="N2447" s="912"/>
      <c r="O2447" s="761"/>
      <c r="P2447" s="931"/>
      <c r="Q2447" s="931"/>
    </row>
    <row r="2448" spans="2:17">
      <c r="B2448" s="911">
        <v>2442</v>
      </c>
      <c r="C2448" s="931" t="s">
        <v>65</v>
      </c>
      <c r="D2448" s="913"/>
      <c r="E2448" s="931" t="s">
        <v>150</v>
      </c>
      <c r="F2448" s="912" t="str">
        <f t="shared" si="39"/>
        <v>6340</v>
      </c>
      <c r="G2448" s="931" t="s">
        <v>486</v>
      </c>
      <c r="H2448" s="931"/>
      <c r="I2448" s="906" t="s">
        <v>487</v>
      </c>
      <c r="J2448" s="956">
        <v>1</v>
      </c>
      <c r="K2448" s="1085">
        <v>4</v>
      </c>
      <c r="L2448" s="931">
        <v>8</v>
      </c>
      <c r="M2448" s="931" t="s">
        <v>3387</v>
      </c>
      <c r="N2448" s="912"/>
      <c r="O2448" s="761"/>
      <c r="P2448" s="931"/>
      <c r="Q2448" s="931"/>
    </row>
    <row r="2449" spans="2:17">
      <c r="B2449" s="911">
        <v>2443</v>
      </c>
      <c r="C2449" s="931" t="s">
        <v>65</v>
      </c>
      <c r="D2449" s="913"/>
      <c r="E2449" s="931" t="s">
        <v>150</v>
      </c>
      <c r="F2449" s="912" t="str">
        <f t="shared" si="39"/>
        <v>6340</v>
      </c>
      <c r="G2449" s="931" t="s">
        <v>486</v>
      </c>
      <c r="H2449" s="931"/>
      <c r="I2449" s="906" t="s">
        <v>487</v>
      </c>
      <c r="J2449" s="956">
        <v>1</v>
      </c>
      <c r="K2449" s="1085">
        <v>5</v>
      </c>
      <c r="L2449" s="931">
        <v>8</v>
      </c>
      <c r="M2449" s="931" t="s">
        <v>3387</v>
      </c>
      <c r="N2449" s="912"/>
      <c r="O2449" s="761"/>
      <c r="P2449" s="931"/>
      <c r="Q2449" s="931"/>
    </row>
    <row r="2450" spans="2:17">
      <c r="B2450" s="911">
        <v>2444</v>
      </c>
      <c r="C2450" s="931" t="s">
        <v>65</v>
      </c>
      <c r="D2450" s="913"/>
      <c r="E2450" s="931" t="s">
        <v>150</v>
      </c>
      <c r="F2450" s="912" t="str">
        <f t="shared" si="39"/>
        <v>6340</v>
      </c>
      <c r="G2450" s="931" t="s">
        <v>490</v>
      </c>
      <c r="H2450" s="931"/>
      <c r="I2450" s="906" t="s">
        <v>491</v>
      </c>
      <c r="J2450" s="956">
        <v>1</v>
      </c>
      <c r="K2450" s="1085">
        <v>1</v>
      </c>
      <c r="L2450" s="931">
        <v>6</v>
      </c>
      <c r="M2450" s="931" t="s">
        <v>3343</v>
      </c>
      <c r="N2450" s="912"/>
      <c r="O2450" s="761"/>
      <c r="P2450" s="931"/>
      <c r="Q2450" s="931"/>
    </row>
    <row r="2451" spans="2:17">
      <c r="B2451" s="911">
        <v>2445</v>
      </c>
      <c r="C2451" s="931" t="s">
        <v>65</v>
      </c>
      <c r="D2451" s="913"/>
      <c r="E2451" s="931" t="s">
        <v>150</v>
      </c>
      <c r="F2451" s="912" t="str">
        <f t="shared" si="39"/>
        <v>6340</v>
      </c>
      <c r="G2451" s="931" t="s">
        <v>490</v>
      </c>
      <c r="H2451" s="931"/>
      <c r="I2451" s="906" t="s">
        <v>491</v>
      </c>
      <c r="J2451" s="956">
        <v>1</v>
      </c>
      <c r="K2451" s="1085">
        <v>2</v>
      </c>
      <c r="L2451" s="931">
        <v>6</v>
      </c>
      <c r="M2451" s="931" t="s">
        <v>3388</v>
      </c>
      <c r="N2451" s="912"/>
      <c r="O2451" s="761"/>
      <c r="P2451" s="931"/>
      <c r="Q2451" s="931"/>
    </row>
    <row r="2452" spans="2:17">
      <c r="B2452" s="911">
        <v>2446</v>
      </c>
      <c r="C2452" s="931" t="s">
        <v>65</v>
      </c>
      <c r="D2452" s="913"/>
      <c r="E2452" s="931" t="s">
        <v>150</v>
      </c>
      <c r="F2452" s="912" t="str">
        <f t="shared" si="39"/>
        <v>6340</v>
      </c>
      <c r="G2452" s="931" t="s">
        <v>490</v>
      </c>
      <c r="H2452" s="931"/>
      <c r="I2452" s="906" t="s">
        <v>491</v>
      </c>
      <c r="J2452" s="956">
        <v>1</v>
      </c>
      <c r="K2452" s="1085">
        <v>3</v>
      </c>
      <c r="L2452" s="931">
        <v>6</v>
      </c>
      <c r="M2452" s="931" t="s">
        <v>3388</v>
      </c>
      <c r="N2452" s="912"/>
      <c r="O2452" s="761"/>
      <c r="P2452" s="931"/>
      <c r="Q2452" s="931"/>
    </row>
    <row r="2453" spans="2:17">
      <c r="B2453" s="911">
        <v>2447</v>
      </c>
      <c r="C2453" s="931" t="s">
        <v>65</v>
      </c>
      <c r="D2453" s="913"/>
      <c r="E2453" s="931" t="s">
        <v>150</v>
      </c>
      <c r="F2453" s="912" t="str">
        <f t="shared" si="39"/>
        <v>6340</v>
      </c>
      <c r="G2453" s="931" t="s">
        <v>490</v>
      </c>
      <c r="H2453" s="931"/>
      <c r="I2453" s="906" t="s">
        <v>491</v>
      </c>
      <c r="J2453" s="956">
        <v>1</v>
      </c>
      <c r="K2453" s="1085">
        <v>4</v>
      </c>
      <c r="L2453" s="931">
        <v>6</v>
      </c>
      <c r="M2453" s="931" t="s">
        <v>3388</v>
      </c>
      <c r="N2453" s="912"/>
      <c r="O2453" s="761"/>
      <c r="P2453" s="931"/>
      <c r="Q2453" s="931"/>
    </row>
    <row r="2454" spans="2:17">
      <c r="B2454" s="911">
        <v>2448</v>
      </c>
      <c r="C2454" s="931" t="s">
        <v>65</v>
      </c>
      <c r="D2454" s="913"/>
      <c r="E2454" s="931" t="s">
        <v>150</v>
      </c>
      <c r="F2454" s="912" t="str">
        <f t="shared" si="39"/>
        <v>6340</v>
      </c>
      <c r="G2454" s="931" t="s">
        <v>490</v>
      </c>
      <c r="H2454" s="931"/>
      <c r="I2454" s="906" t="s">
        <v>491</v>
      </c>
      <c r="J2454" s="956">
        <v>1</v>
      </c>
      <c r="K2454" s="1085">
        <v>5</v>
      </c>
      <c r="L2454" s="931">
        <v>6</v>
      </c>
      <c r="M2454" s="931" t="s">
        <v>3388</v>
      </c>
      <c r="N2454" s="912"/>
      <c r="O2454" s="761"/>
      <c r="P2454" s="931"/>
      <c r="Q2454" s="931"/>
    </row>
    <row r="2455" spans="2:17">
      <c r="B2455" s="911">
        <v>2449</v>
      </c>
      <c r="C2455" s="931" t="s">
        <v>65</v>
      </c>
      <c r="D2455" s="913"/>
      <c r="E2455" s="931" t="s">
        <v>150</v>
      </c>
      <c r="F2455" s="912" t="str">
        <f t="shared" si="39"/>
        <v>6340</v>
      </c>
      <c r="G2455" s="931"/>
      <c r="H2455" s="931"/>
      <c r="I2455" s="906" t="s">
        <v>495</v>
      </c>
      <c r="J2455" s="956"/>
      <c r="K2455" s="1085"/>
      <c r="L2455" s="931"/>
      <c r="M2455" s="931"/>
      <c r="N2455" s="912"/>
      <c r="O2455" s="761"/>
      <c r="P2455" s="931"/>
      <c r="Q2455" s="931"/>
    </row>
    <row r="2456" spans="2:17">
      <c r="B2456" s="911">
        <v>2450</v>
      </c>
      <c r="C2456" s="931" t="s">
        <v>65</v>
      </c>
      <c r="D2456" s="913"/>
      <c r="E2456" s="931" t="s">
        <v>150</v>
      </c>
      <c r="F2456" s="912" t="str">
        <f t="shared" si="39"/>
        <v>6340</v>
      </c>
      <c r="G2456" s="931" t="s">
        <v>497</v>
      </c>
      <c r="H2456" s="931"/>
      <c r="I2456" s="906" t="s">
        <v>3414</v>
      </c>
      <c r="J2456" s="956">
        <v>1</v>
      </c>
      <c r="K2456" s="1085">
        <v>1</v>
      </c>
      <c r="L2456" s="931">
        <v>6</v>
      </c>
      <c r="M2456" s="931" t="s">
        <v>3343</v>
      </c>
      <c r="N2456" s="912"/>
      <c r="O2456" s="761"/>
      <c r="P2456" s="931"/>
      <c r="Q2456" s="931"/>
    </row>
    <row r="2457" spans="2:17">
      <c r="B2457" s="911">
        <v>2451</v>
      </c>
      <c r="C2457" s="931" t="s">
        <v>65</v>
      </c>
      <c r="D2457" s="913"/>
      <c r="E2457" s="931" t="s">
        <v>150</v>
      </c>
      <c r="F2457" s="912" t="str">
        <f t="shared" si="39"/>
        <v>6340</v>
      </c>
      <c r="G2457" s="931" t="s">
        <v>497</v>
      </c>
      <c r="H2457" s="931"/>
      <c r="I2457" s="906" t="s">
        <v>3414</v>
      </c>
      <c r="J2457" s="956">
        <v>1</v>
      </c>
      <c r="K2457" s="1085">
        <v>2</v>
      </c>
      <c r="L2457" s="931">
        <v>6</v>
      </c>
      <c r="M2457" s="931" t="s">
        <v>3387</v>
      </c>
      <c r="N2457" s="912"/>
      <c r="O2457" s="761"/>
      <c r="P2457" s="931"/>
      <c r="Q2457" s="931"/>
    </row>
    <row r="2458" spans="2:17">
      <c r="B2458" s="911">
        <v>2452</v>
      </c>
      <c r="C2458" s="931" t="s">
        <v>65</v>
      </c>
      <c r="D2458" s="913"/>
      <c r="E2458" s="931" t="s">
        <v>150</v>
      </c>
      <c r="F2458" s="912" t="str">
        <f t="shared" si="39"/>
        <v>6340</v>
      </c>
      <c r="G2458" s="931" t="s">
        <v>497</v>
      </c>
      <c r="H2458" s="931"/>
      <c r="I2458" s="906" t="s">
        <v>3414</v>
      </c>
      <c r="J2458" s="956">
        <v>1</v>
      </c>
      <c r="K2458" s="1085">
        <v>3</v>
      </c>
      <c r="L2458" s="931">
        <v>6</v>
      </c>
      <c r="M2458" s="931" t="s">
        <v>3387</v>
      </c>
      <c r="N2458" s="912"/>
      <c r="O2458" s="761"/>
      <c r="P2458" s="931"/>
      <c r="Q2458" s="931"/>
    </row>
    <row r="2459" spans="2:17">
      <c r="B2459" s="911">
        <v>2453</v>
      </c>
      <c r="C2459" s="931" t="s">
        <v>65</v>
      </c>
      <c r="D2459" s="913"/>
      <c r="E2459" s="931" t="s">
        <v>150</v>
      </c>
      <c r="F2459" s="912" t="str">
        <f t="shared" si="39"/>
        <v>6340</v>
      </c>
      <c r="G2459" s="931" t="s">
        <v>497</v>
      </c>
      <c r="H2459" s="931"/>
      <c r="I2459" s="906" t="s">
        <v>3414</v>
      </c>
      <c r="J2459" s="956">
        <v>1</v>
      </c>
      <c r="K2459" s="1085">
        <v>4</v>
      </c>
      <c r="L2459" s="931">
        <v>6</v>
      </c>
      <c r="M2459" s="931" t="s">
        <v>3387</v>
      </c>
      <c r="N2459" s="912"/>
      <c r="O2459" s="761"/>
      <c r="P2459" s="931"/>
      <c r="Q2459" s="931"/>
    </row>
    <row r="2460" spans="2:17">
      <c r="B2460" s="911">
        <v>2454</v>
      </c>
      <c r="C2460" s="931" t="s">
        <v>65</v>
      </c>
      <c r="D2460" s="913"/>
      <c r="E2460" s="931" t="s">
        <v>150</v>
      </c>
      <c r="F2460" s="912" t="str">
        <f t="shared" si="39"/>
        <v>6340</v>
      </c>
      <c r="G2460" s="931" t="s">
        <v>497</v>
      </c>
      <c r="H2460" s="931"/>
      <c r="I2460" s="906" t="s">
        <v>3414</v>
      </c>
      <c r="J2460" s="956">
        <v>1</v>
      </c>
      <c r="K2460" s="1085">
        <v>5</v>
      </c>
      <c r="L2460" s="931">
        <v>6</v>
      </c>
      <c r="M2460" s="931" t="s">
        <v>3387</v>
      </c>
      <c r="N2460" s="912"/>
      <c r="O2460" s="761"/>
      <c r="P2460" s="931"/>
      <c r="Q2460" s="931"/>
    </row>
    <row r="2461" spans="2:17">
      <c r="B2461" s="911">
        <v>2455</v>
      </c>
      <c r="C2461" s="931" t="s">
        <v>65</v>
      </c>
      <c r="D2461" s="913"/>
      <c r="E2461" s="931" t="s">
        <v>150</v>
      </c>
      <c r="F2461" s="912" t="str">
        <f t="shared" si="39"/>
        <v>6340</v>
      </c>
      <c r="G2461" s="931" t="s">
        <v>497</v>
      </c>
      <c r="H2461" s="931"/>
      <c r="I2461" s="906" t="s">
        <v>3414</v>
      </c>
      <c r="J2461" s="956">
        <v>1</v>
      </c>
      <c r="K2461" s="1085">
        <v>6</v>
      </c>
      <c r="L2461" s="931">
        <v>6</v>
      </c>
      <c r="M2461" s="931" t="s">
        <v>3387</v>
      </c>
      <c r="N2461" s="912"/>
      <c r="O2461" s="761"/>
      <c r="P2461" s="931"/>
      <c r="Q2461" s="931"/>
    </row>
    <row r="2462" spans="2:17">
      <c r="B2462" s="911">
        <v>2456</v>
      </c>
      <c r="C2462" s="931" t="s">
        <v>65</v>
      </c>
      <c r="D2462" s="913"/>
      <c r="E2462" s="931" t="s">
        <v>150</v>
      </c>
      <c r="F2462" s="912" t="str">
        <f t="shared" si="39"/>
        <v>6340</v>
      </c>
      <c r="G2462" s="931"/>
      <c r="H2462" s="931"/>
      <c r="I2462" s="906" t="s">
        <v>500</v>
      </c>
      <c r="J2462" s="956"/>
      <c r="K2462" s="1085"/>
      <c r="L2462" s="931"/>
      <c r="M2462" s="931"/>
      <c r="N2462" s="912"/>
      <c r="O2462" s="761"/>
      <c r="P2462" s="931"/>
      <c r="Q2462" s="931"/>
    </row>
    <row r="2463" spans="2:17">
      <c r="B2463" s="911">
        <v>2457</v>
      </c>
      <c r="C2463" s="931" t="s">
        <v>65</v>
      </c>
      <c r="D2463" s="913"/>
      <c r="E2463" s="931" t="s">
        <v>150</v>
      </c>
      <c r="F2463" s="912" t="str">
        <f t="shared" si="39"/>
        <v>6340</v>
      </c>
      <c r="G2463" s="931" t="s">
        <v>503</v>
      </c>
      <c r="H2463" s="931"/>
      <c r="I2463" s="906" t="s">
        <v>504</v>
      </c>
      <c r="J2463" s="956">
        <v>1</v>
      </c>
      <c r="K2463" s="1085">
        <v>1</v>
      </c>
      <c r="L2463" s="931">
        <v>3</v>
      </c>
      <c r="M2463" s="931" t="s">
        <v>3387</v>
      </c>
      <c r="N2463" s="912"/>
      <c r="O2463" s="761"/>
      <c r="P2463" s="931"/>
      <c r="Q2463" s="931"/>
    </row>
    <row r="2464" spans="2:17">
      <c r="B2464" s="911">
        <v>2458</v>
      </c>
      <c r="C2464" s="931" t="s">
        <v>65</v>
      </c>
      <c r="D2464" s="913"/>
      <c r="E2464" s="931" t="s">
        <v>150</v>
      </c>
      <c r="F2464" s="912" t="str">
        <f t="shared" si="39"/>
        <v>6340</v>
      </c>
      <c r="G2464" s="931" t="s">
        <v>503</v>
      </c>
      <c r="H2464" s="931"/>
      <c r="I2464" s="906" t="s">
        <v>504</v>
      </c>
      <c r="J2464" s="956">
        <v>1</v>
      </c>
      <c r="K2464" s="1085">
        <v>2</v>
      </c>
      <c r="L2464" s="931">
        <v>3</v>
      </c>
      <c r="M2464" s="931" t="s">
        <v>3387</v>
      </c>
      <c r="N2464" s="912"/>
      <c r="O2464" s="761"/>
      <c r="P2464" s="931"/>
      <c r="Q2464" s="931"/>
    </row>
    <row r="2465" spans="2:17">
      <c r="B2465" s="911">
        <v>2459</v>
      </c>
      <c r="C2465" s="931" t="s">
        <v>65</v>
      </c>
      <c r="D2465" s="913"/>
      <c r="E2465" s="931" t="s">
        <v>150</v>
      </c>
      <c r="F2465" s="912" t="str">
        <f t="shared" si="39"/>
        <v>6340</v>
      </c>
      <c r="G2465" s="931" t="s">
        <v>503</v>
      </c>
      <c r="H2465" s="931"/>
      <c r="I2465" s="906" t="s">
        <v>504</v>
      </c>
      <c r="J2465" s="956">
        <v>1</v>
      </c>
      <c r="K2465" s="1085">
        <v>3</v>
      </c>
      <c r="L2465" s="931">
        <v>3</v>
      </c>
      <c r="M2465" s="931" t="s">
        <v>3387</v>
      </c>
      <c r="N2465" s="912"/>
      <c r="O2465" s="761"/>
      <c r="P2465" s="931"/>
      <c r="Q2465" s="931"/>
    </row>
    <row r="2466" spans="2:17">
      <c r="B2466" s="911">
        <v>2460</v>
      </c>
      <c r="C2466" s="931" t="s">
        <v>65</v>
      </c>
      <c r="D2466" s="913"/>
      <c r="E2466" s="931" t="s">
        <v>150</v>
      </c>
      <c r="F2466" s="912" t="str">
        <f t="shared" si="39"/>
        <v>6340</v>
      </c>
      <c r="G2466" s="931" t="s">
        <v>503</v>
      </c>
      <c r="H2466" s="931"/>
      <c r="I2466" s="906" t="s">
        <v>504</v>
      </c>
      <c r="J2466" s="956">
        <v>1</v>
      </c>
      <c r="K2466" s="1085">
        <v>4</v>
      </c>
      <c r="L2466" s="931">
        <v>3</v>
      </c>
      <c r="M2466" s="931" t="s">
        <v>3387</v>
      </c>
      <c r="N2466" s="912"/>
      <c r="O2466" s="761"/>
      <c r="P2466" s="931"/>
      <c r="Q2466" s="931"/>
    </row>
    <row r="2467" spans="2:17">
      <c r="B2467" s="911">
        <v>2461</v>
      </c>
      <c r="C2467" s="931" t="s">
        <v>65</v>
      </c>
      <c r="D2467" s="913"/>
      <c r="E2467" s="931" t="s">
        <v>150</v>
      </c>
      <c r="F2467" s="912" t="str">
        <f t="shared" si="39"/>
        <v>6340</v>
      </c>
      <c r="G2467" s="931" t="s">
        <v>503</v>
      </c>
      <c r="H2467" s="931"/>
      <c r="I2467" s="906" t="s">
        <v>504</v>
      </c>
      <c r="J2467" s="956">
        <v>1</v>
      </c>
      <c r="K2467" s="1085">
        <v>5</v>
      </c>
      <c r="L2467" s="931">
        <v>1</v>
      </c>
      <c r="M2467" s="931" t="s">
        <v>3388</v>
      </c>
      <c r="N2467" s="912"/>
      <c r="O2467" s="761"/>
      <c r="P2467" s="931"/>
      <c r="Q2467" s="931"/>
    </row>
    <row r="2468" spans="2:17">
      <c r="B2468" s="911">
        <v>2462</v>
      </c>
      <c r="C2468" s="931" t="s">
        <v>65</v>
      </c>
      <c r="D2468" s="913"/>
      <c r="E2468" s="931" t="s">
        <v>150</v>
      </c>
      <c r="F2468" s="912" t="str">
        <f t="shared" si="39"/>
        <v>6340</v>
      </c>
      <c r="G2468" s="931" t="s">
        <v>503</v>
      </c>
      <c r="H2468" s="931"/>
      <c r="I2468" s="906" t="s">
        <v>504</v>
      </c>
      <c r="J2468" s="956">
        <v>1</v>
      </c>
      <c r="K2468" s="1085">
        <v>6</v>
      </c>
      <c r="L2468" s="931">
        <v>1.5</v>
      </c>
      <c r="M2468" s="931" t="s">
        <v>3388</v>
      </c>
      <c r="N2468" s="912"/>
      <c r="O2468" s="761"/>
      <c r="P2468" s="931"/>
      <c r="Q2468" s="931"/>
    </row>
    <row r="2469" spans="2:17">
      <c r="B2469" s="911">
        <v>2463</v>
      </c>
      <c r="C2469" s="931" t="s">
        <v>65</v>
      </c>
      <c r="D2469" s="913"/>
      <c r="E2469" s="931" t="s">
        <v>150</v>
      </c>
      <c r="F2469" s="912" t="str">
        <f t="shared" si="39"/>
        <v>6340</v>
      </c>
      <c r="G2469" s="931" t="s">
        <v>503</v>
      </c>
      <c r="H2469" s="931"/>
      <c r="I2469" s="906" t="s">
        <v>504</v>
      </c>
      <c r="J2469" s="956">
        <v>1</v>
      </c>
      <c r="K2469" s="1085">
        <v>7</v>
      </c>
      <c r="L2469" s="931">
        <v>1</v>
      </c>
      <c r="M2469" s="931" t="s">
        <v>3388</v>
      </c>
      <c r="N2469" s="912"/>
      <c r="O2469" s="761"/>
      <c r="P2469" s="931"/>
      <c r="Q2469" s="931"/>
    </row>
    <row r="2470" spans="2:17">
      <c r="B2470" s="911">
        <v>2464</v>
      </c>
      <c r="C2470" s="931" t="s">
        <v>65</v>
      </c>
      <c r="D2470" s="913"/>
      <c r="E2470" s="931" t="s">
        <v>150</v>
      </c>
      <c r="F2470" s="912" t="str">
        <f t="shared" si="39"/>
        <v>6340</v>
      </c>
      <c r="G2470" s="931" t="s">
        <v>503</v>
      </c>
      <c r="H2470" s="931"/>
      <c r="I2470" s="906" t="s">
        <v>504</v>
      </c>
      <c r="J2470" s="956">
        <v>1</v>
      </c>
      <c r="K2470" s="1085">
        <v>8</v>
      </c>
      <c r="L2470" s="931">
        <v>3</v>
      </c>
      <c r="M2470" s="931" t="s">
        <v>3387</v>
      </c>
      <c r="N2470" s="912"/>
      <c r="O2470" s="761"/>
      <c r="P2470" s="931"/>
      <c r="Q2470" s="931"/>
    </row>
    <row r="2471" spans="2:17">
      <c r="B2471" s="911">
        <v>2465</v>
      </c>
      <c r="C2471" s="931" t="s">
        <v>65</v>
      </c>
      <c r="D2471" s="913"/>
      <c r="E2471" s="931" t="s">
        <v>150</v>
      </c>
      <c r="F2471" s="912" t="str">
        <f t="shared" si="39"/>
        <v>6340</v>
      </c>
      <c r="G2471" s="931" t="s">
        <v>503</v>
      </c>
      <c r="H2471" s="931"/>
      <c r="I2471" s="906" t="s">
        <v>504</v>
      </c>
      <c r="J2471" s="956">
        <v>2</v>
      </c>
      <c r="K2471" s="1085">
        <v>9</v>
      </c>
      <c r="L2471" s="931">
        <v>1.5</v>
      </c>
      <c r="M2471" s="931" t="s">
        <v>3388</v>
      </c>
      <c r="N2471" s="912"/>
      <c r="O2471" s="761"/>
      <c r="P2471" s="931"/>
      <c r="Q2471" s="931"/>
    </row>
    <row r="2472" spans="2:17">
      <c r="B2472" s="911">
        <v>2466</v>
      </c>
      <c r="C2472" s="931" t="s">
        <v>65</v>
      </c>
      <c r="D2472" s="913"/>
      <c r="E2472" s="931" t="s">
        <v>150</v>
      </c>
      <c r="F2472" s="912" t="str">
        <f t="shared" si="39"/>
        <v>6340</v>
      </c>
      <c r="G2472" s="931" t="s">
        <v>503</v>
      </c>
      <c r="H2472" s="931"/>
      <c r="I2472" s="906" t="s">
        <v>504</v>
      </c>
      <c r="J2472" s="956">
        <v>2</v>
      </c>
      <c r="K2472" s="1085">
        <v>10</v>
      </c>
      <c r="L2472" s="931">
        <v>1</v>
      </c>
      <c r="M2472" s="931" t="s">
        <v>3388</v>
      </c>
      <c r="N2472" s="912"/>
      <c r="O2472" s="761"/>
      <c r="P2472" s="931"/>
      <c r="Q2472" s="931"/>
    </row>
    <row r="2473" spans="2:17">
      <c r="B2473" s="911">
        <v>2467</v>
      </c>
      <c r="C2473" s="931" t="s">
        <v>65</v>
      </c>
      <c r="D2473" s="913"/>
      <c r="E2473" s="931" t="s">
        <v>150</v>
      </c>
      <c r="F2473" s="912" t="str">
        <f t="shared" si="39"/>
        <v>6340</v>
      </c>
      <c r="G2473" s="931" t="s">
        <v>503</v>
      </c>
      <c r="H2473" s="931"/>
      <c r="I2473" s="906" t="s">
        <v>504</v>
      </c>
      <c r="J2473" s="956">
        <v>2</v>
      </c>
      <c r="K2473" s="1085">
        <v>11</v>
      </c>
      <c r="L2473" s="931">
        <v>1.5</v>
      </c>
      <c r="M2473" s="931" t="s">
        <v>3388</v>
      </c>
      <c r="N2473" s="912"/>
      <c r="O2473" s="761"/>
      <c r="P2473" s="931"/>
      <c r="Q2473" s="931"/>
    </row>
    <row r="2474" spans="2:17">
      <c r="B2474" s="911">
        <v>2468</v>
      </c>
      <c r="C2474" s="931" t="s">
        <v>65</v>
      </c>
      <c r="D2474" s="913"/>
      <c r="E2474" s="931" t="s">
        <v>150</v>
      </c>
      <c r="F2474" s="912" t="str">
        <f t="shared" si="39"/>
        <v>6340</v>
      </c>
      <c r="G2474" s="931" t="s">
        <v>503</v>
      </c>
      <c r="H2474" s="931"/>
      <c r="I2474" s="906" t="s">
        <v>504</v>
      </c>
      <c r="J2474" s="956">
        <v>2</v>
      </c>
      <c r="K2474" s="1085">
        <v>12</v>
      </c>
      <c r="L2474" s="931">
        <v>3</v>
      </c>
      <c r="M2474" s="931" t="s">
        <v>3387</v>
      </c>
      <c r="N2474" s="912"/>
      <c r="O2474" s="761"/>
      <c r="P2474" s="931"/>
      <c r="Q2474" s="931"/>
    </row>
    <row r="2475" spans="2:17">
      <c r="B2475" s="911">
        <v>2469</v>
      </c>
      <c r="C2475" s="931" t="s">
        <v>65</v>
      </c>
      <c r="D2475" s="913"/>
      <c r="E2475" s="931" t="s">
        <v>150</v>
      </c>
      <c r="F2475" s="912" t="str">
        <f t="shared" si="39"/>
        <v>6340</v>
      </c>
      <c r="G2475" s="931" t="s">
        <v>503</v>
      </c>
      <c r="H2475" s="931"/>
      <c r="I2475" s="906" t="s">
        <v>504</v>
      </c>
      <c r="J2475" s="956">
        <v>2</v>
      </c>
      <c r="K2475" s="1085">
        <v>13</v>
      </c>
      <c r="L2475" s="931">
        <v>1</v>
      </c>
      <c r="M2475" s="931" t="s">
        <v>3388</v>
      </c>
      <c r="N2475" s="912"/>
      <c r="O2475" s="761"/>
      <c r="P2475" s="931"/>
      <c r="Q2475" s="931"/>
    </row>
    <row r="2476" spans="2:17">
      <c r="B2476" s="911">
        <v>2470</v>
      </c>
      <c r="C2476" s="931" t="s">
        <v>65</v>
      </c>
      <c r="D2476" s="913"/>
      <c r="E2476" s="931" t="s">
        <v>150</v>
      </c>
      <c r="F2476" s="912" t="str">
        <f t="shared" si="39"/>
        <v>6340</v>
      </c>
      <c r="G2476" s="931" t="s">
        <v>503</v>
      </c>
      <c r="H2476" s="931"/>
      <c r="I2476" s="906" t="s">
        <v>504</v>
      </c>
      <c r="J2476" s="956">
        <v>2</v>
      </c>
      <c r="K2476" s="1085">
        <v>14</v>
      </c>
      <c r="L2476" s="931">
        <v>1.5</v>
      </c>
      <c r="M2476" s="931" t="s">
        <v>3388</v>
      </c>
      <c r="N2476" s="912"/>
      <c r="O2476" s="761"/>
      <c r="P2476" s="931"/>
      <c r="Q2476" s="931"/>
    </row>
    <row r="2477" spans="2:17">
      <c r="B2477" s="911">
        <v>2471</v>
      </c>
      <c r="C2477" s="931" t="s">
        <v>65</v>
      </c>
      <c r="D2477" s="913"/>
      <c r="E2477" s="931" t="s">
        <v>150</v>
      </c>
      <c r="F2477" s="912" t="str">
        <f t="shared" si="39"/>
        <v>6340</v>
      </c>
      <c r="G2477" s="931" t="s">
        <v>503</v>
      </c>
      <c r="H2477" s="931"/>
      <c r="I2477" s="906" t="s">
        <v>504</v>
      </c>
      <c r="J2477" s="956">
        <v>2</v>
      </c>
      <c r="K2477" s="1085">
        <v>15</v>
      </c>
      <c r="L2477" s="931">
        <v>3</v>
      </c>
      <c r="M2477" s="931" t="s">
        <v>3387</v>
      </c>
      <c r="N2477" s="912"/>
      <c r="O2477" s="761"/>
      <c r="P2477" s="931"/>
      <c r="Q2477" s="931"/>
    </row>
    <row r="2478" spans="2:17">
      <c r="B2478" s="911">
        <v>2472</v>
      </c>
      <c r="C2478" s="931" t="s">
        <v>65</v>
      </c>
      <c r="D2478" s="913"/>
      <c r="E2478" s="931" t="s">
        <v>150</v>
      </c>
      <c r="F2478" s="912" t="str">
        <f t="shared" si="39"/>
        <v>6340</v>
      </c>
      <c r="G2478" s="931" t="s">
        <v>507</v>
      </c>
      <c r="H2478" s="931"/>
      <c r="I2478" s="906" t="s">
        <v>508</v>
      </c>
      <c r="J2478" s="956">
        <v>1</v>
      </c>
      <c r="K2478" s="1085">
        <v>1</v>
      </c>
      <c r="L2478" s="931">
        <v>3</v>
      </c>
      <c r="M2478" s="931" t="s">
        <v>3387</v>
      </c>
      <c r="N2478" s="912"/>
      <c r="O2478" s="761"/>
      <c r="P2478" s="931"/>
      <c r="Q2478" s="931"/>
    </row>
    <row r="2479" spans="2:17">
      <c r="B2479" s="911">
        <v>2473</v>
      </c>
      <c r="C2479" s="931" t="s">
        <v>65</v>
      </c>
      <c r="D2479" s="913"/>
      <c r="E2479" s="931" t="s">
        <v>150</v>
      </c>
      <c r="F2479" s="912" t="str">
        <f t="shared" si="39"/>
        <v>6340</v>
      </c>
      <c r="G2479" s="931" t="s">
        <v>507</v>
      </c>
      <c r="H2479" s="931"/>
      <c r="I2479" s="906" t="s">
        <v>508</v>
      </c>
      <c r="J2479" s="956">
        <v>1</v>
      </c>
      <c r="K2479" s="1085">
        <v>2</v>
      </c>
      <c r="L2479" s="931">
        <v>3</v>
      </c>
      <c r="M2479" s="931" t="s">
        <v>3387</v>
      </c>
      <c r="N2479" s="912"/>
      <c r="O2479" s="761"/>
      <c r="P2479" s="931"/>
      <c r="Q2479" s="931"/>
    </row>
    <row r="2480" spans="2:17">
      <c r="B2480" s="911">
        <v>2474</v>
      </c>
      <c r="C2480" s="931" t="s">
        <v>65</v>
      </c>
      <c r="D2480" s="913"/>
      <c r="E2480" s="931" t="s">
        <v>150</v>
      </c>
      <c r="F2480" s="912" t="str">
        <f t="shared" si="39"/>
        <v>6340</v>
      </c>
      <c r="G2480" s="931" t="s">
        <v>507</v>
      </c>
      <c r="H2480" s="931"/>
      <c r="I2480" s="906" t="s">
        <v>508</v>
      </c>
      <c r="J2480" s="956">
        <v>1</v>
      </c>
      <c r="K2480" s="1085">
        <v>3</v>
      </c>
      <c r="L2480" s="931">
        <v>3</v>
      </c>
      <c r="M2480" s="931" t="s">
        <v>3387</v>
      </c>
      <c r="N2480" s="912"/>
      <c r="O2480" s="761"/>
      <c r="P2480" s="931"/>
      <c r="Q2480" s="931"/>
    </row>
    <row r="2481" spans="2:17">
      <c r="B2481" s="911">
        <v>2475</v>
      </c>
      <c r="C2481" s="931" t="s">
        <v>65</v>
      </c>
      <c r="D2481" s="913"/>
      <c r="E2481" s="931" t="s">
        <v>150</v>
      </c>
      <c r="F2481" s="912" t="str">
        <f t="shared" si="39"/>
        <v>6340</v>
      </c>
      <c r="G2481" s="931" t="s">
        <v>507</v>
      </c>
      <c r="H2481" s="931"/>
      <c r="I2481" s="906" t="s">
        <v>508</v>
      </c>
      <c r="J2481" s="956">
        <v>1</v>
      </c>
      <c r="K2481" s="1085">
        <v>4</v>
      </c>
      <c r="L2481" s="931">
        <v>3</v>
      </c>
      <c r="M2481" s="931" t="s">
        <v>3387</v>
      </c>
      <c r="N2481" s="912"/>
      <c r="O2481" s="761"/>
      <c r="P2481" s="931"/>
      <c r="Q2481" s="931"/>
    </row>
    <row r="2482" spans="2:17">
      <c r="B2482" s="911">
        <v>2476</v>
      </c>
      <c r="C2482" s="931" t="s">
        <v>65</v>
      </c>
      <c r="D2482" s="913"/>
      <c r="E2482" s="931" t="s">
        <v>150</v>
      </c>
      <c r="F2482" s="912" t="str">
        <f t="shared" ref="F2482:F2545" si="43">LEFT(I2482,4)</f>
        <v>6340</v>
      </c>
      <c r="G2482" s="931" t="s">
        <v>507</v>
      </c>
      <c r="H2482" s="931"/>
      <c r="I2482" s="906" t="s">
        <v>508</v>
      </c>
      <c r="J2482" s="956">
        <v>1</v>
      </c>
      <c r="K2482" s="1085">
        <v>5</v>
      </c>
      <c r="L2482" s="931">
        <v>3</v>
      </c>
      <c r="M2482" s="931" t="s">
        <v>3387</v>
      </c>
      <c r="N2482" s="912"/>
      <c r="O2482" s="761"/>
      <c r="P2482" s="931"/>
      <c r="Q2482" s="931"/>
    </row>
    <row r="2483" spans="2:17">
      <c r="B2483" s="911">
        <v>2477</v>
      </c>
      <c r="C2483" s="931" t="s">
        <v>65</v>
      </c>
      <c r="D2483" s="913"/>
      <c r="E2483" s="931" t="s">
        <v>150</v>
      </c>
      <c r="F2483" s="912" t="str">
        <f t="shared" si="43"/>
        <v>6340</v>
      </c>
      <c r="G2483" s="931" t="s">
        <v>507</v>
      </c>
      <c r="H2483" s="931"/>
      <c r="I2483" s="906" t="s">
        <v>508</v>
      </c>
      <c r="J2483" s="956">
        <v>1</v>
      </c>
      <c r="K2483" s="1085">
        <v>6</v>
      </c>
      <c r="L2483" s="931">
        <v>3</v>
      </c>
      <c r="M2483" s="931" t="s">
        <v>3387</v>
      </c>
      <c r="N2483" s="912"/>
      <c r="O2483" s="761"/>
      <c r="P2483" s="931"/>
      <c r="Q2483" s="931"/>
    </row>
    <row r="2484" spans="2:17">
      <c r="B2484" s="911">
        <v>2478</v>
      </c>
      <c r="C2484" s="931" t="s">
        <v>65</v>
      </c>
      <c r="D2484" s="913"/>
      <c r="E2484" s="931" t="s">
        <v>150</v>
      </c>
      <c r="F2484" s="912" t="str">
        <f t="shared" si="43"/>
        <v>6340</v>
      </c>
      <c r="G2484" s="931" t="s">
        <v>507</v>
      </c>
      <c r="H2484" s="931"/>
      <c r="I2484" s="906" t="s">
        <v>508</v>
      </c>
      <c r="J2484" s="956">
        <v>1</v>
      </c>
      <c r="K2484" s="1085">
        <v>7</v>
      </c>
      <c r="L2484" s="931">
        <v>3</v>
      </c>
      <c r="M2484" s="931" t="s">
        <v>3343</v>
      </c>
      <c r="N2484" s="912"/>
      <c r="O2484" s="761"/>
      <c r="P2484" s="931"/>
      <c r="Q2484" s="931"/>
    </row>
    <row r="2485" spans="2:17">
      <c r="B2485" s="911">
        <v>2479</v>
      </c>
      <c r="C2485" s="931" t="s">
        <v>65</v>
      </c>
      <c r="D2485" s="913"/>
      <c r="E2485" s="931" t="s">
        <v>150</v>
      </c>
      <c r="F2485" s="912" t="str">
        <f t="shared" si="43"/>
        <v>6340</v>
      </c>
      <c r="G2485" s="931" t="s">
        <v>509</v>
      </c>
      <c r="H2485" s="931"/>
      <c r="I2485" s="906" t="s">
        <v>510</v>
      </c>
      <c r="J2485" s="956">
        <v>1</v>
      </c>
      <c r="K2485" s="1085">
        <v>1</v>
      </c>
      <c r="L2485" s="931">
        <v>3</v>
      </c>
      <c r="M2485" s="931" t="s">
        <v>3343</v>
      </c>
      <c r="N2485" s="912"/>
      <c r="O2485" s="761"/>
      <c r="P2485" s="931"/>
      <c r="Q2485" s="931"/>
    </row>
    <row r="2486" spans="2:17">
      <c r="B2486" s="911">
        <v>2480</v>
      </c>
      <c r="C2486" s="931" t="s">
        <v>65</v>
      </c>
      <c r="D2486" s="913"/>
      <c r="E2486" s="931" t="s">
        <v>150</v>
      </c>
      <c r="F2486" s="912" t="str">
        <f t="shared" si="43"/>
        <v>6340</v>
      </c>
      <c r="G2486" s="931" t="s">
        <v>509</v>
      </c>
      <c r="H2486" s="931"/>
      <c r="I2486" s="906" t="s">
        <v>510</v>
      </c>
      <c r="J2486" s="956">
        <v>1</v>
      </c>
      <c r="K2486" s="1085">
        <v>2</v>
      </c>
      <c r="L2486" s="931">
        <v>3</v>
      </c>
      <c r="M2486" s="931" t="s">
        <v>3387</v>
      </c>
      <c r="N2486" s="912"/>
      <c r="O2486" s="761"/>
      <c r="P2486" s="931"/>
      <c r="Q2486" s="931"/>
    </row>
    <row r="2487" spans="2:17">
      <c r="B2487" s="911">
        <v>2481</v>
      </c>
      <c r="C2487" s="931" t="s">
        <v>65</v>
      </c>
      <c r="D2487" s="913"/>
      <c r="E2487" s="931" t="s">
        <v>150</v>
      </c>
      <c r="F2487" s="912" t="str">
        <f t="shared" si="43"/>
        <v>6340</v>
      </c>
      <c r="G2487" s="931" t="s">
        <v>509</v>
      </c>
      <c r="H2487" s="931"/>
      <c r="I2487" s="906" t="s">
        <v>510</v>
      </c>
      <c r="J2487" s="956">
        <v>1</v>
      </c>
      <c r="K2487" s="1085">
        <v>3</v>
      </c>
      <c r="L2487" s="931">
        <v>3</v>
      </c>
      <c r="M2487" s="931" t="s">
        <v>3387</v>
      </c>
      <c r="N2487" s="912"/>
      <c r="O2487" s="761"/>
      <c r="P2487" s="931"/>
      <c r="Q2487" s="931"/>
    </row>
    <row r="2488" spans="2:17">
      <c r="B2488" s="911">
        <v>2482</v>
      </c>
      <c r="C2488" s="931" t="s">
        <v>65</v>
      </c>
      <c r="D2488" s="913"/>
      <c r="E2488" s="931" t="s">
        <v>150</v>
      </c>
      <c r="F2488" s="912" t="str">
        <f t="shared" si="43"/>
        <v>6340</v>
      </c>
      <c r="G2488" s="931" t="s">
        <v>509</v>
      </c>
      <c r="H2488" s="931"/>
      <c r="I2488" s="906" t="s">
        <v>510</v>
      </c>
      <c r="J2488" s="956">
        <v>1</v>
      </c>
      <c r="K2488" s="1085">
        <v>4</v>
      </c>
      <c r="L2488" s="931">
        <v>3</v>
      </c>
      <c r="M2488" s="931" t="s">
        <v>3387</v>
      </c>
      <c r="N2488" s="912"/>
      <c r="O2488" s="761"/>
      <c r="P2488" s="931"/>
      <c r="Q2488" s="931"/>
    </row>
    <row r="2489" spans="2:17">
      <c r="B2489" s="911">
        <v>2483</v>
      </c>
      <c r="C2489" s="931" t="s">
        <v>65</v>
      </c>
      <c r="D2489" s="913"/>
      <c r="E2489" s="931" t="s">
        <v>150</v>
      </c>
      <c r="F2489" s="912" t="str">
        <f t="shared" si="43"/>
        <v>6340</v>
      </c>
      <c r="G2489" s="931" t="s">
        <v>509</v>
      </c>
      <c r="H2489" s="931"/>
      <c r="I2489" s="906" t="s">
        <v>510</v>
      </c>
      <c r="J2489" s="956">
        <v>1</v>
      </c>
      <c r="K2489" s="1085">
        <v>5</v>
      </c>
      <c r="L2489" s="931">
        <v>3</v>
      </c>
      <c r="M2489" s="931" t="s">
        <v>3387</v>
      </c>
      <c r="N2489" s="912"/>
      <c r="O2489" s="761"/>
      <c r="P2489" s="931"/>
      <c r="Q2489" s="931"/>
    </row>
    <row r="2490" spans="2:17">
      <c r="B2490" s="911">
        <v>2484</v>
      </c>
      <c r="C2490" s="931" t="s">
        <v>65</v>
      </c>
      <c r="D2490" s="913"/>
      <c r="E2490" s="931" t="s">
        <v>150</v>
      </c>
      <c r="F2490" s="912" t="str">
        <f t="shared" si="43"/>
        <v>6340</v>
      </c>
      <c r="G2490" s="931" t="s">
        <v>509</v>
      </c>
      <c r="H2490" s="931"/>
      <c r="I2490" s="906" t="s">
        <v>510</v>
      </c>
      <c r="J2490" s="956">
        <v>1</v>
      </c>
      <c r="K2490" s="1085">
        <v>6</v>
      </c>
      <c r="L2490" s="931">
        <v>3</v>
      </c>
      <c r="M2490" s="931" t="s">
        <v>3387</v>
      </c>
      <c r="N2490" s="912"/>
      <c r="O2490" s="761"/>
      <c r="P2490" s="931"/>
      <c r="Q2490" s="931"/>
    </row>
    <row r="2491" spans="2:17">
      <c r="B2491" s="911">
        <v>2485</v>
      </c>
      <c r="C2491" s="931" t="s">
        <v>65</v>
      </c>
      <c r="D2491" s="913"/>
      <c r="E2491" s="931" t="s">
        <v>150</v>
      </c>
      <c r="F2491" s="912" t="str">
        <f t="shared" si="43"/>
        <v>6340</v>
      </c>
      <c r="G2491" s="931" t="s">
        <v>509</v>
      </c>
      <c r="H2491" s="931"/>
      <c r="I2491" s="906" t="s">
        <v>510</v>
      </c>
      <c r="J2491" s="956">
        <v>1</v>
      </c>
      <c r="K2491" s="1085">
        <v>7</v>
      </c>
      <c r="L2491" s="931">
        <v>3</v>
      </c>
      <c r="M2491" s="931" t="s">
        <v>3387</v>
      </c>
      <c r="N2491" s="912"/>
      <c r="O2491" s="761"/>
      <c r="P2491" s="931"/>
      <c r="Q2491" s="931"/>
    </row>
    <row r="2492" spans="2:17">
      <c r="B2492" s="911">
        <v>2486</v>
      </c>
      <c r="C2492" s="931" t="s">
        <v>65</v>
      </c>
      <c r="D2492" s="913"/>
      <c r="E2492" s="931" t="s">
        <v>150</v>
      </c>
      <c r="F2492" s="912" t="str">
        <f t="shared" si="43"/>
        <v>6340</v>
      </c>
      <c r="G2492" s="931" t="s">
        <v>509</v>
      </c>
      <c r="H2492" s="931"/>
      <c r="I2492" s="906" t="s">
        <v>510</v>
      </c>
      <c r="J2492" s="956">
        <v>1</v>
      </c>
      <c r="K2492" s="1085">
        <v>8</v>
      </c>
      <c r="L2492" s="931">
        <v>3</v>
      </c>
      <c r="M2492" s="931" t="s">
        <v>3387</v>
      </c>
      <c r="N2492" s="912"/>
      <c r="O2492" s="761"/>
      <c r="P2492" s="931"/>
      <c r="Q2492" s="931"/>
    </row>
    <row r="2493" spans="2:17">
      <c r="B2493" s="911">
        <v>2487</v>
      </c>
      <c r="C2493" s="931" t="s">
        <v>65</v>
      </c>
      <c r="D2493" s="913"/>
      <c r="E2493" s="931" t="s">
        <v>150</v>
      </c>
      <c r="F2493" s="912" t="str">
        <f t="shared" si="43"/>
        <v>6340</v>
      </c>
      <c r="G2493" s="931" t="s">
        <v>509</v>
      </c>
      <c r="H2493" s="931"/>
      <c r="I2493" s="906" t="s">
        <v>510</v>
      </c>
      <c r="J2493" s="956">
        <v>1</v>
      </c>
      <c r="K2493" s="1085">
        <v>9</v>
      </c>
      <c r="L2493" s="931">
        <v>3</v>
      </c>
      <c r="M2493" s="931" t="s">
        <v>3387</v>
      </c>
      <c r="N2493" s="912"/>
      <c r="O2493" s="761"/>
      <c r="P2493" s="931"/>
      <c r="Q2493" s="931"/>
    </row>
    <row r="2494" spans="2:17">
      <c r="B2494" s="911">
        <v>2488</v>
      </c>
      <c r="C2494" s="931" t="s">
        <v>65</v>
      </c>
      <c r="D2494" s="913"/>
      <c r="E2494" s="931" t="s">
        <v>150</v>
      </c>
      <c r="F2494" s="912" t="str">
        <f t="shared" si="43"/>
        <v>6340</v>
      </c>
      <c r="G2494" s="931" t="s">
        <v>509</v>
      </c>
      <c r="H2494" s="931"/>
      <c r="I2494" s="906" t="s">
        <v>510</v>
      </c>
      <c r="J2494" s="956">
        <v>1</v>
      </c>
      <c r="K2494" s="1085">
        <v>10</v>
      </c>
      <c r="L2494" s="931">
        <v>1.5</v>
      </c>
      <c r="M2494" s="931" t="s">
        <v>3388</v>
      </c>
      <c r="N2494" s="912"/>
      <c r="O2494" s="761"/>
      <c r="P2494" s="931"/>
      <c r="Q2494" s="931"/>
    </row>
    <row r="2495" spans="2:17">
      <c r="B2495" s="911">
        <v>2489</v>
      </c>
      <c r="C2495" s="931" t="s">
        <v>65</v>
      </c>
      <c r="D2495" s="913"/>
      <c r="E2495" s="931" t="s">
        <v>150</v>
      </c>
      <c r="F2495" s="912" t="str">
        <f t="shared" si="43"/>
        <v>6340</v>
      </c>
      <c r="G2495" s="931" t="s">
        <v>509</v>
      </c>
      <c r="H2495" s="931"/>
      <c r="I2495" s="906" t="s">
        <v>510</v>
      </c>
      <c r="J2495" s="956">
        <v>1</v>
      </c>
      <c r="K2495" s="1085">
        <v>11</v>
      </c>
      <c r="L2495" s="931">
        <v>1.5</v>
      </c>
      <c r="M2495" s="931" t="s">
        <v>3388</v>
      </c>
      <c r="N2495" s="912"/>
      <c r="O2495" s="761"/>
      <c r="P2495" s="931"/>
      <c r="Q2495" s="931"/>
    </row>
    <row r="2496" spans="2:17">
      <c r="B2496" s="911">
        <v>2490</v>
      </c>
      <c r="C2496" s="931" t="s">
        <v>65</v>
      </c>
      <c r="D2496" s="913"/>
      <c r="E2496" s="931" t="s">
        <v>150</v>
      </c>
      <c r="F2496" s="912" t="str">
        <f t="shared" si="43"/>
        <v>6340</v>
      </c>
      <c r="G2496" s="931" t="s">
        <v>509</v>
      </c>
      <c r="H2496" s="931"/>
      <c r="I2496" s="906" t="s">
        <v>510</v>
      </c>
      <c r="J2496" s="956">
        <v>1</v>
      </c>
      <c r="K2496" s="1085">
        <v>12</v>
      </c>
      <c r="L2496" s="931">
        <v>3</v>
      </c>
      <c r="M2496" s="931" t="s">
        <v>3387</v>
      </c>
      <c r="N2496" s="912"/>
      <c r="O2496" s="761"/>
      <c r="P2496" s="931"/>
      <c r="Q2496" s="931"/>
    </row>
    <row r="2497" spans="2:17">
      <c r="B2497" s="911">
        <v>2491</v>
      </c>
      <c r="C2497" s="931" t="s">
        <v>65</v>
      </c>
      <c r="D2497" s="913"/>
      <c r="E2497" s="931" t="s">
        <v>150</v>
      </c>
      <c r="F2497" s="912" t="str">
        <f t="shared" si="43"/>
        <v>6340</v>
      </c>
      <c r="G2497" s="931" t="s">
        <v>509</v>
      </c>
      <c r="H2497" s="931"/>
      <c r="I2497" s="906" t="s">
        <v>510</v>
      </c>
      <c r="J2497" s="956">
        <v>2</v>
      </c>
      <c r="K2497" s="1085">
        <v>13</v>
      </c>
      <c r="L2497" s="931">
        <v>1.5</v>
      </c>
      <c r="M2497" s="931" t="s">
        <v>3388</v>
      </c>
      <c r="N2497" s="912"/>
      <c r="O2497" s="761"/>
      <c r="P2497" s="931"/>
      <c r="Q2497" s="931"/>
    </row>
    <row r="2498" spans="2:17">
      <c r="B2498" s="911">
        <v>2492</v>
      </c>
      <c r="C2498" s="931" t="s">
        <v>65</v>
      </c>
      <c r="D2498" s="913"/>
      <c r="E2498" s="931" t="s">
        <v>150</v>
      </c>
      <c r="F2498" s="912" t="str">
        <f t="shared" si="43"/>
        <v>6340</v>
      </c>
      <c r="G2498" s="931" t="s">
        <v>509</v>
      </c>
      <c r="H2498" s="931"/>
      <c r="I2498" s="906" t="s">
        <v>510</v>
      </c>
      <c r="J2498" s="956">
        <v>2</v>
      </c>
      <c r="K2498" s="1085">
        <v>14</v>
      </c>
      <c r="L2498" s="931">
        <v>1.5</v>
      </c>
      <c r="M2498" s="931" t="s">
        <v>3388</v>
      </c>
      <c r="N2498" s="912"/>
      <c r="O2498" s="761"/>
      <c r="P2498" s="931"/>
      <c r="Q2498" s="931"/>
    </row>
    <row r="2499" spans="2:17">
      <c r="B2499" s="911">
        <v>2493</v>
      </c>
      <c r="C2499" s="931" t="s">
        <v>65</v>
      </c>
      <c r="D2499" s="913"/>
      <c r="E2499" s="931" t="s">
        <v>150</v>
      </c>
      <c r="F2499" s="912" t="str">
        <f t="shared" si="43"/>
        <v>6340</v>
      </c>
      <c r="G2499" s="931" t="s">
        <v>509</v>
      </c>
      <c r="H2499" s="931"/>
      <c r="I2499" s="906" t="s">
        <v>510</v>
      </c>
      <c r="J2499" s="956">
        <v>2</v>
      </c>
      <c r="K2499" s="1085">
        <v>15</v>
      </c>
      <c r="L2499" s="931">
        <v>3</v>
      </c>
      <c r="M2499" s="931" t="s">
        <v>3387</v>
      </c>
      <c r="N2499" s="912"/>
      <c r="O2499" s="761"/>
      <c r="P2499" s="931"/>
      <c r="Q2499" s="931"/>
    </row>
    <row r="2500" spans="2:17">
      <c r="B2500" s="911">
        <v>2494</v>
      </c>
      <c r="C2500" s="931" t="s">
        <v>65</v>
      </c>
      <c r="D2500" s="913"/>
      <c r="E2500" s="931" t="s">
        <v>150</v>
      </c>
      <c r="F2500" s="912" t="str">
        <f t="shared" si="43"/>
        <v>6340</v>
      </c>
      <c r="G2500" s="931" t="s">
        <v>509</v>
      </c>
      <c r="H2500" s="931"/>
      <c r="I2500" s="906" t="s">
        <v>510</v>
      </c>
      <c r="J2500" s="956">
        <v>2</v>
      </c>
      <c r="K2500" s="1085">
        <v>16</v>
      </c>
      <c r="L2500" s="931">
        <v>1.5</v>
      </c>
      <c r="M2500" s="931" t="s">
        <v>3388</v>
      </c>
      <c r="N2500" s="912"/>
      <c r="O2500" s="761"/>
      <c r="P2500" s="931"/>
      <c r="Q2500" s="931"/>
    </row>
    <row r="2501" spans="2:17">
      <c r="B2501" s="911">
        <v>2495</v>
      </c>
      <c r="C2501" s="931" t="s">
        <v>65</v>
      </c>
      <c r="D2501" s="913"/>
      <c r="E2501" s="931" t="s">
        <v>150</v>
      </c>
      <c r="F2501" s="912" t="str">
        <f t="shared" si="43"/>
        <v>6340</v>
      </c>
      <c r="G2501" s="931" t="s">
        <v>509</v>
      </c>
      <c r="H2501" s="931"/>
      <c r="I2501" s="906" t="s">
        <v>510</v>
      </c>
      <c r="J2501" s="956">
        <v>2</v>
      </c>
      <c r="K2501" s="1085">
        <v>17</v>
      </c>
      <c r="L2501" s="931">
        <v>1.5</v>
      </c>
      <c r="M2501" s="931" t="s">
        <v>3388</v>
      </c>
      <c r="N2501" s="912"/>
      <c r="O2501" s="761"/>
      <c r="P2501" s="931"/>
      <c r="Q2501" s="931"/>
    </row>
    <row r="2502" spans="2:17">
      <c r="B2502" s="911">
        <v>2496</v>
      </c>
      <c r="C2502" s="931" t="s">
        <v>65</v>
      </c>
      <c r="D2502" s="913"/>
      <c r="E2502" s="931" t="s">
        <v>150</v>
      </c>
      <c r="F2502" s="912" t="str">
        <f t="shared" si="43"/>
        <v>6340</v>
      </c>
      <c r="G2502" s="931" t="s">
        <v>509</v>
      </c>
      <c r="H2502" s="931"/>
      <c r="I2502" s="906" t="s">
        <v>510</v>
      </c>
      <c r="J2502" s="956">
        <v>2</v>
      </c>
      <c r="K2502" s="1085">
        <v>18</v>
      </c>
      <c r="L2502" s="931">
        <v>1.5</v>
      </c>
      <c r="M2502" s="931" t="s">
        <v>3388</v>
      </c>
      <c r="N2502" s="912"/>
      <c r="O2502" s="761"/>
      <c r="P2502" s="931"/>
      <c r="Q2502" s="931"/>
    </row>
    <row r="2503" spans="2:17">
      <c r="B2503" s="911">
        <v>2497</v>
      </c>
      <c r="C2503" s="931" t="s">
        <v>65</v>
      </c>
      <c r="D2503" s="913"/>
      <c r="E2503" s="931" t="s">
        <v>150</v>
      </c>
      <c r="F2503" s="912" t="str">
        <f t="shared" si="43"/>
        <v>6340</v>
      </c>
      <c r="G2503" s="931" t="s">
        <v>509</v>
      </c>
      <c r="H2503" s="931"/>
      <c r="I2503" s="906" t="s">
        <v>510</v>
      </c>
      <c r="J2503" s="956">
        <v>2</v>
      </c>
      <c r="K2503" s="1085">
        <v>19</v>
      </c>
      <c r="L2503" s="931">
        <v>1.5</v>
      </c>
      <c r="M2503" s="931" t="s">
        <v>3388</v>
      </c>
      <c r="N2503" s="912"/>
      <c r="O2503" s="761"/>
      <c r="P2503" s="931"/>
      <c r="Q2503" s="931"/>
    </row>
    <row r="2504" spans="2:17">
      <c r="B2504" s="911">
        <v>2498</v>
      </c>
      <c r="C2504" s="931" t="s">
        <v>65</v>
      </c>
      <c r="D2504" s="913"/>
      <c r="E2504" s="931" t="s">
        <v>150</v>
      </c>
      <c r="F2504" s="912" t="str">
        <f t="shared" si="43"/>
        <v>6340</v>
      </c>
      <c r="G2504" s="931" t="s">
        <v>509</v>
      </c>
      <c r="H2504" s="931"/>
      <c r="I2504" s="906" t="s">
        <v>510</v>
      </c>
      <c r="J2504" s="956">
        <v>2</v>
      </c>
      <c r="K2504" s="1085">
        <v>20</v>
      </c>
      <c r="L2504" s="931">
        <v>3</v>
      </c>
      <c r="M2504" s="931" t="s">
        <v>3387</v>
      </c>
      <c r="N2504" s="912"/>
      <c r="O2504" s="761"/>
      <c r="P2504" s="931"/>
      <c r="Q2504" s="931"/>
    </row>
    <row r="2505" spans="2:17">
      <c r="B2505" s="911">
        <v>2499</v>
      </c>
      <c r="C2505" s="931" t="s">
        <v>65</v>
      </c>
      <c r="D2505" s="913"/>
      <c r="E2505" s="931" t="s">
        <v>150</v>
      </c>
      <c r="F2505" s="912" t="str">
        <f t="shared" si="43"/>
        <v>6340</v>
      </c>
      <c r="G2505" s="931" t="s">
        <v>512</v>
      </c>
      <c r="H2505" s="931"/>
      <c r="I2505" s="906" t="s">
        <v>513</v>
      </c>
      <c r="J2505" s="956">
        <v>1</v>
      </c>
      <c r="K2505" s="1085">
        <v>1</v>
      </c>
      <c r="L2505" s="931">
        <v>3</v>
      </c>
      <c r="M2505" s="931" t="s">
        <v>3387</v>
      </c>
      <c r="N2505" s="912"/>
      <c r="O2505" s="761"/>
      <c r="P2505" s="931"/>
      <c r="Q2505" s="931"/>
    </row>
    <row r="2506" spans="2:17">
      <c r="B2506" s="911">
        <v>2500</v>
      </c>
      <c r="C2506" s="931" t="s">
        <v>65</v>
      </c>
      <c r="D2506" s="913"/>
      <c r="E2506" s="931" t="s">
        <v>150</v>
      </c>
      <c r="F2506" s="912" t="str">
        <f t="shared" si="43"/>
        <v>6340</v>
      </c>
      <c r="G2506" s="931" t="s">
        <v>512</v>
      </c>
      <c r="H2506" s="931"/>
      <c r="I2506" s="906" t="s">
        <v>513</v>
      </c>
      <c r="J2506" s="956">
        <v>1</v>
      </c>
      <c r="K2506" s="1085">
        <v>2</v>
      </c>
      <c r="L2506" s="931">
        <v>3</v>
      </c>
      <c r="M2506" s="931" t="s">
        <v>3387</v>
      </c>
      <c r="N2506" s="912"/>
      <c r="O2506" s="761"/>
      <c r="P2506" s="931"/>
      <c r="Q2506" s="931"/>
    </row>
    <row r="2507" spans="2:17">
      <c r="B2507" s="911">
        <v>2501</v>
      </c>
      <c r="C2507" s="931" t="s">
        <v>65</v>
      </c>
      <c r="D2507" s="913"/>
      <c r="E2507" s="931" t="s">
        <v>150</v>
      </c>
      <c r="F2507" s="912" t="str">
        <f t="shared" si="43"/>
        <v>6340</v>
      </c>
      <c r="G2507" s="931" t="s">
        <v>512</v>
      </c>
      <c r="H2507" s="931"/>
      <c r="I2507" s="906" t="s">
        <v>513</v>
      </c>
      <c r="J2507" s="956">
        <v>1</v>
      </c>
      <c r="K2507" s="1085">
        <v>3</v>
      </c>
      <c r="L2507" s="931">
        <v>3</v>
      </c>
      <c r="M2507" s="931" t="s">
        <v>3387</v>
      </c>
      <c r="N2507" s="912"/>
      <c r="O2507" s="761"/>
      <c r="P2507" s="931"/>
      <c r="Q2507" s="931"/>
    </row>
    <row r="2508" spans="2:17">
      <c r="B2508" s="911">
        <v>2502</v>
      </c>
      <c r="C2508" s="931" t="s">
        <v>65</v>
      </c>
      <c r="D2508" s="913"/>
      <c r="E2508" s="931" t="s">
        <v>150</v>
      </c>
      <c r="F2508" s="912" t="str">
        <f t="shared" si="43"/>
        <v>6340</v>
      </c>
      <c r="G2508" s="931" t="s">
        <v>512</v>
      </c>
      <c r="H2508" s="931"/>
      <c r="I2508" s="906" t="s">
        <v>513</v>
      </c>
      <c r="J2508" s="956">
        <v>1</v>
      </c>
      <c r="K2508" s="1085">
        <v>4</v>
      </c>
      <c r="L2508" s="931">
        <v>3</v>
      </c>
      <c r="M2508" s="931" t="s">
        <v>3387</v>
      </c>
      <c r="N2508" s="912"/>
      <c r="O2508" s="761"/>
      <c r="P2508" s="931"/>
      <c r="Q2508" s="931"/>
    </row>
    <row r="2509" spans="2:17">
      <c r="B2509" s="911">
        <v>2503</v>
      </c>
      <c r="C2509" s="931" t="s">
        <v>65</v>
      </c>
      <c r="D2509" s="913"/>
      <c r="E2509" s="931" t="s">
        <v>150</v>
      </c>
      <c r="F2509" s="912" t="str">
        <f t="shared" si="43"/>
        <v>6340</v>
      </c>
      <c r="G2509" s="931" t="s">
        <v>512</v>
      </c>
      <c r="H2509" s="931"/>
      <c r="I2509" s="906" t="s">
        <v>513</v>
      </c>
      <c r="J2509" s="956">
        <v>1</v>
      </c>
      <c r="K2509" s="1085">
        <v>5</v>
      </c>
      <c r="L2509" s="931">
        <v>3</v>
      </c>
      <c r="M2509" s="931" t="s">
        <v>3387</v>
      </c>
      <c r="N2509" s="912"/>
      <c r="O2509" s="761"/>
      <c r="P2509" s="931"/>
      <c r="Q2509" s="931"/>
    </row>
    <row r="2510" spans="2:17">
      <c r="B2510" s="911">
        <v>2504</v>
      </c>
      <c r="C2510" s="931" t="s">
        <v>65</v>
      </c>
      <c r="D2510" s="913"/>
      <c r="E2510" s="931" t="s">
        <v>150</v>
      </c>
      <c r="F2510" s="912" t="str">
        <f t="shared" si="43"/>
        <v>6340</v>
      </c>
      <c r="G2510" s="931" t="s">
        <v>512</v>
      </c>
      <c r="H2510" s="931"/>
      <c r="I2510" s="906" t="s">
        <v>513</v>
      </c>
      <c r="J2510" s="956">
        <v>1</v>
      </c>
      <c r="K2510" s="1085">
        <v>6</v>
      </c>
      <c r="L2510" s="931">
        <v>3</v>
      </c>
      <c r="M2510" s="931" t="s">
        <v>3387</v>
      </c>
      <c r="N2510" s="912"/>
      <c r="O2510" s="761"/>
      <c r="P2510" s="931"/>
      <c r="Q2510" s="931"/>
    </row>
    <row r="2511" spans="2:17">
      <c r="B2511" s="911">
        <v>2505</v>
      </c>
      <c r="C2511" s="931" t="s">
        <v>65</v>
      </c>
      <c r="D2511" s="913"/>
      <c r="E2511" s="931" t="s">
        <v>150</v>
      </c>
      <c r="F2511" s="912" t="str">
        <f t="shared" si="43"/>
        <v>6340</v>
      </c>
      <c r="G2511" s="931" t="s">
        <v>512</v>
      </c>
      <c r="H2511" s="931"/>
      <c r="I2511" s="906" t="s">
        <v>513</v>
      </c>
      <c r="J2511" s="956">
        <v>1</v>
      </c>
      <c r="K2511" s="1085">
        <v>7</v>
      </c>
      <c r="L2511" s="931">
        <v>3</v>
      </c>
      <c r="M2511" s="931" t="s">
        <v>3343</v>
      </c>
      <c r="N2511" s="912"/>
      <c r="O2511" s="761"/>
      <c r="P2511" s="931"/>
      <c r="Q2511" s="931"/>
    </row>
    <row r="2512" spans="2:17">
      <c r="B2512" s="911">
        <v>2506</v>
      </c>
      <c r="C2512" s="931" t="s">
        <v>65</v>
      </c>
      <c r="D2512" s="913"/>
      <c r="E2512" s="931" t="s">
        <v>150</v>
      </c>
      <c r="F2512" s="912" t="str">
        <f t="shared" si="43"/>
        <v>6340</v>
      </c>
      <c r="G2512" s="931"/>
      <c r="H2512" s="931"/>
      <c r="I2512" s="906" t="s">
        <v>514</v>
      </c>
      <c r="J2512" s="956"/>
      <c r="K2512" s="1085"/>
      <c r="L2512" s="931"/>
      <c r="M2512" s="931"/>
      <c r="N2512" s="912"/>
      <c r="O2512" s="761"/>
      <c r="P2512" s="931"/>
      <c r="Q2512" s="931"/>
    </row>
    <row r="2513" spans="2:17">
      <c r="B2513" s="911">
        <v>2507</v>
      </c>
      <c r="C2513" s="931" t="s">
        <v>65</v>
      </c>
      <c r="D2513" s="913"/>
      <c r="E2513" s="931" t="s">
        <v>150</v>
      </c>
      <c r="F2513" s="912" t="str">
        <f t="shared" si="43"/>
        <v>6340</v>
      </c>
      <c r="G2513" s="931"/>
      <c r="H2513" s="931"/>
      <c r="I2513" s="906" t="s">
        <v>515</v>
      </c>
      <c r="J2513" s="956"/>
      <c r="K2513" s="1085"/>
      <c r="L2513" s="931"/>
      <c r="M2513" s="931"/>
      <c r="N2513" s="912"/>
      <c r="O2513" s="761"/>
      <c r="P2513" s="931"/>
      <c r="Q2513" s="931"/>
    </row>
    <row r="2514" spans="2:17">
      <c r="B2514" s="911">
        <v>2508</v>
      </c>
      <c r="C2514" s="931" t="s">
        <v>65</v>
      </c>
      <c r="D2514" s="913"/>
      <c r="E2514" s="931" t="s">
        <v>150</v>
      </c>
      <c r="F2514" s="912" t="str">
        <f t="shared" si="43"/>
        <v>6340</v>
      </c>
      <c r="G2514" s="931" t="s">
        <v>520</v>
      </c>
      <c r="H2514" s="931"/>
      <c r="I2514" s="906" t="s">
        <v>521</v>
      </c>
      <c r="J2514" s="956">
        <v>1</v>
      </c>
      <c r="K2514" s="1085">
        <v>1</v>
      </c>
      <c r="L2514" s="931">
        <v>3</v>
      </c>
      <c r="M2514" s="931" t="s">
        <v>3387</v>
      </c>
      <c r="N2514" s="912"/>
      <c r="O2514" s="761"/>
      <c r="P2514" s="931"/>
      <c r="Q2514" s="931"/>
    </row>
    <row r="2515" spans="2:17">
      <c r="B2515" s="911">
        <v>2509</v>
      </c>
      <c r="C2515" s="931" t="s">
        <v>65</v>
      </c>
      <c r="D2515" s="913"/>
      <c r="E2515" s="931" t="s">
        <v>150</v>
      </c>
      <c r="F2515" s="912" t="str">
        <f t="shared" si="43"/>
        <v>6340</v>
      </c>
      <c r="G2515" s="931" t="s">
        <v>520</v>
      </c>
      <c r="H2515" s="931"/>
      <c r="I2515" s="906" t="s">
        <v>521</v>
      </c>
      <c r="J2515" s="956">
        <v>1</v>
      </c>
      <c r="K2515" s="1085">
        <v>2</v>
      </c>
      <c r="L2515" s="931">
        <v>3</v>
      </c>
      <c r="M2515" s="931" t="s">
        <v>3387</v>
      </c>
      <c r="N2515" s="912"/>
      <c r="O2515" s="761"/>
      <c r="P2515" s="931"/>
      <c r="Q2515" s="931"/>
    </row>
    <row r="2516" spans="2:17">
      <c r="B2516" s="911">
        <v>2510</v>
      </c>
      <c r="C2516" s="931" t="s">
        <v>65</v>
      </c>
      <c r="D2516" s="913"/>
      <c r="E2516" s="931" t="s">
        <v>150</v>
      </c>
      <c r="F2516" s="912" t="str">
        <f t="shared" si="43"/>
        <v>6340</v>
      </c>
      <c r="G2516" s="931" t="s">
        <v>520</v>
      </c>
      <c r="H2516" s="931"/>
      <c r="I2516" s="906" t="s">
        <v>521</v>
      </c>
      <c r="J2516" s="956">
        <v>1</v>
      </c>
      <c r="K2516" s="1085">
        <v>3</v>
      </c>
      <c r="L2516" s="931">
        <v>3</v>
      </c>
      <c r="M2516" s="931" t="s">
        <v>3387</v>
      </c>
      <c r="N2516" s="912"/>
      <c r="O2516" s="761"/>
      <c r="P2516" s="931"/>
      <c r="Q2516" s="931"/>
    </row>
    <row r="2517" spans="2:17">
      <c r="B2517" s="911">
        <v>2511</v>
      </c>
      <c r="C2517" s="931" t="s">
        <v>65</v>
      </c>
      <c r="D2517" s="913"/>
      <c r="E2517" s="931" t="s">
        <v>150</v>
      </c>
      <c r="F2517" s="912" t="str">
        <f t="shared" si="43"/>
        <v>6340</v>
      </c>
      <c r="G2517" s="931" t="s">
        <v>520</v>
      </c>
      <c r="H2517" s="931"/>
      <c r="I2517" s="906" t="s">
        <v>521</v>
      </c>
      <c r="J2517" s="956">
        <v>1</v>
      </c>
      <c r="K2517" s="1085">
        <v>4</v>
      </c>
      <c r="L2517" s="931">
        <v>3</v>
      </c>
      <c r="M2517" s="931" t="s">
        <v>3387</v>
      </c>
      <c r="N2517" s="912"/>
      <c r="O2517" s="761"/>
      <c r="P2517" s="931"/>
      <c r="Q2517" s="931"/>
    </row>
    <row r="2518" spans="2:17">
      <c r="B2518" s="911">
        <v>2512</v>
      </c>
      <c r="C2518" s="931" t="s">
        <v>65</v>
      </c>
      <c r="D2518" s="913"/>
      <c r="E2518" s="931" t="s">
        <v>150</v>
      </c>
      <c r="F2518" s="912" t="str">
        <f t="shared" si="43"/>
        <v>6340</v>
      </c>
      <c r="G2518" s="931" t="s">
        <v>520</v>
      </c>
      <c r="H2518" s="931"/>
      <c r="I2518" s="906" t="s">
        <v>521</v>
      </c>
      <c r="J2518" s="956">
        <v>1</v>
      </c>
      <c r="K2518" s="1085">
        <v>5</v>
      </c>
      <c r="L2518" s="931">
        <v>3</v>
      </c>
      <c r="M2518" s="931" t="s">
        <v>3387</v>
      </c>
      <c r="N2518" s="912"/>
      <c r="O2518" s="761"/>
      <c r="P2518" s="931"/>
      <c r="Q2518" s="931"/>
    </row>
    <row r="2519" spans="2:17">
      <c r="B2519" s="911">
        <v>2513</v>
      </c>
      <c r="C2519" s="931" t="s">
        <v>65</v>
      </c>
      <c r="D2519" s="913"/>
      <c r="E2519" s="931" t="s">
        <v>150</v>
      </c>
      <c r="F2519" s="912" t="str">
        <f t="shared" si="43"/>
        <v>6340</v>
      </c>
      <c r="G2519" s="931" t="s">
        <v>520</v>
      </c>
      <c r="H2519" s="931"/>
      <c r="I2519" s="906" t="s">
        <v>521</v>
      </c>
      <c r="J2519" s="956">
        <v>1</v>
      </c>
      <c r="K2519" s="1085">
        <v>6</v>
      </c>
      <c r="L2519" s="931">
        <v>3</v>
      </c>
      <c r="M2519" s="931" t="s">
        <v>3387</v>
      </c>
      <c r="N2519" s="912"/>
      <c r="O2519" s="761"/>
      <c r="P2519" s="931"/>
      <c r="Q2519" s="931"/>
    </row>
    <row r="2520" spans="2:17">
      <c r="B2520" s="911">
        <v>2514</v>
      </c>
      <c r="C2520" s="931" t="s">
        <v>65</v>
      </c>
      <c r="D2520" s="913"/>
      <c r="E2520" s="931" t="s">
        <v>150</v>
      </c>
      <c r="F2520" s="912" t="str">
        <f t="shared" si="43"/>
        <v>6340</v>
      </c>
      <c r="G2520" s="931" t="s">
        <v>520</v>
      </c>
      <c r="H2520" s="931"/>
      <c r="I2520" s="906" t="s">
        <v>521</v>
      </c>
      <c r="J2520" s="956">
        <v>2</v>
      </c>
      <c r="K2520" s="1085">
        <v>7</v>
      </c>
      <c r="L2520" s="931">
        <v>3</v>
      </c>
      <c r="M2520" s="931" t="s">
        <v>3387</v>
      </c>
      <c r="N2520" s="912"/>
      <c r="O2520" s="761"/>
      <c r="P2520" s="931"/>
      <c r="Q2520" s="931"/>
    </row>
    <row r="2521" spans="2:17">
      <c r="B2521" s="911">
        <v>2515</v>
      </c>
      <c r="C2521" s="931" t="s">
        <v>65</v>
      </c>
      <c r="D2521" s="913"/>
      <c r="E2521" s="931" t="s">
        <v>150</v>
      </c>
      <c r="F2521" s="912" t="str">
        <f t="shared" si="43"/>
        <v>6340</v>
      </c>
      <c r="G2521" s="931" t="s">
        <v>520</v>
      </c>
      <c r="H2521" s="931"/>
      <c r="I2521" s="906" t="s">
        <v>521</v>
      </c>
      <c r="J2521" s="956">
        <v>2</v>
      </c>
      <c r="K2521" s="1085">
        <v>8</v>
      </c>
      <c r="L2521" s="931">
        <v>3</v>
      </c>
      <c r="M2521" s="931" t="s">
        <v>3387</v>
      </c>
      <c r="N2521" s="912"/>
      <c r="O2521" s="761"/>
      <c r="P2521" s="931"/>
      <c r="Q2521" s="931"/>
    </row>
    <row r="2522" spans="2:17">
      <c r="B2522" s="911">
        <v>2516</v>
      </c>
      <c r="C2522" s="931" t="s">
        <v>65</v>
      </c>
      <c r="D2522" s="913"/>
      <c r="E2522" s="931" t="s">
        <v>150</v>
      </c>
      <c r="F2522" s="912" t="str">
        <f t="shared" si="43"/>
        <v>6340</v>
      </c>
      <c r="G2522" s="931" t="s">
        <v>520</v>
      </c>
      <c r="H2522" s="931"/>
      <c r="I2522" s="906" t="s">
        <v>521</v>
      </c>
      <c r="J2522" s="956">
        <v>2</v>
      </c>
      <c r="K2522" s="1085">
        <v>9</v>
      </c>
      <c r="L2522" s="931">
        <v>3</v>
      </c>
      <c r="M2522" s="931" t="s">
        <v>3387</v>
      </c>
      <c r="N2522" s="912"/>
      <c r="O2522" s="761"/>
      <c r="P2522" s="931"/>
      <c r="Q2522" s="931"/>
    </row>
    <row r="2523" spans="2:17">
      <c r="B2523" s="911">
        <v>2517</v>
      </c>
      <c r="C2523" s="931" t="s">
        <v>65</v>
      </c>
      <c r="D2523" s="913"/>
      <c r="E2523" s="931" t="s">
        <v>150</v>
      </c>
      <c r="F2523" s="912" t="str">
        <f t="shared" si="43"/>
        <v>6340</v>
      </c>
      <c r="G2523" s="931" t="s">
        <v>520</v>
      </c>
      <c r="H2523" s="931"/>
      <c r="I2523" s="906" t="s">
        <v>521</v>
      </c>
      <c r="J2523" s="956">
        <v>2</v>
      </c>
      <c r="K2523" s="1085">
        <v>10</v>
      </c>
      <c r="L2523" s="931">
        <v>3</v>
      </c>
      <c r="M2523" s="931" t="s">
        <v>3387</v>
      </c>
      <c r="N2523" s="912"/>
      <c r="O2523" s="761"/>
      <c r="P2523" s="931"/>
      <c r="Q2523" s="931"/>
    </row>
    <row r="2524" spans="2:17">
      <c r="B2524" s="911">
        <v>2518</v>
      </c>
      <c r="C2524" s="931" t="s">
        <v>65</v>
      </c>
      <c r="D2524" s="913"/>
      <c r="E2524" s="931" t="s">
        <v>150</v>
      </c>
      <c r="F2524" s="912" t="str">
        <f t="shared" si="43"/>
        <v>6340</v>
      </c>
      <c r="G2524" s="931" t="s">
        <v>520</v>
      </c>
      <c r="H2524" s="931"/>
      <c r="I2524" s="906" t="s">
        <v>521</v>
      </c>
      <c r="J2524" s="956">
        <v>2</v>
      </c>
      <c r="K2524" s="1085">
        <v>11</v>
      </c>
      <c r="L2524" s="931">
        <v>3</v>
      </c>
      <c r="M2524" s="931" t="s">
        <v>3387</v>
      </c>
      <c r="N2524" s="912"/>
      <c r="O2524" s="761"/>
      <c r="P2524" s="931"/>
      <c r="Q2524" s="931"/>
    </row>
    <row r="2525" spans="2:17">
      <c r="B2525" s="911">
        <v>2519</v>
      </c>
      <c r="C2525" s="931" t="s">
        <v>65</v>
      </c>
      <c r="D2525" s="913"/>
      <c r="E2525" s="931" t="s">
        <v>150</v>
      </c>
      <c r="F2525" s="912" t="str">
        <f t="shared" si="43"/>
        <v>6340</v>
      </c>
      <c r="G2525" s="931" t="s">
        <v>520</v>
      </c>
      <c r="H2525" s="931"/>
      <c r="I2525" s="906" t="s">
        <v>521</v>
      </c>
      <c r="J2525" s="956">
        <v>2</v>
      </c>
      <c r="K2525" s="1085">
        <v>12</v>
      </c>
      <c r="L2525" s="931">
        <v>3</v>
      </c>
      <c r="M2525" s="931" t="s">
        <v>3387</v>
      </c>
      <c r="N2525" s="912"/>
      <c r="O2525" s="761"/>
      <c r="P2525" s="931"/>
      <c r="Q2525" s="931"/>
    </row>
    <row r="2526" spans="2:17">
      <c r="B2526" s="911">
        <v>2520</v>
      </c>
      <c r="C2526" s="931" t="s">
        <v>65</v>
      </c>
      <c r="D2526" s="913"/>
      <c r="E2526" s="931" t="s">
        <v>150</v>
      </c>
      <c r="F2526" s="912" t="str">
        <f t="shared" si="43"/>
        <v>6340</v>
      </c>
      <c r="G2526" s="931" t="s">
        <v>523</v>
      </c>
      <c r="H2526" s="931"/>
      <c r="I2526" s="906" t="s">
        <v>524</v>
      </c>
      <c r="J2526" s="956">
        <v>1</v>
      </c>
      <c r="K2526" s="1085">
        <v>1</v>
      </c>
      <c r="L2526" s="931">
        <v>3</v>
      </c>
      <c r="M2526" s="931" t="s">
        <v>3387</v>
      </c>
      <c r="N2526" s="912"/>
      <c r="O2526" s="761"/>
      <c r="P2526" s="931"/>
      <c r="Q2526" s="931"/>
    </row>
    <row r="2527" spans="2:17">
      <c r="B2527" s="911">
        <v>2521</v>
      </c>
      <c r="C2527" s="931" t="s">
        <v>65</v>
      </c>
      <c r="D2527" s="913"/>
      <c r="E2527" s="931" t="s">
        <v>150</v>
      </c>
      <c r="F2527" s="912" t="str">
        <f t="shared" si="43"/>
        <v>6340</v>
      </c>
      <c r="G2527" s="931" t="s">
        <v>523</v>
      </c>
      <c r="H2527" s="931"/>
      <c r="I2527" s="906" t="s">
        <v>524</v>
      </c>
      <c r="J2527" s="956">
        <v>1</v>
      </c>
      <c r="K2527" s="1085">
        <v>2</v>
      </c>
      <c r="L2527" s="931">
        <v>3</v>
      </c>
      <c r="M2527" s="931" t="s">
        <v>3387</v>
      </c>
      <c r="N2527" s="912"/>
      <c r="O2527" s="761"/>
      <c r="P2527" s="931"/>
      <c r="Q2527" s="931"/>
    </row>
    <row r="2528" spans="2:17">
      <c r="B2528" s="911">
        <v>2522</v>
      </c>
      <c r="C2528" s="931" t="s">
        <v>65</v>
      </c>
      <c r="D2528" s="913"/>
      <c r="E2528" s="931" t="s">
        <v>150</v>
      </c>
      <c r="F2528" s="912" t="str">
        <f t="shared" si="43"/>
        <v>6340</v>
      </c>
      <c r="G2528" s="931" t="s">
        <v>523</v>
      </c>
      <c r="H2528" s="931"/>
      <c r="I2528" s="906" t="s">
        <v>524</v>
      </c>
      <c r="J2528" s="956">
        <v>1</v>
      </c>
      <c r="K2528" s="1085">
        <v>3</v>
      </c>
      <c r="L2528" s="931">
        <v>3</v>
      </c>
      <c r="M2528" s="931" t="s">
        <v>3387</v>
      </c>
      <c r="N2528" s="912"/>
      <c r="O2528" s="761"/>
      <c r="P2528" s="931"/>
      <c r="Q2528" s="931"/>
    </row>
    <row r="2529" spans="2:17">
      <c r="B2529" s="911">
        <v>2523</v>
      </c>
      <c r="C2529" s="931" t="s">
        <v>65</v>
      </c>
      <c r="D2529" s="913"/>
      <c r="E2529" s="931" t="s">
        <v>150</v>
      </c>
      <c r="F2529" s="912" t="str">
        <f t="shared" si="43"/>
        <v>6340</v>
      </c>
      <c r="G2529" s="931" t="s">
        <v>523</v>
      </c>
      <c r="H2529" s="931"/>
      <c r="I2529" s="906" t="s">
        <v>524</v>
      </c>
      <c r="J2529" s="956">
        <v>1</v>
      </c>
      <c r="K2529" s="1085">
        <v>4</v>
      </c>
      <c r="L2529" s="931">
        <v>3</v>
      </c>
      <c r="M2529" s="931" t="s">
        <v>3387</v>
      </c>
      <c r="N2529" s="912"/>
      <c r="O2529" s="761"/>
      <c r="P2529" s="931"/>
      <c r="Q2529" s="931"/>
    </row>
    <row r="2530" spans="2:17">
      <c r="B2530" s="911">
        <v>2524</v>
      </c>
      <c r="C2530" s="931" t="s">
        <v>65</v>
      </c>
      <c r="D2530" s="913"/>
      <c r="E2530" s="931" t="s">
        <v>150</v>
      </c>
      <c r="F2530" s="912" t="str">
        <f t="shared" si="43"/>
        <v>6340</v>
      </c>
      <c r="G2530" s="931" t="s">
        <v>523</v>
      </c>
      <c r="H2530" s="931"/>
      <c r="I2530" s="906" t="s">
        <v>524</v>
      </c>
      <c r="J2530" s="956">
        <v>1</v>
      </c>
      <c r="K2530" s="1085">
        <v>5</v>
      </c>
      <c r="L2530" s="931">
        <v>3</v>
      </c>
      <c r="M2530" s="931" t="s">
        <v>3387</v>
      </c>
      <c r="N2530" s="912"/>
      <c r="O2530" s="761"/>
      <c r="P2530" s="931"/>
      <c r="Q2530" s="931"/>
    </row>
    <row r="2531" spans="2:17">
      <c r="B2531" s="911">
        <v>2525</v>
      </c>
      <c r="C2531" s="931" t="s">
        <v>65</v>
      </c>
      <c r="D2531" s="913"/>
      <c r="E2531" s="931" t="s">
        <v>150</v>
      </c>
      <c r="F2531" s="912" t="str">
        <f t="shared" si="43"/>
        <v>6340</v>
      </c>
      <c r="G2531" s="931" t="s">
        <v>523</v>
      </c>
      <c r="H2531" s="931"/>
      <c r="I2531" s="906" t="s">
        <v>524</v>
      </c>
      <c r="J2531" s="956">
        <v>1</v>
      </c>
      <c r="K2531" s="1085">
        <v>6</v>
      </c>
      <c r="L2531" s="931">
        <v>3</v>
      </c>
      <c r="M2531" s="931" t="s">
        <v>3387</v>
      </c>
      <c r="N2531" s="912"/>
      <c r="O2531" s="761"/>
      <c r="P2531" s="931"/>
      <c r="Q2531" s="931"/>
    </row>
    <row r="2532" spans="2:17">
      <c r="B2532" s="911">
        <v>2526</v>
      </c>
      <c r="C2532" s="931" t="s">
        <v>65</v>
      </c>
      <c r="D2532" s="913"/>
      <c r="E2532" s="931" t="s">
        <v>150</v>
      </c>
      <c r="F2532" s="912" t="str">
        <f t="shared" si="43"/>
        <v>6340</v>
      </c>
      <c r="G2532" s="931" t="s">
        <v>523</v>
      </c>
      <c r="H2532" s="931"/>
      <c r="I2532" s="906" t="s">
        <v>524</v>
      </c>
      <c r="J2532" s="956">
        <v>1</v>
      </c>
      <c r="K2532" s="1085">
        <v>7</v>
      </c>
      <c r="L2532" s="931">
        <v>3</v>
      </c>
      <c r="M2532" s="931" t="s">
        <v>3387</v>
      </c>
      <c r="N2532" s="912"/>
      <c r="O2532" s="761"/>
      <c r="P2532" s="931"/>
      <c r="Q2532" s="931"/>
    </row>
    <row r="2533" spans="2:17">
      <c r="B2533" s="911">
        <v>2527</v>
      </c>
      <c r="C2533" s="931" t="s">
        <v>65</v>
      </c>
      <c r="D2533" s="913"/>
      <c r="E2533" s="931" t="s">
        <v>150</v>
      </c>
      <c r="F2533" s="912" t="str">
        <f t="shared" si="43"/>
        <v>6340</v>
      </c>
      <c r="G2533" s="931" t="s">
        <v>523</v>
      </c>
      <c r="H2533" s="931"/>
      <c r="I2533" s="906" t="s">
        <v>524</v>
      </c>
      <c r="J2533" s="956">
        <v>1</v>
      </c>
      <c r="K2533" s="1085">
        <v>8</v>
      </c>
      <c r="L2533" s="931">
        <v>3</v>
      </c>
      <c r="M2533" s="931" t="s">
        <v>3387</v>
      </c>
      <c r="N2533" s="912"/>
      <c r="O2533" s="761"/>
      <c r="P2533" s="931"/>
      <c r="Q2533" s="931"/>
    </row>
    <row r="2534" spans="2:17">
      <c r="B2534" s="911">
        <v>2528</v>
      </c>
      <c r="C2534" s="931" t="s">
        <v>65</v>
      </c>
      <c r="D2534" s="913"/>
      <c r="E2534" s="931" t="s">
        <v>150</v>
      </c>
      <c r="F2534" s="912" t="str">
        <f t="shared" si="43"/>
        <v>6340</v>
      </c>
      <c r="G2534" s="931" t="s">
        <v>523</v>
      </c>
      <c r="H2534" s="931"/>
      <c r="I2534" s="906" t="s">
        <v>524</v>
      </c>
      <c r="J2534" s="956">
        <v>1</v>
      </c>
      <c r="K2534" s="1085">
        <v>9</v>
      </c>
      <c r="L2534" s="931">
        <v>3</v>
      </c>
      <c r="M2534" s="931" t="s">
        <v>3387</v>
      </c>
      <c r="N2534" s="912"/>
      <c r="O2534" s="761"/>
      <c r="P2534" s="931"/>
      <c r="Q2534" s="931"/>
    </row>
    <row r="2535" spans="2:17">
      <c r="B2535" s="911">
        <v>2529</v>
      </c>
      <c r="C2535" s="931" t="s">
        <v>65</v>
      </c>
      <c r="D2535" s="913"/>
      <c r="E2535" s="931" t="s">
        <v>150</v>
      </c>
      <c r="F2535" s="912" t="str">
        <f t="shared" si="43"/>
        <v>6340</v>
      </c>
      <c r="G2535" s="931"/>
      <c r="H2535" s="931"/>
      <c r="I2535" s="906" t="s">
        <v>525</v>
      </c>
      <c r="J2535" s="956"/>
      <c r="K2535" s="1085"/>
      <c r="L2535" s="931"/>
      <c r="M2535" s="931"/>
      <c r="N2535" s="912"/>
      <c r="O2535" s="761"/>
      <c r="P2535" s="931"/>
      <c r="Q2535" s="931"/>
    </row>
    <row r="2536" spans="2:17">
      <c r="B2536" s="911">
        <v>2530</v>
      </c>
      <c r="C2536" s="931" t="s">
        <v>65</v>
      </c>
      <c r="D2536" s="913"/>
      <c r="E2536" s="931" t="s">
        <v>150</v>
      </c>
      <c r="F2536" s="912" t="str">
        <f t="shared" si="43"/>
        <v>6340</v>
      </c>
      <c r="G2536" s="931"/>
      <c r="H2536" s="931"/>
      <c r="I2536" s="906" t="s">
        <v>527</v>
      </c>
      <c r="J2536" s="956"/>
      <c r="K2536" s="1085"/>
      <c r="L2536" s="931"/>
      <c r="M2536" s="931"/>
      <c r="N2536" s="912"/>
      <c r="O2536" s="761"/>
      <c r="P2536" s="931"/>
      <c r="Q2536" s="931"/>
    </row>
    <row r="2537" spans="2:17">
      <c r="B2537" s="911">
        <v>2531</v>
      </c>
      <c r="C2537" s="931" t="s">
        <v>65</v>
      </c>
      <c r="D2537" s="913"/>
      <c r="E2537" s="931" t="s">
        <v>150</v>
      </c>
      <c r="F2537" s="912" t="str">
        <f t="shared" si="43"/>
        <v>6340</v>
      </c>
      <c r="G2537" s="931" t="s">
        <v>528</v>
      </c>
      <c r="H2537" s="931"/>
      <c r="I2537" s="906" t="s">
        <v>529</v>
      </c>
      <c r="J2537" s="956">
        <v>1</v>
      </c>
      <c r="K2537" s="1085">
        <v>1</v>
      </c>
      <c r="L2537" s="931">
        <v>3</v>
      </c>
      <c r="M2537" s="931" t="s">
        <v>3387</v>
      </c>
      <c r="N2537" s="912"/>
      <c r="O2537" s="761"/>
      <c r="P2537" s="931"/>
      <c r="Q2537" s="931"/>
    </row>
    <row r="2538" spans="2:17">
      <c r="B2538" s="911">
        <v>2532</v>
      </c>
      <c r="C2538" s="931" t="s">
        <v>65</v>
      </c>
      <c r="D2538" s="913"/>
      <c r="E2538" s="931" t="s">
        <v>150</v>
      </c>
      <c r="F2538" s="912" t="str">
        <f t="shared" si="43"/>
        <v>6340</v>
      </c>
      <c r="G2538" s="931" t="s">
        <v>528</v>
      </c>
      <c r="H2538" s="931"/>
      <c r="I2538" s="906" t="s">
        <v>529</v>
      </c>
      <c r="J2538" s="956">
        <v>1</v>
      </c>
      <c r="K2538" s="1085">
        <v>2</v>
      </c>
      <c r="L2538" s="931">
        <v>3</v>
      </c>
      <c r="M2538" s="931" t="s">
        <v>3387</v>
      </c>
      <c r="N2538" s="912"/>
      <c r="O2538" s="761"/>
      <c r="P2538" s="931"/>
      <c r="Q2538" s="931"/>
    </row>
    <row r="2539" spans="2:17">
      <c r="B2539" s="911">
        <v>2533</v>
      </c>
      <c r="C2539" s="931" t="s">
        <v>65</v>
      </c>
      <c r="D2539" s="913"/>
      <c r="E2539" s="931" t="s">
        <v>150</v>
      </c>
      <c r="F2539" s="912" t="str">
        <f t="shared" si="43"/>
        <v>6340</v>
      </c>
      <c r="G2539" s="931" t="s">
        <v>528</v>
      </c>
      <c r="H2539" s="931"/>
      <c r="I2539" s="906" t="s">
        <v>529</v>
      </c>
      <c r="J2539" s="956">
        <v>1</v>
      </c>
      <c r="K2539" s="1085">
        <v>3</v>
      </c>
      <c r="L2539" s="931">
        <v>3</v>
      </c>
      <c r="M2539" s="931" t="s">
        <v>3387</v>
      </c>
      <c r="N2539" s="912"/>
      <c r="O2539" s="761"/>
      <c r="P2539" s="931"/>
      <c r="Q2539" s="931"/>
    </row>
    <row r="2540" spans="2:17">
      <c r="B2540" s="911">
        <v>2534</v>
      </c>
      <c r="C2540" s="931" t="s">
        <v>65</v>
      </c>
      <c r="D2540" s="913"/>
      <c r="E2540" s="931" t="s">
        <v>150</v>
      </c>
      <c r="F2540" s="912" t="str">
        <f t="shared" si="43"/>
        <v>6340</v>
      </c>
      <c r="G2540" s="931" t="s">
        <v>528</v>
      </c>
      <c r="H2540" s="931"/>
      <c r="I2540" s="906" t="s">
        <v>529</v>
      </c>
      <c r="J2540" s="956">
        <v>1</v>
      </c>
      <c r="K2540" s="1085">
        <v>4</v>
      </c>
      <c r="L2540" s="931">
        <v>3</v>
      </c>
      <c r="M2540" s="931" t="s">
        <v>3387</v>
      </c>
      <c r="N2540" s="912"/>
      <c r="O2540" s="761"/>
      <c r="P2540" s="931"/>
      <c r="Q2540" s="931"/>
    </row>
    <row r="2541" spans="2:17">
      <c r="B2541" s="911">
        <v>2535</v>
      </c>
      <c r="C2541" s="931" t="s">
        <v>65</v>
      </c>
      <c r="D2541" s="913"/>
      <c r="E2541" s="931" t="s">
        <v>150</v>
      </c>
      <c r="F2541" s="912" t="str">
        <f t="shared" si="43"/>
        <v>6340</v>
      </c>
      <c r="G2541" s="931" t="s">
        <v>528</v>
      </c>
      <c r="H2541" s="931"/>
      <c r="I2541" s="906" t="s">
        <v>529</v>
      </c>
      <c r="J2541" s="956">
        <v>1</v>
      </c>
      <c r="K2541" s="1085">
        <v>5</v>
      </c>
      <c r="L2541" s="931">
        <v>3</v>
      </c>
      <c r="M2541" s="931" t="s">
        <v>3387</v>
      </c>
      <c r="N2541" s="912"/>
      <c r="O2541" s="761"/>
      <c r="P2541" s="931"/>
      <c r="Q2541" s="931"/>
    </row>
    <row r="2542" spans="2:17">
      <c r="B2542" s="911">
        <v>2536</v>
      </c>
      <c r="C2542" s="931" t="s">
        <v>65</v>
      </c>
      <c r="D2542" s="913"/>
      <c r="E2542" s="931" t="s">
        <v>150</v>
      </c>
      <c r="F2542" s="912" t="str">
        <f t="shared" si="43"/>
        <v>6340</v>
      </c>
      <c r="G2542" s="931" t="s">
        <v>528</v>
      </c>
      <c r="H2542" s="931"/>
      <c r="I2542" s="906" t="s">
        <v>529</v>
      </c>
      <c r="J2542" s="956">
        <v>1</v>
      </c>
      <c r="K2542" s="1085">
        <v>6</v>
      </c>
      <c r="L2542" s="931">
        <v>3</v>
      </c>
      <c r="M2542" s="931" t="s">
        <v>3387</v>
      </c>
      <c r="N2542" s="912"/>
      <c r="O2542" s="761"/>
      <c r="P2542" s="931"/>
      <c r="Q2542" s="931"/>
    </row>
    <row r="2543" spans="2:17">
      <c r="B2543" s="911">
        <v>2537</v>
      </c>
      <c r="C2543" s="931" t="s">
        <v>65</v>
      </c>
      <c r="D2543" s="913"/>
      <c r="E2543" s="931" t="s">
        <v>150</v>
      </c>
      <c r="F2543" s="912" t="str">
        <f t="shared" si="43"/>
        <v>6340</v>
      </c>
      <c r="G2543" s="931" t="s">
        <v>528</v>
      </c>
      <c r="H2543" s="931"/>
      <c r="I2543" s="906" t="s">
        <v>529</v>
      </c>
      <c r="J2543" s="956">
        <v>1</v>
      </c>
      <c r="K2543" s="1085">
        <v>7</v>
      </c>
      <c r="L2543" s="931">
        <v>3</v>
      </c>
      <c r="M2543" s="931" t="s">
        <v>3387</v>
      </c>
      <c r="N2543" s="912"/>
      <c r="O2543" s="761"/>
      <c r="P2543" s="931"/>
      <c r="Q2543" s="931"/>
    </row>
    <row r="2544" spans="2:17">
      <c r="B2544" s="911">
        <v>2538</v>
      </c>
      <c r="C2544" s="931" t="s">
        <v>65</v>
      </c>
      <c r="D2544" s="913"/>
      <c r="E2544" s="931" t="s">
        <v>150</v>
      </c>
      <c r="F2544" s="912" t="str">
        <f t="shared" si="43"/>
        <v>6340</v>
      </c>
      <c r="G2544" s="931" t="s">
        <v>528</v>
      </c>
      <c r="H2544" s="931"/>
      <c r="I2544" s="906" t="s">
        <v>529</v>
      </c>
      <c r="J2544" s="956">
        <v>2</v>
      </c>
      <c r="K2544" s="1085">
        <v>8</v>
      </c>
      <c r="L2544" s="931">
        <v>3</v>
      </c>
      <c r="M2544" s="931" t="s">
        <v>3387</v>
      </c>
      <c r="N2544" s="912"/>
      <c r="O2544" s="761"/>
      <c r="P2544" s="931"/>
      <c r="Q2544" s="931"/>
    </row>
    <row r="2545" spans="2:17">
      <c r="B2545" s="911">
        <v>2539</v>
      </c>
      <c r="C2545" s="931" t="s">
        <v>65</v>
      </c>
      <c r="D2545" s="913"/>
      <c r="E2545" s="931" t="s">
        <v>150</v>
      </c>
      <c r="F2545" s="912" t="str">
        <f t="shared" si="43"/>
        <v>6340</v>
      </c>
      <c r="G2545" s="931" t="s">
        <v>528</v>
      </c>
      <c r="H2545" s="931"/>
      <c r="I2545" s="906" t="s">
        <v>529</v>
      </c>
      <c r="J2545" s="956">
        <v>2</v>
      </c>
      <c r="K2545" s="1085">
        <v>9</v>
      </c>
      <c r="L2545" s="931">
        <v>3</v>
      </c>
      <c r="M2545" s="931" t="s">
        <v>3387</v>
      </c>
      <c r="N2545" s="912"/>
      <c r="O2545" s="761"/>
      <c r="P2545" s="931"/>
      <c r="Q2545" s="931"/>
    </row>
    <row r="2546" spans="2:17">
      <c r="B2546" s="911">
        <v>2540</v>
      </c>
      <c r="C2546" s="931" t="s">
        <v>65</v>
      </c>
      <c r="D2546" s="913"/>
      <c r="E2546" s="931" t="s">
        <v>150</v>
      </c>
      <c r="F2546" s="912" t="str">
        <f t="shared" ref="F2546:F2609" si="44">LEFT(I2546,4)</f>
        <v>6340</v>
      </c>
      <c r="G2546" s="931" t="s">
        <v>528</v>
      </c>
      <c r="H2546" s="931"/>
      <c r="I2546" s="906" t="s">
        <v>529</v>
      </c>
      <c r="J2546" s="956">
        <v>2</v>
      </c>
      <c r="K2546" s="1085">
        <v>10</v>
      </c>
      <c r="L2546" s="931">
        <v>3</v>
      </c>
      <c r="M2546" s="931" t="s">
        <v>3387</v>
      </c>
      <c r="N2546" s="912"/>
      <c r="O2546" s="761"/>
      <c r="P2546" s="931"/>
      <c r="Q2546" s="931"/>
    </row>
    <row r="2547" spans="2:17">
      <c r="B2547" s="911">
        <v>2541</v>
      </c>
      <c r="C2547" s="931" t="s">
        <v>65</v>
      </c>
      <c r="D2547" s="913"/>
      <c r="E2547" s="931" t="s">
        <v>150</v>
      </c>
      <c r="F2547" s="912" t="str">
        <f t="shared" si="44"/>
        <v>6340</v>
      </c>
      <c r="G2547" s="931" t="s">
        <v>528</v>
      </c>
      <c r="H2547" s="931"/>
      <c r="I2547" s="906" t="s">
        <v>529</v>
      </c>
      <c r="J2547" s="956">
        <v>2</v>
      </c>
      <c r="K2547" s="1085">
        <v>11</v>
      </c>
      <c r="L2547" s="931">
        <v>3</v>
      </c>
      <c r="M2547" s="931" t="s">
        <v>3387</v>
      </c>
      <c r="N2547" s="912"/>
      <c r="O2547" s="761"/>
      <c r="P2547" s="931"/>
      <c r="Q2547" s="931"/>
    </row>
    <row r="2548" spans="2:17">
      <c r="B2548" s="911">
        <v>2542</v>
      </c>
      <c r="C2548" s="931" t="s">
        <v>65</v>
      </c>
      <c r="D2548" s="913"/>
      <c r="E2548" s="931" t="s">
        <v>150</v>
      </c>
      <c r="F2548" s="912" t="str">
        <f t="shared" si="44"/>
        <v>6340</v>
      </c>
      <c r="G2548" s="931" t="s">
        <v>528</v>
      </c>
      <c r="H2548" s="931"/>
      <c r="I2548" s="906" t="s">
        <v>529</v>
      </c>
      <c r="J2548" s="956">
        <v>2</v>
      </c>
      <c r="K2548" s="1085">
        <v>12</v>
      </c>
      <c r="L2548" s="931">
        <v>3</v>
      </c>
      <c r="M2548" s="931" t="s">
        <v>3387</v>
      </c>
      <c r="N2548" s="912"/>
      <c r="O2548" s="761"/>
      <c r="P2548" s="931"/>
      <c r="Q2548" s="931"/>
    </row>
    <row r="2549" spans="2:17">
      <c r="B2549" s="911">
        <v>2543</v>
      </c>
      <c r="C2549" s="931" t="s">
        <v>65</v>
      </c>
      <c r="D2549" s="913"/>
      <c r="E2549" s="931" t="s">
        <v>150</v>
      </c>
      <c r="F2549" s="912" t="str">
        <f t="shared" si="44"/>
        <v>6340</v>
      </c>
      <c r="G2549" s="931" t="s">
        <v>528</v>
      </c>
      <c r="H2549" s="931"/>
      <c r="I2549" s="906" t="s">
        <v>529</v>
      </c>
      <c r="J2549" s="956">
        <v>2</v>
      </c>
      <c r="K2549" s="1085">
        <v>13</v>
      </c>
      <c r="L2549" s="931">
        <v>3</v>
      </c>
      <c r="M2549" s="931" t="s">
        <v>3387</v>
      </c>
      <c r="N2549" s="912"/>
      <c r="O2549" s="761"/>
      <c r="P2549" s="931"/>
      <c r="Q2549" s="931"/>
    </row>
    <row r="2550" spans="2:17">
      <c r="B2550" s="911">
        <v>2544</v>
      </c>
      <c r="C2550" s="931" t="s">
        <v>65</v>
      </c>
      <c r="D2550" s="913"/>
      <c r="E2550" s="931" t="s">
        <v>150</v>
      </c>
      <c r="F2550" s="912" t="str">
        <f t="shared" si="44"/>
        <v>6340</v>
      </c>
      <c r="G2550" s="931" t="s">
        <v>530</v>
      </c>
      <c r="H2550" s="931"/>
      <c r="I2550" s="906" t="s">
        <v>531</v>
      </c>
      <c r="J2550" s="956">
        <v>1</v>
      </c>
      <c r="K2550" s="1085">
        <v>1</v>
      </c>
      <c r="L2550" s="931">
        <v>3</v>
      </c>
      <c r="M2550" s="931" t="s">
        <v>3387</v>
      </c>
      <c r="N2550" s="912"/>
      <c r="O2550" s="761"/>
      <c r="P2550" s="931"/>
      <c r="Q2550" s="931"/>
    </row>
    <row r="2551" spans="2:17">
      <c r="B2551" s="911">
        <v>2545</v>
      </c>
      <c r="C2551" s="931" t="s">
        <v>65</v>
      </c>
      <c r="D2551" s="913"/>
      <c r="E2551" s="931" t="s">
        <v>150</v>
      </c>
      <c r="F2551" s="912" t="str">
        <f t="shared" si="44"/>
        <v>6340</v>
      </c>
      <c r="G2551" s="931" t="s">
        <v>530</v>
      </c>
      <c r="H2551" s="931"/>
      <c r="I2551" s="906" t="s">
        <v>531</v>
      </c>
      <c r="J2551" s="956">
        <v>1</v>
      </c>
      <c r="K2551" s="1085">
        <v>2</v>
      </c>
      <c r="L2551" s="931">
        <v>3</v>
      </c>
      <c r="M2551" s="931" t="s">
        <v>3387</v>
      </c>
      <c r="N2551" s="912"/>
      <c r="O2551" s="761"/>
      <c r="P2551" s="931"/>
      <c r="Q2551" s="931"/>
    </row>
    <row r="2552" spans="2:17">
      <c r="B2552" s="911">
        <v>2546</v>
      </c>
      <c r="C2552" s="931" t="s">
        <v>65</v>
      </c>
      <c r="D2552" s="913"/>
      <c r="E2552" s="931" t="s">
        <v>150</v>
      </c>
      <c r="F2552" s="912" t="str">
        <f t="shared" si="44"/>
        <v>6340</v>
      </c>
      <c r="G2552" s="931" t="s">
        <v>530</v>
      </c>
      <c r="H2552" s="931"/>
      <c r="I2552" s="906" t="s">
        <v>531</v>
      </c>
      <c r="J2552" s="956">
        <v>1</v>
      </c>
      <c r="K2552" s="1085">
        <v>3</v>
      </c>
      <c r="L2552" s="931">
        <v>3</v>
      </c>
      <c r="M2552" s="931" t="s">
        <v>3387</v>
      </c>
      <c r="N2552" s="912"/>
      <c r="O2552" s="761"/>
      <c r="P2552" s="931"/>
      <c r="Q2552" s="931"/>
    </row>
    <row r="2553" spans="2:17">
      <c r="B2553" s="911">
        <v>2547</v>
      </c>
      <c r="C2553" s="931" t="s">
        <v>65</v>
      </c>
      <c r="D2553" s="913"/>
      <c r="E2553" s="931" t="s">
        <v>150</v>
      </c>
      <c r="F2553" s="912" t="str">
        <f t="shared" si="44"/>
        <v>6340</v>
      </c>
      <c r="G2553" s="931" t="s">
        <v>530</v>
      </c>
      <c r="H2553" s="931"/>
      <c r="I2553" s="906" t="s">
        <v>531</v>
      </c>
      <c r="J2553" s="956">
        <v>1</v>
      </c>
      <c r="K2553" s="1085">
        <v>4</v>
      </c>
      <c r="L2553" s="931">
        <v>3</v>
      </c>
      <c r="M2553" s="931" t="s">
        <v>3387</v>
      </c>
      <c r="N2553" s="912"/>
      <c r="O2553" s="761"/>
      <c r="P2553" s="931"/>
      <c r="Q2553" s="931"/>
    </row>
    <row r="2554" spans="2:17">
      <c r="B2554" s="911">
        <v>2548</v>
      </c>
      <c r="C2554" s="931" t="s">
        <v>65</v>
      </c>
      <c r="D2554" s="913"/>
      <c r="E2554" s="931" t="s">
        <v>150</v>
      </c>
      <c r="F2554" s="912" t="str">
        <f t="shared" si="44"/>
        <v>6340</v>
      </c>
      <c r="G2554" s="931" t="s">
        <v>530</v>
      </c>
      <c r="H2554" s="931"/>
      <c r="I2554" s="906" t="s">
        <v>531</v>
      </c>
      <c r="J2554" s="956">
        <v>1</v>
      </c>
      <c r="K2554" s="1085">
        <v>5</v>
      </c>
      <c r="L2554" s="931">
        <v>3</v>
      </c>
      <c r="M2554" s="931" t="s">
        <v>3387</v>
      </c>
      <c r="N2554" s="912"/>
      <c r="O2554" s="761"/>
      <c r="P2554" s="931"/>
      <c r="Q2554" s="931"/>
    </row>
    <row r="2555" spans="2:17">
      <c r="B2555" s="911">
        <v>2549</v>
      </c>
      <c r="C2555" s="931" t="s">
        <v>65</v>
      </c>
      <c r="D2555" s="913"/>
      <c r="E2555" s="931" t="s">
        <v>150</v>
      </c>
      <c r="F2555" s="912" t="str">
        <f t="shared" si="44"/>
        <v>6340</v>
      </c>
      <c r="G2555" s="931" t="s">
        <v>530</v>
      </c>
      <c r="H2555" s="931"/>
      <c r="I2555" s="906" t="s">
        <v>531</v>
      </c>
      <c r="J2555" s="956">
        <v>1</v>
      </c>
      <c r="K2555" s="1085">
        <v>6</v>
      </c>
      <c r="L2555" s="931">
        <v>3</v>
      </c>
      <c r="M2555" s="931" t="s">
        <v>3387</v>
      </c>
      <c r="N2555" s="912"/>
      <c r="O2555" s="761"/>
      <c r="P2555" s="931"/>
      <c r="Q2555" s="931"/>
    </row>
    <row r="2556" spans="2:17">
      <c r="B2556" s="911">
        <v>2550</v>
      </c>
      <c r="C2556" s="931" t="s">
        <v>65</v>
      </c>
      <c r="D2556" s="913"/>
      <c r="E2556" s="931" t="s">
        <v>150</v>
      </c>
      <c r="F2556" s="912" t="str">
        <f t="shared" si="44"/>
        <v>6340</v>
      </c>
      <c r="G2556" s="931" t="s">
        <v>530</v>
      </c>
      <c r="H2556" s="931"/>
      <c r="I2556" s="906" t="s">
        <v>531</v>
      </c>
      <c r="J2556" s="956">
        <v>1</v>
      </c>
      <c r="K2556" s="1085">
        <v>7</v>
      </c>
      <c r="L2556" s="931">
        <v>3</v>
      </c>
      <c r="M2556" s="931" t="s">
        <v>3387</v>
      </c>
      <c r="N2556" s="912"/>
      <c r="O2556" s="761"/>
      <c r="P2556" s="931"/>
      <c r="Q2556" s="931"/>
    </row>
    <row r="2557" spans="2:17">
      <c r="B2557" s="911">
        <v>2551</v>
      </c>
      <c r="C2557" s="931" t="s">
        <v>65</v>
      </c>
      <c r="D2557" s="913"/>
      <c r="E2557" s="931" t="s">
        <v>150</v>
      </c>
      <c r="F2557" s="912" t="str">
        <f t="shared" si="44"/>
        <v>6340</v>
      </c>
      <c r="G2557" s="931" t="s">
        <v>530</v>
      </c>
      <c r="H2557" s="931"/>
      <c r="I2557" s="906" t="s">
        <v>531</v>
      </c>
      <c r="J2557" s="956">
        <v>1</v>
      </c>
      <c r="K2557" s="1085">
        <v>8</v>
      </c>
      <c r="L2557" s="931">
        <v>3</v>
      </c>
      <c r="M2557" s="931" t="s">
        <v>3387</v>
      </c>
      <c r="N2557" s="912"/>
      <c r="O2557" s="761"/>
      <c r="P2557" s="931"/>
      <c r="Q2557" s="931"/>
    </row>
    <row r="2558" spans="2:17">
      <c r="B2558" s="911">
        <v>2552</v>
      </c>
      <c r="C2558" s="931" t="s">
        <v>65</v>
      </c>
      <c r="D2558" s="913"/>
      <c r="E2558" s="931" t="s">
        <v>150</v>
      </c>
      <c r="F2558" s="912" t="str">
        <f t="shared" si="44"/>
        <v>6340</v>
      </c>
      <c r="G2558" s="931" t="s">
        <v>530</v>
      </c>
      <c r="H2558" s="931"/>
      <c r="I2558" s="906" t="s">
        <v>531</v>
      </c>
      <c r="J2558" s="956">
        <v>2</v>
      </c>
      <c r="K2558" s="1085">
        <v>9</v>
      </c>
      <c r="L2558" s="931">
        <v>3</v>
      </c>
      <c r="M2558" s="931" t="s">
        <v>3387</v>
      </c>
      <c r="N2558" s="912"/>
      <c r="O2558" s="761"/>
      <c r="P2558" s="931"/>
      <c r="Q2558" s="931"/>
    </row>
    <row r="2559" spans="2:17">
      <c r="B2559" s="911">
        <v>2553</v>
      </c>
      <c r="C2559" s="931" t="s">
        <v>65</v>
      </c>
      <c r="D2559" s="913"/>
      <c r="E2559" s="931" t="s">
        <v>150</v>
      </c>
      <c r="F2559" s="912" t="str">
        <f t="shared" si="44"/>
        <v>6340</v>
      </c>
      <c r="G2559" s="931" t="s">
        <v>530</v>
      </c>
      <c r="H2559" s="931"/>
      <c r="I2559" s="906" t="s">
        <v>531</v>
      </c>
      <c r="J2559" s="956">
        <v>2</v>
      </c>
      <c r="K2559" s="1085">
        <v>10</v>
      </c>
      <c r="L2559" s="931">
        <v>3</v>
      </c>
      <c r="M2559" s="931" t="s">
        <v>3387</v>
      </c>
      <c r="N2559" s="912"/>
      <c r="O2559" s="761"/>
      <c r="P2559" s="931"/>
      <c r="Q2559" s="931"/>
    </row>
    <row r="2560" spans="2:17">
      <c r="B2560" s="911">
        <v>2554</v>
      </c>
      <c r="C2560" s="931" t="s">
        <v>65</v>
      </c>
      <c r="D2560" s="913"/>
      <c r="E2560" s="931" t="s">
        <v>150</v>
      </c>
      <c r="F2560" s="912" t="str">
        <f t="shared" si="44"/>
        <v>6340</v>
      </c>
      <c r="G2560" s="931" t="s">
        <v>530</v>
      </c>
      <c r="H2560" s="931"/>
      <c r="I2560" s="906" t="s">
        <v>531</v>
      </c>
      <c r="J2560" s="956">
        <v>2</v>
      </c>
      <c r="K2560" s="1085">
        <v>11</v>
      </c>
      <c r="L2560" s="931">
        <v>3</v>
      </c>
      <c r="M2560" s="931" t="s">
        <v>3387</v>
      </c>
      <c r="N2560" s="912"/>
      <c r="O2560" s="761"/>
      <c r="P2560" s="931"/>
      <c r="Q2560" s="931"/>
    </row>
    <row r="2561" spans="2:17">
      <c r="B2561" s="911">
        <v>2555</v>
      </c>
      <c r="C2561" s="931" t="s">
        <v>65</v>
      </c>
      <c r="D2561" s="913"/>
      <c r="E2561" s="931" t="s">
        <v>150</v>
      </c>
      <c r="F2561" s="912" t="str">
        <f t="shared" si="44"/>
        <v>6340</v>
      </c>
      <c r="G2561" s="931" t="s">
        <v>532</v>
      </c>
      <c r="H2561" s="931"/>
      <c r="I2561" s="906" t="s">
        <v>533</v>
      </c>
      <c r="J2561" s="956">
        <v>1</v>
      </c>
      <c r="K2561" s="1085">
        <v>1</v>
      </c>
      <c r="L2561" s="931">
        <v>3</v>
      </c>
      <c r="M2561" s="931" t="s">
        <v>3387</v>
      </c>
      <c r="N2561" s="912"/>
      <c r="O2561" s="761"/>
      <c r="P2561" s="931"/>
      <c r="Q2561" s="931"/>
    </row>
    <row r="2562" spans="2:17">
      <c r="B2562" s="911">
        <v>2556</v>
      </c>
      <c r="C2562" s="931" t="s">
        <v>65</v>
      </c>
      <c r="D2562" s="913"/>
      <c r="E2562" s="931" t="s">
        <v>150</v>
      </c>
      <c r="F2562" s="912" t="str">
        <f t="shared" si="44"/>
        <v>6340</v>
      </c>
      <c r="G2562" s="931" t="s">
        <v>532</v>
      </c>
      <c r="H2562" s="931"/>
      <c r="I2562" s="906" t="s">
        <v>533</v>
      </c>
      <c r="J2562" s="956">
        <v>1</v>
      </c>
      <c r="K2562" s="1085">
        <v>2</v>
      </c>
      <c r="L2562" s="931">
        <v>3</v>
      </c>
      <c r="M2562" s="931" t="s">
        <v>3387</v>
      </c>
      <c r="N2562" s="912"/>
      <c r="O2562" s="761"/>
      <c r="P2562" s="931"/>
      <c r="Q2562" s="931"/>
    </row>
    <row r="2563" spans="2:17">
      <c r="B2563" s="911">
        <v>2557</v>
      </c>
      <c r="C2563" s="931" t="s">
        <v>65</v>
      </c>
      <c r="D2563" s="913"/>
      <c r="E2563" s="931" t="s">
        <v>150</v>
      </c>
      <c r="F2563" s="912" t="str">
        <f t="shared" si="44"/>
        <v>6340</v>
      </c>
      <c r="G2563" s="931" t="s">
        <v>532</v>
      </c>
      <c r="H2563" s="931"/>
      <c r="I2563" s="906" t="s">
        <v>533</v>
      </c>
      <c r="J2563" s="956">
        <v>1</v>
      </c>
      <c r="K2563" s="1085">
        <v>3</v>
      </c>
      <c r="L2563" s="931">
        <v>1</v>
      </c>
      <c r="M2563" s="931" t="s">
        <v>3388</v>
      </c>
      <c r="N2563" s="912"/>
      <c r="O2563" s="761"/>
      <c r="P2563" s="931"/>
      <c r="Q2563" s="931"/>
    </row>
    <row r="2564" spans="2:17">
      <c r="B2564" s="911">
        <v>2558</v>
      </c>
      <c r="C2564" s="931" t="s">
        <v>65</v>
      </c>
      <c r="D2564" s="913"/>
      <c r="E2564" s="931" t="s">
        <v>150</v>
      </c>
      <c r="F2564" s="912" t="str">
        <f t="shared" si="44"/>
        <v>6340</v>
      </c>
      <c r="G2564" s="931" t="s">
        <v>532</v>
      </c>
      <c r="H2564" s="931"/>
      <c r="I2564" s="906" t="s">
        <v>533</v>
      </c>
      <c r="J2564" s="956">
        <v>1</v>
      </c>
      <c r="K2564" s="1085">
        <v>4</v>
      </c>
      <c r="L2564" s="931">
        <v>1</v>
      </c>
      <c r="M2564" s="931" t="s">
        <v>3388</v>
      </c>
      <c r="N2564" s="912"/>
      <c r="O2564" s="761"/>
      <c r="P2564" s="931"/>
      <c r="Q2564" s="931"/>
    </row>
    <row r="2565" spans="2:17">
      <c r="B2565" s="911">
        <v>2559</v>
      </c>
      <c r="C2565" s="931" t="s">
        <v>65</v>
      </c>
      <c r="D2565" s="913"/>
      <c r="E2565" s="931" t="s">
        <v>150</v>
      </c>
      <c r="F2565" s="912" t="str">
        <f t="shared" si="44"/>
        <v>6340</v>
      </c>
      <c r="G2565" s="931" t="s">
        <v>532</v>
      </c>
      <c r="H2565" s="931"/>
      <c r="I2565" s="906" t="s">
        <v>533</v>
      </c>
      <c r="J2565" s="956">
        <v>1</v>
      </c>
      <c r="K2565" s="1085">
        <v>5</v>
      </c>
      <c r="L2565" s="931">
        <v>3</v>
      </c>
      <c r="M2565" s="931" t="s">
        <v>3387</v>
      </c>
      <c r="N2565" s="912"/>
      <c r="O2565" s="761"/>
      <c r="P2565" s="931"/>
      <c r="Q2565" s="931"/>
    </row>
    <row r="2566" spans="2:17">
      <c r="B2566" s="911">
        <v>2560</v>
      </c>
      <c r="C2566" s="931" t="s">
        <v>65</v>
      </c>
      <c r="D2566" s="913"/>
      <c r="E2566" s="931" t="s">
        <v>150</v>
      </c>
      <c r="F2566" s="912" t="str">
        <f t="shared" si="44"/>
        <v>6340</v>
      </c>
      <c r="G2566" s="931" t="s">
        <v>532</v>
      </c>
      <c r="H2566" s="931"/>
      <c r="I2566" s="906" t="s">
        <v>533</v>
      </c>
      <c r="J2566" s="956">
        <v>1</v>
      </c>
      <c r="K2566" s="1085">
        <v>6</v>
      </c>
      <c r="L2566" s="931">
        <v>1</v>
      </c>
      <c r="M2566" s="931" t="s">
        <v>3388</v>
      </c>
      <c r="N2566" s="912"/>
      <c r="O2566" s="761"/>
      <c r="P2566" s="931"/>
      <c r="Q2566" s="931"/>
    </row>
    <row r="2567" spans="2:17">
      <c r="B2567" s="911">
        <v>2561</v>
      </c>
      <c r="C2567" s="931" t="s">
        <v>65</v>
      </c>
      <c r="D2567" s="913"/>
      <c r="E2567" s="931" t="s">
        <v>150</v>
      </c>
      <c r="F2567" s="912" t="str">
        <f t="shared" si="44"/>
        <v>6340</v>
      </c>
      <c r="G2567" s="931" t="s">
        <v>532</v>
      </c>
      <c r="H2567" s="931"/>
      <c r="I2567" s="906" t="s">
        <v>533</v>
      </c>
      <c r="J2567" s="956">
        <v>1</v>
      </c>
      <c r="K2567" s="1085">
        <v>7</v>
      </c>
      <c r="L2567" s="931">
        <v>1</v>
      </c>
      <c r="M2567" s="931" t="s">
        <v>3388</v>
      </c>
      <c r="N2567" s="912"/>
      <c r="O2567" s="761"/>
      <c r="P2567" s="931"/>
      <c r="Q2567" s="931"/>
    </row>
    <row r="2568" spans="2:17">
      <c r="B2568" s="911">
        <v>2562</v>
      </c>
      <c r="C2568" s="931" t="s">
        <v>65</v>
      </c>
      <c r="D2568" s="913"/>
      <c r="E2568" s="931" t="s">
        <v>150</v>
      </c>
      <c r="F2568" s="912" t="str">
        <f t="shared" si="44"/>
        <v>6340</v>
      </c>
      <c r="G2568" s="931" t="s">
        <v>532</v>
      </c>
      <c r="H2568" s="931"/>
      <c r="I2568" s="906" t="s">
        <v>533</v>
      </c>
      <c r="J2568" s="956">
        <v>1</v>
      </c>
      <c r="K2568" s="1085">
        <v>8</v>
      </c>
      <c r="L2568" s="931">
        <v>3</v>
      </c>
      <c r="M2568" s="931" t="s">
        <v>3387</v>
      </c>
      <c r="N2568" s="912"/>
      <c r="O2568" s="761"/>
      <c r="P2568" s="931"/>
      <c r="Q2568" s="931"/>
    </row>
    <row r="2569" spans="2:17">
      <c r="B2569" s="911">
        <v>2563</v>
      </c>
      <c r="C2569" s="931" t="s">
        <v>65</v>
      </c>
      <c r="D2569" s="913"/>
      <c r="E2569" s="931" t="s">
        <v>150</v>
      </c>
      <c r="F2569" s="912" t="str">
        <f t="shared" si="44"/>
        <v>6340</v>
      </c>
      <c r="G2569" s="931" t="s">
        <v>532</v>
      </c>
      <c r="H2569" s="931"/>
      <c r="I2569" s="906" t="s">
        <v>533</v>
      </c>
      <c r="J2569" s="956">
        <v>2</v>
      </c>
      <c r="K2569" s="1085">
        <v>9</v>
      </c>
      <c r="L2569" s="931">
        <v>3</v>
      </c>
      <c r="M2569" s="931" t="s">
        <v>3387</v>
      </c>
      <c r="N2569" s="912"/>
      <c r="O2569" s="761"/>
      <c r="P2569" s="931"/>
      <c r="Q2569" s="931"/>
    </row>
    <row r="2570" spans="2:17">
      <c r="B2570" s="911">
        <v>2564</v>
      </c>
      <c r="C2570" s="931" t="s">
        <v>65</v>
      </c>
      <c r="D2570" s="913"/>
      <c r="E2570" s="931" t="s">
        <v>150</v>
      </c>
      <c r="F2570" s="912" t="str">
        <f t="shared" si="44"/>
        <v>6340</v>
      </c>
      <c r="G2570" s="931" t="s">
        <v>532</v>
      </c>
      <c r="H2570" s="931"/>
      <c r="I2570" s="906" t="s">
        <v>533</v>
      </c>
      <c r="J2570" s="956">
        <v>2</v>
      </c>
      <c r="K2570" s="1085">
        <v>10</v>
      </c>
      <c r="L2570" s="931">
        <v>3</v>
      </c>
      <c r="M2570" s="931" t="s">
        <v>3387</v>
      </c>
      <c r="N2570" s="912"/>
      <c r="O2570" s="761"/>
      <c r="P2570" s="931"/>
      <c r="Q2570" s="931"/>
    </row>
    <row r="2571" spans="2:17">
      <c r="B2571" s="911">
        <v>2565</v>
      </c>
      <c r="C2571" s="931" t="s">
        <v>65</v>
      </c>
      <c r="D2571" s="913"/>
      <c r="E2571" s="931" t="s">
        <v>150</v>
      </c>
      <c r="F2571" s="912" t="str">
        <f t="shared" si="44"/>
        <v>6340</v>
      </c>
      <c r="G2571" s="931" t="s">
        <v>532</v>
      </c>
      <c r="H2571" s="931"/>
      <c r="I2571" s="906" t="s">
        <v>533</v>
      </c>
      <c r="J2571" s="956">
        <v>2</v>
      </c>
      <c r="K2571" s="1085">
        <v>11</v>
      </c>
      <c r="L2571" s="931">
        <v>1</v>
      </c>
      <c r="M2571" s="931" t="s">
        <v>3388</v>
      </c>
      <c r="N2571" s="912"/>
      <c r="O2571" s="761"/>
      <c r="P2571" s="931"/>
      <c r="Q2571" s="931"/>
    </row>
    <row r="2572" spans="2:17">
      <c r="B2572" s="911">
        <v>2566</v>
      </c>
      <c r="C2572" s="931" t="s">
        <v>65</v>
      </c>
      <c r="D2572" s="913"/>
      <c r="E2572" s="931" t="s">
        <v>150</v>
      </c>
      <c r="F2572" s="912" t="str">
        <f t="shared" si="44"/>
        <v>6340</v>
      </c>
      <c r="G2572" s="931" t="s">
        <v>532</v>
      </c>
      <c r="H2572" s="931"/>
      <c r="I2572" s="906" t="s">
        <v>533</v>
      </c>
      <c r="J2572" s="956">
        <v>2</v>
      </c>
      <c r="K2572" s="1085">
        <v>12</v>
      </c>
      <c r="L2572" s="931">
        <v>1</v>
      </c>
      <c r="M2572" s="931" t="s">
        <v>3388</v>
      </c>
      <c r="N2572" s="912"/>
      <c r="O2572" s="761"/>
      <c r="P2572" s="931"/>
      <c r="Q2572" s="931"/>
    </row>
    <row r="2573" spans="2:17">
      <c r="B2573" s="911">
        <v>2567</v>
      </c>
      <c r="C2573" s="931" t="s">
        <v>65</v>
      </c>
      <c r="D2573" s="913"/>
      <c r="E2573" s="931" t="s">
        <v>150</v>
      </c>
      <c r="F2573" s="912" t="str">
        <f t="shared" si="44"/>
        <v>6340</v>
      </c>
      <c r="G2573" s="931" t="s">
        <v>532</v>
      </c>
      <c r="H2573" s="931"/>
      <c r="I2573" s="906" t="s">
        <v>533</v>
      </c>
      <c r="J2573" s="956">
        <v>2</v>
      </c>
      <c r="K2573" s="1085">
        <v>13</v>
      </c>
      <c r="L2573" s="931">
        <v>1</v>
      </c>
      <c r="M2573" s="931" t="s">
        <v>3388</v>
      </c>
      <c r="N2573" s="912"/>
      <c r="O2573" s="761"/>
      <c r="P2573" s="931"/>
      <c r="Q2573" s="931"/>
    </row>
    <row r="2574" spans="2:17">
      <c r="B2574" s="911">
        <v>2568</v>
      </c>
      <c r="C2574" s="931" t="s">
        <v>65</v>
      </c>
      <c r="D2574" s="913"/>
      <c r="E2574" s="931" t="s">
        <v>150</v>
      </c>
      <c r="F2574" s="912" t="str">
        <f t="shared" si="44"/>
        <v>6340</v>
      </c>
      <c r="G2574" s="931" t="s">
        <v>532</v>
      </c>
      <c r="H2574" s="931"/>
      <c r="I2574" s="906" t="s">
        <v>533</v>
      </c>
      <c r="J2574" s="956">
        <v>2</v>
      </c>
      <c r="K2574" s="1085">
        <v>14</v>
      </c>
      <c r="L2574" s="931">
        <v>3</v>
      </c>
      <c r="M2574" s="931" t="s">
        <v>3387</v>
      </c>
      <c r="N2574" s="912"/>
      <c r="O2574" s="761"/>
      <c r="P2574" s="931"/>
      <c r="Q2574" s="931"/>
    </row>
    <row r="2575" spans="2:17">
      <c r="B2575" s="911">
        <v>2569</v>
      </c>
      <c r="C2575" s="931" t="s">
        <v>65</v>
      </c>
      <c r="D2575" s="913"/>
      <c r="E2575" s="931" t="s">
        <v>150</v>
      </c>
      <c r="F2575" s="912" t="str">
        <f t="shared" si="44"/>
        <v>6340</v>
      </c>
      <c r="G2575" s="931" t="s">
        <v>534</v>
      </c>
      <c r="H2575" s="931"/>
      <c r="I2575" s="906" t="s">
        <v>533</v>
      </c>
      <c r="J2575" s="956">
        <v>1</v>
      </c>
      <c r="K2575" s="1085">
        <v>1</v>
      </c>
      <c r="L2575" s="931">
        <v>3</v>
      </c>
      <c r="M2575" s="931" t="s">
        <v>3387</v>
      </c>
      <c r="N2575" s="912"/>
      <c r="O2575" s="761"/>
      <c r="P2575" s="931"/>
      <c r="Q2575" s="931"/>
    </row>
    <row r="2576" spans="2:17">
      <c r="B2576" s="911">
        <v>2570</v>
      </c>
      <c r="C2576" s="931" t="s">
        <v>65</v>
      </c>
      <c r="D2576" s="913"/>
      <c r="E2576" s="931" t="s">
        <v>150</v>
      </c>
      <c r="F2576" s="912" t="str">
        <f t="shared" si="44"/>
        <v>6340</v>
      </c>
      <c r="G2576" s="931" t="s">
        <v>534</v>
      </c>
      <c r="H2576" s="931"/>
      <c r="I2576" s="906" t="s">
        <v>533</v>
      </c>
      <c r="J2576" s="956">
        <v>1</v>
      </c>
      <c r="K2576" s="1085">
        <v>2</v>
      </c>
      <c r="L2576" s="931">
        <v>3</v>
      </c>
      <c r="M2576" s="931" t="s">
        <v>3387</v>
      </c>
      <c r="N2576" s="912"/>
      <c r="O2576" s="761"/>
      <c r="P2576" s="931"/>
      <c r="Q2576" s="931"/>
    </row>
    <row r="2577" spans="2:17">
      <c r="B2577" s="911">
        <v>2571</v>
      </c>
      <c r="C2577" s="931" t="s">
        <v>65</v>
      </c>
      <c r="D2577" s="913"/>
      <c r="E2577" s="931" t="s">
        <v>150</v>
      </c>
      <c r="F2577" s="912" t="str">
        <f t="shared" si="44"/>
        <v>6340</v>
      </c>
      <c r="G2577" s="931" t="s">
        <v>534</v>
      </c>
      <c r="H2577" s="931"/>
      <c r="I2577" s="906" t="s">
        <v>533</v>
      </c>
      <c r="J2577" s="956">
        <v>1</v>
      </c>
      <c r="K2577" s="1085">
        <v>3</v>
      </c>
      <c r="L2577" s="931">
        <v>3</v>
      </c>
      <c r="M2577" s="931" t="s">
        <v>3387</v>
      </c>
      <c r="N2577" s="912"/>
      <c r="O2577" s="761"/>
      <c r="P2577" s="931"/>
      <c r="Q2577" s="931"/>
    </row>
    <row r="2578" spans="2:17">
      <c r="B2578" s="911">
        <v>2572</v>
      </c>
      <c r="C2578" s="931" t="s">
        <v>65</v>
      </c>
      <c r="D2578" s="913"/>
      <c r="E2578" s="931" t="s">
        <v>150</v>
      </c>
      <c r="F2578" s="912" t="str">
        <f t="shared" si="44"/>
        <v>6340</v>
      </c>
      <c r="G2578" s="931" t="s">
        <v>534</v>
      </c>
      <c r="H2578" s="931"/>
      <c r="I2578" s="906" t="s">
        <v>533</v>
      </c>
      <c r="J2578" s="956">
        <v>1</v>
      </c>
      <c r="K2578" s="1085">
        <v>4</v>
      </c>
      <c r="L2578" s="931">
        <v>3</v>
      </c>
      <c r="M2578" s="931" t="s">
        <v>3387</v>
      </c>
      <c r="N2578" s="912"/>
      <c r="O2578" s="761"/>
      <c r="P2578" s="931"/>
      <c r="Q2578" s="931"/>
    </row>
    <row r="2579" spans="2:17">
      <c r="B2579" s="911">
        <v>2573</v>
      </c>
      <c r="C2579" s="931" t="s">
        <v>65</v>
      </c>
      <c r="D2579" s="913"/>
      <c r="E2579" s="931" t="s">
        <v>150</v>
      </c>
      <c r="F2579" s="912" t="str">
        <f t="shared" si="44"/>
        <v>6340</v>
      </c>
      <c r="G2579" s="931" t="s">
        <v>534</v>
      </c>
      <c r="H2579" s="931"/>
      <c r="I2579" s="906" t="s">
        <v>533</v>
      </c>
      <c r="J2579" s="956">
        <v>1</v>
      </c>
      <c r="K2579" s="1085">
        <v>5</v>
      </c>
      <c r="L2579" s="931">
        <v>1</v>
      </c>
      <c r="M2579" s="931" t="s">
        <v>3388</v>
      </c>
      <c r="N2579" s="912"/>
      <c r="O2579" s="761"/>
      <c r="P2579" s="931"/>
      <c r="Q2579" s="931"/>
    </row>
    <row r="2580" spans="2:17">
      <c r="B2580" s="911">
        <v>2574</v>
      </c>
      <c r="C2580" s="931" t="s">
        <v>65</v>
      </c>
      <c r="D2580" s="913"/>
      <c r="E2580" s="931" t="s">
        <v>150</v>
      </c>
      <c r="F2580" s="912" t="str">
        <f t="shared" si="44"/>
        <v>6340</v>
      </c>
      <c r="G2580" s="931" t="s">
        <v>534</v>
      </c>
      <c r="H2580" s="931"/>
      <c r="I2580" s="906" t="s">
        <v>533</v>
      </c>
      <c r="J2580" s="956">
        <v>1</v>
      </c>
      <c r="K2580" s="1085">
        <v>6</v>
      </c>
      <c r="L2580" s="931">
        <v>1</v>
      </c>
      <c r="M2580" s="931" t="s">
        <v>3388</v>
      </c>
      <c r="N2580" s="912"/>
      <c r="O2580" s="761"/>
      <c r="P2580" s="931"/>
      <c r="Q2580" s="931"/>
    </row>
    <row r="2581" spans="2:17">
      <c r="B2581" s="911">
        <v>2575</v>
      </c>
      <c r="C2581" s="931" t="s">
        <v>65</v>
      </c>
      <c r="D2581" s="913"/>
      <c r="E2581" s="931" t="s">
        <v>150</v>
      </c>
      <c r="F2581" s="912" t="str">
        <f t="shared" si="44"/>
        <v>6340</v>
      </c>
      <c r="G2581" s="931" t="s">
        <v>534</v>
      </c>
      <c r="H2581" s="931"/>
      <c r="I2581" s="906" t="s">
        <v>533</v>
      </c>
      <c r="J2581" s="956">
        <v>1</v>
      </c>
      <c r="K2581" s="1085">
        <v>7</v>
      </c>
      <c r="L2581" s="931">
        <v>3</v>
      </c>
      <c r="M2581" s="931" t="s">
        <v>3387</v>
      </c>
      <c r="N2581" s="912"/>
      <c r="O2581" s="761"/>
      <c r="P2581" s="931"/>
      <c r="Q2581" s="931"/>
    </row>
    <row r="2582" spans="2:17">
      <c r="B2582" s="911">
        <v>2576</v>
      </c>
      <c r="C2582" s="931" t="s">
        <v>65</v>
      </c>
      <c r="D2582" s="913"/>
      <c r="E2582" s="931" t="s">
        <v>150</v>
      </c>
      <c r="F2582" s="912" t="str">
        <f t="shared" si="44"/>
        <v>6340</v>
      </c>
      <c r="G2582" s="931" t="s">
        <v>534</v>
      </c>
      <c r="H2582" s="931"/>
      <c r="I2582" s="906" t="s">
        <v>533</v>
      </c>
      <c r="J2582" s="956">
        <v>2</v>
      </c>
      <c r="K2582" s="1085">
        <v>8</v>
      </c>
      <c r="L2582" s="931">
        <v>1</v>
      </c>
      <c r="M2582" s="931" t="s">
        <v>3388</v>
      </c>
      <c r="N2582" s="912"/>
      <c r="O2582" s="761"/>
      <c r="P2582" s="931"/>
      <c r="Q2582" s="931"/>
    </row>
    <row r="2583" spans="2:17">
      <c r="B2583" s="911">
        <v>2577</v>
      </c>
      <c r="C2583" s="931" t="s">
        <v>65</v>
      </c>
      <c r="D2583" s="913"/>
      <c r="E2583" s="931" t="s">
        <v>150</v>
      </c>
      <c r="F2583" s="912" t="str">
        <f t="shared" si="44"/>
        <v>6340</v>
      </c>
      <c r="G2583" s="931" t="s">
        <v>534</v>
      </c>
      <c r="H2583" s="931"/>
      <c r="I2583" s="906" t="s">
        <v>533</v>
      </c>
      <c r="J2583" s="956">
        <v>2</v>
      </c>
      <c r="K2583" s="1085">
        <v>9</v>
      </c>
      <c r="L2583" s="931">
        <v>1</v>
      </c>
      <c r="M2583" s="931" t="s">
        <v>3388</v>
      </c>
      <c r="N2583" s="912"/>
      <c r="O2583" s="761"/>
      <c r="P2583" s="931"/>
      <c r="Q2583" s="931"/>
    </row>
    <row r="2584" spans="2:17">
      <c r="B2584" s="911">
        <v>2578</v>
      </c>
      <c r="C2584" s="931" t="s">
        <v>65</v>
      </c>
      <c r="D2584" s="913"/>
      <c r="E2584" s="931" t="s">
        <v>150</v>
      </c>
      <c r="F2584" s="912" t="str">
        <f t="shared" si="44"/>
        <v>6340</v>
      </c>
      <c r="G2584" s="931" t="s">
        <v>534</v>
      </c>
      <c r="H2584" s="931"/>
      <c r="I2584" s="906" t="s">
        <v>533</v>
      </c>
      <c r="J2584" s="956">
        <v>2</v>
      </c>
      <c r="K2584" s="1085">
        <v>10</v>
      </c>
      <c r="L2584" s="931">
        <v>1.5</v>
      </c>
      <c r="M2584" s="931" t="s">
        <v>3388</v>
      </c>
      <c r="N2584" s="912"/>
      <c r="O2584" s="761"/>
      <c r="P2584" s="931"/>
      <c r="Q2584" s="931"/>
    </row>
    <row r="2585" spans="2:17">
      <c r="B2585" s="911">
        <v>2579</v>
      </c>
      <c r="C2585" s="931" t="s">
        <v>65</v>
      </c>
      <c r="D2585" s="913"/>
      <c r="E2585" s="931" t="s">
        <v>150</v>
      </c>
      <c r="F2585" s="912" t="str">
        <f t="shared" si="44"/>
        <v>6340</v>
      </c>
      <c r="G2585" s="931" t="s">
        <v>534</v>
      </c>
      <c r="H2585" s="931"/>
      <c r="I2585" s="906" t="s">
        <v>533</v>
      </c>
      <c r="J2585" s="956">
        <v>2</v>
      </c>
      <c r="K2585" s="1085">
        <v>11</v>
      </c>
      <c r="L2585" s="931">
        <v>3</v>
      </c>
      <c r="M2585" s="931" t="s">
        <v>3387</v>
      </c>
      <c r="N2585" s="912"/>
      <c r="O2585" s="761"/>
      <c r="P2585" s="931"/>
      <c r="Q2585" s="931"/>
    </row>
    <row r="2586" spans="2:17">
      <c r="B2586" s="911">
        <v>2580</v>
      </c>
      <c r="C2586" s="931" t="s">
        <v>65</v>
      </c>
      <c r="D2586" s="913"/>
      <c r="E2586" s="931" t="s">
        <v>150</v>
      </c>
      <c r="F2586" s="912" t="str">
        <f t="shared" si="44"/>
        <v>6340</v>
      </c>
      <c r="G2586" s="931" t="s">
        <v>538</v>
      </c>
      <c r="H2586" s="931"/>
      <c r="I2586" s="906" t="s">
        <v>537</v>
      </c>
      <c r="J2586" s="956">
        <v>1</v>
      </c>
      <c r="K2586" s="1085">
        <v>1</v>
      </c>
      <c r="L2586" s="931">
        <v>3</v>
      </c>
      <c r="M2586" s="931" t="s">
        <v>3387</v>
      </c>
      <c r="N2586" s="912"/>
      <c r="O2586" s="761"/>
      <c r="P2586" s="931"/>
      <c r="Q2586" s="931"/>
    </row>
    <row r="2587" spans="2:17">
      <c r="B2587" s="911">
        <v>2581</v>
      </c>
      <c r="C2587" s="931" t="s">
        <v>65</v>
      </c>
      <c r="D2587" s="913"/>
      <c r="E2587" s="931" t="s">
        <v>150</v>
      </c>
      <c r="F2587" s="912" t="str">
        <f t="shared" si="44"/>
        <v>6340</v>
      </c>
      <c r="G2587" s="931" t="s">
        <v>538</v>
      </c>
      <c r="H2587" s="931"/>
      <c r="I2587" s="906" t="s">
        <v>537</v>
      </c>
      <c r="J2587" s="956">
        <v>1</v>
      </c>
      <c r="K2587" s="1085">
        <v>2</v>
      </c>
      <c r="L2587" s="931">
        <v>3</v>
      </c>
      <c r="M2587" s="931" t="s">
        <v>3387</v>
      </c>
      <c r="N2587" s="912"/>
      <c r="O2587" s="761"/>
      <c r="P2587" s="931"/>
      <c r="Q2587" s="931"/>
    </row>
    <row r="2588" spans="2:17">
      <c r="B2588" s="911">
        <v>2582</v>
      </c>
      <c r="C2588" s="931" t="s">
        <v>65</v>
      </c>
      <c r="D2588" s="913"/>
      <c r="E2588" s="931" t="s">
        <v>150</v>
      </c>
      <c r="F2588" s="912" t="str">
        <f t="shared" si="44"/>
        <v>6340</v>
      </c>
      <c r="G2588" s="931" t="s">
        <v>538</v>
      </c>
      <c r="H2588" s="931"/>
      <c r="I2588" s="906" t="s">
        <v>537</v>
      </c>
      <c r="J2588" s="956">
        <v>1</v>
      </c>
      <c r="K2588" s="1085">
        <v>3</v>
      </c>
      <c r="L2588" s="931">
        <v>3</v>
      </c>
      <c r="M2588" s="931" t="s">
        <v>3387</v>
      </c>
      <c r="N2588" s="912"/>
      <c r="O2588" s="761"/>
      <c r="P2588" s="931"/>
      <c r="Q2588" s="931"/>
    </row>
    <row r="2589" spans="2:17">
      <c r="B2589" s="911">
        <v>2583</v>
      </c>
      <c r="C2589" s="931" t="s">
        <v>65</v>
      </c>
      <c r="D2589" s="913"/>
      <c r="E2589" s="931" t="s">
        <v>150</v>
      </c>
      <c r="F2589" s="912" t="str">
        <f t="shared" si="44"/>
        <v>6340</v>
      </c>
      <c r="G2589" s="931" t="s">
        <v>538</v>
      </c>
      <c r="H2589" s="931"/>
      <c r="I2589" s="906" t="s">
        <v>537</v>
      </c>
      <c r="J2589" s="956">
        <v>1</v>
      </c>
      <c r="K2589" s="1085">
        <v>4</v>
      </c>
      <c r="L2589" s="931">
        <v>1.5</v>
      </c>
      <c r="M2589" s="931" t="s">
        <v>3388</v>
      </c>
      <c r="N2589" s="912"/>
      <c r="O2589" s="761"/>
      <c r="P2589" s="931"/>
      <c r="Q2589" s="931"/>
    </row>
    <row r="2590" spans="2:17">
      <c r="B2590" s="911">
        <v>2584</v>
      </c>
      <c r="C2590" s="931" t="s">
        <v>65</v>
      </c>
      <c r="D2590" s="913"/>
      <c r="E2590" s="931" t="s">
        <v>150</v>
      </c>
      <c r="F2590" s="912" t="str">
        <f t="shared" si="44"/>
        <v>6340</v>
      </c>
      <c r="G2590" s="931" t="s">
        <v>538</v>
      </c>
      <c r="H2590" s="931"/>
      <c r="I2590" s="906" t="s">
        <v>537</v>
      </c>
      <c r="J2590" s="956">
        <v>1</v>
      </c>
      <c r="K2590" s="1085">
        <v>5</v>
      </c>
      <c r="L2590" s="931">
        <v>1.5</v>
      </c>
      <c r="M2590" s="931" t="s">
        <v>3388</v>
      </c>
      <c r="N2590" s="912"/>
      <c r="O2590" s="761"/>
      <c r="P2590" s="931"/>
      <c r="Q2590" s="931"/>
    </row>
    <row r="2591" spans="2:17">
      <c r="B2591" s="911">
        <v>2585</v>
      </c>
      <c r="C2591" s="931" t="s">
        <v>65</v>
      </c>
      <c r="D2591" s="913"/>
      <c r="E2591" s="931" t="s">
        <v>150</v>
      </c>
      <c r="F2591" s="912" t="str">
        <f t="shared" si="44"/>
        <v>6340</v>
      </c>
      <c r="G2591" s="931" t="s">
        <v>538</v>
      </c>
      <c r="H2591" s="931"/>
      <c r="I2591" s="906" t="s">
        <v>537</v>
      </c>
      <c r="J2591" s="956">
        <v>1</v>
      </c>
      <c r="K2591" s="1085">
        <v>6</v>
      </c>
      <c r="L2591" s="931">
        <v>3</v>
      </c>
      <c r="M2591" s="931" t="s">
        <v>3387</v>
      </c>
      <c r="N2591" s="912"/>
      <c r="O2591" s="761"/>
      <c r="P2591" s="931"/>
      <c r="Q2591" s="931"/>
    </row>
    <row r="2592" spans="2:17">
      <c r="B2592" s="911">
        <v>2586</v>
      </c>
      <c r="C2592" s="931" t="s">
        <v>65</v>
      </c>
      <c r="D2592" s="913"/>
      <c r="E2592" s="931" t="s">
        <v>150</v>
      </c>
      <c r="F2592" s="912" t="str">
        <f t="shared" si="44"/>
        <v>6340</v>
      </c>
      <c r="G2592" s="931" t="s">
        <v>538</v>
      </c>
      <c r="H2592" s="931"/>
      <c r="I2592" s="906" t="s">
        <v>537</v>
      </c>
      <c r="J2592" s="956">
        <v>2</v>
      </c>
      <c r="K2592" s="1085">
        <v>7</v>
      </c>
      <c r="L2592" s="931">
        <v>1.5</v>
      </c>
      <c r="M2592" s="931" t="s">
        <v>3388</v>
      </c>
      <c r="N2592" s="912"/>
      <c r="O2592" s="761"/>
      <c r="P2592" s="931"/>
      <c r="Q2592" s="931"/>
    </row>
    <row r="2593" spans="2:17">
      <c r="B2593" s="911">
        <v>2587</v>
      </c>
      <c r="C2593" s="931" t="s">
        <v>65</v>
      </c>
      <c r="D2593" s="913"/>
      <c r="E2593" s="931" t="s">
        <v>150</v>
      </c>
      <c r="F2593" s="912" t="str">
        <f t="shared" si="44"/>
        <v>6340</v>
      </c>
      <c r="G2593" s="931" t="s">
        <v>538</v>
      </c>
      <c r="H2593" s="931"/>
      <c r="I2593" s="906" t="s">
        <v>537</v>
      </c>
      <c r="J2593" s="956">
        <v>2</v>
      </c>
      <c r="K2593" s="1085">
        <v>8</v>
      </c>
      <c r="L2593" s="931">
        <v>1.5</v>
      </c>
      <c r="M2593" s="931" t="s">
        <v>3388</v>
      </c>
      <c r="N2593" s="912"/>
      <c r="O2593" s="761"/>
      <c r="P2593" s="931"/>
      <c r="Q2593" s="931"/>
    </row>
    <row r="2594" spans="2:17">
      <c r="B2594" s="911">
        <v>2588</v>
      </c>
      <c r="C2594" s="931" t="s">
        <v>65</v>
      </c>
      <c r="D2594" s="913"/>
      <c r="E2594" s="931" t="s">
        <v>150</v>
      </c>
      <c r="F2594" s="912" t="str">
        <f t="shared" si="44"/>
        <v>6340</v>
      </c>
      <c r="G2594" s="931" t="s">
        <v>538</v>
      </c>
      <c r="H2594" s="931"/>
      <c r="I2594" s="906" t="s">
        <v>537</v>
      </c>
      <c r="J2594" s="956">
        <v>2</v>
      </c>
      <c r="K2594" s="1085">
        <v>9</v>
      </c>
      <c r="L2594" s="931">
        <v>1</v>
      </c>
      <c r="M2594" s="931" t="s">
        <v>3388</v>
      </c>
      <c r="N2594" s="912"/>
      <c r="O2594" s="761"/>
      <c r="P2594" s="931"/>
      <c r="Q2594" s="931"/>
    </row>
    <row r="2595" spans="2:17">
      <c r="B2595" s="911">
        <v>2589</v>
      </c>
      <c r="C2595" s="931" t="s">
        <v>65</v>
      </c>
      <c r="D2595" s="913"/>
      <c r="E2595" s="931" t="s">
        <v>150</v>
      </c>
      <c r="F2595" s="912" t="str">
        <f t="shared" si="44"/>
        <v>6340</v>
      </c>
      <c r="G2595" s="931" t="s">
        <v>538</v>
      </c>
      <c r="H2595" s="931"/>
      <c r="I2595" s="906" t="s">
        <v>537</v>
      </c>
      <c r="J2595" s="956">
        <v>2</v>
      </c>
      <c r="K2595" s="1085">
        <v>10</v>
      </c>
      <c r="L2595" s="931">
        <v>1.5</v>
      </c>
      <c r="M2595" s="931" t="s">
        <v>3388</v>
      </c>
      <c r="N2595" s="912"/>
      <c r="O2595" s="761"/>
      <c r="P2595" s="931"/>
      <c r="Q2595" s="931"/>
    </row>
    <row r="2596" spans="2:17">
      <c r="B2596" s="911">
        <v>2590</v>
      </c>
      <c r="C2596" s="931" t="s">
        <v>65</v>
      </c>
      <c r="D2596" s="913"/>
      <c r="E2596" s="931" t="s">
        <v>150</v>
      </c>
      <c r="F2596" s="912" t="str">
        <f t="shared" si="44"/>
        <v>6340</v>
      </c>
      <c r="G2596" s="931" t="s">
        <v>538</v>
      </c>
      <c r="H2596" s="931"/>
      <c r="I2596" s="906" t="s">
        <v>537</v>
      </c>
      <c r="J2596" s="956">
        <v>2</v>
      </c>
      <c r="K2596" s="1085">
        <v>11</v>
      </c>
      <c r="L2596" s="931">
        <v>1.5</v>
      </c>
      <c r="M2596" s="931" t="s">
        <v>3388</v>
      </c>
      <c r="N2596" s="912"/>
      <c r="O2596" s="761"/>
      <c r="P2596" s="931"/>
      <c r="Q2596" s="931"/>
    </row>
    <row r="2597" spans="2:17">
      <c r="B2597" s="911">
        <v>2591</v>
      </c>
      <c r="C2597" s="931" t="s">
        <v>65</v>
      </c>
      <c r="D2597" s="913"/>
      <c r="E2597" s="931" t="s">
        <v>150</v>
      </c>
      <c r="F2597" s="912" t="str">
        <f t="shared" si="44"/>
        <v>6340</v>
      </c>
      <c r="G2597" s="931" t="s">
        <v>538</v>
      </c>
      <c r="H2597" s="931"/>
      <c r="I2597" s="906" t="s">
        <v>537</v>
      </c>
      <c r="J2597" s="956">
        <v>2</v>
      </c>
      <c r="K2597" s="1085">
        <v>12</v>
      </c>
      <c r="L2597" s="931">
        <v>3</v>
      </c>
      <c r="M2597" s="931" t="s">
        <v>3387</v>
      </c>
      <c r="N2597" s="912"/>
      <c r="O2597" s="761"/>
      <c r="P2597" s="931"/>
      <c r="Q2597" s="931"/>
    </row>
    <row r="2598" spans="2:17">
      <c r="B2598" s="911">
        <v>2592</v>
      </c>
      <c r="C2598" s="931" t="s">
        <v>65</v>
      </c>
      <c r="D2598" s="913"/>
      <c r="E2598" s="931" t="s">
        <v>150</v>
      </c>
      <c r="F2598" s="912" t="str">
        <f t="shared" si="44"/>
        <v>6340</v>
      </c>
      <c r="G2598" s="931" t="s">
        <v>538</v>
      </c>
      <c r="H2598" s="931"/>
      <c r="I2598" s="906" t="s">
        <v>537</v>
      </c>
      <c r="J2598" s="956">
        <v>3</v>
      </c>
      <c r="K2598" s="1085">
        <v>13</v>
      </c>
      <c r="L2598" s="931">
        <v>3</v>
      </c>
      <c r="M2598" s="931" t="s">
        <v>3387</v>
      </c>
      <c r="N2598" s="912"/>
      <c r="O2598" s="761"/>
      <c r="P2598" s="931"/>
      <c r="Q2598" s="931"/>
    </row>
    <row r="2599" spans="2:17">
      <c r="B2599" s="911">
        <v>2593</v>
      </c>
      <c r="C2599" s="931" t="s">
        <v>65</v>
      </c>
      <c r="D2599" s="913"/>
      <c r="E2599" s="931" t="s">
        <v>150</v>
      </c>
      <c r="F2599" s="912" t="str">
        <f t="shared" si="44"/>
        <v>6340</v>
      </c>
      <c r="G2599" s="931" t="s">
        <v>538</v>
      </c>
      <c r="H2599" s="931"/>
      <c r="I2599" s="906" t="s">
        <v>537</v>
      </c>
      <c r="J2599" s="956">
        <v>3</v>
      </c>
      <c r="K2599" s="1085">
        <v>14</v>
      </c>
      <c r="L2599" s="931">
        <v>1.5</v>
      </c>
      <c r="M2599" s="931" t="s">
        <v>3388</v>
      </c>
      <c r="N2599" s="912"/>
      <c r="O2599" s="761"/>
      <c r="P2599" s="931"/>
      <c r="Q2599" s="931"/>
    </row>
    <row r="2600" spans="2:17">
      <c r="B2600" s="911">
        <v>2594</v>
      </c>
      <c r="C2600" s="931" t="s">
        <v>65</v>
      </c>
      <c r="D2600" s="913"/>
      <c r="E2600" s="931" t="s">
        <v>150</v>
      </c>
      <c r="F2600" s="912" t="str">
        <f t="shared" si="44"/>
        <v>6340</v>
      </c>
      <c r="G2600" s="931" t="s">
        <v>538</v>
      </c>
      <c r="H2600" s="931"/>
      <c r="I2600" s="906" t="s">
        <v>537</v>
      </c>
      <c r="J2600" s="956">
        <v>3</v>
      </c>
      <c r="K2600" s="1085">
        <v>15</v>
      </c>
      <c r="L2600" s="931">
        <v>3</v>
      </c>
      <c r="M2600" s="931" t="s">
        <v>3387</v>
      </c>
      <c r="N2600" s="912"/>
      <c r="O2600" s="761"/>
      <c r="P2600" s="931"/>
      <c r="Q2600" s="931"/>
    </row>
    <row r="2601" spans="2:17">
      <c r="B2601" s="911">
        <v>2595</v>
      </c>
      <c r="C2601" s="931" t="s">
        <v>65</v>
      </c>
      <c r="D2601" s="913"/>
      <c r="E2601" s="931" t="s">
        <v>150</v>
      </c>
      <c r="F2601" s="912" t="str">
        <f t="shared" si="44"/>
        <v>6340</v>
      </c>
      <c r="G2601" s="931" t="s">
        <v>538</v>
      </c>
      <c r="H2601" s="931"/>
      <c r="I2601" s="906" t="s">
        <v>537</v>
      </c>
      <c r="J2601" s="956">
        <v>3</v>
      </c>
      <c r="K2601" s="1085">
        <v>16</v>
      </c>
      <c r="L2601" s="931">
        <v>1</v>
      </c>
      <c r="M2601" s="931" t="s">
        <v>3388</v>
      </c>
      <c r="N2601" s="912"/>
      <c r="O2601" s="761"/>
      <c r="P2601" s="931"/>
      <c r="Q2601" s="931"/>
    </row>
    <row r="2602" spans="2:17">
      <c r="B2602" s="911">
        <v>2596</v>
      </c>
      <c r="C2602" s="931" t="s">
        <v>65</v>
      </c>
      <c r="D2602" s="913"/>
      <c r="E2602" s="931" t="s">
        <v>150</v>
      </c>
      <c r="F2602" s="912" t="str">
        <f t="shared" si="44"/>
        <v>6340</v>
      </c>
      <c r="G2602" s="931" t="s">
        <v>538</v>
      </c>
      <c r="H2602" s="931"/>
      <c r="I2602" s="906" t="s">
        <v>537</v>
      </c>
      <c r="J2602" s="956">
        <v>3</v>
      </c>
      <c r="K2602" s="1085">
        <v>17</v>
      </c>
      <c r="L2602" s="931">
        <v>1</v>
      </c>
      <c r="M2602" s="931" t="s">
        <v>3388</v>
      </c>
      <c r="N2602" s="912"/>
      <c r="O2602" s="761"/>
      <c r="P2602" s="931"/>
      <c r="Q2602" s="931"/>
    </row>
    <row r="2603" spans="2:17">
      <c r="B2603" s="911">
        <v>2597</v>
      </c>
      <c r="C2603" s="931" t="s">
        <v>65</v>
      </c>
      <c r="D2603" s="913"/>
      <c r="E2603" s="931" t="s">
        <v>150</v>
      </c>
      <c r="F2603" s="912" t="str">
        <f t="shared" si="44"/>
        <v>6340</v>
      </c>
      <c r="G2603" s="931" t="s">
        <v>538</v>
      </c>
      <c r="H2603" s="931"/>
      <c r="I2603" s="906" t="s">
        <v>537</v>
      </c>
      <c r="J2603" s="956">
        <v>3</v>
      </c>
      <c r="K2603" s="1085">
        <v>18</v>
      </c>
      <c r="L2603" s="931">
        <v>1.5</v>
      </c>
      <c r="M2603" s="931" t="s">
        <v>3388</v>
      </c>
      <c r="N2603" s="912"/>
      <c r="O2603" s="761"/>
      <c r="P2603" s="931"/>
      <c r="Q2603" s="931"/>
    </row>
    <row r="2604" spans="2:17">
      <c r="B2604" s="911">
        <v>2598</v>
      </c>
      <c r="C2604" s="931" t="s">
        <v>65</v>
      </c>
      <c r="D2604" s="913"/>
      <c r="E2604" s="931" t="s">
        <v>150</v>
      </c>
      <c r="F2604" s="912" t="str">
        <f t="shared" si="44"/>
        <v>6340</v>
      </c>
      <c r="G2604" s="931" t="s">
        <v>538</v>
      </c>
      <c r="H2604" s="931"/>
      <c r="I2604" s="906" t="s">
        <v>537</v>
      </c>
      <c r="J2604" s="956">
        <v>3</v>
      </c>
      <c r="K2604" s="1085">
        <v>19</v>
      </c>
      <c r="L2604" s="931">
        <v>3</v>
      </c>
      <c r="M2604" s="931" t="s">
        <v>3387</v>
      </c>
      <c r="N2604" s="912"/>
      <c r="O2604" s="761"/>
      <c r="P2604" s="931"/>
      <c r="Q2604" s="931"/>
    </row>
    <row r="2605" spans="2:17">
      <c r="B2605" s="911">
        <v>2599</v>
      </c>
      <c r="C2605" s="931" t="s">
        <v>65</v>
      </c>
      <c r="D2605" s="913"/>
      <c r="E2605" s="931" t="s">
        <v>150</v>
      </c>
      <c r="F2605" s="912" t="str">
        <f t="shared" si="44"/>
        <v>6340</v>
      </c>
      <c r="G2605" s="931" t="s">
        <v>536</v>
      </c>
      <c r="H2605" s="931"/>
      <c r="I2605" s="906" t="s">
        <v>537</v>
      </c>
      <c r="J2605" s="956">
        <v>1</v>
      </c>
      <c r="K2605" s="1085">
        <v>1</v>
      </c>
      <c r="L2605" s="931">
        <v>3</v>
      </c>
      <c r="M2605" s="931" t="s">
        <v>3387</v>
      </c>
      <c r="N2605" s="912"/>
      <c r="O2605" s="761"/>
      <c r="P2605" s="931"/>
      <c r="Q2605" s="931"/>
    </row>
    <row r="2606" spans="2:17">
      <c r="B2606" s="911">
        <v>2600</v>
      </c>
      <c r="C2606" s="931" t="s">
        <v>65</v>
      </c>
      <c r="D2606" s="913"/>
      <c r="E2606" s="931" t="s">
        <v>150</v>
      </c>
      <c r="F2606" s="912" t="str">
        <f t="shared" si="44"/>
        <v>6340</v>
      </c>
      <c r="G2606" s="931" t="s">
        <v>536</v>
      </c>
      <c r="H2606" s="931"/>
      <c r="I2606" s="906" t="s">
        <v>537</v>
      </c>
      <c r="J2606" s="956">
        <v>1</v>
      </c>
      <c r="K2606" s="1085">
        <v>2</v>
      </c>
      <c r="L2606" s="931">
        <v>3</v>
      </c>
      <c r="M2606" s="931" t="s">
        <v>3387</v>
      </c>
      <c r="N2606" s="912"/>
      <c r="O2606" s="761"/>
      <c r="P2606" s="931"/>
      <c r="Q2606" s="931"/>
    </row>
    <row r="2607" spans="2:17">
      <c r="B2607" s="911">
        <v>2601</v>
      </c>
      <c r="C2607" s="931" t="s">
        <v>65</v>
      </c>
      <c r="D2607" s="913"/>
      <c r="E2607" s="931" t="s">
        <v>150</v>
      </c>
      <c r="F2607" s="912" t="str">
        <f t="shared" si="44"/>
        <v>6340</v>
      </c>
      <c r="G2607" s="931" t="s">
        <v>536</v>
      </c>
      <c r="H2607" s="931"/>
      <c r="I2607" s="906" t="s">
        <v>537</v>
      </c>
      <c r="J2607" s="956">
        <v>1</v>
      </c>
      <c r="K2607" s="1085">
        <v>3</v>
      </c>
      <c r="L2607" s="931">
        <v>3</v>
      </c>
      <c r="M2607" s="931" t="s">
        <v>3387</v>
      </c>
      <c r="N2607" s="912"/>
      <c r="O2607" s="761"/>
      <c r="P2607" s="931"/>
      <c r="Q2607" s="931"/>
    </row>
    <row r="2608" spans="2:17">
      <c r="B2608" s="911">
        <v>2602</v>
      </c>
      <c r="C2608" s="931" t="s">
        <v>65</v>
      </c>
      <c r="D2608" s="913"/>
      <c r="E2608" s="931" t="s">
        <v>150</v>
      </c>
      <c r="F2608" s="912" t="str">
        <f t="shared" si="44"/>
        <v>6340</v>
      </c>
      <c r="G2608" s="931" t="s">
        <v>536</v>
      </c>
      <c r="H2608" s="931"/>
      <c r="I2608" s="906" t="s">
        <v>537</v>
      </c>
      <c r="J2608" s="956">
        <v>1</v>
      </c>
      <c r="K2608" s="1085">
        <v>4</v>
      </c>
      <c r="L2608" s="931">
        <v>3</v>
      </c>
      <c r="M2608" s="931" t="s">
        <v>3387</v>
      </c>
      <c r="N2608" s="912"/>
      <c r="O2608" s="761"/>
      <c r="P2608" s="931"/>
      <c r="Q2608" s="931"/>
    </row>
    <row r="2609" spans="2:17">
      <c r="B2609" s="911">
        <v>2603</v>
      </c>
      <c r="C2609" s="931" t="s">
        <v>65</v>
      </c>
      <c r="D2609" s="913"/>
      <c r="E2609" s="931" t="s">
        <v>150</v>
      </c>
      <c r="F2609" s="912" t="str">
        <f t="shared" si="44"/>
        <v>6340</v>
      </c>
      <c r="G2609" s="931" t="s">
        <v>536</v>
      </c>
      <c r="H2609" s="931"/>
      <c r="I2609" s="906" t="s">
        <v>537</v>
      </c>
      <c r="J2609" s="956">
        <v>1</v>
      </c>
      <c r="K2609" s="1085">
        <v>5</v>
      </c>
      <c r="L2609" s="931">
        <v>1.5</v>
      </c>
      <c r="M2609" s="931" t="s">
        <v>3388</v>
      </c>
      <c r="N2609" s="912"/>
      <c r="O2609" s="761"/>
      <c r="P2609" s="931"/>
      <c r="Q2609" s="931"/>
    </row>
    <row r="2610" spans="2:17">
      <c r="B2610" s="911">
        <v>2604</v>
      </c>
      <c r="C2610" s="931" t="s">
        <v>65</v>
      </c>
      <c r="D2610" s="913"/>
      <c r="E2610" s="931" t="s">
        <v>150</v>
      </c>
      <c r="F2610" s="912" t="str">
        <f t="shared" ref="F2610:F2673" si="45">LEFT(I2610,4)</f>
        <v>6340</v>
      </c>
      <c r="G2610" s="931" t="s">
        <v>536</v>
      </c>
      <c r="H2610" s="931"/>
      <c r="I2610" s="906" t="s">
        <v>537</v>
      </c>
      <c r="J2610" s="956">
        <v>1</v>
      </c>
      <c r="K2610" s="1085">
        <v>6</v>
      </c>
      <c r="L2610" s="931">
        <v>1.5</v>
      </c>
      <c r="M2610" s="931" t="s">
        <v>3388</v>
      </c>
      <c r="N2610" s="912"/>
      <c r="O2610" s="761"/>
      <c r="P2610" s="931"/>
      <c r="Q2610" s="931"/>
    </row>
    <row r="2611" spans="2:17">
      <c r="B2611" s="911">
        <v>2605</v>
      </c>
      <c r="C2611" s="931" t="s">
        <v>65</v>
      </c>
      <c r="D2611" s="913"/>
      <c r="E2611" s="931" t="s">
        <v>150</v>
      </c>
      <c r="F2611" s="912" t="str">
        <f t="shared" si="45"/>
        <v>6340</v>
      </c>
      <c r="G2611" s="931" t="s">
        <v>536</v>
      </c>
      <c r="H2611" s="931"/>
      <c r="I2611" s="906" t="s">
        <v>537</v>
      </c>
      <c r="J2611" s="956">
        <v>1</v>
      </c>
      <c r="K2611" s="1085">
        <v>7</v>
      </c>
      <c r="L2611" s="931">
        <v>3</v>
      </c>
      <c r="M2611" s="931" t="s">
        <v>3387</v>
      </c>
      <c r="N2611" s="912"/>
      <c r="O2611" s="761"/>
      <c r="P2611" s="931"/>
      <c r="Q2611" s="931"/>
    </row>
    <row r="2612" spans="2:17">
      <c r="B2612" s="911">
        <v>2606</v>
      </c>
      <c r="C2612" s="931" t="s">
        <v>65</v>
      </c>
      <c r="D2612" s="913"/>
      <c r="E2612" s="931" t="s">
        <v>150</v>
      </c>
      <c r="F2612" s="912" t="str">
        <f t="shared" si="45"/>
        <v>6340</v>
      </c>
      <c r="G2612" s="931" t="s">
        <v>536</v>
      </c>
      <c r="H2612" s="931"/>
      <c r="I2612" s="906" t="s">
        <v>537</v>
      </c>
      <c r="J2612" s="956">
        <v>2</v>
      </c>
      <c r="K2612" s="1085">
        <v>8</v>
      </c>
      <c r="L2612" s="931">
        <v>1.5</v>
      </c>
      <c r="M2612" s="931" t="s">
        <v>3388</v>
      </c>
      <c r="N2612" s="912"/>
      <c r="O2612" s="761"/>
      <c r="P2612" s="931"/>
      <c r="Q2612" s="931"/>
    </row>
    <row r="2613" spans="2:17">
      <c r="B2613" s="911">
        <v>2607</v>
      </c>
      <c r="C2613" s="931" t="s">
        <v>65</v>
      </c>
      <c r="D2613" s="913"/>
      <c r="E2613" s="931" t="s">
        <v>150</v>
      </c>
      <c r="F2613" s="912" t="str">
        <f t="shared" si="45"/>
        <v>6340</v>
      </c>
      <c r="G2613" s="931" t="s">
        <v>536</v>
      </c>
      <c r="H2613" s="931"/>
      <c r="I2613" s="906" t="s">
        <v>537</v>
      </c>
      <c r="J2613" s="956">
        <v>2</v>
      </c>
      <c r="K2613" s="1085">
        <v>9</v>
      </c>
      <c r="L2613" s="931">
        <v>1.5</v>
      </c>
      <c r="M2613" s="931" t="s">
        <v>3388</v>
      </c>
      <c r="N2613" s="912"/>
      <c r="O2613" s="761"/>
      <c r="P2613" s="931"/>
      <c r="Q2613" s="931"/>
    </row>
    <row r="2614" spans="2:17">
      <c r="B2614" s="911">
        <v>2608</v>
      </c>
      <c r="C2614" s="931" t="s">
        <v>65</v>
      </c>
      <c r="D2614" s="913"/>
      <c r="E2614" s="931" t="s">
        <v>150</v>
      </c>
      <c r="F2614" s="912" t="str">
        <f t="shared" si="45"/>
        <v>6340</v>
      </c>
      <c r="G2614" s="931" t="s">
        <v>536</v>
      </c>
      <c r="H2614" s="931"/>
      <c r="I2614" s="906" t="s">
        <v>537</v>
      </c>
      <c r="J2614" s="956">
        <v>2</v>
      </c>
      <c r="K2614" s="1085">
        <v>10</v>
      </c>
      <c r="L2614" s="931">
        <v>1.5</v>
      </c>
      <c r="M2614" s="931" t="s">
        <v>3388</v>
      </c>
      <c r="N2614" s="912"/>
      <c r="O2614" s="761"/>
      <c r="P2614" s="931"/>
      <c r="Q2614" s="931"/>
    </row>
    <row r="2615" spans="2:17">
      <c r="B2615" s="911">
        <v>2609</v>
      </c>
      <c r="C2615" s="931" t="s">
        <v>65</v>
      </c>
      <c r="D2615" s="913"/>
      <c r="E2615" s="931" t="s">
        <v>150</v>
      </c>
      <c r="F2615" s="912" t="str">
        <f t="shared" si="45"/>
        <v>6340</v>
      </c>
      <c r="G2615" s="931" t="s">
        <v>536</v>
      </c>
      <c r="H2615" s="931"/>
      <c r="I2615" s="906" t="s">
        <v>537</v>
      </c>
      <c r="J2615" s="956">
        <v>2</v>
      </c>
      <c r="K2615" s="1085">
        <v>11</v>
      </c>
      <c r="L2615" s="931">
        <v>3</v>
      </c>
      <c r="M2615" s="931" t="s">
        <v>3387</v>
      </c>
      <c r="N2615" s="912"/>
      <c r="O2615" s="761"/>
      <c r="P2615" s="931"/>
      <c r="Q2615" s="931"/>
    </row>
    <row r="2616" spans="2:17">
      <c r="B2616" s="911">
        <v>2610</v>
      </c>
      <c r="C2616" s="931" t="s">
        <v>65</v>
      </c>
      <c r="D2616" s="913"/>
      <c r="E2616" s="931" t="s">
        <v>150</v>
      </c>
      <c r="F2616" s="912" t="str">
        <f t="shared" si="45"/>
        <v>6340</v>
      </c>
      <c r="G2616" s="931" t="s">
        <v>539</v>
      </c>
      <c r="H2616" s="931"/>
      <c r="I2616" s="906" t="s">
        <v>540</v>
      </c>
      <c r="J2616" s="956">
        <v>1</v>
      </c>
      <c r="K2616" s="1085">
        <v>1</v>
      </c>
      <c r="L2616" s="931">
        <v>1.5</v>
      </c>
      <c r="M2616" s="931" t="s">
        <v>3388</v>
      </c>
      <c r="N2616" s="912"/>
      <c r="O2616" s="761"/>
      <c r="P2616" s="931"/>
      <c r="Q2616" s="931"/>
    </row>
    <row r="2617" spans="2:17">
      <c r="B2617" s="911">
        <v>2611</v>
      </c>
      <c r="C2617" s="931" t="s">
        <v>65</v>
      </c>
      <c r="D2617" s="913"/>
      <c r="E2617" s="931" t="s">
        <v>150</v>
      </c>
      <c r="F2617" s="912" t="str">
        <f t="shared" si="45"/>
        <v>6340</v>
      </c>
      <c r="G2617" s="931" t="s">
        <v>539</v>
      </c>
      <c r="H2617" s="931"/>
      <c r="I2617" s="906" t="s">
        <v>540</v>
      </c>
      <c r="J2617" s="956">
        <v>1</v>
      </c>
      <c r="K2617" s="1085">
        <v>2</v>
      </c>
      <c r="L2617" s="931">
        <v>1</v>
      </c>
      <c r="M2617" s="931" t="s">
        <v>3388</v>
      </c>
      <c r="N2617" s="912"/>
      <c r="O2617" s="761"/>
      <c r="P2617" s="931"/>
      <c r="Q2617" s="931"/>
    </row>
    <row r="2618" spans="2:17">
      <c r="B2618" s="911">
        <v>2612</v>
      </c>
      <c r="C2618" s="931" t="s">
        <v>65</v>
      </c>
      <c r="D2618" s="913"/>
      <c r="E2618" s="931" t="s">
        <v>150</v>
      </c>
      <c r="F2618" s="912" t="str">
        <f t="shared" si="45"/>
        <v>6340</v>
      </c>
      <c r="G2618" s="931" t="s">
        <v>539</v>
      </c>
      <c r="H2618" s="931"/>
      <c r="I2618" s="906" t="s">
        <v>540</v>
      </c>
      <c r="J2618" s="956">
        <v>1</v>
      </c>
      <c r="K2618" s="1085">
        <v>3</v>
      </c>
      <c r="L2618" s="931">
        <v>3</v>
      </c>
      <c r="M2618" s="931" t="s">
        <v>3387</v>
      </c>
      <c r="N2618" s="912"/>
      <c r="O2618" s="761"/>
      <c r="P2618" s="931"/>
      <c r="Q2618" s="931"/>
    </row>
    <row r="2619" spans="2:17">
      <c r="B2619" s="911">
        <v>2613</v>
      </c>
      <c r="C2619" s="931" t="s">
        <v>65</v>
      </c>
      <c r="D2619" s="913"/>
      <c r="E2619" s="931" t="s">
        <v>150</v>
      </c>
      <c r="F2619" s="912" t="str">
        <f t="shared" si="45"/>
        <v>6340</v>
      </c>
      <c r="G2619" s="931" t="s">
        <v>539</v>
      </c>
      <c r="H2619" s="931"/>
      <c r="I2619" s="906" t="s">
        <v>540</v>
      </c>
      <c r="J2619" s="956">
        <v>1</v>
      </c>
      <c r="K2619" s="1085">
        <v>4</v>
      </c>
      <c r="L2619" s="931">
        <v>3</v>
      </c>
      <c r="M2619" s="931" t="s">
        <v>3387</v>
      </c>
      <c r="N2619" s="912"/>
      <c r="O2619" s="761"/>
      <c r="P2619" s="931"/>
      <c r="Q2619" s="931"/>
    </row>
    <row r="2620" spans="2:17">
      <c r="B2620" s="911">
        <v>2614</v>
      </c>
      <c r="C2620" s="931" t="s">
        <v>65</v>
      </c>
      <c r="D2620" s="913"/>
      <c r="E2620" s="931" t="s">
        <v>150</v>
      </c>
      <c r="F2620" s="912" t="str">
        <f t="shared" si="45"/>
        <v>6340</v>
      </c>
      <c r="G2620" s="931" t="s">
        <v>539</v>
      </c>
      <c r="H2620" s="931"/>
      <c r="I2620" s="906" t="s">
        <v>540</v>
      </c>
      <c r="J2620" s="956">
        <v>1</v>
      </c>
      <c r="K2620" s="1085">
        <v>5</v>
      </c>
      <c r="L2620" s="931">
        <v>3</v>
      </c>
      <c r="M2620" s="931" t="s">
        <v>3387</v>
      </c>
      <c r="N2620" s="912"/>
      <c r="O2620" s="761"/>
      <c r="P2620" s="931"/>
      <c r="Q2620" s="931"/>
    </row>
    <row r="2621" spans="2:17">
      <c r="B2621" s="911">
        <v>2615</v>
      </c>
      <c r="C2621" s="931" t="s">
        <v>65</v>
      </c>
      <c r="D2621" s="913"/>
      <c r="E2621" s="931" t="s">
        <v>150</v>
      </c>
      <c r="F2621" s="912" t="str">
        <f t="shared" si="45"/>
        <v>6340</v>
      </c>
      <c r="G2621" s="931" t="s">
        <v>539</v>
      </c>
      <c r="H2621" s="931"/>
      <c r="I2621" s="906" t="s">
        <v>540</v>
      </c>
      <c r="J2621" s="956">
        <v>1</v>
      </c>
      <c r="K2621" s="1085">
        <v>6</v>
      </c>
      <c r="L2621" s="931">
        <v>3</v>
      </c>
      <c r="M2621" s="931" t="s">
        <v>3387</v>
      </c>
      <c r="N2621" s="912"/>
      <c r="O2621" s="761"/>
      <c r="P2621" s="931"/>
      <c r="Q2621" s="931"/>
    </row>
    <row r="2622" spans="2:17">
      <c r="B2622" s="911">
        <v>2616</v>
      </c>
      <c r="C2622" s="931" t="s">
        <v>65</v>
      </c>
      <c r="D2622" s="913"/>
      <c r="E2622" s="931" t="s">
        <v>150</v>
      </c>
      <c r="F2622" s="912" t="str">
        <f t="shared" si="45"/>
        <v>6340</v>
      </c>
      <c r="G2622" s="931" t="s">
        <v>539</v>
      </c>
      <c r="H2622" s="931"/>
      <c r="I2622" s="906" t="s">
        <v>540</v>
      </c>
      <c r="J2622" s="956">
        <v>1</v>
      </c>
      <c r="K2622" s="1085">
        <v>7</v>
      </c>
      <c r="L2622" s="931">
        <v>1.5</v>
      </c>
      <c r="M2622" s="931" t="s">
        <v>3388</v>
      </c>
      <c r="N2622" s="912"/>
      <c r="O2622" s="761"/>
      <c r="P2622" s="931"/>
      <c r="Q2622" s="931"/>
    </row>
    <row r="2623" spans="2:17">
      <c r="B2623" s="911">
        <v>2617</v>
      </c>
      <c r="C2623" s="931" t="s">
        <v>65</v>
      </c>
      <c r="D2623" s="913"/>
      <c r="E2623" s="931" t="s">
        <v>150</v>
      </c>
      <c r="F2623" s="912" t="str">
        <f t="shared" si="45"/>
        <v>6340</v>
      </c>
      <c r="G2623" s="931" t="s">
        <v>539</v>
      </c>
      <c r="H2623" s="931"/>
      <c r="I2623" s="906" t="s">
        <v>540</v>
      </c>
      <c r="J2623" s="956">
        <v>1</v>
      </c>
      <c r="K2623" s="1085">
        <v>8</v>
      </c>
      <c r="L2623" s="931">
        <v>3</v>
      </c>
      <c r="M2623" s="931" t="s">
        <v>3387</v>
      </c>
      <c r="N2623" s="912"/>
      <c r="O2623" s="761"/>
      <c r="P2623" s="931"/>
      <c r="Q2623" s="931"/>
    </row>
    <row r="2624" spans="2:17">
      <c r="B2624" s="911">
        <v>2618</v>
      </c>
      <c r="C2624" s="931" t="s">
        <v>65</v>
      </c>
      <c r="D2624" s="913"/>
      <c r="E2624" s="931" t="s">
        <v>150</v>
      </c>
      <c r="F2624" s="912" t="str">
        <f t="shared" si="45"/>
        <v>6340</v>
      </c>
      <c r="G2624" s="931" t="s">
        <v>539</v>
      </c>
      <c r="H2624" s="931"/>
      <c r="I2624" s="906" t="s">
        <v>540</v>
      </c>
      <c r="J2624" s="956">
        <v>2</v>
      </c>
      <c r="K2624" s="1085">
        <v>9</v>
      </c>
      <c r="L2624" s="931">
        <v>1</v>
      </c>
      <c r="M2624" s="931" t="s">
        <v>3388</v>
      </c>
      <c r="N2624" s="912"/>
      <c r="O2624" s="761"/>
      <c r="P2624" s="931"/>
      <c r="Q2624" s="931"/>
    </row>
    <row r="2625" spans="2:17">
      <c r="B2625" s="911">
        <v>2619</v>
      </c>
      <c r="C2625" s="931" t="s">
        <v>65</v>
      </c>
      <c r="D2625" s="913"/>
      <c r="E2625" s="931" t="s">
        <v>150</v>
      </c>
      <c r="F2625" s="912" t="str">
        <f t="shared" si="45"/>
        <v>6340</v>
      </c>
      <c r="G2625" s="931" t="s">
        <v>539</v>
      </c>
      <c r="H2625" s="931"/>
      <c r="I2625" s="906" t="s">
        <v>540</v>
      </c>
      <c r="J2625" s="956">
        <v>2</v>
      </c>
      <c r="K2625" s="1085">
        <v>10</v>
      </c>
      <c r="L2625" s="931">
        <v>1.5</v>
      </c>
      <c r="M2625" s="931" t="s">
        <v>3388</v>
      </c>
      <c r="N2625" s="912"/>
      <c r="O2625" s="761"/>
      <c r="P2625" s="931"/>
      <c r="Q2625" s="931"/>
    </row>
    <row r="2626" spans="2:17">
      <c r="B2626" s="911">
        <v>2620</v>
      </c>
      <c r="C2626" s="931" t="s">
        <v>65</v>
      </c>
      <c r="D2626" s="913"/>
      <c r="E2626" s="931" t="s">
        <v>150</v>
      </c>
      <c r="F2626" s="912" t="str">
        <f t="shared" si="45"/>
        <v>6340</v>
      </c>
      <c r="G2626" s="931" t="s">
        <v>539</v>
      </c>
      <c r="H2626" s="931"/>
      <c r="I2626" s="906" t="s">
        <v>540</v>
      </c>
      <c r="J2626" s="956">
        <v>2</v>
      </c>
      <c r="K2626" s="1085">
        <v>11</v>
      </c>
      <c r="L2626" s="931">
        <v>1</v>
      </c>
      <c r="M2626" s="931" t="s">
        <v>3388</v>
      </c>
      <c r="N2626" s="912"/>
      <c r="O2626" s="761"/>
      <c r="P2626" s="931"/>
      <c r="Q2626" s="931"/>
    </row>
    <row r="2627" spans="2:17">
      <c r="B2627" s="911">
        <v>2621</v>
      </c>
      <c r="C2627" s="931" t="s">
        <v>65</v>
      </c>
      <c r="D2627" s="913"/>
      <c r="E2627" s="931" t="s">
        <v>150</v>
      </c>
      <c r="F2627" s="912" t="str">
        <f t="shared" si="45"/>
        <v>6340</v>
      </c>
      <c r="G2627" s="931" t="s">
        <v>539</v>
      </c>
      <c r="H2627" s="931"/>
      <c r="I2627" s="906" t="s">
        <v>540</v>
      </c>
      <c r="J2627" s="956">
        <v>2</v>
      </c>
      <c r="K2627" s="1085">
        <v>12</v>
      </c>
      <c r="L2627" s="931">
        <v>1.5</v>
      </c>
      <c r="M2627" s="931" t="s">
        <v>3388</v>
      </c>
      <c r="N2627" s="912"/>
      <c r="O2627" s="761"/>
      <c r="P2627" s="931"/>
      <c r="Q2627" s="931"/>
    </row>
    <row r="2628" spans="2:17">
      <c r="B2628" s="911">
        <v>2622</v>
      </c>
      <c r="C2628" s="931" t="s">
        <v>65</v>
      </c>
      <c r="D2628" s="913"/>
      <c r="E2628" s="931" t="s">
        <v>150</v>
      </c>
      <c r="F2628" s="912" t="str">
        <f t="shared" si="45"/>
        <v>6340</v>
      </c>
      <c r="G2628" s="931" t="s">
        <v>539</v>
      </c>
      <c r="H2628" s="931"/>
      <c r="I2628" s="906" t="s">
        <v>540</v>
      </c>
      <c r="J2628" s="956">
        <v>2</v>
      </c>
      <c r="K2628" s="1085">
        <v>13</v>
      </c>
      <c r="L2628" s="931">
        <v>1.5</v>
      </c>
      <c r="M2628" s="931" t="s">
        <v>3388</v>
      </c>
      <c r="N2628" s="912"/>
      <c r="O2628" s="761"/>
      <c r="P2628" s="931"/>
      <c r="Q2628" s="931"/>
    </row>
    <row r="2629" spans="2:17">
      <c r="B2629" s="911">
        <v>2623</v>
      </c>
      <c r="C2629" s="931" t="s">
        <v>65</v>
      </c>
      <c r="D2629" s="913"/>
      <c r="E2629" s="931" t="s">
        <v>150</v>
      </c>
      <c r="F2629" s="912" t="str">
        <f t="shared" si="45"/>
        <v>6340</v>
      </c>
      <c r="G2629" s="931" t="s">
        <v>539</v>
      </c>
      <c r="H2629" s="931"/>
      <c r="I2629" s="906" t="s">
        <v>540</v>
      </c>
      <c r="J2629" s="956">
        <v>2</v>
      </c>
      <c r="K2629" s="1085">
        <v>14</v>
      </c>
      <c r="L2629" s="931">
        <v>3</v>
      </c>
      <c r="M2629" s="931" t="s">
        <v>3387</v>
      </c>
      <c r="N2629" s="912"/>
      <c r="O2629" s="761"/>
      <c r="P2629" s="931"/>
      <c r="Q2629" s="931"/>
    </row>
    <row r="2630" spans="2:17">
      <c r="B2630" s="911">
        <v>2624</v>
      </c>
      <c r="C2630" s="931" t="s">
        <v>65</v>
      </c>
      <c r="D2630" s="913"/>
      <c r="E2630" s="931" t="s">
        <v>150</v>
      </c>
      <c r="F2630" s="912" t="str">
        <f t="shared" si="45"/>
        <v>6340</v>
      </c>
      <c r="G2630" s="931" t="s">
        <v>542</v>
      </c>
      <c r="H2630" s="931"/>
      <c r="I2630" s="906" t="s">
        <v>543</v>
      </c>
      <c r="J2630" s="956">
        <v>1</v>
      </c>
      <c r="K2630" s="1085">
        <v>1</v>
      </c>
      <c r="L2630" s="931">
        <v>1.5</v>
      </c>
      <c r="M2630" s="931" t="s">
        <v>3388</v>
      </c>
      <c r="N2630" s="912"/>
      <c r="O2630" s="761"/>
      <c r="P2630" s="931"/>
      <c r="Q2630" s="931"/>
    </row>
    <row r="2631" spans="2:17">
      <c r="B2631" s="911">
        <v>2625</v>
      </c>
      <c r="C2631" s="931" t="s">
        <v>65</v>
      </c>
      <c r="D2631" s="913"/>
      <c r="E2631" s="931" t="s">
        <v>150</v>
      </c>
      <c r="F2631" s="912" t="str">
        <f t="shared" si="45"/>
        <v>6340</v>
      </c>
      <c r="G2631" s="931" t="s">
        <v>542</v>
      </c>
      <c r="H2631" s="931"/>
      <c r="I2631" s="906" t="s">
        <v>543</v>
      </c>
      <c r="J2631" s="956">
        <v>1</v>
      </c>
      <c r="K2631" s="1085">
        <v>2</v>
      </c>
      <c r="L2631" s="931">
        <v>1.5</v>
      </c>
      <c r="M2631" s="931" t="s">
        <v>3388</v>
      </c>
      <c r="N2631" s="912"/>
      <c r="O2631" s="761"/>
      <c r="P2631" s="931"/>
      <c r="Q2631" s="931"/>
    </row>
    <row r="2632" spans="2:17">
      <c r="B2632" s="911">
        <v>2626</v>
      </c>
      <c r="C2632" s="931" t="s">
        <v>65</v>
      </c>
      <c r="D2632" s="913"/>
      <c r="E2632" s="931" t="s">
        <v>150</v>
      </c>
      <c r="F2632" s="912" t="str">
        <f t="shared" si="45"/>
        <v>6340</v>
      </c>
      <c r="G2632" s="931" t="s">
        <v>542</v>
      </c>
      <c r="H2632" s="931"/>
      <c r="I2632" s="906" t="s">
        <v>543</v>
      </c>
      <c r="J2632" s="956">
        <v>1</v>
      </c>
      <c r="K2632" s="1085">
        <v>3</v>
      </c>
      <c r="L2632" s="931">
        <v>3</v>
      </c>
      <c r="M2632" s="931" t="s">
        <v>3387</v>
      </c>
      <c r="N2632" s="912"/>
      <c r="O2632" s="761"/>
      <c r="P2632" s="931"/>
      <c r="Q2632" s="931"/>
    </row>
    <row r="2633" spans="2:17">
      <c r="B2633" s="911">
        <v>2627</v>
      </c>
      <c r="C2633" s="931" t="s">
        <v>65</v>
      </c>
      <c r="D2633" s="913"/>
      <c r="E2633" s="931" t="s">
        <v>150</v>
      </c>
      <c r="F2633" s="912" t="str">
        <f t="shared" si="45"/>
        <v>6340</v>
      </c>
      <c r="G2633" s="931" t="s">
        <v>542</v>
      </c>
      <c r="H2633" s="931"/>
      <c r="I2633" s="906" t="s">
        <v>543</v>
      </c>
      <c r="J2633" s="956">
        <v>1</v>
      </c>
      <c r="K2633" s="1085">
        <v>4</v>
      </c>
      <c r="L2633" s="931">
        <v>3</v>
      </c>
      <c r="M2633" s="931" t="s">
        <v>3387</v>
      </c>
      <c r="N2633" s="912"/>
      <c r="O2633" s="761"/>
      <c r="P2633" s="931"/>
      <c r="Q2633" s="931"/>
    </row>
    <row r="2634" spans="2:17">
      <c r="B2634" s="911">
        <v>2628</v>
      </c>
      <c r="C2634" s="931" t="s">
        <v>65</v>
      </c>
      <c r="D2634" s="913"/>
      <c r="E2634" s="931" t="s">
        <v>150</v>
      </c>
      <c r="F2634" s="912" t="str">
        <f t="shared" si="45"/>
        <v>6340</v>
      </c>
      <c r="G2634" s="931" t="s">
        <v>542</v>
      </c>
      <c r="H2634" s="931"/>
      <c r="I2634" s="906" t="s">
        <v>543</v>
      </c>
      <c r="J2634" s="956">
        <v>1</v>
      </c>
      <c r="K2634" s="1085">
        <v>5</v>
      </c>
      <c r="L2634" s="931">
        <v>3</v>
      </c>
      <c r="M2634" s="931" t="s">
        <v>3387</v>
      </c>
      <c r="N2634" s="912"/>
      <c r="O2634" s="761"/>
      <c r="P2634" s="931"/>
      <c r="Q2634" s="931"/>
    </row>
    <row r="2635" spans="2:17">
      <c r="B2635" s="911">
        <v>2629</v>
      </c>
      <c r="C2635" s="931" t="s">
        <v>65</v>
      </c>
      <c r="D2635" s="913"/>
      <c r="E2635" s="931" t="s">
        <v>150</v>
      </c>
      <c r="F2635" s="912" t="str">
        <f t="shared" si="45"/>
        <v>6340</v>
      </c>
      <c r="G2635" s="931" t="s">
        <v>542</v>
      </c>
      <c r="H2635" s="931"/>
      <c r="I2635" s="906" t="s">
        <v>543</v>
      </c>
      <c r="J2635" s="956">
        <v>1</v>
      </c>
      <c r="K2635" s="1085">
        <v>6</v>
      </c>
      <c r="L2635" s="931">
        <v>3</v>
      </c>
      <c r="M2635" s="931" t="s">
        <v>3387</v>
      </c>
      <c r="N2635" s="912"/>
      <c r="O2635" s="761"/>
      <c r="P2635" s="931"/>
      <c r="Q2635" s="931"/>
    </row>
    <row r="2636" spans="2:17">
      <c r="B2636" s="911">
        <v>2630</v>
      </c>
      <c r="C2636" s="931" t="s">
        <v>65</v>
      </c>
      <c r="D2636" s="913"/>
      <c r="E2636" s="931" t="s">
        <v>150</v>
      </c>
      <c r="F2636" s="912" t="str">
        <f t="shared" si="45"/>
        <v>6340</v>
      </c>
      <c r="G2636" s="931" t="s">
        <v>542</v>
      </c>
      <c r="H2636" s="931"/>
      <c r="I2636" s="906" t="s">
        <v>543</v>
      </c>
      <c r="J2636" s="956">
        <v>1</v>
      </c>
      <c r="K2636" s="1085">
        <v>7</v>
      </c>
      <c r="L2636" s="931">
        <v>1.5</v>
      </c>
      <c r="M2636" s="931" t="s">
        <v>3388</v>
      </c>
      <c r="N2636" s="912"/>
      <c r="O2636" s="761"/>
      <c r="P2636" s="931"/>
      <c r="Q2636" s="931"/>
    </row>
    <row r="2637" spans="2:17">
      <c r="B2637" s="911">
        <v>2631</v>
      </c>
      <c r="C2637" s="931" t="s">
        <v>65</v>
      </c>
      <c r="D2637" s="913"/>
      <c r="E2637" s="931" t="s">
        <v>150</v>
      </c>
      <c r="F2637" s="912" t="str">
        <f t="shared" si="45"/>
        <v>6340</v>
      </c>
      <c r="G2637" s="931" t="s">
        <v>542</v>
      </c>
      <c r="H2637" s="931"/>
      <c r="I2637" s="906" t="s">
        <v>543</v>
      </c>
      <c r="J2637" s="956">
        <v>1</v>
      </c>
      <c r="K2637" s="1085">
        <v>8</v>
      </c>
      <c r="L2637" s="931">
        <v>1.5</v>
      </c>
      <c r="M2637" s="931" t="s">
        <v>3388</v>
      </c>
      <c r="N2637" s="912"/>
      <c r="O2637" s="761"/>
      <c r="P2637" s="931"/>
      <c r="Q2637" s="931"/>
    </row>
    <row r="2638" spans="2:17">
      <c r="B2638" s="911">
        <v>2632</v>
      </c>
      <c r="C2638" s="931" t="s">
        <v>65</v>
      </c>
      <c r="D2638" s="913"/>
      <c r="E2638" s="931" t="s">
        <v>150</v>
      </c>
      <c r="F2638" s="912" t="str">
        <f t="shared" si="45"/>
        <v>6340</v>
      </c>
      <c r="G2638" s="931" t="s">
        <v>542</v>
      </c>
      <c r="H2638" s="931"/>
      <c r="I2638" s="906" t="s">
        <v>543</v>
      </c>
      <c r="J2638" s="956">
        <v>1</v>
      </c>
      <c r="K2638" s="1085">
        <v>9</v>
      </c>
      <c r="L2638" s="931">
        <v>3</v>
      </c>
      <c r="M2638" s="931" t="s">
        <v>3387</v>
      </c>
      <c r="N2638" s="912"/>
      <c r="O2638" s="761"/>
      <c r="P2638" s="931"/>
      <c r="Q2638" s="931"/>
    </row>
    <row r="2639" spans="2:17">
      <c r="B2639" s="911">
        <v>2633</v>
      </c>
      <c r="C2639" s="931" t="s">
        <v>65</v>
      </c>
      <c r="D2639" s="913"/>
      <c r="E2639" s="931" t="s">
        <v>150</v>
      </c>
      <c r="F2639" s="912" t="str">
        <f t="shared" si="45"/>
        <v>6340</v>
      </c>
      <c r="G2639" s="931" t="s">
        <v>542</v>
      </c>
      <c r="H2639" s="931"/>
      <c r="I2639" s="906" t="s">
        <v>543</v>
      </c>
      <c r="J2639" s="956">
        <v>2</v>
      </c>
      <c r="K2639" s="1085">
        <v>10</v>
      </c>
      <c r="L2639" s="931">
        <v>1.5</v>
      </c>
      <c r="M2639" s="931" t="s">
        <v>3388</v>
      </c>
      <c r="N2639" s="912"/>
      <c r="O2639" s="761"/>
      <c r="P2639" s="931"/>
      <c r="Q2639" s="931"/>
    </row>
    <row r="2640" spans="2:17">
      <c r="B2640" s="911">
        <v>2634</v>
      </c>
      <c r="C2640" s="931" t="s">
        <v>65</v>
      </c>
      <c r="D2640" s="913"/>
      <c r="E2640" s="931" t="s">
        <v>150</v>
      </c>
      <c r="F2640" s="912" t="str">
        <f t="shared" si="45"/>
        <v>6340</v>
      </c>
      <c r="G2640" s="931" t="s">
        <v>542</v>
      </c>
      <c r="H2640" s="931"/>
      <c r="I2640" s="906" t="s">
        <v>543</v>
      </c>
      <c r="J2640" s="956">
        <v>2</v>
      </c>
      <c r="K2640" s="1085">
        <v>11</v>
      </c>
      <c r="L2640" s="931">
        <v>3</v>
      </c>
      <c r="M2640" s="931" t="s">
        <v>3387</v>
      </c>
      <c r="N2640" s="912"/>
      <c r="O2640" s="761"/>
      <c r="P2640" s="931"/>
      <c r="Q2640" s="931"/>
    </row>
    <row r="2641" spans="2:17">
      <c r="B2641" s="911">
        <v>2635</v>
      </c>
      <c r="C2641" s="931" t="s">
        <v>65</v>
      </c>
      <c r="D2641" s="913"/>
      <c r="E2641" s="931" t="s">
        <v>150</v>
      </c>
      <c r="F2641" s="912" t="str">
        <f t="shared" si="45"/>
        <v>6340</v>
      </c>
      <c r="G2641" s="931"/>
      <c r="H2641" s="931"/>
      <c r="I2641" s="906" t="s">
        <v>3415</v>
      </c>
      <c r="J2641" s="956">
        <v>1</v>
      </c>
      <c r="K2641" s="1085">
        <v>1</v>
      </c>
      <c r="L2641" s="931">
        <v>3</v>
      </c>
      <c r="M2641" s="931" t="s">
        <v>3387</v>
      </c>
      <c r="N2641" s="912"/>
      <c r="O2641" s="761"/>
      <c r="P2641" s="931"/>
      <c r="Q2641" s="931"/>
    </row>
    <row r="2642" spans="2:17">
      <c r="B2642" s="911">
        <v>2636</v>
      </c>
      <c r="C2642" s="931" t="s">
        <v>65</v>
      </c>
      <c r="D2642" s="913"/>
      <c r="E2642" s="931" t="s">
        <v>150</v>
      </c>
      <c r="F2642" s="912" t="str">
        <f t="shared" si="45"/>
        <v>6340</v>
      </c>
      <c r="G2642" s="931"/>
      <c r="H2642" s="931"/>
      <c r="I2642" s="906" t="s">
        <v>3415</v>
      </c>
      <c r="J2642" s="956">
        <v>1</v>
      </c>
      <c r="K2642" s="1085">
        <v>2</v>
      </c>
      <c r="L2642" s="931">
        <v>3</v>
      </c>
      <c r="M2642" s="931" t="s">
        <v>3387</v>
      </c>
      <c r="N2642" s="912"/>
      <c r="O2642" s="761"/>
      <c r="P2642" s="931"/>
      <c r="Q2642" s="931"/>
    </row>
    <row r="2643" spans="2:17">
      <c r="B2643" s="911">
        <v>2637</v>
      </c>
      <c r="C2643" s="931" t="s">
        <v>65</v>
      </c>
      <c r="D2643" s="913"/>
      <c r="E2643" s="931" t="s">
        <v>150</v>
      </c>
      <c r="F2643" s="912" t="str">
        <f t="shared" si="45"/>
        <v>6340</v>
      </c>
      <c r="G2643" s="931"/>
      <c r="H2643" s="931"/>
      <c r="I2643" s="906" t="s">
        <v>3415</v>
      </c>
      <c r="J2643" s="956">
        <v>1</v>
      </c>
      <c r="K2643" s="1085">
        <v>3</v>
      </c>
      <c r="L2643" s="931">
        <v>3</v>
      </c>
      <c r="M2643" s="931" t="s">
        <v>3387</v>
      </c>
      <c r="N2643" s="912"/>
      <c r="O2643" s="761"/>
      <c r="P2643" s="931"/>
      <c r="Q2643" s="931"/>
    </row>
    <row r="2644" spans="2:17">
      <c r="B2644" s="911">
        <v>2638</v>
      </c>
      <c r="C2644" s="931" t="s">
        <v>65</v>
      </c>
      <c r="D2644" s="913"/>
      <c r="E2644" s="931" t="s">
        <v>150</v>
      </c>
      <c r="F2644" s="912" t="str">
        <f t="shared" si="45"/>
        <v>6340</v>
      </c>
      <c r="G2644" s="931"/>
      <c r="H2644" s="931"/>
      <c r="I2644" s="906" t="s">
        <v>3415</v>
      </c>
      <c r="J2644" s="956">
        <v>1</v>
      </c>
      <c r="K2644" s="1085">
        <v>4</v>
      </c>
      <c r="L2644" s="931">
        <v>3</v>
      </c>
      <c r="M2644" s="931" t="s">
        <v>3387</v>
      </c>
      <c r="N2644" s="912"/>
      <c r="O2644" s="761"/>
      <c r="P2644" s="931"/>
      <c r="Q2644" s="931"/>
    </row>
    <row r="2645" spans="2:17">
      <c r="B2645" s="911">
        <v>2639</v>
      </c>
      <c r="C2645" s="931" t="s">
        <v>65</v>
      </c>
      <c r="D2645" s="913"/>
      <c r="E2645" s="931" t="s">
        <v>150</v>
      </c>
      <c r="F2645" s="912" t="str">
        <f t="shared" si="45"/>
        <v>6340</v>
      </c>
      <c r="G2645" s="931"/>
      <c r="H2645" s="931"/>
      <c r="I2645" s="906" t="s">
        <v>3415</v>
      </c>
      <c r="J2645" s="956">
        <v>1</v>
      </c>
      <c r="K2645" s="1085">
        <v>5</v>
      </c>
      <c r="L2645" s="931">
        <v>3</v>
      </c>
      <c r="M2645" s="931" t="s">
        <v>3387</v>
      </c>
      <c r="N2645" s="912"/>
      <c r="O2645" s="761"/>
      <c r="P2645" s="931"/>
      <c r="Q2645" s="931"/>
    </row>
    <row r="2646" spans="2:17">
      <c r="B2646" s="911">
        <v>2640</v>
      </c>
      <c r="C2646" s="931" t="s">
        <v>65</v>
      </c>
      <c r="D2646" s="913"/>
      <c r="E2646" s="931" t="s">
        <v>150</v>
      </c>
      <c r="F2646" s="912" t="str">
        <f t="shared" si="45"/>
        <v>6340</v>
      </c>
      <c r="G2646" s="931"/>
      <c r="H2646" s="931"/>
      <c r="I2646" s="906" t="s">
        <v>3415</v>
      </c>
      <c r="J2646" s="956">
        <v>1</v>
      </c>
      <c r="K2646" s="1085">
        <v>6</v>
      </c>
      <c r="L2646" s="931">
        <v>3</v>
      </c>
      <c r="M2646" s="931" t="s">
        <v>3387</v>
      </c>
      <c r="N2646" s="912"/>
      <c r="O2646" s="761"/>
      <c r="P2646" s="931"/>
      <c r="Q2646" s="931"/>
    </row>
    <row r="2647" spans="2:17">
      <c r="B2647" s="911">
        <v>2641</v>
      </c>
      <c r="C2647" s="931" t="s">
        <v>65</v>
      </c>
      <c r="D2647" s="913"/>
      <c r="E2647" s="931" t="s">
        <v>150</v>
      </c>
      <c r="F2647" s="912" t="str">
        <f t="shared" si="45"/>
        <v>6340</v>
      </c>
      <c r="G2647" s="931"/>
      <c r="H2647" s="931"/>
      <c r="I2647" s="906" t="s">
        <v>3415</v>
      </c>
      <c r="J2647" s="956">
        <v>1</v>
      </c>
      <c r="K2647" s="1085">
        <v>7</v>
      </c>
      <c r="L2647" s="931">
        <v>3</v>
      </c>
      <c r="M2647" s="931" t="s">
        <v>3387</v>
      </c>
      <c r="N2647" s="912"/>
      <c r="O2647" s="761"/>
      <c r="P2647" s="931"/>
      <c r="Q2647" s="931"/>
    </row>
    <row r="2648" spans="2:17">
      <c r="B2648" s="911">
        <v>2642</v>
      </c>
      <c r="C2648" s="931" t="s">
        <v>65</v>
      </c>
      <c r="D2648" s="913"/>
      <c r="E2648" s="931" t="s">
        <v>150</v>
      </c>
      <c r="F2648" s="912" t="str">
        <f t="shared" si="45"/>
        <v>6340</v>
      </c>
      <c r="G2648" s="931" t="s">
        <v>546</v>
      </c>
      <c r="H2648" s="931"/>
      <c r="I2648" s="906" t="s">
        <v>547</v>
      </c>
      <c r="J2648" s="956">
        <v>1</v>
      </c>
      <c r="K2648" s="1085">
        <v>1</v>
      </c>
      <c r="L2648" s="931">
        <v>3</v>
      </c>
      <c r="M2648" s="931" t="s">
        <v>3387</v>
      </c>
      <c r="N2648" s="912"/>
      <c r="O2648" s="761"/>
      <c r="P2648" s="931"/>
      <c r="Q2648" s="931"/>
    </row>
    <row r="2649" spans="2:17">
      <c r="B2649" s="911">
        <v>2643</v>
      </c>
      <c r="C2649" s="931" t="s">
        <v>65</v>
      </c>
      <c r="D2649" s="913"/>
      <c r="E2649" s="931" t="s">
        <v>150</v>
      </c>
      <c r="F2649" s="912" t="str">
        <f t="shared" si="45"/>
        <v>6340</v>
      </c>
      <c r="G2649" s="931" t="s">
        <v>546</v>
      </c>
      <c r="H2649" s="931"/>
      <c r="I2649" s="906" t="s">
        <v>547</v>
      </c>
      <c r="J2649" s="956">
        <v>1</v>
      </c>
      <c r="K2649" s="1085">
        <v>2</v>
      </c>
      <c r="L2649" s="931">
        <v>3</v>
      </c>
      <c r="M2649" s="931" t="s">
        <v>3387</v>
      </c>
      <c r="N2649" s="912"/>
      <c r="O2649" s="761"/>
      <c r="P2649" s="931"/>
      <c r="Q2649" s="931"/>
    </row>
    <row r="2650" spans="2:17">
      <c r="B2650" s="911">
        <v>2644</v>
      </c>
      <c r="C2650" s="931" t="s">
        <v>65</v>
      </c>
      <c r="D2650" s="913"/>
      <c r="E2650" s="931" t="s">
        <v>150</v>
      </c>
      <c r="F2650" s="912" t="str">
        <f t="shared" si="45"/>
        <v>6340</v>
      </c>
      <c r="G2650" s="931" t="s">
        <v>546</v>
      </c>
      <c r="H2650" s="931"/>
      <c r="I2650" s="906" t="s">
        <v>547</v>
      </c>
      <c r="J2650" s="956">
        <v>1</v>
      </c>
      <c r="K2650" s="1085">
        <v>3</v>
      </c>
      <c r="L2650" s="931">
        <v>3</v>
      </c>
      <c r="M2650" s="931" t="s">
        <v>3387</v>
      </c>
      <c r="N2650" s="912"/>
      <c r="O2650" s="761"/>
      <c r="P2650" s="931"/>
      <c r="Q2650" s="931"/>
    </row>
    <row r="2651" spans="2:17">
      <c r="B2651" s="911">
        <v>2645</v>
      </c>
      <c r="C2651" s="931" t="s">
        <v>65</v>
      </c>
      <c r="D2651" s="913"/>
      <c r="E2651" s="931" t="s">
        <v>150</v>
      </c>
      <c r="F2651" s="912" t="str">
        <f t="shared" si="45"/>
        <v>6340</v>
      </c>
      <c r="G2651" s="931" t="s">
        <v>546</v>
      </c>
      <c r="H2651" s="931"/>
      <c r="I2651" s="906" t="s">
        <v>547</v>
      </c>
      <c r="J2651" s="956">
        <v>1</v>
      </c>
      <c r="K2651" s="1085">
        <v>4</v>
      </c>
      <c r="L2651" s="931">
        <v>3</v>
      </c>
      <c r="M2651" s="931" t="s">
        <v>3387</v>
      </c>
      <c r="N2651" s="912"/>
      <c r="O2651" s="761"/>
      <c r="P2651" s="931"/>
      <c r="Q2651" s="931"/>
    </row>
    <row r="2652" spans="2:17">
      <c r="B2652" s="911">
        <v>2646</v>
      </c>
      <c r="C2652" s="931" t="s">
        <v>65</v>
      </c>
      <c r="D2652" s="913"/>
      <c r="E2652" s="931" t="s">
        <v>150</v>
      </c>
      <c r="F2652" s="912" t="str">
        <f t="shared" si="45"/>
        <v>6340</v>
      </c>
      <c r="G2652" s="931"/>
      <c r="H2652" s="931"/>
      <c r="I2652" s="906" t="s">
        <v>550</v>
      </c>
      <c r="J2652" s="956"/>
      <c r="K2652" s="1085"/>
      <c r="L2652" s="931"/>
      <c r="M2652" s="931"/>
      <c r="N2652" s="912"/>
      <c r="O2652" s="761"/>
      <c r="P2652" s="931"/>
      <c r="Q2652" s="931"/>
    </row>
    <row r="2653" spans="2:17">
      <c r="B2653" s="911">
        <v>2647</v>
      </c>
      <c r="C2653" s="931" t="s">
        <v>65</v>
      </c>
      <c r="D2653" s="913"/>
      <c r="E2653" s="931" t="s">
        <v>150</v>
      </c>
      <c r="F2653" s="912" t="str">
        <f t="shared" si="45"/>
        <v>6340</v>
      </c>
      <c r="G2653" s="931"/>
      <c r="H2653" s="931"/>
      <c r="I2653" s="906" t="s">
        <v>553</v>
      </c>
      <c r="J2653" s="956"/>
      <c r="K2653" s="1085"/>
      <c r="L2653" s="931"/>
      <c r="M2653" s="931"/>
      <c r="N2653" s="912"/>
      <c r="O2653" s="761"/>
      <c r="P2653" s="931"/>
      <c r="Q2653" s="931"/>
    </row>
    <row r="2654" spans="2:17">
      <c r="B2654" s="911">
        <v>2648</v>
      </c>
      <c r="C2654" s="931" t="s">
        <v>65</v>
      </c>
      <c r="D2654" s="913"/>
      <c r="E2654" s="931" t="s">
        <v>150</v>
      </c>
      <c r="F2654" s="912" t="str">
        <f t="shared" si="45"/>
        <v>6340</v>
      </c>
      <c r="G2654" s="931" t="s">
        <v>554</v>
      </c>
      <c r="H2654" s="931"/>
      <c r="I2654" s="906" t="s">
        <v>555</v>
      </c>
      <c r="J2654" s="956">
        <v>1</v>
      </c>
      <c r="K2654" s="1085">
        <v>1</v>
      </c>
      <c r="L2654" s="931">
        <v>3</v>
      </c>
      <c r="M2654" s="931" t="s">
        <v>3387</v>
      </c>
      <c r="N2654" s="912"/>
      <c r="O2654" s="761"/>
      <c r="P2654" s="931"/>
      <c r="Q2654" s="931"/>
    </row>
    <row r="2655" spans="2:17">
      <c r="B2655" s="911">
        <v>2649</v>
      </c>
      <c r="C2655" s="931" t="s">
        <v>65</v>
      </c>
      <c r="D2655" s="913"/>
      <c r="E2655" s="931" t="s">
        <v>150</v>
      </c>
      <c r="F2655" s="912" t="str">
        <f t="shared" si="45"/>
        <v>6340</v>
      </c>
      <c r="G2655" s="931" t="s">
        <v>554</v>
      </c>
      <c r="H2655" s="931"/>
      <c r="I2655" s="906" t="s">
        <v>555</v>
      </c>
      <c r="J2655" s="956">
        <v>1</v>
      </c>
      <c r="K2655" s="1085">
        <v>2</v>
      </c>
      <c r="L2655" s="931">
        <v>3</v>
      </c>
      <c r="M2655" s="931" t="s">
        <v>3387</v>
      </c>
      <c r="N2655" s="912"/>
      <c r="O2655" s="761"/>
      <c r="P2655" s="931"/>
      <c r="Q2655" s="931"/>
    </row>
    <row r="2656" spans="2:17">
      <c r="B2656" s="911">
        <v>2650</v>
      </c>
      <c r="C2656" s="931" t="s">
        <v>65</v>
      </c>
      <c r="D2656" s="913"/>
      <c r="E2656" s="931" t="s">
        <v>150</v>
      </c>
      <c r="F2656" s="912" t="str">
        <f t="shared" si="45"/>
        <v>6340</v>
      </c>
      <c r="G2656" s="931" t="s">
        <v>554</v>
      </c>
      <c r="H2656" s="931"/>
      <c r="I2656" s="906" t="s">
        <v>555</v>
      </c>
      <c r="J2656" s="956">
        <v>1</v>
      </c>
      <c r="K2656" s="1085">
        <v>3</v>
      </c>
      <c r="L2656" s="931">
        <v>3</v>
      </c>
      <c r="M2656" s="931" t="s">
        <v>3387</v>
      </c>
      <c r="N2656" s="912"/>
      <c r="O2656" s="761"/>
      <c r="P2656" s="931"/>
      <c r="Q2656" s="931"/>
    </row>
    <row r="2657" spans="2:17">
      <c r="B2657" s="911">
        <v>2651</v>
      </c>
      <c r="C2657" s="931" t="s">
        <v>65</v>
      </c>
      <c r="D2657" s="913"/>
      <c r="E2657" s="931" t="s">
        <v>150</v>
      </c>
      <c r="F2657" s="912" t="str">
        <f t="shared" si="45"/>
        <v>6340</v>
      </c>
      <c r="G2657" s="931" t="s">
        <v>554</v>
      </c>
      <c r="H2657" s="931"/>
      <c r="I2657" s="906" t="s">
        <v>555</v>
      </c>
      <c r="J2657" s="956">
        <v>1</v>
      </c>
      <c r="K2657" s="1085">
        <v>4</v>
      </c>
      <c r="L2657" s="931">
        <v>3</v>
      </c>
      <c r="M2657" s="931" t="s">
        <v>3387</v>
      </c>
      <c r="N2657" s="912"/>
      <c r="O2657" s="761"/>
      <c r="P2657" s="931"/>
      <c r="Q2657" s="931"/>
    </row>
    <row r="2658" spans="2:17">
      <c r="B2658" s="911">
        <v>2652</v>
      </c>
      <c r="C2658" s="931" t="s">
        <v>65</v>
      </c>
      <c r="D2658" s="913"/>
      <c r="E2658" s="931" t="s">
        <v>150</v>
      </c>
      <c r="F2658" s="912" t="str">
        <f t="shared" si="45"/>
        <v>6340</v>
      </c>
      <c r="G2658" s="931" t="s">
        <v>554</v>
      </c>
      <c r="H2658" s="931"/>
      <c r="I2658" s="906" t="s">
        <v>555</v>
      </c>
      <c r="J2658" s="956">
        <v>1</v>
      </c>
      <c r="K2658" s="1085">
        <v>5</v>
      </c>
      <c r="L2658" s="931">
        <v>3</v>
      </c>
      <c r="M2658" s="931" t="s">
        <v>3387</v>
      </c>
      <c r="N2658" s="912"/>
      <c r="O2658" s="761"/>
      <c r="P2658" s="931"/>
      <c r="Q2658" s="931"/>
    </row>
    <row r="2659" spans="2:17">
      <c r="B2659" s="911">
        <v>2653</v>
      </c>
      <c r="C2659" s="931" t="s">
        <v>65</v>
      </c>
      <c r="D2659" s="913"/>
      <c r="E2659" s="931" t="s">
        <v>150</v>
      </c>
      <c r="F2659" s="912" t="str">
        <f t="shared" si="45"/>
        <v>6340</v>
      </c>
      <c r="G2659" s="931" t="s">
        <v>554</v>
      </c>
      <c r="H2659" s="931"/>
      <c r="I2659" s="906" t="s">
        <v>555</v>
      </c>
      <c r="J2659" s="956">
        <v>1</v>
      </c>
      <c r="K2659" s="1085">
        <v>6</v>
      </c>
      <c r="L2659" s="931">
        <v>3</v>
      </c>
      <c r="M2659" s="931" t="s">
        <v>3387</v>
      </c>
      <c r="N2659" s="912"/>
      <c r="O2659" s="761"/>
      <c r="P2659" s="931"/>
      <c r="Q2659" s="931"/>
    </row>
    <row r="2660" spans="2:17">
      <c r="B2660" s="911">
        <v>2654</v>
      </c>
      <c r="C2660" s="931" t="s">
        <v>65</v>
      </c>
      <c r="D2660" s="913"/>
      <c r="E2660" s="931" t="s">
        <v>150</v>
      </c>
      <c r="F2660" s="912" t="str">
        <f t="shared" si="45"/>
        <v>6340</v>
      </c>
      <c r="G2660" s="931" t="s">
        <v>554</v>
      </c>
      <c r="H2660" s="931"/>
      <c r="I2660" s="906" t="s">
        <v>555</v>
      </c>
      <c r="J2660" s="956">
        <v>1</v>
      </c>
      <c r="K2660" s="1085">
        <v>7</v>
      </c>
      <c r="L2660" s="931">
        <v>3</v>
      </c>
      <c r="M2660" s="931" t="s">
        <v>3387</v>
      </c>
      <c r="N2660" s="912"/>
      <c r="O2660" s="761"/>
      <c r="P2660" s="931"/>
      <c r="Q2660" s="931"/>
    </row>
    <row r="2661" spans="2:17">
      <c r="B2661" s="911">
        <v>2655</v>
      </c>
      <c r="C2661" s="931" t="s">
        <v>65</v>
      </c>
      <c r="D2661" s="913"/>
      <c r="E2661" s="931" t="s">
        <v>150</v>
      </c>
      <c r="F2661" s="912" t="str">
        <f t="shared" si="45"/>
        <v>6340</v>
      </c>
      <c r="G2661" s="931" t="s">
        <v>554</v>
      </c>
      <c r="H2661" s="931"/>
      <c r="I2661" s="906" t="s">
        <v>555</v>
      </c>
      <c r="J2661" s="956">
        <v>2</v>
      </c>
      <c r="K2661" s="1085">
        <v>1</v>
      </c>
      <c r="L2661" s="931">
        <v>3</v>
      </c>
      <c r="M2661" s="931" t="s">
        <v>3387</v>
      </c>
      <c r="N2661" s="912"/>
      <c r="O2661" s="761"/>
      <c r="P2661" s="931"/>
      <c r="Q2661" s="931"/>
    </row>
    <row r="2662" spans="2:17">
      <c r="B2662" s="911">
        <v>2656</v>
      </c>
      <c r="C2662" s="931" t="s">
        <v>65</v>
      </c>
      <c r="D2662" s="913"/>
      <c r="E2662" s="931" t="s">
        <v>150</v>
      </c>
      <c r="F2662" s="912" t="str">
        <f t="shared" si="45"/>
        <v>6340</v>
      </c>
      <c r="G2662" s="931" t="s">
        <v>554</v>
      </c>
      <c r="H2662" s="931"/>
      <c r="I2662" s="906" t="s">
        <v>555</v>
      </c>
      <c r="J2662" s="956">
        <v>2</v>
      </c>
      <c r="K2662" s="1085">
        <v>2</v>
      </c>
      <c r="L2662" s="931">
        <v>3</v>
      </c>
      <c r="M2662" s="931" t="s">
        <v>3387</v>
      </c>
      <c r="N2662" s="912"/>
      <c r="O2662" s="761"/>
      <c r="P2662" s="931"/>
      <c r="Q2662" s="931"/>
    </row>
    <row r="2663" spans="2:17">
      <c r="B2663" s="911">
        <v>2657</v>
      </c>
      <c r="C2663" s="931" t="s">
        <v>65</v>
      </c>
      <c r="D2663" s="913"/>
      <c r="E2663" s="931" t="s">
        <v>150</v>
      </c>
      <c r="F2663" s="912" t="str">
        <f t="shared" si="45"/>
        <v>6340</v>
      </c>
      <c r="G2663" s="931" t="s">
        <v>554</v>
      </c>
      <c r="H2663" s="931"/>
      <c r="I2663" s="906" t="s">
        <v>555</v>
      </c>
      <c r="J2663" s="956">
        <v>2</v>
      </c>
      <c r="K2663" s="1085">
        <v>3</v>
      </c>
      <c r="L2663" s="931">
        <v>3</v>
      </c>
      <c r="M2663" s="931" t="s">
        <v>3387</v>
      </c>
      <c r="N2663" s="912"/>
      <c r="O2663" s="761"/>
      <c r="P2663" s="931"/>
      <c r="Q2663" s="931"/>
    </row>
    <row r="2664" spans="2:17">
      <c r="B2664" s="911">
        <v>2658</v>
      </c>
      <c r="C2664" s="931" t="s">
        <v>65</v>
      </c>
      <c r="D2664" s="913"/>
      <c r="E2664" s="931" t="s">
        <v>150</v>
      </c>
      <c r="F2664" s="912" t="str">
        <f t="shared" si="45"/>
        <v>6340</v>
      </c>
      <c r="G2664" s="931" t="s">
        <v>554</v>
      </c>
      <c r="H2664" s="931"/>
      <c r="I2664" s="906" t="s">
        <v>555</v>
      </c>
      <c r="J2664" s="956">
        <v>2</v>
      </c>
      <c r="K2664" s="1085">
        <v>4</v>
      </c>
      <c r="L2664" s="931">
        <v>3</v>
      </c>
      <c r="M2664" s="931" t="s">
        <v>3387</v>
      </c>
      <c r="N2664" s="912"/>
      <c r="O2664" s="761"/>
      <c r="P2664" s="931"/>
      <c r="Q2664" s="931"/>
    </row>
    <row r="2665" spans="2:17">
      <c r="B2665" s="911">
        <v>2659</v>
      </c>
      <c r="C2665" s="931" t="s">
        <v>65</v>
      </c>
      <c r="D2665" s="913"/>
      <c r="E2665" s="931" t="s">
        <v>150</v>
      </c>
      <c r="F2665" s="912" t="str">
        <f t="shared" si="45"/>
        <v>6340</v>
      </c>
      <c r="G2665" s="931"/>
      <c r="H2665" s="931"/>
      <c r="I2665" s="906" t="s">
        <v>556</v>
      </c>
      <c r="J2665" s="956"/>
      <c r="K2665" s="1085"/>
      <c r="L2665" s="931"/>
      <c r="M2665" s="931"/>
      <c r="N2665" s="912"/>
      <c r="O2665" s="761"/>
      <c r="P2665" s="931"/>
      <c r="Q2665" s="931"/>
    </row>
    <row r="2666" spans="2:17">
      <c r="B2666" s="911">
        <v>2660</v>
      </c>
      <c r="C2666" s="931" t="s">
        <v>65</v>
      </c>
      <c r="D2666" s="913"/>
      <c r="E2666" s="931" t="s">
        <v>150</v>
      </c>
      <c r="F2666" s="912" t="str">
        <f t="shared" si="45"/>
        <v>6340</v>
      </c>
      <c r="G2666" s="931"/>
      <c r="H2666" s="931"/>
      <c r="I2666" s="906" t="s">
        <v>558</v>
      </c>
      <c r="J2666" s="956"/>
      <c r="K2666" s="1085"/>
      <c r="L2666" s="931"/>
      <c r="M2666" s="931"/>
      <c r="N2666" s="912"/>
      <c r="O2666" s="761"/>
      <c r="P2666" s="931"/>
      <c r="Q2666" s="931"/>
    </row>
    <row r="2667" spans="2:17">
      <c r="B2667" s="911">
        <v>2661</v>
      </c>
      <c r="C2667" s="931" t="s">
        <v>65</v>
      </c>
      <c r="D2667" s="913"/>
      <c r="E2667" s="931" t="s">
        <v>150</v>
      </c>
      <c r="F2667" s="912" t="str">
        <f t="shared" si="45"/>
        <v>6340</v>
      </c>
      <c r="G2667" s="931"/>
      <c r="H2667" s="931"/>
      <c r="I2667" s="906" t="s">
        <v>560</v>
      </c>
      <c r="J2667" s="956"/>
      <c r="K2667" s="1085"/>
      <c r="L2667" s="931"/>
      <c r="M2667" s="931"/>
      <c r="N2667" s="912"/>
      <c r="O2667" s="761"/>
      <c r="P2667" s="931"/>
      <c r="Q2667" s="931"/>
    </row>
    <row r="2668" spans="2:17">
      <c r="B2668" s="911">
        <v>2662</v>
      </c>
      <c r="C2668" s="931" t="s">
        <v>65</v>
      </c>
      <c r="D2668" s="913"/>
      <c r="E2668" s="931" t="s">
        <v>150</v>
      </c>
      <c r="F2668" s="912" t="str">
        <f t="shared" si="45"/>
        <v>6340</v>
      </c>
      <c r="G2668" s="931"/>
      <c r="H2668" s="931"/>
      <c r="I2668" s="906" t="s">
        <v>562</v>
      </c>
      <c r="J2668" s="956"/>
      <c r="K2668" s="1085"/>
      <c r="L2668" s="931"/>
      <c r="M2668" s="931"/>
      <c r="N2668" s="912"/>
      <c r="O2668" s="761"/>
      <c r="P2668" s="931"/>
      <c r="Q2668" s="931"/>
    </row>
    <row r="2669" spans="2:17">
      <c r="B2669" s="911">
        <v>2663</v>
      </c>
      <c r="C2669" s="931" t="s">
        <v>65</v>
      </c>
      <c r="D2669" s="913"/>
      <c r="E2669" s="931" t="s">
        <v>150</v>
      </c>
      <c r="F2669" s="912" t="str">
        <f t="shared" si="45"/>
        <v>6340</v>
      </c>
      <c r="G2669" s="931"/>
      <c r="H2669" s="931"/>
      <c r="I2669" s="906" t="s">
        <v>564</v>
      </c>
      <c r="J2669" s="956"/>
      <c r="K2669" s="1085"/>
      <c r="L2669" s="931"/>
      <c r="M2669" s="931"/>
      <c r="N2669" s="912"/>
      <c r="O2669" s="761"/>
      <c r="P2669" s="931"/>
      <c r="Q2669" s="931"/>
    </row>
    <row r="2670" spans="2:17">
      <c r="B2670" s="911">
        <v>2664</v>
      </c>
      <c r="C2670" s="931" t="s">
        <v>65</v>
      </c>
      <c r="D2670" s="913"/>
      <c r="E2670" s="931" t="s">
        <v>150</v>
      </c>
      <c r="F2670" s="912" t="str">
        <f t="shared" si="45"/>
        <v>6340</v>
      </c>
      <c r="G2670" s="931"/>
      <c r="H2670" s="931"/>
      <c r="I2670" s="906" t="s">
        <v>566</v>
      </c>
      <c r="J2670" s="956"/>
      <c r="K2670" s="1085"/>
      <c r="L2670" s="931"/>
      <c r="M2670" s="931"/>
      <c r="N2670" s="912"/>
      <c r="O2670" s="761"/>
      <c r="P2670" s="931"/>
      <c r="Q2670" s="931"/>
    </row>
    <row r="2671" spans="2:17">
      <c r="B2671" s="911">
        <v>2665</v>
      </c>
      <c r="C2671" s="931" t="s">
        <v>65</v>
      </c>
      <c r="D2671" s="913"/>
      <c r="E2671" s="931" t="s">
        <v>150</v>
      </c>
      <c r="F2671" s="912" t="str">
        <f t="shared" si="45"/>
        <v>6340</v>
      </c>
      <c r="G2671" s="931"/>
      <c r="H2671" s="931"/>
      <c r="I2671" s="906" t="s">
        <v>568</v>
      </c>
      <c r="J2671" s="956"/>
      <c r="K2671" s="1085"/>
      <c r="L2671" s="931"/>
      <c r="M2671" s="931"/>
      <c r="N2671" s="912"/>
      <c r="O2671" s="761"/>
      <c r="P2671" s="931"/>
      <c r="Q2671" s="931"/>
    </row>
    <row r="2672" spans="2:17">
      <c r="B2672" s="911">
        <v>2666</v>
      </c>
      <c r="C2672" s="931" t="s">
        <v>65</v>
      </c>
      <c r="D2672" s="913"/>
      <c r="E2672" s="931" t="s">
        <v>150</v>
      </c>
      <c r="F2672" s="912" t="str">
        <f t="shared" si="45"/>
        <v>6340</v>
      </c>
      <c r="G2672" s="931"/>
      <c r="H2672" s="931"/>
      <c r="I2672" s="906" t="s">
        <v>570</v>
      </c>
      <c r="J2672" s="956"/>
      <c r="K2672" s="1085"/>
      <c r="L2672" s="931"/>
      <c r="M2672" s="931"/>
      <c r="N2672" s="912"/>
      <c r="O2672" s="761"/>
      <c r="P2672" s="931"/>
      <c r="Q2672" s="931"/>
    </row>
    <row r="2673" spans="2:17">
      <c r="B2673" s="911">
        <v>2667</v>
      </c>
      <c r="C2673" s="931" t="s">
        <v>65</v>
      </c>
      <c r="D2673" s="913"/>
      <c r="E2673" s="931" t="s">
        <v>150</v>
      </c>
      <c r="F2673" s="912" t="str">
        <f t="shared" si="45"/>
        <v>6340</v>
      </c>
      <c r="G2673" s="931"/>
      <c r="H2673" s="931"/>
      <c r="I2673" s="906" t="s">
        <v>572</v>
      </c>
      <c r="J2673" s="956"/>
      <c r="K2673" s="1085"/>
      <c r="L2673" s="931"/>
      <c r="M2673" s="931"/>
      <c r="N2673" s="912"/>
      <c r="O2673" s="761"/>
      <c r="P2673" s="931"/>
      <c r="Q2673" s="931"/>
    </row>
    <row r="2674" spans="2:17">
      <c r="B2674" s="911">
        <v>2668</v>
      </c>
      <c r="C2674" s="931" t="s">
        <v>65</v>
      </c>
      <c r="D2674" s="913"/>
      <c r="E2674" s="931" t="s">
        <v>150</v>
      </c>
      <c r="F2674" s="912" t="str">
        <f t="shared" ref="F2674:F2749" si="46">LEFT(I2674,4)</f>
        <v>6340</v>
      </c>
      <c r="G2674" s="931"/>
      <c r="H2674" s="931"/>
      <c r="I2674" s="906" t="s">
        <v>574</v>
      </c>
      <c r="J2674" s="956"/>
      <c r="K2674" s="1085"/>
      <c r="L2674" s="931"/>
      <c r="M2674" s="931"/>
      <c r="N2674" s="912"/>
      <c r="O2674" s="761"/>
      <c r="P2674" s="931"/>
      <c r="Q2674" s="931"/>
    </row>
    <row r="2675" spans="2:17">
      <c r="B2675" s="911">
        <v>2669</v>
      </c>
      <c r="C2675" s="931" t="s">
        <v>65</v>
      </c>
      <c r="D2675" s="913"/>
      <c r="E2675" s="931" t="s">
        <v>150</v>
      </c>
      <c r="F2675" s="912" t="str">
        <f t="shared" si="46"/>
        <v>6340</v>
      </c>
      <c r="G2675" s="931"/>
      <c r="H2675" s="931"/>
      <c r="I2675" s="906" t="s">
        <v>576</v>
      </c>
      <c r="J2675" s="956"/>
      <c r="K2675" s="1085"/>
      <c r="L2675" s="931"/>
      <c r="M2675" s="931"/>
      <c r="N2675" s="912"/>
      <c r="O2675" s="761"/>
      <c r="P2675" s="931"/>
      <c r="Q2675" s="931"/>
    </row>
    <row r="2676" spans="2:17">
      <c r="B2676" s="911">
        <v>2670</v>
      </c>
      <c r="C2676" s="931" t="s">
        <v>65</v>
      </c>
      <c r="D2676" s="913"/>
      <c r="E2676" s="931" t="s">
        <v>150</v>
      </c>
      <c r="F2676" s="912" t="str">
        <f t="shared" si="46"/>
        <v>6340</v>
      </c>
      <c r="G2676" s="931"/>
      <c r="H2676" s="931"/>
      <c r="I2676" s="906" t="s">
        <v>578</v>
      </c>
      <c r="J2676" s="956"/>
      <c r="K2676" s="1085"/>
      <c r="L2676" s="931"/>
      <c r="M2676" s="931"/>
      <c r="N2676" s="912"/>
      <c r="O2676" s="761"/>
      <c r="P2676" s="931"/>
      <c r="Q2676" s="931"/>
    </row>
    <row r="2677" spans="2:17">
      <c r="B2677" s="911">
        <v>2671</v>
      </c>
      <c r="C2677" s="931" t="s">
        <v>65</v>
      </c>
      <c r="D2677" s="913"/>
      <c r="E2677" s="931" t="s">
        <v>150</v>
      </c>
      <c r="F2677" s="912" t="str">
        <f t="shared" si="46"/>
        <v>6340</v>
      </c>
      <c r="G2677" s="931"/>
      <c r="H2677" s="931"/>
      <c r="I2677" s="906" t="s">
        <v>580</v>
      </c>
      <c r="J2677" s="956"/>
      <c r="K2677" s="1085"/>
      <c r="L2677" s="931"/>
      <c r="M2677" s="931"/>
      <c r="N2677" s="912"/>
      <c r="O2677" s="761"/>
      <c r="P2677" s="931"/>
      <c r="Q2677" s="931"/>
    </row>
    <row r="2678" spans="2:17">
      <c r="B2678" s="911">
        <v>2672</v>
      </c>
      <c r="C2678" s="931" t="s">
        <v>65</v>
      </c>
      <c r="D2678" s="913"/>
      <c r="E2678" s="931" t="s">
        <v>150</v>
      </c>
      <c r="F2678" s="912" t="str">
        <f t="shared" si="46"/>
        <v>6340</v>
      </c>
      <c r="G2678" s="931"/>
      <c r="H2678" s="931"/>
      <c r="I2678" s="906" t="s">
        <v>582</v>
      </c>
      <c r="J2678" s="956"/>
      <c r="K2678" s="1085"/>
      <c r="L2678" s="931"/>
      <c r="M2678" s="931"/>
      <c r="N2678" s="912"/>
      <c r="O2678" s="761"/>
      <c r="P2678" s="931"/>
      <c r="Q2678" s="931"/>
    </row>
    <row r="2679" spans="2:17">
      <c r="B2679" s="911">
        <v>2673</v>
      </c>
      <c r="C2679" s="931" t="s">
        <v>65</v>
      </c>
      <c r="D2679" s="913"/>
      <c r="E2679" s="931" t="s">
        <v>150</v>
      </c>
      <c r="F2679" s="912" t="str">
        <f t="shared" si="46"/>
        <v>6340</v>
      </c>
      <c r="G2679" s="931"/>
      <c r="H2679" s="931"/>
      <c r="I2679" s="906" t="s">
        <v>584</v>
      </c>
      <c r="J2679" s="956"/>
      <c r="K2679" s="1085"/>
      <c r="L2679" s="931"/>
      <c r="M2679" s="931"/>
      <c r="N2679" s="912"/>
      <c r="O2679" s="761"/>
      <c r="P2679" s="931"/>
      <c r="Q2679" s="931"/>
    </row>
    <row r="2680" spans="2:17">
      <c r="B2680" s="911">
        <v>2674</v>
      </c>
      <c r="C2680" s="931" t="s">
        <v>65</v>
      </c>
      <c r="D2680" s="913"/>
      <c r="E2680" s="931" t="s">
        <v>150</v>
      </c>
      <c r="F2680" s="912" t="str">
        <f t="shared" si="46"/>
        <v>6340</v>
      </c>
      <c r="G2680" s="931"/>
      <c r="H2680" s="931"/>
      <c r="I2680" s="906" t="s">
        <v>586</v>
      </c>
      <c r="J2680" s="956"/>
      <c r="K2680" s="1085"/>
      <c r="L2680" s="931"/>
      <c r="M2680" s="931"/>
      <c r="N2680" s="912"/>
      <c r="O2680" s="761"/>
      <c r="P2680" s="931"/>
      <c r="Q2680" s="931"/>
    </row>
    <row r="2681" spans="2:17">
      <c r="B2681" s="911">
        <v>2675</v>
      </c>
      <c r="C2681" s="931" t="s">
        <v>65</v>
      </c>
      <c r="D2681" s="913"/>
      <c r="E2681" s="931" t="s">
        <v>150</v>
      </c>
      <c r="F2681" s="912" t="str">
        <f t="shared" si="46"/>
        <v>6340</v>
      </c>
      <c r="G2681" s="952"/>
      <c r="H2681" s="931"/>
      <c r="I2681" s="906" t="s">
        <v>588</v>
      </c>
      <c r="J2681" s="956"/>
      <c r="K2681" s="1085"/>
      <c r="L2681" s="931"/>
      <c r="M2681" s="931"/>
      <c r="N2681" s="912"/>
      <c r="O2681" s="761"/>
      <c r="P2681" s="931"/>
      <c r="Q2681" s="931"/>
    </row>
    <row r="2682" spans="2:17">
      <c r="B2682" s="911">
        <v>2676</v>
      </c>
      <c r="C2682" s="931" t="s">
        <v>65</v>
      </c>
      <c r="D2682" s="913"/>
      <c r="E2682" s="931" t="s">
        <v>150</v>
      </c>
      <c r="F2682" s="912" t="str">
        <f t="shared" si="46"/>
        <v>6340</v>
      </c>
      <c r="G2682" s="952"/>
      <c r="H2682" s="931"/>
      <c r="I2682" s="906" t="s">
        <v>590</v>
      </c>
      <c r="J2682" s="956"/>
      <c r="K2682" s="1085"/>
      <c r="L2682" s="931"/>
      <c r="M2682" s="931"/>
      <c r="N2682" s="912"/>
      <c r="O2682" s="761"/>
      <c r="P2682" s="931"/>
      <c r="Q2682" s="931"/>
    </row>
    <row r="2683" spans="2:17">
      <c r="B2683" s="911">
        <v>2677</v>
      </c>
      <c r="C2683" s="931" t="s">
        <v>65</v>
      </c>
      <c r="D2683" s="913"/>
      <c r="E2683" s="931" t="s">
        <v>150</v>
      </c>
      <c r="F2683" s="912" t="str">
        <f t="shared" si="46"/>
        <v>6340</v>
      </c>
      <c r="G2683" s="952"/>
      <c r="H2683" s="931"/>
      <c r="I2683" s="906" t="s">
        <v>592</v>
      </c>
      <c r="J2683" s="956"/>
      <c r="K2683" s="1085"/>
      <c r="L2683" s="931"/>
      <c r="M2683" s="931"/>
      <c r="N2683" s="912"/>
      <c r="O2683" s="761"/>
      <c r="P2683" s="931"/>
      <c r="Q2683" s="931"/>
    </row>
    <row r="2684" spans="2:17">
      <c r="B2684" s="911">
        <v>2678</v>
      </c>
      <c r="C2684" s="931" t="s">
        <v>65</v>
      </c>
      <c r="D2684" s="913"/>
      <c r="E2684" s="931" t="s">
        <v>150</v>
      </c>
      <c r="F2684" s="912" t="str">
        <f t="shared" si="46"/>
        <v>6340</v>
      </c>
      <c r="G2684" s="952"/>
      <c r="H2684" s="931"/>
      <c r="I2684" s="906" t="s">
        <v>594</v>
      </c>
      <c r="J2684" s="956"/>
      <c r="K2684" s="1085"/>
      <c r="L2684" s="931"/>
      <c r="M2684" s="931"/>
      <c r="N2684" s="912"/>
      <c r="O2684" s="761"/>
      <c r="P2684" s="931"/>
      <c r="Q2684" s="931"/>
    </row>
    <row r="2685" spans="2:17">
      <c r="B2685" s="911">
        <v>2679</v>
      </c>
      <c r="C2685" s="931" t="s">
        <v>65</v>
      </c>
      <c r="D2685" s="913"/>
      <c r="E2685" s="931" t="s">
        <v>150</v>
      </c>
      <c r="F2685" s="912" t="str">
        <f t="shared" si="46"/>
        <v>6340</v>
      </c>
      <c r="G2685" s="952"/>
      <c r="H2685" s="931"/>
      <c r="I2685" s="906" t="s">
        <v>596</v>
      </c>
      <c r="J2685" s="956"/>
      <c r="K2685" s="1085"/>
      <c r="L2685" s="931"/>
      <c r="M2685" s="931"/>
      <c r="N2685" s="912"/>
      <c r="O2685" s="761"/>
      <c r="P2685" s="931"/>
      <c r="Q2685" s="931"/>
    </row>
    <row r="2686" spans="2:17">
      <c r="B2686" s="911">
        <v>2680</v>
      </c>
      <c r="C2686" s="931" t="s">
        <v>65</v>
      </c>
      <c r="D2686" s="913"/>
      <c r="E2686" s="931" t="s">
        <v>150</v>
      </c>
      <c r="F2686" s="912" t="str">
        <f t="shared" si="46"/>
        <v>6340</v>
      </c>
      <c r="G2686" s="931"/>
      <c r="H2686" s="931"/>
      <c r="I2686" s="906" t="s">
        <v>598</v>
      </c>
      <c r="J2686" s="956"/>
      <c r="K2686" s="1085"/>
      <c r="L2686" s="931"/>
      <c r="M2686" s="931"/>
      <c r="N2686" s="912"/>
      <c r="O2686" s="761"/>
      <c r="P2686" s="931"/>
      <c r="Q2686" s="931"/>
    </row>
    <row r="2687" spans="2:17">
      <c r="B2687" s="911">
        <v>2681</v>
      </c>
      <c r="C2687" s="931" t="s">
        <v>65</v>
      </c>
      <c r="D2687" s="913"/>
      <c r="E2687" s="931" t="s">
        <v>150</v>
      </c>
      <c r="F2687" s="912" t="str">
        <f t="shared" si="46"/>
        <v>6340</v>
      </c>
      <c r="G2687" s="952"/>
      <c r="H2687" s="931"/>
      <c r="I2687" s="906" t="s">
        <v>600</v>
      </c>
      <c r="J2687" s="956"/>
      <c r="K2687" s="1085"/>
      <c r="L2687" s="931"/>
      <c r="M2687" s="931"/>
      <c r="N2687" s="912"/>
      <c r="O2687" s="761"/>
      <c r="P2687" s="931"/>
      <c r="Q2687" s="931"/>
    </row>
    <row r="2688" spans="2:17">
      <c r="B2688" s="911">
        <v>2682</v>
      </c>
      <c r="C2688" s="931" t="s">
        <v>65</v>
      </c>
      <c r="D2688" s="913"/>
      <c r="E2688" s="931" t="s">
        <v>150</v>
      </c>
      <c r="F2688" s="912" t="str">
        <f t="shared" si="46"/>
        <v>6340</v>
      </c>
      <c r="G2688" s="952"/>
      <c r="H2688" s="931"/>
      <c r="I2688" s="906" t="s">
        <v>602</v>
      </c>
      <c r="J2688" s="956"/>
      <c r="K2688" s="1085"/>
      <c r="L2688" s="931"/>
      <c r="M2688" s="931"/>
      <c r="N2688" s="912"/>
      <c r="O2688" s="761"/>
      <c r="P2688" s="931"/>
      <c r="Q2688" s="931"/>
    </row>
    <row r="2689" spans="2:17">
      <c r="B2689" s="911">
        <v>2683</v>
      </c>
      <c r="C2689" s="931" t="s">
        <v>65</v>
      </c>
      <c r="D2689" s="913"/>
      <c r="E2689" s="931" t="s">
        <v>150</v>
      </c>
      <c r="F2689" s="912" t="str">
        <f t="shared" si="46"/>
        <v>6340</v>
      </c>
      <c r="G2689" s="952"/>
      <c r="H2689" s="931"/>
      <c r="I2689" s="906" t="s">
        <v>604</v>
      </c>
      <c r="J2689" s="956"/>
      <c r="K2689" s="1085"/>
      <c r="L2689" s="931"/>
      <c r="M2689" s="931"/>
      <c r="N2689" s="912"/>
      <c r="O2689" s="761"/>
      <c r="P2689" s="931"/>
      <c r="Q2689" s="931"/>
    </row>
    <row r="2690" spans="2:17">
      <c r="B2690" s="911">
        <v>2684</v>
      </c>
      <c r="C2690" s="931" t="s">
        <v>65</v>
      </c>
      <c r="D2690" s="913"/>
      <c r="E2690" s="931" t="s">
        <v>150</v>
      </c>
      <c r="F2690" s="912" t="str">
        <f t="shared" si="46"/>
        <v>6340</v>
      </c>
      <c r="G2690" s="952"/>
      <c r="H2690" s="931"/>
      <c r="I2690" s="906" t="s">
        <v>606</v>
      </c>
      <c r="J2690" s="956"/>
      <c r="K2690" s="1085"/>
      <c r="L2690" s="931"/>
      <c r="M2690" s="931"/>
      <c r="N2690" s="912"/>
      <c r="O2690" s="761"/>
      <c r="P2690" s="931"/>
      <c r="Q2690" s="931"/>
    </row>
    <row r="2691" spans="2:17">
      <c r="B2691" s="911">
        <v>2685</v>
      </c>
      <c r="C2691" s="931" t="s">
        <v>65</v>
      </c>
      <c r="D2691" s="913"/>
      <c r="E2691" s="931" t="s">
        <v>150</v>
      </c>
      <c r="F2691" s="912" t="str">
        <f t="shared" si="46"/>
        <v>6340</v>
      </c>
      <c r="G2691" s="952"/>
      <c r="H2691" s="931"/>
      <c r="I2691" s="906" t="s">
        <v>608</v>
      </c>
      <c r="J2691" s="956"/>
      <c r="K2691" s="1085"/>
      <c r="L2691" s="931"/>
      <c r="M2691" s="931"/>
      <c r="N2691" s="912"/>
      <c r="O2691" s="761"/>
      <c r="P2691" s="931"/>
      <c r="Q2691" s="931"/>
    </row>
    <row r="2692" spans="2:17">
      <c r="B2692" s="911">
        <v>2686</v>
      </c>
      <c r="C2692" s="931" t="s">
        <v>65</v>
      </c>
      <c r="D2692" s="913"/>
      <c r="E2692" s="931" t="s">
        <v>150</v>
      </c>
      <c r="F2692" s="912" t="str">
        <f t="shared" si="46"/>
        <v>6340</v>
      </c>
      <c r="G2692" s="931"/>
      <c r="H2692" s="931"/>
      <c r="I2692" s="906" t="s">
        <v>610</v>
      </c>
      <c r="J2692" s="956"/>
      <c r="K2692" s="1085"/>
      <c r="L2692" s="931"/>
      <c r="M2692" s="931"/>
      <c r="N2692" s="912"/>
      <c r="O2692" s="761"/>
      <c r="P2692" s="931"/>
      <c r="Q2692" s="931"/>
    </row>
    <row r="2693" spans="2:17">
      <c r="B2693" s="911">
        <v>2687</v>
      </c>
      <c r="C2693" s="931" t="s">
        <v>65</v>
      </c>
      <c r="D2693" s="913"/>
      <c r="E2693" s="931" t="s">
        <v>150</v>
      </c>
      <c r="F2693" s="912" t="str">
        <f t="shared" si="46"/>
        <v>6340</v>
      </c>
      <c r="G2693" s="931"/>
      <c r="H2693" s="931"/>
      <c r="I2693" s="906" t="s">
        <v>612</v>
      </c>
      <c r="J2693" s="956"/>
      <c r="K2693" s="1085"/>
      <c r="L2693" s="931"/>
      <c r="M2693" s="931"/>
      <c r="N2693" s="912"/>
      <c r="O2693" s="761"/>
      <c r="P2693" s="931"/>
      <c r="Q2693" s="931"/>
    </row>
    <row r="2694" spans="2:17">
      <c r="B2694" s="911">
        <v>2688</v>
      </c>
      <c r="C2694" s="931" t="s">
        <v>65</v>
      </c>
      <c r="D2694" s="913"/>
      <c r="E2694" s="931" t="s">
        <v>150</v>
      </c>
      <c r="F2694" s="912" t="str">
        <f t="shared" si="46"/>
        <v>6340</v>
      </c>
      <c r="G2694" s="931"/>
      <c r="H2694" s="931"/>
      <c r="I2694" s="906" t="s">
        <v>614</v>
      </c>
      <c r="J2694" s="956"/>
      <c r="K2694" s="1085"/>
      <c r="L2694" s="931"/>
      <c r="M2694" s="931"/>
      <c r="N2694" s="912"/>
      <c r="O2694" s="761"/>
      <c r="P2694" s="931"/>
      <c r="Q2694" s="931"/>
    </row>
    <row r="2695" spans="2:17">
      <c r="B2695" s="911">
        <v>2689</v>
      </c>
      <c r="C2695" s="931" t="s">
        <v>65</v>
      </c>
      <c r="D2695" s="913"/>
      <c r="E2695" s="931" t="s">
        <v>150</v>
      </c>
      <c r="F2695" s="912" t="str">
        <f t="shared" si="46"/>
        <v>6340</v>
      </c>
      <c r="G2695" s="931"/>
      <c r="H2695" s="931"/>
      <c r="I2695" s="906" t="s">
        <v>616</v>
      </c>
      <c r="J2695" s="956"/>
      <c r="K2695" s="1085"/>
      <c r="L2695" s="931"/>
      <c r="M2695" s="931"/>
      <c r="N2695" s="912"/>
      <c r="O2695" s="761"/>
      <c r="P2695" s="931"/>
      <c r="Q2695" s="931"/>
    </row>
    <row r="2696" spans="2:17">
      <c r="B2696" s="911">
        <v>2690</v>
      </c>
      <c r="C2696" s="931" t="s">
        <v>65</v>
      </c>
      <c r="D2696" s="913"/>
      <c r="E2696" s="931" t="s">
        <v>150</v>
      </c>
      <c r="F2696" s="912" t="str">
        <f t="shared" si="46"/>
        <v>6340</v>
      </c>
      <c r="G2696" s="931"/>
      <c r="H2696" s="931"/>
      <c r="I2696" s="906" t="s">
        <v>618</v>
      </c>
      <c r="J2696" s="956"/>
      <c r="K2696" s="1085"/>
      <c r="L2696" s="931"/>
      <c r="M2696" s="931"/>
      <c r="N2696" s="912"/>
      <c r="O2696" s="761"/>
      <c r="P2696" s="931"/>
      <c r="Q2696" s="931"/>
    </row>
    <row r="2697" spans="2:17">
      <c r="B2697" s="911">
        <v>2691</v>
      </c>
      <c r="C2697" s="931" t="s">
        <v>65</v>
      </c>
      <c r="D2697" s="913"/>
      <c r="E2697" s="931" t="s">
        <v>150</v>
      </c>
      <c r="F2697" s="912" t="str">
        <f t="shared" si="46"/>
        <v>6340</v>
      </c>
      <c r="G2697" s="931"/>
      <c r="H2697" s="931"/>
      <c r="I2697" s="906" t="s">
        <v>620</v>
      </c>
      <c r="J2697" s="956"/>
      <c r="K2697" s="1085"/>
      <c r="L2697" s="931"/>
      <c r="M2697" s="931"/>
      <c r="N2697" s="912"/>
      <c r="O2697" s="761"/>
      <c r="P2697" s="931"/>
      <c r="Q2697" s="931"/>
    </row>
    <row r="2698" spans="2:17">
      <c r="B2698" s="911">
        <v>2692</v>
      </c>
      <c r="C2698" s="931" t="s">
        <v>65</v>
      </c>
      <c r="D2698" s="913"/>
      <c r="E2698" s="931" t="s">
        <v>150</v>
      </c>
      <c r="F2698" s="912" t="str">
        <f t="shared" si="46"/>
        <v>6340</v>
      </c>
      <c r="G2698" s="931"/>
      <c r="H2698" s="931"/>
      <c r="I2698" s="906" t="s">
        <v>622</v>
      </c>
      <c r="J2698" s="956">
        <v>1</v>
      </c>
      <c r="K2698" s="1085">
        <v>1</v>
      </c>
      <c r="L2698" s="931"/>
      <c r="M2698" s="931"/>
      <c r="N2698" s="912"/>
      <c r="O2698" s="761"/>
      <c r="P2698" s="931"/>
      <c r="Q2698" s="931"/>
    </row>
    <row r="2699" spans="2:17">
      <c r="B2699" s="911">
        <v>2693</v>
      </c>
      <c r="C2699" s="931" t="s">
        <v>65</v>
      </c>
      <c r="D2699" s="913"/>
      <c r="E2699" s="931" t="s">
        <v>150</v>
      </c>
      <c r="F2699" s="912" t="str">
        <f t="shared" ref="F2699:F2701" si="47">LEFT(I2699,4)</f>
        <v>6340</v>
      </c>
      <c r="G2699" s="931"/>
      <c r="H2699" s="931"/>
      <c r="I2699" s="906" t="s">
        <v>622</v>
      </c>
      <c r="J2699" s="956">
        <v>1</v>
      </c>
      <c r="K2699" s="1085">
        <v>2</v>
      </c>
      <c r="L2699" s="931"/>
      <c r="M2699" s="931"/>
      <c r="N2699" s="912"/>
      <c r="O2699" s="761">
        <v>46053</v>
      </c>
      <c r="P2699" s="931"/>
      <c r="Q2699" s="931"/>
    </row>
    <row r="2700" spans="2:17">
      <c r="B2700" s="911">
        <v>2694</v>
      </c>
      <c r="C2700" s="931" t="s">
        <v>65</v>
      </c>
      <c r="D2700" s="913"/>
      <c r="E2700" s="931" t="s">
        <v>150</v>
      </c>
      <c r="F2700" s="912" t="str">
        <f t="shared" si="47"/>
        <v>6340</v>
      </c>
      <c r="G2700" s="931"/>
      <c r="H2700" s="931"/>
      <c r="I2700" s="906" t="s">
        <v>622</v>
      </c>
      <c r="J2700" s="956">
        <v>1</v>
      </c>
      <c r="K2700" s="1085">
        <v>3</v>
      </c>
      <c r="L2700" s="931"/>
      <c r="M2700" s="931"/>
      <c r="N2700" s="912"/>
      <c r="O2700" s="761">
        <v>46053</v>
      </c>
      <c r="P2700" s="931"/>
      <c r="Q2700" s="931"/>
    </row>
    <row r="2701" spans="2:17">
      <c r="B2701" s="911">
        <v>2695</v>
      </c>
      <c r="C2701" s="931" t="s">
        <v>65</v>
      </c>
      <c r="D2701" s="913"/>
      <c r="E2701" s="931" t="s">
        <v>150</v>
      </c>
      <c r="F2701" s="912" t="str">
        <f t="shared" si="47"/>
        <v>6340</v>
      </c>
      <c r="G2701" s="931"/>
      <c r="H2701" s="931"/>
      <c r="I2701" s="906" t="s">
        <v>622</v>
      </c>
      <c r="J2701" s="956">
        <v>1</v>
      </c>
      <c r="K2701" s="1085">
        <v>4</v>
      </c>
      <c r="L2701" s="931"/>
      <c r="M2701" s="931"/>
      <c r="N2701" s="912"/>
      <c r="O2701" s="761">
        <v>46053</v>
      </c>
      <c r="P2701" s="931"/>
      <c r="Q2701" s="931"/>
    </row>
    <row r="2702" spans="2:17">
      <c r="B2702" s="911">
        <v>2696</v>
      </c>
      <c r="C2702" s="931" t="s">
        <v>65</v>
      </c>
      <c r="D2702" s="913"/>
      <c r="E2702" s="931" t="s">
        <v>150</v>
      </c>
      <c r="F2702" s="912" t="str">
        <f t="shared" si="46"/>
        <v>6340</v>
      </c>
      <c r="G2702" s="931"/>
      <c r="H2702" s="931"/>
      <c r="I2702" s="906" t="s">
        <v>624</v>
      </c>
      <c r="J2702" s="956">
        <v>1</v>
      </c>
      <c r="K2702" s="1085">
        <v>1</v>
      </c>
      <c r="L2702" s="931"/>
      <c r="M2702" s="931"/>
      <c r="N2702" s="912"/>
      <c r="O2702" s="761"/>
      <c r="P2702" s="931"/>
      <c r="Q2702" s="931"/>
    </row>
    <row r="2703" spans="2:17">
      <c r="B2703" s="911">
        <v>2697</v>
      </c>
      <c r="C2703" s="931" t="s">
        <v>65</v>
      </c>
      <c r="D2703" s="913"/>
      <c r="E2703" s="931" t="s">
        <v>150</v>
      </c>
      <c r="F2703" s="912" t="str">
        <f t="shared" ref="F2703:F2705" si="48">LEFT(I2703,4)</f>
        <v>6340</v>
      </c>
      <c r="G2703" s="931"/>
      <c r="H2703" s="931"/>
      <c r="I2703" s="906" t="s">
        <v>624</v>
      </c>
      <c r="J2703" s="956">
        <v>1</v>
      </c>
      <c r="K2703" s="1085">
        <v>2</v>
      </c>
      <c r="L2703" s="931"/>
      <c r="M2703" s="931"/>
      <c r="N2703" s="912"/>
      <c r="O2703" s="761">
        <v>46055</v>
      </c>
      <c r="P2703" s="931"/>
      <c r="Q2703" s="931"/>
    </row>
    <row r="2704" spans="2:17">
      <c r="B2704" s="911">
        <v>2698</v>
      </c>
      <c r="C2704" s="931" t="s">
        <v>65</v>
      </c>
      <c r="D2704" s="913"/>
      <c r="E2704" s="931" t="s">
        <v>150</v>
      </c>
      <c r="F2704" s="912" t="str">
        <f t="shared" si="48"/>
        <v>6340</v>
      </c>
      <c r="G2704" s="931"/>
      <c r="H2704" s="931"/>
      <c r="I2704" s="906" t="s">
        <v>624</v>
      </c>
      <c r="J2704" s="956">
        <v>1</v>
      </c>
      <c r="K2704" s="1085">
        <v>3</v>
      </c>
      <c r="L2704" s="931"/>
      <c r="M2704" s="931"/>
      <c r="N2704" s="912"/>
      <c r="O2704" s="761">
        <v>46055</v>
      </c>
      <c r="P2704" s="931"/>
      <c r="Q2704" s="931"/>
    </row>
    <row r="2705" spans="2:17">
      <c r="B2705" s="911">
        <v>2699</v>
      </c>
      <c r="C2705" s="931" t="s">
        <v>65</v>
      </c>
      <c r="D2705" s="913"/>
      <c r="E2705" s="931" t="s">
        <v>150</v>
      </c>
      <c r="F2705" s="912" t="str">
        <f t="shared" si="48"/>
        <v>6340</v>
      </c>
      <c r="G2705" s="931"/>
      <c r="H2705" s="931"/>
      <c r="I2705" s="906" t="s">
        <v>624</v>
      </c>
      <c r="J2705" s="956">
        <v>1</v>
      </c>
      <c r="K2705" s="1085">
        <v>4</v>
      </c>
      <c r="L2705" s="931"/>
      <c r="M2705" s="931"/>
      <c r="N2705" s="912"/>
      <c r="O2705" s="761">
        <v>46055</v>
      </c>
      <c r="P2705" s="931"/>
      <c r="Q2705" s="931"/>
    </row>
    <row r="2706" spans="2:17">
      <c r="B2706" s="911">
        <v>2700</v>
      </c>
      <c r="C2706" s="931" t="s">
        <v>65</v>
      </c>
      <c r="D2706" s="913"/>
      <c r="E2706" s="931" t="s">
        <v>150</v>
      </c>
      <c r="F2706" s="912" t="str">
        <f t="shared" si="46"/>
        <v>6340</v>
      </c>
      <c r="G2706" s="946"/>
      <c r="H2706" s="946"/>
      <c r="I2706" s="906" t="s">
        <v>626</v>
      </c>
      <c r="J2706" s="956">
        <v>1</v>
      </c>
      <c r="K2706" s="1085">
        <v>1</v>
      </c>
      <c r="L2706" s="931"/>
      <c r="M2706" s="931"/>
      <c r="N2706" s="912"/>
      <c r="O2706" s="761"/>
      <c r="P2706" s="931"/>
      <c r="Q2706" s="931"/>
    </row>
    <row r="2707" spans="2:17">
      <c r="B2707" s="911">
        <v>2701</v>
      </c>
      <c r="C2707" s="931" t="s">
        <v>65</v>
      </c>
      <c r="D2707" s="913"/>
      <c r="E2707" s="931" t="s">
        <v>150</v>
      </c>
      <c r="F2707" s="912" t="str">
        <f t="shared" ref="F2707:F2709" si="49">LEFT(I2707,4)</f>
        <v>6340</v>
      </c>
      <c r="G2707" s="946"/>
      <c r="H2707" s="946"/>
      <c r="I2707" s="906" t="s">
        <v>626</v>
      </c>
      <c r="J2707" s="956">
        <v>1</v>
      </c>
      <c r="K2707" s="1085">
        <v>2</v>
      </c>
      <c r="L2707" s="931"/>
      <c r="M2707" s="931"/>
      <c r="N2707" s="912"/>
      <c r="O2707" s="761">
        <v>46054</v>
      </c>
      <c r="P2707" s="931"/>
      <c r="Q2707" s="931"/>
    </row>
    <row r="2708" spans="2:17">
      <c r="B2708" s="911">
        <v>2702</v>
      </c>
      <c r="C2708" s="931" t="s">
        <v>65</v>
      </c>
      <c r="D2708" s="913"/>
      <c r="E2708" s="931" t="s">
        <v>150</v>
      </c>
      <c r="F2708" s="912" t="str">
        <f t="shared" si="49"/>
        <v>6340</v>
      </c>
      <c r="G2708" s="946"/>
      <c r="H2708" s="946"/>
      <c r="I2708" s="906" t="s">
        <v>626</v>
      </c>
      <c r="J2708" s="956">
        <v>1</v>
      </c>
      <c r="K2708" s="1085">
        <v>3</v>
      </c>
      <c r="L2708" s="931"/>
      <c r="M2708" s="931"/>
      <c r="N2708" s="912"/>
      <c r="O2708" s="761">
        <v>46054</v>
      </c>
      <c r="P2708" s="931"/>
      <c r="Q2708" s="931"/>
    </row>
    <row r="2709" spans="2:17">
      <c r="B2709" s="911">
        <v>2703</v>
      </c>
      <c r="C2709" s="931" t="s">
        <v>65</v>
      </c>
      <c r="D2709" s="913"/>
      <c r="E2709" s="931" t="s">
        <v>150</v>
      </c>
      <c r="F2709" s="912" t="str">
        <f t="shared" si="49"/>
        <v>6340</v>
      </c>
      <c r="G2709" s="946"/>
      <c r="H2709" s="946"/>
      <c r="I2709" s="906" t="s">
        <v>626</v>
      </c>
      <c r="J2709" s="956">
        <v>1</v>
      </c>
      <c r="K2709" s="1085">
        <v>4</v>
      </c>
      <c r="L2709" s="931"/>
      <c r="M2709" s="931"/>
      <c r="N2709" s="912"/>
      <c r="O2709" s="761">
        <v>46054</v>
      </c>
      <c r="P2709" s="931"/>
      <c r="Q2709" s="931"/>
    </row>
    <row r="2710" spans="2:17">
      <c r="B2710" s="911">
        <v>2704</v>
      </c>
      <c r="C2710" s="931" t="s">
        <v>65</v>
      </c>
      <c r="D2710" s="913"/>
      <c r="E2710" s="931" t="s">
        <v>150</v>
      </c>
      <c r="F2710" s="912" t="str">
        <f t="shared" si="46"/>
        <v>6340</v>
      </c>
      <c r="G2710" s="946"/>
      <c r="H2710" s="946"/>
      <c r="I2710" s="906" t="s">
        <v>628</v>
      </c>
      <c r="J2710" s="956"/>
      <c r="K2710" s="1085"/>
      <c r="L2710" s="931"/>
      <c r="M2710" s="931"/>
      <c r="N2710" s="912"/>
      <c r="O2710" s="761"/>
      <c r="P2710" s="931"/>
      <c r="Q2710" s="931"/>
    </row>
    <row r="2711" spans="2:17">
      <c r="B2711" s="911">
        <v>2705</v>
      </c>
      <c r="C2711" s="931" t="s">
        <v>65</v>
      </c>
      <c r="D2711" s="913"/>
      <c r="E2711" s="931" t="s">
        <v>150</v>
      </c>
      <c r="F2711" s="912" t="str">
        <f t="shared" si="46"/>
        <v>6340</v>
      </c>
      <c r="G2711" s="946"/>
      <c r="H2711" s="946"/>
      <c r="I2711" s="906" t="s">
        <v>630</v>
      </c>
      <c r="J2711" s="956"/>
      <c r="K2711" s="1085"/>
      <c r="L2711" s="931"/>
      <c r="M2711" s="931"/>
      <c r="N2711" s="912"/>
      <c r="O2711" s="761"/>
      <c r="P2711" s="931"/>
      <c r="Q2711" s="931"/>
    </row>
    <row r="2712" spans="2:17">
      <c r="B2712" s="911">
        <v>2706</v>
      </c>
      <c r="C2712" s="931" t="s">
        <v>65</v>
      </c>
      <c r="D2712" s="913"/>
      <c r="E2712" s="931" t="s">
        <v>150</v>
      </c>
      <c r="F2712" s="912" t="str">
        <f t="shared" si="46"/>
        <v>6340</v>
      </c>
      <c r="G2712" s="946"/>
      <c r="H2712" s="946"/>
      <c r="I2712" s="906" t="s">
        <v>632</v>
      </c>
      <c r="J2712" s="956">
        <v>1</v>
      </c>
      <c r="K2712" s="1085">
        <v>1</v>
      </c>
      <c r="L2712" s="931"/>
      <c r="M2712" s="931"/>
      <c r="N2712" s="912"/>
      <c r="O2712" s="761"/>
      <c r="P2712" s="931"/>
      <c r="Q2712" s="931"/>
    </row>
    <row r="2713" spans="2:17">
      <c r="B2713" s="911">
        <v>2707</v>
      </c>
      <c r="C2713" s="931" t="s">
        <v>65</v>
      </c>
      <c r="D2713" s="913"/>
      <c r="E2713" s="931" t="s">
        <v>150</v>
      </c>
      <c r="F2713" s="912" t="str">
        <f t="shared" ref="F2713:F2715" si="50">LEFT(I2713,4)</f>
        <v>6340</v>
      </c>
      <c r="G2713" s="946"/>
      <c r="H2713" s="946"/>
      <c r="I2713" s="906" t="s">
        <v>632</v>
      </c>
      <c r="J2713" s="956">
        <v>1</v>
      </c>
      <c r="K2713" s="1085">
        <v>2</v>
      </c>
      <c r="L2713" s="931"/>
      <c r="M2713" s="931"/>
      <c r="N2713" s="912"/>
      <c r="O2713" s="761">
        <v>46056</v>
      </c>
      <c r="P2713" s="931"/>
      <c r="Q2713" s="931"/>
    </row>
    <row r="2714" spans="2:17">
      <c r="B2714" s="911">
        <v>2708</v>
      </c>
      <c r="C2714" s="931" t="s">
        <v>65</v>
      </c>
      <c r="D2714" s="913"/>
      <c r="E2714" s="931" t="s">
        <v>150</v>
      </c>
      <c r="F2714" s="912" t="str">
        <f t="shared" si="50"/>
        <v>6340</v>
      </c>
      <c r="G2714" s="946"/>
      <c r="H2714" s="946"/>
      <c r="I2714" s="906" t="s">
        <v>632</v>
      </c>
      <c r="J2714" s="956">
        <v>1</v>
      </c>
      <c r="K2714" s="1085">
        <v>3</v>
      </c>
      <c r="L2714" s="931"/>
      <c r="M2714" s="931"/>
      <c r="N2714" s="912"/>
      <c r="O2714" s="761">
        <v>46056</v>
      </c>
      <c r="P2714" s="931"/>
      <c r="Q2714" s="931"/>
    </row>
    <row r="2715" spans="2:17">
      <c r="B2715" s="911">
        <v>2709</v>
      </c>
      <c r="C2715" s="931" t="s">
        <v>65</v>
      </c>
      <c r="D2715" s="913"/>
      <c r="E2715" s="931" t="s">
        <v>150</v>
      </c>
      <c r="F2715" s="912" t="str">
        <f t="shared" si="50"/>
        <v>6340</v>
      </c>
      <c r="G2715" s="946"/>
      <c r="H2715" s="946"/>
      <c r="I2715" s="906" t="s">
        <v>632</v>
      </c>
      <c r="J2715" s="956">
        <v>1</v>
      </c>
      <c r="K2715" s="1085">
        <v>4</v>
      </c>
      <c r="L2715" s="931"/>
      <c r="M2715" s="931"/>
      <c r="N2715" s="912"/>
      <c r="O2715" s="761">
        <v>46056</v>
      </c>
      <c r="P2715" s="931"/>
      <c r="Q2715" s="931"/>
    </row>
    <row r="2716" spans="2:17">
      <c r="B2716" s="911">
        <v>2710</v>
      </c>
      <c r="C2716" s="931" t="s">
        <v>65</v>
      </c>
      <c r="D2716" s="913"/>
      <c r="E2716" s="931" t="s">
        <v>150</v>
      </c>
      <c r="F2716" s="912" t="str">
        <f t="shared" si="46"/>
        <v>6340</v>
      </c>
      <c r="G2716" s="946"/>
      <c r="H2716" s="946"/>
      <c r="I2716" s="906" t="s">
        <v>634</v>
      </c>
      <c r="J2716" s="956"/>
      <c r="K2716" s="1085"/>
      <c r="L2716" s="931"/>
      <c r="M2716" s="931"/>
      <c r="N2716" s="912"/>
      <c r="O2716" s="761"/>
      <c r="P2716" s="931"/>
      <c r="Q2716" s="931"/>
    </row>
    <row r="2717" spans="2:17">
      <c r="B2717" s="911">
        <v>2711</v>
      </c>
      <c r="C2717" s="931" t="s">
        <v>65</v>
      </c>
      <c r="D2717" s="913"/>
      <c r="E2717" s="931" t="s">
        <v>150</v>
      </c>
      <c r="F2717" s="912" t="str">
        <f t="shared" si="46"/>
        <v>6340</v>
      </c>
      <c r="G2717" s="946"/>
      <c r="H2717" s="946"/>
      <c r="I2717" s="906" t="s">
        <v>636</v>
      </c>
      <c r="J2717" s="956"/>
      <c r="K2717" s="1085"/>
      <c r="L2717" s="931"/>
      <c r="M2717" s="931"/>
      <c r="N2717" s="912"/>
      <c r="O2717" s="761"/>
      <c r="P2717" s="931"/>
      <c r="Q2717" s="931"/>
    </row>
    <row r="2718" spans="2:17">
      <c r="B2718" s="911">
        <v>2712</v>
      </c>
      <c r="C2718" s="931" t="s">
        <v>65</v>
      </c>
      <c r="D2718" s="913"/>
      <c r="E2718" s="931" t="s">
        <v>150</v>
      </c>
      <c r="F2718" s="912" t="str">
        <f t="shared" si="46"/>
        <v>6340</v>
      </c>
      <c r="G2718" s="946"/>
      <c r="H2718" s="946"/>
      <c r="I2718" s="906" t="s">
        <v>638</v>
      </c>
      <c r="J2718" s="956"/>
      <c r="K2718" s="1085"/>
      <c r="L2718" s="931"/>
      <c r="M2718" s="931"/>
      <c r="N2718" s="912"/>
      <c r="O2718" s="761"/>
      <c r="P2718" s="931"/>
      <c r="Q2718" s="931"/>
    </row>
    <row r="2719" spans="2:17">
      <c r="B2719" s="911">
        <v>2713</v>
      </c>
      <c r="C2719" s="931" t="s">
        <v>65</v>
      </c>
      <c r="D2719" s="913"/>
      <c r="E2719" s="931" t="s">
        <v>150</v>
      </c>
      <c r="F2719" s="912" t="str">
        <f t="shared" si="46"/>
        <v>6340</v>
      </c>
      <c r="G2719" s="946"/>
      <c r="H2719" s="946"/>
      <c r="I2719" s="906" t="s">
        <v>640</v>
      </c>
      <c r="J2719" s="956"/>
      <c r="K2719" s="1085"/>
      <c r="L2719" s="931"/>
      <c r="M2719" s="931"/>
      <c r="N2719" s="912"/>
      <c r="O2719" s="761"/>
      <c r="P2719" s="931"/>
      <c r="Q2719" s="931"/>
    </row>
    <row r="2720" spans="2:17">
      <c r="B2720" s="911">
        <v>2714</v>
      </c>
      <c r="C2720" s="931" t="s">
        <v>65</v>
      </c>
      <c r="D2720" s="913"/>
      <c r="E2720" s="931" t="s">
        <v>150</v>
      </c>
      <c r="F2720" s="912" t="str">
        <f t="shared" si="46"/>
        <v>6340</v>
      </c>
      <c r="G2720" s="946"/>
      <c r="H2720" s="946"/>
      <c r="I2720" s="906" t="s">
        <v>642</v>
      </c>
      <c r="J2720" s="956"/>
      <c r="K2720" s="1085"/>
      <c r="L2720" s="931"/>
      <c r="M2720" s="931"/>
      <c r="N2720" s="912"/>
      <c r="O2720" s="761"/>
      <c r="P2720" s="931"/>
      <c r="Q2720" s="931"/>
    </row>
    <row r="2721" spans="2:17">
      <c r="B2721" s="911">
        <v>2715</v>
      </c>
      <c r="C2721" s="931" t="s">
        <v>65</v>
      </c>
      <c r="D2721" s="913"/>
      <c r="E2721" s="931" t="s">
        <v>150</v>
      </c>
      <c r="F2721" s="912" t="str">
        <f t="shared" si="46"/>
        <v>6340</v>
      </c>
      <c r="G2721" s="946"/>
      <c r="H2721" s="946"/>
      <c r="I2721" s="906" t="s">
        <v>644</v>
      </c>
      <c r="J2721" s="956"/>
      <c r="K2721" s="1085"/>
      <c r="L2721" s="931"/>
      <c r="M2721" s="931"/>
      <c r="N2721" s="912"/>
      <c r="O2721" s="761"/>
      <c r="P2721" s="931"/>
      <c r="Q2721" s="931"/>
    </row>
    <row r="2722" spans="2:17">
      <c r="B2722" s="911">
        <v>2716</v>
      </c>
      <c r="C2722" s="931" t="s">
        <v>65</v>
      </c>
      <c r="D2722" s="913"/>
      <c r="E2722" s="931" t="s">
        <v>150</v>
      </c>
      <c r="F2722" s="912" t="str">
        <f t="shared" si="46"/>
        <v>6340</v>
      </c>
      <c r="G2722" s="946"/>
      <c r="H2722" s="946"/>
      <c r="I2722" s="906" t="s">
        <v>646</v>
      </c>
      <c r="J2722" s="956"/>
      <c r="K2722" s="1085"/>
      <c r="L2722" s="931"/>
      <c r="M2722" s="931"/>
      <c r="N2722" s="912"/>
      <c r="O2722" s="761"/>
      <c r="P2722" s="931"/>
      <c r="Q2722" s="931"/>
    </row>
    <row r="2723" spans="2:17">
      <c r="B2723" s="911">
        <v>2717</v>
      </c>
      <c r="C2723" s="931" t="s">
        <v>65</v>
      </c>
      <c r="D2723" s="913"/>
      <c r="E2723" s="931" t="s">
        <v>150</v>
      </c>
      <c r="F2723" s="912" t="str">
        <f t="shared" si="46"/>
        <v>6340</v>
      </c>
      <c r="G2723" s="946"/>
      <c r="H2723" s="946"/>
      <c r="I2723" s="906" t="s">
        <v>648</v>
      </c>
      <c r="J2723" s="956"/>
      <c r="K2723" s="1085"/>
      <c r="L2723" s="931"/>
      <c r="M2723" s="931"/>
      <c r="N2723" s="912"/>
      <c r="O2723" s="761"/>
      <c r="P2723" s="931"/>
      <c r="Q2723" s="931"/>
    </row>
    <row r="2724" spans="2:17">
      <c r="B2724" s="911">
        <v>2718</v>
      </c>
      <c r="C2724" s="931" t="s">
        <v>65</v>
      </c>
      <c r="D2724" s="913"/>
      <c r="E2724" s="931" t="s">
        <v>150</v>
      </c>
      <c r="F2724" s="912" t="str">
        <f t="shared" si="46"/>
        <v>6340</v>
      </c>
      <c r="G2724" s="946"/>
      <c r="H2724" s="946"/>
      <c r="I2724" s="906" t="s">
        <v>650</v>
      </c>
      <c r="J2724" s="956"/>
      <c r="K2724" s="1085"/>
      <c r="L2724" s="931"/>
      <c r="M2724" s="931"/>
      <c r="N2724" s="912"/>
      <c r="O2724" s="761"/>
      <c r="P2724" s="931"/>
      <c r="Q2724" s="931"/>
    </row>
    <row r="2725" spans="2:17">
      <c r="B2725" s="911">
        <v>2719</v>
      </c>
      <c r="C2725" s="931" t="s">
        <v>65</v>
      </c>
      <c r="D2725" s="913"/>
      <c r="E2725" s="931" t="s">
        <v>150</v>
      </c>
      <c r="F2725" s="912" t="str">
        <f t="shared" si="46"/>
        <v>6340</v>
      </c>
      <c r="G2725" s="946"/>
      <c r="H2725" s="946"/>
      <c r="I2725" s="906" t="s">
        <v>652</v>
      </c>
      <c r="J2725" s="956"/>
      <c r="K2725" s="1085"/>
      <c r="L2725" s="931"/>
      <c r="M2725" s="931"/>
      <c r="N2725" s="912"/>
      <c r="O2725" s="761"/>
      <c r="P2725" s="931"/>
      <c r="Q2725" s="931"/>
    </row>
    <row r="2726" spans="2:17">
      <c r="B2726" s="911">
        <v>2720</v>
      </c>
      <c r="C2726" s="931" t="s">
        <v>65</v>
      </c>
      <c r="D2726" s="913"/>
      <c r="E2726" s="931" t="s">
        <v>150</v>
      </c>
      <c r="F2726" s="912" t="str">
        <f t="shared" si="46"/>
        <v>6340</v>
      </c>
      <c r="G2726" s="946"/>
      <c r="H2726" s="946"/>
      <c r="I2726" s="906" t="s">
        <v>655</v>
      </c>
      <c r="J2726" s="956"/>
      <c r="K2726" s="1085"/>
      <c r="L2726" s="931"/>
      <c r="M2726" s="931"/>
      <c r="N2726" s="912"/>
      <c r="O2726" s="761"/>
      <c r="P2726" s="931"/>
      <c r="Q2726" s="931"/>
    </row>
    <row r="2727" spans="2:17">
      <c r="B2727" s="911">
        <v>2721</v>
      </c>
      <c r="C2727" s="931" t="s">
        <v>65</v>
      </c>
      <c r="D2727" s="913"/>
      <c r="E2727" s="931" t="s">
        <v>150</v>
      </c>
      <c r="F2727" s="912" t="str">
        <f t="shared" si="46"/>
        <v>6340</v>
      </c>
      <c r="G2727" s="946"/>
      <c r="H2727" s="946"/>
      <c r="I2727" s="906" t="s">
        <v>657</v>
      </c>
      <c r="J2727" s="956"/>
      <c r="K2727" s="1085"/>
      <c r="L2727" s="931"/>
      <c r="M2727" s="931"/>
      <c r="N2727" s="912"/>
      <c r="O2727" s="761"/>
      <c r="P2727" s="931"/>
      <c r="Q2727" s="931"/>
    </row>
    <row r="2728" spans="2:17">
      <c r="B2728" s="911">
        <v>2722</v>
      </c>
      <c r="C2728" s="931" t="s">
        <v>65</v>
      </c>
      <c r="D2728" s="913"/>
      <c r="E2728" s="931" t="s">
        <v>150</v>
      </c>
      <c r="F2728" s="912" t="str">
        <f t="shared" si="46"/>
        <v>6340</v>
      </c>
      <c r="G2728" s="946"/>
      <c r="H2728" s="946"/>
      <c r="I2728" s="906" t="s">
        <v>659</v>
      </c>
      <c r="J2728" s="956"/>
      <c r="K2728" s="1085"/>
      <c r="L2728" s="931"/>
      <c r="M2728" s="931"/>
      <c r="N2728" s="912"/>
      <c r="O2728" s="761"/>
      <c r="P2728" s="931"/>
      <c r="Q2728" s="931"/>
    </row>
    <row r="2729" spans="2:17">
      <c r="B2729" s="911">
        <v>2723</v>
      </c>
      <c r="C2729" s="931" t="s">
        <v>65</v>
      </c>
      <c r="D2729" s="913"/>
      <c r="E2729" s="931" t="s">
        <v>150</v>
      </c>
      <c r="F2729" s="912" t="str">
        <f t="shared" si="46"/>
        <v>6340</v>
      </c>
      <c r="G2729" s="946"/>
      <c r="H2729" s="946"/>
      <c r="I2729" s="906" t="s">
        <v>661</v>
      </c>
      <c r="J2729" s="956"/>
      <c r="K2729" s="1085"/>
      <c r="L2729" s="931"/>
      <c r="M2729" s="931"/>
      <c r="N2729" s="912"/>
      <c r="O2729" s="761"/>
      <c r="P2729" s="931"/>
      <c r="Q2729" s="931"/>
    </row>
    <row r="2730" spans="2:17">
      <c r="B2730" s="911">
        <v>2724</v>
      </c>
      <c r="C2730" s="931" t="s">
        <v>65</v>
      </c>
      <c r="D2730" s="913"/>
      <c r="E2730" s="931" t="s">
        <v>150</v>
      </c>
      <c r="F2730" s="912" t="str">
        <f t="shared" si="46"/>
        <v>6340</v>
      </c>
      <c r="G2730" s="946"/>
      <c r="H2730" s="946"/>
      <c r="I2730" s="906" t="s">
        <v>663</v>
      </c>
      <c r="J2730" s="956"/>
      <c r="K2730" s="1085"/>
      <c r="L2730" s="931"/>
      <c r="M2730" s="931"/>
      <c r="N2730" s="912"/>
      <c r="O2730" s="761"/>
      <c r="P2730" s="931"/>
      <c r="Q2730" s="931"/>
    </row>
    <row r="2731" spans="2:17">
      <c r="B2731" s="911">
        <v>2725</v>
      </c>
      <c r="C2731" s="931" t="s">
        <v>65</v>
      </c>
      <c r="D2731" s="913"/>
      <c r="E2731" s="931" t="s">
        <v>150</v>
      </c>
      <c r="F2731" s="912" t="str">
        <f t="shared" si="46"/>
        <v>6340</v>
      </c>
      <c r="G2731" s="946"/>
      <c r="H2731" s="946"/>
      <c r="I2731" s="906" t="s">
        <v>665</v>
      </c>
      <c r="J2731" s="956"/>
      <c r="K2731" s="1085"/>
      <c r="L2731" s="931"/>
      <c r="M2731" s="931"/>
      <c r="N2731" s="912"/>
      <c r="O2731" s="761"/>
      <c r="P2731" s="931"/>
      <c r="Q2731" s="931"/>
    </row>
    <row r="2732" spans="2:17">
      <c r="B2732" s="911">
        <v>2726</v>
      </c>
      <c r="C2732" s="931" t="s">
        <v>65</v>
      </c>
      <c r="D2732" s="913"/>
      <c r="E2732" s="931" t="s">
        <v>150</v>
      </c>
      <c r="F2732" s="912" t="str">
        <f t="shared" si="46"/>
        <v>6340</v>
      </c>
      <c r="G2732" s="946"/>
      <c r="H2732" s="946"/>
      <c r="I2732" s="906" t="s">
        <v>667</v>
      </c>
      <c r="J2732" s="956"/>
      <c r="K2732" s="1085"/>
      <c r="L2732" s="931"/>
      <c r="M2732" s="931"/>
      <c r="N2732" s="912"/>
      <c r="O2732" s="761"/>
      <c r="P2732" s="931"/>
      <c r="Q2732" s="931"/>
    </row>
    <row r="2733" spans="2:17">
      <c r="B2733" s="911">
        <v>2727</v>
      </c>
      <c r="C2733" s="931" t="s">
        <v>65</v>
      </c>
      <c r="D2733" s="913"/>
      <c r="E2733" s="931" t="s">
        <v>150</v>
      </c>
      <c r="F2733" s="912" t="str">
        <f t="shared" si="46"/>
        <v>6340</v>
      </c>
      <c r="G2733" s="946"/>
      <c r="H2733" s="946"/>
      <c r="I2733" s="906" t="s">
        <v>669</v>
      </c>
      <c r="J2733" s="956"/>
      <c r="K2733" s="1085"/>
      <c r="L2733" s="931"/>
      <c r="M2733" s="931"/>
      <c r="N2733" s="912"/>
      <c r="O2733" s="761"/>
      <c r="P2733" s="931"/>
      <c r="Q2733" s="931"/>
    </row>
    <row r="2734" spans="2:17">
      <c r="B2734" s="911">
        <v>2728</v>
      </c>
      <c r="C2734" s="931" t="s">
        <v>65</v>
      </c>
      <c r="D2734" s="913"/>
      <c r="E2734" s="931" t="s">
        <v>150</v>
      </c>
      <c r="F2734" s="912" t="str">
        <f t="shared" si="46"/>
        <v>6340</v>
      </c>
      <c r="G2734" s="946"/>
      <c r="H2734" s="946"/>
      <c r="I2734" s="906" t="s">
        <v>671</v>
      </c>
      <c r="J2734" s="956"/>
      <c r="K2734" s="1085"/>
      <c r="L2734" s="931"/>
      <c r="M2734" s="931"/>
      <c r="N2734" s="912"/>
      <c r="O2734" s="761"/>
      <c r="P2734" s="931"/>
      <c r="Q2734" s="931"/>
    </row>
    <row r="2735" spans="2:17">
      <c r="B2735" s="911">
        <v>2729</v>
      </c>
      <c r="C2735" s="931" t="s">
        <v>65</v>
      </c>
      <c r="D2735" s="913"/>
      <c r="E2735" s="931" t="s">
        <v>150</v>
      </c>
      <c r="F2735" s="912" t="str">
        <f t="shared" si="46"/>
        <v>6340</v>
      </c>
      <c r="G2735" s="946"/>
      <c r="H2735" s="946"/>
      <c r="I2735" s="906" t="s">
        <v>673</v>
      </c>
      <c r="J2735" s="956"/>
      <c r="K2735" s="1085"/>
      <c r="L2735" s="931"/>
      <c r="M2735" s="931"/>
      <c r="N2735" s="912"/>
      <c r="O2735" s="761"/>
      <c r="P2735" s="931"/>
      <c r="Q2735" s="931"/>
    </row>
    <row r="2736" spans="2:17">
      <c r="B2736" s="911">
        <v>2730</v>
      </c>
      <c r="C2736" s="931" t="s">
        <v>65</v>
      </c>
      <c r="D2736" s="913"/>
      <c r="E2736" s="931" t="s">
        <v>150</v>
      </c>
      <c r="F2736" s="912" t="str">
        <f t="shared" si="46"/>
        <v>6340</v>
      </c>
      <c r="G2736" s="946"/>
      <c r="H2736" s="946"/>
      <c r="I2736" s="906" t="s">
        <v>675</v>
      </c>
      <c r="J2736" s="956"/>
      <c r="K2736" s="1085"/>
      <c r="L2736" s="931"/>
      <c r="M2736" s="931"/>
      <c r="N2736" s="912"/>
      <c r="O2736" s="761"/>
      <c r="P2736" s="931"/>
      <c r="Q2736" s="931"/>
    </row>
    <row r="2737" spans="2:17">
      <c r="B2737" s="911">
        <v>2731</v>
      </c>
      <c r="C2737" s="931" t="s">
        <v>65</v>
      </c>
      <c r="D2737" s="913"/>
      <c r="E2737" s="931" t="s">
        <v>150</v>
      </c>
      <c r="F2737" s="912" t="str">
        <f t="shared" si="46"/>
        <v>6340</v>
      </c>
      <c r="G2737" s="946"/>
      <c r="H2737" s="946"/>
      <c r="I2737" s="906" t="s">
        <v>677</v>
      </c>
      <c r="J2737" s="956"/>
      <c r="K2737" s="1085"/>
      <c r="L2737" s="931"/>
      <c r="M2737" s="931"/>
      <c r="N2737" s="912"/>
      <c r="O2737" s="761"/>
      <c r="P2737" s="931"/>
      <c r="Q2737" s="931"/>
    </row>
    <row r="2738" spans="2:17">
      <c r="B2738" s="911">
        <v>2732</v>
      </c>
      <c r="C2738" s="931" t="s">
        <v>65</v>
      </c>
      <c r="D2738" s="913"/>
      <c r="E2738" s="931" t="s">
        <v>150</v>
      </c>
      <c r="F2738" s="912" t="str">
        <f t="shared" si="46"/>
        <v>6340</v>
      </c>
      <c r="G2738" s="946"/>
      <c r="H2738" s="946"/>
      <c r="I2738" s="906" t="s">
        <v>679</v>
      </c>
      <c r="J2738" s="956"/>
      <c r="K2738" s="1085"/>
      <c r="L2738" s="931"/>
      <c r="M2738" s="931"/>
      <c r="N2738" s="912"/>
      <c r="O2738" s="761"/>
      <c r="P2738" s="931"/>
      <c r="Q2738" s="931"/>
    </row>
    <row r="2739" spans="2:17">
      <c r="B2739" s="911">
        <v>2733</v>
      </c>
      <c r="C2739" s="931" t="s">
        <v>65</v>
      </c>
      <c r="D2739" s="913"/>
      <c r="E2739" s="931" t="s">
        <v>150</v>
      </c>
      <c r="F2739" s="912" t="str">
        <f t="shared" si="46"/>
        <v>6340</v>
      </c>
      <c r="G2739" s="946"/>
      <c r="H2739" s="946"/>
      <c r="I2739" s="906" t="s">
        <v>681</v>
      </c>
      <c r="J2739" s="956"/>
      <c r="K2739" s="1085"/>
      <c r="L2739" s="931"/>
      <c r="M2739" s="931"/>
      <c r="N2739" s="912"/>
      <c r="O2739" s="761"/>
      <c r="P2739" s="931"/>
      <c r="Q2739" s="931"/>
    </row>
    <row r="2740" spans="2:17">
      <c r="B2740" s="911">
        <v>2734</v>
      </c>
      <c r="C2740" s="931" t="s">
        <v>65</v>
      </c>
      <c r="D2740" s="913"/>
      <c r="E2740" s="931" t="s">
        <v>150</v>
      </c>
      <c r="F2740" s="912" t="str">
        <f t="shared" si="46"/>
        <v>6340</v>
      </c>
      <c r="G2740" s="946"/>
      <c r="H2740" s="946"/>
      <c r="I2740" s="906" t="s">
        <v>683</v>
      </c>
      <c r="J2740" s="956"/>
      <c r="K2740" s="1085"/>
      <c r="L2740" s="931"/>
      <c r="M2740" s="931"/>
      <c r="N2740" s="912"/>
      <c r="O2740" s="761"/>
      <c r="P2740" s="931"/>
      <c r="Q2740" s="931"/>
    </row>
    <row r="2741" spans="2:17">
      <c r="B2741" s="911">
        <v>2735</v>
      </c>
      <c r="C2741" s="931" t="s">
        <v>65</v>
      </c>
      <c r="D2741" s="913"/>
      <c r="E2741" s="931" t="s">
        <v>150</v>
      </c>
      <c r="F2741" s="912" t="str">
        <f t="shared" si="46"/>
        <v>6340</v>
      </c>
      <c r="G2741" s="946"/>
      <c r="H2741" s="946"/>
      <c r="I2741" s="906" t="s">
        <v>685</v>
      </c>
      <c r="J2741" s="956"/>
      <c r="K2741" s="1085"/>
      <c r="L2741" s="931"/>
      <c r="M2741" s="931"/>
      <c r="N2741" s="912"/>
      <c r="O2741" s="761"/>
      <c r="P2741" s="931"/>
      <c r="Q2741" s="931"/>
    </row>
    <row r="2742" spans="2:17">
      <c r="B2742" s="911">
        <v>2736</v>
      </c>
      <c r="C2742" s="931" t="s">
        <v>65</v>
      </c>
      <c r="D2742" s="913"/>
      <c r="E2742" s="931" t="s">
        <v>150</v>
      </c>
      <c r="F2742" s="912" t="str">
        <f t="shared" si="46"/>
        <v>6340</v>
      </c>
      <c r="G2742" s="946"/>
      <c r="H2742" s="946"/>
      <c r="I2742" s="906" t="s">
        <v>687</v>
      </c>
      <c r="J2742" s="956"/>
      <c r="K2742" s="1085"/>
      <c r="L2742" s="931"/>
      <c r="M2742" s="931"/>
      <c r="N2742" s="912"/>
      <c r="O2742" s="761"/>
      <c r="P2742" s="931"/>
      <c r="Q2742" s="931"/>
    </row>
    <row r="2743" spans="2:17">
      <c r="B2743" s="911">
        <v>2737</v>
      </c>
      <c r="C2743" s="931" t="s">
        <v>65</v>
      </c>
      <c r="D2743" s="913"/>
      <c r="E2743" s="931" t="s">
        <v>150</v>
      </c>
      <c r="F2743" s="912" t="str">
        <f t="shared" si="46"/>
        <v>6340</v>
      </c>
      <c r="G2743" s="946"/>
      <c r="H2743" s="946"/>
      <c r="I2743" s="906" t="s">
        <v>689</v>
      </c>
      <c r="J2743" s="956"/>
      <c r="K2743" s="1085"/>
      <c r="L2743" s="931"/>
      <c r="M2743" s="931"/>
      <c r="N2743" s="912"/>
      <c r="O2743" s="761"/>
      <c r="P2743" s="931"/>
      <c r="Q2743" s="931"/>
    </row>
    <row r="2744" spans="2:17">
      <c r="B2744" s="911">
        <v>2738</v>
      </c>
      <c r="C2744" s="931" t="s">
        <v>65</v>
      </c>
      <c r="D2744" s="913"/>
      <c r="E2744" s="931" t="s">
        <v>150</v>
      </c>
      <c r="F2744" s="912" t="str">
        <f t="shared" si="46"/>
        <v>6340</v>
      </c>
      <c r="G2744" s="946"/>
      <c r="H2744" s="946"/>
      <c r="I2744" s="906" t="s">
        <v>691</v>
      </c>
      <c r="J2744" s="956"/>
      <c r="K2744" s="1085"/>
      <c r="L2744" s="931"/>
      <c r="M2744" s="931"/>
      <c r="N2744" s="912"/>
      <c r="O2744" s="761"/>
      <c r="P2744" s="931"/>
      <c r="Q2744" s="931"/>
    </row>
    <row r="2745" spans="2:17">
      <c r="B2745" s="911">
        <v>2739</v>
      </c>
      <c r="C2745" s="931" t="s">
        <v>65</v>
      </c>
      <c r="D2745" s="913"/>
      <c r="E2745" s="931" t="s">
        <v>150</v>
      </c>
      <c r="F2745" s="912" t="str">
        <f t="shared" si="46"/>
        <v>6340</v>
      </c>
      <c r="G2745" s="946"/>
      <c r="H2745" s="946"/>
      <c r="I2745" s="906" t="s">
        <v>693</v>
      </c>
      <c r="J2745" s="956"/>
      <c r="K2745" s="1085"/>
      <c r="L2745" s="931"/>
      <c r="M2745" s="931"/>
      <c r="N2745" s="912"/>
      <c r="O2745" s="761"/>
      <c r="P2745" s="931"/>
      <c r="Q2745" s="931"/>
    </row>
    <row r="2746" spans="2:17">
      <c r="B2746" s="911">
        <v>2740</v>
      </c>
      <c r="C2746" s="931" t="s">
        <v>65</v>
      </c>
      <c r="D2746" s="913"/>
      <c r="E2746" s="931" t="s">
        <v>150</v>
      </c>
      <c r="F2746" s="912" t="str">
        <f t="shared" si="46"/>
        <v>6340</v>
      </c>
      <c r="G2746" s="946"/>
      <c r="H2746" s="946"/>
      <c r="I2746" s="906" t="s">
        <v>695</v>
      </c>
      <c r="J2746" s="956"/>
      <c r="K2746" s="1085"/>
      <c r="L2746" s="931"/>
      <c r="M2746" s="931"/>
      <c r="N2746" s="912"/>
      <c r="O2746" s="761"/>
      <c r="P2746" s="931"/>
      <c r="Q2746" s="931"/>
    </row>
    <row r="2747" spans="2:17">
      <c r="B2747" s="911">
        <v>2741</v>
      </c>
      <c r="C2747" s="931" t="s">
        <v>65</v>
      </c>
      <c r="D2747" s="913"/>
      <c r="E2747" s="931" t="s">
        <v>150</v>
      </c>
      <c r="F2747" s="912" t="str">
        <f t="shared" si="46"/>
        <v>6340</v>
      </c>
      <c r="G2747" s="946"/>
      <c r="H2747" s="946"/>
      <c r="I2747" s="906" t="s">
        <v>697</v>
      </c>
      <c r="J2747" s="956"/>
      <c r="K2747" s="1085"/>
      <c r="L2747" s="931"/>
      <c r="M2747" s="931"/>
      <c r="N2747" s="912"/>
      <c r="O2747" s="761"/>
      <c r="P2747" s="931"/>
      <c r="Q2747" s="931"/>
    </row>
    <row r="2748" spans="2:17">
      <c r="B2748" s="911">
        <v>2742</v>
      </c>
      <c r="C2748" s="931" t="s">
        <v>65</v>
      </c>
      <c r="D2748" s="913"/>
      <c r="E2748" s="931" t="s">
        <v>150</v>
      </c>
      <c r="F2748" s="912" t="str">
        <f t="shared" si="46"/>
        <v>6340</v>
      </c>
      <c r="G2748" s="946"/>
      <c r="H2748" s="946"/>
      <c r="I2748" s="906" t="s">
        <v>699</v>
      </c>
      <c r="J2748" s="956"/>
      <c r="K2748" s="1085"/>
      <c r="L2748" s="931"/>
      <c r="M2748" s="931"/>
      <c r="N2748" s="912"/>
      <c r="O2748" s="761"/>
      <c r="P2748" s="931"/>
      <c r="Q2748" s="931"/>
    </row>
    <row r="2749" spans="2:17">
      <c r="B2749" s="911">
        <v>2743</v>
      </c>
      <c r="C2749" s="931" t="s">
        <v>65</v>
      </c>
      <c r="D2749" s="913"/>
      <c r="E2749" s="931" t="s">
        <v>150</v>
      </c>
      <c r="F2749" s="912" t="str">
        <f t="shared" si="46"/>
        <v>6340</v>
      </c>
      <c r="G2749" s="946"/>
      <c r="H2749" s="946"/>
      <c r="I2749" s="906" t="s">
        <v>701</v>
      </c>
      <c r="J2749" s="956"/>
      <c r="K2749" s="1085"/>
      <c r="L2749" s="931"/>
      <c r="M2749" s="931"/>
      <c r="N2749" s="912"/>
      <c r="O2749" s="761"/>
      <c r="P2749" s="931"/>
      <c r="Q2749" s="931"/>
    </row>
    <row r="2750" spans="2:17">
      <c r="B2750" s="911">
        <v>2744</v>
      </c>
      <c r="C2750" s="931" t="s">
        <v>65</v>
      </c>
      <c r="D2750" s="913"/>
      <c r="E2750" s="931" t="s">
        <v>150</v>
      </c>
      <c r="F2750" s="912" t="str">
        <f t="shared" ref="F2750:F2828" si="51">LEFT(I2750,4)</f>
        <v>6340</v>
      </c>
      <c r="G2750" s="946"/>
      <c r="H2750" s="946"/>
      <c r="I2750" s="906" t="s">
        <v>703</v>
      </c>
      <c r="J2750" s="956"/>
      <c r="K2750" s="1085"/>
      <c r="L2750" s="931"/>
      <c r="M2750" s="931"/>
      <c r="N2750" s="912"/>
      <c r="O2750" s="761"/>
      <c r="P2750" s="931"/>
      <c r="Q2750" s="931"/>
    </row>
    <row r="2751" spans="2:17">
      <c r="B2751" s="911">
        <v>2745</v>
      </c>
      <c r="C2751" s="931" t="s">
        <v>65</v>
      </c>
      <c r="D2751" s="913"/>
      <c r="E2751" s="931" t="s">
        <v>150</v>
      </c>
      <c r="F2751" s="912" t="str">
        <f t="shared" si="51"/>
        <v>6340</v>
      </c>
      <c r="G2751" s="946"/>
      <c r="H2751" s="946"/>
      <c r="I2751" s="906" t="s">
        <v>705</v>
      </c>
      <c r="J2751" s="956"/>
      <c r="K2751" s="1085"/>
      <c r="L2751" s="931"/>
      <c r="M2751" s="931"/>
      <c r="N2751" s="912"/>
      <c r="O2751" s="761"/>
      <c r="P2751" s="931"/>
      <c r="Q2751" s="931"/>
    </row>
    <row r="2752" spans="2:17">
      <c r="B2752" s="911">
        <v>2746</v>
      </c>
      <c r="C2752" s="931" t="s">
        <v>65</v>
      </c>
      <c r="D2752" s="913"/>
      <c r="E2752" s="931" t="s">
        <v>150</v>
      </c>
      <c r="F2752" s="912" t="str">
        <f t="shared" si="51"/>
        <v>6340</v>
      </c>
      <c r="G2752" s="946"/>
      <c r="H2752" s="946"/>
      <c r="I2752" s="906" t="s">
        <v>707</v>
      </c>
      <c r="J2752" s="956"/>
      <c r="K2752" s="1085"/>
      <c r="L2752" s="931"/>
      <c r="M2752" s="931"/>
      <c r="N2752" s="912"/>
      <c r="O2752" s="761"/>
      <c r="P2752" s="931"/>
      <c r="Q2752" s="931"/>
    </row>
    <row r="2753" spans="2:17">
      <c r="B2753" s="911">
        <v>2747</v>
      </c>
      <c r="C2753" s="931" t="s">
        <v>65</v>
      </c>
      <c r="D2753" s="913"/>
      <c r="E2753" s="931" t="s">
        <v>150</v>
      </c>
      <c r="F2753" s="912" t="str">
        <f t="shared" si="51"/>
        <v>6340</v>
      </c>
      <c r="G2753" s="946"/>
      <c r="H2753" s="946"/>
      <c r="I2753" s="906" t="s">
        <v>709</v>
      </c>
      <c r="J2753" s="956"/>
      <c r="K2753" s="1085"/>
      <c r="L2753" s="931"/>
      <c r="M2753" s="931"/>
      <c r="N2753" s="912"/>
      <c r="O2753" s="761"/>
      <c r="P2753" s="931"/>
      <c r="Q2753" s="931"/>
    </row>
    <row r="2754" spans="2:17">
      <c r="B2754" s="911">
        <v>2748</v>
      </c>
      <c r="C2754" s="931" t="s">
        <v>65</v>
      </c>
      <c r="D2754" s="913"/>
      <c r="E2754" s="931" t="s">
        <v>150</v>
      </c>
      <c r="F2754" s="912" t="str">
        <f t="shared" si="51"/>
        <v>6340</v>
      </c>
      <c r="G2754" s="946"/>
      <c r="H2754" s="946"/>
      <c r="I2754" s="906" t="s">
        <v>711</v>
      </c>
      <c r="J2754" s="956"/>
      <c r="K2754" s="1085"/>
      <c r="L2754" s="931"/>
      <c r="M2754" s="931"/>
      <c r="N2754" s="912"/>
      <c r="O2754" s="761"/>
      <c r="P2754" s="931"/>
      <c r="Q2754" s="931"/>
    </row>
    <row r="2755" spans="2:17">
      <c r="B2755" s="911">
        <v>2749</v>
      </c>
      <c r="C2755" s="931" t="s">
        <v>65</v>
      </c>
      <c r="D2755" s="913"/>
      <c r="E2755" s="931" t="s">
        <v>150</v>
      </c>
      <c r="F2755" s="912" t="str">
        <f t="shared" si="51"/>
        <v>6340</v>
      </c>
      <c r="G2755" s="946"/>
      <c r="H2755" s="946"/>
      <c r="I2755" s="906" t="s">
        <v>713</v>
      </c>
      <c r="J2755" s="956"/>
      <c r="K2755" s="1085"/>
      <c r="L2755" s="931"/>
      <c r="M2755" s="931"/>
      <c r="N2755" s="912"/>
      <c r="O2755" s="761"/>
      <c r="P2755" s="931"/>
      <c r="Q2755" s="931"/>
    </row>
    <row r="2756" spans="2:17">
      <c r="B2756" s="911">
        <v>2750</v>
      </c>
      <c r="C2756" s="931" t="s">
        <v>65</v>
      </c>
      <c r="D2756" s="913"/>
      <c r="E2756" s="931" t="s">
        <v>150</v>
      </c>
      <c r="F2756" s="912" t="str">
        <f t="shared" si="51"/>
        <v>6340</v>
      </c>
      <c r="G2756" s="946"/>
      <c r="H2756" s="946"/>
      <c r="I2756" s="906" t="s">
        <v>715</v>
      </c>
      <c r="J2756" s="956"/>
      <c r="K2756" s="1085"/>
      <c r="L2756" s="931"/>
      <c r="M2756" s="931"/>
      <c r="N2756" s="912"/>
      <c r="O2756" s="761"/>
      <c r="P2756" s="931"/>
      <c r="Q2756" s="931"/>
    </row>
    <row r="2757" spans="2:17">
      <c r="B2757" s="911">
        <v>2751</v>
      </c>
      <c r="C2757" s="931" t="s">
        <v>65</v>
      </c>
      <c r="D2757" s="913"/>
      <c r="E2757" s="931" t="s">
        <v>150</v>
      </c>
      <c r="F2757" s="912" t="str">
        <f t="shared" si="51"/>
        <v>6340</v>
      </c>
      <c r="G2757" s="946"/>
      <c r="H2757" s="946"/>
      <c r="I2757" s="906" t="s">
        <v>717</v>
      </c>
      <c r="J2757" s="956"/>
      <c r="K2757" s="1085"/>
      <c r="L2757" s="931"/>
      <c r="M2757" s="931"/>
      <c r="N2757" s="912"/>
      <c r="O2757" s="761"/>
      <c r="P2757" s="931"/>
      <c r="Q2757" s="931"/>
    </row>
    <row r="2758" spans="2:17">
      <c r="B2758" s="911">
        <v>2752</v>
      </c>
      <c r="C2758" s="931" t="s">
        <v>65</v>
      </c>
      <c r="D2758" s="913"/>
      <c r="E2758" s="931" t="s">
        <v>150</v>
      </c>
      <c r="F2758" s="912" t="str">
        <f t="shared" si="51"/>
        <v>6340</v>
      </c>
      <c r="G2758" s="946"/>
      <c r="H2758" s="946"/>
      <c r="I2758" s="906" t="s">
        <v>719</v>
      </c>
      <c r="J2758" s="956"/>
      <c r="K2758" s="1085"/>
      <c r="L2758" s="931"/>
      <c r="M2758" s="931"/>
      <c r="N2758" s="912"/>
      <c r="O2758" s="761"/>
      <c r="P2758" s="931"/>
      <c r="Q2758" s="931"/>
    </row>
    <row r="2759" spans="2:17">
      <c r="B2759" s="911">
        <v>2753</v>
      </c>
      <c r="C2759" s="931" t="s">
        <v>65</v>
      </c>
      <c r="D2759" s="913"/>
      <c r="E2759" s="931" t="s">
        <v>150</v>
      </c>
      <c r="F2759" s="912" t="str">
        <f t="shared" si="51"/>
        <v>6340</v>
      </c>
      <c r="G2759" s="946"/>
      <c r="H2759" s="946"/>
      <c r="I2759" s="906" t="s">
        <v>721</v>
      </c>
      <c r="J2759" s="956"/>
      <c r="K2759" s="1085"/>
      <c r="L2759" s="931"/>
      <c r="M2759" s="931"/>
      <c r="N2759" s="912"/>
      <c r="O2759" s="761"/>
      <c r="P2759" s="931"/>
      <c r="Q2759" s="931"/>
    </row>
    <row r="2760" spans="2:17">
      <c r="B2760" s="911">
        <v>2754</v>
      </c>
      <c r="C2760" s="931" t="s">
        <v>65</v>
      </c>
      <c r="D2760" s="913"/>
      <c r="E2760" s="931" t="s">
        <v>150</v>
      </c>
      <c r="F2760" s="912" t="str">
        <f t="shared" si="51"/>
        <v>6340</v>
      </c>
      <c r="G2760" s="946"/>
      <c r="H2760" s="946"/>
      <c r="I2760" s="906" t="s">
        <v>723</v>
      </c>
      <c r="J2760" s="956"/>
      <c r="K2760" s="1085"/>
      <c r="L2760" s="931"/>
      <c r="M2760" s="931"/>
      <c r="N2760" s="912"/>
      <c r="O2760" s="761"/>
      <c r="P2760" s="931"/>
      <c r="Q2760" s="931"/>
    </row>
    <row r="2761" spans="2:17">
      <c r="B2761" s="911">
        <v>2755</v>
      </c>
      <c r="C2761" s="931" t="s">
        <v>65</v>
      </c>
      <c r="D2761" s="913"/>
      <c r="E2761" s="931" t="s">
        <v>150</v>
      </c>
      <c r="F2761" s="912" t="str">
        <f t="shared" si="51"/>
        <v>6340</v>
      </c>
      <c r="G2761" s="946"/>
      <c r="H2761" s="946"/>
      <c r="I2761" s="906" t="s">
        <v>725</v>
      </c>
      <c r="J2761" s="956"/>
      <c r="K2761" s="1085"/>
      <c r="L2761" s="931"/>
      <c r="M2761" s="931"/>
      <c r="N2761" s="912"/>
      <c r="O2761" s="761"/>
      <c r="P2761" s="931"/>
      <c r="Q2761" s="931"/>
    </row>
    <row r="2762" spans="2:17">
      <c r="B2762" s="911">
        <v>2756</v>
      </c>
      <c r="C2762" s="931" t="s">
        <v>65</v>
      </c>
      <c r="D2762" s="913"/>
      <c r="E2762" s="931" t="s">
        <v>150</v>
      </c>
      <c r="F2762" s="912" t="str">
        <f t="shared" si="51"/>
        <v>6340</v>
      </c>
      <c r="G2762" s="946"/>
      <c r="H2762" s="946"/>
      <c r="I2762" s="906" t="s">
        <v>727</v>
      </c>
      <c r="J2762" s="956"/>
      <c r="K2762" s="1085"/>
      <c r="L2762" s="931"/>
      <c r="M2762" s="931"/>
      <c r="N2762" s="912"/>
      <c r="O2762" s="761"/>
      <c r="P2762" s="931"/>
      <c r="Q2762" s="931"/>
    </row>
    <row r="2763" spans="2:17">
      <c r="B2763" s="911">
        <v>2757</v>
      </c>
      <c r="C2763" s="931" t="s">
        <v>65</v>
      </c>
      <c r="D2763" s="913"/>
      <c r="E2763" s="931" t="s">
        <v>150</v>
      </c>
      <c r="F2763" s="912" t="str">
        <f t="shared" si="51"/>
        <v>6340</v>
      </c>
      <c r="G2763" s="946"/>
      <c r="H2763" s="946"/>
      <c r="I2763" s="906" t="s">
        <v>729</v>
      </c>
      <c r="J2763" s="956"/>
      <c r="K2763" s="1085"/>
      <c r="L2763" s="931"/>
      <c r="M2763" s="931"/>
      <c r="N2763" s="912"/>
      <c r="O2763" s="761"/>
      <c r="P2763" s="931"/>
      <c r="Q2763" s="931"/>
    </row>
    <row r="2764" spans="2:17">
      <c r="B2764" s="911">
        <v>2758</v>
      </c>
      <c r="C2764" s="931" t="s">
        <v>65</v>
      </c>
      <c r="D2764" s="913"/>
      <c r="E2764" s="931" t="s">
        <v>150</v>
      </c>
      <c r="F2764" s="912" t="str">
        <f t="shared" si="51"/>
        <v>6340</v>
      </c>
      <c r="G2764" s="946"/>
      <c r="H2764" s="946"/>
      <c r="I2764" s="906" t="s">
        <v>731</v>
      </c>
      <c r="J2764" s="956"/>
      <c r="K2764" s="1085"/>
      <c r="L2764" s="931"/>
      <c r="M2764" s="931"/>
      <c r="N2764" s="912"/>
      <c r="O2764" s="761"/>
      <c r="P2764" s="931"/>
      <c r="Q2764" s="931"/>
    </row>
    <row r="2765" spans="2:17">
      <c r="B2765" s="911">
        <v>2759</v>
      </c>
      <c r="C2765" s="931" t="s">
        <v>65</v>
      </c>
      <c r="D2765" s="913"/>
      <c r="E2765" s="931" t="s">
        <v>150</v>
      </c>
      <c r="F2765" s="912" t="str">
        <f t="shared" si="51"/>
        <v>6340</v>
      </c>
      <c r="G2765" s="946"/>
      <c r="H2765" s="946"/>
      <c r="I2765" s="906" t="s">
        <v>733</v>
      </c>
      <c r="J2765" s="956"/>
      <c r="K2765" s="1085"/>
      <c r="L2765" s="931"/>
      <c r="M2765" s="931"/>
      <c r="N2765" s="912"/>
      <c r="O2765" s="761"/>
      <c r="P2765" s="931"/>
      <c r="Q2765" s="931"/>
    </row>
    <row r="2766" spans="2:17">
      <c r="B2766" s="911">
        <v>2760</v>
      </c>
      <c r="C2766" s="931" t="s">
        <v>65</v>
      </c>
      <c r="D2766" s="913"/>
      <c r="E2766" s="931" t="s">
        <v>150</v>
      </c>
      <c r="F2766" s="912" t="str">
        <f t="shared" si="51"/>
        <v>6340</v>
      </c>
      <c r="G2766" s="946"/>
      <c r="H2766" s="946"/>
      <c r="I2766" s="906" t="s">
        <v>735</v>
      </c>
      <c r="J2766" s="956"/>
      <c r="K2766" s="1085"/>
      <c r="L2766" s="931"/>
      <c r="M2766" s="931"/>
      <c r="N2766" s="912"/>
      <c r="O2766" s="761"/>
      <c r="P2766" s="931"/>
      <c r="Q2766" s="931"/>
    </row>
    <row r="2767" spans="2:17">
      <c r="B2767" s="911">
        <v>2761</v>
      </c>
      <c r="C2767" s="931" t="s">
        <v>65</v>
      </c>
      <c r="D2767" s="913"/>
      <c r="E2767" s="931" t="s">
        <v>150</v>
      </c>
      <c r="F2767" s="912" t="str">
        <f t="shared" si="51"/>
        <v>6340</v>
      </c>
      <c r="G2767" s="946"/>
      <c r="H2767" s="946"/>
      <c r="I2767" s="906" t="s">
        <v>737</v>
      </c>
      <c r="J2767" s="956"/>
      <c r="K2767" s="1085"/>
      <c r="L2767" s="931"/>
      <c r="M2767" s="931"/>
      <c r="N2767" s="912"/>
      <c r="O2767" s="761"/>
      <c r="P2767" s="931"/>
      <c r="Q2767" s="931"/>
    </row>
    <row r="2768" spans="2:17">
      <c r="B2768" s="911">
        <v>2762</v>
      </c>
      <c r="C2768" s="931" t="s">
        <v>65</v>
      </c>
      <c r="D2768" s="913"/>
      <c r="E2768" s="931" t="s">
        <v>150</v>
      </c>
      <c r="F2768" s="912" t="str">
        <f t="shared" si="51"/>
        <v>6340</v>
      </c>
      <c r="G2768" s="946"/>
      <c r="H2768" s="946"/>
      <c r="I2768" s="906" t="s">
        <v>739</v>
      </c>
      <c r="J2768" s="956"/>
      <c r="K2768" s="1085"/>
      <c r="L2768" s="931"/>
      <c r="M2768" s="931"/>
      <c r="N2768" s="912"/>
      <c r="O2768" s="761"/>
      <c r="P2768" s="931"/>
      <c r="Q2768" s="931"/>
    </row>
    <row r="2769" spans="2:17">
      <c r="B2769" s="911">
        <v>2763</v>
      </c>
      <c r="C2769" s="931" t="s">
        <v>65</v>
      </c>
      <c r="D2769" s="913"/>
      <c r="E2769" s="931" t="s">
        <v>150</v>
      </c>
      <c r="F2769" s="912" t="str">
        <f t="shared" si="51"/>
        <v>6340</v>
      </c>
      <c r="G2769" s="946"/>
      <c r="H2769" s="946"/>
      <c r="I2769" s="906" t="s">
        <v>741</v>
      </c>
      <c r="J2769" s="956"/>
      <c r="K2769" s="1085"/>
      <c r="L2769" s="931"/>
      <c r="M2769" s="931"/>
      <c r="N2769" s="912"/>
      <c r="O2769" s="761"/>
      <c r="P2769" s="931"/>
      <c r="Q2769" s="931"/>
    </row>
    <row r="2770" spans="2:17">
      <c r="B2770" s="911">
        <v>2764</v>
      </c>
      <c r="C2770" s="931" t="s">
        <v>65</v>
      </c>
      <c r="D2770" s="913"/>
      <c r="E2770" s="931" t="s">
        <v>150</v>
      </c>
      <c r="F2770" s="912" t="str">
        <f t="shared" si="51"/>
        <v>6340</v>
      </c>
      <c r="G2770" s="946"/>
      <c r="H2770" s="946"/>
      <c r="I2770" s="906" t="s">
        <v>743</v>
      </c>
      <c r="J2770" s="956">
        <v>1</v>
      </c>
      <c r="K2770" s="1085">
        <v>1</v>
      </c>
      <c r="L2770" s="931"/>
      <c r="M2770" s="931"/>
      <c r="N2770" s="912"/>
      <c r="O2770" s="761"/>
      <c r="P2770" s="931"/>
      <c r="Q2770" s="931"/>
    </row>
    <row r="2771" spans="2:17">
      <c r="B2771" s="911">
        <v>2765</v>
      </c>
      <c r="C2771" s="931" t="s">
        <v>65</v>
      </c>
      <c r="D2771" s="913"/>
      <c r="E2771" s="931" t="s">
        <v>150</v>
      </c>
      <c r="F2771" s="912" t="str">
        <f t="shared" ref="F2771:F2773" si="52">LEFT(I2771,4)</f>
        <v>6340</v>
      </c>
      <c r="G2771" s="946"/>
      <c r="H2771" s="946"/>
      <c r="I2771" s="906" t="s">
        <v>743</v>
      </c>
      <c r="J2771" s="956">
        <v>1</v>
      </c>
      <c r="K2771" s="1085">
        <v>2</v>
      </c>
      <c r="L2771" s="931"/>
      <c r="M2771" s="931"/>
      <c r="N2771" s="912"/>
      <c r="O2771" s="761">
        <v>46050</v>
      </c>
      <c r="P2771" s="931"/>
      <c r="Q2771" s="931"/>
    </row>
    <row r="2772" spans="2:17">
      <c r="B2772" s="911">
        <v>2766</v>
      </c>
      <c r="C2772" s="931" t="s">
        <v>65</v>
      </c>
      <c r="D2772" s="913"/>
      <c r="E2772" s="931" t="s">
        <v>150</v>
      </c>
      <c r="F2772" s="912" t="str">
        <f t="shared" si="52"/>
        <v>6340</v>
      </c>
      <c r="G2772" s="946"/>
      <c r="H2772" s="946"/>
      <c r="I2772" s="906" t="s">
        <v>743</v>
      </c>
      <c r="J2772" s="956">
        <v>1</v>
      </c>
      <c r="K2772" s="1085">
        <v>3</v>
      </c>
      <c r="L2772" s="931"/>
      <c r="M2772" s="931"/>
      <c r="N2772" s="912"/>
      <c r="O2772" s="761">
        <v>46050</v>
      </c>
      <c r="P2772" s="931"/>
      <c r="Q2772" s="931"/>
    </row>
    <row r="2773" spans="2:17">
      <c r="B2773" s="911">
        <v>2767</v>
      </c>
      <c r="C2773" s="931" t="s">
        <v>65</v>
      </c>
      <c r="D2773" s="913"/>
      <c r="E2773" s="931" t="s">
        <v>150</v>
      </c>
      <c r="F2773" s="912" t="str">
        <f t="shared" si="52"/>
        <v>6340</v>
      </c>
      <c r="G2773" s="946"/>
      <c r="H2773" s="946"/>
      <c r="I2773" s="906" t="s">
        <v>743</v>
      </c>
      <c r="J2773" s="956">
        <v>1</v>
      </c>
      <c r="K2773" s="1085">
        <v>4</v>
      </c>
      <c r="L2773" s="931"/>
      <c r="M2773" s="931"/>
      <c r="N2773" s="912"/>
      <c r="O2773" s="761">
        <v>46050</v>
      </c>
      <c r="P2773" s="931"/>
      <c r="Q2773" s="931"/>
    </row>
    <row r="2774" spans="2:17">
      <c r="B2774" s="911">
        <v>2768</v>
      </c>
      <c r="C2774" s="931" t="s">
        <v>65</v>
      </c>
      <c r="D2774" s="913"/>
      <c r="E2774" s="931" t="s">
        <v>150</v>
      </c>
      <c r="F2774" s="912" t="str">
        <f t="shared" si="51"/>
        <v>6340</v>
      </c>
      <c r="G2774" s="946"/>
      <c r="H2774" s="946"/>
      <c r="I2774" s="906" t="s">
        <v>746</v>
      </c>
      <c r="J2774" s="956">
        <v>1</v>
      </c>
      <c r="K2774" s="1085">
        <v>1</v>
      </c>
      <c r="L2774" s="931"/>
      <c r="M2774" s="931"/>
      <c r="N2774" s="912"/>
      <c r="O2774" s="761"/>
      <c r="P2774" s="931"/>
      <c r="Q2774" s="931"/>
    </row>
    <row r="2775" spans="2:17">
      <c r="B2775" s="911">
        <v>2769</v>
      </c>
      <c r="C2775" s="931" t="s">
        <v>65</v>
      </c>
      <c r="D2775" s="913"/>
      <c r="E2775" s="931" t="s">
        <v>150</v>
      </c>
      <c r="F2775" s="912" t="str">
        <f t="shared" ref="F2775:F2777" si="53">LEFT(I2775,4)</f>
        <v>6340</v>
      </c>
      <c r="G2775" s="946"/>
      <c r="H2775" s="946"/>
      <c r="I2775" s="906" t="s">
        <v>746</v>
      </c>
      <c r="J2775" s="956">
        <v>1</v>
      </c>
      <c r="K2775" s="1085">
        <v>2</v>
      </c>
      <c r="L2775" s="931"/>
      <c r="M2775" s="931"/>
      <c r="N2775" s="912"/>
      <c r="O2775" s="761">
        <v>46051</v>
      </c>
      <c r="P2775" s="931"/>
      <c r="Q2775" s="931"/>
    </row>
    <row r="2776" spans="2:17">
      <c r="B2776" s="911">
        <v>2770</v>
      </c>
      <c r="C2776" s="931" t="s">
        <v>65</v>
      </c>
      <c r="D2776" s="913"/>
      <c r="E2776" s="931" t="s">
        <v>150</v>
      </c>
      <c r="F2776" s="912" t="str">
        <f t="shared" si="53"/>
        <v>6340</v>
      </c>
      <c r="G2776" s="946"/>
      <c r="H2776" s="946"/>
      <c r="I2776" s="906" t="s">
        <v>746</v>
      </c>
      <c r="J2776" s="956">
        <v>1</v>
      </c>
      <c r="K2776" s="1085">
        <v>3</v>
      </c>
      <c r="L2776" s="931"/>
      <c r="M2776" s="931"/>
      <c r="N2776" s="912"/>
      <c r="O2776" s="761">
        <v>46051</v>
      </c>
      <c r="P2776" s="931"/>
      <c r="Q2776" s="931"/>
    </row>
    <row r="2777" spans="2:17">
      <c r="B2777" s="911">
        <v>2771</v>
      </c>
      <c r="C2777" s="931" t="s">
        <v>65</v>
      </c>
      <c r="D2777" s="913"/>
      <c r="E2777" s="931" t="s">
        <v>150</v>
      </c>
      <c r="F2777" s="912" t="str">
        <f t="shared" si="53"/>
        <v>6340</v>
      </c>
      <c r="G2777" s="946"/>
      <c r="H2777" s="946"/>
      <c r="I2777" s="906" t="s">
        <v>746</v>
      </c>
      <c r="J2777" s="956">
        <v>1</v>
      </c>
      <c r="K2777" s="1085">
        <v>4</v>
      </c>
      <c r="L2777" s="931"/>
      <c r="M2777" s="931"/>
      <c r="N2777" s="912"/>
      <c r="O2777" s="761">
        <v>46051</v>
      </c>
      <c r="P2777" s="931"/>
      <c r="Q2777" s="931"/>
    </row>
    <row r="2778" spans="2:17">
      <c r="B2778" s="911">
        <v>2772</v>
      </c>
      <c r="C2778" s="931" t="s">
        <v>65</v>
      </c>
      <c r="D2778" s="913"/>
      <c r="E2778" s="931" t="s">
        <v>150</v>
      </c>
      <c r="F2778" s="912" t="str">
        <f t="shared" si="51"/>
        <v>6340</v>
      </c>
      <c r="G2778" s="946"/>
      <c r="H2778" s="946"/>
      <c r="I2778" s="906" t="s">
        <v>748</v>
      </c>
      <c r="J2778" s="956">
        <v>1</v>
      </c>
      <c r="K2778" s="1085">
        <v>1</v>
      </c>
      <c r="L2778" s="931"/>
      <c r="M2778" s="931"/>
      <c r="N2778" s="912"/>
      <c r="O2778" s="761"/>
      <c r="P2778" s="931"/>
      <c r="Q2778" s="931"/>
    </row>
    <row r="2779" spans="2:17">
      <c r="B2779" s="911">
        <v>2773</v>
      </c>
      <c r="C2779" s="931" t="s">
        <v>65</v>
      </c>
      <c r="D2779" s="913"/>
      <c r="E2779" s="931" t="s">
        <v>150</v>
      </c>
      <c r="F2779" s="912" t="str">
        <f t="shared" ref="F2779:F2781" si="54">LEFT(I2779,4)</f>
        <v>6340</v>
      </c>
      <c r="G2779" s="946"/>
      <c r="H2779" s="946"/>
      <c r="I2779" s="906" t="s">
        <v>748</v>
      </c>
      <c r="J2779" s="956">
        <v>1</v>
      </c>
      <c r="K2779" s="1085">
        <v>2</v>
      </c>
      <c r="L2779" s="931"/>
      <c r="M2779" s="931"/>
      <c r="N2779" s="912"/>
      <c r="O2779" s="761">
        <v>46049</v>
      </c>
      <c r="P2779" s="931"/>
      <c r="Q2779" s="931"/>
    </row>
    <row r="2780" spans="2:17">
      <c r="B2780" s="911">
        <v>2774</v>
      </c>
      <c r="C2780" s="931" t="s">
        <v>65</v>
      </c>
      <c r="D2780" s="913"/>
      <c r="E2780" s="931" t="s">
        <v>150</v>
      </c>
      <c r="F2780" s="912" t="str">
        <f t="shared" si="54"/>
        <v>6340</v>
      </c>
      <c r="G2780" s="946"/>
      <c r="H2780" s="946"/>
      <c r="I2780" s="906" t="s">
        <v>748</v>
      </c>
      <c r="J2780" s="956">
        <v>1</v>
      </c>
      <c r="K2780" s="1085">
        <v>3</v>
      </c>
      <c r="L2780" s="931"/>
      <c r="M2780" s="931"/>
      <c r="N2780" s="912"/>
      <c r="O2780" s="761">
        <v>46049</v>
      </c>
      <c r="P2780" s="931"/>
      <c r="Q2780" s="931"/>
    </row>
    <row r="2781" spans="2:17">
      <c r="B2781" s="911">
        <v>2775</v>
      </c>
      <c r="C2781" s="931" t="s">
        <v>65</v>
      </c>
      <c r="D2781" s="913"/>
      <c r="E2781" s="931" t="s">
        <v>150</v>
      </c>
      <c r="F2781" s="912" t="str">
        <f t="shared" si="54"/>
        <v>6340</v>
      </c>
      <c r="G2781" s="946"/>
      <c r="H2781" s="946"/>
      <c r="I2781" s="906" t="s">
        <v>748</v>
      </c>
      <c r="J2781" s="956">
        <v>1</v>
      </c>
      <c r="K2781" s="1085">
        <v>4</v>
      </c>
      <c r="L2781" s="931"/>
      <c r="M2781" s="931"/>
      <c r="N2781" s="912"/>
      <c r="O2781" s="761">
        <v>46049</v>
      </c>
      <c r="P2781" s="931"/>
      <c r="Q2781" s="931"/>
    </row>
    <row r="2782" spans="2:17">
      <c r="B2782" s="911">
        <v>2776</v>
      </c>
      <c r="C2782" s="931" t="s">
        <v>65</v>
      </c>
      <c r="D2782" s="913"/>
      <c r="E2782" s="931" t="s">
        <v>150</v>
      </c>
      <c r="F2782" s="912" t="str">
        <f t="shared" si="51"/>
        <v>6340</v>
      </c>
      <c r="G2782" s="946"/>
      <c r="H2782" s="946"/>
      <c r="I2782" s="906" t="s">
        <v>750</v>
      </c>
      <c r="J2782" s="956">
        <v>1</v>
      </c>
      <c r="K2782" s="1085">
        <v>1</v>
      </c>
      <c r="L2782" s="931"/>
      <c r="M2782" s="931"/>
      <c r="N2782" s="912"/>
      <c r="O2782" s="761"/>
      <c r="P2782" s="931"/>
      <c r="Q2782" s="931"/>
    </row>
    <row r="2783" spans="2:17">
      <c r="B2783" s="911">
        <v>2777</v>
      </c>
      <c r="C2783" s="931" t="s">
        <v>65</v>
      </c>
      <c r="D2783" s="913"/>
      <c r="E2783" s="931" t="s">
        <v>150</v>
      </c>
      <c r="F2783" s="912" t="str">
        <f t="shared" ref="F2783:F2785" si="55">LEFT(I2783,4)</f>
        <v>6340</v>
      </c>
      <c r="G2783" s="946"/>
      <c r="H2783" s="946"/>
      <c r="I2783" s="906" t="s">
        <v>750</v>
      </c>
      <c r="J2783" s="956">
        <v>1</v>
      </c>
      <c r="K2783" s="1085">
        <v>2</v>
      </c>
      <c r="L2783" s="931"/>
      <c r="M2783" s="931"/>
      <c r="N2783" s="912"/>
      <c r="O2783" s="761">
        <v>46052</v>
      </c>
      <c r="P2783" s="931"/>
      <c r="Q2783" s="931"/>
    </row>
    <row r="2784" spans="2:17">
      <c r="B2784" s="911">
        <v>2778</v>
      </c>
      <c r="C2784" s="931" t="s">
        <v>65</v>
      </c>
      <c r="D2784" s="913"/>
      <c r="E2784" s="931" t="s">
        <v>150</v>
      </c>
      <c r="F2784" s="912" t="str">
        <f t="shared" si="55"/>
        <v>6340</v>
      </c>
      <c r="G2784" s="946"/>
      <c r="H2784" s="946"/>
      <c r="I2784" s="906" t="s">
        <v>750</v>
      </c>
      <c r="J2784" s="956">
        <v>1</v>
      </c>
      <c r="K2784" s="1085">
        <v>3</v>
      </c>
      <c r="L2784" s="931"/>
      <c r="M2784" s="931"/>
      <c r="N2784" s="912"/>
      <c r="O2784" s="761">
        <v>46052</v>
      </c>
      <c r="P2784" s="931"/>
      <c r="Q2784" s="931"/>
    </row>
    <row r="2785" spans="2:17">
      <c r="B2785" s="911">
        <v>2779</v>
      </c>
      <c r="C2785" s="931" t="s">
        <v>65</v>
      </c>
      <c r="D2785" s="913"/>
      <c r="E2785" s="931" t="s">
        <v>150</v>
      </c>
      <c r="F2785" s="912" t="str">
        <f t="shared" si="55"/>
        <v>6340</v>
      </c>
      <c r="G2785" s="946"/>
      <c r="H2785" s="946"/>
      <c r="I2785" s="906" t="s">
        <v>750</v>
      </c>
      <c r="J2785" s="956">
        <v>1</v>
      </c>
      <c r="K2785" s="1085">
        <v>4</v>
      </c>
      <c r="L2785" s="931"/>
      <c r="M2785" s="931"/>
      <c r="N2785" s="912"/>
      <c r="O2785" s="761">
        <v>46052</v>
      </c>
      <c r="P2785" s="931"/>
      <c r="Q2785" s="931"/>
    </row>
    <row r="2786" spans="2:17">
      <c r="B2786" s="911">
        <v>2780</v>
      </c>
      <c r="C2786" s="931" t="s">
        <v>65</v>
      </c>
      <c r="D2786" s="913"/>
      <c r="E2786" s="931" t="s">
        <v>150</v>
      </c>
      <c r="F2786" s="912" t="str">
        <f t="shared" si="51"/>
        <v>6340</v>
      </c>
      <c r="G2786" s="946"/>
      <c r="H2786" s="946"/>
      <c r="I2786" s="906" t="s">
        <v>752</v>
      </c>
      <c r="J2786" s="956">
        <v>1</v>
      </c>
      <c r="K2786" s="1085">
        <v>1</v>
      </c>
      <c r="L2786" s="931"/>
      <c r="M2786" s="931"/>
      <c r="N2786" s="912"/>
      <c r="O2786" s="761"/>
      <c r="P2786" s="931"/>
      <c r="Q2786" s="931"/>
    </row>
    <row r="2787" spans="2:17">
      <c r="B2787" s="911">
        <v>2781</v>
      </c>
      <c r="C2787" s="931" t="s">
        <v>65</v>
      </c>
      <c r="D2787" s="913"/>
      <c r="E2787" s="931" t="s">
        <v>150</v>
      </c>
      <c r="F2787" s="912" t="str">
        <f t="shared" ref="F2787:F2789" si="56">LEFT(I2787,4)</f>
        <v>6340</v>
      </c>
      <c r="G2787" s="946"/>
      <c r="H2787" s="946"/>
      <c r="I2787" s="906" t="s">
        <v>752</v>
      </c>
      <c r="J2787" s="956">
        <v>1</v>
      </c>
      <c r="K2787" s="1085">
        <v>2</v>
      </c>
      <c r="L2787" s="931"/>
      <c r="M2787" s="931"/>
      <c r="N2787" s="912"/>
      <c r="O2787" s="761">
        <v>46057</v>
      </c>
      <c r="P2787" s="931"/>
      <c r="Q2787" s="931"/>
    </row>
    <row r="2788" spans="2:17">
      <c r="B2788" s="911">
        <v>2782</v>
      </c>
      <c r="C2788" s="931" t="s">
        <v>65</v>
      </c>
      <c r="D2788" s="913"/>
      <c r="E2788" s="931" t="s">
        <v>150</v>
      </c>
      <c r="F2788" s="912" t="str">
        <f t="shared" si="56"/>
        <v>6340</v>
      </c>
      <c r="G2788" s="946"/>
      <c r="H2788" s="946"/>
      <c r="I2788" s="906" t="s">
        <v>752</v>
      </c>
      <c r="J2788" s="956">
        <v>1</v>
      </c>
      <c r="K2788" s="1085">
        <v>3</v>
      </c>
      <c r="L2788" s="931"/>
      <c r="M2788" s="931"/>
      <c r="N2788" s="912"/>
      <c r="O2788" s="761">
        <v>46059</v>
      </c>
      <c r="P2788" s="931"/>
      <c r="Q2788" s="931"/>
    </row>
    <row r="2789" spans="2:17">
      <c r="B2789" s="911">
        <v>2783</v>
      </c>
      <c r="C2789" s="931" t="s">
        <v>65</v>
      </c>
      <c r="D2789" s="913"/>
      <c r="E2789" s="931" t="s">
        <v>150</v>
      </c>
      <c r="F2789" s="912" t="str">
        <f t="shared" si="56"/>
        <v>6340</v>
      </c>
      <c r="G2789" s="946"/>
      <c r="H2789" s="946"/>
      <c r="I2789" s="906" t="s">
        <v>752</v>
      </c>
      <c r="J2789" s="956">
        <v>1</v>
      </c>
      <c r="K2789" s="1085">
        <v>4</v>
      </c>
      <c r="L2789" s="931"/>
      <c r="M2789" s="931"/>
      <c r="N2789" s="912"/>
      <c r="O2789" s="761">
        <v>46057</v>
      </c>
      <c r="P2789" s="931"/>
      <c r="Q2789" s="931"/>
    </row>
    <row r="2790" spans="2:17">
      <c r="B2790" s="911">
        <v>2784</v>
      </c>
      <c r="C2790" s="931" t="s">
        <v>65</v>
      </c>
      <c r="D2790" s="913"/>
      <c r="E2790" s="931" t="s">
        <v>150</v>
      </c>
      <c r="F2790" s="912" t="str">
        <f t="shared" si="51"/>
        <v>6340</v>
      </c>
      <c r="G2790" s="946"/>
      <c r="H2790" s="946"/>
      <c r="I2790" s="906" t="s">
        <v>754</v>
      </c>
      <c r="J2790" s="956"/>
      <c r="K2790" s="1085"/>
      <c r="L2790" s="931"/>
      <c r="M2790" s="931"/>
      <c r="N2790" s="912"/>
      <c r="O2790" s="761"/>
      <c r="P2790" s="931"/>
      <c r="Q2790" s="931"/>
    </row>
    <row r="2791" spans="2:17">
      <c r="B2791" s="911">
        <v>2785</v>
      </c>
      <c r="C2791" s="931" t="s">
        <v>65</v>
      </c>
      <c r="D2791" s="913"/>
      <c r="E2791" s="931" t="s">
        <v>150</v>
      </c>
      <c r="F2791" s="912" t="str">
        <f t="shared" si="51"/>
        <v>6340</v>
      </c>
      <c r="G2791" s="946"/>
      <c r="H2791" s="946"/>
      <c r="I2791" s="906" t="s">
        <v>756</v>
      </c>
      <c r="J2791" s="956"/>
      <c r="K2791" s="1085"/>
      <c r="L2791" s="931"/>
      <c r="M2791" s="931"/>
      <c r="N2791" s="912"/>
      <c r="O2791" s="761"/>
      <c r="P2791" s="931"/>
      <c r="Q2791" s="931"/>
    </row>
    <row r="2792" spans="2:17">
      <c r="B2792" s="911">
        <v>2786</v>
      </c>
      <c r="C2792" s="931" t="s">
        <v>65</v>
      </c>
      <c r="D2792" s="913"/>
      <c r="E2792" s="931" t="s">
        <v>150</v>
      </c>
      <c r="F2792" s="912" t="str">
        <f t="shared" si="51"/>
        <v>6340</v>
      </c>
      <c r="G2792" s="946"/>
      <c r="H2792" s="946"/>
      <c r="I2792" s="906" t="s">
        <v>758</v>
      </c>
      <c r="J2792" s="956"/>
      <c r="K2792" s="1085"/>
      <c r="L2792" s="931"/>
      <c r="M2792" s="931"/>
      <c r="N2792" s="912"/>
      <c r="O2792" s="761"/>
      <c r="P2792" s="931"/>
      <c r="Q2792" s="931"/>
    </row>
    <row r="2793" spans="2:17">
      <c r="B2793" s="911">
        <v>2787</v>
      </c>
      <c r="C2793" s="931" t="s">
        <v>65</v>
      </c>
      <c r="D2793" s="913"/>
      <c r="E2793" s="931" t="s">
        <v>150</v>
      </c>
      <c r="F2793" s="912" t="str">
        <f t="shared" si="51"/>
        <v>6340</v>
      </c>
      <c r="G2793" s="946"/>
      <c r="H2793" s="946"/>
      <c r="I2793" s="906" t="s">
        <v>760</v>
      </c>
      <c r="J2793" s="956"/>
      <c r="K2793" s="1085"/>
      <c r="L2793" s="931"/>
      <c r="M2793" s="931"/>
      <c r="N2793" s="912"/>
      <c r="O2793" s="761"/>
      <c r="P2793" s="931"/>
      <c r="Q2793" s="931"/>
    </row>
    <row r="2794" spans="2:17">
      <c r="B2794" s="911">
        <v>2788</v>
      </c>
      <c r="C2794" s="931" t="s">
        <v>65</v>
      </c>
      <c r="D2794" s="913"/>
      <c r="E2794" s="931" t="s">
        <v>150</v>
      </c>
      <c r="F2794" s="912" t="str">
        <f t="shared" si="51"/>
        <v>6340</v>
      </c>
      <c r="G2794" s="946"/>
      <c r="H2794" s="946"/>
      <c r="I2794" s="906" t="s">
        <v>762</v>
      </c>
      <c r="J2794" s="956"/>
      <c r="K2794" s="1085"/>
      <c r="L2794" s="931"/>
      <c r="M2794" s="931"/>
      <c r="N2794" s="912"/>
      <c r="O2794" s="761"/>
      <c r="P2794" s="931"/>
      <c r="Q2794" s="931"/>
    </row>
    <row r="2795" spans="2:17">
      <c r="B2795" s="911">
        <v>2789</v>
      </c>
      <c r="C2795" s="931" t="s">
        <v>65</v>
      </c>
      <c r="D2795" s="913"/>
      <c r="E2795" s="931" t="s">
        <v>150</v>
      </c>
      <c r="F2795" s="912" t="str">
        <f t="shared" si="51"/>
        <v>6340</v>
      </c>
      <c r="G2795" s="946"/>
      <c r="H2795" s="946"/>
      <c r="I2795" s="906" t="s">
        <v>764</v>
      </c>
      <c r="J2795" s="956"/>
      <c r="K2795" s="1085"/>
      <c r="L2795" s="931"/>
      <c r="M2795" s="931"/>
      <c r="N2795" s="912"/>
      <c r="O2795" s="761"/>
      <c r="P2795" s="931"/>
      <c r="Q2795" s="931"/>
    </row>
    <row r="2796" spans="2:17">
      <c r="B2796" s="911">
        <v>2790</v>
      </c>
      <c r="C2796" s="931" t="s">
        <v>65</v>
      </c>
      <c r="D2796" s="913"/>
      <c r="E2796" s="931" t="s">
        <v>150</v>
      </c>
      <c r="F2796" s="912" t="str">
        <f t="shared" si="51"/>
        <v>6340</v>
      </c>
      <c r="G2796" s="946"/>
      <c r="H2796" s="946"/>
      <c r="I2796" s="906" t="s">
        <v>766</v>
      </c>
      <c r="J2796" s="956"/>
      <c r="K2796" s="1085"/>
      <c r="L2796" s="931"/>
      <c r="M2796" s="931"/>
      <c r="N2796" s="912"/>
      <c r="O2796" s="761"/>
      <c r="P2796" s="931"/>
      <c r="Q2796" s="931"/>
    </row>
    <row r="2797" spans="2:17">
      <c r="B2797" s="911">
        <v>2791</v>
      </c>
      <c r="C2797" s="931" t="s">
        <v>65</v>
      </c>
      <c r="D2797" s="913"/>
      <c r="E2797" s="931" t="s">
        <v>150</v>
      </c>
      <c r="F2797" s="912" t="str">
        <f t="shared" si="51"/>
        <v>6340</v>
      </c>
      <c r="G2797" s="946"/>
      <c r="H2797" s="946"/>
      <c r="I2797" s="906" t="s">
        <v>768</v>
      </c>
      <c r="J2797" s="956"/>
      <c r="K2797" s="1085"/>
      <c r="L2797" s="931"/>
      <c r="M2797" s="931"/>
      <c r="N2797" s="912"/>
      <c r="O2797" s="761"/>
      <c r="P2797" s="931"/>
      <c r="Q2797" s="931"/>
    </row>
    <row r="2798" spans="2:17">
      <c r="B2798" s="911">
        <v>2792</v>
      </c>
      <c r="C2798" s="931" t="s">
        <v>65</v>
      </c>
      <c r="D2798" s="913"/>
      <c r="E2798" s="931" t="s">
        <v>150</v>
      </c>
      <c r="F2798" s="912" t="str">
        <f t="shared" si="51"/>
        <v>6340</v>
      </c>
      <c r="G2798" s="946"/>
      <c r="H2798" s="946"/>
      <c r="I2798" s="906" t="s">
        <v>770</v>
      </c>
      <c r="J2798" s="956"/>
      <c r="K2798" s="1085"/>
      <c r="L2798" s="931"/>
      <c r="M2798" s="931"/>
      <c r="N2798" s="912"/>
      <c r="O2798" s="761"/>
      <c r="P2798" s="931"/>
      <c r="Q2798" s="931"/>
    </row>
    <row r="2799" spans="2:17">
      <c r="B2799" s="911">
        <v>2793</v>
      </c>
      <c r="C2799" s="931" t="s">
        <v>65</v>
      </c>
      <c r="D2799" s="913"/>
      <c r="E2799" s="931" t="s">
        <v>150</v>
      </c>
      <c r="F2799" s="912" t="str">
        <f t="shared" si="51"/>
        <v>6340</v>
      </c>
      <c r="G2799" s="946"/>
      <c r="H2799" s="946"/>
      <c r="I2799" s="906" t="s">
        <v>772</v>
      </c>
      <c r="J2799" s="956"/>
      <c r="K2799" s="1085"/>
      <c r="L2799" s="931"/>
      <c r="M2799" s="931"/>
      <c r="N2799" s="912"/>
      <c r="O2799" s="761"/>
      <c r="P2799" s="931"/>
      <c r="Q2799" s="931"/>
    </row>
    <row r="2800" spans="2:17">
      <c r="B2800" s="911">
        <v>2794</v>
      </c>
      <c r="C2800" s="931" t="s">
        <v>65</v>
      </c>
      <c r="D2800" s="913"/>
      <c r="E2800" s="931" t="s">
        <v>150</v>
      </c>
      <c r="F2800" s="912" t="str">
        <f t="shared" si="51"/>
        <v>6340</v>
      </c>
      <c r="G2800" s="946"/>
      <c r="H2800" s="946"/>
      <c r="I2800" s="906" t="s">
        <v>774</v>
      </c>
      <c r="J2800" s="956"/>
      <c r="K2800" s="1085"/>
      <c r="L2800" s="931"/>
      <c r="M2800" s="931"/>
      <c r="N2800" s="912"/>
      <c r="O2800" s="761"/>
      <c r="P2800" s="931"/>
      <c r="Q2800" s="931"/>
    </row>
    <row r="2801" spans="2:17">
      <c r="B2801" s="911">
        <v>2795</v>
      </c>
      <c r="C2801" s="931" t="s">
        <v>65</v>
      </c>
      <c r="D2801" s="913"/>
      <c r="E2801" s="931" t="s">
        <v>150</v>
      </c>
      <c r="F2801" s="912" t="str">
        <f t="shared" si="51"/>
        <v>6340</v>
      </c>
      <c r="G2801" s="946"/>
      <c r="H2801" s="946"/>
      <c r="I2801" s="906" t="s">
        <v>776</v>
      </c>
      <c r="J2801" s="956"/>
      <c r="K2801" s="1085"/>
      <c r="L2801" s="931"/>
      <c r="M2801" s="931"/>
      <c r="N2801" s="912"/>
      <c r="O2801" s="761"/>
      <c r="P2801" s="931"/>
      <c r="Q2801" s="931"/>
    </row>
    <row r="2802" spans="2:17">
      <c r="B2802" s="911">
        <v>2796</v>
      </c>
      <c r="C2802" s="931" t="s">
        <v>65</v>
      </c>
      <c r="D2802" s="913"/>
      <c r="E2802" s="931" t="s">
        <v>150</v>
      </c>
      <c r="F2802" s="912" t="str">
        <f t="shared" si="51"/>
        <v>6340</v>
      </c>
      <c r="G2802" s="946"/>
      <c r="H2802" s="946"/>
      <c r="I2802" s="906" t="s">
        <v>778</v>
      </c>
      <c r="J2802" s="956"/>
      <c r="K2802" s="1085"/>
      <c r="L2802" s="931"/>
      <c r="M2802" s="931"/>
      <c r="N2802" s="912"/>
      <c r="O2802" s="761"/>
      <c r="P2802" s="931"/>
      <c r="Q2802" s="931"/>
    </row>
    <row r="2803" spans="2:17">
      <c r="B2803" s="911">
        <v>2797</v>
      </c>
      <c r="C2803" s="931" t="s">
        <v>65</v>
      </c>
      <c r="D2803" s="913"/>
      <c r="E2803" s="931" t="s">
        <v>150</v>
      </c>
      <c r="F2803" s="912" t="str">
        <f t="shared" si="51"/>
        <v>6340</v>
      </c>
      <c r="G2803" s="946"/>
      <c r="H2803" s="946"/>
      <c r="I2803" s="906" t="s">
        <v>780</v>
      </c>
      <c r="J2803" s="956"/>
      <c r="K2803" s="1085"/>
      <c r="L2803" s="931"/>
      <c r="M2803" s="931"/>
      <c r="N2803" s="912"/>
      <c r="O2803" s="761"/>
      <c r="P2803" s="931"/>
      <c r="Q2803" s="931"/>
    </row>
    <row r="2804" spans="2:17">
      <c r="B2804" s="911">
        <v>2798</v>
      </c>
      <c r="C2804" s="931" t="s">
        <v>65</v>
      </c>
      <c r="D2804" s="913"/>
      <c r="E2804" s="931" t="s">
        <v>150</v>
      </c>
      <c r="F2804" s="912" t="str">
        <f t="shared" si="51"/>
        <v>6340</v>
      </c>
      <c r="G2804" s="946"/>
      <c r="H2804" s="946"/>
      <c r="I2804" s="906" t="s">
        <v>782</v>
      </c>
      <c r="J2804" s="956"/>
      <c r="K2804" s="1085"/>
      <c r="L2804" s="931"/>
      <c r="M2804" s="931"/>
      <c r="N2804" s="912"/>
      <c r="O2804" s="761"/>
      <c r="P2804" s="931"/>
      <c r="Q2804" s="931"/>
    </row>
    <row r="2805" spans="2:17">
      <c r="B2805" s="911">
        <v>2799</v>
      </c>
      <c r="C2805" s="931" t="s">
        <v>65</v>
      </c>
      <c r="D2805" s="913"/>
      <c r="E2805" s="931" t="s">
        <v>150</v>
      </c>
      <c r="F2805" s="912" t="str">
        <f t="shared" si="51"/>
        <v>6340</v>
      </c>
      <c r="G2805" s="946"/>
      <c r="H2805" s="946"/>
      <c r="I2805" s="906" t="s">
        <v>784</v>
      </c>
      <c r="J2805" s="956"/>
      <c r="K2805" s="1085"/>
      <c r="L2805" s="931"/>
      <c r="M2805" s="931"/>
      <c r="N2805" s="912"/>
      <c r="O2805" s="761"/>
      <c r="P2805" s="931"/>
      <c r="Q2805" s="931"/>
    </row>
    <row r="2806" spans="2:17">
      <c r="B2806" s="911">
        <v>2800</v>
      </c>
      <c r="C2806" s="931" t="s">
        <v>65</v>
      </c>
      <c r="D2806" s="913"/>
      <c r="E2806" s="931" t="s">
        <v>150</v>
      </c>
      <c r="F2806" s="912" t="str">
        <f t="shared" si="51"/>
        <v>6340</v>
      </c>
      <c r="G2806" s="946"/>
      <c r="H2806" s="946"/>
      <c r="I2806" s="906" t="s">
        <v>786</v>
      </c>
      <c r="J2806" s="956"/>
      <c r="K2806" s="1085"/>
      <c r="L2806" s="931"/>
      <c r="M2806" s="931"/>
      <c r="N2806" s="912"/>
      <c r="O2806" s="761"/>
      <c r="P2806" s="931"/>
      <c r="Q2806" s="931"/>
    </row>
    <row r="2807" spans="2:17">
      <c r="B2807" s="911">
        <v>2801</v>
      </c>
      <c r="C2807" s="931" t="s">
        <v>65</v>
      </c>
      <c r="D2807" s="913"/>
      <c r="E2807" s="931" t="s">
        <v>150</v>
      </c>
      <c r="F2807" s="912" t="str">
        <f t="shared" si="51"/>
        <v>6340</v>
      </c>
      <c r="G2807" s="946"/>
      <c r="H2807" s="946"/>
      <c r="I2807" s="906" t="s">
        <v>788</v>
      </c>
      <c r="J2807" s="956"/>
      <c r="K2807" s="1085"/>
      <c r="L2807" s="931"/>
      <c r="M2807" s="931"/>
      <c r="N2807" s="912"/>
      <c r="O2807" s="761"/>
      <c r="P2807" s="931"/>
      <c r="Q2807" s="931"/>
    </row>
    <row r="2808" spans="2:17">
      <c r="B2808" s="911">
        <v>2802</v>
      </c>
      <c r="C2808" s="931" t="s">
        <v>65</v>
      </c>
      <c r="D2808" s="913"/>
      <c r="E2808" s="931" t="s">
        <v>150</v>
      </c>
      <c r="F2808" s="912" t="str">
        <f t="shared" si="51"/>
        <v>6340</v>
      </c>
      <c r="G2808" s="946"/>
      <c r="H2808" s="946"/>
      <c r="I2808" s="906" t="s">
        <v>790</v>
      </c>
      <c r="J2808" s="956"/>
      <c r="K2808" s="1085"/>
      <c r="L2808" s="931"/>
      <c r="M2808" s="931"/>
      <c r="N2808" s="912"/>
      <c r="O2808" s="761"/>
      <c r="P2808" s="931"/>
      <c r="Q2808" s="931"/>
    </row>
    <row r="2809" spans="2:17">
      <c r="B2809" s="911">
        <v>2803</v>
      </c>
      <c r="C2809" s="931" t="s">
        <v>65</v>
      </c>
      <c r="D2809" s="913"/>
      <c r="E2809" s="931" t="s">
        <v>150</v>
      </c>
      <c r="F2809" s="912" t="str">
        <f t="shared" si="51"/>
        <v>6340</v>
      </c>
      <c r="G2809" s="946"/>
      <c r="H2809" s="946"/>
      <c r="I2809" s="906" t="s">
        <v>792</v>
      </c>
      <c r="J2809" s="956"/>
      <c r="K2809" s="1085"/>
      <c r="L2809" s="931"/>
      <c r="M2809" s="931"/>
      <c r="N2809" s="912"/>
      <c r="O2809" s="761"/>
      <c r="P2809" s="931"/>
      <c r="Q2809" s="931"/>
    </row>
    <row r="2810" spans="2:17">
      <c r="B2810" s="911">
        <v>2804</v>
      </c>
      <c r="C2810" s="931" t="s">
        <v>65</v>
      </c>
      <c r="D2810" s="913"/>
      <c r="E2810" s="931" t="s">
        <v>150</v>
      </c>
      <c r="F2810" s="912" t="str">
        <f t="shared" si="51"/>
        <v>6340</v>
      </c>
      <c r="G2810" s="946"/>
      <c r="H2810" s="946"/>
      <c r="I2810" s="906" t="s">
        <v>794</v>
      </c>
      <c r="J2810" s="956"/>
      <c r="K2810" s="1085"/>
      <c r="L2810" s="931"/>
      <c r="M2810" s="931"/>
      <c r="N2810" s="912"/>
      <c r="O2810" s="761"/>
      <c r="P2810" s="931"/>
      <c r="Q2810" s="931"/>
    </row>
    <row r="2811" spans="2:17">
      <c r="B2811" s="911">
        <v>2805</v>
      </c>
      <c r="C2811" s="931" t="s">
        <v>65</v>
      </c>
      <c r="D2811" s="913"/>
      <c r="E2811" s="931" t="s">
        <v>150</v>
      </c>
      <c r="F2811" s="912" t="str">
        <f t="shared" si="51"/>
        <v>6340</v>
      </c>
      <c r="G2811" s="946"/>
      <c r="H2811" s="946"/>
      <c r="I2811" s="906" t="s">
        <v>796</v>
      </c>
      <c r="J2811" s="956"/>
      <c r="K2811" s="1085"/>
      <c r="L2811" s="931"/>
      <c r="M2811" s="931"/>
      <c r="N2811" s="912"/>
      <c r="O2811" s="761"/>
      <c r="P2811" s="931"/>
      <c r="Q2811" s="931"/>
    </row>
    <row r="2812" spans="2:17">
      <c r="B2812" s="911">
        <v>2806</v>
      </c>
      <c r="C2812" s="931" t="s">
        <v>65</v>
      </c>
      <c r="D2812" s="913"/>
      <c r="E2812" s="931" t="s">
        <v>150</v>
      </c>
      <c r="F2812" s="912" t="str">
        <f t="shared" si="51"/>
        <v>6340</v>
      </c>
      <c r="G2812" s="946"/>
      <c r="H2812" s="946"/>
      <c r="I2812" s="906" t="s">
        <v>798</v>
      </c>
      <c r="J2812" s="956"/>
      <c r="K2812" s="1085"/>
      <c r="L2812" s="931"/>
      <c r="M2812" s="931"/>
      <c r="N2812" s="912"/>
      <c r="O2812" s="761"/>
      <c r="P2812" s="931"/>
      <c r="Q2812" s="931"/>
    </row>
    <row r="2813" spans="2:17">
      <c r="B2813" s="911">
        <v>2807</v>
      </c>
      <c r="C2813" s="931" t="s">
        <v>65</v>
      </c>
      <c r="D2813" s="913"/>
      <c r="E2813" s="931" t="s">
        <v>150</v>
      </c>
      <c r="F2813" s="912" t="str">
        <f t="shared" si="51"/>
        <v>6340</v>
      </c>
      <c r="G2813" s="946"/>
      <c r="H2813" s="946"/>
      <c r="I2813" s="906" t="s">
        <v>800</v>
      </c>
      <c r="J2813" s="956"/>
      <c r="K2813" s="1085"/>
      <c r="L2813" s="931"/>
      <c r="M2813" s="931"/>
      <c r="N2813" s="912"/>
      <c r="O2813" s="761"/>
      <c r="P2813" s="931"/>
      <c r="Q2813" s="931"/>
    </row>
    <row r="2814" spans="2:17">
      <c r="B2814" s="911">
        <v>2808</v>
      </c>
      <c r="C2814" s="931" t="s">
        <v>65</v>
      </c>
      <c r="D2814" s="913"/>
      <c r="E2814" s="931" t="s">
        <v>150</v>
      </c>
      <c r="F2814" s="912" t="str">
        <f t="shared" si="51"/>
        <v>6340</v>
      </c>
      <c r="G2814" s="946"/>
      <c r="H2814" s="946"/>
      <c r="I2814" s="906" t="s">
        <v>802</v>
      </c>
      <c r="J2814" s="956"/>
      <c r="K2814" s="1085"/>
      <c r="L2814" s="931"/>
      <c r="M2814" s="931"/>
      <c r="N2814" s="912"/>
      <c r="O2814" s="761"/>
      <c r="P2814" s="931"/>
      <c r="Q2814" s="931"/>
    </row>
    <row r="2815" spans="2:17">
      <c r="B2815" s="911">
        <v>2809</v>
      </c>
      <c r="C2815" s="931" t="s">
        <v>65</v>
      </c>
      <c r="D2815" s="913"/>
      <c r="E2815" s="931" t="s">
        <v>150</v>
      </c>
      <c r="F2815" s="912" t="str">
        <f t="shared" si="51"/>
        <v>6340</v>
      </c>
      <c r="G2815" s="946"/>
      <c r="H2815" s="946"/>
      <c r="I2815" s="906" t="s">
        <v>804</v>
      </c>
      <c r="J2815" s="956"/>
      <c r="K2815" s="1085"/>
      <c r="L2815" s="931"/>
      <c r="M2815" s="931"/>
      <c r="N2815" s="912"/>
      <c r="O2815" s="761"/>
      <c r="P2815" s="931"/>
      <c r="Q2815" s="931"/>
    </row>
    <row r="2816" spans="2:17">
      <c r="B2816" s="911">
        <v>2810</v>
      </c>
      <c r="C2816" s="931" t="s">
        <v>65</v>
      </c>
      <c r="D2816" s="913"/>
      <c r="E2816" s="931" t="s">
        <v>150</v>
      </c>
      <c r="F2816" s="912" t="str">
        <f t="shared" si="51"/>
        <v>6340</v>
      </c>
      <c r="G2816" s="946"/>
      <c r="H2816" s="946"/>
      <c r="I2816" s="906" t="s">
        <v>806</v>
      </c>
      <c r="J2816" s="956"/>
      <c r="K2816" s="1085"/>
      <c r="L2816" s="931"/>
      <c r="M2816" s="931"/>
      <c r="N2816" s="912"/>
      <c r="O2816" s="761"/>
      <c r="P2816" s="931"/>
      <c r="Q2816" s="931"/>
    </row>
    <row r="2817" spans="2:17">
      <c r="B2817" s="911">
        <v>2811</v>
      </c>
      <c r="C2817" s="931" t="s">
        <v>65</v>
      </c>
      <c r="D2817" s="913"/>
      <c r="E2817" s="931" t="s">
        <v>150</v>
      </c>
      <c r="F2817" s="912" t="str">
        <f t="shared" si="51"/>
        <v>6340</v>
      </c>
      <c r="G2817" s="946"/>
      <c r="H2817" s="946"/>
      <c r="I2817" s="906" t="s">
        <v>808</v>
      </c>
      <c r="J2817" s="956"/>
      <c r="K2817" s="1085"/>
      <c r="L2817" s="931"/>
      <c r="M2817" s="931"/>
      <c r="N2817" s="912"/>
      <c r="O2817" s="761"/>
      <c r="P2817" s="931"/>
      <c r="Q2817" s="931"/>
    </row>
    <row r="2818" spans="2:17">
      <c r="B2818" s="911">
        <v>2812</v>
      </c>
      <c r="C2818" s="931" t="s">
        <v>65</v>
      </c>
      <c r="D2818" s="913"/>
      <c r="E2818" s="931" t="s">
        <v>150</v>
      </c>
      <c r="F2818" s="912" t="str">
        <f t="shared" si="51"/>
        <v>6340</v>
      </c>
      <c r="G2818" s="946"/>
      <c r="H2818" s="946"/>
      <c r="I2818" s="906" t="s">
        <v>810</v>
      </c>
      <c r="J2818" s="956"/>
      <c r="K2818" s="1085"/>
      <c r="L2818" s="931"/>
      <c r="M2818" s="931"/>
      <c r="N2818" s="912"/>
      <c r="O2818" s="761"/>
      <c r="P2818" s="931"/>
      <c r="Q2818" s="931"/>
    </row>
    <row r="2819" spans="2:17">
      <c r="B2819" s="911">
        <v>2813</v>
      </c>
      <c r="C2819" s="931" t="s">
        <v>65</v>
      </c>
      <c r="D2819" s="913"/>
      <c r="E2819" s="931" t="s">
        <v>150</v>
      </c>
      <c r="F2819" s="912" t="str">
        <f t="shared" si="51"/>
        <v>6340</v>
      </c>
      <c r="G2819" s="946"/>
      <c r="H2819" s="946"/>
      <c r="I2819" s="906" t="s">
        <v>812</v>
      </c>
      <c r="J2819" s="956"/>
      <c r="K2819" s="1085"/>
      <c r="L2819" s="931"/>
      <c r="M2819" s="931"/>
      <c r="N2819" s="912"/>
      <c r="O2819" s="761"/>
      <c r="P2819" s="931"/>
      <c r="Q2819" s="931"/>
    </row>
    <row r="2820" spans="2:17">
      <c r="B2820" s="911">
        <v>2814</v>
      </c>
      <c r="C2820" s="931" t="s">
        <v>65</v>
      </c>
      <c r="D2820" s="913"/>
      <c r="E2820" s="931" t="s">
        <v>150</v>
      </c>
      <c r="F2820" s="912" t="str">
        <f t="shared" si="51"/>
        <v>6340</v>
      </c>
      <c r="G2820" s="946"/>
      <c r="H2820" s="946"/>
      <c r="I2820" s="906" t="s">
        <v>814</v>
      </c>
      <c r="J2820" s="956"/>
      <c r="K2820" s="1085"/>
      <c r="L2820" s="931"/>
      <c r="M2820" s="931"/>
      <c r="N2820" s="912"/>
      <c r="O2820" s="761"/>
      <c r="P2820" s="931"/>
      <c r="Q2820" s="931"/>
    </row>
    <row r="2821" spans="2:17">
      <c r="B2821" s="911">
        <v>2815</v>
      </c>
      <c r="C2821" s="931" t="s">
        <v>65</v>
      </c>
      <c r="D2821" s="913"/>
      <c r="E2821" s="931" t="s">
        <v>150</v>
      </c>
      <c r="F2821" s="912" t="str">
        <f t="shared" si="51"/>
        <v>6340</v>
      </c>
      <c r="G2821" s="946"/>
      <c r="H2821" s="946"/>
      <c r="I2821" s="906" t="s">
        <v>816</v>
      </c>
      <c r="J2821" s="956"/>
      <c r="K2821" s="1085"/>
      <c r="L2821" s="931"/>
      <c r="M2821" s="931"/>
      <c r="N2821" s="912"/>
      <c r="O2821" s="761"/>
      <c r="P2821" s="931"/>
      <c r="Q2821" s="931"/>
    </row>
    <row r="2822" spans="2:17">
      <c r="B2822" s="911">
        <v>2816</v>
      </c>
      <c r="C2822" s="931" t="s">
        <v>65</v>
      </c>
      <c r="D2822" s="913"/>
      <c r="E2822" s="931" t="s">
        <v>150</v>
      </c>
      <c r="F2822" s="912" t="str">
        <f t="shared" si="51"/>
        <v>6340</v>
      </c>
      <c r="G2822" s="946"/>
      <c r="H2822" s="946"/>
      <c r="I2822" s="906" t="s">
        <v>818</v>
      </c>
      <c r="J2822" s="956"/>
      <c r="K2822" s="1085"/>
      <c r="L2822" s="931"/>
      <c r="M2822" s="931"/>
      <c r="N2822" s="912"/>
      <c r="O2822" s="761"/>
      <c r="P2822" s="931"/>
      <c r="Q2822" s="931"/>
    </row>
    <row r="2823" spans="2:17">
      <c r="B2823" s="911">
        <v>2817</v>
      </c>
      <c r="C2823" s="931" t="s">
        <v>65</v>
      </c>
      <c r="D2823" s="913"/>
      <c r="E2823" s="931" t="s">
        <v>150</v>
      </c>
      <c r="F2823" s="912" t="str">
        <f t="shared" si="51"/>
        <v>6340</v>
      </c>
      <c r="G2823" s="946"/>
      <c r="H2823" s="946"/>
      <c r="I2823" s="906" t="s">
        <v>820</v>
      </c>
      <c r="J2823" s="956"/>
      <c r="K2823" s="1085"/>
      <c r="L2823" s="931"/>
      <c r="M2823" s="931"/>
      <c r="N2823" s="912"/>
      <c r="O2823" s="761"/>
      <c r="P2823" s="931"/>
      <c r="Q2823" s="931"/>
    </row>
    <row r="2824" spans="2:17">
      <c r="B2824" s="911">
        <v>2818</v>
      </c>
      <c r="C2824" s="931" t="s">
        <v>65</v>
      </c>
      <c r="D2824" s="913"/>
      <c r="E2824" s="931" t="s">
        <v>150</v>
      </c>
      <c r="F2824" s="912" t="str">
        <f t="shared" si="51"/>
        <v>6340</v>
      </c>
      <c r="G2824" s="946"/>
      <c r="H2824" s="946"/>
      <c r="I2824" s="906" t="s">
        <v>822</v>
      </c>
      <c r="J2824" s="956"/>
      <c r="K2824" s="1085"/>
      <c r="L2824" s="931"/>
      <c r="M2824" s="931"/>
      <c r="N2824" s="912"/>
      <c r="O2824" s="761"/>
      <c r="P2824" s="931"/>
      <c r="Q2824" s="931"/>
    </row>
    <row r="2825" spans="2:17">
      <c r="B2825" s="911">
        <v>2819</v>
      </c>
      <c r="C2825" s="931" t="s">
        <v>65</v>
      </c>
      <c r="D2825" s="913"/>
      <c r="E2825" s="931" t="s">
        <v>150</v>
      </c>
      <c r="F2825" s="912" t="str">
        <f t="shared" si="51"/>
        <v>6340</v>
      </c>
      <c r="G2825" s="946"/>
      <c r="H2825" s="946"/>
      <c r="I2825" s="906" t="s">
        <v>824</v>
      </c>
      <c r="J2825" s="956"/>
      <c r="K2825" s="1085"/>
      <c r="L2825" s="931"/>
      <c r="M2825" s="931"/>
      <c r="N2825" s="912"/>
      <c r="O2825" s="761"/>
      <c r="P2825" s="931"/>
      <c r="Q2825" s="931"/>
    </row>
    <row r="2826" spans="2:17">
      <c r="B2826" s="911">
        <v>2820</v>
      </c>
      <c r="C2826" s="931" t="s">
        <v>65</v>
      </c>
      <c r="D2826" s="913"/>
      <c r="E2826" s="931" t="s">
        <v>150</v>
      </c>
      <c r="F2826" s="912" t="str">
        <f t="shared" si="51"/>
        <v>6340</v>
      </c>
      <c r="G2826" s="946"/>
      <c r="H2826" s="946"/>
      <c r="I2826" s="906" t="s">
        <v>826</v>
      </c>
      <c r="J2826" s="956"/>
      <c r="K2826" s="1085"/>
      <c r="L2826" s="931"/>
      <c r="M2826" s="931"/>
      <c r="N2826" s="912"/>
      <c r="O2826" s="761"/>
      <c r="P2826" s="931"/>
      <c r="Q2826" s="931"/>
    </row>
    <row r="2827" spans="2:17">
      <c r="B2827" s="911">
        <v>2821</v>
      </c>
      <c r="C2827" s="931" t="s">
        <v>65</v>
      </c>
      <c r="D2827" s="913"/>
      <c r="E2827" s="931" t="s">
        <v>150</v>
      </c>
      <c r="F2827" s="912" t="str">
        <f t="shared" si="51"/>
        <v>6340</v>
      </c>
      <c r="G2827" s="946"/>
      <c r="H2827" s="946"/>
      <c r="I2827" s="906" t="s">
        <v>828</v>
      </c>
      <c r="J2827" s="956"/>
      <c r="K2827" s="1085"/>
      <c r="L2827" s="931"/>
      <c r="M2827" s="931"/>
      <c r="N2827" s="912"/>
      <c r="O2827" s="761"/>
      <c r="P2827" s="931"/>
      <c r="Q2827" s="931"/>
    </row>
    <row r="2828" spans="2:17">
      <c r="B2828" s="911">
        <v>2822</v>
      </c>
      <c r="C2828" s="931" t="s">
        <v>65</v>
      </c>
      <c r="D2828" s="913"/>
      <c r="E2828" s="931" t="s">
        <v>150</v>
      </c>
      <c r="F2828" s="912" t="str">
        <f t="shared" si="51"/>
        <v>6340</v>
      </c>
      <c r="G2828" s="946"/>
      <c r="H2828" s="946"/>
      <c r="I2828" s="906" t="s">
        <v>830</v>
      </c>
      <c r="J2828" s="956"/>
      <c r="K2828" s="1085"/>
      <c r="L2828" s="931"/>
      <c r="M2828" s="931"/>
      <c r="N2828" s="912"/>
      <c r="O2828" s="761"/>
      <c r="P2828" s="931"/>
      <c r="Q2828" s="931"/>
    </row>
    <row r="2829" spans="2:17">
      <c r="B2829" s="911">
        <v>2823</v>
      </c>
      <c r="C2829" s="931" t="s">
        <v>65</v>
      </c>
      <c r="D2829" s="913"/>
      <c r="E2829" s="931" t="s">
        <v>150</v>
      </c>
      <c r="F2829" s="912" t="str">
        <f t="shared" ref="F2829:F2898" si="57">LEFT(I2829,4)</f>
        <v>6340</v>
      </c>
      <c r="G2829" s="946"/>
      <c r="H2829" s="946"/>
      <c r="I2829" s="906" t="s">
        <v>832</v>
      </c>
      <c r="J2829" s="956"/>
      <c r="K2829" s="1085"/>
      <c r="L2829" s="931"/>
      <c r="M2829" s="931"/>
      <c r="N2829" s="912"/>
      <c r="O2829" s="761"/>
      <c r="P2829" s="931"/>
      <c r="Q2829" s="931"/>
    </row>
    <row r="2830" spans="2:17">
      <c r="B2830" s="911">
        <v>2824</v>
      </c>
      <c r="C2830" s="931" t="s">
        <v>65</v>
      </c>
      <c r="D2830" s="913"/>
      <c r="E2830" s="931" t="s">
        <v>150</v>
      </c>
      <c r="F2830" s="912" t="str">
        <f t="shared" si="57"/>
        <v>6340</v>
      </c>
      <c r="G2830" s="946"/>
      <c r="H2830" s="946"/>
      <c r="I2830" s="906" t="s">
        <v>834</v>
      </c>
      <c r="J2830" s="956"/>
      <c r="K2830" s="1085"/>
      <c r="L2830" s="931"/>
      <c r="M2830" s="931"/>
      <c r="N2830" s="912"/>
      <c r="O2830" s="761"/>
      <c r="P2830" s="931"/>
      <c r="Q2830" s="931"/>
    </row>
    <row r="2831" spans="2:17">
      <c r="B2831" s="911">
        <v>2825</v>
      </c>
      <c r="C2831" s="931" t="s">
        <v>65</v>
      </c>
      <c r="D2831" s="913"/>
      <c r="E2831" s="931" t="s">
        <v>150</v>
      </c>
      <c r="F2831" s="912" t="str">
        <f t="shared" si="57"/>
        <v>6340</v>
      </c>
      <c r="G2831" s="946"/>
      <c r="H2831" s="946"/>
      <c r="I2831" s="906" t="s">
        <v>836</v>
      </c>
      <c r="J2831" s="956"/>
      <c r="K2831" s="1085"/>
      <c r="L2831" s="931"/>
      <c r="M2831" s="931"/>
      <c r="N2831" s="912"/>
      <c r="O2831" s="761"/>
      <c r="P2831" s="931"/>
      <c r="Q2831" s="931"/>
    </row>
    <row r="2832" spans="2:17">
      <c r="B2832" s="911">
        <v>2826</v>
      </c>
      <c r="C2832" s="931" t="s">
        <v>65</v>
      </c>
      <c r="D2832" s="913"/>
      <c r="E2832" s="931" t="s">
        <v>150</v>
      </c>
      <c r="F2832" s="912" t="str">
        <f t="shared" si="57"/>
        <v>6340</v>
      </c>
      <c r="G2832" s="946"/>
      <c r="H2832" s="946"/>
      <c r="I2832" s="906" t="s">
        <v>838</v>
      </c>
      <c r="J2832" s="956"/>
      <c r="K2832" s="1085"/>
      <c r="L2832" s="931"/>
      <c r="M2832" s="931"/>
      <c r="N2832" s="912"/>
      <c r="O2832" s="761"/>
      <c r="P2832" s="931"/>
      <c r="Q2832" s="931"/>
    </row>
    <row r="2833" spans="2:17">
      <c r="B2833" s="911">
        <v>2827</v>
      </c>
      <c r="C2833" s="931" t="s">
        <v>65</v>
      </c>
      <c r="D2833" s="913"/>
      <c r="E2833" s="931" t="s">
        <v>150</v>
      </c>
      <c r="F2833" s="912" t="str">
        <f t="shared" si="57"/>
        <v>6340</v>
      </c>
      <c r="G2833" s="946"/>
      <c r="H2833" s="946"/>
      <c r="I2833" s="906" t="s">
        <v>840</v>
      </c>
      <c r="J2833" s="956"/>
      <c r="K2833" s="1085"/>
      <c r="L2833" s="931"/>
      <c r="M2833" s="931"/>
      <c r="N2833" s="912"/>
      <c r="O2833" s="761"/>
      <c r="P2833" s="931"/>
      <c r="Q2833" s="931"/>
    </row>
    <row r="2834" spans="2:17">
      <c r="B2834" s="911">
        <v>2828</v>
      </c>
      <c r="C2834" s="931" t="s">
        <v>65</v>
      </c>
      <c r="D2834" s="913"/>
      <c r="E2834" s="931" t="s">
        <v>150</v>
      </c>
      <c r="F2834" s="912" t="str">
        <f t="shared" si="57"/>
        <v>6340</v>
      </c>
      <c r="G2834" s="946"/>
      <c r="H2834" s="946"/>
      <c r="I2834" s="906" t="s">
        <v>842</v>
      </c>
      <c r="J2834" s="956"/>
      <c r="K2834" s="1085"/>
      <c r="L2834" s="931"/>
      <c r="M2834" s="931"/>
      <c r="N2834" s="912"/>
      <c r="O2834" s="761"/>
      <c r="P2834" s="931"/>
      <c r="Q2834" s="931"/>
    </row>
    <row r="2835" spans="2:17">
      <c r="B2835" s="911">
        <v>2829</v>
      </c>
      <c r="C2835" s="931" t="s">
        <v>65</v>
      </c>
      <c r="D2835" s="913"/>
      <c r="E2835" s="931" t="s">
        <v>150</v>
      </c>
      <c r="F2835" s="912" t="str">
        <f t="shared" si="57"/>
        <v>6340</v>
      </c>
      <c r="G2835" s="946"/>
      <c r="H2835" s="946"/>
      <c r="I2835" s="906" t="s">
        <v>844</v>
      </c>
      <c r="J2835" s="956"/>
      <c r="K2835" s="1085"/>
      <c r="L2835" s="931"/>
      <c r="M2835" s="931"/>
      <c r="N2835" s="912"/>
      <c r="O2835" s="761"/>
      <c r="P2835" s="931"/>
      <c r="Q2835" s="931"/>
    </row>
    <row r="2836" spans="2:17">
      <c r="B2836" s="911">
        <v>2830</v>
      </c>
      <c r="C2836" s="931" t="s">
        <v>65</v>
      </c>
      <c r="D2836" s="913"/>
      <c r="E2836" s="931" t="s">
        <v>150</v>
      </c>
      <c r="F2836" s="912" t="str">
        <f t="shared" si="57"/>
        <v>6340</v>
      </c>
      <c r="G2836" s="946"/>
      <c r="H2836" s="946"/>
      <c r="I2836" s="906" t="s">
        <v>846</v>
      </c>
      <c r="J2836" s="956"/>
      <c r="K2836" s="1085"/>
      <c r="L2836" s="931"/>
      <c r="M2836" s="931"/>
      <c r="N2836" s="912"/>
      <c r="O2836" s="761"/>
      <c r="P2836" s="931"/>
      <c r="Q2836" s="931"/>
    </row>
    <row r="2837" spans="2:17">
      <c r="B2837" s="911">
        <v>2831</v>
      </c>
      <c r="C2837" s="931" t="s">
        <v>65</v>
      </c>
      <c r="D2837" s="913"/>
      <c r="E2837" s="931" t="s">
        <v>150</v>
      </c>
      <c r="F2837" s="912" t="str">
        <f t="shared" si="57"/>
        <v>6340</v>
      </c>
      <c r="G2837" s="946"/>
      <c r="H2837" s="946"/>
      <c r="I2837" s="906" t="s">
        <v>848</v>
      </c>
      <c r="J2837" s="956"/>
      <c r="K2837" s="1085"/>
      <c r="L2837" s="931"/>
      <c r="M2837" s="931"/>
      <c r="N2837" s="912"/>
      <c r="O2837" s="761"/>
      <c r="P2837" s="931"/>
      <c r="Q2837" s="931"/>
    </row>
    <row r="2838" spans="2:17">
      <c r="B2838" s="911">
        <v>2832</v>
      </c>
      <c r="C2838" s="931" t="s">
        <v>65</v>
      </c>
      <c r="D2838" s="913"/>
      <c r="E2838" s="931" t="s">
        <v>150</v>
      </c>
      <c r="F2838" s="912" t="str">
        <f t="shared" si="57"/>
        <v>6340</v>
      </c>
      <c r="G2838" s="946"/>
      <c r="H2838" s="946"/>
      <c r="I2838" s="906" t="s">
        <v>850</v>
      </c>
      <c r="J2838" s="956"/>
      <c r="K2838" s="1085"/>
      <c r="L2838" s="931"/>
      <c r="M2838" s="931"/>
      <c r="N2838" s="912"/>
      <c r="O2838" s="761"/>
      <c r="P2838" s="931"/>
      <c r="Q2838" s="931"/>
    </row>
    <row r="2839" spans="2:17">
      <c r="B2839" s="911">
        <v>2833</v>
      </c>
      <c r="C2839" s="931" t="s">
        <v>65</v>
      </c>
      <c r="D2839" s="913"/>
      <c r="E2839" s="931" t="s">
        <v>150</v>
      </c>
      <c r="F2839" s="912" t="str">
        <f t="shared" si="57"/>
        <v>6340</v>
      </c>
      <c r="G2839" s="946"/>
      <c r="H2839" s="946"/>
      <c r="I2839" s="906" t="s">
        <v>852</v>
      </c>
      <c r="J2839" s="956"/>
      <c r="K2839" s="1085"/>
      <c r="L2839" s="931"/>
      <c r="M2839" s="931"/>
      <c r="N2839" s="912"/>
      <c r="O2839" s="761"/>
      <c r="P2839" s="931"/>
      <c r="Q2839" s="931"/>
    </row>
    <row r="2840" spans="2:17">
      <c r="B2840" s="911">
        <v>2834</v>
      </c>
      <c r="C2840" s="931" t="s">
        <v>65</v>
      </c>
      <c r="D2840" s="913"/>
      <c r="E2840" s="931" t="s">
        <v>150</v>
      </c>
      <c r="F2840" s="912" t="str">
        <f t="shared" si="57"/>
        <v>6340</v>
      </c>
      <c r="G2840" s="946"/>
      <c r="H2840" s="946"/>
      <c r="I2840" s="906" t="s">
        <v>854</v>
      </c>
      <c r="J2840" s="956"/>
      <c r="K2840" s="1085"/>
      <c r="L2840" s="931"/>
      <c r="M2840" s="931"/>
      <c r="N2840" s="912"/>
      <c r="O2840" s="761"/>
      <c r="P2840" s="931"/>
      <c r="Q2840" s="931"/>
    </row>
    <row r="2841" spans="2:17">
      <c r="B2841" s="911">
        <v>2835</v>
      </c>
      <c r="C2841" s="931" t="s">
        <v>65</v>
      </c>
      <c r="D2841" s="913"/>
      <c r="E2841" s="931" t="s">
        <v>150</v>
      </c>
      <c r="F2841" s="912" t="str">
        <f t="shared" si="57"/>
        <v>6340</v>
      </c>
      <c r="G2841" s="946"/>
      <c r="H2841" s="946"/>
      <c r="I2841" s="906" t="s">
        <v>856</v>
      </c>
      <c r="J2841" s="956"/>
      <c r="K2841" s="1085"/>
      <c r="L2841" s="931"/>
      <c r="M2841" s="931"/>
      <c r="N2841" s="912"/>
      <c r="O2841" s="761"/>
      <c r="P2841" s="931"/>
      <c r="Q2841" s="931"/>
    </row>
    <row r="2842" spans="2:17">
      <c r="B2842" s="911">
        <v>2836</v>
      </c>
      <c r="C2842" s="931" t="s">
        <v>65</v>
      </c>
      <c r="D2842" s="913"/>
      <c r="E2842" s="931" t="s">
        <v>150</v>
      </c>
      <c r="F2842" s="912" t="str">
        <f t="shared" si="57"/>
        <v>6340</v>
      </c>
      <c r="G2842" s="946"/>
      <c r="H2842" s="946"/>
      <c r="I2842" s="906" t="s">
        <v>858</v>
      </c>
      <c r="J2842" s="956"/>
      <c r="K2842" s="1085"/>
      <c r="L2842" s="931"/>
      <c r="M2842" s="931"/>
      <c r="N2842" s="912"/>
      <c r="O2842" s="761"/>
      <c r="P2842" s="931"/>
      <c r="Q2842" s="931"/>
    </row>
    <row r="2843" spans="2:17">
      <c r="B2843" s="911">
        <v>2837</v>
      </c>
      <c r="C2843" s="931" t="s">
        <v>65</v>
      </c>
      <c r="D2843" s="913"/>
      <c r="E2843" s="931" t="s">
        <v>150</v>
      </c>
      <c r="F2843" s="912" t="str">
        <f t="shared" si="57"/>
        <v>6340</v>
      </c>
      <c r="G2843" s="946"/>
      <c r="H2843" s="946"/>
      <c r="I2843" s="906" t="s">
        <v>860</v>
      </c>
      <c r="J2843" s="956">
        <v>1</v>
      </c>
      <c r="K2843" s="1085">
        <v>1</v>
      </c>
      <c r="L2843" s="931"/>
      <c r="M2843" s="931"/>
      <c r="N2843" s="912"/>
      <c r="O2843" s="761"/>
      <c r="P2843" s="931"/>
      <c r="Q2843" s="931"/>
    </row>
    <row r="2844" spans="2:17">
      <c r="B2844" s="911">
        <v>2838</v>
      </c>
      <c r="C2844" s="931" t="s">
        <v>65</v>
      </c>
      <c r="D2844" s="913"/>
      <c r="E2844" s="931" t="s">
        <v>150</v>
      </c>
      <c r="F2844" s="912" t="str">
        <f t="shared" ref="F2844:F2846" si="58">LEFT(I2844,4)</f>
        <v>6340</v>
      </c>
      <c r="G2844" s="946"/>
      <c r="H2844" s="946"/>
      <c r="I2844" s="906" t="s">
        <v>860</v>
      </c>
      <c r="J2844" s="956">
        <v>1</v>
      </c>
      <c r="K2844" s="1085">
        <v>2</v>
      </c>
      <c r="L2844" s="931"/>
      <c r="M2844" s="931"/>
      <c r="N2844" s="912"/>
      <c r="O2844" s="761"/>
      <c r="P2844" s="931"/>
      <c r="Q2844" s="931"/>
    </row>
    <row r="2845" spans="2:17">
      <c r="B2845" s="911">
        <v>2839</v>
      </c>
      <c r="C2845" s="931" t="s">
        <v>65</v>
      </c>
      <c r="D2845" s="913"/>
      <c r="E2845" s="931" t="s">
        <v>150</v>
      </c>
      <c r="F2845" s="912" t="str">
        <f t="shared" si="58"/>
        <v>6340</v>
      </c>
      <c r="G2845" s="946"/>
      <c r="H2845" s="946"/>
      <c r="I2845" s="906" t="s">
        <v>860</v>
      </c>
      <c r="J2845" s="956">
        <v>1</v>
      </c>
      <c r="K2845" s="1085">
        <v>3</v>
      </c>
      <c r="L2845" s="931"/>
      <c r="M2845" s="931"/>
      <c r="N2845" s="912"/>
      <c r="O2845" s="761"/>
      <c r="P2845" s="931"/>
      <c r="Q2845" s="931"/>
    </row>
    <row r="2846" spans="2:17">
      <c r="B2846" s="911">
        <v>2840</v>
      </c>
      <c r="C2846" s="931" t="s">
        <v>65</v>
      </c>
      <c r="D2846" s="913"/>
      <c r="E2846" s="931" t="s">
        <v>150</v>
      </c>
      <c r="F2846" s="912" t="str">
        <f t="shared" si="58"/>
        <v>6340</v>
      </c>
      <c r="G2846" s="946"/>
      <c r="H2846" s="946"/>
      <c r="I2846" s="906" t="s">
        <v>860</v>
      </c>
      <c r="J2846" s="956">
        <v>1</v>
      </c>
      <c r="K2846" s="1085">
        <v>4</v>
      </c>
      <c r="L2846" s="931"/>
      <c r="M2846" s="931"/>
      <c r="N2846" s="912"/>
      <c r="O2846" s="761"/>
      <c r="P2846" s="931"/>
      <c r="Q2846" s="931"/>
    </row>
    <row r="2847" spans="2:17">
      <c r="B2847" s="911">
        <v>2841</v>
      </c>
      <c r="C2847" s="931" t="s">
        <v>65</v>
      </c>
      <c r="D2847" s="913"/>
      <c r="E2847" s="931" t="s">
        <v>150</v>
      </c>
      <c r="F2847" s="912" t="str">
        <f t="shared" si="57"/>
        <v>6340</v>
      </c>
      <c r="G2847" s="946"/>
      <c r="H2847" s="946"/>
      <c r="I2847" s="906" t="s">
        <v>862</v>
      </c>
      <c r="J2847" s="956">
        <v>1</v>
      </c>
      <c r="K2847" s="1085">
        <v>1</v>
      </c>
      <c r="L2847" s="931"/>
      <c r="M2847" s="931"/>
      <c r="N2847" s="912"/>
      <c r="O2847" s="761">
        <v>46059</v>
      </c>
      <c r="P2847" s="931"/>
      <c r="Q2847" s="931"/>
    </row>
    <row r="2848" spans="2:17">
      <c r="B2848" s="911">
        <v>2842</v>
      </c>
      <c r="C2848" s="931" t="s">
        <v>65</v>
      </c>
      <c r="D2848" s="913"/>
      <c r="E2848" s="931" t="s">
        <v>150</v>
      </c>
      <c r="F2848" s="912" t="str">
        <f t="shared" ref="F2848:F2850" si="59">LEFT(I2848,4)</f>
        <v>6340</v>
      </c>
      <c r="G2848" s="946"/>
      <c r="H2848" s="946"/>
      <c r="I2848" s="906" t="s">
        <v>862</v>
      </c>
      <c r="J2848" s="956">
        <v>1</v>
      </c>
      <c r="K2848" s="1085">
        <v>2</v>
      </c>
      <c r="L2848" s="931"/>
      <c r="M2848" s="931"/>
      <c r="N2848" s="912"/>
      <c r="O2848" s="761"/>
      <c r="P2848" s="931"/>
      <c r="Q2848" s="931"/>
    </row>
    <row r="2849" spans="2:17">
      <c r="B2849" s="911">
        <v>2843</v>
      </c>
      <c r="C2849" s="931" t="s">
        <v>65</v>
      </c>
      <c r="D2849" s="913"/>
      <c r="E2849" s="931" t="s">
        <v>150</v>
      </c>
      <c r="F2849" s="912" t="str">
        <f t="shared" si="59"/>
        <v>6340</v>
      </c>
      <c r="G2849" s="946"/>
      <c r="H2849" s="946"/>
      <c r="I2849" s="906" t="s">
        <v>862</v>
      </c>
      <c r="J2849" s="956">
        <v>1</v>
      </c>
      <c r="K2849" s="1085">
        <v>3</v>
      </c>
      <c r="L2849" s="931"/>
      <c r="M2849" s="931"/>
      <c r="N2849" s="912"/>
      <c r="O2849" s="761"/>
      <c r="P2849" s="931"/>
      <c r="Q2849" s="931"/>
    </row>
    <row r="2850" spans="2:17">
      <c r="B2850" s="911">
        <v>2844</v>
      </c>
      <c r="C2850" s="931" t="s">
        <v>65</v>
      </c>
      <c r="D2850" s="913"/>
      <c r="E2850" s="931" t="s">
        <v>150</v>
      </c>
      <c r="F2850" s="912" t="str">
        <f t="shared" si="59"/>
        <v>6340</v>
      </c>
      <c r="G2850" s="946"/>
      <c r="H2850" s="946"/>
      <c r="I2850" s="906" t="s">
        <v>862</v>
      </c>
      <c r="J2850" s="956">
        <v>1</v>
      </c>
      <c r="K2850" s="1085">
        <v>4</v>
      </c>
      <c r="L2850" s="931"/>
      <c r="M2850" s="931"/>
      <c r="N2850" s="912"/>
      <c r="O2850" s="761"/>
      <c r="P2850" s="931"/>
      <c r="Q2850" s="931"/>
    </row>
    <row r="2851" spans="2:17">
      <c r="B2851" s="911">
        <v>2845</v>
      </c>
      <c r="C2851" s="931" t="s">
        <v>65</v>
      </c>
      <c r="D2851" s="913"/>
      <c r="E2851" s="931" t="s">
        <v>150</v>
      </c>
      <c r="F2851" s="912" t="str">
        <f t="shared" si="57"/>
        <v>6340</v>
      </c>
      <c r="G2851" s="946"/>
      <c r="H2851" s="946"/>
      <c r="I2851" s="906" t="s">
        <v>864</v>
      </c>
      <c r="J2851" s="956"/>
      <c r="K2851" s="1085"/>
      <c r="L2851" s="931"/>
      <c r="M2851" s="931"/>
      <c r="N2851" s="912"/>
      <c r="O2851" s="761"/>
      <c r="P2851" s="931"/>
      <c r="Q2851" s="931"/>
    </row>
    <row r="2852" spans="2:17">
      <c r="B2852" s="911">
        <v>2846</v>
      </c>
      <c r="C2852" s="931" t="s">
        <v>65</v>
      </c>
      <c r="D2852" s="913"/>
      <c r="E2852" s="931" t="s">
        <v>150</v>
      </c>
      <c r="F2852" s="912" t="str">
        <f t="shared" si="57"/>
        <v>6340</v>
      </c>
      <c r="G2852" s="946"/>
      <c r="H2852" s="946"/>
      <c r="I2852" s="906" t="s">
        <v>866</v>
      </c>
      <c r="J2852" s="956"/>
      <c r="K2852" s="1085"/>
      <c r="L2852" s="931"/>
      <c r="M2852" s="931"/>
      <c r="N2852" s="912"/>
      <c r="O2852" s="761"/>
      <c r="P2852" s="931"/>
      <c r="Q2852" s="931"/>
    </row>
    <row r="2853" spans="2:17">
      <c r="B2853" s="911">
        <v>2847</v>
      </c>
      <c r="C2853" s="931" t="s">
        <v>65</v>
      </c>
      <c r="D2853" s="913"/>
      <c r="E2853" s="931" t="s">
        <v>150</v>
      </c>
      <c r="F2853" s="912" t="str">
        <f t="shared" si="57"/>
        <v>6340</v>
      </c>
      <c r="G2853" s="946"/>
      <c r="H2853" s="946"/>
      <c r="I2853" s="906" t="s">
        <v>868</v>
      </c>
      <c r="J2853" s="956"/>
      <c r="K2853" s="1085"/>
      <c r="L2853" s="931"/>
      <c r="M2853" s="931"/>
      <c r="N2853" s="912"/>
      <c r="O2853" s="761"/>
      <c r="P2853" s="931"/>
      <c r="Q2853" s="931"/>
    </row>
    <row r="2854" spans="2:17">
      <c r="B2854" s="911">
        <v>2848</v>
      </c>
      <c r="C2854" s="931" t="s">
        <v>65</v>
      </c>
      <c r="D2854" s="913"/>
      <c r="E2854" s="931" t="s">
        <v>150</v>
      </c>
      <c r="F2854" s="912" t="str">
        <f t="shared" si="57"/>
        <v>6340</v>
      </c>
      <c r="G2854" s="946"/>
      <c r="H2854" s="946"/>
      <c r="I2854" s="906" t="s">
        <v>870</v>
      </c>
      <c r="J2854" s="956"/>
      <c r="K2854" s="1085"/>
      <c r="L2854" s="931"/>
      <c r="M2854" s="931"/>
      <c r="N2854" s="912"/>
      <c r="O2854" s="761"/>
      <c r="P2854" s="931"/>
      <c r="Q2854" s="931"/>
    </row>
    <row r="2855" spans="2:17">
      <c r="B2855" s="911">
        <v>2849</v>
      </c>
      <c r="C2855" s="931" t="s">
        <v>65</v>
      </c>
      <c r="D2855" s="913"/>
      <c r="E2855" s="931" t="s">
        <v>150</v>
      </c>
      <c r="F2855" s="912" t="str">
        <f t="shared" si="57"/>
        <v>6340</v>
      </c>
      <c r="G2855" s="946"/>
      <c r="H2855" s="946"/>
      <c r="I2855" s="906" t="s">
        <v>872</v>
      </c>
      <c r="J2855" s="956"/>
      <c r="K2855" s="1085"/>
      <c r="L2855" s="931"/>
      <c r="M2855" s="931"/>
      <c r="N2855" s="912"/>
      <c r="O2855" s="761"/>
      <c r="P2855" s="931"/>
      <c r="Q2855" s="931"/>
    </row>
    <row r="2856" spans="2:17">
      <c r="B2856" s="911">
        <v>2850</v>
      </c>
      <c r="C2856" s="931" t="s">
        <v>65</v>
      </c>
      <c r="D2856" s="913"/>
      <c r="E2856" s="931" t="s">
        <v>150</v>
      </c>
      <c r="F2856" s="912" t="str">
        <f t="shared" si="57"/>
        <v>6340</v>
      </c>
      <c r="G2856" s="946"/>
      <c r="H2856" s="946"/>
      <c r="I2856" s="906" t="s">
        <v>874</v>
      </c>
      <c r="J2856" s="956"/>
      <c r="K2856" s="1085"/>
      <c r="L2856" s="931"/>
      <c r="M2856" s="931"/>
      <c r="N2856" s="912"/>
      <c r="O2856" s="761"/>
      <c r="P2856" s="931"/>
      <c r="Q2856" s="931"/>
    </row>
    <row r="2857" spans="2:17">
      <c r="B2857" s="911">
        <v>2851</v>
      </c>
      <c r="C2857" s="931" t="s">
        <v>65</v>
      </c>
      <c r="D2857" s="913"/>
      <c r="E2857" s="931" t="s">
        <v>150</v>
      </c>
      <c r="F2857" s="912" t="str">
        <f t="shared" si="57"/>
        <v>6340</v>
      </c>
      <c r="G2857" s="946"/>
      <c r="H2857" s="946"/>
      <c r="I2857" s="906" t="s">
        <v>876</v>
      </c>
      <c r="J2857" s="956"/>
      <c r="K2857" s="1085"/>
      <c r="L2857" s="931"/>
      <c r="M2857" s="931"/>
      <c r="N2857" s="912"/>
      <c r="O2857" s="761"/>
      <c r="P2857" s="931"/>
      <c r="Q2857" s="931"/>
    </row>
    <row r="2858" spans="2:17">
      <c r="B2858" s="911">
        <v>2852</v>
      </c>
      <c r="C2858" s="931" t="s">
        <v>65</v>
      </c>
      <c r="D2858" s="913"/>
      <c r="E2858" s="931" t="s">
        <v>150</v>
      </c>
      <c r="F2858" s="912" t="str">
        <f t="shared" si="57"/>
        <v>6340</v>
      </c>
      <c r="G2858" s="946"/>
      <c r="H2858" s="946"/>
      <c r="I2858" s="906" t="s">
        <v>879</v>
      </c>
      <c r="J2858" s="956"/>
      <c r="K2858" s="1085"/>
      <c r="L2858" s="931"/>
      <c r="M2858" s="931"/>
      <c r="N2858" s="912"/>
      <c r="O2858" s="761"/>
      <c r="P2858" s="931"/>
      <c r="Q2858" s="931"/>
    </row>
    <row r="2859" spans="2:17">
      <c r="B2859" s="911">
        <v>2853</v>
      </c>
      <c r="C2859" s="931" t="s">
        <v>65</v>
      </c>
      <c r="D2859" s="913"/>
      <c r="E2859" s="931" t="s">
        <v>150</v>
      </c>
      <c r="F2859" s="912" t="str">
        <f t="shared" si="57"/>
        <v>6340</v>
      </c>
      <c r="G2859" s="946"/>
      <c r="H2859" s="946"/>
      <c r="I2859" s="906" t="s">
        <v>882</v>
      </c>
      <c r="J2859" s="956"/>
      <c r="K2859" s="1085"/>
      <c r="L2859" s="931"/>
      <c r="M2859" s="931"/>
      <c r="N2859" s="912"/>
      <c r="O2859" s="761"/>
      <c r="P2859" s="931"/>
      <c r="Q2859" s="931"/>
    </row>
    <row r="2860" spans="2:17">
      <c r="B2860" s="911">
        <v>2854</v>
      </c>
      <c r="C2860" s="931" t="s">
        <v>65</v>
      </c>
      <c r="D2860" s="913"/>
      <c r="E2860" s="931" t="s">
        <v>150</v>
      </c>
      <c r="F2860" s="912" t="str">
        <f t="shared" si="57"/>
        <v>6340</v>
      </c>
      <c r="G2860" s="946"/>
      <c r="H2860" s="946"/>
      <c r="I2860" s="906" t="s">
        <v>885</v>
      </c>
      <c r="J2860" s="956"/>
      <c r="K2860" s="1085"/>
      <c r="L2860" s="931"/>
      <c r="M2860" s="931"/>
      <c r="N2860" s="912"/>
      <c r="O2860" s="761"/>
      <c r="P2860" s="931"/>
      <c r="Q2860" s="931"/>
    </row>
    <row r="2861" spans="2:17">
      <c r="B2861" s="911">
        <v>2855</v>
      </c>
      <c r="C2861" s="931" t="s">
        <v>65</v>
      </c>
      <c r="D2861" s="913"/>
      <c r="E2861" s="931" t="s">
        <v>150</v>
      </c>
      <c r="F2861" s="912" t="str">
        <f t="shared" si="57"/>
        <v>6340</v>
      </c>
      <c r="G2861" s="946"/>
      <c r="H2861" s="946"/>
      <c r="I2861" s="906" t="s">
        <v>887</v>
      </c>
      <c r="J2861" s="956"/>
      <c r="K2861" s="1085"/>
      <c r="L2861" s="931"/>
      <c r="M2861" s="931"/>
      <c r="N2861" s="912"/>
      <c r="O2861" s="761"/>
      <c r="P2861" s="931"/>
      <c r="Q2861" s="931"/>
    </row>
    <row r="2862" spans="2:17">
      <c r="B2862" s="911">
        <v>2856</v>
      </c>
      <c r="C2862" s="931" t="s">
        <v>65</v>
      </c>
      <c r="D2862" s="913"/>
      <c r="E2862" s="931" t="s">
        <v>150</v>
      </c>
      <c r="F2862" s="912" t="str">
        <f t="shared" si="57"/>
        <v>6340</v>
      </c>
      <c r="G2862" s="946"/>
      <c r="H2862" s="946"/>
      <c r="I2862" s="906" t="s">
        <v>889</v>
      </c>
      <c r="J2862" s="956"/>
      <c r="K2862" s="1085"/>
      <c r="L2862" s="931"/>
      <c r="M2862" s="931"/>
      <c r="N2862" s="912"/>
      <c r="O2862" s="761"/>
      <c r="P2862" s="931"/>
      <c r="Q2862" s="931"/>
    </row>
    <row r="2863" spans="2:17">
      <c r="B2863" s="911">
        <v>2857</v>
      </c>
      <c r="C2863" s="931" t="s">
        <v>65</v>
      </c>
      <c r="D2863" s="913"/>
      <c r="E2863" s="931" t="s">
        <v>150</v>
      </c>
      <c r="F2863" s="912" t="str">
        <f t="shared" si="57"/>
        <v>6340</v>
      </c>
      <c r="G2863" s="946"/>
      <c r="H2863" s="946"/>
      <c r="I2863" s="906" t="s">
        <v>891</v>
      </c>
      <c r="J2863" s="956"/>
      <c r="K2863" s="1085"/>
      <c r="L2863" s="931"/>
      <c r="M2863" s="931"/>
      <c r="N2863" s="912"/>
      <c r="O2863" s="761"/>
      <c r="P2863" s="931"/>
      <c r="Q2863" s="931"/>
    </row>
    <row r="2864" spans="2:17">
      <c r="B2864" s="911">
        <v>2858</v>
      </c>
      <c r="C2864" s="931" t="s">
        <v>65</v>
      </c>
      <c r="D2864" s="913"/>
      <c r="E2864" s="931" t="s">
        <v>150</v>
      </c>
      <c r="F2864" s="912" t="str">
        <f t="shared" si="57"/>
        <v>6340</v>
      </c>
      <c r="G2864" s="946"/>
      <c r="H2864" s="946"/>
      <c r="I2864" s="906" t="s">
        <v>893</v>
      </c>
      <c r="J2864" s="956"/>
      <c r="K2864" s="1085"/>
      <c r="L2864" s="931"/>
      <c r="M2864" s="931"/>
      <c r="N2864" s="912"/>
      <c r="O2864" s="761"/>
      <c r="P2864" s="931"/>
      <c r="Q2864" s="931"/>
    </row>
    <row r="2865" spans="2:17">
      <c r="B2865" s="911">
        <v>2859</v>
      </c>
      <c r="C2865" s="931" t="s">
        <v>65</v>
      </c>
      <c r="D2865" s="913"/>
      <c r="E2865" s="931" t="s">
        <v>150</v>
      </c>
      <c r="F2865" s="912" t="str">
        <f t="shared" si="57"/>
        <v>6340</v>
      </c>
      <c r="G2865" s="946"/>
      <c r="H2865" s="946"/>
      <c r="I2865" s="906" t="s">
        <v>895</v>
      </c>
      <c r="J2865" s="956"/>
      <c r="K2865" s="1085"/>
      <c r="L2865" s="931"/>
      <c r="M2865" s="931"/>
      <c r="N2865" s="912"/>
      <c r="O2865" s="761"/>
      <c r="P2865" s="931"/>
      <c r="Q2865" s="931"/>
    </row>
    <row r="2866" spans="2:17">
      <c r="B2866" s="911">
        <v>2860</v>
      </c>
      <c r="C2866" s="931" t="s">
        <v>65</v>
      </c>
      <c r="D2866" s="913"/>
      <c r="E2866" s="931" t="s">
        <v>150</v>
      </c>
      <c r="F2866" s="912" t="str">
        <f t="shared" si="57"/>
        <v>6340</v>
      </c>
      <c r="G2866" s="946"/>
      <c r="H2866" s="946"/>
      <c r="I2866" s="906" t="s">
        <v>896</v>
      </c>
      <c r="J2866" s="956"/>
      <c r="K2866" s="1085"/>
      <c r="L2866" s="931"/>
      <c r="M2866" s="931"/>
      <c r="N2866" s="912"/>
      <c r="O2866" s="761"/>
      <c r="P2866" s="931"/>
      <c r="Q2866" s="931"/>
    </row>
    <row r="2867" spans="2:17">
      <c r="B2867" s="911">
        <v>2861</v>
      </c>
      <c r="C2867" s="931" t="s">
        <v>65</v>
      </c>
      <c r="D2867" s="913"/>
      <c r="E2867" s="931" t="s">
        <v>150</v>
      </c>
      <c r="F2867" s="912" t="str">
        <f t="shared" si="57"/>
        <v>6340</v>
      </c>
      <c r="G2867" s="946"/>
      <c r="H2867" s="946"/>
      <c r="I2867" s="906" t="s">
        <v>899</v>
      </c>
      <c r="J2867" s="956"/>
      <c r="K2867" s="1085"/>
      <c r="L2867" s="931"/>
      <c r="M2867" s="931"/>
      <c r="N2867" s="912"/>
      <c r="O2867" s="761"/>
      <c r="P2867" s="931"/>
      <c r="Q2867" s="931"/>
    </row>
    <row r="2868" spans="2:17">
      <c r="B2868" s="911">
        <v>2862</v>
      </c>
      <c r="C2868" s="931" t="s">
        <v>65</v>
      </c>
      <c r="D2868" s="913"/>
      <c r="E2868" s="931" t="s">
        <v>150</v>
      </c>
      <c r="F2868" s="912" t="str">
        <f t="shared" si="57"/>
        <v>6340</v>
      </c>
      <c r="G2868" s="946"/>
      <c r="H2868" s="946"/>
      <c r="I2868" s="906" t="s">
        <v>902</v>
      </c>
      <c r="J2868" s="956"/>
      <c r="K2868" s="1085"/>
      <c r="L2868" s="931"/>
      <c r="M2868" s="931"/>
      <c r="N2868" s="912"/>
      <c r="O2868" s="761"/>
      <c r="P2868" s="931"/>
      <c r="Q2868" s="931"/>
    </row>
    <row r="2869" spans="2:17">
      <c r="B2869" s="911">
        <v>2863</v>
      </c>
      <c r="C2869" s="931" t="s">
        <v>65</v>
      </c>
      <c r="D2869" s="913"/>
      <c r="E2869" s="931" t="s">
        <v>150</v>
      </c>
      <c r="F2869" s="912" t="str">
        <f t="shared" si="57"/>
        <v>6340</v>
      </c>
      <c r="G2869" s="946"/>
      <c r="H2869" s="946"/>
      <c r="I2869" s="906" t="s">
        <v>903</v>
      </c>
      <c r="J2869" s="956"/>
      <c r="K2869" s="1085"/>
      <c r="L2869" s="931"/>
      <c r="M2869" s="931"/>
      <c r="N2869" s="912"/>
      <c r="O2869" s="761"/>
      <c r="P2869" s="931"/>
      <c r="Q2869" s="931"/>
    </row>
    <row r="2870" spans="2:17">
      <c r="B2870" s="911">
        <v>2864</v>
      </c>
      <c r="C2870" s="931" t="s">
        <v>65</v>
      </c>
      <c r="D2870" s="913"/>
      <c r="E2870" s="931" t="s">
        <v>150</v>
      </c>
      <c r="F2870" s="912" t="str">
        <f t="shared" si="57"/>
        <v>6340</v>
      </c>
      <c r="G2870" s="931" t="s">
        <v>904</v>
      </c>
      <c r="H2870" s="946"/>
      <c r="I2870" s="906" t="s">
        <v>905</v>
      </c>
      <c r="J2870" s="956">
        <v>1</v>
      </c>
      <c r="K2870" s="1085">
        <v>1</v>
      </c>
      <c r="L2870" s="931">
        <v>8</v>
      </c>
      <c r="M2870" s="931" t="s">
        <v>3343</v>
      </c>
      <c r="N2870" s="912"/>
      <c r="O2870" s="761"/>
      <c r="P2870" s="931"/>
      <c r="Q2870" s="931"/>
    </row>
    <row r="2871" spans="2:17">
      <c r="B2871" s="911">
        <v>2865</v>
      </c>
      <c r="C2871" s="931" t="s">
        <v>65</v>
      </c>
      <c r="D2871" s="913"/>
      <c r="E2871" s="931" t="s">
        <v>150</v>
      </c>
      <c r="F2871" s="912" t="str">
        <f t="shared" si="57"/>
        <v>6340</v>
      </c>
      <c r="G2871" s="931" t="s">
        <v>904</v>
      </c>
      <c r="H2871" s="946"/>
      <c r="I2871" s="906" t="s">
        <v>905</v>
      </c>
      <c r="J2871" s="956">
        <v>1</v>
      </c>
      <c r="K2871" s="1085">
        <v>2</v>
      </c>
      <c r="L2871" s="931">
        <v>8</v>
      </c>
      <c r="M2871" s="931" t="s">
        <v>3387</v>
      </c>
      <c r="N2871" s="912"/>
      <c r="O2871" s="761"/>
      <c r="P2871" s="931"/>
      <c r="Q2871" s="931"/>
    </row>
    <row r="2872" spans="2:17">
      <c r="B2872" s="911">
        <v>2866</v>
      </c>
      <c r="C2872" s="931" t="s">
        <v>65</v>
      </c>
      <c r="D2872" s="913"/>
      <c r="E2872" s="931" t="s">
        <v>150</v>
      </c>
      <c r="F2872" s="912" t="str">
        <f t="shared" si="57"/>
        <v>6340</v>
      </c>
      <c r="G2872" s="931" t="s">
        <v>904</v>
      </c>
      <c r="H2872" s="946"/>
      <c r="I2872" s="906" t="s">
        <v>905</v>
      </c>
      <c r="J2872" s="956">
        <v>1</v>
      </c>
      <c r="K2872" s="1085">
        <v>3</v>
      </c>
      <c r="L2872" s="931">
        <v>8</v>
      </c>
      <c r="M2872" s="931" t="s">
        <v>3387</v>
      </c>
      <c r="N2872" s="912"/>
      <c r="O2872" s="761"/>
      <c r="P2872" s="931"/>
      <c r="Q2872" s="931"/>
    </row>
    <row r="2873" spans="2:17">
      <c r="B2873" s="911">
        <v>2867</v>
      </c>
      <c r="C2873" s="931" t="s">
        <v>65</v>
      </c>
      <c r="D2873" s="913"/>
      <c r="E2873" s="931" t="s">
        <v>150</v>
      </c>
      <c r="F2873" s="912" t="str">
        <f t="shared" si="57"/>
        <v>6340</v>
      </c>
      <c r="G2873" s="931" t="s">
        <v>904</v>
      </c>
      <c r="H2873" s="946"/>
      <c r="I2873" s="906" t="s">
        <v>905</v>
      </c>
      <c r="J2873" s="956">
        <v>1</v>
      </c>
      <c r="K2873" s="1085">
        <v>4</v>
      </c>
      <c r="L2873" s="931">
        <v>8</v>
      </c>
      <c r="M2873" s="931" t="s">
        <v>3387</v>
      </c>
      <c r="N2873" s="912"/>
      <c r="O2873" s="761"/>
      <c r="P2873" s="931"/>
      <c r="Q2873" s="931"/>
    </row>
    <row r="2874" spans="2:17">
      <c r="B2874" s="911">
        <v>2868</v>
      </c>
      <c r="C2874" s="931" t="s">
        <v>65</v>
      </c>
      <c r="D2874" s="913"/>
      <c r="E2874" s="931" t="s">
        <v>150</v>
      </c>
      <c r="F2874" s="912" t="str">
        <f t="shared" si="57"/>
        <v>6340</v>
      </c>
      <c r="G2874" s="931" t="s">
        <v>904</v>
      </c>
      <c r="H2874" s="946"/>
      <c r="I2874" s="906" t="s">
        <v>905</v>
      </c>
      <c r="J2874" s="956">
        <v>1</v>
      </c>
      <c r="K2874" s="1085">
        <v>5</v>
      </c>
      <c r="L2874" s="931">
        <v>8</v>
      </c>
      <c r="M2874" s="931" t="s">
        <v>3387</v>
      </c>
      <c r="N2874" s="912"/>
      <c r="O2874" s="761"/>
      <c r="P2874" s="931"/>
      <c r="Q2874" s="931"/>
    </row>
    <row r="2875" spans="2:17">
      <c r="B2875" s="911">
        <v>2869</v>
      </c>
      <c r="C2875" s="931" t="s">
        <v>65</v>
      </c>
      <c r="D2875" s="913"/>
      <c r="E2875" s="931" t="s">
        <v>150</v>
      </c>
      <c r="F2875" s="912" t="str">
        <f t="shared" si="57"/>
        <v>6340</v>
      </c>
      <c r="G2875" s="931" t="s">
        <v>904</v>
      </c>
      <c r="H2875" s="946"/>
      <c r="I2875" s="906" t="s">
        <v>905</v>
      </c>
      <c r="J2875" s="956">
        <v>1</v>
      </c>
      <c r="K2875" s="1085">
        <v>6</v>
      </c>
      <c r="L2875" s="931">
        <v>8</v>
      </c>
      <c r="M2875" s="931" t="s">
        <v>3387</v>
      </c>
      <c r="N2875" s="912"/>
      <c r="O2875" s="761"/>
      <c r="P2875" s="931"/>
      <c r="Q2875" s="931"/>
    </row>
    <row r="2876" spans="2:17">
      <c r="B2876" s="911">
        <v>2870</v>
      </c>
      <c r="C2876" s="931" t="s">
        <v>65</v>
      </c>
      <c r="D2876" s="913"/>
      <c r="E2876" s="931" t="s">
        <v>150</v>
      </c>
      <c r="F2876" s="912" t="str">
        <f t="shared" si="57"/>
        <v>6340</v>
      </c>
      <c r="G2876" s="931" t="s">
        <v>904</v>
      </c>
      <c r="H2876" s="946"/>
      <c r="I2876" s="906" t="s">
        <v>905</v>
      </c>
      <c r="J2876" s="956">
        <v>1</v>
      </c>
      <c r="K2876" s="1085">
        <v>7</v>
      </c>
      <c r="L2876" s="931">
        <v>8</v>
      </c>
      <c r="M2876" s="931" t="s">
        <v>3387</v>
      </c>
      <c r="N2876" s="912"/>
      <c r="O2876" s="761"/>
      <c r="P2876" s="931"/>
      <c r="Q2876" s="931"/>
    </row>
    <row r="2877" spans="2:17">
      <c r="B2877" s="911">
        <v>2871</v>
      </c>
      <c r="C2877" s="931" t="s">
        <v>65</v>
      </c>
      <c r="D2877" s="913"/>
      <c r="E2877" s="931" t="s">
        <v>150</v>
      </c>
      <c r="F2877" s="912" t="str">
        <f t="shared" si="57"/>
        <v>6340</v>
      </c>
      <c r="G2877" s="931" t="s">
        <v>904</v>
      </c>
      <c r="H2877" s="946"/>
      <c r="I2877" s="906" t="s">
        <v>905</v>
      </c>
      <c r="J2877" s="956">
        <v>1</v>
      </c>
      <c r="K2877" s="1085">
        <v>8</v>
      </c>
      <c r="L2877" s="931">
        <v>8</v>
      </c>
      <c r="M2877" s="931" t="s">
        <v>3387</v>
      </c>
      <c r="N2877" s="912"/>
      <c r="O2877" s="761"/>
      <c r="P2877" s="931"/>
      <c r="Q2877" s="931"/>
    </row>
    <row r="2878" spans="2:17">
      <c r="B2878" s="911">
        <v>2872</v>
      </c>
      <c r="C2878" s="931" t="s">
        <v>65</v>
      </c>
      <c r="D2878" s="913"/>
      <c r="E2878" s="931" t="s">
        <v>150</v>
      </c>
      <c r="F2878" s="912" t="str">
        <f t="shared" si="57"/>
        <v>6340</v>
      </c>
      <c r="G2878" s="931" t="s">
        <v>904</v>
      </c>
      <c r="H2878" s="946"/>
      <c r="I2878" s="906" t="s">
        <v>905</v>
      </c>
      <c r="J2878" s="956">
        <v>2</v>
      </c>
      <c r="K2878" s="1085">
        <v>9</v>
      </c>
      <c r="L2878" s="931">
        <v>8</v>
      </c>
      <c r="M2878" s="931" t="s">
        <v>3387</v>
      </c>
      <c r="N2878" s="912"/>
      <c r="O2878" s="761"/>
      <c r="P2878" s="931"/>
      <c r="Q2878" s="931"/>
    </row>
    <row r="2879" spans="2:17">
      <c r="B2879" s="911">
        <v>2873</v>
      </c>
      <c r="C2879" s="931" t="s">
        <v>65</v>
      </c>
      <c r="D2879" s="913"/>
      <c r="E2879" s="931" t="s">
        <v>150</v>
      </c>
      <c r="F2879" s="912" t="str">
        <f t="shared" si="57"/>
        <v>6340</v>
      </c>
      <c r="G2879" s="931" t="s">
        <v>904</v>
      </c>
      <c r="H2879" s="946"/>
      <c r="I2879" s="906" t="s">
        <v>905</v>
      </c>
      <c r="J2879" s="956">
        <v>2</v>
      </c>
      <c r="K2879" s="1085">
        <v>10</v>
      </c>
      <c r="L2879" s="931">
        <v>1.5</v>
      </c>
      <c r="M2879" s="931" t="s">
        <v>3388</v>
      </c>
      <c r="N2879" s="912"/>
      <c r="O2879" s="761"/>
      <c r="P2879" s="931"/>
      <c r="Q2879" s="931"/>
    </row>
    <row r="2880" spans="2:17">
      <c r="B2880" s="911">
        <v>2874</v>
      </c>
      <c r="C2880" s="931" t="s">
        <v>65</v>
      </c>
      <c r="D2880" s="913"/>
      <c r="E2880" s="931" t="s">
        <v>150</v>
      </c>
      <c r="F2880" s="912" t="str">
        <f t="shared" si="57"/>
        <v>6340</v>
      </c>
      <c r="G2880" s="931" t="s">
        <v>904</v>
      </c>
      <c r="H2880" s="946"/>
      <c r="I2880" s="906" t="s">
        <v>905</v>
      </c>
      <c r="J2880" s="956">
        <v>2</v>
      </c>
      <c r="K2880" s="1085">
        <v>11</v>
      </c>
      <c r="L2880" s="931">
        <v>8</v>
      </c>
      <c r="M2880" s="931" t="s">
        <v>3387</v>
      </c>
      <c r="N2880" s="912"/>
      <c r="O2880" s="761"/>
      <c r="P2880" s="931"/>
      <c r="Q2880" s="931"/>
    </row>
    <row r="2881" spans="2:17">
      <c r="B2881" s="911">
        <v>2875</v>
      </c>
      <c r="C2881" s="931" t="s">
        <v>65</v>
      </c>
      <c r="D2881" s="913"/>
      <c r="E2881" s="931" t="s">
        <v>150</v>
      </c>
      <c r="F2881" s="912" t="str">
        <f t="shared" si="57"/>
        <v>6340</v>
      </c>
      <c r="G2881" s="931" t="s">
        <v>904</v>
      </c>
      <c r="H2881" s="946"/>
      <c r="I2881" s="906" t="s">
        <v>905</v>
      </c>
      <c r="J2881" s="956">
        <v>2</v>
      </c>
      <c r="K2881" s="1085">
        <v>12</v>
      </c>
      <c r="L2881" s="931">
        <v>8</v>
      </c>
      <c r="M2881" s="931" t="s">
        <v>3387</v>
      </c>
      <c r="N2881" s="912"/>
      <c r="O2881" s="761"/>
      <c r="P2881" s="931"/>
      <c r="Q2881" s="931"/>
    </row>
    <row r="2882" spans="2:17">
      <c r="B2882" s="911">
        <v>2876</v>
      </c>
      <c r="C2882" s="931" t="s">
        <v>65</v>
      </c>
      <c r="D2882" s="913"/>
      <c r="E2882" s="931" t="s">
        <v>150</v>
      </c>
      <c r="F2882" s="912" t="str">
        <f t="shared" si="57"/>
        <v>6340</v>
      </c>
      <c r="G2882" s="931" t="s">
        <v>904</v>
      </c>
      <c r="H2882" s="946"/>
      <c r="I2882" s="906" t="s">
        <v>905</v>
      </c>
      <c r="J2882" s="956">
        <v>2</v>
      </c>
      <c r="K2882" s="1085">
        <v>13</v>
      </c>
      <c r="L2882" s="931">
        <v>8</v>
      </c>
      <c r="M2882" s="931" t="s">
        <v>3387</v>
      </c>
      <c r="N2882" s="912"/>
      <c r="O2882" s="761"/>
      <c r="P2882" s="931"/>
      <c r="Q2882" s="931"/>
    </row>
    <row r="2883" spans="2:17">
      <c r="B2883" s="911">
        <v>2877</v>
      </c>
      <c r="C2883" s="931" t="s">
        <v>65</v>
      </c>
      <c r="D2883" s="913"/>
      <c r="E2883" s="931" t="s">
        <v>150</v>
      </c>
      <c r="F2883" s="912" t="str">
        <f t="shared" si="57"/>
        <v>6340</v>
      </c>
      <c r="G2883" s="931" t="s">
        <v>904</v>
      </c>
      <c r="H2883" s="946"/>
      <c r="I2883" s="906" t="s">
        <v>905</v>
      </c>
      <c r="J2883" s="956">
        <v>2</v>
      </c>
      <c r="K2883" s="1085">
        <v>14</v>
      </c>
      <c r="L2883" s="931">
        <v>8</v>
      </c>
      <c r="M2883" s="931" t="s">
        <v>3387</v>
      </c>
      <c r="N2883" s="912"/>
      <c r="O2883" s="761"/>
      <c r="P2883" s="931"/>
      <c r="Q2883" s="931"/>
    </row>
    <row r="2884" spans="2:17">
      <c r="B2884" s="911">
        <v>2878</v>
      </c>
      <c r="C2884" s="931" t="s">
        <v>65</v>
      </c>
      <c r="D2884" s="913"/>
      <c r="E2884" s="931" t="s">
        <v>150</v>
      </c>
      <c r="F2884" s="912" t="str">
        <f t="shared" si="57"/>
        <v>6340</v>
      </c>
      <c r="G2884" s="931" t="s">
        <v>904</v>
      </c>
      <c r="H2884" s="946"/>
      <c r="I2884" s="906" t="s">
        <v>905</v>
      </c>
      <c r="J2884" s="956">
        <v>2</v>
      </c>
      <c r="K2884" s="1085">
        <v>15</v>
      </c>
      <c r="L2884" s="931">
        <v>8</v>
      </c>
      <c r="M2884" s="931" t="s">
        <v>3387</v>
      </c>
      <c r="N2884" s="912"/>
      <c r="O2884" s="761"/>
      <c r="P2884" s="931"/>
      <c r="Q2884" s="931"/>
    </row>
    <row r="2885" spans="2:17">
      <c r="B2885" s="911">
        <v>2879</v>
      </c>
      <c r="C2885" s="931" t="s">
        <v>65</v>
      </c>
      <c r="D2885" s="913"/>
      <c r="E2885" s="931" t="s">
        <v>150</v>
      </c>
      <c r="F2885" s="912" t="str">
        <f t="shared" si="57"/>
        <v>6340</v>
      </c>
      <c r="G2885" s="931" t="s">
        <v>904</v>
      </c>
      <c r="H2885" s="946"/>
      <c r="I2885" s="906" t="s">
        <v>905</v>
      </c>
      <c r="J2885" s="956">
        <v>2</v>
      </c>
      <c r="K2885" s="1085">
        <v>16</v>
      </c>
      <c r="L2885" s="931">
        <v>8</v>
      </c>
      <c r="M2885" s="931" t="s">
        <v>3387</v>
      </c>
      <c r="N2885" s="912"/>
      <c r="O2885" s="761"/>
      <c r="P2885" s="931"/>
      <c r="Q2885" s="931"/>
    </row>
    <row r="2886" spans="2:17">
      <c r="B2886" s="911">
        <v>2880</v>
      </c>
      <c r="C2886" s="931" t="s">
        <v>65</v>
      </c>
      <c r="D2886" s="913"/>
      <c r="E2886" s="931" t="s">
        <v>150</v>
      </c>
      <c r="F2886" s="912" t="str">
        <f t="shared" si="57"/>
        <v>6340</v>
      </c>
      <c r="G2886" s="931" t="s">
        <v>904</v>
      </c>
      <c r="H2886" s="946"/>
      <c r="I2886" s="906" t="s">
        <v>905</v>
      </c>
      <c r="J2886" s="956">
        <v>2</v>
      </c>
      <c r="K2886" s="1085">
        <v>17</v>
      </c>
      <c r="L2886" s="931">
        <v>8</v>
      </c>
      <c r="M2886" s="931" t="s">
        <v>3387</v>
      </c>
      <c r="N2886" s="912"/>
      <c r="O2886" s="761"/>
      <c r="P2886" s="931"/>
      <c r="Q2886" s="931"/>
    </row>
    <row r="2887" spans="2:17">
      <c r="B2887" s="911">
        <v>2881</v>
      </c>
      <c r="C2887" s="931" t="s">
        <v>65</v>
      </c>
      <c r="D2887" s="913"/>
      <c r="E2887" s="931" t="s">
        <v>150</v>
      </c>
      <c r="F2887" s="912" t="str">
        <f t="shared" si="57"/>
        <v>6340</v>
      </c>
      <c r="G2887" s="931" t="s">
        <v>904</v>
      </c>
      <c r="H2887" s="946"/>
      <c r="I2887" s="906" t="s">
        <v>905</v>
      </c>
      <c r="J2887" s="956">
        <v>2</v>
      </c>
      <c r="K2887" s="1085">
        <v>18</v>
      </c>
      <c r="L2887" s="931">
        <v>8</v>
      </c>
      <c r="M2887" s="931" t="s">
        <v>3387</v>
      </c>
      <c r="N2887" s="912"/>
      <c r="O2887" s="761"/>
      <c r="P2887" s="931"/>
      <c r="Q2887" s="931"/>
    </row>
    <row r="2888" spans="2:17">
      <c r="B2888" s="911">
        <v>2882</v>
      </c>
      <c r="C2888" s="931" t="s">
        <v>65</v>
      </c>
      <c r="D2888" s="913"/>
      <c r="E2888" s="931" t="s">
        <v>150</v>
      </c>
      <c r="F2888" s="912" t="str">
        <f t="shared" si="57"/>
        <v>6340</v>
      </c>
      <c r="G2888" s="931" t="s">
        <v>904</v>
      </c>
      <c r="H2888" s="946"/>
      <c r="I2888" s="906" t="s">
        <v>905</v>
      </c>
      <c r="J2888" s="956">
        <v>2</v>
      </c>
      <c r="K2888" s="1085">
        <v>19</v>
      </c>
      <c r="L2888" s="931">
        <v>8</v>
      </c>
      <c r="M2888" s="931" t="s">
        <v>3343</v>
      </c>
      <c r="N2888" s="912"/>
      <c r="O2888" s="761"/>
      <c r="P2888" s="931"/>
      <c r="Q2888" s="931"/>
    </row>
    <row r="2889" spans="2:17">
      <c r="B2889" s="911">
        <v>2883</v>
      </c>
      <c r="C2889" s="931" t="s">
        <v>65</v>
      </c>
      <c r="D2889" s="913"/>
      <c r="E2889" s="931" t="s">
        <v>150</v>
      </c>
      <c r="F2889" s="912" t="str">
        <f t="shared" si="57"/>
        <v>6340</v>
      </c>
      <c r="G2889" s="931" t="s">
        <v>906</v>
      </c>
      <c r="H2889" s="946"/>
      <c r="I2889" s="906" t="s">
        <v>907</v>
      </c>
      <c r="J2889" s="956">
        <v>1</v>
      </c>
      <c r="K2889" s="1085">
        <v>1</v>
      </c>
      <c r="L2889" s="931">
        <v>8</v>
      </c>
      <c r="M2889" s="931" t="s">
        <v>3343</v>
      </c>
      <c r="N2889" s="912"/>
      <c r="O2889" s="761"/>
      <c r="P2889" s="931"/>
      <c r="Q2889" s="931"/>
    </row>
    <row r="2890" spans="2:17">
      <c r="B2890" s="911">
        <v>2884</v>
      </c>
      <c r="C2890" s="931" t="s">
        <v>65</v>
      </c>
      <c r="D2890" s="913"/>
      <c r="E2890" s="931" t="s">
        <v>150</v>
      </c>
      <c r="F2890" s="912" t="str">
        <f t="shared" si="57"/>
        <v>6340</v>
      </c>
      <c r="G2890" s="931" t="s">
        <v>906</v>
      </c>
      <c r="H2890" s="946"/>
      <c r="I2890" s="906" t="s">
        <v>907</v>
      </c>
      <c r="J2890" s="956">
        <v>1</v>
      </c>
      <c r="K2890" s="1085">
        <v>2</v>
      </c>
      <c r="L2890" s="931">
        <v>8</v>
      </c>
      <c r="M2890" s="931" t="s">
        <v>3387</v>
      </c>
      <c r="N2890" s="912"/>
      <c r="O2890" s="761"/>
      <c r="P2890" s="931"/>
      <c r="Q2890" s="931"/>
    </row>
    <row r="2891" spans="2:17">
      <c r="B2891" s="911">
        <v>2885</v>
      </c>
      <c r="C2891" s="931" t="s">
        <v>65</v>
      </c>
      <c r="D2891" s="913"/>
      <c r="E2891" s="931" t="s">
        <v>150</v>
      </c>
      <c r="F2891" s="912" t="str">
        <f t="shared" si="57"/>
        <v>6340</v>
      </c>
      <c r="G2891" s="931" t="s">
        <v>906</v>
      </c>
      <c r="H2891" s="946"/>
      <c r="I2891" s="906" t="s">
        <v>907</v>
      </c>
      <c r="J2891" s="956">
        <v>1</v>
      </c>
      <c r="K2891" s="1085">
        <v>3</v>
      </c>
      <c r="L2891" s="931">
        <v>8</v>
      </c>
      <c r="M2891" s="931" t="s">
        <v>3387</v>
      </c>
      <c r="N2891" s="912"/>
      <c r="O2891" s="761"/>
      <c r="P2891" s="931"/>
      <c r="Q2891" s="931"/>
    </row>
    <row r="2892" spans="2:17">
      <c r="B2892" s="911">
        <v>2886</v>
      </c>
      <c r="C2892" s="931" t="s">
        <v>65</v>
      </c>
      <c r="D2892" s="913"/>
      <c r="E2892" s="931" t="s">
        <v>150</v>
      </c>
      <c r="F2892" s="912" t="str">
        <f t="shared" si="57"/>
        <v>6340</v>
      </c>
      <c r="G2892" s="931" t="s">
        <v>906</v>
      </c>
      <c r="H2892" s="946"/>
      <c r="I2892" s="906" t="s">
        <v>907</v>
      </c>
      <c r="J2892" s="956">
        <v>1</v>
      </c>
      <c r="K2892" s="1085">
        <v>4</v>
      </c>
      <c r="L2892" s="931">
        <v>8</v>
      </c>
      <c r="M2892" s="931" t="s">
        <v>3387</v>
      </c>
      <c r="N2892" s="912"/>
      <c r="O2892" s="761"/>
      <c r="P2892" s="931"/>
      <c r="Q2892" s="931"/>
    </row>
    <row r="2893" spans="2:17">
      <c r="B2893" s="911">
        <v>2887</v>
      </c>
      <c r="C2893" s="931" t="s">
        <v>65</v>
      </c>
      <c r="D2893" s="913"/>
      <c r="E2893" s="931" t="s">
        <v>150</v>
      </c>
      <c r="F2893" s="912" t="str">
        <f t="shared" si="57"/>
        <v>6340</v>
      </c>
      <c r="G2893" s="931" t="s">
        <v>906</v>
      </c>
      <c r="H2893" s="946"/>
      <c r="I2893" s="906" t="s">
        <v>907</v>
      </c>
      <c r="J2893" s="956">
        <v>1</v>
      </c>
      <c r="K2893" s="1085">
        <v>5</v>
      </c>
      <c r="L2893" s="931">
        <v>8</v>
      </c>
      <c r="M2893" s="931" t="s">
        <v>3387</v>
      </c>
      <c r="N2893" s="912"/>
      <c r="O2893" s="761"/>
      <c r="P2893" s="931"/>
      <c r="Q2893" s="931"/>
    </row>
    <row r="2894" spans="2:17">
      <c r="B2894" s="911">
        <v>2888</v>
      </c>
      <c r="C2894" s="931" t="s">
        <v>65</v>
      </c>
      <c r="D2894" s="913"/>
      <c r="E2894" s="931" t="s">
        <v>150</v>
      </c>
      <c r="F2894" s="912" t="str">
        <f t="shared" si="57"/>
        <v>6340</v>
      </c>
      <c r="G2894" s="931" t="s">
        <v>906</v>
      </c>
      <c r="H2894" s="946"/>
      <c r="I2894" s="906" t="s">
        <v>907</v>
      </c>
      <c r="J2894" s="956">
        <v>1</v>
      </c>
      <c r="K2894" s="1085">
        <v>6</v>
      </c>
      <c r="L2894" s="931">
        <v>8</v>
      </c>
      <c r="M2894" s="931" t="s">
        <v>3387</v>
      </c>
      <c r="N2894" s="912"/>
      <c r="O2894" s="761"/>
      <c r="P2894" s="931"/>
      <c r="Q2894" s="931"/>
    </row>
    <row r="2895" spans="2:17">
      <c r="B2895" s="911">
        <v>2889</v>
      </c>
      <c r="C2895" s="931" t="s">
        <v>65</v>
      </c>
      <c r="D2895" s="913"/>
      <c r="E2895" s="931" t="s">
        <v>150</v>
      </c>
      <c r="F2895" s="912" t="str">
        <f t="shared" si="57"/>
        <v>6340</v>
      </c>
      <c r="G2895" s="931" t="s">
        <v>906</v>
      </c>
      <c r="H2895" s="946"/>
      <c r="I2895" s="906" t="s">
        <v>907</v>
      </c>
      <c r="J2895" s="956">
        <v>1</v>
      </c>
      <c r="K2895" s="1085">
        <v>7</v>
      </c>
      <c r="L2895" s="931">
        <v>8</v>
      </c>
      <c r="M2895" s="931" t="s">
        <v>3387</v>
      </c>
      <c r="N2895" s="912"/>
      <c r="O2895" s="761"/>
      <c r="P2895" s="931"/>
      <c r="Q2895" s="931"/>
    </row>
    <row r="2896" spans="2:17">
      <c r="B2896" s="911">
        <v>2890</v>
      </c>
      <c r="C2896" s="931" t="s">
        <v>65</v>
      </c>
      <c r="D2896" s="913"/>
      <c r="E2896" s="931" t="s">
        <v>150</v>
      </c>
      <c r="F2896" s="912" t="str">
        <f t="shared" si="57"/>
        <v>6340</v>
      </c>
      <c r="G2896" s="931" t="s">
        <v>906</v>
      </c>
      <c r="H2896" s="946"/>
      <c r="I2896" s="906" t="s">
        <v>907</v>
      </c>
      <c r="J2896" s="956">
        <v>2</v>
      </c>
      <c r="K2896" s="1085">
        <v>8</v>
      </c>
      <c r="L2896" s="931">
        <v>1.5</v>
      </c>
      <c r="M2896" s="931" t="s">
        <v>3388</v>
      </c>
      <c r="N2896" s="912"/>
      <c r="O2896" s="761"/>
      <c r="P2896" s="931"/>
      <c r="Q2896" s="931"/>
    </row>
    <row r="2897" spans="2:17">
      <c r="B2897" s="911">
        <v>2891</v>
      </c>
      <c r="C2897" s="931" t="s">
        <v>65</v>
      </c>
      <c r="D2897" s="913"/>
      <c r="E2897" s="931" t="s">
        <v>150</v>
      </c>
      <c r="F2897" s="912" t="str">
        <f t="shared" si="57"/>
        <v>6340</v>
      </c>
      <c r="G2897" s="931" t="s">
        <v>906</v>
      </c>
      <c r="H2897" s="946"/>
      <c r="I2897" s="906" t="s">
        <v>907</v>
      </c>
      <c r="J2897" s="956">
        <v>2</v>
      </c>
      <c r="K2897" s="1085">
        <v>9</v>
      </c>
      <c r="L2897" s="931">
        <v>8</v>
      </c>
      <c r="M2897" s="931" t="s">
        <v>3387</v>
      </c>
      <c r="N2897" s="912"/>
      <c r="O2897" s="761"/>
      <c r="P2897" s="931"/>
      <c r="Q2897" s="931"/>
    </row>
    <row r="2898" spans="2:17">
      <c r="B2898" s="911">
        <v>2892</v>
      </c>
      <c r="C2898" s="931" t="s">
        <v>65</v>
      </c>
      <c r="D2898" s="913"/>
      <c r="E2898" s="931" t="s">
        <v>150</v>
      </c>
      <c r="F2898" s="912" t="str">
        <f t="shared" si="57"/>
        <v>6340</v>
      </c>
      <c r="G2898" s="931" t="s">
        <v>906</v>
      </c>
      <c r="H2898" s="946"/>
      <c r="I2898" s="906" t="s">
        <v>907</v>
      </c>
      <c r="J2898" s="956">
        <v>2</v>
      </c>
      <c r="K2898" s="1085">
        <v>10</v>
      </c>
      <c r="L2898" s="931">
        <v>8</v>
      </c>
      <c r="M2898" s="931" t="s">
        <v>3387</v>
      </c>
      <c r="N2898" s="912"/>
      <c r="O2898" s="761"/>
      <c r="P2898" s="931"/>
      <c r="Q2898" s="931"/>
    </row>
    <row r="2899" spans="2:17">
      <c r="B2899" s="911">
        <v>2893</v>
      </c>
      <c r="C2899" s="931" t="s">
        <v>65</v>
      </c>
      <c r="D2899" s="913"/>
      <c r="E2899" s="931" t="s">
        <v>150</v>
      </c>
      <c r="F2899" s="912" t="str">
        <f t="shared" ref="F2899:F2994" si="60">LEFT(I2899,4)</f>
        <v>6340</v>
      </c>
      <c r="G2899" s="931" t="s">
        <v>906</v>
      </c>
      <c r="H2899" s="946"/>
      <c r="I2899" s="906" t="s">
        <v>907</v>
      </c>
      <c r="J2899" s="956">
        <v>2</v>
      </c>
      <c r="K2899" s="1085">
        <v>11</v>
      </c>
      <c r="L2899" s="931">
        <v>8</v>
      </c>
      <c r="M2899" s="931" t="s">
        <v>3387</v>
      </c>
      <c r="N2899" s="912"/>
      <c r="O2899" s="761"/>
      <c r="P2899" s="931"/>
      <c r="Q2899" s="931"/>
    </row>
    <row r="2900" spans="2:17">
      <c r="B2900" s="911">
        <v>2894</v>
      </c>
      <c r="C2900" s="931" t="s">
        <v>65</v>
      </c>
      <c r="D2900" s="913"/>
      <c r="E2900" s="931" t="s">
        <v>150</v>
      </c>
      <c r="F2900" s="912" t="str">
        <f t="shared" si="60"/>
        <v>6340</v>
      </c>
      <c r="G2900" s="931" t="s">
        <v>906</v>
      </c>
      <c r="H2900" s="946"/>
      <c r="I2900" s="906" t="s">
        <v>907</v>
      </c>
      <c r="J2900" s="956">
        <v>2</v>
      </c>
      <c r="K2900" s="1085">
        <v>12</v>
      </c>
      <c r="L2900" s="931">
        <v>8</v>
      </c>
      <c r="M2900" s="931" t="s">
        <v>3387</v>
      </c>
      <c r="N2900" s="912"/>
      <c r="O2900" s="761"/>
      <c r="P2900" s="931"/>
      <c r="Q2900" s="931"/>
    </row>
    <row r="2901" spans="2:17">
      <c r="B2901" s="911">
        <v>2895</v>
      </c>
      <c r="C2901" s="931" t="s">
        <v>65</v>
      </c>
      <c r="D2901" s="913"/>
      <c r="E2901" s="931" t="s">
        <v>150</v>
      </c>
      <c r="F2901" s="912" t="str">
        <f t="shared" si="60"/>
        <v>6340</v>
      </c>
      <c r="G2901" s="931" t="s">
        <v>906</v>
      </c>
      <c r="H2901" s="946"/>
      <c r="I2901" s="906" t="s">
        <v>907</v>
      </c>
      <c r="J2901" s="956">
        <v>2</v>
      </c>
      <c r="K2901" s="1085">
        <v>13</v>
      </c>
      <c r="L2901" s="931">
        <v>8</v>
      </c>
      <c r="M2901" s="931" t="s">
        <v>3387</v>
      </c>
      <c r="N2901" s="912"/>
      <c r="O2901" s="761"/>
      <c r="P2901" s="931"/>
      <c r="Q2901" s="931"/>
    </row>
    <row r="2902" spans="2:17">
      <c r="B2902" s="911">
        <v>2896</v>
      </c>
      <c r="C2902" s="931" t="s">
        <v>65</v>
      </c>
      <c r="D2902" s="913"/>
      <c r="E2902" s="931" t="s">
        <v>150</v>
      </c>
      <c r="F2902" s="912" t="str">
        <f t="shared" si="60"/>
        <v>6340</v>
      </c>
      <c r="G2902" s="931" t="s">
        <v>906</v>
      </c>
      <c r="H2902" s="946"/>
      <c r="I2902" s="906" t="s">
        <v>907</v>
      </c>
      <c r="J2902" s="956">
        <v>2</v>
      </c>
      <c r="K2902" s="1085">
        <v>14</v>
      </c>
      <c r="L2902" s="931">
        <v>8</v>
      </c>
      <c r="M2902" s="931" t="s">
        <v>3387</v>
      </c>
      <c r="N2902" s="912"/>
      <c r="O2902" s="761"/>
      <c r="P2902" s="931"/>
      <c r="Q2902" s="931"/>
    </row>
    <row r="2903" spans="2:17">
      <c r="B2903" s="911">
        <v>2897</v>
      </c>
      <c r="C2903" s="931" t="s">
        <v>65</v>
      </c>
      <c r="D2903" s="913"/>
      <c r="E2903" s="931" t="s">
        <v>150</v>
      </c>
      <c r="F2903" s="912" t="str">
        <f t="shared" si="60"/>
        <v>6340</v>
      </c>
      <c r="G2903" s="931" t="s">
        <v>906</v>
      </c>
      <c r="H2903" s="946"/>
      <c r="I2903" s="906" t="s">
        <v>907</v>
      </c>
      <c r="J2903" s="956">
        <v>2</v>
      </c>
      <c r="K2903" s="1085">
        <v>15</v>
      </c>
      <c r="L2903" s="931">
        <v>8</v>
      </c>
      <c r="M2903" s="931" t="s">
        <v>3387</v>
      </c>
      <c r="N2903" s="912"/>
      <c r="O2903" s="761"/>
      <c r="P2903" s="931"/>
      <c r="Q2903" s="931"/>
    </row>
    <row r="2904" spans="2:17">
      <c r="B2904" s="911">
        <v>2898</v>
      </c>
      <c r="C2904" s="931" t="s">
        <v>65</v>
      </c>
      <c r="D2904" s="913"/>
      <c r="E2904" s="931" t="s">
        <v>150</v>
      </c>
      <c r="F2904" s="912" t="str">
        <f t="shared" si="60"/>
        <v>6340</v>
      </c>
      <c r="G2904" s="931" t="s">
        <v>906</v>
      </c>
      <c r="H2904" s="946"/>
      <c r="I2904" s="906" t="s">
        <v>907</v>
      </c>
      <c r="J2904" s="956">
        <v>2</v>
      </c>
      <c r="K2904" s="1085">
        <v>16</v>
      </c>
      <c r="L2904" s="931">
        <v>8</v>
      </c>
      <c r="M2904" s="931" t="s">
        <v>3343</v>
      </c>
      <c r="N2904" s="912"/>
      <c r="O2904" s="761"/>
      <c r="P2904" s="931"/>
      <c r="Q2904" s="931"/>
    </row>
    <row r="2905" spans="2:17">
      <c r="B2905" s="911">
        <v>2899</v>
      </c>
      <c r="C2905" s="931" t="s">
        <v>65</v>
      </c>
      <c r="D2905" s="913"/>
      <c r="E2905" s="931" t="s">
        <v>150</v>
      </c>
      <c r="F2905" s="912" t="str">
        <f t="shared" si="60"/>
        <v>6340</v>
      </c>
      <c r="G2905" s="946"/>
      <c r="H2905" s="946"/>
      <c r="I2905" s="906" t="s">
        <v>908</v>
      </c>
      <c r="J2905" s="956"/>
      <c r="K2905" s="1085"/>
      <c r="L2905" s="931"/>
      <c r="M2905" s="931"/>
      <c r="N2905" s="912"/>
      <c r="O2905" s="761"/>
      <c r="P2905" s="931"/>
      <c r="Q2905" s="931"/>
    </row>
    <row r="2906" spans="2:17">
      <c r="B2906" s="911">
        <v>2900</v>
      </c>
      <c r="C2906" s="931" t="s">
        <v>65</v>
      </c>
      <c r="D2906" s="913"/>
      <c r="E2906" s="931" t="s">
        <v>150</v>
      </c>
      <c r="F2906" s="912" t="str">
        <f t="shared" si="60"/>
        <v>6340</v>
      </c>
      <c r="G2906" s="931" t="s">
        <v>910</v>
      </c>
      <c r="H2906" s="946"/>
      <c r="I2906" s="906" t="s">
        <v>911</v>
      </c>
      <c r="J2906" s="956">
        <v>1</v>
      </c>
      <c r="K2906" s="1085">
        <v>1</v>
      </c>
      <c r="L2906" s="931">
        <v>8</v>
      </c>
      <c r="M2906" s="931" t="s">
        <v>3343</v>
      </c>
      <c r="N2906" s="912"/>
      <c r="O2906" s="761"/>
      <c r="P2906" s="931"/>
      <c r="Q2906" s="931"/>
    </row>
    <row r="2907" spans="2:17">
      <c r="B2907" s="911">
        <v>2901</v>
      </c>
      <c r="C2907" s="931" t="s">
        <v>65</v>
      </c>
      <c r="D2907" s="913"/>
      <c r="E2907" s="931" t="s">
        <v>150</v>
      </c>
      <c r="F2907" s="912" t="str">
        <f t="shared" si="60"/>
        <v>6340</v>
      </c>
      <c r="G2907" s="931" t="s">
        <v>910</v>
      </c>
      <c r="H2907" s="946"/>
      <c r="I2907" s="906" t="s">
        <v>911</v>
      </c>
      <c r="J2907" s="956">
        <v>1</v>
      </c>
      <c r="K2907" s="1085">
        <v>2</v>
      </c>
      <c r="L2907" s="931">
        <v>8</v>
      </c>
      <c r="M2907" s="931" t="s">
        <v>3387</v>
      </c>
      <c r="N2907" s="912"/>
      <c r="O2907" s="761"/>
      <c r="P2907" s="931"/>
      <c r="Q2907" s="931"/>
    </row>
    <row r="2908" spans="2:17">
      <c r="B2908" s="911">
        <v>2902</v>
      </c>
      <c r="C2908" s="931" t="s">
        <v>65</v>
      </c>
      <c r="D2908" s="913"/>
      <c r="E2908" s="931" t="s">
        <v>150</v>
      </c>
      <c r="F2908" s="912" t="str">
        <f t="shared" si="60"/>
        <v>6340</v>
      </c>
      <c r="G2908" s="931" t="s">
        <v>910</v>
      </c>
      <c r="H2908" s="946"/>
      <c r="I2908" s="906" t="s">
        <v>911</v>
      </c>
      <c r="J2908" s="956">
        <v>1</v>
      </c>
      <c r="K2908" s="1085">
        <v>3</v>
      </c>
      <c r="L2908" s="931">
        <v>8</v>
      </c>
      <c r="M2908" s="931" t="s">
        <v>3387</v>
      </c>
      <c r="N2908" s="912"/>
      <c r="O2908" s="761"/>
      <c r="P2908" s="931"/>
      <c r="Q2908" s="931"/>
    </row>
    <row r="2909" spans="2:17">
      <c r="B2909" s="911">
        <v>2903</v>
      </c>
      <c r="C2909" s="931" t="s">
        <v>65</v>
      </c>
      <c r="D2909" s="913"/>
      <c r="E2909" s="931" t="s">
        <v>150</v>
      </c>
      <c r="F2909" s="912" t="str">
        <f t="shared" si="60"/>
        <v>6340</v>
      </c>
      <c r="G2909" s="931" t="s">
        <v>910</v>
      </c>
      <c r="H2909" s="946"/>
      <c r="I2909" s="906" t="s">
        <v>911</v>
      </c>
      <c r="J2909" s="956">
        <v>1</v>
      </c>
      <c r="K2909" s="1085">
        <v>4</v>
      </c>
      <c r="L2909" s="931">
        <v>8</v>
      </c>
      <c r="M2909" s="931" t="s">
        <v>3387</v>
      </c>
      <c r="N2909" s="912"/>
      <c r="O2909" s="761"/>
      <c r="P2909" s="931"/>
      <c r="Q2909" s="931"/>
    </row>
    <row r="2910" spans="2:17">
      <c r="B2910" s="911">
        <v>2904</v>
      </c>
      <c r="C2910" s="931" t="s">
        <v>65</v>
      </c>
      <c r="D2910" s="913"/>
      <c r="E2910" s="931" t="s">
        <v>150</v>
      </c>
      <c r="F2910" s="912" t="str">
        <f t="shared" si="60"/>
        <v>6340</v>
      </c>
      <c r="G2910" s="931" t="s">
        <v>910</v>
      </c>
      <c r="H2910" s="946"/>
      <c r="I2910" s="906" t="s">
        <v>911</v>
      </c>
      <c r="J2910" s="956">
        <v>1</v>
      </c>
      <c r="K2910" s="1085">
        <v>5</v>
      </c>
      <c r="L2910" s="931">
        <v>8</v>
      </c>
      <c r="M2910" s="931" t="s">
        <v>3387</v>
      </c>
      <c r="N2910" s="912"/>
      <c r="O2910" s="761"/>
      <c r="P2910" s="931"/>
      <c r="Q2910" s="931"/>
    </row>
    <row r="2911" spans="2:17">
      <c r="B2911" s="911">
        <v>2905</v>
      </c>
      <c r="C2911" s="931" t="s">
        <v>65</v>
      </c>
      <c r="D2911" s="913"/>
      <c r="E2911" s="931" t="s">
        <v>150</v>
      </c>
      <c r="F2911" s="912" t="str">
        <f t="shared" si="60"/>
        <v>6340</v>
      </c>
      <c r="G2911" s="931" t="s">
        <v>910</v>
      </c>
      <c r="H2911" s="946"/>
      <c r="I2911" s="906" t="s">
        <v>911</v>
      </c>
      <c r="J2911" s="956">
        <v>1</v>
      </c>
      <c r="K2911" s="1085">
        <v>6</v>
      </c>
      <c r="L2911" s="931">
        <v>8</v>
      </c>
      <c r="M2911" s="931" t="s">
        <v>3387</v>
      </c>
      <c r="N2911" s="912"/>
      <c r="O2911" s="761"/>
      <c r="P2911" s="931"/>
      <c r="Q2911" s="931"/>
    </row>
    <row r="2912" spans="2:17">
      <c r="B2912" s="911">
        <v>2906</v>
      </c>
      <c r="C2912" s="931" t="s">
        <v>65</v>
      </c>
      <c r="D2912" s="913"/>
      <c r="E2912" s="931" t="s">
        <v>150</v>
      </c>
      <c r="F2912" s="912" t="str">
        <f t="shared" si="60"/>
        <v>6340</v>
      </c>
      <c r="G2912" s="931" t="s">
        <v>910</v>
      </c>
      <c r="H2912" s="946"/>
      <c r="I2912" s="906" t="s">
        <v>911</v>
      </c>
      <c r="J2912" s="956">
        <v>1</v>
      </c>
      <c r="K2912" s="1085">
        <v>7</v>
      </c>
      <c r="L2912" s="931">
        <v>8</v>
      </c>
      <c r="M2912" s="931" t="s">
        <v>3387</v>
      </c>
      <c r="N2912" s="912"/>
      <c r="O2912" s="761"/>
      <c r="P2912" s="931"/>
      <c r="Q2912" s="931"/>
    </row>
    <row r="2913" spans="2:17">
      <c r="B2913" s="911">
        <v>2907</v>
      </c>
      <c r="C2913" s="931" t="s">
        <v>65</v>
      </c>
      <c r="D2913" s="913"/>
      <c r="E2913" s="931" t="s">
        <v>150</v>
      </c>
      <c r="F2913" s="912" t="str">
        <f t="shared" si="60"/>
        <v>6340</v>
      </c>
      <c r="G2913" s="931" t="s">
        <v>910</v>
      </c>
      <c r="H2913" s="946"/>
      <c r="I2913" s="906" t="s">
        <v>911</v>
      </c>
      <c r="J2913" s="956">
        <v>2</v>
      </c>
      <c r="K2913" s="1085">
        <v>8</v>
      </c>
      <c r="L2913" s="931">
        <v>1.5</v>
      </c>
      <c r="M2913" s="931" t="s">
        <v>3388</v>
      </c>
      <c r="N2913" s="912"/>
      <c r="O2913" s="761"/>
      <c r="P2913" s="931"/>
      <c r="Q2913" s="931"/>
    </row>
    <row r="2914" spans="2:17">
      <c r="B2914" s="911">
        <v>2908</v>
      </c>
      <c r="C2914" s="931" t="s">
        <v>65</v>
      </c>
      <c r="D2914" s="913"/>
      <c r="E2914" s="931" t="s">
        <v>150</v>
      </c>
      <c r="F2914" s="912" t="str">
        <f t="shared" si="60"/>
        <v>6340</v>
      </c>
      <c r="G2914" s="931" t="s">
        <v>910</v>
      </c>
      <c r="H2914" s="946"/>
      <c r="I2914" s="906" t="s">
        <v>911</v>
      </c>
      <c r="J2914" s="956">
        <v>2</v>
      </c>
      <c r="K2914" s="1085">
        <v>9</v>
      </c>
      <c r="L2914" s="931">
        <v>8</v>
      </c>
      <c r="M2914" s="931" t="s">
        <v>3387</v>
      </c>
      <c r="N2914" s="912"/>
      <c r="O2914" s="761"/>
      <c r="P2914" s="931"/>
      <c r="Q2914" s="931"/>
    </row>
    <row r="2915" spans="2:17">
      <c r="B2915" s="911">
        <v>2909</v>
      </c>
      <c r="C2915" s="931" t="s">
        <v>65</v>
      </c>
      <c r="D2915" s="913"/>
      <c r="E2915" s="931" t="s">
        <v>150</v>
      </c>
      <c r="F2915" s="912" t="str">
        <f t="shared" si="60"/>
        <v>6340</v>
      </c>
      <c r="G2915" s="931" t="s">
        <v>910</v>
      </c>
      <c r="H2915" s="946"/>
      <c r="I2915" s="906" t="s">
        <v>911</v>
      </c>
      <c r="J2915" s="956">
        <v>2</v>
      </c>
      <c r="K2915" s="1085">
        <v>10</v>
      </c>
      <c r="L2915" s="931">
        <v>8</v>
      </c>
      <c r="M2915" s="931" t="s">
        <v>3387</v>
      </c>
      <c r="N2915" s="912"/>
      <c r="O2915" s="761"/>
      <c r="P2915" s="931"/>
      <c r="Q2915" s="931"/>
    </row>
    <row r="2916" spans="2:17">
      <c r="B2916" s="911">
        <v>2910</v>
      </c>
      <c r="C2916" s="931" t="s">
        <v>65</v>
      </c>
      <c r="D2916" s="913"/>
      <c r="E2916" s="931" t="s">
        <v>150</v>
      </c>
      <c r="F2916" s="912" t="str">
        <f t="shared" si="60"/>
        <v>6340</v>
      </c>
      <c r="G2916" s="931" t="s">
        <v>910</v>
      </c>
      <c r="H2916" s="946"/>
      <c r="I2916" s="906" t="s">
        <v>911</v>
      </c>
      <c r="J2916" s="956">
        <v>2</v>
      </c>
      <c r="K2916" s="1085">
        <v>11</v>
      </c>
      <c r="L2916" s="931">
        <v>8</v>
      </c>
      <c r="M2916" s="931" t="s">
        <v>3387</v>
      </c>
      <c r="N2916" s="912"/>
      <c r="O2916" s="761"/>
      <c r="P2916" s="931"/>
      <c r="Q2916" s="931"/>
    </row>
    <row r="2917" spans="2:17">
      <c r="B2917" s="911">
        <v>2911</v>
      </c>
      <c r="C2917" s="931" t="s">
        <v>65</v>
      </c>
      <c r="D2917" s="913"/>
      <c r="E2917" s="931" t="s">
        <v>150</v>
      </c>
      <c r="F2917" s="912" t="str">
        <f t="shared" si="60"/>
        <v>6340</v>
      </c>
      <c r="G2917" s="931" t="s">
        <v>910</v>
      </c>
      <c r="H2917" s="946"/>
      <c r="I2917" s="906" t="s">
        <v>911</v>
      </c>
      <c r="J2917" s="956">
        <v>2</v>
      </c>
      <c r="K2917" s="1085">
        <v>12</v>
      </c>
      <c r="L2917" s="931">
        <v>8</v>
      </c>
      <c r="M2917" s="931" t="s">
        <v>3387</v>
      </c>
      <c r="N2917" s="912"/>
      <c r="O2917" s="761"/>
      <c r="P2917" s="931"/>
      <c r="Q2917" s="931"/>
    </row>
    <row r="2918" spans="2:17">
      <c r="B2918" s="911">
        <v>2912</v>
      </c>
      <c r="C2918" s="931" t="s">
        <v>65</v>
      </c>
      <c r="D2918" s="913"/>
      <c r="E2918" s="931" t="s">
        <v>150</v>
      </c>
      <c r="F2918" s="912" t="str">
        <f t="shared" si="60"/>
        <v>6340</v>
      </c>
      <c r="G2918" s="931" t="s">
        <v>910</v>
      </c>
      <c r="H2918" s="946"/>
      <c r="I2918" s="906" t="s">
        <v>911</v>
      </c>
      <c r="J2918" s="956">
        <v>2</v>
      </c>
      <c r="K2918" s="1085">
        <v>13</v>
      </c>
      <c r="L2918" s="931">
        <v>8</v>
      </c>
      <c r="M2918" s="931" t="s">
        <v>3387</v>
      </c>
      <c r="N2918" s="912"/>
      <c r="O2918" s="761"/>
      <c r="P2918" s="931"/>
      <c r="Q2918" s="931"/>
    </row>
    <row r="2919" spans="2:17">
      <c r="B2919" s="911">
        <v>2913</v>
      </c>
      <c r="C2919" s="931" t="s">
        <v>65</v>
      </c>
      <c r="D2919" s="913"/>
      <c r="E2919" s="931" t="s">
        <v>150</v>
      </c>
      <c r="F2919" s="912" t="str">
        <f t="shared" si="60"/>
        <v>6340</v>
      </c>
      <c r="G2919" s="931" t="s">
        <v>910</v>
      </c>
      <c r="H2919" s="946"/>
      <c r="I2919" s="906" t="s">
        <v>911</v>
      </c>
      <c r="J2919" s="956">
        <v>2</v>
      </c>
      <c r="K2919" s="1085">
        <v>14</v>
      </c>
      <c r="L2919" s="931">
        <v>8</v>
      </c>
      <c r="M2919" s="931" t="s">
        <v>3387</v>
      </c>
      <c r="N2919" s="912"/>
      <c r="O2919" s="761"/>
      <c r="P2919" s="931"/>
      <c r="Q2919" s="931"/>
    </row>
    <row r="2920" spans="2:17">
      <c r="B2920" s="911">
        <v>2914</v>
      </c>
      <c r="C2920" s="931" t="s">
        <v>65</v>
      </c>
      <c r="D2920" s="913"/>
      <c r="E2920" s="931" t="s">
        <v>150</v>
      </c>
      <c r="F2920" s="912" t="str">
        <f t="shared" si="60"/>
        <v>6340</v>
      </c>
      <c r="G2920" s="931" t="s">
        <v>910</v>
      </c>
      <c r="H2920" s="946"/>
      <c r="I2920" s="906" t="s">
        <v>911</v>
      </c>
      <c r="J2920" s="956">
        <v>2</v>
      </c>
      <c r="K2920" s="1085">
        <v>15</v>
      </c>
      <c r="L2920" s="931">
        <v>8</v>
      </c>
      <c r="M2920" s="931" t="s">
        <v>3387</v>
      </c>
      <c r="N2920" s="912"/>
      <c r="O2920" s="761"/>
      <c r="P2920" s="931"/>
      <c r="Q2920" s="931"/>
    </row>
    <row r="2921" spans="2:17">
      <c r="B2921" s="911">
        <v>2915</v>
      </c>
      <c r="C2921" s="931" t="s">
        <v>65</v>
      </c>
      <c r="D2921" s="913"/>
      <c r="E2921" s="931" t="s">
        <v>150</v>
      </c>
      <c r="F2921" s="912" t="str">
        <f t="shared" si="60"/>
        <v>6340</v>
      </c>
      <c r="G2921" s="931" t="s">
        <v>910</v>
      </c>
      <c r="H2921" s="946"/>
      <c r="I2921" s="906" t="s">
        <v>911</v>
      </c>
      <c r="J2921" s="956">
        <v>2</v>
      </c>
      <c r="K2921" s="1085">
        <v>16</v>
      </c>
      <c r="L2921" s="931">
        <v>8</v>
      </c>
      <c r="M2921" s="931" t="s">
        <v>3387</v>
      </c>
      <c r="N2921" s="912"/>
      <c r="O2921" s="761"/>
      <c r="P2921" s="931"/>
      <c r="Q2921" s="931"/>
    </row>
    <row r="2922" spans="2:17">
      <c r="B2922" s="911">
        <v>2916</v>
      </c>
      <c r="C2922" s="931" t="s">
        <v>65</v>
      </c>
      <c r="D2922" s="913"/>
      <c r="E2922" s="931" t="s">
        <v>150</v>
      </c>
      <c r="F2922" s="912" t="str">
        <f t="shared" si="60"/>
        <v>6340</v>
      </c>
      <c r="G2922" s="931" t="s">
        <v>910</v>
      </c>
      <c r="H2922" s="946"/>
      <c r="I2922" s="906" t="s">
        <v>911</v>
      </c>
      <c r="J2922" s="956">
        <v>2</v>
      </c>
      <c r="K2922" s="1085">
        <v>17</v>
      </c>
      <c r="L2922" s="931">
        <v>8</v>
      </c>
      <c r="M2922" s="931" t="s">
        <v>3387</v>
      </c>
      <c r="N2922" s="912"/>
      <c r="O2922" s="761"/>
      <c r="P2922" s="931"/>
      <c r="Q2922" s="931"/>
    </row>
    <row r="2923" spans="2:17">
      <c r="B2923" s="911">
        <v>2917</v>
      </c>
      <c r="C2923" s="931" t="s">
        <v>65</v>
      </c>
      <c r="D2923" s="913"/>
      <c r="E2923" s="931" t="s">
        <v>150</v>
      </c>
      <c r="F2923" s="912" t="str">
        <f t="shared" si="60"/>
        <v>6340</v>
      </c>
      <c r="G2923" s="931" t="s">
        <v>910</v>
      </c>
      <c r="H2923" s="946"/>
      <c r="I2923" s="906" t="s">
        <v>911</v>
      </c>
      <c r="J2923" s="956">
        <v>2</v>
      </c>
      <c r="K2923" s="1085">
        <v>18</v>
      </c>
      <c r="L2923" s="931">
        <v>8</v>
      </c>
      <c r="M2923" s="931" t="s">
        <v>3343</v>
      </c>
      <c r="N2923" s="912"/>
      <c r="O2923" s="761"/>
      <c r="P2923" s="931"/>
      <c r="Q2923" s="931"/>
    </row>
    <row r="2924" spans="2:17">
      <c r="B2924" s="911">
        <v>2918</v>
      </c>
      <c r="C2924" s="931" t="s">
        <v>65</v>
      </c>
      <c r="D2924" s="913"/>
      <c r="E2924" s="931" t="s">
        <v>150</v>
      </c>
      <c r="F2924" s="912" t="str">
        <f t="shared" si="60"/>
        <v>6340</v>
      </c>
      <c r="G2924" s="931" t="s">
        <v>913</v>
      </c>
      <c r="H2924" s="946"/>
      <c r="I2924" s="906" t="s">
        <v>914</v>
      </c>
      <c r="J2924" s="956"/>
      <c r="K2924" s="1085">
        <v>1</v>
      </c>
      <c r="L2924" s="931">
        <v>8</v>
      </c>
      <c r="M2924" s="931" t="s">
        <v>3343</v>
      </c>
      <c r="N2924" s="912"/>
      <c r="O2924" s="761"/>
      <c r="P2924" s="931"/>
      <c r="Q2924" s="931"/>
    </row>
    <row r="2925" spans="2:17">
      <c r="B2925" s="911">
        <v>2919</v>
      </c>
      <c r="C2925" s="931" t="s">
        <v>65</v>
      </c>
      <c r="D2925" s="913"/>
      <c r="E2925" s="931" t="s">
        <v>150</v>
      </c>
      <c r="F2925" s="912" t="str">
        <f t="shared" si="60"/>
        <v>6340</v>
      </c>
      <c r="G2925" s="931" t="s">
        <v>913</v>
      </c>
      <c r="H2925" s="946"/>
      <c r="I2925" s="906" t="s">
        <v>914</v>
      </c>
      <c r="J2925" s="956"/>
      <c r="K2925" s="1085">
        <v>2</v>
      </c>
      <c r="L2925" s="931">
        <v>8</v>
      </c>
      <c r="M2925" s="931" t="s">
        <v>3387</v>
      </c>
      <c r="N2925" s="912"/>
      <c r="O2925" s="761"/>
      <c r="P2925" s="931"/>
      <c r="Q2925" s="931"/>
    </row>
    <row r="2926" spans="2:17">
      <c r="B2926" s="911">
        <v>2920</v>
      </c>
      <c r="C2926" s="931" t="s">
        <v>65</v>
      </c>
      <c r="D2926" s="913"/>
      <c r="E2926" s="931" t="s">
        <v>150</v>
      </c>
      <c r="F2926" s="912" t="str">
        <f t="shared" si="60"/>
        <v>6340</v>
      </c>
      <c r="G2926" s="931" t="s">
        <v>913</v>
      </c>
      <c r="H2926" s="946"/>
      <c r="I2926" s="906" t="s">
        <v>914</v>
      </c>
      <c r="J2926" s="956"/>
      <c r="K2926" s="1085">
        <v>3</v>
      </c>
      <c r="L2926" s="931">
        <v>8</v>
      </c>
      <c r="M2926" s="931" t="s">
        <v>3387</v>
      </c>
      <c r="N2926" s="912"/>
      <c r="O2926" s="761"/>
      <c r="P2926" s="931"/>
      <c r="Q2926" s="931"/>
    </row>
    <row r="2927" spans="2:17">
      <c r="B2927" s="911">
        <v>2921</v>
      </c>
      <c r="C2927" s="931" t="s">
        <v>65</v>
      </c>
      <c r="D2927" s="913"/>
      <c r="E2927" s="931" t="s">
        <v>150</v>
      </c>
      <c r="F2927" s="912" t="str">
        <f t="shared" si="60"/>
        <v>6340</v>
      </c>
      <c r="G2927" s="931" t="s">
        <v>913</v>
      </c>
      <c r="H2927" s="946"/>
      <c r="I2927" s="906" t="s">
        <v>914</v>
      </c>
      <c r="J2927" s="956"/>
      <c r="K2927" s="1085">
        <v>4</v>
      </c>
      <c r="L2927" s="931">
        <v>8</v>
      </c>
      <c r="M2927" s="931" t="s">
        <v>3387</v>
      </c>
      <c r="N2927" s="912"/>
      <c r="O2927" s="761"/>
      <c r="P2927" s="931"/>
      <c r="Q2927" s="931"/>
    </row>
    <row r="2928" spans="2:17">
      <c r="B2928" s="911">
        <v>2922</v>
      </c>
      <c r="C2928" s="931" t="s">
        <v>65</v>
      </c>
      <c r="D2928" s="913"/>
      <c r="E2928" s="931" t="s">
        <v>150</v>
      </c>
      <c r="F2928" s="912" t="str">
        <f t="shared" si="60"/>
        <v>6340</v>
      </c>
      <c r="G2928" s="931" t="s">
        <v>913</v>
      </c>
      <c r="H2928" s="946"/>
      <c r="I2928" s="906" t="s">
        <v>914</v>
      </c>
      <c r="J2928" s="956"/>
      <c r="K2928" s="1085">
        <v>5</v>
      </c>
      <c r="L2928" s="931">
        <v>8</v>
      </c>
      <c r="M2928" s="931" t="s">
        <v>3387</v>
      </c>
      <c r="N2928" s="912"/>
      <c r="O2928" s="761"/>
      <c r="P2928" s="931"/>
      <c r="Q2928" s="931"/>
    </row>
    <row r="2929" spans="2:17">
      <c r="B2929" s="911">
        <v>2923</v>
      </c>
      <c r="C2929" s="931" t="s">
        <v>65</v>
      </c>
      <c r="D2929" s="913"/>
      <c r="E2929" s="931" t="s">
        <v>150</v>
      </c>
      <c r="F2929" s="912" t="str">
        <f t="shared" si="60"/>
        <v>6340</v>
      </c>
      <c r="G2929" s="931" t="s">
        <v>913</v>
      </c>
      <c r="H2929" s="946"/>
      <c r="I2929" s="906" t="s">
        <v>914</v>
      </c>
      <c r="J2929" s="956"/>
      <c r="K2929" s="1085">
        <v>6</v>
      </c>
      <c r="L2929" s="931">
        <v>8</v>
      </c>
      <c r="M2929" s="931" t="s">
        <v>3387</v>
      </c>
      <c r="N2929" s="912"/>
      <c r="O2929" s="761"/>
      <c r="P2929" s="931"/>
      <c r="Q2929" s="931"/>
    </row>
    <row r="2930" spans="2:17">
      <c r="B2930" s="911">
        <v>2924</v>
      </c>
      <c r="C2930" s="931" t="s">
        <v>65</v>
      </c>
      <c r="D2930" s="913"/>
      <c r="E2930" s="931" t="s">
        <v>150</v>
      </c>
      <c r="F2930" s="912" t="str">
        <f t="shared" si="60"/>
        <v>6340</v>
      </c>
      <c r="G2930" s="931" t="s">
        <v>913</v>
      </c>
      <c r="H2930" s="946"/>
      <c r="I2930" s="906" t="s">
        <v>914</v>
      </c>
      <c r="J2930" s="956"/>
      <c r="K2930" s="1085">
        <v>7</v>
      </c>
      <c r="L2930" s="931">
        <v>8</v>
      </c>
      <c r="M2930" s="931" t="s">
        <v>3387</v>
      </c>
      <c r="N2930" s="912"/>
      <c r="O2930" s="761"/>
      <c r="P2930" s="931"/>
      <c r="Q2930" s="931"/>
    </row>
    <row r="2931" spans="2:17">
      <c r="B2931" s="911">
        <v>2925</v>
      </c>
      <c r="C2931" s="931" t="s">
        <v>65</v>
      </c>
      <c r="D2931" s="913"/>
      <c r="E2931" s="931" t="s">
        <v>150</v>
      </c>
      <c r="F2931" s="912" t="str">
        <f t="shared" si="60"/>
        <v>6340</v>
      </c>
      <c r="G2931" s="931" t="s">
        <v>913</v>
      </c>
      <c r="H2931" s="946"/>
      <c r="I2931" s="906" t="s">
        <v>914</v>
      </c>
      <c r="J2931" s="956"/>
      <c r="K2931" s="1085">
        <v>8</v>
      </c>
      <c r="L2931" s="931">
        <v>8</v>
      </c>
      <c r="M2931" s="931" t="s">
        <v>3343</v>
      </c>
      <c r="N2931" s="912"/>
      <c r="O2931" s="761"/>
      <c r="P2931" s="931"/>
      <c r="Q2931" s="931"/>
    </row>
    <row r="2932" spans="2:17">
      <c r="B2932" s="911">
        <v>2926</v>
      </c>
      <c r="C2932" s="931" t="s">
        <v>65</v>
      </c>
      <c r="D2932" s="913"/>
      <c r="E2932" s="931" t="s">
        <v>150</v>
      </c>
      <c r="F2932" s="912" t="str">
        <f t="shared" si="60"/>
        <v>6340</v>
      </c>
      <c r="G2932" s="931" t="s">
        <v>3416</v>
      </c>
      <c r="H2932" s="946"/>
      <c r="I2932" s="906" t="s">
        <v>1092</v>
      </c>
      <c r="J2932" s="956">
        <v>1</v>
      </c>
      <c r="K2932" s="1085">
        <v>1</v>
      </c>
      <c r="L2932" s="931">
        <v>10</v>
      </c>
      <c r="M2932" s="931" t="s">
        <v>3387</v>
      </c>
      <c r="N2932" s="912"/>
      <c r="O2932" s="761"/>
      <c r="P2932" s="931"/>
      <c r="Q2932" s="931"/>
    </row>
    <row r="2933" spans="2:17">
      <c r="B2933" s="911">
        <v>2927</v>
      </c>
      <c r="C2933" s="931" t="s">
        <v>65</v>
      </c>
      <c r="D2933" s="913"/>
      <c r="E2933" s="931" t="s">
        <v>150</v>
      </c>
      <c r="F2933" s="912" t="str">
        <f t="shared" si="60"/>
        <v>6340</v>
      </c>
      <c r="G2933" s="931" t="s">
        <v>3416</v>
      </c>
      <c r="H2933" s="946"/>
      <c r="I2933" s="906" t="s">
        <v>1092</v>
      </c>
      <c r="J2933" s="956">
        <v>1</v>
      </c>
      <c r="K2933" s="1085">
        <v>2</v>
      </c>
      <c r="L2933" s="931">
        <v>1.5</v>
      </c>
      <c r="M2933" s="931" t="s">
        <v>3388</v>
      </c>
      <c r="N2933" s="912"/>
      <c r="O2933" s="761"/>
      <c r="P2933" s="931"/>
      <c r="Q2933" s="931"/>
    </row>
    <row r="2934" spans="2:17">
      <c r="B2934" s="911">
        <v>2928</v>
      </c>
      <c r="C2934" s="931" t="s">
        <v>65</v>
      </c>
      <c r="D2934" s="913"/>
      <c r="E2934" s="931" t="s">
        <v>150</v>
      </c>
      <c r="F2934" s="912" t="str">
        <f t="shared" si="60"/>
        <v>6340</v>
      </c>
      <c r="G2934" s="931" t="s">
        <v>3416</v>
      </c>
      <c r="H2934" s="946"/>
      <c r="I2934" s="906" t="s">
        <v>1092</v>
      </c>
      <c r="J2934" s="956">
        <v>1</v>
      </c>
      <c r="K2934" s="1085">
        <v>3</v>
      </c>
      <c r="L2934" s="931">
        <v>10</v>
      </c>
      <c r="M2934" s="931" t="s">
        <v>3387</v>
      </c>
      <c r="N2934" s="912"/>
      <c r="O2934" s="761"/>
      <c r="P2934" s="931"/>
      <c r="Q2934" s="931"/>
    </row>
    <row r="2935" spans="2:17">
      <c r="B2935" s="911">
        <v>2929</v>
      </c>
      <c r="C2935" s="931" t="s">
        <v>65</v>
      </c>
      <c r="D2935" s="913"/>
      <c r="E2935" s="931" t="s">
        <v>150</v>
      </c>
      <c r="F2935" s="912" t="str">
        <f t="shared" si="60"/>
        <v>6340</v>
      </c>
      <c r="G2935" s="931" t="s">
        <v>3416</v>
      </c>
      <c r="H2935" s="946"/>
      <c r="I2935" s="906" t="s">
        <v>1092</v>
      </c>
      <c r="J2935" s="956">
        <v>1</v>
      </c>
      <c r="K2935" s="1085">
        <v>4</v>
      </c>
      <c r="L2935" s="931">
        <v>10</v>
      </c>
      <c r="M2935" s="931" t="s">
        <v>3387</v>
      </c>
      <c r="N2935" s="912"/>
      <c r="O2935" s="761"/>
      <c r="P2935" s="931"/>
      <c r="Q2935" s="931"/>
    </row>
    <row r="2936" spans="2:17">
      <c r="B2936" s="911">
        <v>2930</v>
      </c>
      <c r="C2936" s="931" t="s">
        <v>65</v>
      </c>
      <c r="D2936" s="913"/>
      <c r="E2936" s="931" t="s">
        <v>150</v>
      </c>
      <c r="F2936" s="912" t="str">
        <f t="shared" si="60"/>
        <v>6340</v>
      </c>
      <c r="G2936" s="931" t="s">
        <v>3416</v>
      </c>
      <c r="H2936" s="946"/>
      <c r="I2936" s="906" t="s">
        <v>1092</v>
      </c>
      <c r="J2936" s="956">
        <v>1</v>
      </c>
      <c r="K2936" s="1085">
        <v>5</v>
      </c>
      <c r="L2936" s="931">
        <v>1.5</v>
      </c>
      <c r="M2936" s="931" t="s">
        <v>3388</v>
      </c>
      <c r="N2936" s="912"/>
      <c r="O2936" s="761"/>
      <c r="P2936" s="931"/>
      <c r="Q2936" s="931"/>
    </row>
    <row r="2937" spans="2:17">
      <c r="B2937" s="911">
        <v>2931</v>
      </c>
      <c r="C2937" s="931" t="s">
        <v>65</v>
      </c>
      <c r="D2937" s="913"/>
      <c r="E2937" s="931" t="s">
        <v>150</v>
      </c>
      <c r="F2937" s="912" t="str">
        <f t="shared" si="60"/>
        <v>6340</v>
      </c>
      <c r="G2937" s="931" t="s">
        <v>3416</v>
      </c>
      <c r="H2937" s="946"/>
      <c r="I2937" s="906" t="s">
        <v>1092</v>
      </c>
      <c r="J2937" s="956">
        <v>1</v>
      </c>
      <c r="K2937" s="1085">
        <v>6</v>
      </c>
      <c r="L2937" s="931">
        <v>10</v>
      </c>
      <c r="M2937" s="931" t="s">
        <v>3387</v>
      </c>
      <c r="N2937" s="912"/>
      <c r="O2937" s="761"/>
      <c r="P2937" s="931"/>
      <c r="Q2937" s="931"/>
    </row>
    <row r="2938" spans="2:17">
      <c r="B2938" s="911">
        <v>2932</v>
      </c>
      <c r="C2938" s="931" t="s">
        <v>65</v>
      </c>
      <c r="D2938" s="913"/>
      <c r="E2938" s="931" t="s">
        <v>150</v>
      </c>
      <c r="F2938" s="912" t="str">
        <f t="shared" si="60"/>
        <v>6340</v>
      </c>
      <c r="G2938" s="931" t="s">
        <v>3416</v>
      </c>
      <c r="H2938" s="946"/>
      <c r="I2938" s="906" t="s">
        <v>1092</v>
      </c>
      <c r="J2938" s="956">
        <v>1</v>
      </c>
      <c r="K2938" s="1085">
        <v>7</v>
      </c>
      <c r="L2938" s="931">
        <v>10</v>
      </c>
      <c r="M2938" s="931" t="s">
        <v>3343</v>
      </c>
      <c r="N2938" s="912"/>
      <c r="O2938" s="761"/>
      <c r="P2938" s="931"/>
      <c r="Q2938" s="931"/>
    </row>
    <row r="2939" spans="2:17">
      <c r="B2939" s="911">
        <v>2933</v>
      </c>
      <c r="C2939" s="931" t="s">
        <v>65</v>
      </c>
      <c r="D2939" s="913"/>
      <c r="E2939" s="931" t="s">
        <v>150</v>
      </c>
      <c r="F2939" s="912" t="str">
        <f t="shared" si="60"/>
        <v>6340</v>
      </c>
      <c r="G2939" s="931" t="s">
        <v>3416</v>
      </c>
      <c r="H2939" s="946"/>
      <c r="I2939" s="906" t="s">
        <v>1092</v>
      </c>
      <c r="J2939" s="956">
        <v>2</v>
      </c>
      <c r="K2939" s="1085">
        <v>8</v>
      </c>
      <c r="L2939" s="931">
        <v>10</v>
      </c>
      <c r="M2939" s="931" t="s">
        <v>3387</v>
      </c>
      <c r="N2939" s="912"/>
      <c r="O2939" s="761"/>
      <c r="P2939" s="931"/>
      <c r="Q2939" s="931"/>
    </row>
    <row r="2940" spans="2:17">
      <c r="B2940" s="911">
        <v>2934</v>
      </c>
      <c r="C2940" s="931" t="s">
        <v>65</v>
      </c>
      <c r="D2940" s="913"/>
      <c r="E2940" s="931" t="s">
        <v>150</v>
      </c>
      <c r="F2940" s="912" t="str">
        <f t="shared" si="60"/>
        <v>6340</v>
      </c>
      <c r="G2940" s="931" t="s">
        <v>3416</v>
      </c>
      <c r="H2940" s="946"/>
      <c r="I2940" s="906" t="s">
        <v>1092</v>
      </c>
      <c r="J2940" s="956">
        <v>2</v>
      </c>
      <c r="K2940" s="1085">
        <v>9</v>
      </c>
      <c r="L2940" s="931">
        <v>10</v>
      </c>
      <c r="M2940" s="931" t="s">
        <v>3387</v>
      </c>
      <c r="N2940" s="912"/>
      <c r="O2940" s="761"/>
      <c r="P2940" s="931"/>
      <c r="Q2940" s="931"/>
    </row>
    <row r="2941" spans="2:17">
      <c r="B2941" s="911">
        <v>2935</v>
      </c>
      <c r="C2941" s="931" t="s">
        <v>65</v>
      </c>
      <c r="D2941" s="913"/>
      <c r="E2941" s="931" t="s">
        <v>150</v>
      </c>
      <c r="F2941" s="912" t="str">
        <f t="shared" si="60"/>
        <v>6340</v>
      </c>
      <c r="G2941" s="931" t="s">
        <v>3416</v>
      </c>
      <c r="H2941" s="946"/>
      <c r="I2941" s="906" t="s">
        <v>1092</v>
      </c>
      <c r="J2941" s="956">
        <v>2</v>
      </c>
      <c r="K2941" s="1085">
        <v>10</v>
      </c>
      <c r="L2941" s="931">
        <v>1.5</v>
      </c>
      <c r="M2941" s="931" t="s">
        <v>3388</v>
      </c>
      <c r="N2941" s="912"/>
      <c r="O2941" s="761"/>
      <c r="P2941" s="931"/>
      <c r="Q2941" s="931"/>
    </row>
    <row r="2942" spans="2:17">
      <c r="B2942" s="911">
        <v>2936</v>
      </c>
      <c r="C2942" s="931" t="s">
        <v>65</v>
      </c>
      <c r="D2942" s="913"/>
      <c r="E2942" s="931" t="s">
        <v>150</v>
      </c>
      <c r="F2942" s="912" t="str">
        <f t="shared" si="60"/>
        <v>6340</v>
      </c>
      <c r="G2942" s="931" t="s">
        <v>3416</v>
      </c>
      <c r="H2942" s="946"/>
      <c r="I2942" s="906" t="s">
        <v>1092</v>
      </c>
      <c r="J2942" s="956">
        <v>2</v>
      </c>
      <c r="K2942" s="1085">
        <v>11</v>
      </c>
      <c r="L2942" s="931">
        <v>10</v>
      </c>
      <c r="M2942" s="931" t="s">
        <v>3387</v>
      </c>
      <c r="N2942" s="912"/>
      <c r="O2942" s="761"/>
      <c r="P2942" s="931"/>
      <c r="Q2942" s="931"/>
    </row>
    <row r="2943" spans="2:17">
      <c r="B2943" s="911">
        <v>2937</v>
      </c>
      <c r="C2943" s="931" t="s">
        <v>65</v>
      </c>
      <c r="D2943" s="913"/>
      <c r="E2943" s="931" t="s">
        <v>150</v>
      </c>
      <c r="F2943" s="912" t="str">
        <f t="shared" si="60"/>
        <v>6340</v>
      </c>
      <c r="G2943" s="931" t="s">
        <v>3416</v>
      </c>
      <c r="H2943" s="946"/>
      <c r="I2943" s="906" t="s">
        <v>1092</v>
      </c>
      <c r="J2943" s="956">
        <v>2</v>
      </c>
      <c r="K2943" s="1085">
        <v>12</v>
      </c>
      <c r="L2943" s="931">
        <v>10</v>
      </c>
      <c r="M2943" s="931" t="s">
        <v>3388</v>
      </c>
      <c r="N2943" s="912"/>
      <c r="O2943" s="761"/>
      <c r="P2943" s="931"/>
      <c r="Q2943" s="931"/>
    </row>
    <row r="2944" spans="2:17">
      <c r="B2944" s="911">
        <v>2938</v>
      </c>
      <c r="C2944" s="931" t="s">
        <v>65</v>
      </c>
      <c r="D2944" s="913"/>
      <c r="E2944" s="931" t="s">
        <v>150</v>
      </c>
      <c r="F2944" s="912" t="str">
        <f t="shared" si="60"/>
        <v>6340</v>
      </c>
      <c r="G2944" s="931" t="s">
        <v>3417</v>
      </c>
      <c r="H2944" s="946"/>
      <c r="I2944" s="906" t="s">
        <v>1092</v>
      </c>
      <c r="J2944" s="956">
        <v>1</v>
      </c>
      <c r="K2944" s="1085">
        <v>6</v>
      </c>
      <c r="L2944" s="931">
        <v>0.5</v>
      </c>
      <c r="M2944" s="931" t="s">
        <v>3388</v>
      </c>
      <c r="N2944" s="912"/>
      <c r="O2944" s="761"/>
      <c r="P2944" s="931"/>
      <c r="Q2944" s="931"/>
    </row>
    <row r="2945" spans="2:17">
      <c r="B2945" s="911">
        <v>2939</v>
      </c>
      <c r="C2945" s="931" t="s">
        <v>65</v>
      </c>
      <c r="D2945" s="913"/>
      <c r="E2945" s="931" t="s">
        <v>150</v>
      </c>
      <c r="F2945" s="912" t="str">
        <f t="shared" si="60"/>
        <v>6340</v>
      </c>
      <c r="G2945" s="931" t="s">
        <v>3417</v>
      </c>
      <c r="H2945" s="946"/>
      <c r="I2945" s="906" t="s">
        <v>1092</v>
      </c>
      <c r="J2945" s="956">
        <v>1</v>
      </c>
      <c r="K2945" s="1085">
        <v>7</v>
      </c>
      <c r="L2945" s="931">
        <v>0.5</v>
      </c>
      <c r="M2945" s="931" t="s">
        <v>3388</v>
      </c>
      <c r="N2945" s="912"/>
      <c r="O2945" s="761"/>
      <c r="P2945" s="931"/>
      <c r="Q2945" s="931"/>
    </row>
    <row r="2946" spans="2:17">
      <c r="B2946" s="911">
        <v>2940</v>
      </c>
      <c r="C2946" s="931" t="s">
        <v>65</v>
      </c>
      <c r="D2946" s="913"/>
      <c r="E2946" s="931" t="s">
        <v>150</v>
      </c>
      <c r="F2946" s="912" t="str">
        <f t="shared" si="60"/>
        <v>6340</v>
      </c>
      <c r="G2946" s="931" t="s">
        <v>3417</v>
      </c>
      <c r="H2946" s="946"/>
      <c r="I2946" s="906" t="s">
        <v>1092</v>
      </c>
      <c r="J2946" s="956">
        <v>1</v>
      </c>
      <c r="K2946" s="1085">
        <v>8</v>
      </c>
      <c r="L2946" s="931">
        <v>0.5</v>
      </c>
      <c r="M2946" s="931" t="s">
        <v>3388</v>
      </c>
      <c r="N2946" s="912"/>
      <c r="O2946" s="761"/>
      <c r="P2946" s="931"/>
      <c r="Q2946" s="931"/>
    </row>
    <row r="2947" spans="2:17">
      <c r="B2947" s="911">
        <v>2941</v>
      </c>
      <c r="C2947" s="931" t="s">
        <v>65</v>
      </c>
      <c r="D2947" s="913"/>
      <c r="E2947" s="931" t="s">
        <v>150</v>
      </c>
      <c r="F2947" s="912" t="str">
        <f t="shared" si="60"/>
        <v>6340</v>
      </c>
      <c r="G2947" s="931" t="s">
        <v>3417</v>
      </c>
      <c r="H2947" s="946"/>
      <c r="I2947" s="906" t="s">
        <v>1092</v>
      </c>
      <c r="J2947" s="956">
        <v>1</v>
      </c>
      <c r="K2947" s="1085">
        <v>9</v>
      </c>
      <c r="L2947" s="931">
        <v>0.5</v>
      </c>
      <c r="M2947" s="931" t="s">
        <v>3388</v>
      </c>
      <c r="N2947" s="912"/>
      <c r="O2947" s="761"/>
      <c r="P2947" s="931"/>
      <c r="Q2947" s="931"/>
    </row>
    <row r="2948" spans="2:17">
      <c r="B2948" s="911">
        <v>2942</v>
      </c>
      <c r="C2948" s="931" t="s">
        <v>65</v>
      </c>
      <c r="D2948" s="913"/>
      <c r="E2948" s="931" t="s">
        <v>150</v>
      </c>
      <c r="F2948" s="912" t="str">
        <f t="shared" si="60"/>
        <v>6340</v>
      </c>
      <c r="G2948" s="931" t="s">
        <v>3417</v>
      </c>
      <c r="H2948" s="946"/>
      <c r="I2948" s="906" t="s">
        <v>1092</v>
      </c>
      <c r="J2948" s="956">
        <v>1</v>
      </c>
      <c r="K2948" s="1085">
        <v>10</v>
      </c>
      <c r="L2948" s="931">
        <v>0.5</v>
      </c>
      <c r="M2948" s="931" t="s">
        <v>3388</v>
      </c>
      <c r="N2948" s="912"/>
      <c r="O2948" s="761"/>
      <c r="P2948" s="931"/>
      <c r="Q2948" s="931"/>
    </row>
    <row r="2949" spans="2:17">
      <c r="B2949" s="911">
        <v>2943</v>
      </c>
      <c r="C2949" s="931" t="s">
        <v>65</v>
      </c>
      <c r="D2949" s="913"/>
      <c r="E2949" s="931" t="s">
        <v>150</v>
      </c>
      <c r="F2949" s="912" t="str">
        <f t="shared" si="60"/>
        <v>6340</v>
      </c>
      <c r="G2949" s="931" t="s">
        <v>3417</v>
      </c>
      <c r="H2949" s="946"/>
      <c r="I2949" s="906" t="s">
        <v>1092</v>
      </c>
      <c r="J2949" s="956">
        <v>1</v>
      </c>
      <c r="K2949" s="1085">
        <v>11</v>
      </c>
      <c r="L2949" s="931">
        <v>0.5</v>
      </c>
      <c r="M2949" s="931" t="s">
        <v>3388</v>
      </c>
      <c r="N2949" s="912"/>
      <c r="O2949" s="761"/>
      <c r="P2949" s="931"/>
      <c r="Q2949" s="931"/>
    </row>
    <row r="2950" spans="2:17">
      <c r="B2950" s="911">
        <v>2944</v>
      </c>
      <c r="C2950" s="931" t="s">
        <v>65</v>
      </c>
      <c r="D2950" s="913"/>
      <c r="E2950" s="931" t="s">
        <v>150</v>
      </c>
      <c r="F2950" s="912" t="str">
        <f t="shared" si="60"/>
        <v>6340</v>
      </c>
      <c r="G2950" s="931" t="s">
        <v>3417</v>
      </c>
      <c r="H2950" s="946"/>
      <c r="I2950" s="906" t="s">
        <v>1092</v>
      </c>
      <c r="J2950" s="956">
        <v>1</v>
      </c>
      <c r="K2950" s="1085">
        <v>12</v>
      </c>
      <c r="L2950" s="931">
        <v>0.5</v>
      </c>
      <c r="M2950" s="931" t="s">
        <v>3388</v>
      </c>
      <c r="N2950" s="912"/>
      <c r="O2950" s="761"/>
      <c r="P2950" s="931"/>
      <c r="Q2950" s="931"/>
    </row>
    <row r="2951" spans="2:17">
      <c r="B2951" s="911">
        <v>2945</v>
      </c>
      <c r="C2951" s="931" t="s">
        <v>65</v>
      </c>
      <c r="D2951" s="913"/>
      <c r="E2951" s="931" t="s">
        <v>150</v>
      </c>
      <c r="F2951" s="912" t="str">
        <f t="shared" si="60"/>
        <v>6340</v>
      </c>
      <c r="G2951" s="931" t="s">
        <v>3417</v>
      </c>
      <c r="H2951" s="946"/>
      <c r="I2951" s="906" t="s">
        <v>1092</v>
      </c>
      <c r="J2951" s="956">
        <v>1</v>
      </c>
      <c r="K2951" s="1085">
        <v>13</v>
      </c>
      <c r="L2951" s="931">
        <v>10</v>
      </c>
      <c r="M2951" s="931" t="s">
        <v>3387</v>
      </c>
      <c r="N2951" s="912"/>
      <c r="O2951" s="761"/>
      <c r="P2951" s="931"/>
      <c r="Q2951" s="931"/>
    </row>
    <row r="2952" spans="2:17">
      <c r="B2952" s="911">
        <v>2946</v>
      </c>
      <c r="C2952" s="931" t="s">
        <v>65</v>
      </c>
      <c r="D2952" s="913"/>
      <c r="E2952" s="931" t="s">
        <v>150</v>
      </c>
      <c r="F2952" s="912" t="str">
        <f t="shared" si="60"/>
        <v>6340</v>
      </c>
      <c r="G2952" s="931" t="s">
        <v>3417</v>
      </c>
      <c r="H2952" s="946"/>
      <c r="I2952" s="906" t="s">
        <v>1092</v>
      </c>
      <c r="J2952" s="956">
        <v>2</v>
      </c>
      <c r="K2952" s="1085">
        <v>1</v>
      </c>
      <c r="L2952" s="931">
        <v>10</v>
      </c>
      <c r="M2952" s="931" t="s">
        <v>3343</v>
      </c>
      <c r="N2952" s="912"/>
      <c r="O2952" s="761"/>
      <c r="P2952" s="931"/>
      <c r="Q2952" s="931"/>
    </row>
    <row r="2953" spans="2:17">
      <c r="B2953" s="911">
        <v>2947</v>
      </c>
      <c r="C2953" s="931" t="s">
        <v>65</v>
      </c>
      <c r="D2953" s="913"/>
      <c r="E2953" s="931" t="s">
        <v>150</v>
      </c>
      <c r="F2953" s="912" t="str">
        <f t="shared" si="60"/>
        <v>6340</v>
      </c>
      <c r="G2953" s="931" t="s">
        <v>3417</v>
      </c>
      <c r="H2953" s="946"/>
      <c r="I2953" s="906" t="s">
        <v>1092</v>
      </c>
      <c r="J2953" s="956">
        <v>2</v>
      </c>
      <c r="K2953" s="1085">
        <v>2</v>
      </c>
      <c r="L2953" s="931">
        <v>10</v>
      </c>
      <c r="M2953" s="931" t="s">
        <v>3387</v>
      </c>
      <c r="N2953" s="912"/>
      <c r="O2953" s="761"/>
      <c r="P2953" s="931"/>
      <c r="Q2953" s="931"/>
    </row>
    <row r="2954" spans="2:17">
      <c r="B2954" s="911">
        <v>2948</v>
      </c>
      <c r="C2954" s="931" t="s">
        <v>65</v>
      </c>
      <c r="D2954" s="913"/>
      <c r="E2954" s="931" t="s">
        <v>150</v>
      </c>
      <c r="F2954" s="912" t="str">
        <f t="shared" si="60"/>
        <v>6340</v>
      </c>
      <c r="G2954" s="931" t="s">
        <v>3417</v>
      </c>
      <c r="H2954" s="946"/>
      <c r="I2954" s="906" t="s">
        <v>1092</v>
      </c>
      <c r="J2954" s="956">
        <v>2</v>
      </c>
      <c r="K2954" s="1085">
        <v>3</v>
      </c>
      <c r="L2954" s="931">
        <v>1.5</v>
      </c>
      <c r="M2954" s="931" t="s">
        <v>3388</v>
      </c>
      <c r="N2954" s="912"/>
      <c r="O2954" s="761"/>
      <c r="P2954" s="931"/>
      <c r="Q2954" s="931"/>
    </row>
    <row r="2955" spans="2:17">
      <c r="B2955" s="911">
        <v>2949</v>
      </c>
      <c r="C2955" s="931" t="s">
        <v>65</v>
      </c>
      <c r="D2955" s="913"/>
      <c r="E2955" s="931" t="s">
        <v>150</v>
      </c>
      <c r="F2955" s="912" t="str">
        <f t="shared" si="60"/>
        <v>6340</v>
      </c>
      <c r="G2955" s="931" t="s">
        <v>3417</v>
      </c>
      <c r="H2955" s="946"/>
      <c r="I2955" s="906" t="s">
        <v>1092</v>
      </c>
      <c r="J2955" s="956">
        <v>2</v>
      </c>
      <c r="K2955" s="1085">
        <v>4</v>
      </c>
      <c r="L2955" s="931">
        <v>10</v>
      </c>
      <c r="M2955" s="931" t="s">
        <v>3387</v>
      </c>
      <c r="N2955" s="912"/>
      <c r="O2955" s="761"/>
      <c r="P2955" s="931"/>
      <c r="Q2955" s="931"/>
    </row>
    <row r="2956" spans="2:17">
      <c r="B2956" s="911">
        <v>2950</v>
      </c>
      <c r="C2956" s="931" t="s">
        <v>65</v>
      </c>
      <c r="D2956" s="913"/>
      <c r="E2956" s="931" t="s">
        <v>150</v>
      </c>
      <c r="F2956" s="912" t="str">
        <f t="shared" si="60"/>
        <v>6340</v>
      </c>
      <c r="G2956" s="931" t="s">
        <v>3417</v>
      </c>
      <c r="H2956" s="946"/>
      <c r="I2956" s="906" t="s">
        <v>1092</v>
      </c>
      <c r="J2956" s="956">
        <v>2</v>
      </c>
      <c r="K2956" s="1085">
        <v>5</v>
      </c>
      <c r="L2956" s="931">
        <v>10</v>
      </c>
      <c r="M2956" s="931" t="s">
        <v>3387</v>
      </c>
      <c r="N2956" s="912"/>
      <c r="O2956" s="761"/>
      <c r="P2956" s="931"/>
      <c r="Q2956" s="931"/>
    </row>
    <row r="2957" spans="2:17">
      <c r="B2957" s="911">
        <v>2951</v>
      </c>
      <c r="C2957" s="931" t="s">
        <v>65</v>
      </c>
      <c r="D2957" s="913"/>
      <c r="E2957" s="931" t="s">
        <v>150</v>
      </c>
      <c r="F2957" s="912" t="str">
        <f t="shared" ref="F2957" si="61">LEFT(I2957,4)</f>
        <v>6340</v>
      </c>
      <c r="G2957" s="931" t="s">
        <v>927</v>
      </c>
      <c r="H2957" s="946"/>
      <c r="I2957" s="906" t="s">
        <v>3418</v>
      </c>
      <c r="J2957" s="956">
        <v>1</v>
      </c>
      <c r="K2957" s="1085">
        <v>1</v>
      </c>
      <c r="L2957" s="931"/>
      <c r="M2957" s="931"/>
      <c r="N2957" s="912"/>
      <c r="O2957" s="761"/>
      <c r="P2957" s="931"/>
      <c r="Q2957" s="931"/>
    </row>
    <row r="2958" spans="2:17">
      <c r="B2958" s="911">
        <v>2952</v>
      </c>
      <c r="C2958" s="931" t="s">
        <v>65</v>
      </c>
      <c r="D2958" s="913"/>
      <c r="E2958" s="931" t="s">
        <v>150</v>
      </c>
      <c r="F2958" s="912" t="str">
        <f t="shared" ref="F2958:F2979" si="62">LEFT(I2958,4)</f>
        <v>6340</v>
      </c>
      <c r="G2958" s="931" t="s">
        <v>931</v>
      </c>
      <c r="H2958" s="946"/>
      <c r="I2958" s="906" t="s">
        <v>3418</v>
      </c>
      <c r="J2958" s="956">
        <v>1</v>
      </c>
      <c r="K2958" s="1085">
        <v>2</v>
      </c>
      <c r="L2958" s="931"/>
      <c r="M2958" s="931"/>
      <c r="N2958" s="912"/>
      <c r="O2958" s="761"/>
      <c r="P2958" s="931"/>
      <c r="Q2958" s="931"/>
    </row>
    <row r="2959" spans="2:17">
      <c r="B2959" s="911">
        <v>2953</v>
      </c>
      <c r="C2959" s="931" t="s">
        <v>65</v>
      </c>
      <c r="D2959" s="913"/>
      <c r="E2959" s="931" t="s">
        <v>150</v>
      </c>
      <c r="F2959" s="912" t="str">
        <f t="shared" si="62"/>
        <v>6340</v>
      </c>
      <c r="G2959" s="931" t="s">
        <v>932</v>
      </c>
      <c r="H2959" s="946"/>
      <c r="I2959" s="906" t="s">
        <v>3418</v>
      </c>
      <c r="J2959" s="956">
        <v>1</v>
      </c>
      <c r="K2959" s="1085">
        <v>3</v>
      </c>
      <c r="L2959" s="931"/>
      <c r="M2959" s="931"/>
      <c r="N2959" s="912"/>
      <c r="O2959" s="761"/>
      <c r="P2959" s="931"/>
      <c r="Q2959" s="931"/>
    </row>
    <row r="2960" spans="2:17">
      <c r="B2960" s="911">
        <v>2954</v>
      </c>
      <c r="C2960" s="931" t="s">
        <v>65</v>
      </c>
      <c r="D2960" s="913"/>
      <c r="E2960" s="931" t="s">
        <v>150</v>
      </c>
      <c r="F2960" s="912" t="str">
        <f t="shared" si="62"/>
        <v>6340</v>
      </c>
      <c r="G2960" s="931" t="s">
        <v>936</v>
      </c>
      <c r="H2960" s="946"/>
      <c r="I2960" s="906" t="s">
        <v>3418</v>
      </c>
      <c r="J2960" s="956">
        <v>1</v>
      </c>
      <c r="K2960" s="1085">
        <v>4</v>
      </c>
      <c r="L2960" s="931"/>
      <c r="M2960" s="931"/>
      <c r="N2960" s="912"/>
      <c r="O2960" s="761"/>
      <c r="P2960" s="931"/>
      <c r="Q2960" s="931"/>
    </row>
    <row r="2961" spans="2:17">
      <c r="B2961" s="911">
        <v>2955</v>
      </c>
      <c r="C2961" s="931" t="s">
        <v>65</v>
      </c>
      <c r="D2961" s="913"/>
      <c r="E2961" s="931" t="s">
        <v>150</v>
      </c>
      <c r="F2961" s="912" t="str">
        <f t="shared" si="62"/>
        <v>6340</v>
      </c>
      <c r="G2961" s="931" t="s">
        <v>944</v>
      </c>
      <c r="H2961" s="946"/>
      <c r="I2961" s="906" t="s">
        <v>3418</v>
      </c>
      <c r="J2961" s="956">
        <v>1</v>
      </c>
      <c r="K2961" s="1085">
        <v>5</v>
      </c>
      <c r="L2961" s="931"/>
      <c r="M2961" s="931"/>
      <c r="N2961" s="912"/>
      <c r="O2961" s="761"/>
      <c r="P2961" s="931"/>
      <c r="Q2961" s="931"/>
    </row>
    <row r="2962" spans="2:17">
      <c r="B2962" s="911">
        <v>2956</v>
      </c>
      <c r="C2962" s="931" t="s">
        <v>65</v>
      </c>
      <c r="D2962" s="913"/>
      <c r="E2962" s="931" t="s">
        <v>150</v>
      </c>
      <c r="F2962" s="912" t="str">
        <f t="shared" si="62"/>
        <v>6340</v>
      </c>
      <c r="G2962" s="931" t="s">
        <v>946</v>
      </c>
      <c r="H2962" s="946"/>
      <c r="I2962" s="906" t="s">
        <v>3418</v>
      </c>
      <c r="J2962" s="956">
        <v>1</v>
      </c>
      <c r="K2962" s="1085">
        <v>6</v>
      </c>
      <c r="L2962" s="931"/>
      <c r="M2962" s="931"/>
      <c r="N2962" s="912"/>
      <c r="O2962" s="761"/>
      <c r="P2962" s="931"/>
      <c r="Q2962" s="931"/>
    </row>
    <row r="2963" spans="2:17">
      <c r="B2963" s="911">
        <v>2957</v>
      </c>
      <c r="C2963" s="931" t="s">
        <v>65</v>
      </c>
      <c r="D2963" s="913"/>
      <c r="E2963" s="931" t="s">
        <v>150</v>
      </c>
      <c r="F2963" s="912" t="str">
        <f t="shared" si="62"/>
        <v>6340</v>
      </c>
      <c r="G2963" s="931" t="s">
        <v>937</v>
      </c>
      <c r="H2963" s="946"/>
      <c r="I2963" s="906" t="s">
        <v>3418</v>
      </c>
      <c r="J2963" s="956">
        <v>1</v>
      </c>
      <c r="K2963" s="1085">
        <v>7</v>
      </c>
      <c r="L2963" s="931"/>
      <c r="M2963" s="931"/>
      <c r="N2963" s="912"/>
      <c r="O2963" s="761"/>
      <c r="P2963" s="931"/>
      <c r="Q2963" s="931"/>
    </row>
    <row r="2964" spans="2:17">
      <c r="B2964" s="911">
        <v>2958</v>
      </c>
      <c r="C2964" s="931" t="s">
        <v>65</v>
      </c>
      <c r="D2964" s="913"/>
      <c r="E2964" s="931" t="s">
        <v>150</v>
      </c>
      <c r="F2964" s="912" t="str">
        <f t="shared" si="62"/>
        <v>6340</v>
      </c>
      <c r="G2964" s="931" t="s">
        <v>940</v>
      </c>
      <c r="H2964" s="946"/>
      <c r="I2964" s="906" t="s">
        <v>3418</v>
      </c>
      <c r="J2964" s="956">
        <v>1</v>
      </c>
      <c r="K2964" s="1085">
        <v>8</v>
      </c>
      <c r="L2964" s="931"/>
      <c r="M2964" s="931"/>
      <c r="N2964" s="912"/>
      <c r="O2964" s="761"/>
      <c r="P2964" s="931"/>
      <c r="Q2964" s="931"/>
    </row>
    <row r="2965" spans="2:17">
      <c r="B2965" s="911">
        <v>2959</v>
      </c>
      <c r="C2965" s="931" t="s">
        <v>65</v>
      </c>
      <c r="D2965" s="913"/>
      <c r="E2965" s="931" t="s">
        <v>150</v>
      </c>
      <c r="F2965" s="912" t="str">
        <f t="shared" si="62"/>
        <v>6340</v>
      </c>
      <c r="G2965" s="931" t="s">
        <v>941</v>
      </c>
      <c r="H2965" s="946"/>
      <c r="I2965" s="906" t="s">
        <v>3418</v>
      </c>
      <c r="J2965" s="956">
        <v>1</v>
      </c>
      <c r="K2965" s="1085">
        <v>9</v>
      </c>
      <c r="L2965" s="931"/>
      <c r="M2965" s="931"/>
      <c r="N2965" s="912"/>
      <c r="O2965" s="761"/>
      <c r="P2965" s="931"/>
      <c r="Q2965" s="931"/>
    </row>
    <row r="2966" spans="2:17">
      <c r="B2966" s="911">
        <v>2960</v>
      </c>
      <c r="C2966" s="931" t="s">
        <v>65</v>
      </c>
      <c r="D2966" s="913"/>
      <c r="E2966" s="931" t="s">
        <v>150</v>
      </c>
      <c r="F2966" s="912" t="str">
        <f t="shared" si="62"/>
        <v>6340</v>
      </c>
      <c r="G2966" s="931" t="s">
        <v>942</v>
      </c>
      <c r="H2966" s="946"/>
      <c r="I2966" s="906" t="s">
        <v>3418</v>
      </c>
      <c r="J2966" s="956">
        <v>1</v>
      </c>
      <c r="K2966" s="1085">
        <v>10</v>
      </c>
      <c r="L2966" s="931"/>
      <c r="M2966" s="931"/>
      <c r="N2966" s="912"/>
      <c r="O2966" s="761"/>
      <c r="P2966" s="931"/>
      <c r="Q2966" s="931"/>
    </row>
    <row r="2967" spans="2:17">
      <c r="B2967" s="911">
        <v>2961</v>
      </c>
      <c r="C2967" s="931" t="s">
        <v>65</v>
      </c>
      <c r="D2967" s="913"/>
      <c r="E2967" s="931" t="s">
        <v>150</v>
      </c>
      <c r="F2967" s="912" t="str">
        <f t="shared" si="62"/>
        <v>6340</v>
      </c>
      <c r="G2967" s="931" t="s">
        <v>943</v>
      </c>
      <c r="H2967" s="946"/>
      <c r="I2967" s="906" t="s">
        <v>3418</v>
      </c>
      <c r="J2967" s="956">
        <v>1</v>
      </c>
      <c r="K2967" s="1085">
        <v>11</v>
      </c>
      <c r="L2967" s="931"/>
      <c r="M2967" s="931"/>
      <c r="N2967" s="912"/>
      <c r="O2967" s="761">
        <v>46051</v>
      </c>
      <c r="P2967" s="931"/>
      <c r="Q2967" s="931"/>
    </row>
    <row r="2968" spans="2:17">
      <c r="B2968" s="911">
        <v>2962</v>
      </c>
      <c r="C2968" s="931" t="s">
        <v>65</v>
      </c>
      <c r="D2968" s="913"/>
      <c r="E2968" s="931" t="s">
        <v>150</v>
      </c>
      <c r="F2968" s="912" t="str">
        <f t="shared" si="62"/>
        <v>6340</v>
      </c>
      <c r="G2968" s="931" t="s">
        <v>947</v>
      </c>
      <c r="H2968" s="946"/>
      <c r="I2968" s="906" t="s">
        <v>3418</v>
      </c>
      <c r="J2968" s="956">
        <v>1</v>
      </c>
      <c r="K2968" s="1085">
        <v>12</v>
      </c>
      <c r="L2968" s="931"/>
      <c r="M2968" s="931"/>
      <c r="N2968" s="912"/>
      <c r="O2968" s="761">
        <v>46043</v>
      </c>
      <c r="P2968" s="931"/>
      <c r="Q2968" s="931"/>
    </row>
    <row r="2969" spans="2:17">
      <c r="B2969" s="911">
        <v>2963</v>
      </c>
      <c r="C2969" s="931" t="s">
        <v>65</v>
      </c>
      <c r="D2969" s="913"/>
      <c r="E2969" s="931" t="s">
        <v>150</v>
      </c>
      <c r="F2969" s="912" t="str">
        <f t="shared" si="62"/>
        <v>6340</v>
      </c>
      <c r="G2969" s="931" t="s">
        <v>950</v>
      </c>
      <c r="H2969" s="946"/>
      <c r="I2969" s="906" t="s">
        <v>3418</v>
      </c>
      <c r="J2969" s="956">
        <v>1</v>
      </c>
      <c r="K2969" s="1085">
        <v>13</v>
      </c>
      <c r="L2969" s="931"/>
      <c r="M2969" s="931"/>
      <c r="N2969" s="912"/>
      <c r="O2969" s="761"/>
      <c r="P2969" s="931"/>
      <c r="Q2969" s="931"/>
    </row>
    <row r="2970" spans="2:17">
      <c r="B2970" s="911">
        <v>2964</v>
      </c>
      <c r="C2970" s="931" t="s">
        <v>65</v>
      </c>
      <c r="D2970" s="913"/>
      <c r="E2970" s="931" t="s">
        <v>150</v>
      </c>
      <c r="F2970" s="912" t="str">
        <f t="shared" si="62"/>
        <v>6340</v>
      </c>
      <c r="G2970" s="931" t="s">
        <v>951</v>
      </c>
      <c r="H2970" s="946"/>
      <c r="I2970" s="906" t="s">
        <v>3418</v>
      </c>
      <c r="J2970" s="956">
        <v>1</v>
      </c>
      <c r="K2970" s="1085">
        <v>14</v>
      </c>
      <c r="L2970" s="931"/>
      <c r="M2970" s="931"/>
      <c r="N2970" s="912"/>
      <c r="O2970" s="761"/>
      <c r="P2970" s="931"/>
      <c r="Q2970" s="931"/>
    </row>
    <row r="2971" spans="2:17">
      <c r="B2971" s="911">
        <v>2965</v>
      </c>
      <c r="C2971" s="931" t="s">
        <v>65</v>
      </c>
      <c r="D2971" s="913"/>
      <c r="E2971" s="931" t="s">
        <v>150</v>
      </c>
      <c r="F2971" s="912" t="str">
        <f t="shared" si="62"/>
        <v>6340</v>
      </c>
      <c r="G2971" s="931" t="s">
        <v>952</v>
      </c>
      <c r="H2971" s="946"/>
      <c r="I2971" s="906" t="s">
        <v>3418</v>
      </c>
      <c r="J2971" s="956">
        <v>1</v>
      </c>
      <c r="K2971" s="1085">
        <v>15</v>
      </c>
      <c r="L2971" s="931"/>
      <c r="M2971" s="931"/>
      <c r="N2971" s="912"/>
      <c r="O2971" s="761"/>
      <c r="P2971" s="931"/>
      <c r="Q2971" s="931"/>
    </row>
    <row r="2972" spans="2:17">
      <c r="B2972" s="911">
        <v>2966</v>
      </c>
      <c r="C2972" s="931" t="s">
        <v>65</v>
      </c>
      <c r="D2972" s="913"/>
      <c r="E2972" s="931" t="s">
        <v>150</v>
      </c>
      <c r="F2972" s="912" t="str">
        <f t="shared" si="62"/>
        <v>6340</v>
      </c>
      <c r="G2972" s="931" t="s">
        <v>953</v>
      </c>
      <c r="H2972" s="946"/>
      <c r="I2972" s="906" t="s">
        <v>3418</v>
      </c>
      <c r="J2972" s="956">
        <v>1</v>
      </c>
      <c r="K2972" s="1085">
        <v>16</v>
      </c>
      <c r="L2972" s="931"/>
      <c r="M2972" s="931"/>
      <c r="N2972" s="912"/>
      <c r="O2972" s="761"/>
      <c r="P2972" s="931"/>
      <c r="Q2972" s="931"/>
    </row>
    <row r="2973" spans="2:17">
      <c r="B2973" s="911">
        <v>2967</v>
      </c>
      <c r="C2973" s="931" t="s">
        <v>65</v>
      </c>
      <c r="D2973" s="913"/>
      <c r="E2973" s="931" t="s">
        <v>150</v>
      </c>
      <c r="F2973" s="912" t="str">
        <f t="shared" si="62"/>
        <v>6340</v>
      </c>
      <c r="G2973" s="931" t="s">
        <v>3419</v>
      </c>
      <c r="H2973" s="946"/>
      <c r="I2973" s="906" t="s">
        <v>3418</v>
      </c>
      <c r="J2973" s="956">
        <v>1</v>
      </c>
      <c r="K2973" s="1085">
        <v>17</v>
      </c>
      <c r="L2973" s="931"/>
      <c r="M2973" s="931"/>
      <c r="N2973" s="912"/>
      <c r="O2973" s="761"/>
      <c r="P2973" s="931"/>
      <c r="Q2973" s="931"/>
    </row>
    <row r="2974" spans="2:17">
      <c r="B2974" s="911">
        <v>2968</v>
      </c>
      <c r="C2974" s="931" t="s">
        <v>65</v>
      </c>
      <c r="D2974" s="913"/>
      <c r="E2974" s="931" t="s">
        <v>150</v>
      </c>
      <c r="F2974" s="912" t="str">
        <f t="shared" si="62"/>
        <v>6340</v>
      </c>
      <c r="G2974" s="931" t="s">
        <v>3420</v>
      </c>
      <c r="H2974" s="946"/>
      <c r="I2974" s="906" t="s">
        <v>3418</v>
      </c>
      <c r="J2974" s="956">
        <v>1</v>
      </c>
      <c r="K2974" s="1085">
        <v>18</v>
      </c>
      <c r="L2974" s="931"/>
      <c r="M2974" s="931"/>
      <c r="N2974" s="912"/>
      <c r="O2974" s="761"/>
      <c r="P2974" s="931"/>
      <c r="Q2974" s="931"/>
    </row>
    <row r="2975" spans="2:17">
      <c r="B2975" s="911">
        <v>2969</v>
      </c>
      <c r="C2975" s="931" t="s">
        <v>65</v>
      </c>
      <c r="D2975" s="913"/>
      <c r="E2975" s="931" t="s">
        <v>150</v>
      </c>
      <c r="F2975" s="912" t="str">
        <f t="shared" si="62"/>
        <v>6340</v>
      </c>
      <c r="G2975" s="931" t="s">
        <v>3421</v>
      </c>
      <c r="H2975" s="946"/>
      <c r="I2975" s="906" t="s">
        <v>3418</v>
      </c>
      <c r="J2975" s="956">
        <v>1</v>
      </c>
      <c r="K2975" s="1085">
        <v>19</v>
      </c>
      <c r="L2975" s="931"/>
      <c r="M2975" s="931"/>
      <c r="N2975" s="912"/>
      <c r="O2975" s="761"/>
      <c r="P2975" s="931"/>
      <c r="Q2975" s="931"/>
    </row>
    <row r="2976" spans="2:17">
      <c r="B2976" s="911">
        <v>2970</v>
      </c>
      <c r="C2976" s="931" t="s">
        <v>65</v>
      </c>
      <c r="D2976" s="913"/>
      <c r="E2976" s="931" t="s">
        <v>150</v>
      </c>
      <c r="F2976" s="912" t="str">
        <f t="shared" si="62"/>
        <v>6340</v>
      </c>
      <c r="G2976" s="931" t="s">
        <v>3422</v>
      </c>
      <c r="H2976" s="946"/>
      <c r="I2976" s="906" t="s">
        <v>3418</v>
      </c>
      <c r="J2976" s="956">
        <v>1</v>
      </c>
      <c r="K2976" s="1085">
        <v>20</v>
      </c>
      <c r="L2976" s="931"/>
      <c r="M2976" s="931"/>
      <c r="N2976" s="912"/>
      <c r="O2976" s="761"/>
      <c r="P2976" s="931"/>
      <c r="Q2976" s="931"/>
    </row>
    <row r="2977" spans="2:17">
      <c r="B2977" s="911">
        <v>2971</v>
      </c>
      <c r="C2977" s="931" t="s">
        <v>65</v>
      </c>
      <c r="D2977" s="913"/>
      <c r="E2977" s="931" t="s">
        <v>150</v>
      </c>
      <c r="F2977" s="912" t="str">
        <f t="shared" si="62"/>
        <v>6340</v>
      </c>
      <c r="G2977" s="931" t="s">
        <v>3423</v>
      </c>
      <c r="H2977" s="946"/>
      <c r="I2977" s="906" t="s">
        <v>3418</v>
      </c>
      <c r="J2977" s="956">
        <v>1</v>
      </c>
      <c r="K2977" s="1085">
        <v>21</v>
      </c>
      <c r="L2977" s="931"/>
      <c r="M2977" s="931"/>
      <c r="N2977" s="912"/>
      <c r="O2977" s="761"/>
      <c r="P2977" s="931"/>
      <c r="Q2977" s="931"/>
    </row>
    <row r="2978" spans="2:17">
      <c r="B2978" s="911">
        <v>2972</v>
      </c>
      <c r="C2978" s="931" t="s">
        <v>65</v>
      </c>
      <c r="D2978" s="913"/>
      <c r="E2978" s="931" t="s">
        <v>150</v>
      </c>
      <c r="F2978" s="912" t="str">
        <f t="shared" si="62"/>
        <v>6340</v>
      </c>
      <c r="G2978" s="931" t="s">
        <v>3424</v>
      </c>
      <c r="H2978" s="946"/>
      <c r="I2978" s="906" t="s">
        <v>3418</v>
      </c>
      <c r="J2978" s="956">
        <v>1</v>
      </c>
      <c r="K2978" s="1085">
        <v>22</v>
      </c>
      <c r="L2978" s="931"/>
      <c r="M2978" s="931"/>
      <c r="N2978" s="912"/>
      <c r="O2978" s="761"/>
      <c r="P2978" s="931"/>
      <c r="Q2978" s="931"/>
    </row>
    <row r="2979" spans="2:17">
      <c r="B2979" s="911">
        <v>2973</v>
      </c>
      <c r="C2979" s="931" t="s">
        <v>65</v>
      </c>
      <c r="D2979" s="913"/>
      <c r="E2979" s="931" t="s">
        <v>150</v>
      </c>
      <c r="F2979" s="912" t="str">
        <f t="shared" si="62"/>
        <v>6340</v>
      </c>
      <c r="G2979" s="931" t="s">
        <v>3425</v>
      </c>
      <c r="H2979" s="946"/>
      <c r="I2979" s="906" t="s">
        <v>3418</v>
      </c>
      <c r="J2979" s="956">
        <v>1</v>
      </c>
      <c r="K2979" s="1085">
        <v>23</v>
      </c>
      <c r="L2979" s="931"/>
      <c r="M2979" s="931"/>
      <c r="N2979" s="912"/>
      <c r="O2979" s="761"/>
      <c r="P2979" s="931"/>
      <c r="Q2979" s="931"/>
    </row>
    <row r="2980" spans="2:17">
      <c r="B2980" s="911">
        <v>2974</v>
      </c>
      <c r="C2980" s="931" t="s">
        <v>65</v>
      </c>
      <c r="D2980" s="913"/>
      <c r="E2980" s="931" t="s">
        <v>150</v>
      </c>
      <c r="F2980" s="912" t="str">
        <f t="shared" ref="F2980:F2988" si="63">LEFT(I2980,4)</f>
        <v>6340</v>
      </c>
      <c r="G2980" s="931" t="s">
        <v>3426</v>
      </c>
      <c r="H2980" s="946"/>
      <c r="I2980" s="906" t="s">
        <v>3418</v>
      </c>
      <c r="J2980" s="956">
        <v>2</v>
      </c>
      <c r="K2980" s="1085">
        <v>24</v>
      </c>
      <c r="L2980" s="931"/>
      <c r="M2980" s="931"/>
      <c r="N2980" s="912"/>
      <c r="O2980" s="761"/>
      <c r="P2980" s="931"/>
      <c r="Q2980" s="931"/>
    </row>
    <row r="2981" spans="2:17">
      <c r="B2981" s="911">
        <v>2975</v>
      </c>
      <c r="C2981" s="931" t="s">
        <v>65</v>
      </c>
      <c r="D2981" s="913"/>
      <c r="E2981" s="931" t="s">
        <v>150</v>
      </c>
      <c r="F2981" s="912" t="str">
        <f t="shared" si="63"/>
        <v>6340</v>
      </c>
      <c r="G2981" s="931" t="s">
        <v>3427</v>
      </c>
      <c r="H2981" s="946"/>
      <c r="I2981" s="906" t="s">
        <v>3418</v>
      </c>
      <c r="J2981" s="956">
        <v>2</v>
      </c>
      <c r="K2981" s="1085">
        <v>25</v>
      </c>
      <c r="L2981" s="931"/>
      <c r="M2981" s="931"/>
      <c r="N2981" s="912"/>
      <c r="O2981" s="761"/>
      <c r="P2981" s="931"/>
      <c r="Q2981" s="931"/>
    </row>
    <row r="2982" spans="2:17">
      <c r="B2982" s="911">
        <v>2976</v>
      </c>
      <c r="C2982" s="931" t="s">
        <v>65</v>
      </c>
      <c r="D2982" s="913"/>
      <c r="E2982" s="931" t="s">
        <v>150</v>
      </c>
      <c r="F2982" s="912" t="str">
        <f t="shared" si="63"/>
        <v>6340</v>
      </c>
      <c r="G2982" s="931" t="s">
        <v>3428</v>
      </c>
      <c r="H2982" s="946"/>
      <c r="I2982" s="906" t="s">
        <v>3418</v>
      </c>
      <c r="J2982" s="956">
        <v>2</v>
      </c>
      <c r="K2982" s="1085">
        <v>26</v>
      </c>
      <c r="L2982" s="931"/>
      <c r="M2982" s="931"/>
      <c r="N2982" s="912"/>
      <c r="O2982" s="761"/>
      <c r="P2982" s="931"/>
      <c r="Q2982" s="931"/>
    </row>
    <row r="2983" spans="2:17">
      <c r="B2983" s="911">
        <v>2977</v>
      </c>
      <c r="C2983" s="931" t="s">
        <v>65</v>
      </c>
      <c r="D2983" s="913"/>
      <c r="E2983" s="931" t="s">
        <v>150</v>
      </c>
      <c r="F2983" s="912" t="str">
        <f t="shared" si="63"/>
        <v>6340</v>
      </c>
      <c r="G2983" s="931" t="s">
        <v>3429</v>
      </c>
      <c r="H2983" s="946"/>
      <c r="I2983" s="906" t="s">
        <v>3418</v>
      </c>
      <c r="J2983" s="956">
        <v>2</v>
      </c>
      <c r="K2983" s="1085">
        <v>27</v>
      </c>
      <c r="L2983" s="931"/>
      <c r="M2983" s="931"/>
      <c r="N2983" s="912"/>
      <c r="O2983" s="761"/>
      <c r="P2983" s="931"/>
      <c r="Q2983" s="931"/>
    </row>
    <row r="2984" spans="2:17">
      <c r="B2984" s="911">
        <v>2978</v>
      </c>
      <c r="C2984" s="931" t="s">
        <v>65</v>
      </c>
      <c r="D2984" s="913"/>
      <c r="E2984" s="931" t="s">
        <v>150</v>
      </c>
      <c r="F2984" s="912" t="str">
        <f t="shared" si="63"/>
        <v>6340</v>
      </c>
      <c r="G2984" s="931" t="s">
        <v>3430</v>
      </c>
      <c r="H2984" s="946"/>
      <c r="I2984" s="906" t="s">
        <v>3418</v>
      </c>
      <c r="J2984" s="956">
        <v>2</v>
      </c>
      <c r="K2984" s="1085">
        <v>28</v>
      </c>
      <c r="L2984" s="931"/>
      <c r="M2984" s="931"/>
      <c r="N2984" s="912"/>
      <c r="O2984" s="761"/>
      <c r="P2984" s="931"/>
      <c r="Q2984" s="931"/>
    </row>
    <row r="2985" spans="2:17">
      <c r="B2985" s="911">
        <v>2979</v>
      </c>
      <c r="C2985" s="931" t="s">
        <v>65</v>
      </c>
      <c r="D2985" s="913"/>
      <c r="E2985" s="931" t="s">
        <v>150</v>
      </c>
      <c r="F2985" s="912" t="str">
        <f t="shared" si="63"/>
        <v>6340</v>
      </c>
      <c r="G2985" s="931" t="s">
        <v>3431</v>
      </c>
      <c r="H2985" s="946"/>
      <c r="I2985" s="906" t="s">
        <v>3418</v>
      </c>
      <c r="J2985" s="956">
        <v>2</v>
      </c>
      <c r="K2985" s="1085">
        <v>29</v>
      </c>
      <c r="L2985" s="931"/>
      <c r="M2985" s="931"/>
      <c r="N2985" s="912"/>
      <c r="O2985" s="761"/>
      <c r="P2985" s="931"/>
      <c r="Q2985" s="931"/>
    </row>
    <row r="2986" spans="2:17">
      <c r="B2986" s="911">
        <v>2980</v>
      </c>
      <c r="C2986" s="931" t="s">
        <v>65</v>
      </c>
      <c r="D2986" s="913"/>
      <c r="E2986" s="931" t="s">
        <v>150</v>
      </c>
      <c r="F2986" s="912" t="str">
        <f t="shared" si="63"/>
        <v>6340</v>
      </c>
      <c r="G2986" s="931" t="s">
        <v>3432</v>
      </c>
      <c r="H2986" s="946"/>
      <c r="I2986" s="906" t="s">
        <v>3418</v>
      </c>
      <c r="J2986" s="956">
        <v>2</v>
      </c>
      <c r="K2986" s="1085">
        <v>30</v>
      </c>
      <c r="L2986" s="931"/>
      <c r="M2986" s="931"/>
      <c r="N2986" s="912"/>
      <c r="O2986" s="761"/>
      <c r="P2986" s="931"/>
      <c r="Q2986" s="931"/>
    </row>
    <row r="2987" spans="2:17">
      <c r="B2987" s="911">
        <v>2981</v>
      </c>
      <c r="C2987" s="931" t="s">
        <v>65</v>
      </c>
      <c r="D2987" s="913"/>
      <c r="E2987" s="931" t="s">
        <v>150</v>
      </c>
      <c r="F2987" s="912" t="str">
        <f t="shared" si="63"/>
        <v>6340</v>
      </c>
      <c r="G2987" s="931" t="s">
        <v>3433</v>
      </c>
      <c r="H2987" s="946"/>
      <c r="I2987" s="906" t="s">
        <v>3418</v>
      </c>
      <c r="J2987" s="956">
        <v>2</v>
      </c>
      <c r="K2987" s="1085">
        <v>31</v>
      </c>
      <c r="L2987" s="931"/>
      <c r="M2987" s="931"/>
      <c r="N2987" s="912"/>
      <c r="O2987" s="761"/>
      <c r="P2987" s="931"/>
      <c r="Q2987" s="931"/>
    </row>
    <row r="2988" spans="2:17">
      <c r="B2988" s="911">
        <v>2982</v>
      </c>
      <c r="C2988" s="931" t="s">
        <v>65</v>
      </c>
      <c r="D2988" s="913"/>
      <c r="E2988" s="931" t="s">
        <v>150</v>
      </c>
      <c r="F2988" s="912" t="str">
        <f t="shared" si="63"/>
        <v>6340</v>
      </c>
      <c r="G2988" s="931" t="s">
        <v>3434</v>
      </c>
      <c r="H2988" s="946"/>
      <c r="I2988" s="906" t="s">
        <v>3418</v>
      </c>
      <c r="J2988" s="956">
        <v>2</v>
      </c>
      <c r="K2988" s="1085">
        <v>32</v>
      </c>
      <c r="L2988" s="931"/>
      <c r="M2988" s="931"/>
      <c r="N2988" s="912"/>
      <c r="O2988" s="761"/>
      <c r="P2988" s="931"/>
      <c r="Q2988" s="931"/>
    </row>
    <row r="2989" spans="2:17">
      <c r="B2989" s="911">
        <v>2983</v>
      </c>
      <c r="C2989" s="931" t="s">
        <v>65</v>
      </c>
      <c r="D2989" s="913"/>
      <c r="E2989" s="931" t="s">
        <v>150</v>
      </c>
      <c r="F2989" s="912" t="str">
        <f t="shared" si="60"/>
        <v>6340</v>
      </c>
      <c r="G2989" s="931" t="s">
        <v>916</v>
      </c>
      <c r="H2989" s="946">
        <v>0</v>
      </c>
      <c r="I2989" s="906" t="s">
        <v>917</v>
      </c>
      <c r="J2989" s="956">
        <v>1</v>
      </c>
      <c r="K2989" s="1085">
        <v>1</v>
      </c>
      <c r="L2989" s="931">
        <v>4</v>
      </c>
      <c r="M2989" s="931" t="s">
        <v>3387</v>
      </c>
      <c r="N2989" s="912"/>
      <c r="O2989" s="761"/>
      <c r="P2989" s="931"/>
      <c r="Q2989" s="931"/>
    </row>
    <row r="2990" spans="2:17">
      <c r="B2990" s="911">
        <v>2984</v>
      </c>
      <c r="C2990" s="931" t="s">
        <v>65</v>
      </c>
      <c r="D2990" s="913"/>
      <c r="E2990" s="931" t="s">
        <v>150</v>
      </c>
      <c r="F2990" s="912" t="str">
        <f t="shared" si="60"/>
        <v>6340</v>
      </c>
      <c r="G2990" s="931" t="s">
        <v>916</v>
      </c>
      <c r="H2990" s="946"/>
      <c r="I2990" s="906" t="s">
        <v>917</v>
      </c>
      <c r="J2990" s="956">
        <v>1</v>
      </c>
      <c r="K2990" s="1085">
        <v>2</v>
      </c>
      <c r="L2990" s="931">
        <v>3</v>
      </c>
      <c r="M2990" s="931" t="s">
        <v>3387</v>
      </c>
      <c r="N2990" s="912"/>
      <c r="O2990" s="761"/>
      <c r="P2990" s="931"/>
      <c r="Q2990" s="931"/>
    </row>
    <row r="2991" spans="2:17">
      <c r="B2991" s="911">
        <v>2985</v>
      </c>
      <c r="C2991" s="931" t="s">
        <v>65</v>
      </c>
      <c r="D2991" s="913"/>
      <c r="E2991" s="931" t="s">
        <v>150</v>
      </c>
      <c r="F2991" s="912" t="str">
        <f t="shared" si="60"/>
        <v>6340</v>
      </c>
      <c r="G2991" s="931" t="s">
        <v>916</v>
      </c>
      <c r="H2991" s="946"/>
      <c r="I2991" s="906" t="s">
        <v>917</v>
      </c>
      <c r="J2991" s="956">
        <v>1</v>
      </c>
      <c r="K2991" s="1085">
        <v>3</v>
      </c>
      <c r="L2991" s="931">
        <v>3</v>
      </c>
      <c r="M2991" s="931" t="s">
        <v>3387</v>
      </c>
      <c r="N2991" s="912"/>
      <c r="O2991" s="761"/>
      <c r="P2991" s="931"/>
      <c r="Q2991" s="931"/>
    </row>
    <row r="2992" spans="2:17">
      <c r="B2992" s="911">
        <v>2986</v>
      </c>
      <c r="C2992" s="931" t="s">
        <v>65</v>
      </c>
      <c r="D2992" s="913"/>
      <c r="E2992" s="931" t="s">
        <v>150</v>
      </c>
      <c r="F2992" s="912" t="str">
        <f t="shared" si="60"/>
        <v>6340</v>
      </c>
      <c r="G2992" s="931" t="s">
        <v>916</v>
      </c>
      <c r="H2992" s="946"/>
      <c r="I2992" s="906" t="s">
        <v>917</v>
      </c>
      <c r="J2992" s="956">
        <v>1</v>
      </c>
      <c r="K2992" s="1085">
        <v>4</v>
      </c>
      <c r="L2992" s="931">
        <v>3</v>
      </c>
      <c r="M2992" s="931" t="s">
        <v>3387</v>
      </c>
      <c r="N2992" s="912"/>
      <c r="O2992" s="761"/>
      <c r="P2992" s="931"/>
      <c r="Q2992" s="931"/>
    </row>
    <row r="2993" spans="2:17">
      <c r="B2993" s="911">
        <v>2987</v>
      </c>
      <c r="C2993" s="931" t="s">
        <v>65</v>
      </c>
      <c r="D2993" s="913"/>
      <c r="E2993" s="931" t="s">
        <v>150</v>
      </c>
      <c r="F2993" s="912" t="str">
        <f t="shared" si="60"/>
        <v>6340</v>
      </c>
      <c r="G2993" s="931" t="s">
        <v>916</v>
      </c>
      <c r="H2993" s="946"/>
      <c r="I2993" s="906" t="s">
        <v>917</v>
      </c>
      <c r="J2993" s="956">
        <v>1</v>
      </c>
      <c r="K2993" s="1085">
        <v>5</v>
      </c>
      <c r="L2993" s="931">
        <v>3</v>
      </c>
      <c r="M2993" s="931" t="s">
        <v>3387</v>
      </c>
      <c r="N2993" s="912"/>
      <c r="O2993" s="761"/>
      <c r="P2993" s="931"/>
      <c r="Q2993" s="931"/>
    </row>
    <row r="2994" spans="2:17">
      <c r="B2994" s="911">
        <v>2988</v>
      </c>
      <c r="C2994" s="931" t="s">
        <v>65</v>
      </c>
      <c r="D2994" s="913"/>
      <c r="E2994" s="931" t="s">
        <v>150</v>
      </c>
      <c r="F2994" s="912" t="str">
        <f t="shared" si="60"/>
        <v>6340</v>
      </c>
      <c r="G2994" s="931" t="s">
        <v>916</v>
      </c>
      <c r="H2994" s="946"/>
      <c r="I2994" s="906" t="s">
        <v>917</v>
      </c>
      <c r="J2994" s="956">
        <v>1</v>
      </c>
      <c r="K2994" s="1085">
        <v>6</v>
      </c>
      <c r="L2994" s="931">
        <v>3</v>
      </c>
      <c r="M2994" s="931" t="s">
        <v>3387</v>
      </c>
      <c r="N2994" s="912"/>
      <c r="O2994" s="761"/>
      <c r="P2994" s="931"/>
      <c r="Q2994" s="931"/>
    </row>
    <row r="2995" spans="2:17">
      <c r="B2995" s="911">
        <v>2989</v>
      </c>
      <c r="C2995" s="931" t="s">
        <v>65</v>
      </c>
      <c r="D2995" s="913"/>
      <c r="E2995" s="931" t="s">
        <v>150</v>
      </c>
      <c r="F2995" s="912" t="str">
        <f t="shared" ref="F2995:F3058" si="64">LEFT(I2995,4)</f>
        <v>6340</v>
      </c>
      <c r="G2995" s="931" t="s">
        <v>916</v>
      </c>
      <c r="H2995" s="946"/>
      <c r="I2995" s="906" t="s">
        <v>917</v>
      </c>
      <c r="J2995" s="956">
        <v>1</v>
      </c>
      <c r="K2995" s="1085">
        <v>7</v>
      </c>
      <c r="L2995" s="931">
        <v>3</v>
      </c>
      <c r="M2995" s="931" t="s">
        <v>3387</v>
      </c>
      <c r="N2995" s="912"/>
      <c r="O2995" s="761"/>
      <c r="P2995" s="931"/>
      <c r="Q2995" s="931"/>
    </row>
    <row r="2996" spans="2:17">
      <c r="B2996" s="911">
        <v>2990</v>
      </c>
      <c r="C2996" s="931" t="s">
        <v>65</v>
      </c>
      <c r="D2996" s="913"/>
      <c r="E2996" s="931" t="s">
        <v>150</v>
      </c>
      <c r="F2996" s="912" t="str">
        <f t="shared" si="64"/>
        <v>6340</v>
      </c>
      <c r="G2996" s="931" t="s">
        <v>916</v>
      </c>
      <c r="H2996" s="946"/>
      <c r="I2996" s="906" t="s">
        <v>917</v>
      </c>
      <c r="J2996" s="956">
        <v>1</v>
      </c>
      <c r="K2996" s="1085">
        <v>8</v>
      </c>
      <c r="L2996" s="931">
        <v>3</v>
      </c>
      <c r="M2996" s="931" t="s">
        <v>3387</v>
      </c>
      <c r="N2996" s="912"/>
      <c r="O2996" s="761"/>
      <c r="P2996" s="931"/>
      <c r="Q2996" s="931"/>
    </row>
    <row r="2997" spans="2:17">
      <c r="B2997" s="911">
        <v>2991</v>
      </c>
      <c r="C2997" s="931" t="s">
        <v>65</v>
      </c>
      <c r="D2997" s="913"/>
      <c r="E2997" s="931" t="s">
        <v>150</v>
      </c>
      <c r="F2997" s="912" t="str">
        <f t="shared" si="64"/>
        <v>6340</v>
      </c>
      <c r="G2997" s="931" t="s">
        <v>916</v>
      </c>
      <c r="H2997" s="946"/>
      <c r="I2997" s="906" t="s">
        <v>917</v>
      </c>
      <c r="J2997" s="956">
        <v>1</v>
      </c>
      <c r="K2997" s="1085">
        <v>9</v>
      </c>
      <c r="L2997" s="931">
        <v>3</v>
      </c>
      <c r="M2997" s="931" t="s">
        <v>3387</v>
      </c>
      <c r="N2997" s="912"/>
      <c r="O2997" s="761"/>
      <c r="P2997" s="931"/>
      <c r="Q2997" s="931"/>
    </row>
    <row r="2998" spans="2:17">
      <c r="B2998" s="911">
        <v>2992</v>
      </c>
      <c r="C2998" s="931" t="s">
        <v>65</v>
      </c>
      <c r="D2998" s="913"/>
      <c r="E2998" s="931" t="s">
        <v>150</v>
      </c>
      <c r="F2998" s="912" t="str">
        <f t="shared" si="64"/>
        <v>6340</v>
      </c>
      <c r="G2998" s="931" t="s">
        <v>916</v>
      </c>
      <c r="H2998" s="946"/>
      <c r="I2998" s="906" t="s">
        <v>917</v>
      </c>
      <c r="J2998" s="956">
        <v>2</v>
      </c>
      <c r="K2998" s="1085">
        <v>10</v>
      </c>
      <c r="L2998" s="931">
        <v>3</v>
      </c>
      <c r="M2998" s="931" t="s">
        <v>3387</v>
      </c>
      <c r="N2998" s="912"/>
      <c r="O2998" s="761"/>
      <c r="P2998" s="931"/>
      <c r="Q2998" s="931"/>
    </row>
    <row r="2999" spans="2:17">
      <c r="B2999" s="911">
        <v>2993</v>
      </c>
      <c r="C2999" s="931" t="s">
        <v>65</v>
      </c>
      <c r="D2999" s="913"/>
      <c r="E2999" s="931" t="s">
        <v>150</v>
      </c>
      <c r="F2999" s="912" t="str">
        <f t="shared" si="64"/>
        <v>6340</v>
      </c>
      <c r="G2999" s="931" t="s">
        <v>916</v>
      </c>
      <c r="H2999" s="946"/>
      <c r="I2999" s="906" t="s">
        <v>917</v>
      </c>
      <c r="J2999" s="956">
        <v>2</v>
      </c>
      <c r="K2999" s="1085">
        <v>11</v>
      </c>
      <c r="L2999" s="931">
        <v>3</v>
      </c>
      <c r="M2999" s="931" t="s">
        <v>3387</v>
      </c>
      <c r="N2999" s="912"/>
      <c r="O2999" s="761"/>
      <c r="P2999" s="931"/>
      <c r="Q2999" s="931"/>
    </row>
    <row r="3000" spans="2:17">
      <c r="B3000" s="911">
        <v>2994</v>
      </c>
      <c r="C3000" s="931" t="s">
        <v>65</v>
      </c>
      <c r="D3000" s="913"/>
      <c r="E3000" s="931" t="s">
        <v>150</v>
      </c>
      <c r="F3000" s="912" t="str">
        <f t="shared" si="64"/>
        <v>6340</v>
      </c>
      <c r="G3000" s="931" t="s">
        <v>916</v>
      </c>
      <c r="H3000" s="946"/>
      <c r="I3000" s="906" t="s">
        <v>917</v>
      </c>
      <c r="J3000" s="956">
        <v>2</v>
      </c>
      <c r="K3000" s="1085">
        <v>12</v>
      </c>
      <c r="L3000" s="931">
        <v>3</v>
      </c>
      <c r="M3000" s="931" t="s">
        <v>3387</v>
      </c>
      <c r="N3000" s="912"/>
      <c r="O3000" s="761"/>
      <c r="P3000" s="931"/>
      <c r="Q3000" s="931"/>
    </row>
    <row r="3001" spans="2:17">
      <c r="B3001" s="911">
        <v>2995</v>
      </c>
      <c r="C3001" s="931" t="s">
        <v>65</v>
      </c>
      <c r="D3001" s="913"/>
      <c r="E3001" s="931" t="s">
        <v>150</v>
      </c>
      <c r="F3001" s="912" t="str">
        <f t="shared" si="64"/>
        <v>6340</v>
      </c>
      <c r="G3001" s="931" t="s">
        <v>916</v>
      </c>
      <c r="H3001" s="946"/>
      <c r="I3001" s="906" t="s">
        <v>917</v>
      </c>
      <c r="J3001" s="956">
        <v>2</v>
      </c>
      <c r="K3001" s="1085">
        <v>13</v>
      </c>
      <c r="L3001" s="931">
        <v>3</v>
      </c>
      <c r="M3001" s="931" t="s">
        <v>3387</v>
      </c>
      <c r="N3001" s="912"/>
      <c r="O3001" s="761"/>
      <c r="P3001" s="931"/>
      <c r="Q3001" s="931"/>
    </row>
    <row r="3002" spans="2:17">
      <c r="B3002" s="911">
        <v>2996</v>
      </c>
      <c r="C3002" s="931" t="s">
        <v>65</v>
      </c>
      <c r="D3002" s="913"/>
      <c r="E3002" s="931" t="s">
        <v>150</v>
      </c>
      <c r="F3002" s="912" t="str">
        <f t="shared" si="64"/>
        <v>6340</v>
      </c>
      <c r="G3002" s="931" t="s">
        <v>916</v>
      </c>
      <c r="H3002" s="946"/>
      <c r="I3002" s="906" t="s">
        <v>917</v>
      </c>
      <c r="J3002" s="956">
        <v>2</v>
      </c>
      <c r="K3002" s="1085">
        <v>14</v>
      </c>
      <c r="L3002" s="931">
        <v>3</v>
      </c>
      <c r="M3002" s="931" t="s">
        <v>3387</v>
      </c>
      <c r="N3002" s="912"/>
      <c r="O3002" s="761"/>
      <c r="P3002" s="931"/>
      <c r="Q3002" s="931"/>
    </row>
    <row r="3003" spans="2:17">
      <c r="B3003" s="911">
        <v>2997</v>
      </c>
      <c r="C3003" s="931" t="s">
        <v>65</v>
      </c>
      <c r="D3003" s="913"/>
      <c r="E3003" s="931" t="s">
        <v>150</v>
      </c>
      <c r="F3003" s="912" t="str">
        <f t="shared" si="64"/>
        <v>6340</v>
      </c>
      <c r="G3003" s="931" t="s">
        <v>916</v>
      </c>
      <c r="H3003" s="946"/>
      <c r="I3003" s="906" t="s">
        <v>917</v>
      </c>
      <c r="J3003" s="956">
        <v>2</v>
      </c>
      <c r="K3003" s="1085">
        <v>15</v>
      </c>
      <c r="L3003" s="931">
        <v>3</v>
      </c>
      <c r="M3003" s="931" t="s">
        <v>3387</v>
      </c>
      <c r="N3003" s="912"/>
      <c r="O3003" s="761"/>
      <c r="P3003" s="931"/>
      <c r="Q3003" s="931"/>
    </row>
    <row r="3004" spans="2:17">
      <c r="B3004" s="911">
        <v>2998</v>
      </c>
      <c r="C3004" s="931" t="s">
        <v>65</v>
      </c>
      <c r="D3004" s="913"/>
      <c r="E3004" s="931" t="s">
        <v>150</v>
      </c>
      <c r="F3004" s="912" t="str">
        <f t="shared" si="64"/>
        <v>6340</v>
      </c>
      <c r="G3004" s="931" t="s">
        <v>916</v>
      </c>
      <c r="H3004" s="946"/>
      <c r="I3004" s="906" t="s">
        <v>917</v>
      </c>
      <c r="J3004" s="956">
        <v>2</v>
      </c>
      <c r="K3004" s="1085">
        <v>16</v>
      </c>
      <c r="L3004" s="931">
        <v>1.5</v>
      </c>
      <c r="M3004" s="931" t="s">
        <v>3388</v>
      </c>
      <c r="N3004" s="912"/>
      <c r="O3004" s="761"/>
      <c r="P3004" s="931"/>
      <c r="Q3004" s="931"/>
    </row>
    <row r="3005" spans="2:17">
      <c r="B3005" s="911">
        <v>2999</v>
      </c>
      <c r="C3005" s="931" t="s">
        <v>65</v>
      </c>
      <c r="D3005" s="913"/>
      <c r="E3005" s="931" t="s">
        <v>150</v>
      </c>
      <c r="F3005" s="912" t="str">
        <f t="shared" si="64"/>
        <v>6340</v>
      </c>
      <c r="G3005" s="931" t="s">
        <v>916</v>
      </c>
      <c r="H3005" s="946"/>
      <c r="I3005" s="906" t="s">
        <v>917</v>
      </c>
      <c r="J3005" s="956">
        <v>2</v>
      </c>
      <c r="K3005" s="1085">
        <v>17</v>
      </c>
      <c r="L3005" s="931">
        <v>1.5</v>
      </c>
      <c r="M3005" s="931" t="s">
        <v>3388</v>
      </c>
      <c r="N3005" s="912"/>
      <c r="O3005" s="761"/>
      <c r="P3005" s="931"/>
      <c r="Q3005" s="931"/>
    </row>
    <row r="3006" spans="2:17">
      <c r="B3006" s="911">
        <v>3000</v>
      </c>
      <c r="C3006" s="931" t="s">
        <v>65</v>
      </c>
      <c r="D3006" s="913"/>
      <c r="E3006" s="931" t="s">
        <v>150</v>
      </c>
      <c r="F3006" s="912" t="str">
        <f t="shared" si="64"/>
        <v>6340</v>
      </c>
      <c r="G3006" s="931" t="s">
        <v>916</v>
      </c>
      <c r="H3006" s="946"/>
      <c r="I3006" s="906" t="s">
        <v>917</v>
      </c>
      <c r="J3006" s="956">
        <v>2</v>
      </c>
      <c r="K3006" s="1085">
        <v>18</v>
      </c>
      <c r="L3006" s="931">
        <v>3</v>
      </c>
      <c r="M3006" s="931" t="s">
        <v>3387</v>
      </c>
      <c r="N3006" s="912"/>
      <c r="O3006" s="761"/>
      <c r="P3006" s="931"/>
      <c r="Q3006" s="931"/>
    </row>
    <row r="3007" spans="2:17">
      <c r="B3007" s="911">
        <v>3001</v>
      </c>
      <c r="C3007" s="931" t="s">
        <v>65</v>
      </c>
      <c r="D3007" s="913"/>
      <c r="E3007" s="931" t="s">
        <v>150</v>
      </c>
      <c r="F3007" s="912" t="str">
        <f t="shared" si="64"/>
        <v>6340</v>
      </c>
      <c r="G3007" s="946"/>
      <c r="H3007" s="946"/>
      <c r="I3007" s="906" t="s">
        <v>919</v>
      </c>
      <c r="J3007" s="956"/>
      <c r="K3007" s="1085"/>
      <c r="L3007" s="931"/>
      <c r="M3007" s="931"/>
      <c r="N3007" s="912"/>
      <c r="O3007" s="761"/>
      <c r="P3007" s="931"/>
      <c r="Q3007" s="931"/>
    </row>
    <row r="3008" spans="2:17">
      <c r="B3008" s="911">
        <v>3002</v>
      </c>
      <c r="C3008" s="931" t="s">
        <v>65</v>
      </c>
      <c r="D3008" s="913"/>
      <c r="E3008" s="931" t="s">
        <v>150</v>
      </c>
      <c r="F3008" s="912" t="str">
        <f t="shared" si="64"/>
        <v>6340</v>
      </c>
      <c r="G3008" s="931" t="s">
        <v>922</v>
      </c>
      <c r="H3008" s="946"/>
      <c r="I3008" s="906" t="s">
        <v>923</v>
      </c>
      <c r="J3008" s="956">
        <v>1</v>
      </c>
      <c r="K3008" s="1085">
        <v>1</v>
      </c>
      <c r="L3008" s="931">
        <v>3</v>
      </c>
      <c r="M3008" s="931" t="s">
        <v>3343</v>
      </c>
      <c r="N3008" s="912"/>
      <c r="O3008" s="761"/>
      <c r="P3008" s="931"/>
      <c r="Q3008" s="931"/>
    </row>
    <row r="3009" spans="2:17">
      <c r="B3009" s="911">
        <v>3003</v>
      </c>
      <c r="C3009" s="931" t="s">
        <v>65</v>
      </c>
      <c r="D3009" s="913"/>
      <c r="E3009" s="931" t="s">
        <v>150</v>
      </c>
      <c r="F3009" s="912" t="str">
        <f t="shared" si="64"/>
        <v>6340</v>
      </c>
      <c r="G3009" s="931" t="s">
        <v>922</v>
      </c>
      <c r="H3009" s="946"/>
      <c r="I3009" s="906" t="s">
        <v>923</v>
      </c>
      <c r="J3009" s="956">
        <v>1</v>
      </c>
      <c r="K3009" s="1085">
        <v>2</v>
      </c>
      <c r="L3009" s="931">
        <v>3</v>
      </c>
      <c r="M3009" s="931" t="s">
        <v>3343</v>
      </c>
      <c r="N3009" s="912"/>
      <c r="O3009" s="761"/>
      <c r="P3009" s="931"/>
      <c r="Q3009" s="931"/>
    </row>
    <row r="3010" spans="2:17">
      <c r="B3010" s="911">
        <v>3004</v>
      </c>
      <c r="C3010" s="931" t="s">
        <v>65</v>
      </c>
      <c r="D3010" s="913"/>
      <c r="E3010" s="931" t="s">
        <v>150</v>
      </c>
      <c r="F3010" s="912" t="str">
        <f t="shared" si="64"/>
        <v>6340</v>
      </c>
      <c r="G3010" s="931" t="s">
        <v>922</v>
      </c>
      <c r="H3010" s="946"/>
      <c r="I3010" s="906" t="s">
        <v>923</v>
      </c>
      <c r="J3010" s="956">
        <v>1</v>
      </c>
      <c r="K3010" s="1085">
        <v>3</v>
      </c>
      <c r="L3010" s="931">
        <v>3</v>
      </c>
      <c r="M3010" s="931" t="s">
        <v>3387</v>
      </c>
      <c r="N3010" s="912"/>
      <c r="O3010" s="761"/>
      <c r="P3010" s="931"/>
      <c r="Q3010" s="931"/>
    </row>
    <row r="3011" spans="2:17">
      <c r="B3011" s="911">
        <v>3005</v>
      </c>
      <c r="C3011" s="931" t="s">
        <v>65</v>
      </c>
      <c r="D3011" s="913"/>
      <c r="E3011" s="931" t="s">
        <v>150</v>
      </c>
      <c r="F3011" s="912" t="str">
        <f t="shared" si="64"/>
        <v>6340</v>
      </c>
      <c r="G3011" s="931" t="s">
        <v>922</v>
      </c>
      <c r="H3011" s="946"/>
      <c r="I3011" s="906" t="s">
        <v>923</v>
      </c>
      <c r="J3011" s="956">
        <v>1</v>
      </c>
      <c r="K3011" s="1085">
        <v>4</v>
      </c>
      <c r="L3011" s="931">
        <v>3</v>
      </c>
      <c r="M3011" s="931" t="s">
        <v>3387</v>
      </c>
      <c r="N3011" s="912"/>
      <c r="O3011" s="761"/>
      <c r="P3011" s="931"/>
      <c r="Q3011" s="931"/>
    </row>
    <row r="3012" spans="2:17">
      <c r="B3012" s="911">
        <v>3006</v>
      </c>
      <c r="C3012" s="931" t="s">
        <v>65</v>
      </c>
      <c r="D3012" s="913"/>
      <c r="E3012" s="931" t="s">
        <v>150</v>
      </c>
      <c r="F3012" s="912" t="str">
        <f t="shared" si="64"/>
        <v>6340</v>
      </c>
      <c r="G3012" s="931" t="s">
        <v>922</v>
      </c>
      <c r="H3012" s="946"/>
      <c r="I3012" s="906" t="s">
        <v>923</v>
      </c>
      <c r="J3012" s="956">
        <v>1</v>
      </c>
      <c r="K3012" s="1085">
        <v>5</v>
      </c>
      <c r="L3012" s="931">
        <v>3</v>
      </c>
      <c r="M3012" s="931" t="s">
        <v>3387</v>
      </c>
      <c r="N3012" s="912"/>
      <c r="O3012" s="761"/>
      <c r="P3012" s="931"/>
      <c r="Q3012" s="931"/>
    </row>
    <row r="3013" spans="2:17">
      <c r="B3013" s="911">
        <v>3007</v>
      </c>
      <c r="C3013" s="931" t="s">
        <v>65</v>
      </c>
      <c r="D3013" s="913"/>
      <c r="E3013" s="931" t="s">
        <v>150</v>
      </c>
      <c r="F3013" s="912" t="str">
        <f t="shared" si="64"/>
        <v>6340</v>
      </c>
      <c r="G3013" s="931" t="s">
        <v>922</v>
      </c>
      <c r="H3013" s="946"/>
      <c r="I3013" s="906" t="s">
        <v>923</v>
      </c>
      <c r="J3013" s="956">
        <v>1</v>
      </c>
      <c r="K3013" s="1085">
        <v>6</v>
      </c>
      <c r="L3013" s="931">
        <v>3</v>
      </c>
      <c r="M3013" s="931" t="s">
        <v>3343</v>
      </c>
      <c r="N3013" s="912"/>
      <c r="O3013" s="761"/>
      <c r="P3013" s="931"/>
      <c r="Q3013" s="931"/>
    </row>
    <row r="3014" spans="2:17">
      <c r="B3014" s="911">
        <v>3008</v>
      </c>
      <c r="C3014" s="931" t="s">
        <v>65</v>
      </c>
      <c r="D3014" s="913"/>
      <c r="E3014" s="931" t="s">
        <v>150</v>
      </c>
      <c r="F3014" s="912" t="str">
        <f t="shared" si="64"/>
        <v>6340</v>
      </c>
      <c r="G3014" s="931" t="s">
        <v>922</v>
      </c>
      <c r="H3014" s="946"/>
      <c r="I3014" s="906" t="s">
        <v>923</v>
      </c>
      <c r="J3014" s="956">
        <v>1</v>
      </c>
      <c r="K3014" s="1085">
        <v>7</v>
      </c>
      <c r="L3014" s="931">
        <v>3</v>
      </c>
      <c r="M3014" s="931" t="s">
        <v>3343</v>
      </c>
      <c r="N3014" s="912"/>
      <c r="O3014" s="761"/>
      <c r="P3014" s="931"/>
      <c r="Q3014" s="931"/>
    </row>
    <row r="3015" spans="2:17">
      <c r="B3015" s="911">
        <v>3009</v>
      </c>
      <c r="C3015" s="931" t="s">
        <v>65</v>
      </c>
      <c r="D3015" s="913"/>
      <c r="E3015" s="931" t="s">
        <v>150</v>
      </c>
      <c r="F3015" s="912" t="str">
        <f t="shared" si="64"/>
        <v>6340</v>
      </c>
      <c r="G3015" s="931" t="s">
        <v>922</v>
      </c>
      <c r="H3015" s="946"/>
      <c r="I3015" s="906" t="s">
        <v>923</v>
      </c>
      <c r="J3015" s="956">
        <v>1</v>
      </c>
      <c r="K3015" s="1085">
        <v>8</v>
      </c>
      <c r="L3015" s="931">
        <v>3</v>
      </c>
      <c r="M3015" s="931" t="s">
        <v>3387</v>
      </c>
      <c r="N3015" s="912"/>
      <c r="O3015" s="761"/>
      <c r="P3015" s="931"/>
      <c r="Q3015" s="931"/>
    </row>
    <row r="3016" spans="2:17">
      <c r="B3016" s="911">
        <v>3010</v>
      </c>
      <c r="C3016" s="931" t="s">
        <v>65</v>
      </c>
      <c r="D3016" s="913"/>
      <c r="E3016" s="931" t="s">
        <v>150</v>
      </c>
      <c r="F3016" s="912" t="str">
        <f t="shared" si="64"/>
        <v>6340</v>
      </c>
      <c r="G3016" s="931" t="s">
        <v>922</v>
      </c>
      <c r="H3016" s="946"/>
      <c r="I3016" s="906" t="s">
        <v>923</v>
      </c>
      <c r="J3016" s="956">
        <v>1</v>
      </c>
      <c r="K3016" s="1085">
        <v>9</v>
      </c>
      <c r="L3016" s="931">
        <v>3</v>
      </c>
      <c r="M3016" s="931" t="s">
        <v>3387</v>
      </c>
      <c r="N3016" s="912"/>
      <c r="O3016" s="761"/>
      <c r="P3016" s="931"/>
      <c r="Q3016" s="931"/>
    </row>
    <row r="3017" spans="2:17">
      <c r="B3017" s="911">
        <v>3011</v>
      </c>
      <c r="C3017" s="931" t="s">
        <v>65</v>
      </c>
      <c r="D3017" s="913"/>
      <c r="E3017" s="931" t="s">
        <v>150</v>
      </c>
      <c r="F3017" s="912" t="str">
        <f t="shared" si="64"/>
        <v>6340</v>
      </c>
      <c r="G3017" s="931" t="s">
        <v>922</v>
      </c>
      <c r="H3017" s="946"/>
      <c r="I3017" s="906" t="s">
        <v>923</v>
      </c>
      <c r="J3017" s="956">
        <v>1</v>
      </c>
      <c r="K3017" s="1085">
        <v>10</v>
      </c>
      <c r="L3017" s="931">
        <v>3</v>
      </c>
      <c r="M3017" s="931" t="s">
        <v>3387</v>
      </c>
      <c r="N3017" s="912"/>
      <c r="O3017" s="761"/>
      <c r="P3017" s="931"/>
      <c r="Q3017" s="931"/>
    </row>
    <row r="3018" spans="2:17">
      <c r="B3018" s="911">
        <v>3012</v>
      </c>
      <c r="C3018" s="931" t="s">
        <v>65</v>
      </c>
      <c r="D3018" s="913"/>
      <c r="E3018" s="931" t="s">
        <v>150</v>
      </c>
      <c r="F3018" s="912" t="str">
        <f t="shared" si="64"/>
        <v>6340</v>
      </c>
      <c r="G3018" s="931" t="s">
        <v>922</v>
      </c>
      <c r="H3018" s="946"/>
      <c r="I3018" s="906" t="s">
        <v>923</v>
      </c>
      <c r="J3018" s="956">
        <v>1</v>
      </c>
      <c r="K3018" s="1085">
        <v>11</v>
      </c>
      <c r="L3018" s="931">
        <v>3</v>
      </c>
      <c r="M3018" s="931" t="s">
        <v>3343</v>
      </c>
      <c r="N3018" s="912"/>
      <c r="O3018" s="761"/>
      <c r="P3018" s="931"/>
      <c r="Q3018" s="931"/>
    </row>
    <row r="3019" spans="2:17">
      <c r="B3019" s="911">
        <v>3013</v>
      </c>
      <c r="C3019" s="931" t="s">
        <v>65</v>
      </c>
      <c r="D3019" s="913"/>
      <c r="E3019" s="931" t="s">
        <v>150</v>
      </c>
      <c r="F3019" s="912" t="str">
        <f t="shared" si="64"/>
        <v>6340</v>
      </c>
      <c r="G3019" s="931" t="s">
        <v>922</v>
      </c>
      <c r="H3019" s="946"/>
      <c r="I3019" s="906" t="s">
        <v>923</v>
      </c>
      <c r="J3019" s="956">
        <v>1</v>
      </c>
      <c r="K3019" s="1085">
        <v>12</v>
      </c>
      <c r="L3019" s="931">
        <v>3</v>
      </c>
      <c r="M3019" s="931" t="s">
        <v>3343</v>
      </c>
      <c r="N3019" s="912"/>
      <c r="O3019" s="761"/>
      <c r="P3019" s="931"/>
      <c r="Q3019" s="931"/>
    </row>
    <row r="3020" spans="2:17">
      <c r="B3020" s="911">
        <v>3014</v>
      </c>
      <c r="C3020" s="931" t="s">
        <v>65</v>
      </c>
      <c r="D3020" s="913"/>
      <c r="E3020" s="931" t="s">
        <v>150</v>
      </c>
      <c r="F3020" s="912" t="str">
        <f t="shared" si="64"/>
        <v>6340</v>
      </c>
      <c r="G3020" s="931" t="s">
        <v>922</v>
      </c>
      <c r="H3020" s="946"/>
      <c r="I3020" s="906" t="s">
        <v>923</v>
      </c>
      <c r="J3020" s="956">
        <v>1</v>
      </c>
      <c r="K3020" s="1085">
        <v>13</v>
      </c>
      <c r="L3020" s="931">
        <v>3</v>
      </c>
      <c r="M3020" s="931" t="s">
        <v>3387</v>
      </c>
      <c r="N3020" s="912"/>
      <c r="O3020" s="761"/>
      <c r="P3020" s="931"/>
      <c r="Q3020" s="931"/>
    </row>
    <row r="3021" spans="2:17">
      <c r="B3021" s="911">
        <v>3015</v>
      </c>
      <c r="C3021" s="931" t="s">
        <v>65</v>
      </c>
      <c r="D3021" s="913"/>
      <c r="E3021" s="931" t="s">
        <v>150</v>
      </c>
      <c r="F3021" s="912" t="str">
        <f t="shared" si="64"/>
        <v>6340</v>
      </c>
      <c r="G3021" s="946"/>
      <c r="H3021" s="946"/>
      <c r="I3021" s="906" t="s">
        <v>925</v>
      </c>
      <c r="J3021" s="956"/>
      <c r="K3021" s="1085"/>
      <c r="L3021" s="931"/>
      <c r="M3021" s="931"/>
      <c r="N3021" s="912"/>
      <c r="O3021" s="761"/>
      <c r="P3021" s="931"/>
      <c r="Q3021" s="931"/>
    </row>
    <row r="3022" spans="2:17">
      <c r="B3022" s="911">
        <v>3016</v>
      </c>
      <c r="C3022" s="931" t="s">
        <v>65</v>
      </c>
      <c r="D3022" s="913"/>
      <c r="E3022" s="931" t="s">
        <v>150</v>
      </c>
      <c r="F3022" s="912" t="str">
        <f t="shared" si="64"/>
        <v>6340</v>
      </c>
      <c r="G3022" s="931" t="s">
        <v>927</v>
      </c>
      <c r="H3022" s="946"/>
      <c r="I3022" s="906" t="s">
        <v>3435</v>
      </c>
      <c r="J3022" s="956">
        <v>1</v>
      </c>
      <c r="K3022" s="1085">
        <v>1</v>
      </c>
      <c r="L3022" s="931">
        <v>4</v>
      </c>
      <c r="M3022" s="931" t="s">
        <v>3343</v>
      </c>
      <c r="N3022" s="912"/>
      <c r="O3022" s="761"/>
      <c r="P3022" s="931"/>
      <c r="Q3022" s="931"/>
    </row>
    <row r="3023" spans="2:17">
      <c r="B3023" s="911">
        <v>3017</v>
      </c>
      <c r="C3023" s="931" t="s">
        <v>65</v>
      </c>
      <c r="D3023" s="913"/>
      <c r="E3023" s="931" t="s">
        <v>150</v>
      </c>
      <c r="F3023" s="912" t="str">
        <f t="shared" si="64"/>
        <v>6340</v>
      </c>
      <c r="G3023" s="931" t="s">
        <v>927</v>
      </c>
      <c r="H3023" s="946"/>
      <c r="I3023" s="906" t="s">
        <v>3435</v>
      </c>
      <c r="J3023" s="956">
        <v>1</v>
      </c>
      <c r="K3023" s="1085">
        <v>2</v>
      </c>
      <c r="L3023" s="931">
        <v>4</v>
      </c>
      <c r="M3023" s="931" t="s">
        <v>3387</v>
      </c>
      <c r="N3023" s="912"/>
      <c r="O3023" s="761"/>
      <c r="P3023" s="931"/>
      <c r="Q3023" s="931"/>
    </row>
    <row r="3024" spans="2:17">
      <c r="B3024" s="911">
        <v>3018</v>
      </c>
      <c r="C3024" s="931" t="s">
        <v>65</v>
      </c>
      <c r="D3024" s="913"/>
      <c r="E3024" s="931" t="s">
        <v>150</v>
      </c>
      <c r="F3024" s="912" t="str">
        <f t="shared" si="64"/>
        <v>6340</v>
      </c>
      <c r="G3024" s="931" t="s">
        <v>927</v>
      </c>
      <c r="H3024" s="946"/>
      <c r="I3024" s="906" t="s">
        <v>3435</v>
      </c>
      <c r="J3024" s="956">
        <v>1</v>
      </c>
      <c r="K3024" s="1085">
        <v>3</v>
      </c>
      <c r="L3024" s="931">
        <v>4</v>
      </c>
      <c r="M3024" s="931" t="s">
        <v>3387</v>
      </c>
      <c r="N3024" s="912"/>
      <c r="O3024" s="761"/>
      <c r="P3024" s="931"/>
      <c r="Q3024" s="931"/>
    </row>
    <row r="3025" spans="2:17">
      <c r="B3025" s="911">
        <v>3019</v>
      </c>
      <c r="C3025" s="931" t="s">
        <v>65</v>
      </c>
      <c r="D3025" s="913"/>
      <c r="E3025" s="931" t="s">
        <v>150</v>
      </c>
      <c r="F3025" s="912" t="str">
        <f t="shared" si="64"/>
        <v>6340</v>
      </c>
      <c r="G3025" s="931" t="s">
        <v>927</v>
      </c>
      <c r="H3025" s="946"/>
      <c r="I3025" s="906" t="s">
        <v>3435</v>
      </c>
      <c r="J3025" s="956">
        <v>1</v>
      </c>
      <c r="K3025" s="1085">
        <v>4</v>
      </c>
      <c r="L3025" s="931">
        <v>4</v>
      </c>
      <c r="M3025" s="931" t="s">
        <v>3387</v>
      </c>
      <c r="N3025" s="912"/>
      <c r="O3025" s="761"/>
      <c r="P3025" s="931"/>
      <c r="Q3025" s="931"/>
    </row>
    <row r="3026" spans="2:17">
      <c r="B3026" s="911">
        <v>3020</v>
      </c>
      <c r="C3026" s="931" t="s">
        <v>65</v>
      </c>
      <c r="D3026" s="913"/>
      <c r="E3026" s="931" t="s">
        <v>150</v>
      </c>
      <c r="F3026" s="912" t="str">
        <f t="shared" si="64"/>
        <v>6340</v>
      </c>
      <c r="G3026" s="931" t="s">
        <v>927</v>
      </c>
      <c r="H3026" s="946"/>
      <c r="I3026" s="906" t="s">
        <v>3435</v>
      </c>
      <c r="J3026" s="956">
        <v>1</v>
      </c>
      <c r="K3026" s="1085">
        <v>5</v>
      </c>
      <c r="L3026" s="931">
        <v>4</v>
      </c>
      <c r="M3026" s="931" t="s">
        <v>3387</v>
      </c>
      <c r="N3026" s="912"/>
      <c r="O3026" s="761"/>
      <c r="P3026" s="931"/>
      <c r="Q3026" s="931"/>
    </row>
    <row r="3027" spans="2:17">
      <c r="B3027" s="911">
        <v>3021</v>
      </c>
      <c r="C3027" s="931" t="s">
        <v>65</v>
      </c>
      <c r="D3027" s="913"/>
      <c r="E3027" s="931" t="s">
        <v>150</v>
      </c>
      <c r="F3027" s="912" t="str">
        <f t="shared" si="64"/>
        <v>6340</v>
      </c>
      <c r="G3027" s="931" t="s">
        <v>927</v>
      </c>
      <c r="H3027" s="946"/>
      <c r="I3027" s="906" t="s">
        <v>3435</v>
      </c>
      <c r="J3027" s="956">
        <v>1</v>
      </c>
      <c r="K3027" s="1085">
        <v>6</v>
      </c>
      <c r="L3027" s="931">
        <v>4</v>
      </c>
      <c r="M3027" s="931" t="s">
        <v>3387</v>
      </c>
      <c r="N3027" s="912"/>
      <c r="O3027" s="761"/>
      <c r="P3027" s="931"/>
      <c r="Q3027" s="931"/>
    </row>
    <row r="3028" spans="2:17">
      <c r="B3028" s="911">
        <v>3022</v>
      </c>
      <c r="C3028" s="931" t="s">
        <v>65</v>
      </c>
      <c r="D3028" s="913"/>
      <c r="E3028" s="931" t="s">
        <v>150</v>
      </c>
      <c r="F3028" s="912" t="str">
        <f t="shared" si="64"/>
        <v>6340</v>
      </c>
      <c r="G3028" s="931" t="s">
        <v>927</v>
      </c>
      <c r="H3028" s="946"/>
      <c r="I3028" s="906" t="s">
        <v>3435</v>
      </c>
      <c r="J3028" s="956">
        <v>1</v>
      </c>
      <c r="K3028" s="1085">
        <v>7</v>
      </c>
      <c r="L3028" s="931">
        <v>4</v>
      </c>
      <c r="M3028" s="931" t="s">
        <v>3387</v>
      </c>
      <c r="N3028" s="912"/>
      <c r="O3028" s="761"/>
      <c r="P3028" s="931"/>
      <c r="Q3028" s="931"/>
    </row>
    <row r="3029" spans="2:17">
      <c r="B3029" s="911">
        <v>3023</v>
      </c>
      <c r="C3029" s="931" t="s">
        <v>65</v>
      </c>
      <c r="D3029" s="913"/>
      <c r="E3029" s="931" t="s">
        <v>150</v>
      </c>
      <c r="F3029" s="912" t="str">
        <f t="shared" si="64"/>
        <v>6340</v>
      </c>
      <c r="G3029" s="931" t="s">
        <v>931</v>
      </c>
      <c r="H3029" s="946"/>
      <c r="I3029" s="906" t="s">
        <v>3436</v>
      </c>
      <c r="J3029" s="956">
        <v>1</v>
      </c>
      <c r="K3029" s="1085">
        <v>1</v>
      </c>
      <c r="L3029" s="931">
        <v>4</v>
      </c>
      <c r="M3029" s="931" t="s">
        <v>3387</v>
      </c>
      <c r="N3029" s="912"/>
      <c r="O3029" s="761"/>
      <c r="P3029" s="931"/>
      <c r="Q3029" s="931"/>
    </row>
    <row r="3030" spans="2:17">
      <c r="B3030" s="911">
        <v>3024</v>
      </c>
      <c r="C3030" s="931" t="s">
        <v>65</v>
      </c>
      <c r="D3030" s="913"/>
      <c r="E3030" s="931" t="s">
        <v>150</v>
      </c>
      <c r="F3030" s="912" t="str">
        <f t="shared" si="64"/>
        <v>6340</v>
      </c>
      <c r="G3030" s="931" t="s">
        <v>931</v>
      </c>
      <c r="H3030" s="946"/>
      <c r="I3030" s="906" t="s">
        <v>3436</v>
      </c>
      <c r="J3030" s="956">
        <v>1</v>
      </c>
      <c r="K3030" s="1085">
        <v>2</v>
      </c>
      <c r="L3030" s="931">
        <v>4</v>
      </c>
      <c r="M3030" s="931" t="s">
        <v>3387</v>
      </c>
      <c r="N3030" s="912"/>
      <c r="O3030" s="761"/>
      <c r="P3030" s="931"/>
      <c r="Q3030" s="931"/>
    </row>
    <row r="3031" spans="2:17">
      <c r="B3031" s="911">
        <v>3025</v>
      </c>
      <c r="C3031" s="931" t="s">
        <v>65</v>
      </c>
      <c r="D3031" s="913"/>
      <c r="E3031" s="931" t="s">
        <v>150</v>
      </c>
      <c r="F3031" s="912" t="str">
        <f t="shared" si="64"/>
        <v>6340</v>
      </c>
      <c r="G3031" s="931" t="s">
        <v>931</v>
      </c>
      <c r="H3031" s="946"/>
      <c r="I3031" s="906" t="s">
        <v>3436</v>
      </c>
      <c r="J3031" s="956">
        <v>1</v>
      </c>
      <c r="K3031" s="1085">
        <v>3</v>
      </c>
      <c r="L3031" s="931">
        <v>4</v>
      </c>
      <c r="M3031" s="931" t="s">
        <v>3387</v>
      </c>
      <c r="N3031" s="912"/>
      <c r="O3031" s="761"/>
      <c r="P3031" s="931"/>
      <c r="Q3031" s="931"/>
    </row>
    <row r="3032" spans="2:17">
      <c r="B3032" s="911">
        <v>3026</v>
      </c>
      <c r="C3032" s="931" t="s">
        <v>65</v>
      </c>
      <c r="D3032" s="913"/>
      <c r="E3032" s="931" t="s">
        <v>150</v>
      </c>
      <c r="F3032" s="912" t="str">
        <f t="shared" si="64"/>
        <v>6340</v>
      </c>
      <c r="G3032" s="931" t="s">
        <v>931</v>
      </c>
      <c r="H3032" s="946"/>
      <c r="I3032" s="906" t="s">
        <v>3436</v>
      </c>
      <c r="J3032" s="956">
        <v>1</v>
      </c>
      <c r="K3032" s="1085">
        <v>4</v>
      </c>
      <c r="L3032" s="931">
        <v>4</v>
      </c>
      <c r="M3032" s="931" t="s">
        <v>3387</v>
      </c>
      <c r="N3032" s="912"/>
      <c r="O3032" s="761"/>
      <c r="P3032" s="931"/>
      <c r="Q3032" s="931"/>
    </row>
    <row r="3033" spans="2:17">
      <c r="B3033" s="911">
        <v>3027</v>
      </c>
      <c r="C3033" s="931" t="s">
        <v>65</v>
      </c>
      <c r="D3033" s="913"/>
      <c r="E3033" s="931" t="s">
        <v>150</v>
      </c>
      <c r="F3033" s="912" t="str">
        <f t="shared" si="64"/>
        <v>6340</v>
      </c>
      <c r="G3033" s="931" t="s">
        <v>931</v>
      </c>
      <c r="H3033" s="946"/>
      <c r="I3033" s="906" t="s">
        <v>3436</v>
      </c>
      <c r="J3033" s="956">
        <v>1</v>
      </c>
      <c r="K3033" s="1085">
        <v>5</v>
      </c>
      <c r="L3033" s="931">
        <v>1.5</v>
      </c>
      <c r="M3033" s="931" t="s">
        <v>3388</v>
      </c>
      <c r="N3033" s="912"/>
      <c r="O3033" s="761"/>
      <c r="P3033" s="931"/>
      <c r="Q3033" s="931"/>
    </row>
    <row r="3034" spans="2:17">
      <c r="B3034" s="911">
        <v>3028</v>
      </c>
      <c r="C3034" s="931" t="s">
        <v>65</v>
      </c>
      <c r="D3034" s="913"/>
      <c r="E3034" s="931" t="s">
        <v>150</v>
      </c>
      <c r="F3034" s="912" t="str">
        <f t="shared" si="64"/>
        <v>6340</v>
      </c>
      <c r="G3034" s="931" t="s">
        <v>931</v>
      </c>
      <c r="H3034" s="946"/>
      <c r="I3034" s="906" t="s">
        <v>3436</v>
      </c>
      <c r="J3034" s="956">
        <v>1</v>
      </c>
      <c r="K3034" s="1085">
        <v>6</v>
      </c>
      <c r="L3034" s="931">
        <v>1.5</v>
      </c>
      <c r="M3034" s="931" t="s">
        <v>3388</v>
      </c>
      <c r="N3034" s="912"/>
      <c r="O3034" s="761"/>
      <c r="P3034" s="931"/>
      <c r="Q3034" s="931"/>
    </row>
    <row r="3035" spans="2:17">
      <c r="B3035" s="911">
        <v>3029</v>
      </c>
      <c r="C3035" s="931" t="s">
        <v>65</v>
      </c>
      <c r="D3035" s="913"/>
      <c r="E3035" s="931" t="s">
        <v>150</v>
      </c>
      <c r="F3035" s="912" t="str">
        <f t="shared" si="64"/>
        <v>6340</v>
      </c>
      <c r="G3035" s="931" t="s">
        <v>931</v>
      </c>
      <c r="H3035" s="946"/>
      <c r="I3035" s="906" t="s">
        <v>3436</v>
      </c>
      <c r="J3035" s="956">
        <v>1</v>
      </c>
      <c r="K3035" s="1085">
        <v>7</v>
      </c>
      <c r="L3035" s="931">
        <v>4</v>
      </c>
      <c r="M3035" s="931" t="s">
        <v>3387</v>
      </c>
      <c r="N3035" s="912"/>
      <c r="O3035" s="761"/>
      <c r="P3035" s="931"/>
      <c r="Q3035" s="931"/>
    </row>
    <row r="3036" spans="2:17">
      <c r="B3036" s="911">
        <v>3030</v>
      </c>
      <c r="C3036" s="931" t="s">
        <v>65</v>
      </c>
      <c r="D3036" s="913"/>
      <c r="E3036" s="931" t="s">
        <v>150</v>
      </c>
      <c r="F3036" s="912" t="str">
        <f t="shared" si="64"/>
        <v>6340</v>
      </c>
      <c r="G3036" s="931" t="s">
        <v>932</v>
      </c>
      <c r="H3036" s="946"/>
      <c r="I3036" s="906" t="s">
        <v>933</v>
      </c>
      <c r="J3036" s="956">
        <v>1</v>
      </c>
      <c r="K3036" s="1085">
        <v>1</v>
      </c>
      <c r="L3036" s="931">
        <v>3</v>
      </c>
      <c r="M3036" s="931" t="s">
        <v>3387</v>
      </c>
      <c r="N3036" s="912"/>
      <c r="O3036" s="761"/>
      <c r="P3036" s="931"/>
      <c r="Q3036" s="931"/>
    </row>
    <row r="3037" spans="2:17">
      <c r="B3037" s="911">
        <v>3031</v>
      </c>
      <c r="C3037" s="931" t="s">
        <v>65</v>
      </c>
      <c r="D3037" s="913"/>
      <c r="E3037" s="931" t="s">
        <v>150</v>
      </c>
      <c r="F3037" s="912" t="str">
        <f t="shared" si="64"/>
        <v>6340</v>
      </c>
      <c r="G3037" s="931" t="s">
        <v>932</v>
      </c>
      <c r="H3037" s="946"/>
      <c r="I3037" s="906" t="s">
        <v>933</v>
      </c>
      <c r="J3037" s="956">
        <v>1</v>
      </c>
      <c r="K3037" s="1085">
        <v>2</v>
      </c>
      <c r="L3037" s="931">
        <v>3</v>
      </c>
      <c r="M3037" s="931" t="s">
        <v>3387</v>
      </c>
      <c r="N3037" s="912"/>
      <c r="O3037" s="761"/>
      <c r="P3037" s="931"/>
      <c r="Q3037" s="931"/>
    </row>
    <row r="3038" spans="2:17">
      <c r="B3038" s="911">
        <v>3032</v>
      </c>
      <c r="C3038" s="931" t="s">
        <v>65</v>
      </c>
      <c r="D3038" s="913"/>
      <c r="E3038" s="931" t="s">
        <v>150</v>
      </c>
      <c r="F3038" s="912" t="str">
        <f t="shared" si="64"/>
        <v>6340</v>
      </c>
      <c r="G3038" s="931" t="s">
        <v>932</v>
      </c>
      <c r="H3038" s="946"/>
      <c r="I3038" s="906" t="s">
        <v>933</v>
      </c>
      <c r="J3038" s="956">
        <v>1</v>
      </c>
      <c r="K3038" s="1085">
        <v>3</v>
      </c>
      <c r="L3038" s="931">
        <v>3</v>
      </c>
      <c r="M3038" s="931" t="s">
        <v>3387</v>
      </c>
      <c r="N3038" s="912"/>
      <c r="O3038" s="761"/>
      <c r="P3038" s="931"/>
      <c r="Q3038" s="931"/>
    </row>
    <row r="3039" spans="2:17">
      <c r="B3039" s="911">
        <v>3033</v>
      </c>
      <c r="C3039" s="931" t="s">
        <v>65</v>
      </c>
      <c r="D3039" s="913"/>
      <c r="E3039" s="931" t="s">
        <v>150</v>
      </c>
      <c r="F3039" s="912" t="str">
        <f t="shared" si="64"/>
        <v>6340</v>
      </c>
      <c r="G3039" s="931" t="s">
        <v>932</v>
      </c>
      <c r="H3039" s="946"/>
      <c r="I3039" s="906" t="s">
        <v>933</v>
      </c>
      <c r="J3039" s="956">
        <v>1</v>
      </c>
      <c r="K3039" s="1085">
        <v>4</v>
      </c>
      <c r="L3039" s="931">
        <v>3</v>
      </c>
      <c r="M3039" s="931" t="s">
        <v>3387</v>
      </c>
      <c r="N3039" s="912"/>
      <c r="O3039" s="761"/>
      <c r="P3039" s="931"/>
      <c r="Q3039" s="931"/>
    </row>
    <row r="3040" spans="2:17">
      <c r="B3040" s="911">
        <v>3034</v>
      </c>
      <c r="C3040" s="931" t="s">
        <v>65</v>
      </c>
      <c r="D3040" s="913"/>
      <c r="E3040" s="931" t="s">
        <v>150</v>
      </c>
      <c r="F3040" s="912" t="str">
        <f t="shared" si="64"/>
        <v>6340</v>
      </c>
      <c r="G3040" s="931" t="s">
        <v>932</v>
      </c>
      <c r="H3040" s="946"/>
      <c r="I3040" s="906" t="s">
        <v>933</v>
      </c>
      <c r="J3040" s="956">
        <v>1</v>
      </c>
      <c r="K3040" s="1085">
        <v>5</v>
      </c>
      <c r="L3040" s="931">
        <v>3</v>
      </c>
      <c r="M3040" s="931" t="s">
        <v>3387</v>
      </c>
      <c r="N3040" s="912"/>
      <c r="O3040" s="761"/>
      <c r="P3040" s="931"/>
      <c r="Q3040" s="931"/>
    </row>
    <row r="3041" spans="2:17">
      <c r="B3041" s="911">
        <v>3035</v>
      </c>
      <c r="C3041" s="931" t="s">
        <v>65</v>
      </c>
      <c r="D3041" s="913"/>
      <c r="E3041" s="931" t="s">
        <v>150</v>
      </c>
      <c r="F3041" s="912" t="str">
        <f t="shared" si="64"/>
        <v>6340</v>
      </c>
      <c r="G3041" s="931" t="s">
        <v>932</v>
      </c>
      <c r="H3041" s="946"/>
      <c r="I3041" s="906" t="s">
        <v>933</v>
      </c>
      <c r="J3041" s="956">
        <v>1</v>
      </c>
      <c r="K3041" s="1085">
        <v>6</v>
      </c>
      <c r="L3041" s="931">
        <v>3</v>
      </c>
      <c r="M3041" s="931" t="s">
        <v>3387</v>
      </c>
      <c r="N3041" s="912"/>
      <c r="O3041" s="761"/>
      <c r="P3041" s="931"/>
      <c r="Q3041" s="931"/>
    </row>
    <row r="3042" spans="2:17">
      <c r="B3042" s="911">
        <v>3036</v>
      </c>
      <c r="C3042" s="931" t="s">
        <v>65</v>
      </c>
      <c r="D3042" s="913"/>
      <c r="E3042" s="931" t="s">
        <v>150</v>
      </c>
      <c r="F3042" s="912" t="str">
        <f t="shared" si="64"/>
        <v>6340</v>
      </c>
      <c r="G3042" s="931" t="s">
        <v>932</v>
      </c>
      <c r="H3042" s="946"/>
      <c r="I3042" s="906" t="s">
        <v>933</v>
      </c>
      <c r="J3042" s="956">
        <v>1</v>
      </c>
      <c r="K3042" s="1085">
        <v>7</v>
      </c>
      <c r="L3042" s="931">
        <v>3</v>
      </c>
      <c r="M3042" s="931" t="s">
        <v>3387</v>
      </c>
      <c r="N3042" s="912"/>
      <c r="O3042" s="761"/>
      <c r="P3042" s="931"/>
      <c r="Q3042" s="931"/>
    </row>
    <row r="3043" spans="2:17">
      <c r="B3043" s="911">
        <v>3037</v>
      </c>
      <c r="C3043" s="931" t="s">
        <v>65</v>
      </c>
      <c r="D3043" s="913"/>
      <c r="E3043" s="931" t="s">
        <v>150</v>
      </c>
      <c r="F3043" s="912" t="str">
        <f t="shared" si="64"/>
        <v>6340</v>
      </c>
      <c r="G3043" s="931" t="s">
        <v>932</v>
      </c>
      <c r="H3043" s="946"/>
      <c r="I3043" s="906" t="s">
        <v>933</v>
      </c>
      <c r="J3043" s="956">
        <v>1</v>
      </c>
      <c r="K3043" s="1085">
        <v>8</v>
      </c>
      <c r="L3043" s="931">
        <v>3</v>
      </c>
      <c r="M3043" s="931" t="s">
        <v>3387</v>
      </c>
      <c r="N3043" s="912"/>
      <c r="O3043" s="761"/>
      <c r="P3043" s="931"/>
      <c r="Q3043" s="931"/>
    </row>
    <row r="3044" spans="2:17">
      <c r="B3044" s="911">
        <v>3038</v>
      </c>
      <c r="C3044" s="931" t="s">
        <v>65</v>
      </c>
      <c r="D3044" s="913"/>
      <c r="E3044" s="931" t="s">
        <v>150</v>
      </c>
      <c r="F3044" s="912" t="str">
        <f t="shared" si="64"/>
        <v>6340</v>
      </c>
      <c r="G3044" s="931" t="s">
        <v>932</v>
      </c>
      <c r="H3044" s="946"/>
      <c r="I3044" s="906" t="s">
        <v>933</v>
      </c>
      <c r="J3044" s="956">
        <v>1</v>
      </c>
      <c r="K3044" s="1085">
        <v>9</v>
      </c>
      <c r="L3044" s="931">
        <v>3</v>
      </c>
      <c r="M3044" s="931" t="s">
        <v>3343</v>
      </c>
      <c r="N3044" s="912"/>
      <c r="O3044" s="761"/>
      <c r="P3044" s="931"/>
      <c r="Q3044" s="931"/>
    </row>
    <row r="3045" spans="2:17">
      <c r="B3045" s="911">
        <v>3039</v>
      </c>
      <c r="C3045" s="931" t="s">
        <v>65</v>
      </c>
      <c r="D3045" s="913"/>
      <c r="E3045" s="931" t="s">
        <v>150</v>
      </c>
      <c r="F3045" s="912" t="str">
        <f t="shared" si="64"/>
        <v>6340</v>
      </c>
      <c r="G3045" s="931" t="s">
        <v>936</v>
      </c>
      <c r="H3045" s="946"/>
      <c r="I3045" s="906" t="s">
        <v>933</v>
      </c>
      <c r="J3045" s="956">
        <v>1</v>
      </c>
      <c r="K3045" s="1085">
        <v>1</v>
      </c>
      <c r="L3045" s="931">
        <v>3</v>
      </c>
      <c r="M3045" s="931" t="s">
        <v>3387</v>
      </c>
      <c r="N3045" s="912"/>
      <c r="O3045" s="761"/>
      <c r="P3045" s="931"/>
      <c r="Q3045" s="931"/>
    </row>
    <row r="3046" spans="2:17">
      <c r="B3046" s="911">
        <v>3040</v>
      </c>
      <c r="C3046" s="931" t="s">
        <v>65</v>
      </c>
      <c r="D3046" s="913"/>
      <c r="E3046" s="931" t="s">
        <v>150</v>
      </c>
      <c r="F3046" s="912" t="str">
        <f t="shared" si="64"/>
        <v>6340</v>
      </c>
      <c r="G3046" s="931" t="s">
        <v>936</v>
      </c>
      <c r="H3046" s="946"/>
      <c r="I3046" s="906" t="s">
        <v>933</v>
      </c>
      <c r="J3046" s="956">
        <v>1</v>
      </c>
      <c r="K3046" s="1085">
        <v>2</v>
      </c>
      <c r="L3046" s="931">
        <v>3</v>
      </c>
      <c r="M3046" s="931" t="s">
        <v>3387</v>
      </c>
      <c r="N3046" s="912"/>
      <c r="O3046" s="761"/>
      <c r="P3046" s="931"/>
      <c r="Q3046" s="931"/>
    </row>
    <row r="3047" spans="2:17">
      <c r="B3047" s="911">
        <v>3041</v>
      </c>
      <c r="C3047" s="931" t="s">
        <v>65</v>
      </c>
      <c r="D3047" s="913"/>
      <c r="E3047" s="931" t="s">
        <v>150</v>
      </c>
      <c r="F3047" s="912" t="str">
        <f t="shared" si="64"/>
        <v>6340</v>
      </c>
      <c r="G3047" s="931" t="s">
        <v>936</v>
      </c>
      <c r="H3047" s="946"/>
      <c r="I3047" s="906" t="s">
        <v>933</v>
      </c>
      <c r="J3047" s="956">
        <v>1</v>
      </c>
      <c r="K3047" s="1085">
        <v>3</v>
      </c>
      <c r="L3047" s="931">
        <v>3</v>
      </c>
      <c r="M3047" s="931" t="s">
        <v>3387</v>
      </c>
      <c r="N3047" s="912"/>
      <c r="O3047" s="761"/>
      <c r="P3047" s="931"/>
      <c r="Q3047" s="931"/>
    </row>
    <row r="3048" spans="2:17">
      <c r="B3048" s="911">
        <v>3042</v>
      </c>
      <c r="C3048" s="931" t="s">
        <v>65</v>
      </c>
      <c r="D3048" s="913"/>
      <c r="E3048" s="931" t="s">
        <v>150</v>
      </c>
      <c r="F3048" s="912" t="str">
        <f t="shared" si="64"/>
        <v>6340</v>
      </c>
      <c r="G3048" s="931" t="s">
        <v>936</v>
      </c>
      <c r="H3048" s="946"/>
      <c r="I3048" s="906" t="s">
        <v>933</v>
      </c>
      <c r="J3048" s="956">
        <v>1</v>
      </c>
      <c r="K3048" s="1085">
        <v>4</v>
      </c>
      <c r="L3048" s="931">
        <v>3</v>
      </c>
      <c r="M3048" s="931" t="s">
        <v>3387</v>
      </c>
      <c r="N3048" s="912"/>
      <c r="O3048" s="761"/>
      <c r="P3048" s="931"/>
      <c r="Q3048" s="931"/>
    </row>
    <row r="3049" spans="2:17">
      <c r="B3049" s="911">
        <v>3043</v>
      </c>
      <c r="C3049" s="931" t="s">
        <v>65</v>
      </c>
      <c r="D3049" s="913"/>
      <c r="E3049" s="931" t="s">
        <v>150</v>
      </c>
      <c r="F3049" s="912" t="str">
        <f t="shared" si="64"/>
        <v>6340</v>
      </c>
      <c r="G3049" s="931" t="s">
        <v>936</v>
      </c>
      <c r="H3049" s="946"/>
      <c r="I3049" s="906" t="s">
        <v>933</v>
      </c>
      <c r="J3049" s="956">
        <v>1</v>
      </c>
      <c r="K3049" s="1085">
        <v>5</v>
      </c>
      <c r="L3049" s="931">
        <v>3</v>
      </c>
      <c r="M3049" s="931" t="s">
        <v>3387</v>
      </c>
      <c r="N3049" s="912"/>
      <c r="O3049" s="761"/>
      <c r="P3049" s="931"/>
      <c r="Q3049" s="931"/>
    </row>
    <row r="3050" spans="2:17">
      <c r="B3050" s="911">
        <v>3044</v>
      </c>
      <c r="C3050" s="931" t="s">
        <v>65</v>
      </c>
      <c r="D3050" s="913"/>
      <c r="E3050" s="931" t="s">
        <v>150</v>
      </c>
      <c r="F3050" s="912" t="str">
        <f t="shared" si="64"/>
        <v>6340</v>
      </c>
      <c r="G3050" s="931" t="s">
        <v>936</v>
      </c>
      <c r="H3050" s="946"/>
      <c r="I3050" s="906" t="s">
        <v>933</v>
      </c>
      <c r="J3050" s="956">
        <v>1</v>
      </c>
      <c r="K3050" s="1085">
        <v>6</v>
      </c>
      <c r="L3050" s="931">
        <v>3</v>
      </c>
      <c r="M3050" s="931" t="s">
        <v>3387</v>
      </c>
      <c r="N3050" s="912"/>
      <c r="O3050" s="761"/>
      <c r="P3050" s="931"/>
      <c r="Q3050" s="931"/>
    </row>
    <row r="3051" spans="2:17">
      <c r="B3051" s="911">
        <v>3045</v>
      </c>
      <c r="C3051" s="931" t="s">
        <v>65</v>
      </c>
      <c r="D3051" s="913"/>
      <c r="E3051" s="931" t="s">
        <v>150</v>
      </c>
      <c r="F3051" s="912" t="str">
        <f t="shared" si="64"/>
        <v>6340</v>
      </c>
      <c r="G3051" s="931" t="s">
        <v>936</v>
      </c>
      <c r="H3051" s="946"/>
      <c r="I3051" s="906" t="s">
        <v>933</v>
      </c>
      <c r="J3051" s="956">
        <v>1</v>
      </c>
      <c r="K3051" s="1085">
        <v>7</v>
      </c>
      <c r="L3051" s="931">
        <v>3</v>
      </c>
      <c r="M3051" s="931" t="s">
        <v>3387</v>
      </c>
      <c r="N3051" s="912"/>
      <c r="O3051" s="761"/>
      <c r="P3051" s="931"/>
      <c r="Q3051" s="931"/>
    </row>
    <row r="3052" spans="2:17">
      <c r="B3052" s="911">
        <v>3046</v>
      </c>
      <c r="C3052" s="931" t="s">
        <v>65</v>
      </c>
      <c r="D3052" s="913"/>
      <c r="E3052" s="931" t="s">
        <v>150</v>
      </c>
      <c r="F3052" s="912" t="str">
        <f t="shared" si="64"/>
        <v>6340</v>
      </c>
      <c r="G3052" s="931" t="s">
        <v>936</v>
      </c>
      <c r="H3052" s="946"/>
      <c r="I3052" s="906" t="s">
        <v>933</v>
      </c>
      <c r="J3052" s="956">
        <v>1</v>
      </c>
      <c r="K3052" s="1085">
        <v>8</v>
      </c>
      <c r="L3052" s="931">
        <v>3</v>
      </c>
      <c r="M3052" s="931" t="s">
        <v>3387</v>
      </c>
      <c r="N3052" s="912"/>
      <c r="O3052" s="761"/>
      <c r="P3052" s="931"/>
      <c r="Q3052" s="931"/>
    </row>
    <row r="3053" spans="2:17">
      <c r="B3053" s="911">
        <v>3047</v>
      </c>
      <c r="C3053" s="931" t="s">
        <v>65</v>
      </c>
      <c r="D3053" s="913"/>
      <c r="E3053" s="931" t="s">
        <v>150</v>
      </c>
      <c r="F3053" s="912" t="str">
        <f t="shared" si="64"/>
        <v>6340</v>
      </c>
      <c r="G3053" s="931" t="s">
        <v>936</v>
      </c>
      <c r="H3053" s="946"/>
      <c r="I3053" s="906" t="s">
        <v>933</v>
      </c>
      <c r="J3053" s="956">
        <v>1</v>
      </c>
      <c r="K3053" s="1085">
        <v>9</v>
      </c>
      <c r="L3053" s="931">
        <v>3</v>
      </c>
      <c r="M3053" s="931" t="s">
        <v>3387</v>
      </c>
      <c r="N3053" s="912"/>
      <c r="O3053" s="761"/>
      <c r="P3053" s="931"/>
      <c r="Q3053" s="931"/>
    </row>
    <row r="3054" spans="2:17">
      <c r="B3054" s="911">
        <v>3048</v>
      </c>
      <c r="C3054" s="931" t="s">
        <v>65</v>
      </c>
      <c r="D3054" s="913"/>
      <c r="E3054" s="931" t="s">
        <v>150</v>
      </c>
      <c r="F3054" s="912" t="str">
        <f t="shared" si="64"/>
        <v>6340</v>
      </c>
      <c r="G3054" s="931" t="s">
        <v>936</v>
      </c>
      <c r="H3054" s="946"/>
      <c r="I3054" s="906" t="s">
        <v>933</v>
      </c>
      <c r="J3054" s="956">
        <v>1</v>
      </c>
      <c r="K3054" s="1085">
        <v>10</v>
      </c>
      <c r="L3054" s="931">
        <v>3</v>
      </c>
      <c r="M3054" s="931" t="s">
        <v>3387</v>
      </c>
      <c r="N3054" s="912"/>
      <c r="O3054" s="761"/>
      <c r="P3054" s="931"/>
      <c r="Q3054" s="931"/>
    </row>
    <row r="3055" spans="2:17">
      <c r="B3055" s="911">
        <v>3049</v>
      </c>
      <c r="C3055" s="931" t="s">
        <v>65</v>
      </c>
      <c r="D3055" s="913"/>
      <c r="E3055" s="931" t="s">
        <v>150</v>
      </c>
      <c r="F3055" s="912" t="str">
        <f t="shared" si="64"/>
        <v>6340</v>
      </c>
      <c r="G3055" s="931" t="s">
        <v>936</v>
      </c>
      <c r="H3055" s="946"/>
      <c r="I3055" s="906" t="s">
        <v>933</v>
      </c>
      <c r="J3055" s="956">
        <v>1</v>
      </c>
      <c r="K3055" s="1085">
        <v>11</v>
      </c>
      <c r="L3055" s="931">
        <v>3</v>
      </c>
      <c r="M3055" s="931" t="s">
        <v>3343</v>
      </c>
      <c r="N3055" s="912"/>
      <c r="O3055" s="761"/>
      <c r="P3055" s="931"/>
      <c r="Q3055" s="931"/>
    </row>
    <row r="3056" spans="2:17">
      <c r="B3056" s="911">
        <v>3050</v>
      </c>
      <c r="C3056" s="931" t="s">
        <v>65</v>
      </c>
      <c r="D3056" s="913"/>
      <c r="E3056" s="931" t="s">
        <v>150</v>
      </c>
      <c r="F3056" s="912" t="str">
        <f t="shared" si="64"/>
        <v>6340</v>
      </c>
      <c r="G3056" s="931" t="s">
        <v>937</v>
      </c>
      <c r="H3056" s="946"/>
      <c r="I3056" s="906" t="s">
        <v>938</v>
      </c>
      <c r="J3056" s="956">
        <v>1</v>
      </c>
      <c r="K3056" s="1085">
        <v>1</v>
      </c>
      <c r="L3056" s="931">
        <v>1</v>
      </c>
      <c r="M3056" s="931" t="s">
        <v>3388</v>
      </c>
      <c r="N3056" s="912"/>
      <c r="O3056" s="761"/>
      <c r="P3056" s="931"/>
      <c r="Q3056" s="931"/>
    </row>
    <row r="3057" spans="2:17">
      <c r="B3057" s="911">
        <v>3051</v>
      </c>
      <c r="C3057" s="931" t="s">
        <v>65</v>
      </c>
      <c r="D3057" s="913"/>
      <c r="E3057" s="931" t="s">
        <v>150</v>
      </c>
      <c r="F3057" s="912" t="str">
        <f t="shared" si="64"/>
        <v>6340</v>
      </c>
      <c r="G3057" s="931" t="s">
        <v>937</v>
      </c>
      <c r="H3057" s="946"/>
      <c r="I3057" s="906" t="s">
        <v>938</v>
      </c>
      <c r="J3057" s="956">
        <v>1</v>
      </c>
      <c r="K3057" s="1085">
        <v>2</v>
      </c>
      <c r="L3057" s="931">
        <v>1</v>
      </c>
      <c r="M3057" s="931" t="s">
        <v>3388</v>
      </c>
      <c r="N3057" s="912"/>
      <c r="O3057" s="761"/>
      <c r="P3057" s="931"/>
      <c r="Q3057" s="931"/>
    </row>
    <row r="3058" spans="2:17">
      <c r="B3058" s="911">
        <v>3052</v>
      </c>
      <c r="C3058" s="931" t="s">
        <v>65</v>
      </c>
      <c r="D3058" s="913"/>
      <c r="E3058" s="931" t="s">
        <v>150</v>
      </c>
      <c r="F3058" s="912" t="str">
        <f t="shared" si="64"/>
        <v>6340</v>
      </c>
      <c r="G3058" s="931" t="s">
        <v>937</v>
      </c>
      <c r="H3058" s="946"/>
      <c r="I3058" s="906" t="s">
        <v>938</v>
      </c>
      <c r="J3058" s="956">
        <v>1</v>
      </c>
      <c r="K3058" s="1085">
        <v>3</v>
      </c>
      <c r="L3058" s="931">
        <v>1</v>
      </c>
      <c r="M3058" s="931" t="s">
        <v>3388</v>
      </c>
      <c r="N3058" s="912"/>
      <c r="O3058" s="761"/>
      <c r="P3058" s="931"/>
      <c r="Q3058" s="931"/>
    </row>
    <row r="3059" spans="2:17">
      <c r="B3059" s="911">
        <v>3053</v>
      </c>
      <c r="C3059" s="931" t="s">
        <v>65</v>
      </c>
      <c r="D3059" s="913"/>
      <c r="E3059" s="931" t="s">
        <v>150</v>
      </c>
      <c r="F3059" s="912" t="str">
        <f t="shared" ref="F3059:F3122" si="65">LEFT(I3059,4)</f>
        <v>6340</v>
      </c>
      <c r="G3059" s="931" t="s">
        <v>937</v>
      </c>
      <c r="H3059" s="946"/>
      <c r="I3059" s="906" t="s">
        <v>938</v>
      </c>
      <c r="J3059" s="956">
        <v>1</v>
      </c>
      <c r="K3059" s="1085">
        <v>4</v>
      </c>
      <c r="L3059" s="931">
        <v>1</v>
      </c>
      <c r="M3059" s="931" t="s">
        <v>3388</v>
      </c>
      <c r="N3059" s="912"/>
      <c r="O3059" s="761"/>
      <c r="P3059" s="931"/>
      <c r="Q3059" s="931"/>
    </row>
    <row r="3060" spans="2:17">
      <c r="B3060" s="911">
        <v>3054</v>
      </c>
      <c r="C3060" s="931" t="s">
        <v>65</v>
      </c>
      <c r="D3060" s="913"/>
      <c r="E3060" s="931" t="s">
        <v>150</v>
      </c>
      <c r="F3060" s="912" t="str">
        <f t="shared" si="65"/>
        <v>6340</v>
      </c>
      <c r="G3060" s="931" t="s">
        <v>937</v>
      </c>
      <c r="H3060" s="946"/>
      <c r="I3060" s="906" t="s">
        <v>938</v>
      </c>
      <c r="J3060" s="956">
        <v>1</v>
      </c>
      <c r="K3060" s="1085">
        <v>5</v>
      </c>
      <c r="L3060" s="931">
        <v>1</v>
      </c>
      <c r="M3060" s="931" t="s">
        <v>3388</v>
      </c>
      <c r="N3060" s="912"/>
      <c r="O3060" s="761"/>
      <c r="P3060" s="931"/>
      <c r="Q3060" s="931"/>
    </row>
    <row r="3061" spans="2:17">
      <c r="B3061" s="911">
        <v>3055</v>
      </c>
      <c r="C3061" s="931" t="s">
        <v>65</v>
      </c>
      <c r="D3061" s="913"/>
      <c r="E3061" s="931" t="s">
        <v>150</v>
      </c>
      <c r="F3061" s="912" t="str">
        <f t="shared" si="65"/>
        <v>6340</v>
      </c>
      <c r="G3061" s="931" t="s">
        <v>937</v>
      </c>
      <c r="H3061" s="946"/>
      <c r="I3061" s="906" t="s">
        <v>938</v>
      </c>
      <c r="J3061" s="956">
        <v>1</v>
      </c>
      <c r="K3061" s="1085">
        <v>6</v>
      </c>
      <c r="L3061" s="931">
        <v>3</v>
      </c>
      <c r="M3061" s="931" t="s">
        <v>3387</v>
      </c>
      <c r="N3061" s="912"/>
      <c r="O3061" s="761"/>
      <c r="P3061" s="931"/>
      <c r="Q3061" s="931"/>
    </row>
    <row r="3062" spans="2:17">
      <c r="B3062" s="911">
        <v>3056</v>
      </c>
      <c r="C3062" s="931" t="s">
        <v>65</v>
      </c>
      <c r="D3062" s="913"/>
      <c r="E3062" s="931" t="s">
        <v>150</v>
      </c>
      <c r="F3062" s="912" t="str">
        <f t="shared" si="65"/>
        <v>6340</v>
      </c>
      <c r="G3062" s="931" t="s">
        <v>937</v>
      </c>
      <c r="H3062" s="946"/>
      <c r="I3062" s="906" t="s">
        <v>938</v>
      </c>
      <c r="J3062" s="956">
        <v>1</v>
      </c>
      <c r="K3062" s="1085">
        <v>7</v>
      </c>
      <c r="L3062" s="931">
        <v>1</v>
      </c>
      <c r="M3062" s="931" t="s">
        <v>3388</v>
      </c>
      <c r="N3062" s="912"/>
      <c r="O3062" s="761"/>
      <c r="P3062" s="931"/>
      <c r="Q3062" s="931"/>
    </row>
    <row r="3063" spans="2:17">
      <c r="B3063" s="911">
        <v>3057</v>
      </c>
      <c r="C3063" s="931" t="s">
        <v>65</v>
      </c>
      <c r="D3063" s="913"/>
      <c r="E3063" s="931" t="s">
        <v>150</v>
      </c>
      <c r="F3063" s="912" t="str">
        <f t="shared" si="65"/>
        <v>6340</v>
      </c>
      <c r="G3063" s="931" t="s">
        <v>937</v>
      </c>
      <c r="H3063" s="946"/>
      <c r="I3063" s="906" t="s">
        <v>938</v>
      </c>
      <c r="J3063" s="956">
        <v>1</v>
      </c>
      <c r="K3063" s="1085">
        <v>8</v>
      </c>
      <c r="L3063" s="931">
        <v>3</v>
      </c>
      <c r="M3063" s="931" t="s">
        <v>3387</v>
      </c>
      <c r="N3063" s="912"/>
      <c r="O3063" s="761"/>
      <c r="P3063" s="931"/>
      <c r="Q3063" s="931"/>
    </row>
    <row r="3064" spans="2:17">
      <c r="B3064" s="911">
        <v>3058</v>
      </c>
      <c r="C3064" s="931" t="s">
        <v>65</v>
      </c>
      <c r="D3064" s="913"/>
      <c r="E3064" s="931" t="s">
        <v>150</v>
      </c>
      <c r="F3064" s="912" t="str">
        <f t="shared" si="65"/>
        <v>6340</v>
      </c>
      <c r="G3064" s="931" t="s">
        <v>940</v>
      </c>
      <c r="H3064" s="946"/>
      <c r="I3064" s="906" t="s">
        <v>938</v>
      </c>
      <c r="J3064" s="956">
        <v>1</v>
      </c>
      <c r="K3064" s="1085">
        <v>1</v>
      </c>
      <c r="L3064" s="931">
        <v>3</v>
      </c>
      <c r="M3064" s="931" t="s">
        <v>3387</v>
      </c>
      <c r="N3064" s="912"/>
      <c r="O3064" s="761"/>
      <c r="P3064" s="931"/>
      <c r="Q3064" s="931"/>
    </row>
    <row r="3065" spans="2:17">
      <c r="B3065" s="911">
        <v>3059</v>
      </c>
      <c r="C3065" s="931" t="s">
        <v>65</v>
      </c>
      <c r="D3065" s="913"/>
      <c r="E3065" s="931" t="s">
        <v>150</v>
      </c>
      <c r="F3065" s="912" t="str">
        <f t="shared" si="65"/>
        <v>6340</v>
      </c>
      <c r="G3065" s="931" t="s">
        <v>940</v>
      </c>
      <c r="H3065" s="946"/>
      <c r="I3065" s="906" t="s">
        <v>938</v>
      </c>
      <c r="J3065" s="956">
        <v>1</v>
      </c>
      <c r="K3065" s="1085">
        <v>2</v>
      </c>
      <c r="L3065" s="931">
        <v>3</v>
      </c>
      <c r="M3065" s="931" t="s">
        <v>3387</v>
      </c>
      <c r="N3065" s="912"/>
      <c r="O3065" s="761"/>
      <c r="P3065" s="931"/>
      <c r="Q3065" s="931"/>
    </row>
    <row r="3066" spans="2:17">
      <c r="B3066" s="911">
        <v>3060</v>
      </c>
      <c r="C3066" s="931" t="s">
        <v>65</v>
      </c>
      <c r="D3066" s="913"/>
      <c r="E3066" s="931" t="s">
        <v>150</v>
      </c>
      <c r="F3066" s="912" t="str">
        <f t="shared" si="65"/>
        <v>6340</v>
      </c>
      <c r="G3066" s="931" t="s">
        <v>940</v>
      </c>
      <c r="H3066" s="946"/>
      <c r="I3066" s="906" t="s">
        <v>938</v>
      </c>
      <c r="J3066" s="956">
        <v>1</v>
      </c>
      <c r="K3066" s="1085">
        <v>3</v>
      </c>
      <c r="L3066" s="931">
        <v>3</v>
      </c>
      <c r="M3066" s="931" t="s">
        <v>3387</v>
      </c>
      <c r="N3066" s="912"/>
      <c r="O3066" s="761"/>
      <c r="P3066" s="931"/>
      <c r="Q3066" s="931"/>
    </row>
    <row r="3067" spans="2:17">
      <c r="B3067" s="911">
        <v>3061</v>
      </c>
      <c r="C3067" s="931" t="s">
        <v>65</v>
      </c>
      <c r="D3067" s="913"/>
      <c r="E3067" s="931" t="s">
        <v>150</v>
      </c>
      <c r="F3067" s="912" t="str">
        <f t="shared" si="65"/>
        <v>6340</v>
      </c>
      <c r="G3067" s="931" t="s">
        <v>940</v>
      </c>
      <c r="H3067" s="946"/>
      <c r="I3067" s="906" t="s">
        <v>938</v>
      </c>
      <c r="J3067" s="956">
        <v>1</v>
      </c>
      <c r="K3067" s="1085">
        <v>4</v>
      </c>
      <c r="L3067" s="931">
        <v>1</v>
      </c>
      <c r="M3067" s="931" t="s">
        <v>3388</v>
      </c>
      <c r="N3067" s="912"/>
      <c r="O3067" s="761"/>
      <c r="P3067" s="931"/>
      <c r="Q3067" s="931"/>
    </row>
    <row r="3068" spans="2:17">
      <c r="B3068" s="911">
        <v>3062</v>
      </c>
      <c r="C3068" s="931" t="s">
        <v>65</v>
      </c>
      <c r="D3068" s="913"/>
      <c r="E3068" s="931" t="s">
        <v>150</v>
      </c>
      <c r="F3068" s="912" t="str">
        <f t="shared" si="65"/>
        <v>6340</v>
      </c>
      <c r="G3068" s="931" t="s">
        <v>940</v>
      </c>
      <c r="H3068" s="946"/>
      <c r="I3068" s="906" t="s">
        <v>938</v>
      </c>
      <c r="J3068" s="956">
        <v>1</v>
      </c>
      <c r="K3068" s="1085">
        <v>5</v>
      </c>
      <c r="L3068" s="931">
        <v>3</v>
      </c>
      <c r="M3068" s="931" t="s">
        <v>3387</v>
      </c>
      <c r="N3068" s="912"/>
      <c r="O3068" s="761"/>
      <c r="P3068" s="931"/>
      <c r="Q3068" s="931"/>
    </row>
    <row r="3069" spans="2:17">
      <c r="B3069" s="911">
        <v>3063</v>
      </c>
      <c r="C3069" s="931" t="s">
        <v>65</v>
      </c>
      <c r="D3069" s="913"/>
      <c r="E3069" s="931" t="s">
        <v>150</v>
      </c>
      <c r="F3069" s="912" t="str">
        <f t="shared" si="65"/>
        <v>6340</v>
      </c>
      <c r="G3069" s="931" t="s">
        <v>940</v>
      </c>
      <c r="H3069" s="946"/>
      <c r="I3069" s="906" t="s">
        <v>938</v>
      </c>
      <c r="J3069" s="956">
        <v>1</v>
      </c>
      <c r="K3069" s="1085">
        <v>6</v>
      </c>
      <c r="L3069" s="931">
        <v>1</v>
      </c>
      <c r="M3069" s="931" t="s">
        <v>3388</v>
      </c>
      <c r="N3069" s="912"/>
      <c r="O3069" s="761"/>
      <c r="P3069" s="931"/>
      <c r="Q3069" s="931"/>
    </row>
    <row r="3070" spans="2:17">
      <c r="B3070" s="911">
        <v>3064</v>
      </c>
      <c r="C3070" s="931" t="s">
        <v>65</v>
      </c>
      <c r="D3070" s="913"/>
      <c r="E3070" s="931" t="s">
        <v>150</v>
      </c>
      <c r="F3070" s="912" t="str">
        <f t="shared" si="65"/>
        <v>6340</v>
      </c>
      <c r="G3070" s="931" t="s">
        <v>940</v>
      </c>
      <c r="H3070" s="946"/>
      <c r="I3070" s="906" t="s">
        <v>938</v>
      </c>
      <c r="J3070" s="956">
        <v>1</v>
      </c>
      <c r="K3070" s="1085">
        <v>7</v>
      </c>
      <c r="L3070" s="931">
        <v>1</v>
      </c>
      <c r="M3070" s="931" t="s">
        <v>3388</v>
      </c>
      <c r="N3070" s="912"/>
      <c r="O3070" s="761"/>
      <c r="P3070" s="931"/>
      <c r="Q3070" s="931"/>
    </row>
    <row r="3071" spans="2:17">
      <c r="B3071" s="911">
        <v>3065</v>
      </c>
      <c r="C3071" s="931" t="s">
        <v>65</v>
      </c>
      <c r="D3071" s="913"/>
      <c r="E3071" s="931" t="s">
        <v>150</v>
      </c>
      <c r="F3071" s="912" t="str">
        <f t="shared" si="65"/>
        <v>6340</v>
      </c>
      <c r="G3071" s="931" t="s">
        <v>940</v>
      </c>
      <c r="H3071" s="946"/>
      <c r="I3071" s="906" t="s">
        <v>938</v>
      </c>
      <c r="J3071" s="956">
        <v>1</v>
      </c>
      <c r="K3071" s="1085">
        <v>8</v>
      </c>
      <c r="L3071" s="931">
        <v>1</v>
      </c>
      <c r="M3071" s="931" t="s">
        <v>3388</v>
      </c>
      <c r="N3071" s="912"/>
      <c r="O3071" s="761"/>
      <c r="P3071" s="931"/>
      <c r="Q3071" s="931"/>
    </row>
    <row r="3072" spans="2:17">
      <c r="B3072" s="911">
        <v>3066</v>
      </c>
      <c r="C3072" s="931" t="s">
        <v>65</v>
      </c>
      <c r="D3072" s="913"/>
      <c r="E3072" s="931" t="s">
        <v>150</v>
      </c>
      <c r="F3072" s="912" t="str">
        <f t="shared" si="65"/>
        <v>6340</v>
      </c>
      <c r="G3072" s="931" t="s">
        <v>940</v>
      </c>
      <c r="H3072" s="946"/>
      <c r="I3072" s="906" t="s">
        <v>938</v>
      </c>
      <c r="J3072" s="956">
        <v>1</v>
      </c>
      <c r="K3072" s="1085">
        <v>9</v>
      </c>
      <c r="L3072" s="931">
        <v>3</v>
      </c>
      <c r="M3072" s="931" t="s">
        <v>3387</v>
      </c>
      <c r="N3072" s="912"/>
      <c r="O3072" s="761"/>
      <c r="P3072" s="931"/>
      <c r="Q3072" s="931"/>
    </row>
    <row r="3073" spans="2:17">
      <c r="B3073" s="911">
        <v>3067</v>
      </c>
      <c r="C3073" s="931" t="s">
        <v>65</v>
      </c>
      <c r="D3073" s="913"/>
      <c r="E3073" s="931" t="s">
        <v>150</v>
      </c>
      <c r="F3073" s="912" t="str">
        <f t="shared" si="65"/>
        <v>6340</v>
      </c>
      <c r="G3073" s="931" t="s">
        <v>940</v>
      </c>
      <c r="H3073" s="946"/>
      <c r="I3073" s="906" t="s">
        <v>938</v>
      </c>
      <c r="J3073" s="956">
        <v>1</v>
      </c>
      <c r="K3073" s="1085">
        <v>10</v>
      </c>
      <c r="L3073" s="931">
        <v>3</v>
      </c>
      <c r="M3073" s="931" t="s">
        <v>3387</v>
      </c>
      <c r="N3073" s="912"/>
      <c r="O3073" s="761"/>
      <c r="P3073" s="931"/>
      <c r="Q3073" s="931"/>
    </row>
    <row r="3074" spans="2:17">
      <c r="B3074" s="911">
        <v>3068</v>
      </c>
      <c r="C3074" s="931" t="s">
        <v>65</v>
      </c>
      <c r="D3074" s="913"/>
      <c r="E3074" s="931" t="s">
        <v>150</v>
      </c>
      <c r="F3074" s="912" t="str">
        <f t="shared" si="65"/>
        <v>6340</v>
      </c>
      <c r="G3074" s="931" t="s">
        <v>941</v>
      </c>
      <c r="H3074" s="946"/>
      <c r="I3074" s="906" t="s">
        <v>938</v>
      </c>
      <c r="J3074" s="956">
        <v>1</v>
      </c>
      <c r="K3074" s="1085">
        <v>1</v>
      </c>
      <c r="L3074" s="931">
        <v>3</v>
      </c>
      <c r="M3074" s="931" t="s">
        <v>3387</v>
      </c>
      <c r="N3074" s="912"/>
      <c r="O3074" s="761"/>
      <c r="P3074" s="931"/>
      <c r="Q3074" s="931"/>
    </row>
    <row r="3075" spans="2:17">
      <c r="B3075" s="911">
        <v>3069</v>
      </c>
      <c r="C3075" s="931" t="s">
        <v>65</v>
      </c>
      <c r="D3075" s="913"/>
      <c r="E3075" s="931" t="s">
        <v>150</v>
      </c>
      <c r="F3075" s="912" t="str">
        <f t="shared" si="65"/>
        <v>6340</v>
      </c>
      <c r="G3075" s="931" t="s">
        <v>941</v>
      </c>
      <c r="H3075" s="946"/>
      <c r="I3075" s="906" t="s">
        <v>938</v>
      </c>
      <c r="J3075" s="956">
        <v>1</v>
      </c>
      <c r="K3075" s="1085">
        <v>2</v>
      </c>
      <c r="L3075" s="931">
        <v>3</v>
      </c>
      <c r="M3075" s="931" t="s">
        <v>3387</v>
      </c>
      <c r="N3075" s="912"/>
      <c r="O3075" s="761"/>
      <c r="P3075" s="931"/>
      <c r="Q3075" s="931"/>
    </row>
    <row r="3076" spans="2:17">
      <c r="B3076" s="911">
        <v>3070</v>
      </c>
      <c r="C3076" s="931" t="s">
        <v>65</v>
      </c>
      <c r="D3076" s="913"/>
      <c r="E3076" s="931" t="s">
        <v>150</v>
      </c>
      <c r="F3076" s="912" t="str">
        <f t="shared" si="65"/>
        <v>6340</v>
      </c>
      <c r="G3076" s="931" t="s">
        <v>941</v>
      </c>
      <c r="H3076" s="946"/>
      <c r="I3076" s="906" t="s">
        <v>938</v>
      </c>
      <c r="J3076" s="956">
        <v>1</v>
      </c>
      <c r="K3076" s="1085">
        <v>3</v>
      </c>
      <c r="L3076" s="931">
        <v>3</v>
      </c>
      <c r="M3076" s="931" t="s">
        <v>3387</v>
      </c>
      <c r="N3076" s="912"/>
      <c r="O3076" s="761"/>
      <c r="P3076" s="931"/>
      <c r="Q3076" s="931"/>
    </row>
    <row r="3077" spans="2:17">
      <c r="B3077" s="911">
        <v>3071</v>
      </c>
      <c r="C3077" s="931" t="s">
        <v>65</v>
      </c>
      <c r="D3077" s="913"/>
      <c r="E3077" s="931" t="s">
        <v>150</v>
      </c>
      <c r="F3077" s="912" t="str">
        <f t="shared" si="65"/>
        <v>6340</v>
      </c>
      <c r="G3077" s="931" t="s">
        <v>941</v>
      </c>
      <c r="H3077" s="946"/>
      <c r="I3077" s="906" t="s">
        <v>938</v>
      </c>
      <c r="J3077" s="956">
        <v>1</v>
      </c>
      <c r="K3077" s="1085">
        <v>4</v>
      </c>
      <c r="L3077" s="931">
        <v>3</v>
      </c>
      <c r="M3077" s="931" t="s">
        <v>3387</v>
      </c>
      <c r="N3077" s="912"/>
      <c r="O3077" s="761"/>
      <c r="P3077" s="931"/>
      <c r="Q3077" s="931"/>
    </row>
    <row r="3078" spans="2:17">
      <c r="B3078" s="911">
        <v>3072</v>
      </c>
      <c r="C3078" s="931" t="s">
        <v>65</v>
      </c>
      <c r="D3078" s="913"/>
      <c r="E3078" s="931" t="s">
        <v>150</v>
      </c>
      <c r="F3078" s="912" t="str">
        <f t="shared" si="65"/>
        <v>6340</v>
      </c>
      <c r="G3078" s="931" t="s">
        <v>941</v>
      </c>
      <c r="H3078" s="946"/>
      <c r="I3078" s="906" t="s">
        <v>938</v>
      </c>
      <c r="J3078" s="956">
        <v>1</v>
      </c>
      <c r="K3078" s="1085">
        <v>5</v>
      </c>
      <c r="L3078" s="931">
        <v>3</v>
      </c>
      <c r="M3078" s="931" t="s">
        <v>3387</v>
      </c>
      <c r="N3078" s="912"/>
      <c r="O3078" s="761"/>
      <c r="P3078" s="931"/>
      <c r="Q3078" s="931"/>
    </row>
    <row r="3079" spans="2:17">
      <c r="B3079" s="911">
        <v>3073</v>
      </c>
      <c r="C3079" s="931" t="s">
        <v>65</v>
      </c>
      <c r="D3079" s="913"/>
      <c r="E3079" s="931" t="s">
        <v>150</v>
      </c>
      <c r="F3079" s="912" t="str">
        <f t="shared" si="65"/>
        <v>6340</v>
      </c>
      <c r="G3079" s="931" t="s">
        <v>941</v>
      </c>
      <c r="H3079" s="946"/>
      <c r="I3079" s="906" t="s">
        <v>938</v>
      </c>
      <c r="J3079" s="956">
        <v>1</v>
      </c>
      <c r="K3079" s="1085">
        <v>6</v>
      </c>
      <c r="L3079" s="931">
        <v>1</v>
      </c>
      <c r="M3079" s="931" t="s">
        <v>3388</v>
      </c>
      <c r="N3079" s="912"/>
      <c r="O3079" s="761"/>
      <c r="P3079" s="931"/>
      <c r="Q3079" s="931"/>
    </row>
    <row r="3080" spans="2:17">
      <c r="B3080" s="911">
        <v>3074</v>
      </c>
      <c r="C3080" s="931" t="s">
        <v>65</v>
      </c>
      <c r="D3080" s="913"/>
      <c r="E3080" s="931" t="s">
        <v>150</v>
      </c>
      <c r="F3080" s="912" t="str">
        <f t="shared" si="65"/>
        <v>6340</v>
      </c>
      <c r="G3080" s="931" t="s">
        <v>941</v>
      </c>
      <c r="H3080" s="946"/>
      <c r="I3080" s="906" t="s">
        <v>938</v>
      </c>
      <c r="J3080" s="956">
        <v>1</v>
      </c>
      <c r="K3080" s="1085">
        <v>7</v>
      </c>
      <c r="L3080" s="931">
        <v>1</v>
      </c>
      <c r="M3080" s="931" t="s">
        <v>3388</v>
      </c>
      <c r="N3080" s="912"/>
      <c r="O3080" s="761"/>
      <c r="P3080" s="931"/>
      <c r="Q3080" s="931"/>
    </row>
    <row r="3081" spans="2:17">
      <c r="B3081" s="911">
        <v>3075</v>
      </c>
      <c r="C3081" s="931" t="s">
        <v>65</v>
      </c>
      <c r="D3081" s="913"/>
      <c r="E3081" s="931" t="s">
        <v>150</v>
      </c>
      <c r="F3081" s="912" t="str">
        <f t="shared" si="65"/>
        <v>6340</v>
      </c>
      <c r="G3081" s="931" t="s">
        <v>942</v>
      </c>
      <c r="H3081" s="946"/>
      <c r="I3081" s="906" t="s">
        <v>938</v>
      </c>
      <c r="J3081" s="956">
        <v>1</v>
      </c>
      <c r="K3081" s="1085">
        <v>1</v>
      </c>
      <c r="L3081" s="931">
        <v>3</v>
      </c>
      <c r="M3081" s="931" t="s">
        <v>3387</v>
      </c>
      <c r="N3081" s="912"/>
      <c r="O3081" s="761"/>
      <c r="P3081" s="931"/>
      <c r="Q3081" s="931"/>
    </row>
    <row r="3082" spans="2:17">
      <c r="B3082" s="911">
        <v>3076</v>
      </c>
      <c r="C3082" s="931" t="s">
        <v>65</v>
      </c>
      <c r="D3082" s="913"/>
      <c r="E3082" s="931" t="s">
        <v>150</v>
      </c>
      <c r="F3082" s="912" t="str">
        <f t="shared" si="65"/>
        <v>6340</v>
      </c>
      <c r="G3082" s="931" t="s">
        <v>942</v>
      </c>
      <c r="H3082" s="946"/>
      <c r="I3082" s="906" t="s">
        <v>938</v>
      </c>
      <c r="J3082" s="956">
        <v>1</v>
      </c>
      <c r="K3082" s="1085">
        <v>2</v>
      </c>
      <c r="L3082" s="931">
        <v>3</v>
      </c>
      <c r="M3082" s="931" t="s">
        <v>3387</v>
      </c>
      <c r="N3082" s="912"/>
      <c r="O3082" s="761"/>
      <c r="P3082" s="931"/>
      <c r="Q3082" s="931"/>
    </row>
    <row r="3083" spans="2:17">
      <c r="B3083" s="911">
        <v>3077</v>
      </c>
      <c r="C3083" s="931" t="s">
        <v>65</v>
      </c>
      <c r="D3083" s="913"/>
      <c r="E3083" s="931" t="s">
        <v>150</v>
      </c>
      <c r="F3083" s="912" t="str">
        <f t="shared" si="65"/>
        <v>6340</v>
      </c>
      <c r="G3083" s="931" t="s">
        <v>942</v>
      </c>
      <c r="H3083" s="946"/>
      <c r="I3083" s="906" t="s">
        <v>938</v>
      </c>
      <c r="J3083" s="956">
        <v>1</v>
      </c>
      <c r="K3083" s="1085">
        <v>3</v>
      </c>
      <c r="L3083" s="931">
        <v>1</v>
      </c>
      <c r="M3083" s="931" t="s">
        <v>3388</v>
      </c>
      <c r="N3083" s="912"/>
      <c r="O3083" s="761"/>
      <c r="P3083" s="931"/>
      <c r="Q3083" s="931"/>
    </row>
    <row r="3084" spans="2:17">
      <c r="B3084" s="911">
        <v>3078</v>
      </c>
      <c r="C3084" s="931" t="s">
        <v>65</v>
      </c>
      <c r="D3084" s="913"/>
      <c r="E3084" s="931" t="s">
        <v>150</v>
      </c>
      <c r="F3084" s="912" t="str">
        <f t="shared" si="65"/>
        <v>6340</v>
      </c>
      <c r="G3084" s="931" t="s">
        <v>942</v>
      </c>
      <c r="H3084" s="946"/>
      <c r="I3084" s="906" t="s">
        <v>938</v>
      </c>
      <c r="J3084" s="956">
        <v>1</v>
      </c>
      <c r="K3084" s="1085">
        <v>4</v>
      </c>
      <c r="L3084" s="931">
        <v>1</v>
      </c>
      <c r="M3084" s="931" t="s">
        <v>3388</v>
      </c>
      <c r="N3084" s="912"/>
      <c r="O3084" s="761"/>
      <c r="P3084" s="931"/>
      <c r="Q3084" s="931"/>
    </row>
    <row r="3085" spans="2:17">
      <c r="B3085" s="911">
        <v>3079</v>
      </c>
      <c r="C3085" s="931" t="s">
        <v>65</v>
      </c>
      <c r="D3085" s="913"/>
      <c r="E3085" s="931" t="s">
        <v>150</v>
      </c>
      <c r="F3085" s="912" t="str">
        <f t="shared" si="65"/>
        <v>6340</v>
      </c>
      <c r="G3085" s="931" t="s">
        <v>942</v>
      </c>
      <c r="H3085" s="946"/>
      <c r="I3085" s="906" t="s">
        <v>938</v>
      </c>
      <c r="J3085" s="956">
        <v>1</v>
      </c>
      <c r="K3085" s="1085">
        <v>5</v>
      </c>
      <c r="L3085" s="931">
        <v>3</v>
      </c>
      <c r="M3085" s="931" t="s">
        <v>3387</v>
      </c>
      <c r="N3085" s="912"/>
      <c r="O3085" s="761"/>
      <c r="P3085" s="931"/>
      <c r="Q3085" s="931"/>
    </row>
    <row r="3086" spans="2:17">
      <c r="B3086" s="911">
        <v>3080</v>
      </c>
      <c r="C3086" s="931" t="s">
        <v>65</v>
      </c>
      <c r="D3086" s="913"/>
      <c r="E3086" s="931" t="s">
        <v>150</v>
      </c>
      <c r="F3086" s="912" t="str">
        <f t="shared" si="65"/>
        <v>6340</v>
      </c>
      <c r="G3086" s="931" t="s">
        <v>942</v>
      </c>
      <c r="H3086" s="946"/>
      <c r="I3086" s="906" t="s">
        <v>938</v>
      </c>
      <c r="J3086" s="956">
        <v>1</v>
      </c>
      <c r="K3086" s="1085">
        <v>6</v>
      </c>
      <c r="L3086" s="931">
        <v>3</v>
      </c>
      <c r="M3086" s="931" t="s">
        <v>3387</v>
      </c>
      <c r="N3086" s="912"/>
      <c r="O3086" s="761"/>
      <c r="P3086" s="931"/>
      <c r="Q3086" s="931"/>
    </row>
    <row r="3087" spans="2:17">
      <c r="B3087" s="911">
        <v>3081</v>
      </c>
      <c r="C3087" s="931" t="s">
        <v>65</v>
      </c>
      <c r="D3087" s="913"/>
      <c r="E3087" s="931" t="s">
        <v>150</v>
      </c>
      <c r="F3087" s="912" t="str">
        <f t="shared" si="65"/>
        <v>6340</v>
      </c>
      <c r="G3087" s="931" t="s">
        <v>942</v>
      </c>
      <c r="H3087" s="946"/>
      <c r="I3087" s="906" t="s">
        <v>938</v>
      </c>
      <c r="J3087" s="956">
        <v>1</v>
      </c>
      <c r="K3087" s="1085">
        <v>7</v>
      </c>
      <c r="L3087" s="931">
        <v>1</v>
      </c>
      <c r="M3087" s="931" t="s">
        <v>3388</v>
      </c>
      <c r="N3087" s="912"/>
      <c r="O3087" s="761"/>
      <c r="P3087" s="931"/>
      <c r="Q3087" s="931"/>
    </row>
    <row r="3088" spans="2:17">
      <c r="B3088" s="911">
        <v>3082</v>
      </c>
      <c r="C3088" s="931" t="s">
        <v>65</v>
      </c>
      <c r="D3088" s="913"/>
      <c r="E3088" s="931" t="s">
        <v>150</v>
      </c>
      <c r="F3088" s="912" t="str">
        <f t="shared" si="65"/>
        <v>6340</v>
      </c>
      <c r="G3088" s="931" t="s">
        <v>942</v>
      </c>
      <c r="H3088" s="946"/>
      <c r="I3088" s="906" t="s">
        <v>938</v>
      </c>
      <c r="J3088" s="956">
        <v>1</v>
      </c>
      <c r="K3088" s="1085">
        <v>8</v>
      </c>
      <c r="L3088" s="931">
        <v>1</v>
      </c>
      <c r="M3088" s="931" t="s">
        <v>3388</v>
      </c>
      <c r="N3088" s="912"/>
      <c r="O3088" s="761"/>
      <c r="P3088" s="931"/>
      <c r="Q3088" s="931"/>
    </row>
    <row r="3089" spans="2:17">
      <c r="B3089" s="911">
        <v>3083</v>
      </c>
      <c r="C3089" s="931" t="s">
        <v>65</v>
      </c>
      <c r="D3089" s="913"/>
      <c r="E3089" s="931" t="s">
        <v>150</v>
      </c>
      <c r="F3089" s="912" t="str">
        <f t="shared" si="65"/>
        <v>6340</v>
      </c>
      <c r="G3089" s="931" t="s">
        <v>942</v>
      </c>
      <c r="H3089" s="946"/>
      <c r="I3089" s="906" t="s">
        <v>938</v>
      </c>
      <c r="J3089" s="956">
        <v>1</v>
      </c>
      <c r="K3089" s="1085">
        <v>9</v>
      </c>
      <c r="L3089" s="931">
        <v>3</v>
      </c>
      <c r="M3089" s="931" t="s">
        <v>3387</v>
      </c>
      <c r="N3089" s="912"/>
      <c r="O3089" s="761"/>
      <c r="P3089" s="931"/>
      <c r="Q3089" s="931"/>
    </row>
    <row r="3090" spans="2:17">
      <c r="B3090" s="911">
        <v>3084</v>
      </c>
      <c r="C3090" s="931" t="s">
        <v>65</v>
      </c>
      <c r="D3090" s="913"/>
      <c r="E3090" s="931" t="s">
        <v>150</v>
      </c>
      <c r="F3090" s="912" t="str">
        <f t="shared" si="65"/>
        <v>6340</v>
      </c>
      <c r="G3090" s="931" t="s">
        <v>943</v>
      </c>
      <c r="H3090" s="946"/>
      <c r="I3090" s="906" t="s">
        <v>938</v>
      </c>
      <c r="J3090" s="956">
        <v>1</v>
      </c>
      <c r="K3090" s="1085">
        <v>1</v>
      </c>
      <c r="L3090" s="931">
        <v>3</v>
      </c>
      <c r="M3090" s="931" t="s">
        <v>3387</v>
      </c>
      <c r="N3090" s="912"/>
      <c r="O3090" s="761"/>
      <c r="P3090" s="931"/>
      <c r="Q3090" s="931"/>
    </row>
    <row r="3091" spans="2:17">
      <c r="B3091" s="911">
        <v>3085</v>
      </c>
      <c r="C3091" s="931" t="s">
        <v>65</v>
      </c>
      <c r="D3091" s="913"/>
      <c r="E3091" s="931" t="s">
        <v>150</v>
      </c>
      <c r="F3091" s="912" t="str">
        <f t="shared" si="65"/>
        <v>6340</v>
      </c>
      <c r="G3091" s="931" t="s">
        <v>943</v>
      </c>
      <c r="H3091" s="946"/>
      <c r="I3091" s="906" t="s">
        <v>938</v>
      </c>
      <c r="J3091" s="956">
        <v>1</v>
      </c>
      <c r="K3091" s="1085">
        <v>2</v>
      </c>
      <c r="L3091" s="931">
        <v>1</v>
      </c>
      <c r="M3091" s="931" t="s">
        <v>3388</v>
      </c>
      <c r="N3091" s="912"/>
      <c r="O3091" s="761"/>
      <c r="P3091" s="931"/>
      <c r="Q3091" s="931"/>
    </row>
    <row r="3092" spans="2:17">
      <c r="B3092" s="911">
        <v>3086</v>
      </c>
      <c r="C3092" s="931" t="s">
        <v>65</v>
      </c>
      <c r="D3092" s="913"/>
      <c r="E3092" s="931" t="s">
        <v>150</v>
      </c>
      <c r="F3092" s="912" t="str">
        <f t="shared" si="65"/>
        <v>6340</v>
      </c>
      <c r="G3092" s="931" t="s">
        <v>943</v>
      </c>
      <c r="H3092" s="946"/>
      <c r="I3092" s="906" t="s">
        <v>938</v>
      </c>
      <c r="J3092" s="956">
        <v>1</v>
      </c>
      <c r="K3092" s="1085">
        <v>3</v>
      </c>
      <c r="L3092" s="931">
        <v>1</v>
      </c>
      <c r="M3092" s="931" t="s">
        <v>3388</v>
      </c>
      <c r="N3092" s="912"/>
      <c r="O3092" s="761"/>
      <c r="P3092" s="931"/>
      <c r="Q3092" s="931"/>
    </row>
    <row r="3093" spans="2:17">
      <c r="B3093" s="911">
        <v>3087</v>
      </c>
      <c r="C3093" s="931" t="s">
        <v>65</v>
      </c>
      <c r="D3093" s="913"/>
      <c r="E3093" s="931" t="s">
        <v>150</v>
      </c>
      <c r="F3093" s="912" t="str">
        <f t="shared" si="65"/>
        <v>6340</v>
      </c>
      <c r="G3093" s="931" t="s">
        <v>943</v>
      </c>
      <c r="H3093" s="946"/>
      <c r="I3093" s="906" t="s">
        <v>938</v>
      </c>
      <c r="J3093" s="956">
        <v>1</v>
      </c>
      <c r="K3093" s="1085">
        <v>4</v>
      </c>
      <c r="L3093" s="931">
        <v>3</v>
      </c>
      <c r="M3093" s="931" t="s">
        <v>3387</v>
      </c>
      <c r="N3093" s="912"/>
      <c r="O3093" s="761"/>
      <c r="P3093" s="931"/>
      <c r="Q3093" s="931"/>
    </row>
    <row r="3094" spans="2:17">
      <c r="B3094" s="911">
        <v>3088</v>
      </c>
      <c r="C3094" s="931" t="s">
        <v>65</v>
      </c>
      <c r="D3094" s="913"/>
      <c r="E3094" s="931" t="s">
        <v>150</v>
      </c>
      <c r="F3094" s="912" t="str">
        <f t="shared" si="65"/>
        <v>6340</v>
      </c>
      <c r="G3094" s="931" t="s">
        <v>943</v>
      </c>
      <c r="H3094" s="946"/>
      <c r="I3094" s="906" t="s">
        <v>938</v>
      </c>
      <c r="J3094" s="956">
        <v>1</v>
      </c>
      <c r="K3094" s="1085">
        <v>5</v>
      </c>
      <c r="L3094" s="931">
        <v>3</v>
      </c>
      <c r="M3094" s="931" t="s">
        <v>3387</v>
      </c>
      <c r="N3094" s="912"/>
      <c r="O3094" s="761"/>
      <c r="P3094" s="931"/>
      <c r="Q3094" s="931"/>
    </row>
    <row r="3095" spans="2:17">
      <c r="B3095" s="911">
        <v>3089</v>
      </c>
      <c r="C3095" s="931" t="s">
        <v>65</v>
      </c>
      <c r="D3095" s="913"/>
      <c r="E3095" s="931" t="s">
        <v>150</v>
      </c>
      <c r="F3095" s="912" t="str">
        <f t="shared" si="65"/>
        <v>6340</v>
      </c>
      <c r="G3095" s="931" t="s">
        <v>943</v>
      </c>
      <c r="H3095" s="946"/>
      <c r="I3095" s="906" t="s">
        <v>938</v>
      </c>
      <c r="J3095" s="956">
        <v>1</v>
      </c>
      <c r="K3095" s="1085">
        <v>6</v>
      </c>
      <c r="L3095" s="931">
        <v>1</v>
      </c>
      <c r="M3095" s="931" t="s">
        <v>3388</v>
      </c>
      <c r="N3095" s="912"/>
      <c r="O3095" s="761"/>
      <c r="P3095" s="931"/>
      <c r="Q3095" s="931"/>
    </row>
    <row r="3096" spans="2:17">
      <c r="B3096" s="911">
        <v>3090</v>
      </c>
      <c r="C3096" s="931" t="s">
        <v>65</v>
      </c>
      <c r="D3096" s="913"/>
      <c r="E3096" s="931" t="s">
        <v>150</v>
      </c>
      <c r="F3096" s="912" t="str">
        <f t="shared" si="65"/>
        <v>6340</v>
      </c>
      <c r="G3096" s="931" t="s">
        <v>943</v>
      </c>
      <c r="H3096" s="946"/>
      <c r="I3096" s="906" t="s">
        <v>938</v>
      </c>
      <c r="J3096" s="956">
        <v>1</v>
      </c>
      <c r="K3096" s="1085">
        <v>7</v>
      </c>
      <c r="L3096" s="931">
        <v>1</v>
      </c>
      <c r="M3096" s="931" t="s">
        <v>3388</v>
      </c>
      <c r="N3096" s="912"/>
      <c r="O3096" s="761"/>
      <c r="P3096" s="931"/>
      <c r="Q3096" s="931"/>
    </row>
    <row r="3097" spans="2:17">
      <c r="B3097" s="911">
        <v>3091</v>
      </c>
      <c r="C3097" s="931" t="s">
        <v>65</v>
      </c>
      <c r="D3097" s="913"/>
      <c r="E3097" s="931" t="s">
        <v>150</v>
      </c>
      <c r="F3097" s="912" t="str">
        <f t="shared" si="65"/>
        <v>6340</v>
      </c>
      <c r="G3097" s="931" t="s">
        <v>943</v>
      </c>
      <c r="H3097" s="946"/>
      <c r="I3097" s="906" t="s">
        <v>938</v>
      </c>
      <c r="J3097" s="956">
        <v>1</v>
      </c>
      <c r="K3097" s="1085">
        <v>8</v>
      </c>
      <c r="L3097" s="931">
        <v>1.5</v>
      </c>
      <c r="M3097" s="931" t="s">
        <v>3388</v>
      </c>
      <c r="N3097" s="912"/>
      <c r="O3097" s="761"/>
      <c r="P3097" s="931"/>
      <c r="Q3097" s="931"/>
    </row>
    <row r="3098" spans="2:17">
      <c r="B3098" s="911">
        <v>3092</v>
      </c>
      <c r="C3098" s="931" t="s">
        <v>65</v>
      </c>
      <c r="D3098" s="913"/>
      <c r="E3098" s="931" t="s">
        <v>150</v>
      </c>
      <c r="F3098" s="912" t="str">
        <f t="shared" si="65"/>
        <v>6340</v>
      </c>
      <c r="G3098" s="931" t="s">
        <v>943</v>
      </c>
      <c r="H3098" s="946"/>
      <c r="I3098" s="906" t="s">
        <v>938</v>
      </c>
      <c r="J3098" s="956">
        <v>1</v>
      </c>
      <c r="K3098" s="1085">
        <v>9</v>
      </c>
      <c r="L3098" s="931">
        <v>3</v>
      </c>
      <c r="M3098" s="931" t="s">
        <v>3387</v>
      </c>
      <c r="N3098" s="912"/>
      <c r="O3098" s="761"/>
      <c r="P3098" s="931"/>
      <c r="Q3098" s="931"/>
    </row>
    <row r="3099" spans="2:17">
      <c r="B3099" s="911">
        <v>3093</v>
      </c>
      <c r="C3099" s="931" t="s">
        <v>65</v>
      </c>
      <c r="D3099" s="913"/>
      <c r="E3099" s="931" t="s">
        <v>150</v>
      </c>
      <c r="F3099" s="912" t="str">
        <f t="shared" si="65"/>
        <v>6340</v>
      </c>
      <c r="G3099" s="931" t="s">
        <v>944</v>
      </c>
      <c r="H3099" s="946"/>
      <c r="I3099" s="906" t="s">
        <v>945</v>
      </c>
      <c r="J3099" s="956">
        <v>1</v>
      </c>
      <c r="K3099" s="1085">
        <v>1</v>
      </c>
      <c r="L3099" s="931">
        <v>3</v>
      </c>
      <c r="M3099" s="931" t="s">
        <v>3387</v>
      </c>
      <c r="N3099" s="912"/>
      <c r="O3099" s="761"/>
      <c r="P3099" s="931"/>
      <c r="Q3099" s="931"/>
    </row>
    <row r="3100" spans="2:17">
      <c r="B3100" s="911">
        <v>3094</v>
      </c>
      <c r="C3100" s="931" t="s">
        <v>65</v>
      </c>
      <c r="D3100" s="913"/>
      <c r="E3100" s="931" t="s">
        <v>150</v>
      </c>
      <c r="F3100" s="912" t="str">
        <f t="shared" si="65"/>
        <v>6340</v>
      </c>
      <c r="G3100" s="931" t="s">
        <v>944</v>
      </c>
      <c r="H3100" s="946"/>
      <c r="I3100" s="906" t="s">
        <v>945</v>
      </c>
      <c r="J3100" s="956">
        <v>1</v>
      </c>
      <c r="K3100" s="1085">
        <v>2</v>
      </c>
      <c r="L3100" s="931">
        <v>3</v>
      </c>
      <c r="M3100" s="931" t="s">
        <v>3387</v>
      </c>
      <c r="N3100" s="912"/>
      <c r="O3100" s="761"/>
      <c r="P3100" s="931"/>
      <c r="Q3100" s="931"/>
    </row>
    <row r="3101" spans="2:17">
      <c r="B3101" s="911">
        <v>3095</v>
      </c>
      <c r="C3101" s="931" t="s">
        <v>65</v>
      </c>
      <c r="D3101" s="913"/>
      <c r="E3101" s="931" t="s">
        <v>150</v>
      </c>
      <c r="F3101" s="912" t="str">
        <f t="shared" si="65"/>
        <v>6340</v>
      </c>
      <c r="G3101" s="931" t="s">
        <v>944</v>
      </c>
      <c r="H3101" s="946"/>
      <c r="I3101" s="906" t="s">
        <v>945</v>
      </c>
      <c r="J3101" s="956">
        <v>1</v>
      </c>
      <c r="K3101" s="1085">
        <v>3</v>
      </c>
      <c r="L3101" s="931">
        <v>3</v>
      </c>
      <c r="M3101" s="931" t="s">
        <v>3387</v>
      </c>
      <c r="N3101" s="912"/>
      <c r="O3101" s="761"/>
      <c r="P3101" s="931"/>
      <c r="Q3101" s="931"/>
    </row>
    <row r="3102" spans="2:17">
      <c r="B3102" s="911">
        <v>3096</v>
      </c>
      <c r="C3102" s="931" t="s">
        <v>65</v>
      </c>
      <c r="D3102" s="913"/>
      <c r="E3102" s="931" t="s">
        <v>150</v>
      </c>
      <c r="F3102" s="912" t="str">
        <f t="shared" si="65"/>
        <v>6340</v>
      </c>
      <c r="G3102" s="931" t="s">
        <v>944</v>
      </c>
      <c r="H3102" s="946"/>
      <c r="I3102" s="906" t="s">
        <v>945</v>
      </c>
      <c r="J3102" s="956">
        <v>1</v>
      </c>
      <c r="K3102" s="1085">
        <v>4</v>
      </c>
      <c r="L3102" s="931">
        <v>3</v>
      </c>
      <c r="M3102" s="931" t="s">
        <v>3387</v>
      </c>
      <c r="N3102" s="912"/>
      <c r="O3102" s="761"/>
      <c r="P3102" s="931"/>
      <c r="Q3102" s="931"/>
    </row>
    <row r="3103" spans="2:17">
      <c r="B3103" s="911">
        <v>3097</v>
      </c>
      <c r="C3103" s="931" t="s">
        <v>65</v>
      </c>
      <c r="D3103" s="913"/>
      <c r="E3103" s="931" t="s">
        <v>150</v>
      </c>
      <c r="F3103" s="912" t="str">
        <f t="shared" si="65"/>
        <v>6340</v>
      </c>
      <c r="G3103" s="931" t="s">
        <v>944</v>
      </c>
      <c r="H3103" s="946"/>
      <c r="I3103" s="906" t="s">
        <v>945</v>
      </c>
      <c r="J3103" s="956">
        <v>1</v>
      </c>
      <c r="K3103" s="1085">
        <v>5</v>
      </c>
      <c r="L3103" s="931">
        <v>3</v>
      </c>
      <c r="M3103" s="931" t="s">
        <v>3387</v>
      </c>
      <c r="N3103" s="912"/>
      <c r="O3103" s="761"/>
      <c r="P3103" s="931"/>
      <c r="Q3103" s="931"/>
    </row>
    <row r="3104" spans="2:17">
      <c r="B3104" s="911">
        <v>3098</v>
      </c>
      <c r="C3104" s="931" t="s">
        <v>65</v>
      </c>
      <c r="D3104" s="913"/>
      <c r="E3104" s="931" t="s">
        <v>150</v>
      </c>
      <c r="F3104" s="912" t="str">
        <f t="shared" si="65"/>
        <v>6340</v>
      </c>
      <c r="G3104" s="931" t="s">
        <v>944</v>
      </c>
      <c r="H3104" s="946"/>
      <c r="I3104" s="906" t="s">
        <v>945</v>
      </c>
      <c r="J3104" s="956">
        <v>1</v>
      </c>
      <c r="K3104" s="1085">
        <v>6</v>
      </c>
      <c r="L3104" s="931">
        <v>3</v>
      </c>
      <c r="M3104" s="931" t="s">
        <v>3387</v>
      </c>
      <c r="N3104" s="912"/>
      <c r="O3104" s="761"/>
      <c r="P3104" s="931"/>
      <c r="Q3104" s="931"/>
    </row>
    <row r="3105" spans="2:17">
      <c r="B3105" s="911">
        <v>3099</v>
      </c>
      <c r="C3105" s="931" t="s">
        <v>65</v>
      </c>
      <c r="D3105" s="913"/>
      <c r="E3105" s="931" t="s">
        <v>150</v>
      </c>
      <c r="F3105" s="912" t="str">
        <f t="shared" si="65"/>
        <v>6340</v>
      </c>
      <c r="G3105" s="931" t="s">
        <v>944</v>
      </c>
      <c r="H3105" s="946"/>
      <c r="I3105" s="906" t="s">
        <v>945</v>
      </c>
      <c r="J3105" s="956">
        <v>1</v>
      </c>
      <c r="K3105" s="1085">
        <v>7</v>
      </c>
      <c r="L3105" s="931">
        <v>3</v>
      </c>
      <c r="M3105" s="931" t="s">
        <v>3387</v>
      </c>
      <c r="N3105" s="912"/>
      <c r="O3105" s="761"/>
      <c r="P3105" s="931"/>
      <c r="Q3105" s="931"/>
    </row>
    <row r="3106" spans="2:17">
      <c r="B3106" s="911">
        <v>3100</v>
      </c>
      <c r="C3106" s="931" t="s">
        <v>65</v>
      </c>
      <c r="D3106" s="913"/>
      <c r="E3106" s="931" t="s">
        <v>150</v>
      </c>
      <c r="F3106" s="912" t="str">
        <f t="shared" si="65"/>
        <v>6340</v>
      </c>
      <c r="G3106" s="931" t="s">
        <v>944</v>
      </c>
      <c r="H3106" s="946"/>
      <c r="I3106" s="906" t="s">
        <v>945</v>
      </c>
      <c r="J3106" s="956">
        <v>1</v>
      </c>
      <c r="K3106" s="1085">
        <v>8</v>
      </c>
      <c r="L3106" s="931">
        <v>3</v>
      </c>
      <c r="M3106" s="931" t="s">
        <v>3387</v>
      </c>
      <c r="N3106" s="912"/>
      <c r="O3106" s="761"/>
      <c r="P3106" s="931"/>
      <c r="Q3106" s="931"/>
    </row>
    <row r="3107" spans="2:17">
      <c r="B3107" s="911">
        <v>3101</v>
      </c>
      <c r="C3107" s="931" t="s">
        <v>65</v>
      </c>
      <c r="D3107" s="913"/>
      <c r="E3107" s="931" t="s">
        <v>150</v>
      </c>
      <c r="F3107" s="912" t="str">
        <f t="shared" si="65"/>
        <v>6340</v>
      </c>
      <c r="G3107" s="931" t="s">
        <v>944</v>
      </c>
      <c r="H3107" s="946"/>
      <c r="I3107" s="906" t="s">
        <v>945</v>
      </c>
      <c r="J3107" s="956">
        <v>1</v>
      </c>
      <c r="K3107" s="1085">
        <v>9</v>
      </c>
      <c r="L3107" s="931">
        <v>3</v>
      </c>
      <c r="M3107" s="931" t="s">
        <v>3343</v>
      </c>
      <c r="N3107" s="912"/>
      <c r="O3107" s="761"/>
      <c r="P3107" s="931"/>
      <c r="Q3107" s="931"/>
    </row>
    <row r="3108" spans="2:17">
      <c r="B3108" s="911">
        <v>3102</v>
      </c>
      <c r="C3108" s="931" t="s">
        <v>65</v>
      </c>
      <c r="D3108" s="913"/>
      <c r="E3108" s="931" t="s">
        <v>150</v>
      </c>
      <c r="F3108" s="912" t="str">
        <f t="shared" si="65"/>
        <v>6340</v>
      </c>
      <c r="G3108" s="931" t="s">
        <v>946</v>
      </c>
      <c r="H3108" s="946"/>
      <c r="I3108" s="906" t="s">
        <v>945</v>
      </c>
      <c r="J3108" s="956">
        <v>1</v>
      </c>
      <c r="K3108" s="1085">
        <v>1</v>
      </c>
      <c r="L3108" s="931">
        <v>3</v>
      </c>
      <c r="M3108" s="931" t="s">
        <v>3387</v>
      </c>
      <c r="N3108" s="912"/>
      <c r="O3108" s="761"/>
      <c r="P3108" s="931"/>
      <c r="Q3108" s="931"/>
    </row>
    <row r="3109" spans="2:17">
      <c r="B3109" s="911">
        <v>3103</v>
      </c>
      <c r="C3109" s="931" t="s">
        <v>65</v>
      </c>
      <c r="D3109" s="913"/>
      <c r="E3109" s="931" t="s">
        <v>150</v>
      </c>
      <c r="F3109" s="912" t="str">
        <f t="shared" si="65"/>
        <v>6340</v>
      </c>
      <c r="G3109" s="931" t="s">
        <v>946</v>
      </c>
      <c r="H3109" s="946"/>
      <c r="I3109" s="906" t="s">
        <v>945</v>
      </c>
      <c r="J3109" s="956">
        <v>1</v>
      </c>
      <c r="K3109" s="1085">
        <v>2</v>
      </c>
      <c r="L3109" s="931">
        <v>3</v>
      </c>
      <c r="M3109" s="931" t="s">
        <v>3387</v>
      </c>
      <c r="N3109" s="912"/>
      <c r="O3109" s="761"/>
      <c r="P3109" s="931"/>
      <c r="Q3109" s="931"/>
    </row>
    <row r="3110" spans="2:17">
      <c r="B3110" s="911">
        <v>3104</v>
      </c>
      <c r="C3110" s="931" t="s">
        <v>65</v>
      </c>
      <c r="D3110" s="913"/>
      <c r="E3110" s="931" t="s">
        <v>150</v>
      </c>
      <c r="F3110" s="912" t="str">
        <f t="shared" si="65"/>
        <v>6340</v>
      </c>
      <c r="G3110" s="931" t="s">
        <v>946</v>
      </c>
      <c r="H3110" s="946"/>
      <c r="I3110" s="906" t="s">
        <v>945</v>
      </c>
      <c r="J3110" s="956">
        <v>1</v>
      </c>
      <c r="K3110" s="1085">
        <v>3</v>
      </c>
      <c r="L3110" s="931">
        <v>3</v>
      </c>
      <c r="M3110" s="931" t="s">
        <v>3387</v>
      </c>
      <c r="N3110" s="912"/>
      <c r="O3110" s="761"/>
      <c r="P3110" s="931"/>
      <c r="Q3110" s="931"/>
    </row>
    <row r="3111" spans="2:17">
      <c r="B3111" s="911">
        <v>3105</v>
      </c>
      <c r="C3111" s="931" t="s">
        <v>65</v>
      </c>
      <c r="D3111" s="913"/>
      <c r="E3111" s="931" t="s">
        <v>150</v>
      </c>
      <c r="F3111" s="912" t="str">
        <f t="shared" si="65"/>
        <v>6340</v>
      </c>
      <c r="G3111" s="931" t="s">
        <v>946</v>
      </c>
      <c r="H3111" s="946"/>
      <c r="I3111" s="906" t="s">
        <v>945</v>
      </c>
      <c r="J3111" s="956">
        <v>1</v>
      </c>
      <c r="K3111" s="1085">
        <v>4</v>
      </c>
      <c r="L3111" s="931">
        <v>3</v>
      </c>
      <c r="M3111" s="931" t="s">
        <v>3387</v>
      </c>
      <c r="N3111" s="912"/>
      <c r="O3111" s="761"/>
      <c r="P3111" s="931"/>
      <c r="Q3111" s="931"/>
    </row>
    <row r="3112" spans="2:17">
      <c r="B3112" s="911">
        <v>3106</v>
      </c>
      <c r="C3112" s="931" t="s">
        <v>65</v>
      </c>
      <c r="D3112" s="913"/>
      <c r="E3112" s="931" t="s">
        <v>150</v>
      </c>
      <c r="F3112" s="912" t="str">
        <f t="shared" si="65"/>
        <v>6340</v>
      </c>
      <c r="G3112" s="931" t="s">
        <v>946</v>
      </c>
      <c r="H3112" s="946"/>
      <c r="I3112" s="906" t="s">
        <v>945</v>
      </c>
      <c r="J3112" s="956">
        <v>1</v>
      </c>
      <c r="K3112" s="1085">
        <v>5</v>
      </c>
      <c r="L3112" s="931">
        <v>3</v>
      </c>
      <c r="M3112" s="931" t="s">
        <v>3387</v>
      </c>
      <c r="N3112" s="912"/>
      <c r="O3112" s="761"/>
      <c r="P3112" s="931"/>
      <c r="Q3112" s="931"/>
    </row>
    <row r="3113" spans="2:17">
      <c r="B3113" s="911">
        <v>3107</v>
      </c>
      <c r="C3113" s="931" t="s">
        <v>65</v>
      </c>
      <c r="D3113" s="913"/>
      <c r="E3113" s="931" t="s">
        <v>150</v>
      </c>
      <c r="F3113" s="912" t="str">
        <f t="shared" si="65"/>
        <v>6340</v>
      </c>
      <c r="G3113" s="931" t="s">
        <v>946</v>
      </c>
      <c r="H3113" s="946"/>
      <c r="I3113" s="906" t="s">
        <v>945</v>
      </c>
      <c r="J3113" s="956">
        <v>1</v>
      </c>
      <c r="K3113" s="1085">
        <v>6</v>
      </c>
      <c r="L3113" s="931">
        <v>3</v>
      </c>
      <c r="M3113" s="931" t="s">
        <v>3387</v>
      </c>
      <c r="N3113" s="912"/>
      <c r="O3113" s="761"/>
      <c r="P3113" s="931"/>
      <c r="Q3113" s="931"/>
    </row>
    <row r="3114" spans="2:17">
      <c r="B3114" s="911">
        <v>3108</v>
      </c>
      <c r="C3114" s="931" t="s">
        <v>65</v>
      </c>
      <c r="D3114" s="913"/>
      <c r="E3114" s="931" t="s">
        <v>150</v>
      </c>
      <c r="F3114" s="912" t="str">
        <f t="shared" si="65"/>
        <v>6340</v>
      </c>
      <c r="G3114" s="931" t="s">
        <v>946</v>
      </c>
      <c r="H3114" s="946"/>
      <c r="I3114" s="906" t="s">
        <v>945</v>
      </c>
      <c r="J3114" s="956">
        <v>1</v>
      </c>
      <c r="K3114" s="1085">
        <v>7</v>
      </c>
      <c r="L3114" s="931">
        <v>3</v>
      </c>
      <c r="M3114" s="931" t="s">
        <v>3387</v>
      </c>
      <c r="N3114" s="912"/>
      <c r="O3114" s="761"/>
      <c r="P3114" s="931"/>
      <c r="Q3114" s="931"/>
    </row>
    <row r="3115" spans="2:17">
      <c r="B3115" s="911">
        <v>3109</v>
      </c>
      <c r="C3115" s="931" t="s">
        <v>65</v>
      </c>
      <c r="D3115" s="913"/>
      <c r="E3115" s="931" t="s">
        <v>150</v>
      </c>
      <c r="F3115" s="912" t="str">
        <f t="shared" si="65"/>
        <v>6340</v>
      </c>
      <c r="G3115" s="931" t="s">
        <v>946</v>
      </c>
      <c r="H3115" s="946"/>
      <c r="I3115" s="906" t="s">
        <v>945</v>
      </c>
      <c r="J3115" s="956">
        <v>1</v>
      </c>
      <c r="K3115" s="1085">
        <v>8</v>
      </c>
      <c r="L3115" s="931">
        <v>3</v>
      </c>
      <c r="M3115" s="931" t="s">
        <v>3387</v>
      </c>
      <c r="N3115" s="912"/>
      <c r="O3115" s="761"/>
      <c r="P3115" s="931"/>
      <c r="Q3115" s="931"/>
    </row>
    <row r="3116" spans="2:17">
      <c r="B3116" s="911">
        <v>3110</v>
      </c>
      <c r="C3116" s="931" t="s">
        <v>65</v>
      </c>
      <c r="D3116" s="913"/>
      <c r="E3116" s="931" t="s">
        <v>150</v>
      </c>
      <c r="F3116" s="912" t="str">
        <f t="shared" si="65"/>
        <v>6340</v>
      </c>
      <c r="G3116" s="931" t="s">
        <v>946</v>
      </c>
      <c r="H3116" s="946"/>
      <c r="I3116" s="906" t="s">
        <v>945</v>
      </c>
      <c r="J3116" s="956">
        <v>1</v>
      </c>
      <c r="K3116" s="1085">
        <v>9</v>
      </c>
      <c r="L3116" s="931">
        <v>3</v>
      </c>
      <c r="M3116" s="931" t="s">
        <v>3387</v>
      </c>
      <c r="N3116" s="912"/>
      <c r="O3116" s="761"/>
      <c r="P3116" s="931"/>
      <c r="Q3116" s="931"/>
    </row>
    <row r="3117" spans="2:17">
      <c r="B3117" s="911">
        <v>3111</v>
      </c>
      <c r="C3117" s="931" t="s">
        <v>65</v>
      </c>
      <c r="D3117" s="913"/>
      <c r="E3117" s="931" t="s">
        <v>150</v>
      </c>
      <c r="F3117" s="912" t="str">
        <f t="shared" si="65"/>
        <v>6340</v>
      </c>
      <c r="G3117" s="931" t="s">
        <v>946</v>
      </c>
      <c r="H3117" s="946"/>
      <c r="I3117" s="906" t="s">
        <v>945</v>
      </c>
      <c r="J3117" s="956">
        <v>1</v>
      </c>
      <c r="K3117" s="1085">
        <v>10</v>
      </c>
      <c r="L3117" s="931">
        <v>3</v>
      </c>
      <c r="M3117" s="931" t="s">
        <v>3387</v>
      </c>
      <c r="N3117" s="912"/>
      <c r="O3117" s="761"/>
      <c r="P3117" s="931"/>
      <c r="Q3117" s="931"/>
    </row>
    <row r="3118" spans="2:17">
      <c r="B3118" s="911">
        <v>3112</v>
      </c>
      <c r="C3118" s="931" t="s">
        <v>65</v>
      </c>
      <c r="D3118" s="913"/>
      <c r="E3118" s="931" t="s">
        <v>150</v>
      </c>
      <c r="F3118" s="912" t="str">
        <f t="shared" si="65"/>
        <v>6340</v>
      </c>
      <c r="G3118" s="931" t="s">
        <v>946</v>
      </c>
      <c r="H3118" s="946"/>
      <c r="I3118" s="906" t="s">
        <v>945</v>
      </c>
      <c r="J3118" s="956">
        <v>1</v>
      </c>
      <c r="K3118" s="1085">
        <v>11</v>
      </c>
      <c r="L3118" s="931">
        <v>3</v>
      </c>
      <c r="M3118" s="931" t="s">
        <v>3387</v>
      </c>
      <c r="N3118" s="912"/>
      <c r="O3118" s="761"/>
      <c r="P3118" s="931"/>
      <c r="Q3118" s="931"/>
    </row>
    <row r="3119" spans="2:17">
      <c r="B3119" s="911">
        <v>3113</v>
      </c>
      <c r="C3119" s="931" t="s">
        <v>65</v>
      </c>
      <c r="D3119" s="913"/>
      <c r="E3119" s="931" t="s">
        <v>150</v>
      </c>
      <c r="F3119" s="912" t="str">
        <f t="shared" si="65"/>
        <v>6340</v>
      </c>
      <c r="G3119" s="931" t="s">
        <v>946</v>
      </c>
      <c r="H3119" s="946"/>
      <c r="I3119" s="906" t="s">
        <v>945</v>
      </c>
      <c r="J3119" s="956">
        <v>1</v>
      </c>
      <c r="K3119" s="1085">
        <v>12</v>
      </c>
      <c r="L3119" s="931">
        <v>3</v>
      </c>
      <c r="M3119" s="931" t="s">
        <v>3387</v>
      </c>
      <c r="N3119" s="912"/>
      <c r="O3119" s="761"/>
      <c r="P3119" s="931"/>
      <c r="Q3119" s="931"/>
    </row>
    <row r="3120" spans="2:17">
      <c r="B3120" s="911">
        <v>3114</v>
      </c>
      <c r="C3120" s="931" t="s">
        <v>65</v>
      </c>
      <c r="D3120" s="913"/>
      <c r="E3120" s="931" t="s">
        <v>150</v>
      </c>
      <c r="F3120" s="912" t="str">
        <f t="shared" si="65"/>
        <v>6340</v>
      </c>
      <c r="G3120" s="931" t="s">
        <v>946</v>
      </c>
      <c r="H3120" s="946"/>
      <c r="I3120" s="906" t="s">
        <v>945</v>
      </c>
      <c r="J3120" s="956">
        <v>1</v>
      </c>
      <c r="K3120" s="1085">
        <v>13</v>
      </c>
      <c r="L3120" s="931">
        <v>3</v>
      </c>
      <c r="M3120" s="931" t="s">
        <v>3387</v>
      </c>
      <c r="N3120" s="912"/>
      <c r="O3120" s="761"/>
      <c r="P3120" s="931"/>
      <c r="Q3120" s="931"/>
    </row>
    <row r="3121" spans="2:17">
      <c r="B3121" s="911">
        <v>3115</v>
      </c>
      <c r="C3121" s="931" t="s">
        <v>65</v>
      </c>
      <c r="D3121" s="913"/>
      <c r="E3121" s="931" t="s">
        <v>150</v>
      </c>
      <c r="F3121" s="912" t="str">
        <f t="shared" si="65"/>
        <v>6340</v>
      </c>
      <c r="G3121" s="931" t="s">
        <v>946</v>
      </c>
      <c r="H3121" s="946"/>
      <c r="I3121" s="906" t="s">
        <v>945</v>
      </c>
      <c r="J3121" s="956">
        <v>1</v>
      </c>
      <c r="K3121" s="1085">
        <v>14</v>
      </c>
      <c r="L3121" s="931">
        <v>3</v>
      </c>
      <c r="M3121" s="931" t="s">
        <v>3343</v>
      </c>
      <c r="N3121" s="912"/>
      <c r="O3121" s="761"/>
      <c r="P3121" s="931"/>
      <c r="Q3121" s="931"/>
    </row>
    <row r="3122" spans="2:17">
      <c r="B3122" s="911">
        <v>3116</v>
      </c>
      <c r="C3122" s="931" t="s">
        <v>65</v>
      </c>
      <c r="D3122" s="913"/>
      <c r="E3122" s="931" t="s">
        <v>150</v>
      </c>
      <c r="F3122" s="912" t="str">
        <f t="shared" si="65"/>
        <v>6340</v>
      </c>
      <c r="G3122" s="931" t="s">
        <v>947</v>
      </c>
      <c r="H3122" s="946"/>
      <c r="I3122" s="906" t="s">
        <v>948</v>
      </c>
      <c r="J3122" s="956">
        <v>1</v>
      </c>
      <c r="K3122" s="1085">
        <v>1</v>
      </c>
      <c r="L3122" s="931">
        <v>3</v>
      </c>
      <c r="M3122" s="931" t="s">
        <v>3387</v>
      </c>
      <c r="N3122" s="912"/>
      <c r="O3122" s="761"/>
      <c r="P3122" s="931"/>
      <c r="Q3122" s="931"/>
    </row>
    <row r="3123" spans="2:17">
      <c r="B3123" s="911">
        <v>3117</v>
      </c>
      <c r="C3123" s="931" t="s">
        <v>65</v>
      </c>
      <c r="D3123" s="913"/>
      <c r="E3123" s="931" t="s">
        <v>150</v>
      </c>
      <c r="F3123" s="912" t="str">
        <f t="shared" ref="F3123:F3185" si="66">LEFT(I3123,4)</f>
        <v>6340</v>
      </c>
      <c r="G3123" s="931" t="s">
        <v>947</v>
      </c>
      <c r="H3123" s="946"/>
      <c r="I3123" s="906" t="s">
        <v>948</v>
      </c>
      <c r="J3123" s="956">
        <v>1</v>
      </c>
      <c r="K3123" s="1085">
        <v>2</v>
      </c>
      <c r="L3123" s="931">
        <v>1</v>
      </c>
      <c r="M3123" s="931" t="s">
        <v>3388</v>
      </c>
      <c r="N3123" s="912"/>
      <c r="O3123" s="761"/>
      <c r="P3123" s="931"/>
      <c r="Q3123" s="931"/>
    </row>
    <row r="3124" spans="2:17">
      <c r="B3124" s="911">
        <v>3118</v>
      </c>
      <c r="C3124" s="931" t="s">
        <v>65</v>
      </c>
      <c r="D3124" s="913"/>
      <c r="E3124" s="931" t="s">
        <v>150</v>
      </c>
      <c r="F3124" s="912" t="str">
        <f t="shared" si="66"/>
        <v>6340</v>
      </c>
      <c r="G3124" s="931" t="s">
        <v>947</v>
      </c>
      <c r="H3124" s="946"/>
      <c r="I3124" s="906" t="s">
        <v>948</v>
      </c>
      <c r="J3124" s="956">
        <v>1</v>
      </c>
      <c r="K3124" s="1085">
        <v>3</v>
      </c>
      <c r="L3124" s="931">
        <v>1</v>
      </c>
      <c r="M3124" s="931" t="s">
        <v>3388</v>
      </c>
      <c r="N3124" s="912"/>
      <c r="O3124" s="761"/>
      <c r="P3124" s="931"/>
      <c r="Q3124" s="931"/>
    </row>
    <row r="3125" spans="2:17">
      <c r="B3125" s="911">
        <v>3119</v>
      </c>
      <c r="C3125" s="931" t="s">
        <v>65</v>
      </c>
      <c r="D3125" s="913"/>
      <c r="E3125" s="931" t="s">
        <v>150</v>
      </c>
      <c r="F3125" s="912" t="str">
        <f t="shared" si="66"/>
        <v>6340</v>
      </c>
      <c r="G3125" s="931" t="s">
        <v>947</v>
      </c>
      <c r="H3125" s="946"/>
      <c r="I3125" s="906" t="s">
        <v>948</v>
      </c>
      <c r="J3125" s="956">
        <v>1</v>
      </c>
      <c r="K3125" s="1085">
        <v>4</v>
      </c>
      <c r="L3125" s="931">
        <v>1</v>
      </c>
      <c r="M3125" s="931" t="s">
        <v>3388</v>
      </c>
      <c r="N3125" s="912"/>
      <c r="O3125" s="761"/>
      <c r="P3125" s="931"/>
      <c r="Q3125" s="931"/>
    </row>
    <row r="3126" spans="2:17">
      <c r="B3126" s="911">
        <v>3120</v>
      </c>
      <c r="C3126" s="931" t="s">
        <v>65</v>
      </c>
      <c r="D3126" s="913"/>
      <c r="E3126" s="931" t="s">
        <v>150</v>
      </c>
      <c r="F3126" s="912" t="str">
        <f t="shared" si="66"/>
        <v>6340</v>
      </c>
      <c r="G3126" s="931" t="s">
        <v>947</v>
      </c>
      <c r="H3126" s="946"/>
      <c r="I3126" s="906" t="s">
        <v>948</v>
      </c>
      <c r="J3126" s="956">
        <v>1</v>
      </c>
      <c r="K3126" s="1085">
        <v>5</v>
      </c>
      <c r="L3126" s="931">
        <v>1</v>
      </c>
      <c r="M3126" s="931" t="s">
        <v>3388</v>
      </c>
      <c r="N3126" s="912"/>
      <c r="O3126" s="761"/>
      <c r="P3126" s="931"/>
      <c r="Q3126" s="931"/>
    </row>
    <row r="3127" spans="2:17">
      <c r="B3127" s="911">
        <v>3121</v>
      </c>
      <c r="C3127" s="931" t="s">
        <v>65</v>
      </c>
      <c r="D3127" s="913"/>
      <c r="E3127" s="931" t="s">
        <v>150</v>
      </c>
      <c r="F3127" s="912" t="str">
        <f t="shared" si="66"/>
        <v>6340</v>
      </c>
      <c r="G3127" s="931" t="s">
        <v>947</v>
      </c>
      <c r="H3127" s="946"/>
      <c r="I3127" s="906" t="s">
        <v>948</v>
      </c>
      <c r="J3127" s="956">
        <v>1</v>
      </c>
      <c r="K3127" s="1085">
        <v>6</v>
      </c>
      <c r="L3127" s="931">
        <v>1</v>
      </c>
      <c r="M3127" s="931" t="s">
        <v>3388</v>
      </c>
      <c r="N3127" s="912"/>
      <c r="O3127" s="761"/>
      <c r="P3127" s="931"/>
      <c r="Q3127" s="931"/>
    </row>
    <row r="3128" spans="2:17">
      <c r="B3128" s="911">
        <v>3122</v>
      </c>
      <c r="C3128" s="931" t="s">
        <v>65</v>
      </c>
      <c r="D3128" s="913"/>
      <c r="E3128" s="931" t="s">
        <v>150</v>
      </c>
      <c r="F3128" s="912" t="str">
        <f t="shared" si="66"/>
        <v>6340</v>
      </c>
      <c r="G3128" s="931" t="s">
        <v>950</v>
      </c>
      <c r="H3128" s="946"/>
      <c r="I3128" s="906" t="s">
        <v>948</v>
      </c>
      <c r="J3128" s="956">
        <v>1</v>
      </c>
      <c r="K3128" s="1085">
        <v>1</v>
      </c>
      <c r="L3128" s="931">
        <v>3</v>
      </c>
      <c r="M3128" s="931" t="s">
        <v>3387</v>
      </c>
      <c r="N3128" s="912"/>
      <c r="O3128" s="761"/>
      <c r="P3128" s="931"/>
      <c r="Q3128" s="931"/>
    </row>
    <row r="3129" spans="2:17">
      <c r="B3129" s="911">
        <v>3123</v>
      </c>
      <c r="C3129" s="931" t="s">
        <v>65</v>
      </c>
      <c r="D3129" s="913"/>
      <c r="E3129" s="931" t="s">
        <v>150</v>
      </c>
      <c r="F3129" s="912" t="str">
        <f t="shared" si="66"/>
        <v>6340</v>
      </c>
      <c r="G3129" s="931" t="s">
        <v>950</v>
      </c>
      <c r="H3129" s="946"/>
      <c r="I3129" s="906" t="s">
        <v>948</v>
      </c>
      <c r="J3129" s="956">
        <v>1</v>
      </c>
      <c r="K3129" s="1085">
        <v>2</v>
      </c>
      <c r="L3129" s="931">
        <v>3</v>
      </c>
      <c r="M3129" s="931" t="s">
        <v>3387</v>
      </c>
      <c r="N3129" s="912"/>
      <c r="O3129" s="761"/>
      <c r="P3129" s="931"/>
      <c r="Q3129" s="931"/>
    </row>
    <row r="3130" spans="2:17">
      <c r="B3130" s="911">
        <v>3124</v>
      </c>
      <c r="C3130" s="931" t="s">
        <v>65</v>
      </c>
      <c r="D3130" s="913"/>
      <c r="E3130" s="931" t="s">
        <v>150</v>
      </c>
      <c r="F3130" s="912" t="str">
        <f t="shared" si="66"/>
        <v>6340</v>
      </c>
      <c r="G3130" s="931" t="s">
        <v>950</v>
      </c>
      <c r="H3130" s="946"/>
      <c r="I3130" s="906" t="s">
        <v>948</v>
      </c>
      <c r="J3130" s="956">
        <v>1</v>
      </c>
      <c r="K3130" s="1085">
        <v>3</v>
      </c>
      <c r="L3130" s="931">
        <v>3</v>
      </c>
      <c r="M3130" s="931" t="s">
        <v>3387</v>
      </c>
      <c r="N3130" s="912"/>
      <c r="O3130" s="761"/>
      <c r="P3130" s="931"/>
      <c r="Q3130" s="931"/>
    </row>
    <row r="3131" spans="2:17">
      <c r="B3131" s="911">
        <v>3125</v>
      </c>
      <c r="C3131" s="931" t="s">
        <v>65</v>
      </c>
      <c r="D3131" s="913"/>
      <c r="E3131" s="931" t="s">
        <v>150</v>
      </c>
      <c r="F3131" s="912" t="str">
        <f t="shared" si="66"/>
        <v>6340</v>
      </c>
      <c r="G3131" s="931" t="s">
        <v>950</v>
      </c>
      <c r="H3131" s="946"/>
      <c r="I3131" s="906" t="s">
        <v>948</v>
      </c>
      <c r="J3131" s="956">
        <v>1</v>
      </c>
      <c r="K3131" s="1085">
        <v>4</v>
      </c>
      <c r="L3131" s="931">
        <v>3</v>
      </c>
      <c r="M3131" s="931" t="s">
        <v>3387</v>
      </c>
      <c r="N3131" s="912"/>
      <c r="O3131" s="761"/>
      <c r="P3131" s="931"/>
      <c r="Q3131" s="931"/>
    </row>
    <row r="3132" spans="2:17">
      <c r="B3132" s="911">
        <v>3126</v>
      </c>
      <c r="C3132" s="931" t="s">
        <v>65</v>
      </c>
      <c r="D3132" s="913"/>
      <c r="E3132" s="931" t="s">
        <v>150</v>
      </c>
      <c r="F3132" s="912" t="str">
        <f t="shared" si="66"/>
        <v>6340</v>
      </c>
      <c r="G3132" s="931" t="s">
        <v>950</v>
      </c>
      <c r="H3132" s="946"/>
      <c r="I3132" s="906" t="s">
        <v>948</v>
      </c>
      <c r="J3132" s="956">
        <v>1</v>
      </c>
      <c r="K3132" s="1085">
        <v>5</v>
      </c>
      <c r="L3132" s="931">
        <v>1</v>
      </c>
      <c r="M3132" s="931" t="s">
        <v>3388</v>
      </c>
      <c r="N3132" s="912"/>
      <c r="O3132" s="761"/>
      <c r="P3132" s="931"/>
      <c r="Q3132" s="931"/>
    </row>
    <row r="3133" spans="2:17">
      <c r="B3133" s="911">
        <v>3127</v>
      </c>
      <c r="C3133" s="931" t="s">
        <v>65</v>
      </c>
      <c r="D3133" s="913"/>
      <c r="E3133" s="931" t="s">
        <v>150</v>
      </c>
      <c r="F3133" s="912" t="str">
        <f t="shared" si="66"/>
        <v>6340</v>
      </c>
      <c r="G3133" s="931" t="s">
        <v>950</v>
      </c>
      <c r="H3133" s="946"/>
      <c r="I3133" s="906" t="s">
        <v>948</v>
      </c>
      <c r="J3133" s="956">
        <v>1</v>
      </c>
      <c r="K3133" s="1085">
        <v>6</v>
      </c>
      <c r="L3133" s="931">
        <v>1</v>
      </c>
      <c r="M3133" s="931" t="s">
        <v>3388</v>
      </c>
      <c r="N3133" s="912"/>
      <c r="O3133" s="761"/>
      <c r="P3133" s="931"/>
      <c r="Q3133" s="931"/>
    </row>
    <row r="3134" spans="2:17">
      <c r="B3134" s="911">
        <v>3128</v>
      </c>
      <c r="C3134" s="931" t="s">
        <v>65</v>
      </c>
      <c r="D3134" s="913"/>
      <c r="E3134" s="931" t="s">
        <v>150</v>
      </c>
      <c r="F3134" s="912" t="str">
        <f t="shared" si="66"/>
        <v>6340</v>
      </c>
      <c r="G3134" s="931" t="s">
        <v>950</v>
      </c>
      <c r="H3134" s="946"/>
      <c r="I3134" s="906" t="s">
        <v>948</v>
      </c>
      <c r="J3134" s="956">
        <v>1</v>
      </c>
      <c r="K3134" s="1085">
        <v>7</v>
      </c>
      <c r="L3134" s="931">
        <v>3</v>
      </c>
      <c r="M3134" s="931" t="s">
        <v>3387</v>
      </c>
      <c r="N3134" s="912"/>
      <c r="O3134" s="761"/>
      <c r="P3134" s="931"/>
      <c r="Q3134" s="931"/>
    </row>
    <row r="3135" spans="2:17">
      <c r="B3135" s="911">
        <v>3129</v>
      </c>
      <c r="C3135" s="931" t="s">
        <v>65</v>
      </c>
      <c r="D3135" s="913"/>
      <c r="E3135" s="931" t="s">
        <v>150</v>
      </c>
      <c r="F3135" s="912" t="str">
        <f t="shared" si="66"/>
        <v>6340</v>
      </c>
      <c r="G3135" s="931" t="s">
        <v>950</v>
      </c>
      <c r="H3135" s="946"/>
      <c r="I3135" s="906" t="s">
        <v>948</v>
      </c>
      <c r="J3135" s="956">
        <v>1</v>
      </c>
      <c r="K3135" s="1085">
        <v>8</v>
      </c>
      <c r="L3135" s="931">
        <v>3</v>
      </c>
      <c r="M3135" s="931" t="s">
        <v>3387</v>
      </c>
      <c r="N3135" s="912"/>
      <c r="O3135" s="761"/>
      <c r="P3135" s="931"/>
      <c r="Q3135" s="931"/>
    </row>
    <row r="3136" spans="2:17">
      <c r="B3136" s="911">
        <v>3130</v>
      </c>
      <c r="C3136" s="931" t="s">
        <v>65</v>
      </c>
      <c r="D3136" s="913"/>
      <c r="E3136" s="931" t="s">
        <v>150</v>
      </c>
      <c r="F3136" s="912" t="str">
        <f t="shared" si="66"/>
        <v>6340</v>
      </c>
      <c r="G3136" s="931" t="s">
        <v>951</v>
      </c>
      <c r="H3136" s="946"/>
      <c r="I3136" s="906" t="s">
        <v>948</v>
      </c>
      <c r="J3136" s="956">
        <v>1</v>
      </c>
      <c r="K3136" s="1085">
        <v>1</v>
      </c>
      <c r="L3136" s="931">
        <v>1</v>
      </c>
      <c r="M3136" s="931" t="s">
        <v>3388</v>
      </c>
      <c r="N3136" s="912"/>
      <c r="O3136" s="761"/>
      <c r="P3136" s="931"/>
      <c r="Q3136" s="931"/>
    </row>
    <row r="3137" spans="2:17">
      <c r="B3137" s="911">
        <v>3131</v>
      </c>
      <c r="C3137" s="931" t="s">
        <v>65</v>
      </c>
      <c r="D3137" s="913"/>
      <c r="E3137" s="931" t="s">
        <v>150</v>
      </c>
      <c r="F3137" s="912" t="str">
        <f t="shared" si="66"/>
        <v>6340</v>
      </c>
      <c r="G3137" s="931" t="s">
        <v>951</v>
      </c>
      <c r="H3137" s="946"/>
      <c r="I3137" s="906" t="s">
        <v>948</v>
      </c>
      <c r="J3137" s="956">
        <v>1</v>
      </c>
      <c r="K3137" s="1085">
        <v>2</v>
      </c>
      <c r="L3137" s="931">
        <v>1</v>
      </c>
      <c r="M3137" s="931" t="s">
        <v>3388</v>
      </c>
      <c r="N3137" s="912"/>
      <c r="O3137" s="761"/>
      <c r="P3137" s="931"/>
      <c r="Q3137" s="931"/>
    </row>
    <row r="3138" spans="2:17">
      <c r="B3138" s="911">
        <v>3132</v>
      </c>
      <c r="C3138" s="931" t="s">
        <v>65</v>
      </c>
      <c r="D3138" s="913"/>
      <c r="E3138" s="931" t="s">
        <v>150</v>
      </c>
      <c r="F3138" s="912" t="str">
        <f t="shared" si="66"/>
        <v>6340</v>
      </c>
      <c r="G3138" s="931" t="s">
        <v>951</v>
      </c>
      <c r="H3138" s="946"/>
      <c r="I3138" s="906" t="s">
        <v>948</v>
      </c>
      <c r="J3138" s="956">
        <v>1</v>
      </c>
      <c r="K3138" s="1085">
        <v>3</v>
      </c>
      <c r="L3138" s="931">
        <v>1</v>
      </c>
      <c r="M3138" s="931" t="s">
        <v>3388</v>
      </c>
      <c r="N3138" s="912"/>
      <c r="O3138" s="761"/>
      <c r="P3138" s="931"/>
      <c r="Q3138" s="931"/>
    </row>
    <row r="3139" spans="2:17">
      <c r="B3139" s="911">
        <v>3133</v>
      </c>
      <c r="C3139" s="931" t="s">
        <v>65</v>
      </c>
      <c r="D3139" s="913"/>
      <c r="E3139" s="931" t="s">
        <v>150</v>
      </c>
      <c r="F3139" s="912" t="str">
        <f t="shared" si="66"/>
        <v>6340</v>
      </c>
      <c r="G3139" s="931" t="s">
        <v>951</v>
      </c>
      <c r="H3139" s="946"/>
      <c r="I3139" s="906" t="s">
        <v>948</v>
      </c>
      <c r="J3139" s="956">
        <v>1</v>
      </c>
      <c r="K3139" s="1085">
        <v>4</v>
      </c>
      <c r="L3139" s="931">
        <v>3</v>
      </c>
      <c r="M3139" s="931" t="s">
        <v>3387</v>
      </c>
      <c r="N3139" s="912"/>
      <c r="O3139" s="761"/>
      <c r="P3139" s="931"/>
      <c r="Q3139" s="931"/>
    </row>
    <row r="3140" spans="2:17">
      <c r="B3140" s="911">
        <v>3134</v>
      </c>
      <c r="C3140" s="931" t="s">
        <v>65</v>
      </c>
      <c r="D3140" s="913"/>
      <c r="E3140" s="931" t="s">
        <v>150</v>
      </c>
      <c r="F3140" s="912" t="str">
        <f t="shared" si="66"/>
        <v>6340</v>
      </c>
      <c r="G3140" s="931" t="s">
        <v>951</v>
      </c>
      <c r="H3140" s="946"/>
      <c r="I3140" s="906" t="s">
        <v>948</v>
      </c>
      <c r="J3140" s="956">
        <v>1</v>
      </c>
      <c r="K3140" s="1085">
        <v>5</v>
      </c>
      <c r="L3140" s="931">
        <v>3</v>
      </c>
      <c r="M3140" s="931" t="s">
        <v>3387</v>
      </c>
      <c r="N3140" s="912"/>
      <c r="O3140" s="761"/>
      <c r="P3140" s="931"/>
      <c r="Q3140" s="931"/>
    </row>
    <row r="3141" spans="2:17">
      <c r="B3141" s="911">
        <v>3135</v>
      </c>
      <c r="C3141" s="931" t="s">
        <v>65</v>
      </c>
      <c r="D3141" s="913"/>
      <c r="E3141" s="931" t="s">
        <v>150</v>
      </c>
      <c r="F3141" s="912" t="str">
        <f t="shared" si="66"/>
        <v>6340</v>
      </c>
      <c r="G3141" s="931" t="s">
        <v>951</v>
      </c>
      <c r="H3141" s="946"/>
      <c r="I3141" s="906" t="s">
        <v>948</v>
      </c>
      <c r="J3141" s="956">
        <v>1</v>
      </c>
      <c r="K3141" s="1085">
        <v>6</v>
      </c>
      <c r="L3141" s="931">
        <v>3</v>
      </c>
      <c r="M3141" s="931" t="s">
        <v>3387</v>
      </c>
      <c r="N3141" s="912"/>
      <c r="O3141" s="761"/>
      <c r="P3141" s="931"/>
      <c r="Q3141" s="931"/>
    </row>
    <row r="3142" spans="2:17">
      <c r="B3142" s="911">
        <v>3136</v>
      </c>
      <c r="C3142" s="931" t="s">
        <v>65</v>
      </c>
      <c r="D3142" s="913"/>
      <c r="E3142" s="931" t="s">
        <v>150</v>
      </c>
      <c r="F3142" s="912" t="str">
        <f t="shared" si="66"/>
        <v>6340</v>
      </c>
      <c r="G3142" s="931" t="s">
        <v>952</v>
      </c>
      <c r="H3142" s="946"/>
      <c r="I3142" s="906" t="s">
        <v>948</v>
      </c>
      <c r="J3142" s="956">
        <v>1</v>
      </c>
      <c r="K3142" s="1085">
        <v>1</v>
      </c>
      <c r="L3142" s="931">
        <v>3</v>
      </c>
      <c r="M3142" s="931" t="s">
        <v>3387</v>
      </c>
      <c r="N3142" s="912"/>
      <c r="O3142" s="761"/>
      <c r="P3142" s="931"/>
      <c r="Q3142" s="931"/>
    </row>
    <row r="3143" spans="2:17">
      <c r="B3143" s="911">
        <v>3137</v>
      </c>
      <c r="C3143" s="931" t="s">
        <v>65</v>
      </c>
      <c r="D3143" s="913"/>
      <c r="E3143" s="931" t="s">
        <v>150</v>
      </c>
      <c r="F3143" s="912" t="str">
        <f t="shared" si="66"/>
        <v>6340</v>
      </c>
      <c r="G3143" s="931" t="s">
        <v>952</v>
      </c>
      <c r="H3143" s="946"/>
      <c r="I3143" s="906" t="s">
        <v>948</v>
      </c>
      <c r="J3143" s="956">
        <v>1</v>
      </c>
      <c r="K3143" s="1085">
        <v>2</v>
      </c>
      <c r="L3143" s="931">
        <v>1</v>
      </c>
      <c r="M3143" s="931" t="s">
        <v>3388</v>
      </c>
      <c r="N3143" s="912"/>
      <c r="O3143" s="761"/>
      <c r="P3143" s="931"/>
      <c r="Q3143" s="931"/>
    </row>
    <row r="3144" spans="2:17">
      <c r="B3144" s="911">
        <v>3138</v>
      </c>
      <c r="C3144" s="931" t="s">
        <v>65</v>
      </c>
      <c r="D3144" s="913"/>
      <c r="E3144" s="931" t="s">
        <v>150</v>
      </c>
      <c r="F3144" s="912" t="str">
        <f t="shared" si="66"/>
        <v>6340</v>
      </c>
      <c r="G3144" s="931" t="s">
        <v>952</v>
      </c>
      <c r="H3144" s="946"/>
      <c r="I3144" s="906" t="s">
        <v>948</v>
      </c>
      <c r="J3144" s="956">
        <v>1</v>
      </c>
      <c r="K3144" s="1085">
        <v>3</v>
      </c>
      <c r="L3144" s="931">
        <v>1</v>
      </c>
      <c r="M3144" s="931" t="s">
        <v>3388</v>
      </c>
      <c r="N3144" s="912"/>
      <c r="O3144" s="761"/>
      <c r="P3144" s="931"/>
      <c r="Q3144" s="931"/>
    </row>
    <row r="3145" spans="2:17">
      <c r="B3145" s="911">
        <v>3139</v>
      </c>
      <c r="C3145" s="931" t="s">
        <v>65</v>
      </c>
      <c r="D3145" s="913"/>
      <c r="E3145" s="931" t="s">
        <v>150</v>
      </c>
      <c r="F3145" s="912" t="str">
        <f t="shared" si="66"/>
        <v>6340</v>
      </c>
      <c r="G3145" s="931" t="s">
        <v>952</v>
      </c>
      <c r="H3145" s="946"/>
      <c r="I3145" s="906" t="s">
        <v>948</v>
      </c>
      <c r="J3145" s="956">
        <v>1</v>
      </c>
      <c r="K3145" s="1085">
        <v>4</v>
      </c>
      <c r="L3145" s="931">
        <v>1</v>
      </c>
      <c r="M3145" s="931" t="s">
        <v>3388</v>
      </c>
      <c r="N3145" s="912"/>
      <c r="O3145" s="761"/>
      <c r="P3145" s="931"/>
      <c r="Q3145" s="931"/>
    </row>
    <row r="3146" spans="2:17">
      <c r="B3146" s="911">
        <v>3140</v>
      </c>
      <c r="C3146" s="931" t="s">
        <v>65</v>
      </c>
      <c r="D3146" s="913"/>
      <c r="E3146" s="931" t="s">
        <v>150</v>
      </c>
      <c r="F3146" s="912" t="str">
        <f t="shared" si="66"/>
        <v>6340</v>
      </c>
      <c r="G3146" s="931" t="s">
        <v>952</v>
      </c>
      <c r="H3146" s="946"/>
      <c r="I3146" s="906" t="s">
        <v>948</v>
      </c>
      <c r="J3146" s="956">
        <v>1</v>
      </c>
      <c r="K3146" s="1085">
        <v>5</v>
      </c>
      <c r="L3146" s="931">
        <v>3</v>
      </c>
      <c r="M3146" s="931" t="s">
        <v>3387</v>
      </c>
      <c r="N3146" s="912"/>
      <c r="O3146" s="761"/>
      <c r="P3146" s="931"/>
      <c r="Q3146" s="931"/>
    </row>
    <row r="3147" spans="2:17">
      <c r="B3147" s="911">
        <v>3141</v>
      </c>
      <c r="C3147" s="931" t="s">
        <v>65</v>
      </c>
      <c r="D3147" s="913"/>
      <c r="E3147" s="931" t="s">
        <v>150</v>
      </c>
      <c r="F3147" s="912" t="str">
        <f t="shared" si="66"/>
        <v>6340</v>
      </c>
      <c r="G3147" s="931" t="s">
        <v>952</v>
      </c>
      <c r="H3147" s="946"/>
      <c r="I3147" s="906" t="s">
        <v>948</v>
      </c>
      <c r="J3147" s="956">
        <v>1</v>
      </c>
      <c r="K3147" s="1085">
        <v>6</v>
      </c>
      <c r="L3147" s="931">
        <v>3</v>
      </c>
      <c r="M3147" s="931" t="s">
        <v>3387</v>
      </c>
      <c r="N3147" s="912"/>
      <c r="O3147" s="761"/>
      <c r="P3147" s="931"/>
      <c r="Q3147" s="931"/>
    </row>
    <row r="3148" spans="2:17">
      <c r="B3148" s="911">
        <v>3142</v>
      </c>
      <c r="C3148" s="931" t="s">
        <v>65</v>
      </c>
      <c r="D3148" s="913"/>
      <c r="E3148" s="931" t="s">
        <v>150</v>
      </c>
      <c r="F3148" s="912" t="str">
        <f t="shared" si="66"/>
        <v>6340</v>
      </c>
      <c r="G3148" s="931" t="s">
        <v>952</v>
      </c>
      <c r="H3148" s="946"/>
      <c r="I3148" s="906" t="s">
        <v>948</v>
      </c>
      <c r="J3148" s="956">
        <v>1</v>
      </c>
      <c r="K3148" s="1085">
        <v>7</v>
      </c>
      <c r="L3148" s="931">
        <v>1</v>
      </c>
      <c r="M3148" s="931" t="s">
        <v>3388</v>
      </c>
      <c r="N3148" s="912"/>
      <c r="O3148" s="761"/>
      <c r="P3148" s="931"/>
      <c r="Q3148" s="931"/>
    </row>
    <row r="3149" spans="2:17">
      <c r="B3149" s="911">
        <v>3143</v>
      </c>
      <c r="C3149" s="931" t="s">
        <v>65</v>
      </c>
      <c r="D3149" s="913"/>
      <c r="E3149" s="931" t="s">
        <v>150</v>
      </c>
      <c r="F3149" s="912" t="str">
        <f t="shared" si="66"/>
        <v>6340</v>
      </c>
      <c r="G3149" s="931" t="s">
        <v>952</v>
      </c>
      <c r="H3149" s="946"/>
      <c r="I3149" s="906" t="s">
        <v>948</v>
      </c>
      <c r="J3149" s="956">
        <v>1</v>
      </c>
      <c r="K3149" s="1085">
        <v>8</v>
      </c>
      <c r="L3149" s="931">
        <v>1</v>
      </c>
      <c r="M3149" s="931" t="s">
        <v>3388</v>
      </c>
      <c r="N3149" s="912"/>
      <c r="O3149" s="761"/>
      <c r="P3149" s="931"/>
      <c r="Q3149" s="931"/>
    </row>
    <row r="3150" spans="2:17">
      <c r="B3150" s="911">
        <v>3144</v>
      </c>
      <c r="C3150" s="931" t="s">
        <v>65</v>
      </c>
      <c r="D3150" s="913"/>
      <c r="E3150" s="931" t="s">
        <v>150</v>
      </c>
      <c r="F3150" s="912" t="str">
        <f t="shared" si="66"/>
        <v>6340</v>
      </c>
      <c r="G3150" s="931" t="s">
        <v>952</v>
      </c>
      <c r="H3150" s="946"/>
      <c r="I3150" s="906" t="s">
        <v>948</v>
      </c>
      <c r="J3150" s="956">
        <v>1</v>
      </c>
      <c r="K3150" s="1085">
        <v>9</v>
      </c>
      <c r="L3150" s="931">
        <v>3</v>
      </c>
      <c r="M3150" s="931" t="s">
        <v>3387</v>
      </c>
      <c r="N3150" s="912"/>
      <c r="O3150" s="761"/>
      <c r="P3150" s="931"/>
      <c r="Q3150" s="931"/>
    </row>
    <row r="3151" spans="2:17">
      <c r="B3151" s="911">
        <v>3145</v>
      </c>
      <c r="C3151" s="931" t="s">
        <v>65</v>
      </c>
      <c r="D3151" s="913"/>
      <c r="E3151" s="931" t="s">
        <v>150</v>
      </c>
      <c r="F3151" s="912" t="str">
        <f t="shared" si="66"/>
        <v>6340</v>
      </c>
      <c r="G3151" s="931" t="s">
        <v>952</v>
      </c>
      <c r="H3151" s="946"/>
      <c r="I3151" s="906" t="s">
        <v>948</v>
      </c>
      <c r="J3151" s="956">
        <v>1</v>
      </c>
      <c r="K3151" s="1085">
        <v>10</v>
      </c>
      <c r="L3151" s="931">
        <v>3</v>
      </c>
      <c r="M3151" s="931" t="s">
        <v>3387</v>
      </c>
      <c r="N3151" s="912"/>
      <c r="O3151" s="761"/>
      <c r="P3151" s="931"/>
      <c r="Q3151" s="931"/>
    </row>
    <row r="3152" spans="2:17">
      <c r="B3152" s="911">
        <v>3146</v>
      </c>
      <c r="C3152" s="931" t="s">
        <v>65</v>
      </c>
      <c r="D3152" s="913"/>
      <c r="E3152" s="931" t="s">
        <v>150</v>
      </c>
      <c r="F3152" s="912" t="str">
        <f t="shared" si="66"/>
        <v>6340</v>
      </c>
      <c r="G3152" s="931" t="s">
        <v>953</v>
      </c>
      <c r="H3152" s="946"/>
      <c r="I3152" s="906" t="s">
        <v>948</v>
      </c>
      <c r="J3152" s="956">
        <v>1</v>
      </c>
      <c r="K3152" s="1085">
        <v>1</v>
      </c>
      <c r="L3152" s="931">
        <v>3</v>
      </c>
      <c r="M3152" s="931" t="s">
        <v>3387</v>
      </c>
      <c r="N3152" s="912"/>
      <c r="O3152" s="761"/>
      <c r="P3152" s="931"/>
      <c r="Q3152" s="931"/>
    </row>
    <row r="3153" spans="2:17">
      <c r="B3153" s="911">
        <v>3147</v>
      </c>
      <c r="C3153" s="931" t="s">
        <v>65</v>
      </c>
      <c r="D3153" s="913"/>
      <c r="E3153" s="931" t="s">
        <v>150</v>
      </c>
      <c r="F3153" s="912" t="str">
        <f t="shared" si="66"/>
        <v>6340</v>
      </c>
      <c r="G3153" s="931" t="s">
        <v>953</v>
      </c>
      <c r="H3153" s="946"/>
      <c r="I3153" s="906" t="s">
        <v>948</v>
      </c>
      <c r="J3153" s="956">
        <v>1</v>
      </c>
      <c r="K3153" s="1085">
        <v>2</v>
      </c>
      <c r="L3153" s="931">
        <v>1</v>
      </c>
      <c r="M3153" s="931" t="s">
        <v>3388</v>
      </c>
      <c r="N3153" s="912"/>
      <c r="O3153" s="761"/>
      <c r="P3153" s="931"/>
      <c r="Q3153" s="931"/>
    </row>
    <row r="3154" spans="2:17">
      <c r="B3154" s="911">
        <v>3148</v>
      </c>
      <c r="C3154" s="931" t="s">
        <v>65</v>
      </c>
      <c r="D3154" s="913"/>
      <c r="E3154" s="931" t="s">
        <v>150</v>
      </c>
      <c r="F3154" s="912" t="str">
        <f t="shared" si="66"/>
        <v>6340</v>
      </c>
      <c r="G3154" s="931" t="s">
        <v>953</v>
      </c>
      <c r="H3154" s="946"/>
      <c r="I3154" s="906" t="s">
        <v>948</v>
      </c>
      <c r="J3154" s="956">
        <v>1</v>
      </c>
      <c r="K3154" s="1085">
        <v>3</v>
      </c>
      <c r="L3154" s="931">
        <v>1</v>
      </c>
      <c r="M3154" s="931" t="s">
        <v>3388</v>
      </c>
      <c r="N3154" s="912"/>
      <c r="O3154" s="761"/>
      <c r="P3154" s="931"/>
      <c r="Q3154" s="931"/>
    </row>
    <row r="3155" spans="2:17">
      <c r="B3155" s="911">
        <v>3149</v>
      </c>
      <c r="C3155" s="931" t="s">
        <v>65</v>
      </c>
      <c r="D3155" s="913"/>
      <c r="E3155" s="931" t="s">
        <v>150</v>
      </c>
      <c r="F3155" s="912" t="str">
        <f t="shared" si="66"/>
        <v>6340</v>
      </c>
      <c r="G3155" s="931" t="s">
        <v>953</v>
      </c>
      <c r="H3155" s="946"/>
      <c r="I3155" s="906" t="s">
        <v>948</v>
      </c>
      <c r="J3155" s="956">
        <v>1</v>
      </c>
      <c r="K3155" s="1085">
        <v>4</v>
      </c>
      <c r="L3155" s="931">
        <v>1</v>
      </c>
      <c r="M3155" s="931" t="s">
        <v>3388</v>
      </c>
      <c r="N3155" s="912"/>
      <c r="O3155" s="761"/>
      <c r="P3155" s="931"/>
      <c r="Q3155" s="931"/>
    </row>
    <row r="3156" spans="2:17">
      <c r="B3156" s="911">
        <v>3150</v>
      </c>
      <c r="C3156" s="931" t="s">
        <v>65</v>
      </c>
      <c r="D3156" s="913"/>
      <c r="E3156" s="931" t="s">
        <v>150</v>
      </c>
      <c r="F3156" s="912" t="str">
        <f t="shared" si="66"/>
        <v>6340</v>
      </c>
      <c r="G3156" s="931" t="s">
        <v>953</v>
      </c>
      <c r="H3156" s="946"/>
      <c r="I3156" s="906" t="s">
        <v>948</v>
      </c>
      <c r="J3156" s="956">
        <v>1</v>
      </c>
      <c r="K3156" s="1085">
        <v>5</v>
      </c>
      <c r="L3156" s="931">
        <v>3</v>
      </c>
      <c r="M3156" s="931" t="s">
        <v>3387</v>
      </c>
      <c r="N3156" s="912"/>
      <c r="O3156" s="761"/>
      <c r="P3156" s="931"/>
      <c r="Q3156" s="931"/>
    </row>
    <row r="3157" spans="2:17">
      <c r="B3157" s="911">
        <v>3151</v>
      </c>
      <c r="C3157" s="931" t="s">
        <v>65</v>
      </c>
      <c r="D3157" s="913"/>
      <c r="E3157" s="931" t="s">
        <v>150</v>
      </c>
      <c r="F3157" s="912" t="str">
        <f t="shared" si="66"/>
        <v>6340</v>
      </c>
      <c r="G3157" s="931" t="s">
        <v>953</v>
      </c>
      <c r="H3157" s="946"/>
      <c r="I3157" s="906" t="s">
        <v>948</v>
      </c>
      <c r="J3157" s="956">
        <v>1</v>
      </c>
      <c r="K3157" s="1085">
        <v>6</v>
      </c>
      <c r="L3157" s="931">
        <v>3</v>
      </c>
      <c r="M3157" s="931" t="s">
        <v>3387</v>
      </c>
      <c r="N3157" s="912"/>
      <c r="O3157" s="761"/>
      <c r="P3157" s="931"/>
      <c r="Q3157" s="931"/>
    </row>
    <row r="3158" spans="2:17">
      <c r="B3158" s="911">
        <v>3152</v>
      </c>
      <c r="C3158" s="931" t="s">
        <v>65</v>
      </c>
      <c r="D3158" s="913"/>
      <c r="E3158" s="931" t="s">
        <v>150</v>
      </c>
      <c r="F3158" s="912" t="str">
        <f t="shared" si="66"/>
        <v>6340</v>
      </c>
      <c r="G3158" s="931" t="s">
        <v>953</v>
      </c>
      <c r="H3158" s="946"/>
      <c r="I3158" s="906" t="s">
        <v>948</v>
      </c>
      <c r="J3158" s="956">
        <v>1</v>
      </c>
      <c r="K3158" s="1085">
        <v>7</v>
      </c>
      <c r="L3158" s="931">
        <v>1</v>
      </c>
      <c r="M3158" s="931" t="s">
        <v>3388</v>
      </c>
      <c r="N3158" s="912"/>
      <c r="O3158" s="761"/>
      <c r="P3158" s="931"/>
      <c r="Q3158" s="931"/>
    </row>
    <row r="3159" spans="2:17">
      <c r="B3159" s="911">
        <v>3153</v>
      </c>
      <c r="C3159" s="931" t="s">
        <v>65</v>
      </c>
      <c r="D3159" s="913"/>
      <c r="E3159" s="931" t="s">
        <v>150</v>
      </c>
      <c r="F3159" s="912" t="str">
        <f t="shared" si="66"/>
        <v>6340</v>
      </c>
      <c r="G3159" s="931" t="s">
        <v>953</v>
      </c>
      <c r="H3159" s="946"/>
      <c r="I3159" s="906" t="s">
        <v>948</v>
      </c>
      <c r="J3159" s="956">
        <v>1</v>
      </c>
      <c r="K3159" s="1085">
        <v>8</v>
      </c>
      <c r="L3159" s="931">
        <v>1</v>
      </c>
      <c r="M3159" s="931" t="s">
        <v>3388</v>
      </c>
      <c r="N3159" s="912"/>
      <c r="O3159" s="761"/>
      <c r="P3159" s="931"/>
      <c r="Q3159" s="931"/>
    </row>
    <row r="3160" spans="2:17">
      <c r="B3160" s="911">
        <v>3154</v>
      </c>
      <c r="C3160" s="931" t="s">
        <v>65</v>
      </c>
      <c r="D3160" s="913"/>
      <c r="E3160" s="931" t="s">
        <v>150</v>
      </c>
      <c r="F3160" s="912" t="str">
        <f t="shared" si="66"/>
        <v>6340</v>
      </c>
      <c r="G3160" s="931" t="s">
        <v>953</v>
      </c>
      <c r="H3160" s="946"/>
      <c r="I3160" s="906" t="s">
        <v>948</v>
      </c>
      <c r="J3160" s="956">
        <v>1</v>
      </c>
      <c r="K3160" s="1085">
        <v>9</v>
      </c>
      <c r="L3160" s="931">
        <v>1</v>
      </c>
      <c r="M3160" s="931" t="s">
        <v>3388</v>
      </c>
      <c r="N3160" s="912"/>
      <c r="O3160" s="761"/>
      <c r="P3160" s="931"/>
      <c r="Q3160" s="931"/>
    </row>
    <row r="3161" spans="2:17">
      <c r="B3161" s="911">
        <v>3155</v>
      </c>
      <c r="C3161" s="931" t="s">
        <v>65</v>
      </c>
      <c r="D3161" s="913"/>
      <c r="E3161" s="931" t="s">
        <v>150</v>
      </c>
      <c r="F3161" s="912" t="str">
        <f t="shared" si="66"/>
        <v>6340</v>
      </c>
      <c r="G3161" s="931" t="s">
        <v>953</v>
      </c>
      <c r="H3161" s="946"/>
      <c r="I3161" s="906" t="s">
        <v>948</v>
      </c>
      <c r="J3161" s="956">
        <v>1</v>
      </c>
      <c r="K3161" s="1085">
        <v>10</v>
      </c>
      <c r="L3161" s="931">
        <v>3</v>
      </c>
      <c r="M3161" s="931" t="s">
        <v>3387</v>
      </c>
      <c r="N3161" s="912"/>
      <c r="O3161" s="761"/>
      <c r="P3161" s="931"/>
      <c r="Q3161" s="931"/>
    </row>
    <row r="3162" spans="2:17">
      <c r="B3162" s="911">
        <v>3156</v>
      </c>
      <c r="C3162" s="931" t="s">
        <v>65</v>
      </c>
      <c r="D3162" s="913"/>
      <c r="E3162" s="931" t="s">
        <v>0</v>
      </c>
      <c r="F3162" s="912" t="str">
        <f t="shared" si="66"/>
        <v>220-</v>
      </c>
      <c r="G3162" s="946" t="s">
        <v>3437</v>
      </c>
      <c r="H3162" s="946"/>
      <c r="I3162" s="906" t="s">
        <v>3438</v>
      </c>
      <c r="J3162" s="956">
        <v>1</v>
      </c>
      <c r="K3162" s="1085">
        <v>1</v>
      </c>
      <c r="L3162" s="931">
        <v>36</v>
      </c>
      <c r="M3162" s="931" t="s">
        <v>3346</v>
      </c>
      <c r="N3162" s="912"/>
      <c r="O3162" s="761"/>
      <c r="P3162" s="931"/>
      <c r="Q3162" s="931"/>
    </row>
    <row r="3163" spans="2:17">
      <c r="B3163" s="911">
        <v>3157</v>
      </c>
      <c r="C3163" s="931" t="s">
        <v>65</v>
      </c>
      <c r="D3163" s="913"/>
      <c r="E3163" s="931" t="s">
        <v>0</v>
      </c>
      <c r="F3163" s="912" t="str">
        <f t="shared" si="66"/>
        <v>220-</v>
      </c>
      <c r="G3163" s="946" t="s">
        <v>3437</v>
      </c>
      <c r="H3163" s="946"/>
      <c r="I3163" s="906" t="s">
        <v>3438</v>
      </c>
      <c r="J3163" s="956">
        <v>1</v>
      </c>
      <c r="K3163" s="1085">
        <v>2</v>
      </c>
      <c r="L3163" s="931">
        <v>36</v>
      </c>
      <c r="M3163" s="931" t="s">
        <v>3346</v>
      </c>
      <c r="N3163" s="912"/>
      <c r="O3163" s="761"/>
      <c r="P3163" s="931"/>
      <c r="Q3163" s="931"/>
    </row>
    <row r="3164" spans="2:17">
      <c r="B3164" s="911">
        <v>3158</v>
      </c>
      <c r="C3164" s="931" t="s">
        <v>65</v>
      </c>
      <c r="D3164" s="913"/>
      <c r="E3164" s="931" t="s">
        <v>0</v>
      </c>
      <c r="F3164" s="912" t="str">
        <f t="shared" si="66"/>
        <v>220-</v>
      </c>
      <c r="G3164" s="946" t="s">
        <v>3437</v>
      </c>
      <c r="H3164" s="946"/>
      <c r="I3164" s="906" t="s">
        <v>3438</v>
      </c>
      <c r="J3164" s="956">
        <v>1</v>
      </c>
      <c r="K3164" s="1085">
        <v>3</v>
      </c>
      <c r="L3164" s="931">
        <v>36</v>
      </c>
      <c r="M3164" s="931" t="s">
        <v>3343</v>
      </c>
      <c r="N3164" s="912"/>
      <c r="O3164" s="761"/>
      <c r="P3164" s="931"/>
      <c r="Q3164" s="931"/>
    </row>
    <row r="3165" spans="2:17">
      <c r="B3165" s="911">
        <v>3159</v>
      </c>
      <c r="C3165" s="931" t="s">
        <v>65</v>
      </c>
      <c r="D3165" s="913"/>
      <c r="E3165" s="931" t="s">
        <v>0</v>
      </c>
      <c r="F3165" s="912" t="str">
        <f t="shared" si="66"/>
        <v>220-</v>
      </c>
      <c r="G3165" s="946" t="s">
        <v>3437</v>
      </c>
      <c r="H3165" s="946"/>
      <c r="I3165" s="906" t="s">
        <v>3438</v>
      </c>
      <c r="J3165" s="956">
        <v>1</v>
      </c>
      <c r="K3165" s="1085">
        <v>4</v>
      </c>
      <c r="L3165" s="931">
        <v>36</v>
      </c>
      <c r="M3165" s="931" t="s">
        <v>3343</v>
      </c>
      <c r="N3165" s="912"/>
      <c r="O3165" s="761"/>
      <c r="P3165" s="931"/>
      <c r="Q3165" s="931"/>
    </row>
    <row r="3166" spans="2:17">
      <c r="B3166" s="911">
        <v>3160</v>
      </c>
      <c r="C3166" s="931" t="s">
        <v>65</v>
      </c>
      <c r="D3166" s="913"/>
      <c r="E3166" s="931" t="s">
        <v>0</v>
      </c>
      <c r="F3166" s="912" t="str">
        <f t="shared" si="66"/>
        <v>220-</v>
      </c>
      <c r="G3166" s="946" t="s">
        <v>3437</v>
      </c>
      <c r="H3166" s="946"/>
      <c r="I3166" s="906" t="s">
        <v>3438</v>
      </c>
      <c r="J3166" s="956">
        <v>1</v>
      </c>
      <c r="K3166" s="1085">
        <v>5</v>
      </c>
      <c r="L3166" s="931">
        <v>36</v>
      </c>
      <c r="M3166" s="931" t="s">
        <v>3346</v>
      </c>
      <c r="N3166" s="912"/>
      <c r="O3166" s="761"/>
      <c r="P3166" s="931"/>
      <c r="Q3166" s="931"/>
    </row>
    <row r="3167" spans="2:17">
      <c r="B3167" s="911">
        <v>3161</v>
      </c>
      <c r="C3167" s="931" t="s">
        <v>65</v>
      </c>
      <c r="D3167" s="913"/>
      <c r="E3167" s="931" t="s">
        <v>0</v>
      </c>
      <c r="F3167" s="912" t="str">
        <f t="shared" si="66"/>
        <v>220-</v>
      </c>
      <c r="G3167" s="946" t="s">
        <v>3437</v>
      </c>
      <c r="H3167" s="946"/>
      <c r="I3167" s="906" t="s">
        <v>3438</v>
      </c>
      <c r="J3167" s="956">
        <v>1</v>
      </c>
      <c r="K3167" s="1085">
        <v>6</v>
      </c>
      <c r="L3167" s="931">
        <v>36</v>
      </c>
      <c r="M3167" s="931" t="s">
        <v>3346</v>
      </c>
      <c r="N3167" s="912"/>
      <c r="O3167" s="761"/>
      <c r="P3167" s="931"/>
      <c r="Q3167" s="931"/>
    </row>
    <row r="3168" spans="2:17">
      <c r="B3168" s="911">
        <v>3162</v>
      </c>
      <c r="C3168" s="931" t="s">
        <v>65</v>
      </c>
      <c r="D3168" s="913"/>
      <c r="E3168" s="931" t="s">
        <v>0</v>
      </c>
      <c r="F3168" s="912" t="str">
        <f t="shared" si="66"/>
        <v>220-</v>
      </c>
      <c r="G3168" s="946" t="s">
        <v>3437</v>
      </c>
      <c r="H3168" s="946"/>
      <c r="I3168" s="906" t="s">
        <v>3438</v>
      </c>
      <c r="J3168" s="956">
        <v>1</v>
      </c>
      <c r="K3168" s="1085">
        <v>7</v>
      </c>
      <c r="L3168" s="931">
        <v>36</v>
      </c>
      <c r="M3168" s="931" t="s">
        <v>3343</v>
      </c>
      <c r="N3168" s="912"/>
      <c r="O3168" s="761"/>
      <c r="P3168" s="931"/>
      <c r="Q3168" s="931"/>
    </row>
    <row r="3169" spans="2:17">
      <c r="B3169" s="911">
        <v>3163</v>
      </c>
      <c r="C3169" s="931" t="s">
        <v>65</v>
      </c>
      <c r="D3169" s="913"/>
      <c r="E3169" s="931" t="s">
        <v>0</v>
      </c>
      <c r="F3169" s="912" t="str">
        <f t="shared" si="66"/>
        <v>220-</v>
      </c>
      <c r="G3169" s="946" t="s">
        <v>3437</v>
      </c>
      <c r="H3169" s="946"/>
      <c r="I3169" s="906" t="s">
        <v>3438</v>
      </c>
      <c r="J3169" s="956">
        <v>1</v>
      </c>
      <c r="K3169" s="1085">
        <v>1</v>
      </c>
      <c r="L3169" s="931">
        <v>36</v>
      </c>
      <c r="M3169" s="931" t="s">
        <v>3343</v>
      </c>
      <c r="N3169" s="912"/>
      <c r="O3169" s="761"/>
      <c r="P3169" s="931"/>
      <c r="Q3169" s="931"/>
    </row>
    <row r="3170" spans="2:17">
      <c r="B3170" s="911">
        <v>3164</v>
      </c>
      <c r="C3170" s="931" t="s">
        <v>65</v>
      </c>
      <c r="D3170" s="913"/>
      <c r="E3170" s="931" t="s">
        <v>0</v>
      </c>
      <c r="F3170" s="912" t="str">
        <f t="shared" si="66"/>
        <v>220-</v>
      </c>
      <c r="G3170" s="946" t="s">
        <v>3437</v>
      </c>
      <c r="H3170" s="946"/>
      <c r="I3170" s="906" t="s">
        <v>3438</v>
      </c>
      <c r="J3170" s="956">
        <v>1</v>
      </c>
      <c r="K3170" s="1085">
        <v>2</v>
      </c>
      <c r="L3170" s="931">
        <v>36</v>
      </c>
      <c r="M3170" s="931" t="s">
        <v>3346</v>
      </c>
      <c r="N3170" s="912"/>
      <c r="O3170" s="761"/>
      <c r="P3170" s="931"/>
      <c r="Q3170" s="931"/>
    </row>
    <row r="3171" spans="2:17">
      <c r="B3171" s="911">
        <v>3165</v>
      </c>
      <c r="C3171" s="931" t="s">
        <v>65</v>
      </c>
      <c r="D3171" s="913"/>
      <c r="E3171" s="931" t="s">
        <v>0</v>
      </c>
      <c r="F3171" s="912" t="str">
        <f t="shared" si="66"/>
        <v>220-</v>
      </c>
      <c r="G3171" s="946" t="s">
        <v>3437</v>
      </c>
      <c r="H3171" s="946"/>
      <c r="I3171" s="906" t="s">
        <v>3438</v>
      </c>
      <c r="J3171" s="956">
        <v>1</v>
      </c>
      <c r="K3171" s="1085">
        <v>3</v>
      </c>
      <c r="L3171" s="931">
        <v>36</v>
      </c>
      <c r="M3171" s="931" t="s">
        <v>3346</v>
      </c>
      <c r="N3171" s="912"/>
      <c r="O3171" s="761"/>
      <c r="P3171" s="931"/>
      <c r="Q3171" s="931"/>
    </row>
    <row r="3172" spans="2:17">
      <c r="B3172" s="911">
        <v>3166</v>
      </c>
      <c r="C3172" s="931" t="s">
        <v>65</v>
      </c>
      <c r="D3172" s="913"/>
      <c r="E3172" s="931" t="s">
        <v>0</v>
      </c>
      <c r="F3172" s="912" t="str">
        <f t="shared" si="66"/>
        <v>220-</v>
      </c>
      <c r="G3172" s="946" t="s">
        <v>3437</v>
      </c>
      <c r="H3172" s="946"/>
      <c r="I3172" s="906" t="s">
        <v>3438</v>
      </c>
      <c r="J3172" s="956">
        <v>1</v>
      </c>
      <c r="K3172" s="1085">
        <v>4</v>
      </c>
      <c r="L3172" s="931">
        <v>40</v>
      </c>
      <c r="M3172" s="931" t="s">
        <v>3346</v>
      </c>
      <c r="N3172" s="912"/>
      <c r="O3172" s="761"/>
      <c r="P3172" s="931"/>
      <c r="Q3172" s="931"/>
    </row>
    <row r="3173" spans="2:17">
      <c r="B3173" s="911">
        <v>3167</v>
      </c>
      <c r="C3173" s="931" t="s">
        <v>65</v>
      </c>
      <c r="D3173" s="913"/>
      <c r="E3173" s="912" t="s">
        <v>2</v>
      </c>
      <c r="F3173" s="912" t="str">
        <f t="shared" si="66"/>
        <v>3632</v>
      </c>
      <c r="G3173" s="946"/>
      <c r="H3173" s="946"/>
      <c r="I3173" s="906" t="s">
        <v>3439</v>
      </c>
      <c r="J3173" s="956">
        <v>1</v>
      </c>
      <c r="K3173" s="1085">
        <v>1</v>
      </c>
      <c r="L3173" s="931">
        <v>36</v>
      </c>
      <c r="M3173" s="931" t="s">
        <v>3346</v>
      </c>
      <c r="N3173" s="931"/>
      <c r="O3173" s="1092"/>
      <c r="P3173" s="931"/>
      <c r="Q3173" s="931"/>
    </row>
    <row r="3174" spans="2:17">
      <c r="B3174" s="911">
        <v>3168</v>
      </c>
      <c r="C3174" s="931" t="s">
        <v>65</v>
      </c>
      <c r="D3174" s="913"/>
      <c r="E3174" s="912" t="s">
        <v>2</v>
      </c>
      <c r="F3174" s="912" t="str">
        <f t="shared" si="66"/>
        <v>3632</v>
      </c>
      <c r="G3174" s="946"/>
      <c r="H3174" s="946"/>
      <c r="I3174" s="906" t="s">
        <v>3439</v>
      </c>
      <c r="J3174" s="956">
        <v>1</v>
      </c>
      <c r="K3174" s="1085">
        <v>2</v>
      </c>
      <c r="L3174" s="931">
        <v>36</v>
      </c>
      <c r="M3174" s="931" t="s">
        <v>3346</v>
      </c>
      <c r="N3174" s="931"/>
      <c r="O3174" s="1092"/>
      <c r="P3174" s="931"/>
      <c r="Q3174" s="931"/>
    </row>
    <row r="3175" spans="2:17">
      <c r="B3175" s="911">
        <v>3169</v>
      </c>
      <c r="C3175" s="931" t="s">
        <v>65</v>
      </c>
      <c r="D3175" s="913"/>
      <c r="E3175" s="912" t="s">
        <v>2</v>
      </c>
      <c r="F3175" s="912" t="str">
        <f t="shared" si="66"/>
        <v>3632</v>
      </c>
      <c r="G3175" s="946"/>
      <c r="H3175" s="946"/>
      <c r="I3175" s="906" t="s">
        <v>3439</v>
      </c>
      <c r="J3175" s="956">
        <v>1</v>
      </c>
      <c r="K3175" s="1085">
        <v>3</v>
      </c>
      <c r="L3175" s="931">
        <v>36</v>
      </c>
      <c r="M3175" s="931" t="s">
        <v>3346</v>
      </c>
      <c r="N3175" s="931"/>
      <c r="O3175" s="1092"/>
      <c r="P3175" s="931"/>
      <c r="Q3175" s="931"/>
    </row>
    <row r="3176" spans="2:17">
      <c r="B3176" s="911">
        <v>3170</v>
      </c>
      <c r="C3176" s="931" t="s">
        <v>65</v>
      </c>
      <c r="D3176" s="913"/>
      <c r="E3176" s="912" t="s">
        <v>2</v>
      </c>
      <c r="F3176" s="912" t="str">
        <f t="shared" si="66"/>
        <v>3632</v>
      </c>
      <c r="G3176" s="946"/>
      <c r="H3176" s="946"/>
      <c r="I3176" s="906" t="s">
        <v>3439</v>
      </c>
      <c r="J3176" s="956">
        <v>1</v>
      </c>
      <c r="K3176" s="1085">
        <v>4</v>
      </c>
      <c r="L3176" s="931">
        <v>36</v>
      </c>
      <c r="M3176" s="931" t="s">
        <v>3346</v>
      </c>
      <c r="N3176" s="931"/>
      <c r="O3176" s="1092"/>
      <c r="P3176" s="931"/>
      <c r="Q3176" s="931"/>
    </row>
    <row r="3177" spans="2:17">
      <c r="B3177" s="911">
        <v>3171</v>
      </c>
      <c r="C3177" s="931" t="s">
        <v>65</v>
      </c>
      <c r="D3177" s="913"/>
      <c r="E3177" s="912" t="s">
        <v>2</v>
      </c>
      <c r="F3177" s="912" t="str">
        <f t="shared" si="66"/>
        <v>3632</v>
      </c>
      <c r="G3177" s="946"/>
      <c r="H3177" s="946"/>
      <c r="I3177" s="906" t="s">
        <v>3439</v>
      </c>
      <c r="J3177" s="956">
        <v>1</v>
      </c>
      <c r="K3177" s="1085">
        <v>5</v>
      </c>
      <c r="L3177" s="931">
        <v>36</v>
      </c>
      <c r="M3177" s="931" t="s">
        <v>3346</v>
      </c>
      <c r="N3177" s="931"/>
      <c r="O3177" s="1092"/>
      <c r="P3177" s="931"/>
      <c r="Q3177" s="931"/>
    </row>
    <row r="3178" spans="2:17">
      <c r="B3178" s="911">
        <v>3172</v>
      </c>
      <c r="C3178" s="931" t="s">
        <v>65</v>
      </c>
      <c r="D3178" s="913"/>
      <c r="E3178" s="912" t="s">
        <v>2</v>
      </c>
      <c r="F3178" s="912" t="str">
        <f t="shared" si="66"/>
        <v>3632</v>
      </c>
      <c r="G3178" s="946"/>
      <c r="H3178" s="946"/>
      <c r="I3178" s="906" t="s">
        <v>3439</v>
      </c>
      <c r="J3178" s="956">
        <v>1</v>
      </c>
      <c r="K3178" s="1085">
        <v>6</v>
      </c>
      <c r="L3178" s="931">
        <v>36</v>
      </c>
      <c r="M3178" s="931" t="s">
        <v>3346</v>
      </c>
      <c r="N3178" s="931"/>
      <c r="O3178" s="1092"/>
      <c r="P3178" s="931"/>
      <c r="Q3178" s="931"/>
    </row>
    <row r="3179" spans="2:17">
      <c r="B3179" s="911">
        <v>3173</v>
      </c>
      <c r="C3179" s="931" t="s">
        <v>65</v>
      </c>
      <c r="D3179" s="913"/>
      <c r="E3179" s="912" t="s">
        <v>2</v>
      </c>
      <c r="F3179" s="912" t="str">
        <f t="shared" si="66"/>
        <v>3632</v>
      </c>
      <c r="G3179" s="946"/>
      <c r="H3179" s="946"/>
      <c r="I3179" s="906" t="s">
        <v>3439</v>
      </c>
      <c r="J3179" s="956">
        <v>1</v>
      </c>
      <c r="K3179" s="1085">
        <v>7</v>
      </c>
      <c r="L3179" s="931">
        <v>36</v>
      </c>
      <c r="M3179" s="931" t="s">
        <v>3346</v>
      </c>
      <c r="N3179" s="931"/>
      <c r="O3179" s="1092"/>
      <c r="P3179" s="931"/>
      <c r="Q3179" s="931"/>
    </row>
    <row r="3180" spans="2:17">
      <c r="B3180" s="911">
        <v>3174</v>
      </c>
      <c r="C3180" s="931" t="s">
        <v>65</v>
      </c>
      <c r="D3180" s="913"/>
      <c r="E3180" s="912" t="s">
        <v>2</v>
      </c>
      <c r="F3180" s="912" t="str">
        <f t="shared" si="66"/>
        <v>3632</v>
      </c>
      <c r="G3180" s="946"/>
      <c r="H3180" s="946"/>
      <c r="I3180" s="906" t="s">
        <v>3439</v>
      </c>
      <c r="J3180" s="956">
        <v>1</v>
      </c>
      <c r="K3180" s="1085">
        <v>8</v>
      </c>
      <c r="L3180" s="931">
        <v>36</v>
      </c>
      <c r="M3180" s="931" t="s">
        <v>3346</v>
      </c>
      <c r="N3180" s="931"/>
      <c r="O3180" s="1092"/>
      <c r="P3180" s="931"/>
      <c r="Q3180" s="931"/>
    </row>
    <row r="3181" spans="2:17">
      <c r="B3181" s="911">
        <v>3175</v>
      </c>
      <c r="C3181" s="931" t="s">
        <v>65</v>
      </c>
      <c r="D3181" s="913"/>
      <c r="E3181" s="912" t="s">
        <v>2</v>
      </c>
      <c r="F3181" s="912" t="str">
        <f t="shared" si="66"/>
        <v>3632</v>
      </c>
      <c r="G3181" s="946"/>
      <c r="H3181" s="946"/>
      <c r="I3181" s="906" t="s">
        <v>3439</v>
      </c>
      <c r="J3181" s="956">
        <v>1</v>
      </c>
      <c r="K3181" s="1085">
        <v>9</v>
      </c>
      <c r="L3181" s="931">
        <v>36</v>
      </c>
      <c r="M3181" s="931" t="s">
        <v>3346</v>
      </c>
      <c r="N3181" s="931"/>
      <c r="O3181" s="1092"/>
      <c r="P3181" s="931"/>
      <c r="Q3181" s="931"/>
    </row>
    <row r="3182" spans="2:17">
      <c r="B3182" s="911">
        <v>3176</v>
      </c>
      <c r="C3182" s="931" t="s">
        <v>65</v>
      </c>
      <c r="D3182" s="913"/>
      <c r="E3182" s="912" t="s">
        <v>2</v>
      </c>
      <c r="F3182" s="912" t="str">
        <f t="shared" si="66"/>
        <v>3632</v>
      </c>
      <c r="G3182" s="946"/>
      <c r="H3182" s="946"/>
      <c r="I3182" s="906" t="s">
        <v>3439</v>
      </c>
      <c r="J3182" s="956">
        <v>1</v>
      </c>
      <c r="K3182" s="1085">
        <v>10</v>
      </c>
      <c r="L3182" s="931">
        <v>36</v>
      </c>
      <c r="M3182" s="931" t="s">
        <v>3346</v>
      </c>
      <c r="N3182" s="931"/>
      <c r="O3182" s="1092"/>
      <c r="P3182" s="931"/>
      <c r="Q3182" s="931"/>
    </row>
    <row r="3183" spans="2:17">
      <c r="B3183" s="911">
        <v>3177</v>
      </c>
      <c r="C3183" s="931" t="s">
        <v>65</v>
      </c>
      <c r="D3183" s="913"/>
      <c r="E3183" s="912" t="s">
        <v>2</v>
      </c>
      <c r="F3183" s="912" t="str">
        <f t="shared" si="66"/>
        <v>3632</v>
      </c>
      <c r="G3183" s="946"/>
      <c r="H3183" s="946"/>
      <c r="I3183" s="906" t="s">
        <v>3439</v>
      </c>
      <c r="J3183" s="956">
        <v>1</v>
      </c>
      <c r="K3183" s="1085">
        <v>11</v>
      </c>
      <c r="L3183" s="931">
        <v>36</v>
      </c>
      <c r="M3183" s="931" t="s">
        <v>3346</v>
      </c>
      <c r="N3183" s="931"/>
      <c r="O3183" s="1092"/>
      <c r="P3183" s="931"/>
      <c r="Q3183" s="931"/>
    </row>
    <row r="3184" spans="2:17">
      <c r="B3184" s="911">
        <v>3178</v>
      </c>
      <c r="C3184" s="931" t="s">
        <v>65</v>
      </c>
      <c r="D3184" s="913"/>
      <c r="E3184" s="912" t="s">
        <v>2</v>
      </c>
      <c r="F3184" s="912" t="str">
        <f t="shared" si="66"/>
        <v>3632</v>
      </c>
      <c r="G3184" s="946"/>
      <c r="H3184" s="946"/>
      <c r="I3184" s="906" t="s">
        <v>3439</v>
      </c>
      <c r="J3184" s="956">
        <v>1</v>
      </c>
      <c r="K3184" s="1085">
        <v>12</v>
      </c>
      <c r="L3184" s="931">
        <v>36</v>
      </c>
      <c r="M3184" s="931" t="s">
        <v>3346</v>
      </c>
      <c r="N3184" s="931"/>
      <c r="O3184" s="1092"/>
      <c r="P3184" s="931"/>
      <c r="Q3184" s="931"/>
    </row>
    <row r="3185" spans="2:17">
      <c r="B3185" s="911">
        <v>3179</v>
      </c>
      <c r="C3185" s="931" t="s">
        <v>65</v>
      </c>
      <c r="D3185" s="913"/>
      <c r="E3185" s="912" t="s">
        <v>2</v>
      </c>
      <c r="F3185" s="912" t="str">
        <f t="shared" si="66"/>
        <v>3632</v>
      </c>
      <c r="G3185" s="946"/>
      <c r="H3185" s="946"/>
      <c r="I3185" s="906" t="s">
        <v>3439</v>
      </c>
      <c r="J3185" s="956">
        <v>1</v>
      </c>
      <c r="K3185" s="1085">
        <v>13</v>
      </c>
      <c r="L3185" s="931">
        <v>36</v>
      </c>
      <c r="M3185" s="931" t="s">
        <v>3346</v>
      </c>
      <c r="N3185" s="931"/>
      <c r="O3185" s="1092"/>
      <c r="P3185" s="931"/>
      <c r="Q3185" s="931"/>
    </row>
    <row r="3186" spans="2:17">
      <c r="B3186" s="911">
        <v>3180</v>
      </c>
      <c r="C3186" s="931" t="s">
        <v>65</v>
      </c>
      <c r="D3186" s="913"/>
      <c r="E3186" s="931"/>
      <c r="F3186" s="931"/>
      <c r="G3186" s="946"/>
      <c r="H3186" s="946"/>
      <c r="I3186" s="906"/>
      <c r="J3186" s="956"/>
      <c r="K3186" s="1085"/>
      <c r="L3186" s="931"/>
      <c r="M3186" s="931"/>
      <c r="N3186" s="931"/>
      <c r="O3186" s="1092"/>
      <c r="P3186" s="931"/>
      <c r="Q3186" s="931"/>
    </row>
    <row r="3187" spans="2:17">
      <c r="B3187" s="911">
        <v>3181</v>
      </c>
      <c r="C3187" s="931" t="s">
        <v>65</v>
      </c>
      <c r="D3187" s="913"/>
      <c r="E3187" s="931"/>
      <c r="F3187" s="931"/>
      <c r="G3187" s="946"/>
      <c r="H3187" s="946"/>
      <c r="I3187" s="906"/>
      <c r="J3187" s="956"/>
      <c r="K3187" s="1085"/>
      <c r="L3187" s="931"/>
      <c r="M3187" s="931"/>
      <c r="N3187" s="931"/>
      <c r="O3187" s="1092"/>
      <c r="P3187" s="931"/>
      <c r="Q3187" s="931"/>
    </row>
    <row r="3188" spans="2:17">
      <c r="B3188" s="911">
        <v>3182</v>
      </c>
      <c r="C3188" s="931" t="s">
        <v>65</v>
      </c>
      <c r="D3188" s="913"/>
      <c r="E3188" s="931"/>
      <c r="F3188" s="931"/>
      <c r="G3188" s="946"/>
      <c r="H3188" s="946"/>
      <c r="I3188" s="906"/>
      <c r="J3188" s="956"/>
      <c r="K3188" s="1085"/>
      <c r="L3188" s="931"/>
      <c r="M3188" s="931"/>
      <c r="N3188" s="931"/>
      <c r="O3188" s="1092"/>
      <c r="P3188" s="931"/>
      <c r="Q3188" s="931"/>
    </row>
    <row r="3189" spans="2:17">
      <c r="B3189" s="911">
        <v>3183</v>
      </c>
      <c r="C3189" s="931" t="s">
        <v>65</v>
      </c>
      <c r="D3189" s="913"/>
      <c r="E3189" s="931"/>
      <c r="F3189" s="931"/>
      <c r="G3189" s="946"/>
      <c r="H3189" s="946"/>
      <c r="I3189" s="906"/>
      <c r="J3189" s="956"/>
      <c r="K3189" s="1085"/>
      <c r="L3189" s="931"/>
      <c r="M3189" s="931"/>
      <c r="N3189" s="931"/>
      <c r="O3189" s="1092"/>
      <c r="P3189" s="931"/>
      <c r="Q3189" s="931"/>
    </row>
    <row r="3190" spans="2:17">
      <c r="B3190" s="911">
        <v>3184</v>
      </c>
      <c r="C3190" s="931" t="s">
        <v>65</v>
      </c>
      <c r="D3190" s="913"/>
      <c r="E3190" s="931"/>
      <c r="F3190" s="931"/>
      <c r="G3190" s="946"/>
      <c r="H3190" s="946"/>
      <c r="I3190" s="906"/>
      <c r="J3190" s="956"/>
      <c r="K3190" s="1085"/>
      <c r="L3190" s="931"/>
      <c r="M3190" s="931"/>
      <c r="N3190" s="931"/>
      <c r="O3190" s="1092"/>
      <c r="P3190" s="931"/>
      <c r="Q3190" s="931"/>
    </row>
    <row r="3191" spans="2:17">
      <c r="B3191" s="911">
        <v>3185</v>
      </c>
      <c r="C3191" s="931" t="s">
        <v>65</v>
      </c>
      <c r="D3191" s="913"/>
      <c r="E3191" s="931"/>
      <c r="F3191" s="931"/>
      <c r="G3191" s="946"/>
      <c r="H3191" s="946"/>
      <c r="I3191" s="906"/>
      <c r="J3191" s="956"/>
      <c r="K3191" s="1085"/>
      <c r="L3191" s="931"/>
      <c r="M3191" s="931"/>
      <c r="N3191" s="931"/>
      <c r="O3191" s="1092"/>
      <c r="P3191" s="931"/>
      <c r="Q3191" s="931"/>
    </row>
    <row r="3192" spans="2:17">
      <c r="B3192" s="911">
        <v>3186</v>
      </c>
      <c r="C3192" s="931" t="s">
        <v>65</v>
      </c>
      <c r="D3192" s="913"/>
      <c r="E3192" s="931"/>
      <c r="F3192" s="931"/>
      <c r="G3192" s="946"/>
      <c r="H3192" s="946"/>
      <c r="I3192" s="906"/>
      <c r="J3192" s="956"/>
      <c r="K3192" s="1085"/>
      <c r="L3192" s="931"/>
      <c r="M3192" s="931"/>
      <c r="N3192" s="931"/>
      <c r="O3192" s="1092"/>
      <c r="P3192" s="931"/>
      <c r="Q3192" s="931"/>
    </row>
    <row r="3193" spans="2:17">
      <c r="B3193" s="911">
        <v>3187</v>
      </c>
      <c r="C3193" s="931" t="s">
        <v>65</v>
      </c>
      <c r="D3193" s="913"/>
      <c r="E3193" s="931"/>
      <c r="F3193" s="931"/>
      <c r="G3193" s="946"/>
      <c r="H3193" s="946"/>
      <c r="I3193" s="906"/>
      <c r="J3193" s="956"/>
      <c r="K3193" s="1085"/>
      <c r="L3193" s="931"/>
      <c r="M3193" s="931"/>
      <c r="N3193" s="931"/>
      <c r="O3193" s="1092"/>
      <c r="P3193" s="931"/>
      <c r="Q3193" s="931"/>
    </row>
    <row r="3194" spans="2:17">
      <c r="B3194" s="911">
        <v>3188</v>
      </c>
      <c r="C3194" s="931" t="s">
        <v>65</v>
      </c>
      <c r="D3194" s="913"/>
      <c r="E3194" s="931"/>
      <c r="F3194" s="931"/>
      <c r="G3194" s="946"/>
      <c r="H3194" s="946"/>
      <c r="I3194" s="906"/>
      <c r="J3194" s="956"/>
      <c r="K3194" s="1085"/>
      <c r="L3194" s="931"/>
      <c r="M3194" s="931"/>
      <c r="N3194" s="931"/>
      <c r="O3194" s="1092"/>
      <c r="P3194" s="931"/>
      <c r="Q3194" s="931"/>
    </row>
    <row r="3195" spans="2:17">
      <c r="B3195" s="911">
        <v>3189</v>
      </c>
      <c r="C3195" s="931" t="s">
        <v>65</v>
      </c>
      <c r="D3195" s="913"/>
      <c r="E3195" s="931"/>
      <c r="F3195" s="931"/>
      <c r="G3195" s="946"/>
      <c r="H3195" s="946"/>
      <c r="I3195" s="906"/>
      <c r="J3195" s="956"/>
      <c r="K3195" s="1085"/>
      <c r="L3195" s="931"/>
      <c r="M3195" s="931"/>
      <c r="N3195" s="931"/>
      <c r="O3195" s="1092"/>
      <c r="P3195" s="931"/>
      <c r="Q3195" s="931"/>
    </row>
    <row r="3196" spans="2:17">
      <c r="B3196" s="911">
        <v>3190</v>
      </c>
      <c r="C3196" s="931" t="s">
        <v>65</v>
      </c>
      <c r="D3196" s="913"/>
      <c r="E3196" s="931"/>
      <c r="F3196" s="931"/>
      <c r="G3196" s="946"/>
      <c r="H3196" s="946"/>
      <c r="I3196" s="906"/>
      <c r="J3196" s="956"/>
      <c r="K3196" s="1085"/>
      <c r="L3196" s="931"/>
      <c r="M3196" s="931"/>
      <c r="N3196" s="931"/>
      <c r="O3196" s="1092"/>
      <c r="P3196" s="931"/>
      <c r="Q3196" s="931"/>
    </row>
    <row r="3197" spans="2:17">
      <c r="B3197" s="911">
        <v>3191</v>
      </c>
      <c r="C3197" s="931" t="s">
        <v>65</v>
      </c>
      <c r="D3197" s="913"/>
      <c r="E3197" s="931"/>
      <c r="F3197" s="931"/>
      <c r="G3197" s="946"/>
      <c r="H3197" s="946"/>
      <c r="I3197" s="906"/>
      <c r="J3197" s="956"/>
      <c r="K3197" s="1085"/>
      <c r="L3197" s="931"/>
      <c r="M3197" s="931"/>
      <c r="N3197" s="931"/>
      <c r="O3197" s="1092"/>
      <c r="P3197" s="931"/>
      <c r="Q3197" s="931"/>
    </row>
    <row r="3198" spans="2:17">
      <c r="B3198" s="911">
        <v>3192</v>
      </c>
      <c r="C3198" s="931" t="s">
        <v>65</v>
      </c>
      <c r="D3198" s="913"/>
      <c r="E3198" s="931"/>
      <c r="F3198" s="931"/>
      <c r="G3198" s="946"/>
      <c r="H3198" s="946"/>
      <c r="I3198" s="906"/>
      <c r="J3198" s="956"/>
      <c r="K3198" s="1085"/>
      <c r="L3198" s="931"/>
      <c r="M3198" s="931"/>
      <c r="N3198" s="931"/>
      <c r="O3198" s="1092"/>
      <c r="P3198" s="931"/>
      <c r="Q3198" s="931"/>
    </row>
    <row r="3199" spans="2:17">
      <c r="B3199" s="911">
        <v>3193</v>
      </c>
      <c r="C3199" s="931" t="s">
        <v>65</v>
      </c>
      <c r="D3199" s="913"/>
      <c r="E3199" s="931"/>
      <c r="F3199" s="931"/>
      <c r="G3199" s="946"/>
      <c r="H3199" s="946"/>
      <c r="I3199" s="906"/>
      <c r="J3199" s="956"/>
      <c r="K3199" s="1085"/>
      <c r="L3199" s="931"/>
      <c r="M3199" s="931"/>
      <c r="N3199" s="931"/>
      <c r="O3199" s="1092"/>
      <c r="P3199" s="931"/>
      <c r="Q3199" s="931"/>
    </row>
    <row r="3200" spans="2:17">
      <c r="B3200" s="911">
        <v>3194</v>
      </c>
      <c r="C3200" s="931" t="s">
        <v>65</v>
      </c>
      <c r="D3200" s="913"/>
      <c r="E3200" s="931"/>
      <c r="F3200" s="931"/>
      <c r="G3200" s="946"/>
      <c r="H3200" s="946"/>
      <c r="I3200" s="906"/>
      <c r="J3200" s="956"/>
      <c r="K3200" s="1085"/>
      <c r="L3200" s="931"/>
      <c r="M3200" s="931"/>
      <c r="N3200" s="931"/>
      <c r="O3200" s="1092"/>
      <c r="P3200" s="931"/>
      <c r="Q3200" s="931"/>
    </row>
    <row r="3201" spans="2:17">
      <c r="B3201" s="911">
        <v>3195</v>
      </c>
      <c r="C3201" s="931" t="s">
        <v>65</v>
      </c>
      <c r="D3201" s="913"/>
      <c r="E3201" s="931"/>
      <c r="F3201" s="931"/>
      <c r="G3201" s="946"/>
      <c r="H3201" s="946"/>
      <c r="I3201" s="906"/>
      <c r="J3201" s="956"/>
      <c r="K3201" s="1085"/>
      <c r="L3201" s="931"/>
      <c r="M3201" s="931"/>
      <c r="N3201" s="931"/>
      <c r="O3201" s="1092"/>
      <c r="P3201" s="931"/>
      <c r="Q3201" s="931"/>
    </row>
    <row r="3202" spans="2:17">
      <c r="B3202" s="911">
        <v>3196</v>
      </c>
      <c r="C3202" s="931" t="s">
        <v>65</v>
      </c>
      <c r="D3202" s="913"/>
      <c r="E3202" s="931"/>
      <c r="F3202" s="931"/>
      <c r="G3202" s="946"/>
      <c r="H3202" s="946"/>
      <c r="I3202" s="906"/>
      <c r="J3202" s="956"/>
      <c r="K3202" s="1085"/>
      <c r="L3202" s="931"/>
      <c r="M3202" s="931"/>
      <c r="N3202" s="931"/>
      <c r="O3202" s="1092"/>
      <c r="P3202" s="931"/>
      <c r="Q3202" s="931"/>
    </row>
    <row r="3203" spans="2:17">
      <c r="B3203" s="911">
        <v>3197</v>
      </c>
      <c r="C3203" s="931" t="s">
        <v>65</v>
      </c>
      <c r="D3203" s="913"/>
      <c r="E3203" s="931"/>
      <c r="F3203" s="931"/>
      <c r="G3203" s="946"/>
      <c r="H3203" s="946"/>
      <c r="I3203" s="906"/>
      <c r="J3203" s="956"/>
      <c r="K3203" s="1085"/>
      <c r="L3203" s="931"/>
      <c r="M3203" s="931"/>
      <c r="N3203" s="931"/>
      <c r="O3203" s="1092"/>
      <c r="P3203" s="931"/>
      <c r="Q3203" s="931"/>
    </row>
    <row r="3204" spans="2:17">
      <c r="B3204" s="911">
        <v>3198</v>
      </c>
      <c r="C3204" s="931" t="s">
        <v>65</v>
      </c>
      <c r="D3204" s="913"/>
      <c r="E3204" s="931"/>
      <c r="F3204" s="931"/>
      <c r="G3204" s="946"/>
      <c r="H3204" s="946"/>
      <c r="I3204" s="906"/>
      <c r="J3204" s="956"/>
      <c r="K3204" s="1085"/>
      <c r="L3204" s="931"/>
      <c r="M3204" s="931"/>
      <c r="N3204" s="931"/>
      <c r="O3204" s="1092"/>
      <c r="P3204" s="931"/>
      <c r="Q3204" s="931"/>
    </row>
    <row r="3205" spans="2:17">
      <c r="B3205" s="911">
        <v>3199</v>
      </c>
      <c r="C3205" s="931" t="s">
        <v>65</v>
      </c>
      <c r="D3205" s="913"/>
      <c r="E3205" s="931"/>
      <c r="F3205" s="931"/>
      <c r="G3205" s="946"/>
      <c r="H3205" s="946"/>
      <c r="I3205" s="906"/>
      <c r="J3205" s="956"/>
      <c r="K3205" s="1085"/>
      <c r="L3205" s="931"/>
      <c r="M3205" s="931"/>
      <c r="N3205" s="931"/>
      <c r="O3205" s="1092"/>
      <c r="P3205" s="931"/>
      <c r="Q3205" s="931"/>
    </row>
    <row r="3206" spans="2:17">
      <c r="B3206" s="911">
        <v>3200</v>
      </c>
      <c r="C3206" s="931" t="s">
        <v>65</v>
      </c>
      <c r="D3206" s="913"/>
      <c r="E3206" s="931"/>
      <c r="F3206" s="931"/>
      <c r="G3206" s="946"/>
      <c r="H3206" s="946"/>
      <c r="I3206" s="906"/>
      <c r="J3206" s="956"/>
      <c r="K3206" s="1085"/>
      <c r="L3206" s="931"/>
      <c r="M3206" s="931"/>
      <c r="N3206" s="931"/>
      <c r="O3206" s="1092"/>
      <c r="P3206" s="931"/>
      <c r="Q3206" s="931"/>
    </row>
    <row r="3207" spans="2:17">
      <c r="B3207" s="911">
        <v>3201</v>
      </c>
      <c r="C3207" s="931" t="s">
        <v>65</v>
      </c>
      <c r="D3207" s="913"/>
      <c r="E3207" s="931"/>
      <c r="F3207" s="931"/>
      <c r="G3207" s="946"/>
      <c r="H3207" s="946"/>
      <c r="I3207" s="906"/>
      <c r="J3207" s="1094"/>
      <c r="K3207" s="931"/>
      <c r="L3207" s="931"/>
      <c r="M3207" s="931"/>
      <c r="N3207" s="931"/>
      <c r="O3207" s="1092"/>
      <c r="P3207" s="931"/>
      <c r="Q3207" s="931"/>
    </row>
    <row r="3208" spans="2:17">
      <c r="B3208" s="911">
        <v>3202</v>
      </c>
      <c r="C3208" s="931" t="s">
        <v>65</v>
      </c>
      <c r="D3208" s="913"/>
      <c r="E3208" s="931"/>
      <c r="F3208" s="931"/>
      <c r="G3208" s="946"/>
      <c r="H3208" s="946"/>
      <c r="I3208" s="906"/>
      <c r="J3208" s="1094"/>
      <c r="K3208" s="931"/>
      <c r="L3208" s="931"/>
      <c r="M3208" s="931"/>
      <c r="N3208" s="931"/>
      <c r="O3208" s="1092"/>
      <c r="P3208" s="931"/>
      <c r="Q3208" s="931"/>
    </row>
    <row r="3209" spans="2:17">
      <c r="B3209" s="911">
        <v>3203</v>
      </c>
      <c r="C3209" s="931" t="s">
        <v>65</v>
      </c>
      <c r="D3209" s="913"/>
      <c r="E3209" s="931"/>
      <c r="F3209" s="931"/>
      <c r="G3209" s="946"/>
      <c r="H3209" s="946"/>
      <c r="I3209" s="906"/>
      <c r="J3209" s="1094"/>
      <c r="K3209" s="931"/>
      <c r="L3209" s="931"/>
      <c r="M3209" s="931"/>
      <c r="N3209" s="931"/>
      <c r="O3209" s="1092"/>
      <c r="P3209" s="931"/>
      <c r="Q3209" s="931"/>
    </row>
    <row r="3210" spans="2:17">
      <c r="B3210" s="911">
        <v>3204</v>
      </c>
      <c r="C3210" s="931" t="s">
        <v>65</v>
      </c>
      <c r="D3210" s="913"/>
      <c r="E3210" s="931"/>
      <c r="F3210" s="931"/>
      <c r="G3210" s="946"/>
      <c r="H3210" s="946"/>
      <c r="I3210" s="906"/>
      <c r="J3210" s="1094"/>
      <c r="K3210" s="931"/>
      <c r="L3210" s="931"/>
      <c r="M3210" s="931"/>
      <c r="N3210" s="931"/>
      <c r="O3210" s="1092"/>
      <c r="P3210" s="931"/>
      <c r="Q3210" s="931"/>
    </row>
    <row r="3211" spans="2:17">
      <c r="B3211" s="911">
        <v>3205</v>
      </c>
      <c r="C3211" s="931" t="s">
        <v>65</v>
      </c>
      <c r="D3211" s="913"/>
      <c r="E3211" s="931"/>
      <c r="F3211" s="931"/>
      <c r="G3211" s="946"/>
      <c r="H3211" s="946"/>
      <c r="I3211" s="906"/>
      <c r="J3211" s="1094"/>
      <c r="K3211" s="931"/>
      <c r="L3211" s="931"/>
      <c r="M3211" s="931"/>
      <c r="N3211" s="931"/>
      <c r="O3211" s="1092"/>
      <c r="P3211" s="931"/>
      <c r="Q3211" s="931"/>
    </row>
    <row r="3212" spans="2:17">
      <c r="B3212" s="911">
        <v>3206</v>
      </c>
      <c r="C3212" s="931" t="s">
        <v>65</v>
      </c>
      <c r="D3212" s="913"/>
      <c r="E3212" s="931"/>
      <c r="F3212" s="931"/>
      <c r="G3212" s="946"/>
      <c r="H3212" s="946"/>
      <c r="I3212" s="906"/>
      <c r="J3212" s="1094"/>
      <c r="K3212" s="931"/>
      <c r="L3212" s="931"/>
      <c r="M3212" s="931"/>
      <c r="N3212" s="931"/>
      <c r="O3212" s="1092"/>
      <c r="P3212" s="931"/>
      <c r="Q3212" s="931"/>
    </row>
    <row r="3213" spans="2:17">
      <c r="B3213" s="911">
        <v>3207</v>
      </c>
      <c r="C3213" s="931" t="s">
        <v>65</v>
      </c>
      <c r="D3213" s="913"/>
      <c r="E3213" s="931"/>
      <c r="F3213" s="931"/>
      <c r="G3213" s="946"/>
      <c r="H3213" s="946"/>
      <c r="I3213" s="906"/>
      <c r="J3213" s="1094"/>
      <c r="K3213" s="931"/>
      <c r="L3213" s="931"/>
      <c r="M3213" s="931"/>
      <c r="N3213" s="931"/>
      <c r="O3213" s="1092"/>
      <c r="P3213" s="931"/>
      <c r="Q3213" s="931"/>
    </row>
    <row r="3214" spans="2:17">
      <c r="B3214" s="911">
        <v>3208</v>
      </c>
      <c r="C3214" s="931" t="s">
        <v>65</v>
      </c>
      <c r="D3214" s="913"/>
      <c r="E3214" s="931"/>
      <c r="F3214" s="931"/>
      <c r="G3214" s="946"/>
      <c r="H3214" s="946"/>
      <c r="I3214" s="906"/>
      <c r="J3214" s="1094"/>
      <c r="K3214" s="931"/>
      <c r="L3214" s="931"/>
      <c r="M3214" s="931"/>
      <c r="N3214" s="931"/>
      <c r="O3214" s="1092"/>
      <c r="P3214" s="931"/>
      <c r="Q3214" s="931"/>
    </row>
    <row r="3215" spans="2:17">
      <c r="B3215" s="911">
        <v>3209</v>
      </c>
      <c r="C3215" s="931" t="s">
        <v>65</v>
      </c>
      <c r="D3215" s="913"/>
      <c r="E3215" s="931"/>
      <c r="F3215" s="931"/>
      <c r="G3215" s="946"/>
      <c r="H3215" s="946"/>
      <c r="I3215" s="906"/>
      <c r="J3215" s="1094"/>
      <c r="K3215" s="931"/>
      <c r="L3215" s="931"/>
      <c r="M3215" s="931"/>
      <c r="N3215" s="931"/>
      <c r="O3215" s="1092"/>
      <c r="P3215" s="931"/>
      <c r="Q3215" s="931"/>
    </row>
    <row r="3216" spans="2:17">
      <c r="B3216" s="911">
        <v>3210</v>
      </c>
      <c r="C3216" s="931" t="s">
        <v>65</v>
      </c>
      <c r="D3216" s="913"/>
      <c r="E3216" s="931"/>
      <c r="F3216" s="931"/>
      <c r="G3216" s="946"/>
      <c r="H3216" s="946"/>
      <c r="I3216" s="906"/>
      <c r="J3216" s="1094"/>
      <c r="K3216" s="931"/>
      <c r="L3216" s="931"/>
      <c r="M3216" s="931"/>
      <c r="N3216" s="931"/>
      <c r="O3216" s="1092"/>
      <c r="P3216" s="931"/>
      <c r="Q3216" s="931"/>
    </row>
    <row r="3217" spans="2:17">
      <c r="B3217" s="911">
        <v>3211</v>
      </c>
      <c r="C3217" s="931" t="s">
        <v>65</v>
      </c>
      <c r="D3217" s="913"/>
      <c r="E3217" s="931"/>
      <c r="F3217" s="931"/>
      <c r="G3217" s="946"/>
      <c r="H3217" s="946"/>
      <c r="I3217" s="906"/>
      <c r="J3217" s="1094"/>
      <c r="K3217" s="931"/>
      <c r="L3217" s="931"/>
      <c r="M3217" s="931"/>
      <c r="N3217" s="931"/>
      <c r="O3217" s="1092"/>
      <c r="P3217" s="931"/>
      <c r="Q3217" s="931"/>
    </row>
    <row r="3218" spans="2:17">
      <c r="B3218" s="911">
        <v>3212</v>
      </c>
      <c r="C3218" s="931" t="s">
        <v>65</v>
      </c>
      <c r="D3218" s="913"/>
      <c r="E3218" s="931"/>
      <c r="F3218" s="931"/>
      <c r="G3218" s="946"/>
      <c r="H3218" s="946"/>
      <c r="I3218" s="906"/>
      <c r="J3218" s="1094"/>
      <c r="K3218" s="931"/>
      <c r="L3218" s="931"/>
      <c r="M3218" s="931"/>
      <c r="N3218" s="931"/>
      <c r="O3218" s="1092"/>
      <c r="P3218" s="931"/>
      <c r="Q3218" s="931"/>
    </row>
    <row r="3219" spans="2:17">
      <c r="B3219" s="911">
        <v>3213</v>
      </c>
      <c r="C3219" s="931" t="s">
        <v>65</v>
      </c>
      <c r="D3219" s="913"/>
      <c r="E3219" s="931"/>
      <c r="F3219" s="931"/>
      <c r="G3219" s="946"/>
      <c r="H3219" s="946"/>
      <c r="I3219" s="906"/>
      <c r="J3219" s="1094"/>
      <c r="K3219" s="931"/>
      <c r="L3219" s="931"/>
      <c r="M3219" s="931"/>
      <c r="N3219" s="931"/>
      <c r="O3219" s="1092"/>
      <c r="P3219" s="931"/>
      <c r="Q3219" s="931"/>
    </row>
    <row r="3220" spans="2:17">
      <c r="B3220" s="911">
        <v>3214</v>
      </c>
      <c r="C3220" s="931" t="s">
        <v>65</v>
      </c>
      <c r="D3220" s="913"/>
      <c r="E3220" s="931"/>
      <c r="F3220" s="931"/>
      <c r="G3220" s="946"/>
      <c r="H3220" s="946"/>
      <c r="I3220" s="906"/>
      <c r="J3220" s="1094"/>
      <c r="K3220" s="931"/>
      <c r="L3220" s="931"/>
      <c r="M3220" s="931"/>
      <c r="N3220" s="931"/>
      <c r="O3220" s="1092"/>
      <c r="P3220" s="931"/>
      <c r="Q3220" s="931"/>
    </row>
    <row r="3221" spans="2:17">
      <c r="B3221" s="911">
        <v>3215</v>
      </c>
      <c r="C3221" s="931" t="s">
        <v>65</v>
      </c>
      <c r="D3221" s="913"/>
      <c r="E3221" s="931"/>
      <c r="F3221" s="931"/>
      <c r="G3221" s="946"/>
      <c r="H3221" s="946"/>
      <c r="I3221" s="906"/>
      <c r="J3221" s="1094"/>
      <c r="K3221" s="931"/>
      <c r="L3221" s="931"/>
      <c r="M3221" s="931"/>
      <c r="N3221" s="931"/>
      <c r="O3221" s="1092"/>
      <c r="P3221" s="931"/>
      <c r="Q3221" s="931"/>
    </row>
    <row r="3222" spans="2:17">
      <c r="B3222" s="911">
        <v>3216</v>
      </c>
      <c r="C3222" s="931" t="s">
        <v>65</v>
      </c>
      <c r="D3222" s="913"/>
      <c r="E3222" s="931"/>
      <c r="F3222" s="931"/>
      <c r="G3222" s="946"/>
      <c r="H3222" s="946"/>
      <c r="I3222" s="906"/>
      <c r="J3222" s="1094"/>
      <c r="K3222" s="931"/>
      <c r="L3222" s="931"/>
      <c r="M3222" s="931"/>
      <c r="N3222" s="931"/>
      <c r="O3222" s="1092"/>
      <c r="P3222" s="931"/>
      <c r="Q3222" s="931"/>
    </row>
    <row r="3223" spans="2:17">
      <c r="B3223" s="911">
        <v>3217</v>
      </c>
      <c r="C3223" s="931" t="s">
        <v>65</v>
      </c>
      <c r="D3223" s="913"/>
      <c r="E3223" s="931"/>
      <c r="F3223" s="931"/>
      <c r="G3223" s="946"/>
      <c r="H3223" s="946"/>
      <c r="I3223" s="906"/>
      <c r="J3223" s="1094"/>
      <c r="K3223" s="931"/>
      <c r="L3223" s="931"/>
      <c r="M3223" s="931"/>
      <c r="N3223" s="931"/>
      <c r="O3223" s="1092"/>
      <c r="P3223" s="931"/>
      <c r="Q3223" s="931"/>
    </row>
    <row r="3224" spans="2:17">
      <c r="B3224" s="911">
        <v>3218</v>
      </c>
      <c r="C3224" s="931" t="s">
        <v>65</v>
      </c>
      <c r="D3224" s="913"/>
      <c r="E3224" s="931"/>
      <c r="F3224" s="931"/>
      <c r="G3224" s="946"/>
      <c r="H3224" s="946"/>
      <c r="I3224" s="906"/>
      <c r="J3224" s="1094"/>
      <c r="K3224" s="931"/>
      <c r="L3224" s="931"/>
      <c r="M3224" s="931"/>
      <c r="N3224" s="931"/>
      <c r="O3224" s="1092"/>
      <c r="P3224" s="931"/>
      <c r="Q3224" s="931"/>
    </row>
    <row r="3225" spans="2:17">
      <c r="B3225" s="911">
        <v>3219</v>
      </c>
      <c r="C3225" s="931" t="s">
        <v>65</v>
      </c>
      <c r="D3225" s="913"/>
      <c r="E3225" s="931"/>
      <c r="F3225" s="931"/>
      <c r="G3225" s="946"/>
      <c r="H3225" s="946"/>
      <c r="I3225" s="906"/>
      <c r="J3225" s="1094"/>
      <c r="K3225" s="931"/>
      <c r="L3225" s="931"/>
      <c r="M3225" s="931"/>
      <c r="N3225" s="931"/>
      <c r="O3225" s="1092"/>
      <c r="P3225" s="931"/>
      <c r="Q3225" s="931"/>
    </row>
    <row r="3226" spans="2:17">
      <c r="B3226" s="911">
        <v>3220</v>
      </c>
      <c r="C3226" s="931" t="s">
        <v>65</v>
      </c>
      <c r="D3226" s="913"/>
      <c r="E3226" s="931"/>
      <c r="F3226" s="931"/>
      <c r="G3226" s="946"/>
      <c r="H3226" s="946"/>
      <c r="I3226" s="906"/>
      <c r="J3226" s="1094"/>
      <c r="K3226" s="931"/>
      <c r="L3226" s="931"/>
      <c r="M3226" s="931"/>
      <c r="N3226" s="931"/>
      <c r="O3226" s="1092"/>
      <c r="P3226" s="931"/>
      <c r="Q3226" s="931"/>
    </row>
    <row r="3227" spans="2:17">
      <c r="B3227" s="911">
        <v>3221</v>
      </c>
      <c r="C3227" s="931" t="s">
        <v>65</v>
      </c>
      <c r="D3227" s="913"/>
      <c r="E3227" s="931"/>
      <c r="F3227" s="931"/>
      <c r="G3227" s="946"/>
      <c r="H3227" s="946"/>
      <c r="I3227" s="906"/>
      <c r="J3227" s="1094"/>
      <c r="K3227" s="931"/>
      <c r="L3227" s="931"/>
      <c r="M3227" s="931"/>
      <c r="N3227" s="931"/>
      <c r="O3227" s="1092"/>
      <c r="P3227" s="931"/>
      <c r="Q3227" s="931"/>
    </row>
    <row r="3228" spans="2:17">
      <c r="B3228" s="911">
        <v>3222</v>
      </c>
      <c r="C3228" s="931" t="s">
        <v>65</v>
      </c>
      <c r="D3228" s="913"/>
      <c r="E3228" s="931"/>
      <c r="F3228" s="931"/>
      <c r="G3228" s="946"/>
      <c r="H3228" s="946"/>
      <c r="I3228" s="906"/>
      <c r="J3228" s="1094"/>
      <c r="K3228" s="931"/>
      <c r="L3228" s="931"/>
      <c r="M3228" s="931"/>
      <c r="N3228" s="931"/>
      <c r="O3228" s="1092"/>
      <c r="P3228" s="931"/>
      <c r="Q3228" s="931"/>
    </row>
    <row r="3229" spans="2:17">
      <c r="B3229" s="911">
        <v>3223</v>
      </c>
      <c r="C3229" s="931" t="s">
        <v>65</v>
      </c>
      <c r="D3229" s="913"/>
      <c r="E3229" s="931"/>
      <c r="F3229" s="931"/>
      <c r="G3229" s="946"/>
      <c r="H3229" s="946"/>
      <c r="I3229" s="906"/>
      <c r="J3229" s="1094"/>
      <c r="K3229" s="931"/>
      <c r="L3229" s="931"/>
      <c r="M3229" s="931"/>
      <c r="N3229" s="931"/>
      <c r="O3229" s="1092"/>
      <c r="P3229" s="931"/>
      <c r="Q3229" s="931"/>
    </row>
    <row r="3230" spans="2:17">
      <c r="B3230" s="911">
        <v>3224</v>
      </c>
      <c r="C3230" s="931" t="s">
        <v>65</v>
      </c>
      <c r="D3230" s="913"/>
      <c r="E3230" s="931"/>
      <c r="F3230" s="931"/>
      <c r="G3230" s="946"/>
      <c r="H3230" s="946"/>
      <c r="I3230" s="906"/>
      <c r="J3230" s="1094"/>
      <c r="K3230" s="931"/>
      <c r="L3230" s="931"/>
      <c r="M3230" s="931"/>
      <c r="N3230" s="931"/>
      <c r="O3230" s="1092"/>
      <c r="P3230" s="931"/>
      <c r="Q3230" s="931"/>
    </row>
    <row r="3231" spans="2:17">
      <c r="B3231" s="911">
        <v>3225</v>
      </c>
      <c r="C3231" s="931" t="s">
        <v>65</v>
      </c>
      <c r="D3231" s="913"/>
      <c r="E3231" s="931"/>
      <c r="F3231" s="931"/>
      <c r="G3231" s="946"/>
      <c r="H3231" s="946"/>
      <c r="I3231" s="906"/>
      <c r="J3231" s="1094"/>
      <c r="K3231" s="931"/>
      <c r="L3231" s="931"/>
      <c r="M3231" s="931"/>
      <c r="N3231" s="931"/>
      <c r="O3231" s="1092"/>
      <c r="P3231" s="931"/>
      <c r="Q3231" s="931"/>
    </row>
    <row r="3232" spans="2:17">
      <c r="B3232" s="911">
        <v>3226</v>
      </c>
      <c r="C3232" s="931" t="s">
        <v>65</v>
      </c>
      <c r="D3232" s="913"/>
      <c r="E3232" s="931"/>
      <c r="F3232" s="931"/>
      <c r="G3232" s="946"/>
      <c r="H3232" s="946"/>
      <c r="I3232" s="906"/>
      <c r="J3232" s="1094"/>
      <c r="K3232" s="931"/>
      <c r="L3232" s="931"/>
      <c r="M3232" s="931"/>
      <c r="N3232" s="931"/>
      <c r="O3232" s="1092"/>
      <c r="P3232" s="931"/>
      <c r="Q3232" s="931"/>
    </row>
    <row r="3233" spans="2:17">
      <c r="B3233" s="911">
        <v>3227</v>
      </c>
      <c r="C3233" s="931" t="s">
        <v>65</v>
      </c>
      <c r="D3233" s="913"/>
      <c r="E3233" s="931"/>
      <c r="F3233" s="931"/>
      <c r="G3233" s="946"/>
      <c r="H3233" s="946"/>
      <c r="I3233" s="906"/>
      <c r="J3233" s="1094"/>
      <c r="K3233" s="931"/>
      <c r="L3233" s="931"/>
      <c r="M3233" s="931"/>
      <c r="N3233" s="931"/>
      <c r="O3233" s="1092"/>
      <c r="P3233" s="931"/>
      <c r="Q3233" s="931"/>
    </row>
    <row r="3234" spans="2:17">
      <c r="B3234" s="911">
        <v>3228</v>
      </c>
      <c r="C3234" s="931" t="s">
        <v>65</v>
      </c>
      <c r="D3234" s="913"/>
      <c r="E3234" s="931"/>
      <c r="F3234" s="931"/>
      <c r="G3234" s="946"/>
      <c r="H3234" s="946"/>
      <c r="I3234" s="906"/>
      <c r="J3234" s="1094"/>
      <c r="K3234" s="931"/>
      <c r="L3234" s="931"/>
      <c r="M3234" s="931"/>
      <c r="N3234" s="931"/>
      <c r="O3234" s="1092"/>
      <c r="P3234" s="931"/>
      <c r="Q3234" s="931"/>
    </row>
    <row r="3235" spans="2:17">
      <c r="B3235" s="911">
        <v>3229</v>
      </c>
      <c r="C3235" s="931" t="s">
        <v>65</v>
      </c>
      <c r="D3235" s="913"/>
      <c r="E3235" s="931"/>
      <c r="F3235" s="931"/>
      <c r="G3235" s="946"/>
      <c r="H3235" s="946"/>
      <c r="I3235" s="906"/>
      <c r="J3235" s="1094"/>
      <c r="K3235" s="931"/>
      <c r="L3235" s="931"/>
      <c r="M3235" s="931"/>
      <c r="N3235" s="931"/>
      <c r="O3235" s="1092"/>
      <c r="P3235" s="931"/>
      <c r="Q3235" s="931"/>
    </row>
    <row r="3236" spans="2:17">
      <c r="B3236" s="911">
        <v>3230</v>
      </c>
      <c r="C3236" s="931" t="s">
        <v>65</v>
      </c>
      <c r="D3236" s="913"/>
      <c r="E3236" s="931"/>
      <c r="F3236" s="931"/>
      <c r="G3236" s="946"/>
      <c r="H3236" s="946"/>
      <c r="I3236" s="906"/>
      <c r="J3236" s="1094"/>
      <c r="K3236" s="931"/>
      <c r="L3236" s="931"/>
      <c r="M3236" s="931"/>
      <c r="N3236" s="931"/>
      <c r="O3236" s="1092"/>
      <c r="P3236" s="931"/>
      <c r="Q3236" s="931"/>
    </row>
    <row r="3237" spans="2:17">
      <c r="B3237" s="911">
        <v>3231</v>
      </c>
      <c r="C3237" s="931" t="s">
        <v>65</v>
      </c>
      <c r="D3237" s="913"/>
      <c r="E3237" s="931"/>
      <c r="F3237" s="931"/>
      <c r="G3237" s="946"/>
      <c r="H3237" s="946"/>
      <c r="I3237" s="906"/>
      <c r="J3237" s="1094"/>
      <c r="K3237" s="931"/>
      <c r="L3237" s="931"/>
      <c r="M3237" s="931"/>
      <c r="N3237" s="931"/>
      <c r="O3237" s="1092"/>
      <c r="P3237" s="931"/>
      <c r="Q3237" s="931"/>
    </row>
    <row r="3238" spans="2:17">
      <c r="B3238" s="911">
        <v>3232</v>
      </c>
      <c r="C3238" s="931" t="s">
        <v>65</v>
      </c>
      <c r="D3238" s="913"/>
      <c r="E3238" s="931"/>
      <c r="F3238" s="931"/>
      <c r="G3238" s="946"/>
      <c r="H3238" s="946"/>
      <c r="I3238" s="906"/>
      <c r="J3238" s="1094"/>
      <c r="K3238" s="931"/>
      <c r="L3238" s="931"/>
      <c r="M3238" s="931"/>
      <c r="N3238" s="931"/>
      <c r="O3238" s="1092"/>
      <c r="P3238" s="931"/>
      <c r="Q3238" s="931"/>
    </row>
    <row r="3239" spans="2:17">
      <c r="B3239" s="911">
        <v>3233</v>
      </c>
      <c r="C3239" s="931" t="s">
        <v>65</v>
      </c>
      <c r="D3239" s="913"/>
      <c r="E3239" s="931"/>
      <c r="F3239" s="931"/>
      <c r="G3239" s="946"/>
      <c r="H3239" s="946"/>
      <c r="I3239" s="906"/>
      <c r="J3239" s="1094"/>
      <c r="K3239" s="931"/>
      <c r="L3239" s="931"/>
      <c r="M3239" s="931"/>
      <c r="N3239" s="931"/>
      <c r="O3239" s="1092"/>
      <c r="P3239" s="931"/>
      <c r="Q3239" s="931"/>
    </row>
    <row r="3240" spans="2:17">
      <c r="B3240" s="911">
        <v>3234</v>
      </c>
      <c r="C3240" s="931" t="s">
        <v>65</v>
      </c>
      <c r="D3240" s="913"/>
      <c r="E3240" s="931"/>
      <c r="F3240" s="931"/>
      <c r="G3240" s="946"/>
      <c r="H3240" s="946"/>
      <c r="I3240" s="906"/>
      <c r="J3240" s="1094"/>
      <c r="K3240" s="931"/>
      <c r="L3240" s="931"/>
      <c r="M3240" s="931"/>
      <c r="N3240" s="931"/>
      <c r="O3240" s="1092"/>
      <c r="P3240" s="931"/>
      <c r="Q3240" s="931"/>
    </row>
    <row r="3241" spans="2:17">
      <c r="B3241" s="911">
        <v>3235</v>
      </c>
      <c r="C3241" s="931" t="s">
        <v>65</v>
      </c>
      <c r="D3241" s="913"/>
      <c r="E3241" s="931"/>
      <c r="F3241" s="931"/>
      <c r="G3241" s="946"/>
      <c r="H3241" s="946"/>
      <c r="I3241" s="906"/>
      <c r="J3241" s="1094"/>
      <c r="K3241" s="931"/>
      <c r="L3241" s="931"/>
      <c r="M3241" s="931"/>
      <c r="N3241" s="931"/>
      <c r="O3241" s="1092"/>
      <c r="P3241" s="931"/>
      <c r="Q3241" s="931"/>
    </row>
    <row r="3242" spans="2:17">
      <c r="B3242" s="911">
        <v>3236</v>
      </c>
      <c r="C3242" s="931" t="s">
        <v>65</v>
      </c>
      <c r="D3242" s="913"/>
      <c r="E3242" s="931"/>
      <c r="F3242" s="931"/>
      <c r="G3242" s="946"/>
      <c r="H3242" s="946"/>
      <c r="I3242" s="906"/>
      <c r="J3242" s="1094"/>
      <c r="K3242" s="931"/>
      <c r="L3242" s="931"/>
      <c r="M3242" s="931"/>
      <c r="N3242" s="931"/>
      <c r="O3242" s="1092"/>
      <c r="P3242" s="931"/>
      <c r="Q3242" s="931"/>
    </row>
    <row r="3243" spans="2:17">
      <c r="B3243" s="911">
        <v>3237</v>
      </c>
      <c r="C3243" s="931" t="s">
        <v>65</v>
      </c>
      <c r="D3243" s="913"/>
      <c r="E3243" s="931"/>
      <c r="F3243" s="931"/>
      <c r="G3243" s="946"/>
      <c r="H3243" s="946"/>
      <c r="I3243" s="906"/>
      <c r="J3243" s="1094"/>
      <c r="K3243" s="931"/>
      <c r="L3243" s="931"/>
      <c r="M3243" s="931"/>
      <c r="N3243" s="931"/>
      <c r="O3243" s="1092"/>
      <c r="P3243" s="931"/>
      <c r="Q3243" s="931"/>
    </row>
  </sheetData>
  <autoFilter ref="B6:Q3243" xr:uid="{00000000-0009-0000-0000-000006000000}"/>
  <mergeCells count="17">
    <mergeCell ref="S16:U16"/>
    <mergeCell ref="V19:V20"/>
    <mergeCell ref="U32:U33"/>
    <mergeCell ref="V32:V33"/>
    <mergeCell ref="V26:V27"/>
    <mergeCell ref="S17:S18"/>
    <mergeCell ref="S22:U22"/>
    <mergeCell ref="S29:U29"/>
    <mergeCell ref="S30:S31"/>
    <mergeCell ref="S23:S24"/>
    <mergeCell ref="U26:U27"/>
    <mergeCell ref="U19:U20"/>
    <mergeCell ref="U13:U14"/>
    <mergeCell ref="V13:V14"/>
    <mergeCell ref="S9:U9"/>
    <mergeCell ref="S11:S12"/>
    <mergeCell ref="F3:H4"/>
  </mergeCells>
  <phoneticPr fontId="15" type="noConversion"/>
  <pageMargins left="0.7" right="0.7" top="0.75" bottom="0.75" header="0.3" footer="0.3"/>
  <pageSetup scale="48" fitToHeight="0" orientation="landscape" horizontalDpi="1200" verticalDpi="1200" r:id="rId1"/>
  <ignoredErrors>
    <ignoredError sqref="F7:F363 F433:F797 F365:F424 F425:F432" numberStoredAsText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3:AG18"/>
  <sheetViews>
    <sheetView zoomScaleNormal="100" workbookViewId="0">
      <selection activeCell="I11" sqref="I11"/>
    </sheetView>
  </sheetViews>
  <sheetFormatPr defaultColWidth="11.42578125" defaultRowHeight="11.45"/>
  <cols>
    <col min="1" max="1" width="2.28515625" style="362" customWidth="1"/>
    <col min="2" max="2" width="3" style="362" bestFit="1" customWidth="1"/>
    <col min="3" max="3" width="9.28515625" style="362" bestFit="1" customWidth="1"/>
    <col min="4" max="4" width="12.28515625" style="362" bestFit="1" customWidth="1"/>
    <col min="5" max="5" width="10.7109375" style="362" customWidth="1"/>
    <col min="6" max="7" width="8.5703125" style="362" customWidth="1"/>
    <col min="8" max="8" width="6.5703125" style="529" customWidth="1"/>
    <col min="9" max="9" width="7" style="621" bestFit="1" customWidth="1"/>
    <col min="10" max="10" width="13.7109375" style="362" bestFit="1" customWidth="1"/>
    <col min="11" max="11" width="12.85546875" style="362" bestFit="1" customWidth="1"/>
    <col min="12" max="12" width="7.7109375" style="362" bestFit="1" customWidth="1"/>
    <col min="13" max="13" width="11.42578125" style="362" customWidth="1"/>
    <col min="14" max="14" width="7.7109375" style="362" bestFit="1" customWidth="1"/>
    <col min="15" max="15" width="12.28515625" style="362" bestFit="1" customWidth="1"/>
    <col min="16" max="16" width="8.28515625" style="528" bestFit="1" customWidth="1"/>
    <col min="17" max="17" width="12.7109375" style="362" bestFit="1" customWidth="1"/>
    <col min="18" max="18" width="17.28515625" style="362" bestFit="1" customWidth="1"/>
    <col min="19" max="19" width="13" style="362" customWidth="1"/>
    <col min="20" max="20" width="15.5703125" style="362" bestFit="1" customWidth="1"/>
    <col min="21" max="21" width="9.42578125" style="362" customWidth="1"/>
    <col min="22" max="27" width="11.42578125" style="362"/>
    <col min="28" max="28" width="19.7109375" style="362" bestFit="1" customWidth="1"/>
    <col min="29" max="29" width="11.42578125" style="362"/>
    <col min="30" max="30" width="15.28515625" style="362" bestFit="1" customWidth="1"/>
    <col min="31" max="16384" width="11.42578125" style="362"/>
  </cols>
  <sheetData>
    <row r="3" spans="2:33" ht="12" thickBot="1"/>
    <row r="4" spans="2:33" ht="12.6" thickBot="1">
      <c r="J4" s="825" t="s">
        <v>3440</v>
      </c>
      <c r="K4" s="826"/>
      <c r="L4" s="827" t="s">
        <v>12</v>
      </c>
      <c r="M4" s="824"/>
      <c r="N4" s="827" t="s">
        <v>13</v>
      </c>
      <c r="O4" s="824"/>
      <c r="P4" s="827" t="s">
        <v>14</v>
      </c>
      <c r="Q4" s="824"/>
      <c r="R4" s="529"/>
      <c r="S4" s="529"/>
      <c r="T4" s="828" t="s">
        <v>15</v>
      </c>
      <c r="U4" s="829"/>
      <c r="V4" s="820" t="s">
        <v>16</v>
      </c>
      <c r="W4" s="821"/>
      <c r="X4" s="820" t="s">
        <v>17</v>
      </c>
      <c r="Y4" s="821"/>
      <c r="Z4" s="820" t="s">
        <v>18</v>
      </c>
      <c r="AA4" s="821"/>
      <c r="AB4" s="529"/>
      <c r="AC4" s="529"/>
      <c r="AD4" s="529"/>
      <c r="AE4" s="529"/>
      <c r="AF4" s="529"/>
      <c r="AG4" s="529"/>
    </row>
    <row r="5" spans="2:33" ht="12.6" thickBot="1">
      <c r="J5" s="530">
        <v>0.9</v>
      </c>
      <c r="K5" s="531">
        <v>0.1</v>
      </c>
      <c r="L5" s="532">
        <f>SUBTOTAL(9,L7:L13)</f>
        <v>0</v>
      </c>
      <c r="M5" s="533">
        <f>SUBTOTAL(9,M7:M13)</f>
        <v>0</v>
      </c>
      <c r="N5" s="534">
        <f>IFERROR(SUBTOTAL(9,N7:N13),0)</f>
        <v>3.5100000000000002</v>
      </c>
      <c r="O5" s="533">
        <f>SUBTOTAL(9,O7:O13)</f>
        <v>3.5100000000000002</v>
      </c>
      <c r="P5" s="535">
        <f>IFERROR(Q5/H5,0)</f>
        <v>0</v>
      </c>
      <c r="Q5" s="533">
        <f>SUBTOTAL(9,Q7:Q13)</f>
        <v>3.5100000000000002</v>
      </c>
      <c r="R5" s="529"/>
      <c r="S5" s="529"/>
      <c r="T5" s="536">
        <v>0.9</v>
      </c>
      <c r="U5" s="537">
        <v>0.1</v>
      </c>
      <c r="V5" s="538"/>
      <c r="W5" s="539">
        <f>+SUBTOTAL(9,W7:W813)</f>
        <v>0</v>
      </c>
      <c r="X5" s="540"/>
      <c r="Y5" s="539"/>
      <c r="Z5" s="540"/>
      <c r="AA5" s="539">
        <f>+SUBTOTAL(9,AA7:AA813)</f>
        <v>0</v>
      </c>
      <c r="AB5" s="822" t="s">
        <v>19</v>
      </c>
      <c r="AC5" s="823"/>
      <c r="AD5" s="823"/>
      <c r="AE5" s="823"/>
      <c r="AF5" s="823"/>
      <c r="AG5" s="824"/>
    </row>
    <row r="6" spans="2:33" ht="12.6" thickBot="1">
      <c r="B6" s="587" t="s">
        <v>20</v>
      </c>
      <c r="C6" s="620" t="s">
        <v>959</v>
      </c>
      <c r="D6" s="588" t="s">
        <v>3441</v>
      </c>
      <c r="E6" s="589" t="s">
        <v>2895</v>
      </c>
      <c r="F6" s="590" t="s">
        <v>2062</v>
      </c>
      <c r="G6" s="590" t="s">
        <v>3442</v>
      </c>
      <c r="H6" s="601"/>
      <c r="I6" s="622" t="s">
        <v>54</v>
      </c>
      <c r="J6" s="592" t="s">
        <v>3443</v>
      </c>
      <c r="K6" s="593" t="s">
        <v>60</v>
      </c>
      <c r="L6" s="594" t="s">
        <v>54</v>
      </c>
      <c r="M6" s="593" t="s">
        <v>55</v>
      </c>
      <c r="N6" s="594" t="s">
        <v>54</v>
      </c>
      <c r="O6" s="595" t="s">
        <v>55</v>
      </c>
      <c r="P6" s="596" t="s">
        <v>54</v>
      </c>
      <c r="Q6" s="597" t="s">
        <v>56</v>
      </c>
      <c r="R6" s="598" t="s">
        <v>3444</v>
      </c>
      <c r="S6" s="599" t="s">
        <v>58</v>
      </c>
      <c r="T6" s="594" t="s">
        <v>3443</v>
      </c>
      <c r="U6" s="593" t="s">
        <v>60</v>
      </c>
      <c r="V6" s="594" t="s">
        <v>61</v>
      </c>
      <c r="W6" s="593" t="s">
        <v>55</v>
      </c>
      <c r="X6" s="594" t="s">
        <v>61</v>
      </c>
      <c r="Y6" s="593" t="s">
        <v>55</v>
      </c>
      <c r="Z6" s="594" t="s">
        <v>61</v>
      </c>
      <c r="AA6" s="593" t="s">
        <v>55</v>
      </c>
      <c r="AB6" s="598" t="s">
        <v>59</v>
      </c>
      <c r="AC6" s="600" t="s">
        <v>62</v>
      </c>
      <c r="AD6" s="600" t="s">
        <v>50</v>
      </c>
      <c r="AE6" s="600" t="s">
        <v>63</v>
      </c>
      <c r="AF6" s="600" t="s">
        <v>64</v>
      </c>
      <c r="AG6" s="593" t="s">
        <v>60</v>
      </c>
    </row>
    <row r="7" spans="2:33" ht="13.15">
      <c r="B7" s="581">
        <v>1</v>
      </c>
      <c r="C7" s="606"/>
      <c r="D7" s="607" t="s">
        <v>3445</v>
      </c>
      <c r="E7" s="608" t="s">
        <v>3446</v>
      </c>
      <c r="F7" s="609" t="s">
        <v>2075</v>
      </c>
      <c r="G7" s="746"/>
      <c r="H7" s="610">
        <v>1</v>
      </c>
      <c r="I7" s="623"/>
      <c r="J7" s="613">
        <v>1</v>
      </c>
      <c r="K7" s="614"/>
      <c r="L7" s="613"/>
      <c r="M7" s="614"/>
      <c r="N7" s="615">
        <f>IFERROR(P7-L7,0)</f>
        <v>0.9</v>
      </c>
      <c r="O7" s="614">
        <f t="shared" ref="O7:O12" si="0">Q7-M7</f>
        <v>0.9</v>
      </c>
      <c r="P7" s="615">
        <f>IFERROR(Q7/H7,0)</f>
        <v>0.9</v>
      </c>
      <c r="Q7" s="614">
        <f t="shared" ref="Q7:Q12" si="1">SUMPRODUCT(J7:K7,$J$5:$K$5)</f>
        <v>0.9</v>
      </c>
      <c r="R7" s="584">
        <f>Q7*I7</f>
        <v>0</v>
      </c>
      <c r="S7" s="585"/>
      <c r="T7" s="582"/>
      <c r="U7" s="583"/>
      <c r="V7" s="582"/>
      <c r="W7" s="583"/>
      <c r="X7" s="582"/>
      <c r="Y7" s="583">
        <f>AA7-W7</f>
        <v>0</v>
      </c>
      <c r="Z7" s="582"/>
      <c r="AA7" s="583">
        <f>SUMPRODUCT(T7:U7,$T$5:$U$5)</f>
        <v>0</v>
      </c>
      <c r="AB7" s="584"/>
      <c r="AC7" s="586"/>
      <c r="AD7" s="586"/>
      <c r="AE7" s="586"/>
      <c r="AF7" s="586"/>
      <c r="AG7" s="583"/>
    </row>
    <row r="8" spans="2:33" ht="13.15">
      <c r="B8" s="573">
        <v>2</v>
      </c>
      <c r="C8" s="573"/>
      <c r="D8" s="574" t="s">
        <v>3445</v>
      </c>
      <c r="E8" s="575" t="s">
        <v>3447</v>
      </c>
      <c r="F8" s="576" t="s">
        <v>2075</v>
      </c>
      <c r="G8" s="747"/>
      <c r="H8" s="611">
        <v>1</v>
      </c>
      <c r="I8" s="624"/>
      <c r="J8" s="541">
        <v>1</v>
      </c>
      <c r="K8" s="542"/>
      <c r="L8" s="541"/>
      <c r="M8" s="542"/>
      <c r="N8" s="543">
        <f t="shared" ref="N8:N12" si="2">IFERROR(P8-L8,0)</f>
        <v>0.9</v>
      </c>
      <c r="O8" s="542">
        <f t="shared" si="0"/>
        <v>0.9</v>
      </c>
      <c r="P8" s="543">
        <f t="shared" ref="P8:P12" si="3">IFERROR(Q8/H8,0)</f>
        <v>0.9</v>
      </c>
      <c r="Q8" s="542">
        <f t="shared" si="1"/>
        <v>0.9</v>
      </c>
      <c r="R8" s="544">
        <f t="shared" ref="R8:R18" si="4">Q8*I8</f>
        <v>0</v>
      </c>
      <c r="S8" s="545"/>
      <c r="T8" s="541"/>
      <c r="U8" s="542"/>
      <c r="V8" s="541"/>
      <c r="W8" s="542"/>
      <c r="X8" s="541"/>
      <c r="Y8" s="542">
        <f t="shared" ref="Y8:Y12" si="5">AA8-W8</f>
        <v>0</v>
      </c>
      <c r="Z8" s="541"/>
      <c r="AA8" s="542">
        <f t="shared" ref="AA8:AA12" si="6">SUMPRODUCT(T8:U8,$T$5:$U$5)</f>
        <v>0</v>
      </c>
      <c r="AB8" s="544"/>
      <c r="AC8" s="546"/>
      <c r="AD8" s="546"/>
      <c r="AE8" s="546"/>
      <c r="AF8" s="546"/>
      <c r="AG8" s="542"/>
    </row>
    <row r="9" spans="2:33" ht="13.15">
      <c r="B9" s="573">
        <v>3</v>
      </c>
      <c r="C9" s="573"/>
      <c r="D9" s="574" t="s">
        <v>3445</v>
      </c>
      <c r="E9" s="575" t="s">
        <v>3448</v>
      </c>
      <c r="F9" s="576" t="s">
        <v>2075</v>
      </c>
      <c r="G9" s="747"/>
      <c r="H9" s="611">
        <v>1</v>
      </c>
      <c r="I9" s="624"/>
      <c r="J9" s="541">
        <v>1</v>
      </c>
      <c r="K9" s="542"/>
      <c r="L9" s="541"/>
      <c r="M9" s="542"/>
      <c r="N9" s="543">
        <f t="shared" si="2"/>
        <v>0.9</v>
      </c>
      <c r="O9" s="542">
        <f t="shared" si="0"/>
        <v>0.9</v>
      </c>
      <c r="P9" s="543">
        <f t="shared" si="3"/>
        <v>0.9</v>
      </c>
      <c r="Q9" s="542">
        <f t="shared" si="1"/>
        <v>0.9</v>
      </c>
      <c r="R9" s="544">
        <f t="shared" si="4"/>
        <v>0</v>
      </c>
      <c r="S9" s="545"/>
      <c r="T9" s="541"/>
      <c r="U9" s="542"/>
      <c r="V9" s="541"/>
      <c r="W9" s="542"/>
      <c r="X9" s="541"/>
      <c r="Y9" s="542">
        <f t="shared" si="5"/>
        <v>0</v>
      </c>
      <c r="Z9" s="541"/>
      <c r="AA9" s="542">
        <f t="shared" si="6"/>
        <v>0</v>
      </c>
      <c r="AB9" s="544"/>
      <c r="AC9" s="546"/>
      <c r="AD9" s="546"/>
      <c r="AE9" s="546"/>
      <c r="AF9" s="546"/>
      <c r="AG9" s="542"/>
    </row>
    <row r="10" spans="2:33" ht="13.15">
      <c r="B10" s="573">
        <v>4</v>
      </c>
      <c r="C10" s="573"/>
      <c r="D10" s="574" t="s">
        <v>3445</v>
      </c>
      <c r="E10" s="575" t="s">
        <v>3449</v>
      </c>
      <c r="F10" s="576" t="s">
        <v>2075</v>
      </c>
      <c r="G10" s="747"/>
      <c r="H10" s="611">
        <v>1</v>
      </c>
      <c r="I10" s="624"/>
      <c r="J10" s="541"/>
      <c r="K10" s="542"/>
      <c r="L10" s="541"/>
      <c r="M10" s="542"/>
      <c r="N10" s="543">
        <f t="shared" si="2"/>
        <v>0</v>
      </c>
      <c r="O10" s="542">
        <f t="shared" si="0"/>
        <v>0</v>
      </c>
      <c r="P10" s="543">
        <f t="shared" si="3"/>
        <v>0</v>
      </c>
      <c r="Q10" s="542">
        <f t="shared" si="1"/>
        <v>0</v>
      </c>
      <c r="R10" s="544">
        <f t="shared" si="4"/>
        <v>0</v>
      </c>
      <c r="S10" s="545"/>
      <c r="T10" s="541"/>
      <c r="U10" s="542"/>
      <c r="V10" s="541"/>
      <c r="W10" s="542"/>
      <c r="X10" s="541"/>
      <c r="Y10" s="542">
        <f t="shared" si="5"/>
        <v>0</v>
      </c>
      <c r="Z10" s="541"/>
      <c r="AA10" s="542">
        <f t="shared" si="6"/>
        <v>0</v>
      </c>
      <c r="AB10" s="544"/>
      <c r="AC10" s="546"/>
      <c r="AD10" s="546"/>
      <c r="AE10" s="546"/>
      <c r="AF10" s="546"/>
      <c r="AG10" s="542"/>
    </row>
    <row r="11" spans="2:33" ht="13.15">
      <c r="B11" s="573">
        <v>5</v>
      </c>
      <c r="C11" s="573"/>
      <c r="D11" s="574" t="s">
        <v>3445</v>
      </c>
      <c r="E11" s="575" t="s">
        <v>3450</v>
      </c>
      <c r="F11" s="576" t="s">
        <v>2075</v>
      </c>
      <c r="G11" s="747"/>
      <c r="H11" s="611">
        <v>1</v>
      </c>
      <c r="I11" s="624"/>
      <c r="J11" s="541"/>
      <c r="K11" s="542"/>
      <c r="L11" s="541"/>
      <c r="M11" s="542"/>
      <c r="N11" s="543">
        <f t="shared" si="2"/>
        <v>0</v>
      </c>
      <c r="O11" s="542">
        <f t="shared" si="0"/>
        <v>0</v>
      </c>
      <c r="P11" s="543">
        <f t="shared" si="3"/>
        <v>0</v>
      </c>
      <c r="Q11" s="542">
        <f t="shared" si="1"/>
        <v>0</v>
      </c>
      <c r="R11" s="544">
        <f t="shared" si="4"/>
        <v>0</v>
      </c>
      <c r="S11" s="545"/>
      <c r="T11" s="541"/>
      <c r="U11" s="542"/>
      <c r="V11" s="541"/>
      <c r="W11" s="542"/>
      <c r="X11" s="541"/>
      <c r="Y11" s="542">
        <f t="shared" si="5"/>
        <v>0</v>
      </c>
      <c r="Z11" s="541"/>
      <c r="AA11" s="542">
        <f t="shared" si="6"/>
        <v>0</v>
      </c>
      <c r="AB11" s="544"/>
      <c r="AC11" s="546"/>
      <c r="AD11" s="546"/>
      <c r="AE11" s="546"/>
      <c r="AF11" s="546"/>
      <c r="AG11" s="542"/>
    </row>
    <row r="12" spans="2:33" ht="13.15">
      <c r="B12" s="573">
        <v>6</v>
      </c>
      <c r="C12" s="573"/>
      <c r="D12" s="574" t="s">
        <v>3445</v>
      </c>
      <c r="E12" s="575" t="s">
        <v>3451</v>
      </c>
      <c r="F12" s="576" t="s">
        <v>2075</v>
      </c>
      <c r="G12" s="747"/>
      <c r="H12" s="611">
        <v>1</v>
      </c>
      <c r="I12" s="624"/>
      <c r="J12" s="541"/>
      <c r="K12" s="542"/>
      <c r="L12" s="541"/>
      <c r="M12" s="542"/>
      <c r="N12" s="543">
        <f t="shared" si="2"/>
        <v>0</v>
      </c>
      <c r="O12" s="542">
        <f t="shared" si="0"/>
        <v>0</v>
      </c>
      <c r="P12" s="543">
        <f t="shared" si="3"/>
        <v>0</v>
      </c>
      <c r="Q12" s="542">
        <f t="shared" si="1"/>
        <v>0</v>
      </c>
      <c r="R12" s="544">
        <f t="shared" si="4"/>
        <v>0</v>
      </c>
      <c r="S12" s="545"/>
      <c r="T12" s="541"/>
      <c r="U12" s="542"/>
      <c r="V12" s="541"/>
      <c r="W12" s="542"/>
      <c r="X12" s="541"/>
      <c r="Y12" s="542">
        <f t="shared" si="5"/>
        <v>0</v>
      </c>
      <c r="Z12" s="541"/>
      <c r="AA12" s="542">
        <f t="shared" si="6"/>
        <v>0</v>
      </c>
      <c r="AB12" s="544"/>
      <c r="AC12" s="546"/>
      <c r="AD12" s="546"/>
      <c r="AE12" s="546"/>
      <c r="AF12" s="546"/>
      <c r="AG12" s="542"/>
    </row>
    <row r="13" spans="2:33" ht="13.15">
      <c r="B13" s="573">
        <v>7</v>
      </c>
      <c r="C13" s="573"/>
      <c r="D13" s="574" t="s">
        <v>3326</v>
      </c>
      <c r="E13" s="575" t="s">
        <v>3446</v>
      </c>
      <c r="F13" s="576" t="s">
        <v>2075</v>
      </c>
      <c r="G13" s="747"/>
      <c r="H13" s="611">
        <v>1</v>
      </c>
      <c r="I13" s="624"/>
      <c r="J13" s="541">
        <v>0.9</v>
      </c>
      <c r="K13" s="542"/>
      <c r="L13" s="541"/>
      <c r="M13" s="542"/>
      <c r="N13" s="543">
        <f t="shared" ref="N13:N18" si="7">IFERROR(P13-L13,0)</f>
        <v>0.81</v>
      </c>
      <c r="O13" s="542">
        <f t="shared" ref="O13:O18" si="8">Q13-M13</f>
        <v>0.81</v>
      </c>
      <c r="P13" s="543">
        <f t="shared" ref="P13:P18" si="9">IFERROR(Q13/H13,0)</f>
        <v>0.81</v>
      </c>
      <c r="Q13" s="542">
        <f t="shared" ref="Q13:Q18" si="10">SUMPRODUCT(J13:K13,$J$5:$K$5)</f>
        <v>0.81</v>
      </c>
      <c r="R13" s="544">
        <f t="shared" si="4"/>
        <v>0</v>
      </c>
      <c r="S13" s="545"/>
      <c r="T13" s="541"/>
      <c r="U13" s="542"/>
      <c r="V13" s="541"/>
      <c r="W13" s="542"/>
      <c r="X13" s="541"/>
      <c r="Y13" s="542">
        <f t="shared" ref="Y13:Y18" si="11">AA13-W13</f>
        <v>0</v>
      </c>
      <c r="Z13" s="541"/>
      <c r="AA13" s="542">
        <f t="shared" ref="AA13:AA18" si="12">SUMPRODUCT(T13:U13,$T$5:$U$5)</f>
        <v>0</v>
      </c>
      <c r="AB13" s="544"/>
      <c r="AC13" s="546"/>
      <c r="AD13" s="546"/>
      <c r="AE13" s="546"/>
      <c r="AF13" s="546"/>
      <c r="AG13" s="542"/>
    </row>
    <row r="14" spans="2:33" ht="13.15">
      <c r="B14" s="573">
        <v>8</v>
      </c>
      <c r="C14" s="573"/>
      <c r="D14" s="574" t="s">
        <v>3326</v>
      </c>
      <c r="E14" s="575" t="s">
        <v>3447</v>
      </c>
      <c r="F14" s="576" t="s">
        <v>2075</v>
      </c>
      <c r="G14" s="747"/>
      <c r="H14" s="611">
        <v>1</v>
      </c>
      <c r="I14" s="624"/>
      <c r="J14" s="541">
        <v>0.9</v>
      </c>
      <c r="K14" s="542"/>
      <c r="L14" s="541"/>
      <c r="M14" s="542"/>
      <c r="N14" s="543">
        <f t="shared" si="7"/>
        <v>0.81</v>
      </c>
      <c r="O14" s="542">
        <f t="shared" si="8"/>
        <v>0.81</v>
      </c>
      <c r="P14" s="543">
        <f t="shared" si="9"/>
        <v>0.81</v>
      </c>
      <c r="Q14" s="542">
        <f t="shared" si="10"/>
        <v>0.81</v>
      </c>
      <c r="R14" s="544">
        <f t="shared" si="4"/>
        <v>0</v>
      </c>
      <c r="S14" s="545"/>
      <c r="T14" s="541"/>
      <c r="U14" s="542"/>
      <c r="V14" s="541"/>
      <c r="W14" s="542"/>
      <c r="X14" s="541"/>
      <c r="Y14" s="542">
        <f t="shared" si="11"/>
        <v>0</v>
      </c>
      <c r="Z14" s="541"/>
      <c r="AA14" s="542">
        <f t="shared" si="12"/>
        <v>0</v>
      </c>
      <c r="AB14" s="544"/>
      <c r="AC14" s="546"/>
      <c r="AD14" s="546"/>
      <c r="AE14" s="546"/>
      <c r="AF14" s="546"/>
      <c r="AG14" s="542"/>
    </row>
    <row r="15" spans="2:33" ht="13.15">
      <c r="B15" s="573">
        <v>9</v>
      </c>
      <c r="C15" s="573"/>
      <c r="D15" s="574" t="s">
        <v>3326</v>
      </c>
      <c r="E15" s="575" t="s">
        <v>3448</v>
      </c>
      <c r="F15" s="576" t="s">
        <v>2075</v>
      </c>
      <c r="G15" s="747"/>
      <c r="H15" s="611">
        <v>1</v>
      </c>
      <c r="I15" s="624"/>
      <c r="J15" s="541">
        <v>0.9</v>
      </c>
      <c r="K15" s="542"/>
      <c r="L15" s="541"/>
      <c r="M15" s="542"/>
      <c r="N15" s="543">
        <f t="shared" si="7"/>
        <v>0.81</v>
      </c>
      <c r="O15" s="542">
        <f t="shared" si="8"/>
        <v>0.81</v>
      </c>
      <c r="P15" s="543">
        <f t="shared" si="9"/>
        <v>0.81</v>
      </c>
      <c r="Q15" s="542">
        <f t="shared" si="10"/>
        <v>0.81</v>
      </c>
      <c r="R15" s="544">
        <f t="shared" si="4"/>
        <v>0</v>
      </c>
      <c r="S15" s="545"/>
      <c r="T15" s="541"/>
      <c r="U15" s="542"/>
      <c r="V15" s="541"/>
      <c r="W15" s="542"/>
      <c r="X15" s="541"/>
      <c r="Y15" s="542">
        <f t="shared" si="11"/>
        <v>0</v>
      </c>
      <c r="Z15" s="541"/>
      <c r="AA15" s="542">
        <f t="shared" si="12"/>
        <v>0</v>
      </c>
      <c r="AB15" s="544"/>
      <c r="AC15" s="546"/>
      <c r="AD15" s="546"/>
      <c r="AE15" s="546"/>
      <c r="AF15" s="546"/>
      <c r="AG15" s="542"/>
    </row>
    <row r="16" spans="2:33" ht="13.15">
      <c r="B16" s="573">
        <v>10</v>
      </c>
      <c r="C16" s="573"/>
      <c r="D16" s="574" t="s">
        <v>3326</v>
      </c>
      <c r="E16" s="575" t="s">
        <v>3449</v>
      </c>
      <c r="F16" s="576" t="s">
        <v>2075</v>
      </c>
      <c r="G16" s="747"/>
      <c r="H16" s="611">
        <v>1</v>
      </c>
      <c r="I16" s="624"/>
      <c r="J16" s="541"/>
      <c r="K16" s="542"/>
      <c r="L16" s="541"/>
      <c r="M16" s="542"/>
      <c r="N16" s="543">
        <f t="shared" si="7"/>
        <v>0</v>
      </c>
      <c r="O16" s="542">
        <f t="shared" si="8"/>
        <v>0</v>
      </c>
      <c r="P16" s="543">
        <f t="shared" si="9"/>
        <v>0</v>
      </c>
      <c r="Q16" s="542">
        <f t="shared" si="10"/>
        <v>0</v>
      </c>
      <c r="R16" s="544">
        <f t="shared" si="4"/>
        <v>0</v>
      </c>
      <c r="S16" s="545"/>
      <c r="T16" s="541"/>
      <c r="U16" s="542"/>
      <c r="V16" s="541"/>
      <c r="W16" s="542"/>
      <c r="X16" s="541"/>
      <c r="Y16" s="542">
        <f t="shared" si="11"/>
        <v>0</v>
      </c>
      <c r="Z16" s="541"/>
      <c r="AA16" s="542">
        <f t="shared" si="12"/>
        <v>0</v>
      </c>
      <c r="AB16" s="544"/>
      <c r="AC16" s="546"/>
      <c r="AD16" s="546"/>
      <c r="AE16" s="546"/>
      <c r="AF16" s="546"/>
      <c r="AG16" s="542"/>
    </row>
    <row r="17" spans="2:33" ht="13.15">
      <c r="B17" s="573">
        <v>11</v>
      </c>
      <c r="C17" s="573"/>
      <c r="D17" s="574" t="s">
        <v>3326</v>
      </c>
      <c r="E17" s="575" t="s">
        <v>3450</v>
      </c>
      <c r="F17" s="576" t="s">
        <v>2075</v>
      </c>
      <c r="G17" s="747"/>
      <c r="H17" s="611">
        <v>1</v>
      </c>
      <c r="I17" s="624"/>
      <c r="J17" s="541"/>
      <c r="K17" s="542"/>
      <c r="L17" s="541"/>
      <c r="M17" s="542"/>
      <c r="N17" s="543">
        <f t="shared" si="7"/>
        <v>0</v>
      </c>
      <c r="O17" s="542">
        <f t="shared" si="8"/>
        <v>0</v>
      </c>
      <c r="P17" s="543">
        <f t="shared" si="9"/>
        <v>0</v>
      </c>
      <c r="Q17" s="542">
        <f t="shared" si="10"/>
        <v>0</v>
      </c>
      <c r="R17" s="544">
        <f t="shared" si="4"/>
        <v>0</v>
      </c>
      <c r="S17" s="545"/>
      <c r="T17" s="541"/>
      <c r="U17" s="542"/>
      <c r="V17" s="541"/>
      <c r="W17" s="542"/>
      <c r="X17" s="541"/>
      <c r="Y17" s="542">
        <f t="shared" si="11"/>
        <v>0</v>
      </c>
      <c r="Z17" s="541"/>
      <c r="AA17" s="542">
        <f t="shared" si="12"/>
        <v>0</v>
      </c>
      <c r="AB17" s="544"/>
      <c r="AC17" s="546"/>
      <c r="AD17" s="546"/>
      <c r="AE17" s="546"/>
      <c r="AF17" s="546"/>
      <c r="AG17" s="542"/>
    </row>
    <row r="18" spans="2:33" ht="13.15">
      <c r="B18" s="573">
        <v>12</v>
      </c>
      <c r="C18" s="573"/>
      <c r="D18" s="574" t="s">
        <v>3326</v>
      </c>
      <c r="E18" s="575" t="s">
        <v>3451</v>
      </c>
      <c r="F18" s="576" t="s">
        <v>2075</v>
      </c>
      <c r="G18" s="747"/>
      <c r="H18" s="611">
        <v>1</v>
      </c>
      <c r="I18" s="624"/>
      <c r="J18" s="541"/>
      <c r="K18" s="542"/>
      <c r="L18" s="541"/>
      <c r="M18" s="542"/>
      <c r="N18" s="543">
        <f t="shared" si="7"/>
        <v>0</v>
      </c>
      <c r="O18" s="542">
        <f t="shared" si="8"/>
        <v>0</v>
      </c>
      <c r="P18" s="543">
        <f t="shared" si="9"/>
        <v>0</v>
      </c>
      <c r="Q18" s="542">
        <f t="shared" si="10"/>
        <v>0</v>
      </c>
      <c r="R18" s="544">
        <f t="shared" si="4"/>
        <v>0</v>
      </c>
      <c r="S18" s="545"/>
      <c r="T18" s="541"/>
      <c r="U18" s="542"/>
      <c r="V18" s="541"/>
      <c r="W18" s="542"/>
      <c r="X18" s="541"/>
      <c r="Y18" s="542">
        <f t="shared" si="11"/>
        <v>0</v>
      </c>
      <c r="Z18" s="541"/>
      <c r="AA18" s="542">
        <f t="shared" si="12"/>
        <v>0</v>
      </c>
      <c r="AB18" s="544"/>
      <c r="AC18" s="546"/>
      <c r="AD18" s="546"/>
      <c r="AE18" s="546"/>
      <c r="AF18" s="546"/>
      <c r="AG18" s="542"/>
    </row>
  </sheetData>
  <protectedRanges>
    <protectedRange password="C7AF" sqref="I7:I18" name="Range1"/>
  </protectedRanges>
  <autoFilter ref="C6:AG6" xr:uid="{00000000-0009-0000-0000-000007000000}"/>
  <mergeCells count="9">
    <mergeCell ref="X4:Y4"/>
    <mergeCell ref="Z4:AA4"/>
    <mergeCell ref="AB5:AG5"/>
    <mergeCell ref="J4:K4"/>
    <mergeCell ref="L4:M4"/>
    <mergeCell ref="N4:O4"/>
    <mergeCell ref="P4:Q4"/>
    <mergeCell ref="T4:U4"/>
    <mergeCell ref="V4:W4"/>
  </mergeCells>
  <conditionalFormatting sqref="B6:B18">
    <cfRule type="duplicateValues" dxfId="15" priority="12"/>
  </conditionalFormatting>
  <conditionalFormatting sqref="C6:C18">
    <cfRule type="duplicateValues" dxfId="14" priority="13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BF3A1"/>
  </sheetPr>
  <dimension ref="B3:AF13"/>
  <sheetViews>
    <sheetView zoomScaleNormal="100" workbookViewId="0">
      <selection activeCell="D36" sqref="D36"/>
    </sheetView>
  </sheetViews>
  <sheetFormatPr defaultColWidth="11.42578125" defaultRowHeight="11.45"/>
  <cols>
    <col min="1" max="1" width="2.28515625" style="362" customWidth="1"/>
    <col min="2" max="2" width="3" style="362" bestFit="1" customWidth="1"/>
    <col min="3" max="3" width="9.28515625" style="362" bestFit="1" customWidth="1"/>
    <col min="4" max="4" width="5.5703125" style="362" bestFit="1" customWidth="1"/>
    <col min="5" max="5" width="36.7109375" style="362" customWidth="1"/>
    <col min="6" max="6" width="5.5703125" style="362" customWidth="1"/>
    <col min="7" max="7" width="6.5703125" style="529" customWidth="1"/>
    <col min="8" max="8" width="6.42578125" style="362" bestFit="1" customWidth="1"/>
    <col min="9" max="9" width="13.7109375" style="362" bestFit="1" customWidth="1"/>
    <col min="10" max="10" width="15.28515625" style="362" bestFit="1" customWidth="1"/>
    <col min="11" max="11" width="11.42578125" style="362"/>
    <col min="12" max="12" width="13.28515625" style="362" bestFit="1" customWidth="1"/>
    <col min="13" max="13" width="11.42578125" style="362"/>
    <col min="14" max="14" width="13.28515625" style="362" bestFit="1" customWidth="1"/>
    <col min="15" max="15" width="8.28515625" style="528" bestFit="1" customWidth="1"/>
    <col min="16" max="16" width="13.7109375" style="362" bestFit="1" customWidth="1"/>
    <col min="17" max="17" width="20.42578125" style="362" bestFit="1" customWidth="1"/>
    <col min="18" max="18" width="12.28515625" style="362" bestFit="1" customWidth="1"/>
    <col min="19" max="19" width="15.5703125" style="362" bestFit="1" customWidth="1"/>
    <col min="20" max="20" width="9.42578125" style="362" customWidth="1"/>
    <col min="21" max="26" width="11.42578125" style="362"/>
    <col min="27" max="27" width="19.7109375" style="362" bestFit="1" customWidth="1"/>
    <col min="28" max="28" width="11.42578125" style="362"/>
    <col min="29" max="29" width="15.28515625" style="362" bestFit="1" customWidth="1"/>
    <col min="30" max="16384" width="11.42578125" style="362"/>
  </cols>
  <sheetData>
    <row r="3" spans="2:32" ht="12" thickBot="1"/>
    <row r="4" spans="2:32" ht="12.6" thickBot="1">
      <c r="I4" s="825" t="s">
        <v>3452</v>
      </c>
      <c r="J4" s="826"/>
      <c r="K4" s="827" t="s">
        <v>12</v>
      </c>
      <c r="L4" s="824"/>
      <c r="M4" s="827" t="s">
        <v>13</v>
      </c>
      <c r="N4" s="824"/>
      <c r="O4" s="827" t="s">
        <v>14</v>
      </c>
      <c r="P4" s="824"/>
      <c r="Q4" s="529"/>
      <c r="R4" s="529"/>
      <c r="S4" s="828" t="s">
        <v>15</v>
      </c>
      <c r="T4" s="829"/>
      <c r="U4" s="820" t="s">
        <v>16</v>
      </c>
      <c r="V4" s="821"/>
      <c r="W4" s="820" t="s">
        <v>17</v>
      </c>
      <c r="X4" s="821"/>
      <c r="Y4" s="820" t="s">
        <v>18</v>
      </c>
      <c r="Z4" s="821"/>
      <c r="AA4" s="529"/>
      <c r="AB4" s="529"/>
      <c r="AC4" s="529"/>
      <c r="AD4" s="529"/>
      <c r="AE4" s="529"/>
      <c r="AF4" s="529"/>
    </row>
    <row r="5" spans="2:32" ht="12.6" thickBot="1">
      <c r="I5" s="530">
        <v>0.9</v>
      </c>
      <c r="J5" s="531">
        <v>0.1</v>
      </c>
      <c r="K5" s="532">
        <f>SUBTOTAL(9,K7:K13)</f>
        <v>0</v>
      </c>
      <c r="L5" s="533">
        <f>SUBTOTAL(9,L7:L13)</f>
        <v>0</v>
      </c>
      <c r="M5" s="534">
        <f>IFERROR(SUBTOTAL(9,M7:M13),0)</f>
        <v>0</v>
      </c>
      <c r="N5" s="533">
        <f>SUBTOTAL(9,N7:N13)</f>
        <v>0</v>
      </c>
      <c r="O5" s="535">
        <f>IFERROR(P5/G5,0)</f>
        <v>0</v>
      </c>
      <c r="P5" s="533">
        <f>SUBTOTAL(9,P7:P13)</f>
        <v>0</v>
      </c>
      <c r="Q5" s="529"/>
      <c r="R5" s="529"/>
      <c r="S5" s="536">
        <v>0.9</v>
      </c>
      <c r="T5" s="537">
        <v>0.1</v>
      </c>
      <c r="U5" s="538"/>
      <c r="V5" s="718">
        <f>+SUBTOTAL(9,V7:V825)</f>
        <v>0</v>
      </c>
      <c r="W5" s="540"/>
      <c r="X5" s="539"/>
      <c r="Y5" s="540"/>
      <c r="Z5" s="718">
        <f>+SUBTOTAL(9,Z7:Z825)</f>
        <v>0</v>
      </c>
      <c r="AA5" s="822" t="s">
        <v>19</v>
      </c>
      <c r="AB5" s="823"/>
      <c r="AC5" s="823"/>
      <c r="AD5" s="823"/>
      <c r="AE5" s="823"/>
      <c r="AF5" s="824"/>
    </row>
    <row r="6" spans="2:32" ht="12.6" thickBot="1">
      <c r="B6" s="587" t="s">
        <v>20</v>
      </c>
      <c r="C6" s="587" t="s">
        <v>2894</v>
      </c>
      <c r="D6" s="588"/>
      <c r="E6" s="589" t="s">
        <v>2895</v>
      </c>
      <c r="F6" s="590"/>
      <c r="G6" s="601"/>
      <c r="H6" s="591" t="s">
        <v>54</v>
      </c>
      <c r="I6" s="592" t="s">
        <v>3443</v>
      </c>
      <c r="J6" s="593" t="s">
        <v>3453</v>
      </c>
      <c r="K6" s="594" t="s">
        <v>54</v>
      </c>
      <c r="L6" s="593" t="s">
        <v>55</v>
      </c>
      <c r="M6" s="594" t="s">
        <v>54</v>
      </c>
      <c r="N6" s="595" t="s">
        <v>55</v>
      </c>
      <c r="O6" s="596" t="s">
        <v>54</v>
      </c>
      <c r="P6" s="597" t="s">
        <v>56</v>
      </c>
      <c r="Q6" s="598" t="s">
        <v>57</v>
      </c>
      <c r="R6" s="599" t="s">
        <v>58</v>
      </c>
      <c r="S6" s="594" t="s">
        <v>3454</v>
      </c>
      <c r="T6" s="593" t="s">
        <v>60</v>
      </c>
      <c r="U6" s="594" t="s">
        <v>61</v>
      </c>
      <c r="V6" s="593" t="s">
        <v>55</v>
      </c>
      <c r="W6" s="594" t="s">
        <v>61</v>
      </c>
      <c r="X6" s="593" t="s">
        <v>55</v>
      </c>
      <c r="Y6" s="594" t="s">
        <v>61</v>
      </c>
      <c r="Z6" s="593" t="s">
        <v>55</v>
      </c>
      <c r="AA6" s="598" t="s">
        <v>59</v>
      </c>
      <c r="AB6" s="600" t="s">
        <v>62</v>
      </c>
      <c r="AC6" s="600" t="s">
        <v>50</v>
      </c>
      <c r="AD6" s="600" t="s">
        <v>63</v>
      </c>
      <c r="AE6" s="600" t="s">
        <v>64</v>
      </c>
      <c r="AF6" s="593" t="s">
        <v>60</v>
      </c>
    </row>
    <row r="7" spans="2:32" ht="13.15">
      <c r="B7" s="581">
        <v>1</v>
      </c>
      <c r="C7" s="606" t="s">
        <v>2896</v>
      </c>
      <c r="D7" s="607" t="s">
        <v>3297</v>
      </c>
      <c r="E7" s="608" t="s">
        <v>2897</v>
      </c>
      <c r="F7" s="609" t="s">
        <v>2075</v>
      </c>
      <c r="G7" s="610">
        <v>1</v>
      </c>
      <c r="H7" s="719">
        <v>405.476</v>
      </c>
      <c r="I7" s="613"/>
      <c r="J7" s="614"/>
      <c r="K7" s="613"/>
      <c r="L7" s="614"/>
      <c r="M7" s="712">
        <f>IFERROR(O7-K7,0)</f>
        <v>0</v>
      </c>
      <c r="N7" s="713">
        <f t="shared" ref="N7:N13" si="0">P7-L7</f>
        <v>0</v>
      </c>
      <c r="O7" s="712">
        <f>IFERROR(P7/G7,0)</f>
        <v>0</v>
      </c>
      <c r="P7" s="713">
        <f t="shared" ref="P7:P12" si="1">SUMPRODUCT(I7:J7,$I$5:$J$5)</f>
        <v>0</v>
      </c>
      <c r="Q7" s="712">
        <f>P7</f>
        <v>0</v>
      </c>
      <c r="R7" s="614"/>
      <c r="S7" s="613"/>
      <c r="T7" s="614"/>
      <c r="U7" s="613"/>
      <c r="V7" s="614"/>
      <c r="W7" s="712"/>
      <c r="X7" s="713">
        <f>Z7-V7</f>
        <v>0</v>
      </c>
      <c r="Y7" s="712"/>
      <c r="Z7" s="713">
        <f>SUMPRODUCT(S7:T7,$S$5:$T$5)</f>
        <v>0</v>
      </c>
      <c r="AA7" s="584"/>
      <c r="AB7" s="586"/>
      <c r="AC7" s="586"/>
      <c r="AD7" s="586"/>
      <c r="AE7" s="586"/>
      <c r="AF7" s="583"/>
    </row>
    <row r="8" spans="2:32" ht="13.15">
      <c r="B8" s="573">
        <v>2</v>
      </c>
      <c r="C8" s="573" t="s">
        <v>2918</v>
      </c>
      <c r="D8" s="574" t="s">
        <v>3297</v>
      </c>
      <c r="E8" s="575" t="s">
        <v>2919</v>
      </c>
      <c r="F8" s="576" t="s">
        <v>2075</v>
      </c>
      <c r="G8" s="611">
        <v>1</v>
      </c>
      <c r="H8" s="720">
        <v>236.62</v>
      </c>
      <c r="I8" s="541"/>
      <c r="J8" s="542"/>
      <c r="K8" s="541"/>
      <c r="L8" s="542"/>
      <c r="M8" s="714">
        <f t="shared" ref="M8:M13" si="2">IFERROR(O8-K8,0)</f>
        <v>0</v>
      </c>
      <c r="N8" s="715">
        <f t="shared" si="0"/>
        <v>0</v>
      </c>
      <c r="O8" s="714">
        <f t="shared" ref="O8:O13" si="3">IFERROR(P8/G8,0)</f>
        <v>0</v>
      </c>
      <c r="P8" s="715">
        <f t="shared" si="1"/>
        <v>0</v>
      </c>
      <c r="Q8" s="714">
        <f t="shared" ref="Q8:Q13" si="4">P8</f>
        <v>0</v>
      </c>
      <c r="R8" s="542"/>
      <c r="S8" s="541"/>
      <c r="T8" s="542"/>
      <c r="U8" s="541"/>
      <c r="V8" s="542"/>
      <c r="W8" s="714"/>
      <c r="X8" s="715">
        <f t="shared" ref="X8:X13" si="5">Z8-V8</f>
        <v>0</v>
      </c>
      <c r="Y8" s="714"/>
      <c r="Z8" s="715">
        <f t="shared" ref="Z8:Z13" si="6">SUMPRODUCT(S8:T8,$S$5:$T$5)</f>
        <v>0</v>
      </c>
      <c r="AA8" s="544"/>
      <c r="AB8" s="546"/>
      <c r="AC8" s="546"/>
      <c r="AD8" s="546"/>
      <c r="AE8" s="546"/>
      <c r="AF8" s="542"/>
    </row>
    <row r="9" spans="2:32" ht="13.15">
      <c r="B9" s="573">
        <v>3</v>
      </c>
      <c r="C9" s="573" t="s">
        <v>2939</v>
      </c>
      <c r="D9" s="574" t="s">
        <v>3297</v>
      </c>
      <c r="E9" s="575" t="s">
        <v>2940</v>
      </c>
      <c r="F9" s="576" t="s">
        <v>2075</v>
      </c>
      <c r="G9" s="611">
        <v>1</v>
      </c>
      <c r="H9" s="720">
        <v>102.45399999999999</v>
      </c>
      <c r="I9" s="541"/>
      <c r="J9" s="542"/>
      <c r="K9" s="541"/>
      <c r="L9" s="542"/>
      <c r="M9" s="714">
        <f t="shared" si="2"/>
        <v>0</v>
      </c>
      <c r="N9" s="715">
        <f t="shared" si="0"/>
        <v>0</v>
      </c>
      <c r="O9" s="714">
        <f t="shared" si="3"/>
        <v>0</v>
      </c>
      <c r="P9" s="715">
        <f t="shared" si="1"/>
        <v>0</v>
      </c>
      <c r="Q9" s="714">
        <f t="shared" si="4"/>
        <v>0</v>
      </c>
      <c r="R9" s="542"/>
      <c r="S9" s="541"/>
      <c r="T9" s="542"/>
      <c r="U9" s="541"/>
      <c r="V9" s="542"/>
      <c r="W9" s="714"/>
      <c r="X9" s="715">
        <f t="shared" si="5"/>
        <v>0</v>
      </c>
      <c r="Y9" s="714"/>
      <c r="Z9" s="715">
        <f t="shared" si="6"/>
        <v>0</v>
      </c>
      <c r="AA9" s="544"/>
      <c r="AB9" s="546"/>
      <c r="AC9" s="546"/>
      <c r="AD9" s="546"/>
      <c r="AE9" s="546"/>
      <c r="AF9" s="542"/>
    </row>
    <row r="10" spans="2:32" ht="13.15">
      <c r="B10" s="573">
        <v>4</v>
      </c>
      <c r="C10" s="573" t="s">
        <v>2959</v>
      </c>
      <c r="D10" s="574" t="s">
        <v>3297</v>
      </c>
      <c r="E10" s="575" t="s">
        <v>2960</v>
      </c>
      <c r="F10" s="576" t="s">
        <v>2075</v>
      </c>
      <c r="G10" s="611">
        <v>1</v>
      </c>
      <c r="H10" s="720">
        <v>119.95</v>
      </c>
      <c r="I10" s="541"/>
      <c r="J10" s="542"/>
      <c r="K10" s="541"/>
      <c r="L10" s="542"/>
      <c r="M10" s="714">
        <f t="shared" si="2"/>
        <v>0</v>
      </c>
      <c r="N10" s="715">
        <f t="shared" si="0"/>
        <v>0</v>
      </c>
      <c r="O10" s="714">
        <f t="shared" si="3"/>
        <v>0</v>
      </c>
      <c r="P10" s="715">
        <f t="shared" si="1"/>
        <v>0</v>
      </c>
      <c r="Q10" s="714">
        <f t="shared" si="4"/>
        <v>0</v>
      </c>
      <c r="R10" s="542"/>
      <c r="S10" s="541"/>
      <c r="T10" s="542"/>
      <c r="U10" s="541"/>
      <c r="V10" s="542"/>
      <c r="W10" s="714"/>
      <c r="X10" s="715">
        <f t="shared" si="5"/>
        <v>0</v>
      </c>
      <c r="Y10" s="714"/>
      <c r="Z10" s="715">
        <f t="shared" si="6"/>
        <v>0</v>
      </c>
      <c r="AA10" s="544"/>
      <c r="AB10" s="546"/>
      <c r="AC10" s="546"/>
      <c r="AD10" s="546"/>
      <c r="AE10" s="546"/>
      <c r="AF10" s="542"/>
    </row>
    <row r="11" spans="2:32" ht="13.15">
      <c r="B11" s="573">
        <v>5</v>
      </c>
      <c r="C11" s="573" t="s">
        <v>2961</v>
      </c>
      <c r="D11" s="574" t="s">
        <v>3297</v>
      </c>
      <c r="E11" s="575" t="s">
        <v>2962</v>
      </c>
      <c r="F11" s="576" t="s">
        <v>2075</v>
      </c>
      <c r="G11" s="611">
        <v>1</v>
      </c>
      <c r="H11" s="720">
        <v>121.246</v>
      </c>
      <c r="I11" s="541"/>
      <c r="J11" s="542"/>
      <c r="K11" s="541"/>
      <c r="L11" s="542"/>
      <c r="M11" s="714">
        <f t="shared" si="2"/>
        <v>0</v>
      </c>
      <c r="N11" s="715">
        <f t="shared" si="0"/>
        <v>0</v>
      </c>
      <c r="O11" s="714">
        <f t="shared" si="3"/>
        <v>0</v>
      </c>
      <c r="P11" s="715">
        <f t="shared" si="1"/>
        <v>0</v>
      </c>
      <c r="Q11" s="714">
        <f t="shared" si="4"/>
        <v>0</v>
      </c>
      <c r="R11" s="542"/>
      <c r="S11" s="541"/>
      <c r="T11" s="542"/>
      <c r="U11" s="541"/>
      <c r="V11" s="542"/>
      <c r="W11" s="714"/>
      <c r="X11" s="715">
        <f t="shared" si="5"/>
        <v>0</v>
      </c>
      <c r="Y11" s="714"/>
      <c r="Z11" s="715">
        <f t="shared" si="6"/>
        <v>0</v>
      </c>
      <c r="AA11" s="544"/>
      <c r="AB11" s="546"/>
      <c r="AC11" s="546"/>
      <c r="AD11" s="546"/>
      <c r="AE11" s="546"/>
      <c r="AF11" s="542"/>
    </row>
    <row r="12" spans="2:32" ht="13.15">
      <c r="B12" s="573">
        <v>6</v>
      </c>
      <c r="C12" s="573" t="s">
        <v>2963</v>
      </c>
      <c r="D12" s="574" t="s">
        <v>3297</v>
      </c>
      <c r="E12" s="575" t="s">
        <v>2964</v>
      </c>
      <c r="F12" s="576" t="s">
        <v>2075</v>
      </c>
      <c r="G12" s="611">
        <v>1</v>
      </c>
      <c r="H12" s="720">
        <v>73.962000000000003</v>
      </c>
      <c r="I12" s="541"/>
      <c r="J12" s="542"/>
      <c r="K12" s="541"/>
      <c r="L12" s="542"/>
      <c r="M12" s="714">
        <f t="shared" si="2"/>
        <v>0</v>
      </c>
      <c r="N12" s="715">
        <f t="shared" si="0"/>
        <v>0</v>
      </c>
      <c r="O12" s="714">
        <f t="shared" si="3"/>
        <v>0</v>
      </c>
      <c r="P12" s="715">
        <f t="shared" si="1"/>
        <v>0</v>
      </c>
      <c r="Q12" s="714">
        <f t="shared" si="4"/>
        <v>0</v>
      </c>
      <c r="R12" s="542"/>
      <c r="S12" s="541"/>
      <c r="T12" s="542"/>
      <c r="U12" s="541"/>
      <c r="V12" s="542"/>
      <c r="W12" s="714"/>
      <c r="X12" s="715">
        <f t="shared" si="5"/>
        <v>0</v>
      </c>
      <c r="Y12" s="714"/>
      <c r="Z12" s="715">
        <f t="shared" si="6"/>
        <v>0</v>
      </c>
      <c r="AA12" s="544"/>
      <c r="AB12" s="546"/>
      <c r="AC12" s="546"/>
      <c r="AD12" s="546"/>
      <c r="AE12" s="546"/>
      <c r="AF12" s="542"/>
    </row>
    <row r="13" spans="2:32" ht="13.9" thickBot="1">
      <c r="B13" s="573">
        <v>7</v>
      </c>
      <c r="C13" s="577" t="s">
        <v>2965</v>
      </c>
      <c r="D13" s="578" t="s">
        <v>3297</v>
      </c>
      <c r="E13" s="579" t="s">
        <v>2966</v>
      </c>
      <c r="F13" s="580" t="s">
        <v>2075</v>
      </c>
      <c r="G13" s="612">
        <v>1</v>
      </c>
      <c r="H13" s="721">
        <v>384.01900000000001</v>
      </c>
      <c r="I13" s="547"/>
      <c r="J13" s="548"/>
      <c r="K13" s="547"/>
      <c r="L13" s="548"/>
      <c r="M13" s="716">
        <f t="shared" si="2"/>
        <v>0</v>
      </c>
      <c r="N13" s="717">
        <f t="shared" si="0"/>
        <v>0</v>
      </c>
      <c r="O13" s="716">
        <f t="shared" si="3"/>
        <v>0</v>
      </c>
      <c r="P13" s="717">
        <f>SUMPRODUCT(I13:J13,$I$5:$J$5)</f>
        <v>0</v>
      </c>
      <c r="Q13" s="716">
        <f t="shared" si="4"/>
        <v>0</v>
      </c>
      <c r="R13" s="548"/>
      <c r="S13" s="547"/>
      <c r="T13" s="548"/>
      <c r="U13" s="547"/>
      <c r="V13" s="548"/>
      <c r="W13" s="716"/>
      <c r="X13" s="717">
        <f t="shared" si="5"/>
        <v>0</v>
      </c>
      <c r="Y13" s="716"/>
      <c r="Z13" s="717">
        <f t="shared" si="6"/>
        <v>0</v>
      </c>
      <c r="AA13" s="544"/>
      <c r="AB13" s="546"/>
      <c r="AC13" s="546"/>
      <c r="AD13" s="546"/>
      <c r="AE13" s="546"/>
      <c r="AF13" s="542"/>
    </row>
  </sheetData>
  <protectedRanges>
    <protectedRange password="C7AF" sqref="H7:H13" name="Range1"/>
  </protectedRanges>
  <autoFilter ref="C6:AF6" xr:uid="{00000000-0009-0000-0000-000008000000}"/>
  <mergeCells count="9">
    <mergeCell ref="I4:J4"/>
    <mergeCell ref="AA5:AF5"/>
    <mergeCell ref="K4:L4"/>
    <mergeCell ref="M4:N4"/>
    <mergeCell ref="O4:P4"/>
    <mergeCell ref="S4:T4"/>
    <mergeCell ref="U4:V4"/>
    <mergeCell ref="W4:X4"/>
    <mergeCell ref="Y4:Z4"/>
  </mergeCells>
  <conditionalFormatting sqref="B6:B13">
    <cfRule type="duplicateValues" dxfId="13" priority="3"/>
  </conditionalFormatting>
  <conditionalFormatting sqref="C6:C13">
    <cfRule type="duplicateValues" dxfId="12" priority="6"/>
  </conditionalFormatting>
  <pageMargins left="0.7" right="0.7" top="0.75" bottom="0.75" header="0.3" footer="0.3"/>
  <pageSetup paperSize="9" orientation="portrait" r:id="rId1"/>
  <ignoredErrors>
    <ignoredError sqref="O5" formula="1"/>
    <ignoredError sqref="P7:P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BF3A1"/>
    <pageSetUpPr fitToPage="1"/>
  </sheetPr>
  <dimension ref="A1:BC62"/>
  <sheetViews>
    <sheetView topLeftCell="N1" zoomScale="85" zoomScaleNormal="85" workbookViewId="0">
      <pane ySplit="5" topLeftCell="A6" activePane="bottomLeft" state="frozen"/>
      <selection pane="bottomLeft" activeCell="AJ6" sqref="AJ6:AK50"/>
      <selection activeCell="G232" sqref="G232"/>
    </sheetView>
  </sheetViews>
  <sheetFormatPr defaultColWidth="11.5703125" defaultRowHeight="13.15" outlineLevelCol="2"/>
  <cols>
    <col min="1" max="1" width="3.140625" style="26" customWidth="1"/>
    <col min="2" max="2" width="8.28515625" style="20" customWidth="1"/>
    <col min="3" max="3" width="12.7109375" style="20" customWidth="1"/>
    <col min="4" max="4" width="28" style="20" customWidth="1"/>
    <col min="5" max="5" width="10.28515625" style="20" customWidth="1"/>
    <col min="6" max="6" width="31.5703125" style="20" customWidth="1"/>
    <col min="7" max="7" width="10.7109375" style="20" bestFit="1" customWidth="1"/>
    <col min="8" max="8" width="40.28515625" style="20" bestFit="1" customWidth="1"/>
    <col min="9" max="9" width="5.28515625" style="20" customWidth="1"/>
    <col min="10" max="10" width="24.7109375" style="20" bestFit="1" customWidth="1"/>
    <col min="11" max="11" width="11.7109375" style="20" customWidth="1"/>
    <col min="12" max="14" width="9.7109375" style="20" customWidth="1"/>
    <col min="15" max="15" width="8.5703125" style="20" hidden="1" customWidth="1"/>
    <col min="16" max="16" width="18.28515625" style="20" hidden="1" customWidth="1"/>
    <col min="17" max="17" width="14.7109375" style="20" hidden="1" customWidth="1"/>
    <col min="18" max="18" width="14.42578125" style="20" hidden="1" customWidth="1"/>
    <col min="19" max="19" width="35" style="20" hidden="1" customWidth="1"/>
    <col min="20" max="20" width="47.28515625" style="20" hidden="1" customWidth="1"/>
    <col min="21" max="21" width="29.7109375" style="20" hidden="1" customWidth="1"/>
    <col min="22" max="22" width="13.28515625" style="20" hidden="1" customWidth="1"/>
    <col min="23" max="23" width="9.42578125" style="20" hidden="1" customWidth="1"/>
    <col min="24" max="25" width="20.28515625" style="20" hidden="1" customWidth="1"/>
    <col min="26" max="26" width="21.28515625" style="20" hidden="1" customWidth="1"/>
    <col min="27" max="27" width="18.42578125" style="20" hidden="1" customWidth="1"/>
    <col min="28" max="28" width="16.7109375" style="162" hidden="1" customWidth="1"/>
    <col min="29" max="29" width="19.28515625" style="162" customWidth="1"/>
    <col min="30" max="30" width="22.7109375" style="162" bestFit="1" customWidth="1"/>
    <col min="31" max="31" width="14.140625" style="20" bestFit="1" customWidth="1" outlineLevel="1"/>
    <col min="32" max="32" width="21.5703125" style="20" bestFit="1" customWidth="1" outlineLevel="1"/>
    <col min="33" max="33" width="15.5703125" style="20" bestFit="1" customWidth="1" outlineLevel="1"/>
    <col min="34" max="34" width="11.85546875" style="20" customWidth="1" outlineLevel="1"/>
    <col min="35" max="35" width="12" style="173" customWidth="1" outlineLevel="1"/>
    <col min="36" max="36" width="11.28515625" style="20" customWidth="1" outlineLevel="1"/>
    <col min="37" max="37" width="10.5703125" style="20" customWidth="1" outlineLevel="1"/>
    <col min="38" max="38" width="8.7109375" style="20" customWidth="1" outlineLevel="1"/>
    <col min="39" max="39" width="15.28515625" style="173" customWidth="1" outlineLevel="1"/>
    <col min="40" max="40" width="8.7109375" style="20" customWidth="1" outlineLevel="1"/>
    <col min="41" max="41" width="10.5703125" style="174" customWidth="1" outlineLevel="1"/>
    <col min="42" max="42" width="17.7109375" style="144" customWidth="1" outlineLevel="1"/>
    <col min="43" max="43" width="23.85546875" style="144" bestFit="1" customWidth="1" outlineLevel="1"/>
    <col min="44" max="44" width="15.7109375" style="144" customWidth="1" outlineLevel="1"/>
    <col min="45" max="45" width="15.28515625" style="144" customWidth="1" outlineLevel="2"/>
    <col min="46" max="46" width="19.28515625" style="144" customWidth="1" outlineLevel="2"/>
    <col min="47" max="47" width="13" style="144" customWidth="1" outlineLevel="2"/>
    <col min="48" max="48" width="15.28515625" style="144" customWidth="1" outlineLevel="2"/>
    <col min="49" max="49" width="9" style="20" customWidth="1" outlineLevel="2"/>
    <col min="50" max="50" width="22.28515625" style="20" customWidth="1" outlineLevel="2"/>
    <col min="51" max="51" width="7.42578125" style="20" customWidth="1" outlineLevel="2"/>
    <col min="52" max="52" width="21.28515625" style="20" customWidth="1" outlineLevel="2"/>
    <col min="53" max="53" width="8.28515625" style="20" customWidth="1" outlineLevel="2"/>
    <col min="54" max="54" width="21.5703125" style="173" customWidth="1" outlineLevel="2"/>
    <col min="55" max="16384" width="11.5703125" style="26"/>
  </cols>
  <sheetData>
    <row r="1" spans="1:54" ht="13.9" thickBot="1">
      <c r="A1" s="987"/>
      <c r="B1" s="905"/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  <c r="AI1" s="985"/>
      <c r="AJ1" s="905"/>
      <c r="AK1" s="905"/>
      <c r="AL1" s="905"/>
      <c r="AM1" s="985"/>
      <c r="AN1" s="905"/>
      <c r="AO1" s="1095"/>
      <c r="AP1" s="909"/>
      <c r="AQ1" s="909"/>
      <c r="AR1" s="909"/>
      <c r="AS1" s="909"/>
      <c r="AT1" s="909"/>
      <c r="AU1" s="909"/>
      <c r="AV1" s="909"/>
      <c r="AW1" s="905"/>
      <c r="AX1" s="905"/>
      <c r="AY1" s="905"/>
      <c r="AZ1" s="905"/>
      <c r="BA1" s="905"/>
      <c r="BB1" s="985"/>
    </row>
    <row r="2" spans="1:54" ht="15" customHeight="1" thickBot="1">
      <c r="A2" s="987"/>
      <c r="B2" s="905"/>
      <c r="C2" s="905"/>
      <c r="D2" s="967">
        <f>37*12</f>
        <v>444</v>
      </c>
      <c r="E2" s="1095"/>
      <c r="F2" s="946" t="s">
        <v>3455</v>
      </c>
      <c r="G2" s="946" t="s">
        <v>2916</v>
      </c>
      <c r="H2" s="946">
        <v>1450</v>
      </c>
      <c r="I2" s="905"/>
      <c r="J2" s="1096">
        <f>13*12</f>
        <v>156</v>
      </c>
      <c r="K2" s="1096"/>
      <c r="L2" s="985"/>
      <c r="M2" s="905"/>
      <c r="N2" s="905"/>
      <c r="O2" s="905"/>
      <c r="P2" s="905"/>
      <c r="Q2" s="65"/>
      <c r="R2" s="905"/>
      <c r="S2" s="905"/>
      <c r="T2" s="905"/>
      <c r="U2" s="905"/>
      <c r="V2" s="905"/>
      <c r="W2" s="910"/>
      <c r="X2" s="905"/>
      <c r="Y2" s="905"/>
      <c r="Z2" s="905"/>
      <c r="AA2" s="905"/>
      <c r="AB2" s="905"/>
      <c r="AC2" s="905"/>
      <c r="AD2" s="905"/>
      <c r="AE2" s="37"/>
      <c r="AF2" s="37"/>
      <c r="AG2" s="37"/>
      <c r="AH2" s="37"/>
      <c r="AI2" s="985"/>
      <c r="AJ2" s="765" t="s">
        <v>4</v>
      </c>
      <c r="AK2" s="766"/>
      <c r="AL2" s="766"/>
      <c r="AM2" s="766"/>
      <c r="AN2" s="766"/>
      <c r="AO2" s="767"/>
      <c r="AP2" s="909"/>
      <c r="AQ2" s="909"/>
      <c r="AR2" s="909"/>
      <c r="AS2" s="909"/>
      <c r="AT2" s="909"/>
      <c r="AU2" s="909"/>
      <c r="AV2" s="909"/>
      <c r="AW2" s="765" t="s">
        <v>5</v>
      </c>
      <c r="AX2" s="766"/>
      <c r="AY2" s="766"/>
      <c r="AZ2" s="766"/>
      <c r="BA2" s="766"/>
      <c r="BB2" s="767"/>
    </row>
    <row r="3" spans="1:54" ht="15" customHeight="1" thickBot="1">
      <c r="A3" s="987"/>
      <c r="B3" s="905"/>
      <c r="C3" s="905"/>
      <c r="D3" s="967"/>
      <c r="E3" s="1095"/>
      <c r="F3" s="905"/>
      <c r="G3" s="905"/>
      <c r="H3" s="905"/>
      <c r="I3" s="905"/>
      <c r="J3" s="905"/>
      <c r="K3" s="905"/>
      <c r="L3" s="905"/>
      <c r="M3" s="905"/>
      <c r="N3" s="905"/>
      <c r="O3" s="905"/>
      <c r="P3" s="905"/>
      <c r="Q3" s="905"/>
      <c r="R3" s="905"/>
      <c r="S3" s="905"/>
      <c r="T3" s="905"/>
      <c r="U3" s="905"/>
      <c r="V3" s="905"/>
      <c r="W3" s="910"/>
      <c r="X3" s="905"/>
      <c r="Y3" s="905"/>
      <c r="Z3" s="905"/>
      <c r="AA3" s="905"/>
      <c r="AB3" s="414" t="s">
        <v>8</v>
      </c>
      <c r="AC3" s="343" t="s">
        <v>9</v>
      </c>
      <c r="AD3" s="343" t="s">
        <v>3456</v>
      </c>
      <c r="AE3" s="768" t="s">
        <v>11</v>
      </c>
      <c r="AF3" s="769"/>
      <c r="AG3" s="769"/>
      <c r="AH3" s="770"/>
      <c r="AI3" s="985"/>
      <c r="AJ3" s="771" t="s">
        <v>12</v>
      </c>
      <c r="AK3" s="772"/>
      <c r="AL3" s="771" t="s">
        <v>13</v>
      </c>
      <c r="AM3" s="772"/>
      <c r="AN3" s="771" t="s">
        <v>14</v>
      </c>
      <c r="AO3" s="772"/>
      <c r="AP3" s="765" t="s">
        <v>54</v>
      </c>
      <c r="AQ3" s="767"/>
      <c r="AR3" s="909"/>
      <c r="AS3" s="768" t="s">
        <v>15</v>
      </c>
      <c r="AT3" s="769"/>
      <c r="AU3" s="769"/>
      <c r="AV3" s="770"/>
      <c r="AW3" s="771" t="s">
        <v>16</v>
      </c>
      <c r="AX3" s="772"/>
      <c r="AY3" s="771" t="s">
        <v>17</v>
      </c>
      <c r="AZ3" s="772"/>
      <c r="BA3" s="771" t="s">
        <v>18</v>
      </c>
      <c r="BB3" s="772"/>
    </row>
    <row r="4" spans="1:54" ht="21.6" customHeight="1" thickBot="1">
      <c r="A4" s="987"/>
      <c r="B4" s="905"/>
      <c r="C4" s="905"/>
      <c r="D4" s="905"/>
      <c r="E4" s="905"/>
      <c r="F4" s="905"/>
      <c r="G4" s="905"/>
      <c r="H4" s="905"/>
      <c r="I4" s="905"/>
      <c r="J4" s="905"/>
      <c r="K4" s="905"/>
      <c r="L4" s="905"/>
      <c r="M4" s="905"/>
      <c r="N4" s="905"/>
      <c r="O4" s="905"/>
      <c r="P4" s="905"/>
      <c r="Q4" s="905"/>
      <c r="R4" s="905"/>
      <c r="S4" s="905"/>
      <c r="T4" s="905"/>
      <c r="U4" s="905"/>
      <c r="V4" s="905"/>
      <c r="W4" s="910"/>
      <c r="X4" s="905"/>
      <c r="Y4" s="905"/>
      <c r="Z4" s="905"/>
      <c r="AA4" s="905"/>
      <c r="AB4" s="518">
        <f>SUBTOTAL(9,AB6:AB50)</f>
        <v>8807</v>
      </c>
      <c r="AC4" s="518">
        <f>SUBTOTAL(9,AC6:AC50)</f>
        <v>9226589</v>
      </c>
      <c r="AD4" s="519">
        <f>SUBTOTAL(9,AD6:AD50)</f>
        <v>9226.5889999999999</v>
      </c>
      <c r="AE4" s="67">
        <v>0.1</v>
      </c>
      <c r="AF4" s="68">
        <v>0.25</v>
      </c>
      <c r="AG4" s="68">
        <v>0.55000000000000004</v>
      </c>
      <c r="AH4" s="68">
        <v>0.1</v>
      </c>
      <c r="AI4" s="985"/>
      <c r="AJ4" s="131">
        <f>SUBTOTAL(9,AJ6:AJ50)</f>
        <v>4.8103325248118205</v>
      </c>
      <c r="AK4" s="175">
        <f>SUBTOTAL(9,AK6:AK50)</f>
        <v>4116.28</v>
      </c>
      <c r="AL4" s="133">
        <f>SUBTOTAL(9,AL6:AL50)</f>
        <v>0</v>
      </c>
      <c r="AM4" s="172">
        <f>SUBTOTAL(9,AM6:AM50)</f>
        <v>0</v>
      </c>
      <c r="AN4" s="133">
        <f>IFERROR(AO4/AD4,0)</f>
        <v>0.44613236809399442</v>
      </c>
      <c r="AO4" s="172">
        <f>SUBTOTAL(9,AO6:AO50)</f>
        <v>4116.28</v>
      </c>
      <c r="AP4" s="520">
        <f>+SUM(AP6:AP50)</f>
        <v>65757.318985999998</v>
      </c>
      <c r="AQ4" s="520">
        <f>+SUM(AQ6:AQ50)</f>
        <v>0</v>
      </c>
      <c r="AR4" s="909"/>
      <c r="AS4" s="67">
        <v>0.1</v>
      </c>
      <c r="AT4" s="68">
        <v>0.25</v>
      </c>
      <c r="AU4" s="69">
        <v>0.55000000000000004</v>
      </c>
      <c r="AV4" s="68">
        <v>0.1</v>
      </c>
      <c r="AW4" s="616">
        <f>AX4/AD4</f>
        <v>0.27203986218525611</v>
      </c>
      <c r="AX4" s="618">
        <f>+SUBTOTAL(9,AX6:AX834)</f>
        <v>2510</v>
      </c>
      <c r="AY4" s="133">
        <f>AZ4/AD4</f>
        <v>0.17407841619476061</v>
      </c>
      <c r="AZ4" s="722">
        <f>SUBTOTAL(9,AZ6:AZ50)</f>
        <v>1606.15</v>
      </c>
      <c r="BA4" s="133">
        <f>IFERROR(BB4/AD4,0)</f>
        <v>0.44611827838001666</v>
      </c>
      <c r="BB4" s="618">
        <f>+SUBTOTAL(9,BB6:BB834)</f>
        <v>4116.1499999999996</v>
      </c>
    </row>
    <row r="5" spans="1:54" s="525" customFormat="1" ht="34.9" customHeight="1" thickBot="1">
      <c r="A5" s="987"/>
      <c r="B5" s="145" t="s">
        <v>20</v>
      </c>
      <c r="C5" s="146" t="s">
        <v>22</v>
      </c>
      <c r="D5" s="145" t="s">
        <v>23</v>
      </c>
      <c r="E5" s="145" t="s">
        <v>3457</v>
      </c>
      <c r="F5" s="145" t="s">
        <v>25</v>
      </c>
      <c r="G5" s="145" t="s">
        <v>26</v>
      </c>
      <c r="H5" s="145" t="s">
        <v>27</v>
      </c>
      <c r="I5" s="145" t="s">
        <v>26</v>
      </c>
      <c r="J5" s="145" t="s">
        <v>28</v>
      </c>
      <c r="K5" s="145" t="s">
        <v>29</v>
      </c>
      <c r="L5" s="145" t="s">
        <v>30</v>
      </c>
      <c r="M5" s="145" t="s">
        <v>31</v>
      </c>
      <c r="N5" s="145" t="s">
        <v>32</v>
      </c>
      <c r="O5" s="152" t="s">
        <v>33</v>
      </c>
      <c r="P5" s="145" t="s">
        <v>34</v>
      </c>
      <c r="Q5" s="145" t="s">
        <v>35</v>
      </c>
      <c r="R5" s="145" t="s">
        <v>36</v>
      </c>
      <c r="S5" s="145" t="s">
        <v>37</v>
      </c>
      <c r="T5" s="145" t="s">
        <v>38</v>
      </c>
      <c r="U5" s="147" t="s">
        <v>39</v>
      </c>
      <c r="V5" s="148" t="s">
        <v>40</v>
      </c>
      <c r="W5" s="148" t="s">
        <v>41</v>
      </c>
      <c r="X5" s="148" t="s">
        <v>42</v>
      </c>
      <c r="Y5" s="148" t="s">
        <v>43</v>
      </c>
      <c r="Z5" s="149" t="s">
        <v>44</v>
      </c>
      <c r="AA5" s="145" t="s">
        <v>45</v>
      </c>
      <c r="AB5" s="145" t="s">
        <v>46</v>
      </c>
      <c r="AC5" s="146" t="s">
        <v>47</v>
      </c>
      <c r="AD5" s="154" t="s">
        <v>3458</v>
      </c>
      <c r="AE5" s="146" t="s">
        <v>49</v>
      </c>
      <c r="AF5" s="145" t="s">
        <v>50</v>
      </c>
      <c r="AG5" s="145" t="s">
        <v>63</v>
      </c>
      <c r="AH5" s="146" t="s">
        <v>3459</v>
      </c>
      <c r="AI5" s="521" t="s">
        <v>53</v>
      </c>
      <c r="AJ5" s="150" t="s">
        <v>61</v>
      </c>
      <c r="AK5" s="149" t="s">
        <v>55</v>
      </c>
      <c r="AL5" s="150" t="s">
        <v>61</v>
      </c>
      <c r="AM5" s="522" t="s">
        <v>55</v>
      </c>
      <c r="AN5" s="147" t="s">
        <v>61</v>
      </c>
      <c r="AO5" s="523" t="s">
        <v>56</v>
      </c>
      <c r="AP5" s="146" t="s">
        <v>3460</v>
      </c>
      <c r="AQ5" s="524" t="s">
        <v>3461</v>
      </c>
      <c r="AR5" s="152" t="s">
        <v>58</v>
      </c>
      <c r="AS5" s="146" t="s">
        <v>49</v>
      </c>
      <c r="AT5" s="145" t="s">
        <v>50</v>
      </c>
      <c r="AU5" s="145" t="s">
        <v>63</v>
      </c>
      <c r="AV5" s="152" t="s">
        <v>60</v>
      </c>
      <c r="AW5" s="150" t="s">
        <v>61</v>
      </c>
      <c r="AX5" s="151" t="s">
        <v>55</v>
      </c>
      <c r="AY5" s="150" t="s">
        <v>61</v>
      </c>
      <c r="AZ5" s="151" t="s">
        <v>55</v>
      </c>
      <c r="BA5" s="150" t="s">
        <v>61</v>
      </c>
      <c r="BB5" s="522" t="s">
        <v>55</v>
      </c>
    </row>
    <row r="6" spans="1:54" ht="14.45">
      <c r="A6" s="987"/>
      <c r="B6" s="1097">
        <v>1</v>
      </c>
      <c r="C6" s="1098" t="s">
        <v>2900</v>
      </c>
      <c r="D6" s="1099" t="s">
        <v>0</v>
      </c>
      <c r="E6" s="1099">
        <v>3631</v>
      </c>
      <c r="F6" s="1099" t="s">
        <v>66</v>
      </c>
      <c r="G6" s="1099">
        <v>0</v>
      </c>
      <c r="H6" s="1099"/>
      <c r="I6" s="1099"/>
      <c r="J6" s="1100" t="s">
        <v>67</v>
      </c>
      <c r="K6" s="1099">
        <v>951</v>
      </c>
      <c r="L6" s="1099"/>
      <c r="M6" s="1099">
        <v>12</v>
      </c>
      <c r="N6" s="1101">
        <v>300</v>
      </c>
      <c r="O6" s="948"/>
      <c r="P6" s="912"/>
      <c r="Q6" s="912"/>
      <c r="R6" s="912"/>
      <c r="S6" s="914"/>
      <c r="T6" s="914"/>
      <c r="U6" s="912"/>
      <c r="V6" s="912"/>
      <c r="W6" s="915"/>
      <c r="X6" s="912"/>
      <c r="Y6" s="912"/>
      <c r="Z6" s="912"/>
      <c r="AA6" s="1102"/>
      <c r="AB6" s="565"/>
      <c r="AC6" s="566">
        <v>1250</v>
      </c>
      <c r="AD6" s="567">
        <v>1.25</v>
      </c>
      <c r="AE6" s="1103">
        <v>1.3</v>
      </c>
      <c r="AF6" s="1104"/>
      <c r="AG6" s="1104"/>
      <c r="AH6" s="1105"/>
      <c r="AI6" s="1106">
        <f>IFERROR(VLOOKUP(C6,Itemizado_Piping!$C$5:$K$93,9,FALSE),"")</f>
        <v>89.557000000000002</v>
      </c>
      <c r="AJ6" s="1107">
        <v>0.10400000000000001</v>
      </c>
      <c r="AK6" s="1108">
        <v>0.13</v>
      </c>
      <c r="AL6" s="1107">
        <f>AN6-AJ6</f>
        <v>0</v>
      </c>
      <c r="AM6" s="1109">
        <f>+AO6-AK6</f>
        <v>0</v>
      </c>
      <c r="AN6" s="1110">
        <f>+IFERROR(AO6/AD6,0)</f>
        <v>0.10400000000000001</v>
      </c>
      <c r="AO6" s="1109">
        <f>SUMPRODUCT(AE6:AH6,$AE$4:$AH$4)</f>
        <v>0.13</v>
      </c>
      <c r="AP6" s="1111">
        <f>IFERROR(AI6*AD6,"")</f>
        <v>111.94625000000001</v>
      </c>
      <c r="AQ6" s="1112">
        <f>IFERROR(AI6*AM6,"")</f>
        <v>0</v>
      </c>
      <c r="AR6" s="1113"/>
      <c r="AS6" s="1114">
        <f>AE6</f>
        <v>1.3</v>
      </c>
      <c r="AT6" s="1115">
        <f>AF6</f>
        <v>0</v>
      </c>
      <c r="AU6" s="1115">
        <f>AG6</f>
        <v>0</v>
      </c>
      <c r="AV6" s="1116">
        <f>AH6</f>
        <v>0</v>
      </c>
      <c r="AW6" s="1117">
        <v>0</v>
      </c>
      <c r="AX6" s="1118">
        <v>0</v>
      </c>
      <c r="AY6" s="1117">
        <f>AZ6/AD6</f>
        <v>0.10400000000000001</v>
      </c>
      <c r="AZ6" s="1118">
        <f>BB6-AX6</f>
        <v>0.13</v>
      </c>
      <c r="BA6" s="1117">
        <f>BB6/AD6</f>
        <v>0.10400000000000001</v>
      </c>
      <c r="BB6" s="1118">
        <f>+SUMPRODUCT(AS6:AV6,$AS$4:$AV$4)</f>
        <v>0.13</v>
      </c>
    </row>
    <row r="7" spans="1:54" ht="14.45">
      <c r="A7" s="987"/>
      <c r="B7" s="1119">
        <v>2</v>
      </c>
      <c r="C7" s="932" t="s">
        <v>2969</v>
      </c>
      <c r="D7" s="912" t="s">
        <v>0</v>
      </c>
      <c r="E7" s="912" t="s">
        <v>1</v>
      </c>
      <c r="F7" s="912"/>
      <c r="G7" s="912"/>
      <c r="H7" s="912"/>
      <c r="I7" s="912"/>
      <c r="J7" s="914" t="s">
        <v>67</v>
      </c>
      <c r="K7" s="912">
        <v>951</v>
      </c>
      <c r="L7" s="912"/>
      <c r="M7" s="912">
        <v>4</v>
      </c>
      <c r="N7" s="1120"/>
      <c r="O7" s="948"/>
      <c r="P7" s="912"/>
      <c r="Q7" s="912"/>
      <c r="R7" s="912"/>
      <c r="S7" s="914"/>
      <c r="T7" s="914"/>
      <c r="U7" s="912"/>
      <c r="V7" s="912"/>
      <c r="W7" s="915"/>
      <c r="X7" s="912"/>
      <c r="Y7" s="912"/>
      <c r="Z7" s="912"/>
      <c r="AA7" s="1102"/>
      <c r="AB7" s="646"/>
      <c r="AC7" s="70">
        <v>1000</v>
      </c>
      <c r="AD7" s="568">
        <f t="shared" ref="AD7:AD37" si="0">AC7/1000</f>
        <v>1</v>
      </c>
      <c r="AE7" s="1121"/>
      <c r="AF7" s="1122"/>
      <c r="AG7" s="1122"/>
      <c r="AH7" s="1123"/>
      <c r="AI7" s="1124">
        <f>IFERROR(VLOOKUP(C7,Itemizado_Piping!$C$5:$K$93,9,FALSE),"")</f>
        <v>38.588999999999999</v>
      </c>
      <c r="AJ7" s="1125"/>
      <c r="AK7" s="1126"/>
      <c r="AL7" s="1125"/>
      <c r="AM7" s="1127"/>
      <c r="AN7" s="1128"/>
      <c r="AO7" s="1127"/>
      <c r="AP7" s="1129"/>
      <c r="AQ7" s="1130"/>
      <c r="AR7" s="925"/>
      <c r="AS7" s="1131"/>
      <c r="AT7" s="1132"/>
      <c r="AU7" s="1132"/>
      <c r="AV7" s="1133"/>
      <c r="AW7" s="1134"/>
      <c r="AX7" s="1135"/>
      <c r="AY7" s="1134"/>
      <c r="AZ7" s="1135"/>
      <c r="BA7" s="1134"/>
      <c r="BB7" s="1135"/>
    </row>
    <row r="8" spans="1:54" ht="14.45">
      <c r="A8" s="987"/>
      <c r="B8" s="1119">
        <v>3</v>
      </c>
      <c r="C8" s="932" t="s">
        <v>2967</v>
      </c>
      <c r="D8" s="912" t="s">
        <v>0</v>
      </c>
      <c r="E8" s="912" t="s">
        <v>1</v>
      </c>
      <c r="F8" s="912"/>
      <c r="G8" s="912"/>
      <c r="H8" s="912"/>
      <c r="I8" s="912"/>
      <c r="J8" s="914" t="s">
        <v>67</v>
      </c>
      <c r="K8" s="912">
        <v>951</v>
      </c>
      <c r="L8" s="912"/>
      <c r="M8" s="931">
        <v>2</v>
      </c>
      <c r="N8" s="1120"/>
      <c r="O8" s="948"/>
      <c r="P8" s="912"/>
      <c r="Q8" s="912"/>
      <c r="R8" s="912"/>
      <c r="S8" s="914"/>
      <c r="T8" s="914"/>
      <c r="U8" s="912"/>
      <c r="V8" s="912"/>
      <c r="W8" s="915"/>
      <c r="X8" s="912"/>
      <c r="Y8" s="912"/>
      <c r="Z8" s="912"/>
      <c r="AA8" s="1102"/>
      <c r="AB8" s="646"/>
      <c r="AC8" s="70">
        <v>1000</v>
      </c>
      <c r="AD8" s="568">
        <f t="shared" si="0"/>
        <v>1</v>
      </c>
      <c r="AE8" s="1121"/>
      <c r="AF8" s="1122"/>
      <c r="AG8" s="1122"/>
      <c r="AH8" s="1123"/>
      <c r="AI8" s="1124">
        <f>IFERROR(VLOOKUP(C8,Itemizado_Piping!$C$5:$K$93,9,FALSE),"")</f>
        <v>31.77</v>
      </c>
      <c r="AJ8" s="1125"/>
      <c r="AK8" s="1126"/>
      <c r="AL8" s="1125"/>
      <c r="AM8" s="1127"/>
      <c r="AN8" s="1128"/>
      <c r="AO8" s="1127"/>
      <c r="AP8" s="1129"/>
      <c r="AQ8" s="1130"/>
      <c r="AR8" s="925"/>
      <c r="AS8" s="1131"/>
      <c r="AT8" s="1132"/>
      <c r="AU8" s="1132"/>
      <c r="AV8" s="1133"/>
      <c r="AW8" s="1134"/>
      <c r="AX8" s="1135"/>
      <c r="AY8" s="1134"/>
      <c r="AZ8" s="1135"/>
      <c r="BA8" s="1134"/>
      <c r="BB8" s="1135"/>
    </row>
    <row r="9" spans="1:54" ht="14.45">
      <c r="A9" s="987"/>
      <c r="B9" s="1119">
        <v>4</v>
      </c>
      <c r="C9" s="932" t="s">
        <v>2902</v>
      </c>
      <c r="D9" s="912" t="s">
        <v>0</v>
      </c>
      <c r="E9" s="912" t="s">
        <v>1</v>
      </c>
      <c r="F9" s="912" t="s">
        <v>66</v>
      </c>
      <c r="G9" s="912">
        <v>0</v>
      </c>
      <c r="H9" s="912"/>
      <c r="I9" s="912"/>
      <c r="J9" s="914" t="s">
        <v>67</v>
      </c>
      <c r="K9" s="912">
        <v>951</v>
      </c>
      <c r="L9" s="912"/>
      <c r="M9" s="931">
        <v>16</v>
      </c>
      <c r="N9" s="1120">
        <v>400</v>
      </c>
      <c r="O9" s="948" t="s">
        <v>69</v>
      </c>
      <c r="P9" s="912"/>
      <c r="Q9" s="912" t="s">
        <v>70</v>
      </c>
      <c r="R9" s="912" t="s">
        <v>71</v>
      </c>
      <c r="S9" s="914" t="s">
        <v>72</v>
      </c>
      <c r="T9" s="914" t="s">
        <v>73</v>
      </c>
      <c r="U9" s="912">
        <v>1134</v>
      </c>
      <c r="V9" s="912">
        <v>5102</v>
      </c>
      <c r="W9" s="915">
        <v>38</v>
      </c>
      <c r="X9" s="912">
        <v>6377.6</v>
      </c>
      <c r="Y9" s="912" t="s">
        <v>74</v>
      </c>
      <c r="Z9" s="912" t="s">
        <v>75</v>
      </c>
      <c r="AA9" s="1102"/>
      <c r="AB9" s="646">
        <v>6</v>
      </c>
      <c r="AC9" s="70">
        <v>4000</v>
      </c>
      <c r="AD9" s="568">
        <f t="shared" si="0"/>
        <v>4</v>
      </c>
      <c r="AE9" s="1136">
        <v>4</v>
      </c>
      <c r="AF9" s="1137"/>
      <c r="AG9" s="1137"/>
      <c r="AH9" s="1138"/>
      <c r="AI9" s="1124">
        <f>IFERROR(VLOOKUP(C9,Itemizado_Piping!$C$5:$K$93,9,FALSE),"")</f>
        <v>83.585000000000008</v>
      </c>
      <c r="AJ9" s="1139">
        <v>0.1</v>
      </c>
      <c r="AK9" s="1140">
        <v>0.4</v>
      </c>
      <c r="AL9" s="1139">
        <f t="shared" ref="AL9:AL50" si="1">AN9-AJ9</f>
        <v>0</v>
      </c>
      <c r="AM9" s="1141">
        <f t="shared" ref="AM9:AM50" si="2">+AO9-AK9</f>
        <v>0</v>
      </c>
      <c r="AN9" s="1142">
        <f t="shared" ref="AN9:AN50" si="3">+IFERROR(AO9/AD9,0)</f>
        <v>0.1</v>
      </c>
      <c r="AO9" s="1141">
        <f t="shared" ref="AO9:AO50" si="4">SUMPRODUCT(AE9:AH9,$AE$4:$AH$4)</f>
        <v>0.4</v>
      </c>
      <c r="AP9" s="1143">
        <f t="shared" ref="AP9:AP50" si="5">IFERROR(AI9*AD9,"")</f>
        <v>334.34000000000003</v>
      </c>
      <c r="AQ9" s="1144">
        <f t="shared" ref="AQ9:AQ50" si="6">IFERROR(AI9*AM9,"")</f>
        <v>0</v>
      </c>
      <c r="AR9" s="1145"/>
      <c r="AS9" s="1146">
        <f t="shared" ref="AS9:AS38" si="7">AE9</f>
        <v>4</v>
      </c>
      <c r="AT9" s="1147">
        <f t="shared" ref="AT9:AT39" si="8">AF9</f>
        <v>0</v>
      </c>
      <c r="AU9" s="1147">
        <f t="shared" ref="AU9:AU39" si="9">AG9</f>
        <v>0</v>
      </c>
      <c r="AV9" s="1148">
        <f t="shared" ref="AV9:AV39" si="10">AH9</f>
        <v>0</v>
      </c>
      <c r="AW9" s="1149">
        <v>0</v>
      </c>
      <c r="AX9" s="1150">
        <v>0</v>
      </c>
      <c r="AY9" s="1149">
        <f t="shared" ref="AY9:AY50" si="11">AZ9/AD9</f>
        <v>0.1</v>
      </c>
      <c r="AZ9" s="1150">
        <f t="shared" ref="AZ9:AZ25" si="12">BB9-AX9</f>
        <v>0.4</v>
      </c>
      <c r="BA9" s="1149">
        <f t="shared" ref="BA9:BA50" si="13">BB9/AD9</f>
        <v>0.1</v>
      </c>
      <c r="BB9" s="1150">
        <f t="shared" ref="BB9:BB50" si="14">+SUMPRODUCT(AS9:AV9,$AS$4:$AV$4)</f>
        <v>0.4</v>
      </c>
    </row>
    <row r="10" spans="1:54" ht="14.45">
      <c r="A10" s="987"/>
      <c r="B10" s="1119">
        <v>5</v>
      </c>
      <c r="C10" s="1151" t="s">
        <v>2967</v>
      </c>
      <c r="D10" s="912" t="s">
        <v>0</v>
      </c>
      <c r="E10" s="912" t="s">
        <v>1</v>
      </c>
      <c r="F10" s="912"/>
      <c r="G10" s="912"/>
      <c r="H10" s="912"/>
      <c r="I10" s="912"/>
      <c r="J10" s="914" t="s">
        <v>67</v>
      </c>
      <c r="K10" s="912">
        <v>951</v>
      </c>
      <c r="L10" s="912"/>
      <c r="M10" s="931">
        <v>2</v>
      </c>
      <c r="N10" s="1120"/>
      <c r="O10" s="948"/>
      <c r="P10" s="912"/>
      <c r="Q10" s="912"/>
      <c r="R10" s="912"/>
      <c r="S10" s="914"/>
      <c r="T10" s="914"/>
      <c r="U10" s="912"/>
      <c r="V10" s="912"/>
      <c r="W10" s="915"/>
      <c r="X10" s="912"/>
      <c r="Y10" s="912"/>
      <c r="Z10" s="912"/>
      <c r="AA10" s="1102"/>
      <c r="AB10" s="646"/>
      <c r="AC10" s="70">
        <v>1000</v>
      </c>
      <c r="AD10" s="568">
        <f t="shared" si="0"/>
        <v>1</v>
      </c>
      <c r="AE10" s="1136"/>
      <c r="AF10" s="1137"/>
      <c r="AG10" s="1137"/>
      <c r="AH10" s="1138"/>
      <c r="AI10" s="1124">
        <f>IFERROR(VLOOKUP(C10,Itemizado_Piping!$C$5:$K$93,9,FALSE),"")</f>
        <v>31.77</v>
      </c>
      <c r="AJ10" s="1139"/>
      <c r="AK10" s="1140"/>
      <c r="AL10" s="1139"/>
      <c r="AM10" s="1141"/>
      <c r="AN10" s="1142"/>
      <c r="AO10" s="1141"/>
      <c r="AP10" s="1143"/>
      <c r="AQ10" s="1144"/>
      <c r="AR10" s="1145"/>
      <c r="AS10" s="1146"/>
      <c r="AT10" s="1147"/>
      <c r="AU10" s="1147"/>
      <c r="AV10" s="1148"/>
      <c r="AW10" s="1149"/>
      <c r="AX10" s="1150"/>
      <c r="AY10" s="1149"/>
      <c r="AZ10" s="1150"/>
      <c r="BA10" s="1149"/>
      <c r="BB10" s="1150"/>
    </row>
    <row r="11" spans="1:54" ht="14.65" customHeight="1">
      <c r="A11" s="987"/>
      <c r="B11" s="1119">
        <v>6</v>
      </c>
      <c r="C11" s="913" t="s">
        <v>2900</v>
      </c>
      <c r="D11" s="931" t="s">
        <v>0</v>
      </c>
      <c r="E11" s="912" t="s">
        <v>1</v>
      </c>
      <c r="F11" s="931"/>
      <c r="G11" s="931"/>
      <c r="H11" s="931"/>
      <c r="I11" s="931"/>
      <c r="J11" s="933" t="s">
        <v>76</v>
      </c>
      <c r="K11" s="931">
        <v>952</v>
      </c>
      <c r="L11" s="931"/>
      <c r="M11" s="931">
        <v>12</v>
      </c>
      <c r="N11" s="1152">
        <v>300</v>
      </c>
      <c r="O11" s="1084"/>
      <c r="P11" s="931"/>
      <c r="Q11" s="931"/>
      <c r="R11" s="931"/>
      <c r="S11" s="933"/>
      <c r="T11" s="933"/>
      <c r="U11" s="931"/>
      <c r="V11" s="931"/>
      <c r="W11" s="934"/>
      <c r="X11" s="931"/>
      <c r="Y11" s="931"/>
      <c r="Z11" s="931"/>
      <c r="AA11" s="947"/>
      <c r="AB11" s="171"/>
      <c r="AC11" s="39">
        <v>1250</v>
      </c>
      <c r="AD11" s="568">
        <f t="shared" si="0"/>
        <v>1.25</v>
      </c>
      <c r="AE11" s="1136">
        <v>1.3</v>
      </c>
      <c r="AF11" s="1137"/>
      <c r="AG11" s="1137"/>
      <c r="AH11" s="1138"/>
      <c r="AI11" s="1124">
        <f>IFERROR(VLOOKUP(C11,Itemizado_Piping!$C$5:$K$93,9,FALSE),"")</f>
        <v>89.557000000000002</v>
      </c>
      <c r="AJ11" s="1139">
        <v>0.10400000000000001</v>
      </c>
      <c r="AK11" s="1140">
        <v>0.13</v>
      </c>
      <c r="AL11" s="1139">
        <f t="shared" si="1"/>
        <v>0</v>
      </c>
      <c r="AM11" s="1141">
        <f t="shared" si="2"/>
        <v>0</v>
      </c>
      <c r="AN11" s="1142">
        <f t="shared" si="3"/>
        <v>0.10400000000000001</v>
      </c>
      <c r="AO11" s="1141">
        <f t="shared" si="4"/>
        <v>0.13</v>
      </c>
      <c r="AP11" s="1143">
        <f t="shared" si="5"/>
        <v>111.94625000000001</v>
      </c>
      <c r="AQ11" s="1144">
        <f t="shared" si="6"/>
        <v>0</v>
      </c>
      <c r="AR11" s="1145"/>
      <c r="AS11" s="1146">
        <f t="shared" si="7"/>
        <v>1.3</v>
      </c>
      <c r="AT11" s="1147">
        <f t="shared" si="8"/>
        <v>0</v>
      </c>
      <c r="AU11" s="1147">
        <f t="shared" si="9"/>
        <v>0</v>
      </c>
      <c r="AV11" s="1148">
        <f t="shared" si="10"/>
        <v>0</v>
      </c>
      <c r="AW11" s="1149">
        <v>0</v>
      </c>
      <c r="AX11" s="1150">
        <v>0</v>
      </c>
      <c r="AY11" s="1149">
        <f t="shared" si="11"/>
        <v>0.10400000000000001</v>
      </c>
      <c r="AZ11" s="1150">
        <f t="shared" si="12"/>
        <v>0.13</v>
      </c>
      <c r="BA11" s="1149">
        <f t="shared" si="13"/>
        <v>0.10400000000000001</v>
      </c>
      <c r="BB11" s="1150">
        <f t="shared" si="14"/>
        <v>0.13</v>
      </c>
    </row>
    <row r="12" spans="1:54" ht="14.65" customHeight="1">
      <c r="A12" s="987"/>
      <c r="B12" s="1119">
        <v>7</v>
      </c>
      <c r="C12" s="932" t="s">
        <v>2969</v>
      </c>
      <c r="D12" s="931" t="s">
        <v>0</v>
      </c>
      <c r="E12" s="912" t="s">
        <v>1</v>
      </c>
      <c r="F12" s="931"/>
      <c r="G12" s="931"/>
      <c r="H12" s="931"/>
      <c r="I12" s="931"/>
      <c r="J12" s="933" t="s">
        <v>76</v>
      </c>
      <c r="K12" s="931">
        <v>952</v>
      </c>
      <c r="L12" s="931"/>
      <c r="M12" s="931">
        <v>4</v>
      </c>
      <c r="N12" s="1152"/>
      <c r="O12" s="1084"/>
      <c r="P12" s="931"/>
      <c r="Q12" s="931"/>
      <c r="R12" s="931"/>
      <c r="S12" s="933"/>
      <c r="T12" s="933"/>
      <c r="U12" s="931"/>
      <c r="V12" s="931"/>
      <c r="W12" s="934"/>
      <c r="X12" s="931"/>
      <c r="Y12" s="931"/>
      <c r="Z12" s="931"/>
      <c r="AA12" s="947"/>
      <c r="AB12" s="171"/>
      <c r="AC12" s="39">
        <v>1000</v>
      </c>
      <c r="AD12" s="568">
        <f t="shared" si="0"/>
        <v>1</v>
      </c>
      <c r="AE12" s="1136"/>
      <c r="AF12" s="1137"/>
      <c r="AG12" s="1137"/>
      <c r="AH12" s="1138"/>
      <c r="AI12" s="1124">
        <f>IFERROR(VLOOKUP(C12,Itemizado_Piping!$C$5:$K$93,9,FALSE),"")</f>
        <v>38.588999999999999</v>
      </c>
      <c r="AJ12" s="1139"/>
      <c r="AK12" s="1140"/>
      <c r="AL12" s="1139"/>
      <c r="AM12" s="1141"/>
      <c r="AN12" s="1142"/>
      <c r="AO12" s="1141"/>
      <c r="AP12" s="1143"/>
      <c r="AQ12" s="1144"/>
      <c r="AR12" s="1145"/>
      <c r="AS12" s="1146"/>
      <c r="AT12" s="1147"/>
      <c r="AU12" s="1147"/>
      <c r="AV12" s="1148"/>
      <c r="AW12" s="1149"/>
      <c r="AX12" s="1150"/>
      <c r="AY12" s="1149"/>
      <c r="AZ12" s="1150"/>
      <c r="BA12" s="1149"/>
      <c r="BB12" s="1150"/>
    </row>
    <row r="13" spans="1:54" ht="14.65" customHeight="1">
      <c r="A13" s="987"/>
      <c r="B13" s="1119">
        <v>8</v>
      </c>
      <c r="C13" s="932" t="s">
        <v>2967</v>
      </c>
      <c r="D13" s="931" t="s">
        <v>0</v>
      </c>
      <c r="E13" s="912" t="s">
        <v>1</v>
      </c>
      <c r="F13" s="931"/>
      <c r="G13" s="931"/>
      <c r="H13" s="931"/>
      <c r="I13" s="931"/>
      <c r="J13" s="933" t="s">
        <v>76</v>
      </c>
      <c r="K13" s="931">
        <v>952</v>
      </c>
      <c r="L13" s="931"/>
      <c r="M13" s="931">
        <v>2</v>
      </c>
      <c r="N13" s="1152"/>
      <c r="O13" s="1084"/>
      <c r="P13" s="931"/>
      <c r="Q13" s="931"/>
      <c r="R13" s="931"/>
      <c r="S13" s="933"/>
      <c r="T13" s="933"/>
      <c r="U13" s="931"/>
      <c r="V13" s="931"/>
      <c r="W13" s="934"/>
      <c r="X13" s="931"/>
      <c r="Y13" s="931"/>
      <c r="Z13" s="931"/>
      <c r="AA13" s="947"/>
      <c r="AB13" s="171"/>
      <c r="AC13" s="39">
        <v>1000</v>
      </c>
      <c r="AD13" s="568">
        <f t="shared" si="0"/>
        <v>1</v>
      </c>
      <c r="AE13" s="1136"/>
      <c r="AF13" s="1137"/>
      <c r="AG13" s="1137"/>
      <c r="AH13" s="1138"/>
      <c r="AI13" s="1124">
        <f>IFERROR(VLOOKUP(C13,Itemizado_Piping!$C$5:$K$93,9,FALSE),"")</f>
        <v>31.77</v>
      </c>
      <c r="AJ13" s="1139"/>
      <c r="AK13" s="1140"/>
      <c r="AL13" s="1139"/>
      <c r="AM13" s="1141"/>
      <c r="AN13" s="1142"/>
      <c r="AO13" s="1141"/>
      <c r="AP13" s="1143"/>
      <c r="AQ13" s="1144"/>
      <c r="AR13" s="1145"/>
      <c r="AS13" s="1146"/>
      <c r="AT13" s="1147"/>
      <c r="AU13" s="1147"/>
      <c r="AV13" s="1148"/>
      <c r="AW13" s="1149"/>
      <c r="AX13" s="1150"/>
      <c r="AY13" s="1149"/>
      <c r="AZ13" s="1150"/>
      <c r="BA13" s="1149"/>
      <c r="BB13" s="1150"/>
    </row>
    <row r="14" spans="1:54" ht="14.65" customHeight="1">
      <c r="A14" s="987"/>
      <c r="B14" s="1119">
        <v>9</v>
      </c>
      <c r="C14" s="932" t="s">
        <v>2902</v>
      </c>
      <c r="D14" s="931" t="s">
        <v>0</v>
      </c>
      <c r="E14" s="912" t="s">
        <v>1</v>
      </c>
      <c r="F14" s="931" t="s">
        <v>66</v>
      </c>
      <c r="G14" s="931">
        <v>0</v>
      </c>
      <c r="H14" s="931"/>
      <c r="I14" s="931"/>
      <c r="J14" s="933" t="s">
        <v>76</v>
      </c>
      <c r="K14" s="931">
        <v>952</v>
      </c>
      <c r="L14" s="931"/>
      <c r="M14" s="931">
        <v>16</v>
      </c>
      <c r="N14" s="1152">
        <v>400</v>
      </c>
      <c r="O14" s="1084" t="s">
        <v>69</v>
      </c>
      <c r="P14" s="931"/>
      <c r="Q14" s="931" t="s">
        <v>70</v>
      </c>
      <c r="R14" s="931" t="s">
        <v>71</v>
      </c>
      <c r="S14" s="933" t="s">
        <v>77</v>
      </c>
      <c r="T14" s="933" t="s">
        <v>73</v>
      </c>
      <c r="U14" s="931">
        <v>1134</v>
      </c>
      <c r="V14" s="931">
        <v>5102</v>
      </c>
      <c r="W14" s="934">
        <v>38</v>
      </c>
      <c r="X14" s="931">
        <v>6377.6</v>
      </c>
      <c r="Y14" s="931" t="s">
        <v>74</v>
      </c>
      <c r="Z14" s="931" t="s">
        <v>75</v>
      </c>
      <c r="AA14" s="947"/>
      <c r="AB14" s="171">
        <v>6</v>
      </c>
      <c r="AC14" s="39">
        <v>4000</v>
      </c>
      <c r="AD14" s="568">
        <f t="shared" si="0"/>
        <v>4</v>
      </c>
      <c r="AE14" s="1136">
        <v>4</v>
      </c>
      <c r="AF14" s="1137"/>
      <c r="AG14" s="1137"/>
      <c r="AH14" s="1138"/>
      <c r="AI14" s="1124">
        <f>IFERROR(VLOOKUP(C14,Itemizado_Piping!$C$5:$K$93,9,FALSE),"")</f>
        <v>83.585000000000008</v>
      </c>
      <c r="AJ14" s="1139">
        <v>0.1</v>
      </c>
      <c r="AK14" s="1140">
        <v>0.4</v>
      </c>
      <c r="AL14" s="1139">
        <f t="shared" si="1"/>
        <v>0</v>
      </c>
      <c r="AM14" s="1141">
        <f t="shared" si="2"/>
        <v>0</v>
      </c>
      <c r="AN14" s="1142">
        <f t="shared" si="3"/>
        <v>0.1</v>
      </c>
      <c r="AO14" s="1141">
        <f t="shared" si="4"/>
        <v>0.4</v>
      </c>
      <c r="AP14" s="1143">
        <f t="shared" si="5"/>
        <v>334.34000000000003</v>
      </c>
      <c r="AQ14" s="1144">
        <f t="shared" si="6"/>
        <v>0</v>
      </c>
      <c r="AR14" s="1145"/>
      <c r="AS14" s="1146">
        <f t="shared" si="7"/>
        <v>4</v>
      </c>
      <c r="AT14" s="1147">
        <f t="shared" si="8"/>
        <v>0</v>
      </c>
      <c r="AU14" s="1147">
        <f t="shared" si="9"/>
        <v>0</v>
      </c>
      <c r="AV14" s="1148">
        <f t="shared" si="10"/>
        <v>0</v>
      </c>
      <c r="AW14" s="1149">
        <v>0</v>
      </c>
      <c r="AX14" s="1150">
        <v>0</v>
      </c>
      <c r="AY14" s="1149">
        <f t="shared" si="11"/>
        <v>0.1</v>
      </c>
      <c r="AZ14" s="1150">
        <f t="shared" si="12"/>
        <v>0.4</v>
      </c>
      <c r="BA14" s="1149">
        <f t="shared" si="13"/>
        <v>0.1</v>
      </c>
      <c r="BB14" s="1150">
        <f t="shared" si="14"/>
        <v>0.4</v>
      </c>
    </row>
    <row r="15" spans="1:54" ht="14.65" customHeight="1">
      <c r="A15" s="987"/>
      <c r="B15" s="1119">
        <v>10</v>
      </c>
      <c r="C15" s="913" t="s">
        <v>2967</v>
      </c>
      <c r="D15" s="931" t="s">
        <v>0</v>
      </c>
      <c r="E15" s="912" t="s">
        <v>1</v>
      </c>
      <c r="F15" s="931" t="s">
        <v>66</v>
      </c>
      <c r="G15" s="931">
        <v>0</v>
      </c>
      <c r="H15" s="931"/>
      <c r="I15" s="931"/>
      <c r="J15" s="933" t="s">
        <v>76</v>
      </c>
      <c r="K15" s="931">
        <v>952</v>
      </c>
      <c r="L15" s="931"/>
      <c r="M15" s="931">
        <v>2</v>
      </c>
      <c r="N15" s="1152"/>
      <c r="O15" s="1084"/>
      <c r="P15" s="931"/>
      <c r="Q15" s="931"/>
      <c r="R15" s="931"/>
      <c r="S15" s="933"/>
      <c r="T15" s="933"/>
      <c r="U15" s="931"/>
      <c r="V15" s="931"/>
      <c r="W15" s="934"/>
      <c r="X15" s="931"/>
      <c r="Y15" s="931"/>
      <c r="Z15" s="931"/>
      <c r="AA15" s="947"/>
      <c r="AB15" s="171"/>
      <c r="AC15" s="39">
        <v>1000</v>
      </c>
      <c r="AD15" s="568">
        <f t="shared" si="0"/>
        <v>1</v>
      </c>
      <c r="AE15" s="1136"/>
      <c r="AF15" s="1137"/>
      <c r="AG15" s="1137"/>
      <c r="AH15" s="1138"/>
      <c r="AI15" s="1124">
        <f>IFERROR(VLOOKUP(C15,Itemizado_Piping!$C$5:$K$93,9,FALSE),"")</f>
        <v>31.77</v>
      </c>
      <c r="AJ15" s="1139"/>
      <c r="AK15" s="1140"/>
      <c r="AL15" s="1139"/>
      <c r="AM15" s="1141"/>
      <c r="AN15" s="1142"/>
      <c r="AO15" s="1141"/>
      <c r="AP15" s="1143"/>
      <c r="AQ15" s="1144"/>
      <c r="AR15" s="1145"/>
      <c r="AS15" s="1146"/>
      <c r="AT15" s="1147"/>
      <c r="AU15" s="1147"/>
      <c r="AV15" s="1148"/>
      <c r="AW15" s="1149"/>
      <c r="AX15" s="1150"/>
      <c r="AY15" s="1149"/>
      <c r="AZ15" s="1150"/>
      <c r="BA15" s="1149"/>
      <c r="BB15" s="1150"/>
    </row>
    <row r="16" spans="1:54" ht="14.65" customHeight="1">
      <c r="A16" s="987"/>
      <c r="B16" s="1119">
        <v>11</v>
      </c>
      <c r="C16" s="913" t="s">
        <v>2900</v>
      </c>
      <c r="D16" s="931" t="s">
        <v>0</v>
      </c>
      <c r="E16" s="931" t="s">
        <v>1</v>
      </c>
      <c r="F16" s="931"/>
      <c r="G16" s="931"/>
      <c r="H16" s="931"/>
      <c r="I16" s="931"/>
      <c r="J16" s="933" t="s">
        <v>78</v>
      </c>
      <c r="K16" s="931">
        <v>953</v>
      </c>
      <c r="L16" s="931"/>
      <c r="M16" s="931">
        <v>12</v>
      </c>
      <c r="N16" s="1152">
        <v>300</v>
      </c>
      <c r="O16" s="1084"/>
      <c r="P16" s="931"/>
      <c r="Q16" s="931"/>
      <c r="R16" s="931"/>
      <c r="S16" s="933"/>
      <c r="T16" s="933"/>
      <c r="U16" s="931"/>
      <c r="V16" s="931"/>
      <c r="W16" s="934"/>
      <c r="X16" s="931"/>
      <c r="Y16" s="931"/>
      <c r="Z16" s="931"/>
      <c r="AA16" s="947"/>
      <c r="AB16" s="1085"/>
      <c r="AC16" s="39">
        <v>1250</v>
      </c>
      <c r="AD16" s="568">
        <f t="shared" si="0"/>
        <v>1.25</v>
      </c>
      <c r="AE16" s="1136">
        <v>1.3</v>
      </c>
      <c r="AF16" s="1137"/>
      <c r="AG16" s="1137"/>
      <c r="AH16" s="1138"/>
      <c r="AI16" s="1124">
        <f>IFERROR(VLOOKUP(C16,Itemizado_Piping!$C$5:$K$93,9,FALSE),"")</f>
        <v>89.557000000000002</v>
      </c>
      <c r="AJ16" s="1139">
        <v>0.10400000000000001</v>
      </c>
      <c r="AK16" s="1140">
        <v>0.13</v>
      </c>
      <c r="AL16" s="1139">
        <f t="shared" si="1"/>
        <v>0</v>
      </c>
      <c r="AM16" s="1141">
        <f t="shared" si="2"/>
        <v>0</v>
      </c>
      <c r="AN16" s="1142">
        <f t="shared" si="3"/>
        <v>0.10400000000000001</v>
      </c>
      <c r="AO16" s="1141">
        <f t="shared" si="4"/>
        <v>0.13</v>
      </c>
      <c r="AP16" s="1143">
        <f t="shared" si="5"/>
        <v>111.94625000000001</v>
      </c>
      <c r="AQ16" s="1144">
        <f t="shared" si="6"/>
        <v>0</v>
      </c>
      <c r="AR16" s="1145"/>
      <c r="AS16" s="1146">
        <f t="shared" si="7"/>
        <v>1.3</v>
      </c>
      <c r="AT16" s="1147">
        <f t="shared" si="8"/>
        <v>0</v>
      </c>
      <c r="AU16" s="1147">
        <f t="shared" si="9"/>
        <v>0</v>
      </c>
      <c r="AV16" s="1148">
        <f t="shared" si="10"/>
        <v>0</v>
      </c>
      <c r="AW16" s="1149">
        <v>0</v>
      </c>
      <c r="AX16" s="1150">
        <v>0</v>
      </c>
      <c r="AY16" s="1149">
        <f t="shared" si="11"/>
        <v>0.10400000000000001</v>
      </c>
      <c r="AZ16" s="1150">
        <f t="shared" si="12"/>
        <v>0.13</v>
      </c>
      <c r="BA16" s="1149">
        <f t="shared" si="13"/>
        <v>0.10400000000000001</v>
      </c>
      <c r="BB16" s="1150">
        <f t="shared" si="14"/>
        <v>0.13</v>
      </c>
    </row>
    <row r="17" spans="2:54" ht="14.65" customHeight="1">
      <c r="B17" s="1119">
        <v>12</v>
      </c>
      <c r="C17" s="932" t="s">
        <v>2969</v>
      </c>
      <c r="D17" s="931" t="s">
        <v>0</v>
      </c>
      <c r="E17" s="931" t="s">
        <v>1</v>
      </c>
      <c r="F17" s="931"/>
      <c r="G17" s="931"/>
      <c r="H17" s="931"/>
      <c r="I17" s="931"/>
      <c r="J17" s="933" t="s">
        <v>78</v>
      </c>
      <c r="K17" s="931">
        <v>953</v>
      </c>
      <c r="L17" s="931"/>
      <c r="M17" s="931">
        <v>4</v>
      </c>
      <c r="N17" s="1152"/>
      <c r="O17" s="1084"/>
      <c r="P17" s="931"/>
      <c r="Q17" s="931"/>
      <c r="R17" s="931"/>
      <c r="S17" s="933"/>
      <c r="T17" s="933"/>
      <c r="U17" s="931"/>
      <c r="V17" s="931"/>
      <c r="W17" s="934"/>
      <c r="X17" s="931"/>
      <c r="Y17" s="931"/>
      <c r="Z17" s="931"/>
      <c r="AA17" s="947"/>
      <c r="AB17" s="1085"/>
      <c r="AC17" s="39">
        <v>1000</v>
      </c>
      <c r="AD17" s="568">
        <f t="shared" si="0"/>
        <v>1</v>
      </c>
      <c r="AE17" s="1136"/>
      <c r="AF17" s="1137"/>
      <c r="AG17" s="1137"/>
      <c r="AH17" s="1138"/>
      <c r="AI17" s="1124">
        <f>IFERROR(VLOOKUP(C17,Itemizado_Piping!$C$5:$K$93,9,FALSE),"")</f>
        <v>38.588999999999999</v>
      </c>
      <c r="AJ17" s="1139"/>
      <c r="AK17" s="1140"/>
      <c r="AL17" s="1139"/>
      <c r="AM17" s="1141"/>
      <c r="AN17" s="1142"/>
      <c r="AO17" s="1141"/>
      <c r="AP17" s="1143"/>
      <c r="AQ17" s="1144"/>
      <c r="AR17" s="1145"/>
      <c r="AS17" s="1146"/>
      <c r="AT17" s="1147"/>
      <c r="AU17" s="1147"/>
      <c r="AV17" s="1148"/>
      <c r="AW17" s="1149"/>
      <c r="AX17" s="1150"/>
      <c r="AY17" s="1149"/>
      <c r="AZ17" s="1150"/>
      <c r="BA17" s="1149"/>
      <c r="BB17" s="1150"/>
    </row>
    <row r="18" spans="2:54" ht="14.65" customHeight="1">
      <c r="B18" s="1119">
        <v>13</v>
      </c>
      <c r="C18" s="932" t="s">
        <v>2967</v>
      </c>
      <c r="D18" s="931" t="s">
        <v>0</v>
      </c>
      <c r="E18" s="931" t="s">
        <v>1</v>
      </c>
      <c r="F18" s="931"/>
      <c r="G18" s="931"/>
      <c r="H18" s="931"/>
      <c r="I18" s="931"/>
      <c r="J18" s="933" t="s">
        <v>78</v>
      </c>
      <c r="K18" s="931">
        <v>953</v>
      </c>
      <c r="L18" s="931"/>
      <c r="M18" s="931">
        <v>2</v>
      </c>
      <c r="N18" s="1152"/>
      <c r="O18" s="1084"/>
      <c r="P18" s="931"/>
      <c r="Q18" s="931"/>
      <c r="R18" s="931"/>
      <c r="S18" s="933"/>
      <c r="T18" s="933"/>
      <c r="U18" s="931"/>
      <c r="V18" s="931"/>
      <c r="W18" s="934"/>
      <c r="X18" s="931"/>
      <c r="Y18" s="931"/>
      <c r="Z18" s="931"/>
      <c r="AA18" s="947"/>
      <c r="AB18" s="1085"/>
      <c r="AC18" s="39">
        <v>1000</v>
      </c>
      <c r="AD18" s="568">
        <f t="shared" si="0"/>
        <v>1</v>
      </c>
      <c r="AE18" s="1136"/>
      <c r="AF18" s="1137"/>
      <c r="AG18" s="1137"/>
      <c r="AH18" s="1138"/>
      <c r="AI18" s="1124">
        <f>IFERROR(VLOOKUP(C18,Itemizado_Piping!$C$5:$K$93,9,FALSE),"")</f>
        <v>31.77</v>
      </c>
      <c r="AJ18" s="1139"/>
      <c r="AK18" s="1140"/>
      <c r="AL18" s="1139"/>
      <c r="AM18" s="1141"/>
      <c r="AN18" s="1142"/>
      <c r="AO18" s="1141"/>
      <c r="AP18" s="1143"/>
      <c r="AQ18" s="1144"/>
      <c r="AR18" s="1145"/>
      <c r="AS18" s="1146"/>
      <c r="AT18" s="1147"/>
      <c r="AU18" s="1147"/>
      <c r="AV18" s="1148"/>
      <c r="AW18" s="1149"/>
      <c r="AX18" s="1150"/>
      <c r="AY18" s="1149"/>
      <c r="AZ18" s="1150"/>
      <c r="BA18" s="1149"/>
      <c r="BB18" s="1150"/>
    </row>
    <row r="19" spans="2:54" ht="14.65" customHeight="1">
      <c r="B19" s="1119">
        <v>14</v>
      </c>
      <c r="C19" s="932" t="s">
        <v>2902</v>
      </c>
      <c r="D19" s="931" t="s">
        <v>0</v>
      </c>
      <c r="E19" s="931" t="s">
        <v>1</v>
      </c>
      <c r="F19" s="931" t="s">
        <v>66</v>
      </c>
      <c r="G19" s="931">
        <v>0</v>
      </c>
      <c r="H19" s="931"/>
      <c r="I19" s="931"/>
      <c r="J19" s="933" t="s">
        <v>78</v>
      </c>
      <c r="K19" s="931">
        <v>953</v>
      </c>
      <c r="L19" s="931"/>
      <c r="M19" s="931">
        <v>16</v>
      </c>
      <c r="N19" s="1152">
        <v>400</v>
      </c>
      <c r="O19" s="1084" t="s">
        <v>69</v>
      </c>
      <c r="P19" s="931"/>
      <c r="Q19" s="931" t="s">
        <v>70</v>
      </c>
      <c r="R19" s="931" t="s">
        <v>71</v>
      </c>
      <c r="S19" s="933" t="s">
        <v>79</v>
      </c>
      <c r="T19" s="933" t="s">
        <v>73</v>
      </c>
      <c r="U19" s="931">
        <v>1134</v>
      </c>
      <c r="V19" s="931">
        <v>5102</v>
      </c>
      <c r="W19" s="934">
        <v>38</v>
      </c>
      <c r="X19" s="931">
        <v>6377.6</v>
      </c>
      <c r="Y19" s="931" t="s">
        <v>74</v>
      </c>
      <c r="Z19" s="931" t="s">
        <v>75</v>
      </c>
      <c r="AA19" s="947"/>
      <c r="AB19" s="1085">
        <v>6</v>
      </c>
      <c r="AC19" s="39">
        <v>4000</v>
      </c>
      <c r="AD19" s="568">
        <f t="shared" si="0"/>
        <v>4</v>
      </c>
      <c r="AE19" s="1136">
        <v>4</v>
      </c>
      <c r="AF19" s="1137"/>
      <c r="AG19" s="1137"/>
      <c r="AH19" s="1138"/>
      <c r="AI19" s="1124">
        <f>IFERROR(VLOOKUP(C19,Itemizado_Piping!$C$5:$K$93,9,FALSE),"")</f>
        <v>83.585000000000008</v>
      </c>
      <c r="AJ19" s="1139"/>
      <c r="AK19" s="1140"/>
      <c r="AL19" s="1139"/>
      <c r="AM19" s="1141"/>
      <c r="AN19" s="1142"/>
      <c r="AO19" s="1141"/>
      <c r="AP19" s="1143"/>
      <c r="AQ19" s="1144"/>
      <c r="AR19" s="1145"/>
      <c r="AS19" s="1146"/>
      <c r="AT19" s="1147"/>
      <c r="AU19" s="1147"/>
      <c r="AV19" s="1148"/>
      <c r="AW19" s="1149"/>
      <c r="AX19" s="1150"/>
      <c r="AY19" s="1149"/>
      <c r="AZ19" s="1150"/>
      <c r="BA19" s="1149"/>
      <c r="BB19" s="1150"/>
    </row>
    <row r="20" spans="2:54" ht="14.65" customHeight="1">
      <c r="B20" s="1119">
        <v>15</v>
      </c>
      <c r="C20" s="913" t="s">
        <v>2967</v>
      </c>
      <c r="D20" s="931" t="s">
        <v>0</v>
      </c>
      <c r="E20" s="931" t="s">
        <v>1</v>
      </c>
      <c r="F20" s="931"/>
      <c r="G20" s="931"/>
      <c r="H20" s="931"/>
      <c r="I20" s="931"/>
      <c r="J20" s="933" t="s">
        <v>78</v>
      </c>
      <c r="K20" s="931">
        <v>953</v>
      </c>
      <c r="L20" s="931"/>
      <c r="M20" s="931">
        <v>2</v>
      </c>
      <c r="N20" s="1152"/>
      <c r="O20" s="1084"/>
      <c r="P20" s="931"/>
      <c r="Q20" s="931"/>
      <c r="R20" s="931"/>
      <c r="S20" s="933"/>
      <c r="T20" s="933"/>
      <c r="U20" s="931"/>
      <c r="V20" s="931"/>
      <c r="W20" s="934"/>
      <c r="X20" s="931"/>
      <c r="Y20" s="931"/>
      <c r="Z20" s="931"/>
      <c r="AA20" s="947"/>
      <c r="AB20" s="1085"/>
      <c r="AC20" s="39">
        <v>1000</v>
      </c>
      <c r="AD20" s="568">
        <f t="shared" si="0"/>
        <v>1</v>
      </c>
      <c r="AE20" s="1136"/>
      <c r="AF20" s="1137"/>
      <c r="AG20" s="1137"/>
      <c r="AH20" s="1138"/>
      <c r="AI20" s="1124">
        <f>IFERROR(VLOOKUP(C20,Itemizado_Piping!$C$5:$K$93,9,FALSE),"")</f>
        <v>31.77</v>
      </c>
      <c r="AJ20" s="1139">
        <v>0</v>
      </c>
      <c r="AK20" s="1140">
        <v>0</v>
      </c>
      <c r="AL20" s="1139">
        <f t="shared" si="1"/>
        <v>0</v>
      </c>
      <c r="AM20" s="1141">
        <f t="shared" si="2"/>
        <v>0</v>
      </c>
      <c r="AN20" s="1142">
        <f t="shared" si="3"/>
        <v>0</v>
      </c>
      <c r="AO20" s="1141">
        <f t="shared" si="4"/>
        <v>0</v>
      </c>
      <c r="AP20" s="1143">
        <f t="shared" si="5"/>
        <v>31.77</v>
      </c>
      <c r="AQ20" s="1144">
        <f t="shared" si="6"/>
        <v>0</v>
      </c>
      <c r="AR20" s="1145"/>
      <c r="AS20" s="1146">
        <f t="shared" si="7"/>
        <v>0</v>
      </c>
      <c r="AT20" s="1147">
        <f t="shared" si="8"/>
        <v>0</v>
      </c>
      <c r="AU20" s="1147">
        <f t="shared" si="9"/>
        <v>0</v>
      </c>
      <c r="AV20" s="1148">
        <f t="shared" si="10"/>
        <v>0</v>
      </c>
      <c r="AW20" s="1149">
        <v>0</v>
      </c>
      <c r="AX20" s="1150">
        <v>0</v>
      </c>
      <c r="AY20" s="1149">
        <f t="shared" si="11"/>
        <v>0</v>
      </c>
      <c r="AZ20" s="1150">
        <f t="shared" si="12"/>
        <v>0</v>
      </c>
      <c r="BA20" s="1149">
        <f t="shared" si="13"/>
        <v>0</v>
      </c>
      <c r="BB20" s="1150">
        <f t="shared" si="14"/>
        <v>0</v>
      </c>
    </row>
    <row r="21" spans="2:54" ht="14.65" customHeight="1">
      <c r="B21" s="1119">
        <v>16</v>
      </c>
      <c r="C21" s="913" t="s">
        <v>2900</v>
      </c>
      <c r="D21" s="931" t="s">
        <v>0</v>
      </c>
      <c r="E21" s="931" t="s">
        <v>1</v>
      </c>
      <c r="F21" s="931"/>
      <c r="G21" s="931"/>
      <c r="H21" s="931"/>
      <c r="I21" s="931"/>
      <c r="J21" s="933" t="s">
        <v>80</v>
      </c>
      <c r="K21" s="931">
        <v>954</v>
      </c>
      <c r="L21" s="931"/>
      <c r="M21" s="931">
        <v>12</v>
      </c>
      <c r="N21" s="1152">
        <v>300</v>
      </c>
      <c r="O21" s="1084"/>
      <c r="P21" s="931"/>
      <c r="Q21" s="931"/>
      <c r="R21" s="931"/>
      <c r="S21" s="933"/>
      <c r="T21" s="933"/>
      <c r="U21" s="931"/>
      <c r="V21" s="931"/>
      <c r="W21" s="934"/>
      <c r="X21" s="931"/>
      <c r="Y21" s="931"/>
      <c r="Z21" s="931"/>
      <c r="AA21" s="947"/>
      <c r="AB21" s="1085"/>
      <c r="AC21" s="39">
        <v>1250</v>
      </c>
      <c r="AD21" s="568">
        <f t="shared" si="0"/>
        <v>1.25</v>
      </c>
      <c r="AE21" s="1136">
        <v>1.3</v>
      </c>
      <c r="AF21" s="1137"/>
      <c r="AG21" s="1137"/>
      <c r="AH21" s="1138"/>
      <c r="AI21" s="1124">
        <f>IFERROR(VLOOKUP(C21,Itemizado_Piping!$C$5:$K$93,9,FALSE),"")</f>
        <v>89.557000000000002</v>
      </c>
      <c r="AJ21" s="1139">
        <v>0.10400000000000001</v>
      </c>
      <c r="AK21" s="1140">
        <v>0.13</v>
      </c>
      <c r="AL21" s="1139">
        <f t="shared" ref="AL21" si="15">AN21-AJ21</f>
        <v>0</v>
      </c>
      <c r="AM21" s="1141">
        <f t="shared" ref="AM21" si="16">+AO21-AK21</f>
        <v>0</v>
      </c>
      <c r="AN21" s="1142">
        <f t="shared" ref="AN21" si="17">+IFERROR(AO21/AD21,0)</f>
        <v>0.10400000000000001</v>
      </c>
      <c r="AO21" s="1141">
        <f t="shared" ref="AO21" si="18">SUMPRODUCT(AE21:AH21,$AE$4:$AH$4)</f>
        <v>0.13</v>
      </c>
      <c r="AP21" s="1143">
        <f t="shared" si="5"/>
        <v>111.94625000000001</v>
      </c>
      <c r="AQ21" s="1144">
        <f t="shared" si="6"/>
        <v>0</v>
      </c>
      <c r="AR21" s="1145"/>
      <c r="AS21" s="1146"/>
      <c r="AT21" s="1147"/>
      <c r="AU21" s="1147"/>
      <c r="AV21" s="1148"/>
      <c r="AW21" s="1149"/>
      <c r="AX21" s="1150"/>
      <c r="AY21" s="1149"/>
      <c r="AZ21" s="1150"/>
      <c r="BA21" s="1149"/>
      <c r="BB21" s="1150"/>
    </row>
    <row r="22" spans="2:54" ht="14.65" customHeight="1">
      <c r="B22" s="1119">
        <v>17</v>
      </c>
      <c r="C22" s="932" t="s">
        <v>2969</v>
      </c>
      <c r="D22" s="931" t="s">
        <v>0</v>
      </c>
      <c r="E22" s="931" t="s">
        <v>1</v>
      </c>
      <c r="F22" s="931"/>
      <c r="G22" s="931"/>
      <c r="H22" s="931"/>
      <c r="I22" s="931"/>
      <c r="J22" s="933" t="s">
        <v>80</v>
      </c>
      <c r="K22" s="931">
        <v>954</v>
      </c>
      <c r="L22" s="931"/>
      <c r="M22" s="931">
        <v>4</v>
      </c>
      <c r="N22" s="1152"/>
      <c r="O22" s="1084"/>
      <c r="P22" s="931"/>
      <c r="Q22" s="931"/>
      <c r="R22" s="931"/>
      <c r="S22" s="933"/>
      <c r="T22" s="933"/>
      <c r="U22" s="931"/>
      <c r="V22" s="931"/>
      <c r="W22" s="934"/>
      <c r="X22" s="931"/>
      <c r="Y22" s="931"/>
      <c r="Z22" s="931"/>
      <c r="AA22" s="947"/>
      <c r="AB22" s="1085"/>
      <c r="AC22" s="39">
        <v>1000</v>
      </c>
      <c r="AD22" s="568">
        <f t="shared" si="0"/>
        <v>1</v>
      </c>
      <c r="AE22" s="1136"/>
      <c r="AF22" s="1137"/>
      <c r="AG22" s="1153"/>
      <c r="AH22" s="1138"/>
      <c r="AI22" s="1124">
        <f>IFERROR(VLOOKUP(C22,Itemizado_Piping!$C$5:$K$93,9,FALSE),"")</f>
        <v>38.588999999999999</v>
      </c>
      <c r="AJ22" s="1139"/>
      <c r="AK22" s="1140"/>
      <c r="AL22" s="1139"/>
      <c r="AM22" s="1141"/>
      <c r="AN22" s="1142"/>
      <c r="AO22" s="1141"/>
      <c r="AP22" s="1143"/>
      <c r="AQ22" s="1144"/>
      <c r="AR22" s="1145"/>
      <c r="AS22" s="1146"/>
      <c r="AT22" s="1147"/>
      <c r="AU22" s="1147"/>
      <c r="AV22" s="1148"/>
      <c r="AW22" s="1149"/>
      <c r="AX22" s="1150"/>
      <c r="AY22" s="1149"/>
      <c r="AZ22" s="1150"/>
      <c r="BA22" s="1149"/>
      <c r="BB22" s="1150"/>
    </row>
    <row r="23" spans="2:54" ht="14.65" customHeight="1">
      <c r="B23" s="1119">
        <v>18</v>
      </c>
      <c r="C23" s="932" t="s">
        <v>2967</v>
      </c>
      <c r="D23" s="931" t="s">
        <v>0</v>
      </c>
      <c r="E23" s="931" t="s">
        <v>1</v>
      </c>
      <c r="F23" s="931"/>
      <c r="G23" s="931"/>
      <c r="H23" s="931"/>
      <c r="I23" s="931"/>
      <c r="J23" s="933" t="s">
        <v>80</v>
      </c>
      <c r="K23" s="931">
        <v>954</v>
      </c>
      <c r="L23" s="931"/>
      <c r="M23" s="931">
        <v>2</v>
      </c>
      <c r="N23" s="1152"/>
      <c r="O23" s="1084"/>
      <c r="P23" s="931"/>
      <c r="Q23" s="931"/>
      <c r="R23" s="931"/>
      <c r="S23" s="933"/>
      <c r="T23" s="933"/>
      <c r="U23" s="931"/>
      <c r="V23" s="931"/>
      <c r="W23" s="934"/>
      <c r="X23" s="931"/>
      <c r="Y23" s="931"/>
      <c r="Z23" s="931"/>
      <c r="AA23" s="947"/>
      <c r="AB23" s="1085"/>
      <c r="AC23" s="39">
        <v>1000</v>
      </c>
      <c r="AD23" s="568">
        <f t="shared" si="0"/>
        <v>1</v>
      </c>
      <c r="AE23" s="1136"/>
      <c r="AF23" s="1137"/>
      <c r="AG23" s="1153"/>
      <c r="AH23" s="1138"/>
      <c r="AI23" s="1124">
        <f>IFERROR(VLOOKUP(C23,Itemizado_Piping!$C$5:$K$93,9,FALSE),"")</f>
        <v>31.77</v>
      </c>
      <c r="AJ23" s="1139"/>
      <c r="AK23" s="1140"/>
      <c r="AL23" s="1139"/>
      <c r="AM23" s="1141"/>
      <c r="AN23" s="1142"/>
      <c r="AO23" s="1141"/>
      <c r="AP23" s="1143"/>
      <c r="AQ23" s="1144"/>
      <c r="AR23" s="1145"/>
      <c r="AS23" s="1146"/>
      <c r="AT23" s="1147"/>
      <c r="AU23" s="1147"/>
      <c r="AV23" s="1148"/>
      <c r="AW23" s="1149"/>
      <c r="AX23" s="1150"/>
      <c r="AY23" s="1149"/>
      <c r="AZ23" s="1150"/>
      <c r="BA23" s="1149"/>
      <c r="BB23" s="1150"/>
    </row>
    <row r="24" spans="2:54" ht="14.65" customHeight="1">
      <c r="B24" s="1119">
        <v>19</v>
      </c>
      <c r="C24" s="932" t="s">
        <v>2902</v>
      </c>
      <c r="D24" s="931" t="s">
        <v>0</v>
      </c>
      <c r="E24" s="931" t="s">
        <v>1</v>
      </c>
      <c r="F24" s="931" t="s">
        <v>66</v>
      </c>
      <c r="G24" s="931">
        <v>0</v>
      </c>
      <c r="H24" s="931"/>
      <c r="I24" s="931"/>
      <c r="J24" s="933" t="s">
        <v>80</v>
      </c>
      <c r="K24" s="931">
        <v>954</v>
      </c>
      <c r="L24" s="931"/>
      <c r="M24" s="912">
        <v>16</v>
      </c>
      <c r="N24" s="1152">
        <v>400</v>
      </c>
      <c r="O24" s="1084" t="s">
        <v>69</v>
      </c>
      <c r="P24" s="931"/>
      <c r="Q24" s="931" t="s">
        <v>70</v>
      </c>
      <c r="R24" s="931" t="s">
        <v>71</v>
      </c>
      <c r="S24" s="933" t="s">
        <v>81</v>
      </c>
      <c r="T24" s="933" t="s">
        <v>73</v>
      </c>
      <c r="U24" s="931">
        <v>1134</v>
      </c>
      <c r="V24" s="931">
        <v>5102</v>
      </c>
      <c r="W24" s="934">
        <v>38</v>
      </c>
      <c r="X24" s="931">
        <v>6377.6</v>
      </c>
      <c r="Y24" s="931" t="s">
        <v>74</v>
      </c>
      <c r="Z24" s="931" t="s">
        <v>75</v>
      </c>
      <c r="AA24" s="947"/>
      <c r="AB24" s="1085">
        <v>6</v>
      </c>
      <c r="AC24" s="39">
        <v>4000</v>
      </c>
      <c r="AD24" s="568">
        <f t="shared" si="0"/>
        <v>4</v>
      </c>
      <c r="AE24" s="1136">
        <v>4</v>
      </c>
      <c r="AF24" s="1153"/>
      <c r="AG24" s="1153"/>
      <c r="AH24" s="1138"/>
      <c r="AI24" s="1124">
        <f>IFERROR(VLOOKUP(C24,Itemizado_Piping!$C$5:$K$93,9,FALSE),"")</f>
        <v>83.585000000000008</v>
      </c>
      <c r="AJ24" s="1139">
        <v>0.1</v>
      </c>
      <c r="AK24" s="1140">
        <v>0.4</v>
      </c>
      <c r="AL24" s="1139">
        <f t="shared" si="1"/>
        <v>0</v>
      </c>
      <c r="AM24" s="1141">
        <f t="shared" si="2"/>
        <v>0</v>
      </c>
      <c r="AN24" s="1142">
        <f t="shared" si="3"/>
        <v>0.1</v>
      </c>
      <c r="AO24" s="1141">
        <f t="shared" si="4"/>
        <v>0.4</v>
      </c>
      <c r="AP24" s="1143">
        <f t="shared" si="5"/>
        <v>334.34000000000003</v>
      </c>
      <c r="AQ24" s="1144">
        <f t="shared" si="6"/>
        <v>0</v>
      </c>
      <c r="AR24" s="1145"/>
      <c r="AS24" s="1146">
        <f t="shared" si="7"/>
        <v>4</v>
      </c>
      <c r="AT24" s="1147">
        <f t="shared" si="8"/>
        <v>0</v>
      </c>
      <c r="AU24" s="1147">
        <f t="shared" si="9"/>
        <v>0</v>
      </c>
      <c r="AV24" s="1148">
        <f t="shared" si="10"/>
        <v>0</v>
      </c>
      <c r="AW24" s="1149">
        <v>0</v>
      </c>
      <c r="AX24" s="1150">
        <v>0</v>
      </c>
      <c r="AY24" s="1149">
        <f t="shared" si="11"/>
        <v>0.1</v>
      </c>
      <c r="AZ24" s="1150">
        <f t="shared" si="12"/>
        <v>0.4</v>
      </c>
      <c r="BA24" s="1149">
        <f t="shared" si="13"/>
        <v>0.1</v>
      </c>
      <c r="BB24" s="1150">
        <f t="shared" si="14"/>
        <v>0.4</v>
      </c>
    </row>
    <row r="25" spans="2:54" ht="14.65" customHeight="1">
      <c r="B25" s="1119">
        <v>20</v>
      </c>
      <c r="C25" s="913" t="s">
        <v>2967</v>
      </c>
      <c r="D25" s="931" t="s">
        <v>0</v>
      </c>
      <c r="E25" s="931" t="s">
        <v>1</v>
      </c>
      <c r="F25" s="931"/>
      <c r="G25" s="931"/>
      <c r="H25" s="931"/>
      <c r="I25" s="931"/>
      <c r="J25" s="933" t="s">
        <v>80</v>
      </c>
      <c r="K25" s="931">
        <v>954</v>
      </c>
      <c r="L25" s="931"/>
      <c r="M25" s="912">
        <v>2</v>
      </c>
      <c r="N25" s="1152"/>
      <c r="O25" s="1084"/>
      <c r="P25" s="931"/>
      <c r="Q25" s="931"/>
      <c r="R25" s="931"/>
      <c r="S25" s="933"/>
      <c r="T25" s="933"/>
      <c r="U25" s="931"/>
      <c r="V25" s="931"/>
      <c r="W25" s="934"/>
      <c r="X25" s="931"/>
      <c r="Y25" s="931"/>
      <c r="Z25" s="931"/>
      <c r="AA25" s="947"/>
      <c r="AB25" s="1085"/>
      <c r="AC25" s="39">
        <v>1000</v>
      </c>
      <c r="AD25" s="568">
        <f t="shared" si="0"/>
        <v>1</v>
      </c>
      <c r="AE25" s="1154"/>
      <c r="AF25" s="1137"/>
      <c r="AG25" s="1137"/>
      <c r="AH25" s="1138"/>
      <c r="AI25" s="1124">
        <f>IFERROR(VLOOKUP(C25,Itemizado_Piping!$C$5:$K$93,9,FALSE),"")</f>
        <v>31.77</v>
      </c>
      <c r="AJ25" s="1139">
        <v>0</v>
      </c>
      <c r="AK25" s="1140">
        <v>0</v>
      </c>
      <c r="AL25" s="1139">
        <f t="shared" si="1"/>
        <v>0</v>
      </c>
      <c r="AM25" s="1141">
        <f t="shared" si="2"/>
        <v>0</v>
      </c>
      <c r="AN25" s="1142">
        <f t="shared" si="3"/>
        <v>0</v>
      </c>
      <c r="AO25" s="1141">
        <f t="shared" si="4"/>
        <v>0</v>
      </c>
      <c r="AP25" s="1143">
        <f t="shared" si="5"/>
        <v>31.77</v>
      </c>
      <c r="AQ25" s="1144">
        <f t="shared" si="6"/>
        <v>0</v>
      </c>
      <c r="AR25" s="1145"/>
      <c r="AS25" s="1146">
        <f t="shared" si="7"/>
        <v>0</v>
      </c>
      <c r="AT25" s="1147">
        <f>AF25</f>
        <v>0</v>
      </c>
      <c r="AU25" s="1147">
        <f>AG25</f>
        <v>0</v>
      </c>
      <c r="AV25" s="1148">
        <f t="shared" si="10"/>
        <v>0</v>
      </c>
      <c r="AW25" s="1149">
        <v>0</v>
      </c>
      <c r="AX25" s="1150">
        <v>0</v>
      </c>
      <c r="AY25" s="1149">
        <f t="shared" si="11"/>
        <v>0</v>
      </c>
      <c r="AZ25" s="1150">
        <f t="shared" si="12"/>
        <v>0</v>
      </c>
      <c r="BA25" s="1149">
        <f t="shared" si="13"/>
        <v>0</v>
      </c>
      <c r="BB25" s="1150">
        <f t="shared" si="14"/>
        <v>0</v>
      </c>
    </row>
    <row r="26" spans="2:54" ht="14.65" customHeight="1">
      <c r="B26" s="1119">
        <v>21</v>
      </c>
      <c r="C26" s="913" t="s">
        <v>2902</v>
      </c>
      <c r="D26" s="931" t="s">
        <v>0</v>
      </c>
      <c r="E26" s="931" t="s">
        <v>1</v>
      </c>
      <c r="F26" s="931"/>
      <c r="G26" s="931"/>
      <c r="H26" s="931"/>
      <c r="I26" s="931"/>
      <c r="J26" s="933" t="s">
        <v>3462</v>
      </c>
      <c r="K26" s="931">
        <v>956</v>
      </c>
      <c r="L26" s="931"/>
      <c r="M26" s="912">
        <v>16</v>
      </c>
      <c r="N26" s="1152">
        <v>400</v>
      </c>
      <c r="O26" s="1084"/>
      <c r="P26" s="931"/>
      <c r="Q26" s="931"/>
      <c r="R26" s="931"/>
      <c r="S26" s="933"/>
      <c r="T26" s="933"/>
      <c r="U26" s="931"/>
      <c r="V26" s="931"/>
      <c r="W26" s="934"/>
      <c r="X26" s="931"/>
      <c r="Y26" s="931"/>
      <c r="Z26" s="931"/>
      <c r="AA26" s="947"/>
      <c r="AB26" s="1085"/>
      <c r="AC26" s="39">
        <v>2000</v>
      </c>
      <c r="AD26" s="568">
        <v>2</v>
      </c>
      <c r="AE26" s="1136">
        <v>4</v>
      </c>
      <c r="AF26" s="1122"/>
      <c r="AG26" s="1155"/>
      <c r="AH26" s="1138"/>
      <c r="AI26" s="1124">
        <f>IFERROR(VLOOKUP(C26,Itemizado_Piping!$C$5:$K$93,9,FALSE),"")</f>
        <v>83.585000000000008</v>
      </c>
      <c r="AJ26" s="1139"/>
      <c r="AK26" s="1140"/>
      <c r="AL26" s="1139"/>
      <c r="AM26" s="1141"/>
      <c r="AN26" s="1142"/>
      <c r="AO26" s="1141"/>
      <c r="AP26" s="1143"/>
      <c r="AQ26" s="1144"/>
      <c r="AR26" s="1145"/>
      <c r="AS26" s="1146"/>
      <c r="AT26" s="1147"/>
      <c r="AU26" s="1147"/>
      <c r="AV26" s="1148"/>
      <c r="AW26" s="1149"/>
      <c r="AX26" s="1150"/>
      <c r="AY26" s="1149"/>
      <c r="AZ26" s="1150"/>
      <c r="BA26" s="1149"/>
      <c r="BB26" s="1150"/>
    </row>
    <row r="27" spans="2:54" ht="14.65" customHeight="1">
      <c r="B27" s="1119">
        <v>22</v>
      </c>
      <c r="C27" s="913" t="s">
        <v>3463</v>
      </c>
      <c r="D27" s="931" t="s">
        <v>0</v>
      </c>
      <c r="E27" s="931" t="s">
        <v>1</v>
      </c>
      <c r="F27" s="931" t="s">
        <v>66</v>
      </c>
      <c r="G27" s="931">
        <v>0</v>
      </c>
      <c r="H27" s="931" t="s">
        <v>82</v>
      </c>
      <c r="I27" s="931">
        <v>0</v>
      </c>
      <c r="J27" s="906" t="s">
        <v>83</v>
      </c>
      <c r="K27" s="946">
        <v>956</v>
      </c>
      <c r="L27" s="946">
        <v>1</v>
      </c>
      <c r="M27" s="931">
        <v>2</v>
      </c>
      <c r="N27" s="955">
        <v>400</v>
      </c>
      <c r="O27" s="956" t="s">
        <v>84</v>
      </c>
      <c r="P27" s="946"/>
      <c r="Q27" s="931" t="s">
        <v>70</v>
      </c>
      <c r="R27" s="931" t="s">
        <v>71</v>
      </c>
      <c r="S27" s="906" t="s">
        <v>73</v>
      </c>
      <c r="T27" s="906" t="s">
        <v>85</v>
      </c>
      <c r="U27" s="931">
        <v>1134</v>
      </c>
      <c r="V27" s="931">
        <v>1999</v>
      </c>
      <c r="W27" s="934">
        <v>20</v>
      </c>
      <c r="X27" s="931" t="s">
        <v>86</v>
      </c>
      <c r="Y27" s="931" t="s">
        <v>74</v>
      </c>
      <c r="Z27" s="931" t="s">
        <v>75</v>
      </c>
      <c r="AA27" s="947" t="s">
        <v>87</v>
      </c>
      <c r="AB27" s="953">
        <v>13</v>
      </c>
      <c r="AC27" s="39">
        <v>11500</v>
      </c>
      <c r="AD27" s="568">
        <f t="shared" si="0"/>
        <v>11.5</v>
      </c>
      <c r="AE27" s="1136"/>
      <c r="AF27" s="1137"/>
      <c r="AG27" s="1153"/>
      <c r="AH27" s="1138"/>
      <c r="AI27" s="1124" t="str">
        <f>IFERROR(VLOOKUP(C27,Itemizado_Piping!$C$5:$K$93,9,FALSE),"")</f>
        <v/>
      </c>
      <c r="AJ27" s="1139">
        <v>0</v>
      </c>
      <c r="AK27" s="1140">
        <v>0</v>
      </c>
      <c r="AL27" s="1139">
        <f t="shared" si="1"/>
        <v>0</v>
      </c>
      <c r="AM27" s="1141">
        <f t="shared" si="2"/>
        <v>0</v>
      </c>
      <c r="AN27" s="1142">
        <f t="shared" si="3"/>
        <v>0</v>
      </c>
      <c r="AO27" s="1141">
        <f t="shared" si="4"/>
        <v>0</v>
      </c>
      <c r="AP27" s="1143" t="str">
        <f t="shared" si="5"/>
        <v/>
      </c>
      <c r="AQ27" s="1144" t="str">
        <f t="shared" si="6"/>
        <v/>
      </c>
      <c r="AR27" s="1145"/>
      <c r="AS27" s="1146">
        <f t="shared" si="7"/>
        <v>0</v>
      </c>
      <c r="AT27" s="1147">
        <f t="shared" si="8"/>
        <v>0</v>
      </c>
      <c r="AU27" s="1147">
        <f t="shared" si="9"/>
        <v>0</v>
      </c>
      <c r="AV27" s="1148">
        <f t="shared" si="10"/>
        <v>0</v>
      </c>
      <c r="AW27" s="1149">
        <v>0</v>
      </c>
      <c r="AX27" s="1150">
        <v>0</v>
      </c>
      <c r="AY27" s="1149">
        <f t="shared" si="11"/>
        <v>0</v>
      </c>
      <c r="AZ27" s="1150">
        <f t="shared" ref="AZ27:AZ50" si="19">BB27-AX27</f>
        <v>0</v>
      </c>
      <c r="BA27" s="1149">
        <f t="shared" si="13"/>
        <v>0</v>
      </c>
      <c r="BB27" s="1150">
        <f t="shared" si="14"/>
        <v>0</v>
      </c>
    </row>
    <row r="28" spans="2:54" ht="14.65" customHeight="1">
      <c r="B28" s="1119">
        <v>23</v>
      </c>
      <c r="C28" s="913" t="s">
        <v>2908</v>
      </c>
      <c r="D28" s="931" t="s">
        <v>0</v>
      </c>
      <c r="E28" s="931" t="s">
        <v>1</v>
      </c>
      <c r="F28" s="931" t="s">
        <v>66</v>
      </c>
      <c r="G28" s="931">
        <v>0</v>
      </c>
      <c r="H28" s="946"/>
      <c r="I28" s="931"/>
      <c r="J28" s="933" t="s">
        <v>73</v>
      </c>
      <c r="K28" s="931">
        <v>955</v>
      </c>
      <c r="L28" s="931"/>
      <c r="M28" s="931">
        <v>30</v>
      </c>
      <c r="N28" s="1152">
        <v>760</v>
      </c>
      <c r="O28" s="1084" t="s">
        <v>69</v>
      </c>
      <c r="P28" s="931"/>
      <c r="Q28" s="931" t="s">
        <v>70</v>
      </c>
      <c r="R28" s="931" t="s">
        <v>71</v>
      </c>
      <c r="S28" s="933" t="s">
        <v>89</v>
      </c>
      <c r="T28" s="933" t="s">
        <v>90</v>
      </c>
      <c r="U28" s="931">
        <v>1134</v>
      </c>
      <c r="V28" s="931">
        <v>5102</v>
      </c>
      <c r="W28" s="934">
        <v>38</v>
      </c>
      <c r="X28" s="931">
        <v>6377.6</v>
      </c>
      <c r="Y28" s="931" t="s">
        <v>74</v>
      </c>
      <c r="Z28" s="931" t="s">
        <v>75</v>
      </c>
      <c r="AA28" s="947" t="s">
        <v>91</v>
      </c>
      <c r="AB28" s="1085">
        <v>31</v>
      </c>
      <c r="AC28" s="39">
        <v>15570</v>
      </c>
      <c r="AD28" s="568">
        <f t="shared" si="0"/>
        <v>15.57</v>
      </c>
      <c r="AE28" s="1136">
        <v>15.6</v>
      </c>
      <c r="AF28" s="1137"/>
      <c r="AG28" s="1137"/>
      <c r="AH28" s="1138"/>
      <c r="AI28" s="1124">
        <f>IFERROR(VLOOKUP(C28,Itemizado_Piping!$C$5:$K$93,9,FALSE),"")</f>
        <v>58.259</v>
      </c>
      <c r="AJ28" s="1139">
        <v>0.1001926782273603</v>
      </c>
      <c r="AK28" s="1140">
        <v>1.56</v>
      </c>
      <c r="AL28" s="1139">
        <f t="shared" si="1"/>
        <v>0</v>
      </c>
      <c r="AM28" s="1141">
        <f t="shared" si="2"/>
        <v>0</v>
      </c>
      <c r="AN28" s="1142">
        <f t="shared" si="3"/>
        <v>0.1001926782273603</v>
      </c>
      <c r="AO28" s="1141">
        <f t="shared" si="4"/>
        <v>1.56</v>
      </c>
      <c r="AP28" s="1143">
        <f t="shared" si="5"/>
        <v>907.09262999999999</v>
      </c>
      <c r="AQ28" s="1144">
        <f t="shared" si="6"/>
        <v>0</v>
      </c>
      <c r="AR28" s="1145"/>
      <c r="AS28" s="1146">
        <f t="shared" si="7"/>
        <v>15.6</v>
      </c>
      <c r="AT28" s="1147">
        <f t="shared" si="8"/>
        <v>0</v>
      </c>
      <c r="AU28" s="1147">
        <f t="shared" si="9"/>
        <v>0</v>
      </c>
      <c r="AV28" s="1148">
        <f t="shared" si="10"/>
        <v>0</v>
      </c>
      <c r="AW28" s="1149">
        <v>0</v>
      </c>
      <c r="AX28" s="1150">
        <v>0</v>
      </c>
      <c r="AY28" s="1149">
        <f t="shared" si="11"/>
        <v>0.1001926782273603</v>
      </c>
      <c r="AZ28" s="1150">
        <f t="shared" si="19"/>
        <v>1.56</v>
      </c>
      <c r="BA28" s="1149">
        <f t="shared" si="13"/>
        <v>0.1001926782273603</v>
      </c>
      <c r="BB28" s="1150">
        <f t="shared" si="14"/>
        <v>1.56</v>
      </c>
    </row>
    <row r="29" spans="2:54" ht="14.65" customHeight="1">
      <c r="B29" s="1119">
        <v>24</v>
      </c>
      <c r="C29" s="913" t="s">
        <v>2967</v>
      </c>
      <c r="D29" s="931" t="s">
        <v>0</v>
      </c>
      <c r="E29" s="931" t="s">
        <v>1</v>
      </c>
      <c r="F29" s="931"/>
      <c r="G29" s="931"/>
      <c r="H29" s="946"/>
      <c r="I29" s="931"/>
      <c r="J29" s="933" t="s">
        <v>73</v>
      </c>
      <c r="K29" s="931">
        <v>955</v>
      </c>
      <c r="L29" s="931"/>
      <c r="M29" s="931">
        <v>2</v>
      </c>
      <c r="N29" s="1152"/>
      <c r="O29" s="1084"/>
      <c r="P29" s="931"/>
      <c r="Q29" s="931"/>
      <c r="R29" s="931"/>
      <c r="S29" s="933"/>
      <c r="T29" s="933"/>
      <c r="U29" s="931"/>
      <c r="V29" s="931"/>
      <c r="W29" s="934"/>
      <c r="X29" s="931"/>
      <c r="Y29" s="931"/>
      <c r="Z29" s="931"/>
      <c r="AA29" s="947"/>
      <c r="AB29" s="1085"/>
      <c r="AC29" s="39">
        <v>1000</v>
      </c>
      <c r="AD29" s="568">
        <f t="shared" si="0"/>
        <v>1</v>
      </c>
      <c r="AE29" s="1136"/>
      <c r="AF29" s="1137"/>
      <c r="AG29" s="1137"/>
      <c r="AH29" s="1138"/>
      <c r="AI29" s="1124">
        <f>IFERROR(VLOOKUP(C29,Itemizado_Piping!$C$5:$K$93,9,FALSE),"")</f>
        <v>31.77</v>
      </c>
      <c r="AJ29" s="1139"/>
      <c r="AK29" s="1140"/>
      <c r="AL29" s="1139"/>
      <c r="AM29" s="1141"/>
      <c r="AN29" s="1142"/>
      <c r="AO29" s="1141"/>
      <c r="AP29" s="1143"/>
      <c r="AQ29" s="1144"/>
      <c r="AR29" s="1145"/>
      <c r="AS29" s="1146"/>
      <c r="AT29" s="1147"/>
      <c r="AU29" s="1147"/>
      <c r="AV29" s="1148"/>
      <c r="AW29" s="1149"/>
      <c r="AX29" s="1150"/>
      <c r="AY29" s="1149"/>
      <c r="AZ29" s="1150"/>
      <c r="BA29" s="1149"/>
      <c r="BB29" s="1150"/>
    </row>
    <row r="30" spans="2:54" ht="14.65" customHeight="1">
      <c r="B30" s="1119">
        <v>25</v>
      </c>
      <c r="C30" s="913" t="s">
        <v>2904</v>
      </c>
      <c r="D30" s="931" t="s">
        <v>0</v>
      </c>
      <c r="E30" s="931" t="s">
        <v>1</v>
      </c>
      <c r="F30" s="931" t="s">
        <v>66</v>
      </c>
      <c r="G30" s="931">
        <v>0</v>
      </c>
      <c r="H30" s="946"/>
      <c r="I30" s="931"/>
      <c r="J30" s="933" t="s">
        <v>92</v>
      </c>
      <c r="K30" s="931">
        <v>955</v>
      </c>
      <c r="L30" s="931"/>
      <c r="M30" s="931">
        <v>24</v>
      </c>
      <c r="N30" s="1152">
        <v>630</v>
      </c>
      <c r="O30" s="1084" t="s">
        <v>69</v>
      </c>
      <c r="P30" s="931"/>
      <c r="Q30" s="931" t="s">
        <v>70</v>
      </c>
      <c r="R30" s="931" t="s">
        <v>71</v>
      </c>
      <c r="S30" s="933" t="s">
        <v>89</v>
      </c>
      <c r="T30" s="933" t="s">
        <v>90</v>
      </c>
      <c r="U30" s="931">
        <v>1134</v>
      </c>
      <c r="V30" s="931">
        <v>5102</v>
      </c>
      <c r="W30" s="934">
        <v>38</v>
      </c>
      <c r="X30" s="931">
        <v>6377.6</v>
      </c>
      <c r="Y30" s="931" t="s">
        <v>74</v>
      </c>
      <c r="Z30" s="931" t="s">
        <v>75</v>
      </c>
      <c r="AA30" s="947" t="s">
        <v>91</v>
      </c>
      <c r="AB30" s="1085" t="s">
        <v>94</v>
      </c>
      <c r="AC30" s="39">
        <v>12000</v>
      </c>
      <c r="AD30" s="568">
        <f t="shared" si="0"/>
        <v>12</v>
      </c>
      <c r="AE30" s="1136"/>
      <c r="AF30" s="1137"/>
      <c r="AG30" s="1137"/>
      <c r="AH30" s="1138"/>
      <c r="AI30" s="1124">
        <f>IFERROR(VLOOKUP(C30,Itemizado_Piping!$C$5:$K$93,9,FALSE),"")</f>
        <v>24.761000000000003</v>
      </c>
      <c r="AJ30" s="1139">
        <v>0</v>
      </c>
      <c r="AK30" s="1140">
        <v>0</v>
      </c>
      <c r="AL30" s="1139">
        <f t="shared" si="1"/>
        <v>0</v>
      </c>
      <c r="AM30" s="1141">
        <f t="shared" si="2"/>
        <v>0</v>
      </c>
      <c r="AN30" s="1142">
        <f t="shared" si="3"/>
        <v>0</v>
      </c>
      <c r="AO30" s="1141">
        <f t="shared" si="4"/>
        <v>0</v>
      </c>
      <c r="AP30" s="1143">
        <f t="shared" si="5"/>
        <v>297.13200000000006</v>
      </c>
      <c r="AQ30" s="1144">
        <f t="shared" si="6"/>
        <v>0</v>
      </c>
      <c r="AR30" s="1145"/>
      <c r="AS30" s="1146">
        <f t="shared" si="7"/>
        <v>0</v>
      </c>
      <c r="AT30" s="1147">
        <f t="shared" si="8"/>
        <v>0</v>
      </c>
      <c r="AU30" s="1147">
        <f t="shared" si="9"/>
        <v>0</v>
      </c>
      <c r="AV30" s="1148">
        <f t="shared" si="10"/>
        <v>0</v>
      </c>
      <c r="AW30" s="1149">
        <v>0</v>
      </c>
      <c r="AX30" s="1150">
        <v>0</v>
      </c>
      <c r="AY30" s="1149">
        <f t="shared" si="11"/>
        <v>0</v>
      </c>
      <c r="AZ30" s="1150">
        <f t="shared" si="19"/>
        <v>0</v>
      </c>
      <c r="BA30" s="1149">
        <f t="shared" si="13"/>
        <v>0</v>
      </c>
      <c r="BB30" s="1150">
        <f t="shared" si="14"/>
        <v>0</v>
      </c>
    </row>
    <row r="31" spans="2:54" ht="14.65" customHeight="1">
      <c r="B31" s="1119">
        <v>26</v>
      </c>
      <c r="C31" s="913" t="s">
        <v>2906</v>
      </c>
      <c r="D31" s="931" t="s">
        <v>0</v>
      </c>
      <c r="E31" s="931" t="s">
        <v>1</v>
      </c>
      <c r="F31" s="931" t="s">
        <v>66</v>
      </c>
      <c r="G31" s="931">
        <v>0</v>
      </c>
      <c r="H31" s="931"/>
      <c r="I31" s="931">
        <v>0</v>
      </c>
      <c r="J31" s="933" t="s">
        <v>73</v>
      </c>
      <c r="K31" s="931">
        <v>955</v>
      </c>
      <c r="L31" s="931"/>
      <c r="M31" s="931">
        <v>28</v>
      </c>
      <c r="N31" s="1152">
        <v>710</v>
      </c>
      <c r="O31" s="1084" t="s">
        <v>69</v>
      </c>
      <c r="P31" s="931"/>
      <c r="Q31" s="931" t="s">
        <v>70</v>
      </c>
      <c r="R31" s="931" t="s">
        <v>71</v>
      </c>
      <c r="S31" s="933" t="s">
        <v>89</v>
      </c>
      <c r="T31" s="933" t="s">
        <v>90</v>
      </c>
      <c r="U31" s="931">
        <v>1134</v>
      </c>
      <c r="V31" s="931">
        <v>5102</v>
      </c>
      <c r="W31" s="934">
        <v>38</v>
      </c>
      <c r="X31" s="931">
        <v>6377.6</v>
      </c>
      <c r="Y31" s="931" t="s">
        <v>74</v>
      </c>
      <c r="Z31" s="931" t="s">
        <v>75</v>
      </c>
      <c r="AA31" s="947" t="s">
        <v>91</v>
      </c>
      <c r="AB31" s="1085" t="s">
        <v>94</v>
      </c>
      <c r="AC31" s="39">
        <v>3400</v>
      </c>
      <c r="AD31" s="568">
        <f t="shared" si="0"/>
        <v>3.4</v>
      </c>
      <c r="AE31" s="1136"/>
      <c r="AF31" s="1137"/>
      <c r="AG31" s="1137"/>
      <c r="AH31" s="1138"/>
      <c r="AI31" s="1124">
        <f>IFERROR(VLOOKUP(C31,Itemizado_Piping!$C$5:$K$93,9,FALSE),"")</f>
        <v>53.081000000000003</v>
      </c>
      <c r="AJ31" s="1139">
        <v>0</v>
      </c>
      <c r="AK31" s="1140">
        <v>0</v>
      </c>
      <c r="AL31" s="1139">
        <f t="shared" si="1"/>
        <v>0</v>
      </c>
      <c r="AM31" s="1141">
        <f t="shared" si="2"/>
        <v>0</v>
      </c>
      <c r="AN31" s="1142">
        <f t="shared" si="3"/>
        <v>0</v>
      </c>
      <c r="AO31" s="1141">
        <f t="shared" si="4"/>
        <v>0</v>
      </c>
      <c r="AP31" s="1143">
        <f t="shared" si="5"/>
        <v>180.47540000000001</v>
      </c>
      <c r="AQ31" s="1144">
        <f t="shared" si="6"/>
        <v>0</v>
      </c>
      <c r="AR31" s="1145"/>
      <c r="AS31" s="1146">
        <f t="shared" si="7"/>
        <v>0</v>
      </c>
      <c r="AT31" s="1147">
        <f t="shared" si="8"/>
        <v>0</v>
      </c>
      <c r="AU31" s="1147">
        <f t="shared" si="9"/>
        <v>0</v>
      </c>
      <c r="AV31" s="1148">
        <f t="shared" si="10"/>
        <v>0</v>
      </c>
      <c r="AW31" s="1149">
        <v>0</v>
      </c>
      <c r="AX31" s="1150">
        <v>0</v>
      </c>
      <c r="AY31" s="1149">
        <f t="shared" si="11"/>
        <v>0</v>
      </c>
      <c r="AZ31" s="1150">
        <f t="shared" si="19"/>
        <v>0</v>
      </c>
      <c r="BA31" s="1149">
        <f t="shared" si="13"/>
        <v>0</v>
      </c>
      <c r="BB31" s="1150">
        <f t="shared" si="14"/>
        <v>0</v>
      </c>
    </row>
    <row r="32" spans="2:54" ht="14.65" customHeight="1">
      <c r="B32" s="1119">
        <v>28</v>
      </c>
      <c r="C32" s="1156" t="s">
        <v>2910</v>
      </c>
      <c r="D32" s="931" t="s">
        <v>0</v>
      </c>
      <c r="E32" s="931" t="str">
        <f t="shared" ref="E32:E50" si="20">LEFT(J32,4)</f>
        <v>3631</v>
      </c>
      <c r="F32" s="931"/>
      <c r="G32" s="931"/>
      <c r="H32" s="931"/>
      <c r="I32" s="931"/>
      <c r="J32" s="933" t="s">
        <v>3464</v>
      </c>
      <c r="K32" s="931">
        <v>958</v>
      </c>
      <c r="L32" s="931"/>
      <c r="M32" s="931">
        <v>36</v>
      </c>
      <c r="N32" s="1152">
        <v>900</v>
      </c>
      <c r="O32" s="1084"/>
      <c r="P32" s="931"/>
      <c r="Q32" s="931"/>
      <c r="R32" s="931"/>
      <c r="S32" s="933"/>
      <c r="T32" s="933"/>
      <c r="U32" s="931"/>
      <c r="V32" s="931"/>
      <c r="W32" s="934"/>
      <c r="X32" s="931"/>
      <c r="Y32" s="931"/>
      <c r="Z32" s="931"/>
      <c r="AA32" s="947"/>
      <c r="AB32" s="1085"/>
      <c r="AC32" s="39">
        <v>6000</v>
      </c>
      <c r="AD32" s="568">
        <f t="shared" si="0"/>
        <v>6</v>
      </c>
      <c r="AE32" s="1136">
        <v>6</v>
      </c>
      <c r="AF32" s="1137"/>
      <c r="AG32" s="1137"/>
      <c r="AH32" s="1138"/>
      <c r="AI32" s="1124">
        <f>IFERROR(VLOOKUP(C32,Itemizado_Piping!$C$5:$K$93,9,FALSE),"")</f>
        <v>57.71</v>
      </c>
      <c r="AJ32" s="1139">
        <v>0.10000000000000002</v>
      </c>
      <c r="AK32" s="1140">
        <v>0.60000000000000009</v>
      </c>
      <c r="AL32" s="1139">
        <f t="shared" ref="AL32" si="21">AN32-AJ32</f>
        <v>0</v>
      </c>
      <c r="AM32" s="1141">
        <f t="shared" si="2"/>
        <v>0</v>
      </c>
      <c r="AN32" s="1142">
        <f t="shared" ref="AN32" si="22">+IFERROR(AO32/AD32,0)</f>
        <v>0.10000000000000002</v>
      </c>
      <c r="AO32" s="1141">
        <f t="shared" ref="AO32" si="23">SUMPRODUCT(AE32:AH32,$AE$4:$AH$4)</f>
        <v>0.60000000000000009</v>
      </c>
      <c r="AP32" s="1143">
        <f t="shared" si="5"/>
        <v>346.26</v>
      </c>
      <c r="AQ32" s="1144">
        <f t="shared" si="6"/>
        <v>0</v>
      </c>
      <c r="AR32" s="1145"/>
      <c r="AS32" s="1146">
        <f t="shared" si="7"/>
        <v>6</v>
      </c>
      <c r="AT32" s="1147">
        <f t="shared" ref="AT32" si="24">AF32</f>
        <v>0</v>
      </c>
      <c r="AU32" s="1147">
        <f t="shared" ref="AU32" si="25">AG32</f>
        <v>0</v>
      </c>
      <c r="AV32" s="1148">
        <f t="shared" ref="AV32" si="26">AH32</f>
        <v>0</v>
      </c>
      <c r="AW32" s="1139">
        <v>0</v>
      </c>
      <c r="AX32" s="1141">
        <v>0</v>
      </c>
      <c r="AY32" s="1139">
        <f t="shared" ref="AY32" si="27">AZ32/AD32</f>
        <v>0.10000000000000002</v>
      </c>
      <c r="AZ32" s="1141">
        <f t="shared" ref="AZ32" si="28">BB32-AX32</f>
        <v>0.60000000000000009</v>
      </c>
      <c r="BA32" s="1139">
        <f t="shared" ref="BA32" si="29">BB32/AD32</f>
        <v>0.10000000000000002</v>
      </c>
      <c r="BB32" s="1141">
        <f t="shared" ref="BB32" si="30">+SUMPRODUCT(AS32:AV32,$AS$4:$AV$4)</f>
        <v>0.60000000000000009</v>
      </c>
    </row>
    <row r="33" spans="2:54" ht="14.65" customHeight="1">
      <c r="B33" s="1119">
        <v>29</v>
      </c>
      <c r="C33" s="913" t="s">
        <v>2914</v>
      </c>
      <c r="D33" s="931" t="s">
        <v>3465</v>
      </c>
      <c r="E33" s="931" t="str">
        <f t="shared" si="20"/>
        <v>3631</v>
      </c>
      <c r="F33" s="931" t="s">
        <v>66</v>
      </c>
      <c r="G33" s="931">
        <v>0</v>
      </c>
      <c r="H33" s="931" t="s">
        <v>96</v>
      </c>
      <c r="I33" s="931">
        <v>0</v>
      </c>
      <c r="J33" s="933" t="s">
        <v>97</v>
      </c>
      <c r="K33" s="931">
        <v>957</v>
      </c>
      <c r="L33" s="931">
        <v>1</v>
      </c>
      <c r="M33" s="931">
        <v>28</v>
      </c>
      <c r="N33" s="1152">
        <v>710</v>
      </c>
      <c r="O33" s="1084" t="s">
        <v>84</v>
      </c>
      <c r="P33" s="931"/>
      <c r="Q33" s="931" t="s">
        <v>70</v>
      </c>
      <c r="R33" s="931" t="s">
        <v>71</v>
      </c>
      <c r="S33" s="933" t="s">
        <v>73</v>
      </c>
      <c r="T33" s="933" t="s">
        <v>98</v>
      </c>
      <c r="U33" s="931">
        <v>1134</v>
      </c>
      <c r="V33" s="931">
        <v>1999</v>
      </c>
      <c r="W33" s="934">
        <v>20</v>
      </c>
      <c r="X33" s="931" t="s">
        <v>86</v>
      </c>
      <c r="Y33" s="931" t="s">
        <v>74</v>
      </c>
      <c r="Z33" s="931" t="s">
        <v>75</v>
      </c>
      <c r="AA33" s="947"/>
      <c r="AB33" s="171">
        <v>28</v>
      </c>
      <c r="AC33" s="39">
        <v>17000</v>
      </c>
      <c r="AD33" s="568">
        <f t="shared" si="0"/>
        <v>17</v>
      </c>
      <c r="AE33" s="1136"/>
      <c r="AF33" s="1137"/>
      <c r="AG33" s="1137"/>
      <c r="AH33" s="1138"/>
      <c r="AI33" s="1124">
        <f>IFERROR(VLOOKUP(C33,Itemizado_Piping!$C$5:$K$93,9,FALSE),"")</f>
        <v>7.4279999999999999</v>
      </c>
      <c r="AJ33" s="1139">
        <v>0</v>
      </c>
      <c r="AK33" s="1140">
        <v>0</v>
      </c>
      <c r="AL33" s="1139">
        <f t="shared" si="1"/>
        <v>0</v>
      </c>
      <c r="AM33" s="1141">
        <f t="shared" si="2"/>
        <v>0</v>
      </c>
      <c r="AN33" s="1142">
        <f t="shared" si="3"/>
        <v>0</v>
      </c>
      <c r="AO33" s="1141">
        <f t="shared" si="4"/>
        <v>0</v>
      </c>
      <c r="AP33" s="1143">
        <f t="shared" si="5"/>
        <v>126.276</v>
      </c>
      <c r="AQ33" s="1144">
        <f t="shared" si="6"/>
        <v>0</v>
      </c>
      <c r="AR33" s="1145"/>
      <c r="AS33" s="1146">
        <f t="shared" si="7"/>
        <v>0</v>
      </c>
      <c r="AT33" s="1147">
        <f t="shared" si="8"/>
        <v>0</v>
      </c>
      <c r="AU33" s="1147">
        <f t="shared" si="9"/>
        <v>0</v>
      </c>
      <c r="AV33" s="1148">
        <f t="shared" si="10"/>
        <v>0</v>
      </c>
      <c r="AW33" s="1139">
        <v>0</v>
      </c>
      <c r="AX33" s="1141">
        <v>0</v>
      </c>
      <c r="AY33" s="1139">
        <f t="shared" si="11"/>
        <v>0</v>
      </c>
      <c r="AZ33" s="1141">
        <f t="shared" si="19"/>
        <v>0</v>
      </c>
      <c r="BA33" s="1139">
        <f t="shared" si="13"/>
        <v>0</v>
      </c>
      <c r="BB33" s="1141">
        <f t="shared" si="14"/>
        <v>0</v>
      </c>
    </row>
    <row r="34" spans="2:54" ht="14.65" customHeight="1">
      <c r="B34" s="1119">
        <v>30</v>
      </c>
      <c r="C34" s="913" t="s">
        <v>2914</v>
      </c>
      <c r="D34" s="931" t="s">
        <v>3465</v>
      </c>
      <c r="E34" s="931" t="str">
        <f t="shared" ref="E34:E39" si="31">LEFT(J34,4)</f>
        <v>3631</v>
      </c>
      <c r="F34" s="931" t="s">
        <v>66</v>
      </c>
      <c r="G34" s="931">
        <v>0</v>
      </c>
      <c r="H34" s="931" t="s">
        <v>99</v>
      </c>
      <c r="I34" s="931">
        <v>0</v>
      </c>
      <c r="J34" s="933" t="s">
        <v>97</v>
      </c>
      <c r="K34" s="931">
        <v>957</v>
      </c>
      <c r="L34" s="931">
        <v>2</v>
      </c>
      <c r="M34" s="931">
        <v>28</v>
      </c>
      <c r="N34" s="1152">
        <v>710</v>
      </c>
      <c r="O34" s="956" t="s">
        <v>84</v>
      </c>
      <c r="P34" s="946"/>
      <c r="Q34" s="931" t="s">
        <v>70</v>
      </c>
      <c r="R34" s="931" t="s">
        <v>71</v>
      </c>
      <c r="S34" s="933"/>
      <c r="T34" s="933"/>
      <c r="U34" s="931"/>
      <c r="V34" s="931"/>
      <c r="W34" s="934"/>
      <c r="X34" s="931"/>
      <c r="Y34" s="931"/>
      <c r="Z34" s="931"/>
      <c r="AA34" s="947"/>
      <c r="AB34" s="171"/>
      <c r="AC34" s="39">
        <v>7750</v>
      </c>
      <c r="AD34" s="568">
        <f t="shared" si="0"/>
        <v>7.75</v>
      </c>
      <c r="AE34" s="1136"/>
      <c r="AF34" s="1137"/>
      <c r="AG34" s="1137"/>
      <c r="AH34" s="1138"/>
      <c r="AI34" s="1124">
        <f>IFERROR(VLOOKUP(C34,Itemizado_Piping!$C$5:$K$93,9,FALSE),"")</f>
        <v>7.4279999999999999</v>
      </c>
      <c r="AJ34" s="1139">
        <v>0</v>
      </c>
      <c r="AK34" s="1140">
        <v>0</v>
      </c>
      <c r="AL34" s="1139">
        <f t="shared" si="1"/>
        <v>0</v>
      </c>
      <c r="AM34" s="1141">
        <f t="shared" si="2"/>
        <v>0</v>
      </c>
      <c r="AN34" s="1142">
        <f t="shared" si="3"/>
        <v>0</v>
      </c>
      <c r="AO34" s="1141">
        <f t="shared" si="4"/>
        <v>0</v>
      </c>
      <c r="AP34" s="1143">
        <f t="shared" si="5"/>
        <v>57.567</v>
      </c>
      <c r="AQ34" s="1144">
        <f t="shared" si="6"/>
        <v>0</v>
      </c>
      <c r="AR34" s="1145"/>
      <c r="AS34" s="1146">
        <f t="shared" si="7"/>
        <v>0</v>
      </c>
      <c r="AT34" s="1147">
        <f t="shared" si="8"/>
        <v>0</v>
      </c>
      <c r="AU34" s="1147">
        <f t="shared" si="9"/>
        <v>0</v>
      </c>
      <c r="AV34" s="1148">
        <f t="shared" si="10"/>
        <v>0</v>
      </c>
      <c r="AW34" s="1139">
        <v>0</v>
      </c>
      <c r="AX34" s="1141">
        <v>0</v>
      </c>
      <c r="AY34" s="1139">
        <f t="shared" si="11"/>
        <v>0</v>
      </c>
      <c r="AZ34" s="1141">
        <f t="shared" si="19"/>
        <v>0</v>
      </c>
      <c r="BA34" s="1139">
        <f t="shared" si="13"/>
        <v>0</v>
      </c>
      <c r="BB34" s="1141">
        <f t="shared" si="14"/>
        <v>0</v>
      </c>
    </row>
    <row r="35" spans="2:54" ht="14.65" customHeight="1">
      <c r="B35" s="1119">
        <v>31</v>
      </c>
      <c r="C35" s="913" t="s">
        <v>2929</v>
      </c>
      <c r="D35" s="931" t="s">
        <v>3465</v>
      </c>
      <c r="E35" s="931" t="str">
        <f t="shared" si="31"/>
        <v>3631</v>
      </c>
      <c r="F35" s="931" t="s">
        <v>66</v>
      </c>
      <c r="G35" s="931">
        <v>0</v>
      </c>
      <c r="H35" s="931" t="s">
        <v>100</v>
      </c>
      <c r="I35" s="931">
        <v>0</v>
      </c>
      <c r="J35" s="933" t="s">
        <v>97</v>
      </c>
      <c r="K35" s="931">
        <v>957</v>
      </c>
      <c r="L35" s="931">
        <v>3</v>
      </c>
      <c r="M35" s="931">
        <v>24</v>
      </c>
      <c r="N35" s="1152">
        <v>710</v>
      </c>
      <c r="O35" s="956" t="s">
        <v>84</v>
      </c>
      <c r="P35" s="946"/>
      <c r="Q35" s="931" t="s">
        <v>70</v>
      </c>
      <c r="R35" s="931" t="s">
        <v>71</v>
      </c>
      <c r="S35" s="933"/>
      <c r="T35" s="933"/>
      <c r="U35" s="931"/>
      <c r="V35" s="931"/>
      <c r="W35" s="934"/>
      <c r="X35" s="931"/>
      <c r="Y35" s="931"/>
      <c r="Z35" s="931"/>
      <c r="AA35" s="947"/>
      <c r="AB35" s="171"/>
      <c r="AC35" s="39">
        <v>3570</v>
      </c>
      <c r="AD35" s="568">
        <f t="shared" si="0"/>
        <v>3.57</v>
      </c>
      <c r="AE35" s="1136"/>
      <c r="AF35" s="1137"/>
      <c r="AG35" s="1137"/>
      <c r="AH35" s="1138"/>
      <c r="AI35" s="1124">
        <f>IFERROR(VLOOKUP(C35,Itemizado_Piping!$C$5:$K$93,9,FALSE),"")</f>
        <v>6.8940000000000001</v>
      </c>
      <c r="AJ35" s="1139">
        <v>0</v>
      </c>
      <c r="AK35" s="1140">
        <v>0</v>
      </c>
      <c r="AL35" s="1139">
        <f t="shared" si="1"/>
        <v>0</v>
      </c>
      <c r="AM35" s="1141">
        <f t="shared" si="2"/>
        <v>0</v>
      </c>
      <c r="AN35" s="1142">
        <f t="shared" si="3"/>
        <v>0</v>
      </c>
      <c r="AO35" s="1141">
        <f t="shared" si="4"/>
        <v>0</v>
      </c>
      <c r="AP35" s="1143">
        <f t="shared" si="5"/>
        <v>24.61158</v>
      </c>
      <c r="AQ35" s="1144">
        <f t="shared" si="6"/>
        <v>0</v>
      </c>
      <c r="AR35" s="1145"/>
      <c r="AS35" s="1146">
        <f t="shared" si="7"/>
        <v>0</v>
      </c>
      <c r="AT35" s="1147">
        <f t="shared" si="8"/>
        <v>0</v>
      </c>
      <c r="AU35" s="1147">
        <f t="shared" si="9"/>
        <v>0</v>
      </c>
      <c r="AV35" s="1148">
        <f t="shared" si="10"/>
        <v>0</v>
      </c>
      <c r="AW35" s="1139">
        <v>0</v>
      </c>
      <c r="AX35" s="1141">
        <v>0</v>
      </c>
      <c r="AY35" s="1139">
        <f t="shared" si="11"/>
        <v>0</v>
      </c>
      <c r="AZ35" s="1141">
        <f t="shared" si="19"/>
        <v>0</v>
      </c>
      <c r="BA35" s="1139">
        <f t="shared" si="13"/>
        <v>0</v>
      </c>
      <c r="BB35" s="1141">
        <f t="shared" si="14"/>
        <v>0</v>
      </c>
    </row>
    <row r="36" spans="2:54" ht="14.65" customHeight="1">
      <c r="B36" s="1119">
        <v>32</v>
      </c>
      <c r="C36" s="913" t="s">
        <v>2912</v>
      </c>
      <c r="D36" s="931" t="s">
        <v>3465</v>
      </c>
      <c r="E36" s="931" t="str">
        <f t="shared" si="31"/>
        <v>3631</v>
      </c>
      <c r="F36" s="931"/>
      <c r="G36" s="931"/>
      <c r="H36" s="931" t="s">
        <v>101</v>
      </c>
      <c r="I36" s="931">
        <v>0</v>
      </c>
      <c r="J36" s="933" t="s">
        <v>102</v>
      </c>
      <c r="K36" s="931">
        <v>958</v>
      </c>
      <c r="L36" s="931">
        <v>1</v>
      </c>
      <c r="M36" s="931">
        <v>4</v>
      </c>
      <c r="N36" s="1152">
        <v>110</v>
      </c>
      <c r="O36" s="1084" t="s">
        <v>104</v>
      </c>
      <c r="P36" s="931"/>
      <c r="Q36" s="931" t="s">
        <v>70</v>
      </c>
      <c r="R36" s="931" t="s">
        <v>71</v>
      </c>
      <c r="S36" s="933"/>
      <c r="T36" s="933"/>
      <c r="U36" s="931"/>
      <c r="V36" s="931"/>
      <c r="W36" s="934"/>
      <c r="X36" s="931"/>
      <c r="Y36" s="931"/>
      <c r="Z36" s="931"/>
      <c r="AA36" s="947"/>
      <c r="AB36" s="171"/>
      <c r="AC36" s="39">
        <v>13149</v>
      </c>
      <c r="AD36" s="568">
        <f t="shared" si="0"/>
        <v>13.148999999999999</v>
      </c>
      <c r="AE36" s="1136"/>
      <c r="AF36" s="1137"/>
      <c r="AG36" s="1137"/>
      <c r="AH36" s="1138"/>
      <c r="AI36" s="1124">
        <f>IFERROR(VLOOKUP(C36,Itemizado_Piping!$C$5:$K$93,9,FALSE),"")</f>
        <v>1.724</v>
      </c>
      <c r="AJ36" s="1139">
        <v>0</v>
      </c>
      <c r="AK36" s="1140">
        <v>0</v>
      </c>
      <c r="AL36" s="1139">
        <f t="shared" si="1"/>
        <v>0</v>
      </c>
      <c r="AM36" s="1141">
        <f t="shared" si="2"/>
        <v>0</v>
      </c>
      <c r="AN36" s="1142">
        <f t="shared" si="3"/>
        <v>0</v>
      </c>
      <c r="AO36" s="1141">
        <f t="shared" si="4"/>
        <v>0</v>
      </c>
      <c r="AP36" s="1143">
        <f t="shared" si="5"/>
        <v>22.668875999999997</v>
      </c>
      <c r="AQ36" s="1144">
        <f t="shared" si="6"/>
        <v>0</v>
      </c>
      <c r="AR36" s="1145"/>
      <c r="AS36" s="1146">
        <f t="shared" si="7"/>
        <v>0</v>
      </c>
      <c r="AT36" s="1147">
        <f t="shared" si="8"/>
        <v>0</v>
      </c>
      <c r="AU36" s="1147">
        <f t="shared" si="9"/>
        <v>0</v>
      </c>
      <c r="AV36" s="1148">
        <f t="shared" si="10"/>
        <v>0</v>
      </c>
      <c r="AW36" s="1139">
        <v>0</v>
      </c>
      <c r="AX36" s="1141">
        <v>0</v>
      </c>
      <c r="AY36" s="1139">
        <f t="shared" si="11"/>
        <v>0</v>
      </c>
      <c r="AZ36" s="1141">
        <f t="shared" si="19"/>
        <v>0</v>
      </c>
      <c r="BA36" s="1139">
        <f t="shared" si="13"/>
        <v>0</v>
      </c>
      <c r="BB36" s="1141">
        <f t="shared" si="14"/>
        <v>0</v>
      </c>
    </row>
    <row r="37" spans="2:54" ht="14.65" customHeight="1">
      <c r="B37" s="1119">
        <v>33</v>
      </c>
      <c r="C37" s="913" t="s">
        <v>2927</v>
      </c>
      <c r="D37" s="931" t="s">
        <v>3465</v>
      </c>
      <c r="E37" s="931" t="str">
        <f t="shared" si="31"/>
        <v>3631</v>
      </c>
      <c r="F37" s="931"/>
      <c r="G37" s="931"/>
      <c r="H37" s="931"/>
      <c r="I37" s="931"/>
      <c r="J37" s="933" t="s">
        <v>105</v>
      </c>
      <c r="K37" s="931">
        <v>958</v>
      </c>
      <c r="L37" s="931"/>
      <c r="M37" s="931">
        <v>20</v>
      </c>
      <c r="N37" s="1152">
        <v>500</v>
      </c>
      <c r="O37" s="1084" t="s">
        <v>107</v>
      </c>
      <c r="P37" s="931"/>
      <c r="Q37" s="931" t="s">
        <v>70</v>
      </c>
      <c r="R37" s="931" t="s">
        <v>71</v>
      </c>
      <c r="S37" s="933"/>
      <c r="T37" s="933"/>
      <c r="U37" s="931"/>
      <c r="V37" s="931"/>
      <c r="W37" s="934"/>
      <c r="X37" s="931"/>
      <c r="Y37" s="931"/>
      <c r="Z37" s="931"/>
      <c r="AA37" s="947"/>
      <c r="AB37" s="171"/>
      <c r="AC37" s="39">
        <v>603050</v>
      </c>
      <c r="AD37" s="568">
        <f t="shared" si="0"/>
        <v>603.04999999999995</v>
      </c>
      <c r="AE37" s="1136">
        <v>240</v>
      </c>
      <c r="AF37" s="1137">
        <v>240</v>
      </c>
      <c r="AG37" s="1137">
        <v>240</v>
      </c>
      <c r="AH37" s="1138"/>
      <c r="AI37" s="1124">
        <f>IFERROR(VLOOKUP(C37,Itemizado_Piping!$C$5:$K$93,9,FALSE),"")</f>
        <v>5.306</v>
      </c>
      <c r="AJ37" s="1139">
        <v>0.35817925545145513</v>
      </c>
      <c r="AK37" s="1140">
        <v>216</v>
      </c>
      <c r="AL37" s="1139">
        <f t="shared" si="1"/>
        <v>0</v>
      </c>
      <c r="AM37" s="1141">
        <f t="shared" si="2"/>
        <v>0</v>
      </c>
      <c r="AN37" s="1142">
        <f t="shared" si="3"/>
        <v>0.35817925545145513</v>
      </c>
      <c r="AO37" s="1141">
        <f t="shared" si="4"/>
        <v>216</v>
      </c>
      <c r="AP37" s="1143">
        <f t="shared" si="5"/>
        <v>3199.7832999999996</v>
      </c>
      <c r="AQ37" s="1144">
        <f t="shared" si="6"/>
        <v>0</v>
      </c>
      <c r="AR37" s="1145"/>
      <c r="AS37" s="1146">
        <f t="shared" si="7"/>
        <v>240</v>
      </c>
      <c r="AT37" s="1147">
        <f t="shared" si="8"/>
        <v>240</v>
      </c>
      <c r="AU37" s="1147">
        <f t="shared" si="9"/>
        <v>240</v>
      </c>
      <c r="AV37" s="1148">
        <f t="shared" si="10"/>
        <v>0</v>
      </c>
      <c r="AW37" s="1139">
        <v>0</v>
      </c>
      <c r="AX37" s="1141">
        <v>0</v>
      </c>
      <c r="AY37" s="1139">
        <f t="shared" si="11"/>
        <v>0.35817925545145513</v>
      </c>
      <c r="AZ37" s="1141">
        <f t="shared" si="19"/>
        <v>216</v>
      </c>
      <c r="BA37" s="1139">
        <f t="shared" si="13"/>
        <v>0.35817925545145513</v>
      </c>
      <c r="BB37" s="1141">
        <f t="shared" si="14"/>
        <v>216</v>
      </c>
    </row>
    <row r="38" spans="2:54" ht="14.65" customHeight="1">
      <c r="B38" s="1119">
        <v>34</v>
      </c>
      <c r="C38" s="913" t="s">
        <v>2929</v>
      </c>
      <c r="D38" s="931" t="s">
        <v>3465</v>
      </c>
      <c r="E38" s="931" t="str">
        <f t="shared" si="31"/>
        <v>3631</v>
      </c>
      <c r="F38" s="931"/>
      <c r="G38" s="931"/>
      <c r="H38" s="931"/>
      <c r="I38" s="931"/>
      <c r="J38" s="933" t="s">
        <v>108</v>
      </c>
      <c r="K38" s="931">
        <v>958</v>
      </c>
      <c r="L38" s="931"/>
      <c r="M38" s="931">
        <v>24</v>
      </c>
      <c r="N38" s="1152">
        <v>630</v>
      </c>
      <c r="O38" s="1084" t="s">
        <v>107</v>
      </c>
      <c r="P38" s="931"/>
      <c r="Q38" s="931" t="s">
        <v>70</v>
      </c>
      <c r="R38" s="931" t="s">
        <v>71</v>
      </c>
      <c r="S38" s="933"/>
      <c r="T38" s="933"/>
      <c r="U38" s="931"/>
      <c r="V38" s="931"/>
      <c r="W38" s="934"/>
      <c r="X38" s="931"/>
      <c r="Y38" s="931"/>
      <c r="Z38" s="931"/>
      <c r="AA38" s="947"/>
      <c r="AB38" s="171"/>
      <c r="AC38" s="39">
        <v>444000</v>
      </c>
      <c r="AD38" s="568">
        <f t="shared" ref="AD38:AD50" si="32">AC38/1000</f>
        <v>444</v>
      </c>
      <c r="AE38" s="1136">
        <f>AD38</f>
        <v>444</v>
      </c>
      <c r="AF38" s="1137">
        <f t="shared" ref="AF38:AG38" si="33">AE38</f>
        <v>444</v>
      </c>
      <c r="AG38" s="1137">
        <f t="shared" si="33"/>
        <v>444</v>
      </c>
      <c r="AH38" s="1138"/>
      <c r="AI38" s="1124">
        <f>IFERROR(VLOOKUP(C38,Itemizado_Piping!$C$5:$K$93,9,FALSE),"")</f>
        <v>6.8940000000000001</v>
      </c>
      <c r="AJ38" s="1139">
        <v>0.9</v>
      </c>
      <c r="AK38" s="1140">
        <v>399.6</v>
      </c>
      <c r="AL38" s="1139">
        <f t="shared" si="1"/>
        <v>0</v>
      </c>
      <c r="AM38" s="1141">
        <f t="shared" si="2"/>
        <v>0</v>
      </c>
      <c r="AN38" s="1142">
        <f t="shared" si="3"/>
        <v>0.9</v>
      </c>
      <c r="AO38" s="1141">
        <f t="shared" si="4"/>
        <v>399.6</v>
      </c>
      <c r="AP38" s="1143">
        <f t="shared" si="5"/>
        <v>3060.9360000000001</v>
      </c>
      <c r="AQ38" s="1144">
        <f t="shared" si="6"/>
        <v>0</v>
      </c>
      <c r="AR38" s="1145"/>
      <c r="AS38" s="1146">
        <f t="shared" si="7"/>
        <v>444</v>
      </c>
      <c r="AT38" s="1147">
        <f t="shared" si="8"/>
        <v>444</v>
      </c>
      <c r="AU38" s="1147">
        <f t="shared" si="9"/>
        <v>444</v>
      </c>
      <c r="AV38" s="1148">
        <f t="shared" si="10"/>
        <v>0</v>
      </c>
      <c r="AW38" s="1139">
        <v>0</v>
      </c>
      <c r="AX38" s="1141">
        <v>0</v>
      </c>
      <c r="AY38" s="1139">
        <f t="shared" si="11"/>
        <v>0.9</v>
      </c>
      <c r="AZ38" s="1141">
        <f t="shared" si="19"/>
        <v>399.6</v>
      </c>
      <c r="BA38" s="1139">
        <f t="shared" si="13"/>
        <v>0.9</v>
      </c>
      <c r="BB38" s="1141">
        <f t="shared" si="14"/>
        <v>399.6</v>
      </c>
    </row>
    <row r="39" spans="2:54" ht="14.65" customHeight="1">
      <c r="B39" s="1119">
        <v>35</v>
      </c>
      <c r="C39" s="913" t="s">
        <v>2914</v>
      </c>
      <c r="D39" s="931" t="s">
        <v>3465</v>
      </c>
      <c r="E39" s="931" t="str">
        <f t="shared" si="31"/>
        <v>3631</v>
      </c>
      <c r="F39" s="931"/>
      <c r="G39" s="931"/>
      <c r="H39" s="931"/>
      <c r="I39" s="931"/>
      <c r="J39" s="933" t="s">
        <v>109</v>
      </c>
      <c r="K39" s="931">
        <v>958</v>
      </c>
      <c r="L39" s="931"/>
      <c r="M39" s="931">
        <v>28</v>
      </c>
      <c r="N39" s="1152">
        <v>710</v>
      </c>
      <c r="O39" s="1084" t="s">
        <v>107</v>
      </c>
      <c r="P39" s="931"/>
      <c r="Q39" s="931" t="s">
        <v>70</v>
      </c>
      <c r="R39" s="931" t="s">
        <v>71</v>
      </c>
      <c r="S39" s="933"/>
      <c r="T39" s="933"/>
      <c r="U39" s="931"/>
      <c r="V39" s="931"/>
      <c r="W39" s="934"/>
      <c r="X39" s="931"/>
      <c r="Y39" s="931"/>
      <c r="Z39" s="931"/>
      <c r="AA39" s="947"/>
      <c r="AB39" s="171"/>
      <c r="AC39" s="39">
        <v>160000</v>
      </c>
      <c r="AD39" s="568">
        <f t="shared" si="32"/>
        <v>160</v>
      </c>
      <c r="AE39" s="1136">
        <v>160</v>
      </c>
      <c r="AF39" s="1137">
        <v>160</v>
      </c>
      <c r="AG39" s="1137">
        <v>160</v>
      </c>
      <c r="AH39" s="1138"/>
      <c r="AI39" s="1124">
        <f>IFERROR(VLOOKUP(C39,Itemizado_Piping!$C$5:$K$93,9,FALSE),"")</f>
        <v>7.4279999999999999</v>
      </c>
      <c r="AJ39" s="1139">
        <v>0.9</v>
      </c>
      <c r="AK39" s="1140">
        <v>144</v>
      </c>
      <c r="AL39" s="1139">
        <f t="shared" si="1"/>
        <v>0</v>
      </c>
      <c r="AM39" s="1141">
        <f t="shared" si="2"/>
        <v>0</v>
      </c>
      <c r="AN39" s="1142">
        <f t="shared" si="3"/>
        <v>0.9</v>
      </c>
      <c r="AO39" s="1141">
        <f>SUMPRODUCT(AE39:AH39,$AE$4:$AH$4)</f>
        <v>144</v>
      </c>
      <c r="AP39" s="1143">
        <f t="shared" si="5"/>
        <v>1188.48</v>
      </c>
      <c r="AQ39" s="1144">
        <f t="shared" si="6"/>
        <v>0</v>
      </c>
      <c r="AR39" s="1145"/>
      <c r="AS39" s="1146">
        <f>AE39</f>
        <v>160</v>
      </c>
      <c r="AT39" s="1147">
        <f t="shared" si="8"/>
        <v>160</v>
      </c>
      <c r="AU39" s="1147">
        <f t="shared" si="9"/>
        <v>160</v>
      </c>
      <c r="AV39" s="1148">
        <f t="shared" si="10"/>
        <v>0</v>
      </c>
      <c r="AW39" s="1139">
        <v>0</v>
      </c>
      <c r="AX39" s="1141">
        <v>0</v>
      </c>
      <c r="AY39" s="1139">
        <f t="shared" si="11"/>
        <v>0.9</v>
      </c>
      <c r="AZ39" s="1141">
        <f t="shared" si="19"/>
        <v>144</v>
      </c>
      <c r="BA39" s="1139">
        <f t="shared" si="13"/>
        <v>0.9</v>
      </c>
      <c r="BB39" s="1141">
        <f t="shared" si="14"/>
        <v>144</v>
      </c>
    </row>
    <row r="40" spans="2:54" ht="14.65" customHeight="1">
      <c r="B40" s="1157">
        <v>36</v>
      </c>
      <c r="C40" s="1158" t="s">
        <v>2916</v>
      </c>
      <c r="D40" s="931" t="s">
        <v>3465</v>
      </c>
      <c r="E40" s="931" t="str">
        <f t="shared" si="20"/>
        <v>3631</v>
      </c>
      <c r="F40" s="931" t="s">
        <v>66</v>
      </c>
      <c r="G40" s="931">
        <v>0</v>
      </c>
      <c r="H40" s="931" t="s">
        <v>66</v>
      </c>
      <c r="I40" s="931"/>
      <c r="J40" s="933" t="s">
        <v>110</v>
      </c>
      <c r="K40" s="931">
        <v>958</v>
      </c>
      <c r="L40" s="931"/>
      <c r="M40" s="931">
        <v>36</v>
      </c>
      <c r="N40" s="1152">
        <v>900</v>
      </c>
      <c r="O40" s="1084" t="s">
        <v>107</v>
      </c>
      <c r="P40" s="931"/>
      <c r="Q40" s="931" t="s">
        <v>70</v>
      </c>
      <c r="R40" s="931" t="s">
        <v>71</v>
      </c>
      <c r="S40" s="933" t="s">
        <v>89</v>
      </c>
      <c r="T40" s="933" t="s">
        <v>89</v>
      </c>
      <c r="U40" s="931">
        <v>1134</v>
      </c>
      <c r="V40" s="931">
        <v>1586</v>
      </c>
      <c r="W40" s="934">
        <v>25</v>
      </c>
      <c r="X40" s="931" t="s">
        <v>86</v>
      </c>
      <c r="Y40" s="931" t="s">
        <v>74</v>
      </c>
      <c r="Z40" s="931" t="s">
        <v>75</v>
      </c>
      <c r="AA40" s="947" t="s">
        <v>112</v>
      </c>
      <c r="AB40" s="433">
        <v>5056</v>
      </c>
      <c r="AC40" s="39">
        <v>1560000</v>
      </c>
      <c r="AD40" s="568">
        <f t="shared" si="32"/>
        <v>1560</v>
      </c>
      <c r="AE40" s="1159">
        <v>1560</v>
      </c>
      <c r="AF40" s="907">
        <v>1560</v>
      </c>
      <c r="AG40" s="907">
        <v>1560</v>
      </c>
      <c r="AH40" s="1160">
        <v>1560</v>
      </c>
      <c r="AI40" s="1124">
        <f>IFERROR(VLOOKUP(C40,Itemizado_Piping!$C$5:$K$93,9,FALSE),"")</f>
        <v>10.618</v>
      </c>
      <c r="AJ40" s="1149">
        <v>1</v>
      </c>
      <c r="AK40" s="1161">
        <v>1560</v>
      </c>
      <c r="AL40" s="1149">
        <f t="shared" si="1"/>
        <v>0</v>
      </c>
      <c r="AM40" s="1141">
        <f t="shared" si="2"/>
        <v>0</v>
      </c>
      <c r="AN40" s="1142">
        <f t="shared" si="3"/>
        <v>1</v>
      </c>
      <c r="AO40" s="1141">
        <f t="shared" si="4"/>
        <v>1560</v>
      </c>
      <c r="AP40" s="1143">
        <f>IFERROR(AI40*AD40,"")</f>
        <v>16564.080000000002</v>
      </c>
      <c r="AQ40" s="1144">
        <f>IFERROR(AI40*AM40,"")</f>
        <v>0</v>
      </c>
      <c r="AR40" s="1145"/>
      <c r="AS40" s="1146">
        <f>AE40</f>
        <v>1560</v>
      </c>
      <c r="AT40" s="1147">
        <f>AF40</f>
        <v>1560</v>
      </c>
      <c r="AU40" s="1147">
        <f>AG40</f>
        <v>1560</v>
      </c>
      <c r="AV40" s="1148">
        <f t="shared" ref="AV40" si="34">AH40</f>
        <v>1560</v>
      </c>
      <c r="AW40" s="1139">
        <v>1</v>
      </c>
      <c r="AX40" s="1141">
        <v>1560</v>
      </c>
      <c r="AY40" s="1139">
        <f t="shared" si="11"/>
        <v>0</v>
      </c>
      <c r="AZ40" s="1141">
        <f t="shared" si="19"/>
        <v>0</v>
      </c>
      <c r="BA40" s="1139">
        <f t="shared" si="13"/>
        <v>1</v>
      </c>
      <c r="BB40" s="1141">
        <f t="shared" si="14"/>
        <v>1560</v>
      </c>
    </row>
    <row r="41" spans="2:54" ht="14.65" customHeight="1">
      <c r="B41" s="1090">
        <v>37</v>
      </c>
      <c r="C41" s="1162" t="s">
        <v>3224</v>
      </c>
      <c r="D41" s="1163" t="s">
        <v>3465</v>
      </c>
      <c r="E41" s="1163" t="str">
        <f t="shared" ref="E41" si="35">LEFT(J41,4)</f>
        <v>3631</v>
      </c>
      <c r="F41" s="1163" t="s">
        <v>66</v>
      </c>
      <c r="G41" s="1163">
        <v>0</v>
      </c>
      <c r="H41" s="1163" t="s">
        <v>66</v>
      </c>
      <c r="I41" s="1163"/>
      <c r="J41" s="1164" t="s">
        <v>110</v>
      </c>
      <c r="K41" s="1163">
        <v>958</v>
      </c>
      <c r="L41" s="1163"/>
      <c r="M41" s="1163">
        <v>36</v>
      </c>
      <c r="N41" s="1165">
        <v>900</v>
      </c>
      <c r="O41" s="1166" t="s">
        <v>107</v>
      </c>
      <c r="P41" s="1163"/>
      <c r="Q41" s="1163" t="s">
        <v>70</v>
      </c>
      <c r="R41" s="1163" t="s">
        <v>71</v>
      </c>
      <c r="S41" s="1164" t="s">
        <v>89</v>
      </c>
      <c r="T41" s="1164" t="s">
        <v>89</v>
      </c>
      <c r="U41" s="1163">
        <v>1134</v>
      </c>
      <c r="V41" s="1163">
        <v>1586</v>
      </c>
      <c r="W41" s="1167">
        <v>25</v>
      </c>
      <c r="X41" s="1163" t="s">
        <v>86</v>
      </c>
      <c r="Y41" s="1163" t="s">
        <v>74</v>
      </c>
      <c r="Z41" s="1163" t="s">
        <v>75</v>
      </c>
      <c r="AA41" s="1168" t="s">
        <v>112</v>
      </c>
      <c r="AB41" s="436"/>
      <c r="AC41" s="437">
        <v>2436000</v>
      </c>
      <c r="AD41" s="569">
        <f t="shared" ref="AD41" si="36">AC41/1000</f>
        <v>2436</v>
      </c>
      <c r="AE41" s="1169">
        <v>2052</v>
      </c>
      <c r="AF41" s="1170">
        <v>1920</v>
      </c>
      <c r="AG41" s="1170">
        <v>1920</v>
      </c>
      <c r="AH41" s="1171">
        <v>516</v>
      </c>
      <c r="AI41" s="1172">
        <f>IFERROR(VLOOKUP(C41,Itemizado_Piping!$C$5:$K$100,9,FALSE),"")</f>
        <v>10.618</v>
      </c>
      <c r="AJ41" s="1173">
        <v>0.73596059113300494</v>
      </c>
      <c r="AK41" s="1174">
        <v>1792.8</v>
      </c>
      <c r="AL41" s="1173">
        <f t="shared" si="1"/>
        <v>0</v>
      </c>
      <c r="AM41" s="1175">
        <f t="shared" si="2"/>
        <v>0</v>
      </c>
      <c r="AN41" s="1176">
        <f t="shared" si="3"/>
        <v>0.73596059113300494</v>
      </c>
      <c r="AO41" s="1175">
        <f t="shared" si="4"/>
        <v>1792.8</v>
      </c>
      <c r="AP41" s="1177">
        <f>IFERROR(AI41*AD41,"")</f>
        <v>25865.448</v>
      </c>
      <c r="AQ41" s="1178">
        <f>IFERROR(AI41*AM41,"")</f>
        <v>0</v>
      </c>
      <c r="AR41" s="1179"/>
      <c r="AS41" s="1180">
        <f>AE41</f>
        <v>2052</v>
      </c>
      <c r="AT41" s="1181">
        <f>AF41</f>
        <v>1920</v>
      </c>
      <c r="AU41" s="1181">
        <f>AG41</f>
        <v>1920</v>
      </c>
      <c r="AV41" s="1182">
        <f t="shared" ref="AV41" si="37">AH41</f>
        <v>516</v>
      </c>
      <c r="AW41" s="1173">
        <v>0.39</v>
      </c>
      <c r="AX41" s="1175">
        <v>950</v>
      </c>
      <c r="AY41" s="1173">
        <f t="shared" si="11"/>
        <v>0.34597701149425286</v>
      </c>
      <c r="AZ41" s="1175">
        <f t="shared" si="19"/>
        <v>842.8</v>
      </c>
      <c r="BA41" s="1173">
        <f t="shared" si="13"/>
        <v>0.73596059113300494</v>
      </c>
      <c r="BB41" s="1175">
        <f t="shared" si="14"/>
        <v>1792.8</v>
      </c>
    </row>
    <row r="42" spans="2:54" ht="14.65" customHeight="1">
      <c r="B42" s="953">
        <v>38</v>
      </c>
      <c r="C42" s="913" t="s">
        <v>2925</v>
      </c>
      <c r="D42" s="931" t="s">
        <v>3465</v>
      </c>
      <c r="E42" s="931" t="str">
        <f t="shared" si="20"/>
        <v>3631</v>
      </c>
      <c r="F42" s="931" t="s">
        <v>66</v>
      </c>
      <c r="G42" s="931">
        <v>0</v>
      </c>
      <c r="H42" s="931"/>
      <c r="I42" s="931"/>
      <c r="J42" s="933" t="s">
        <v>113</v>
      </c>
      <c r="K42" s="931">
        <v>959</v>
      </c>
      <c r="L42" s="931"/>
      <c r="M42" s="931">
        <v>12</v>
      </c>
      <c r="N42" s="1152">
        <v>315</v>
      </c>
      <c r="O42" s="1084" t="s">
        <v>107</v>
      </c>
      <c r="P42" s="931"/>
      <c r="Q42" s="931" t="s">
        <v>70</v>
      </c>
      <c r="R42" s="931" t="s">
        <v>71</v>
      </c>
      <c r="S42" s="933" t="s">
        <v>115</v>
      </c>
      <c r="T42" s="933" t="s">
        <v>116</v>
      </c>
      <c r="U42" s="931">
        <v>1134</v>
      </c>
      <c r="V42" s="931">
        <v>1586</v>
      </c>
      <c r="W42" s="934">
        <v>25</v>
      </c>
      <c r="X42" s="931" t="s">
        <v>86</v>
      </c>
      <c r="Y42" s="931" t="s">
        <v>74</v>
      </c>
      <c r="Z42" s="931" t="s">
        <v>75</v>
      </c>
      <c r="AA42" s="947"/>
      <c r="AB42" s="171">
        <v>111</v>
      </c>
      <c r="AC42" s="39">
        <v>111950</v>
      </c>
      <c r="AD42" s="568">
        <f t="shared" si="32"/>
        <v>111.95</v>
      </c>
      <c r="AE42" s="1136"/>
      <c r="AF42" s="1137"/>
      <c r="AG42" s="1137"/>
      <c r="AH42" s="1138"/>
      <c r="AI42" s="1124">
        <f>IFERROR(VLOOKUP(C42,Itemizado_Piping!$C$5:$K$93,9,FALSE),"")</f>
        <v>3.1819999999999999</v>
      </c>
      <c r="AJ42" s="1139">
        <v>0</v>
      </c>
      <c r="AK42" s="1140">
        <v>0</v>
      </c>
      <c r="AL42" s="1139">
        <f t="shared" si="1"/>
        <v>0</v>
      </c>
      <c r="AM42" s="1141">
        <f t="shared" si="2"/>
        <v>0</v>
      </c>
      <c r="AN42" s="1142">
        <f t="shared" si="3"/>
        <v>0</v>
      </c>
      <c r="AO42" s="1141">
        <f t="shared" si="4"/>
        <v>0</v>
      </c>
      <c r="AP42" s="1143">
        <f t="shared" si="5"/>
        <v>356.22489999999999</v>
      </c>
      <c r="AQ42" s="1144">
        <f t="shared" si="6"/>
        <v>0</v>
      </c>
      <c r="AR42" s="1145"/>
      <c r="AS42" s="1146">
        <f t="shared" ref="AS42:AS50" si="38">AE42</f>
        <v>0</v>
      </c>
      <c r="AT42" s="1147">
        <f>AF42</f>
        <v>0</v>
      </c>
      <c r="AU42" s="1147">
        <f t="shared" ref="AU42:AU50" si="39">AG42</f>
        <v>0</v>
      </c>
      <c r="AV42" s="1148">
        <f t="shared" ref="AV42:AV50" si="40">AH42</f>
        <v>0</v>
      </c>
      <c r="AW42" s="1139">
        <v>0</v>
      </c>
      <c r="AX42" s="1141">
        <v>0</v>
      </c>
      <c r="AY42" s="1139">
        <f t="shared" si="11"/>
        <v>0</v>
      </c>
      <c r="AZ42" s="1141">
        <f t="shared" si="19"/>
        <v>0</v>
      </c>
      <c r="BA42" s="1139">
        <f t="shared" si="13"/>
        <v>0</v>
      </c>
      <c r="BB42" s="1141">
        <f t="shared" si="14"/>
        <v>0</v>
      </c>
    </row>
    <row r="43" spans="2:54" ht="14.65" customHeight="1">
      <c r="B43" s="953">
        <v>39</v>
      </c>
      <c r="C43" s="913" t="s">
        <v>2925</v>
      </c>
      <c r="D43" s="931" t="s">
        <v>3465</v>
      </c>
      <c r="E43" s="931" t="str">
        <f t="shared" si="20"/>
        <v>3631</v>
      </c>
      <c r="F43" s="931" t="s">
        <v>66</v>
      </c>
      <c r="G43" s="931">
        <v>0</v>
      </c>
      <c r="H43" s="931"/>
      <c r="I43" s="931"/>
      <c r="J43" s="933" t="s">
        <v>117</v>
      </c>
      <c r="K43" s="931">
        <v>905</v>
      </c>
      <c r="L43" s="931"/>
      <c r="M43" s="931">
        <v>12</v>
      </c>
      <c r="N43" s="1152">
        <v>315</v>
      </c>
      <c r="O43" s="1084" t="s">
        <v>107</v>
      </c>
      <c r="P43" s="931"/>
      <c r="Q43" s="931" t="s">
        <v>70</v>
      </c>
      <c r="R43" s="931" t="s">
        <v>71</v>
      </c>
      <c r="S43" s="933" t="s">
        <v>118</v>
      </c>
      <c r="T43" s="933" t="s">
        <v>116</v>
      </c>
      <c r="U43" s="931">
        <v>1134</v>
      </c>
      <c r="V43" s="931">
        <v>1586</v>
      </c>
      <c r="W43" s="934">
        <v>25</v>
      </c>
      <c r="X43" s="931" t="s">
        <v>86</v>
      </c>
      <c r="Y43" s="931" t="s">
        <v>74</v>
      </c>
      <c r="Z43" s="931" t="s">
        <v>75</v>
      </c>
      <c r="AA43" s="947"/>
      <c r="AB43" s="171">
        <v>192</v>
      </c>
      <c r="AC43" s="39">
        <v>192050</v>
      </c>
      <c r="AD43" s="568">
        <f t="shared" si="32"/>
        <v>192.05</v>
      </c>
      <c r="AE43" s="1136"/>
      <c r="AF43" s="1137"/>
      <c r="AG43" s="1137"/>
      <c r="AH43" s="1138"/>
      <c r="AI43" s="1124">
        <f>IFERROR(VLOOKUP(C43,Itemizado_Piping!$C$5:$K$93,9,FALSE),"")</f>
        <v>3.1819999999999999</v>
      </c>
      <c r="AJ43" s="1139">
        <v>0</v>
      </c>
      <c r="AK43" s="1140">
        <v>0</v>
      </c>
      <c r="AL43" s="1139">
        <f t="shared" si="1"/>
        <v>0</v>
      </c>
      <c r="AM43" s="1141">
        <f t="shared" si="2"/>
        <v>0</v>
      </c>
      <c r="AN43" s="1142">
        <f t="shared" si="3"/>
        <v>0</v>
      </c>
      <c r="AO43" s="1141">
        <f t="shared" si="4"/>
        <v>0</v>
      </c>
      <c r="AP43" s="1143">
        <f t="shared" si="5"/>
        <v>611.10310000000004</v>
      </c>
      <c r="AQ43" s="1144">
        <f t="shared" si="6"/>
        <v>0</v>
      </c>
      <c r="AR43" s="1145"/>
      <c r="AS43" s="1146">
        <f t="shared" si="38"/>
        <v>0</v>
      </c>
      <c r="AT43" s="1147">
        <f t="shared" ref="AT43:AT50" si="41">AF43</f>
        <v>0</v>
      </c>
      <c r="AU43" s="1147">
        <f t="shared" si="39"/>
        <v>0</v>
      </c>
      <c r="AV43" s="1148">
        <f t="shared" si="40"/>
        <v>0</v>
      </c>
      <c r="AW43" s="1139">
        <v>0</v>
      </c>
      <c r="AX43" s="1141">
        <v>0</v>
      </c>
      <c r="AY43" s="1139">
        <f t="shared" si="11"/>
        <v>0</v>
      </c>
      <c r="AZ43" s="1141">
        <f t="shared" si="19"/>
        <v>0</v>
      </c>
      <c r="BA43" s="1139">
        <f t="shared" si="13"/>
        <v>0</v>
      </c>
      <c r="BB43" s="1141">
        <f t="shared" si="14"/>
        <v>0</v>
      </c>
    </row>
    <row r="44" spans="2:54" ht="14.65" customHeight="1">
      <c r="B44" s="953">
        <v>40</v>
      </c>
      <c r="C44" s="913" t="s">
        <v>2925</v>
      </c>
      <c r="D44" s="931" t="s">
        <v>3465</v>
      </c>
      <c r="E44" s="931" t="str">
        <f t="shared" si="20"/>
        <v>3631</v>
      </c>
      <c r="F44" s="931" t="s">
        <v>66</v>
      </c>
      <c r="G44" s="931">
        <v>0</v>
      </c>
      <c r="H44" s="931"/>
      <c r="I44" s="931"/>
      <c r="J44" s="933" t="s">
        <v>119</v>
      </c>
      <c r="K44" s="931">
        <v>906</v>
      </c>
      <c r="L44" s="931"/>
      <c r="M44" s="931">
        <v>12</v>
      </c>
      <c r="N44" s="1152">
        <v>315</v>
      </c>
      <c r="O44" s="1084" t="s">
        <v>107</v>
      </c>
      <c r="P44" s="931"/>
      <c r="Q44" s="931" t="s">
        <v>70</v>
      </c>
      <c r="R44" s="931" t="s">
        <v>71</v>
      </c>
      <c r="S44" s="933" t="s">
        <v>118</v>
      </c>
      <c r="T44" s="933" t="s">
        <v>116</v>
      </c>
      <c r="U44" s="931">
        <v>1134</v>
      </c>
      <c r="V44" s="931">
        <v>1586</v>
      </c>
      <c r="W44" s="934">
        <v>25</v>
      </c>
      <c r="X44" s="931" t="s">
        <v>86</v>
      </c>
      <c r="Y44" s="931" t="s">
        <v>74</v>
      </c>
      <c r="Z44" s="931" t="s">
        <v>75</v>
      </c>
      <c r="AA44" s="947"/>
      <c r="AB44" s="171">
        <v>274</v>
      </c>
      <c r="AC44" s="39">
        <v>274200</v>
      </c>
      <c r="AD44" s="568">
        <f t="shared" si="32"/>
        <v>274.2</v>
      </c>
      <c r="AE44" s="1136"/>
      <c r="AF44" s="1137"/>
      <c r="AG44" s="1137"/>
      <c r="AH44" s="1138"/>
      <c r="AI44" s="1124">
        <f>IFERROR(VLOOKUP(C44,Itemizado_Piping!$C$5:$K$93,9,FALSE),"")</f>
        <v>3.1819999999999999</v>
      </c>
      <c r="AJ44" s="1139">
        <v>0</v>
      </c>
      <c r="AK44" s="1140">
        <v>0</v>
      </c>
      <c r="AL44" s="1139">
        <f t="shared" si="1"/>
        <v>0</v>
      </c>
      <c r="AM44" s="1141">
        <f t="shared" si="2"/>
        <v>0</v>
      </c>
      <c r="AN44" s="1142">
        <f t="shared" si="3"/>
        <v>0</v>
      </c>
      <c r="AO44" s="1141">
        <f t="shared" si="4"/>
        <v>0</v>
      </c>
      <c r="AP44" s="1143">
        <f t="shared" si="5"/>
        <v>872.50439999999992</v>
      </c>
      <c r="AQ44" s="1144">
        <f t="shared" si="6"/>
        <v>0</v>
      </c>
      <c r="AR44" s="1145"/>
      <c r="AS44" s="1146">
        <f t="shared" si="38"/>
        <v>0</v>
      </c>
      <c r="AT44" s="1147">
        <f t="shared" si="41"/>
        <v>0</v>
      </c>
      <c r="AU44" s="1147">
        <f t="shared" si="39"/>
        <v>0</v>
      </c>
      <c r="AV44" s="1148">
        <f t="shared" si="40"/>
        <v>0</v>
      </c>
      <c r="AW44" s="1139">
        <v>0</v>
      </c>
      <c r="AX44" s="1141">
        <v>0</v>
      </c>
      <c r="AY44" s="1139">
        <f t="shared" si="11"/>
        <v>0</v>
      </c>
      <c r="AZ44" s="1141">
        <f t="shared" si="19"/>
        <v>0</v>
      </c>
      <c r="BA44" s="1139">
        <f t="shared" si="13"/>
        <v>0</v>
      </c>
      <c r="BB44" s="1141">
        <f t="shared" si="14"/>
        <v>0</v>
      </c>
    </row>
    <row r="45" spans="2:54" ht="14.65" customHeight="1">
      <c r="B45" s="953">
        <v>41</v>
      </c>
      <c r="C45" s="913" t="s">
        <v>2925</v>
      </c>
      <c r="D45" s="931" t="s">
        <v>3465</v>
      </c>
      <c r="E45" s="931" t="str">
        <f t="shared" si="20"/>
        <v>3631</v>
      </c>
      <c r="F45" s="931" t="s">
        <v>66</v>
      </c>
      <c r="G45" s="931">
        <v>0</v>
      </c>
      <c r="H45" s="931"/>
      <c r="I45" s="931"/>
      <c r="J45" s="933" t="s">
        <v>120</v>
      </c>
      <c r="K45" s="931">
        <v>907</v>
      </c>
      <c r="L45" s="931"/>
      <c r="M45" s="931">
        <v>12</v>
      </c>
      <c r="N45" s="1152">
        <v>315</v>
      </c>
      <c r="O45" s="1084" t="s">
        <v>107</v>
      </c>
      <c r="P45" s="931"/>
      <c r="Q45" s="931" t="s">
        <v>70</v>
      </c>
      <c r="R45" s="931" t="s">
        <v>71</v>
      </c>
      <c r="S45" s="933" t="s">
        <v>118</v>
      </c>
      <c r="T45" s="933" t="s">
        <v>116</v>
      </c>
      <c r="U45" s="931">
        <v>1134</v>
      </c>
      <c r="V45" s="931">
        <v>1586</v>
      </c>
      <c r="W45" s="934">
        <v>25</v>
      </c>
      <c r="X45" s="931" t="s">
        <v>86</v>
      </c>
      <c r="Y45" s="931" t="s">
        <v>74</v>
      </c>
      <c r="Z45" s="931" t="s">
        <v>75</v>
      </c>
      <c r="AA45" s="947"/>
      <c r="AB45" s="171">
        <v>358</v>
      </c>
      <c r="AC45" s="39">
        <v>361650</v>
      </c>
      <c r="AD45" s="568">
        <f t="shared" si="32"/>
        <v>361.65</v>
      </c>
      <c r="AE45" s="1136"/>
      <c r="AF45" s="1137"/>
      <c r="AG45" s="1137"/>
      <c r="AH45" s="1138"/>
      <c r="AI45" s="1124">
        <f>IFERROR(VLOOKUP(C45,Itemizado_Piping!$C$5:$K$93,9,FALSE),"")</f>
        <v>3.1819999999999999</v>
      </c>
      <c r="AJ45" s="1139">
        <v>0</v>
      </c>
      <c r="AK45" s="1140">
        <v>0</v>
      </c>
      <c r="AL45" s="1139">
        <f t="shared" si="1"/>
        <v>0</v>
      </c>
      <c r="AM45" s="1141">
        <f t="shared" si="2"/>
        <v>0</v>
      </c>
      <c r="AN45" s="1142">
        <f t="shared" si="3"/>
        <v>0</v>
      </c>
      <c r="AO45" s="1141">
        <f t="shared" si="4"/>
        <v>0</v>
      </c>
      <c r="AP45" s="1143">
        <f t="shared" si="5"/>
        <v>1150.7702999999999</v>
      </c>
      <c r="AQ45" s="1144">
        <f t="shared" si="6"/>
        <v>0</v>
      </c>
      <c r="AR45" s="1145"/>
      <c r="AS45" s="1146">
        <f t="shared" si="38"/>
        <v>0</v>
      </c>
      <c r="AT45" s="1147">
        <f t="shared" si="41"/>
        <v>0</v>
      </c>
      <c r="AU45" s="1147">
        <f t="shared" si="39"/>
        <v>0</v>
      </c>
      <c r="AV45" s="1148">
        <f t="shared" si="40"/>
        <v>0</v>
      </c>
      <c r="AW45" s="1139">
        <v>0</v>
      </c>
      <c r="AX45" s="1141">
        <v>0</v>
      </c>
      <c r="AY45" s="1139">
        <f t="shared" si="11"/>
        <v>0</v>
      </c>
      <c r="AZ45" s="1141">
        <f t="shared" si="19"/>
        <v>0</v>
      </c>
      <c r="BA45" s="1139">
        <f t="shared" si="13"/>
        <v>0</v>
      </c>
      <c r="BB45" s="1141">
        <f t="shared" si="14"/>
        <v>0</v>
      </c>
    </row>
    <row r="46" spans="2:54" ht="14.65" customHeight="1">
      <c r="B46" s="953">
        <v>42</v>
      </c>
      <c r="C46" s="913" t="s">
        <v>2925</v>
      </c>
      <c r="D46" s="931" t="s">
        <v>3465</v>
      </c>
      <c r="E46" s="931" t="str">
        <f t="shared" si="20"/>
        <v>3631</v>
      </c>
      <c r="F46" s="931" t="s">
        <v>66</v>
      </c>
      <c r="G46" s="931">
        <v>0</v>
      </c>
      <c r="H46" s="931"/>
      <c r="I46" s="931"/>
      <c r="J46" s="933" t="s">
        <v>121</v>
      </c>
      <c r="K46" s="931">
        <v>908</v>
      </c>
      <c r="L46" s="931"/>
      <c r="M46" s="931">
        <v>12</v>
      </c>
      <c r="N46" s="1152">
        <v>315</v>
      </c>
      <c r="O46" s="1084" t="s">
        <v>107</v>
      </c>
      <c r="P46" s="931"/>
      <c r="Q46" s="931" t="s">
        <v>70</v>
      </c>
      <c r="R46" s="931" t="s">
        <v>71</v>
      </c>
      <c r="S46" s="933" t="s">
        <v>122</v>
      </c>
      <c r="T46" s="933" t="s">
        <v>116</v>
      </c>
      <c r="U46" s="931">
        <v>1134</v>
      </c>
      <c r="V46" s="931">
        <v>1586</v>
      </c>
      <c r="W46" s="934">
        <v>25</v>
      </c>
      <c r="X46" s="931" t="s">
        <v>86</v>
      </c>
      <c r="Y46" s="931" t="s">
        <v>74</v>
      </c>
      <c r="Z46" s="931" t="s">
        <v>75</v>
      </c>
      <c r="AA46" s="947"/>
      <c r="AB46" s="171">
        <v>440</v>
      </c>
      <c r="AC46" s="39">
        <v>445100</v>
      </c>
      <c r="AD46" s="568">
        <f t="shared" si="32"/>
        <v>445.1</v>
      </c>
      <c r="AE46" s="1136"/>
      <c r="AF46" s="1137"/>
      <c r="AG46" s="1137"/>
      <c r="AH46" s="1138"/>
      <c r="AI46" s="1124">
        <f>IFERROR(VLOOKUP(C46,Itemizado_Piping!$C$5:$K$93,9,FALSE),"")</f>
        <v>3.1819999999999999</v>
      </c>
      <c r="AJ46" s="1139">
        <v>0</v>
      </c>
      <c r="AK46" s="1140">
        <v>0</v>
      </c>
      <c r="AL46" s="1139">
        <f t="shared" si="1"/>
        <v>0</v>
      </c>
      <c r="AM46" s="1141">
        <f t="shared" si="2"/>
        <v>0</v>
      </c>
      <c r="AN46" s="1142">
        <f t="shared" si="3"/>
        <v>0</v>
      </c>
      <c r="AO46" s="1141">
        <f t="shared" si="4"/>
        <v>0</v>
      </c>
      <c r="AP46" s="1143">
        <f t="shared" si="5"/>
        <v>1416.3081999999999</v>
      </c>
      <c r="AQ46" s="1144">
        <f t="shared" si="6"/>
        <v>0</v>
      </c>
      <c r="AR46" s="1145"/>
      <c r="AS46" s="1146">
        <f t="shared" si="38"/>
        <v>0</v>
      </c>
      <c r="AT46" s="1147">
        <f t="shared" si="41"/>
        <v>0</v>
      </c>
      <c r="AU46" s="1147">
        <f t="shared" si="39"/>
        <v>0</v>
      </c>
      <c r="AV46" s="1148">
        <f t="shared" si="40"/>
        <v>0</v>
      </c>
      <c r="AW46" s="1139">
        <v>0</v>
      </c>
      <c r="AX46" s="1141">
        <v>0</v>
      </c>
      <c r="AY46" s="1139">
        <f t="shared" si="11"/>
        <v>0</v>
      </c>
      <c r="AZ46" s="1141">
        <f t="shared" si="19"/>
        <v>0</v>
      </c>
      <c r="BA46" s="1139">
        <f t="shared" si="13"/>
        <v>0</v>
      </c>
      <c r="BB46" s="1141">
        <f t="shared" si="14"/>
        <v>0</v>
      </c>
    </row>
    <row r="47" spans="2:54" ht="14.65" customHeight="1">
      <c r="B47" s="953">
        <v>43</v>
      </c>
      <c r="C47" s="913" t="s">
        <v>2925</v>
      </c>
      <c r="D47" s="931" t="s">
        <v>3465</v>
      </c>
      <c r="E47" s="931" t="str">
        <f t="shared" si="20"/>
        <v>3631</v>
      </c>
      <c r="F47" s="931" t="s">
        <v>66</v>
      </c>
      <c r="G47" s="931">
        <v>0</v>
      </c>
      <c r="H47" s="931"/>
      <c r="I47" s="931"/>
      <c r="J47" s="933" t="s">
        <v>123</v>
      </c>
      <c r="K47" s="931">
        <v>909</v>
      </c>
      <c r="L47" s="931"/>
      <c r="M47" s="931">
        <v>12</v>
      </c>
      <c r="N47" s="1152">
        <v>315</v>
      </c>
      <c r="O47" s="1084" t="s">
        <v>107</v>
      </c>
      <c r="P47" s="931"/>
      <c r="Q47" s="931" t="s">
        <v>70</v>
      </c>
      <c r="R47" s="931" t="s">
        <v>71</v>
      </c>
      <c r="S47" s="933" t="s">
        <v>122</v>
      </c>
      <c r="T47" s="933" t="s">
        <v>116</v>
      </c>
      <c r="U47" s="931">
        <v>1134</v>
      </c>
      <c r="V47" s="931">
        <v>1586</v>
      </c>
      <c r="W47" s="934">
        <v>25</v>
      </c>
      <c r="X47" s="931" t="s">
        <v>86</v>
      </c>
      <c r="Y47" s="931" t="s">
        <v>74</v>
      </c>
      <c r="Z47" s="931" t="s">
        <v>75</v>
      </c>
      <c r="AA47" s="947"/>
      <c r="AB47" s="171">
        <v>525</v>
      </c>
      <c r="AC47" s="39">
        <v>528850</v>
      </c>
      <c r="AD47" s="568">
        <f t="shared" si="32"/>
        <v>528.85</v>
      </c>
      <c r="AE47" s="1136"/>
      <c r="AF47" s="1137"/>
      <c r="AG47" s="1137"/>
      <c r="AH47" s="1138"/>
      <c r="AI47" s="1124">
        <f>IFERROR(VLOOKUP(C47,Itemizado_Piping!$C$5:$K$93,9,FALSE),"")</f>
        <v>3.1819999999999999</v>
      </c>
      <c r="AJ47" s="1139">
        <v>0</v>
      </c>
      <c r="AK47" s="1140">
        <v>0</v>
      </c>
      <c r="AL47" s="1139">
        <f t="shared" si="1"/>
        <v>0</v>
      </c>
      <c r="AM47" s="1141">
        <f t="shared" si="2"/>
        <v>0</v>
      </c>
      <c r="AN47" s="1142">
        <f t="shared" si="3"/>
        <v>0</v>
      </c>
      <c r="AO47" s="1141">
        <f t="shared" si="4"/>
        <v>0</v>
      </c>
      <c r="AP47" s="1143">
        <f t="shared" si="5"/>
        <v>1682.8007</v>
      </c>
      <c r="AQ47" s="1144">
        <f t="shared" si="6"/>
        <v>0</v>
      </c>
      <c r="AR47" s="1145"/>
      <c r="AS47" s="1146">
        <f t="shared" si="38"/>
        <v>0</v>
      </c>
      <c r="AT47" s="1147">
        <f t="shared" si="41"/>
        <v>0</v>
      </c>
      <c r="AU47" s="1147">
        <f t="shared" si="39"/>
        <v>0</v>
      </c>
      <c r="AV47" s="1148">
        <f t="shared" si="40"/>
        <v>0</v>
      </c>
      <c r="AW47" s="1139">
        <v>0</v>
      </c>
      <c r="AX47" s="1141">
        <v>0</v>
      </c>
      <c r="AY47" s="1139">
        <f t="shared" si="11"/>
        <v>0</v>
      </c>
      <c r="AZ47" s="1141">
        <f t="shared" si="19"/>
        <v>0</v>
      </c>
      <c r="BA47" s="1139">
        <f t="shared" si="13"/>
        <v>0</v>
      </c>
      <c r="BB47" s="1141">
        <f t="shared" si="14"/>
        <v>0</v>
      </c>
    </row>
    <row r="48" spans="2:54" ht="14.65" customHeight="1">
      <c r="B48" s="953">
        <v>44</v>
      </c>
      <c r="C48" s="913" t="s">
        <v>2925</v>
      </c>
      <c r="D48" s="931" t="s">
        <v>3465</v>
      </c>
      <c r="E48" s="931" t="str">
        <f t="shared" si="20"/>
        <v>3631</v>
      </c>
      <c r="F48" s="931" t="s">
        <v>66</v>
      </c>
      <c r="G48" s="931">
        <v>0</v>
      </c>
      <c r="H48" s="931"/>
      <c r="I48" s="931"/>
      <c r="J48" s="933" t="s">
        <v>124</v>
      </c>
      <c r="K48" s="931">
        <v>910</v>
      </c>
      <c r="L48" s="931"/>
      <c r="M48" s="931">
        <v>12</v>
      </c>
      <c r="N48" s="1152">
        <v>315</v>
      </c>
      <c r="O48" s="1084" t="s">
        <v>107</v>
      </c>
      <c r="P48" s="931"/>
      <c r="Q48" s="931" t="s">
        <v>70</v>
      </c>
      <c r="R48" s="931" t="s">
        <v>71</v>
      </c>
      <c r="S48" s="933" t="s">
        <v>122</v>
      </c>
      <c r="T48" s="933" t="s">
        <v>116</v>
      </c>
      <c r="U48" s="931">
        <v>1134</v>
      </c>
      <c r="V48" s="931">
        <v>1586</v>
      </c>
      <c r="W48" s="934">
        <v>25</v>
      </c>
      <c r="X48" s="931" t="s">
        <v>86</v>
      </c>
      <c r="Y48" s="931" t="s">
        <v>74</v>
      </c>
      <c r="Z48" s="931" t="s">
        <v>75</v>
      </c>
      <c r="AA48" s="947"/>
      <c r="AB48" s="171">
        <v>611</v>
      </c>
      <c r="AC48" s="39">
        <v>612550</v>
      </c>
      <c r="AD48" s="568">
        <f t="shared" si="32"/>
        <v>612.54999999999995</v>
      </c>
      <c r="AE48" s="1136"/>
      <c r="AF48" s="1137"/>
      <c r="AG48" s="1137"/>
      <c r="AH48" s="1138"/>
      <c r="AI48" s="1124">
        <f>IFERROR(VLOOKUP(C48,Itemizado_Piping!$C$5:$K$93,9,FALSE),"")</f>
        <v>3.1819999999999999</v>
      </c>
      <c r="AJ48" s="1139">
        <v>0</v>
      </c>
      <c r="AK48" s="1140">
        <v>0</v>
      </c>
      <c r="AL48" s="1139">
        <f t="shared" si="1"/>
        <v>0</v>
      </c>
      <c r="AM48" s="1141">
        <f t="shared" si="2"/>
        <v>0</v>
      </c>
      <c r="AN48" s="1142">
        <f t="shared" si="3"/>
        <v>0</v>
      </c>
      <c r="AO48" s="1141">
        <f t="shared" si="4"/>
        <v>0</v>
      </c>
      <c r="AP48" s="1143">
        <f t="shared" si="5"/>
        <v>1949.1340999999998</v>
      </c>
      <c r="AQ48" s="1144">
        <f t="shared" si="6"/>
        <v>0</v>
      </c>
      <c r="AR48" s="1145"/>
      <c r="AS48" s="1146">
        <f t="shared" si="38"/>
        <v>0</v>
      </c>
      <c r="AT48" s="1147">
        <f t="shared" si="41"/>
        <v>0</v>
      </c>
      <c r="AU48" s="1147">
        <f t="shared" si="39"/>
        <v>0</v>
      </c>
      <c r="AV48" s="1148">
        <f t="shared" si="40"/>
        <v>0</v>
      </c>
      <c r="AW48" s="1139">
        <v>0</v>
      </c>
      <c r="AX48" s="1141">
        <v>0</v>
      </c>
      <c r="AY48" s="1139">
        <f t="shared" si="11"/>
        <v>0</v>
      </c>
      <c r="AZ48" s="1141">
        <f t="shared" si="19"/>
        <v>0</v>
      </c>
      <c r="BA48" s="1139">
        <f t="shared" si="13"/>
        <v>0</v>
      </c>
      <c r="BB48" s="1141">
        <f t="shared" si="14"/>
        <v>0</v>
      </c>
    </row>
    <row r="49" spans="2:55" ht="14.65" customHeight="1">
      <c r="B49" s="953">
        <v>45</v>
      </c>
      <c r="C49" s="913" t="s">
        <v>2925</v>
      </c>
      <c r="D49" s="931" t="s">
        <v>3465</v>
      </c>
      <c r="E49" s="931" t="str">
        <f t="shared" si="20"/>
        <v>3631</v>
      </c>
      <c r="F49" s="931" t="s">
        <v>66</v>
      </c>
      <c r="G49" s="931">
        <v>0</v>
      </c>
      <c r="H49" s="931"/>
      <c r="I49" s="931"/>
      <c r="J49" s="933" t="s">
        <v>125</v>
      </c>
      <c r="K49" s="931">
        <v>911</v>
      </c>
      <c r="L49" s="931"/>
      <c r="M49" s="931">
        <v>12</v>
      </c>
      <c r="N49" s="1152">
        <v>315</v>
      </c>
      <c r="O49" s="1084" t="s">
        <v>107</v>
      </c>
      <c r="P49" s="931"/>
      <c r="Q49" s="931" t="s">
        <v>70</v>
      </c>
      <c r="R49" s="931" t="s">
        <v>71</v>
      </c>
      <c r="S49" s="933" t="s">
        <v>126</v>
      </c>
      <c r="T49" s="933" t="s">
        <v>127</v>
      </c>
      <c r="U49" s="931">
        <v>1134</v>
      </c>
      <c r="V49" s="931">
        <v>1586</v>
      </c>
      <c r="W49" s="934">
        <v>25</v>
      </c>
      <c r="X49" s="931" t="s">
        <v>86</v>
      </c>
      <c r="Y49" s="931" t="s">
        <v>74</v>
      </c>
      <c r="Z49" s="931" t="s">
        <v>75</v>
      </c>
      <c r="AA49" s="947"/>
      <c r="AB49" s="171">
        <v>637</v>
      </c>
      <c r="AC49" s="39">
        <v>697100</v>
      </c>
      <c r="AD49" s="568">
        <f t="shared" si="32"/>
        <v>697.1</v>
      </c>
      <c r="AE49" s="1136"/>
      <c r="AF49" s="1137"/>
      <c r="AG49" s="1137"/>
      <c r="AH49" s="1138"/>
      <c r="AI49" s="1124">
        <f>IFERROR(VLOOKUP(C49,Itemizado_Piping!$C$5:$K$93,9,FALSE),"")</f>
        <v>3.1819999999999999</v>
      </c>
      <c r="AJ49" s="1139">
        <v>0</v>
      </c>
      <c r="AK49" s="1140">
        <v>0</v>
      </c>
      <c r="AL49" s="1139">
        <f t="shared" si="1"/>
        <v>0</v>
      </c>
      <c r="AM49" s="1141">
        <f t="shared" si="2"/>
        <v>0</v>
      </c>
      <c r="AN49" s="1142">
        <f t="shared" si="3"/>
        <v>0</v>
      </c>
      <c r="AO49" s="1141">
        <f t="shared" si="4"/>
        <v>0</v>
      </c>
      <c r="AP49" s="1143">
        <f t="shared" si="5"/>
        <v>2218.1722</v>
      </c>
      <c r="AQ49" s="1144">
        <f t="shared" si="6"/>
        <v>0</v>
      </c>
      <c r="AR49" s="1145"/>
      <c r="AS49" s="1146">
        <f t="shared" si="38"/>
        <v>0</v>
      </c>
      <c r="AT49" s="1147">
        <f t="shared" si="41"/>
        <v>0</v>
      </c>
      <c r="AU49" s="1147">
        <f t="shared" si="39"/>
        <v>0</v>
      </c>
      <c r="AV49" s="1148">
        <f t="shared" si="40"/>
        <v>0</v>
      </c>
      <c r="AW49" s="1139">
        <v>0</v>
      </c>
      <c r="AX49" s="1141">
        <v>0</v>
      </c>
      <c r="AY49" s="1139">
        <f t="shared" si="11"/>
        <v>0</v>
      </c>
      <c r="AZ49" s="1141">
        <f t="shared" si="19"/>
        <v>0</v>
      </c>
      <c r="BA49" s="1139">
        <f t="shared" si="13"/>
        <v>0</v>
      </c>
      <c r="BB49" s="1141">
        <f t="shared" si="14"/>
        <v>0</v>
      </c>
      <c r="BC49" s="987"/>
    </row>
    <row r="50" spans="2:55" ht="14.65" customHeight="1" thickBot="1">
      <c r="B50" s="964">
        <v>46</v>
      </c>
      <c r="C50" s="1183" t="s">
        <v>2925</v>
      </c>
      <c r="D50" s="1184" t="s">
        <v>3465</v>
      </c>
      <c r="E50" s="1184" t="str">
        <f t="shared" si="20"/>
        <v>3631</v>
      </c>
      <c r="F50" s="1184" t="s">
        <v>66</v>
      </c>
      <c r="G50" s="1184">
        <v>0</v>
      </c>
      <c r="H50" s="1184"/>
      <c r="I50" s="1184"/>
      <c r="J50" s="1185" t="s">
        <v>128</v>
      </c>
      <c r="K50" s="1184">
        <v>912</v>
      </c>
      <c r="L50" s="1184"/>
      <c r="M50" s="1184">
        <v>12</v>
      </c>
      <c r="N50" s="1186">
        <v>315</v>
      </c>
      <c r="O50" s="1084" t="s">
        <v>107</v>
      </c>
      <c r="P50" s="931"/>
      <c r="Q50" s="931" t="s">
        <v>70</v>
      </c>
      <c r="R50" s="931" t="s">
        <v>71</v>
      </c>
      <c r="S50" s="933" t="s">
        <v>126</v>
      </c>
      <c r="T50" s="933" t="s">
        <v>116</v>
      </c>
      <c r="U50" s="931">
        <v>1134</v>
      </c>
      <c r="V50" s="931">
        <v>1586</v>
      </c>
      <c r="W50" s="934">
        <v>25</v>
      </c>
      <c r="X50" s="931" t="s">
        <v>86</v>
      </c>
      <c r="Y50" s="931" t="s">
        <v>74</v>
      </c>
      <c r="Z50" s="931" t="s">
        <v>75</v>
      </c>
      <c r="AA50" s="947"/>
      <c r="AB50" s="570">
        <v>507</v>
      </c>
      <c r="AC50" s="571">
        <v>674150</v>
      </c>
      <c r="AD50" s="572">
        <f t="shared" si="32"/>
        <v>674.15</v>
      </c>
      <c r="AE50" s="1187"/>
      <c r="AF50" s="1188"/>
      <c r="AG50" s="1188"/>
      <c r="AH50" s="1189"/>
      <c r="AI50" s="1190">
        <f>IFERROR(VLOOKUP(C50,Itemizado_Piping!$C$5:$K$93,9,FALSE),"")</f>
        <v>3.1819999999999999</v>
      </c>
      <c r="AJ50" s="1191">
        <v>0</v>
      </c>
      <c r="AK50" s="1192">
        <v>0</v>
      </c>
      <c r="AL50" s="1191">
        <f t="shared" si="1"/>
        <v>0</v>
      </c>
      <c r="AM50" s="1193">
        <f t="shared" si="2"/>
        <v>0</v>
      </c>
      <c r="AN50" s="1194">
        <f t="shared" si="3"/>
        <v>0</v>
      </c>
      <c r="AO50" s="1193">
        <f t="shared" si="4"/>
        <v>0</v>
      </c>
      <c r="AP50" s="1195">
        <f t="shared" si="5"/>
        <v>2145.1452999999997</v>
      </c>
      <c r="AQ50" s="1196">
        <f t="shared" si="6"/>
        <v>0</v>
      </c>
      <c r="AR50" s="1197"/>
      <c r="AS50" s="1198">
        <f t="shared" si="38"/>
        <v>0</v>
      </c>
      <c r="AT50" s="1199">
        <f t="shared" si="41"/>
        <v>0</v>
      </c>
      <c r="AU50" s="1199">
        <f t="shared" si="39"/>
        <v>0</v>
      </c>
      <c r="AV50" s="1200">
        <f t="shared" si="40"/>
        <v>0</v>
      </c>
      <c r="AW50" s="1191">
        <v>0</v>
      </c>
      <c r="AX50" s="1193">
        <v>0</v>
      </c>
      <c r="AY50" s="1191">
        <f t="shared" si="11"/>
        <v>0</v>
      </c>
      <c r="AZ50" s="1193">
        <f t="shared" si="19"/>
        <v>0</v>
      </c>
      <c r="BA50" s="1191">
        <f t="shared" si="13"/>
        <v>0</v>
      </c>
      <c r="BB50" s="1193">
        <f t="shared" si="14"/>
        <v>0</v>
      </c>
      <c r="BC50" s="987"/>
    </row>
    <row r="51" spans="2:55">
      <c r="B51" s="905"/>
      <c r="C51" s="905"/>
      <c r="D51" s="905"/>
      <c r="E51" s="905"/>
      <c r="F51" s="905"/>
      <c r="G51" s="905"/>
      <c r="H51" s="905"/>
      <c r="I51" s="905"/>
      <c r="J51" s="905"/>
      <c r="K51" s="905"/>
      <c r="L51" s="905"/>
      <c r="M51" s="905"/>
      <c r="N51" s="905"/>
      <c r="O51" s="905"/>
      <c r="P51" s="905"/>
      <c r="Q51" s="905"/>
      <c r="R51" s="905"/>
      <c r="S51" s="905"/>
      <c r="T51" s="905"/>
      <c r="U51" s="905"/>
      <c r="V51" s="905"/>
      <c r="W51" s="905"/>
      <c r="X51" s="905"/>
      <c r="Y51" s="905"/>
      <c r="Z51" s="905"/>
      <c r="AA51" s="905"/>
      <c r="AB51" s="905"/>
      <c r="AC51" s="905"/>
      <c r="AD51" s="905"/>
      <c r="AE51" s="905"/>
      <c r="AF51" s="905"/>
      <c r="AG51" s="905"/>
      <c r="AH51" s="905"/>
      <c r="AI51" s="985"/>
      <c r="AJ51" s="905"/>
      <c r="AK51" s="905"/>
      <c r="AL51" s="905"/>
      <c r="AM51" s="985"/>
      <c r="AN51" s="905"/>
      <c r="AO51" s="1095"/>
      <c r="AP51" s="909"/>
      <c r="AQ51" s="909"/>
      <c r="AR51" s="909"/>
      <c r="AS51" s="909"/>
      <c r="AT51" s="909"/>
      <c r="AU51" s="909"/>
      <c r="AV51" s="909"/>
      <c r="AW51" s="905"/>
      <c r="AX51" s="905"/>
      <c r="AY51" s="905"/>
      <c r="AZ51" s="905"/>
      <c r="BA51" s="905"/>
      <c r="BB51" s="985"/>
      <c r="BC51" s="987"/>
    </row>
    <row r="52" spans="2:55">
      <c r="B52" s="905"/>
      <c r="C52" s="905"/>
      <c r="D52" s="905"/>
      <c r="E52" s="905"/>
      <c r="F52" s="905"/>
      <c r="G52" s="905"/>
      <c r="H52" s="905"/>
      <c r="I52" s="905"/>
      <c r="J52" s="905"/>
      <c r="K52" s="905"/>
      <c r="L52" s="905"/>
      <c r="M52" s="905"/>
      <c r="N52" s="905"/>
      <c r="O52" s="905"/>
      <c r="P52" s="905"/>
      <c r="Q52" s="905"/>
      <c r="R52" s="905"/>
      <c r="S52" s="905"/>
      <c r="T52" s="905"/>
      <c r="U52" s="905"/>
      <c r="V52" s="905"/>
      <c r="W52" s="905"/>
      <c r="X52" s="905"/>
      <c r="Y52" s="905"/>
      <c r="Z52" s="905"/>
      <c r="AA52" s="905"/>
      <c r="AB52" s="905"/>
      <c r="AC52" s="905"/>
      <c r="AD52" s="905"/>
      <c r="AE52" s="905"/>
      <c r="AF52" s="905"/>
      <c r="AG52" s="905"/>
      <c r="AH52" s="905"/>
      <c r="AI52" s="985"/>
      <c r="AJ52" s="905"/>
      <c r="AK52" s="905"/>
      <c r="AL52" s="905"/>
      <c r="AM52" s="985"/>
      <c r="AN52" s="905"/>
      <c r="AO52" s="1095"/>
      <c r="AP52" s="909"/>
      <c r="AQ52" s="909"/>
      <c r="AR52" s="909"/>
      <c r="AS52" s="909"/>
      <c r="AT52" s="909"/>
      <c r="AU52" s="909"/>
      <c r="AV52" s="909"/>
      <c r="AW52" s="905"/>
      <c r="AX52" s="905"/>
      <c r="AY52" s="905"/>
      <c r="AZ52" s="905"/>
      <c r="BA52" s="905"/>
      <c r="BB52" s="985"/>
      <c r="BC52" s="987"/>
    </row>
    <row r="53" spans="2:55">
      <c r="B53" s="905"/>
      <c r="C53" s="905"/>
      <c r="D53" s="905"/>
      <c r="E53" s="905"/>
      <c r="F53" s="905"/>
      <c r="G53" s="905"/>
      <c r="H53" s="905"/>
      <c r="I53" s="905"/>
      <c r="J53" s="905"/>
      <c r="K53" s="905"/>
      <c r="L53" s="905"/>
      <c r="M53" s="905"/>
      <c r="N53" s="905"/>
      <c r="O53" s="905"/>
      <c r="P53" s="905"/>
      <c r="Q53" s="905"/>
      <c r="R53" s="905"/>
      <c r="S53" s="905"/>
      <c r="T53" s="905"/>
      <c r="U53" s="905"/>
      <c r="V53" s="905"/>
      <c r="W53" s="905"/>
      <c r="X53" s="905"/>
      <c r="Y53" s="905"/>
      <c r="Z53" s="905"/>
      <c r="AA53" s="905"/>
      <c r="AB53" s="905"/>
      <c r="AC53" s="905"/>
      <c r="AD53" s="905"/>
      <c r="AE53" s="905"/>
      <c r="AF53" s="905"/>
      <c r="AG53" s="905"/>
      <c r="AH53" s="905"/>
      <c r="AI53" s="985"/>
      <c r="AJ53" s="905"/>
      <c r="AK53" s="905"/>
      <c r="AL53" s="905"/>
      <c r="AM53" s="985"/>
      <c r="AN53" s="905"/>
      <c r="AO53" s="1095"/>
      <c r="AP53" s="909"/>
      <c r="AQ53" s="909"/>
      <c r="AR53" s="909"/>
      <c r="AS53" s="909"/>
      <c r="AT53" s="909"/>
      <c r="AU53" s="909"/>
      <c r="AV53" s="909"/>
      <c r="AW53" s="905"/>
      <c r="AX53" s="905"/>
      <c r="AY53" s="905"/>
      <c r="AZ53" s="905"/>
      <c r="BA53" s="905"/>
      <c r="BB53" s="985"/>
      <c r="BC53" s="987"/>
    </row>
    <row r="54" spans="2:55">
      <c r="B54" s="905"/>
      <c r="C54" s="905"/>
      <c r="D54" s="905"/>
      <c r="E54" s="905"/>
      <c r="F54" s="905"/>
      <c r="G54" s="905"/>
      <c r="H54" s="905"/>
      <c r="I54" s="905"/>
      <c r="J54" s="905"/>
      <c r="K54" s="905"/>
      <c r="L54" s="905"/>
      <c r="M54" s="905"/>
      <c r="N54" s="905"/>
      <c r="O54" s="905"/>
      <c r="P54" s="905"/>
      <c r="Q54" s="905"/>
      <c r="R54" s="905"/>
      <c r="S54" s="905"/>
      <c r="T54" s="905"/>
      <c r="U54" s="905"/>
      <c r="V54" s="905"/>
      <c r="W54" s="905"/>
      <c r="X54" s="905"/>
      <c r="Y54" s="905"/>
      <c r="Z54" s="905"/>
      <c r="AA54" s="905"/>
      <c r="AB54" s="905"/>
      <c r="AC54" s="905"/>
      <c r="AD54" s="905"/>
      <c r="AE54" s="905"/>
      <c r="AF54" s="905"/>
      <c r="AG54" s="905"/>
      <c r="AH54" s="905"/>
      <c r="AI54" s="985"/>
      <c r="AJ54" s="905"/>
      <c r="AK54" s="905"/>
      <c r="AL54" s="905"/>
      <c r="AM54" s="985"/>
      <c r="AN54" s="905"/>
      <c r="AO54" s="1095"/>
      <c r="AP54" s="909"/>
      <c r="AQ54" s="909"/>
      <c r="AR54" s="909"/>
      <c r="AS54" s="909"/>
      <c r="AT54" s="909"/>
      <c r="AU54" s="909"/>
      <c r="AV54" s="909"/>
      <c r="AW54" s="905"/>
      <c r="AX54" s="905"/>
      <c r="AY54" s="905"/>
      <c r="AZ54" s="905"/>
      <c r="BA54" s="905"/>
      <c r="BB54" s="985"/>
      <c r="BC54" s="987"/>
    </row>
    <row r="55" spans="2:55">
      <c r="B55" s="905"/>
      <c r="C55" s="905"/>
      <c r="D55" s="905"/>
      <c r="E55" s="905"/>
      <c r="F55" s="905"/>
      <c r="G55" s="905"/>
      <c r="H55" s="905"/>
      <c r="I55" s="905"/>
      <c r="J55" s="905"/>
      <c r="K55" s="905"/>
      <c r="L55" s="905"/>
      <c r="M55" s="905"/>
      <c r="N55" s="905"/>
      <c r="O55" s="905"/>
      <c r="P55" s="905"/>
      <c r="Q55" s="905"/>
      <c r="R55" s="905"/>
      <c r="S55" s="905"/>
      <c r="T55" s="905"/>
      <c r="U55" s="905"/>
      <c r="V55" s="905"/>
      <c r="W55" s="905"/>
      <c r="X55" s="905"/>
      <c r="Y55" s="905"/>
      <c r="Z55" s="905"/>
      <c r="AA55" s="905"/>
      <c r="AB55" s="905"/>
      <c r="AC55" s="905"/>
      <c r="AD55" s="905"/>
      <c r="AE55" s="905"/>
      <c r="AF55" s="905"/>
      <c r="AG55" s="905"/>
      <c r="AH55" s="905"/>
      <c r="AI55" s="985"/>
      <c r="AJ55" s="905"/>
      <c r="AK55" s="905"/>
      <c r="AL55" s="905"/>
      <c r="AM55" s="985"/>
      <c r="AN55" s="905"/>
      <c r="AO55" s="1095"/>
      <c r="AP55" s="909"/>
      <c r="AQ55" s="909"/>
      <c r="AR55" s="909"/>
      <c r="AS55" s="909"/>
      <c r="AT55" s="909"/>
      <c r="AU55" s="909"/>
      <c r="AV55" s="909"/>
      <c r="AW55" s="905"/>
      <c r="AX55" s="905"/>
      <c r="AY55" s="905"/>
      <c r="AZ55" s="905"/>
      <c r="BA55" s="905"/>
      <c r="BB55" s="985"/>
      <c r="BC55" s="987"/>
    </row>
    <row r="56" spans="2:55">
      <c r="B56" s="905"/>
      <c r="C56" s="905"/>
      <c r="D56" s="905"/>
      <c r="E56" s="905"/>
      <c r="F56" s="905"/>
      <c r="G56" s="905"/>
      <c r="H56" s="905"/>
      <c r="I56" s="905"/>
      <c r="J56" s="905"/>
      <c r="K56" s="905"/>
      <c r="L56" s="905"/>
      <c r="M56" s="905"/>
      <c r="N56" s="905"/>
      <c r="O56" s="905"/>
      <c r="P56" s="905"/>
      <c r="Q56" s="905"/>
      <c r="R56" s="905"/>
      <c r="S56" s="905"/>
      <c r="T56" s="905"/>
      <c r="U56" s="905"/>
      <c r="V56" s="905"/>
      <c r="W56" s="905"/>
      <c r="X56" s="905"/>
      <c r="Y56" s="905"/>
      <c r="Z56" s="905"/>
      <c r="AA56" s="905"/>
      <c r="AB56" s="905"/>
      <c r="AC56" s="905"/>
      <c r="AD56" s="905"/>
      <c r="AE56" s="905"/>
      <c r="AF56" s="905"/>
      <c r="AG56" s="905"/>
      <c r="AH56" s="905"/>
      <c r="AI56" s="985"/>
      <c r="AJ56" s="905"/>
      <c r="AK56" s="905"/>
      <c r="AL56" s="905"/>
      <c r="AM56" s="985"/>
      <c r="AN56" s="905"/>
      <c r="AO56" s="1095"/>
      <c r="AP56" s="909"/>
      <c r="AQ56" s="909"/>
      <c r="AR56" s="909"/>
      <c r="AS56" s="909"/>
      <c r="AT56" s="909"/>
      <c r="AU56" s="909"/>
      <c r="AV56" s="909"/>
      <c r="AW56" s="905"/>
      <c r="AX56" s="905"/>
      <c r="AY56" s="905"/>
      <c r="AZ56" s="905"/>
      <c r="BA56" s="905"/>
      <c r="BB56" s="985"/>
      <c r="BC56" s="987"/>
    </row>
    <row r="57" spans="2:55">
      <c r="B57" s="905"/>
      <c r="C57" s="905"/>
      <c r="D57" s="905"/>
      <c r="E57" s="905"/>
      <c r="F57" s="905"/>
      <c r="G57" s="905"/>
      <c r="H57" s="905"/>
      <c r="I57" s="905"/>
      <c r="J57" s="905"/>
      <c r="K57" s="905"/>
      <c r="L57" s="905"/>
      <c r="M57" s="905"/>
      <c r="N57" s="905"/>
      <c r="O57" s="905"/>
      <c r="P57" s="905"/>
      <c r="Q57" s="905"/>
      <c r="R57" s="905"/>
      <c r="S57" s="905"/>
      <c r="T57" s="905"/>
      <c r="U57" s="905"/>
      <c r="V57" s="905"/>
      <c r="W57" s="905"/>
      <c r="X57" s="905"/>
      <c r="Y57" s="905"/>
      <c r="Z57" s="905"/>
      <c r="AA57" s="905"/>
      <c r="AB57" s="905"/>
      <c r="AC57" s="905"/>
      <c r="AD57" s="905"/>
      <c r="AE57" s="905"/>
      <c r="AF57" s="905"/>
      <c r="AG57" s="905"/>
      <c r="AH57" s="905"/>
      <c r="AI57" s="985"/>
      <c r="AJ57" s="905"/>
      <c r="AK57" s="905"/>
      <c r="AL57" s="905"/>
      <c r="AM57" s="985"/>
      <c r="AN57" s="905"/>
      <c r="AO57" s="1095"/>
      <c r="AP57" s="909"/>
      <c r="AQ57" s="909"/>
      <c r="AR57" s="909"/>
      <c r="AS57" s="909"/>
      <c r="AT57" s="909"/>
      <c r="AU57" s="909"/>
      <c r="AV57" s="909"/>
      <c r="AW57" s="905"/>
      <c r="AX57" s="905"/>
      <c r="AY57" s="905"/>
      <c r="AZ57" s="905"/>
      <c r="BA57" s="905"/>
      <c r="BB57" s="985"/>
      <c r="BC57" s="987"/>
    </row>
    <row r="58" spans="2:55">
      <c r="B58" s="905"/>
      <c r="C58" s="905"/>
      <c r="D58" s="905"/>
      <c r="E58" s="905"/>
      <c r="F58" s="905"/>
      <c r="G58" s="905"/>
      <c r="H58" s="905"/>
      <c r="I58" s="905"/>
      <c r="J58" s="905"/>
      <c r="K58" s="905"/>
      <c r="L58" s="905"/>
      <c r="M58" s="905"/>
      <c r="N58" s="905"/>
      <c r="O58" s="905"/>
      <c r="P58" s="905"/>
      <c r="Q58" s="905"/>
      <c r="R58" s="905"/>
      <c r="S58" s="905"/>
      <c r="T58" s="905"/>
      <c r="U58" s="905"/>
      <c r="V58" s="905"/>
      <c r="W58" s="905"/>
      <c r="X58" s="905"/>
      <c r="Y58" s="905"/>
      <c r="Z58" s="905"/>
      <c r="AA58" s="905"/>
      <c r="AB58" s="905"/>
      <c r="AC58" s="905"/>
      <c r="AD58" s="905"/>
      <c r="AE58" s="905"/>
      <c r="AF58" s="905"/>
      <c r="AG58" s="905"/>
      <c r="AH58" s="905"/>
      <c r="AI58" s="985"/>
      <c r="AJ58" s="905"/>
      <c r="AK58" s="905"/>
      <c r="AL58" s="905"/>
      <c r="AM58" s="985"/>
      <c r="AN58" s="905"/>
      <c r="AO58" s="1095"/>
      <c r="AP58" s="909"/>
      <c r="AQ58" s="909"/>
      <c r="AR58" s="909"/>
      <c r="AS58" s="909"/>
      <c r="AT58" s="909"/>
      <c r="AU58" s="909"/>
      <c r="AV58" s="909"/>
      <c r="AW58" s="905"/>
      <c r="AX58" s="905"/>
      <c r="AY58" s="905"/>
      <c r="AZ58" s="905"/>
      <c r="BA58" s="905"/>
      <c r="BB58" s="985"/>
      <c r="BC58" s="987"/>
    </row>
    <row r="59" spans="2:55">
      <c r="B59" s="905"/>
      <c r="C59" s="905"/>
      <c r="D59" s="905"/>
      <c r="E59" s="905"/>
      <c r="F59" s="905"/>
      <c r="G59" s="905"/>
      <c r="H59" s="905"/>
      <c r="I59" s="905"/>
      <c r="J59" s="905"/>
      <c r="K59" s="905"/>
      <c r="L59" s="905"/>
      <c r="M59" s="905"/>
      <c r="N59" s="905"/>
      <c r="O59" s="905"/>
      <c r="P59" s="905"/>
      <c r="Q59" s="905"/>
      <c r="R59" s="905"/>
      <c r="S59" s="905"/>
      <c r="T59" s="905"/>
      <c r="U59" s="905"/>
      <c r="V59" s="905"/>
      <c r="W59" s="905"/>
      <c r="X59" s="905"/>
      <c r="Y59" s="905"/>
      <c r="Z59" s="905"/>
      <c r="AA59" s="905"/>
      <c r="AB59" s="905"/>
      <c r="AC59" s="905"/>
      <c r="AD59" s="905"/>
      <c r="AE59" s="905"/>
      <c r="AF59" s="905"/>
      <c r="AG59" s="905"/>
      <c r="AH59" s="905"/>
      <c r="AI59" s="985"/>
      <c r="AJ59" s="905"/>
      <c r="AK59" s="905"/>
      <c r="AL59" s="905"/>
      <c r="AM59" s="985"/>
      <c r="AN59" s="905"/>
      <c r="AO59" s="1095"/>
      <c r="AP59" s="909"/>
      <c r="AQ59" s="909"/>
      <c r="AR59" s="909"/>
      <c r="AS59" s="909"/>
      <c r="AT59" s="909"/>
      <c r="AU59" s="909"/>
      <c r="AV59" s="909"/>
      <c r="AW59" s="905"/>
      <c r="AX59" s="905"/>
      <c r="AY59" s="905"/>
      <c r="AZ59" s="905"/>
      <c r="BA59" s="905"/>
      <c r="BB59" s="985"/>
      <c r="BC59" s="987"/>
    </row>
    <row r="60" spans="2:55">
      <c r="B60" s="905"/>
      <c r="C60" s="905"/>
      <c r="D60" s="905"/>
      <c r="E60" s="905"/>
      <c r="F60" s="905"/>
      <c r="G60" s="905"/>
      <c r="H60" s="905"/>
      <c r="I60" s="905"/>
      <c r="J60" s="905"/>
      <c r="K60" s="905"/>
      <c r="L60" s="905"/>
      <c r="M60" s="905"/>
      <c r="N60" s="905"/>
      <c r="O60" s="905"/>
      <c r="P60" s="905"/>
      <c r="Q60" s="905"/>
      <c r="R60" s="905"/>
      <c r="S60" s="905"/>
      <c r="T60" s="905"/>
      <c r="U60" s="905"/>
      <c r="V60" s="905"/>
      <c r="W60" s="905"/>
      <c r="X60" s="905"/>
      <c r="Y60" s="905"/>
      <c r="Z60" s="905"/>
      <c r="AA60" s="905"/>
      <c r="AB60" s="905"/>
      <c r="AC60" s="905"/>
      <c r="AD60" s="905"/>
      <c r="AE60" s="905"/>
      <c r="AF60" s="905"/>
      <c r="AG60" s="905"/>
      <c r="AH60" s="905"/>
      <c r="AI60" s="985"/>
      <c r="AJ60" s="905"/>
      <c r="AK60" s="905"/>
      <c r="AL60" s="905"/>
      <c r="AM60" s="985"/>
      <c r="AN60" s="905"/>
      <c r="AO60" s="1095"/>
      <c r="AP60" s="909"/>
      <c r="AQ60" s="909"/>
      <c r="AR60" s="909"/>
      <c r="AS60" s="909"/>
      <c r="AT60" s="909"/>
      <c r="AU60" s="909"/>
      <c r="AV60" s="909"/>
      <c r="AW60" s="905"/>
      <c r="AX60" s="905"/>
      <c r="AY60" s="905"/>
      <c r="AZ60" s="905"/>
      <c r="BA60" s="905"/>
      <c r="BB60" s="985"/>
      <c r="BC60" s="987"/>
    </row>
    <row r="61" spans="2:55">
      <c r="B61" s="905"/>
      <c r="C61" s="905"/>
      <c r="D61" s="905"/>
      <c r="E61" s="905"/>
      <c r="F61" s="905"/>
      <c r="G61" s="905"/>
      <c r="H61" s="905"/>
      <c r="I61" s="905"/>
      <c r="J61" s="905"/>
      <c r="K61" s="905"/>
      <c r="L61" s="905"/>
      <c r="M61" s="905"/>
      <c r="N61" s="905"/>
      <c r="O61" s="905"/>
      <c r="P61" s="905"/>
      <c r="Q61" s="905"/>
      <c r="R61" s="905"/>
      <c r="S61" s="905"/>
      <c r="T61" s="905"/>
      <c r="U61" s="905"/>
      <c r="V61" s="905"/>
      <c r="W61" s="905"/>
      <c r="X61" s="905"/>
      <c r="Y61" s="905"/>
      <c r="Z61" s="905"/>
      <c r="AA61" s="905"/>
      <c r="AB61" s="905"/>
      <c r="AC61" s="905"/>
      <c r="AD61" s="905"/>
      <c r="AE61" s="905"/>
      <c r="AF61" s="905"/>
      <c r="AG61" s="905"/>
      <c r="AH61" s="905"/>
      <c r="AI61" s="985"/>
      <c r="AJ61" s="905"/>
      <c r="AK61" s="905"/>
      <c r="AL61" s="905"/>
      <c r="AM61" s="985"/>
      <c r="AN61" s="905"/>
      <c r="AO61" s="1095"/>
      <c r="AP61" s="909"/>
      <c r="AQ61" s="909"/>
      <c r="AR61" s="909"/>
      <c r="AS61" s="909"/>
      <c r="AT61" s="909"/>
      <c r="AU61" s="909"/>
      <c r="AV61" s="909"/>
      <c r="AW61" s="905"/>
      <c r="AX61" s="905"/>
      <c r="AY61" s="905"/>
      <c r="AZ61" s="905"/>
      <c r="BA61" s="905"/>
      <c r="BB61" s="985"/>
      <c r="BC61" s="987"/>
    </row>
    <row r="62" spans="2:55">
      <c r="B62" s="905"/>
      <c r="C62" s="905"/>
      <c r="D62" s="905"/>
      <c r="E62" s="905"/>
      <c r="F62" s="905"/>
      <c r="G62" s="905"/>
      <c r="H62" s="905"/>
      <c r="I62" s="905"/>
      <c r="J62" s="905"/>
      <c r="K62" s="905"/>
      <c r="L62" s="905"/>
      <c r="M62" s="905"/>
      <c r="N62" s="905"/>
      <c r="O62" s="905"/>
      <c r="P62" s="905"/>
      <c r="Q62" s="905"/>
      <c r="R62" s="905"/>
      <c r="S62" s="905"/>
      <c r="T62" s="905"/>
      <c r="U62" s="905"/>
      <c r="V62" s="905"/>
      <c r="W62" s="905"/>
      <c r="X62" s="905"/>
      <c r="Y62" s="905"/>
      <c r="Z62" s="905"/>
      <c r="AA62" s="905"/>
      <c r="AB62" s="905"/>
      <c r="AC62" s="905"/>
      <c r="AD62" s="905"/>
      <c r="AE62" s="905"/>
      <c r="AF62" s="905"/>
      <c r="AG62" s="905"/>
      <c r="AH62" s="905"/>
      <c r="AI62" s="985"/>
      <c r="AJ62" s="905"/>
      <c r="AK62" s="905"/>
      <c r="AL62" s="905"/>
      <c r="AM62" s="985"/>
      <c r="AN62" s="905"/>
      <c r="AO62" s="1095"/>
      <c r="AP62" s="909"/>
      <c r="AQ62" s="909"/>
      <c r="AR62" s="909"/>
      <c r="AS62" s="909"/>
      <c r="AT62" s="909"/>
      <c r="AU62" s="909"/>
      <c r="AV62" s="909"/>
      <c r="AW62" s="905"/>
      <c r="AX62" s="905"/>
      <c r="AY62" s="905"/>
      <c r="AZ62" s="905"/>
      <c r="BA62" s="905"/>
      <c r="BB62" s="985"/>
      <c r="BC62" s="987"/>
    </row>
  </sheetData>
  <autoFilter ref="B5:BB50" xr:uid="{00000000-0009-0000-0000-000009000000}"/>
  <mergeCells count="11">
    <mergeCell ref="AP3:AQ3"/>
    <mergeCell ref="AE3:AH3"/>
    <mergeCell ref="AJ2:AO2"/>
    <mergeCell ref="AW2:BB2"/>
    <mergeCell ref="AN3:AO3"/>
    <mergeCell ref="AL3:AM3"/>
    <mergeCell ref="AJ3:AK3"/>
    <mergeCell ref="AW3:AX3"/>
    <mergeCell ref="AY3:AZ3"/>
    <mergeCell ref="BA3:BB3"/>
    <mergeCell ref="AS3:AV3"/>
  </mergeCells>
  <phoneticPr fontId="15" type="noConversion"/>
  <pageMargins left="0.62992125984251968" right="0.43307086614173229" top="1.3385826771653544" bottom="0.74803149606299213" header="0.31496062992125984" footer="0.31496062992125984"/>
  <pageSetup scale="21" orientation="landscape" r:id="rId1"/>
  <ignoredErrors>
    <ignoredError sqref="BB42:BB50 BB6 BB30:BB31 BB33:BB40 BB27:BB28" formulaRange="1"/>
    <ignoredError sqref="AI41" formula="1"/>
    <ignoredError sqref="E7:E3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BF3A1"/>
  </sheetPr>
  <dimension ref="B1:BC82"/>
  <sheetViews>
    <sheetView zoomScale="70" zoomScaleNormal="70" workbookViewId="0">
      <pane xSplit="3" ySplit="4" topLeftCell="L47" activePane="bottomRight" state="frozen"/>
      <selection pane="bottomRight" activeCell="R87" sqref="R87"/>
      <selection pane="bottomLeft" activeCell="A5" sqref="A5"/>
      <selection pane="topRight" activeCell="D1" sqref="D1"/>
    </sheetView>
  </sheetViews>
  <sheetFormatPr defaultColWidth="11.42578125" defaultRowHeight="13.15"/>
  <cols>
    <col min="1" max="1" width="2.7109375" style="344" customWidth="1"/>
    <col min="2" max="2" width="6.7109375" style="344" customWidth="1"/>
    <col min="3" max="3" width="12.28515625" style="344" customWidth="1"/>
    <col min="4" max="4" width="6.7109375" style="344" customWidth="1"/>
    <col min="5" max="5" width="10.7109375" style="344" customWidth="1"/>
    <col min="6" max="6" width="11.42578125" style="344" customWidth="1"/>
    <col min="7" max="7" width="16.7109375" style="348" bestFit="1" customWidth="1"/>
    <col min="8" max="8" width="25.28515625" style="349" bestFit="1" customWidth="1"/>
    <col min="9" max="9" width="183.140625" style="344" customWidth="1"/>
    <col min="10" max="10" width="11.28515625" style="344" customWidth="1"/>
    <col min="11" max="11" width="20.28515625" style="344" customWidth="1"/>
    <col min="12" max="12" width="17.7109375" style="344" customWidth="1"/>
    <col min="13" max="13" width="21.5703125" style="344" customWidth="1"/>
    <col min="14" max="14" width="26.5703125" style="344" bestFit="1" customWidth="1"/>
    <col min="15" max="15" width="34.28515625" style="344" bestFit="1" customWidth="1"/>
    <col min="16" max="16" width="8.5703125" style="344" customWidth="1"/>
    <col min="17" max="17" width="13.7109375" style="344" customWidth="1"/>
    <col min="18" max="18" width="10.7109375" style="350" bestFit="1" customWidth="1"/>
    <col min="19" max="19" width="10" style="348" bestFit="1" customWidth="1"/>
    <col min="20" max="20" width="10.7109375" style="344" bestFit="1" customWidth="1"/>
    <col min="21" max="21" width="20.28515625" style="344" customWidth="1"/>
    <col min="22" max="22" width="14.42578125" style="344" bestFit="1" customWidth="1"/>
    <col min="23" max="23" width="13" style="344" bestFit="1" customWidth="1"/>
    <col min="24" max="24" width="10.7109375" style="344" bestFit="1" customWidth="1"/>
    <col min="25" max="25" width="10.42578125" style="344" bestFit="1" customWidth="1"/>
    <col min="26" max="26" width="6.28515625" style="344" customWidth="1"/>
    <col min="27" max="27" width="10" style="344" bestFit="1" customWidth="1"/>
    <col min="28" max="28" width="9.7109375" style="344" bestFit="1" customWidth="1"/>
    <col min="29" max="29" width="9.28515625" style="344" bestFit="1" customWidth="1"/>
    <col min="30" max="30" width="10" style="344" bestFit="1" customWidth="1"/>
    <col min="31" max="31" width="9.28515625" style="344" bestFit="1" customWidth="1"/>
    <col min="32" max="32" width="12.7109375" style="344" bestFit="1" customWidth="1"/>
    <col min="33" max="33" width="3" style="344" customWidth="1"/>
    <col min="34" max="34" width="9" style="344" bestFit="1" customWidth="1"/>
    <col min="35" max="35" width="19" style="344" bestFit="1" customWidth="1"/>
    <col min="36" max="36" width="8.7109375" style="344" bestFit="1" customWidth="1"/>
    <col min="37" max="37" width="14.42578125" style="344" bestFit="1" customWidth="1"/>
    <col min="38" max="38" width="12.28515625" style="344" bestFit="1" customWidth="1"/>
    <col min="39" max="39" width="12.7109375" style="344" customWidth="1"/>
    <col min="40" max="40" width="14.28515625" style="344" customWidth="1"/>
    <col min="41" max="41" width="14.7109375" style="344" customWidth="1"/>
    <col min="42" max="42" width="13.28515625" style="344" customWidth="1"/>
    <col min="43" max="43" width="14.7109375" style="344" customWidth="1"/>
    <col min="44" max="44" width="13.42578125" style="344" customWidth="1"/>
    <col min="45" max="45" width="11.42578125" style="344"/>
    <col min="46" max="46" width="19.42578125" style="344" bestFit="1" customWidth="1"/>
    <col min="47" max="47" width="23.7109375" style="344" bestFit="1" customWidth="1"/>
    <col min="48" max="48" width="4.28515625" style="344" bestFit="1" customWidth="1"/>
    <col min="49" max="49" width="3.28515625" style="344" bestFit="1" customWidth="1"/>
    <col min="50" max="51" width="4.28515625" style="344" bestFit="1" customWidth="1"/>
    <col min="52" max="52" width="3.28515625" style="344" bestFit="1" customWidth="1"/>
    <col min="53" max="54" width="3.140625" style="344" bestFit="1" customWidth="1"/>
    <col min="55" max="55" width="12.7109375" style="344" bestFit="1" customWidth="1"/>
    <col min="56" max="16384" width="11.42578125" style="344"/>
  </cols>
  <sheetData>
    <row r="1" spans="2:44" ht="13.9" thickBot="1">
      <c r="B1" s="987"/>
      <c r="C1" s="987"/>
      <c r="D1" s="987"/>
      <c r="E1" s="987"/>
      <c r="F1" s="987"/>
      <c r="G1" s="909"/>
      <c r="H1" s="1201"/>
      <c r="I1" s="987"/>
      <c r="J1" s="987"/>
      <c r="K1" s="987"/>
      <c r="L1" s="987"/>
      <c r="M1" s="987"/>
      <c r="N1" s="987"/>
      <c r="O1" s="987"/>
      <c r="P1" s="987"/>
      <c r="Q1" s="987"/>
      <c r="R1" s="905"/>
      <c r="S1" s="909"/>
      <c r="T1" s="909"/>
      <c r="U1" s="909"/>
      <c r="V1" s="909"/>
      <c r="W1" s="909"/>
      <c r="X1" s="987"/>
      <c r="Y1" s="987"/>
      <c r="Z1" s="987"/>
      <c r="AA1" s="987"/>
      <c r="AB1" s="987"/>
      <c r="AC1" s="987"/>
      <c r="AD1" s="987"/>
      <c r="AE1" s="987"/>
      <c r="AF1" s="987"/>
      <c r="AG1" s="987"/>
      <c r="AH1" s="909"/>
      <c r="AI1" s="909"/>
      <c r="AJ1" s="909"/>
      <c r="AK1" s="909"/>
      <c r="AL1" s="909"/>
      <c r="AM1" s="844" t="s">
        <v>3466</v>
      </c>
      <c r="AN1" s="845"/>
      <c r="AO1" s="845"/>
      <c r="AP1" s="845"/>
      <c r="AQ1" s="845"/>
      <c r="AR1" s="846"/>
    </row>
    <row r="2" spans="2:44" ht="14.65" customHeight="1" thickBot="1">
      <c r="B2" s="833" t="s">
        <v>1221</v>
      </c>
      <c r="C2" s="834"/>
      <c r="D2" s="834"/>
      <c r="E2" s="834"/>
      <c r="F2" s="834"/>
      <c r="G2" s="834"/>
      <c r="H2" s="834"/>
      <c r="I2" s="835"/>
      <c r="J2" s="987"/>
      <c r="K2" s="987"/>
      <c r="L2" s="987"/>
      <c r="M2" s="987"/>
      <c r="N2" s="987"/>
      <c r="O2" s="987"/>
      <c r="P2" s="987"/>
      <c r="Q2" s="987"/>
      <c r="R2" s="905"/>
      <c r="S2" s="909"/>
      <c r="T2" s="841" t="s">
        <v>3467</v>
      </c>
      <c r="U2" s="842"/>
      <c r="V2" s="842"/>
      <c r="W2" s="843"/>
      <c r="X2" s="830" t="s">
        <v>3468</v>
      </c>
      <c r="Y2" s="831"/>
      <c r="Z2" s="832"/>
      <c r="AA2" s="830" t="s">
        <v>3469</v>
      </c>
      <c r="AB2" s="831"/>
      <c r="AC2" s="832"/>
      <c r="AD2" s="830" t="s">
        <v>3470</v>
      </c>
      <c r="AE2" s="831"/>
      <c r="AF2" s="832"/>
      <c r="AG2" s="987"/>
      <c r="AH2" s="847" t="s">
        <v>15</v>
      </c>
      <c r="AI2" s="848"/>
      <c r="AJ2" s="848"/>
      <c r="AK2" s="848"/>
      <c r="AL2" s="849"/>
      <c r="AM2" s="844" t="s">
        <v>16</v>
      </c>
      <c r="AN2" s="846"/>
      <c r="AO2" s="844" t="s">
        <v>17</v>
      </c>
      <c r="AP2" s="846"/>
      <c r="AQ2" s="844" t="s">
        <v>18</v>
      </c>
      <c r="AR2" s="846"/>
    </row>
    <row r="3" spans="2:44" ht="15" customHeight="1" thickBot="1">
      <c r="B3" s="836"/>
      <c r="C3" s="837"/>
      <c r="D3" s="837"/>
      <c r="E3" s="837"/>
      <c r="F3" s="837"/>
      <c r="G3" s="837"/>
      <c r="H3" s="837"/>
      <c r="I3" s="838"/>
      <c r="J3" s="987"/>
      <c r="K3" s="987"/>
      <c r="L3" s="987"/>
      <c r="M3" s="987"/>
      <c r="N3" s="987"/>
      <c r="O3" s="987"/>
      <c r="P3" s="987"/>
      <c r="Q3" s="987"/>
      <c r="R3" s="351">
        <f>ROUND(+SUBTOTAL(9,R$5:R$72),2)</f>
        <v>68</v>
      </c>
      <c r="S3" s="351">
        <f>SUBTOTAL(9,S5:S72)</f>
        <v>4531.8999999999996</v>
      </c>
      <c r="T3" s="352">
        <v>0.1</v>
      </c>
      <c r="U3" s="353">
        <v>0.3</v>
      </c>
      <c r="V3" s="354">
        <v>0.5</v>
      </c>
      <c r="W3" s="355">
        <v>0.1</v>
      </c>
      <c r="X3" s="339"/>
      <c r="Y3" s="340"/>
      <c r="Z3" s="338"/>
      <c r="AA3" s="339">
        <f>SUBTOTAL(9,AA5:AA72)</f>
        <v>0</v>
      </c>
      <c r="AB3" s="356">
        <f>AA3/R3</f>
        <v>0</v>
      </c>
      <c r="AC3" s="338">
        <f>SUBTOTAL(9,AC5:AC72)</f>
        <v>0</v>
      </c>
      <c r="AD3" s="339">
        <f>SUM(AD5:AD72)</f>
        <v>0</v>
      </c>
      <c r="AE3" s="356">
        <f>SUM(AE5:AE72)</f>
        <v>0</v>
      </c>
      <c r="AF3" s="338">
        <f>SUM(AF5:AF72)</f>
        <v>0</v>
      </c>
      <c r="AG3" s="987"/>
      <c r="AH3" s="383">
        <v>0.35</v>
      </c>
      <c r="AI3" s="387">
        <v>0.45</v>
      </c>
      <c r="AJ3" s="384">
        <v>0.05</v>
      </c>
      <c r="AK3" s="384">
        <v>0.05</v>
      </c>
      <c r="AL3" s="384">
        <v>0.1</v>
      </c>
      <c r="AM3" s="385">
        <f>SUBTOTAL(9,AM5:AM41)</f>
        <v>0</v>
      </c>
      <c r="AN3" s="385">
        <f>+SUBTOTAL(9,AN5:AN822)</f>
        <v>0</v>
      </c>
      <c r="AO3" s="391">
        <f>AP3/R3</f>
        <v>0</v>
      </c>
      <c r="AP3" s="385">
        <f>SUBTOTAL(9,AP5:AP41)</f>
        <v>0</v>
      </c>
      <c r="AQ3" s="386">
        <f>IFERROR(AR3/#REF!,0)</f>
        <v>0</v>
      </c>
      <c r="AR3" s="385">
        <f>+SUBTOTAL(9,AR5:AR822)</f>
        <v>0</v>
      </c>
    </row>
    <row r="4" spans="2:44" ht="32.65" customHeight="1" thickBot="1">
      <c r="B4" s="150" t="s">
        <v>20</v>
      </c>
      <c r="C4" s="148" t="s">
        <v>1344</v>
      </c>
      <c r="D4" s="148" t="s">
        <v>1222</v>
      </c>
      <c r="E4" s="148" t="s">
        <v>1223</v>
      </c>
      <c r="F4" s="148" t="s">
        <v>29</v>
      </c>
      <c r="G4" s="148" t="s">
        <v>1224</v>
      </c>
      <c r="H4" s="148" t="s">
        <v>1225</v>
      </c>
      <c r="I4" s="148" t="s">
        <v>1226</v>
      </c>
      <c r="J4" s="148" t="s">
        <v>35</v>
      </c>
      <c r="K4" s="438" t="s">
        <v>1227</v>
      </c>
      <c r="L4" s="438" t="s">
        <v>1228</v>
      </c>
      <c r="M4" s="148" t="s">
        <v>1229</v>
      </c>
      <c r="N4" s="148" t="s">
        <v>1230</v>
      </c>
      <c r="O4" s="148" t="s">
        <v>25</v>
      </c>
      <c r="P4" s="151" t="s">
        <v>26</v>
      </c>
      <c r="Q4" s="666" t="s">
        <v>45</v>
      </c>
      <c r="R4" s="351" t="s">
        <v>55</v>
      </c>
      <c r="S4" s="351" t="s">
        <v>3471</v>
      </c>
      <c r="T4" s="357" t="s">
        <v>49</v>
      </c>
      <c r="U4" s="359" t="s">
        <v>50</v>
      </c>
      <c r="V4" s="358" t="s">
        <v>63</v>
      </c>
      <c r="W4" s="360" t="s">
        <v>60</v>
      </c>
      <c r="X4" s="357" t="s">
        <v>55</v>
      </c>
      <c r="Y4" s="358" t="s">
        <v>3472</v>
      </c>
      <c r="Z4" s="360" t="s">
        <v>54</v>
      </c>
      <c r="AA4" s="357" t="s">
        <v>56</v>
      </c>
      <c r="AB4" s="358" t="s">
        <v>3472</v>
      </c>
      <c r="AC4" s="360" t="s">
        <v>54</v>
      </c>
      <c r="AD4" s="357" t="s">
        <v>56</v>
      </c>
      <c r="AE4" s="358" t="s">
        <v>3472</v>
      </c>
      <c r="AF4" s="360" t="s">
        <v>54</v>
      </c>
      <c r="AG4" s="987"/>
      <c r="AH4" s="78" t="s">
        <v>49</v>
      </c>
      <c r="AI4" s="78" t="s">
        <v>3473</v>
      </c>
      <c r="AJ4" s="66" t="s">
        <v>3474</v>
      </c>
      <c r="AK4" s="379" t="s">
        <v>3475</v>
      </c>
      <c r="AL4" s="379" t="s">
        <v>60</v>
      </c>
      <c r="AM4" s="357" t="s">
        <v>61</v>
      </c>
      <c r="AN4" s="360" t="s">
        <v>55</v>
      </c>
      <c r="AO4" s="357" t="s">
        <v>61</v>
      </c>
      <c r="AP4" s="360" t="s">
        <v>55</v>
      </c>
      <c r="AQ4" s="339" t="s">
        <v>61</v>
      </c>
      <c r="AR4" s="338" t="s">
        <v>55</v>
      </c>
    </row>
    <row r="5" spans="2:44">
      <c r="B5" s="1202">
        <v>1</v>
      </c>
      <c r="C5" s="1203" t="s">
        <v>2937</v>
      </c>
      <c r="D5" s="1203" t="s">
        <v>103</v>
      </c>
      <c r="E5" s="1203" t="s">
        <v>1232</v>
      </c>
      <c r="F5" s="1203">
        <v>901</v>
      </c>
      <c r="G5" s="1203" t="s">
        <v>1233</v>
      </c>
      <c r="H5" s="1204" t="s">
        <v>1234</v>
      </c>
      <c r="I5" s="1204" t="s">
        <v>1235</v>
      </c>
      <c r="J5" s="1203" t="s">
        <v>1236</v>
      </c>
      <c r="K5" s="1203" t="s">
        <v>1237</v>
      </c>
      <c r="L5" s="1203">
        <v>5.1020000000000003</v>
      </c>
      <c r="M5" s="1203" t="s">
        <v>1238</v>
      </c>
      <c r="N5" s="1203" t="s">
        <v>67</v>
      </c>
      <c r="O5" s="1203" t="s">
        <v>66</v>
      </c>
      <c r="P5" s="1205">
        <v>0</v>
      </c>
      <c r="Q5" s="1206"/>
      <c r="R5" s="1207">
        <v>1</v>
      </c>
      <c r="S5" s="1208">
        <f>IFERROR(VLOOKUP(C5,'POM Y AVANCE'!$A$19:$H$657,8,FALSE),"")</f>
        <v>35.6</v>
      </c>
      <c r="T5" s="1209"/>
      <c r="U5" s="1210"/>
      <c r="V5" s="1210"/>
      <c r="W5" s="1211"/>
      <c r="X5" s="1209"/>
      <c r="Y5" s="1210"/>
      <c r="Z5" s="1211"/>
      <c r="AA5" s="1212">
        <f>AD5-X5</f>
        <v>0</v>
      </c>
      <c r="AB5" s="1213">
        <f>AA5/R5</f>
        <v>0</v>
      </c>
      <c r="AC5" s="1214">
        <f>IFERROR(AA5*S5,0)</f>
        <v>0</v>
      </c>
      <c r="AD5" s="1212">
        <f>IFERROR(SUMPRODUCT(T5:W5,$T$3:$W$3),0)</f>
        <v>0</v>
      </c>
      <c r="AE5" s="1213">
        <f>IFERROR(AD5/$R$3,0)</f>
        <v>0</v>
      </c>
      <c r="AF5" s="1215">
        <f t="shared" ref="AF5:AF68" si="0">IFERROR(AD5*S5,"")</f>
        <v>0</v>
      </c>
      <c r="AG5" s="987"/>
      <c r="AH5" s="1209"/>
      <c r="AI5" s="1210"/>
      <c r="AJ5" s="1210"/>
      <c r="AK5" s="1211"/>
      <c r="AL5" s="1216"/>
      <c r="AM5" s="1209"/>
      <c r="AN5" s="1216"/>
      <c r="AO5" s="1212">
        <f>AQ5-AM5</f>
        <v>0</v>
      </c>
      <c r="AP5" s="1214">
        <f>AR5-AN5</f>
        <v>0</v>
      </c>
      <c r="AQ5" s="1212">
        <f>AR5/R5</f>
        <v>0</v>
      </c>
      <c r="AR5" s="1215">
        <f>SUMPRODUCT(AH5:AL5,$AH$3:$AL$3)</f>
        <v>0</v>
      </c>
    </row>
    <row r="6" spans="2:44">
      <c r="B6" s="958">
        <v>2</v>
      </c>
      <c r="C6" s="959" t="s">
        <v>2953</v>
      </c>
      <c r="D6" s="959" t="s">
        <v>103</v>
      </c>
      <c r="E6" s="959" t="s">
        <v>1241</v>
      </c>
      <c r="F6" s="959">
        <v>901</v>
      </c>
      <c r="G6" s="959" t="s">
        <v>1242</v>
      </c>
      <c r="H6" s="1217" t="s">
        <v>1243</v>
      </c>
      <c r="I6" s="1217" t="s">
        <v>1244</v>
      </c>
      <c r="J6" s="959" t="s">
        <v>1236</v>
      </c>
      <c r="K6" s="959" t="s">
        <v>1237</v>
      </c>
      <c r="L6" s="959">
        <v>5.1020000000000003</v>
      </c>
      <c r="M6" s="959" t="s">
        <v>1245</v>
      </c>
      <c r="N6" s="959" t="s">
        <v>67</v>
      </c>
      <c r="O6" s="959" t="s">
        <v>66</v>
      </c>
      <c r="P6" s="1218">
        <v>0</v>
      </c>
      <c r="Q6" s="962"/>
      <c r="R6" s="1094">
        <v>1</v>
      </c>
      <c r="S6" s="1219">
        <f>IFERROR(VLOOKUP(C6,'POM Y AVANCE'!$A$19:$H$657,8,FALSE),"")</f>
        <v>77.760000000000005</v>
      </c>
      <c r="T6" s="1061"/>
      <c r="U6" s="1220"/>
      <c r="V6" s="1220"/>
      <c r="W6" s="1221"/>
      <c r="X6" s="1061"/>
      <c r="Y6" s="1220"/>
      <c r="Z6" s="1221"/>
      <c r="AA6" s="1222">
        <f t="shared" ref="AA6:AA69" si="1">AD6-X6</f>
        <v>0</v>
      </c>
      <c r="AB6" s="1223">
        <f t="shared" ref="AB6:AB69" si="2">AA6/R6</f>
        <v>0</v>
      </c>
      <c r="AC6" s="1066">
        <f t="shared" ref="AC6:AC69" si="3">IFERROR(AA6*S6,0)</f>
        <v>0</v>
      </c>
      <c r="AD6" s="1222">
        <f t="shared" ref="AD6:AD36" si="4">SUMPRODUCT(T6:W6,$T$3:$W$3)</f>
        <v>0</v>
      </c>
      <c r="AE6" s="1223">
        <f t="shared" ref="AE6:AE69" si="5">IFERROR(AD6/$R$3,0)</f>
        <v>0</v>
      </c>
      <c r="AF6" s="1224">
        <f t="shared" si="0"/>
        <v>0</v>
      </c>
      <c r="AG6" s="987"/>
      <c r="AH6" s="1061"/>
      <c r="AI6" s="1220"/>
      <c r="AJ6" s="1220"/>
      <c r="AK6" s="1221"/>
      <c r="AL6" s="1225"/>
      <c r="AM6" s="1061"/>
      <c r="AN6" s="1225"/>
      <c r="AO6" s="1222">
        <f t="shared" ref="AO6:AO69" si="6">AQ6-AM6</f>
        <v>0</v>
      </c>
      <c r="AP6" s="1066">
        <f>AR6-AN6</f>
        <v>0</v>
      </c>
      <c r="AQ6" s="1222">
        <f t="shared" ref="AQ6:AQ69" si="7">AR6/R6</f>
        <v>0</v>
      </c>
      <c r="AR6" s="1224">
        <f t="shared" ref="AR6:AR69" si="8">SUMPRODUCT(AH6:AL6,$AH$3:$AL$3)</f>
        <v>0</v>
      </c>
    </row>
    <row r="7" spans="2:44">
      <c r="B7" s="958">
        <v>3</v>
      </c>
      <c r="C7" s="959"/>
      <c r="D7" s="959" t="s">
        <v>307</v>
      </c>
      <c r="E7" s="959" t="s">
        <v>1232</v>
      </c>
      <c r="F7" s="959" t="s">
        <v>1247</v>
      </c>
      <c r="G7" s="959" t="s">
        <v>1248</v>
      </c>
      <c r="H7" s="1217" t="s">
        <v>1234</v>
      </c>
      <c r="I7" s="1217" t="s">
        <v>1249</v>
      </c>
      <c r="J7" s="959" t="s">
        <v>1236</v>
      </c>
      <c r="K7" s="959" t="s">
        <v>1237</v>
      </c>
      <c r="L7" s="959">
        <v>5.1020000000000003</v>
      </c>
      <c r="M7" s="959" t="s">
        <v>1238</v>
      </c>
      <c r="N7" s="959" t="s">
        <v>67</v>
      </c>
      <c r="O7" s="959" t="s">
        <v>66</v>
      </c>
      <c r="P7" s="1218">
        <v>0</v>
      </c>
      <c r="Q7" s="962"/>
      <c r="R7" s="1094">
        <v>1</v>
      </c>
      <c r="S7" s="1219" t="str">
        <f>IFERROR(VLOOKUP(C7,'POM Y AVANCE'!$A$19:$H$657,8,FALSE),"")</f>
        <v/>
      </c>
      <c r="T7" s="1061"/>
      <c r="U7" s="1220"/>
      <c r="V7" s="1220"/>
      <c r="W7" s="1221"/>
      <c r="X7" s="1061"/>
      <c r="Y7" s="1220"/>
      <c r="Z7" s="1221"/>
      <c r="AA7" s="1222">
        <f t="shared" si="1"/>
        <v>0</v>
      </c>
      <c r="AB7" s="1223">
        <f t="shared" si="2"/>
        <v>0</v>
      </c>
      <c r="AC7" s="1066">
        <f t="shared" si="3"/>
        <v>0</v>
      </c>
      <c r="AD7" s="1222">
        <f t="shared" si="4"/>
        <v>0</v>
      </c>
      <c r="AE7" s="1223">
        <f t="shared" si="5"/>
        <v>0</v>
      </c>
      <c r="AF7" s="1224" t="str">
        <f t="shared" si="0"/>
        <v/>
      </c>
      <c r="AG7" s="987"/>
      <c r="AH7" s="1061"/>
      <c r="AI7" s="1220"/>
      <c r="AJ7" s="1220"/>
      <c r="AK7" s="1221"/>
      <c r="AL7" s="1225"/>
      <c r="AM7" s="1061"/>
      <c r="AN7" s="1225"/>
      <c r="AO7" s="1222">
        <f t="shared" si="6"/>
        <v>0</v>
      </c>
      <c r="AP7" s="1066">
        <f t="shared" ref="AP7:AP70" si="9">AR7-AN7</f>
        <v>0</v>
      </c>
      <c r="AQ7" s="1222">
        <f t="shared" si="7"/>
        <v>0</v>
      </c>
      <c r="AR7" s="1224">
        <f t="shared" si="8"/>
        <v>0</v>
      </c>
    </row>
    <row r="8" spans="2:44">
      <c r="B8" s="958">
        <v>4</v>
      </c>
      <c r="C8" s="959"/>
      <c r="D8" s="959" t="s">
        <v>307</v>
      </c>
      <c r="E8" s="959" t="s">
        <v>1232</v>
      </c>
      <c r="F8" s="959" t="s">
        <v>1250</v>
      </c>
      <c r="G8" s="959" t="s">
        <v>1251</v>
      </c>
      <c r="H8" s="1217" t="s">
        <v>1234</v>
      </c>
      <c r="I8" s="1217" t="s">
        <v>1235</v>
      </c>
      <c r="J8" s="959" t="s">
        <v>1236</v>
      </c>
      <c r="K8" s="959" t="s">
        <v>1237</v>
      </c>
      <c r="L8" s="959">
        <v>5.1020000000000003</v>
      </c>
      <c r="M8" s="959" t="s">
        <v>1238</v>
      </c>
      <c r="N8" s="959" t="s">
        <v>67</v>
      </c>
      <c r="O8" s="959" t="s">
        <v>66</v>
      </c>
      <c r="P8" s="1218">
        <v>0</v>
      </c>
      <c r="Q8" s="962"/>
      <c r="R8" s="1094">
        <v>1</v>
      </c>
      <c r="S8" s="1219" t="str">
        <f>IFERROR(VLOOKUP(C8,'POM Y AVANCE'!$A$19:$H$657,8,FALSE),"")</f>
        <v/>
      </c>
      <c r="T8" s="1061"/>
      <c r="U8" s="1220"/>
      <c r="V8" s="1220"/>
      <c r="W8" s="1221"/>
      <c r="X8" s="1061"/>
      <c r="Y8" s="1220"/>
      <c r="Z8" s="1221"/>
      <c r="AA8" s="1222">
        <f t="shared" si="1"/>
        <v>0</v>
      </c>
      <c r="AB8" s="1223">
        <f t="shared" si="2"/>
        <v>0</v>
      </c>
      <c r="AC8" s="1066">
        <f t="shared" si="3"/>
        <v>0</v>
      </c>
      <c r="AD8" s="1222">
        <f t="shared" si="4"/>
        <v>0</v>
      </c>
      <c r="AE8" s="1223">
        <f t="shared" si="5"/>
        <v>0</v>
      </c>
      <c r="AF8" s="1224" t="str">
        <f t="shared" si="0"/>
        <v/>
      </c>
      <c r="AG8" s="987"/>
      <c r="AH8" s="1061"/>
      <c r="AI8" s="1220"/>
      <c r="AJ8" s="1220"/>
      <c r="AK8" s="1221"/>
      <c r="AL8" s="1225"/>
      <c r="AM8" s="1061"/>
      <c r="AN8" s="1225"/>
      <c r="AO8" s="1222">
        <f t="shared" si="6"/>
        <v>0</v>
      </c>
      <c r="AP8" s="1066">
        <f t="shared" si="9"/>
        <v>0</v>
      </c>
      <c r="AQ8" s="1222">
        <f t="shared" si="7"/>
        <v>0</v>
      </c>
      <c r="AR8" s="1224">
        <f t="shared" si="8"/>
        <v>0</v>
      </c>
    </row>
    <row r="9" spans="2:44">
      <c r="B9" s="958">
        <v>5</v>
      </c>
      <c r="C9" s="959" t="s">
        <v>2935</v>
      </c>
      <c r="D9" s="959" t="s">
        <v>307</v>
      </c>
      <c r="E9" s="959" t="s">
        <v>1232</v>
      </c>
      <c r="F9" s="959">
        <v>903</v>
      </c>
      <c r="G9" s="959" t="s">
        <v>1253</v>
      </c>
      <c r="H9" s="1217" t="s">
        <v>1234</v>
      </c>
      <c r="I9" s="1217" t="s">
        <v>1249</v>
      </c>
      <c r="J9" s="959" t="s">
        <v>1236</v>
      </c>
      <c r="K9" s="959" t="s">
        <v>1237</v>
      </c>
      <c r="L9" s="959">
        <v>5.1020000000000003</v>
      </c>
      <c r="M9" s="959" t="s">
        <v>1238</v>
      </c>
      <c r="N9" s="959" t="s">
        <v>67</v>
      </c>
      <c r="O9" s="959" t="s">
        <v>66</v>
      </c>
      <c r="P9" s="1218">
        <v>0</v>
      </c>
      <c r="Q9" s="962"/>
      <c r="R9" s="1094">
        <v>1</v>
      </c>
      <c r="S9" s="1219">
        <f>IFERROR(VLOOKUP(C9,'POM Y AVANCE'!$A$19:$H$657,8,FALSE),"")</f>
        <v>46.731999999999999</v>
      </c>
      <c r="T9" s="1061"/>
      <c r="U9" s="1220"/>
      <c r="V9" s="1220"/>
      <c r="W9" s="1221"/>
      <c r="X9" s="1061"/>
      <c r="Y9" s="1220"/>
      <c r="Z9" s="1221"/>
      <c r="AA9" s="1222">
        <f t="shared" si="1"/>
        <v>0</v>
      </c>
      <c r="AB9" s="1223">
        <f t="shared" si="2"/>
        <v>0</v>
      </c>
      <c r="AC9" s="1066">
        <f t="shared" si="3"/>
        <v>0</v>
      </c>
      <c r="AD9" s="1222">
        <f t="shared" si="4"/>
        <v>0</v>
      </c>
      <c r="AE9" s="1223">
        <f t="shared" si="5"/>
        <v>0</v>
      </c>
      <c r="AF9" s="1224">
        <f t="shared" si="0"/>
        <v>0</v>
      </c>
      <c r="AG9" s="987"/>
      <c r="AH9" s="1061"/>
      <c r="AI9" s="1220"/>
      <c r="AJ9" s="1220"/>
      <c r="AK9" s="1221"/>
      <c r="AL9" s="1225"/>
      <c r="AM9" s="1061"/>
      <c r="AN9" s="1225"/>
      <c r="AO9" s="1222">
        <f t="shared" si="6"/>
        <v>0</v>
      </c>
      <c r="AP9" s="1066">
        <f t="shared" si="9"/>
        <v>0</v>
      </c>
      <c r="AQ9" s="1222">
        <f t="shared" si="7"/>
        <v>0</v>
      </c>
      <c r="AR9" s="1224">
        <f t="shared" si="8"/>
        <v>0</v>
      </c>
    </row>
    <row r="10" spans="2:44">
      <c r="B10" s="958">
        <v>6</v>
      </c>
      <c r="C10" s="959" t="s">
        <v>2935</v>
      </c>
      <c r="D10" s="959" t="s">
        <v>307</v>
      </c>
      <c r="E10" s="959" t="s">
        <v>1232</v>
      </c>
      <c r="F10" s="959">
        <v>904</v>
      </c>
      <c r="G10" s="959" t="s">
        <v>1254</v>
      </c>
      <c r="H10" s="1217" t="s">
        <v>1234</v>
      </c>
      <c r="I10" s="1217" t="s">
        <v>1255</v>
      </c>
      <c r="J10" s="959" t="s">
        <v>1236</v>
      </c>
      <c r="K10" s="959" t="s">
        <v>1237</v>
      </c>
      <c r="L10" s="959">
        <v>5.1020000000000003</v>
      </c>
      <c r="M10" s="959" t="s">
        <v>1238</v>
      </c>
      <c r="N10" s="959" t="s">
        <v>67</v>
      </c>
      <c r="O10" s="959" t="s">
        <v>66</v>
      </c>
      <c r="P10" s="1218">
        <v>0</v>
      </c>
      <c r="Q10" s="962"/>
      <c r="R10" s="1094">
        <v>1</v>
      </c>
      <c r="S10" s="1219">
        <f>IFERROR(VLOOKUP(C10,'POM Y AVANCE'!$A$19:$H$657,8,FALSE),"")</f>
        <v>46.731999999999999</v>
      </c>
      <c r="T10" s="1061"/>
      <c r="U10" s="1220"/>
      <c r="V10" s="1220"/>
      <c r="W10" s="1221"/>
      <c r="X10" s="1061"/>
      <c r="Y10" s="1220"/>
      <c r="Z10" s="1221"/>
      <c r="AA10" s="1222">
        <f t="shared" si="1"/>
        <v>0</v>
      </c>
      <c r="AB10" s="1223">
        <f t="shared" si="2"/>
        <v>0</v>
      </c>
      <c r="AC10" s="1066">
        <f t="shared" si="3"/>
        <v>0</v>
      </c>
      <c r="AD10" s="1222">
        <f t="shared" si="4"/>
        <v>0</v>
      </c>
      <c r="AE10" s="1223">
        <f t="shared" si="5"/>
        <v>0</v>
      </c>
      <c r="AF10" s="1224">
        <f t="shared" si="0"/>
        <v>0</v>
      </c>
      <c r="AG10" s="987"/>
      <c r="AH10" s="1061"/>
      <c r="AI10" s="1220"/>
      <c r="AJ10" s="1220"/>
      <c r="AK10" s="1221"/>
      <c r="AL10" s="1225"/>
      <c r="AM10" s="1061"/>
      <c r="AN10" s="1225"/>
      <c r="AO10" s="1222">
        <f t="shared" si="6"/>
        <v>0</v>
      </c>
      <c r="AP10" s="1066">
        <f t="shared" si="9"/>
        <v>0</v>
      </c>
      <c r="AQ10" s="1222">
        <f t="shared" si="7"/>
        <v>0</v>
      </c>
      <c r="AR10" s="1224">
        <f t="shared" si="8"/>
        <v>0</v>
      </c>
    </row>
    <row r="11" spans="2:44">
      <c r="B11" s="958">
        <v>7</v>
      </c>
      <c r="C11" s="959" t="s">
        <v>2951</v>
      </c>
      <c r="D11" s="959" t="s">
        <v>68</v>
      </c>
      <c r="E11" s="959" t="s">
        <v>1257</v>
      </c>
      <c r="F11" s="959">
        <v>901</v>
      </c>
      <c r="G11" s="959" t="s">
        <v>1258</v>
      </c>
      <c r="H11" s="1217" t="s">
        <v>1252</v>
      </c>
      <c r="I11" s="1217" t="s">
        <v>1259</v>
      </c>
      <c r="J11" s="959" t="s">
        <v>1236</v>
      </c>
      <c r="K11" s="959" t="s">
        <v>1237</v>
      </c>
      <c r="L11" s="959">
        <v>5.1020000000000003</v>
      </c>
      <c r="M11" s="959" t="s">
        <v>1245</v>
      </c>
      <c r="N11" s="959" t="s">
        <v>67</v>
      </c>
      <c r="O11" s="959" t="s">
        <v>66</v>
      </c>
      <c r="P11" s="1218">
        <v>0</v>
      </c>
      <c r="Q11" s="962"/>
      <c r="R11" s="1094">
        <v>1</v>
      </c>
      <c r="S11" s="1219">
        <f>IFERROR(VLOOKUP(C11,'POM Y AVANCE'!$A$19:$H$657,8,FALSE),"")</f>
        <v>142.38800000000001</v>
      </c>
      <c r="T11" s="1061"/>
      <c r="U11" s="1220"/>
      <c r="V11" s="1220"/>
      <c r="W11" s="1221"/>
      <c r="X11" s="1061"/>
      <c r="Y11" s="1220"/>
      <c r="Z11" s="1221"/>
      <c r="AA11" s="1222">
        <f t="shared" si="1"/>
        <v>0</v>
      </c>
      <c r="AB11" s="1223">
        <f t="shared" si="2"/>
        <v>0</v>
      </c>
      <c r="AC11" s="1066">
        <f t="shared" si="3"/>
        <v>0</v>
      </c>
      <c r="AD11" s="1222">
        <f t="shared" si="4"/>
        <v>0</v>
      </c>
      <c r="AE11" s="1223">
        <f t="shared" si="5"/>
        <v>0</v>
      </c>
      <c r="AF11" s="1224">
        <f t="shared" si="0"/>
        <v>0</v>
      </c>
      <c r="AG11" s="987"/>
      <c r="AH11" s="1061"/>
      <c r="AI11" s="1220"/>
      <c r="AJ11" s="1220"/>
      <c r="AK11" s="1221"/>
      <c r="AL11" s="1225"/>
      <c r="AM11" s="1061"/>
      <c r="AN11" s="1225"/>
      <c r="AO11" s="1222">
        <f t="shared" si="6"/>
        <v>0</v>
      </c>
      <c r="AP11" s="1066">
        <f t="shared" si="9"/>
        <v>0</v>
      </c>
      <c r="AQ11" s="1222">
        <f t="shared" si="7"/>
        <v>0</v>
      </c>
      <c r="AR11" s="1224">
        <f t="shared" si="8"/>
        <v>0</v>
      </c>
    </row>
    <row r="12" spans="2:44">
      <c r="B12" s="958">
        <v>8</v>
      </c>
      <c r="C12" s="959" t="s">
        <v>2935</v>
      </c>
      <c r="D12" s="959" t="s">
        <v>307</v>
      </c>
      <c r="E12" s="959" t="s">
        <v>1232</v>
      </c>
      <c r="F12" s="959">
        <v>925</v>
      </c>
      <c r="G12" s="959" t="s">
        <v>1260</v>
      </c>
      <c r="H12" s="1217" t="s">
        <v>1234</v>
      </c>
      <c r="I12" s="1217" t="s">
        <v>1235</v>
      </c>
      <c r="J12" s="959" t="s">
        <v>1236</v>
      </c>
      <c r="K12" s="959" t="s">
        <v>1237</v>
      </c>
      <c r="L12" s="959">
        <v>5.1020000000000003</v>
      </c>
      <c r="M12" s="959" t="s">
        <v>1238</v>
      </c>
      <c r="N12" s="959" t="s">
        <v>67</v>
      </c>
      <c r="O12" s="959" t="s">
        <v>66</v>
      </c>
      <c r="P12" s="1218">
        <v>0</v>
      </c>
      <c r="Q12" s="962"/>
      <c r="R12" s="1094">
        <v>1</v>
      </c>
      <c r="S12" s="1219">
        <f>IFERROR(VLOOKUP(C12,'POM Y AVANCE'!$A$19:$H$657,8,FALSE),"")</f>
        <v>46.731999999999999</v>
      </c>
      <c r="T12" s="1061"/>
      <c r="U12" s="1220"/>
      <c r="V12" s="1220"/>
      <c r="W12" s="1221"/>
      <c r="X12" s="1061"/>
      <c r="Y12" s="1220"/>
      <c r="Z12" s="1221"/>
      <c r="AA12" s="1222">
        <f t="shared" si="1"/>
        <v>0</v>
      </c>
      <c r="AB12" s="1223">
        <f t="shared" si="2"/>
        <v>0</v>
      </c>
      <c r="AC12" s="1066">
        <f t="shared" si="3"/>
        <v>0</v>
      </c>
      <c r="AD12" s="1222">
        <f t="shared" si="4"/>
        <v>0</v>
      </c>
      <c r="AE12" s="1223">
        <f t="shared" si="5"/>
        <v>0</v>
      </c>
      <c r="AF12" s="1224">
        <f t="shared" si="0"/>
        <v>0</v>
      </c>
      <c r="AG12" s="987"/>
      <c r="AH12" s="1061"/>
      <c r="AI12" s="1220"/>
      <c r="AJ12" s="1220"/>
      <c r="AK12" s="1221"/>
      <c r="AL12" s="1225"/>
      <c r="AM12" s="1061"/>
      <c r="AN12" s="1225"/>
      <c r="AO12" s="1222">
        <f t="shared" si="6"/>
        <v>0</v>
      </c>
      <c r="AP12" s="1066">
        <f t="shared" si="9"/>
        <v>0</v>
      </c>
      <c r="AQ12" s="1222">
        <f t="shared" si="7"/>
        <v>0</v>
      </c>
      <c r="AR12" s="1224">
        <f t="shared" si="8"/>
        <v>0</v>
      </c>
    </row>
    <row r="13" spans="2:44">
      <c r="B13" s="958">
        <v>9</v>
      </c>
      <c r="C13" s="959" t="s">
        <v>2945</v>
      </c>
      <c r="D13" s="959" t="s">
        <v>68</v>
      </c>
      <c r="E13" s="959" t="s">
        <v>1261</v>
      </c>
      <c r="F13" s="959">
        <v>901</v>
      </c>
      <c r="G13" s="959" t="s">
        <v>1262</v>
      </c>
      <c r="H13" s="1217" t="s">
        <v>1256</v>
      </c>
      <c r="I13" s="1217" t="s">
        <v>1263</v>
      </c>
      <c r="J13" s="959" t="s">
        <v>1236</v>
      </c>
      <c r="K13" s="959" t="s">
        <v>1237</v>
      </c>
      <c r="L13" s="959">
        <v>5.1020000000000003</v>
      </c>
      <c r="M13" s="959" t="s">
        <v>1264</v>
      </c>
      <c r="N13" s="959" t="s">
        <v>67</v>
      </c>
      <c r="O13" s="959" t="s">
        <v>66</v>
      </c>
      <c r="P13" s="1218">
        <v>0</v>
      </c>
      <c r="Q13" s="962"/>
      <c r="R13" s="1094">
        <v>1</v>
      </c>
      <c r="S13" s="1219">
        <f>IFERROR(VLOOKUP(C13,'POM Y AVANCE'!$A$19:$H$657,8,FALSE),"")</f>
        <v>142.38800000000001</v>
      </c>
      <c r="T13" s="1061"/>
      <c r="U13" s="1220"/>
      <c r="V13" s="1220"/>
      <c r="W13" s="1221"/>
      <c r="X13" s="1061"/>
      <c r="Y13" s="1220"/>
      <c r="Z13" s="1221"/>
      <c r="AA13" s="1222">
        <f t="shared" si="1"/>
        <v>0</v>
      </c>
      <c r="AB13" s="1223">
        <f t="shared" si="2"/>
        <v>0</v>
      </c>
      <c r="AC13" s="1066">
        <f t="shared" si="3"/>
        <v>0</v>
      </c>
      <c r="AD13" s="1222">
        <f t="shared" si="4"/>
        <v>0</v>
      </c>
      <c r="AE13" s="1223">
        <f t="shared" si="5"/>
        <v>0</v>
      </c>
      <c r="AF13" s="1224">
        <f t="shared" si="0"/>
        <v>0</v>
      </c>
      <c r="AG13" s="987"/>
      <c r="AH13" s="1061"/>
      <c r="AI13" s="1220"/>
      <c r="AJ13" s="1220"/>
      <c r="AK13" s="1221"/>
      <c r="AL13" s="1225"/>
      <c r="AM13" s="1061"/>
      <c r="AN13" s="1225"/>
      <c r="AO13" s="1222">
        <f t="shared" si="6"/>
        <v>0</v>
      </c>
      <c r="AP13" s="1066">
        <f t="shared" si="9"/>
        <v>0</v>
      </c>
      <c r="AQ13" s="1222">
        <f t="shared" si="7"/>
        <v>0</v>
      </c>
      <c r="AR13" s="1224">
        <f t="shared" si="8"/>
        <v>0</v>
      </c>
    </row>
    <row r="14" spans="2:44">
      <c r="B14" s="958">
        <v>10</v>
      </c>
      <c r="C14" s="959" t="s">
        <v>2937</v>
      </c>
      <c r="D14" s="959" t="s">
        <v>103</v>
      </c>
      <c r="E14" s="959" t="s">
        <v>1232</v>
      </c>
      <c r="F14" s="959">
        <v>902</v>
      </c>
      <c r="G14" s="959" t="s">
        <v>1265</v>
      </c>
      <c r="H14" s="1217" t="s">
        <v>1234</v>
      </c>
      <c r="I14" s="1217" t="s">
        <v>1249</v>
      </c>
      <c r="J14" s="959" t="s">
        <v>1236</v>
      </c>
      <c r="K14" s="959" t="s">
        <v>1237</v>
      </c>
      <c r="L14" s="959">
        <v>5.1020000000000003</v>
      </c>
      <c r="M14" s="959" t="s">
        <v>1238</v>
      </c>
      <c r="N14" s="959" t="s">
        <v>76</v>
      </c>
      <c r="O14" s="959" t="s">
        <v>66</v>
      </c>
      <c r="P14" s="1218">
        <v>0</v>
      </c>
      <c r="Q14" s="962"/>
      <c r="R14" s="1094">
        <v>1</v>
      </c>
      <c r="S14" s="1219">
        <f>IFERROR(VLOOKUP(C14,'POM Y AVANCE'!$A$19:$H$657,8,FALSE),"")</f>
        <v>35.6</v>
      </c>
      <c r="T14" s="1061"/>
      <c r="U14" s="1220"/>
      <c r="V14" s="1220"/>
      <c r="W14" s="1221"/>
      <c r="X14" s="1061"/>
      <c r="Y14" s="1220"/>
      <c r="Z14" s="1221"/>
      <c r="AA14" s="1222">
        <f t="shared" si="1"/>
        <v>0</v>
      </c>
      <c r="AB14" s="1223">
        <f t="shared" si="2"/>
        <v>0</v>
      </c>
      <c r="AC14" s="1066">
        <f t="shared" si="3"/>
        <v>0</v>
      </c>
      <c r="AD14" s="1222">
        <f t="shared" si="4"/>
        <v>0</v>
      </c>
      <c r="AE14" s="1223">
        <f t="shared" si="5"/>
        <v>0</v>
      </c>
      <c r="AF14" s="1224">
        <f t="shared" si="0"/>
        <v>0</v>
      </c>
      <c r="AG14" s="987"/>
      <c r="AH14" s="1061"/>
      <c r="AI14" s="1220"/>
      <c r="AJ14" s="1220"/>
      <c r="AK14" s="1221"/>
      <c r="AL14" s="1225"/>
      <c r="AM14" s="1061"/>
      <c r="AN14" s="1225"/>
      <c r="AO14" s="1222">
        <f t="shared" si="6"/>
        <v>0</v>
      </c>
      <c r="AP14" s="1066">
        <f t="shared" si="9"/>
        <v>0</v>
      </c>
      <c r="AQ14" s="1222">
        <f t="shared" si="7"/>
        <v>0</v>
      </c>
      <c r="AR14" s="1224">
        <f t="shared" si="8"/>
        <v>0</v>
      </c>
    </row>
    <row r="15" spans="2:44">
      <c r="B15" s="958">
        <v>11</v>
      </c>
      <c r="C15" s="959" t="s">
        <v>2953</v>
      </c>
      <c r="D15" s="959" t="s">
        <v>103</v>
      </c>
      <c r="E15" s="959" t="s">
        <v>1241</v>
      </c>
      <c r="F15" s="959">
        <v>902</v>
      </c>
      <c r="G15" s="959" t="s">
        <v>1266</v>
      </c>
      <c r="H15" s="1217" t="s">
        <v>1243</v>
      </c>
      <c r="I15" s="1217" t="s">
        <v>1267</v>
      </c>
      <c r="J15" s="959" t="s">
        <v>1236</v>
      </c>
      <c r="K15" s="959" t="s">
        <v>1237</v>
      </c>
      <c r="L15" s="959">
        <v>5.1020000000000003</v>
      </c>
      <c r="M15" s="959" t="s">
        <v>1245</v>
      </c>
      <c r="N15" s="959" t="s">
        <v>76</v>
      </c>
      <c r="O15" s="959" t="s">
        <v>66</v>
      </c>
      <c r="P15" s="1218">
        <v>0</v>
      </c>
      <c r="Q15" s="962"/>
      <c r="R15" s="1094">
        <v>1</v>
      </c>
      <c r="S15" s="1219">
        <f>IFERROR(VLOOKUP(C15,'POM Y AVANCE'!$A$19:$H$657,8,FALSE),"")</f>
        <v>77.760000000000005</v>
      </c>
      <c r="T15" s="1061"/>
      <c r="U15" s="1220"/>
      <c r="V15" s="1220"/>
      <c r="W15" s="1221"/>
      <c r="X15" s="1061"/>
      <c r="Y15" s="1220"/>
      <c r="Z15" s="1221"/>
      <c r="AA15" s="1222">
        <f t="shared" si="1"/>
        <v>0</v>
      </c>
      <c r="AB15" s="1223">
        <f t="shared" si="2"/>
        <v>0</v>
      </c>
      <c r="AC15" s="1066">
        <f t="shared" si="3"/>
        <v>0</v>
      </c>
      <c r="AD15" s="1222">
        <f t="shared" si="4"/>
        <v>0</v>
      </c>
      <c r="AE15" s="1223">
        <f t="shared" si="5"/>
        <v>0</v>
      </c>
      <c r="AF15" s="1224">
        <f t="shared" si="0"/>
        <v>0</v>
      </c>
      <c r="AG15" s="987"/>
      <c r="AH15" s="1061"/>
      <c r="AI15" s="1220"/>
      <c r="AJ15" s="1220"/>
      <c r="AK15" s="1221"/>
      <c r="AL15" s="1225"/>
      <c r="AM15" s="1061"/>
      <c r="AN15" s="1225"/>
      <c r="AO15" s="1222">
        <f t="shared" si="6"/>
        <v>0</v>
      </c>
      <c r="AP15" s="1066">
        <f t="shared" si="9"/>
        <v>0</v>
      </c>
      <c r="AQ15" s="1222">
        <f t="shared" si="7"/>
        <v>0</v>
      </c>
      <c r="AR15" s="1224">
        <f t="shared" si="8"/>
        <v>0</v>
      </c>
    </row>
    <row r="16" spans="2:44">
      <c r="B16" s="958">
        <v>12</v>
      </c>
      <c r="C16" s="959"/>
      <c r="D16" s="959" t="s">
        <v>307</v>
      </c>
      <c r="E16" s="959" t="s">
        <v>1232</v>
      </c>
      <c r="F16" s="959" t="s">
        <v>1268</v>
      </c>
      <c r="G16" s="959" t="s">
        <v>1269</v>
      </c>
      <c r="H16" s="1217" t="s">
        <v>1234</v>
      </c>
      <c r="I16" s="1217" t="s">
        <v>1235</v>
      </c>
      <c r="J16" s="959" t="s">
        <v>1236</v>
      </c>
      <c r="K16" s="959" t="s">
        <v>1237</v>
      </c>
      <c r="L16" s="959">
        <v>5.1020000000000003</v>
      </c>
      <c r="M16" s="959" t="s">
        <v>1238</v>
      </c>
      <c r="N16" s="959" t="s">
        <v>76</v>
      </c>
      <c r="O16" s="959" t="s">
        <v>66</v>
      </c>
      <c r="P16" s="1218">
        <v>0</v>
      </c>
      <c r="Q16" s="962"/>
      <c r="R16" s="1094">
        <v>1</v>
      </c>
      <c r="S16" s="1219" t="str">
        <f>IFERROR(VLOOKUP(C16,'POM Y AVANCE'!$A$19:$H$657,8,FALSE),"")</f>
        <v/>
      </c>
      <c r="T16" s="1061"/>
      <c r="U16" s="1220"/>
      <c r="V16" s="1220"/>
      <c r="W16" s="1221"/>
      <c r="X16" s="1061"/>
      <c r="Y16" s="1220"/>
      <c r="Z16" s="1221"/>
      <c r="AA16" s="1222">
        <f t="shared" si="1"/>
        <v>0</v>
      </c>
      <c r="AB16" s="1223">
        <f t="shared" si="2"/>
        <v>0</v>
      </c>
      <c r="AC16" s="1066">
        <f t="shared" si="3"/>
        <v>0</v>
      </c>
      <c r="AD16" s="1222">
        <f t="shared" si="4"/>
        <v>0</v>
      </c>
      <c r="AE16" s="1223">
        <f t="shared" si="5"/>
        <v>0</v>
      </c>
      <c r="AF16" s="1224" t="str">
        <f t="shared" si="0"/>
        <v/>
      </c>
      <c r="AG16" s="987"/>
      <c r="AH16" s="1061"/>
      <c r="AI16" s="1220"/>
      <c r="AJ16" s="1220"/>
      <c r="AK16" s="1221"/>
      <c r="AL16" s="1225"/>
      <c r="AM16" s="1061"/>
      <c r="AN16" s="1225"/>
      <c r="AO16" s="1222">
        <f t="shared" si="6"/>
        <v>0</v>
      </c>
      <c r="AP16" s="1066">
        <f t="shared" si="9"/>
        <v>0</v>
      </c>
      <c r="AQ16" s="1222">
        <f t="shared" si="7"/>
        <v>0</v>
      </c>
      <c r="AR16" s="1224">
        <f t="shared" si="8"/>
        <v>0</v>
      </c>
    </row>
    <row r="17" spans="2:44">
      <c r="B17" s="958">
        <v>13</v>
      </c>
      <c r="C17" s="959"/>
      <c r="D17" s="959" t="s">
        <v>307</v>
      </c>
      <c r="E17" s="959" t="s">
        <v>1232</v>
      </c>
      <c r="F17" s="959" t="s">
        <v>1270</v>
      </c>
      <c r="G17" s="959" t="s">
        <v>1271</v>
      </c>
      <c r="H17" s="1217" t="s">
        <v>1234</v>
      </c>
      <c r="I17" s="1217" t="s">
        <v>1249</v>
      </c>
      <c r="J17" s="959" t="s">
        <v>1236</v>
      </c>
      <c r="K17" s="959" t="s">
        <v>1237</v>
      </c>
      <c r="L17" s="959">
        <v>5.1020000000000003</v>
      </c>
      <c r="M17" s="959" t="s">
        <v>1238</v>
      </c>
      <c r="N17" s="959" t="s">
        <v>76</v>
      </c>
      <c r="O17" s="959" t="s">
        <v>66</v>
      </c>
      <c r="P17" s="1218">
        <v>0</v>
      </c>
      <c r="Q17" s="962"/>
      <c r="R17" s="1094">
        <v>1</v>
      </c>
      <c r="S17" s="1219" t="str">
        <f>IFERROR(VLOOKUP(C17,'POM Y AVANCE'!$A$19:$H$657,8,FALSE),"")</f>
        <v/>
      </c>
      <c r="T17" s="1061"/>
      <c r="U17" s="1220"/>
      <c r="V17" s="1220"/>
      <c r="W17" s="1221"/>
      <c r="X17" s="1061"/>
      <c r="Y17" s="1220"/>
      <c r="Z17" s="1221"/>
      <c r="AA17" s="1222">
        <f t="shared" si="1"/>
        <v>0</v>
      </c>
      <c r="AB17" s="1223">
        <f t="shared" si="2"/>
        <v>0</v>
      </c>
      <c r="AC17" s="1066">
        <f t="shared" si="3"/>
        <v>0</v>
      </c>
      <c r="AD17" s="1222">
        <f t="shared" si="4"/>
        <v>0</v>
      </c>
      <c r="AE17" s="1223">
        <f t="shared" si="5"/>
        <v>0</v>
      </c>
      <c r="AF17" s="1224" t="str">
        <f t="shared" si="0"/>
        <v/>
      </c>
      <c r="AG17" s="987"/>
      <c r="AH17" s="1061"/>
      <c r="AI17" s="1220"/>
      <c r="AJ17" s="1220"/>
      <c r="AK17" s="1221"/>
      <c r="AL17" s="1225"/>
      <c r="AM17" s="1061"/>
      <c r="AN17" s="1225"/>
      <c r="AO17" s="1222">
        <f t="shared" si="6"/>
        <v>0</v>
      </c>
      <c r="AP17" s="1066">
        <f t="shared" si="9"/>
        <v>0</v>
      </c>
      <c r="AQ17" s="1222">
        <f t="shared" si="7"/>
        <v>0</v>
      </c>
      <c r="AR17" s="1224">
        <f t="shared" si="8"/>
        <v>0</v>
      </c>
    </row>
    <row r="18" spans="2:44">
      <c r="B18" s="958">
        <v>14</v>
      </c>
      <c r="C18" s="959" t="s">
        <v>2935</v>
      </c>
      <c r="D18" s="959" t="s">
        <v>307</v>
      </c>
      <c r="E18" s="959" t="s">
        <v>1232</v>
      </c>
      <c r="F18" s="959">
        <v>907</v>
      </c>
      <c r="G18" s="959" t="s">
        <v>1272</v>
      </c>
      <c r="H18" s="1217" t="s">
        <v>1234</v>
      </c>
      <c r="I18" s="1217" t="s">
        <v>1249</v>
      </c>
      <c r="J18" s="959" t="s">
        <v>1236</v>
      </c>
      <c r="K18" s="959" t="s">
        <v>1237</v>
      </c>
      <c r="L18" s="959">
        <v>5.1020000000000003</v>
      </c>
      <c r="M18" s="959" t="s">
        <v>1238</v>
      </c>
      <c r="N18" s="959" t="s">
        <v>76</v>
      </c>
      <c r="O18" s="959" t="s">
        <v>66</v>
      </c>
      <c r="P18" s="1218">
        <v>0</v>
      </c>
      <c r="Q18" s="962"/>
      <c r="R18" s="1094">
        <v>1</v>
      </c>
      <c r="S18" s="1219">
        <f>IFERROR(VLOOKUP(C18,'POM Y AVANCE'!$A$19:$H$657,8,FALSE),"")</f>
        <v>46.731999999999999</v>
      </c>
      <c r="T18" s="1061"/>
      <c r="U18" s="1220"/>
      <c r="V18" s="1220"/>
      <c r="W18" s="1221"/>
      <c r="X18" s="1061"/>
      <c r="Y18" s="1220"/>
      <c r="Z18" s="1221"/>
      <c r="AA18" s="1222">
        <f t="shared" si="1"/>
        <v>0</v>
      </c>
      <c r="AB18" s="1223">
        <f t="shared" si="2"/>
        <v>0</v>
      </c>
      <c r="AC18" s="1066">
        <f t="shared" si="3"/>
        <v>0</v>
      </c>
      <c r="AD18" s="1222">
        <f t="shared" si="4"/>
        <v>0</v>
      </c>
      <c r="AE18" s="1223">
        <f t="shared" si="5"/>
        <v>0</v>
      </c>
      <c r="AF18" s="1224">
        <f t="shared" si="0"/>
        <v>0</v>
      </c>
      <c r="AG18" s="987"/>
      <c r="AH18" s="1061"/>
      <c r="AI18" s="1220"/>
      <c r="AJ18" s="1220"/>
      <c r="AK18" s="1221"/>
      <c r="AL18" s="1225"/>
      <c r="AM18" s="1061"/>
      <c r="AN18" s="1225"/>
      <c r="AO18" s="1222">
        <f t="shared" si="6"/>
        <v>0</v>
      </c>
      <c r="AP18" s="1066">
        <f t="shared" si="9"/>
        <v>0</v>
      </c>
      <c r="AQ18" s="1222">
        <f t="shared" si="7"/>
        <v>0</v>
      </c>
      <c r="AR18" s="1224">
        <f t="shared" si="8"/>
        <v>0</v>
      </c>
    </row>
    <row r="19" spans="2:44">
      <c r="B19" s="958">
        <v>15</v>
      </c>
      <c r="C19" s="959" t="s">
        <v>2935</v>
      </c>
      <c r="D19" s="959" t="s">
        <v>307</v>
      </c>
      <c r="E19" s="959" t="s">
        <v>1232</v>
      </c>
      <c r="F19" s="959">
        <v>908</v>
      </c>
      <c r="G19" s="959" t="s">
        <v>1273</v>
      </c>
      <c r="H19" s="1217" t="s">
        <v>1234</v>
      </c>
      <c r="I19" s="1217" t="s">
        <v>1249</v>
      </c>
      <c r="J19" s="959" t="s">
        <v>1236</v>
      </c>
      <c r="K19" s="959" t="s">
        <v>1237</v>
      </c>
      <c r="L19" s="959">
        <v>5.1020000000000003</v>
      </c>
      <c r="M19" s="959" t="s">
        <v>1238</v>
      </c>
      <c r="N19" s="959" t="s">
        <v>76</v>
      </c>
      <c r="O19" s="959" t="s">
        <v>66</v>
      </c>
      <c r="P19" s="1218">
        <v>0</v>
      </c>
      <c r="Q19" s="962"/>
      <c r="R19" s="1094">
        <v>1</v>
      </c>
      <c r="S19" s="1219">
        <f>IFERROR(VLOOKUP(C19,'POM Y AVANCE'!$A$19:$H$657,8,FALSE),"")</f>
        <v>46.731999999999999</v>
      </c>
      <c r="T19" s="1061"/>
      <c r="U19" s="1220"/>
      <c r="V19" s="1220"/>
      <c r="W19" s="1221"/>
      <c r="X19" s="1061"/>
      <c r="Y19" s="1220"/>
      <c r="Z19" s="1221"/>
      <c r="AA19" s="1222">
        <f t="shared" si="1"/>
        <v>0</v>
      </c>
      <c r="AB19" s="1223">
        <f t="shared" si="2"/>
        <v>0</v>
      </c>
      <c r="AC19" s="1066">
        <f t="shared" si="3"/>
        <v>0</v>
      </c>
      <c r="AD19" s="1222">
        <f t="shared" si="4"/>
        <v>0</v>
      </c>
      <c r="AE19" s="1223">
        <f t="shared" si="5"/>
        <v>0</v>
      </c>
      <c r="AF19" s="1224">
        <f t="shared" si="0"/>
        <v>0</v>
      </c>
      <c r="AG19" s="987"/>
      <c r="AH19" s="1061"/>
      <c r="AI19" s="1220"/>
      <c r="AJ19" s="1220"/>
      <c r="AK19" s="1221"/>
      <c r="AL19" s="1225"/>
      <c r="AM19" s="1061"/>
      <c r="AN19" s="1225"/>
      <c r="AO19" s="1222">
        <f t="shared" si="6"/>
        <v>0</v>
      </c>
      <c r="AP19" s="1066">
        <f t="shared" si="9"/>
        <v>0</v>
      </c>
      <c r="AQ19" s="1222">
        <f t="shared" si="7"/>
        <v>0</v>
      </c>
      <c r="AR19" s="1224">
        <f t="shared" si="8"/>
        <v>0</v>
      </c>
    </row>
    <row r="20" spans="2:44">
      <c r="B20" s="958">
        <v>16</v>
      </c>
      <c r="C20" s="959" t="s">
        <v>2951</v>
      </c>
      <c r="D20" s="959" t="s">
        <v>68</v>
      </c>
      <c r="E20" s="959" t="s">
        <v>1257</v>
      </c>
      <c r="F20" s="959">
        <v>902</v>
      </c>
      <c r="G20" s="959" t="s">
        <v>1274</v>
      </c>
      <c r="H20" s="1217" t="s">
        <v>1252</v>
      </c>
      <c r="I20" s="1217" t="s">
        <v>1259</v>
      </c>
      <c r="J20" s="959" t="s">
        <v>1236</v>
      </c>
      <c r="K20" s="959" t="s">
        <v>1237</v>
      </c>
      <c r="L20" s="959">
        <v>5.1020000000000003</v>
      </c>
      <c r="M20" s="959" t="s">
        <v>1245</v>
      </c>
      <c r="N20" s="959" t="s">
        <v>76</v>
      </c>
      <c r="O20" s="959" t="s">
        <v>66</v>
      </c>
      <c r="P20" s="1218">
        <v>0</v>
      </c>
      <c r="Q20" s="962"/>
      <c r="R20" s="1094">
        <v>1</v>
      </c>
      <c r="S20" s="1219">
        <f>IFERROR(VLOOKUP(C20,'POM Y AVANCE'!$A$19:$H$657,8,FALSE),"")</f>
        <v>142.38800000000001</v>
      </c>
      <c r="T20" s="1061"/>
      <c r="U20" s="1220"/>
      <c r="V20" s="1220"/>
      <c r="W20" s="1221"/>
      <c r="X20" s="1061"/>
      <c r="Y20" s="1220"/>
      <c r="Z20" s="1221"/>
      <c r="AA20" s="1222">
        <f t="shared" si="1"/>
        <v>0</v>
      </c>
      <c r="AB20" s="1223">
        <f t="shared" si="2"/>
        <v>0</v>
      </c>
      <c r="AC20" s="1066">
        <f t="shared" si="3"/>
        <v>0</v>
      </c>
      <c r="AD20" s="1222">
        <f t="shared" si="4"/>
        <v>0</v>
      </c>
      <c r="AE20" s="1223">
        <f t="shared" si="5"/>
        <v>0</v>
      </c>
      <c r="AF20" s="1224">
        <f t="shared" si="0"/>
        <v>0</v>
      </c>
      <c r="AG20" s="987"/>
      <c r="AH20" s="1061"/>
      <c r="AI20" s="1220"/>
      <c r="AJ20" s="1220"/>
      <c r="AK20" s="1221"/>
      <c r="AL20" s="1225"/>
      <c r="AM20" s="1061"/>
      <c r="AN20" s="1225"/>
      <c r="AO20" s="1222">
        <f t="shared" si="6"/>
        <v>0</v>
      </c>
      <c r="AP20" s="1066">
        <f t="shared" si="9"/>
        <v>0</v>
      </c>
      <c r="AQ20" s="1222">
        <f t="shared" si="7"/>
        <v>0</v>
      </c>
      <c r="AR20" s="1224">
        <f t="shared" si="8"/>
        <v>0</v>
      </c>
    </row>
    <row r="21" spans="2:44">
      <c r="B21" s="958">
        <v>17</v>
      </c>
      <c r="C21" s="959" t="s">
        <v>2935</v>
      </c>
      <c r="D21" s="959" t="s">
        <v>307</v>
      </c>
      <c r="E21" s="959" t="s">
        <v>1232</v>
      </c>
      <c r="F21" s="959">
        <v>926</v>
      </c>
      <c r="G21" s="959" t="s">
        <v>1275</v>
      </c>
      <c r="H21" s="1217" t="s">
        <v>1234</v>
      </c>
      <c r="I21" s="1217" t="s">
        <v>1235</v>
      </c>
      <c r="J21" s="959" t="s">
        <v>1236</v>
      </c>
      <c r="K21" s="959" t="s">
        <v>1237</v>
      </c>
      <c r="L21" s="959">
        <v>5.1020000000000003</v>
      </c>
      <c r="M21" s="959" t="s">
        <v>1238</v>
      </c>
      <c r="N21" s="959" t="s">
        <v>76</v>
      </c>
      <c r="O21" s="959" t="s">
        <v>66</v>
      </c>
      <c r="P21" s="1218">
        <v>0</v>
      </c>
      <c r="Q21" s="962"/>
      <c r="R21" s="1094">
        <v>1</v>
      </c>
      <c r="S21" s="1219">
        <f>IFERROR(VLOOKUP(C21,'POM Y AVANCE'!$A$19:$H$657,8,FALSE),"")</f>
        <v>46.731999999999999</v>
      </c>
      <c r="T21" s="1061"/>
      <c r="U21" s="1220"/>
      <c r="V21" s="1220"/>
      <c r="W21" s="1221"/>
      <c r="X21" s="1061"/>
      <c r="Y21" s="1220"/>
      <c r="Z21" s="1221"/>
      <c r="AA21" s="1222">
        <f t="shared" si="1"/>
        <v>0</v>
      </c>
      <c r="AB21" s="1223">
        <f t="shared" si="2"/>
        <v>0</v>
      </c>
      <c r="AC21" s="1066">
        <f t="shared" si="3"/>
        <v>0</v>
      </c>
      <c r="AD21" s="1222">
        <f t="shared" si="4"/>
        <v>0</v>
      </c>
      <c r="AE21" s="1223">
        <f t="shared" si="5"/>
        <v>0</v>
      </c>
      <c r="AF21" s="1224">
        <f t="shared" si="0"/>
        <v>0</v>
      </c>
      <c r="AG21" s="987"/>
      <c r="AH21" s="1061"/>
      <c r="AI21" s="1220"/>
      <c r="AJ21" s="1220"/>
      <c r="AK21" s="1221"/>
      <c r="AL21" s="1225"/>
      <c r="AM21" s="1061"/>
      <c r="AN21" s="1225"/>
      <c r="AO21" s="1222">
        <f t="shared" si="6"/>
        <v>0</v>
      </c>
      <c r="AP21" s="1066">
        <f t="shared" si="9"/>
        <v>0</v>
      </c>
      <c r="AQ21" s="1222">
        <f t="shared" si="7"/>
        <v>0</v>
      </c>
      <c r="AR21" s="1224">
        <f t="shared" si="8"/>
        <v>0</v>
      </c>
    </row>
    <row r="22" spans="2:44">
      <c r="B22" s="958">
        <v>18</v>
      </c>
      <c r="C22" s="959" t="s">
        <v>2945</v>
      </c>
      <c r="D22" s="959" t="s">
        <v>68</v>
      </c>
      <c r="E22" s="959" t="s">
        <v>1261</v>
      </c>
      <c r="F22" s="959">
        <v>902</v>
      </c>
      <c r="G22" s="959" t="s">
        <v>1276</v>
      </c>
      <c r="H22" s="1217" t="s">
        <v>1256</v>
      </c>
      <c r="I22" s="1217" t="s">
        <v>1277</v>
      </c>
      <c r="J22" s="959" t="s">
        <v>1236</v>
      </c>
      <c r="K22" s="959" t="s">
        <v>1237</v>
      </c>
      <c r="L22" s="959">
        <v>5.1020000000000003</v>
      </c>
      <c r="M22" s="959" t="s">
        <v>1264</v>
      </c>
      <c r="N22" s="959" t="s">
        <v>76</v>
      </c>
      <c r="O22" s="959" t="s">
        <v>66</v>
      </c>
      <c r="P22" s="1218">
        <v>0</v>
      </c>
      <c r="Q22" s="962"/>
      <c r="R22" s="1094">
        <v>1</v>
      </c>
      <c r="S22" s="1219">
        <f>IFERROR(VLOOKUP(C22,'POM Y AVANCE'!$A$19:$H$657,8,FALSE),"")</f>
        <v>142.38800000000001</v>
      </c>
      <c r="T22" s="1061"/>
      <c r="U22" s="1220"/>
      <c r="V22" s="1220"/>
      <c r="W22" s="1221"/>
      <c r="X22" s="1061"/>
      <c r="Y22" s="1220"/>
      <c r="Z22" s="1221"/>
      <c r="AA22" s="1222">
        <f t="shared" si="1"/>
        <v>0</v>
      </c>
      <c r="AB22" s="1223">
        <f t="shared" si="2"/>
        <v>0</v>
      </c>
      <c r="AC22" s="1066">
        <f t="shared" si="3"/>
        <v>0</v>
      </c>
      <c r="AD22" s="1222">
        <f t="shared" si="4"/>
        <v>0</v>
      </c>
      <c r="AE22" s="1223">
        <f t="shared" si="5"/>
        <v>0</v>
      </c>
      <c r="AF22" s="1224">
        <f t="shared" si="0"/>
        <v>0</v>
      </c>
      <c r="AG22" s="987"/>
      <c r="AH22" s="1061"/>
      <c r="AI22" s="1220"/>
      <c r="AJ22" s="1220"/>
      <c r="AK22" s="1221"/>
      <c r="AL22" s="1225"/>
      <c r="AM22" s="1061"/>
      <c r="AN22" s="1225"/>
      <c r="AO22" s="1222">
        <f t="shared" si="6"/>
        <v>0</v>
      </c>
      <c r="AP22" s="1066">
        <f t="shared" si="9"/>
        <v>0</v>
      </c>
      <c r="AQ22" s="1222">
        <f t="shared" si="7"/>
        <v>0</v>
      </c>
      <c r="AR22" s="1224">
        <f t="shared" si="8"/>
        <v>0</v>
      </c>
    </row>
    <row r="23" spans="2:44">
      <c r="B23" s="958">
        <v>19</v>
      </c>
      <c r="C23" s="959" t="s">
        <v>2937</v>
      </c>
      <c r="D23" s="959" t="s">
        <v>103</v>
      </c>
      <c r="E23" s="959" t="s">
        <v>1232</v>
      </c>
      <c r="F23" s="959">
        <v>903</v>
      </c>
      <c r="G23" s="959" t="s">
        <v>1278</v>
      </c>
      <c r="H23" s="1217" t="s">
        <v>1234</v>
      </c>
      <c r="I23" s="1217" t="s">
        <v>1249</v>
      </c>
      <c r="J23" s="959" t="s">
        <v>1236</v>
      </c>
      <c r="K23" s="959" t="s">
        <v>1237</v>
      </c>
      <c r="L23" s="959">
        <v>5.1020000000000003</v>
      </c>
      <c r="M23" s="959" t="s">
        <v>1238</v>
      </c>
      <c r="N23" s="959" t="s">
        <v>78</v>
      </c>
      <c r="O23" s="959" t="s">
        <v>66</v>
      </c>
      <c r="P23" s="1218">
        <v>0</v>
      </c>
      <c r="Q23" s="962"/>
      <c r="R23" s="1094">
        <v>1</v>
      </c>
      <c r="S23" s="1219">
        <f>IFERROR(VLOOKUP(C23,'POM Y AVANCE'!$A$19:$H$657,8,FALSE),"")</f>
        <v>35.6</v>
      </c>
      <c r="T23" s="1061"/>
      <c r="U23" s="1220"/>
      <c r="V23" s="1220"/>
      <c r="W23" s="1221"/>
      <c r="X23" s="1061"/>
      <c r="Y23" s="1220"/>
      <c r="Z23" s="1221"/>
      <c r="AA23" s="1222">
        <f t="shared" si="1"/>
        <v>0</v>
      </c>
      <c r="AB23" s="1223">
        <f t="shared" si="2"/>
        <v>0</v>
      </c>
      <c r="AC23" s="1066">
        <f t="shared" si="3"/>
        <v>0</v>
      </c>
      <c r="AD23" s="1222">
        <f t="shared" si="4"/>
        <v>0</v>
      </c>
      <c r="AE23" s="1223">
        <f t="shared" si="5"/>
        <v>0</v>
      </c>
      <c r="AF23" s="1224">
        <f t="shared" si="0"/>
        <v>0</v>
      </c>
      <c r="AG23" s="987"/>
      <c r="AH23" s="1061"/>
      <c r="AI23" s="1220"/>
      <c r="AJ23" s="1220"/>
      <c r="AK23" s="1221"/>
      <c r="AL23" s="1225"/>
      <c r="AM23" s="1061"/>
      <c r="AN23" s="1225"/>
      <c r="AO23" s="1222">
        <f t="shared" si="6"/>
        <v>0</v>
      </c>
      <c r="AP23" s="1066">
        <f t="shared" si="9"/>
        <v>0</v>
      </c>
      <c r="AQ23" s="1222">
        <f t="shared" si="7"/>
        <v>0</v>
      </c>
      <c r="AR23" s="1224">
        <f t="shared" si="8"/>
        <v>0</v>
      </c>
    </row>
    <row r="24" spans="2:44">
      <c r="B24" s="958">
        <v>20</v>
      </c>
      <c r="C24" s="959" t="s">
        <v>2953</v>
      </c>
      <c r="D24" s="959" t="s">
        <v>103</v>
      </c>
      <c r="E24" s="959" t="s">
        <v>1241</v>
      </c>
      <c r="F24" s="959">
        <v>903</v>
      </c>
      <c r="G24" s="959" t="s">
        <v>1279</v>
      </c>
      <c r="H24" s="1217" t="s">
        <v>1243</v>
      </c>
      <c r="I24" s="1217" t="s">
        <v>1267</v>
      </c>
      <c r="J24" s="959" t="s">
        <v>1236</v>
      </c>
      <c r="K24" s="959" t="s">
        <v>1237</v>
      </c>
      <c r="L24" s="959">
        <v>5.1020000000000003</v>
      </c>
      <c r="M24" s="959" t="s">
        <v>1245</v>
      </c>
      <c r="N24" s="959" t="s">
        <v>78</v>
      </c>
      <c r="O24" s="959" t="s">
        <v>66</v>
      </c>
      <c r="P24" s="1218">
        <v>0</v>
      </c>
      <c r="Q24" s="962"/>
      <c r="R24" s="1094">
        <v>1</v>
      </c>
      <c r="S24" s="1219">
        <f>IFERROR(VLOOKUP(C24,'POM Y AVANCE'!$A$19:$H$657,8,FALSE),"")</f>
        <v>77.760000000000005</v>
      </c>
      <c r="T24" s="1061"/>
      <c r="U24" s="1220"/>
      <c r="V24" s="1220"/>
      <c r="W24" s="1221"/>
      <c r="X24" s="1061"/>
      <c r="Y24" s="1220"/>
      <c r="Z24" s="1221"/>
      <c r="AA24" s="1222">
        <f t="shared" si="1"/>
        <v>0</v>
      </c>
      <c r="AB24" s="1223">
        <f t="shared" si="2"/>
        <v>0</v>
      </c>
      <c r="AC24" s="1066">
        <f t="shared" si="3"/>
        <v>0</v>
      </c>
      <c r="AD24" s="1222">
        <f t="shared" si="4"/>
        <v>0</v>
      </c>
      <c r="AE24" s="1223">
        <f t="shared" si="5"/>
        <v>0</v>
      </c>
      <c r="AF24" s="1224">
        <f t="shared" si="0"/>
        <v>0</v>
      </c>
      <c r="AG24" s="987"/>
      <c r="AH24" s="1061"/>
      <c r="AI24" s="1220"/>
      <c r="AJ24" s="1220"/>
      <c r="AK24" s="1221"/>
      <c r="AL24" s="1225"/>
      <c r="AM24" s="1061"/>
      <c r="AN24" s="1225"/>
      <c r="AO24" s="1222">
        <f t="shared" si="6"/>
        <v>0</v>
      </c>
      <c r="AP24" s="1066">
        <f t="shared" si="9"/>
        <v>0</v>
      </c>
      <c r="AQ24" s="1222">
        <f t="shared" si="7"/>
        <v>0</v>
      </c>
      <c r="AR24" s="1224">
        <f t="shared" si="8"/>
        <v>0</v>
      </c>
    </row>
    <row r="25" spans="2:44">
      <c r="B25" s="958">
        <v>21</v>
      </c>
      <c r="C25" s="959"/>
      <c r="D25" s="959" t="s">
        <v>307</v>
      </c>
      <c r="E25" s="959" t="s">
        <v>1232</v>
      </c>
      <c r="F25" s="959" t="s">
        <v>1280</v>
      </c>
      <c r="G25" s="959" t="s">
        <v>1281</v>
      </c>
      <c r="H25" s="1217" t="s">
        <v>1234</v>
      </c>
      <c r="I25" s="1217" t="s">
        <v>1249</v>
      </c>
      <c r="J25" s="959" t="s">
        <v>1236</v>
      </c>
      <c r="K25" s="959" t="s">
        <v>1237</v>
      </c>
      <c r="L25" s="959">
        <v>5.1020000000000003</v>
      </c>
      <c r="M25" s="959" t="s">
        <v>1238</v>
      </c>
      <c r="N25" s="959" t="s">
        <v>78</v>
      </c>
      <c r="O25" s="959" t="s">
        <v>66</v>
      </c>
      <c r="P25" s="1218">
        <v>0</v>
      </c>
      <c r="Q25" s="962"/>
      <c r="R25" s="1094">
        <v>1</v>
      </c>
      <c r="S25" s="1219" t="str">
        <f>IFERROR(VLOOKUP(C25,'POM Y AVANCE'!$A$19:$H$657,8,FALSE),"")</f>
        <v/>
      </c>
      <c r="T25" s="1061"/>
      <c r="U25" s="1220"/>
      <c r="V25" s="1220"/>
      <c r="W25" s="1221"/>
      <c r="X25" s="1061"/>
      <c r="Y25" s="1220"/>
      <c r="Z25" s="1221"/>
      <c r="AA25" s="1222">
        <f t="shared" si="1"/>
        <v>0</v>
      </c>
      <c r="AB25" s="1223">
        <f t="shared" si="2"/>
        <v>0</v>
      </c>
      <c r="AC25" s="1066">
        <f t="shared" si="3"/>
        <v>0</v>
      </c>
      <c r="AD25" s="1222">
        <f t="shared" si="4"/>
        <v>0</v>
      </c>
      <c r="AE25" s="1223">
        <f t="shared" si="5"/>
        <v>0</v>
      </c>
      <c r="AF25" s="1224" t="str">
        <f t="shared" si="0"/>
        <v/>
      </c>
      <c r="AG25" s="987"/>
      <c r="AH25" s="1061"/>
      <c r="AI25" s="1220"/>
      <c r="AJ25" s="1220"/>
      <c r="AK25" s="1221"/>
      <c r="AL25" s="1225"/>
      <c r="AM25" s="1061"/>
      <c r="AN25" s="1225"/>
      <c r="AO25" s="1222">
        <f t="shared" si="6"/>
        <v>0</v>
      </c>
      <c r="AP25" s="1066">
        <f t="shared" si="9"/>
        <v>0</v>
      </c>
      <c r="AQ25" s="1222">
        <f t="shared" si="7"/>
        <v>0</v>
      </c>
      <c r="AR25" s="1224">
        <f t="shared" si="8"/>
        <v>0</v>
      </c>
    </row>
    <row r="26" spans="2:44">
      <c r="B26" s="958">
        <v>22</v>
      </c>
      <c r="C26" s="959"/>
      <c r="D26" s="959" t="s">
        <v>307</v>
      </c>
      <c r="E26" s="959" t="s">
        <v>1232</v>
      </c>
      <c r="F26" s="959" t="s">
        <v>1282</v>
      </c>
      <c r="G26" s="959" t="s">
        <v>1283</v>
      </c>
      <c r="H26" s="1217" t="s">
        <v>1234</v>
      </c>
      <c r="I26" s="1217" t="s">
        <v>1235</v>
      </c>
      <c r="J26" s="959" t="s">
        <v>1236</v>
      </c>
      <c r="K26" s="959" t="s">
        <v>1237</v>
      </c>
      <c r="L26" s="959">
        <v>5.1020000000000003</v>
      </c>
      <c r="M26" s="959" t="s">
        <v>1238</v>
      </c>
      <c r="N26" s="959" t="s">
        <v>78</v>
      </c>
      <c r="O26" s="959" t="s">
        <v>66</v>
      </c>
      <c r="P26" s="1218">
        <v>0</v>
      </c>
      <c r="Q26" s="962"/>
      <c r="R26" s="1094">
        <v>1</v>
      </c>
      <c r="S26" s="1219" t="str">
        <f>IFERROR(VLOOKUP(C26,'POM Y AVANCE'!$A$19:$H$657,8,FALSE),"")</f>
        <v/>
      </c>
      <c r="T26" s="1061"/>
      <c r="U26" s="1220"/>
      <c r="V26" s="1220"/>
      <c r="W26" s="1221"/>
      <c r="X26" s="1061"/>
      <c r="Y26" s="1220"/>
      <c r="Z26" s="1221"/>
      <c r="AA26" s="1222">
        <f t="shared" si="1"/>
        <v>0</v>
      </c>
      <c r="AB26" s="1223">
        <f t="shared" si="2"/>
        <v>0</v>
      </c>
      <c r="AC26" s="1066">
        <f t="shared" si="3"/>
        <v>0</v>
      </c>
      <c r="AD26" s="1222">
        <f t="shared" si="4"/>
        <v>0</v>
      </c>
      <c r="AE26" s="1223">
        <f t="shared" si="5"/>
        <v>0</v>
      </c>
      <c r="AF26" s="1224" t="str">
        <f t="shared" si="0"/>
        <v/>
      </c>
      <c r="AG26" s="987"/>
      <c r="AH26" s="1061"/>
      <c r="AI26" s="1220"/>
      <c r="AJ26" s="1220"/>
      <c r="AK26" s="1221"/>
      <c r="AL26" s="1225"/>
      <c r="AM26" s="1061"/>
      <c r="AN26" s="1225"/>
      <c r="AO26" s="1222">
        <f t="shared" si="6"/>
        <v>0</v>
      </c>
      <c r="AP26" s="1066">
        <f t="shared" si="9"/>
        <v>0</v>
      </c>
      <c r="AQ26" s="1222">
        <f t="shared" si="7"/>
        <v>0</v>
      </c>
      <c r="AR26" s="1224">
        <f t="shared" si="8"/>
        <v>0</v>
      </c>
    </row>
    <row r="27" spans="2:44">
      <c r="B27" s="958">
        <v>23</v>
      </c>
      <c r="C27" s="959" t="s">
        <v>2935</v>
      </c>
      <c r="D27" s="959" t="s">
        <v>307</v>
      </c>
      <c r="E27" s="959" t="s">
        <v>1232</v>
      </c>
      <c r="F27" s="959">
        <v>911</v>
      </c>
      <c r="G27" s="959" t="s">
        <v>1284</v>
      </c>
      <c r="H27" s="1217" t="s">
        <v>1234</v>
      </c>
      <c r="I27" s="1217" t="s">
        <v>1255</v>
      </c>
      <c r="J27" s="959" t="s">
        <v>1236</v>
      </c>
      <c r="K27" s="959" t="s">
        <v>1237</v>
      </c>
      <c r="L27" s="959">
        <v>5.1020000000000003</v>
      </c>
      <c r="M27" s="959" t="s">
        <v>1238</v>
      </c>
      <c r="N27" s="959" t="s">
        <v>78</v>
      </c>
      <c r="O27" s="959" t="s">
        <v>66</v>
      </c>
      <c r="P27" s="1218">
        <v>0</v>
      </c>
      <c r="Q27" s="962"/>
      <c r="R27" s="1094">
        <v>1</v>
      </c>
      <c r="S27" s="1219">
        <f>IFERROR(VLOOKUP(C27,'POM Y AVANCE'!$A$19:$H$657,8,FALSE),"")</f>
        <v>46.731999999999999</v>
      </c>
      <c r="T27" s="1061"/>
      <c r="U27" s="1220"/>
      <c r="V27" s="1220"/>
      <c r="W27" s="1221"/>
      <c r="X27" s="1061"/>
      <c r="Y27" s="1220"/>
      <c r="Z27" s="1221"/>
      <c r="AA27" s="1222">
        <f t="shared" si="1"/>
        <v>0</v>
      </c>
      <c r="AB27" s="1223">
        <f t="shared" si="2"/>
        <v>0</v>
      </c>
      <c r="AC27" s="1066">
        <f t="shared" si="3"/>
        <v>0</v>
      </c>
      <c r="AD27" s="1222">
        <f t="shared" si="4"/>
        <v>0</v>
      </c>
      <c r="AE27" s="1223">
        <f t="shared" si="5"/>
        <v>0</v>
      </c>
      <c r="AF27" s="1224">
        <f t="shared" si="0"/>
        <v>0</v>
      </c>
      <c r="AG27" s="987"/>
      <c r="AH27" s="1061"/>
      <c r="AI27" s="1220"/>
      <c r="AJ27" s="1220"/>
      <c r="AK27" s="1221"/>
      <c r="AL27" s="1225"/>
      <c r="AM27" s="1061"/>
      <c r="AN27" s="1225"/>
      <c r="AO27" s="1222">
        <f t="shared" si="6"/>
        <v>0</v>
      </c>
      <c r="AP27" s="1066">
        <f t="shared" si="9"/>
        <v>0</v>
      </c>
      <c r="AQ27" s="1222">
        <f t="shared" si="7"/>
        <v>0</v>
      </c>
      <c r="AR27" s="1224">
        <f t="shared" si="8"/>
        <v>0</v>
      </c>
    </row>
    <row r="28" spans="2:44">
      <c r="B28" s="958">
        <v>24</v>
      </c>
      <c r="C28" s="959" t="s">
        <v>2935</v>
      </c>
      <c r="D28" s="959" t="s">
        <v>307</v>
      </c>
      <c r="E28" s="959" t="s">
        <v>1232</v>
      </c>
      <c r="F28" s="959">
        <v>912</v>
      </c>
      <c r="G28" s="959" t="s">
        <v>1285</v>
      </c>
      <c r="H28" s="1217" t="s">
        <v>1234</v>
      </c>
      <c r="I28" s="1217" t="s">
        <v>1249</v>
      </c>
      <c r="J28" s="959" t="s">
        <v>1236</v>
      </c>
      <c r="K28" s="959" t="s">
        <v>1237</v>
      </c>
      <c r="L28" s="959">
        <v>5.1020000000000003</v>
      </c>
      <c r="M28" s="959" t="s">
        <v>1238</v>
      </c>
      <c r="N28" s="959" t="s">
        <v>78</v>
      </c>
      <c r="O28" s="959" t="s">
        <v>66</v>
      </c>
      <c r="P28" s="1218">
        <v>0</v>
      </c>
      <c r="Q28" s="962"/>
      <c r="R28" s="1094">
        <v>1</v>
      </c>
      <c r="S28" s="1219">
        <f>IFERROR(VLOOKUP(C28,'POM Y AVANCE'!$A$19:$H$657,8,FALSE),"")</f>
        <v>46.731999999999999</v>
      </c>
      <c r="T28" s="1061"/>
      <c r="U28" s="1220"/>
      <c r="V28" s="1220"/>
      <c r="W28" s="1221"/>
      <c r="X28" s="1061"/>
      <c r="Y28" s="1220"/>
      <c r="Z28" s="1221"/>
      <c r="AA28" s="1222">
        <f t="shared" si="1"/>
        <v>0</v>
      </c>
      <c r="AB28" s="1223">
        <f t="shared" si="2"/>
        <v>0</v>
      </c>
      <c r="AC28" s="1066">
        <f t="shared" si="3"/>
        <v>0</v>
      </c>
      <c r="AD28" s="1222">
        <f t="shared" si="4"/>
        <v>0</v>
      </c>
      <c r="AE28" s="1223">
        <f t="shared" si="5"/>
        <v>0</v>
      </c>
      <c r="AF28" s="1224">
        <f t="shared" si="0"/>
        <v>0</v>
      </c>
      <c r="AG28" s="987"/>
      <c r="AH28" s="1061"/>
      <c r="AI28" s="1220"/>
      <c r="AJ28" s="1220"/>
      <c r="AK28" s="1221"/>
      <c r="AL28" s="1225"/>
      <c r="AM28" s="1061"/>
      <c r="AN28" s="1225"/>
      <c r="AO28" s="1222">
        <f t="shared" si="6"/>
        <v>0</v>
      </c>
      <c r="AP28" s="1066">
        <f t="shared" si="9"/>
        <v>0</v>
      </c>
      <c r="AQ28" s="1222">
        <f t="shared" si="7"/>
        <v>0</v>
      </c>
      <c r="AR28" s="1224">
        <f t="shared" si="8"/>
        <v>0</v>
      </c>
    </row>
    <row r="29" spans="2:44">
      <c r="B29" s="958">
        <v>25</v>
      </c>
      <c r="C29" s="959" t="s">
        <v>2951</v>
      </c>
      <c r="D29" s="959" t="s">
        <v>68</v>
      </c>
      <c r="E29" s="959" t="s">
        <v>1257</v>
      </c>
      <c r="F29" s="959">
        <v>903</v>
      </c>
      <c r="G29" s="959" t="s">
        <v>1286</v>
      </c>
      <c r="H29" s="1217" t="s">
        <v>1252</v>
      </c>
      <c r="I29" s="1217" t="s">
        <v>1259</v>
      </c>
      <c r="J29" s="959" t="s">
        <v>1236</v>
      </c>
      <c r="K29" s="959" t="s">
        <v>1237</v>
      </c>
      <c r="L29" s="959">
        <v>5.1020000000000003</v>
      </c>
      <c r="M29" s="959" t="s">
        <v>1245</v>
      </c>
      <c r="N29" s="959" t="s">
        <v>78</v>
      </c>
      <c r="O29" s="959" t="s">
        <v>66</v>
      </c>
      <c r="P29" s="1218">
        <v>0</v>
      </c>
      <c r="Q29" s="962"/>
      <c r="R29" s="1094">
        <v>1</v>
      </c>
      <c r="S29" s="1219">
        <f>IFERROR(VLOOKUP(C29,'POM Y AVANCE'!$A$19:$H$657,8,FALSE),"")</f>
        <v>142.38800000000001</v>
      </c>
      <c r="T29" s="1061"/>
      <c r="U29" s="1220"/>
      <c r="V29" s="1220"/>
      <c r="W29" s="1221"/>
      <c r="X29" s="1061"/>
      <c r="Y29" s="1220"/>
      <c r="Z29" s="1221"/>
      <c r="AA29" s="1222">
        <f t="shared" si="1"/>
        <v>0</v>
      </c>
      <c r="AB29" s="1223">
        <f t="shared" si="2"/>
        <v>0</v>
      </c>
      <c r="AC29" s="1066">
        <f t="shared" si="3"/>
        <v>0</v>
      </c>
      <c r="AD29" s="1222">
        <f t="shared" si="4"/>
        <v>0</v>
      </c>
      <c r="AE29" s="1223">
        <f t="shared" si="5"/>
        <v>0</v>
      </c>
      <c r="AF29" s="1224">
        <f t="shared" si="0"/>
        <v>0</v>
      </c>
      <c r="AG29" s="987"/>
      <c r="AH29" s="1061"/>
      <c r="AI29" s="1220"/>
      <c r="AJ29" s="1220"/>
      <c r="AK29" s="1221"/>
      <c r="AL29" s="1225"/>
      <c r="AM29" s="1061"/>
      <c r="AN29" s="1225"/>
      <c r="AO29" s="1222">
        <f t="shared" si="6"/>
        <v>0</v>
      </c>
      <c r="AP29" s="1066">
        <f t="shared" si="9"/>
        <v>0</v>
      </c>
      <c r="AQ29" s="1222">
        <f t="shared" si="7"/>
        <v>0</v>
      </c>
      <c r="AR29" s="1224">
        <f t="shared" si="8"/>
        <v>0</v>
      </c>
    </row>
    <row r="30" spans="2:44">
      <c r="B30" s="958">
        <v>26</v>
      </c>
      <c r="C30" s="959" t="s">
        <v>2935</v>
      </c>
      <c r="D30" s="959" t="s">
        <v>307</v>
      </c>
      <c r="E30" s="959" t="s">
        <v>1232</v>
      </c>
      <c r="F30" s="959">
        <v>927</v>
      </c>
      <c r="G30" s="959" t="s">
        <v>1287</v>
      </c>
      <c r="H30" s="1217" t="s">
        <v>1234</v>
      </c>
      <c r="I30" s="1217" t="s">
        <v>1235</v>
      </c>
      <c r="J30" s="959" t="s">
        <v>1236</v>
      </c>
      <c r="K30" s="959" t="s">
        <v>1237</v>
      </c>
      <c r="L30" s="959">
        <v>5.1020000000000003</v>
      </c>
      <c r="M30" s="959" t="s">
        <v>1238</v>
      </c>
      <c r="N30" s="959" t="s">
        <v>78</v>
      </c>
      <c r="O30" s="959" t="s">
        <v>66</v>
      </c>
      <c r="P30" s="1218">
        <v>0</v>
      </c>
      <c r="Q30" s="962"/>
      <c r="R30" s="1094">
        <v>1</v>
      </c>
      <c r="S30" s="1219">
        <f>IFERROR(VLOOKUP(C30,'POM Y AVANCE'!$A$19:$H$657,8,FALSE),"")</f>
        <v>46.731999999999999</v>
      </c>
      <c r="T30" s="1061"/>
      <c r="U30" s="1220"/>
      <c r="V30" s="1220"/>
      <c r="W30" s="1221"/>
      <c r="X30" s="1061"/>
      <c r="Y30" s="1220"/>
      <c r="Z30" s="1221"/>
      <c r="AA30" s="1222">
        <f t="shared" si="1"/>
        <v>0</v>
      </c>
      <c r="AB30" s="1223">
        <f t="shared" si="2"/>
        <v>0</v>
      </c>
      <c r="AC30" s="1066">
        <f t="shared" si="3"/>
        <v>0</v>
      </c>
      <c r="AD30" s="1222">
        <f t="shared" si="4"/>
        <v>0</v>
      </c>
      <c r="AE30" s="1223">
        <f t="shared" si="5"/>
        <v>0</v>
      </c>
      <c r="AF30" s="1224">
        <f t="shared" si="0"/>
        <v>0</v>
      </c>
      <c r="AG30" s="987"/>
      <c r="AH30" s="1061"/>
      <c r="AI30" s="1220"/>
      <c r="AJ30" s="1220"/>
      <c r="AK30" s="1221"/>
      <c r="AL30" s="1225"/>
      <c r="AM30" s="1061"/>
      <c r="AN30" s="1225"/>
      <c r="AO30" s="1222">
        <f t="shared" si="6"/>
        <v>0</v>
      </c>
      <c r="AP30" s="1066">
        <f t="shared" si="9"/>
        <v>0</v>
      </c>
      <c r="AQ30" s="1222">
        <f t="shared" si="7"/>
        <v>0</v>
      </c>
      <c r="AR30" s="1224">
        <f t="shared" si="8"/>
        <v>0</v>
      </c>
    </row>
    <row r="31" spans="2:44">
      <c r="B31" s="958">
        <v>27</v>
      </c>
      <c r="C31" s="959" t="s">
        <v>2945</v>
      </c>
      <c r="D31" s="959" t="s">
        <v>68</v>
      </c>
      <c r="E31" s="959" t="s">
        <v>1261</v>
      </c>
      <c r="F31" s="959">
        <v>903</v>
      </c>
      <c r="G31" s="959" t="s">
        <v>1288</v>
      </c>
      <c r="H31" s="1217" t="s">
        <v>1256</v>
      </c>
      <c r="I31" s="1217" t="s">
        <v>1263</v>
      </c>
      <c r="J31" s="959" t="s">
        <v>1236</v>
      </c>
      <c r="K31" s="959" t="s">
        <v>1237</v>
      </c>
      <c r="L31" s="959">
        <v>5.1020000000000003</v>
      </c>
      <c r="M31" s="959" t="s">
        <v>1264</v>
      </c>
      <c r="N31" s="959" t="s">
        <v>78</v>
      </c>
      <c r="O31" s="959" t="s">
        <v>66</v>
      </c>
      <c r="P31" s="1218">
        <v>0</v>
      </c>
      <c r="Q31" s="962"/>
      <c r="R31" s="1094">
        <v>1</v>
      </c>
      <c r="S31" s="1219">
        <f>IFERROR(VLOOKUP(C31,'POM Y AVANCE'!$A$19:$H$657,8,FALSE),"")</f>
        <v>142.38800000000001</v>
      </c>
      <c r="T31" s="1061"/>
      <c r="U31" s="1220"/>
      <c r="V31" s="1220"/>
      <c r="W31" s="1221"/>
      <c r="X31" s="1061"/>
      <c r="Y31" s="1220"/>
      <c r="Z31" s="1221"/>
      <c r="AA31" s="1222">
        <f t="shared" si="1"/>
        <v>0</v>
      </c>
      <c r="AB31" s="1223">
        <f t="shared" si="2"/>
        <v>0</v>
      </c>
      <c r="AC31" s="1066">
        <f t="shared" si="3"/>
        <v>0</v>
      </c>
      <c r="AD31" s="1222">
        <f t="shared" si="4"/>
        <v>0</v>
      </c>
      <c r="AE31" s="1223">
        <f t="shared" si="5"/>
        <v>0</v>
      </c>
      <c r="AF31" s="1224">
        <f t="shared" si="0"/>
        <v>0</v>
      </c>
      <c r="AG31" s="987"/>
      <c r="AH31" s="1061"/>
      <c r="AI31" s="1220"/>
      <c r="AJ31" s="1220"/>
      <c r="AK31" s="1221"/>
      <c r="AL31" s="1225"/>
      <c r="AM31" s="1061"/>
      <c r="AN31" s="1225"/>
      <c r="AO31" s="1222">
        <f t="shared" si="6"/>
        <v>0</v>
      </c>
      <c r="AP31" s="1066">
        <f t="shared" si="9"/>
        <v>0</v>
      </c>
      <c r="AQ31" s="1222">
        <f t="shared" si="7"/>
        <v>0</v>
      </c>
      <c r="AR31" s="1224">
        <f t="shared" si="8"/>
        <v>0</v>
      </c>
    </row>
    <row r="32" spans="2:44">
      <c r="B32" s="958">
        <v>28</v>
      </c>
      <c r="C32" s="959" t="s">
        <v>2937</v>
      </c>
      <c r="D32" s="959" t="s">
        <v>103</v>
      </c>
      <c r="E32" s="959" t="s">
        <v>1232</v>
      </c>
      <c r="F32" s="959">
        <v>904</v>
      </c>
      <c r="G32" s="959" t="s">
        <v>1289</v>
      </c>
      <c r="H32" s="1217" t="s">
        <v>1234</v>
      </c>
      <c r="I32" s="1217" t="s">
        <v>1235</v>
      </c>
      <c r="J32" s="959" t="s">
        <v>1236</v>
      </c>
      <c r="K32" s="959" t="s">
        <v>1237</v>
      </c>
      <c r="L32" s="959">
        <v>5.1020000000000003</v>
      </c>
      <c r="M32" s="959" t="s">
        <v>1238</v>
      </c>
      <c r="N32" s="959" t="s">
        <v>80</v>
      </c>
      <c r="O32" s="959" t="s">
        <v>66</v>
      </c>
      <c r="P32" s="1218">
        <v>0</v>
      </c>
      <c r="Q32" s="962"/>
      <c r="R32" s="1094">
        <v>1</v>
      </c>
      <c r="S32" s="1219">
        <f>IFERROR(VLOOKUP(C32,'POM Y AVANCE'!$A$19:$H$657,8,FALSE),"")</f>
        <v>35.6</v>
      </c>
      <c r="T32" s="1061"/>
      <c r="U32" s="1220"/>
      <c r="V32" s="1220"/>
      <c r="W32" s="1221"/>
      <c r="X32" s="1061"/>
      <c r="Y32" s="1220"/>
      <c r="Z32" s="1221"/>
      <c r="AA32" s="1222">
        <f t="shared" si="1"/>
        <v>0</v>
      </c>
      <c r="AB32" s="1223">
        <f t="shared" si="2"/>
        <v>0</v>
      </c>
      <c r="AC32" s="1066">
        <f t="shared" si="3"/>
        <v>0</v>
      </c>
      <c r="AD32" s="1222">
        <f t="shared" si="4"/>
        <v>0</v>
      </c>
      <c r="AE32" s="1223">
        <f t="shared" si="5"/>
        <v>0</v>
      </c>
      <c r="AF32" s="1224">
        <f t="shared" si="0"/>
        <v>0</v>
      </c>
      <c r="AG32" s="987"/>
      <c r="AH32" s="1061"/>
      <c r="AI32" s="1220"/>
      <c r="AJ32" s="1220"/>
      <c r="AK32" s="1221"/>
      <c r="AL32" s="1225"/>
      <c r="AM32" s="1061"/>
      <c r="AN32" s="1225"/>
      <c r="AO32" s="1222">
        <f t="shared" si="6"/>
        <v>0</v>
      </c>
      <c r="AP32" s="1066">
        <f t="shared" si="9"/>
        <v>0</v>
      </c>
      <c r="AQ32" s="1222">
        <f t="shared" si="7"/>
        <v>0</v>
      </c>
      <c r="AR32" s="1224">
        <f t="shared" si="8"/>
        <v>0</v>
      </c>
    </row>
    <row r="33" spans="2:55">
      <c r="B33" s="958">
        <v>29</v>
      </c>
      <c r="C33" s="959" t="s">
        <v>2953</v>
      </c>
      <c r="D33" s="959" t="s">
        <v>103</v>
      </c>
      <c r="E33" s="959" t="s">
        <v>1241</v>
      </c>
      <c r="F33" s="959">
        <v>904</v>
      </c>
      <c r="G33" s="959" t="s">
        <v>1290</v>
      </c>
      <c r="H33" s="1217" t="s">
        <v>1243</v>
      </c>
      <c r="I33" s="1217" t="s">
        <v>1267</v>
      </c>
      <c r="J33" s="959" t="s">
        <v>1236</v>
      </c>
      <c r="K33" s="959" t="s">
        <v>1237</v>
      </c>
      <c r="L33" s="959">
        <v>5.1020000000000003</v>
      </c>
      <c r="M33" s="959" t="s">
        <v>1245</v>
      </c>
      <c r="N33" s="959" t="s">
        <v>80</v>
      </c>
      <c r="O33" s="959" t="s">
        <v>66</v>
      </c>
      <c r="P33" s="1218">
        <v>0</v>
      </c>
      <c r="Q33" s="962"/>
      <c r="R33" s="1094">
        <v>1</v>
      </c>
      <c r="S33" s="1219">
        <f>IFERROR(VLOOKUP(C33,'POM Y AVANCE'!$A$19:$H$657,8,FALSE),"")</f>
        <v>77.760000000000005</v>
      </c>
      <c r="T33" s="1061"/>
      <c r="U33" s="1220"/>
      <c r="V33" s="1220"/>
      <c r="W33" s="1221"/>
      <c r="X33" s="1061"/>
      <c r="Y33" s="1220"/>
      <c r="Z33" s="1221"/>
      <c r="AA33" s="1222">
        <f t="shared" si="1"/>
        <v>0</v>
      </c>
      <c r="AB33" s="1223">
        <f t="shared" si="2"/>
        <v>0</v>
      </c>
      <c r="AC33" s="1066">
        <f t="shared" si="3"/>
        <v>0</v>
      </c>
      <c r="AD33" s="1222">
        <f t="shared" si="4"/>
        <v>0</v>
      </c>
      <c r="AE33" s="1223">
        <f t="shared" si="5"/>
        <v>0</v>
      </c>
      <c r="AF33" s="1224">
        <f t="shared" si="0"/>
        <v>0</v>
      </c>
      <c r="AG33" s="987"/>
      <c r="AH33" s="1061"/>
      <c r="AI33" s="1220"/>
      <c r="AJ33" s="1220"/>
      <c r="AK33" s="1221"/>
      <c r="AL33" s="1225"/>
      <c r="AM33" s="1061"/>
      <c r="AN33" s="1225"/>
      <c r="AO33" s="1222">
        <f t="shared" si="6"/>
        <v>0</v>
      </c>
      <c r="AP33" s="1066">
        <f t="shared" si="9"/>
        <v>0</v>
      </c>
      <c r="AQ33" s="1222">
        <f t="shared" si="7"/>
        <v>0</v>
      </c>
      <c r="AR33" s="1224">
        <f t="shared" si="8"/>
        <v>0</v>
      </c>
      <c r="AS33" s="987"/>
      <c r="AT33" s="987"/>
      <c r="AU33" s="987"/>
      <c r="AV33" s="987"/>
      <c r="AW33" s="987"/>
      <c r="AX33" s="987"/>
      <c r="AY33" s="987"/>
      <c r="AZ33" s="987"/>
      <c r="BA33" s="987"/>
      <c r="BB33" s="987"/>
      <c r="BC33" s="987"/>
    </row>
    <row r="34" spans="2:55">
      <c r="B34" s="958">
        <v>30</v>
      </c>
      <c r="C34" s="959"/>
      <c r="D34" s="959" t="s">
        <v>307</v>
      </c>
      <c r="E34" s="959" t="s">
        <v>1232</v>
      </c>
      <c r="F34" s="959" t="s">
        <v>1291</v>
      </c>
      <c r="G34" s="959" t="s">
        <v>1292</v>
      </c>
      <c r="H34" s="1217" t="s">
        <v>1234</v>
      </c>
      <c r="I34" s="1217" t="s">
        <v>1255</v>
      </c>
      <c r="J34" s="959" t="s">
        <v>1236</v>
      </c>
      <c r="K34" s="959" t="s">
        <v>1237</v>
      </c>
      <c r="L34" s="959">
        <v>5.1020000000000003</v>
      </c>
      <c r="M34" s="959" t="s">
        <v>1238</v>
      </c>
      <c r="N34" s="959" t="s">
        <v>80</v>
      </c>
      <c r="O34" s="959" t="s">
        <v>66</v>
      </c>
      <c r="P34" s="1218">
        <v>0</v>
      </c>
      <c r="Q34" s="962"/>
      <c r="R34" s="1094">
        <v>1</v>
      </c>
      <c r="S34" s="1219" t="str">
        <f>IFERROR(VLOOKUP(C34,'POM Y AVANCE'!$A$19:$H$657,8,FALSE),"")</f>
        <v/>
      </c>
      <c r="T34" s="1061"/>
      <c r="U34" s="1220"/>
      <c r="V34" s="1220"/>
      <c r="W34" s="1221"/>
      <c r="X34" s="1061"/>
      <c r="Y34" s="1220"/>
      <c r="Z34" s="1221"/>
      <c r="AA34" s="1222">
        <f t="shared" si="1"/>
        <v>0</v>
      </c>
      <c r="AB34" s="1223">
        <f t="shared" si="2"/>
        <v>0</v>
      </c>
      <c r="AC34" s="1066">
        <f t="shared" si="3"/>
        <v>0</v>
      </c>
      <c r="AD34" s="1222">
        <f t="shared" si="4"/>
        <v>0</v>
      </c>
      <c r="AE34" s="1223">
        <f t="shared" si="5"/>
        <v>0</v>
      </c>
      <c r="AF34" s="1224" t="str">
        <f t="shared" si="0"/>
        <v/>
      </c>
      <c r="AG34" s="987"/>
      <c r="AH34" s="1061"/>
      <c r="AI34" s="1220"/>
      <c r="AJ34" s="1220"/>
      <c r="AK34" s="1221"/>
      <c r="AL34" s="1225"/>
      <c r="AM34" s="1061"/>
      <c r="AN34" s="1225"/>
      <c r="AO34" s="1222">
        <f t="shared" si="6"/>
        <v>0</v>
      </c>
      <c r="AP34" s="1066">
        <f t="shared" si="9"/>
        <v>0</v>
      </c>
      <c r="AQ34" s="1222">
        <f t="shared" si="7"/>
        <v>0</v>
      </c>
      <c r="AR34" s="1224">
        <f t="shared" si="8"/>
        <v>0</v>
      </c>
      <c r="AS34" s="987"/>
      <c r="AT34" s="987"/>
      <c r="AU34" s="987"/>
      <c r="AV34" s="987"/>
      <c r="AW34" s="987"/>
      <c r="AX34" s="987"/>
      <c r="AY34" s="987"/>
      <c r="AZ34" s="987"/>
      <c r="BA34" s="987"/>
      <c r="BB34" s="987"/>
      <c r="BC34" s="987"/>
    </row>
    <row r="35" spans="2:55">
      <c r="B35" s="958">
        <v>31</v>
      </c>
      <c r="C35" s="959"/>
      <c r="D35" s="959" t="s">
        <v>307</v>
      </c>
      <c r="E35" s="959" t="s">
        <v>1232</v>
      </c>
      <c r="F35" s="959" t="s">
        <v>1293</v>
      </c>
      <c r="G35" s="959" t="s">
        <v>1294</v>
      </c>
      <c r="H35" s="1217" t="s">
        <v>1234</v>
      </c>
      <c r="I35" s="1217" t="s">
        <v>1235</v>
      </c>
      <c r="J35" s="959" t="s">
        <v>1236</v>
      </c>
      <c r="K35" s="959" t="s">
        <v>1237</v>
      </c>
      <c r="L35" s="959">
        <v>5.1020000000000003</v>
      </c>
      <c r="M35" s="959" t="s">
        <v>1238</v>
      </c>
      <c r="N35" s="959" t="s">
        <v>80</v>
      </c>
      <c r="O35" s="959" t="s">
        <v>66</v>
      </c>
      <c r="P35" s="1218">
        <v>0</v>
      </c>
      <c r="Q35" s="962"/>
      <c r="R35" s="1094">
        <v>1</v>
      </c>
      <c r="S35" s="1219" t="str">
        <f>IFERROR(VLOOKUP(C35,'POM Y AVANCE'!$A$19:$H$657,8,FALSE),"")</f>
        <v/>
      </c>
      <c r="T35" s="1061"/>
      <c r="U35" s="1220"/>
      <c r="V35" s="1220"/>
      <c r="W35" s="1221"/>
      <c r="X35" s="1061"/>
      <c r="Y35" s="1220"/>
      <c r="Z35" s="1221"/>
      <c r="AA35" s="1222">
        <f t="shared" si="1"/>
        <v>0</v>
      </c>
      <c r="AB35" s="1223">
        <f t="shared" si="2"/>
        <v>0</v>
      </c>
      <c r="AC35" s="1066">
        <f t="shared" si="3"/>
        <v>0</v>
      </c>
      <c r="AD35" s="1222">
        <f t="shared" si="4"/>
        <v>0</v>
      </c>
      <c r="AE35" s="1223">
        <f t="shared" si="5"/>
        <v>0</v>
      </c>
      <c r="AF35" s="1224" t="str">
        <f t="shared" si="0"/>
        <v/>
      </c>
      <c r="AG35" s="987"/>
      <c r="AH35" s="1061"/>
      <c r="AI35" s="1220"/>
      <c r="AJ35" s="1220"/>
      <c r="AK35" s="1221"/>
      <c r="AL35" s="1225"/>
      <c r="AM35" s="1061"/>
      <c r="AN35" s="1225"/>
      <c r="AO35" s="1222">
        <f t="shared" si="6"/>
        <v>0</v>
      </c>
      <c r="AP35" s="1066">
        <f t="shared" si="9"/>
        <v>0</v>
      </c>
      <c r="AQ35" s="1222">
        <f t="shared" si="7"/>
        <v>0</v>
      </c>
      <c r="AR35" s="1224">
        <f t="shared" si="8"/>
        <v>0</v>
      </c>
      <c r="AS35" s="987"/>
      <c r="AT35" s="987"/>
      <c r="AU35" s="987"/>
      <c r="AV35" s="987"/>
      <c r="AW35" s="987"/>
      <c r="AX35" s="987"/>
      <c r="AY35" s="987"/>
      <c r="AZ35" s="987"/>
      <c r="BA35" s="987"/>
      <c r="BB35" s="987"/>
      <c r="BC35" s="987"/>
    </row>
    <row r="36" spans="2:55">
      <c r="B36" s="958">
        <v>32</v>
      </c>
      <c r="C36" s="959" t="s">
        <v>2935</v>
      </c>
      <c r="D36" s="959" t="s">
        <v>307</v>
      </c>
      <c r="E36" s="959" t="s">
        <v>1232</v>
      </c>
      <c r="F36" s="959">
        <v>915</v>
      </c>
      <c r="G36" s="959" t="s">
        <v>1295</v>
      </c>
      <c r="H36" s="1217" t="s">
        <v>1234</v>
      </c>
      <c r="I36" s="1217" t="s">
        <v>1249</v>
      </c>
      <c r="J36" s="959" t="s">
        <v>1236</v>
      </c>
      <c r="K36" s="959" t="s">
        <v>1237</v>
      </c>
      <c r="L36" s="959">
        <v>5.1020000000000003</v>
      </c>
      <c r="M36" s="959" t="s">
        <v>1238</v>
      </c>
      <c r="N36" s="959" t="s">
        <v>80</v>
      </c>
      <c r="O36" s="959" t="s">
        <v>66</v>
      </c>
      <c r="P36" s="1218">
        <v>0</v>
      </c>
      <c r="Q36" s="962"/>
      <c r="R36" s="1094">
        <v>1</v>
      </c>
      <c r="S36" s="1219">
        <f>IFERROR(VLOOKUP(C36,'POM Y AVANCE'!$A$19:$H$657,8,FALSE),"")</f>
        <v>46.731999999999999</v>
      </c>
      <c r="T36" s="1061"/>
      <c r="U36" s="1220"/>
      <c r="V36" s="1220"/>
      <c r="W36" s="1221"/>
      <c r="X36" s="1061"/>
      <c r="Y36" s="1220"/>
      <c r="Z36" s="1221"/>
      <c r="AA36" s="1222">
        <f t="shared" si="1"/>
        <v>0</v>
      </c>
      <c r="AB36" s="1223">
        <f t="shared" si="2"/>
        <v>0</v>
      </c>
      <c r="AC36" s="1066">
        <f t="shared" si="3"/>
        <v>0</v>
      </c>
      <c r="AD36" s="1222">
        <f t="shared" si="4"/>
        <v>0</v>
      </c>
      <c r="AE36" s="1223">
        <f t="shared" si="5"/>
        <v>0</v>
      </c>
      <c r="AF36" s="1224">
        <f t="shared" si="0"/>
        <v>0</v>
      </c>
      <c r="AG36" s="987"/>
      <c r="AH36" s="1061"/>
      <c r="AI36" s="1220"/>
      <c r="AJ36" s="1220"/>
      <c r="AK36" s="1221"/>
      <c r="AL36" s="1225"/>
      <c r="AM36" s="1061"/>
      <c r="AN36" s="1225"/>
      <c r="AO36" s="1222">
        <f t="shared" si="6"/>
        <v>0</v>
      </c>
      <c r="AP36" s="1066">
        <f t="shared" si="9"/>
        <v>0</v>
      </c>
      <c r="AQ36" s="1222">
        <f t="shared" si="7"/>
        <v>0</v>
      </c>
      <c r="AR36" s="1224">
        <f t="shared" si="8"/>
        <v>0</v>
      </c>
      <c r="AS36" s="987"/>
      <c r="AT36" s="987"/>
      <c r="AU36" s="987"/>
      <c r="AV36" s="987"/>
      <c r="AW36" s="987"/>
      <c r="AX36" s="987"/>
      <c r="AY36" s="987"/>
      <c r="AZ36" s="987"/>
      <c r="BA36" s="987"/>
      <c r="BB36" s="987"/>
      <c r="BC36" s="987"/>
    </row>
    <row r="37" spans="2:55">
      <c r="B37" s="958">
        <v>33</v>
      </c>
      <c r="C37" s="959" t="s">
        <v>2935</v>
      </c>
      <c r="D37" s="959" t="s">
        <v>307</v>
      </c>
      <c r="E37" s="959" t="s">
        <v>1232</v>
      </c>
      <c r="F37" s="959">
        <v>916</v>
      </c>
      <c r="G37" s="959" t="s">
        <v>1296</v>
      </c>
      <c r="H37" s="1217" t="s">
        <v>1234</v>
      </c>
      <c r="I37" s="1217" t="s">
        <v>1249</v>
      </c>
      <c r="J37" s="959" t="s">
        <v>1236</v>
      </c>
      <c r="K37" s="959" t="s">
        <v>1237</v>
      </c>
      <c r="L37" s="959">
        <v>5.1020000000000003</v>
      </c>
      <c r="M37" s="959" t="s">
        <v>1238</v>
      </c>
      <c r="N37" s="959" t="s">
        <v>80</v>
      </c>
      <c r="O37" s="959" t="s">
        <v>66</v>
      </c>
      <c r="P37" s="1218">
        <v>0</v>
      </c>
      <c r="Q37" s="962"/>
      <c r="R37" s="1094">
        <v>1</v>
      </c>
      <c r="S37" s="1219">
        <f>IFERROR(VLOOKUP(C37,'POM Y AVANCE'!$A$19:$H$657,8,FALSE),"")</f>
        <v>46.731999999999999</v>
      </c>
      <c r="T37" s="1061"/>
      <c r="U37" s="1220"/>
      <c r="V37" s="1220"/>
      <c r="W37" s="1221"/>
      <c r="X37" s="1061"/>
      <c r="Y37" s="1220"/>
      <c r="Z37" s="1221"/>
      <c r="AA37" s="1222">
        <f t="shared" si="1"/>
        <v>0</v>
      </c>
      <c r="AB37" s="1223">
        <f t="shared" si="2"/>
        <v>0</v>
      </c>
      <c r="AC37" s="1066">
        <f t="shared" si="3"/>
        <v>0</v>
      </c>
      <c r="AD37" s="1222">
        <f t="shared" ref="AD37:AD72" si="10">SUMPRODUCT(T37:W37,$T$3:$W$3)</f>
        <v>0</v>
      </c>
      <c r="AE37" s="1223">
        <f t="shared" si="5"/>
        <v>0</v>
      </c>
      <c r="AF37" s="1224">
        <f t="shared" si="0"/>
        <v>0</v>
      </c>
      <c r="AG37" s="987"/>
      <c r="AH37" s="1061"/>
      <c r="AI37" s="1220"/>
      <c r="AJ37" s="1220"/>
      <c r="AK37" s="1221"/>
      <c r="AL37" s="1225"/>
      <c r="AM37" s="1061"/>
      <c r="AN37" s="1225"/>
      <c r="AO37" s="1222">
        <f t="shared" si="6"/>
        <v>0</v>
      </c>
      <c r="AP37" s="1066">
        <f t="shared" si="9"/>
        <v>0</v>
      </c>
      <c r="AQ37" s="1222">
        <f t="shared" si="7"/>
        <v>0</v>
      </c>
      <c r="AR37" s="1224">
        <f t="shared" si="8"/>
        <v>0</v>
      </c>
      <c r="AS37" s="987"/>
      <c r="AT37" s="987"/>
      <c r="AU37" s="987"/>
      <c r="AV37" s="987"/>
      <c r="AW37" s="987"/>
      <c r="AX37" s="987"/>
      <c r="AY37" s="987"/>
      <c r="AZ37" s="987"/>
      <c r="BA37" s="987"/>
      <c r="BB37" s="987"/>
      <c r="BC37" s="987"/>
    </row>
    <row r="38" spans="2:55">
      <c r="B38" s="958">
        <v>34</v>
      </c>
      <c r="C38" s="959" t="s">
        <v>2951</v>
      </c>
      <c r="D38" s="959" t="s">
        <v>68</v>
      </c>
      <c r="E38" s="959" t="s">
        <v>1257</v>
      </c>
      <c r="F38" s="959">
        <v>904</v>
      </c>
      <c r="G38" s="959" t="s">
        <v>1297</v>
      </c>
      <c r="H38" s="1217" t="s">
        <v>1252</v>
      </c>
      <c r="I38" s="1217" t="s">
        <v>1259</v>
      </c>
      <c r="J38" s="959" t="s">
        <v>1236</v>
      </c>
      <c r="K38" s="959" t="s">
        <v>1237</v>
      </c>
      <c r="L38" s="959">
        <v>5.1020000000000003</v>
      </c>
      <c r="M38" s="959" t="s">
        <v>1245</v>
      </c>
      <c r="N38" s="959" t="s">
        <v>80</v>
      </c>
      <c r="O38" s="959" t="s">
        <v>66</v>
      </c>
      <c r="P38" s="1218">
        <v>0</v>
      </c>
      <c r="Q38" s="962"/>
      <c r="R38" s="1094">
        <v>1</v>
      </c>
      <c r="S38" s="1219">
        <f>IFERROR(VLOOKUP(C38,'POM Y AVANCE'!$A$19:$H$657,8,FALSE),"")</f>
        <v>142.38800000000001</v>
      </c>
      <c r="T38" s="1061"/>
      <c r="U38" s="1220"/>
      <c r="V38" s="1220"/>
      <c r="W38" s="1221"/>
      <c r="X38" s="1061"/>
      <c r="Y38" s="1220"/>
      <c r="Z38" s="1221"/>
      <c r="AA38" s="1222">
        <f t="shared" si="1"/>
        <v>0</v>
      </c>
      <c r="AB38" s="1223">
        <f t="shared" si="2"/>
        <v>0</v>
      </c>
      <c r="AC38" s="1066">
        <f t="shared" si="3"/>
        <v>0</v>
      </c>
      <c r="AD38" s="1222">
        <f t="shared" si="10"/>
        <v>0</v>
      </c>
      <c r="AE38" s="1223">
        <f t="shared" si="5"/>
        <v>0</v>
      </c>
      <c r="AF38" s="1224">
        <f t="shared" si="0"/>
        <v>0</v>
      </c>
      <c r="AG38" s="987"/>
      <c r="AH38" s="1061"/>
      <c r="AI38" s="1220"/>
      <c r="AJ38" s="1220"/>
      <c r="AK38" s="1221"/>
      <c r="AL38" s="1225"/>
      <c r="AM38" s="1061"/>
      <c r="AN38" s="1225"/>
      <c r="AO38" s="1222">
        <f t="shared" si="6"/>
        <v>0</v>
      </c>
      <c r="AP38" s="1066">
        <f t="shared" si="9"/>
        <v>0</v>
      </c>
      <c r="AQ38" s="1222">
        <f t="shared" si="7"/>
        <v>0</v>
      </c>
      <c r="AR38" s="1224">
        <f t="shared" si="8"/>
        <v>0</v>
      </c>
      <c r="AS38" s="987"/>
      <c r="AT38" s="987"/>
      <c r="AU38" s="987"/>
      <c r="AV38" s="987"/>
      <c r="AW38" s="987"/>
      <c r="AX38" s="987"/>
      <c r="AY38" s="987"/>
      <c r="AZ38" s="987"/>
      <c r="BA38" s="987"/>
      <c r="BB38" s="987"/>
      <c r="BC38" s="987"/>
    </row>
    <row r="39" spans="2:55">
      <c r="B39" s="958">
        <v>35</v>
      </c>
      <c r="C39" s="959" t="s">
        <v>2935</v>
      </c>
      <c r="D39" s="959" t="s">
        <v>307</v>
      </c>
      <c r="E39" s="959" t="s">
        <v>1232</v>
      </c>
      <c r="F39" s="959">
        <v>928</v>
      </c>
      <c r="G39" s="959" t="s">
        <v>1298</v>
      </c>
      <c r="H39" s="1217" t="s">
        <v>1234</v>
      </c>
      <c r="I39" s="1217" t="s">
        <v>1235</v>
      </c>
      <c r="J39" s="959" t="s">
        <v>1236</v>
      </c>
      <c r="K39" s="959" t="s">
        <v>1237</v>
      </c>
      <c r="L39" s="959">
        <v>5.1020000000000003</v>
      </c>
      <c r="M39" s="959" t="s">
        <v>1238</v>
      </c>
      <c r="N39" s="959" t="s">
        <v>80</v>
      </c>
      <c r="O39" s="959" t="s">
        <v>66</v>
      </c>
      <c r="P39" s="1218">
        <v>0</v>
      </c>
      <c r="Q39" s="962"/>
      <c r="R39" s="1094">
        <v>1</v>
      </c>
      <c r="S39" s="1219">
        <f>IFERROR(VLOOKUP(C39,'POM Y AVANCE'!$A$19:$H$657,8,FALSE),"")</f>
        <v>46.731999999999999</v>
      </c>
      <c r="T39" s="1061"/>
      <c r="U39" s="1220"/>
      <c r="V39" s="1220"/>
      <c r="W39" s="1221"/>
      <c r="X39" s="1061"/>
      <c r="Y39" s="1220"/>
      <c r="Z39" s="1221"/>
      <c r="AA39" s="1222">
        <f t="shared" si="1"/>
        <v>0</v>
      </c>
      <c r="AB39" s="1223">
        <f t="shared" si="2"/>
        <v>0</v>
      </c>
      <c r="AC39" s="1066">
        <f t="shared" si="3"/>
        <v>0</v>
      </c>
      <c r="AD39" s="1222">
        <f t="shared" si="10"/>
        <v>0</v>
      </c>
      <c r="AE39" s="1223">
        <f t="shared" si="5"/>
        <v>0</v>
      </c>
      <c r="AF39" s="1224">
        <f t="shared" si="0"/>
        <v>0</v>
      </c>
      <c r="AG39" s="987"/>
      <c r="AH39" s="1061"/>
      <c r="AI39" s="1220"/>
      <c r="AJ39" s="1220"/>
      <c r="AK39" s="1221"/>
      <c r="AL39" s="1225"/>
      <c r="AM39" s="1061"/>
      <c r="AN39" s="1225"/>
      <c r="AO39" s="1222">
        <f t="shared" si="6"/>
        <v>0</v>
      </c>
      <c r="AP39" s="1066">
        <f t="shared" si="9"/>
        <v>0</v>
      </c>
      <c r="AQ39" s="1222">
        <f t="shared" si="7"/>
        <v>0</v>
      </c>
      <c r="AR39" s="1224">
        <f t="shared" si="8"/>
        <v>0</v>
      </c>
      <c r="AS39" s="987"/>
      <c r="AT39" s="987"/>
      <c r="AU39" s="987"/>
      <c r="AV39" s="987"/>
      <c r="AW39" s="987"/>
      <c r="AX39" s="987"/>
      <c r="AY39" s="987"/>
      <c r="AZ39" s="987"/>
      <c r="BA39" s="987"/>
      <c r="BB39" s="987"/>
      <c r="BC39" s="987"/>
    </row>
    <row r="40" spans="2:55">
      <c r="B40" s="958">
        <v>36</v>
      </c>
      <c r="C40" s="959" t="s">
        <v>2945</v>
      </c>
      <c r="D40" s="959" t="s">
        <v>68</v>
      </c>
      <c r="E40" s="959" t="s">
        <v>1261</v>
      </c>
      <c r="F40" s="959">
        <v>904</v>
      </c>
      <c r="G40" s="959" t="s">
        <v>1299</v>
      </c>
      <c r="H40" s="1217" t="s">
        <v>1256</v>
      </c>
      <c r="I40" s="1217" t="s">
        <v>1277</v>
      </c>
      <c r="J40" s="959" t="s">
        <v>1236</v>
      </c>
      <c r="K40" s="959" t="s">
        <v>1237</v>
      </c>
      <c r="L40" s="959">
        <v>5.1020000000000003</v>
      </c>
      <c r="M40" s="959" t="s">
        <v>1264</v>
      </c>
      <c r="N40" s="959" t="s">
        <v>80</v>
      </c>
      <c r="O40" s="959" t="s">
        <v>66</v>
      </c>
      <c r="P40" s="1218">
        <v>0</v>
      </c>
      <c r="Q40" s="962"/>
      <c r="R40" s="1094">
        <v>1</v>
      </c>
      <c r="S40" s="1219">
        <f>IFERROR(VLOOKUP(C40,'POM Y AVANCE'!$A$19:$H$657,8,FALSE),"")</f>
        <v>142.38800000000001</v>
      </c>
      <c r="T40" s="1061"/>
      <c r="U40" s="1220"/>
      <c r="V40" s="1220"/>
      <c r="W40" s="1221"/>
      <c r="X40" s="1061"/>
      <c r="Y40" s="1220"/>
      <c r="Z40" s="1221"/>
      <c r="AA40" s="1222">
        <f t="shared" si="1"/>
        <v>0</v>
      </c>
      <c r="AB40" s="1223">
        <f t="shared" si="2"/>
        <v>0</v>
      </c>
      <c r="AC40" s="1066">
        <f t="shared" si="3"/>
        <v>0</v>
      </c>
      <c r="AD40" s="1222">
        <f t="shared" si="10"/>
        <v>0</v>
      </c>
      <c r="AE40" s="1223">
        <f t="shared" si="5"/>
        <v>0</v>
      </c>
      <c r="AF40" s="1224">
        <f t="shared" si="0"/>
        <v>0</v>
      </c>
      <c r="AG40" s="987"/>
      <c r="AH40" s="1061"/>
      <c r="AI40" s="1220"/>
      <c r="AJ40" s="1220"/>
      <c r="AK40" s="1221"/>
      <c r="AL40" s="1225"/>
      <c r="AM40" s="1061"/>
      <c r="AN40" s="1225"/>
      <c r="AO40" s="1222">
        <f t="shared" si="6"/>
        <v>0</v>
      </c>
      <c r="AP40" s="1066">
        <f t="shared" si="9"/>
        <v>0</v>
      </c>
      <c r="AQ40" s="1222">
        <f t="shared" si="7"/>
        <v>0</v>
      </c>
      <c r="AR40" s="1224">
        <f t="shared" si="8"/>
        <v>0</v>
      </c>
      <c r="AS40" s="987"/>
      <c r="AT40" s="987"/>
      <c r="AU40" s="987"/>
      <c r="AV40" s="987"/>
      <c r="AW40" s="987"/>
      <c r="AX40" s="987"/>
      <c r="AY40" s="987"/>
      <c r="AZ40" s="987"/>
      <c r="BA40" s="987"/>
      <c r="BB40" s="987"/>
      <c r="BC40" s="987"/>
    </row>
    <row r="41" spans="2:55" ht="13.9" thickBot="1">
      <c r="B41" s="958">
        <v>37</v>
      </c>
      <c r="C41" s="959" t="s">
        <v>2945</v>
      </c>
      <c r="D41" s="959" t="s">
        <v>68</v>
      </c>
      <c r="E41" s="959" t="s">
        <v>1261</v>
      </c>
      <c r="F41" s="1226">
        <v>0</v>
      </c>
      <c r="G41" s="959" t="s">
        <v>3476</v>
      </c>
      <c r="H41" s="1217" t="s">
        <v>1256</v>
      </c>
      <c r="I41" s="1217" t="s">
        <v>1300</v>
      </c>
      <c r="J41" s="959" t="s">
        <v>1236</v>
      </c>
      <c r="K41" s="959" t="s">
        <v>1301</v>
      </c>
      <c r="L41" s="959">
        <v>1.9990000000000001</v>
      </c>
      <c r="M41" s="959" t="s">
        <v>1264</v>
      </c>
      <c r="N41" s="959" t="s">
        <v>1302</v>
      </c>
      <c r="O41" s="959" t="s">
        <v>66</v>
      </c>
      <c r="P41" s="1218">
        <v>0</v>
      </c>
      <c r="Q41" s="962"/>
      <c r="R41" s="1094">
        <v>1</v>
      </c>
      <c r="S41" s="1219">
        <f>IFERROR(VLOOKUP(C41,'POM Y AVANCE'!$A$19:$H$657,8,FALSE),"")</f>
        <v>142.38800000000001</v>
      </c>
      <c r="T41" s="1061"/>
      <c r="U41" s="1220"/>
      <c r="V41" s="1220"/>
      <c r="W41" s="1221"/>
      <c r="X41" s="1061"/>
      <c r="Y41" s="1220"/>
      <c r="Z41" s="1221"/>
      <c r="AA41" s="1222">
        <f t="shared" si="1"/>
        <v>0</v>
      </c>
      <c r="AB41" s="1223">
        <f t="shared" si="2"/>
        <v>0</v>
      </c>
      <c r="AC41" s="1066">
        <f t="shared" si="3"/>
        <v>0</v>
      </c>
      <c r="AD41" s="1222">
        <f t="shared" si="10"/>
        <v>0</v>
      </c>
      <c r="AE41" s="1223">
        <f t="shared" si="5"/>
        <v>0</v>
      </c>
      <c r="AF41" s="1224">
        <f t="shared" si="0"/>
        <v>0</v>
      </c>
      <c r="AG41" s="987"/>
      <c r="AH41" s="1061"/>
      <c r="AI41" s="1220"/>
      <c r="AJ41" s="1220"/>
      <c r="AK41" s="1221"/>
      <c r="AL41" s="1225"/>
      <c r="AM41" s="1061"/>
      <c r="AN41" s="1225"/>
      <c r="AO41" s="1222">
        <f t="shared" si="6"/>
        <v>0</v>
      </c>
      <c r="AP41" s="1066">
        <f t="shared" si="9"/>
        <v>0</v>
      </c>
      <c r="AQ41" s="1222">
        <f t="shared" si="7"/>
        <v>0</v>
      </c>
      <c r="AR41" s="1224">
        <f t="shared" si="8"/>
        <v>0</v>
      </c>
      <c r="AS41" s="987"/>
      <c r="AT41" s="987"/>
      <c r="AU41" s="987"/>
      <c r="AV41" s="987"/>
      <c r="AW41" s="987"/>
      <c r="AX41" s="987"/>
      <c r="AY41" s="987"/>
      <c r="AZ41" s="987"/>
      <c r="BA41" s="987"/>
      <c r="BB41" s="987"/>
      <c r="BC41" s="987"/>
    </row>
    <row r="42" spans="2:55" ht="13.9" thickBot="1">
      <c r="B42" s="958">
        <v>38</v>
      </c>
      <c r="C42" s="959" t="s">
        <v>2935</v>
      </c>
      <c r="D42" s="959" t="s">
        <v>307</v>
      </c>
      <c r="E42" s="959" t="s">
        <v>1232</v>
      </c>
      <c r="F42" s="959">
        <v>929</v>
      </c>
      <c r="G42" s="959" t="s">
        <v>1303</v>
      </c>
      <c r="H42" s="1217" t="s">
        <v>1234</v>
      </c>
      <c r="I42" s="1217" t="s">
        <v>1249</v>
      </c>
      <c r="J42" s="959" t="s">
        <v>1236</v>
      </c>
      <c r="K42" s="959" t="s">
        <v>1237</v>
      </c>
      <c r="L42" s="959">
        <v>5.1020000000000003</v>
      </c>
      <c r="M42" s="959" t="s">
        <v>1238</v>
      </c>
      <c r="N42" s="959" t="s">
        <v>73</v>
      </c>
      <c r="O42" s="959" t="s">
        <v>66</v>
      </c>
      <c r="P42" s="1218">
        <v>0</v>
      </c>
      <c r="Q42" s="962"/>
      <c r="R42" s="1094">
        <v>1</v>
      </c>
      <c r="S42" s="1219">
        <f>IFERROR(VLOOKUP(C42,'POM Y AVANCE'!$A$19:$H$657,8,FALSE),"")</f>
        <v>46.731999999999999</v>
      </c>
      <c r="T42" s="1061"/>
      <c r="U42" s="1220"/>
      <c r="V42" s="1220"/>
      <c r="W42" s="1221"/>
      <c r="X42" s="1061"/>
      <c r="Y42" s="1220"/>
      <c r="Z42" s="1221"/>
      <c r="AA42" s="1222">
        <f t="shared" si="1"/>
        <v>0</v>
      </c>
      <c r="AB42" s="1223">
        <f t="shared" si="2"/>
        <v>0</v>
      </c>
      <c r="AC42" s="1066">
        <f t="shared" si="3"/>
        <v>0</v>
      </c>
      <c r="AD42" s="1222">
        <f t="shared" si="10"/>
        <v>0</v>
      </c>
      <c r="AE42" s="1223">
        <f t="shared" si="5"/>
        <v>0</v>
      </c>
      <c r="AF42" s="1224">
        <f t="shared" si="0"/>
        <v>0</v>
      </c>
      <c r="AG42" s="987"/>
      <c r="AH42" s="1061"/>
      <c r="AI42" s="1220"/>
      <c r="AJ42" s="1220"/>
      <c r="AK42" s="1221"/>
      <c r="AL42" s="1225"/>
      <c r="AM42" s="1061"/>
      <c r="AN42" s="1225"/>
      <c r="AO42" s="1222">
        <f t="shared" si="6"/>
        <v>0</v>
      </c>
      <c r="AP42" s="1066">
        <f t="shared" si="9"/>
        <v>0</v>
      </c>
      <c r="AQ42" s="1222">
        <f t="shared" si="7"/>
        <v>0</v>
      </c>
      <c r="AR42" s="1224">
        <f t="shared" si="8"/>
        <v>0</v>
      </c>
      <c r="AS42" s="987"/>
      <c r="AT42" s="1227"/>
      <c r="AU42" s="839" t="s">
        <v>1231</v>
      </c>
      <c r="AV42" s="840"/>
      <c r="AW42" s="1227"/>
      <c r="AX42" s="1227"/>
      <c r="AY42" s="1227"/>
      <c r="AZ42" s="1227"/>
      <c r="BA42" s="1227"/>
      <c r="BB42" s="1227"/>
      <c r="BC42" s="1227"/>
    </row>
    <row r="43" spans="2:55">
      <c r="B43" s="958">
        <v>39</v>
      </c>
      <c r="C43" s="959" t="s">
        <v>2935</v>
      </c>
      <c r="D43" s="959" t="s">
        <v>307</v>
      </c>
      <c r="E43" s="959" t="s">
        <v>1232</v>
      </c>
      <c r="F43" s="959">
        <v>930</v>
      </c>
      <c r="G43" s="959" t="s">
        <v>1304</v>
      </c>
      <c r="H43" s="1217" t="s">
        <v>1234</v>
      </c>
      <c r="I43" s="1217" t="s">
        <v>1249</v>
      </c>
      <c r="J43" s="959" t="s">
        <v>1236</v>
      </c>
      <c r="K43" s="959" t="s">
        <v>1237</v>
      </c>
      <c r="L43" s="959">
        <v>5.1020000000000003</v>
      </c>
      <c r="M43" s="959" t="s">
        <v>1238</v>
      </c>
      <c r="N43" s="959" t="s">
        <v>73</v>
      </c>
      <c r="O43" s="959" t="s">
        <v>66</v>
      </c>
      <c r="P43" s="1218">
        <v>0</v>
      </c>
      <c r="Q43" s="962"/>
      <c r="R43" s="1094">
        <v>1</v>
      </c>
      <c r="S43" s="1219">
        <f>IFERROR(VLOOKUP(C43,'POM Y AVANCE'!$A$19:$H$657,8,FALSE),"")</f>
        <v>46.731999999999999</v>
      </c>
      <c r="T43" s="1061"/>
      <c r="U43" s="1220"/>
      <c r="V43" s="1220"/>
      <c r="W43" s="1221"/>
      <c r="X43" s="1061"/>
      <c r="Y43" s="1220"/>
      <c r="Z43" s="1221"/>
      <c r="AA43" s="1222">
        <f t="shared" si="1"/>
        <v>0</v>
      </c>
      <c r="AB43" s="1223">
        <f t="shared" si="2"/>
        <v>0</v>
      </c>
      <c r="AC43" s="1066">
        <f t="shared" si="3"/>
        <v>0</v>
      </c>
      <c r="AD43" s="1222">
        <f t="shared" si="10"/>
        <v>0</v>
      </c>
      <c r="AE43" s="1223">
        <f t="shared" si="5"/>
        <v>0</v>
      </c>
      <c r="AF43" s="1224">
        <f t="shared" si="0"/>
        <v>0</v>
      </c>
      <c r="AG43" s="987"/>
      <c r="AH43" s="1061"/>
      <c r="AI43" s="1220"/>
      <c r="AJ43" s="1220"/>
      <c r="AK43" s="1221"/>
      <c r="AL43" s="1225"/>
      <c r="AM43" s="1061"/>
      <c r="AN43" s="1225"/>
      <c r="AO43" s="1222">
        <f t="shared" si="6"/>
        <v>0</v>
      </c>
      <c r="AP43" s="1066">
        <f t="shared" si="9"/>
        <v>0</v>
      </c>
      <c r="AQ43" s="1222">
        <f t="shared" si="7"/>
        <v>0</v>
      </c>
      <c r="AR43" s="1224">
        <f t="shared" si="8"/>
        <v>0</v>
      </c>
      <c r="AS43" s="987"/>
      <c r="AT43" s="1220" t="s">
        <v>1239</v>
      </c>
      <c r="AU43" s="1220" t="s">
        <v>1240</v>
      </c>
      <c r="AV43" s="987"/>
      <c r="AW43" s="987"/>
      <c r="AX43" s="987"/>
      <c r="AY43" s="987"/>
      <c r="AZ43" s="987"/>
      <c r="BA43" s="987"/>
      <c r="BB43" s="987"/>
      <c r="BC43" s="987"/>
    </row>
    <row r="44" spans="2:55">
      <c r="B44" s="958">
        <v>40</v>
      </c>
      <c r="C44" s="959" t="s">
        <v>2947</v>
      </c>
      <c r="D44" s="959" t="s">
        <v>93</v>
      </c>
      <c r="E44" s="959" t="s">
        <v>1261</v>
      </c>
      <c r="F44" s="959">
        <v>903</v>
      </c>
      <c r="G44" s="959" t="s">
        <v>1305</v>
      </c>
      <c r="H44" s="1217" t="s">
        <v>1256</v>
      </c>
      <c r="I44" s="1217" t="s">
        <v>1306</v>
      </c>
      <c r="J44" s="959" t="s">
        <v>1236</v>
      </c>
      <c r="K44" s="959" t="s">
        <v>1301</v>
      </c>
      <c r="L44" s="959">
        <v>1.9990000000000001</v>
      </c>
      <c r="M44" s="959" t="s">
        <v>1264</v>
      </c>
      <c r="N44" s="959" t="s">
        <v>97</v>
      </c>
      <c r="O44" s="959" t="s">
        <v>66</v>
      </c>
      <c r="P44" s="1218">
        <v>0</v>
      </c>
      <c r="Q44" s="962"/>
      <c r="R44" s="1094">
        <v>1</v>
      </c>
      <c r="S44" s="1219">
        <f>IFERROR(VLOOKUP(C44,'POM Y AVANCE'!$A$19:$H$657,8,FALSE),"")</f>
        <v>155.52000000000001</v>
      </c>
      <c r="T44" s="1061"/>
      <c r="U44" s="1220"/>
      <c r="V44" s="1220"/>
      <c r="W44" s="1221"/>
      <c r="X44" s="1061"/>
      <c r="Y44" s="1220"/>
      <c r="Z44" s="1221"/>
      <c r="AA44" s="1222">
        <f t="shared" si="1"/>
        <v>0</v>
      </c>
      <c r="AB44" s="1223">
        <f t="shared" si="2"/>
        <v>0</v>
      </c>
      <c r="AC44" s="1066">
        <f t="shared" si="3"/>
        <v>0</v>
      </c>
      <c r="AD44" s="1222">
        <f t="shared" si="10"/>
        <v>0</v>
      </c>
      <c r="AE44" s="1223">
        <f t="shared" si="5"/>
        <v>0</v>
      </c>
      <c r="AF44" s="1224">
        <f t="shared" si="0"/>
        <v>0</v>
      </c>
      <c r="AG44" s="987"/>
      <c r="AH44" s="1061"/>
      <c r="AI44" s="1220"/>
      <c r="AJ44" s="1220"/>
      <c r="AK44" s="1221"/>
      <c r="AL44" s="1225"/>
      <c r="AM44" s="1061"/>
      <c r="AN44" s="1225"/>
      <c r="AO44" s="1222">
        <f t="shared" si="6"/>
        <v>0</v>
      </c>
      <c r="AP44" s="1066">
        <f t="shared" si="9"/>
        <v>0</v>
      </c>
      <c r="AQ44" s="1222">
        <f t="shared" si="7"/>
        <v>0</v>
      </c>
      <c r="AR44" s="1224">
        <f t="shared" si="8"/>
        <v>0</v>
      </c>
      <c r="AS44" s="987"/>
      <c r="AT44" s="1220" t="s">
        <v>1246</v>
      </c>
      <c r="AU44" s="959" t="s">
        <v>114</v>
      </c>
      <c r="AV44" s="959" t="s">
        <v>68</v>
      </c>
      <c r="AW44" s="959" t="s">
        <v>307</v>
      </c>
      <c r="AX44" s="959" t="s">
        <v>93</v>
      </c>
      <c r="AY44" s="959" t="s">
        <v>111</v>
      </c>
      <c r="AZ44" s="959" t="s">
        <v>103</v>
      </c>
      <c r="BA44" s="959" t="s">
        <v>206</v>
      </c>
      <c r="BB44" s="959" t="s">
        <v>153</v>
      </c>
      <c r="BC44" s="1218" t="s">
        <v>989</v>
      </c>
    </row>
    <row r="45" spans="2:55">
      <c r="B45" s="958">
        <v>41</v>
      </c>
      <c r="C45" s="959" t="s">
        <v>2949</v>
      </c>
      <c r="D45" s="959" t="s">
        <v>111</v>
      </c>
      <c r="E45" s="959" t="s">
        <v>1261</v>
      </c>
      <c r="F45" s="959">
        <v>901</v>
      </c>
      <c r="G45" s="959" t="s">
        <v>1307</v>
      </c>
      <c r="H45" s="1217" t="s">
        <v>1256</v>
      </c>
      <c r="I45" s="1217" t="s">
        <v>1308</v>
      </c>
      <c r="J45" s="959" t="s">
        <v>1236</v>
      </c>
      <c r="K45" s="959" t="s">
        <v>1301</v>
      </c>
      <c r="L45" s="959">
        <v>1.5860000000000001</v>
      </c>
      <c r="M45" s="959" t="s">
        <v>1264</v>
      </c>
      <c r="N45" s="959" t="s">
        <v>110</v>
      </c>
      <c r="O45" s="959" t="s">
        <v>66</v>
      </c>
      <c r="P45" s="1218">
        <v>0</v>
      </c>
      <c r="Q45" s="962"/>
      <c r="R45" s="1094">
        <v>1</v>
      </c>
      <c r="S45" s="1219">
        <f>IFERROR(VLOOKUP(C45,'POM Y AVANCE'!$A$19:$H$657,8,FALSE),"")</f>
        <v>77.760000000000005</v>
      </c>
      <c r="T45" s="1061"/>
      <c r="U45" s="1220"/>
      <c r="V45" s="1220"/>
      <c r="W45" s="1221"/>
      <c r="X45" s="1061"/>
      <c r="Y45" s="1220"/>
      <c r="Z45" s="1221"/>
      <c r="AA45" s="1222">
        <f t="shared" si="1"/>
        <v>0</v>
      </c>
      <c r="AB45" s="1223">
        <f t="shared" si="2"/>
        <v>0</v>
      </c>
      <c r="AC45" s="1066">
        <f t="shared" si="3"/>
        <v>0</v>
      </c>
      <c r="AD45" s="1222">
        <f t="shared" si="10"/>
        <v>0</v>
      </c>
      <c r="AE45" s="1223">
        <f t="shared" si="5"/>
        <v>0</v>
      </c>
      <c r="AF45" s="1224">
        <f t="shared" si="0"/>
        <v>0</v>
      </c>
      <c r="AG45" s="987"/>
      <c r="AH45" s="1061"/>
      <c r="AI45" s="1220"/>
      <c r="AJ45" s="1220"/>
      <c r="AK45" s="1221"/>
      <c r="AL45" s="1225"/>
      <c r="AM45" s="1061"/>
      <c r="AN45" s="1225"/>
      <c r="AO45" s="1222">
        <f t="shared" si="6"/>
        <v>0</v>
      </c>
      <c r="AP45" s="1066">
        <f t="shared" si="9"/>
        <v>0</v>
      </c>
      <c r="AQ45" s="1222">
        <f t="shared" si="7"/>
        <v>0</v>
      </c>
      <c r="AR45" s="1224">
        <f t="shared" si="8"/>
        <v>0</v>
      </c>
      <c r="AS45" s="987"/>
      <c r="AT45" s="1217" t="s">
        <v>1234</v>
      </c>
      <c r="AU45" s="959"/>
      <c r="AV45" s="959"/>
      <c r="AW45" s="959">
        <v>24</v>
      </c>
      <c r="AX45" s="959"/>
      <c r="AY45" s="959"/>
      <c r="AZ45" s="959">
        <v>5</v>
      </c>
      <c r="BA45" s="959">
        <v>4</v>
      </c>
      <c r="BB45" s="959">
        <v>3</v>
      </c>
      <c r="BC45" s="1218">
        <v>36</v>
      </c>
    </row>
    <row r="46" spans="2:55">
      <c r="B46" s="958">
        <v>42</v>
      </c>
      <c r="C46" s="959" t="s">
        <v>3477</v>
      </c>
      <c r="D46" s="959" t="s">
        <v>153</v>
      </c>
      <c r="E46" s="959" t="s">
        <v>1232</v>
      </c>
      <c r="F46" s="1226">
        <v>51</v>
      </c>
      <c r="G46" s="959" t="s">
        <v>1309</v>
      </c>
      <c r="H46" s="1217" t="s">
        <v>1234</v>
      </c>
      <c r="I46" s="1217" t="s">
        <v>1310</v>
      </c>
      <c r="J46" s="959" t="s">
        <v>1236</v>
      </c>
      <c r="K46" s="959" t="s">
        <v>1301</v>
      </c>
      <c r="L46" s="959">
        <v>1.9650000000000001</v>
      </c>
      <c r="M46" s="959" t="s">
        <v>1238</v>
      </c>
      <c r="N46" s="959" t="s">
        <v>110</v>
      </c>
      <c r="O46" s="959" t="s">
        <v>66</v>
      </c>
      <c r="P46" s="1218">
        <v>0</v>
      </c>
      <c r="Q46" s="962"/>
      <c r="R46" s="1094">
        <v>1</v>
      </c>
      <c r="S46" s="1219" t="str">
        <f>IFERROR(VLOOKUP(C46,'POM Y AVANCE'!$A$19:$H$657,8,FALSE),"")</f>
        <v/>
      </c>
      <c r="T46" s="1061"/>
      <c r="U46" s="1220"/>
      <c r="V46" s="1220"/>
      <c r="W46" s="1221"/>
      <c r="X46" s="1061"/>
      <c r="Y46" s="1220"/>
      <c r="Z46" s="1221"/>
      <c r="AA46" s="1222">
        <f t="shared" si="1"/>
        <v>0</v>
      </c>
      <c r="AB46" s="1223">
        <f t="shared" si="2"/>
        <v>0</v>
      </c>
      <c r="AC46" s="1066">
        <f t="shared" si="3"/>
        <v>0</v>
      </c>
      <c r="AD46" s="1222">
        <f t="shared" si="10"/>
        <v>0</v>
      </c>
      <c r="AE46" s="1223">
        <f t="shared" si="5"/>
        <v>0</v>
      </c>
      <c r="AF46" s="1224" t="str">
        <f t="shared" si="0"/>
        <v/>
      </c>
      <c r="AG46" s="987"/>
      <c r="AH46" s="1061"/>
      <c r="AI46" s="1220"/>
      <c r="AJ46" s="1220"/>
      <c r="AK46" s="1221"/>
      <c r="AL46" s="1225"/>
      <c r="AM46" s="1061"/>
      <c r="AN46" s="1225"/>
      <c r="AO46" s="1222">
        <f t="shared" si="6"/>
        <v>0</v>
      </c>
      <c r="AP46" s="1066">
        <f t="shared" si="9"/>
        <v>0</v>
      </c>
      <c r="AQ46" s="1222">
        <f t="shared" si="7"/>
        <v>0</v>
      </c>
      <c r="AR46" s="1224">
        <f t="shared" si="8"/>
        <v>0</v>
      </c>
      <c r="AS46" s="987"/>
      <c r="AT46" s="1217" t="s">
        <v>1252</v>
      </c>
      <c r="AU46" s="959"/>
      <c r="AV46" s="959">
        <v>4</v>
      </c>
      <c r="AW46" s="959"/>
      <c r="AX46" s="959"/>
      <c r="AY46" s="959"/>
      <c r="AZ46" s="959"/>
      <c r="BA46" s="959"/>
      <c r="BB46" s="959"/>
      <c r="BC46" s="1218">
        <v>4</v>
      </c>
    </row>
    <row r="47" spans="2:55">
      <c r="B47" s="958">
        <v>43</v>
      </c>
      <c r="C47" s="959" t="s">
        <v>3477</v>
      </c>
      <c r="D47" s="959" t="s">
        <v>153</v>
      </c>
      <c r="E47" s="959" t="s">
        <v>1241</v>
      </c>
      <c r="F47" s="1226">
        <v>51</v>
      </c>
      <c r="G47" s="959" t="s">
        <v>1311</v>
      </c>
      <c r="H47" s="1217" t="s">
        <v>1243</v>
      </c>
      <c r="I47" s="1217" t="s">
        <v>1312</v>
      </c>
      <c r="J47" s="959" t="s">
        <v>1236</v>
      </c>
      <c r="K47" s="959" t="s">
        <v>1301</v>
      </c>
      <c r="L47" s="959">
        <v>1.9650000000000001</v>
      </c>
      <c r="M47" s="959" t="s">
        <v>1245</v>
      </c>
      <c r="N47" s="959" t="s">
        <v>110</v>
      </c>
      <c r="O47" s="959" t="s">
        <v>66</v>
      </c>
      <c r="P47" s="1218">
        <v>0</v>
      </c>
      <c r="Q47" s="962"/>
      <c r="R47" s="1094">
        <v>1</v>
      </c>
      <c r="S47" s="1219" t="str">
        <f>IFERROR(VLOOKUP(C47,'POM Y AVANCE'!$A$19:$H$657,8,FALSE),"")</f>
        <v/>
      </c>
      <c r="T47" s="1061"/>
      <c r="U47" s="1220"/>
      <c r="V47" s="1220"/>
      <c r="W47" s="1221"/>
      <c r="X47" s="1061"/>
      <c r="Y47" s="1220"/>
      <c r="Z47" s="1221"/>
      <c r="AA47" s="1222">
        <f t="shared" si="1"/>
        <v>0</v>
      </c>
      <c r="AB47" s="1223">
        <f t="shared" si="2"/>
        <v>0</v>
      </c>
      <c r="AC47" s="1066">
        <f t="shared" si="3"/>
        <v>0</v>
      </c>
      <c r="AD47" s="1222">
        <f t="shared" si="10"/>
        <v>0</v>
      </c>
      <c r="AE47" s="1223">
        <f t="shared" si="5"/>
        <v>0</v>
      </c>
      <c r="AF47" s="1224" t="str">
        <f t="shared" si="0"/>
        <v/>
      </c>
      <c r="AG47" s="987"/>
      <c r="AH47" s="1061"/>
      <c r="AI47" s="1220"/>
      <c r="AJ47" s="1220"/>
      <c r="AK47" s="1221"/>
      <c r="AL47" s="1225"/>
      <c r="AM47" s="1061"/>
      <c r="AN47" s="1225"/>
      <c r="AO47" s="1222">
        <f t="shared" si="6"/>
        <v>0</v>
      </c>
      <c r="AP47" s="1066">
        <f t="shared" si="9"/>
        <v>0</v>
      </c>
      <c r="AQ47" s="1222">
        <f t="shared" si="7"/>
        <v>0</v>
      </c>
      <c r="AR47" s="1224">
        <f t="shared" si="8"/>
        <v>0</v>
      </c>
      <c r="AS47" s="987"/>
      <c r="AT47" s="1217" t="s">
        <v>1243</v>
      </c>
      <c r="AU47" s="959"/>
      <c r="AV47" s="959"/>
      <c r="AW47" s="959"/>
      <c r="AX47" s="959"/>
      <c r="AY47" s="959"/>
      <c r="AZ47" s="959">
        <v>5</v>
      </c>
      <c r="BA47" s="959">
        <v>4</v>
      </c>
      <c r="BB47" s="959">
        <v>3</v>
      </c>
      <c r="BC47" s="1218">
        <v>12</v>
      </c>
    </row>
    <row r="48" spans="2:55">
      <c r="B48" s="958">
        <v>44</v>
      </c>
      <c r="C48" s="959" t="s">
        <v>3477</v>
      </c>
      <c r="D48" s="959" t="s">
        <v>153</v>
      </c>
      <c r="E48" s="959" t="s">
        <v>1232</v>
      </c>
      <c r="F48" s="1226">
        <v>52</v>
      </c>
      <c r="G48" s="959" t="s">
        <v>1313</v>
      </c>
      <c r="H48" s="1217" t="s">
        <v>1234</v>
      </c>
      <c r="I48" s="1217" t="s">
        <v>1310</v>
      </c>
      <c r="J48" s="959" t="s">
        <v>1236</v>
      </c>
      <c r="K48" s="959" t="s">
        <v>1301</v>
      </c>
      <c r="L48" s="959">
        <v>1.9650000000000001</v>
      </c>
      <c r="M48" s="959" t="s">
        <v>1238</v>
      </c>
      <c r="N48" s="959" t="s">
        <v>110</v>
      </c>
      <c r="O48" s="959" t="s">
        <v>66</v>
      </c>
      <c r="P48" s="1218">
        <v>0</v>
      </c>
      <c r="Q48" s="962"/>
      <c r="R48" s="1094">
        <v>1</v>
      </c>
      <c r="S48" s="1219" t="str">
        <f>IFERROR(VLOOKUP(C48,'POM Y AVANCE'!$A$19:$H$657,8,FALSE),"")</f>
        <v/>
      </c>
      <c r="T48" s="1061"/>
      <c r="U48" s="1220"/>
      <c r="V48" s="1220"/>
      <c r="W48" s="1221"/>
      <c r="X48" s="1061"/>
      <c r="Y48" s="1220"/>
      <c r="Z48" s="1221"/>
      <c r="AA48" s="1222">
        <f t="shared" si="1"/>
        <v>0</v>
      </c>
      <c r="AB48" s="1223">
        <f t="shared" si="2"/>
        <v>0</v>
      </c>
      <c r="AC48" s="1066">
        <f t="shared" si="3"/>
        <v>0</v>
      </c>
      <c r="AD48" s="1222">
        <f t="shared" si="10"/>
        <v>0</v>
      </c>
      <c r="AE48" s="1223">
        <f t="shared" si="5"/>
        <v>0</v>
      </c>
      <c r="AF48" s="1224" t="str">
        <f t="shared" si="0"/>
        <v/>
      </c>
      <c r="AG48" s="987"/>
      <c r="AH48" s="1061"/>
      <c r="AI48" s="1220"/>
      <c r="AJ48" s="1220"/>
      <c r="AK48" s="1221"/>
      <c r="AL48" s="1225"/>
      <c r="AM48" s="1061"/>
      <c r="AN48" s="1225"/>
      <c r="AO48" s="1222">
        <f t="shared" si="6"/>
        <v>0</v>
      </c>
      <c r="AP48" s="1066">
        <f t="shared" si="9"/>
        <v>0</v>
      </c>
      <c r="AQ48" s="1222">
        <f t="shared" si="7"/>
        <v>0</v>
      </c>
      <c r="AR48" s="1224">
        <f t="shared" si="8"/>
        <v>0</v>
      </c>
      <c r="AS48" s="987"/>
      <c r="AT48" s="1217" t="s">
        <v>1256</v>
      </c>
      <c r="AU48" s="959">
        <v>9</v>
      </c>
      <c r="AV48" s="959">
        <v>5</v>
      </c>
      <c r="AW48" s="959"/>
      <c r="AX48" s="959">
        <v>1</v>
      </c>
      <c r="AY48" s="959">
        <v>1</v>
      </c>
      <c r="AZ48" s="959"/>
      <c r="BA48" s="959"/>
      <c r="BB48" s="959"/>
      <c r="BC48" s="1218">
        <v>16</v>
      </c>
    </row>
    <row r="49" spans="2:55">
      <c r="B49" s="958">
        <v>45</v>
      </c>
      <c r="C49" s="959" t="s">
        <v>3477</v>
      </c>
      <c r="D49" s="959" t="s">
        <v>153</v>
      </c>
      <c r="E49" s="959" t="s">
        <v>1241</v>
      </c>
      <c r="F49" s="1226">
        <v>52</v>
      </c>
      <c r="G49" s="959" t="s">
        <v>1314</v>
      </c>
      <c r="H49" s="1217" t="s">
        <v>1243</v>
      </c>
      <c r="I49" s="1217" t="s">
        <v>1312</v>
      </c>
      <c r="J49" s="959" t="s">
        <v>1236</v>
      </c>
      <c r="K49" s="959" t="s">
        <v>1301</v>
      </c>
      <c r="L49" s="959">
        <v>1.9650000000000001</v>
      </c>
      <c r="M49" s="959" t="s">
        <v>1245</v>
      </c>
      <c r="N49" s="959" t="s">
        <v>110</v>
      </c>
      <c r="O49" s="959" t="s">
        <v>66</v>
      </c>
      <c r="P49" s="1218">
        <v>0</v>
      </c>
      <c r="Q49" s="962"/>
      <c r="R49" s="1094">
        <v>1</v>
      </c>
      <c r="S49" s="1219" t="str">
        <f>IFERROR(VLOOKUP(C49,'POM Y AVANCE'!$A$19:$H$657,8,FALSE),"")</f>
        <v/>
      </c>
      <c r="T49" s="1061"/>
      <c r="U49" s="1220"/>
      <c r="V49" s="1220"/>
      <c r="W49" s="1221"/>
      <c r="X49" s="1061"/>
      <c r="Y49" s="1220"/>
      <c r="Z49" s="1221"/>
      <c r="AA49" s="1222">
        <f t="shared" si="1"/>
        <v>0</v>
      </c>
      <c r="AB49" s="1223">
        <f t="shared" si="2"/>
        <v>0</v>
      </c>
      <c r="AC49" s="1066">
        <f t="shared" si="3"/>
        <v>0</v>
      </c>
      <c r="AD49" s="1222">
        <f t="shared" si="10"/>
        <v>0</v>
      </c>
      <c r="AE49" s="1223">
        <f t="shared" si="5"/>
        <v>0</v>
      </c>
      <c r="AF49" s="1224" t="str">
        <f t="shared" si="0"/>
        <v/>
      </c>
      <c r="AG49" s="987"/>
      <c r="AH49" s="1061"/>
      <c r="AI49" s="1220"/>
      <c r="AJ49" s="1220"/>
      <c r="AK49" s="1221"/>
      <c r="AL49" s="1225"/>
      <c r="AM49" s="1061"/>
      <c r="AN49" s="1225"/>
      <c r="AO49" s="1222">
        <f t="shared" si="6"/>
        <v>0</v>
      </c>
      <c r="AP49" s="1066">
        <f t="shared" si="9"/>
        <v>0</v>
      </c>
      <c r="AQ49" s="1222">
        <f t="shared" si="7"/>
        <v>0</v>
      </c>
      <c r="AR49" s="1224">
        <f t="shared" si="8"/>
        <v>0</v>
      </c>
      <c r="AS49" s="987"/>
      <c r="AT49" s="1217" t="s">
        <v>989</v>
      </c>
      <c r="AU49" s="1220">
        <v>9</v>
      </c>
      <c r="AV49" s="1220">
        <v>9</v>
      </c>
      <c r="AW49" s="1220">
        <v>24</v>
      </c>
      <c r="AX49" s="1220">
        <v>1</v>
      </c>
      <c r="AY49" s="1220">
        <v>1</v>
      </c>
      <c r="AZ49" s="1220">
        <v>10</v>
      </c>
      <c r="BA49" s="1220">
        <v>8</v>
      </c>
      <c r="BB49" s="1220">
        <v>6</v>
      </c>
      <c r="BC49" s="1221">
        <v>68</v>
      </c>
    </row>
    <row r="50" spans="2:55">
      <c r="B50" s="958">
        <v>46</v>
      </c>
      <c r="C50" s="959" t="s">
        <v>3477</v>
      </c>
      <c r="D50" s="959" t="s">
        <v>206</v>
      </c>
      <c r="E50" s="959" t="s">
        <v>1232</v>
      </c>
      <c r="F50" s="1226">
        <v>53</v>
      </c>
      <c r="G50" s="959" t="s">
        <v>1315</v>
      </c>
      <c r="H50" s="1217" t="s">
        <v>1234</v>
      </c>
      <c r="I50" s="1217" t="s">
        <v>1316</v>
      </c>
      <c r="J50" s="959" t="s">
        <v>1236</v>
      </c>
      <c r="K50" s="959" t="s">
        <v>1301</v>
      </c>
      <c r="L50" s="959">
        <v>1.9650000000000001</v>
      </c>
      <c r="M50" s="959" t="s">
        <v>1238</v>
      </c>
      <c r="N50" s="959" t="s">
        <v>110</v>
      </c>
      <c r="O50" s="959" t="s">
        <v>66</v>
      </c>
      <c r="P50" s="1218">
        <v>0</v>
      </c>
      <c r="Q50" s="962"/>
      <c r="R50" s="1094">
        <v>1</v>
      </c>
      <c r="S50" s="1219" t="str">
        <f>IFERROR(VLOOKUP(C50,'POM Y AVANCE'!$A$19:$H$657,8,FALSE),"")</f>
        <v/>
      </c>
      <c r="T50" s="1061"/>
      <c r="U50" s="1220"/>
      <c r="V50" s="1220"/>
      <c r="W50" s="1221"/>
      <c r="X50" s="1061"/>
      <c r="Y50" s="1220"/>
      <c r="Z50" s="1221"/>
      <c r="AA50" s="1222">
        <f t="shared" si="1"/>
        <v>0</v>
      </c>
      <c r="AB50" s="1223">
        <f t="shared" si="2"/>
        <v>0</v>
      </c>
      <c r="AC50" s="1066">
        <f t="shared" si="3"/>
        <v>0</v>
      </c>
      <c r="AD50" s="1222">
        <f t="shared" si="10"/>
        <v>0</v>
      </c>
      <c r="AE50" s="1223">
        <f t="shared" si="5"/>
        <v>0</v>
      </c>
      <c r="AF50" s="1224" t="str">
        <f t="shared" si="0"/>
        <v/>
      </c>
      <c r="AG50" s="987"/>
      <c r="AH50" s="1061"/>
      <c r="AI50" s="1220"/>
      <c r="AJ50" s="1220"/>
      <c r="AK50" s="1221"/>
      <c r="AL50" s="1225"/>
      <c r="AM50" s="1061"/>
      <c r="AN50" s="1225"/>
      <c r="AO50" s="1222">
        <f t="shared" si="6"/>
        <v>0</v>
      </c>
      <c r="AP50" s="1066">
        <f t="shared" si="9"/>
        <v>0</v>
      </c>
      <c r="AQ50" s="1222">
        <f t="shared" si="7"/>
        <v>0</v>
      </c>
      <c r="AR50" s="1224">
        <f t="shared" si="8"/>
        <v>0</v>
      </c>
      <c r="AS50" s="987"/>
      <c r="AT50" s="987"/>
      <c r="AU50" s="987"/>
      <c r="AV50" s="987"/>
      <c r="AW50" s="987"/>
      <c r="AX50" s="987"/>
      <c r="AY50" s="987"/>
      <c r="AZ50" s="987"/>
      <c r="BA50" s="987"/>
      <c r="BB50" s="987"/>
      <c r="BC50" s="987"/>
    </row>
    <row r="51" spans="2:55">
      <c r="B51" s="958">
        <v>47</v>
      </c>
      <c r="C51" s="959" t="s">
        <v>3477</v>
      </c>
      <c r="D51" s="959" t="s">
        <v>206</v>
      </c>
      <c r="E51" s="959" t="s">
        <v>1241</v>
      </c>
      <c r="F51" s="1226">
        <v>53</v>
      </c>
      <c r="G51" s="959" t="s">
        <v>1317</v>
      </c>
      <c r="H51" s="1217" t="s">
        <v>1243</v>
      </c>
      <c r="I51" s="1217" t="s">
        <v>1312</v>
      </c>
      <c r="J51" s="959" t="s">
        <v>1236</v>
      </c>
      <c r="K51" s="959" t="s">
        <v>1301</v>
      </c>
      <c r="L51" s="959">
        <v>1.9650000000000001</v>
      </c>
      <c r="M51" s="959" t="s">
        <v>1245</v>
      </c>
      <c r="N51" s="959" t="s">
        <v>110</v>
      </c>
      <c r="O51" s="959" t="s">
        <v>66</v>
      </c>
      <c r="P51" s="1218">
        <v>0</v>
      </c>
      <c r="Q51" s="962"/>
      <c r="R51" s="1094">
        <v>1</v>
      </c>
      <c r="S51" s="1219" t="str">
        <f>IFERROR(VLOOKUP(C51,'POM Y AVANCE'!$A$19:$H$657,8,FALSE),"")</f>
        <v/>
      </c>
      <c r="T51" s="1061"/>
      <c r="U51" s="1220"/>
      <c r="V51" s="1220"/>
      <c r="W51" s="1221"/>
      <c r="X51" s="1061"/>
      <c r="Y51" s="1220"/>
      <c r="Z51" s="1221"/>
      <c r="AA51" s="1222">
        <f t="shared" si="1"/>
        <v>0</v>
      </c>
      <c r="AB51" s="1223">
        <f t="shared" si="2"/>
        <v>0</v>
      </c>
      <c r="AC51" s="1066">
        <f t="shared" si="3"/>
        <v>0</v>
      </c>
      <c r="AD51" s="1222">
        <f t="shared" si="10"/>
        <v>0</v>
      </c>
      <c r="AE51" s="1223">
        <f t="shared" si="5"/>
        <v>0</v>
      </c>
      <c r="AF51" s="1224" t="str">
        <f t="shared" si="0"/>
        <v/>
      </c>
      <c r="AG51" s="987"/>
      <c r="AH51" s="1061"/>
      <c r="AI51" s="1220"/>
      <c r="AJ51" s="1220"/>
      <c r="AK51" s="1221"/>
      <c r="AL51" s="1225"/>
      <c r="AM51" s="1061"/>
      <c r="AN51" s="1225"/>
      <c r="AO51" s="1222">
        <f t="shared" si="6"/>
        <v>0</v>
      </c>
      <c r="AP51" s="1066">
        <f t="shared" si="9"/>
        <v>0</v>
      </c>
      <c r="AQ51" s="1222">
        <f t="shared" si="7"/>
        <v>0</v>
      </c>
      <c r="AR51" s="1224">
        <f t="shared" si="8"/>
        <v>0</v>
      </c>
      <c r="AS51" s="987"/>
      <c r="AT51" s="987"/>
      <c r="AU51" s="987"/>
      <c r="AV51" s="987"/>
      <c r="AW51" s="987"/>
      <c r="AX51" s="987"/>
      <c r="AY51" s="987"/>
      <c r="AZ51" s="987"/>
      <c r="BA51" s="987"/>
      <c r="BB51" s="987"/>
      <c r="BC51" s="987"/>
    </row>
    <row r="52" spans="2:55">
      <c r="B52" s="958">
        <v>48</v>
      </c>
      <c r="C52" s="959" t="s">
        <v>3477</v>
      </c>
      <c r="D52" s="959" t="s">
        <v>206</v>
      </c>
      <c r="E52" s="959" t="s">
        <v>1232</v>
      </c>
      <c r="F52" s="1226">
        <v>54</v>
      </c>
      <c r="G52" s="959" t="s">
        <v>1318</v>
      </c>
      <c r="H52" s="1217" t="s">
        <v>1234</v>
      </c>
      <c r="I52" s="1217" t="s">
        <v>1316</v>
      </c>
      <c r="J52" s="959" t="s">
        <v>1236</v>
      </c>
      <c r="K52" s="959" t="s">
        <v>1301</v>
      </c>
      <c r="L52" s="959">
        <v>1.9650000000000001</v>
      </c>
      <c r="M52" s="959" t="s">
        <v>1238</v>
      </c>
      <c r="N52" s="959" t="s">
        <v>110</v>
      </c>
      <c r="O52" s="959" t="s">
        <v>66</v>
      </c>
      <c r="P52" s="1218">
        <v>0</v>
      </c>
      <c r="Q52" s="962"/>
      <c r="R52" s="1094">
        <v>1</v>
      </c>
      <c r="S52" s="1219" t="str">
        <f>IFERROR(VLOOKUP(C52,'POM Y AVANCE'!$A$19:$H$657,8,FALSE),"")</f>
        <v/>
      </c>
      <c r="T52" s="1061"/>
      <c r="U52" s="1220"/>
      <c r="V52" s="1220"/>
      <c r="W52" s="1221"/>
      <c r="X52" s="1061"/>
      <c r="Y52" s="1220"/>
      <c r="Z52" s="1221"/>
      <c r="AA52" s="1222">
        <f t="shared" si="1"/>
        <v>0</v>
      </c>
      <c r="AB52" s="1223">
        <f t="shared" si="2"/>
        <v>0</v>
      </c>
      <c r="AC52" s="1066">
        <f t="shared" si="3"/>
        <v>0</v>
      </c>
      <c r="AD52" s="1222">
        <f t="shared" si="10"/>
        <v>0</v>
      </c>
      <c r="AE52" s="1223">
        <f t="shared" si="5"/>
        <v>0</v>
      </c>
      <c r="AF52" s="1224" t="str">
        <f t="shared" si="0"/>
        <v/>
      </c>
      <c r="AG52" s="987"/>
      <c r="AH52" s="1061"/>
      <c r="AI52" s="1220"/>
      <c r="AJ52" s="1220"/>
      <c r="AK52" s="1221"/>
      <c r="AL52" s="1225"/>
      <c r="AM52" s="1061"/>
      <c r="AN52" s="1225"/>
      <c r="AO52" s="1222">
        <f t="shared" si="6"/>
        <v>0</v>
      </c>
      <c r="AP52" s="1066">
        <f t="shared" si="9"/>
        <v>0</v>
      </c>
      <c r="AQ52" s="1222">
        <f t="shared" si="7"/>
        <v>0</v>
      </c>
      <c r="AR52" s="1224">
        <f t="shared" si="8"/>
        <v>0</v>
      </c>
      <c r="AS52" s="987"/>
      <c r="AT52" s="987"/>
      <c r="AU52" s="987"/>
      <c r="AV52" s="987"/>
      <c r="AW52" s="987"/>
      <c r="AX52" s="987"/>
      <c r="AY52" s="987"/>
      <c r="AZ52" s="987"/>
      <c r="BA52" s="987"/>
      <c r="BB52" s="987"/>
      <c r="BC52" s="987"/>
    </row>
    <row r="53" spans="2:55">
      <c r="B53" s="958">
        <v>49</v>
      </c>
      <c r="C53" s="959" t="s">
        <v>3477</v>
      </c>
      <c r="D53" s="959" t="s">
        <v>206</v>
      </c>
      <c r="E53" s="959" t="s">
        <v>1241</v>
      </c>
      <c r="F53" s="1226">
        <v>54</v>
      </c>
      <c r="G53" s="959" t="s">
        <v>1319</v>
      </c>
      <c r="H53" s="1217" t="s">
        <v>1243</v>
      </c>
      <c r="I53" s="1217" t="s">
        <v>1320</v>
      </c>
      <c r="J53" s="959" t="s">
        <v>1236</v>
      </c>
      <c r="K53" s="959" t="s">
        <v>1301</v>
      </c>
      <c r="L53" s="959">
        <v>1.9650000000000001</v>
      </c>
      <c r="M53" s="959" t="s">
        <v>1245</v>
      </c>
      <c r="N53" s="959" t="s">
        <v>110</v>
      </c>
      <c r="O53" s="959" t="s">
        <v>66</v>
      </c>
      <c r="P53" s="1218">
        <v>0</v>
      </c>
      <c r="Q53" s="962"/>
      <c r="R53" s="1094">
        <v>1</v>
      </c>
      <c r="S53" s="1219" t="str">
        <f>IFERROR(VLOOKUP(C53,'POM Y AVANCE'!$A$19:$H$657,8,FALSE),"")</f>
        <v/>
      </c>
      <c r="T53" s="1061"/>
      <c r="U53" s="1220"/>
      <c r="V53" s="1220"/>
      <c r="W53" s="1221"/>
      <c r="X53" s="1061"/>
      <c r="Y53" s="1220"/>
      <c r="Z53" s="1221"/>
      <c r="AA53" s="1222">
        <f t="shared" si="1"/>
        <v>0</v>
      </c>
      <c r="AB53" s="1223">
        <f t="shared" si="2"/>
        <v>0</v>
      </c>
      <c r="AC53" s="1066">
        <f t="shared" si="3"/>
        <v>0</v>
      </c>
      <c r="AD53" s="1222">
        <f t="shared" si="10"/>
        <v>0</v>
      </c>
      <c r="AE53" s="1223">
        <f t="shared" si="5"/>
        <v>0</v>
      </c>
      <c r="AF53" s="1224" t="str">
        <f t="shared" si="0"/>
        <v/>
      </c>
      <c r="AG53" s="987"/>
      <c r="AH53" s="1061"/>
      <c r="AI53" s="1220"/>
      <c r="AJ53" s="1220"/>
      <c r="AK53" s="1221"/>
      <c r="AL53" s="1225"/>
      <c r="AM53" s="1061"/>
      <c r="AN53" s="1225"/>
      <c r="AO53" s="1222">
        <f t="shared" si="6"/>
        <v>0</v>
      </c>
      <c r="AP53" s="1066">
        <f t="shared" si="9"/>
        <v>0</v>
      </c>
      <c r="AQ53" s="1222">
        <f t="shared" si="7"/>
        <v>0</v>
      </c>
      <c r="AR53" s="1224">
        <f t="shared" si="8"/>
        <v>0</v>
      </c>
      <c r="AS53" s="987"/>
      <c r="AT53" s="987"/>
      <c r="AU53" s="987"/>
      <c r="AV53" s="987"/>
      <c r="AW53" s="987"/>
      <c r="AX53" s="987"/>
      <c r="AY53" s="987"/>
      <c r="AZ53" s="987"/>
      <c r="BA53" s="987"/>
      <c r="BB53" s="987"/>
      <c r="BC53" s="987"/>
    </row>
    <row r="54" spans="2:55">
      <c r="B54" s="958">
        <v>50</v>
      </c>
      <c r="C54" s="959" t="s">
        <v>3477</v>
      </c>
      <c r="D54" s="959" t="s">
        <v>206</v>
      </c>
      <c r="E54" s="959" t="s">
        <v>1232</v>
      </c>
      <c r="F54" s="1226">
        <v>55</v>
      </c>
      <c r="G54" s="959" t="s">
        <v>1321</v>
      </c>
      <c r="H54" s="1217" t="s">
        <v>1234</v>
      </c>
      <c r="I54" s="1217" t="s">
        <v>1310</v>
      </c>
      <c r="J54" s="959" t="s">
        <v>1236</v>
      </c>
      <c r="K54" s="959" t="s">
        <v>1301</v>
      </c>
      <c r="L54" s="959">
        <v>1.9650000000000001</v>
      </c>
      <c r="M54" s="959" t="s">
        <v>1238</v>
      </c>
      <c r="N54" s="959" t="s">
        <v>110</v>
      </c>
      <c r="O54" s="959" t="s">
        <v>66</v>
      </c>
      <c r="P54" s="1218">
        <v>0</v>
      </c>
      <c r="Q54" s="962"/>
      <c r="R54" s="1094">
        <v>1</v>
      </c>
      <c r="S54" s="1219" t="str">
        <f>IFERROR(VLOOKUP(C54,'POM Y AVANCE'!$A$19:$H$657,8,FALSE),"")</f>
        <v/>
      </c>
      <c r="T54" s="1061"/>
      <c r="U54" s="1220"/>
      <c r="V54" s="1220"/>
      <c r="W54" s="1221"/>
      <c r="X54" s="1061"/>
      <c r="Y54" s="1220"/>
      <c r="Z54" s="1221"/>
      <c r="AA54" s="1222">
        <f t="shared" si="1"/>
        <v>0</v>
      </c>
      <c r="AB54" s="1223">
        <f t="shared" si="2"/>
        <v>0</v>
      </c>
      <c r="AC54" s="1066">
        <f t="shared" si="3"/>
        <v>0</v>
      </c>
      <c r="AD54" s="1222">
        <f t="shared" si="10"/>
        <v>0</v>
      </c>
      <c r="AE54" s="1223">
        <f t="shared" si="5"/>
        <v>0</v>
      </c>
      <c r="AF54" s="1224" t="str">
        <f t="shared" si="0"/>
        <v/>
      </c>
      <c r="AG54" s="987"/>
      <c r="AH54" s="1061"/>
      <c r="AI54" s="1220"/>
      <c r="AJ54" s="1220"/>
      <c r="AK54" s="1221"/>
      <c r="AL54" s="1225"/>
      <c r="AM54" s="1061"/>
      <c r="AN54" s="1225"/>
      <c r="AO54" s="1222">
        <f t="shared" si="6"/>
        <v>0</v>
      </c>
      <c r="AP54" s="1066">
        <f t="shared" si="9"/>
        <v>0</v>
      </c>
      <c r="AQ54" s="1222">
        <f t="shared" si="7"/>
        <v>0</v>
      </c>
      <c r="AR54" s="1224">
        <f t="shared" si="8"/>
        <v>0</v>
      </c>
      <c r="AS54" s="987"/>
      <c r="AT54" s="987"/>
      <c r="AU54" s="987"/>
      <c r="AV54" s="987"/>
      <c r="AW54" s="987"/>
      <c r="AX54" s="987"/>
      <c r="AY54" s="987"/>
      <c r="AZ54" s="987"/>
      <c r="BA54" s="987"/>
      <c r="BB54" s="987"/>
      <c r="BC54" s="987"/>
    </row>
    <row r="55" spans="2:55">
      <c r="B55" s="958">
        <v>51</v>
      </c>
      <c r="C55" s="959" t="s">
        <v>3477</v>
      </c>
      <c r="D55" s="959" t="s">
        <v>206</v>
      </c>
      <c r="E55" s="959" t="s">
        <v>1241</v>
      </c>
      <c r="F55" s="1226">
        <v>55</v>
      </c>
      <c r="G55" s="959" t="s">
        <v>1322</v>
      </c>
      <c r="H55" s="1217" t="s">
        <v>1243</v>
      </c>
      <c r="I55" s="1217" t="s">
        <v>1320</v>
      </c>
      <c r="J55" s="959" t="s">
        <v>1236</v>
      </c>
      <c r="K55" s="959" t="s">
        <v>1301</v>
      </c>
      <c r="L55" s="959">
        <v>1.9650000000000001</v>
      </c>
      <c r="M55" s="959" t="s">
        <v>1245</v>
      </c>
      <c r="N55" s="959" t="s">
        <v>110</v>
      </c>
      <c r="O55" s="959" t="s">
        <v>66</v>
      </c>
      <c r="P55" s="1218">
        <v>0</v>
      </c>
      <c r="Q55" s="962"/>
      <c r="R55" s="1094">
        <v>1</v>
      </c>
      <c r="S55" s="1219" t="str">
        <f>IFERROR(VLOOKUP(C55,'POM Y AVANCE'!$A$19:$H$657,8,FALSE),"")</f>
        <v/>
      </c>
      <c r="T55" s="1061"/>
      <c r="U55" s="1220"/>
      <c r="V55" s="1220"/>
      <c r="W55" s="1221"/>
      <c r="X55" s="1061"/>
      <c r="Y55" s="1220"/>
      <c r="Z55" s="1221"/>
      <c r="AA55" s="1222">
        <f t="shared" si="1"/>
        <v>0</v>
      </c>
      <c r="AB55" s="1223">
        <f t="shared" si="2"/>
        <v>0</v>
      </c>
      <c r="AC55" s="1066">
        <f t="shared" si="3"/>
        <v>0</v>
      </c>
      <c r="AD55" s="1222">
        <f t="shared" si="10"/>
        <v>0</v>
      </c>
      <c r="AE55" s="1223">
        <f t="shared" si="5"/>
        <v>0</v>
      </c>
      <c r="AF55" s="1224" t="str">
        <f t="shared" si="0"/>
        <v/>
      </c>
      <c r="AG55" s="987"/>
      <c r="AH55" s="1061"/>
      <c r="AI55" s="1220"/>
      <c r="AJ55" s="1220"/>
      <c r="AK55" s="1221"/>
      <c r="AL55" s="1225"/>
      <c r="AM55" s="1061"/>
      <c r="AN55" s="1225"/>
      <c r="AO55" s="1222">
        <f t="shared" si="6"/>
        <v>0</v>
      </c>
      <c r="AP55" s="1066">
        <f t="shared" si="9"/>
        <v>0</v>
      </c>
      <c r="AQ55" s="1222">
        <f t="shared" si="7"/>
        <v>0</v>
      </c>
      <c r="AR55" s="1224">
        <f t="shared" si="8"/>
        <v>0</v>
      </c>
      <c r="AS55" s="987"/>
      <c r="AT55" s="987"/>
      <c r="AU55" s="987"/>
      <c r="AV55" s="987"/>
      <c r="AW55" s="987"/>
      <c r="AX55" s="987"/>
      <c r="AY55" s="987"/>
      <c r="AZ55" s="987"/>
      <c r="BA55" s="987"/>
      <c r="BB55" s="987"/>
      <c r="BC55" s="987"/>
    </row>
    <row r="56" spans="2:55">
      <c r="B56" s="958">
        <v>52</v>
      </c>
      <c r="C56" s="959" t="s">
        <v>3477</v>
      </c>
      <c r="D56" s="959" t="s">
        <v>206</v>
      </c>
      <c r="E56" s="959" t="s">
        <v>1232</v>
      </c>
      <c r="F56" s="1226">
        <v>56</v>
      </c>
      <c r="G56" s="959" t="s">
        <v>1323</v>
      </c>
      <c r="H56" s="1217" t="s">
        <v>1234</v>
      </c>
      <c r="I56" s="1217" t="s">
        <v>1310</v>
      </c>
      <c r="J56" s="959" t="s">
        <v>1236</v>
      </c>
      <c r="K56" s="959" t="s">
        <v>1301</v>
      </c>
      <c r="L56" s="959">
        <v>1.9650000000000001</v>
      </c>
      <c r="M56" s="959" t="s">
        <v>1238</v>
      </c>
      <c r="N56" s="959" t="s">
        <v>110</v>
      </c>
      <c r="O56" s="959" t="s">
        <v>66</v>
      </c>
      <c r="P56" s="1218">
        <v>0</v>
      </c>
      <c r="Q56" s="962"/>
      <c r="R56" s="1094">
        <v>1</v>
      </c>
      <c r="S56" s="1219" t="str">
        <f>IFERROR(VLOOKUP(C56,'POM Y AVANCE'!$A$19:$H$657,8,FALSE),"")</f>
        <v/>
      </c>
      <c r="T56" s="1061"/>
      <c r="U56" s="1220"/>
      <c r="V56" s="1220"/>
      <c r="W56" s="1221"/>
      <c r="X56" s="1061"/>
      <c r="Y56" s="1220"/>
      <c r="Z56" s="1221"/>
      <c r="AA56" s="1222">
        <f t="shared" si="1"/>
        <v>0</v>
      </c>
      <c r="AB56" s="1223">
        <f t="shared" si="2"/>
        <v>0</v>
      </c>
      <c r="AC56" s="1066">
        <f t="shared" si="3"/>
        <v>0</v>
      </c>
      <c r="AD56" s="1222">
        <f t="shared" si="10"/>
        <v>0</v>
      </c>
      <c r="AE56" s="1223">
        <f t="shared" si="5"/>
        <v>0</v>
      </c>
      <c r="AF56" s="1224" t="str">
        <f t="shared" si="0"/>
        <v/>
      </c>
      <c r="AG56" s="987"/>
      <c r="AH56" s="1061"/>
      <c r="AI56" s="1220"/>
      <c r="AJ56" s="1220"/>
      <c r="AK56" s="1221"/>
      <c r="AL56" s="1225"/>
      <c r="AM56" s="1061"/>
      <c r="AN56" s="1225"/>
      <c r="AO56" s="1222">
        <f t="shared" si="6"/>
        <v>0</v>
      </c>
      <c r="AP56" s="1066">
        <f t="shared" si="9"/>
        <v>0</v>
      </c>
      <c r="AQ56" s="1222">
        <f t="shared" si="7"/>
        <v>0</v>
      </c>
      <c r="AR56" s="1224">
        <f t="shared" si="8"/>
        <v>0</v>
      </c>
      <c r="AS56" s="987"/>
      <c r="AT56" s="987"/>
      <c r="AU56" s="987"/>
      <c r="AV56" s="987"/>
      <c r="AW56" s="987"/>
      <c r="AX56" s="987"/>
      <c r="AY56" s="987"/>
      <c r="AZ56" s="987"/>
      <c r="BA56" s="987"/>
      <c r="BB56" s="987"/>
      <c r="BC56" s="987"/>
    </row>
    <row r="57" spans="2:55">
      <c r="B57" s="958">
        <v>53</v>
      </c>
      <c r="C57" s="959" t="s">
        <v>3477</v>
      </c>
      <c r="D57" s="959" t="s">
        <v>206</v>
      </c>
      <c r="E57" s="959" t="s">
        <v>1241</v>
      </c>
      <c r="F57" s="1226">
        <v>56</v>
      </c>
      <c r="G57" s="959" t="s">
        <v>1324</v>
      </c>
      <c r="H57" s="1217" t="s">
        <v>1243</v>
      </c>
      <c r="I57" s="1217" t="s">
        <v>1325</v>
      </c>
      <c r="J57" s="959" t="s">
        <v>1236</v>
      </c>
      <c r="K57" s="959" t="s">
        <v>1301</v>
      </c>
      <c r="L57" s="959">
        <v>1.9650000000000001</v>
      </c>
      <c r="M57" s="959" t="s">
        <v>1245</v>
      </c>
      <c r="N57" s="959" t="s">
        <v>110</v>
      </c>
      <c r="O57" s="959" t="s">
        <v>66</v>
      </c>
      <c r="P57" s="1218">
        <v>0</v>
      </c>
      <c r="Q57" s="962"/>
      <c r="R57" s="1094">
        <v>1</v>
      </c>
      <c r="S57" s="1219" t="str">
        <f>IFERROR(VLOOKUP(C57,'POM Y AVANCE'!$A$19:$H$657,8,FALSE),"")</f>
        <v/>
      </c>
      <c r="T57" s="1061"/>
      <c r="U57" s="1220"/>
      <c r="V57" s="1220"/>
      <c r="W57" s="1221"/>
      <c r="X57" s="1061"/>
      <c r="Y57" s="1220"/>
      <c r="Z57" s="1221"/>
      <c r="AA57" s="1222">
        <f t="shared" si="1"/>
        <v>0</v>
      </c>
      <c r="AB57" s="1223">
        <f t="shared" si="2"/>
        <v>0</v>
      </c>
      <c r="AC57" s="1066">
        <f t="shared" si="3"/>
        <v>0</v>
      </c>
      <c r="AD57" s="1222">
        <f t="shared" si="10"/>
        <v>0</v>
      </c>
      <c r="AE57" s="1223">
        <f t="shared" si="5"/>
        <v>0</v>
      </c>
      <c r="AF57" s="1224" t="str">
        <f t="shared" si="0"/>
        <v/>
      </c>
      <c r="AG57" s="987"/>
      <c r="AH57" s="1061"/>
      <c r="AI57" s="1220"/>
      <c r="AJ57" s="1220"/>
      <c r="AK57" s="1221"/>
      <c r="AL57" s="1225"/>
      <c r="AM57" s="1061"/>
      <c r="AN57" s="1225"/>
      <c r="AO57" s="1222">
        <f t="shared" si="6"/>
        <v>0</v>
      </c>
      <c r="AP57" s="1066">
        <f t="shared" si="9"/>
        <v>0</v>
      </c>
      <c r="AQ57" s="1222">
        <f t="shared" si="7"/>
        <v>0</v>
      </c>
      <c r="AR57" s="1224">
        <f t="shared" si="8"/>
        <v>0</v>
      </c>
      <c r="AS57" s="987"/>
      <c r="AT57" s="987"/>
      <c r="AU57" s="987"/>
      <c r="AV57" s="987"/>
      <c r="AW57" s="987"/>
      <c r="AX57" s="987"/>
      <c r="AY57" s="987"/>
      <c r="AZ57" s="987"/>
      <c r="BA57" s="987"/>
      <c r="BB57" s="987"/>
      <c r="BC57" s="987"/>
    </row>
    <row r="58" spans="2:55">
      <c r="B58" s="958">
        <v>54</v>
      </c>
      <c r="C58" s="959"/>
      <c r="D58" s="959" t="s">
        <v>307</v>
      </c>
      <c r="E58" s="959" t="s">
        <v>1232</v>
      </c>
      <c r="F58" s="1226">
        <v>60</v>
      </c>
      <c r="G58" s="959" t="s">
        <v>1326</v>
      </c>
      <c r="H58" s="1217" t="s">
        <v>1234</v>
      </c>
      <c r="I58" s="1217" t="s">
        <v>1316</v>
      </c>
      <c r="J58" s="959" t="s">
        <v>1236</v>
      </c>
      <c r="K58" s="959" t="s">
        <v>1301</v>
      </c>
      <c r="L58" s="959">
        <v>1.9650000000000001</v>
      </c>
      <c r="M58" s="959" t="s">
        <v>1238</v>
      </c>
      <c r="N58" s="959" t="s">
        <v>110</v>
      </c>
      <c r="O58" s="959" t="s">
        <v>66</v>
      </c>
      <c r="P58" s="1218">
        <v>0</v>
      </c>
      <c r="Q58" s="962"/>
      <c r="R58" s="1094">
        <v>1</v>
      </c>
      <c r="S58" s="1219" t="str">
        <f>IFERROR(VLOOKUP(C58,'POM Y AVANCE'!$A$19:$H$657,8,FALSE),"")</f>
        <v/>
      </c>
      <c r="T58" s="1061"/>
      <c r="U58" s="1220"/>
      <c r="V58" s="1220"/>
      <c r="W58" s="1221"/>
      <c r="X58" s="1061"/>
      <c r="Y58" s="1220"/>
      <c r="Z58" s="1221"/>
      <c r="AA58" s="1222">
        <f t="shared" si="1"/>
        <v>0</v>
      </c>
      <c r="AB58" s="1223">
        <f t="shared" si="2"/>
        <v>0</v>
      </c>
      <c r="AC58" s="1066">
        <f t="shared" si="3"/>
        <v>0</v>
      </c>
      <c r="AD58" s="1222">
        <f t="shared" si="10"/>
        <v>0</v>
      </c>
      <c r="AE58" s="1223">
        <f t="shared" si="5"/>
        <v>0</v>
      </c>
      <c r="AF58" s="1224" t="str">
        <f t="shared" si="0"/>
        <v/>
      </c>
      <c r="AG58" s="987"/>
      <c r="AH58" s="1061"/>
      <c r="AI58" s="1220"/>
      <c r="AJ58" s="1220"/>
      <c r="AK58" s="1221"/>
      <c r="AL58" s="1225"/>
      <c r="AM58" s="1061"/>
      <c r="AN58" s="1225"/>
      <c r="AO58" s="1222">
        <f t="shared" si="6"/>
        <v>0</v>
      </c>
      <c r="AP58" s="1066">
        <f t="shared" si="9"/>
        <v>0</v>
      </c>
      <c r="AQ58" s="1222">
        <f t="shared" si="7"/>
        <v>0</v>
      </c>
      <c r="AR58" s="1224">
        <f t="shared" si="8"/>
        <v>0</v>
      </c>
      <c r="AS58" s="987"/>
      <c r="AT58" s="987"/>
      <c r="AU58" s="987"/>
      <c r="AV58" s="987"/>
      <c r="AW58" s="987"/>
      <c r="AX58" s="987"/>
      <c r="AY58" s="987"/>
      <c r="AZ58" s="987"/>
      <c r="BA58" s="987"/>
      <c r="BB58" s="987"/>
      <c r="BC58" s="987"/>
    </row>
    <row r="59" spans="2:55">
      <c r="B59" s="958">
        <v>55</v>
      </c>
      <c r="C59" s="959"/>
      <c r="D59" s="959" t="s">
        <v>307</v>
      </c>
      <c r="E59" s="959" t="s">
        <v>1232</v>
      </c>
      <c r="F59" s="1226">
        <v>61</v>
      </c>
      <c r="G59" s="959" t="s">
        <v>1327</v>
      </c>
      <c r="H59" s="1217" t="s">
        <v>1234</v>
      </c>
      <c r="I59" s="1217" t="s">
        <v>1310</v>
      </c>
      <c r="J59" s="959" t="s">
        <v>1236</v>
      </c>
      <c r="K59" s="959" t="s">
        <v>1301</v>
      </c>
      <c r="L59" s="959">
        <v>1.9650000000000001</v>
      </c>
      <c r="M59" s="959" t="s">
        <v>1238</v>
      </c>
      <c r="N59" s="959" t="s">
        <v>110</v>
      </c>
      <c r="O59" s="959" t="s">
        <v>66</v>
      </c>
      <c r="P59" s="1218">
        <v>0</v>
      </c>
      <c r="Q59" s="962"/>
      <c r="R59" s="1094">
        <v>1</v>
      </c>
      <c r="S59" s="1219" t="str">
        <f>IFERROR(VLOOKUP(C59,'POM Y AVANCE'!$A$19:$H$657,8,FALSE),"")</f>
        <v/>
      </c>
      <c r="T59" s="1061"/>
      <c r="U59" s="1220"/>
      <c r="V59" s="1220"/>
      <c r="W59" s="1221"/>
      <c r="X59" s="1061"/>
      <c r="Y59" s="1220"/>
      <c r="Z59" s="1221"/>
      <c r="AA59" s="1222">
        <f t="shared" si="1"/>
        <v>0</v>
      </c>
      <c r="AB59" s="1223">
        <f t="shared" si="2"/>
        <v>0</v>
      </c>
      <c r="AC59" s="1066">
        <f t="shared" si="3"/>
        <v>0</v>
      </c>
      <c r="AD59" s="1222">
        <f t="shared" si="10"/>
        <v>0</v>
      </c>
      <c r="AE59" s="1223">
        <f t="shared" si="5"/>
        <v>0</v>
      </c>
      <c r="AF59" s="1224" t="str">
        <f t="shared" si="0"/>
        <v/>
      </c>
      <c r="AG59" s="987"/>
      <c r="AH59" s="1061"/>
      <c r="AI59" s="1220"/>
      <c r="AJ59" s="1220"/>
      <c r="AK59" s="1221"/>
      <c r="AL59" s="1225"/>
      <c r="AM59" s="1061"/>
      <c r="AN59" s="1225"/>
      <c r="AO59" s="1222">
        <f t="shared" si="6"/>
        <v>0</v>
      </c>
      <c r="AP59" s="1066">
        <f t="shared" si="9"/>
        <v>0</v>
      </c>
      <c r="AQ59" s="1222">
        <f t="shared" si="7"/>
        <v>0</v>
      </c>
      <c r="AR59" s="1224">
        <f t="shared" si="8"/>
        <v>0</v>
      </c>
      <c r="AS59" s="987"/>
      <c r="AT59" s="987"/>
      <c r="AU59" s="987"/>
      <c r="AV59" s="987"/>
      <c r="AW59" s="987"/>
      <c r="AX59" s="987"/>
      <c r="AY59" s="987"/>
      <c r="AZ59" s="987"/>
      <c r="BA59" s="987"/>
      <c r="BB59" s="987"/>
      <c r="BC59" s="987"/>
    </row>
    <row r="60" spans="2:55">
      <c r="B60" s="958">
        <v>56</v>
      </c>
      <c r="C60" s="959" t="s">
        <v>3477</v>
      </c>
      <c r="D60" s="959" t="s">
        <v>153</v>
      </c>
      <c r="E60" s="959" t="s">
        <v>1232</v>
      </c>
      <c r="F60" s="1226">
        <v>57</v>
      </c>
      <c r="G60" s="959" t="s">
        <v>1328</v>
      </c>
      <c r="H60" s="1217" t="s">
        <v>1234</v>
      </c>
      <c r="I60" s="1217" t="s">
        <v>1310</v>
      </c>
      <c r="J60" s="959" t="s">
        <v>1236</v>
      </c>
      <c r="K60" s="959" t="s">
        <v>1301</v>
      </c>
      <c r="L60" s="959">
        <v>1.9650000000000001</v>
      </c>
      <c r="M60" s="959" t="s">
        <v>1238</v>
      </c>
      <c r="N60" s="959" t="s">
        <v>110</v>
      </c>
      <c r="O60" s="959" t="s">
        <v>66</v>
      </c>
      <c r="P60" s="1218">
        <v>0</v>
      </c>
      <c r="Q60" s="962"/>
      <c r="R60" s="1094">
        <v>1</v>
      </c>
      <c r="S60" s="1219" t="str">
        <f>IFERROR(VLOOKUP(C60,'POM Y AVANCE'!$A$19:$H$657,8,FALSE),"")</f>
        <v/>
      </c>
      <c r="T60" s="1061"/>
      <c r="U60" s="1220"/>
      <c r="V60" s="1220"/>
      <c r="W60" s="1221"/>
      <c r="X60" s="1061"/>
      <c r="Y60" s="1220"/>
      <c r="Z60" s="1221"/>
      <c r="AA60" s="1222">
        <f t="shared" si="1"/>
        <v>0</v>
      </c>
      <c r="AB60" s="1223">
        <f t="shared" si="2"/>
        <v>0</v>
      </c>
      <c r="AC60" s="1066">
        <f t="shared" si="3"/>
        <v>0</v>
      </c>
      <c r="AD60" s="1222">
        <f t="shared" si="10"/>
        <v>0</v>
      </c>
      <c r="AE60" s="1223">
        <f t="shared" si="5"/>
        <v>0</v>
      </c>
      <c r="AF60" s="1224" t="str">
        <f t="shared" si="0"/>
        <v/>
      </c>
      <c r="AG60" s="987"/>
      <c r="AH60" s="1061"/>
      <c r="AI60" s="1220"/>
      <c r="AJ60" s="1220"/>
      <c r="AK60" s="1221"/>
      <c r="AL60" s="1225"/>
      <c r="AM60" s="1061"/>
      <c r="AN60" s="1225"/>
      <c r="AO60" s="1222">
        <f t="shared" si="6"/>
        <v>0</v>
      </c>
      <c r="AP60" s="1066">
        <f t="shared" si="9"/>
        <v>0</v>
      </c>
      <c r="AQ60" s="1222">
        <f t="shared" si="7"/>
        <v>0</v>
      </c>
      <c r="AR60" s="1224">
        <f t="shared" si="8"/>
        <v>0</v>
      </c>
      <c r="AS60" s="987"/>
      <c r="AT60" s="987"/>
      <c r="AU60" s="987"/>
      <c r="AV60" s="987"/>
      <c r="AW60" s="987"/>
      <c r="AX60" s="987"/>
      <c r="AY60" s="987"/>
      <c r="AZ60" s="987"/>
      <c r="BA60" s="987"/>
      <c r="BB60" s="987"/>
      <c r="BC60" s="987"/>
    </row>
    <row r="61" spans="2:55">
      <c r="B61" s="958">
        <v>57</v>
      </c>
      <c r="C61" s="959" t="s">
        <v>3477</v>
      </c>
      <c r="D61" s="959" t="s">
        <v>153</v>
      </c>
      <c r="E61" s="959" t="s">
        <v>1241</v>
      </c>
      <c r="F61" s="1226">
        <v>57</v>
      </c>
      <c r="G61" s="959" t="s">
        <v>1329</v>
      </c>
      <c r="H61" s="1217" t="s">
        <v>1243</v>
      </c>
      <c r="I61" s="1217" t="s">
        <v>1320</v>
      </c>
      <c r="J61" s="959" t="s">
        <v>1236</v>
      </c>
      <c r="K61" s="959" t="s">
        <v>1301</v>
      </c>
      <c r="L61" s="959">
        <v>1.9650000000000001</v>
      </c>
      <c r="M61" s="959" t="s">
        <v>1245</v>
      </c>
      <c r="N61" s="959" t="s">
        <v>110</v>
      </c>
      <c r="O61" s="959" t="s">
        <v>66</v>
      </c>
      <c r="P61" s="1218">
        <v>0</v>
      </c>
      <c r="Q61" s="962"/>
      <c r="R61" s="1094">
        <v>1</v>
      </c>
      <c r="S61" s="1219" t="str">
        <f>IFERROR(VLOOKUP(C61,'POM Y AVANCE'!$A$19:$H$657,8,FALSE),"")</f>
        <v/>
      </c>
      <c r="T61" s="1061"/>
      <c r="U61" s="1220"/>
      <c r="V61" s="1220"/>
      <c r="W61" s="1221"/>
      <c r="X61" s="1061"/>
      <c r="Y61" s="1220"/>
      <c r="Z61" s="1221"/>
      <c r="AA61" s="1222">
        <f t="shared" si="1"/>
        <v>0</v>
      </c>
      <c r="AB61" s="1223">
        <f t="shared" si="2"/>
        <v>0</v>
      </c>
      <c r="AC61" s="1066">
        <f t="shared" si="3"/>
        <v>0</v>
      </c>
      <c r="AD61" s="1222">
        <f t="shared" si="10"/>
        <v>0</v>
      </c>
      <c r="AE61" s="1223">
        <f t="shared" si="5"/>
        <v>0</v>
      </c>
      <c r="AF61" s="1224" t="str">
        <f t="shared" si="0"/>
        <v/>
      </c>
      <c r="AG61" s="987"/>
      <c r="AH61" s="1061"/>
      <c r="AI61" s="1220"/>
      <c r="AJ61" s="1220"/>
      <c r="AK61" s="1221"/>
      <c r="AL61" s="1225"/>
      <c r="AM61" s="1061"/>
      <c r="AN61" s="1225"/>
      <c r="AO61" s="1222">
        <f t="shared" si="6"/>
        <v>0</v>
      </c>
      <c r="AP61" s="1066">
        <f t="shared" si="9"/>
        <v>0</v>
      </c>
      <c r="AQ61" s="1222">
        <f t="shared" si="7"/>
        <v>0</v>
      </c>
      <c r="AR61" s="1224">
        <f t="shared" si="8"/>
        <v>0</v>
      </c>
      <c r="AS61" s="987"/>
      <c r="AT61" s="987"/>
      <c r="AU61" s="987"/>
      <c r="AV61" s="987"/>
      <c r="AW61" s="987"/>
      <c r="AX61" s="987"/>
      <c r="AY61" s="987"/>
      <c r="AZ61" s="987"/>
      <c r="BA61" s="987"/>
      <c r="BB61" s="987"/>
      <c r="BC61" s="987"/>
    </row>
    <row r="62" spans="2:55">
      <c r="B62" s="958">
        <v>58</v>
      </c>
      <c r="C62" s="959" t="s">
        <v>2933</v>
      </c>
      <c r="D62" s="959" t="s">
        <v>103</v>
      </c>
      <c r="E62" s="959" t="s">
        <v>1232</v>
      </c>
      <c r="F62" s="1226">
        <v>58</v>
      </c>
      <c r="G62" s="959" t="s">
        <v>1330</v>
      </c>
      <c r="H62" s="1217" t="s">
        <v>1234</v>
      </c>
      <c r="I62" s="1217" t="s">
        <v>1316</v>
      </c>
      <c r="J62" s="959" t="s">
        <v>1236</v>
      </c>
      <c r="K62" s="959" t="s">
        <v>1301</v>
      </c>
      <c r="L62" s="959">
        <v>1.9650000000000001</v>
      </c>
      <c r="M62" s="959" t="s">
        <v>1238</v>
      </c>
      <c r="N62" s="959" t="s">
        <v>110</v>
      </c>
      <c r="O62" s="959" t="s">
        <v>66</v>
      </c>
      <c r="P62" s="1218">
        <v>0</v>
      </c>
      <c r="Q62" s="962"/>
      <c r="R62" s="1094">
        <v>1</v>
      </c>
      <c r="S62" s="1219">
        <f>IFERROR(VLOOKUP(C62,'POM Y AVANCE'!$A$19:$H$657,8,FALSE),"")</f>
        <v>43.2</v>
      </c>
      <c r="T62" s="1061"/>
      <c r="U62" s="1220"/>
      <c r="V62" s="1220"/>
      <c r="W62" s="1221"/>
      <c r="X62" s="1061"/>
      <c r="Y62" s="1220"/>
      <c r="Z62" s="1221"/>
      <c r="AA62" s="1222">
        <f t="shared" si="1"/>
        <v>0</v>
      </c>
      <c r="AB62" s="1223">
        <f t="shared" si="2"/>
        <v>0</v>
      </c>
      <c r="AC62" s="1066">
        <f t="shared" si="3"/>
        <v>0</v>
      </c>
      <c r="AD62" s="1222">
        <f t="shared" si="10"/>
        <v>0</v>
      </c>
      <c r="AE62" s="1223">
        <f t="shared" si="5"/>
        <v>0</v>
      </c>
      <c r="AF62" s="1224">
        <f t="shared" si="0"/>
        <v>0</v>
      </c>
      <c r="AG62" s="987"/>
      <c r="AH62" s="1061"/>
      <c r="AI62" s="1220"/>
      <c r="AJ62" s="1220"/>
      <c r="AK62" s="1221"/>
      <c r="AL62" s="1225"/>
      <c r="AM62" s="1061"/>
      <c r="AN62" s="1225"/>
      <c r="AO62" s="1222">
        <f t="shared" si="6"/>
        <v>0</v>
      </c>
      <c r="AP62" s="1066">
        <f t="shared" si="9"/>
        <v>0</v>
      </c>
      <c r="AQ62" s="1222">
        <f t="shared" si="7"/>
        <v>0</v>
      </c>
      <c r="AR62" s="1224">
        <f t="shared" si="8"/>
        <v>0</v>
      </c>
      <c r="AS62" s="987"/>
      <c r="AT62" s="987"/>
      <c r="AU62" s="987"/>
      <c r="AV62" s="987"/>
      <c r="AW62" s="987"/>
      <c r="AX62" s="987"/>
      <c r="AY62" s="987"/>
      <c r="AZ62" s="987"/>
      <c r="BA62" s="987"/>
      <c r="BB62" s="987"/>
      <c r="BC62" s="987"/>
    </row>
    <row r="63" spans="2:55">
      <c r="B63" s="958">
        <v>59</v>
      </c>
      <c r="C63" s="959" t="s">
        <v>3477</v>
      </c>
      <c r="D63" s="959" t="s">
        <v>103</v>
      </c>
      <c r="E63" s="959" t="s">
        <v>1241</v>
      </c>
      <c r="F63" s="1226">
        <v>58</v>
      </c>
      <c r="G63" s="959" t="s">
        <v>1331</v>
      </c>
      <c r="H63" s="1217" t="s">
        <v>1243</v>
      </c>
      <c r="I63" s="1217" t="s">
        <v>1320</v>
      </c>
      <c r="J63" s="959" t="s">
        <v>1236</v>
      </c>
      <c r="K63" s="959" t="s">
        <v>1301</v>
      </c>
      <c r="L63" s="959">
        <v>1.9650000000000001</v>
      </c>
      <c r="M63" s="959" t="s">
        <v>1245</v>
      </c>
      <c r="N63" s="959" t="s">
        <v>110</v>
      </c>
      <c r="O63" s="959" t="s">
        <v>66</v>
      </c>
      <c r="P63" s="1218">
        <v>0</v>
      </c>
      <c r="Q63" s="962"/>
      <c r="R63" s="1094">
        <v>1</v>
      </c>
      <c r="S63" s="1219" t="str">
        <f>IFERROR(VLOOKUP(C63,'POM Y AVANCE'!$A$19:$H$657,8,FALSE),"")</f>
        <v/>
      </c>
      <c r="T63" s="1061"/>
      <c r="U63" s="1220"/>
      <c r="V63" s="1220"/>
      <c r="W63" s="1221"/>
      <c r="X63" s="1061"/>
      <c r="Y63" s="1220"/>
      <c r="Z63" s="1221"/>
      <c r="AA63" s="1222">
        <f t="shared" si="1"/>
        <v>0</v>
      </c>
      <c r="AB63" s="1223">
        <f t="shared" si="2"/>
        <v>0</v>
      </c>
      <c r="AC63" s="1066">
        <f t="shared" si="3"/>
        <v>0</v>
      </c>
      <c r="AD63" s="1222">
        <f t="shared" si="10"/>
        <v>0</v>
      </c>
      <c r="AE63" s="1223">
        <f t="shared" si="5"/>
        <v>0</v>
      </c>
      <c r="AF63" s="1224" t="str">
        <f t="shared" si="0"/>
        <v/>
      </c>
      <c r="AG63" s="987"/>
      <c r="AH63" s="1061"/>
      <c r="AI63" s="1220"/>
      <c r="AJ63" s="1220"/>
      <c r="AK63" s="1221"/>
      <c r="AL63" s="1225"/>
      <c r="AM63" s="1061"/>
      <c r="AN63" s="1225"/>
      <c r="AO63" s="1222">
        <f t="shared" si="6"/>
        <v>0</v>
      </c>
      <c r="AP63" s="1066">
        <f t="shared" si="9"/>
        <v>0</v>
      </c>
      <c r="AQ63" s="1222">
        <f t="shared" si="7"/>
        <v>0</v>
      </c>
      <c r="AR63" s="1224">
        <f t="shared" si="8"/>
        <v>0</v>
      </c>
      <c r="AS63" s="987"/>
      <c r="AT63" s="987"/>
      <c r="AU63" s="987"/>
      <c r="AV63" s="987"/>
      <c r="AW63" s="987"/>
      <c r="AX63" s="987"/>
      <c r="AY63" s="987"/>
      <c r="AZ63" s="987"/>
      <c r="BA63" s="987"/>
      <c r="BB63" s="987"/>
      <c r="BC63" s="987"/>
    </row>
    <row r="64" spans="2:55">
      <c r="B64" s="958">
        <v>60</v>
      </c>
      <c r="C64" s="959" t="s">
        <v>2943</v>
      </c>
      <c r="D64" s="959" t="s">
        <v>114</v>
      </c>
      <c r="E64" s="959" t="s">
        <v>1261</v>
      </c>
      <c r="F64" s="959">
        <v>913</v>
      </c>
      <c r="G64" s="959" t="s">
        <v>1332</v>
      </c>
      <c r="H64" s="1217" t="s">
        <v>1256</v>
      </c>
      <c r="I64" s="1217" t="s">
        <v>1300</v>
      </c>
      <c r="J64" s="959" t="s">
        <v>1236</v>
      </c>
      <c r="K64" s="959" t="s">
        <v>1301</v>
      </c>
      <c r="L64" s="959">
        <v>1.5860000000000001</v>
      </c>
      <c r="M64" s="959" t="s">
        <v>1264</v>
      </c>
      <c r="N64" s="959" t="s">
        <v>113</v>
      </c>
      <c r="O64" s="959" t="s">
        <v>66</v>
      </c>
      <c r="P64" s="1218">
        <v>0</v>
      </c>
      <c r="Q64" s="962"/>
      <c r="R64" s="1094">
        <v>1</v>
      </c>
      <c r="S64" s="1219">
        <f>IFERROR(VLOOKUP(C64,'POM Y AVANCE'!$A$19:$H$657,8,FALSE),"")</f>
        <v>207.36</v>
      </c>
      <c r="T64" s="1061"/>
      <c r="U64" s="1220"/>
      <c r="V64" s="1220"/>
      <c r="W64" s="1221"/>
      <c r="X64" s="1061"/>
      <c r="Y64" s="1220"/>
      <c r="Z64" s="1221"/>
      <c r="AA64" s="1222">
        <f t="shared" si="1"/>
        <v>0</v>
      </c>
      <c r="AB64" s="1223">
        <f t="shared" si="2"/>
        <v>0</v>
      </c>
      <c r="AC64" s="1066">
        <f t="shared" si="3"/>
        <v>0</v>
      </c>
      <c r="AD64" s="1222">
        <f t="shared" si="10"/>
        <v>0</v>
      </c>
      <c r="AE64" s="1223">
        <f t="shared" si="5"/>
        <v>0</v>
      </c>
      <c r="AF64" s="1224">
        <f t="shared" si="0"/>
        <v>0</v>
      </c>
      <c r="AG64" s="987"/>
      <c r="AH64" s="1061"/>
      <c r="AI64" s="1220"/>
      <c r="AJ64" s="1220"/>
      <c r="AK64" s="1221"/>
      <c r="AL64" s="1225"/>
      <c r="AM64" s="1061"/>
      <c r="AN64" s="1225"/>
      <c r="AO64" s="1222">
        <f t="shared" si="6"/>
        <v>0</v>
      </c>
      <c r="AP64" s="1066">
        <f t="shared" si="9"/>
        <v>0</v>
      </c>
      <c r="AQ64" s="1222">
        <f t="shared" si="7"/>
        <v>0</v>
      </c>
      <c r="AR64" s="1224">
        <f t="shared" si="8"/>
        <v>0</v>
      </c>
      <c r="AS64" s="987"/>
      <c r="AT64" s="987"/>
      <c r="AU64" s="987"/>
      <c r="AV64" s="987"/>
      <c r="AW64" s="987"/>
      <c r="AX64" s="987"/>
      <c r="AY64" s="987"/>
      <c r="AZ64" s="987"/>
      <c r="BA64" s="987"/>
      <c r="BB64" s="987"/>
      <c r="BC64" s="987"/>
    </row>
    <row r="65" spans="2:44">
      <c r="B65" s="958">
        <v>61</v>
      </c>
      <c r="C65" s="959" t="s">
        <v>2943</v>
      </c>
      <c r="D65" s="959" t="s">
        <v>114</v>
      </c>
      <c r="E65" s="959" t="s">
        <v>1261</v>
      </c>
      <c r="F65" s="959">
        <v>901</v>
      </c>
      <c r="G65" s="959" t="s">
        <v>1333</v>
      </c>
      <c r="H65" s="1217" t="s">
        <v>1256</v>
      </c>
      <c r="I65" s="1217" t="s">
        <v>1300</v>
      </c>
      <c r="J65" s="959" t="s">
        <v>1236</v>
      </c>
      <c r="K65" s="959" t="s">
        <v>1301</v>
      </c>
      <c r="L65" s="959">
        <v>1.5860000000000001</v>
      </c>
      <c r="M65" s="959" t="s">
        <v>1264</v>
      </c>
      <c r="N65" s="959" t="s">
        <v>117</v>
      </c>
      <c r="O65" s="959" t="s">
        <v>66</v>
      </c>
      <c r="P65" s="1218">
        <v>0</v>
      </c>
      <c r="Q65" s="962"/>
      <c r="R65" s="1094">
        <v>1</v>
      </c>
      <c r="S65" s="1219">
        <f>IFERROR(VLOOKUP(C65,'POM Y AVANCE'!$A$19:$H$657,8,FALSE),"")</f>
        <v>207.36</v>
      </c>
      <c r="T65" s="1061"/>
      <c r="U65" s="1220"/>
      <c r="V65" s="1220"/>
      <c r="W65" s="1221"/>
      <c r="X65" s="1061"/>
      <c r="Y65" s="1220"/>
      <c r="Z65" s="1221"/>
      <c r="AA65" s="1222">
        <f t="shared" si="1"/>
        <v>0</v>
      </c>
      <c r="AB65" s="1223">
        <f t="shared" si="2"/>
        <v>0</v>
      </c>
      <c r="AC65" s="1066">
        <f t="shared" si="3"/>
        <v>0</v>
      </c>
      <c r="AD65" s="1222">
        <f t="shared" si="10"/>
        <v>0</v>
      </c>
      <c r="AE65" s="1223">
        <f t="shared" si="5"/>
        <v>0</v>
      </c>
      <c r="AF65" s="1224">
        <f t="shared" si="0"/>
        <v>0</v>
      </c>
      <c r="AG65" s="987"/>
      <c r="AH65" s="1061"/>
      <c r="AI65" s="1220"/>
      <c r="AJ65" s="1220"/>
      <c r="AK65" s="1221"/>
      <c r="AL65" s="1225"/>
      <c r="AM65" s="1061"/>
      <c r="AN65" s="1225"/>
      <c r="AO65" s="1222">
        <f t="shared" si="6"/>
        <v>0</v>
      </c>
      <c r="AP65" s="1066">
        <f t="shared" si="9"/>
        <v>0</v>
      </c>
      <c r="AQ65" s="1222">
        <f t="shared" si="7"/>
        <v>0</v>
      </c>
      <c r="AR65" s="1224">
        <f t="shared" si="8"/>
        <v>0</v>
      </c>
    </row>
    <row r="66" spans="2:44">
      <c r="B66" s="958">
        <v>62</v>
      </c>
      <c r="C66" s="959" t="s">
        <v>2943</v>
      </c>
      <c r="D66" s="959" t="s">
        <v>114</v>
      </c>
      <c r="E66" s="959" t="s">
        <v>1261</v>
      </c>
      <c r="F66" s="959">
        <v>902</v>
      </c>
      <c r="G66" s="959" t="s">
        <v>1334</v>
      </c>
      <c r="H66" s="1217" t="s">
        <v>1256</v>
      </c>
      <c r="I66" s="1217" t="s">
        <v>1300</v>
      </c>
      <c r="J66" s="959" t="s">
        <v>1236</v>
      </c>
      <c r="K66" s="959" t="s">
        <v>1301</v>
      </c>
      <c r="L66" s="959">
        <v>1.5860000000000001</v>
      </c>
      <c r="M66" s="959" t="s">
        <v>1264</v>
      </c>
      <c r="N66" s="959" t="s">
        <v>119</v>
      </c>
      <c r="O66" s="959" t="s">
        <v>66</v>
      </c>
      <c r="P66" s="1218">
        <v>0</v>
      </c>
      <c r="Q66" s="962"/>
      <c r="R66" s="1094">
        <v>1</v>
      </c>
      <c r="S66" s="1219">
        <f>IFERROR(VLOOKUP(C66,'POM Y AVANCE'!$A$19:$H$657,8,FALSE),"")</f>
        <v>207.36</v>
      </c>
      <c r="T66" s="1061"/>
      <c r="U66" s="1220"/>
      <c r="V66" s="1220"/>
      <c r="W66" s="1221"/>
      <c r="X66" s="1061"/>
      <c r="Y66" s="1220"/>
      <c r="Z66" s="1221"/>
      <c r="AA66" s="1222">
        <f t="shared" si="1"/>
        <v>0</v>
      </c>
      <c r="AB66" s="1223">
        <f t="shared" si="2"/>
        <v>0</v>
      </c>
      <c r="AC66" s="1066">
        <f t="shared" si="3"/>
        <v>0</v>
      </c>
      <c r="AD66" s="1222">
        <f t="shared" si="10"/>
        <v>0</v>
      </c>
      <c r="AE66" s="1223">
        <f t="shared" si="5"/>
        <v>0</v>
      </c>
      <c r="AF66" s="1224">
        <f t="shared" si="0"/>
        <v>0</v>
      </c>
      <c r="AG66" s="987"/>
      <c r="AH66" s="1061"/>
      <c r="AI66" s="1220"/>
      <c r="AJ66" s="1220"/>
      <c r="AK66" s="1221"/>
      <c r="AL66" s="1225"/>
      <c r="AM66" s="1061"/>
      <c r="AN66" s="1225"/>
      <c r="AO66" s="1222">
        <f t="shared" si="6"/>
        <v>0</v>
      </c>
      <c r="AP66" s="1066">
        <f t="shared" si="9"/>
        <v>0</v>
      </c>
      <c r="AQ66" s="1222">
        <f t="shared" si="7"/>
        <v>0</v>
      </c>
      <c r="AR66" s="1224">
        <f t="shared" si="8"/>
        <v>0</v>
      </c>
    </row>
    <row r="67" spans="2:44">
      <c r="B67" s="958">
        <v>63</v>
      </c>
      <c r="C67" s="959" t="s">
        <v>2943</v>
      </c>
      <c r="D67" s="959" t="s">
        <v>114</v>
      </c>
      <c r="E67" s="959" t="s">
        <v>1261</v>
      </c>
      <c r="F67" s="959">
        <v>903</v>
      </c>
      <c r="G67" s="959" t="s">
        <v>1335</v>
      </c>
      <c r="H67" s="1217" t="s">
        <v>1256</v>
      </c>
      <c r="I67" s="1217" t="s">
        <v>1306</v>
      </c>
      <c r="J67" s="959" t="s">
        <v>1236</v>
      </c>
      <c r="K67" s="959" t="s">
        <v>1301</v>
      </c>
      <c r="L67" s="959">
        <v>1.5860000000000001</v>
      </c>
      <c r="M67" s="959" t="s">
        <v>1264</v>
      </c>
      <c r="N67" s="959" t="s">
        <v>120</v>
      </c>
      <c r="O67" s="959" t="s">
        <v>66</v>
      </c>
      <c r="P67" s="1218">
        <v>0</v>
      </c>
      <c r="Q67" s="962"/>
      <c r="R67" s="1094">
        <v>1</v>
      </c>
      <c r="S67" s="1219">
        <f>IFERROR(VLOOKUP(C67,'POM Y AVANCE'!$A$19:$H$657,8,FALSE),"")</f>
        <v>207.36</v>
      </c>
      <c r="T67" s="1061"/>
      <c r="U67" s="1220"/>
      <c r="V67" s="1220"/>
      <c r="W67" s="1221"/>
      <c r="X67" s="1061"/>
      <c r="Y67" s="1220"/>
      <c r="Z67" s="1221"/>
      <c r="AA67" s="1222">
        <f t="shared" si="1"/>
        <v>0</v>
      </c>
      <c r="AB67" s="1223">
        <f t="shared" si="2"/>
        <v>0</v>
      </c>
      <c r="AC67" s="1066">
        <f t="shared" si="3"/>
        <v>0</v>
      </c>
      <c r="AD67" s="1222">
        <f t="shared" si="10"/>
        <v>0</v>
      </c>
      <c r="AE67" s="1223">
        <f t="shared" si="5"/>
        <v>0</v>
      </c>
      <c r="AF67" s="1224">
        <f t="shared" si="0"/>
        <v>0</v>
      </c>
      <c r="AG67" s="987"/>
      <c r="AH67" s="1061"/>
      <c r="AI67" s="1220"/>
      <c r="AJ67" s="1220"/>
      <c r="AK67" s="1221"/>
      <c r="AL67" s="1225"/>
      <c r="AM67" s="1061"/>
      <c r="AN67" s="1225"/>
      <c r="AO67" s="1222">
        <f t="shared" si="6"/>
        <v>0</v>
      </c>
      <c r="AP67" s="1066">
        <f t="shared" si="9"/>
        <v>0</v>
      </c>
      <c r="AQ67" s="1222">
        <f t="shared" si="7"/>
        <v>0</v>
      </c>
      <c r="AR67" s="1224">
        <f t="shared" si="8"/>
        <v>0</v>
      </c>
    </row>
    <row r="68" spans="2:44">
      <c r="B68" s="958">
        <v>64</v>
      </c>
      <c r="C68" s="959" t="s">
        <v>2943</v>
      </c>
      <c r="D68" s="959" t="s">
        <v>114</v>
      </c>
      <c r="E68" s="959" t="s">
        <v>1261</v>
      </c>
      <c r="F68" s="959">
        <v>904</v>
      </c>
      <c r="G68" s="959" t="s">
        <v>1336</v>
      </c>
      <c r="H68" s="1217" t="s">
        <v>1256</v>
      </c>
      <c r="I68" s="1217" t="s">
        <v>1306</v>
      </c>
      <c r="J68" s="959" t="s">
        <v>1236</v>
      </c>
      <c r="K68" s="959" t="s">
        <v>1301</v>
      </c>
      <c r="L68" s="959">
        <v>1.5860000000000001</v>
      </c>
      <c r="M68" s="959" t="s">
        <v>1264</v>
      </c>
      <c r="N68" s="959" t="s">
        <v>121</v>
      </c>
      <c r="O68" s="959" t="s">
        <v>66</v>
      </c>
      <c r="P68" s="1218">
        <v>0</v>
      </c>
      <c r="Q68" s="962"/>
      <c r="R68" s="1094">
        <v>1</v>
      </c>
      <c r="S68" s="1219">
        <f>IFERROR(VLOOKUP(C68,'POM Y AVANCE'!$A$19:$H$657,8,FALSE),"")</f>
        <v>207.36</v>
      </c>
      <c r="T68" s="1061"/>
      <c r="U68" s="1220"/>
      <c r="V68" s="1220"/>
      <c r="W68" s="1221"/>
      <c r="X68" s="1061"/>
      <c r="Y68" s="1220"/>
      <c r="Z68" s="1221"/>
      <c r="AA68" s="1222">
        <f t="shared" si="1"/>
        <v>0</v>
      </c>
      <c r="AB68" s="1223">
        <f t="shared" si="2"/>
        <v>0</v>
      </c>
      <c r="AC68" s="1066">
        <f t="shared" si="3"/>
        <v>0</v>
      </c>
      <c r="AD68" s="1222">
        <f t="shared" si="10"/>
        <v>0</v>
      </c>
      <c r="AE68" s="1223">
        <f t="shared" si="5"/>
        <v>0</v>
      </c>
      <c r="AF68" s="1224">
        <f t="shared" si="0"/>
        <v>0</v>
      </c>
      <c r="AG68" s="987"/>
      <c r="AH68" s="1061"/>
      <c r="AI68" s="1220"/>
      <c r="AJ68" s="1220"/>
      <c r="AK68" s="1221"/>
      <c r="AL68" s="1225"/>
      <c r="AM68" s="1061"/>
      <c r="AN68" s="1225"/>
      <c r="AO68" s="1222">
        <f t="shared" si="6"/>
        <v>0</v>
      </c>
      <c r="AP68" s="1066">
        <f t="shared" si="9"/>
        <v>0</v>
      </c>
      <c r="AQ68" s="1222">
        <f t="shared" si="7"/>
        <v>0</v>
      </c>
      <c r="AR68" s="1224">
        <f t="shared" si="8"/>
        <v>0</v>
      </c>
    </row>
    <row r="69" spans="2:44">
      <c r="B69" s="958">
        <v>65</v>
      </c>
      <c r="C69" s="959" t="s">
        <v>2943</v>
      </c>
      <c r="D69" s="959" t="s">
        <v>114</v>
      </c>
      <c r="E69" s="959" t="s">
        <v>1261</v>
      </c>
      <c r="F69" s="959">
        <v>905</v>
      </c>
      <c r="G69" s="959" t="s">
        <v>1337</v>
      </c>
      <c r="H69" s="1217" t="s">
        <v>1256</v>
      </c>
      <c r="I69" s="1217" t="s">
        <v>1300</v>
      </c>
      <c r="J69" s="959" t="s">
        <v>1236</v>
      </c>
      <c r="K69" s="959" t="s">
        <v>1301</v>
      </c>
      <c r="L69" s="959">
        <v>1.5860000000000001</v>
      </c>
      <c r="M69" s="959" t="s">
        <v>1264</v>
      </c>
      <c r="N69" s="959" t="s">
        <v>123</v>
      </c>
      <c r="O69" s="959" t="s">
        <v>66</v>
      </c>
      <c r="P69" s="1218">
        <v>0</v>
      </c>
      <c r="Q69" s="962"/>
      <c r="R69" s="1094">
        <v>1</v>
      </c>
      <c r="S69" s="1219">
        <f>IFERROR(VLOOKUP(C69,'POM Y AVANCE'!$A$19:$H$657,8,FALSE),"")</f>
        <v>207.36</v>
      </c>
      <c r="T69" s="1061"/>
      <c r="U69" s="1220"/>
      <c r="V69" s="1220"/>
      <c r="W69" s="1221"/>
      <c r="X69" s="1061"/>
      <c r="Y69" s="1220"/>
      <c r="Z69" s="1221"/>
      <c r="AA69" s="1222">
        <f t="shared" si="1"/>
        <v>0</v>
      </c>
      <c r="AB69" s="1223">
        <f t="shared" si="2"/>
        <v>0</v>
      </c>
      <c r="AC69" s="1066">
        <f t="shared" si="3"/>
        <v>0</v>
      </c>
      <c r="AD69" s="1222">
        <f t="shared" si="10"/>
        <v>0</v>
      </c>
      <c r="AE69" s="1223">
        <f t="shared" si="5"/>
        <v>0</v>
      </c>
      <c r="AF69" s="1224">
        <f>IFERROR(AD69*S69,"")</f>
        <v>0</v>
      </c>
      <c r="AG69" s="987"/>
      <c r="AH69" s="1061"/>
      <c r="AI69" s="1220"/>
      <c r="AJ69" s="1220"/>
      <c r="AK69" s="1221"/>
      <c r="AL69" s="1225"/>
      <c r="AM69" s="1061"/>
      <c r="AN69" s="1225"/>
      <c r="AO69" s="1222">
        <f t="shared" si="6"/>
        <v>0</v>
      </c>
      <c r="AP69" s="1066">
        <f t="shared" si="9"/>
        <v>0</v>
      </c>
      <c r="AQ69" s="1222">
        <f t="shared" si="7"/>
        <v>0</v>
      </c>
      <c r="AR69" s="1224">
        <f t="shared" si="8"/>
        <v>0</v>
      </c>
    </row>
    <row r="70" spans="2:44">
      <c r="B70" s="958">
        <v>66</v>
      </c>
      <c r="C70" s="959" t="s">
        <v>2943</v>
      </c>
      <c r="D70" s="959" t="s">
        <v>114</v>
      </c>
      <c r="E70" s="959" t="s">
        <v>1261</v>
      </c>
      <c r="F70" s="959">
        <v>906</v>
      </c>
      <c r="G70" s="959" t="s">
        <v>1338</v>
      </c>
      <c r="H70" s="1217" t="s">
        <v>1256</v>
      </c>
      <c r="I70" s="1217" t="s">
        <v>1300</v>
      </c>
      <c r="J70" s="959" t="s">
        <v>1236</v>
      </c>
      <c r="K70" s="959" t="s">
        <v>1301</v>
      </c>
      <c r="L70" s="959">
        <v>1.5860000000000001</v>
      </c>
      <c r="M70" s="959" t="s">
        <v>1264</v>
      </c>
      <c r="N70" s="959" t="s">
        <v>124</v>
      </c>
      <c r="O70" s="959" t="s">
        <v>66</v>
      </c>
      <c r="P70" s="1218">
        <v>0</v>
      </c>
      <c r="Q70" s="962"/>
      <c r="R70" s="1094">
        <v>1</v>
      </c>
      <c r="S70" s="1219">
        <f>IFERROR(VLOOKUP(C70,'POM Y AVANCE'!$A$19:$H$657,8,FALSE),"")</f>
        <v>207.36</v>
      </c>
      <c r="T70" s="1061"/>
      <c r="U70" s="1220"/>
      <c r="V70" s="1220"/>
      <c r="W70" s="1221"/>
      <c r="X70" s="1061"/>
      <c r="Y70" s="1220"/>
      <c r="Z70" s="1221"/>
      <c r="AA70" s="1222">
        <f>AD70-X70</f>
        <v>0</v>
      </c>
      <c r="AB70" s="1223">
        <f>AA70/R70</f>
        <v>0</v>
      </c>
      <c r="AC70" s="1066">
        <f>IFERROR(AA70*S70,0)</f>
        <v>0</v>
      </c>
      <c r="AD70" s="1222">
        <f t="shared" si="10"/>
        <v>0</v>
      </c>
      <c r="AE70" s="1223">
        <f>IFERROR(AD70/$R$3,0)</f>
        <v>0</v>
      </c>
      <c r="AF70" s="1224">
        <f>IFERROR(AD70*S70,"")</f>
        <v>0</v>
      </c>
      <c r="AG70" s="987"/>
      <c r="AH70" s="1061"/>
      <c r="AI70" s="1220"/>
      <c r="AJ70" s="1220"/>
      <c r="AK70" s="1221"/>
      <c r="AL70" s="1225"/>
      <c r="AM70" s="1061"/>
      <c r="AN70" s="1225"/>
      <c r="AO70" s="1222">
        <f>AQ70-AM70</f>
        <v>0</v>
      </c>
      <c r="AP70" s="1066">
        <f t="shared" si="9"/>
        <v>0</v>
      </c>
      <c r="AQ70" s="1222">
        <f>AR70/R70</f>
        <v>0</v>
      </c>
      <c r="AR70" s="1224">
        <f>SUMPRODUCT(AH70:AL70,$AH$3:$AL$3)</f>
        <v>0</v>
      </c>
    </row>
    <row r="71" spans="2:44">
      <c r="B71" s="958">
        <v>67</v>
      </c>
      <c r="C71" s="959" t="s">
        <v>2943</v>
      </c>
      <c r="D71" s="959" t="s">
        <v>114</v>
      </c>
      <c r="E71" s="959" t="s">
        <v>1261</v>
      </c>
      <c r="F71" s="959">
        <v>907</v>
      </c>
      <c r="G71" s="959" t="s">
        <v>1339</v>
      </c>
      <c r="H71" s="1217" t="s">
        <v>1256</v>
      </c>
      <c r="I71" s="1217" t="s">
        <v>1300</v>
      </c>
      <c r="J71" s="959" t="s">
        <v>1236</v>
      </c>
      <c r="K71" s="959" t="s">
        <v>1301</v>
      </c>
      <c r="L71" s="959">
        <v>1.5860000000000001</v>
      </c>
      <c r="M71" s="959" t="s">
        <v>1264</v>
      </c>
      <c r="N71" s="959" t="s">
        <v>125</v>
      </c>
      <c r="O71" s="959" t="s">
        <v>66</v>
      </c>
      <c r="P71" s="1218">
        <v>0</v>
      </c>
      <c r="Q71" s="962"/>
      <c r="R71" s="1094">
        <v>1</v>
      </c>
      <c r="S71" s="1219">
        <f>IFERROR(VLOOKUP(C71,'POM Y AVANCE'!$A$19:$H$657,8,FALSE),"")</f>
        <v>207.36</v>
      </c>
      <c r="T71" s="1061"/>
      <c r="U71" s="1220"/>
      <c r="V71" s="1220"/>
      <c r="W71" s="1221"/>
      <c r="X71" s="1061"/>
      <c r="Y71" s="1220"/>
      <c r="Z71" s="1221"/>
      <c r="AA71" s="1222">
        <f>AD71-X71</f>
        <v>0</v>
      </c>
      <c r="AB71" s="1223">
        <f>AA71/R71</f>
        <v>0</v>
      </c>
      <c r="AC71" s="1066">
        <f>IFERROR(AA71*S71,0)</f>
        <v>0</v>
      </c>
      <c r="AD71" s="1222">
        <f t="shared" si="10"/>
        <v>0</v>
      </c>
      <c r="AE71" s="1223">
        <f>IFERROR(AD71/$R$3,0)</f>
        <v>0</v>
      </c>
      <c r="AF71" s="1224">
        <f>IFERROR(AD71*S71,"")</f>
        <v>0</v>
      </c>
      <c r="AG71" s="987"/>
      <c r="AH71" s="1061"/>
      <c r="AI71" s="1220"/>
      <c r="AJ71" s="1220"/>
      <c r="AK71" s="1221"/>
      <c r="AL71" s="1225"/>
      <c r="AM71" s="1061"/>
      <c r="AN71" s="1225"/>
      <c r="AO71" s="1222">
        <f>AQ71-AM71</f>
        <v>0</v>
      </c>
      <c r="AP71" s="1066">
        <f>AR71-AN71</f>
        <v>0</v>
      </c>
      <c r="AQ71" s="1222">
        <f>AR71/R71</f>
        <v>0</v>
      </c>
      <c r="AR71" s="1224">
        <f>SUMPRODUCT(AH71:AL71,$AH$3:$AL$3)</f>
        <v>0</v>
      </c>
    </row>
    <row r="72" spans="2:44" ht="13.9" thickBot="1">
      <c r="B72" s="959">
        <v>68</v>
      </c>
      <c r="C72" s="959" t="s">
        <v>2943</v>
      </c>
      <c r="D72" s="959" t="s">
        <v>114</v>
      </c>
      <c r="E72" s="959" t="s">
        <v>1261</v>
      </c>
      <c r="F72" s="959">
        <v>908</v>
      </c>
      <c r="G72" s="959" t="s">
        <v>1340</v>
      </c>
      <c r="H72" s="1217" t="s">
        <v>1256</v>
      </c>
      <c r="I72" s="1217" t="s">
        <v>1300</v>
      </c>
      <c r="J72" s="959" t="s">
        <v>1236</v>
      </c>
      <c r="K72" s="959" t="s">
        <v>1301</v>
      </c>
      <c r="L72" s="959">
        <v>1.5860000000000001</v>
      </c>
      <c r="M72" s="959" t="s">
        <v>1264</v>
      </c>
      <c r="N72" s="959" t="s">
        <v>128</v>
      </c>
      <c r="O72" s="959" t="s">
        <v>1341</v>
      </c>
      <c r="P72" s="1218">
        <v>0</v>
      </c>
      <c r="Q72" s="962"/>
      <c r="R72" s="1094">
        <v>1</v>
      </c>
      <c r="S72" s="1219">
        <f>IFERROR(VLOOKUP(C72,'POM Y AVANCE'!$A$19:$H$657,8,FALSE),"")</f>
        <v>207.36</v>
      </c>
      <c r="T72" s="1061"/>
      <c r="U72" s="1220"/>
      <c r="V72" s="1220"/>
      <c r="W72" s="1221"/>
      <c r="X72" s="1061"/>
      <c r="Y72" s="1220"/>
      <c r="Z72" s="1221"/>
      <c r="AA72" s="1222">
        <f>AD72-X72</f>
        <v>0</v>
      </c>
      <c r="AB72" s="1223">
        <f>AA72/R72</f>
        <v>0</v>
      </c>
      <c r="AC72" s="1066">
        <f>IFERROR(AA72*S72,0)</f>
        <v>0</v>
      </c>
      <c r="AD72" s="1222">
        <f t="shared" si="10"/>
        <v>0</v>
      </c>
      <c r="AE72" s="1223">
        <f>IFERROR(AD72/$R$3,0)</f>
        <v>0</v>
      </c>
      <c r="AF72" s="1224">
        <f>IFERROR(AD72*S72,"")</f>
        <v>0</v>
      </c>
      <c r="AG72" s="987"/>
      <c r="AH72" s="1228"/>
      <c r="AI72" s="1229"/>
      <c r="AJ72" s="1229"/>
      <c r="AK72" s="1230"/>
      <c r="AL72" s="1231"/>
      <c r="AM72" s="1228"/>
      <c r="AN72" s="1231"/>
      <c r="AO72" s="1232">
        <f>AQ72-AM72</f>
        <v>0</v>
      </c>
      <c r="AP72" s="1233">
        <f>AR72-AN72</f>
        <v>0</v>
      </c>
      <c r="AQ72" s="1232">
        <f>AR72/R72</f>
        <v>0</v>
      </c>
      <c r="AR72" s="1234">
        <f>SUMPRODUCT(AH72:AL72,$AH$3:$AL$3)</f>
        <v>0</v>
      </c>
    </row>
    <row r="73" spans="2:44" ht="13.9" thickBot="1">
      <c r="B73" s="959">
        <v>69</v>
      </c>
      <c r="C73" s="959" t="s">
        <v>2955</v>
      </c>
      <c r="D73" s="959" t="s">
        <v>114</v>
      </c>
      <c r="E73" s="959" t="s">
        <v>3478</v>
      </c>
      <c r="F73" s="959">
        <v>93812</v>
      </c>
      <c r="G73" s="959" t="s">
        <v>3479</v>
      </c>
      <c r="H73" s="1217" t="s">
        <v>3480</v>
      </c>
      <c r="I73" s="1217" t="s">
        <v>3481</v>
      </c>
      <c r="J73" s="959" t="s">
        <v>1236</v>
      </c>
      <c r="K73" s="959"/>
      <c r="L73" s="959"/>
      <c r="M73" s="959"/>
      <c r="N73" s="959"/>
      <c r="O73" s="959"/>
      <c r="P73" s="1218"/>
      <c r="Q73" s="1235"/>
      <c r="R73" s="1094">
        <v>1</v>
      </c>
      <c r="S73" s="1219">
        <f>IFERROR(VLOOKUP(C73,'POM Y AVANCE'!$A$19:$H$657,8,FALSE),"")</f>
        <v>207.36</v>
      </c>
      <c r="T73" s="1061"/>
      <c r="U73" s="1220"/>
      <c r="V73" s="1220"/>
      <c r="W73" s="1221"/>
      <c r="X73" s="1061"/>
      <c r="Y73" s="1220"/>
      <c r="Z73" s="1221"/>
      <c r="AA73" s="1222">
        <f t="shared" ref="AA73:AA80" si="11">AD73-X73</f>
        <v>0</v>
      </c>
      <c r="AB73" s="1223">
        <f t="shared" ref="AB73:AB80" si="12">AA73/R73</f>
        <v>0</v>
      </c>
      <c r="AC73" s="1066">
        <f t="shared" ref="AC73:AC80" si="13">IFERROR(AA73*S73,0)</f>
        <v>0</v>
      </c>
      <c r="AD73" s="1222">
        <f t="shared" ref="AD73:AD80" si="14">SUMPRODUCT(T73:W73,$T$3:$W$3)</f>
        <v>0</v>
      </c>
      <c r="AE73" s="1223">
        <f t="shared" ref="AE73:AE80" si="15">IFERROR(AD73/$R$3,0)</f>
        <v>0</v>
      </c>
      <c r="AF73" s="1224">
        <f t="shared" ref="AF73:AF80" si="16">IFERROR(AD73*S73,"")</f>
        <v>0</v>
      </c>
      <c r="AG73" s="987"/>
      <c r="AH73" s="1228"/>
      <c r="AI73" s="1229"/>
      <c r="AJ73" s="1229"/>
      <c r="AK73" s="1230"/>
      <c r="AL73" s="1231"/>
      <c r="AM73" s="1228"/>
      <c r="AN73" s="1231"/>
      <c r="AO73" s="1232">
        <f t="shared" ref="AO73:AO80" si="17">AQ73-AM73</f>
        <v>0</v>
      </c>
      <c r="AP73" s="1233">
        <f t="shared" ref="AP73:AP80" si="18">AR73-AN73</f>
        <v>0</v>
      </c>
      <c r="AQ73" s="1232">
        <f t="shared" ref="AQ73:AQ80" si="19">AR73/R73</f>
        <v>0</v>
      </c>
      <c r="AR73" s="1234">
        <f t="shared" ref="AR73:AR80" si="20">SUMPRODUCT(AH73:AL73,$AH$3:$AL$3)</f>
        <v>0</v>
      </c>
    </row>
    <row r="74" spans="2:44" ht="13.9" thickBot="1">
      <c r="B74" s="959">
        <v>70</v>
      </c>
      <c r="C74" s="959" t="s">
        <v>2955</v>
      </c>
      <c r="D74" s="959" t="s">
        <v>114</v>
      </c>
      <c r="E74" s="959" t="s">
        <v>3478</v>
      </c>
      <c r="F74" s="959">
        <v>93612</v>
      </c>
      <c r="G74" s="959" t="s">
        <v>3482</v>
      </c>
      <c r="H74" s="1217" t="s">
        <v>3480</v>
      </c>
      <c r="I74" s="1217" t="s">
        <v>3481</v>
      </c>
      <c r="J74" s="959" t="s">
        <v>1236</v>
      </c>
      <c r="K74" s="959"/>
      <c r="L74" s="959"/>
      <c r="M74" s="959"/>
      <c r="N74" s="959"/>
      <c r="O74" s="959"/>
      <c r="P74" s="1218"/>
      <c r="Q74" s="1235"/>
      <c r="R74" s="1094">
        <v>1</v>
      </c>
      <c r="S74" s="1219">
        <f>IFERROR(VLOOKUP(C74,'POM Y AVANCE'!$A$19:$H$657,8,FALSE),"")</f>
        <v>207.36</v>
      </c>
      <c r="T74" s="1061"/>
      <c r="U74" s="1220"/>
      <c r="V74" s="1220"/>
      <c r="W74" s="1221"/>
      <c r="X74" s="1061"/>
      <c r="Y74" s="1220"/>
      <c r="Z74" s="1221"/>
      <c r="AA74" s="1222">
        <f t="shared" si="11"/>
        <v>0</v>
      </c>
      <c r="AB74" s="1223">
        <f t="shared" si="12"/>
        <v>0</v>
      </c>
      <c r="AC74" s="1066">
        <f t="shared" si="13"/>
        <v>0</v>
      </c>
      <c r="AD74" s="1222">
        <f t="shared" si="14"/>
        <v>0</v>
      </c>
      <c r="AE74" s="1223">
        <f t="shared" si="15"/>
        <v>0</v>
      </c>
      <c r="AF74" s="1224">
        <f t="shared" si="16"/>
        <v>0</v>
      </c>
      <c r="AG74" s="987"/>
      <c r="AH74" s="1228"/>
      <c r="AI74" s="1229"/>
      <c r="AJ74" s="1229"/>
      <c r="AK74" s="1230"/>
      <c r="AL74" s="1231"/>
      <c r="AM74" s="1228"/>
      <c r="AN74" s="1231"/>
      <c r="AO74" s="1232">
        <f t="shared" si="17"/>
        <v>0</v>
      </c>
      <c r="AP74" s="1233">
        <f t="shared" si="18"/>
        <v>0</v>
      </c>
      <c r="AQ74" s="1232">
        <f t="shared" si="19"/>
        <v>0</v>
      </c>
      <c r="AR74" s="1234">
        <f t="shared" si="20"/>
        <v>0</v>
      </c>
    </row>
    <row r="75" spans="2:44" ht="13.9" thickBot="1">
      <c r="B75" s="959">
        <v>71</v>
      </c>
      <c r="C75" s="959" t="s">
        <v>2955</v>
      </c>
      <c r="D75" s="959" t="s">
        <v>114</v>
      </c>
      <c r="E75" s="959" t="s">
        <v>3478</v>
      </c>
      <c r="F75" s="959">
        <v>93512</v>
      </c>
      <c r="G75" s="959" t="s">
        <v>3483</v>
      </c>
      <c r="H75" s="1217" t="s">
        <v>3480</v>
      </c>
      <c r="I75" s="1217" t="s">
        <v>3481</v>
      </c>
      <c r="J75" s="959" t="s">
        <v>1236</v>
      </c>
      <c r="K75" s="959"/>
      <c r="L75" s="959"/>
      <c r="M75" s="959"/>
      <c r="N75" s="959"/>
      <c r="O75" s="959"/>
      <c r="P75" s="1218"/>
      <c r="Q75" s="1235"/>
      <c r="R75" s="1094">
        <v>1</v>
      </c>
      <c r="S75" s="1219">
        <f>IFERROR(VLOOKUP(C75,'POM Y AVANCE'!$A$19:$H$657,8,FALSE),"")</f>
        <v>207.36</v>
      </c>
      <c r="T75" s="1061"/>
      <c r="U75" s="1220"/>
      <c r="V75" s="1220"/>
      <c r="W75" s="1221"/>
      <c r="X75" s="1061"/>
      <c r="Y75" s="1220"/>
      <c r="Z75" s="1221"/>
      <c r="AA75" s="1222">
        <f t="shared" si="11"/>
        <v>0</v>
      </c>
      <c r="AB75" s="1223">
        <f t="shared" si="12"/>
        <v>0</v>
      </c>
      <c r="AC75" s="1066">
        <f t="shared" si="13"/>
        <v>0</v>
      </c>
      <c r="AD75" s="1222">
        <f t="shared" si="14"/>
        <v>0</v>
      </c>
      <c r="AE75" s="1223">
        <f t="shared" si="15"/>
        <v>0</v>
      </c>
      <c r="AF75" s="1224">
        <f t="shared" si="16"/>
        <v>0</v>
      </c>
      <c r="AG75" s="987"/>
      <c r="AH75" s="1228"/>
      <c r="AI75" s="1229"/>
      <c r="AJ75" s="1229"/>
      <c r="AK75" s="1230"/>
      <c r="AL75" s="1231"/>
      <c r="AM75" s="1228"/>
      <c r="AN75" s="1231"/>
      <c r="AO75" s="1232">
        <f t="shared" si="17"/>
        <v>0</v>
      </c>
      <c r="AP75" s="1233">
        <f t="shared" si="18"/>
        <v>0</v>
      </c>
      <c r="AQ75" s="1232">
        <f t="shared" si="19"/>
        <v>0</v>
      </c>
      <c r="AR75" s="1234">
        <f t="shared" si="20"/>
        <v>0</v>
      </c>
    </row>
    <row r="76" spans="2:44" ht="13.9" thickBot="1">
      <c r="B76" s="959">
        <v>72</v>
      </c>
      <c r="C76" s="959" t="s">
        <v>2955</v>
      </c>
      <c r="D76" s="959" t="s">
        <v>114</v>
      </c>
      <c r="E76" s="959" t="s">
        <v>3478</v>
      </c>
      <c r="F76" s="959">
        <v>93412</v>
      </c>
      <c r="G76" s="959" t="s">
        <v>3484</v>
      </c>
      <c r="H76" s="1217" t="s">
        <v>3480</v>
      </c>
      <c r="I76" s="1217" t="s">
        <v>3481</v>
      </c>
      <c r="J76" s="959" t="s">
        <v>1236</v>
      </c>
      <c r="K76" s="959"/>
      <c r="L76" s="959"/>
      <c r="M76" s="959"/>
      <c r="N76" s="959"/>
      <c r="O76" s="959"/>
      <c r="P76" s="1218"/>
      <c r="Q76" s="1235"/>
      <c r="R76" s="1094">
        <v>1</v>
      </c>
      <c r="S76" s="1219">
        <f>IFERROR(VLOOKUP(C76,'POM Y AVANCE'!$A$19:$H$657,8,FALSE),"")</f>
        <v>207.36</v>
      </c>
      <c r="T76" s="1061"/>
      <c r="U76" s="1220"/>
      <c r="V76" s="1220"/>
      <c r="W76" s="1221"/>
      <c r="X76" s="1061"/>
      <c r="Y76" s="1220"/>
      <c r="Z76" s="1221"/>
      <c r="AA76" s="1222">
        <f t="shared" si="11"/>
        <v>0</v>
      </c>
      <c r="AB76" s="1223">
        <f t="shared" si="12"/>
        <v>0</v>
      </c>
      <c r="AC76" s="1066">
        <f t="shared" si="13"/>
        <v>0</v>
      </c>
      <c r="AD76" s="1222">
        <f t="shared" si="14"/>
        <v>0</v>
      </c>
      <c r="AE76" s="1223">
        <f t="shared" si="15"/>
        <v>0</v>
      </c>
      <c r="AF76" s="1224">
        <f t="shared" si="16"/>
        <v>0</v>
      </c>
      <c r="AG76" s="987"/>
      <c r="AH76" s="1228"/>
      <c r="AI76" s="1229"/>
      <c r="AJ76" s="1229"/>
      <c r="AK76" s="1230"/>
      <c r="AL76" s="1231"/>
      <c r="AM76" s="1228"/>
      <c r="AN76" s="1231"/>
      <c r="AO76" s="1232">
        <f t="shared" si="17"/>
        <v>0</v>
      </c>
      <c r="AP76" s="1233">
        <f t="shared" si="18"/>
        <v>0</v>
      </c>
      <c r="AQ76" s="1232">
        <f t="shared" si="19"/>
        <v>0</v>
      </c>
      <c r="AR76" s="1234">
        <f t="shared" si="20"/>
        <v>0</v>
      </c>
    </row>
    <row r="77" spans="2:44" ht="13.9" thickBot="1">
      <c r="B77" s="959">
        <v>73</v>
      </c>
      <c r="C77" s="959" t="s">
        <v>2955</v>
      </c>
      <c r="D77" s="959" t="s">
        <v>114</v>
      </c>
      <c r="E77" s="959" t="s">
        <v>3478</v>
      </c>
      <c r="F77" s="959">
        <v>93312</v>
      </c>
      <c r="G77" s="959" t="s">
        <v>3485</v>
      </c>
      <c r="H77" s="1217" t="s">
        <v>3480</v>
      </c>
      <c r="I77" s="1217" t="s">
        <v>3481</v>
      </c>
      <c r="J77" s="959" t="s">
        <v>1236</v>
      </c>
      <c r="K77" s="959"/>
      <c r="L77" s="959"/>
      <c r="M77" s="959"/>
      <c r="N77" s="959"/>
      <c r="O77" s="959"/>
      <c r="P77" s="1218"/>
      <c r="Q77" s="1235"/>
      <c r="R77" s="1094">
        <v>1</v>
      </c>
      <c r="S77" s="1219">
        <f>IFERROR(VLOOKUP(C77,'POM Y AVANCE'!$A$19:$H$657,8,FALSE),"")</f>
        <v>207.36</v>
      </c>
      <c r="T77" s="1061"/>
      <c r="U77" s="1220"/>
      <c r="V77" s="1220"/>
      <c r="W77" s="1221"/>
      <c r="X77" s="1061"/>
      <c r="Y77" s="1220"/>
      <c r="Z77" s="1221"/>
      <c r="AA77" s="1222">
        <f t="shared" si="11"/>
        <v>0</v>
      </c>
      <c r="AB77" s="1223">
        <f t="shared" si="12"/>
        <v>0</v>
      </c>
      <c r="AC77" s="1066">
        <f t="shared" si="13"/>
        <v>0</v>
      </c>
      <c r="AD77" s="1222">
        <f t="shared" si="14"/>
        <v>0</v>
      </c>
      <c r="AE77" s="1223">
        <f t="shared" si="15"/>
        <v>0</v>
      </c>
      <c r="AF77" s="1224">
        <f t="shared" si="16"/>
        <v>0</v>
      </c>
      <c r="AG77" s="987"/>
      <c r="AH77" s="1228"/>
      <c r="AI77" s="1229"/>
      <c r="AJ77" s="1229"/>
      <c r="AK77" s="1230"/>
      <c r="AL77" s="1231"/>
      <c r="AM77" s="1228"/>
      <c r="AN77" s="1231"/>
      <c r="AO77" s="1232">
        <f t="shared" si="17"/>
        <v>0</v>
      </c>
      <c r="AP77" s="1233">
        <f t="shared" si="18"/>
        <v>0</v>
      </c>
      <c r="AQ77" s="1232">
        <f t="shared" si="19"/>
        <v>0</v>
      </c>
      <c r="AR77" s="1234">
        <f t="shared" si="20"/>
        <v>0</v>
      </c>
    </row>
    <row r="78" spans="2:44" ht="13.9" thickBot="1">
      <c r="B78" s="959">
        <v>74</v>
      </c>
      <c r="C78" s="959" t="s">
        <v>2955</v>
      </c>
      <c r="D78" s="959" t="s">
        <v>114</v>
      </c>
      <c r="E78" s="959" t="s">
        <v>3478</v>
      </c>
      <c r="F78" s="959">
        <v>93212</v>
      </c>
      <c r="G78" s="959" t="s">
        <v>3486</v>
      </c>
      <c r="H78" s="1217" t="s">
        <v>3480</v>
      </c>
      <c r="I78" s="1217" t="s">
        <v>3481</v>
      </c>
      <c r="J78" s="959" t="s">
        <v>1236</v>
      </c>
      <c r="K78" s="959"/>
      <c r="L78" s="959"/>
      <c r="M78" s="959"/>
      <c r="N78" s="959"/>
      <c r="O78" s="959"/>
      <c r="P78" s="1218"/>
      <c r="Q78" s="1235"/>
      <c r="R78" s="1094">
        <v>1</v>
      </c>
      <c r="S78" s="1219">
        <f>IFERROR(VLOOKUP(C78,'POM Y AVANCE'!$A$19:$H$657,8,FALSE),"")</f>
        <v>207.36</v>
      </c>
      <c r="T78" s="1061"/>
      <c r="U78" s="1220"/>
      <c r="V78" s="1220"/>
      <c r="W78" s="1221"/>
      <c r="X78" s="1061"/>
      <c r="Y78" s="1220"/>
      <c r="Z78" s="1221"/>
      <c r="AA78" s="1222">
        <f t="shared" si="11"/>
        <v>0</v>
      </c>
      <c r="AB78" s="1223">
        <f t="shared" si="12"/>
        <v>0</v>
      </c>
      <c r="AC78" s="1066">
        <f t="shared" si="13"/>
        <v>0</v>
      </c>
      <c r="AD78" s="1222">
        <f t="shared" si="14"/>
        <v>0</v>
      </c>
      <c r="AE78" s="1223">
        <f t="shared" si="15"/>
        <v>0</v>
      </c>
      <c r="AF78" s="1224">
        <f t="shared" si="16"/>
        <v>0</v>
      </c>
      <c r="AG78" s="987"/>
      <c r="AH78" s="1228"/>
      <c r="AI78" s="1229"/>
      <c r="AJ78" s="1229"/>
      <c r="AK78" s="1230"/>
      <c r="AL78" s="1231"/>
      <c r="AM78" s="1228"/>
      <c r="AN78" s="1231"/>
      <c r="AO78" s="1232">
        <f t="shared" si="17"/>
        <v>0</v>
      </c>
      <c r="AP78" s="1233">
        <f t="shared" si="18"/>
        <v>0</v>
      </c>
      <c r="AQ78" s="1232">
        <f t="shared" si="19"/>
        <v>0</v>
      </c>
      <c r="AR78" s="1234">
        <f t="shared" si="20"/>
        <v>0</v>
      </c>
    </row>
    <row r="79" spans="2:44" ht="13.9" thickBot="1">
      <c r="B79" s="959">
        <v>75</v>
      </c>
      <c r="C79" s="959" t="s">
        <v>2955</v>
      </c>
      <c r="D79" s="959" t="s">
        <v>114</v>
      </c>
      <c r="E79" s="959" t="s">
        <v>3478</v>
      </c>
      <c r="F79" s="959">
        <v>93112</v>
      </c>
      <c r="G79" s="959" t="s">
        <v>3487</v>
      </c>
      <c r="H79" s="1217" t="s">
        <v>3480</v>
      </c>
      <c r="I79" s="1217" t="s">
        <v>3481</v>
      </c>
      <c r="J79" s="959" t="s">
        <v>1236</v>
      </c>
      <c r="K79" s="959"/>
      <c r="L79" s="959"/>
      <c r="M79" s="959"/>
      <c r="N79" s="959"/>
      <c r="O79" s="959"/>
      <c r="P79" s="1218"/>
      <c r="Q79" s="1235"/>
      <c r="R79" s="1094">
        <v>1</v>
      </c>
      <c r="S79" s="1219">
        <f>IFERROR(VLOOKUP(C79,'POM Y AVANCE'!$A$19:$H$657,8,FALSE),"")</f>
        <v>207.36</v>
      </c>
      <c r="T79" s="1061"/>
      <c r="U79" s="1220"/>
      <c r="V79" s="1220"/>
      <c r="W79" s="1221"/>
      <c r="X79" s="1061"/>
      <c r="Y79" s="1220"/>
      <c r="Z79" s="1221"/>
      <c r="AA79" s="1222">
        <f t="shared" si="11"/>
        <v>0</v>
      </c>
      <c r="AB79" s="1223">
        <f t="shared" si="12"/>
        <v>0</v>
      </c>
      <c r="AC79" s="1066">
        <f t="shared" si="13"/>
        <v>0</v>
      </c>
      <c r="AD79" s="1222">
        <f t="shared" si="14"/>
        <v>0</v>
      </c>
      <c r="AE79" s="1223">
        <f t="shared" si="15"/>
        <v>0</v>
      </c>
      <c r="AF79" s="1224">
        <f t="shared" si="16"/>
        <v>0</v>
      </c>
      <c r="AG79" s="987"/>
      <c r="AH79" s="1228"/>
      <c r="AI79" s="1229"/>
      <c r="AJ79" s="1229"/>
      <c r="AK79" s="1230"/>
      <c r="AL79" s="1231"/>
      <c r="AM79" s="1228"/>
      <c r="AN79" s="1231"/>
      <c r="AO79" s="1232">
        <f t="shared" si="17"/>
        <v>0</v>
      </c>
      <c r="AP79" s="1233">
        <f t="shared" si="18"/>
        <v>0</v>
      </c>
      <c r="AQ79" s="1232">
        <f t="shared" si="19"/>
        <v>0</v>
      </c>
      <c r="AR79" s="1234">
        <f t="shared" si="20"/>
        <v>0</v>
      </c>
    </row>
    <row r="80" spans="2:44" ht="13.9" thickBot="1">
      <c r="B80" s="959">
        <v>76</v>
      </c>
      <c r="C80" s="959" t="s">
        <v>2955</v>
      </c>
      <c r="D80" s="959" t="s">
        <v>114</v>
      </c>
      <c r="E80" s="959" t="s">
        <v>3478</v>
      </c>
      <c r="F80" s="959">
        <v>93912</v>
      </c>
      <c r="G80" s="959" t="s">
        <v>3488</v>
      </c>
      <c r="H80" s="1217" t="s">
        <v>3480</v>
      </c>
      <c r="I80" s="1217" t="s">
        <v>3481</v>
      </c>
      <c r="J80" s="959" t="s">
        <v>1236</v>
      </c>
      <c r="K80" s="959"/>
      <c r="L80" s="959"/>
      <c r="M80" s="959"/>
      <c r="N80" s="959"/>
      <c r="O80" s="959"/>
      <c r="P80" s="1218"/>
      <c r="Q80" s="1236"/>
      <c r="R80" s="1237">
        <v>1</v>
      </c>
      <c r="S80" s="1238">
        <f>IFERROR(VLOOKUP(C80,'POM Y AVANCE'!$A$19:$H$657,8,FALSE),"")</f>
        <v>207.36</v>
      </c>
      <c r="T80" s="1228"/>
      <c r="U80" s="1229"/>
      <c r="V80" s="1229"/>
      <c r="W80" s="1230"/>
      <c r="X80" s="1228"/>
      <c r="Y80" s="1229"/>
      <c r="Z80" s="1230"/>
      <c r="AA80" s="1232">
        <f t="shared" si="11"/>
        <v>0</v>
      </c>
      <c r="AB80" s="1239">
        <f t="shared" si="12"/>
        <v>0</v>
      </c>
      <c r="AC80" s="1233">
        <f t="shared" si="13"/>
        <v>0</v>
      </c>
      <c r="AD80" s="1232">
        <f t="shared" si="14"/>
        <v>0</v>
      </c>
      <c r="AE80" s="1239">
        <f t="shared" si="15"/>
        <v>0</v>
      </c>
      <c r="AF80" s="1234">
        <f t="shared" si="16"/>
        <v>0</v>
      </c>
      <c r="AG80" s="987"/>
      <c r="AH80" s="1228"/>
      <c r="AI80" s="1229"/>
      <c r="AJ80" s="1229"/>
      <c r="AK80" s="1230"/>
      <c r="AL80" s="1231"/>
      <c r="AM80" s="1228"/>
      <c r="AN80" s="1231"/>
      <c r="AO80" s="1232">
        <f t="shared" si="17"/>
        <v>0</v>
      </c>
      <c r="AP80" s="1233">
        <f t="shared" si="18"/>
        <v>0</v>
      </c>
      <c r="AQ80" s="1232">
        <f t="shared" si="19"/>
        <v>0</v>
      </c>
      <c r="AR80" s="1234">
        <f t="shared" si="20"/>
        <v>0</v>
      </c>
    </row>
    <row r="82" spans="9:9">
      <c r="I82" s="987" t="s">
        <v>3489</v>
      </c>
    </row>
  </sheetData>
  <autoFilter ref="B4:Q80" xr:uid="{00000000-0009-0000-0000-00000A000000}"/>
  <mergeCells count="11">
    <mergeCell ref="AM1:AR1"/>
    <mergeCell ref="AH2:AL2"/>
    <mergeCell ref="AM2:AN2"/>
    <mergeCell ref="AO2:AP2"/>
    <mergeCell ref="AQ2:AR2"/>
    <mergeCell ref="X2:Z2"/>
    <mergeCell ref="AA2:AC2"/>
    <mergeCell ref="AD2:AF2"/>
    <mergeCell ref="B2:I3"/>
    <mergeCell ref="AU42:AV42"/>
    <mergeCell ref="T2:W2"/>
  </mergeCells>
  <phoneticPr fontId="15" type="noConversion"/>
  <pageMargins left="0.7" right="0.7" top="0.75" bottom="0.75" header="0.3" footer="0.3"/>
  <pageSetup paperSize="9" orientation="portrait" r:id="rId2"/>
  <ignoredErrors>
    <ignoredError sqref="AB3" formula="1"/>
  </ignoredErrors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BF3A1"/>
  </sheetPr>
  <dimension ref="B1:AL103"/>
  <sheetViews>
    <sheetView zoomScale="85" zoomScaleNormal="85" workbookViewId="0">
      <selection activeCell="K23" sqref="K23"/>
    </sheetView>
  </sheetViews>
  <sheetFormatPr defaultColWidth="11.42578125" defaultRowHeight="13.15"/>
  <cols>
    <col min="1" max="1" width="3.28515625" style="344" customWidth="1"/>
    <col min="2" max="2" width="12.7109375" style="344" bestFit="1" customWidth="1"/>
    <col min="3" max="3" width="11.42578125" style="344" hidden="1" customWidth="1"/>
    <col min="4" max="4" width="7.42578125" style="344" bestFit="1" customWidth="1"/>
    <col min="5" max="5" width="14.42578125" style="344" bestFit="1" customWidth="1"/>
    <col min="6" max="6" width="8" style="348" bestFit="1" customWidth="1"/>
    <col min="7" max="7" width="8.7109375" style="344" customWidth="1"/>
    <col min="8" max="8" width="7.140625" style="344" customWidth="1"/>
    <col min="9" max="9" width="7.7109375" style="361" customWidth="1"/>
    <col min="10" max="10" width="14.42578125" style="344" customWidth="1"/>
    <col min="11" max="11" width="35" style="344" bestFit="1" customWidth="1"/>
    <col min="12" max="12" width="6" style="344" customWidth="1"/>
    <col min="13" max="13" width="54.7109375" style="344" hidden="1" customWidth="1"/>
    <col min="14" max="14" width="11.28515625" style="344" customWidth="1"/>
    <col min="15" max="15" width="9.42578125" style="344" customWidth="1"/>
    <col min="16" max="16" width="10.140625" style="344" bestFit="1" customWidth="1"/>
    <col min="17" max="17" width="11.28515625" style="344" customWidth="1"/>
    <col min="18" max="18" width="20.7109375" style="344" customWidth="1"/>
    <col min="19" max="19" width="14.42578125" style="344" bestFit="1" customWidth="1"/>
    <col min="20" max="20" width="11.28515625" style="344" bestFit="1" customWidth="1"/>
    <col min="21" max="21" width="10.42578125" style="344" bestFit="1" customWidth="1"/>
    <col min="22" max="22" width="14.140625" style="344" bestFit="1" customWidth="1"/>
    <col min="23" max="23" width="15" style="344" bestFit="1" customWidth="1"/>
    <col min="24" max="24" width="9.5703125" style="344" customWidth="1"/>
    <col min="25" max="25" width="14.140625" style="344" bestFit="1" customWidth="1"/>
    <col min="26" max="27" width="11.42578125" style="344"/>
    <col min="28" max="28" width="15" style="344" bestFit="1" customWidth="1"/>
    <col min="29" max="29" width="2.42578125" style="344" customWidth="1"/>
    <col min="30" max="30" width="11.42578125" style="344"/>
    <col min="31" max="31" width="16" style="344" bestFit="1" customWidth="1"/>
    <col min="32" max="32" width="11.42578125" style="344"/>
    <col min="33" max="33" width="10.5703125" style="344" customWidth="1"/>
    <col min="34" max="34" width="14.28515625" style="344" customWidth="1"/>
    <col min="35" max="16384" width="11.42578125" style="344"/>
  </cols>
  <sheetData>
    <row r="1" spans="2:38" ht="13.9" thickBot="1">
      <c r="B1" s="987"/>
      <c r="C1" s="987"/>
      <c r="D1" s="987"/>
      <c r="E1" s="987"/>
      <c r="F1" s="909"/>
      <c r="G1" s="987"/>
      <c r="H1" s="987"/>
      <c r="I1" s="1240"/>
      <c r="J1" s="987"/>
      <c r="K1" s="987"/>
      <c r="L1" s="987"/>
      <c r="M1" s="987"/>
      <c r="N1" s="987"/>
      <c r="O1" s="987"/>
      <c r="P1" s="987"/>
      <c r="Q1" s="987"/>
      <c r="R1" s="987"/>
      <c r="S1" s="987"/>
      <c r="T1" s="987"/>
      <c r="U1" s="987"/>
      <c r="V1" s="987"/>
      <c r="W1" s="987"/>
      <c r="X1" s="987"/>
      <c r="Y1" s="987"/>
      <c r="Z1" s="987"/>
      <c r="AA1" s="987"/>
      <c r="AB1" s="987"/>
      <c r="AC1" s="987"/>
      <c r="AD1" s="987"/>
      <c r="AE1" s="987"/>
      <c r="AF1" s="987"/>
      <c r="AG1" s="987"/>
      <c r="AH1" s="987"/>
      <c r="AI1" s="987"/>
      <c r="AJ1" s="987"/>
      <c r="AK1" s="987"/>
      <c r="AL1" s="987"/>
    </row>
    <row r="2" spans="2:38" ht="15" customHeight="1" thickBot="1">
      <c r="B2" s="987"/>
      <c r="C2" s="987"/>
      <c r="D2" s="987"/>
      <c r="E2" s="431"/>
      <c r="F2" s="431"/>
      <c r="G2" s="852" t="s">
        <v>955</v>
      </c>
      <c r="H2" s="853"/>
      <c r="I2" s="853"/>
      <c r="J2" s="853"/>
      <c r="K2" s="854"/>
      <c r="L2" s="431"/>
      <c r="M2" s="431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987"/>
      <c r="AA2" s="987"/>
      <c r="AB2" s="987"/>
      <c r="AC2" s="987"/>
      <c r="AD2" s="987"/>
      <c r="AE2" s="987"/>
      <c r="AF2" s="987"/>
      <c r="AG2" s="987"/>
      <c r="AH2" s="987"/>
      <c r="AI2" s="987"/>
      <c r="AJ2" s="987"/>
      <c r="AK2" s="987"/>
      <c r="AL2" s="987"/>
    </row>
    <row r="3" spans="2:38" ht="13.9" thickBot="1">
      <c r="B3" s="987"/>
      <c r="C3" s="987"/>
      <c r="D3" s="431"/>
      <c r="E3" s="431"/>
      <c r="F3" s="431"/>
      <c r="G3" s="855"/>
      <c r="H3" s="856"/>
      <c r="I3" s="856"/>
      <c r="J3" s="856"/>
      <c r="K3" s="857"/>
      <c r="L3" s="431"/>
      <c r="M3" s="431"/>
      <c r="N3" s="987"/>
      <c r="O3" s="987"/>
      <c r="P3" s="987"/>
      <c r="Q3" s="987"/>
      <c r="R3" s="987"/>
      <c r="S3" s="987"/>
      <c r="T3" s="987"/>
      <c r="U3" s="987"/>
      <c r="V3" s="987"/>
      <c r="W3" s="987"/>
      <c r="X3" s="987"/>
      <c r="Y3" s="987"/>
      <c r="Z3" s="987"/>
      <c r="AA3" s="987"/>
      <c r="AB3" s="987"/>
      <c r="AC3" s="987"/>
      <c r="AD3" s="909"/>
      <c r="AE3" s="909"/>
      <c r="AF3" s="909"/>
      <c r="AG3" s="844" t="s">
        <v>5</v>
      </c>
      <c r="AH3" s="845"/>
      <c r="AI3" s="845"/>
      <c r="AJ3" s="845"/>
      <c r="AK3" s="845"/>
      <c r="AL3" s="846"/>
    </row>
    <row r="4" spans="2:38" ht="15" customHeight="1" thickBot="1">
      <c r="B4" s="987"/>
      <c r="C4" s="987"/>
      <c r="D4" s="987"/>
      <c r="E4" s="987"/>
      <c r="F4" s="909"/>
      <c r="G4" s="987"/>
      <c r="H4" s="987"/>
      <c r="I4" s="1240"/>
      <c r="J4" s="987"/>
      <c r="K4" s="987"/>
      <c r="L4" s="987"/>
      <c r="M4" s="987"/>
      <c r="N4" s="987"/>
      <c r="O4" s="909"/>
      <c r="P4" s="909"/>
      <c r="Q4" s="844" t="s">
        <v>3490</v>
      </c>
      <c r="R4" s="845"/>
      <c r="S4" s="845"/>
      <c r="T4" s="830" t="s">
        <v>3491</v>
      </c>
      <c r="U4" s="831"/>
      <c r="V4" s="832"/>
      <c r="W4" s="830" t="s">
        <v>3469</v>
      </c>
      <c r="X4" s="831"/>
      <c r="Y4" s="832"/>
      <c r="Z4" s="830" t="s">
        <v>3470</v>
      </c>
      <c r="AA4" s="831"/>
      <c r="AB4" s="832"/>
      <c r="AC4" s="987"/>
      <c r="AD4" s="847" t="s">
        <v>15</v>
      </c>
      <c r="AE4" s="848"/>
      <c r="AF4" s="849"/>
      <c r="AG4" s="844" t="s">
        <v>16</v>
      </c>
      <c r="AH4" s="846"/>
      <c r="AI4" s="844" t="s">
        <v>17</v>
      </c>
      <c r="AJ4" s="846"/>
      <c r="AK4" s="844" t="s">
        <v>18</v>
      </c>
      <c r="AL4" s="846"/>
    </row>
    <row r="5" spans="2:38" ht="13.9" thickBot="1">
      <c r="B5" s="858" t="s">
        <v>958</v>
      </c>
      <c r="C5" s="859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60"/>
      <c r="O5" s="404">
        <f>SUBTOTAL(9,O7:O19)</f>
        <v>54</v>
      </c>
      <c r="P5" s="730"/>
      <c r="Q5" s="352">
        <v>0.35</v>
      </c>
      <c r="R5" s="353">
        <v>0.6</v>
      </c>
      <c r="S5" s="354">
        <v>0.05</v>
      </c>
      <c r="T5" s="339">
        <f t="shared" ref="T5:V5" si="0">SUM(T7:T19)</f>
        <v>0</v>
      </c>
      <c r="U5" s="340">
        <f t="shared" si="0"/>
        <v>0</v>
      </c>
      <c r="V5" s="338">
        <f t="shared" si="0"/>
        <v>0</v>
      </c>
      <c r="W5" s="339">
        <f t="shared" ref="W5:AB5" si="1">SUM(W7:W19)</f>
        <v>0</v>
      </c>
      <c r="X5" s="340">
        <f t="shared" si="1"/>
        <v>0</v>
      </c>
      <c r="Y5" s="338">
        <f t="shared" si="1"/>
        <v>0</v>
      </c>
      <c r="Z5" s="339">
        <f t="shared" si="1"/>
        <v>0</v>
      </c>
      <c r="AA5" s="356">
        <f t="shared" si="1"/>
        <v>0</v>
      </c>
      <c r="AB5" s="338">
        <f t="shared" si="1"/>
        <v>0</v>
      </c>
      <c r="AC5" s="987"/>
      <c r="AD5" s="383">
        <v>0.35</v>
      </c>
      <c r="AE5" s="387">
        <v>0.5</v>
      </c>
      <c r="AF5" s="384">
        <v>0.1</v>
      </c>
      <c r="AG5" s="385">
        <f>SUBTOTAL(9,AG7:AG29)</f>
        <v>0</v>
      </c>
      <c r="AH5" s="385">
        <f>+SUBTOTAL(9,AH7:AH812)</f>
        <v>0</v>
      </c>
      <c r="AI5" s="385">
        <f>SUBTOTAL(9,AI7:AI29)</f>
        <v>0</v>
      </c>
      <c r="AJ5" s="385">
        <f>SUBTOTAL(9,AJ7:AJ29)</f>
        <v>0</v>
      </c>
      <c r="AK5" s="386">
        <f>IFERROR(AL5/M5,0)</f>
        <v>0</v>
      </c>
      <c r="AL5" s="385">
        <f>+SUBTOTAL(9,AL7:AL812)</f>
        <v>0</v>
      </c>
    </row>
    <row r="6" spans="2:38" ht="48" customHeight="1" thickBot="1">
      <c r="B6" s="145" t="s">
        <v>20</v>
      </c>
      <c r="C6" s="145" t="s">
        <v>959</v>
      </c>
      <c r="D6" s="145" t="s">
        <v>960</v>
      </c>
      <c r="E6" s="145" t="s">
        <v>961</v>
      </c>
      <c r="F6" s="145" t="s">
        <v>962</v>
      </c>
      <c r="G6" s="145" t="s">
        <v>963</v>
      </c>
      <c r="H6" s="146" t="s">
        <v>964</v>
      </c>
      <c r="I6" s="146" t="s">
        <v>965</v>
      </c>
      <c r="J6" s="146" t="s">
        <v>966</v>
      </c>
      <c r="K6" s="146" t="s">
        <v>967</v>
      </c>
      <c r="L6" s="146" t="s">
        <v>26</v>
      </c>
      <c r="M6" s="146" t="s">
        <v>45</v>
      </c>
      <c r="N6" s="146" t="s">
        <v>968</v>
      </c>
      <c r="O6" s="145" t="s">
        <v>55</v>
      </c>
      <c r="P6" s="160" t="s">
        <v>3492</v>
      </c>
      <c r="Q6" s="357" t="s">
        <v>49</v>
      </c>
      <c r="R6" s="359" t="s">
        <v>3473</v>
      </c>
      <c r="S6" s="358" t="s">
        <v>3475</v>
      </c>
      <c r="T6" s="357" t="s">
        <v>56</v>
      </c>
      <c r="U6" s="358" t="s">
        <v>3472</v>
      </c>
      <c r="V6" s="360" t="s">
        <v>3493</v>
      </c>
      <c r="W6" s="339" t="s">
        <v>56</v>
      </c>
      <c r="X6" s="340" t="s">
        <v>3472</v>
      </c>
      <c r="Y6" s="338" t="s">
        <v>3493</v>
      </c>
      <c r="Z6" s="339" t="s">
        <v>56</v>
      </c>
      <c r="AA6" s="340" t="s">
        <v>3472</v>
      </c>
      <c r="AB6" s="338" t="s">
        <v>3493</v>
      </c>
      <c r="AC6" s="987"/>
      <c r="AD6" s="78" t="s">
        <v>49</v>
      </c>
      <c r="AE6" s="78" t="s">
        <v>3494</v>
      </c>
      <c r="AF6" s="379" t="s">
        <v>60</v>
      </c>
      <c r="AG6" s="357" t="s">
        <v>61</v>
      </c>
      <c r="AH6" s="360" t="s">
        <v>55</v>
      </c>
      <c r="AI6" s="357" t="s">
        <v>61</v>
      </c>
      <c r="AJ6" s="360" t="s">
        <v>55</v>
      </c>
      <c r="AK6" s="357" t="s">
        <v>61</v>
      </c>
      <c r="AL6" s="360" t="s">
        <v>55</v>
      </c>
    </row>
    <row r="7" spans="2:38">
      <c r="B7" s="1202">
        <v>1</v>
      </c>
      <c r="C7" s="1203"/>
      <c r="D7" s="1241" t="s">
        <v>969</v>
      </c>
      <c r="E7" s="1203" t="s">
        <v>970</v>
      </c>
      <c r="F7" s="1241">
        <v>30</v>
      </c>
      <c r="G7" s="1241">
        <v>1</v>
      </c>
      <c r="H7" s="1241" t="s">
        <v>971</v>
      </c>
      <c r="I7" s="1242">
        <v>870</v>
      </c>
      <c r="J7" s="1242">
        <f>I7*G7</f>
        <v>870</v>
      </c>
      <c r="K7" s="1241" t="s">
        <v>972</v>
      </c>
      <c r="L7" s="1243">
        <v>3</v>
      </c>
      <c r="M7" s="1210" t="s">
        <v>973</v>
      </c>
      <c r="N7" s="1210" t="s">
        <v>3495</v>
      </c>
      <c r="O7" s="1244">
        <f>G7</f>
        <v>1</v>
      </c>
      <c r="P7" s="1245" t="s">
        <v>3496</v>
      </c>
      <c r="Q7" s="1209"/>
      <c r="R7" s="1210"/>
      <c r="S7" s="1216"/>
      <c r="T7" s="1209"/>
      <c r="U7" s="1210"/>
      <c r="V7" s="1216"/>
      <c r="W7" s="1246">
        <f>Z7-T7</f>
        <v>0</v>
      </c>
      <c r="X7" s="1247">
        <f>AA7-U7</f>
        <v>0</v>
      </c>
      <c r="Y7" s="1248"/>
      <c r="Z7" s="1246">
        <f t="shared" ref="Z7:Z19" si="2">SUMPRODUCT(Q7:S7,$Q$5:$S$5)</f>
        <v>0</v>
      </c>
      <c r="AA7" s="1247">
        <f>IFERROR(Z7/$O$5,0)</f>
        <v>0</v>
      </c>
      <c r="AB7" s="1248">
        <f>+SUMPRODUCT(Q7:S7,Q5:S5)</f>
        <v>0</v>
      </c>
      <c r="AC7" s="987"/>
      <c r="AD7" s="1209"/>
      <c r="AE7" s="1210"/>
      <c r="AF7" s="1216"/>
      <c r="AG7" s="1246"/>
      <c r="AH7" s="1248"/>
      <c r="AI7" s="1246"/>
      <c r="AJ7" s="1249">
        <f>AL7-AH7</f>
        <v>0</v>
      </c>
      <c r="AK7" s="1246"/>
      <c r="AL7" s="1248">
        <f t="shared" ref="AL7:AL19" si="3">SUMPRODUCT(AD7:AF7,$AD$5:$AF$5)</f>
        <v>0</v>
      </c>
    </row>
    <row r="8" spans="2:38">
      <c r="B8" s="958">
        <v>2</v>
      </c>
      <c r="C8" s="959"/>
      <c r="D8" s="946" t="s">
        <v>974</v>
      </c>
      <c r="E8" s="959" t="s">
        <v>975</v>
      </c>
      <c r="F8" s="946">
        <v>12</v>
      </c>
      <c r="G8" s="946">
        <v>4</v>
      </c>
      <c r="H8" s="946" t="s">
        <v>971</v>
      </c>
      <c r="I8" s="907">
        <v>189</v>
      </c>
      <c r="J8" s="1250">
        <f t="shared" ref="J8:J19" si="4">I8*G8</f>
        <v>756</v>
      </c>
      <c r="K8" s="911" t="s">
        <v>976</v>
      </c>
      <c r="L8" s="949">
        <v>3</v>
      </c>
      <c r="M8" s="1251" t="s">
        <v>973</v>
      </c>
      <c r="N8" s="1220" t="s">
        <v>3495</v>
      </c>
      <c r="O8" s="960">
        <f t="shared" ref="O8:O19" si="5">G8</f>
        <v>4</v>
      </c>
      <c r="P8" s="1252" t="s">
        <v>3496</v>
      </c>
      <c r="Q8" s="1061"/>
      <c r="R8" s="1220"/>
      <c r="S8" s="1225"/>
      <c r="T8" s="1061"/>
      <c r="U8" s="1220"/>
      <c r="V8" s="1225"/>
      <c r="W8" s="1065">
        <f t="shared" ref="W8:W19" si="6">Z8-T8</f>
        <v>0</v>
      </c>
      <c r="X8" s="1062">
        <f t="shared" ref="X8:X19" si="7">AA8-U8</f>
        <v>0</v>
      </c>
      <c r="Y8" s="1067"/>
      <c r="Z8" s="1065">
        <f t="shared" si="2"/>
        <v>0</v>
      </c>
      <c r="AA8" s="1062">
        <f t="shared" ref="AA8:AA19" si="8">IFERROR(Z8/$O$5,0)</f>
        <v>0</v>
      </c>
      <c r="AB8" s="1067">
        <f t="shared" ref="AB8:AB19" si="9">+SUMPRODUCT(Q8:S8,Q6:S6)</f>
        <v>0</v>
      </c>
      <c r="AC8" s="987"/>
      <c r="AD8" s="1061"/>
      <c r="AE8" s="1220"/>
      <c r="AF8" s="1225"/>
      <c r="AG8" s="1065"/>
      <c r="AH8" s="1067"/>
      <c r="AI8" s="1065"/>
      <c r="AJ8" s="1064">
        <f t="shared" ref="AJ8:AJ19" si="10">AL8-AH8</f>
        <v>0</v>
      </c>
      <c r="AK8" s="1065"/>
      <c r="AL8" s="1067">
        <f t="shared" si="3"/>
        <v>0</v>
      </c>
    </row>
    <row r="9" spans="2:38">
      <c r="B9" s="958">
        <v>3</v>
      </c>
      <c r="C9" s="959"/>
      <c r="D9" s="946" t="s">
        <v>977</v>
      </c>
      <c r="E9" s="959" t="s">
        <v>978</v>
      </c>
      <c r="F9" s="946">
        <v>28</v>
      </c>
      <c r="G9" s="946">
        <v>1</v>
      </c>
      <c r="H9" s="946" t="s">
        <v>971</v>
      </c>
      <c r="I9" s="907">
        <v>661</v>
      </c>
      <c r="J9" s="1250">
        <f t="shared" si="4"/>
        <v>661</v>
      </c>
      <c r="K9" s="911" t="s">
        <v>976</v>
      </c>
      <c r="L9" s="949">
        <v>3</v>
      </c>
      <c r="M9" s="1251" t="s">
        <v>973</v>
      </c>
      <c r="N9" s="1220" t="s">
        <v>3495</v>
      </c>
      <c r="O9" s="960">
        <f t="shared" si="5"/>
        <v>1</v>
      </c>
      <c r="P9" s="1252" t="s">
        <v>3496</v>
      </c>
      <c r="Q9" s="1061"/>
      <c r="R9" s="1220"/>
      <c r="S9" s="1225"/>
      <c r="T9" s="1061"/>
      <c r="U9" s="1220"/>
      <c r="V9" s="1225"/>
      <c r="W9" s="1065">
        <f t="shared" si="6"/>
        <v>0</v>
      </c>
      <c r="X9" s="1062">
        <f t="shared" si="7"/>
        <v>0</v>
      </c>
      <c r="Y9" s="1067"/>
      <c r="Z9" s="1065">
        <f t="shared" si="2"/>
        <v>0</v>
      </c>
      <c r="AA9" s="1062">
        <f t="shared" si="8"/>
        <v>0</v>
      </c>
      <c r="AB9" s="1067">
        <f t="shared" si="9"/>
        <v>0</v>
      </c>
      <c r="AC9" s="987"/>
      <c r="AD9" s="1061"/>
      <c r="AE9" s="1220"/>
      <c r="AF9" s="1225"/>
      <c r="AG9" s="1065"/>
      <c r="AH9" s="1067"/>
      <c r="AI9" s="1065"/>
      <c r="AJ9" s="1064">
        <f t="shared" si="10"/>
        <v>0</v>
      </c>
      <c r="AK9" s="1065"/>
      <c r="AL9" s="1067">
        <f t="shared" si="3"/>
        <v>0</v>
      </c>
    </row>
    <row r="10" spans="2:38">
      <c r="B10" s="958">
        <v>4</v>
      </c>
      <c r="C10" s="959"/>
      <c r="D10" s="946" t="s">
        <v>979</v>
      </c>
      <c r="E10" s="959" t="s">
        <v>980</v>
      </c>
      <c r="F10" s="946">
        <v>24</v>
      </c>
      <c r="G10" s="946">
        <v>1</v>
      </c>
      <c r="H10" s="946" t="s">
        <v>971</v>
      </c>
      <c r="I10" s="907">
        <v>417</v>
      </c>
      <c r="J10" s="1250">
        <f t="shared" si="4"/>
        <v>417</v>
      </c>
      <c r="K10" s="911" t="s">
        <v>981</v>
      </c>
      <c r="L10" s="949">
        <v>2</v>
      </c>
      <c r="M10" s="1251" t="s">
        <v>973</v>
      </c>
      <c r="N10" s="1220" t="s">
        <v>3495</v>
      </c>
      <c r="O10" s="960">
        <f t="shared" si="5"/>
        <v>1</v>
      </c>
      <c r="P10" s="1252" t="s">
        <v>3496</v>
      </c>
      <c r="Q10" s="1061"/>
      <c r="R10" s="1220"/>
      <c r="S10" s="1225"/>
      <c r="T10" s="1061"/>
      <c r="U10" s="1220"/>
      <c r="V10" s="1225"/>
      <c r="W10" s="1065">
        <f t="shared" si="6"/>
        <v>0</v>
      </c>
      <c r="X10" s="1062">
        <f t="shared" si="7"/>
        <v>0</v>
      </c>
      <c r="Y10" s="1067"/>
      <c r="Z10" s="1065">
        <f t="shared" si="2"/>
        <v>0</v>
      </c>
      <c r="AA10" s="1062">
        <f t="shared" si="8"/>
        <v>0</v>
      </c>
      <c r="AB10" s="1067">
        <f t="shared" si="9"/>
        <v>0</v>
      </c>
      <c r="AC10" s="987"/>
      <c r="AD10" s="1061"/>
      <c r="AE10" s="1220"/>
      <c r="AF10" s="1225"/>
      <c r="AG10" s="1065"/>
      <c r="AH10" s="1067"/>
      <c r="AI10" s="1065"/>
      <c r="AJ10" s="1064">
        <f t="shared" si="10"/>
        <v>0</v>
      </c>
      <c r="AK10" s="1065"/>
      <c r="AL10" s="1067">
        <f t="shared" si="3"/>
        <v>0</v>
      </c>
    </row>
    <row r="11" spans="2:38">
      <c r="B11" s="958">
        <v>5</v>
      </c>
      <c r="C11" s="959"/>
      <c r="D11" s="946" t="s">
        <v>982</v>
      </c>
      <c r="E11" s="959" t="s">
        <v>983</v>
      </c>
      <c r="F11" s="946">
        <v>26</v>
      </c>
      <c r="G11" s="946">
        <v>1</v>
      </c>
      <c r="H11" s="946" t="s">
        <v>971</v>
      </c>
      <c r="I11" s="907">
        <v>413</v>
      </c>
      <c r="J11" s="1250">
        <f t="shared" si="4"/>
        <v>413</v>
      </c>
      <c r="K11" s="911" t="s">
        <v>981</v>
      </c>
      <c r="L11" s="949">
        <v>2</v>
      </c>
      <c r="M11" s="1251" t="s">
        <v>973</v>
      </c>
      <c r="N11" s="1220" t="s">
        <v>3495</v>
      </c>
      <c r="O11" s="960">
        <f t="shared" si="5"/>
        <v>1</v>
      </c>
      <c r="P11" s="1252" t="s">
        <v>3496</v>
      </c>
      <c r="Q11" s="1061"/>
      <c r="R11" s="1220"/>
      <c r="S11" s="1225"/>
      <c r="T11" s="1061"/>
      <c r="U11" s="1220"/>
      <c r="V11" s="1225"/>
      <c r="W11" s="1065">
        <f t="shared" si="6"/>
        <v>0</v>
      </c>
      <c r="X11" s="1062">
        <f t="shared" si="7"/>
        <v>0</v>
      </c>
      <c r="Y11" s="1067"/>
      <c r="Z11" s="1065">
        <f t="shared" si="2"/>
        <v>0</v>
      </c>
      <c r="AA11" s="1062">
        <f t="shared" si="8"/>
        <v>0</v>
      </c>
      <c r="AB11" s="1067">
        <f t="shared" si="9"/>
        <v>0</v>
      </c>
      <c r="AC11" s="987"/>
      <c r="AD11" s="1061"/>
      <c r="AE11" s="1220"/>
      <c r="AF11" s="1225"/>
      <c r="AG11" s="1065"/>
      <c r="AH11" s="1067"/>
      <c r="AI11" s="1065"/>
      <c r="AJ11" s="1064">
        <f t="shared" si="10"/>
        <v>0</v>
      </c>
      <c r="AK11" s="1065"/>
      <c r="AL11" s="1067">
        <f t="shared" si="3"/>
        <v>0</v>
      </c>
    </row>
    <row r="12" spans="2:38">
      <c r="B12" s="958">
        <v>6</v>
      </c>
      <c r="C12" s="959"/>
      <c r="D12" s="946" t="s">
        <v>984</v>
      </c>
      <c r="E12" s="959" t="s">
        <v>985</v>
      </c>
      <c r="F12" s="946">
        <v>16</v>
      </c>
      <c r="G12" s="946">
        <v>9</v>
      </c>
      <c r="H12" s="946" t="s">
        <v>971</v>
      </c>
      <c r="I12" s="907">
        <v>48</v>
      </c>
      <c r="J12" s="1250">
        <f t="shared" si="4"/>
        <v>432</v>
      </c>
      <c r="K12" s="911" t="s">
        <v>972</v>
      </c>
      <c r="L12" s="949">
        <v>3</v>
      </c>
      <c r="M12" s="1251" t="s">
        <v>973</v>
      </c>
      <c r="N12" s="1220" t="s">
        <v>3495</v>
      </c>
      <c r="O12" s="960">
        <f t="shared" si="5"/>
        <v>9</v>
      </c>
      <c r="P12" s="1252" t="s">
        <v>3496</v>
      </c>
      <c r="Q12" s="1061"/>
      <c r="R12" s="1220"/>
      <c r="S12" s="1225"/>
      <c r="T12" s="1061"/>
      <c r="U12" s="1220"/>
      <c r="V12" s="1225"/>
      <c r="W12" s="1065">
        <f t="shared" si="6"/>
        <v>0</v>
      </c>
      <c r="X12" s="1062">
        <f t="shared" si="7"/>
        <v>0</v>
      </c>
      <c r="Y12" s="1067"/>
      <c r="Z12" s="1065">
        <f t="shared" si="2"/>
        <v>0</v>
      </c>
      <c r="AA12" s="1062">
        <f t="shared" si="8"/>
        <v>0</v>
      </c>
      <c r="AB12" s="1067">
        <f t="shared" si="9"/>
        <v>0</v>
      </c>
      <c r="AC12" s="987"/>
      <c r="AD12" s="1061"/>
      <c r="AE12" s="1220"/>
      <c r="AF12" s="1225"/>
      <c r="AG12" s="1065"/>
      <c r="AH12" s="1067"/>
      <c r="AI12" s="1065"/>
      <c r="AJ12" s="1064">
        <f t="shared" si="10"/>
        <v>0</v>
      </c>
      <c r="AK12" s="1065"/>
      <c r="AL12" s="1067">
        <f t="shared" si="3"/>
        <v>0</v>
      </c>
    </row>
    <row r="13" spans="2:38">
      <c r="B13" s="958">
        <v>7</v>
      </c>
      <c r="C13" s="959"/>
      <c r="D13" s="946" t="s">
        <v>984</v>
      </c>
      <c r="E13" s="959" t="s">
        <v>986</v>
      </c>
      <c r="F13" s="946">
        <v>24</v>
      </c>
      <c r="G13" s="946">
        <v>3</v>
      </c>
      <c r="H13" s="946" t="s">
        <v>971</v>
      </c>
      <c r="I13" s="907">
        <v>137</v>
      </c>
      <c r="J13" s="1250">
        <f t="shared" si="4"/>
        <v>411</v>
      </c>
      <c r="K13" s="911" t="s">
        <v>972</v>
      </c>
      <c r="L13" s="949">
        <v>3</v>
      </c>
      <c r="M13" s="1251" t="s">
        <v>973</v>
      </c>
      <c r="N13" s="1220" t="s">
        <v>3495</v>
      </c>
      <c r="O13" s="960">
        <f t="shared" si="5"/>
        <v>3</v>
      </c>
      <c r="P13" s="1252" t="s">
        <v>3496</v>
      </c>
      <c r="Q13" s="1061"/>
      <c r="R13" s="1220"/>
      <c r="S13" s="1225"/>
      <c r="T13" s="1061"/>
      <c r="U13" s="1220"/>
      <c r="V13" s="1225"/>
      <c r="W13" s="1065">
        <f t="shared" si="6"/>
        <v>0</v>
      </c>
      <c r="X13" s="1062">
        <f t="shared" si="7"/>
        <v>0</v>
      </c>
      <c r="Y13" s="1067"/>
      <c r="Z13" s="1065">
        <f t="shared" si="2"/>
        <v>0</v>
      </c>
      <c r="AA13" s="1062">
        <f t="shared" si="8"/>
        <v>0</v>
      </c>
      <c r="AB13" s="1067">
        <f t="shared" si="9"/>
        <v>0</v>
      </c>
      <c r="AC13" s="987"/>
      <c r="AD13" s="1061"/>
      <c r="AE13" s="1220"/>
      <c r="AF13" s="1225"/>
      <c r="AG13" s="1065"/>
      <c r="AH13" s="1067"/>
      <c r="AI13" s="1065"/>
      <c r="AJ13" s="1064">
        <f t="shared" si="10"/>
        <v>0</v>
      </c>
      <c r="AK13" s="1065"/>
      <c r="AL13" s="1067">
        <f t="shared" si="3"/>
        <v>0</v>
      </c>
    </row>
    <row r="14" spans="2:38">
      <c r="B14" s="958">
        <v>8</v>
      </c>
      <c r="C14" s="959"/>
      <c r="D14" s="946" t="s">
        <v>984</v>
      </c>
      <c r="E14" s="959" t="s">
        <v>987</v>
      </c>
      <c r="F14" s="946">
        <v>30</v>
      </c>
      <c r="G14" s="946">
        <v>4</v>
      </c>
      <c r="H14" s="946" t="s">
        <v>971</v>
      </c>
      <c r="I14" s="907">
        <v>227</v>
      </c>
      <c r="J14" s="1250">
        <f t="shared" si="4"/>
        <v>908</v>
      </c>
      <c r="K14" s="911" t="s">
        <v>972</v>
      </c>
      <c r="L14" s="949">
        <v>3</v>
      </c>
      <c r="M14" s="1251" t="s">
        <v>973</v>
      </c>
      <c r="N14" s="1220" t="s">
        <v>3495</v>
      </c>
      <c r="O14" s="960">
        <f t="shared" si="5"/>
        <v>4</v>
      </c>
      <c r="P14" s="1252" t="s">
        <v>3496</v>
      </c>
      <c r="Q14" s="1061"/>
      <c r="R14" s="1220"/>
      <c r="S14" s="1225"/>
      <c r="T14" s="1061"/>
      <c r="U14" s="1220"/>
      <c r="V14" s="1225"/>
      <c r="W14" s="1065">
        <f t="shared" si="6"/>
        <v>0</v>
      </c>
      <c r="X14" s="1062">
        <f t="shared" si="7"/>
        <v>0</v>
      </c>
      <c r="Y14" s="1067"/>
      <c r="Z14" s="1065">
        <f t="shared" si="2"/>
        <v>0</v>
      </c>
      <c r="AA14" s="1062">
        <f t="shared" si="8"/>
        <v>0</v>
      </c>
      <c r="AB14" s="1067">
        <f t="shared" si="9"/>
        <v>0</v>
      </c>
      <c r="AC14" s="987"/>
      <c r="AD14" s="1061"/>
      <c r="AE14" s="1220"/>
      <c r="AF14" s="1225"/>
      <c r="AG14" s="1065"/>
      <c r="AH14" s="1067"/>
      <c r="AI14" s="1065"/>
      <c r="AJ14" s="1064">
        <f t="shared" si="10"/>
        <v>0</v>
      </c>
      <c r="AK14" s="1065"/>
      <c r="AL14" s="1067">
        <f t="shared" si="3"/>
        <v>0</v>
      </c>
    </row>
    <row r="15" spans="2:38">
      <c r="B15" s="958">
        <v>9</v>
      </c>
      <c r="C15" s="959"/>
      <c r="D15" s="946" t="s">
        <v>984</v>
      </c>
      <c r="E15" s="959" t="s">
        <v>988</v>
      </c>
      <c r="F15" s="946">
        <v>36</v>
      </c>
      <c r="G15" s="946">
        <v>1</v>
      </c>
      <c r="H15" s="946" t="s">
        <v>971</v>
      </c>
      <c r="I15" s="907">
        <v>170</v>
      </c>
      <c r="J15" s="1250">
        <f t="shared" si="4"/>
        <v>170</v>
      </c>
      <c r="K15" s="911" t="s">
        <v>972</v>
      </c>
      <c r="L15" s="949">
        <v>3</v>
      </c>
      <c r="M15" s="1251" t="s">
        <v>973</v>
      </c>
      <c r="N15" s="1220" t="s">
        <v>3495</v>
      </c>
      <c r="O15" s="960">
        <f t="shared" si="5"/>
        <v>1</v>
      </c>
      <c r="P15" s="1252" t="s">
        <v>3496</v>
      </c>
      <c r="Q15" s="1061"/>
      <c r="R15" s="1220"/>
      <c r="S15" s="1225"/>
      <c r="T15" s="1061"/>
      <c r="U15" s="1220"/>
      <c r="V15" s="1225"/>
      <c r="W15" s="1065">
        <f t="shared" si="6"/>
        <v>0</v>
      </c>
      <c r="X15" s="1062">
        <f t="shared" si="7"/>
        <v>0</v>
      </c>
      <c r="Y15" s="1067"/>
      <c r="Z15" s="1065">
        <f t="shared" si="2"/>
        <v>0</v>
      </c>
      <c r="AA15" s="1062">
        <f t="shared" si="8"/>
        <v>0</v>
      </c>
      <c r="AB15" s="1067">
        <f t="shared" si="9"/>
        <v>0</v>
      </c>
      <c r="AC15" s="987"/>
      <c r="AD15" s="1061"/>
      <c r="AE15" s="1220"/>
      <c r="AF15" s="1225"/>
      <c r="AG15" s="1065"/>
      <c r="AH15" s="1067"/>
      <c r="AI15" s="1065"/>
      <c r="AJ15" s="1064">
        <f t="shared" si="10"/>
        <v>0</v>
      </c>
      <c r="AK15" s="1065"/>
      <c r="AL15" s="1067">
        <f t="shared" si="3"/>
        <v>0</v>
      </c>
    </row>
    <row r="16" spans="2:38">
      <c r="B16" s="958">
        <v>10</v>
      </c>
      <c r="C16" s="959"/>
      <c r="D16" s="946" t="s">
        <v>990</v>
      </c>
      <c r="E16" s="959" t="s">
        <v>991</v>
      </c>
      <c r="F16" s="946">
        <v>16</v>
      </c>
      <c r="G16" s="946">
        <v>3</v>
      </c>
      <c r="H16" s="946" t="s">
        <v>971</v>
      </c>
      <c r="I16" s="907">
        <v>120</v>
      </c>
      <c r="J16" s="1250">
        <f t="shared" si="4"/>
        <v>360</v>
      </c>
      <c r="K16" s="911" t="s">
        <v>972</v>
      </c>
      <c r="L16" s="949">
        <v>3</v>
      </c>
      <c r="M16" s="1251" t="s">
        <v>973</v>
      </c>
      <c r="N16" s="1220" t="s">
        <v>3495</v>
      </c>
      <c r="O16" s="960">
        <f t="shared" si="5"/>
        <v>3</v>
      </c>
      <c r="P16" s="1252" t="s">
        <v>3497</v>
      </c>
      <c r="Q16" s="1061"/>
      <c r="R16" s="1220"/>
      <c r="S16" s="1225"/>
      <c r="T16" s="1061"/>
      <c r="U16" s="1220"/>
      <c r="V16" s="1225"/>
      <c r="W16" s="1065">
        <f t="shared" si="6"/>
        <v>0</v>
      </c>
      <c r="X16" s="1062">
        <f t="shared" si="7"/>
        <v>0</v>
      </c>
      <c r="Y16" s="1067"/>
      <c r="Z16" s="1065">
        <f t="shared" si="2"/>
        <v>0</v>
      </c>
      <c r="AA16" s="1062">
        <f t="shared" si="8"/>
        <v>0</v>
      </c>
      <c r="AB16" s="1067">
        <f t="shared" si="9"/>
        <v>0</v>
      </c>
      <c r="AC16" s="987"/>
      <c r="AD16" s="1061"/>
      <c r="AE16" s="1220"/>
      <c r="AF16" s="1225"/>
      <c r="AG16" s="1065"/>
      <c r="AH16" s="1067"/>
      <c r="AI16" s="1065"/>
      <c r="AJ16" s="1064">
        <f t="shared" si="10"/>
        <v>0</v>
      </c>
      <c r="AK16" s="1065"/>
      <c r="AL16" s="1067">
        <f t="shared" si="3"/>
        <v>0</v>
      </c>
    </row>
    <row r="17" spans="2:38">
      <c r="B17" s="958">
        <v>11</v>
      </c>
      <c r="C17" s="959"/>
      <c r="D17" s="946" t="s">
        <v>990</v>
      </c>
      <c r="E17" s="959" t="s">
        <v>992</v>
      </c>
      <c r="F17" s="946">
        <v>24</v>
      </c>
      <c r="G17" s="946">
        <v>2</v>
      </c>
      <c r="H17" s="946" t="s">
        <v>971</v>
      </c>
      <c r="I17" s="907">
        <v>230</v>
      </c>
      <c r="J17" s="1250">
        <f t="shared" si="4"/>
        <v>460</v>
      </c>
      <c r="K17" s="911" t="s">
        <v>972</v>
      </c>
      <c r="L17" s="949">
        <v>3</v>
      </c>
      <c r="M17" s="1251" t="s">
        <v>973</v>
      </c>
      <c r="N17" s="1220" t="s">
        <v>3495</v>
      </c>
      <c r="O17" s="960">
        <f t="shared" si="5"/>
        <v>2</v>
      </c>
      <c r="P17" s="1252" t="s">
        <v>3497</v>
      </c>
      <c r="Q17" s="1061"/>
      <c r="R17" s="1220"/>
      <c r="S17" s="1225"/>
      <c r="T17" s="1061"/>
      <c r="U17" s="1220"/>
      <c r="V17" s="1225"/>
      <c r="W17" s="1065">
        <f t="shared" si="6"/>
        <v>0</v>
      </c>
      <c r="X17" s="1062">
        <f t="shared" si="7"/>
        <v>0</v>
      </c>
      <c r="Y17" s="1067"/>
      <c r="Z17" s="1065">
        <f t="shared" si="2"/>
        <v>0</v>
      </c>
      <c r="AA17" s="1062">
        <f t="shared" si="8"/>
        <v>0</v>
      </c>
      <c r="AB17" s="1067">
        <f t="shared" si="9"/>
        <v>0</v>
      </c>
      <c r="AC17" s="987"/>
      <c r="AD17" s="1061"/>
      <c r="AE17" s="1220"/>
      <c r="AF17" s="1225"/>
      <c r="AG17" s="1065"/>
      <c r="AH17" s="1067"/>
      <c r="AI17" s="1065"/>
      <c r="AJ17" s="1064">
        <f t="shared" si="10"/>
        <v>0</v>
      </c>
      <c r="AK17" s="1065"/>
      <c r="AL17" s="1067">
        <f t="shared" si="3"/>
        <v>0</v>
      </c>
    </row>
    <row r="18" spans="2:38">
      <c r="B18" s="958">
        <v>12</v>
      </c>
      <c r="C18" s="959"/>
      <c r="D18" s="946" t="s">
        <v>990</v>
      </c>
      <c r="E18" s="959" t="s">
        <v>993</v>
      </c>
      <c r="F18" s="946">
        <v>28</v>
      </c>
      <c r="G18" s="946">
        <v>9</v>
      </c>
      <c r="H18" s="946" t="s">
        <v>971</v>
      </c>
      <c r="I18" s="1253">
        <v>268</v>
      </c>
      <c r="J18" s="1250">
        <f t="shared" si="4"/>
        <v>2412</v>
      </c>
      <c r="K18" s="946" t="s">
        <v>972</v>
      </c>
      <c r="L18" s="949">
        <v>3</v>
      </c>
      <c r="M18" s="1251" t="s">
        <v>973</v>
      </c>
      <c r="N18" s="1220" t="s">
        <v>3495</v>
      </c>
      <c r="O18" s="960">
        <f t="shared" si="5"/>
        <v>9</v>
      </c>
      <c r="P18" s="1252" t="s">
        <v>3497</v>
      </c>
      <c r="Q18" s="1061"/>
      <c r="R18" s="1220"/>
      <c r="S18" s="1225"/>
      <c r="T18" s="1061"/>
      <c r="U18" s="1220"/>
      <c r="V18" s="1225"/>
      <c r="W18" s="1065">
        <f t="shared" si="6"/>
        <v>0</v>
      </c>
      <c r="X18" s="1062">
        <f t="shared" si="7"/>
        <v>0</v>
      </c>
      <c r="Y18" s="1067"/>
      <c r="Z18" s="1065">
        <f t="shared" si="2"/>
        <v>0</v>
      </c>
      <c r="AA18" s="1062">
        <f t="shared" si="8"/>
        <v>0</v>
      </c>
      <c r="AB18" s="1067">
        <f t="shared" si="9"/>
        <v>0</v>
      </c>
      <c r="AC18" s="987"/>
      <c r="AD18" s="1061"/>
      <c r="AE18" s="1220"/>
      <c r="AF18" s="1225"/>
      <c r="AG18" s="1065"/>
      <c r="AH18" s="1067"/>
      <c r="AI18" s="1065"/>
      <c r="AJ18" s="1064">
        <f t="shared" si="10"/>
        <v>0</v>
      </c>
      <c r="AK18" s="1065"/>
      <c r="AL18" s="1067">
        <f t="shared" si="3"/>
        <v>0</v>
      </c>
    </row>
    <row r="19" spans="2:38" ht="13.9" thickBot="1">
      <c r="B19" s="1254">
        <v>13</v>
      </c>
      <c r="C19" s="1255"/>
      <c r="D19" s="1255" t="s">
        <v>990</v>
      </c>
      <c r="E19" s="1255" t="s">
        <v>994</v>
      </c>
      <c r="F19" s="1255">
        <v>36</v>
      </c>
      <c r="G19" s="1255">
        <v>15</v>
      </c>
      <c r="H19" s="1256" t="s">
        <v>971</v>
      </c>
      <c r="I19" s="1257">
        <v>451</v>
      </c>
      <c r="J19" s="1258">
        <f t="shared" si="4"/>
        <v>6765</v>
      </c>
      <c r="K19" s="1256" t="s">
        <v>972</v>
      </c>
      <c r="L19" s="1259">
        <v>3</v>
      </c>
      <c r="M19" s="1260" t="s">
        <v>973</v>
      </c>
      <c r="N19" s="1229" t="s">
        <v>3495</v>
      </c>
      <c r="O19" s="1261">
        <f t="shared" si="5"/>
        <v>15</v>
      </c>
      <c r="P19" s="1262" t="s">
        <v>3497</v>
      </c>
      <c r="Q19" s="1228"/>
      <c r="R19" s="1229"/>
      <c r="S19" s="1231"/>
      <c r="T19" s="1228"/>
      <c r="U19" s="1229"/>
      <c r="V19" s="1231"/>
      <c r="W19" s="1073">
        <f t="shared" si="6"/>
        <v>0</v>
      </c>
      <c r="X19" s="1074">
        <f t="shared" si="7"/>
        <v>0</v>
      </c>
      <c r="Y19" s="1075"/>
      <c r="Z19" s="1073">
        <f t="shared" si="2"/>
        <v>0</v>
      </c>
      <c r="AA19" s="1074">
        <f t="shared" si="8"/>
        <v>0</v>
      </c>
      <c r="AB19" s="1075">
        <f t="shared" si="9"/>
        <v>0</v>
      </c>
      <c r="AC19" s="987"/>
      <c r="AD19" s="1228"/>
      <c r="AE19" s="1229"/>
      <c r="AF19" s="1231"/>
      <c r="AG19" s="1073"/>
      <c r="AH19" s="1075"/>
      <c r="AI19" s="1073"/>
      <c r="AJ19" s="1077">
        <f t="shared" si="10"/>
        <v>0</v>
      </c>
      <c r="AK19" s="1073"/>
      <c r="AL19" s="1075">
        <f t="shared" si="3"/>
        <v>0</v>
      </c>
    </row>
    <row r="20" spans="2:38" ht="22.9" customHeight="1" thickBot="1">
      <c r="B20" s="987"/>
      <c r="C20" s="987"/>
      <c r="D20" s="987"/>
      <c r="E20" s="905"/>
      <c r="F20" s="432" t="s">
        <v>995</v>
      </c>
      <c r="G20" s="1263">
        <f>SUBTOTAL(9,G7:G19)</f>
        <v>54</v>
      </c>
      <c r="H20" s="1264" t="s">
        <v>94</v>
      </c>
      <c r="I20" s="1263" t="s">
        <v>94</v>
      </c>
      <c r="J20" s="1265">
        <f>SUBTOTAL(9,J7:J19)</f>
        <v>15035</v>
      </c>
      <c r="K20" s="905"/>
      <c r="L20" s="905"/>
      <c r="M20" s="905"/>
      <c r="N20" s="905"/>
      <c r="O20" s="987"/>
      <c r="P20" s="987"/>
      <c r="Q20" s="987"/>
      <c r="R20" s="987"/>
      <c r="S20" s="987"/>
      <c r="T20" s="987"/>
      <c r="U20" s="987"/>
      <c r="V20" s="987"/>
      <c r="W20" s="987"/>
      <c r="X20" s="987"/>
      <c r="Y20" s="987"/>
      <c r="Z20" s="987"/>
      <c r="AA20" s="987"/>
      <c r="AB20" s="987"/>
      <c r="AC20" s="987"/>
      <c r="AD20" s="987"/>
      <c r="AE20" s="987"/>
      <c r="AF20" s="987"/>
      <c r="AG20" s="987"/>
      <c r="AH20" s="987"/>
      <c r="AI20" s="987"/>
      <c r="AJ20" s="987"/>
      <c r="AK20" s="987"/>
      <c r="AL20" s="987"/>
    </row>
    <row r="22" spans="2:38" ht="14.45">
      <c r="B22" s="729" t="s">
        <v>3498</v>
      </c>
      <c r="C22" s="729"/>
      <c r="D22" s="729"/>
      <c r="E22" s="729"/>
      <c r="F22" s="729"/>
      <c r="G22" s="729"/>
      <c r="H22"/>
      <c r="I22" s="1240"/>
      <c r="J22"/>
      <c r="K22"/>
      <c r="L22"/>
      <c r="M22"/>
      <c r="N22"/>
      <c r="O22"/>
      <c r="P22"/>
      <c r="Q22"/>
      <c r="R22"/>
      <c r="S22"/>
      <c r="T22"/>
      <c r="U22"/>
      <c r="V22" s="987"/>
      <c r="W22" s="987"/>
      <c r="X22" s="987"/>
      <c r="Y22" s="987"/>
      <c r="Z22" s="987"/>
      <c r="AA22" s="987"/>
      <c r="AB22" s="987"/>
      <c r="AC22" s="987"/>
      <c r="AD22" s="987"/>
      <c r="AE22" s="987"/>
      <c r="AF22" s="987"/>
      <c r="AG22" s="987"/>
      <c r="AH22" s="987"/>
      <c r="AI22" s="987"/>
      <c r="AJ22" s="987"/>
      <c r="AK22" s="987"/>
      <c r="AL22" s="987"/>
    </row>
    <row r="23" spans="2:38" ht="14.45">
      <c r="B23" s="51" t="s">
        <v>3499</v>
      </c>
      <c r="C23" s="40" t="s">
        <v>3500</v>
      </c>
      <c r="D23" s="51" t="s">
        <v>3501</v>
      </c>
      <c r="E23" s="51" t="s">
        <v>3502</v>
      </c>
      <c r="F23" s="51" t="s">
        <v>3503</v>
      </c>
      <c r="G23" s="51" t="s">
        <v>3504</v>
      </c>
      <c r="H23"/>
      <c r="I23" s="1240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s="987"/>
      <c r="AF23" s="987"/>
      <c r="AG23" s="987"/>
      <c r="AH23" s="987"/>
      <c r="AI23" s="987"/>
      <c r="AJ23" s="987"/>
      <c r="AK23" s="987"/>
      <c r="AL23" s="987"/>
    </row>
    <row r="24" spans="2:38" ht="14.45">
      <c r="B24" s="51" t="s">
        <v>3505</v>
      </c>
      <c r="C24" s="51">
        <v>0.42699999999999999</v>
      </c>
      <c r="D24" s="51">
        <v>0.08</v>
      </c>
      <c r="E24" s="51">
        <v>0.01</v>
      </c>
      <c r="F24" s="51">
        <v>3.4160000000000001E-4</v>
      </c>
      <c r="G24" s="51">
        <v>2.6815600000000002</v>
      </c>
      <c r="H24"/>
      <c r="I24" s="1240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 s="987"/>
      <c r="AF24" s="987"/>
      <c r="AG24" s="987"/>
      <c r="AH24" s="987"/>
      <c r="AI24" s="987"/>
      <c r="AJ24" s="987"/>
      <c r="AK24" s="987"/>
      <c r="AL24" s="987"/>
    </row>
    <row r="25" spans="2:38" ht="14.45">
      <c r="B25" s="51" t="s">
        <v>3506</v>
      </c>
      <c r="C25" s="51"/>
      <c r="D25" s="51"/>
      <c r="E25" s="51">
        <v>2</v>
      </c>
      <c r="F25" s="51">
        <v>7.619999999999999E-2</v>
      </c>
      <c r="G25" s="51">
        <v>0.58673999999999993</v>
      </c>
      <c r="H25"/>
      <c r="I25" s="1240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 s="987"/>
      <c r="AF25" s="987"/>
      <c r="AG25" s="987"/>
      <c r="AH25" s="987"/>
      <c r="AI25" s="987"/>
      <c r="AJ25" s="987"/>
      <c r="AK25" s="987"/>
      <c r="AL25" s="987"/>
    </row>
    <row r="26" spans="2:38" ht="14.45">
      <c r="B26" s="987"/>
      <c r="C26" s="987"/>
      <c r="D26" s="987"/>
      <c r="E26" s="987"/>
      <c r="F26" s="987"/>
      <c r="G26" s="987"/>
      <c r="H26" s="1240"/>
      <c r="I26" s="1240"/>
      <c r="J26" s="987"/>
      <c r="K26" s="987"/>
      <c r="L26" s="987"/>
      <c r="M26" s="987"/>
      <c r="N26" s="987"/>
      <c r="O26" s="987"/>
      <c r="P26" s="987"/>
      <c r="Q26"/>
      <c r="R26"/>
      <c r="S26" s="987"/>
      <c r="T26" s="987"/>
      <c r="U26" s="987"/>
      <c r="V26" s="987"/>
      <c r="W26" s="987"/>
      <c r="X26" s="987"/>
      <c r="Y26" s="987"/>
      <c r="Z26" s="987"/>
      <c r="AA26" s="987"/>
      <c r="AB26" s="987"/>
      <c r="AC26" s="987"/>
      <c r="AD26" s="987"/>
      <c r="AE26" s="987"/>
      <c r="AF26" s="987"/>
      <c r="AG26" s="987"/>
      <c r="AH26" s="987"/>
      <c r="AI26" s="987"/>
      <c r="AJ26" s="987"/>
      <c r="AK26" s="987"/>
      <c r="AL26" s="987"/>
    </row>
    <row r="27" spans="2:38" ht="14.45">
      <c r="B27" s="729" t="s">
        <v>3507</v>
      </c>
      <c r="C27" s="729"/>
      <c r="D27" s="729"/>
      <c r="E27" s="729"/>
      <c r="F27" s="729"/>
      <c r="G27" s="729"/>
      <c r="H27"/>
      <c r="I27" s="1240"/>
      <c r="J27" s="851" t="s">
        <v>3508</v>
      </c>
      <c r="K27" s="851"/>
      <c r="L27" s="851"/>
      <c r="M27" s="851"/>
      <c r="N27" s="851"/>
      <c r="O27" s="851"/>
      <c r="P27" s="731"/>
      <c r="Q27"/>
      <c r="R27" s="851" t="s">
        <v>3509</v>
      </c>
      <c r="S27" s="851"/>
      <c r="T27" s="851"/>
      <c r="U27" s="851"/>
      <c r="V27" s="851"/>
      <c r="W27" s="851"/>
      <c r="X27" s="987"/>
      <c r="Y27" s="987"/>
      <c r="Z27" s="987"/>
      <c r="AA27" s="987"/>
      <c r="AB27" s="987"/>
      <c r="AC27" s="987"/>
      <c r="AD27" s="987"/>
      <c r="AE27" s="987"/>
      <c r="AF27" s="987"/>
      <c r="AG27" s="987"/>
      <c r="AH27" s="987"/>
      <c r="AI27" s="987"/>
      <c r="AJ27" s="987"/>
      <c r="AK27" s="987"/>
      <c r="AL27" s="987"/>
    </row>
    <row r="28" spans="2:38" ht="14.45">
      <c r="B28" s="51" t="s">
        <v>3499</v>
      </c>
      <c r="C28" s="40" t="s">
        <v>3500</v>
      </c>
      <c r="D28" s="51" t="s">
        <v>3501</v>
      </c>
      <c r="E28" s="51" t="s">
        <v>3502</v>
      </c>
      <c r="F28" s="51" t="s">
        <v>3503</v>
      </c>
      <c r="G28" s="51" t="s">
        <v>3504</v>
      </c>
      <c r="H28" s="72" t="s">
        <v>3510</v>
      </c>
      <c r="I28" s="1240"/>
      <c r="J28" s="51" t="s">
        <v>3499</v>
      </c>
      <c r="K28" s="40" t="s">
        <v>3500</v>
      </c>
      <c r="L28" s="51" t="s">
        <v>3501</v>
      </c>
      <c r="M28" s="51" t="s">
        <v>3502</v>
      </c>
      <c r="N28" s="51" t="s">
        <v>3503</v>
      </c>
      <c r="O28" s="51" t="s">
        <v>3504</v>
      </c>
      <c r="P28"/>
      <c r="Q28" s="727" t="s">
        <v>3510</v>
      </c>
      <c r="R28" s="51" t="s">
        <v>3499</v>
      </c>
      <c r="S28" s="40" t="s">
        <v>3500</v>
      </c>
      <c r="T28" s="51" t="s">
        <v>3501</v>
      </c>
      <c r="U28" s="51" t="s">
        <v>3502</v>
      </c>
      <c r="V28" s="51" t="s">
        <v>3503</v>
      </c>
      <c r="W28" s="51" t="s">
        <v>3504</v>
      </c>
      <c r="X28" s="987"/>
      <c r="Y28" s="987"/>
      <c r="Z28" s="987"/>
      <c r="AA28" s="987"/>
      <c r="AB28" s="987"/>
      <c r="AC28" s="987"/>
      <c r="AD28" s="987"/>
      <c r="AE28" s="987"/>
      <c r="AF28" s="987"/>
      <c r="AG28" s="987"/>
      <c r="AH28" s="987"/>
      <c r="AI28" s="987"/>
      <c r="AJ28" s="987"/>
      <c r="AK28" s="987"/>
      <c r="AL28" s="987"/>
    </row>
    <row r="29" spans="2:38" ht="14.45">
      <c r="B29" s="51" t="s">
        <v>3505</v>
      </c>
      <c r="C29" s="51">
        <v>1.1020000000000001</v>
      </c>
      <c r="D29" s="51">
        <v>0.22</v>
      </c>
      <c r="E29" s="51">
        <v>0.01</v>
      </c>
      <c r="F29" s="51">
        <v>2.4244000000000002E-3</v>
      </c>
      <c r="G29" s="51">
        <v>29.162739999999999</v>
      </c>
      <c r="H29" s="72">
        <v>24.2</v>
      </c>
      <c r="I29" s="1240"/>
      <c r="J29" s="51" t="s">
        <v>3505</v>
      </c>
      <c r="K29" s="51">
        <v>0.74299999999999999</v>
      </c>
      <c r="L29" s="51">
        <v>0.16</v>
      </c>
      <c r="M29" s="51">
        <v>0.01</v>
      </c>
      <c r="N29" s="51">
        <v>1.1888000000000001E-3</v>
      </c>
      <c r="O29" s="51">
        <v>15.843680000000001</v>
      </c>
      <c r="P29"/>
      <c r="Q29">
        <v>12.1</v>
      </c>
      <c r="R29" s="51" t="s">
        <v>3505</v>
      </c>
      <c r="S29" s="51">
        <v>0.48599999999999999</v>
      </c>
      <c r="T29" s="51">
        <v>0.39</v>
      </c>
      <c r="U29" s="51">
        <v>0.02</v>
      </c>
      <c r="V29" s="51">
        <v>3.7908000000000004E-3</v>
      </c>
      <c r="W29" s="51">
        <v>40.676180000000002</v>
      </c>
      <c r="X29" s="987"/>
      <c r="Y29" s="987"/>
      <c r="Z29" s="987"/>
      <c r="AA29" s="987"/>
      <c r="AB29" s="987"/>
      <c r="AC29" s="987"/>
      <c r="AD29" s="987"/>
      <c r="AE29" s="987"/>
      <c r="AF29" s="987"/>
      <c r="AG29" s="987"/>
      <c r="AH29" s="987"/>
      <c r="AI29" s="987"/>
      <c r="AJ29" s="987"/>
      <c r="AK29" s="987"/>
      <c r="AL29" s="987"/>
    </row>
    <row r="30" spans="2:38" ht="14.45">
      <c r="B30" s="51" t="s">
        <v>3511</v>
      </c>
      <c r="C30" s="51">
        <v>0.76</v>
      </c>
      <c r="D30" s="51">
        <v>0.43</v>
      </c>
      <c r="E30" s="51">
        <v>0.02</v>
      </c>
      <c r="F30" s="51">
        <v>6.5360000000000001E-3</v>
      </c>
      <c r="G30" s="51">
        <v>51.307600000000001</v>
      </c>
      <c r="H30"/>
      <c r="I30" s="1240"/>
      <c r="J30" s="51" t="s">
        <v>3511</v>
      </c>
      <c r="K30" s="51">
        <v>0.35</v>
      </c>
      <c r="L30" s="51">
        <v>0.53</v>
      </c>
      <c r="M30" s="51">
        <v>1.6E-2</v>
      </c>
      <c r="N30" s="51">
        <v>2.9680000000000002E-3</v>
      </c>
      <c r="O30" s="51">
        <v>23.2988</v>
      </c>
      <c r="P30"/>
      <c r="Q30"/>
      <c r="R30" s="51" t="s">
        <v>3511</v>
      </c>
      <c r="S30" s="51">
        <v>0.84</v>
      </c>
      <c r="T30" s="51">
        <v>0.43</v>
      </c>
      <c r="U30" s="51">
        <v>0.02</v>
      </c>
      <c r="V30" s="51">
        <v>7.2239999999999995E-3</v>
      </c>
      <c r="W30" s="51">
        <v>56.708399999999997</v>
      </c>
      <c r="X30" s="987"/>
      <c r="Y30" s="987"/>
      <c r="Z30" s="987"/>
      <c r="AA30" s="987"/>
      <c r="AB30" s="987"/>
      <c r="AC30" s="987"/>
      <c r="AD30" s="987"/>
      <c r="AE30" s="987"/>
      <c r="AF30" s="987"/>
      <c r="AG30" s="987"/>
      <c r="AH30" s="987"/>
      <c r="AI30" s="987"/>
      <c r="AJ30" s="987"/>
      <c r="AK30" s="987"/>
      <c r="AL30" s="987"/>
    </row>
    <row r="31" spans="2:38" ht="14.45">
      <c r="B31" s="51" t="s">
        <v>3512</v>
      </c>
      <c r="C31" s="51">
        <v>1.1020000000000001</v>
      </c>
      <c r="D31" s="51">
        <v>0.43</v>
      </c>
      <c r="E31" s="51">
        <v>0.01</v>
      </c>
      <c r="F31" s="51">
        <v>4.7386000000000008E-3</v>
      </c>
      <c r="G31" s="51">
        <v>37.198010000000004</v>
      </c>
      <c r="H31"/>
      <c r="I31" s="1240"/>
      <c r="J31" s="51" t="s">
        <v>3512</v>
      </c>
      <c r="K31" s="51">
        <v>0.74299999999999999</v>
      </c>
      <c r="L31" s="51">
        <v>0.35</v>
      </c>
      <c r="M31" s="51">
        <v>0.01</v>
      </c>
      <c r="N31" s="51">
        <v>2.6004999999999995E-3</v>
      </c>
      <c r="O31" s="51">
        <v>20.413924999999995</v>
      </c>
      <c r="P31"/>
      <c r="Q31"/>
      <c r="R31" s="51" t="s">
        <v>3512</v>
      </c>
      <c r="S31" s="51">
        <v>0.48599999999999999</v>
      </c>
      <c r="T31" s="51">
        <v>0.43</v>
      </c>
      <c r="U31" s="51">
        <v>0.02</v>
      </c>
      <c r="V31" s="51">
        <v>4.1796000000000003E-3</v>
      </c>
      <c r="W31" s="51">
        <v>32.80986</v>
      </c>
      <c r="X31" s="987"/>
      <c r="Y31" s="987"/>
      <c r="Z31" s="987"/>
      <c r="AA31" s="987"/>
      <c r="AB31" s="987"/>
      <c r="AC31" s="987"/>
      <c r="AD31" s="987"/>
      <c r="AE31" s="987"/>
      <c r="AF31" s="987"/>
      <c r="AG31" s="987"/>
      <c r="AH31" s="987"/>
      <c r="AI31" s="987"/>
      <c r="AJ31" s="987"/>
      <c r="AK31" s="987"/>
      <c r="AL31" s="987"/>
    </row>
    <row r="32" spans="2:38" ht="14.45">
      <c r="B32" s="51" t="s">
        <v>3513</v>
      </c>
      <c r="C32" s="51">
        <v>0.22500000000000001</v>
      </c>
      <c r="D32" s="51">
        <v>0.30499999999999999</v>
      </c>
      <c r="E32" s="51">
        <v>0.01</v>
      </c>
      <c r="F32" s="51">
        <v>2.745E-3</v>
      </c>
      <c r="G32" s="51">
        <v>21.548249999999999</v>
      </c>
      <c r="H32"/>
      <c r="I32" s="1240"/>
      <c r="J32" s="51" t="s">
        <v>3513</v>
      </c>
      <c r="K32" s="51">
        <v>0.20799999999999999</v>
      </c>
      <c r="L32" s="51">
        <v>0.53</v>
      </c>
      <c r="M32" s="51">
        <v>0.01</v>
      </c>
      <c r="N32" s="51">
        <v>2.2047999999999998E-3</v>
      </c>
      <c r="O32" s="51">
        <v>34.615359999999995</v>
      </c>
      <c r="P32"/>
      <c r="Q32"/>
      <c r="R32" s="51" t="s">
        <v>3513</v>
      </c>
      <c r="S32" s="51">
        <v>0.35599999999999998</v>
      </c>
      <c r="T32" s="51">
        <v>0.84</v>
      </c>
      <c r="U32" s="51">
        <v>0.01</v>
      </c>
      <c r="V32" s="51">
        <v>2.9903999999999998E-3</v>
      </c>
      <c r="W32" s="51">
        <v>23.474639999999997</v>
      </c>
      <c r="X32" s="987"/>
      <c r="Y32" s="987"/>
      <c r="Z32" s="987"/>
      <c r="AA32" s="987"/>
      <c r="AB32" s="987"/>
      <c r="AC32" s="987"/>
      <c r="AD32" s="987"/>
      <c r="AE32" s="987"/>
      <c r="AF32" s="987"/>
      <c r="AG32" s="987"/>
      <c r="AH32" s="987"/>
      <c r="AI32" s="987"/>
      <c r="AJ32" s="987"/>
      <c r="AK32" s="987"/>
      <c r="AL32" s="987"/>
    </row>
    <row r="33" spans="2:30" ht="14.45">
      <c r="B33" s="51" t="s">
        <v>3514</v>
      </c>
      <c r="C33" s="51"/>
      <c r="D33" s="51"/>
      <c r="E33" s="51"/>
      <c r="F33" s="51"/>
      <c r="G33" s="51">
        <v>6.1229999999999993</v>
      </c>
      <c r="H33"/>
      <c r="I33" s="1240"/>
      <c r="J33" s="51" t="s">
        <v>3514</v>
      </c>
      <c r="K33" s="51"/>
      <c r="L33" s="51"/>
      <c r="M33" s="51"/>
      <c r="N33" s="51"/>
      <c r="O33" s="51">
        <v>2.7789000000000001</v>
      </c>
      <c r="P33"/>
      <c r="Q33"/>
      <c r="R33" s="51" t="s">
        <v>3514</v>
      </c>
      <c r="S33" s="51"/>
      <c r="T33" s="51"/>
      <c r="U33" s="51"/>
      <c r="V33" s="51"/>
      <c r="W33" s="51">
        <v>6.1229999999999993</v>
      </c>
      <c r="X33" s="987"/>
      <c r="Y33" s="987"/>
      <c r="Z33" s="987"/>
      <c r="AA33" s="987"/>
      <c r="AB33" s="987"/>
      <c r="AC33" s="987"/>
      <c r="AD33" s="987"/>
    </row>
    <row r="34" spans="2:30" ht="14.45">
      <c r="B34" s="725" t="s">
        <v>3515</v>
      </c>
      <c r="C34" s="51">
        <v>0.6</v>
      </c>
      <c r="D34" s="51">
        <v>1.1000000000000001</v>
      </c>
      <c r="E34" s="51">
        <v>0.02</v>
      </c>
      <c r="F34" s="51">
        <v>1.3200000000000002E-2</v>
      </c>
      <c r="G34" s="51">
        <v>103.62000000000002</v>
      </c>
      <c r="H34"/>
      <c r="I34" s="1240"/>
      <c r="J34" s="725" t="s">
        <v>3515</v>
      </c>
      <c r="K34" s="51">
        <v>0.41</v>
      </c>
      <c r="L34" s="51">
        <v>0.76</v>
      </c>
      <c r="M34" s="51">
        <v>0.02</v>
      </c>
      <c r="N34" s="51">
        <v>6.2319999999999997E-3</v>
      </c>
      <c r="O34" s="51">
        <v>48.921199999999999</v>
      </c>
      <c r="P34"/>
      <c r="Q34"/>
      <c r="R34" s="725" t="s">
        <v>3515</v>
      </c>
      <c r="S34" s="51">
        <v>1.1000000000000001</v>
      </c>
      <c r="T34" s="51">
        <v>0.6</v>
      </c>
      <c r="U34" s="51">
        <v>0.02</v>
      </c>
      <c r="V34" s="51">
        <v>1.3200000000000002E-2</v>
      </c>
      <c r="W34" s="51">
        <v>103.62000000000002</v>
      </c>
      <c r="X34" s="987"/>
      <c r="Y34" s="987"/>
      <c r="Z34" s="987"/>
      <c r="AA34" s="987"/>
      <c r="AB34" s="987"/>
      <c r="AC34" s="987"/>
      <c r="AD34" s="987"/>
    </row>
    <row r="35" spans="2:30">
      <c r="B35" s="987"/>
      <c r="C35" s="987"/>
      <c r="D35" s="987"/>
      <c r="E35" s="909"/>
      <c r="F35" s="987"/>
      <c r="G35" s="987"/>
      <c r="H35" s="1240"/>
      <c r="I35" s="1240"/>
      <c r="J35" s="987"/>
      <c r="K35" s="987"/>
      <c r="L35" s="987"/>
      <c r="M35" s="987"/>
      <c r="N35" s="987"/>
      <c r="O35" s="987"/>
      <c r="P35" s="987"/>
      <c r="Q35" s="987"/>
      <c r="R35" s="987"/>
      <c r="S35" s="987"/>
      <c r="T35" s="987"/>
      <c r="U35" s="987"/>
      <c r="V35" s="987"/>
      <c r="W35" s="987"/>
      <c r="X35" s="987"/>
      <c r="Y35" s="987"/>
      <c r="Z35" s="987"/>
      <c r="AA35" s="987"/>
      <c r="AB35" s="987"/>
      <c r="AC35" s="987"/>
      <c r="AD35" s="987"/>
    </row>
    <row r="36" spans="2:30" ht="14.45">
      <c r="B36" s="987"/>
      <c r="C36" s="987"/>
      <c r="D36" s="987"/>
      <c r="E36" s="909"/>
      <c r="F36" s="987"/>
      <c r="G36" s="987"/>
      <c r="H36" s="1240"/>
      <c r="I36" s="1240"/>
      <c r="J36" s="987"/>
      <c r="K36" s="987"/>
      <c r="L36" s="987"/>
      <c r="M36" s="987"/>
      <c r="N36" s="987"/>
      <c r="O36" s="987"/>
      <c r="P36" s="987"/>
      <c r="Q36"/>
      <c r="R36" s="851" t="s">
        <v>3516</v>
      </c>
      <c r="S36" s="851"/>
      <c r="T36" s="851"/>
      <c r="U36" s="851"/>
      <c r="V36" s="851"/>
      <c r="W36" s="851"/>
      <c r="X36" s="987"/>
      <c r="Y36" s="987"/>
      <c r="Z36" s="987"/>
      <c r="AA36" s="987"/>
      <c r="AB36" s="987"/>
      <c r="AC36" s="987"/>
      <c r="AD36" s="987"/>
    </row>
    <row r="37" spans="2:30" ht="14.45">
      <c r="B37" s="729" t="s">
        <v>3517</v>
      </c>
      <c r="C37" s="729"/>
      <c r="D37" s="729"/>
      <c r="E37" s="729"/>
      <c r="F37" s="729"/>
      <c r="G37" s="729"/>
      <c r="H37"/>
      <c r="I37" s="1240"/>
      <c r="J37" s="726" t="s">
        <v>3518</v>
      </c>
      <c r="K37" s="51"/>
      <c r="L37" s="51"/>
      <c r="M37" s="51"/>
      <c r="N37" s="51"/>
      <c r="O37" s="51"/>
      <c r="P37"/>
      <c r="Q37" s="727" t="s">
        <v>3510</v>
      </c>
      <c r="R37" s="51" t="s">
        <v>3499</v>
      </c>
      <c r="S37" s="40" t="s">
        <v>3500</v>
      </c>
      <c r="T37" s="51" t="s">
        <v>3501</v>
      </c>
      <c r="U37" s="51" t="s">
        <v>3502</v>
      </c>
      <c r="V37" s="51" t="s">
        <v>3503</v>
      </c>
      <c r="W37" s="51" t="s">
        <v>3504</v>
      </c>
      <c r="X37"/>
      <c r="Y37"/>
      <c r="Z37"/>
      <c r="AA37"/>
      <c r="AB37"/>
      <c r="AC37"/>
      <c r="AD37"/>
    </row>
    <row r="38" spans="2:30" ht="14.45">
      <c r="B38" s="51" t="s">
        <v>3499</v>
      </c>
      <c r="C38" s="40" t="s">
        <v>3500</v>
      </c>
      <c r="D38" s="51" t="s">
        <v>3501</v>
      </c>
      <c r="E38" s="51" t="s">
        <v>3502</v>
      </c>
      <c r="F38" s="51" t="s">
        <v>3503</v>
      </c>
      <c r="G38" s="51" t="s">
        <v>3504</v>
      </c>
      <c r="H38"/>
      <c r="I38" s="1240"/>
      <c r="J38" s="51" t="s">
        <v>3499</v>
      </c>
      <c r="K38" s="40" t="s">
        <v>3519</v>
      </c>
      <c r="L38" s="51" t="s">
        <v>3520</v>
      </c>
      <c r="M38" s="51" t="s">
        <v>3521</v>
      </c>
      <c r="N38" s="51" t="s">
        <v>3522</v>
      </c>
      <c r="O38" s="51" t="s">
        <v>3503</v>
      </c>
      <c r="P38"/>
      <c r="Q38">
        <v>45.7</v>
      </c>
      <c r="R38" s="51" t="s">
        <v>3505</v>
      </c>
      <c r="S38" s="51">
        <v>1.62</v>
      </c>
      <c r="T38" s="51">
        <v>0.26</v>
      </c>
      <c r="U38" s="51">
        <v>1.2E-2</v>
      </c>
      <c r="V38" s="51">
        <v>5.0544000000000006E-3</v>
      </c>
      <c r="W38" s="51">
        <v>55.023040000000009</v>
      </c>
      <c r="X38"/>
      <c r="Y38"/>
      <c r="Z38"/>
      <c r="AA38"/>
      <c r="AB38"/>
      <c r="AC38"/>
      <c r="AD38"/>
    </row>
    <row r="39" spans="2:30" ht="14.45">
      <c r="B39" s="51" t="s">
        <v>3505</v>
      </c>
      <c r="C39" s="51">
        <v>1.7609999999999999</v>
      </c>
      <c r="D39" s="51">
        <v>0.7</v>
      </c>
      <c r="E39" s="51">
        <v>1.6E-2</v>
      </c>
      <c r="F39" s="51">
        <v>1.97232E-2</v>
      </c>
      <c r="G39" s="51">
        <v>154.82712000000001</v>
      </c>
      <c r="H39"/>
      <c r="I39" s="1240"/>
      <c r="J39" s="51" t="s">
        <v>3523</v>
      </c>
      <c r="K39" s="51">
        <v>2.2474999999999998E-2</v>
      </c>
      <c r="L39" s="51">
        <v>6</v>
      </c>
      <c r="M39" s="51">
        <v>0.13485</v>
      </c>
      <c r="N39" s="51">
        <v>1.6E-2</v>
      </c>
      <c r="O39" s="51">
        <v>2.1576E-3</v>
      </c>
      <c r="P39"/>
      <c r="Q39"/>
      <c r="R39" s="51" t="s">
        <v>3511</v>
      </c>
      <c r="S39" s="51">
        <v>1.1100000000000001</v>
      </c>
      <c r="T39" s="51">
        <v>0.6</v>
      </c>
      <c r="U39" s="51">
        <v>0.02</v>
      </c>
      <c r="V39" s="51">
        <v>1.332E-2</v>
      </c>
      <c r="W39" s="51">
        <v>104.562</v>
      </c>
      <c r="X39" s="987"/>
      <c r="Y39" s="987"/>
      <c r="Z39" s="987"/>
      <c r="AA39" s="987"/>
      <c r="AB39" s="987"/>
      <c r="AC39" s="987"/>
      <c r="AD39" s="987"/>
    </row>
    <row r="40" spans="2:30" ht="14.45">
      <c r="B40" s="51" t="s">
        <v>3511</v>
      </c>
      <c r="C40" s="51">
        <v>0.8</v>
      </c>
      <c r="D40" s="51">
        <v>1</v>
      </c>
      <c r="E40" s="51">
        <v>0.03</v>
      </c>
      <c r="F40" s="51">
        <v>2.4E-2</v>
      </c>
      <c r="G40" s="51">
        <v>188.4</v>
      </c>
      <c r="H40"/>
      <c r="I40" s="1240"/>
      <c r="J40" s="51" t="s">
        <v>3524</v>
      </c>
      <c r="K40" s="51">
        <v>7.2048000000000001E-2</v>
      </c>
      <c r="L40" s="51">
        <v>6</v>
      </c>
      <c r="M40" s="51">
        <v>0.43228800000000001</v>
      </c>
      <c r="N40" s="51">
        <v>1.6E-2</v>
      </c>
      <c r="O40" s="51">
        <v>6.9166080000000003E-3</v>
      </c>
      <c r="P40"/>
      <c r="Q40"/>
      <c r="R40" s="51" t="s">
        <v>3512</v>
      </c>
      <c r="S40" s="51">
        <v>1.62</v>
      </c>
      <c r="T40" s="51">
        <v>0.6</v>
      </c>
      <c r="U40" s="51">
        <v>1.2E-2</v>
      </c>
      <c r="V40" s="51">
        <v>1.1664000000000001E-2</v>
      </c>
      <c r="W40" s="51">
        <v>91.562400000000011</v>
      </c>
      <c r="X40" s="987"/>
      <c r="Y40" s="987"/>
      <c r="Z40" s="987"/>
      <c r="AA40" s="987"/>
      <c r="AB40" s="987"/>
      <c r="AC40" s="987"/>
      <c r="AD40" s="987"/>
    </row>
    <row r="41" spans="2:30" ht="14.45">
      <c r="B41" s="51" t="s">
        <v>3512</v>
      </c>
      <c r="C41" s="51">
        <v>1.1659999999999999</v>
      </c>
      <c r="D41" s="51">
        <v>0.7</v>
      </c>
      <c r="E41" s="51">
        <v>1.6E-2</v>
      </c>
      <c r="F41" s="51">
        <v>1.3059199999999998E-2</v>
      </c>
      <c r="G41" s="51">
        <v>102.51471999999998</v>
      </c>
      <c r="H41"/>
      <c r="I41" s="1240"/>
      <c r="J41" s="51" t="s">
        <v>3525</v>
      </c>
      <c r="K41" s="51">
        <v>6.2399999999999997E-2</v>
      </c>
      <c r="L41" s="51">
        <v>6</v>
      </c>
      <c r="M41" s="51">
        <v>0.37439999999999996</v>
      </c>
      <c r="N41" s="51">
        <v>1.6E-2</v>
      </c>
      <c r="O41" s="51">
        <v>5.990399999999999E-3</v>
      </c>
      <c r="P41"/>
      <c r="Q41"/>
      <c r="R41" s="51" t="s">
        <v>3513</v>
      </c>
      <c r="S41" s="51">
        <v>0.46</v>
      </c>
      <c r="T41" s="51">
        <v>0.35</v>
      </c>
      <c r="U41" s="51">
        <v>1.2E-2</v>
      </c>
      <c r="V41" s="51">
        <v>1.9320000000000001E-3</v>
      </c>
      <c r="W41" s="51">
        <v>60.664800000000007</v>
      </c>
      <c r="X41" s="987"/>
      <c r="Y41" s="987"/>
      <c r="Z41" s="987"/>
      <c r="AA41" s="987"/>
      <c r="AB41" s="987"/>
      <c r="AC41" s="987"/>
      <c r="AD41" s="987"/>
    </row>
    <row r="42" spans="2:30" ht="14.45">
      <c r="B42" s="51" t="s">
        <v>3513</v>
      </c>
      <c r="C42" s="51"/>
      <c r="D42" s="51"/>
      <c r="E42" s="51"/>
      <c r="F42" s="51">
        <v>2.5081407999999999E-2</v>
      </c>
      <c r="G42" s="51">
        <v>196.8890528</v>
      </c>
      <c r="H42"/>
      <c r="I42" s="1240"/>
      <c r="J42" s="51" t="s">
        <v>3526</v>
      </c>
      <c r="K42" s="51">
        <v>0.1799</v>
      </c>
      <c r="L42" s="51">
        <v>2</v>
      </c>
      <c r="M42" s="51">
        <v>0.35980000000000001</v>
      </c>
      <c r="N42" s="51">
        <v>1.6E-2</v>
      </c>
      <c r="O42" s="51">
        <v>5.7568000000000003E-3</v>
      </c>
      <c r="P42"/>
      <c r="Q42"/>
      <c r="R42" s="51" t="s">
        <v>3514</v>
      </c>
      <c r="S42" s="51"/>
      <c r="T42" s="51"/>
      <c r="U42" s="51"/>
      <c r="V42" s="51"/>
      <c r="W42" s="51">
        <v>6.1229999999999993</v>
      </c>
      <c r="X42" s="987"/>
      <c r="Y42" s="987"/>
      <c r="Z42" s="987"/>
      <c r="AA42" s="987"/>
      <c r="AB42" s="987"/>
      <c r="AC42" s="987"/>
      <c r="AD42" s="987"/>
    </row>
    <row r="43" spans="2:30" ht="14.45">
      <c r="B43" s="51" t="s">
        <v>3527</v>
      </c>
      <c r="C43" s="51"/>
      <c r="D43" s="51"/>
      <c r="E43" s="51"/>
      <c r="F43" s="51"/>
      <c r="G43" s="51">
        <v>9.6460799999999995</v>
      </c>
      <c r="H43"/>
      <c r="I43" s="1240"/>
      <c r="J43" s="51" t="s">
        <v>3528</v>
      </c>
      <c r="K43" s="51">
        <v>9.0999999999999998E-2</v>
      </c>
      <c r="L43" s="51">
        <v>1</v>
      </c>
      <c r="M43" s="51">
        <v>9.0999999999999998E-2</v>
      </c>
      <c r="N43" s="51">
        <v>1.6E-2</v>
      </c>
      <c r="O43" s="51">
        <v>1.456E-3</v>
      </c>
      <c r="P43"/>
      <c r="Q43"/>
      <c r="R43" s="725" t="s">
        <v>3515</v>
      </c>
      <c r="S43" s="51">
        <v>1.45</v>
      </c>
      <c r="T43" s="51">
        <v>0.8</v>
      </c>
      <c r="U43" s="51">
        <v>0.02</v>
      </c>
      <c r="V43" s="51">
        <v>2.3199999999999998E-2</v>
      </c>
      <c r="W43" s="51">
        <v>182.11999999999998</v>
      </c>
      <c r="X43" s="987"/>
      <c r="Y43" s="987"/>
      <c r="Z43" s="987"/>
      <c r="AA43" s="987"/>
      <c r="AB43" s="987"/>
      <c r="AC43" s="987"/>
      <c r="AD43" s="987"/>
    </row>
    <row r="44" spans="2:30" ht="14.45">
      <c r="B44" s="51" t="s">
        <v>3529</v>
      </c>
      <c r="C44" s="51"/>
      <c r="D44" s="51"/>
      <c r="E44" s="51">
        <v>32</v>
      </c>
      <c r="F44" s="51"/>
      <c r="G44" s="51">
        <v>25.28</v>
      </c>
      <c r="H44"/>
      <c r="I44" s="1240"/>
      <c r="J44" s="51" t="s">
        <v>3530</v>
      </c>
      <c r="K44" s="51">
        <v>3.5999999999999997E-2</v>
      </c>
      <c r="L44" s="51">
        <v>2</v>
      </c>
      <c r="M44" s="51">
        <v>7.1999999999999995E-2</v>
      </c>
      <c r="N44" s="51">
        <v>3.2000000000000001E-2</v>
      </c>
      <c r="O44" s="51">
        <v>2.3040000000000001E-3</v>
      </c>
      <c r="P44"/>
      <c r="Q44" s="987"/>
      <c r="R44" s="987"/>
      <c r="S44" s="987"/>
      <c r="T44" s="987"/>
      <c r="U44" s="987"/>
      <c r="V44" s="987"/>
      <c r="W44" s="987"/>
      <c r="X44" s="987"/>
      <c r="Y44" s="987"/>
      <c r="Z44" s="987"/>
      <c r="AA44" s="987"/>
      <c r="AB44" s="987"/>
      <c r="AC44" s="987"/>
      <c r="AD44" s="987"/>
    </row>
    <row r="45" spans="2:30" ht="14.45">
      <c r="B45" s="51" t="s">
        <v>3531</v>
      </c>
      <c r="C45" s="51"/>
      <c r="D45" s="51"/>
      <c r="E45" s="51">
        <v>8</v>
      </c>
      <c r="F45" s="51">
        <v>0.26</v>
      </c>
      <c r="G45" s="51">
        <v>22.942399999999999</v>
      </c>
      <c r="H45"/>
      <c r="I45" s="1240"/>
      <c r="J45" s="51"/>
      <c r="K45" s="51"/>
      <c r="L45" s="51"/>
      <c r="M45" s="51"/>
      <c r="N45" s="51"/>
      <c r="O45" s="51"/>
      <c r="P45"/>
      <c r="Q45"/>
      <c r="R45" s="851" t="s">
        <v>3532</v>
      </c>
      <c r="S45" s="851"/>
      <c r="T45" s="851"/>
      <c r="U45" s="851"/>
      <c r="V45" s="851"/>
      <c r="W45" s="851"/>
      <c r="X45" s="987"/>
      <c r="Y45" s="987"/>
      <c r="Z45" s="987"/>
      <c r="AA45" s="987"/>
      <c r="AB45" s="987"/>
      <c r="AC45" s="987"/>
      <c r="AD45" s="987"/>
    </row>
    <row r="46" spans="2:30" ht="14.45">
      <c r="B46"/>
      <c r="C46"/>
      <c r="D46"/>
      <c r="E46"/>
      <c r="F46"/>
      <c r="G46"/>
      <c r="H46"/>
      <c r="I46" s="1240"/>
      <c r="J46" s="51" t="s">
        <v>3533</v>
      </c>
      <c r="K46" s="51">
        <v>0.05</v>
      </c>
      <c r="L46" s="51">
        <v>1</v>
      </c>
      <c r="M46" s="51">
        <v>0.05</v>
      </c>
      <c r="N46" s="51">
        <v>0.01</v>
      </c>
      <c r="O46" s="51">
        <v>5.0000000000000001E-4</v>
      </c>
      <c r="P46"/>
      <c r="Q46" s="727" t="s">
        <v>3510</v>
      </c>
      <c r="R46" s="51" t="s">
        <v>3499</v>
      </c>
      <c r="S46" s="40" t="s">
        <v>3500</v>
      </c>
      <c r="T46" s="51" t="s">
        <v>3501</v>
      </c>
      <c r="U46" s="51" t="s">
        <v>3502</v>
      </c>
      <c r="V46" s="51" t="s">
        <v>3503</v>
      </c>
      <c r="W46" s="51" t="s">
        <v>3504</v>
      </c>
      <c r="X46" s="987"/>
      <c r="Y46" s="987"/>
      <c r="Z46" s="987"/>
      <c r="AA46" s="987"/>
      <c r="AB46" s="987"/>
      <c r="AC46" s="987"/>
      <c r="AD46" s="987"/>
    </row>
    <row r="47" spans="2:30" ht="14.45">
      <c r="B47" s="987"/>
      <c r="C47" s="987"/>
      <c r="D47" s="987"/>
      <c r="E47" s="909"/>
      <c r="F47" s="987"/>
      <c r="G47" s="987"/>
      <c r="H47" s="1240"/>
      <c r="I47" s="1240"/>
      <c r="J47" s="987"/>
      <c r="K47" s="987"/>
      <c r="L47" s="987"/>
      <c r="M47" s="987"/>
      <c r="N47" s="987"/>
      <c r="O47" s="987"/>
      <c r="P47" s="987"/>
      <c r="Q47">
        <v>24.2</v>
      </c>
      <c r="R47" s="51" t="s">
        <v>3505</v>
      </c>
      <c r="S47" s="51">
        <v>1.575</v>
      </c>
      <c r="T47" s="51">
        <v>0.25</v>
      </c>
      <c r="U47" s="51">
        <v>1.6E-2</v>
      </c>
      <c r="V47" s="51">
        <v>6.3E-3</v>
      </c>
      <c r="W47" s="51">
        <v>75.745000000000005</v>
      </c>
      <c r="X47" s="987"/>
      <c r="Y47" s="987"/>
      <c r="Z47" s="987"/>
      <c r="AA47" s="987"/>
      <c r="AB47" s="987"/>
      <c r="AC47" s="987"/>
      <c r="AD47" s="987"/>
    </row>
    <row r="48" spans="2:30" ht="14.45">
      <c r="B48" s="729" t="s">
        <v>3534</v>
      </c>
      <c r="C48" s="729"/>
      <c r="D48" s="729"/>
      <c r="E48" s="729"/>
      <c r="F48" s="729"/>
      <c r="G48" s="729"/>
      <c r="H48"/>
      <c r="I48" s="1240"/>
      <c r="J48" s="726" t="s">
        <v>3518</v>
      </c>
      <c r="K48" s="51"/>
      <c r="L48" s="51"/>
      <c r="M48" s="51"/>
      <c r="N48" s="51"/>
      <c r="O48" s="51"/>
      <c r="P48"/>
      <c r="Q48"/>
      <c r="R48" s="51" t="s">
        <v>3511</v>
      </c>
      <c r="S48" s="51">
        <v>0.84399999999999997</v>
      </c>
      <c r="T48" s="51">
        <v>0.25</v>
      </c>
      <c r="U48" s="51">
        <v>0.02</v>
      </c>
      <c r="V48" s="51">
        <v>4.2199999999999998E-3</v>
      </c>
      <c r="W48" s="51">
        <v>33.126999999999995</v>
      </c>
      <c r="X48" s="987"/>
      <c r="Y48" s="987"/>
      <c r="Z48" s="987"/>
      <c r="AA48" s="987"/>
      <c r="AB48" s="987"/>
      <c r="AC48" s="987"/>
      <c r="AD48" s="987"/>
    </row>
    <row r="49" spans="2:30" ht="14.45">
      <c r="B49" s="51" t="s">
        <v>3499</v>
      </c>
      <c r="C49" s="40" t="s">
        <v>3500</v>
      </c>
      <c r="D49" s="51" t="s">
        <v>3501</v>
      </c>
      <c r="E49" s="51" t="s">
        <v>3502</v>
      </c>
      <c r="F49" s="51" t="s">
        <v>3503</v>
      </c>
      <c r="G49" s="51" t="s">
        <v>3504</v>
      </c>
      <c r="H49"/>
      <c r="I49" s="1240"/>
      <c r="J49" s="51" t="s">
        <v>3499</v>
      </c>
      <c r="K49" s="40" t="s">
        <v>3519</v>
      </c>
      <c r="L49" s="51" t="s">
        <v>3520</v>
      </c>
      <c r="M49" s="51" t="s">
        <v>3521</v>
      </c>
      <c r="N49" s="51" t="s">
        <v>3522</v>
      </c>
      <c r="O49" s="51" t="s">
        <v>3503</v>
      </c>
      <c r="P49"/>
      <c r="Q49"/>
      <c r="R49" s="51" t="s">
        <v>3512</v>
      </c>
      <c r="S49" s="51">
        <v>1.002</v>
      </c>
      <c r="T49" s="51">
        <v>0.25</v>
      </c>
      <c r="U49" s="51">
        <v>1.6E-2</v>
      </c>
      <c r="V49" s="51">
        <v>4.0080000000000003E-3</v>
      </c>
      <c r="W49" s="51">
        <v>31.462800000000001</v>
      </c>
      <c r="X49" s="987"/>
      <c r="Y49" s="987"/>
      <c r="Z49" s="987"/>
      <c r="AA49" s="987"/>
      <c r="AB49" s="987"/>
      <c r="AC49" s="987"/>
      <c r="AD49" s="987"/>
    </row>
    <row r="50" spans="2:30" ht="14.45">
      <c r="B50" s="51" t="s">
        <v>3505</v>
      </c>
      <c r="C50" s="51">
        <v>1.51</v>
      </c>
      <c r="D50" s="51">
        <v>0.65</v>
      </c>
      <c r="E50" s="51">
        <v>0.01</v>
      </c>
      <c r="F50" s="51">
        <v>9.8150000000000008E-3</v>
      </c>
      <c r="G50" s="51">
        <v>77.047750000000008</v>
      </c>
      <c r="H50"/>
      <c r="I50" s="1240"/>
      <c r="J50" s="51" t="s">
        <v>3535</v>
      </c>
      <c r="K50" s="51">
        <v>5.2275000000000002E-2</v>
      </c>
      <c r="L50" s="51">
        <v>6</v>
      </c>
      <c r="M50" s="51">
        <v>0.31364999999999998</v>
      </c>
      <c r="N50" s="51">
        <v>0.01</v>
      </c>
      <c r="O50" s="51">
        <v>3.1365E-3</v>
      </c>
      <c r="P50"/>
      <c r="Q50"/>
      <c r="R50" s="51" t="s">
        <v>3513</v>
      </c>
      <c r="S50" s="51">
        <v>0.33800000000000002</v>
      </c>
      <c r="T50" s="51">
        <v>0.84399999999999997</v>
      </c>
      <c r="U50" s="51">
        <v>1.6E-2</v>
      </c>
      <c r="V50" s="51">
        <v>4.5643520000000007E-3</v>
      </c>
      <c r="W50" s="51">
        <v>35.830163200000008</v>
      </c>
      <c r="X50" s="987"/>
      <c r="Y50" s="987"/>
      <c r="Z50" s="987"/>
      <c r="AA50" s="987"/>
      <c r="AB50" s="987"/>
      <c r="AC50" s="987"/>
      <c r="AD50" s="987"/>
    </row>
    <row r="51" spans="2:30" ht="14.45">
      <c r="B51" s="51" t="s">
        <v>3511</v>
      </c>
      <c r="C51" s="51">
        <v>0.75</v>
      </c>
      <c r="D51" s="51">
        <v>0.88</v>
      </c>
      <c r="E51" s="51">
        <v>0.03</v>
      </c>
      <c r="F51" s="51">
        <v>1.9799999999999998E-2</v>
      </c>
      <c r="G51" s="51">
        <v>155.42999999999998</v>
      </c>
      <c r="H51"/>
      <c r="I51" s="1240"/>
      <c r="J51" s="51" t="s">
        <v>3536</v>
      </c>
      <c r="K51" s="51">
        <v>1.8124999999999999E-2</v>
      </c>
      <c r="L51" s="51">
        <v>6</v>
      </c>
      <c r="M51" s="51">
        <v>0.10874999999999999</v>
      </c>
      <c r="N51" s="51">
        <v>0.01</v>
      </c>
      <c r="O51" s="51">
        <v>1.0874999999999999E-3</v>
      </c>
      <c r="P51"/>
      <c r="Q51"/>
      <c r="R51" s="51" t="s">
        <v>3514</v>
      </c>
      <c r="S51" s="51"/>
      <c r="T51" s="51"/>
      <c r="U51" s="51"/>
      <c r="V51" s="51"/>
      <c r="W51" s="51">
        <v>5.5578000000000003</v>
      </c>
      <c r="X51" s="987"/>
      <c r="Y51" s="987"/>
      <c r="Z51" s="987"/>
      <c r="AA51" s="987"/>
      <c r="AB51" s="987"/>
      <c r="AC51" s="987"/>
      <c r="AD51" s="987"/>
    </row>
    <row r="52" spans="2:30" ht="14.45">
      <c r="B52" s="51" t="s">
        <v>3512</v>
      </c>
      <c r="C52" s="51">
        <v>0.998</v>
      </c>
      <c r="D52" s="51">
        <v>0.65</v>
      </c>
      <c r="E52" s="51">
        <v>0.01</v>
      </c>
      <c r="F52" s="51">
        <v>6.4870000000000006E-3</v>
      </c>
      <c r="G52" s="51">
        <v>50.922950000000007</v>
      </c>
      <c r="H52"/>
      <c r="I52" s="1240"/>
      <c r="J52" s="51" t="s">
        <v>3525</v>
      </c>
      <c r="K52" s="51">
        <v>4.7469999999999998E-2</v>
      </c>
      <c r="L52" s="51">
        <v>6</v>
      </c>
      <c r="M52" s="51">
        <v>0.28481999999999996</v>
      </c>
      <c r="N52" s="51">
        <v>0.01</v>
      </c>
      <c r="O52" s="51">
        <v>2.8481999999999995E-3</v>
      </c>
      <c r="P52"/>
      <c r="Q52"/>
      <c r="R52" s="725" t="s">
        <v>3515</v>
      </c>
      <c r="S52" s="51">
        <v>1.1000000000000001</v>
      </c>
      <c r="T52" s="51">
        <v>0.5</v>
      </c>
      <c r="U52" s="51">
        <v>0.02</v>
      </c>
      <c r="V52" s="51">
        <v>1.1000000000000001E-2</v>
      </c>
      <c r="W52" s="51">
        <v>86.350000000000009</v>
      </c>
      <c r="X52" s="987"/>
      <c r="Y52" s="987"/>
      <c r="Z52" s="987"/>
      <c r="AA52" s="987"/>
      <c r="AB52" s="987"/>
      <c r="AC52" s="987"/>
      <c r="AD52" s="987"/>
    </row>
    <row r="53" spans="2:30" ht="14.45">
      <c r="B53" s="51" t="s">
        <v>3513</v>
      </c>
      <c r="C53" s="51"/>
      <c r="D53" s="51"/>
      <c r="E53" s="51"/>
      <c r="F53" s="51">
        <v>1.1023700000000001E-2</v>
      </c>
      <c r="G53" s="51">
        <v>86.536045000000001</v>
      </c>
      <c r="H53"/>
      <c r="I53" s="1240"/>
      <c r="J53" s="51" t="s">
        <v>3526</v>
      </c>
      <c r="K53" s="51">
        <v>0.13844999999999999</v>
      </c>
      <c r="L53" s="51">
        <v>2</v>
      </c>
      <c r="M53" s="51">
        <v>0.27689999999999998</v>
      </c>
      <c r="N53" s="51">
        <v>0.01</v>
      </c>
      <c r="O53" s="51">
        <v>2.7689999999999998E-3</v>
      </c>
      <c r="P53"/>
      <c r="Q53" s="987"/>
      <c r="R53" s="987"/>
      <c r="S53" s="987"/>
      <c r="T53" s="987"/>
      <c r="U53" s="987"/>
      <c r="V53" s="987"/>
      <c r="W53" s="987"/>
      <c r="X53" s="987"/>
      <c r="Y53" s="987"/>
      <c r="Z53" s="987"/>
      <c r="AA53" s="987"/>
      <c r="AB53" s="987"/>
      <c r="AC53" s="987"/>
      <c r="AD53" s="987"/>
    </row>
    <row r="54" spans="2:30" ht="14.45">
      <c r="B54" s="51" t="s">
        <v>3527</v>
      </c>
      <c r="C54" s="51"/>
      <c r="D54" s="51"/>
      <c r="E54" s="51"/>
      <c r="F54" s="51"/>
      <c r="G54" s="51">
        <v>4.5216000000000003</v>
      </c>
      <c r="H54"/>
      <c r="I54" s="1240"/>
      <c r="J54" s="51" t="s">
        <v>3528</v>
      </c>
      <c r="K54" s="51">
        <v>6.8250000000000005E-2</v>
      </c>
      <c r="L54" s="51">
        <v>1</v>
      </c>
      <c r="M54" s="51">
        <v>6.8250000000000005E-2</v>
      </c>
      <c r="N54" s="51">
        <v>0.01</v>
      </c>
      <c r="O54" s="51">
        <v>6.8250000000000006E-4</v>
      </c>
      <c r="P54"/>
      <c r="Q54"/>
      <c r="R54" s="851" t="s">
        <v>3537</v>
      </c>
      <c r="S54" s="851"/>
      <c r="T54" s="851"/>
      <c r="U54" s="851"/>
      <c r="V54" s="851"/>
      <c r="W54" s="851"/>
      <c r="X54" s="987"/>
      <c r="Y54" s="987"/>
      <c r="Z54" s="987"/>
      <c r="AA54" s="987"/>
      <c r="AB54" s="987"/>
      <c r="AC54" s="987"/>
      <c r="AD54" s="987"/>
    </row>
    <row r="55" spans="2:30" ht="14.45">
      <c r="B55" s="51" t="s">
        <v>3529</v>
      </c>
      <c r="C55" s="51"/>
      <c r="D55" s="51"/>
      <c r="E55" s="51">
        <v>32</v>
      </c>
      <c r="F55" s="51"/>
      <c r="G55" s="51">
        <v>41.92</v>
      </c>
      <c r="H55"/>
      <c r="I55" s="1240"/>
      <c r="J55" s="51"/>
      <c r="K55" s="51"/>
      <c r="L55" s="51"/>
      <c r="M55" s="51"/>
      <c r="N55" s="51"/>
      <c r="O55" s="51"/>
      <c r="P55"/>
      <c r="Q55" s="727" t="s">
        <v>3510</v>
      </c>
      <c r="R55" s="51" t="s">
        <v>3499</v>
      </c>
      <c r="S55" s="40" t="s">
        <v>3500</v>
      </c>
      <c r="T55" s="51" t="s">
        <v>3501</v>
      </c>
      <c r="U55" s="51" t="s">
        <v>3502</v>
      </c>
      <c r="V55" s="51" t="s">
        <v>3503</v>
      </c>
      <c r="W55" s="51" t="s">
        <v>3504</v>
      </c>
      <c r="X55"/>
      <c r="Y55"/>
      <c r="Z55"/>
      <c r="AA55"/>
      <c r="AB55"/>
      <c r="AC55"/>
      <c r="AD55"/>
    </row>
    <row r="56" spans="2:30" ht="14.45">
      <c r="B56" s="51" t="s">
        <v>3531</v>
      </c>
      <c r="C56" s="51"/>
      <c r="D56" s="51"/>
      <c r="E56" s="51">
        <v>8</v>
      </c>
      <c r="F56" s="51">
        <v>0.24</v>
      </c>
      <c r="G56" s="51">
        <v>24.48</v>
      </c>
      <c r="H56"/>
      <c r="I56" s="1240"/>
      <c r="J56" s="51" t="s">
        <v>3533</v>
      </c>
      <c r="K56" s="51">
        <v>0.05</v>
      </c>
      <c r="L56" s="51">
        <v>1</v>
      </c>
      <c r="M56" s="51">
        <v>0.05</v>
      </c>
      <c r="N56" s="51">
        <v>0.01</v>
      </c>
      <c r="O56" s="51">
        <v>5.0000000000000001E-4</v>
      </c>
      <c r="P56"/>
      <c r="Q56">
        <v>50.4</v>
      </c>
      <c r="R56" s="51" t="s">
        <v>3505</v>
      </c>
      <c r="S56" s="51">
        <v>1.7549999999999999</v>
      </c>
      <c r="T56" s="51">
        <v>0.25</v>
      </c>
      <c r="U56" s="51">
        <v>1.6E-2</v>
      </c>
      <c r="V56" s="51">
        <v>7.0199999999999993E-3</v>
      </c>
      <c r="W56" s="51">
        <v>102.547</v>
      </c>
      <c r="X56"/>
      <c r="Y56"/>
      <c r="Z56"/>
      <c r="AA56"/>
      <c r="AB56"/>
      <c r="AC56"/>
      <c r="AD56"/>
    </row>
    <row r="57" spans="2:30" ht="14.45">
      <c r="B57"/>
      <c r="C57"/>
      <c r="D57"/>
      <c r="E57"/>
      <c r="F57"/>
      <c r="G57"/>
      <c r="H57"/>
      <c r="I57" s="1240"/>
      <c r="J57"/>
      <c r="K57"/>
      <c r="L57"/>
      <c r="M57">
        <v>0</v>
      </c>
      <c r="N57"/>
      <c r="O57">
        <v>0</v>
      </c>
      <c r="P57"/>
      <c r="Q57"/>
      <c r="R57" s="51" t="s">
        <v>3511</v>
      </c>
      <c r="S57" s="51">
        <v>1.01</v>
      </c>
      <c r="T57" s="51">
        <v>0.25</v>
      </c>
      <c r="U57" s="51">
        <v>0.02</v>
      </c>
      <c r="V57" s="51">
        <v>5.0499999999999998E-3</v>
      </c>
      <c r="W57" s="51">
        <v>39.642499999999998</v>
      </c>
      <c r="X57"/>
      <c r="Y57"/>
      <c r="Z57"/>
      <c r="AA57"/>
      <c r="AB57"/>
      <c r="AC57"/>
      <c r="AD57"/>
    </row>
    <row r="58" spans="2:30" ht="14.45">
      <c r="B58" s="987"/>
      <c r="C58" s="987"/>
      <c r="D58" s="987"/>
      <c r="E58" s="909"/>
      <c r="F58" s="987"/>
      <c r="G58" s="987"/>
      <c r="H58" s="1240"/>
      <c r="I58" s="1240"/>
      <c r="J58" s="987"/>
      <c r="K58" s="987"/>
      <c r="L58" s="987"/>
      <c r="M58" s="987"/>
      <c r="N58" s="987"/>
      <c r="O58" s="987"/>
      <c r="P58" s="987"/>
      <c r="Q58"/>
      <c r="R58" s="51" t="s">
        <v>3512</v>
      </c>
      <c r="S58" s="51">
        <v>1.1930000000000001</v>
      </c>
      <c r="T58" s="51">
        <v>0.25</v>
      </c>
      <c r="U58" s="51">
        <v>1.6E-2</v>
      </c>
      <c r="V58" s="51">
        <v>4.7720000000000002E-3</v>
      </c>
      <c r="W58" s="51">
        <v>37.4602</v>
      </c>
      <c r="X58" s="987"/>
      <c r="Y58" s="987"/>
      <c r="Z58" s="987"/>
      <c r="AA58" s="987"/>
      <c r="AB58" s="987"/>
      <c r="AC58" s="987"/>
      <c r="AD58" s="987"/>
    </row>
    <row r="59" spans="2:30" ht="14.45">
      <c r="B59" s="729" t="s">
        <v>3538</v>
      </c>
      <c r="C59" s="729"/>
      <c r="D59" s="729"/>
      <c r="E59" s="729"/>
      <c r="F59" s="729"/>
      <c r="G59" s="729"/>
      <c r="H59"/>
      <c r="I59" s="1240"/>
      <c r="J59" s="726" t="s">
        <v>3518</v>
      </c>
      <c r="K59" s="51"/>
      <c r="L59" s="51"/>
      <c r="M59" s="51"/>
      <c r="N59" s="51"/>
      <c r="O59" s="51"/>
      <c r="P59"/>
      <c r="Q59"/>
      <c r="R59" s="51" t="s">
        <v>3513</v>
      </c>
      <c r="S59" s="51">
        <v>0.42</v>
      </c>
      <c r="T59" s="51">
        <v>1.01</v>
      </c>
      <c r="U59" s="51">
        <v>1.6E-2</v>
      </c>
      <c r="V59" s="51">
        <v>6.7872000000000002E-3</v>
      </c>
      <c r="W59" s="51">
        <v>53.279519999999998</v>
      </c>
      <c r="X59"/>
      <c r="Y59"/>
      <c r="Z59"/>
      <c r="AA59"/>
      <c r="AB59"/>
      <c r="AC59"/>
      <c r="AD59"/>
    </row>
    <row r="60" spans="2:30" ht="14.45">
      <c r="B60" s="51" t="s">
        <v>3499</v>
      </c>
      <c r="C60" s="40" t="s">
        <v>3500</v>
      </c>
      <c r="D60" s="51" t="s">
        <v>3501</v>
      </c>
      <c r="E60" s="51" t="s">
        <v>3502</v>
      </c>
      <c r="F60" s="51" t="s">
        <v>3503</v>
      </c>
      <c r="G60" s="51" t="s">
        <v>3504</v>
      </c>
      <c r="H60"/>
      <c r="I60" s="1240"/>
      <c r="J60" s="51" t="s">
        <v>3499</v>
      </c>
      <c r="K60" s="40" t="s">
        <v>3519</v>
      </c>
      <c r="L60" s="51" t="s">
        <v>3520</v>
      </c>
      <c r="M60" s="51" t="s">
        <v>3521</v>
      </c>
      <c r="N60" s="51" t="s">
        <v>3522</v>
      </c>
      <c r="O60" s="51" t="s">
        <v>3503</v>
      </c>
      <c r="P60"/>
      <c r="Q60"/>
      <c r="R60" s="51" t="s">
        <v>3514</v>
      </c>
      <c r="S60" s="51"/>
      <c r="T60" s="51"/>
      <c r="U60" s="51"/>
      <c r="V60" s="51"/>
      <c r="W60" s="51">
        <v>5.5578000000000003</v>
      </c>
      <c r="X60"/>
      <c r="Y60"/>
      <c r="Z60"/>
      <c r="AA60"/>
      <c r="AB60"/>
      <c r="AC60"/>
      <c r="AD60"/>
    </row>
    <row r="61" spans="2:30" ht="14.45">
      <c r="B61" s="51" t="s">
        <v>3505</v>
      </c>
      <c r="C61" s="51">
        <v>1.8640000000000001</v>
      </c>
      <c r="D61" s="51">
        <v>0.75</v>
      </c>
      <c r="E61" s="51">
        <v>1.6E-2</v>
      </c>
      <c r="F61" s="51">
        <v>2.2368000000000002E-2</v>
      </c>
      <c r="G61" s="51">
        <v>175.58880000000002</v>
      </c>
      <c r="H61"/>
      <c r="I61" s="1240"/>
      <c r="J61" s="51" t="s">
        <v>3535</v>
      </c>
      <c r="K61" s="51">
        <v>7.3200000000000001E-2</v>
      </c>
      <c r="L61" s="51">
        <v>6</v>
      </c>
      <c r="M61" s="51">
        <v>0.43920000000000003</v>
      </c>
      <c r="N61" s="51">
        <v>1.6E-2</v>
      </c>
      <c r="O61" s="51">
        <v>7.0272000000000008E-3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spans="2:30" ht="14.45">
      <c r="B62" s="51" t="s">
        <v>3511</v>
      </c>
      <c r="C62" s="51">
        <v>1.05</v>
      </c>
      <c r="D62" s="51">
        <v>0.9</v>
      </c>
      <c r="E62" s="51">
        <v>0.04</v>
      </c>
      <c r="F62" s="51">
        <v>3.7800000000000007E-2</v>
      </c>
      <c r="G62" s="51">
        <v>296.73000000000008</v>
      </c>
      <c r="H62"/>
      <c r="I62" s="1240"/>
      <c r="J62" s="51" t="s">
        <v>3536</v>
      </c>
      <c r="K62" s="51">
        <v>4.4400000000000002E-2</v>
      </c>
      <c r="L62" s="51">
        <v>6</v>
      </c>
      <c r="M62" s="51">
        <v>0.26640000000000003</v>
      </c>
      <c r="N62" s="51">
        <v>1.6E-2</v>
      </c>
      <c r="O62" s="51">
        <v>4.2624000000000004E-3</v>
      </c>
      <c r="P62"/>
      <c r="Q62"/>
      <c r="R62" s="665" t="s">
        <v>3531</v>
      </c>
      <c r="S62" s="665" t="s">
        <v>3539</v>
      </c>
      <c r="T62" s="665" t="s">
        <v>3529</v>
      </c>
      <c r="U62" s="665" t="s">
        <v>3540</v>
      </c>
      <c r="V62"/>
      <c r="W62"/>
      <c r="X62"/>
      <c r="Y62"/>
      <c r="Z62"/>
      <c r="AA62"/>
      <c r="AB62"/>
      <c r="AC62"/>
      <c r="AD62"/>
    </row>
    <row r="63" spans="2:30" ht="14.45">
      <c r="B63" s="51" t="s">
        <v>3512</v>
      </c>
      <c r="C63" s="51">
        <v>1.2150000000000001</v>
      </c>
      <c r="D63" s="51">
        <v>0.75</v>
      </c>
      <c r="E63" s="51">
        <v>1.6E-2</v>
      </c>
      <c r="F63" s="51">
        <v>1.4580000000000001E-2</v>
      </c>
      <c r="G63" s="51">
        <v>114.453</v>
      </c>
      <c r="H63"/>
      <c r="I63" s="1240"/>
      <c r="J63" s="51" t="s">
        <v>3525</v>
      </c>
      <c r="K63" s="51">
        <v>6.7199999999999996E-2</v>
      </c>
      <c r="L63" s="51">
        <v>6</v>
      </c>
      <c r="M63" s="51">
        <v>0.4032</v>
      </c>
      <c r="N63" s="51">
        <v>1.6E-2</v>
      </c>
      <c r="O63" s="51">
        <v>6.4511999999999998E-3</v>
      </c>
      <c r="P63"/>
      <c r="Q63"/>
      <c r="R63" s="85" t="s">
        <v>1353</v>
      </c>
      <c r="S63" s="85">
        <v>3.85</v>
      </c>
      <c r="T63" s="85" t="s">
        <v>1353</v>
      </c>
      <c r="U63" s="85">
        <v>0.2</v>
      </c>
      <c r="V63"/>
      <c r="W63"/>
      <c r="X63"/>
      <c r="Y63"/>
      <c r="Z63"/>
      <c r="AA63"/>
      <c r="AB63"/>
      <c r="AC63"/>
      <c r="AD63"/>
    </row>
    <row r="64" spans="2:30" ht="14.45">
      <c r="B64" s="51" t="s">
        <v>3513</v>
      </c>
      <c r="C64" s="51"/>
      <c r="D64" s="51"/>
      <c r="E64" s="51"/>
      <c r="F64" s="51">
        <v>4.11008E-2</v>
      </c>
      <c r="G64" s="51">
        <v>322.64127999999999</v>
      </c>
      <c r="H64"/>
      <c r="I64" s="1240"/>
      <c r="J64" s="51" t="s">
        <v>3526</v>
      </c>
      <c r="K64" s="51">
        <v>0.19125</v>
      </c>
      <c r="L64" s="51">
        <v>2</v>
      </c>
      <c r="M64" s="51">
        <v>0.38250000000000001</v>
      </c>
      <c r="N64" s="51">
        <v>1.6E-2</v>
      </c>
      <c r="O64" s="51">
        <v>6.1200000000000004E-3</v>
      </c>
      <c r="P64"/>
      <c r="Q64"/>
      <c r="R64" s="85" t="s">
        <v>3541</v>
      </c>
      <c r="S64" s="85">
        <v>5.41</v>
      </c>
      <c r="T64" s="85" t="s">
        <v>3541</v>
      </c>
      <c r="U64" s="85">
        <v>0.3</v>
      </c>
      <c r="V64"/>
      <c r="W64"/>
      <c r="X64"/>
      <c r="Y64"/>
      <c r="Z64"/>
      <c r="AA64"/>
      <c r="AB64"/>
      <c r="AC64"/>
      <c r="AD64"/>
    </row>
    <row r="65" spans="2:30" ht="14.45">
      <c r="B65" s="51" t="s">
        <v>3527</v>
      </c>
      <c r="C65" s="51"/>
      <c r="D65" s="51"/>
      <c r="E65" s="51"/>
      <c r="F65" s="51"/>
      <c r="G65" s="51">
        <v>9.6460799999999995</v>
      </c>
      <c r="H65"/>
      <c r="I65" s="1240"/>
      <c r="J65" s="51" t="s">
        <v>3528</v>
      </c>
      <c r="K65" s="51">
        <v>0.09</v>
      </c>
      <c r="L65" s="51">
        <v>1</v>
      </c>
      <c r="M65" s="51">
        <v>0.09</v>
      </c>
      <c r="N65" s="51">
        <v>1.6E-2</v>
      </c>
      <c r="O65" s="51">
        <v>1.4399999999999999E-3</v>
      </c>
      <c r="P65"/>
      <c r="Q65"/>
      <c r="R65" s="85" t="s">
        <v>1350</v>
      </c>
      <c r="S65" s="85">
        <v>6.56</v>
      </c>
      <c r="T65" s="85" t="s">
        <v>1350</v>
      </c>
      <c r="U65" s="85">
        <v>0.43</v>
      </c>
      <c r="V65"/>
      <c r="W65"/>
      <c r="X65"/>
      <c r="Y65"/>
      <c r="Z65"/>
      <c r="AA65"/>
      <c r="AB65"/>
      <c r="AC65"/>
      <c r="AD65"/>
    </row>
    <row r="66" spans="2:30" ht="14.45">
      <c r="B66" s="51" t="s">
        <v>3529</v>
      </c>
      <c r="C66" s="51"/>
      <c r="D66" s="51"/>
      <c r="E66" s="51">
        <v>32</v>
      </c>
      <c r="F66" s="51"/>
      <c r="G66" s="51">
        <v>41.92</v>
      </c>
      <c r="H66"/>
      <c r="I66" s="1240"/>
      <c r="J66" s="51"/>
      <c r="K66" s="51"/>
      <c r="L66" s="51"/>
      <c r="M66" s="51"/>
      <c r="N66" s="51"/>
      <c r="O66" s="51"/>
      <c r="P66"/>
      <c r="Q66"/>
      <c r="R66" s="85" t="s">
        <v>3542</v>
      </c>
      <c r="S66" s="85">
        <v>8.0500000000000007</v>
      </c>
      <c r="T66" s="85" t="s">
        <v>3542</v>
      </c>
      <c r="U66" s="85">
        <v>0.59</v>
      </c>
      <c r="V66"/>
      <c r="W66"/>
      <c r="X66"/>
      <c r="Y66"/>
      <c r="Z66"/>
      <c r="AA66"/>
      <c r="AB66"/>
      <c r="AC66"/>
      <c r="AD66"/>
    </row>
    <row r="67" spans="2:30" ht="14.45">
      <c r="B67" s="51" t="s">
        <v>3531</v>
      </c>
      <c r="C67" s="51"/>
      <c r="D67" s="51"/>
      <c r="E67" s="51">
        <v>8</v>
      </c>
      <c r="F67" s="51">
        <v>0.3</v>
      </c>
      <c r="G67" s="51">
        <v>30.599999999999998</v>
      </c>
      <c r="H67"/>
      <c r="I67" s="1240"/>
      <c r="J67" s="51" t="s">
        <v>3533</v>
      </c>
      <c r="K67" s="51">
        <v>0.05</v>
      </c>
      <c r="L67" s="51">
        <v>1</v>
      </c>
      <c r="M67" s="51">
        <v>0.05</v>
      </c>
      <c r="N67" s="51">
        <v>1.6E-2</v>
      </c>
      <c r="O67" s="51">
        <v>8.0000000000000004E-4</v>
      </c>
      <c r="P67"/>
      <c r="Q67"/>
      <c r="R67" s="85" t="s">
        <v>3543</v>
      </c>
      <c r="S67" s="85">
        <v>11.03</v>
      </c>
      <c r="T67" s="85" t="s">
        <v>3543</v>
      </c>
      <c r="U67" s="85">
        <v>0.79</v>
      </c>
      <c r="V67"/>
      <c r="W67"/>
      <c r="X67"/>
      <c r="Y67"/>
      <c r="Z67"/>
      <c r="AA67"/>
      <c r="AB67"/>
      <c r="AC67"/>
      <c r="AD67"/>
    </row>
    <row r="68" spans="2:30" ht="14.45">
      <c r="B68"/>
      <c r="C68"/>
      <c r="D68"/>
      <c r="E68"/>
      <c r="F68"/>
      <c r="G68"/>
      <c r="H68"/>
      <c r="I68" s="1240"/>
      <c r="J68" s="51" t="s">
        <v>3530</v>
      </c>
      <c r="K68" s="51">
        <v>7.4999999999999997E-2</v>
      </c>
      <c r="L68" s="51">
        <v>4</v>
      </c>
      <c r="M68" s="51">
        <v>0.3</v>
      </c>
      <c r="N68" s="51">
        <v>0.05</v>
      </c>
      <c r="O68" s="51">
        <v>1.4999999999999999E-2</v>
      </c>
      <c r="P68"/>
      <c r="Q68"/>
      <c r="R68" s="85" t="s">
        <v>3544</v>
      </c>
      <c r="S68" s="85">
        <v>12.75</v>
      </c>
      <c r="T68" s="85" t="s">
        <v>3544</v>
      </c>
      <c r="U68" s="85">
        <v>1.31</v>
      </c>
      <c r="V68"/>
      <c r="W68"/>
      <c r="X68"/>
      <c r="Y68"/>
      <c r="Z68"/>
      <c r="AA68"/>
      <c r="AB68"/>
      <c r="AC68"/>
      <c r="AD68"/>
    </row>
    <row r="69" spans="2:30" ht="14.45">
      <c r="B69" s="987"/>
      <c r="C69" s="987"/>
      <c r="D69" s="987"/>
      <c r="E69" s="909"/>
      <c r="F69" s="987"/>
      <c r="G69" s="987"/>
      <c r="H69" s="1240"/>
      <c r="I69" s="1240"/>
      <c r="J69" s="987"/>
      <c r="K69" s="987"/>
      <c r="L69" s="987"/>
      <c r="M69" s="987"/>
      <c r="N69" s="987"/>
      <c r="O69" s="987"/>
      <c r="P69"/>
      <c r="Q69" s="987"/>
      <c r="R69" s="85" t="s">
        <v>3545</v>
      </c>
      <c r="S69" s="85">
        <v>16.899999999999999</v>
      </c>
      <c r="T69" s="85" t="s">
        <v>3545</v>
      </c>
      <c r="U69" s="85">
        <v>1.9</v>
      </c>
      <c r="V69" s="987"/>
      <c r="W69" s="987"/>
      <c r="X69" s="987"/>
      <c r="Y69" s="987"/>
      <c r="Z69" s="987"/>
      <c r="AA69" s="987"/>
      <c r="AB69" s="987"/>
      <c r="AC69" s="987"/>
      <c r="AD69" s="987"/>
    </row>
    <row r="70" spans="2:30" ht="14.45">
      <c r="B70" s="729" t="s">
        <v>3546</v>
      </c>
      <c r="C70" s="729"/>
      <c r="D70" s="729"/>
      <c r="E70" s="729"/>
      <c r="F70" s="729"/>
      <c r="G70" s="729"/>
      <c r="H70"/>
      <c r="I70" s="1240"/>
      <c r="J70" s="851" t="s">
        <v>3547</v>
      </c>
      <c r="K70" s="851"/>
      <c r="L70" s="851"/>
      <c r="M70" s="851"/>
      <c r="N70" s="851"/>
      <c r="O70" s="851"/>
      <c r="P70"/>
      <c r="Q70" s="987"/>
      <c r="R70" s="85" t="s">
        <v>307</v>
      </c>
      <c r="S70" s="85">
        <v>20</v>
      </c>
      <c r="T70" s="85" t="s">
        <v>307</v>
      </c>
      <c r="U70" s="85">
        <v>2.63</v>
      </c>
      <c r="V70" s="987"/>
      <c r="W70" s="987"/>
      <c r="X70" s="987"/>
      <c r="Y70" s="987"/>
      <c r="Z70" s="987"/>
      <c r="AA70" s="987"/>
      <c r="AB70" s="987"/>
      <c r="AC70" s="987"/>
      <c r="AD70" s="987"/>
    </row>
    <row r="71" spans="2:30" ht="14.45">
      <c r="B71" s="51" t="s">
        <v>3499</v>
      </c>
      <c r="C71" s="40" t="s">
        <v>3500</v>
      </c>
      <c r="D71" s="51" t="s">
        <v>3501</v>
      </c>
      <c r="E71" s="51" t="s">
        <v>3502</v>
      </c>
      <c r="F71" s="51" t="s">
        <v>3503</v>
      </c>
      <c r="G71" s="51" t="s">
        <v>3504</v>
      </c>
      <c r="H71" t="s">
        <v>3510</v>
      </c>
      <c r="I71" s="1240"/>
      <c r="J71" s="51" t="s">
        <v>3499</v>
      </c>
      <c r="K71" s="40" t="s">
        <v>3500</v>
      </c>
      <c r="L71" s="51" t="s">
        <v>3501</v>
      </c>
      <c r="M71" s="51" t="s">
        <v>3502</v>
      </c>
      <c r="N71" s="51" t="s">
        <v>3503</v>
      </c>
      <c r="O71" s="51" t="s">
        <v>3504</v>
      </c>
      <c r="P71"/>
      <c r="Q71" s="987"/>
      <c r="R71" s="987"/>
      <c r="S71" s="987"/>
      <c r="T71" s="987"/>
      <c r="U71" s="987"/>
      <c r="V71" s="987"/>
      <c r="W71" s="987"/>
      <c r="X71" s="987"/>
      <c r="Y71" s="987"/>
      <c r="Z71" s="987"/>
      <c r="AA71" s="987"/>
      <c r="AB71" s="987"/>
      <c r="AC71" s="987"/>
      <c r="AD71" s="987"/>
    </row>
    <row r="72" spans="2:30" ht="14.45">
      <c r="B72" s="51" t="s">
        <v>3548</v>
      </c>
      <c r="C72" s="51">
        <v>0.85599999999999998</v>
      </c>
      <c r="D72" s="51">
        <v>0.15</v>
      </c>
      <c r="E72" s="51">
        <v>1.2E-2</v>
      </c>
      <c r="F72" s="51">
        <v>1.5407999999999999E-3</v>
      </c>
      <c r="G72" s="51">
        <v>20.520879999999998</v>
      </c>
      <c r="H72" s="72">
        <v>12.1</v>
      </c>
      <c r="I72" s="1240"/>
      <c r="J72" s="51" t="s">
        <v>3505</v>
      </c>
      <c r="K72" s="51">
        <v>1.25</v>
      </c>
      <c r="L72" s="51">
        <v>0.2</v>
      </c>
      <c r="M72" s="51">
        <v>1.2E-2</v>
      </c>
      <c r="N72" s="51">
        <v>3.0000000000000001E-3</v>
      </c>
      <c r="O72" s="51">
        <v>41.120599999999996</v>
      </c>
      <c r="P72"/>
      <c r="Q72" s="987"/>
      <c r="R72" s="987"/>
      <c r="S72" s="987"/>
      <c r="T72" s="987"/>
      <c r="U72" s="987"/>
      <c r="V72" s="987"/>
      <c r="W72" s="987"/>
      <c r="X72" s="987"/>
      <c r="Y72" s="987"/>
      <c r="Z72" s="987"/>
      <c r="AA72" s="987"/>
      <c r="AB72" s="987"/>
      <c r="AC72" s="987"/>
      <c r="AD72" s="987"/>
    </row>
    <row r="73" spans="2:30" ht="14.45">
      <c r="B73" s="51" t="s">
        <v>3511</v>
      </c>
      <c r="C73" s="51">
        <v>0.46300000000000002</v>
      </c>
      <c r="D73" s="51">
        <v>0.15</v>
      </c>
      <c r="E73" s="51">
        <v>1.4E-2</v>
      </c>
      <c r="F73" s="51">
        <v>9.7229999999999994E-4</v>
      </c>
      <c r="G73" s="51">
        <v>7.632555</v>
      </c>
      <c r="H73"/>
      <c r="I73" s="1240"/>
      <c r="J73" s="51" t="s">
        <v>3511</v>
      </c>
      <c r="K73" s="51">
        <v>0.67800000000000005</v>
      </c>
      <c r="L73" s="51">
        <v>0.2</v>
      </c>
      <c r="M73" s="51">
        <v>1.6E-2</v>
      </c>
      <c r="N73" s="51">
        <v>2.1696000000000003E-3</v>
      </c>
      <c r="O73" s="51">
        <v>17.031360000000003</v>
      </c>
      <c r="P73"/>
      <c r="Q73" s="987"/>
      <c r="R73" s="987"/>
      <c r="S73" s="987"/>
      <c r="T73" s="987"/>
      <c r="U73" s="987"/>
      <c r="V73" s="987"/>
      <c r="W73" s="987"/>
      <c r="X73" s="987"/>
      <c r="Y73" s="987"/>
      <c r="Z73" s="987"/>
      <c r="AA73" s="987"/>
      <c r="AB73" s="987"/>
      <c r="AC73" s="987"/>
      <c r="AD73" s="987"/>
    </row>
    <row r="74" spans="2:30" ht="14.45">
      <c r="B74" s="51" t="s">
        <v>3512</v>
      </c>
      <c r="C74" s="51">
        <v>0.54700000000000004</v>
      </c>
      <c r="D74" s="51">
        <v>0.15</v>
      </c>
      <c r="E74" s="51">
        <v>1.2E-2</v>
      </c>
      <c r="F74" s="51">
        <v>1.4506440000000003E-3</v>
      </c>
      <c r="G74" s="51">
        <v>11.387555400000002</v>
      </c>
      <c r="H74"/>
      <c r="I74" s="1240"/>
      <c r="J74" s="51" t="s">
        <v>3512</v>
      </c>
      <c r="K74" s="51">
        <v>0.80500000000000005</v>
      </c>
      <c r="L74" s="51">
        <v>0.2</v>
      </c>
      <c r="M74" s="51">
        <v>1.2E-2</v>
      </c>
      <c r="N74" s="51">
        <v>1.9320000000000003E-3</v>
      </c>
      <c r="O74" s="51">
        <v>15.166200000000003</v>
      </c>
      <c r="P74"/>
      <c r="Q74" s="987"/>
      <c r="R74" s="987"/>
      <c r="S74" s="987"/>
      <c r="T74" s="987"/>
      <c r="U74" s="987"/>
      <c r="V74" s="987"/>
      <c r="W74" s="987"/>
      <c r="X74" s="987"/>
      <c r="Y74" s="987"/>
      <c r="Z74" s="987"/>
      <c r="AA74" s="987"/>
      <c r="AB74" s="987"/>
      <c r="AC74" s="987"/>
      <c r="AD74" s="987"/>
    </row>
    <row r="75" spans="2:30" ht="14.45">
      <c r="B75" s="51" t="s">
        <v>3513</v>
      </c>
      <c r="C75" s="51">
        <v>0.5</v>
      </c>
      <c r="D75" s="51">
        <v>0.221</v>
      </c>
      <c r="E75" s="51">
        <v>1.2E-2</v>
      </c>
      <c r="F75" s="51">
        <v>1.3260000000000001E-3</v>
      </c>
      <c r="G75" s="51">
        <v>10.4091</v>
      </c>
      <c r="H75"/>
      <c r="I75" s="1240"/>
      <c r="J75" s="51" t="s">
        <v>3513</v>
      </c>
      <c r="K75" s="51">
        <v>0.27700000000000002</v>
      </c>
      <c r="L75" s="51">
        <v>0.67800000000000005</v>
      </c>
      <c r="M75" s="51">
        <v>1.2E-2</v>
      </c>
      <c r="N75" s="51">
        <v>2.2536720000000004E-3</v>
      </c>
      <c r="O75" s="51">
        <v>17.691325200000001</v>
      </c>
      <c r="P75"/>
      <c r="Q75" s="987"/>
      <c r="R75" s="987"/>
      <c r="S75" s="987"/>
      <c r="T75" s="987"/>
      <c r="U75" s="987"/>
      <c r="V75" s="987"/>
      <c r="W75" s="987"/>
      <c r="X75" s="987"/>
      <c r="Y75" s="987"/>
      <c r="Z75" s="987"/>
      <c r="AA75" s="987"/>
      <c r="AB75" s="987"/>
      <c r="AC75" s="987"/>
      <c r="AD75" s="987"/>
    </row>
    <row r="76" spans="2:30" ht="14.45">
      <c r="B76" s="51" t="s">
        <v>3514</v>
      </c>
      <c r="C76" s="51"/>
      <c r="D76" s="51"/>
      <c r="E76" s="51"/>
      <c r="F76" s="51"/>
      <c r="G76" s="51">
        <v>2.0252999999999997</v>
      </c>
      <c r="H76"/>
      <c r="I76" s="1240"/>
      <c r="J76" s="51" t="s">
        <v>3514</v>
      </c>
      <c r="K76" s="51"/>
      <c r="L76" s="51"/>
      <c r="M76" s="51"/>
      <c r="N76" s="51"/>
      <c r="O76" s="51">
        <v>4.8041999999999998</v>
      </c>
      <c r="P76"/>
      <c r="Q76" s="987"/>
      <c r="R76" s="987"/>
      <c r="S76" s="987"/>
      <c r="T76" s="987"/>
      <c r="U76" s="987"/>
      <c r="V76" s="987"/>
      <c r="W76" s="987"/>
      <c r="X76" s="987"/>
      <c r="Y76" s="987"/>
      <c r="Z76" s="987"/>
      <c r="AA76" s="987"/>
      <c r="AB76" s="987"/>
      <c r="AC76" s="987"/>
      <c r="AD76" s="987"/>
    </row>
    <row r="77" spans="2:30" ht="14.45">
      <c r="B77" s="725" t="s">
        <v>3515</v>
      </c>
      <c r="C77" s="51">
        <v>0.66</v>
      </c>
      <c r="D77" s="51">
        <v>0.26</v>
      </c>
      <c r="E77" s="51">
        <v>1.4E-2</v>
      </c>
      <c r="F77" s="51">
        <v>2.4024000000000003E-3</v>
      </c>
      <c r="G77" s="51">
        <v>18.858840000000001</v>
      </c>
      <c r="H77"/>
      <c r="I77" s="1240"/>
      <c r="J77" s="725" t="s">
        <v>3515</v>
      </c>
      <c r="K77" s="51">
        <v>0.8</v>
      </c>
      <c r="L77" s="51">
        <v>0.4</v>
      </c>
      <c r="M77" s="51">
        <v>0.02</v>
      </c>
      <c r="N77" s="51">
        <v>6.4000000000000003E-3</v>
      </c>
      <c r="O77" s="51">
        <v>50.24</v>
      </c>
      <c r="P77"/>
      <c r="Q77" s="987"/>
      <c r="R77" s="987"/>
      <c r="S77" s="987"/>
      <c r="T77" s="987"/>
      <c r="U77" s="987"/>
      <c r="V77" s="987"/>
      <c r="W77" s="987"/>
      <c r="X77"/>
      <c r="Y77"/>
      <c r="Z77"/>
      <c r="AA77"/>
      <c r="AB77"/>
      <c r="AC77"/>
      <c r="AD77"/>
    </row>
    <row r="78" spans="2:30">
      <c r="B78" s="987"/>
      <c r="C78" s="987"/>
      <c r="D78" s="987"/>
      <c r="E78" s="909"/>
      <c r="F78" s="987"/>
      <c r="G78" s="987"/>
      <c r="H78" s="1240"/>
      <c r="I78" s="1240"/>
      <c r="J78" s="987"/>
      <c r="K78" s="987"/>
      <c r="L78" s="987"/>
      <c r="M78" s="987"/>
      <c r="N78" s="987"/>
      <c r="O78" s="987"/>
      <c r="P78" s="987"/>
      <c r="Q78" s="987"/>
      <c r="R78" s="987"/>
      <c r="S78" s="987"/>
      <c r="T78" s="987"/>
      <c r="U78" s="987"/>
      <c r="V78" s="987"/>
      <c r="W78" s="987"/>
      <c r="X78" s="987"/>
      <c r="Y78" s="987"/>
      <c r="Z78" s="987"/>
      <c r="AA78" s="987"/>
      <c r="AB78" s="987"/>
      <c r="AC78" s="987"/>
      <c r="AD78" s="987"/>
    </row>
    <row r="79" spans="2:30" ht="14.45">
      <c r="B79" s="51"/>
      <c r="C79" s="168" t="s">
        <v>3549</v>
      </c>
      <c r="D79" s="51"/>
      <c r="E79" s="51"/>
      <c r="F79" s="51"/>
      <c r="G79" s="51"/>
      <c r="H79" s="987"/>
      <c r="I79" s="1240"/>
      <c r="J79" s="51"/>
      <c r="K79" s="168" t="s">
        <v>3550</v>
      </c>
      <c r="L79" s="51"/>
      <c r="M79" s="51"/>
      <c r="N79" s="51"/>
      <c r="O79" s="51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2:30" ht="14.45">
      <c r="B80" s="51"/>
      <c r="C80" s="51" t="s">
        <v>3551</v>
      </c>
      <c r="D80" s="51" t="s">
        <v>3552</v>
      </c>
      <c r="E80" s="51" t="s">
        <v>3553</v>
      </c>
      <c r="F80" s="51" t="s">
        <v>3554</v>
      </c>
      <c r="G80" s="51" t="s">
        <v>3555</v>
      </c>
      <c r="H80" s="987"/>
      <c r="I80" s="1240"/>
      <c r="J80" s="51"/>
      <c r="K80" s="51" t="s">
        <v>3551</v>
      </c>
      <c r="L80" s="51" t="s">
        <v>3552</v>
      </c>
      <c r="M80" s="51" t="s">
        <v>3553</v>
      </c>
      <c r="N80" s="51" t="s">
        <v>3554</v>
      </c>
      <c r="O80" s="51" t="s">
        <v>3555</v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2:30" ht="14.45">
      <c r="B81" s="40" t="s">
        <v>68</v>
      </c>
      <c r="C81" s="51" t="s">
        <v>3556</v>
      </c>
      <c r="D81" s="51">
        <v>3.0000000000000001E-3</v>
      </c>
      <c r="E81" s="51" t="s">
        <v>3557</v>
      </c>
      <c r="F81" s="51">
        <v>0.32969999999999999</v>
      </c>
      <c r="G81" s="40">
        <v>2.0252999999999997</v>
      </c>
      <c r="H81" s="987"/>
      <c r="I81" s="1240"/>
      <c r="J81" s="850" t="s">
        <v>68</v>
      </c>
      <c r="K81" s="51" t="s">
        <v>3558</v>
      </c>
      <c r="L81" s="51">
        <v>3.0000000000000001E-3</v>
      </c>
      <c r="M81" s="51" t="s">
        <v>3557</v>
      </c>
      <c r="N81" s="51">
        <v>0.5181</v>
      </c>
      <c r="O81" s="40">
        <v>2.7789000000000001</v>
      </c>
      <c r="P81" s="7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2:30" ht="14.45">
      <c r="B82" s="40"/>
      <c r="C82" s="51" t="s">
        <v>3559</v>
      </c>
      <c r="D82" s="51">
        <v>2.2499999999999998E-3</v>
      </c>
      <c r="E82" s="51" t="s">
        <v>3557</v>
      </c>
      <c r="F82" s="51">
        <v>0.17662499999999998</v>
      </c>
      <c r="G82" s="40"/>
      <c r="H82" s="987"/>
      <c r="I82" s="1240"/>
      <c r="J82" s="850"/>
      <c r="K82" s="51" t="s">
        <v>3559</v>
      </c>
      <c r="L82" s="51">
        <v>2.2499999999999998E-3</v>
      </c>
      <c r="M82" s="51" t="s">
        <v>3557</v>
      </c>
      <c r="N82" s="51">
        <v>0.17662499999999998</v>
      </c>
      <c r="O82" s="40"/>
      <c r="P82" s="71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2:30" ht="14.45">
      <c r="B83" s="40" t="s">
        <v>93</v>
      </c>
      <c r="C83" s="51" t="s">
        <v>3560</v>
      </c>
      <c r="D83" s="51">
        <v>6.0000000000000001E-3</v>
      </c>
      <c r="E83" s="51" t="s">
        <v>3557</v>
      </c>
      <c r="F83" s="51">
        <v>0.8478</v>
      </c>
      <c r="G83" s="40">
        <v>4.8041999999999998</v>
      </c>
      <c r="H83" s="987"/>
      <c r="I83" s="1240"/>
      <c r="J83" s="850" t="s">
        <v>93</v>
      </c>
      <c r="K83" s="51" t="s">
        <v>3561</v>
      </c>
      <c r="L83" s="51">
        <v>6.0000000000000001E-3</v>
      </c>
      <c r="M83" s="51" t="s">
        <v>3557</v>
      </c>
      <c r="N83" s="51">
        <v>1.1775</v>
      </c>
      <c r="O83" s="40">
        <v>6.1229999999999993</v>
      </c>
      <c r="P83" s="71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 spans="2:30" ht="14.45">
      <c r="B84" s="40"/>
      <c r="C84" s="51" t="s">
        <v>3562</v>
      </c>
      <c r="D84" s="51">
        <v>4.4999999999999997E-3</v>
      </c>
      <c r="E84" s="51" t="s">
        <v>3557</v>
      </c>
      <c r="F84" s="51">
        <v>0.35324999999999995</v>
      </c>
      <c r="G84" s="40"/>
      <c r="H84" s="987"/>
      <c r="I84" s="1240"/>
      <c r="J84" s="850"/>
      <c r="K84" s="51" t="s">
        <v>3562</v>
      </c>
      <c r="L84" s="51">
        <v>4.4999999999999997E-3</v>
      </c>
      <c r="M84" s="51" t="s">
        <v>3557</v>
      </c>
      <c r="N84" s="51">
        <v>0.35324999999999995</v>
      </c>
      <c r="O84" s="40"/>
      <c r="P84" s="71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2:30" ht="14.45">
      <c r="B85" s="40" t="s">
        <v>88</v>
      </c>
      <c r="C85" s="51" t="s">
        <v>3558</v>
      </c>
      <c r="D85" s="51">
        <v>6.0000000000000001E-3</v>
      </c>
      <c r="E85" s="51" t="s">
        <v>3557</v>
      </c>
      <c r="F85" s="51">
        <v>1.0362</v>
      </c>
      <c r="G85" s="40">
        <v>5.5578000000000003</v>
      </c>
      <c r="H85" s="987"/>
      <c r="I85" s="1240"/>
      <c r="J85" s="850" t="s">
        <v>95</v>
      </c>
      <c r="K85" s="51" t="s">
        <v>3561</v>
      </c>
      <c r="L85" s="51">
        <v>6.0000000000000001E-3</v>
      </c>
      <c r="M85" s="51" t="s">
        <v>3557</v>
      </c>
      <c r="N85" s="51">
        <v>1.1775</v>
      </c>
      <c r="O85" s="40">
        <v>6.1229999999999993</v>
      </c>
      <c r="P85" s="71"/>
      <c r="Q85"/>
      <c r="R85"/>
      <c r="S85"/>
      <c r="T85"/>
      <c r="U85"/>
      <c r="V85"/>
      <c r="W85" s="987"/>
      <c r="X85" s="987"/>
      <c r="Y85" s="987"/>
      <c r="Z85" s="987"/>
      <c r="AA85" s="987"/>
      <c r="AB85" s="987"/>
      <c r="AC85" s="987"/>
      <c r="AD85" s="987"/>
    </row>
    <row r="86" spans="2:30" ht="14.45">
      <c r="B86" s="40"/>
      <c r="C86" s="51" t="s">
        <v>3562</v>
      </c>
      <c r="D86" s="51">
        <v>4.4999999999999997E-3</v>
      </c>
      <c r="E86" s="51" t="s">
        <v>3557</v>
      </c>
      <c r="F86" s="51">
        <v>0.35324999999999995</v>
      </c>
      <c r="G86" s="40"/>
      <c r="H86" s="987"/>
      <c r="I86" s="1240"/>
      <c r="J86" s="850"/>
      <c r="K86" s="51" t="s">
        <v>3562</v>
      </c>
      <c r="L86" s="51">
        <v>4.4999999999999997E-3</v>
      </c>
      <c r="M86" s="51" t="s">
        <v>3557</v>
      </c>
      <c r="N86" s="51">
        <v>0.35324999999999995</v>
      </c>
      <c r="O86" s="40"/>
      <c r="P86" s="71"/>
      <c r="Q86"/>
      <c r="R86"/>
      <c r="S86"/>
      <c r="T86"/>
      <c r="U86"/>
      <c r="V86"/>
      <c r="W86" s="987"/>
      <c r="X86" s="987"/>
      <c r="Y86" s="987"/>
      <c r="Z86" s="987"/>
      <c r="AA86" s="987"/>
      <c r="AB86" s="987"/>
      <c r="AC86" s="987"/>
      <c r="AD86" s="987"/>
    </row>
    <row r="87" spans="2:30" ht="14.45">
      <c r="B87" s="40" t="s">
        <v>111</v>
      </c>
      <c r="C87" s="51" t="s">
        <v>3558</v>
      </c>
      <c r="D87" s="51">
        <v>6.0000000000000001E-3</v>
      </c>
      <c r="E87" s="51" t="s">
        <v>3557</v>
      </c>
      <c r="F87" s="51">
        <v>1.0362</v>
      </c>
      <c r="G87" s="40">
        <v>5.5578000000000003</v>
      </c>
      <c r="H87" s="987"/>
      <c r="I87" s="1240"/>
      <c r="J87" s="850" t="s">
        <v>111</v>
      </c>
      <c r="K87" s="51" t="s">
        <v>3561</v>
      </c>
      <c r="L87" s="51">
        <v>6.0000000000000001E-3</v>
      </c>
      <c r="M87" s="51" t="s">
        <v>3557</v>
      </c>
      <c r="N87" s="51">
        <v>1.1775</v>
      </c>
      <c r="O87" s="40">
        <v>6.1229999999999993</v>
      </c>
      <c r="P87" s="71"/>
      <c r="Q87"/>
      <c r="R87"/>
      <c r="S87"/>
      <c r="T87"/>
      <c r="U87"/>
      <c r="V87"/>
      <c r="W87" s="987"/>
      <c r="X87" s="987"/>
      <c r="Y87" s="987"/>
      <c r="Z87" s="987"/>
      <c r="AA87" s="987"/>
      <c r="AB87" s="987"/>
      <c r="AC87" s="987"/>
      <c r="AD87" s="987"/>
    </row>
    <row r="88" spans="2:30" ht="14.45">
      <c r="B88" s="40"/>
      <c r="C88" s="51" t="s">
        <v>3562</v>
      </c>
      <c r="D88" s="51">
        <v>4.4999999999999997E-3</v>
      </c>
      <c r="E88" s="51" t="s">
        <v>3557</v>
      </c>
      <c r="F88" s="51">
        <v>0.35324999999999995</v>
      </c>
      <c r="G88" s="40"/>
      <c r="H88" s="987"/>
      <c r="I88" s="1240"/>
      <c r="J88" s="850"/>
      <c r="K88" s="51" t="s">
        <v>3562</v>
      </c>
      <c r="L88" s="51">
        <v>4.4999999999999997E-3</v>
      </c>
      <c r="M88" s="51" t="s">
        <v>3557</v>
      </c>
      <c r="N88" s="51">
        <v>0.35324999999999995</v>
      </c>
      <c r="O88" s="40"/>
      <c r="P88" s="71"/>
      <c r="Q88"/>
      <c r="R88"/>
      <c r="S88"/>
      <c r="T88"/>
      <c r="U88"/>
      <c r="V88"/>
      <c r="W88" s="987"/>
      <c r="X88" s="987"/>
      <c r="Y88" s="987"/>
      <c r="Z88" s="987"/>
      <c r="AA88" s="987"/>
      <c r="AB88" s="987"/>
      <c r="AC88" s="987"/>
      <c r="AD88" s="987"/>
    </row>
    <row r="89" spans="2:30">
      <c r="B89" s="987"/>
      <c r="C89" s="987"/>
      <c r="D89" s="987"/>
      <c r="E89" s="987"/>
      <c r="F89" s="909"/>
      <c r="G89" s="987"/>
      <c r="H89" s="1240"/>
      <c r="I89" s="1240"/>
      <c r="J89" s="987"/>
      <c r="K89" s="987"/>
      <c r="L89" s="987"/>
      <c r="M89" s="987"/>
      <c r="N89" s="987"/>
      <c r="O89" s="987"/>
      <c r="P89" s="987"/>
      <c r="Q89" s="987"/>
      <c r="R89" s="987"/>
      <c r="S89" s="987"/>
      <c r="T89" s="987"/>
      <c r="U89" s="987"/>
      <c r="V89" s="987"/>
      <c r="W89" s="987"/>
      <c r="X89" s="987"/>
      <c r="Y89" s="987"/>
      <c r="Z89" s="987"/>
      <c r="AA89" s="987"/>
      <c r="AB89" s="987"/>
      <c r="AC89" s="987"/>
      <c r="AD89" s="987"/>
    </row>
    <row r="90" spans="2:30" ht="14.45">
      <c r="B90" s="987"/>
      <c r="C90" s="987"/>
      <c r="D90" s="987"/>
      <c r="E90" s="987"/>
      <c r="F90" s="909"/>
      <c r="G90" s="987"/>
      <c r="H90" s="1240"/>
      <c r="I90" s="1240"/>
      <c r="J90" s="728" t="s">
        <v>3563</v>
      </c>
      <c r="K90" s="728"/>
      <c r="L90" s="728"/>
      <c r="M90" s="728"/>
      <c r="N90" s="728"/>
      <c r="O90" s="728"/>
      <c r="P90" s="728"/>
      <c r="Q90" s="728"/>
      <c r="R90" s="987"/>
      <c r="S90" s="987"/>
      <c r="T90" s="987"/>
      <c r="U90" s="987"/>
      <c r="V90" s="987"/>
      <c r="W90" s="987"/>
      <c r="X90" s="987"/>
      <c r="Y90" s="987"/>
      <c r="Z90" s="987"/>
      <c r="AA90" s="987"/>
      <c r="AB90" s="987"/>
      <c r="AC90" s="987"/>
      <c r="AD90" s="987"/>
    </row>
    <row r="91" spans="2:30" ht="14.45">
      <c r="B91" s="51"/>
      <c r="C91" s="168" t="s">
        <v>3564</v>
      </c>
      <c r="D91" s="51"/>
      <c r="E91" s="51"/>
      <c r="F91" s="51"/>
      <c r="G91" s="51"/>
      <c r="H91" s="987"/>
      <c r="I91" s="1240"/>
      <c r="J91" s="51" t="s">
        <v>3565</v>
      </c>
      <c r="K91" s="51" t="s">
        <v>3566</v>
      </c>
      <c r="L91" s="51" t="s">
        <v>3567</v>
      </c>
      <c r="M91" s="51" t="s">
        <v>3554</v>
      </c>
      <c r="N91" s="51" t="s">
        <v>3568</v>
      </c>
      <c r="O91" s="51" t="s">
        <v>3540</v>
      </c>
      <c r="P91" s="51"/>
      <c r="Q91" s="51" t="s">
        <v>3555</v>
      </c>
      <c r="R91"/>
      <c r="S91" s="987"/>
      <c r="T91" s="987"/>
      <c r="U91" s="987"/>
      <c r="V91" s="987"/>
      <c r="W91" s="987"/>
      <c r="X91" s="987"/>
      <c r="Y91" s="987"/>
      <c r="Z91" s="987"/>
      <c r="AA91" s="987"/>
      <c r="AB91" s="987"/>
      <c r="AC91" s="987"/>
      <c r="AD91" s="987"/>
    </row>
    <row r="92" spans="2:30" ht="14.45">
      <c r="B92" s="51"/>
      <c r="C92" s="51" t="s">
        <v>3551</v>
      </c>
      <c r="D92" s="51" t="s">
        <v>3552</v>
      </c>
      <c r="E92" s="51" t="s">
        <v>3553</v>
      </c>
      <c r="F92" s="51" t="s">
        <v>3554</v>
      </c>
      <c r="G92" s="51" t="s">
        <v>3555</v>
      </c>
      <c r="H92" s="987"/>
      <c r="I92" s="1240"/>
      <c r="J92" s="51" t="s">
        <v>68</v>
      </c>
      <c r="K92" s="51" t="s">
        <v>1350</v>
      </c>
      <c r="L92" s="51">
        <v>0.19</v>
      </c>
      <c r="M92" s="51">
        <v>4.9855999999999998</v>
      </c>
      <c r="N92" s="51">
        <v>8</v>
      </c>
      <c r="O92" s="51">
        <v>3.44</v>
      </c>
      <c r="P92" s="51"/>
      <c r="Q92" s="51">
        <v>8.4255999999999993</v>
      </c>
      <c r="R92"/>
      <c r="S92" s="987"/>
      <c r="T92" s="987"/>
      <c r="U92" s="987"/>
      <c r="V92" s="987"/>
      <c r="W92" s="987"/>
      <c r="X92" s="987"/>
      <c r="Y92" s="987"/>
      <c r="Z92" s="987"/>
      <c r="AA92" s="987"/>
      <c r="AB92" s="987"/>
      <c r="AC92" s="987"/>
      <c r="AD92" s="987"/>
    </row>
    <row r="93" spans="2:30" ht="14.45">
      <c r="B93" s="51" t="s">
        <v>114</v>
      </c>
      <c r="C93" s="51" t="s">
        <v>3569</v>
      </c>
      <c r="D93" s="51">
        <v>3.5999999999999999E-3</v>
      </c>
      <c r="E93" s="51" t="s">
        <v>3557</v>
      </c>
      <c r="F93" s="51">
        <v>0.22607999999999998</v>
      </c>
      <c r="G93" s="51">
        <v>0.9043199999999999</v>
      </c>
      <c r="H93" s="987"/>
      <c r="I93" s="1240"/>
      <c r="J93" s="51" t="s">
        <v>93</v>
      </c>
      <c r="K93" s="51" t="s">
        <v>3543</v>
      </c>
      <c r="L93" s="51">
        <v>0.255</v>
      </c>
      <c r="M93" s="51">
        <v>11.2506</v>
      </c>
      <c r="N93" s="51">
        <v>8</v>
      </c>
      <c r="O93" s="51">
        <v>6.32</v>
      </c>
      <c r="P93" s="51"/>
      <c r="Q93" s="51">
        <v>17.570599999999999</v>
      </c>
      <c r="R93"/>
      <c r="S93" s="987"/>
      <c r="T93" s="987"/>
      <c r="U93" s="987"/>
      <c r="V93" s="987"/>
      <c r="W93" s="987"/>
      <c r="X93" s="987"/>
      <c r="Y93" s="987"/>
      <c r="Z93" s="987"/>
      <c r="AA93" s="987"/>
      <c r="AB93" s="987"/>
      <c r="AC93" s="987"/>
      <c r="AD93" s="987"/>
    </row>
    <row r="94" spans="2:30" ht="14.45">
      <c r="B94" s="51" t="s">
        <v>93</v>
      </c>
      <c r="C94" s="51" t="s">
        <v>3570</v>
      </c>
      <c r="D94" s="51">
        <v>6.0000000000000001E-3</v>
      </c>
      <c r="E94" s="51" t="s">
        <v>3557</v>
      </c>
      <c r="F94" s="51">
        <v>0.56520000000000004</v>
      </c>
      <c r="G94" s="51">
        <v>4.5216000000000003</v>
      </c>
      <c r="H94" s="987"/>
      <c r="I94" s="1240"/>
      <c r="J94" s="51" t="s">
        <v>88</v>
      </c>
      <c r="K94" s="51" t="s">
        <v>3544</v>
      </c>
      <c r="L94" s="51">
        <v>0.31</v>
      </c>
      <c r="M94" s="51">
        <v>15.81</v>
      </c>
      <c r="N94" s="51">
        <v>8</v>
      </c>
      <c r="O94" s="51">
        <v>10.48</v>
      </c>
      <c r="P94" s="51"/>
      <c r="Q94" s="51">
        <v>26.29</v>
      </c>
      <c r="R94"/>
      <c r="S94" s="987"/>
      <c r="T94" s="987"/>
      <c r="U94" s="987"/>
      <c r="V94" s="987"/>
      <c r="W94" s="987"/>
      <c r="X94" s="987"/>
      <c r="Y94" s="987"/>
      <c r="Z94" s="987"/>
      <c r="AA94" s="987"/>
      <c r="AB94" s="987"/>
      <c r="AC94" s="987"/>
      <c r="AD94" s="987"/>
    </row>
    <row r="95" spans="2:30" ht="14.45">
      <c r="B95" s="51" t="s">
        <v>95</v>
      </c>
      <c r="C95" s="51" t="s">
        <v>3571</v>
      </c>
      <c r="D95" s="51">
        <v>9.5999999999999992E-3</v>
      </c>
      <c r="E95" s="51" t="s">
        <v>3557</v>
      </c>
      <c r="F95" s="51">
        <v>1.2057599999999999</v>
      </c>
      <c r="G95" s="51">
        <v>9.6460799999999995</v>
      </c>
      <c r="H95" s="987"/>
      <c r="I95" s="1240"/>
      <c r="J95" s="51" t="s">
        <v>111</v>
      </c>
      <c r="K95" s="51" t="s">
        <v>307</v>
      </c>
      <c r="L95" s="51">
        <v>0.33</v>
      </c>
      <c r="M95" s="51">
        <v>26.400000000000002</v>
      </c>
      <c r="N95" s="51">
        <v>8</v>
      </c>
      <c r="O95" s="51">
        <v>21.04</v>
      </c>
      <c r="P95" s="51"/>
      <c r="Q95" s="51">
        <v>47.44</v>
      </c>
      <c r="R95"/>
      <c r="S95" s="987"/>
      <c r="T95" s="987"/>
      <c r="U95" s="987"/>
      <c r="V95" s="987"/>
      <c r="W95" s="987"/>
      <c r="X95" s="987"/>
      <c r="Y95" s="987"/>
      <c r="Z95" s="987"/>
      <c r="AA95" s="987"/>
      <c r="AB95" s="987"/>
      <c r="AC95" s="987"/>
      <c r="AD95" s="987"/>
    </row>
    <row r="96" spans="2:30" ht="14.45">
      <c r="B96" s="51" t="s">
        <v>88</v>
      </c>
      <c r="C96" s="51" t="s">
        <v>3571</v>
      </c>
      <c r="D96" s="51">
        <v>9.5999999999999992E-3</v>
      </c>
      <c r="E96" s="51" t="s">
        <v>3557</v>
      </c>
      <c r="F96" s="51">
        <v>1.2057599999999999</v>
      </c>
      <c r="G96" s="51">
        <v>9.6460799999999995</v>
      </c>
      <c r="H96" s="987"/>
      <c r="I96" s="1240"/>
      <c r="J96"/>
      <c r="K96"/>
      <c r="L96"/>
      <c r="M96"/>
      <c r="N96"/>
      <c r="O96"/>
      <c r="P96"/>
      <c r="Q96"/>
      <c r="R96"/>
      <c r="S96" s="987"/>
      <c r="T96" s="987"/>
      <c r="U96" s="987"/>
      <c r="V96" s="987"/>
      <c r="W96" s="987"/>
      <c r="X96" s="987"/>
      <c r="Y96" s="987"/>
      <c r="Z96" s="987"/>
      <c r="AA96" s="987"/>
      <c r="AB96" s="987"/>
      <c r="AC96" s="987"/>
      <c r="AD96" s="987"/>
    </row>
    <row r="97" spans="2:22" ht="14.45">
      <c r="B97"/>
      <c r="C97"/>
      <c r="D97"/>
      <c r="E97"/>
      <c r="F97"/>
      <c r="G97"/>
      <c r="H97"/>
      <c r="I97" s="987"/>
      <c r="J97" s="728" t="s">
        <v>3572</v>
      </c>
      <c r="K97" s="728"/>
      <c r="L97" s="728"/>
      <c r="M97" s="728"/>
      <c r="N97" s="728"/>
      <c r="O97" s="728"/>
      <c r="P97" s="728"/>
      <c r="Q97" s="728"/>
      <c r="R97"/>
      <c r="S97" s="987"/>
      <c r="T97" s="987"/>
      <c r="U97" s="987"/>
      <c r="V97" s="987"/>
    </row>
    <row r="98" spans="2:22" ht="14.45">
      <c r="B98"/>
      <c r="C98"/>
      <c r="D98"/>
      <c r="E98"/>
      <c r="F98"/>
      <c r="G98"/>
      <c r="H98"/>
      <c r="I98" s="987"/>
      <c r="J98" s="51" t="s">
        <v>3565</v>
      </c>
      <c r="K98" s="51" t="s">
        <v>3566</v>
      </c>
      <c r="L98" s="51" t="s">
        <v>3567</v>
      </c>
      <c r="M98" s="51" t="s">
        <v>3554</v>
      </c>
      <c r="N98" s="51" t="s">
        <v>3573</v>
      </c>
      <c r="O98" s="51" t="s">
        <v>3540</v>
      </c>
      <c r="P98" s="51"/>
      <c r="Q98" s="51" t="s">
        <v>3555</v>
      </c>
      <c r="R98"/>
      <c r="S98" s="987"/>
      <c r="T98" s="987"/>
      <c r="U98" s="987"/>
      <c r="V98" s="987"/>
    </row>
    <row r="99" spans="2:22" ht="14.45">
      <c r="B99"/>
      <c r="C99"/>
      <c r="D99"/>
      <c r="E99"/>
      <c r="F99"/>
      <c r="G99"/>
      <c r="H99"/>
      <c r="I99" s="987"/>
      <c r="J99" s="51" t="s">
        <v>68</v>
      </c>
      <c r="K99" s="51" t="s">
        <v>3541</v>
      </c>
      <c r="L99" s="51">
        <v>0.19</v>
      </c>
      <c r="M99" s="51">
        <v>4.1116000000000001</v>
      </c>
      <c r="N99" s="51">
        <v>8</v>
      </c>
      <c r="O99" s="51">
        <v>2.4</v>
      </c>
      <c r="P99" s="51"/>
      <c r="Q99" s="51">
        <v>6.5115999999999996</v>
      </c>
      <c r="R99"/>
      <c r="S99" s="987"/>
      <c r="T99" s="987"/>
      <c r="U99" s="987"/>
      <c r="V99" s="987"/>
    </row>
    <row r="100" spans="2:22" ht="14.45">
      <c r="B100"/>
      <c r="C100"/>
      <c r="D100"/>
      <c r="E100"/>
      <c r="F100"/>
      <c r="G100"/>
      <c r="H100"/>
      <c r="I100" s="987"/>
      <c r="J100" s="51" t="s">
        <v>93</v>
      </c>
      <c r="K100" s="51" t="s">
        <v>1350</v>
      </c>
      <c r="L100" s="51">
        <v>0.255</v>
      </c>
      <c r="M100" s="51">
        <v>6.6911999999999994</v>
      </c>
      <c r="N100" s="51">
        <v>8</v>
      </c>
      <c r="O100" s="51">
        <v>3.44</v>
      </c>
      <c r="P100" s="51"/>
      <c r="Q100" s="51">
        <v>10.1312</v>
      </c>
      <c r="R100"/>
      <c r="S100"/>
      <c r="T100"/>
      <c r="U100"/>
      <c r="V100"/>
    </row>
    <row r="101" spans="2:22" ht="14.45">
      <c r="B101" s="987"/>
      <c r="C101" s="987"/>
      <c r="D101" s="987"/>
      <c r="E101" s="987"/>
      <c r="F101" s="909"/>
      <c r="G101" s="987"/>
      <c r="H101" s="987"/>
      <c r="I101" s="987"/>
      <c r="J101" s="51" t="s">
        <v>95</v>
      </c>
      <c r="K101" s="51" t="s">
        <v>1350</v>
      </c>
      <c r="L101" s="51">
        <v>0.28499999999999998</v>
      </c>
      <c r="M101" s="51">
        <v>7.4783999999999988</v>
      </c>
      <c r="N101" s="51">
        <v>8</v>
      </c>
      <c r="O101" s="51">
        <v>3.44</v>
      </c>
      <c r="P101" s="51"/>
      <c r="Q101" s="51">
        <v>10.918399999999998</v>
      </c>
      <c r="R101" s="987"/>
      <c r="S101" s="987"/>
      <c r="T101" s="987"/>
      <c r="U101" s="987"/>
      <c r="V101" s="987"/>
    </row>
    <row r="102" spans="2:22" ht="14.45">
      <c r="B102" s="987"/>
      <c r="C102" s="987"/>
      <c r="D102" s="987"/>
      <c r="E102" s="987"/>
      <c r="F102" s="909"/>
      <c r="G102" s="987"/>
      <c r="H102" s="987"/>
      <c r="I102" s="987"/>
      <c r="J102" s="51" t="s">
        <v>111</v>
      </c>
      <c r="K102" s="51" t="s">
        <v>3542</v>
      </c>
      <c r="L102" s="51">
        <v>0.33</v>
      </c>
      <c r="M102" s="51">
        <v>10.626000000000001</v>
      </c>
      <c r="N102" s="51">
        <v>8</v>
      </c>
      <c r="O102" s="51">
        <v>4.72</v>
      </c>
      <c r="P102" s="51"/>
      <c r="Q102" s="51">
        <v>15.346</v>
      </c>
      <c r="R102" s="987"/>
      <c r="S102" s="987"/>
      <c r="T102" s="987"/>
      <c r="U102" s="987"/>
      <c r="V102" s="987"/>
    </row>
    <row r="103" spans="2:22">
      <c r="B103" s="987"/>
      <c r="C103" s="987"/>
      <c r="D103" s="987"/>
      <c r="E103" s="987"/>
      <c r="F103" s="909"/>
      <c r="G103" s="987"/>
      <c r="H103" s="987"/>
      <c r="I103" s="987"/>
      <c r="J103" s="987"/>
      <c r="K103" s="987"/>
      <c r="L103" s="987"/>
      <c r="M103" s="987"/>
      <c r="N103" s="987"/>
      <c r="O103" s="987"/>
      <c r="P103" s="987"/>
      <c r="Q103" s="987"/>
      <c r="R103" s="987"/>
      <c r="S103" s="987"/>
      <c r="T103" s="987"/>
      <c r="U103" s="987"/>
      <c r="V103" s="987"/>
    </row>
  </sheetData>
  <autoFilter ref="B6:AL19" xr:uid="{00000000-0009-0000-0000-00000B000000}"/>
  <mergeCells count="21">
    <mergeCell ref="B5:N5"/>
    <mergeCell ref="T4:V4"/>
    <mergeCell ref="W4:Y4"/>
    <mergeCell ref="Z4:AB4"/>
    <mergeCell ref="Q4:S4"/>
    <mergeCell ref="G2:K3"/>
    <mergeCell ref="AG3:AL3"/>
    <mergeCell ref="AD4:AF4"/>
    <mergeCell ref="AG4:AH4"/>
    <mergeCell ref="AI4:AJ4"/>
    <mergeCell ref="AK4:AL4"/>
    <mergeCell ref="J27:O27"/>
    <mergeCell ref="R27:W27"/>
    <mergeCell ref="R36:W36"/>
    <mergeCell ref="J70:O70"/>
    <mergeCell ref="R45:W45"/>
    <mergeCell ref="J81:J82"/>
    <mergeCell ref="J83:J84"/>
    <mergeCell ref="J85:J86"/>
    <mergeCell ref="J87:J88"/>
    <mergeCell ref="R54:W5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27"/>
  <sheetViews>
    <sheetView workbookViewId="0">
      <selection activeCell="I33" sqref="I33"/>
    </sheetView>
  </sheetViews>
  <sheetFormatPr defaultColWidth="8.7109375" defaultRowHeight="14.45"/>
  <cols>
    <col min="1" max="1" width="2.28515625" customWidth="1"/>
    <col min="2" max="2" width="4.7109375" customWidth="1"/>
    <col min="3" max="3" width="29.28515625" bestFit="1" customWidth="1"/>
    <col min="4" max="4" width="28.5703125" bestFit="1" customWidth="1"/>
    <col min="5" max="5" width="29" bestFit="1" customWidth="1"/>
    <col min="6" max="6" width="23.28515625" customWidth="1"/>
    <col min="7" max="7" width="3.5703125" customWidth="1"/>
    <col min="8" max="8" width="5.28515625" bestFit="1" customWidth="1"/>
    <col min="9" max="9" width="13.28515625" customWidth="1"/>
    <col min="10" max="10" width="8.28515625" customWidth="1"/>
    <col min="11" max="11" width="15.28515625" bestFit="1" customWidth="1"/>
    <col min="13" max="13" width="11.28515625" bestFit="1" customWidth="1"/>
    <col min="14" max="14" width="9.28515625" bestFit="1" customWidth="1"/>
    <col min="15" max="15" width="10.28515625" bestFit="1" customWidth="1"/>
  </cols>
  <sheetData>
    <row r="1" spans="2:15" ht="15" thickBot="1"/>
    <row r="2" spans="2:15" ht="15" thickBot="1">
      <c r="B2" s="58" t="s">
        <v>20</v>
      </c>
      <c r="C2" s="60" t="s">
        <v>3574</v>
      </c>
      <c r="D2" s="60" t="s">
        <v>3575</v>
      </c>
      <c r="E2" s="59" t="s">
        <v>3576</v>
      </c>
      <c r="F2" s="58" t="s">
        <v>3577</v>
      </c>
      <c r="H2" s="44" t="s">
        <v>3578</v>
      </c>
      <c r="I2" s="44" t="s">
        <v>3579</v>
      </c>
      <c r="J2" s="57" t="s">
        <v>55</v>
      </c>
      <c r="K2" s="44" t="s">
        <v>3580</v>
      </c>
      <c r="L2" s="44" t="s">
        <v>3581</v>
      </c>
      <c r="M2" s="44" t="s">
        <v>3582</v>
      </c>
      <c r="N2" s="44" t="s">
        <v>3583</v>
      </c>
      <c r="O2" s="44" t="s">
        <v>3584</v>
      </c>
    </row>
    <row r="3" spans="2:15">
      <c r="B3" s="56">
        <v>1</v>
      </c>
      <c r="C3" s="40" t="s">
        <v>3585</v>
      </c>
      <c r="D3" s="53" t="s">
        <v>3586</v>
      </c>
      <c r="E3" s="53" t="s">
        <v>3586</v>
      </c>
      <c r="F3" s="53" t="s">
        <v>3587</v>
      </c>
      <c r="H3" s="56" t="s">
        <v>969</v>
      </c>
      <c r="I3" s="56">
        <v>30</v>
      </c>
      <c r="J3" s="55">
        <v>1</v>
      </c>
      <c r="K3" s="53">
        <v>870</v>
      </c>
      <c r="L3" s="52">
        <f t="shared" ref="L3:L14" si="0">+J3*K3</f>
        <v>870</v>
      </c>
      <c r="M3" s="53">
        <v>3</v>
      </c>
      <c r="N3" s="47">
        <f t="shared" ref="N3:N14" si="1">(I3*2.55)</f>
        <v>76.5</v>
      </c>
      <c r="O3" s="54">
        <v>1200</v>
      </c>
    </row>
    <row r="4" spans="2:15">
      <c r="B4" s="41">
        <v>2</v>
      </c>
      <c r="C4" s="40" t="s">
        <v>3588</v>
      </c>
      <c r="D4" s="40" t="s">
        <v>3589</v>
      </c>
      <c r="E4" s="40" t="s">
        <v>3589</v>
      </c>
      <c r="F4" s="53" t="s">
        <v>3587</v>
      </c>
      <c r="H4" s="41" t="s">
        <v>984</v>
      </c>
      <c r="I4" s="41">
        <v>30</v>
      </c>
      <c r="J4" s="50">
        <v>4</v>
      </c>
      <c r="K4" s="53">
        <v>227</v>
      </c>
      <c r="L4" s="52">
        <f t="shared" si="0"/>
        <v>908</v>
      </c>
      <c r="M4" s="53">
        <v>3</v>
      </c>
      <c r="N4" s="47">
        <f t="shared" si="1"/>
        <v>76.5</v>
      </c>
      <c r="O4" s="51">
        <v>1200</v>
      </c>
    </row>
    <row r="5" spans="2:15">
      <c r="B5" s="41">
        <v>3</v>
      </c>
      <c r="C5" s="40" t="s">
        <v>3590</v>
      </c>
      <c r="D5" s="40" t="s">
        <v>972</v>
      </c>
      <c r="E5" s="40" t="s">
        <v>972</v>
      </c>
      <c r="F5" s="53" t="s">
        <v>3587</v>
      </c>
      <c r="H5" s="41" t="s">
        <v>984</v>
      </c>
      <c r="I5" s="41">
        <v>24</v>
      </c>
      <c r="J5" s="50">
        <v>3</v>
      </c>
      <c r="K5" s="40">
        <v>137</v>
      </c>
      <c r="L5" s="52">
        <f t="shared" si="0"/>
        <v>411</v>
      </c>
      <c r="M5" s="40">
        <v>5</v>
      </c>
      <c r="N5" s="47">
        <f t="shared" si="1"/>
        <v>61.199999999999996</v>
      </c>
      <c r="O5" s="51">
        <v>900</v>
      </c>
    </row>
    <row r="6" spans="2:15">
      <c r="B6" s="41">
        <v>4</v>
      </c>
      <c r="C6" s="40" t="s">
        <v>3591</v>
      </c>
      <c r="D6" s="40" t="s">
        <v>976</v>
      </c>
      <c r="E6" s="40" t="s">
        <v>976</v>
      </c>
      <c r="F6" s="53" t="s">
        <v>3587</v>
      </c>
      <c r="H6" s="41" t="s">
        <v>984</v>
      </c>
      <c r="I6" s="395">
        <v>16</v>
      </c>
      <c r="J6" s="396">
        <v>9</v>
      </c>
      <c r="K6" s="40">
        <v>48</v>
      </c>
      <c r="L6" s="52">
        <f t="shared" si="0"/>
        <v>432</v>
      </c>
      <c r="M6" s="40">
        <v>2</v>
      </c>
      <c r="N6" s="47">
        <f t="shared" si="1"/>
        <v>40.799999999999997</v>
      </c>
      <c r="O6" s="51">
        <v>800</v>
      </c>
    </row>
    <row r="7" spans="2:15">
      <c r="B7" s="41">
        <v>5</v>
      </c>
      <c r="C7" s="40" t="s">
        <v>3592</v>
      </c>
      <c r="D7" s="40" t="s">
        <v>981</v>
      </c>
      <c r="E7" s="40" t="s">
        <v>981</v>
      </c>
      <c r="F7" s="53" t="s">
        <v>3587</v>
      </c>
      <c r="H7" s="41" t="s">
        <v>990</v>
      </c>
      <c r="I7" s="41">
        <v>36</v>
      </c>
      <c r="J7" s="50">
        <v>2</v>
      </c>
      <c r="K7" s="40">
        <v>451</v>
      </c>
      <c r="L7" s="52">
        <f t="shared" si="0"/>
        <v>902</v>
      </c>
      <c r="M7" s="40">
        <v>5</v>
      </c>
      <c r="N7" s="47">
        <f t="shared" si="1"/>
        <v>91.8</v>
      </c>
      <c r="O7" s="51">
        <v>1500</v>
      </c>
    </row>
    <row r="8" spans="2:15">
      <c r="B8" s="41">
        <v>6</v>
      </c>
      <c r="C8" s="40" t="s">
        <v>3593</v>
      </c>
      <c r="D8" s="40" t="s">
        <v>3594</v>
      </c>
      <c r="E8" s="40" t="s">
        <v>3594</v>
      </c>
      <c r="F8" s="53" t="s">
        <v>3587</v>
      </c>
      <c r="H8" s="41" t="s">
        <v>990</v>
      </c>
      <c r="I8" s="41">
        <v>28</v>
      </c>
      <c r="J8" s="50">
        <v>10</v>
      </c>
      <c r="K8" s="40">
        <v>238</v>
      </c>
      <c r="L8" s="52">
        <f t="shared" si="0"/>
        <v>2380</v>
      </c>
      <c r="M8" s="40">
        <v>5</v>
      </c>
      <c r="N8" s="47">
        <f t="shared" si="1"/>
        <v>71.399999999999991</v>
      </c>
      <c r="O8" s="51">
        <v>1000</v>
      </c>
    </row>
    <row r="9" spans="2:15">
      <c r="B9" s="41">
        <v>7</v>
      </c>
      <c r="C9" s="40" t="s">
        <v>3595</v>
      </c>
      <c r="D9" s="40" t="s">
        <v>3596</v>
      </c>
      <c r="E9" s="40" t="s">
        <v>3596</v>
      </c>
      <c r="F9" s="40" t="s">
        <v>3597</v>
      </c>
      <c r="H9" s="41" t="s">
        <v>990</v>
      </c>
      <c r="I9" s="41">
        <v>24</v>
      </c>
      <c r="J9" s="50">
        <v>3</v>
      </c>
      <c r="K9" s="40">
        <v>225</v>
      </c>
      <c r="L9" s="52">
        <f t="shared" si="0"/>
        <v>675</v>
      </c>
      <c r="M9" s="40">
        <v>5</v>
      </c>
      <c r="N9" s="47">
        <f t="shared" si="1"/>
        <v>61.199999999999996</v>
      </c>
      <c r="O9" s="51">
        <v>900</v>
      </c>
    </row>
    <row r="10" spans="2:15">
      <c r="B10" s="41">
        <v>8</v>
      </c>
      <c r="C10" s="40" t="s">
        <v>3598</v>
      </c>
      <c r="D10" s="40" t="s">
        <v>3599</v>
      </c>
      <c r="E10" s="40" t="s">
        <v>3599</v>
      </c>
      <c r="F10" s="40" t="s">
        <v>3597</v>
      </c>
      <c r="H10" s="41" t="s">
        <v>990</v>
      </c>
      <c r="I10" s="41">
        <v>16</v>
      </c>
      <c r="J10" s="50">
        <v>3</v>
      </c>
      <c r="K10" s="40">
        <v>112</v>
      </c>
      <c r="L10" s="52">
        <f t="shared" si="0"/>
        <v>336</v>
      </c>
      <c r="M10" s="40">
        <v>2</v>
      </c>
      <c r="N10" s="47">
        <f t="shared" si="1"/>
        <v>40.799999999999997</v>
      </c>
      <c r="O10" s="51">
        <v>800</v>
      </c>
    </row>
    <row r="11" spans="2:15">
      <c r="B11" s="41">
        <v>9</v>
      </c>
      <c r="C11" s="40" t="s">
        <v>3600</v>
      </c>
      <c r="D11" s="40" t="s">
        <v>3601</v>
      </c>
      <c r="E11" s="40" t="s">
        <v>3601</v>
      </c>
      <c r="F11" s="40" t="s">
        <v>3597</v>
      </c>
      <c r="H11" s="41" t="s">
        <v>3602</v>
      </c>
      <c r="I11" s="41">
        <v>28</v>
      </c>
      <c r="J11" s="50">
        <v>1</v>
      </c>
      <c r="K11" s="40">
        <v>32.799999999999997</v>
      </c>
      <c r="L11" s="52">
        <f t="shared" si="0"/>
        <v>32.799999999999997</v>
      </c>
      <c r="M11" s="40">
        <v>5</v>
      </c>
      <c r="N11" s="47">
        <f t="shared" si="1"/>
        <v>71.399999999999991</v>
      </c>
      <c r="O11" s="51">
        <v>780</v>
      </c>
    </row>
    <row r="12" spans="2:15">
      <c r="B12" s="41">
        <v>10</v>
      </c>
      <c r="C12" s="40" t="s">
        <v>3603</v>
      </c>
      <c r="D12" s="40" t="s">
        <v>3604</v>
      </c>
      <c r="E12" s="40" t="s">
        <v>3604</v>
      </c>
      <c r="F12" s="40" t="s">
        <v>3605</v>
      </c>
      <c r="H12" s="41" t="s">
        <v>3606</v>
      </c>
      <c r="I12" s="41">
        <v>4</v>
      </c>
      <c r="J12" s="50">
        <v>4</v>
      </c>
      <c r="K12" s="40">
        <v>2</v>
      </c>
      <c r="L12" s="52">
        <f t="shared" si="0"/>
        <v>8</v>
      </c>
      <c r="M12" s="40" t="s">
        <v>94</v>
      </c>
      <c r="N12" s="47">
        <f t="shared" si="1"/>
        <v>10.199999999999999</v>
      </c>
      <c r="O12" s="51">
        <v>500</v>
      </c>
    </row>
    <row r="13" spans="2:15">
      <c r="B13" s="41">
        <v>11</v>
      </c>
      <c r="C13" s="40" t="s">
        <v>3607</v>
      </c>
      <c r="D13" s="40" t="s">
        <v>3608</v>
      </c>
      <c r="E13" s="40" t="s">
        <v>3608</v>
      </c>
      <c r="F13" s="40" t="s">
        <v>3605</v>
      </c>
      <c r="H13" s="41" t="s">
        <v>974</v>
      </c>
      <c r="I13" s="395">
        <v>12</v>
      </c>
      <c r="J13" s="396">
        <v>4</v>
      </c>
      <c r="K13" s="40">
        <v>189</v>
      </c>
      <c r="L13" s="52">
        <f t="shared" si="0"/>
        <v>756</v>
      </c>
      <c r="M13" s="40">
        <v>2</v>
      </c>
      <c r="N13" s="47">
        <f t="shared" si="1"/>
        <v>30.599999999999998</v>
      </c>
      <c r="O13" s="51">
        <v>600</v>
      </c>
    </row>
    <row r="14" spans="2:15" ht="15" thickBot="1">
      <c r="B14" s="41">
        <v>12</v>
      </c>
      <c r="C14" s="40" t="s">
        <v>3609</v>
      </c>
      <c r="D14" s="40" t="s">
        <v>3610</v>
      </c>
      <c r="E14" s="40" t="s">
        <v>3610</v>
      </c>
      <c r="F14" s="40"/>
      <c r="H14" s="41" t="s">
        <v>977</v>
      </c>
      <c r="I14" s="41">
        <v>28</v>
      </c>
      <c r="J14" s="50">
        <v>1</v>
      </c>
      <c r="K14" s="49">
        <v>661</v>
      </c>
      <c r="L14" s="48">
        <f t="shared" si="0"/>
        <v>661</v>
      </c>
      <c r="M14" s="40">
        <v>5</v>
      </c>
      <c r="N14" s="47">
        <f t="shared" si="1"/>
        <v>71.399999999999991</v>
      </c>
      <c r="O14" s="46">
        <v>1000</v>
      </c>
    </row>
    <row r="15" spans="2:15" ht="15" thickBot="1">
      <c r="B15" s="41">
        <v>13</v>
      </c>
      <c r="C15" s="40" t="s">
        <v>3611</v>
      </c>
      <c r="D15" s="40" t="s">
        <v>3612</v>
      </c>
      <c r="E15" s="40" t="s">
        <v>3612</v>
      </c>
      <c r="F15" s="40" t="s">
        <v>3613</v>
      </c>
      <c r="K15" s="45" t="s">
        <v>3581</v>
      </c>
      <c r="L15" s="44">
        <f>SUM(L3:L14)</f>
        <v>8371.7999999999993</v>
      </c>
      <c r="N15" s="43">
        <f>SUM(N3:N14)</f>
        <v>703.8</v>
      </c>
      <c r="O15" s="42">
        <f>SUM(O3:O14)</f>
        <v>11180</v>
      </c>
    </row>
    <row r="16" spans="2:15">
      <c r="B16" s="41">
        <v>14</v>
      </c>
      <c r="C16" s="40" t="s">
        <v>3614</v>
      </c>
      <c r="D16" s="40" t="s">
        <v>3615</v>
      </c>
      <c r="E16" s="40" t="s">
        <v>3615</v>
      </c>
      <c r="F16" s="40" t="s">
        <v>3613</v>
      </c>
    </row>
    <row r="17" spans="2:13">
      <c r="B17" s="41">
        <v>15</v>
      </c>
      <c r="C17" s="40" t="s">
        <v>3616</v>
      </c>
      <c r="D17" s="40" t="s">
        <v>3617</v>
      </c>
      <c r="E17" s="40" t="s">
        <v>3617</v>
      </c>
      <c r="F17" s="40" t="s">
        <v>3613</v>
      </c>
    </row>
    <row r="18" spans="2:13">
      <c r="B18" s="41">
        <v>16</v>
      </c>
      <c r="C18" s="40" t="s">
        <v>3618</v>
      </c>
      <c r="D18" s="40" t="s">
        <v>3619</v>
      </c>
      <c r="E18" s="40" t="s">
        <v>3619</v>
      </c>
      <c r="F18" s="40" t="s">
        <v>3613</v>
      </c>
    </row>
    <row r="19" spans="2:13">
      <c r="B19" s="41">
        <v>17</v>
      </c>
      <c r="C19" s="40" t="s">
        <v>3620</v>
      </c>
      <c r="D19" s="40" t="s">
        <v>3621</v>
      </c>
      <c r="E19" s="40" t="s">
        <v>3621</v>
      </c>
      <c r="F19" s="40" t="s">
        <v>3613</v>
      </c>
    </row>
    <row r="20" spans="2:13">
      <c r="B20" s="41">
        <v>18</v>
      </c>
      <c r="C20" s="40" t="s">
        <v>3622</v>
      </c>
      <c r="D20" s="40" t="s">
        <v>3623</v>
      </c>
      <c r="E20" s="40" t="s">
        <v>3623</v>
      </c>
      <c r="F20" s="40" t="s">
        <v>3613</v>
      </c>
    </row>
    <row r="21" spans="2:13">
      <c r="B21" s="41">
        <v>19</v>
      </c>
      <c r="C21" s="40" t="s">
        <v>3624</v>
      </c>
      <c r="D21" s="40" t="s">
        <v>3625</v>
      </c>
      <c r="E21" s="40" t="s">
        <v>3625</v>
      </c>
      <c r="F21" s="40" t="s">
        <v>3613</v>
      </c>
    </row>
    <row r="22" spans="2:13">
      <c r="B22" s="41">
        <v>20</v>
      </c>
      <c r="C22" s="40" t="s">
        <v>3626</v>
      </c>
      <c r="D22" s="40" t="s">
        <v>3627</v>
      </c>
      <c r="E22" s="40" t="s">
        <v>3627</v>
      </c>
      <c r="F22" s="40" t="s">
        <v>3613</v>
      </c>
    </row>
    <row r="23" spans="2:13">
      <c r="B23" s="41">
        <v>21</v>
      </c>
      <c r="C23" s="40" t="s">
        <v>3628</v>
      </c>
      <c r="D23" s="40" t="s">
        <v>3629</v>
      </c>
      <c r="E23" s="40" t="s">
        <v>3629</v>
      </c>
      <c r="F23" s="40" t="s">
        <v>3613</v>
      </c>
      <c r="M23" s="62"/>
    </row>
    <row r="24" spans="2:13">
      <c r="B24" s="41">
        <v>22</v>
      </c>
      <c r="C24" s="40" t="s">
        <v>3630</v>
      </c>
      <c r="D24" s="40" t="s">
        <v>3631</v>
      </c>
      <c r="E24" s="40" t="s">
        <v>3631</v>
      </c>
      <c r="F24" s="40" t="s">
        <v>3597</v>
      </c>
      <c r="M24" s="62"/>
    </row>
    <row r="25" spans="2:13">
      <c r="B25" s="41">
        <v>23</v>
      </c>
      <c r="C25" s="40" t="s">
        <v>3632</v>
      </c>
      <c r="D25" s="40" t="s">
        <v>3633</v>
      </c>
      <c r="E25" s="40" t="s">
        <v>3633</v>
      </c>
      <c r="F25" s="40" t="s">
        <v>3597</v>
      </c>
    </row>
    <row r="26" spans="2:13">
      <c r="B26" s="41">
        <v>24</v>
      </c>
      <c r="C26" s="40" t="s">
        <v>3634</v>
      </c>
      <c r="D26" s="40" t="s">
        <v>3635</v>
      </c>
      <c r="E26" s="40" t="s">
        <v>3635</v>
      </c>
      <c r="F26" s="40" t="s">
        <v>3597</v>
      </c>
    </row>
    <row r="27" spans="2:13">
      <c r="B27" s="41">
        <v>25</v>
      </c>
      <c r="C27" s="40" t="s">
        <v>3636</v>
      </c>
      <c r="D27" s="40" t="s">
        <v>3637</v>
      </c>
      <c r="E27" s="40" t="s">
        <v>3637</v>
      </c>
      <c r="F27" s="40" t="s">
        <v>3638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66FF"/>
  </sheetPr>
  <dimension ref="B3:AF9"/>
  <sheetViews>
    <sheetView zoomScaleNormal="100" workbookViewId="0">
      <selection activeCell="AA21" sqref="AA21"/>
    </sheetView>
  </sheetViews>
  <sheetFormatPr defaultColWidth="11.42578125" defaultRowHeight="11.45"/>
  <cols>
    <col min="1" max="1" width="2.28515625" style="362" customWidth="1"/>
    <col min="2" max="2" width="3" style="362" bestFit="1" customWidth="1"/>
    <col min="3" max="3" width="9.28515625" style="362" bestFit="1" customWidth="1"/>
    <col min="4" max="4" width="5.5703125" style="362" bestFit="1" customWidth="1"/>
    <col min="5" max="5" width="36.7109375" style="362" customWidth="1"/>
    <col min="6" max="6" width="5.5703125" style="362" customWidth="1"/>
    <col min="7" max="7" width="6.5703125" style="529" customWidth="1"/>
    <col min="8" max="8" width="6.42578125" style="362" bestFit="1" customWidth="1"/>
    <col min="9" max="9" width="13.7109375" style="362" bestFit="1" customWidth="1"/>
    <col min="10" max="10" width="15.28515625" style="362" bestFit="1" customWidth="1"/>
    <col min="11" max="11" width="11.42578125" style="362"/>
    <col min="12" max="12" width="13.28515625" style="362" bestFit="1" customWidth="1"/>
    <col min="13" max="13" width="11.42578125" style="362"/>
    <col min="14" max="14" width="13.28515625" style="362" bestFit="1" customWidth="1"/>
    <col min="15" max="15" width="8.28515625" style="528" bestFit="1" customWidth="1"/>
    <col min="16" max="16" width="13.7109375" style="362" bestFit="1" customWidth="1"/>
    <col min="17" max="17" width="17.28515625" style="362" bestFit="1" customWidth="1"/>
    <col min="18" max="18" width="12.28515625" style="362" bestFit="1" customWidth="1"/>
    <col min="19" max="19" width="15.5703125" style="362" bestFit="1" customWidth="1"/>
    <col min="20" max="20" width="9.42578125" style="362" customWidth="1"/>
    <col min="21" max="26" width="11.42578125" style="362"/>
    <col min="27" max="27" width="19.7109375" style="362" bestFit="1" customWidth="1"/>
    <col min="28" max="28" width="11.42578125" style="362"/>
    <col min="29" max="29" width="15.28515625" style="362" bestFit="1" customWidth="1"/>
    <col min="30" max="16384" width="11.42578125" style="362"/>
  </cols>
  <sheetData>
    <row r="3" spans="2:32" ht="12" thickBot="1"/>
    <row r="4" spans="2:32" ht="12.6" thickBot="1">
      <c r="I4" s="825" t="s">
        <v>3452</v>
      </c>
      <c r="J4" s="826"/>
      <c r="K4" s="827" t="s">
        <v>12</v>
      </c>
      <c r="L4" s="824"/>
      <c r="M4" s="827" t="s">
        <v>13</v>
      </c>
      <c r="N4" s="824"/>
      <c r="O4" s="827" t="s">
        <v>14</v>
      </c>
      <c r="P4" s="824"/>
      <c r="Q4" s="529"/>
      <c r="R4" s="529"/>
      <c r="S4" s="828" t="s">
        <v>15</v>
      </c>
      <c r="T4" s="829"/>
      <c r="U4" s="820" t="s">
        <v>16</v>
      </c>
      <c r="V4" s="821"/>
      <c r="W4" s="820" t="s">
        <v>17</v>
      </c>
      <c r="X4" s="821"/>
      <c r="Y4" s="820" t="s">
        <v>18</v>
      </c>
      <c r="Z4" s="821"/>
      <c r="AA4" s="529"/>
      <c r="AB4" s="529"/>
      <c r="AC4" s="529"/>
      <c r="AD4" s="529"/>
      <c r="AE4" s="529"/>
      <c r="AF4" s="529"/>
    </row>
    <row r="5" spans="2:32" ht="12.6" thickBot="1">
      <c r="I5" s="530">
        <v>0.9</v>
      </c>
      <c r="J5" s="531">
        <v>0.1</v>
      </c>
      <c r="K5" s="532">
        <f>SUBTOTAL(9,K7:K9)</f>
        <v>0</v>
      </c>
      <c r="L5" s="533">
        <f>SUBTOTAL(9,L7:L9)</f>
        <v>0</v>
      </c>
      <c r="M5" s="534">
        <f>IFERROR(SUBTOTAL(9,M7:M9),0)</f>
        <v>0</v>
      </c>
      <c r="N5" s="533">
        <f>SUBTOTAL(9,N7:N9)</f>
        <v>0</v>
      </c>
      <c r="O5" s="535">
        <f>IFERROR(P5/G5,0)</f>
        <v>0</v>
      </c>
      <c r="P5" s="533">
        <f>SUBTOTAL(9,P7:P9)</f>
        <v>0</v>
      </c>
      <c r="Q5" s="529"/>
      <c r="R5" s="529"/>
      <c r="S5" s="536">
        <v>0.9</v>
      </c>
      <c r="T5" s="537">
        <v>0.1</v>
      </c>
      <c r="U5" s="538"/>
      <c r="V5" s="539">
        <f>+SUBTOTAL(9,V7:V821)</f>
        <v>0</v>
      </c>
      <c r="W5" s="540"/>
      <c r="X5" s="539"/>
      <c r="Y5" s="540"/>
      <c r="Z5" s="539">
        <f>+SUBTOTAL(9,Z7:Z821)</f>
        <v>0</v>
      </c>
      <c r="AA5" s="822" t="s">
        <v>19</v>
      </c>
      <c r="AB5" s="823"/>
      <c r="AC5" s="823"/>
      <c r="AD5" s="823"/>
      <c r="AE5" s="823"/>
      <c r="AF5" s="824"/>
    </row>
    <row r="6" spans="2:32" ht="12.6" thickBot="1">
      <c r="B6" s="587" t="s">
        <v>20</v>
      </c>
      <c r="C6" s="587" t="s">
        <v>2894</v>
      </c>
      <c r="D6" s="588"/>
      <c r="E6" s="589" t="s">
        <v>2895</v>
      </c>
      <c r="F6" s="590"/>
      <c r="G6" s="601"/>
      <c r="H6" s="591" t="s">
        <v>54</v>
      </c>
      <c r="I6" s="592" t="s">
        <v>3443</v>
      </c>
      <c r="J6" s="593" t="s">
        <v>3453</v>
      </c>
      <c r="K6" s="594" t="s">
        <v>54</v>
      </c>
      <c r="L6" s="593" t="s">
        <v>55</v>
      </c>
      <c r="M6" s="594" t="s">
        <v>54</v>
      </c>
      <c r="N6" s="595" t="s">
        <v>55</v>
      </c>
      <c r="O6" s="596" t="s">
        <v>54</v>
      </c>
      <c r="P6" s="597" t="s">
        <v>56</v>
      </c>
      <c r="Q6" s="598" t="s">
        <v>57</v>
      </c>
      <c r="R6" s="599" t="s">
        <v>58</v>
      </c>
      <c r="S6" s="594" t="s">
        <v>3454</v>
      </c>
      <c r="T6" s="593" t="s">
        <v>60</v>
      </c>
      <c r="U6" s="594" t="s">
        <v>61</v>
      </c>
      <c r="V6" s="593" t="s">
        <v>55</v>
      </c>
      <c r="W6" s="594" t="s">
        <v>61</v>
      </c>
      <c r="X6" s="593" t="s">
        <v>55</v>
      </c>
      <c r="Y6" s="594" t="s">
        <v>61</v>
      </c>
      <c r="Z6" s="593" t="s">
        <v>55</v>
      </c>
      <c r="AA6" s="598" t="s">
        <v>59</v>
      </c>
      <c r="AB6" s="600" t="s">
        <v>62</v>
      </c>
      <c r="AC6" s="600" t="s">
        <v>50</v>
      </c>
      <c r="AD6" s="600" t="s">
        <v>63</v>
      </c>
      <c r="AE6" s="600" t="s">
        <v>64</v>
      </c>
      <c r="AF6" s="593" t="s">
        <v>60</v>
      </c>
    </row>
    <row r="7" spans="2:32">
      <c r="B7" s="573">
        <v>1</v>
      </c>
      <c r="C7" s="573" t="s">
        <v>3003</v>
      </c>
      <c r="D7" s="574" t="s">
        <v>3297</v>
      </c>
      <c r="E7" s="575" t="s">
        <v>3004</v>
      </c>
      <c r="F7" s="576" t="s">
        <v>2075</v>
      </c>
      <c r="G7" s="602">
        <v>1</v>
      </c>
      <c r="H7" s="604">
        <v>46</v>
      </c>
      <c r="I7" s="541"/>
      <c r="J7" s="542"/>
      <c r="K7" s="541"/>
      <c r="L7" s="542"/>
      <c r="M7" s="543">
        <f t="shared" ref="M7:M9" si="0">IFERROR(O7-K7,0)</f>
        <v>0</v>
      </c>
      <c r="N7" s="542">
        <f t="shared" ref="N7:N9" si="1">P7-L7</f>
        <v>0</v>
      </c>
      <c r="O7" s="543">
        <f t="shared" ref="O7:O9" si="2">IFERROR(P7/G7,0)</f>
        <v>0</v>
      </c>
      <c r="P7" s="542">
        <f>SUMPRODUCT(I7:J7,$I$5:$J$5)</f>
        <v>0</v>
      </c>
      <c r="Q7" s="544">
        <f t="shared" ref="Q7:Q9" si="3">P7</f>
        <v>0</v>
      </c>
      <c r="R7" s="545"/>
      <c r="S7" s="541"/>
      <c r="T7" s="542"/>
      <c r="U7" s="541"/>
      <c r="V7" s="542"/>
      <c r="W7" s="541"/>
      <c r="X7" s="542">
        <f t="shared" ref="X7:X9" si="4">Z7-V7</f>
        <v>0</v>
      </c>
      <c r="Y7" s="541"/>
      <c r="Z7" s="542">
        <f t="shared" ref="Z7:Z9" si="5">SUMPRODUCT(S7:T7,$S$5:$T$5)</f>
        <v>0</v>
      </c>
      <c r="AA7" s="544"/>
      <c r="AB7" s="546"/>
      <c r="AC7" s="546"/>
      <c r="AD7" s="546"/>
      <c r="AE7" s="546"/>
      <c r="AF7" s="542"/>
    </row>
    <row r="8" spans="2:32">
      <c r="B8" s="573">
        <v>2</v>
      </c>
      <c r="C8" s="573" t="s">
        <v>3005</v>
      </c>
      <c r="D8" s="574" t="s">
        <v>3297</v>
      </c>
      <c r="E8" s="575" t="s">
        <v>3006</v>
      </c>
      <c r="F8" s="576" t="s">
        <v>2075</v>
      </c>
      <c r="G8" s="602">
        <v>1</v>
      </c>
      <c r="H8" s="604">
        <v>46</v>
      </c>
      <c r="I8" s="541"/>
      <c r="J8" s="542"/>
      <c r="K8" s="541"/>
      <c r="L8" s="542"/>
      <c r="M8" s="543">
        <f t="shared" si="0"/>
        <v>0</v>
      </c>
      <c r="N8" s="542">
        <f t="shared" si="1"/>
        <v>0</v>
      </c>
      <c r="O8" s="543">
        <f t="shared" si="2"/>
        <v>0</v>
      </c>
      <c r="P8" s="542">
        <f>SUMPRODUCT(I8:J8,$I$5:$J$5)</f>
        <v>0</v>
      </c>
      <c r="Q8" s="544">
        <f t="shared" si="3"/>
        <v>0</v>
      </c>
      <c r="R8" s="545"/>
      <c r="S8" s="541"/>
      <c r="T8" s="542"/>
      <c r="U8" s="541"/>
      <c r="V8" s="542"/>
      <c r="W8" s="541"/>
      <c r="X8" s="542">
        <f t="shared" si="4"/>
        <v>0</v>
      </c>
      <c r="Y8" s="541"/>
      <c r="Z8" s="542">
        <f t="shared" si="5"/>
        <v>0</v>
      </c>
      <c r="AA8" s="544"/>
      <c r="AB8" s="546"/>
      <c r="AC8" s="546"/>
      <c r="AD8" s="546"/>
      <c r="AE8" s="546"/>
      <c r="AF8" s="542"/>
    </row>
    <row r="9" spans="2:32" ht="23.45" thickBot="1">
      <c r="B9" s="577">
        <v>3</v>
      </c>
      <c r="C9" s="577" t="s">
        <v>3040</v>
      </c>
      <c r="D9" s="578" t="s">
        <v>3297</v>
      </c>
      <c r="E9" s="579" t="s">
        <v>3041</v>
      </c>
      <c r="F9" s="580" t="s">
        <v>2075</v>
      </c>
      <c r="G9" s="603">
        <v>1</v>
      </c>
      <c r="H9" s="605">
        <v>69</v>
      </c>
      <c r="I9" s="547"/>
      <c r="J9" s="548"/>
      <c r="K9" s="547"/>
      <c r="L9" s="548"/>
      <c r="M9" s="549">
        <f t="shared" si="0"/>
        <v>0</v>
      </c>
      <c r="N9" s="548">
        <f t="shared" si="1"/>
        <v>0</v>
      </c>
      <c r="O9" s="549">
        <f t="shared" si="2"/>
        <v>0</v>
      </c>
      <c r="P9" s="548">
        <f>SUMPRODUCT(I9:J9,$I$5:$J$5)</f>
        <v>0</v>
      </c>
      <c r="Q9" s="550">
        <f t="shared" si="3"/>
        <v>0</v>
      </c>
      <c r="R9" s="551"/>
      <c r="S9" s="547"/>
      <c r="T9" s="548"/>
      <c r="U9" s="547"/>
      <c r="V9" s="548"/>
      <c r="W9" s="547"/>
      <c r="X9" s="542">
        <f t="shared" si="4"/>
        <v>0</v>
      </c>
      <c r="Y9" s="547"/>
      <c r="Z9" s="542">
        <f t="shared" si="5"/>
        <v>0</v>
      </c>
      <c r="AA9" s="550"/>
      <c r="AB9" s="552"/>
      <c r="AC9" s="552"/>
      <c r="AD9" s="552"/>
      <c r="AE9" s="552"/>
      <c r="AF9" s="548"/>
    </row>
  </sheetData>
  <autoFilter ref="C6:AF6" xr:uid="{00000000-0009-0000-0000-00000D000000}"/>
  <mergeCells count="9">
    <mergeCell ref="W4:X4"/>
    <mergeCell ref="Y4:Z4"/>
    <mergeCell ref="AA5:AF5"/>
    <mergeCell ref="I4:J4"/>
    <mergeCell ref="K4:L4"/>
    <mergeCell ref="M4:N4"/>
    <mergeCell ref="O4:P4"/>
    <mergeCell ref="S4:T4"/>
    <mergeCell ref="U4:V4"/>
  </mergeCells>
  <conditionalFormatting sqref="B6">
    <cfRule type="duplicateValues" dxfId="11" priority="8"/>
  </conditionalFormatting>
  <conditionalFormatting sqref="B7:B8">
    <cfRule type="duplicateValues" dxfId="10" priority="2"/>
  </conditionalFormatting>
  <conditionalFormatting sqref="B9">
    <cfRule type="duplicateValues" dxfId="9" priority="1"/>
  </conditionalFormatting>
  <conditionalFormatting sqref="C6">
    <cfRule type="duplicateValues" dxfId="8" priority="9"/>
  </conditionalFormatting>
  <conditionalFormatting sqref="C7:C8">
    <cfRule type="duplicateValues" dxfId="7" priority="5"/>
  </conditionalFormatting>
  <conditionalFormatting sqref="C9">
    <cfRule type="duplicateValues" dxfId="6" priority="4"/>
  </conditionalFormatting>
  <pageMargins left="0.7" right="0.7" top="0.75" bottom="0.75" header="0.3" footer="0.3"/>
  <pageSetup paperSize="9" orientation="portrait" r:id="rId1"/>
  <ignoredErrors>
    <ignoredError sqref="O5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66FF"/>
    <pageSetUpPr fitToPage="1"/>
  </sheetPr>
  <dimension ref="A1:BB30"/>
  <sheetViews>
    <sheetView topLeftCell="J1" zoomScale="85" zoomScaleNormal="85" workbookViewId="0">
      <pane ySplit="4" topLeftCell="A5" activePane="bottomLeft" state="frozen"/>
      <selection pane="bottomLeft" activeCell="AM7" sqref="AM7"/>
      <selection activeCell="G232" sqref="G232"/>
    </sheetView>
  </sheetViews>
  <sheetFormatPr defaultColWidth="11.5703125" defaultRowHeight="13.15" outlineLevelCol="2"/>
  <cols>
    <col min="1" max="1" width="3.140625" style="26" customWidth="1"/>
    <col min="2" max="2" width="8.28515625" style="20" customWidth="1"/>
    <col min="3" max="3" width="12.7109375" style="20" customWidth="1"/>
    <col min="4" max="4" width="28" style="20" customWidth="1"/>
    <col min="5" max="5" width="10.28515625" style="20" customWidth="1"/>
    <col min="6" max="6" width="31.5703125" style="20" customWidth="1"/>
    <col min="7" max="7" width="10.7109375" style="20" bestFit="1" customWidth="1"/>
    <col min="8" max="8" width="40.28515625" style="20" bestFit="1" customWidth="1"/>
    <col min="9" max="9" width="5.28515625" style="20" customWidth="1"/>
    <col min="10" max="10" width="24.7109375" style="20" bestFit="1" customWidth="1"/>
    <col min="11" max="11" width="11.7109375" style="20" customWidth="1"/>
    <col min="12" max="14" width="9.7109375" style="20" customWidth="1"/>
    <col min="15" max="15" width="8.5703125" style="20" customWidth="1"/>
    <col min="16" max="16" width="18.28515625" style="20" customWidth="1"/>
    <col min="17" max="17" width="14.7109375" style="20" hidden="1" customWidth="1"/>
    <col min="18" max="18" width="14.42578125" style="20" hidden="1" customWidth="1"/>
    <col min="19" max="19" width="35" style="20" hidden="1" customWidth="1"/>
    <col min="20" max="20" width="47.28515625" style="20" hidden="1" customWidth="1"/>
    <col min="21" max="21" width="29.7109375" style="20" hidden="1" customWidth="1"/>
    <col min="22" max="22" width="13.28515625" style="20" hidden="1" customWidth="1"/>
    <col min="23" max="23" width="9.42578125" style="20" hidden="1" customWidth="1"/>
    <col min="24" max="25" width="20.28515625" style="20" hidden="1" customWidth="1"/>
    <col min="26" max="26" width="21.28515625" style="20" hidden="1" customWidth="1"/>
    <col min="27" max="27" width="18.42578125" style="20" hidden="1" customWidth="1"/>
    <col min="28" max="28" width="19.28515625" style="162" customWidth="1"/>
    <col min="29" max="29" width="22.7109375" style="162" bestFit="1" customWidth="1"/>
    <col min="30" max="30" width="15.5703125" style="20" customWidth="1" outlineLevel="1"/>
    <col min="31" max="31" width="25.28515625" style="20" customWidth="1" outlineLevel="1"/>
    <col min="32" max="32" width="16.28515625" style="20" customWidth="1" outlineLevel="1"/>
    <col min="33" max="33" width="18.5703125" style="20" customWidth="1" outlineLevel="1"/>
    <col min="34" max="34" width="12" style="173" customWidth="1" outlineLevel="1"/>
    <col min="35" max="35" width="11.28515625" style="20" customWidth="1" outlineLevel="1"/>
    <col min="36" max="36" width="10.5703125" style="20" customWidth="1" outlineLevel="1"/>
    <col min="37" max="37" width="8.7109375" style="20" customWidth="1" outlineLevel="1"/>
    <col min="38" max="38" width="15.28515625" style="173" customWidth="1" outlineLevel="1"/>
    <col min="39" max="39" width="8.7109375" style="20" customWidth="1" outlineLevel="1"/>
    <col min="40" max="40" width="10.5703125" style="174" customWidth="1" outlineLevel="1"/>
    <col min="41" max="41" width="17.7109375" style="144" customWidth="1" outlineLevel="1"/>
    <col min="42" max="42" width="20.140625" style="144" bestFit="1" customWidth="1" outlineLevel="1"/>
    <col min="43" max="43" width="15.7109375" style="144" customWidth="1" outlineLevel="1"/>
    <col min="44" max="44" width="15.28515625" style="144" customWidth="1" outlineLevel="2"/>
    <col min="45" max="45" width="19.28515625" style="144" customWidth="1" outlineLevel="2"/>
    <col min="46" max="46" width="13" style="144" customWidth="1" outlineLevel="2"/>
    <col min="47" max="47" width="15.28515625" style="144" customWidth="1" outlineLevel="2"/>
    <col min="48" max="48" width="9" style="20" customWidth="1" outlineLevel="2"/>
    <col min="49" max="49" width="22.28515625" style="20" customWidth="1" outlineLevel="2"/>
    <col min="50" max="50" width="7.42578125" style="20" customWidth="1" outlineLevel="2"/>
    <col min="51" max="51" width="21.28515625" style="20" customWidth="1" outlineLevel="2"/>
    <col min="52" max="52" width="8.28515625" style="20" customWidth="1" outlineLevel="2"/>
    <col min="53" max="53" width="21.5703125" style="173" customWidth="1" outlineLevel="2"/>
    <col min="54" max="16384" width="11.5703125" style="26"/>
  </cols>
  <sheetData>
    <row r="1" spans="1:53" ht="13.9" thickBot="1">
      <c r="A1" s="987"/>
      <c r="B1" s="905"/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85"/>
      <c r="AI1" s="905"/>
      <c r="AJ1" s="905"/>
      <c r="AK1" s="905"/>
      <c r="AL1" s="985"/>
      <c r="AM1" s="905"/>
      <c r="AN1" s="1095"/>
      <c r="AO1" s="909"/>
      <c r="AP1" s="909"/>
      <c r="AQ1" s="909"/>
      <c r="AR1" s="909"/>
      <c r="AS1" s="909"/>
      <c r="AT1" s="909"/>
      <c r="AU1" s="909"/>
      <c r="AV1" s="905"/>
      <c r="AW1" s="905"/>
      <c r="AX1" s="905"/>
      <c r="AY1" s="905"/>
      <c r="AZ1" s="905"/>
      <c r="BA1" s="985"/>
    </row>
    <row r="2" spans="1:53" ht="15" customHeight="1" thickBot="1">
      <c r="A2" s="987"/>
      <c r="B2" s="905"/>
      <c r="C2" s="905"/>
      <c r="D2" s="967"/>
      <c r="E2" s="109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905"/>
      <c r="S2" s="905"/>
      <c r="T2" s="905"/>
      <c r="U2" s="905"/>
      <c r="V2" s="905"/>
      <c r="W2" s="910"/>
      <c r="X2" s="905"/>
      <c r="Y2" s="905"/>
      <c r="Z2" s="905"/>
      <c r="AA2" s="905"/>
      <c r="AB2" s="343" t="s">
        <v>9</v>
      </c>
      <c r="AC2" s="343" t="s">
        <v>3456</v>
      </c>
      <c r="AD2" s="768" t="s">
        <v>11</v>
      </c>
      <c r="AE2" s="769"/>
      <c r="AF2" s="769"/>
      <c r="AG2" s="770"/>
      <c r="AH2" s="985"/>
      <c r="AI2" s="771" t="s">
        <v>12</v>
      </c>
      <c r="AJ2" s="772"/>
      <c r="AK2" s="771" t="s">
        <v>13</v>
      </c>
      <c r="AL2" s="772"/>
      <c r="AM2" s="771" t="s">
        <v>14</v>
      </c>
      <c r="AN2" s="772"/>
      <c r="AO2" s="765" t="s">
        <v>54</v>
      </c>
      <c r="AP2" s="767"/>
      <c r="AQ2" s="909"/>
      <c r="AR2" s="768" t="s">
        <v>15</v>
      </c>
      <c r="AS2" s="769"/>
      <c r="AT2" s="769"/>
      <c r="AU2" s="770"/>
      <c r="AV2" s="771" t="s">
        <v>16</v>
      </c>
      <c r="AW2" s="772"/>
      <c r="AX2" s="771" t="s">
        <v>17</v>
      </c>
      <c r="AY2" s="772"/>
      <c r="AZ2" s="771" t="s">
        <v>18</v>
      </c>
      <c r="BA2" s="772"/>
    </row>
    <row r="3" spans="1:53" ht="21.6" customHeight="1" thickBot="1">
      <c r="A3" s="987"/>
      <c r="B3" s="905"/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5"/>
      <c r="N3" s="905"/>
      <c r="O3" s="905"/>
      <c r="P3" s="905"/>
      <c r="Q3" s="905"/>
      <c r="R3" s="905"/>
      <c r="S3" s="905"/>
      <c r="T3" s="905"/>
      <c r="U3" s="905"/>
      <c r="V3" s="905"/>
      <c r="W3" s="910"/>
      <c r="X3" s="905"/>
      <c r="Y3" s="905"/>
      <c r="Z3" s="905"/>
      <c r="AA3" s="905"/>
      <c r="AB3" s="518">
        <f>SUBTOTAL(9,AB5:AB29)</f>
        <v>1003890</v>
      </c>
      <c r="AC3" s="519">
        <f>SUBTOTAL(9,AC5:AC29)</f>
        <v>1003.89</v>
      </c>
      <c r="AD3" s="67">
        <v>0.1</v>
      </c>
      <c r="AE3" s="68">
        <v>0.25</v>
      </c>
      <c r="AF3" s="68">
        <v>0.55000000000000004</v>
      </c>
      <c r="AG3" s="68">
        <v>0.1</v>
      </c>
      <c r="AH3" s="985"/>
      <c r="AI3" s="131">
        <f>SUBTOTAL(9,AI5:AI29)</f>
        <v>1.8058064516129031</v>
      </c>
      <c r="AJ3" s="131">
        <f t="shared" ref="AJ3:AN3" si="0">SUBTOTAL(9,AJ5:AJ29)</f>
        <v>21.42</v>
      </c>
      <c r="AK3" s="131">
        <f t="shared" si="0"/>
        <v>0</v>
      </c>
      <c r="AL3" s="131">
        <f t="shared" si="0"/>
        <v>0</v>
      </c>
      <c r="AM3" s="131">
        <f t="shared" si="0"/>
        <v>1.8058064516129031</v>
      </c>
      <c r="AN3" s="131">
        <f t="shared" si="0"/>
        <v>21.42</v>
      </c>
      <c r="AO3" s="520">
        <f>+SUM(AO5:AO18)</f>
        <v>5163.2597489999998</v>
      </c>
      <c r="AP3" s="520">
        <f>+SUM(AP5:AP29)</f>
        <v>0</v>
      </c>
      <c r="AQ3" s="909"/>
      <c r="AR3" s="67">
        <v>0.1</v>
      </c>
      <c r="AS3" s="68">
        <v>0.25</v>
      </c>
      <c r="AT3" s="69">
        <v>0.55000000000000004</v>
      </c>
      <c r="AU3" s="68">
        <v>0.1</v>
      </c>
      <c r="AV3" s="616">
        <f>AW3/AC3</f>
        <v>0</v>
      </c>
      <c r="AW3" s="134">
        <f>+SUBTOTAL(9,AW5:AW803)</f>
        <v>0</v>
      </c>
      <c r="AX3" s="133">
        <f>AY3/AC3</f>
        <v>0</v>
      </c>
      <c r="AY3" s="134">
        <f>SUBTOTAL(9,AY5:AY18)</f>
        <v>0</v>
      </c>
      <c r="AZ3" s="133">
        <f>IFERROR(BA3/AC3,0)</f>
        <v>2.1336999073603685E-2</v>
      </c>
      <c r="BA3" s="172">
        <f>+SUBTOTAL(9,BA5:BA803)</f>
        <v>21.42</v>
      </c>
    </row>
    <row r="4" spans="1:53" s="525" customFormat="1" ht="34.9" customHeight="1" thickBot="1">
      <c r="A4" s="987"/>
      <c r="B4" s="404" t="s">
        <v>20</v>
      </c>
      <c r="C4" s="553" t="s">
        <v>22</v>
      </c>
      <c r="D4" s="404" t="s">
        <v>23</v>
      </c>
      <c r="E4" s="404" t="s">
        <v>3457</v>
      </c>
      <c r="F4" s="404" t="s">
        <v>25</v>
      </c>
      <c r="G4" s="404" t="s">
        <v>26</v>
      </c>
      <c r="H4" s="404" t="s">
        <v>27</v>
      </c>
      <c r="I4" s="404" t="s">
        <v>26</v>
      </c>
      <c r="J4" s="404" t="s">
        <v>28</v>
      </c>
      <c r="K4" s="404" t="s">
        <v>29</v>
      </c>
      <c r="L4" s="404" t="s">
        <v>30</v>
      </c>
      <c r="M4" s="404" t="s">
        <v>31</v>
      </c>
      <c r="N4" s="404" t="s">
        <v>32</v>
      </c>
      <c r="O4" s="554" t="s">
        <v>33</v>
      </c>
      <c r="P4" s="404" t="s">
        <v>34</v>
      </c>
      <c r="Q4" s="404" t="s">
        <v>35</v>
      </c>
      <c r="R4" s="404" t="s">
        <v>36</v>
      </c>
      <c r="S4" s="404" t="s">
        <v>37</v>
      </c>
      <c r="T4" s="404" t="s">
        <v>38</v>
      </c>
      <c r="U4" s="555" t="s">
        <v>39</v>
      </c>
      <c r="V4" s="556" t="s">
        <v>40</v>
      </c>
      <c r="W4" s="556" t="s">
        <v>41</v>
      </c>
      <c r="X4" s="556" t="s">
        <v>42</v>
      </c>
      <c r="Y4" s="556" t="s">
        <v>43</v>
      </c>
      <c r="Z4" s="557" t="s">
        <v>44</v>
      </c>
      <c r="AA4" s="404" t="s">
        <v>45</v>
      </c>
      <c r="AB4" s="553" t="s">
        <v>47</v>
      </c>
      <c r="AC4" s="558" t="s">
        <v>3458</v>
      </c>
      <c r="AD4" s="553" t="s">
        <v>49</v>
      </c>
      <c r="AE4" s="404" t="s">
        <v>50</v>
      </c>
      <c r="AF4" s="404" t="s">
        <v>63</v>
      </c>
      <c r="AG4" s="404" t="s">
        <v>60</v>
      </c>
      <c r="AH4" s="559" t="s">
        <v>53</v>
      </c>
      <c r="AI4" s="560" t="s">
        <v>61</v>
      </c>
      <c r="AJ4" s="557" t="s">
        <v>55</v>
      </c>
      <c r="AK4" s="560" t="s">
        <v>61</v>
      </c>
      <c r="AL4" s="561" t="s">
        <v>55</v>
      </c>
      <c r="AM4" s="555" t="s">
        <v>61</v>
      </c>
      <c r="AN4" s="562" t="s">
        <v>56</v>
      </c>
      <c r="AO4" s="553" t="s">
        <v>3460</v>
      </c>
      <c r="AP4" s="563" t="s">
        <v>3461</v>
      </c>
      <c r="AQ4" s="554" t="s">
        <v>58</v>
      </c>
      <c r="AR4" s="553" t="s">
        <v>49</v>
      </c>
      <c r="AS4" s="404" t="s">
        <v>50</v>
      </c>
      <c r="AT4" s="404" t="s">
        <v>63</v>
      </c>
      <c r="AU4" s="554" t="s">
        <v>60</v>
      </c>
      <c r="AV4" s="560" t="s">
        <v>61</v>
      </c>
      <c r="AW4" s="564" t="s">
        <v>55</v>
      </c>
      <c r="AX4" s="560" t="s">
        <v>61</v>
      </c>
      <c r="AY4" s="564" t="s">
        <v>55</v>
      </c>
      <c r="AZ4" s="560" t="s">
        <v>61</v>
      </c>
      <c r="BA4" s="561" t="s">
        <v>55</v>
      </c>
    </row>
    <row r="5" spans="1:53" ht="14.65" customHeight="1">
      <c r="A5" s="987"/>
      <c r="B5" s="1097">
        <v>1</v>
      </c>
      <c r="C5" s="1098" t="s">
        <v>2995</v>
      </c>
      <c r="D5" s="1099" t="s">
        <v>2</v>
      </c>
      <c r="E5" s="1099" t="str">
        <f t="shared" ref="E5:E26" si="1">LEFT(J5,4)</f>
        <v>3632</v>
      </c>
      <c r="F5" s="1099"/>
      <c r="G5" s="1099"/>
      <c r="H5" s="1099" t="s">
        <v>129</v>
      </c>
      <c r="I5" s="1099">
        <v>0</v>
      </c>
      <c r="J5" s="1100" t="s">
        <v>130</v>
      </c>
      <c r="K5" s="1099">
        <v>931</v>
      </c>
      <c r="L5" s="1099">
        <v>1</v>
      </c>
      <c r="M5" s="1099" t="s">
        <v>131</v>
      </c>
      <c r="N5" s="1099">
        <v>355</v>
      </c>
      <c r="O5" s="1099" t="s">
        <v>132</v>
      </c>
      <c r="P5" s="1101"/>
      <c r="Q5" s="1084" t="s">
        <v>70</v>
      </c>
      <c r="R5" s="931" t="s">
        <v>71</v>
      </c>
      <c r="S5" s="933"/>
      <c r="T5" s="933"/>
      <c r="U5" s="931"/>
      <c r="V5" s="931"/>
      <c r="W5" s="934"/>
      <c r="X5" s="931"/>
      <c r="Y5" s="931"/>
      <c r="Z5" s="931"/>
      <c r="AA5" s="947"/>
      <c r="AB5" s="625">
        <v>1275</v>
      </c>
      <c r="AC5" s="627">
        <f t="shared" ref="AC5:AC19" si="2">AB5/1000</f>
        <v>1.2749999999999999</v>
      </c>
      <c r="AD5" s="1103"/>
      <c r="AE5" s="1104"/>
      <c r="AF5" s="1104"/>
      <c r="AG5" s="1105"/>
      <c r="AH5" s="1266">
        <f>IFERROR(VLOOKUP(C5,Itemizado_Piping!$C$5:$K$93,9,FALSE),"")</f>
        <v>116.39800000000001</v>
      </c>
      <c r="AI5" s="1107">
        <v>0</v>
      </c>
      <c r="AJ5" s="1109">
        <v>0</v>
      </c>
      <c r="AK5" s="1107">
        <f t="shared" ref="AK5:AK18" si="3">AM5-AI5</f>
        <v>0</v>
      </c>
      <c r="AL5" s="1109">
        <f t="shared" ref="AL5:AL18" si="4">+AN5-AJ5</f>
        <v>0</v>
      </c>
      <c r="AM5" s="1267">
        <f t="shared" ref="AM5:AM20" si="5">+IFERROR(AN5/AC5,0)</f>
        <v>0</v>
      </c>
      <c r="AN5" s="1109">
        <f>SUMPRODUCT(AD5:AG5,$AD$3:$AG$3)</f>
        <v>0</v>
      </c>
      <c r="AO5" s="1268">
        <f t="shared" ref="AO5:AO29" si="6">IFERROR(AH5*AC5,"")</f>
        <v>148.40745000000001</v>
      </c>
      <c r="AP5" s="1269">
        <f t="shared" ref="AP5:AP23" si="7">IFERROR(AL5*AH5,0)</f>
        <v>0</v>
      </c>
      <c r="AQ5" s="1113"/>
      <c r="AR5" s="1114">
        <f t="shared" ref="AR5:AS18" si="8">AD5</f>
        <v>0</v>
      </c>
      <c r="AS5" s="1115">
        <f t="shared" si="8"/>
        <v>0</v>
      </c>
      <c r="AT5" s="1115">
        <f t="shared" ref="AT5:AU18" si="9">AF5</f>
        <v>0</v>
      </c>
      <c r="AU5" s="1116">
        <f t="shared" si="9"/>
        <v>0</v>
      </c>
      <c r="AV5" s="1107">
        <v>0</v>
      </c>
      <c r="AW5" s="1109">
        <v>0</v>
      </c>
      <c r="AX5" s="1107">
        <f t="shared" ref="AX5:AX18" si="10">AY5/AC5</f>
        <v>0</v>
      </c>
      <c r="AY5" s="1109">
        <f t="shared" ref="AY5:AY18" si="11">BA5-AW5</f>
        <v>0</v>
      </c>
      <c r="AZ5" s="1107">
        <f>IFERROR(BA5/AC5,0)</f>
        <v>0</v>
      </c>
      <c r="BA5" s="1109">
        <f>+SUMPRODUCT(AR5:AU5,$AR$3:$AU$3)</f>
        <v>0</v>
      </c>
    </row>
    <row r="6" spans="1:53" ht="14.65" customHeight="1">
      <c r="A6" s="987"/>
      <c r="B6" s="953">
        <v>2</v>
      </c>
      <c r="C6" s="913" t="s">
        <v>2995</v>
      </c>
      <c r="D6" s="946" t="s">
        <v>2</v>
      </c>
      <c r="E6" s="946" t="str">
        <f t="shared" si="1"/>
        <v>3632</v>
      </c>
      <c r="F6" s="946"/>
      <c r="G6" s="946"/>
      <c r="H6" s="946" t="s">
        <v>133</v>
      </c>
      <c r="I6" s="946">
        <v>0</v>
      </c>
      <c r="J6" s="906" t="s">
        <v>134</v>
      </c>
      <c r="K6" s="946">
        <v>932</v>
      </c>
      <c r="L6" s="946">
        <v>1</v>
      </c>
      <c r="M6" s="946" t="s">
        <v>131</v>
      </c>
      <c r="N6" s="946">
        <v>355</v>
      </c>
      <c r="O6" s="946" t="s">
        <v>132</v>
      </c>
      <c r="P6" s="955"/>
      <c r="Q6" s="956" t="s">
        <v>70</v>
      </c>
      <c r="R6" s="946" t="s">
        <v>71</v>
      </c>
      <c r="S6" s="906"/>
      <c r="T6" s="906"/>
      <c r="U6" s="946"/>
      <c r="V6" s="946"/>
      <c r="W6" s="1270"/>
      <c r="X6" s="946"/>
      <c r="Y6" s="946"/>
      <c r="Z6" s="946"/>
      <c r="AA6" s="949"/>
      <c r="AB6" s="626">
        <v>1275</v>
      </c>
      <c r="AC6" s="628">
        <f t="shared" si="2"/>
        <v>1.2749999999999999</v>
      </c>
      <c r="AD6" s="1136"/>
      <c r="AE6" s="1137"/>
      <c r="AF6" s="1137"/>
      <c r="AG6" s="1138"/>
      <c r="AH6" s="1271">
        <f>IFERROR(VLOOKUP(C6,Itemizado_Piping!$C$5:$K$93,9,FALSE),"")</f>
        <v>116.39800000000001</v>
      </c>
      <c r="AI6" s="1033">
        <v>0</v>
      </c>
      <c r="AJ6" s="1035">
        <v>0</v>
      </c>
      <c r="AK6" s="1033">
        <f t="shared" si="3"/>
        <v>0</v>
      </c>
      <c r="AL6" s="1035">
        <f t="shared" si="4"/>
        <v>0</v>
      </c>
      <c r="AM6" s="1033">
        <f t="shared" si="5"/>
        <v>0</v>
      </c>
      <c r="AN6" s="1035">
        <f>SUMPRODUCT(AD6:AG6,$AD$3:$AG$3)</f>
        <v>0</v>
      </c>
      <c r="AO6" s="1272">
        <f t="shared" si="6"/>
        <v>148.40745000000001</v>
      </c>
      <c r="AP6" s="1036">
        <f t="shared" si="7"/>
        <v>0</v>
      </c>
      <c r="AQ6" s="1145"/>
      <c r="AR6" s="1273">
        <f t="shared" si="8"/>
        <v>0</v>
      </c>
      <c r="AS6" s="1274">
        <f t="shared" si="8"/>
        <v>0</v>
      </c>
      <c r="AT6" s="1274">
        <f t="shared" si="9"/>
        <v>0</v>
      </c>
      <c r="AU6" s="1275">
        <f t="shared" si="9"/>
        <v>0</v>
      </c>
      <c r="AV6" s="1033">
        <v>0</v>
      </c>
      <c r="AW6" s="1035">
        <v>0</v>
      </c>
      <c r="AX6" s="1033">
        <f t="shared" si="10"/>
        <v>0</v>
      </c>
      <c r="AY6" s="1035">
        <f t="shared" si="11"/>
        <v>0</v>
      </c>
      <c r="AZ6" s="1033">
        <f>IFERROR(BA6/AC6,0)</f>
        <v>0</v>
      </c>
      <c r="BA6" s="1035">
        <f>+SUMPRODUCT(AR6:AU6,$AR$3:$AU$3)</f>
        <v>0</v>
      </c>
    </row>
    <row r="7" spans="1:53" ht="14.65" customHeight="1">
      <c r="A7" s="987"/>
      <c r="B7" s="953">
        <v>3</v>
      </c>
      <c r="C7" s="913" t="s">
        <v>3001</v>
      </c>
      <c r="D7" s="946" t="s">
        <v>2</v>
      </c>
      <c r="E7" s="946" t="str">
        <f t="shared" si="1"/>
        <v>3632</v>
      </c>
      <c r="F7" s="946"/>
      <c r="G7" s="946"/>
      <c r="H7" s="946" t="s">
        <v>3639</v>
      </c>
      <c r="I7" s="946">
        <v>0</v>
      </c>
      <c r="J7" s="933" t="s">
        <v>3640</v>
      </c>
      <c r="K7" s="946"/>
      <c r="L7" s="946"/>
      <c r="M7" s="946" t="s">
        <v>131</v>
      </c>
      <c r="N7" s="946">
        <v>355</v>
      </c>
      <c r="O7" s="946" t="s">
        <v>104</v>
      </c>
      <c r="P7" s="955"/>
      <c r="Q7" s="956"/>
      <c r="R7" s="946"/>
      <c r="S7" s="906"/>
      <c r="T7" s="906"/>
      <c r="U7" s="946"/>
      <c r="V7" s="946"/>
      <c r="W7" s="1270"/>
      <c r="X7" s="946"/>
      <c r="Y7" s="946"/>
      <c r="Z7" s="946"/>
      <c r="AA7" s="949"/>
      <c r="AB7" s="626">
        <v>29954</v>
      </c>
      <c r="AC7" s="628">
        <f t="shared" si="2"/>
        <v>29.954000000000001</v>
      </c>
      <c r="AD7" s="1136"/>
      <c r="AE7" s="1137"/>
      <c r="AF7" s="1137"/>
      <c r="AG7" s="1138"/>
      <c r="AH7" s="1271"/>
      <c r="AI7" s="1033"/>
      <c r="AJ7" s="1035"/>
      <c r="AK7" s="1033"/>
      <c r="AL7" s="1035"/>
      <c r="AM7" s="1033"/>
      <c r="AN7" s="1035"/>
      <c r="AO7" s="1272"/>
      <c r="AP7" s="1036">
        <f t="shared" si="7"/>
        <v>0</v>
      </c>
      <c r="AQ7" s="1145"/>
      <c r="AR7" s="1273"/>
      <c r="AS7" s="1274"/>
      <c r="AT7" s="1274"/>
      <c r="AU7" s="1275"/>
      <c r="AV7" s="1033"/>
      <c r="AW7" s="1035"/>
      <c r="AX7" s="1033"/>
      <c r="AY7" s="1035"/>
      <c r="AZ7" s="1033">
        <f t="shared" ref="AZ7:AZ18" si="12">IFERROR(BA7/AC7,0)</f>
        <v>0</v>
      </c>
      <c r="BA7" s="1035"/>
    </row>
    <row r="8" spans="1:53" ht="14.65" customHeight="1">
      <c r="A8" s="987"/>
      <c r="B8" s="953">
        <v>4</v>
      </c>
      <c r="C8" s="913" t="s">
        <v>3001</v>
      </c>
      <c r="D8" s="946" t="s">
        <v>2</v>
      </c>
      <c r="E8" s="946" t="str">
        <f t="shared" si="1"/>
        <v>3632</v>
      </c>
      <c r="F8" s="946"/>
      <c r="G8" s="946"/>
      <c r="H8" s="946" t="s">
        <v>3639</v>
      </c>
      <c r="I8" s="946">
        <v>0</v>
      </c>
      <c r="J8" s="933" t="s">
        <v>3641</v>
      </c>
      <c r="K8" s="946"/>
      <c r="L8" s="946"/>
      <c r="M8" s="946" t="s">
        <v>131</v>
      </c>
      <c r="N8" s="946">
        <v>355</v>
      </c>
      <c r="O8" s="946" t="s">
        <v>104</v>
      </c>
      <c r="P8" s="955"/>
      <c r="Q8" s="956"/>
      <c r="R8" s="946"/>
      <c r="S8" s="906"/>
      <c r="T8" s="906"/>
      <c r="U8" s="946"/>
      <c r="V8" s="946"/>
      <c r="W8" s="1270"/>
      <c r="X8" s="946"/>
      <c r="Y8" s="946"/>
      <c r="Z8" s="946"/>
      <c r="AA8" s="949"/>
      <c r="AB8" s="626">
        <v>29954</v>
      </c>
      <c r="AC8" s="628">
        <f t="shared" si="2"/>
        <v>29.954000000000001</v>
      </c>
      <c r="AD8" s="1136"/>
      <c r="AE8" s="1137"/>
      <c r="AF8" s="1137"/>
      <c r="AG8" s="1138"/>
      <c r="AH8" s="1271"/>
      <c r="AI8" s="1033"/>
      <c r="AJ8" s="1035"/>
      <c r="AK8" s="1033"/>
      <c r="AL8" s="1035"/>
      <c r="AM8" s="1033"/>
      <c r="AN8" s="1035"/>
      <c r="AO8" s="1272"/>
      <c r="AP8" s="1036">
        <f t="shared" si="7"/>
        <v>0</v>
      </c>
      <c r="AQ8" s="1145"/>
      <c r="AR8" s="1273"/>
      <c r="AS8" s="1274"/>
      <c r="AT8" s="1274"/>
      <c r="AU8" s="1275"/>
      <c r="AV8" s="1033"/>
      <c r="AW8" s="1035"/>
      <c r="AX8" s="1033"/>
      <c r="AY8" s="1035"/>
      <c r="AZ8" s="1033">
        <f t="shared" si="12"/>
        <v>0</v>
      </c>
      <c r="BA8" s="1035"/>
    </row>
    <row r="9" spans="1:53" ht="14.65" customHeight="1">
      <c r="A9" s="987"/>
      <c r="B9" s="953">
        <v>3</v>
      </c>
      <c r="C9" s="913" t="s">
        <v>3001</v>
      </c>
      <c r="D9" s="946" t="s">
        <v>2</v>
      </c>
      <c r="E9" s="946" t="str">
        <f>LEFT(J9,4)</f>
        <v>3632</v>
      </c>
      <c r="F9" s="946"/>
      <c r="G9" s="946"/>
      <c r="H9" s="946" t="s">
        <v>135</v>
      </c>
      <c r="I9" s="946">
        <v>0</v>
      </c>
      <c r="J9" s="906" t="s">
        <v>136</v>
      </c>
      <c r="K9" s="946">
        <v>933</v>
      </c>
      <c r="L9" s="946"/>
      <c r="M9" s="946" t="s">
        <v>131</v>
      </c>
      <c r="N9" s="946">
        <v>355</v>
      </c>
      <c r="O9" s="946" t="s">
        <v>104</v>
      </c>
      <c r="P9" s="955"/>
      <c r="Q9" s="956"/>
      <c r="R9" s="946"/>
      <c r="S9" s="906"/>
      <c r="T9" s="906"/>
      <c r="U9" s="946"/>
      <c r="V9" s="946"/>
      <c r="W9" s="1270"/>
      <c r="X9" s="946"/>
      <c r="Y9" s="946"/>
      <c r="Z9" s="946"/>
      <c r="AA9" s="949"/>
      <c r="AB9" s="626">
        <v>396610</v>
      </c>
      <c r="AC9" s="628">
        <f t="shared" si="2"/>
        <v>396.61</v>
      </c>
      <c r="AD9" s="1136"/>
      <c r="AE9" s="1137"/>
      <c r="AF9" s="1137"/>
      <c r="AG9" s="1138"/>
      <c r="AH9" s="1271">
        <f>IFERROR(VLOOKUP(C9,Itemizado_Piping!$C$5:$K$93,9,FALSE),"")</f>
        <v>4.077</v>
      </c>
      <c r="AI9" s="1033">
        <v>0</v>
      </c>
      <c r="AJ9" s="1035">
        <v>0</v>
      </c>
      <c r="AK9" s="1033">
        <f t="shared" si="3"/>
        <v>0</v>
      </c>
      <c r="AL9" s="1035">
        <f t="shared" si="4"/>
        <v>0</v>
      </c>
      <c r="AM9" s="1033">
        <f t="shared" si="5"/>
        <v>0</v>
      </c>
      <c r="AN9" s="1035">
        <f t="shared" ref="AN9:AN16" si="13">SUMPRODUCT(AD9:AG9,$AD$3:$AG$3)</f>
        <v>0</v>
      </c>
      <c r="AO9" s="1272">
        <f t="shared" si="6"/>
        <v>1616.9789700000001</v>
      </c>
      <c r="AP9" s="1036">
        <f t="shared" si="7"/>
        <v>0</v>
      </c>
      <c r="AQ9" s="1145"/>
      <c r="AR9" s="1273">
        <f t="shared" si="8"/>
        <v>0</v>
      </c>
      <c r="AS9" s="1274">
        <f t="shared" si="8"/>
        <v>0</v>
      </c>
      <c r="AT9" s="1274">
        <f t="shared" si="9"/>
        <v>0</v>
      </c>
      <c r="AU9" s="1275">
        <f t="shared" si="9"/>
        <v>0</v>
      </c>
      <c r="AV9" s="1033">
        <v>0</v>
      </c>
      <c r="AW9" s="1035">
        <v>0</v>
      </c>
      <c r="AX9" s="1033">
        <f t="shared" si="10"/>
        <v>0</v>
      </c>
      <c r="AY9" s="1035">
        <f t="shared" si="11"/>
        <v>0</v>
      </c>
      <c r="AZ9" s="1033">
        <f t="shared" si="12"/>
        <v>0</v>
      </c>
      <c r="BA9" s="1035">
        <f t="shared" ref="BA9:BA18" si="14">+SUMPRODUCT(AR9:AU9,$AR$3:$AU$3)</f>
        <v>0</v>
      </c>
    </row>
    <row r="10" spans="1:53" ht="14.65" customHeight="1">
      <c r="A10" s="987"/>
      <c r="B10" s="953">
        <v>4</v>
      </c>
      <c r="C10" s="913" t="s">
        <v>3001</v>
      </c>
      <c r="D10" s="946" t="s">
        <v>2</v>
      </c>
      <c r="E10" s="946" t="str">
        <f t="shared" si="1"/>
        <v>3632</v>
      </c>
      <c r="F10" s="946"/>
      <c r="G10" s="946"/>
      <c r="H10" s="946" t="s">
        <v>137</v>
      </c>
      <c r="I10" s="946">
        <v>0</v>
      </c>
      <c r="J10" s="906" t="s">
        <v>136</v>
      </c>
      <c r="K10" s="946">
        <v>933</v>
      </c>
      <c r="L10" s="946">
        <v>1</v>
      </c>
      <c r="M10" s="946" t="s">
        <v>131</v>
      </c>
      <c r="N10" s="946">
        <v>355</v>
      </c>
      <c r="O10" s="946" t="s">
        <v>104</v>
      </c>
      <c r="P10" s="955"/>
      <c r="Q10" s="956" t="s">
        <v>70</v>
      </c>
      <c r="R10" s="946" t="s">
        <v>71</v>
      </c>
      <c r="S10" s="906"/>
      <c r="T10" s="906"/>
      <c r="U10" s="946"/>
      <c r="V10" s="946"/>
      <c r="W10" s="1270"/>
      <c r="X10" s="946"/>
      <c r="Y10" s="946"/>
      <c r="Z10" s="946"/>
      <c r="AA10" s="949"/>
      <c r="AB10" s="626">
        <v>2658</v>
      </c>
      <c r="AC10" s="628">
        <f t="shared" si="2"/>
        <v>2.6579999999999999</v>
      </c>
      <c r="AD10" s="1136"/>
      <c r="AE10" s="1137"/>
      <c r="AF10" s="1137"/>
      <c r="AG10" s="1138"/>
      <c r="AH10" s="1271">
        <f>IFERROR(VLOOKUP(C10,Itemizado_Piping!$C$5:$K$93,9,FALSE),"")</f>
        <v>4.077</v>
      </c>
      <c r="AI10" s="1033">
        <v>0</v>
      </c>
      <c r="AJ10" s="1035">
        <v>0</v>
      </c>
      <c r="AK10" s="1033">
        <f t="shared" si="3"/>
        <v>0</v>
      </c>
      <c r="AL10" s="1035">
        <f t="shared" si="4"/>
        <v>0</v>
      </c>
      <c r="AM10" s="1033">
        <f t="shared" si="5"/>
        <v>0</v>
      </c>
      <c r="AN10" s="1035">
        <f t="shared" si="13"/>
        <v>0</v>
      </c>
      <c r="AO10" s="1272">
        <f t="shared" si="6"/>
        <v>10.836665999999999</v>
      </c>
      <c r="AP10" s="1036">
        <f t="shared" si="7"/>
        <v>0</v>
      </c>
      <c r="AQ10" s="1145"/>
      <c r="AR10" s="1273">
        <f t="shared" si="8"/>
        <v>0</v>
      </c>
      <c r="AS10" s="1274">
        <f t="shared" si="8"/>
        <v>0</v>
      </c>
      <c r="AT10" s="1274">
        <f t="shared" si="9"/>
        <v>0</v>
      </c>
      <c r="AU10" s="1275">
        <f t="shared" si="9"/>
        <v>0</v>
      </c>
      <c r="AV10" s="1033">
        <v>0</v>
      </c>
      <c r="AW10" s="1035">
        <v>0</v>
      </c>
      <c r="AX10" s="1033">
        <f t="shared" si="10"/>
        <v>0</v>
      </c>
      <c r="AY10" s="1035">
        <f t="shared" si="11"/>
        <v>0</v>
      </c>
      <c r="AZ10" s="1033">
        <f t="shared" si="12"/>
        <v>0</v>
      </c>
      <c r="BA10" s="1035">
        <f t="shared" si="14"/>
        <v>0</v>
      </c>
    </row>
    <row r="11" spans="1:53" ht="14.65" customHeight="1">
      <c r="A11" s="987"/>
      <c r="B11" s="953">
        <v>5</v>
      </c>
      <c r="C11" s="913" t="s">
        <v>3001</v>
      </c>
      <c r="D11" s="946" t="s">
        <v>2</v>
      </c>
      <c r="E11" s="946" t="str">
        <f t="shared" si="1"/>
        <v>3632</v>
      </c>
      <c r="F11" s="946"/>
      <c r="G11" s="946"/>
      <c r="H11" s="946" t="s">
        <v>138</v>
      </c>
      <c r="I11" s="946">
        <v>0</v>
      </c>
      <c r="J11" s="906" t="s">
        <v>136</v>
      </c>
      <c r="K11" s="946">
        <v>933</v>
      </c>
      <c r="L11" s="946">
        <v>2</v>
      </c>
      <c r="M11" s="946" t="s">
        <v>131</v>
      </c>
      <c r="N11" s="946">
        <v>355</v>
      </c>
      <c r="O11" s="946" t="s">
        <v>104</v>
      </c>
      <c r="P11" s="955"/>
      <c r="Q11" s="956" t="s">
        <v>70</v>
      </c>
      <c r="R11" s="946" t="s">
        <v>71</v>
      </c>
      <c r="S11" s="906"/>
      <c r="T11" s="906"/>
      <c r="U11" s="946"/>
      <c r="V11" s="946"/>
      <c r="W11" s="1270"/>
      <c r="X11" s="946"/>
      <c r="Y11" s="946"/>
      <c r="Z11" s="946"/>
      <c r="AA11" s="949"/>
      <c r="AB11" s="626">
        <v>2658</v>
      </c>
      <c r="AC11" s="628">
        <f t="shared" si="2"/>
        <v>2.6579999999999999</v>
      </c>
      <c r="AD11" s="1136"/>
      <c r="AE11" s="1137"/>
      <c r="AF11" s="1137"/>
      <c r="AG11" s="1138"/>
      <c r="AH11" s="1271">
        <f>IFERROR(VLOOKUP(C11,Itemizado_Piping!$C$5:$K$93,9,FALSE),"")</f>
        <v>4.077</v>
      </c>
      <c r="AI11" s="1033">
        <v>0</v>
      </c>
      <c r="AJ11" s="1035">
        <v>0</v>
      </c>
      <c r="AK11" s="1033">
        <f t="shared" si="3"/>
        <v>0</v>
      </c>
      <c r="AL11" s="1035">
        <f t="shared" si="4"/>
        <v>0</v>
      </c>
      <c r="AM11" s="1033">
        <f t="shared" si="5"/>
        <v>0</v>
      </c>
      <c r="AN11" s="1035">
        <f t="shared" si="13"/>
        <v>0</v>
      </c>
      <c r="AO11" s="1272">
        <f t="shared" si="6"/>
        <v>10.836665999999999</v>
      </c>
      <c r="AP11" s="1036">
        <f t="shared" si="7"/>
        <v>0</v>
      </c>
      <c r="AQ11" s="1145"/>
      <c r="AR11" s="1273">
        <f t="shared" si="8"/>
        <v>0</v>
      </c>
      <c r="AS11" s="1274">
        <f t="shared" si="8"/>
        <v>0</v>
      </c>
      <c r="AT11" s="1274">
        <f t="shared" si="9"/>
        <v>0</v>
      </c>
      <c r="AU11" s="1275">
        <f t="shared" si="9"/>
        <v>0</v>
      </c>
      <c r="AV11" s="1033">
        <v>0</v>
      </c>
      <c r="AW11" s="1035">
        <v>0</v>
      </c>
      <c r="AX11" s="1033">
        <f t="shared" si="10"/>
        <v>0</v>
      </c>
      <c r="AY11" s="1035">
        <f t="shared" si="11"/>
        <v>0</v>
      </c>
      <c r="AZ11" s="1033">
        <f t="shared" si="12"/>
        <v>0</v>
      </c>
      <c r="BA11" s="1035">
        <f t="shared" si="14"/>
        <v>0</v>
      </c>
    </row>
    <row r="12" spans="1:53" ht="14.65" customHeight="1">
      <c r="A12" s="987"/>
      <c r="B12" s="953">
        <v>6</v>
      </c>
      <c r="C12" s="913" t="s">
        <v>3001</v>
      </c>
      <c r="D12" s="946" t="s">
        <v>2</v>
      </c>
      <c r="E12" s="946" t="str">
        <f t="shared" si="1"/>
        <v>3632</v>
      </c>
      <c r="F12" s="946"/>
      <c r="G12" s="946"/>
      <c r="H12" s="946" t="s">
        <v>139</v>
      </c>
      <c r="I12" s="946">
        <v>0</v>
      </c>
      <c r="J12" s="906" t="s">
        <v>136</v>
      </c>
      <c r="K12" s="946">
        <v>933</v>
      </c>
      <c r="L12" s="946">
        <v>3</v>
      </c>
      <c r="M12" s="946" t="s">
        <v>131</v>
      </c>
      <c r="N12" s="946">
        <v>355</v>
      </c>
      <c r="O12" s="946" t="s">
        <v>104</v>
      </c>
      <c r="P12" s="955"/>
      <c r="Q12" s="956" t="s">
        <v>70</v>
      </c>
      <c r="R12" s="946" t="s">
        <v>71</v>
      </c>
      <c r="S12" s="906"/>
      <c r="T12" s="906"/>
      <c r="U12" s="946"/>
      <c r="V12" s="946"/>
      <c r="W12" s="1270"/>
      <c r="X12" s="946"/>
      <c r="Y12" s="946"/>
      <c r="Z12" s="946"/>
      <c r="AA12" s="949"/>
      <c r="AB12" s="626">
        <v>3758</v>
      </c>
      <c r="AC12" s="628">
        <f t="shared" si="2"/>
        <v>3.758</v>
      </c>
      <c r="AD12" s="1136"/>
      <c r="AE12" s="1137"/>
      <c r="AF12" s="1137"/>
      <c r="AG12" s="1138"/>
      <c r="AH12" s="1271">
        <f>IFERROR(VLOOKUP(C12,Itemizado_Piping!$C$5:$K$93,9,FALSE),"")</f>
        <v>4.077</v>
      </c>
      <c r="AI12" s="1033">
        <v>0</v>
      </c>
      <c r="AJ12" s="1035">
        <v>0</v>
      </c>
      <c r="AK12" s="1033">
        <f t="shared" si="3"/>
        <v>0</v>
      </c>
      <c r="AL12" s="1035">
        <f t="shared" si="4"/>
        <v>0</v>
      </c>
      <c r="AM12" s="1033">
        <f t="shared" si="5"/>
        <v>0</v>
      </c>
      <c r="AN12" s="1035">
        <f t="shared" si="13"/>
        <v>0</v>
      </c>
      <c r="AO12" s="1272">
        <f t="shared" si="6"/>
        <v>15.321365999999999</v>
      </c>
      <c r="AP12" s="1036">
        <f t="shared" si="7"/>
        <v>0</v>
      </c>
      <c r="AQ12" s="1145"/>
      <c r="AR12" s="1273">
        <f t="shared" si="8"/>
        <v>0</v>
      </c>
      <c r="AS12" s="1274">
        <f t="shared" si="8"/>
        <v>0</v>
      </c>
      <c r="AT12" s="1274">
        <f t="shared" si="9"/>
        <v>0</v>
      </c>
      <c r="AU12" s="1275">
        <f t="shared" si="9"/>
        <v>0</v>
      </c>
      <c r="AV12" s="1033">
        <v>0</v>
      </c>
      <c r="AW12" s="1035">
        <v>0</v>
      </c>
      <c r="AX12" s="1033">
        <f t="shared" si="10"/>
        <v>0</v>
      </c>
      <c r="AY12" s="1035">
        <f t="shared" si="11"/>
        <v>0</v>
      </c>
      <c r="AZ12" s="1033">
        <f t="shared" si="12"/>
        <v>0</v>
      </c>
      <c r="BA12" s="1035">
        <f t="shared" si="14"/>
        <v>0</v>
      </c>
    </row>
    <row r="13" spans="1:53" ht="14.65" customHeight="1">
      <c r="A13" s="987"/>
      <c r="B13" s="953">
        <v>7</v>
      </c>
      <c r="C13" s="913" t="s">
        <v>3001</v>
      </c>
      <c r="D13" s="946" t="s">
        <v>2</v>
      </c>
      <c r="E13" s="946" t="str">
        <f t="shared" si="1"/>
        <v>3632</v>
      </c>
      <c r="F13" s="946"/>
      <c r="G13" s="946"/>
      <c r="H13" s="946" t="s">
        <v>140</v>
      </c>
      <c r="I13" s="946">
        <v>0</v>
      </c>
      <c r="J13" s="906" t="s">
        <v>136</v>
      </c>
      <c r="K13" s="946">
        <v>933</v>
      </c>
      <c r="L13" s="946">
        <v>4</v>
      </c>
      <c r="M13" s="946" t="s">
        <v>131</v>
      </c>
      <c r="N13" s="946">
        <v>355</v>
      </c>
      <c r="O13" s="946" t="s">
        <v>104</v>
      </c>
      <c r="P13" s="955"/>
      <c r="Q13" s="956" t="s">
        <v>70</v>
      </c>
      <c r="R13" s="946" t="s">
        <v>71</v>
      </c>
      <c r="S13" s="906"/>
      <c r="T13" s="906"/>
      <c r="U13" s="946"/>
      <c r="V13" s="946"/>
      <c r="W13" s="1270"/>
      <c r="X13" s="946"/>
      <c r="Y13" s="946"/>
      <c r="Z13" s="946"/>
      <c r="AA13" s="949"/>
      <c r="AB13" s="626">
        <v>6500</v>
      </c>
      <c r="AC13" s="628">
        <f t="shared" si="2"/>
        <v>6.5</v>
      </c>
      <c r="AD13" s="1136"/>
      <c r="AE13" s="1137"/>
      <c r="AF13" s="1137"/>
      <c r="AG13" s="1138"/>
      <c r="AH13" s="1271">
        <f>IFERROR(VLOOKUP(C13,Itemizado_Piping!$C$5:$K$93,9,FALSE),"")</f>
        <v>4.077</v>
      </c>
      <c r="AI13" s="1033">
        <v>0</v>
      </c>
      <c r="AJ13" s="1035">
        <v>0</v>
      </c>
      <c r="AK13" s="1033">
        <f t="shared" si="3"/>
        <v>0</v>
      </c>
      <c r="AL13" s="1035">
        <f t="shared" si="4"/>
        <v>0</v>
      </c>
      <c r="AM13" s="1033">
        <f t="shared" si="5"/>
        <v>0</v>
      </c>
      <c r="AN13" s="1035">
        <f t="shared" si="13"/>
        <v>0</v>
      </c>
      <c r="AO13" s="1272">
        <f t="shared" si="6"/>
        <v>26.500499999999999</v>
      </c>
      <c r="AP13" s="1036">
        <f t="shared" si="7"/>
        <v>0</v>
      </c>
      <c r="AQ13" s="1145"/>
      <c r="AR13" s="1273">
        <f t="shared" si="8"/>
        <v>0</v>
      </c>
      <c r="AS13" s="1274">
        <f t="shared" si="8"/>
        <v>0</v>
      </c>
      <c r="AT13" s="1274">
        <f t="shared" si="9"/>
        <v>0</v>
      </c>
      <c r="AU13" s="1275">
        <f t="shared" si="9"/>
        <v>0</v>
      </c>
      <c r="AV13" s="1033">
        <v>0</v>
      </c>
      <c r="AW13" s="1035">
        <v>0</v>
      </c>
      <c r="AX13" s="1033">
        <f t="shared" si="10"/>
        <v>0</v>
      </c>
      <c r="AY13" s="1035">
        <f t="shared" si="11"/>
        <v>0</v>
      </c>
      <c r="AZ13" s="1033">
        <f t="shared" si="12"/>
        <v>0</v>
      </c>
      <c r="BA13" s="1035">
        <f t="shared" si="14"/>
        <v>0</v>
      </c>
    </row>
    <row r="14" spans="1:53" ht="14.65" customHeight="1">
      <c r="A14" s="987"/>
      <c r="B14" s="953">
        <v>8</v>
      </c>
      <c r="C14" s="913" t="s">
        <v>3001</v>
      </c>
      <c r="D14" s="946" t="s">
        <v>2</v>
      </c>
      <c r="E14" s="946" t="str">
        <f t="shared" si="1"/>
        <v>3632</v>
      </c>
      <c r="F14" s="946"/>
      <c r="G14" s="946"/>
      <c r="H14" s="946" t="s">
        <v>141</v>
      </c>
      <c r="I14" s="946">
        <v>0</v>
      </c>
      <c r="J14" s="906" t="s">
        <v>136</v>
      </c>
      <c r="K14" s="946">
        <v>933</v>
      </c>
      <c r="L14" s="946">
        <v>5</v>
      </c>
      <c r="M14" s="946" t="s">
        <v>131</v>
      </c>
      <c r="N14" s="946">
        <v>355</v>
      </c>
      <c r="O14" s="946" t="s">
        <v>104</v>
      </c>
      <c r="P14" s="955"/>
      <c r="Q14" s="956" t="s">
        <v>70</v>
      </c>
      <c r="R14" s="946" t="s">
        <v>71</v>
      </c>
      <c r="S14" s="906"/>
      <c r="T14" s="906"/>
      <c r="U14" s="946"/>
      <c r="V14" s="946"/>
      <c r="W14" s="1270"/>
      <c r="X14" s="946"/>
      <c r="Y14" s="946"/>
      <c r="Z14" s="946"/>
      <c r="AA14" s="949"/>
      <c r="AB14" s="626">
        <v>1795</v>
      </c>
      <c r="AC14" s="628">
        <f t="shared" si="2"/>
        <v>1.7949999999999999</v>
      </c>
      <c r="AD14" s="1136"/>
      <c r="AE14" s="1137"/>
      <c r="AF14" s="1137"/>
      <c r="AG14" s="1138"/>
      <c r="AH14" s="1271">
        <f>IFERROR(VLOOKUP(C14,Itemizado_Piping!$C$5:$K$93,9,FALSE),"")</f>
        <v>4.077</v>
      </c>
      <c r="AI14" s="1033">
        <v>0</v>
      </c>
      <c r="AJ14" s="1035">
        <v>0</v>
      </c>
      <c r="AK14" s="1033">
        <f t="shared" si="3"/>
        <v>0</v>
      </c>
      <c r="AL14" s="1035">
        <f t="shared" si="4"/>
        <v>0</v>
      </c>
      <c r="AM14" s="1033">
        <f t="shared" si="5"/>
        <v>0</v>
      </c>
      <c r="AN14" s="1035">
        <f t="shared" si="13"/>
        <v>0</v>
      </c>
      <c r="AO14" s="1272">
        <f t="shared" si="6"/>
        <v>7.3182149999999995</v>
      </c>
      <c r="AP14" s="1036">
        <f t="shared" si="7"/>
        <v>0</v>
      </c>
      <c r="AQ14" s="1145"/>
      <c r="AR14" s="1273">
        <f t="shared" si="8"/>
        <v>0</v>
      </c>
      <c r="AS14" s="1274">
        <f t="shared" si="8"/>
        <v>0</v>
      </c>
      <c r="AT14" s="1274">
        <f t="shared" si="9"/>
        <v>0</v>
      </c>
      <c r="AU14" s="1275">
        <f t="shared" si="9"/>
        <v>0</v>
      </c>
      <c r="AV14" s="1033">
        <v>0</v>
      </c>
      <c r="AW14" s="1035">
        <v>0</v>
      </c>
      <c r="AX14" s="1033">
        <f t="shared" si="10"/>
        <v>0</v>
      </c>
      <c r="AY14" s="1035">
        <f t="shared" si="11"/>
        <v>0</v>
      </c>
      <c r="AZ14" s="1033">
        <f t="shared" si="12"/>
        <v>0</v>
      </c>
      <c r="BA14" s="1035">
        <f t="shared" si="14"/>
        <v>0</v>
      </c>
    </row>
    <row r="15" spans="1:53" ht="14.65" customHeight="1">
      <c r="A15" s="987"/>
      <c r="B15" s="953">
        <v>9</v>
      </c>
      <c r="C15" s="913" t="s">
        <v>3001</v>
      </c>
      <c r="D15" s="946" t="s">
        <v>2</v>
      </c>
      <c r="E15" s="946" t="str">
        <f t="shared" si="1"/>
        <v>3632</v>
      </c>
      <c r="F15" s="946"/>
      <c r="G15" s="946"/>
      <c r="H15" s="946" t="s">
        <v>142</v>
      </c>
      <c r="I15" s="946">
        <v>0</v>
      </c>
      <c r="J15" s="906" t="s">
        <v>143</v>
      </c>
      <c r="K15" s="946">
        <v>935</v>
      </c>
      <c r="L15" s="946">
        <v>1</v>
      </c>
      <c r="M15" s="946" t="s">
        <v>131</v>
      </c>
      <c r="N15" s="946">
        <v>355</v>
      </c>
      <c r="O15" s="946" t="s">
        <v>104</v>
      </c>
      <c r="P15" s="955"/>
      <c r="Q15" s="956" t="s">
        <v>70</v>
      </c>
      <c r="R15" s="946" t="s">
        <v>71</v>
      </c>
      <c r="S15" s="906"/>
      <c r="T15" s="906"/>
      <c r="U15" s="946"/>
      <c r="V15" s="946"/>
      <c r="W15" s="1270"/>
      <c r="X15" s="946"/>
      <c r="Y15" s="946"/>
      <c r="Z15" s="946"/>
      <c r="AA15" s="949"/>
      <c r="AB15" s="626">
        <v>8058</v>
      </c>
      <c r="AC15" s="628">
        <f t="shared" si="2"/>
        <v>8.0579999999999998</v>
      </c>
      <c r="AD15" s="1136"/>
      <c r="AE15" s="1137"/>
      <c r="AF15" s="1137"/>
      <c r="AG15" s="1138"/>
      <c r="AH15" s="1271">
        <f>IFERROR(VLOOKUP(C15,Itemizado_Piping!$C$5:$K$93,9,FALSE),"")</f>
        <v>4.077</v>
      </c>
      <c r="AI15" s="1033">
        <v>0</v>
      </c>
      <c r="AJ15" s="1035">
        <v>0</v>
      </c>
      <c r="AK15" s="1033">
        <f t="shared" si="3"/>
        <v>0</v>
      </c>
      <c r="AL15" s="1035">
        <f t="shared" si="4"/>
        <v>0</v>
      </c>
      <c r="AM15" s="1033">
        <f t="shared" si="5"/>
        <v>0</v>
      </c>
      <c r="AN15" s="1035">
        <f t="shared" si="13"/>
        <v>0</v>
      </c>
      <c r="AO15" s="1272">
        <f t="shared" si="6"/>
        <v>32.852466</v>
      </c>
      <c r="AP15" s="1036">
        <f t="shared" si="7"/>
        <v>0</v>
      </c>
      <c r="AQ15" s="1145"/>
      <c r="AR15" s="1273">
        <f t="shared" si="8"/>
        <v>0</v>
      </c>
      <c r="AS15" s="1274">
        <f t="shared" si="8"/>
        <v>0</v>
      </c>
      <c r="AT15" s="1274">
        <f t="shared" si="9"/>
        <v>0</v>
      </c>
      <c r="AU15" s="1275">
        <f t="shared" si="9"/>
        <v>0</v>
      </c>
      <c r="AV15" s="1033">
        <v>0</v>
      </c>
      <c r="AW15" s="1035">
        <v>0</v>
      </c>
      <c r="AX15" s="1033">
        <f t="shared" si="10"/>
        <v>0</v>
      </c>
      <c r="AY15" s="1035">
        <f t="shared" si="11"/>
        <v>0</v>
      </c>
      <c r="AZ15" s="1033">
        <f t="shared" si="12"/>
        <v>0</v>
      </c>
      <c r="BA15" s="1035">
        <f t="shared" si="14"/>
        <v>0</v>
      </c>
    </row>
    <row r="16" spans="1:53" ht="14.65" customHeight="1">
      <c r="A16" s="987"/>
      <c r="B16" s="953">
        <v>10</v>
      </c>
      <c r="C16" s="913"/>
      <c r="D16" s="946" t="s">
        <v>2</v>
      </c>
      <c r="E16" s="946" t="str">
        <f t="shared" si="1"/>
        <v>3632</v>
      </c>
      <c r="F16" s="946"/>
      <c r="G16" s="946"/>
      <c r="H16" s="946" t="s">
        <v>144</v>
      </c>
      <c r="I16" s="946"/>
      <c r="J16" s="906" t="s">
        <v>145</v>
      </c>
      <c r="K16" s="946">
        <v>938</v>
      </c>
      <c r="L16" s="946">
        <v>1</v>
      </c>
      <c r="M16" s="946" t="s">
        <v>146</v>
      </c>
      <c r="N16" s="946">
        <v>800</v>
      </c>
      <c r="O16" s="946" t="s">
        <v>104</v>
      </c>
      <c r="P16" s="955" t="s">
        <v>3642</v>
      </c>
      <c r="Q16" s="956" t="s">
        <v>70</v>
      </c>
      <c r="R16" s="946" t="s">
        <v>71</v>
      </c>
      <c r="S16" s="906"/>
      <c r="T16" s="906"/>
      <c r="U16" s="946"/>
      <c r="V16" s="946"/>
      <c r="W16" s="1270"/>
      <c r="X16" s="946"/>
      <c r="Y16" s="946"/>
      <c r="Z16" s="946"/>
      <c r="AA16" s="949"/>
      <c r="AB16" s="626">
        <v>15375</v>
      </c>
      <c r="AC16" s="628">
        <f>AB16/1000</f>
        <v>15.375</v>
      </c>
      <c r="AD16" s="1136"/>
      <c r="AE16" s="1137"/>
      <c r="AF16" s="1137"/>
      <c r="AG16" s="1138"/>
      <c r="AH16" s="1271" t="str">
        <f>IFERROR(VLOOKUP(C16,Itemizado_Piping!$C$5:$K$93,9,FALSE),"")</f>
        <v/>
      </c>
      <c r="AI16" s="1033">
        <v>0</v>
      </c>
      <c r="AJ16" s="1035">
        <v>0</v>
      </c>
      <c r="AK16" s="1033">
        <f t="shared" si="3"/>
        <v>0</v>
      </c>
      <c r="AL16" s="1035">
        <f t="shared" si="4"/>
        <v>0</v>
      </c>
      <c r="AM16" s="1033">
        <f t="shared" si="5"/>
        <v>0</v>
      </c>
      <c r="AN16" s="1035">
        <f t="shared" si="13"/>
        <v>0</v>
      </c>
      <c r="AO16" s="1272" t="str">
        <f t="shared" si="6"/>
        <v/>
      </c>
      <c r="AP16" s="1036">
        <f t="shared" si="7"/>
        <v>0</v>
      </c>
      <c r="AQ16" s="1145"/>
      <c r="AR16" s="1273">
        <f t="shared" si="8"/>
        <v>0</v>
      </c>
      <c r="AS16" s="1274">
        <f t="shared" si="8"/>
        <v>0</v>
      </c>
      <c r="AT16" s="1274">
        <f t="shared" si="9"/>
        <v>0</v>
      </c>
      <c r="AU16" s="1275">
        <f t="shared" si="9"/>
        <v>0</v>
      </c>
      <c r="AV16" s="1033">
        <v>0</v>
      </c>
      <c r="AW16" s="1035">
        <v>0</v>
      </c>
      <c r="AX16" s="1033">
        <f t="shared" si="10"/>
        <v>0</v>
      </c>
      <c r="AY16" s="1035">
        <f t="shared" si="11"/>
        <v>0</v>
      </c>
      <c r="AZ16" s="1033">
        <f t="shared" si="12"/>
        <v>0</v>
      </c>
      <c r="BA16" s="1035">
        <f t="shared" si="14"/>
        <v>0</v>
      </c>
    </row>
    <row r="17" spans="2:54" ht="14.65" customHeight="1">
      <c r="B17" s="953">
        <v>11</v>
      </c>
      <c r="C17" s="913" t="s">
        <v>2625</v>
      </c>
      <c r="D17" s="946" t="s">
        <v>2</v>
      </c>
      <c r="E17" s="946" t="str">
        <f t="shared" si="1"/>
        <v>3632</v>
      </c>
      <c r="F17" s="946"/>
      <c r="G17" s="946"/>
      <c r="H17" s="946" t="s">
        <v>147</v>
      </c>
      <c r="I17" s="946"/>
      <c r="J17" s="906" t="s">
        <v>148</v>
      </c>
      <c r="K17" s="946">
        <v>939</v>
      </c>
      <c r="L17" s="946">
        <v>1</v>
      </c>
      <c r="M17" s="946" t="s">
        <v>111</v>
      </c>
      <c r="N17" s="946">
        <v>900</v>
      </c>
      <c r="O17" s="946" t="s">
        <v>104</v>
      </c>
      <c r="P17" s="955" t="s">
        <v>3642</v>
      </c>
      <c r="Q17" s="956" t="s">
        <v>70</v>
      </c>
      <c r="R17" s="946" t="s">
        <v>71</v>
      </c>
      <c r="S17" s="906"/>
      <c r="T17" s="906"/>
      <c r="U17" s="946"/>
      <c r="V17" s="946"/>
      <c r="W17" s="1270"/>
      <c r="X17" s="946"/>
      <c r="Y17" s="946"/>
      <c r="Z17" s="946"/>
      <c r="AA17" s="949"/>
      <c r="AB17" s="626">
        <v>300000</v>
      </c>
      <c r="AC17" s="628">
        <f t="shared" si="2"/>
        <v>300</v>
      </c>
      <c r="AD17" s="1136"/>
      <c r="AE17" s="1137"/>
      <c r="AF17" s="1137"/>
      <c r="AG17" s="1138"/>
      <c r="AH17" s="1271">
        <f>IFERROR(VLOOKUP(C17,Itemizado_Piping!$C$5:$K$93,9,FALSE),"")</f>
        <v>10.485999999999999</v>
      </c>
      <c r="AI17" s="1033">
        <v>0</v>
      </c>
      <c r="AJ17" s="1035">
        <v>0</v>
      </c>
      <c r="AK17" s="1033">
        <f t="shared" si="3"/>
        <v>0</v>
      </c>
      <c r="AL17" s="1035">
        <f t="shared" si="4"/>
        <v>0</v>
      </c>
      <c r="AM17" s="1033">
        <f t="shared" si="5"/>
        <v>0</v>
      </c>
      <c r="AN17" s="1035">
        <f t="shared" ref="AN17:AN24" si="15">SUMPRODUCT(AD17:AG17,$AD$3:$AG$3)</f>
        <v>0</v>
      </c>
      <c r="AO17" s="1272">
        <f t="shared" si="6"/>
        <v>3145.7999999999997</v>
      </c>
      <c r="AP17" s="1036">
        <f t="shared" si="7"/>
        <v>0</v>
      </c>
      <c r="AQ17" s="1145"/>
      <c r="AR17" s="1273">
        <f t="shared" si="8"/>
        <v>0</v>
      </c>
      <c r="AS17" s="1274">
        <f t="shared" si="8"/>
        <v>0</v>
      </c>
      <c r="AT17" s="1274">
        <f t="shared" si="9"/>
        <v>0</v>
      </c>
      <c r="AU17" s="1275">
        <f t="shared" si="9"/>
        <v>0</v>
      </c>
      <c r="AV17" s="1033">
        <v>0</v>
      </c>
      <c r="AW17" s="1035">
        <v>0</v>
      </c>
      <c r="AX17" s="1033">
        <f t="shared" si="10"/>
        <v>0</v>
      </c>
      <c r="AY17" s="1035">
        <f t="shared" si="11"/>
        <v>0</v>
      </c>
      <c r="AZ17" s="1033">
        <f t="shared" si="12"/>
        <v>0</v>
      </c>
      <c r="BA17" s="1035">
        <f t="shared" si="14"/>
        <v>0</v>
      </c>
      <c r="BB17" s="987"/>
    </row>
    <row r="18" spans="2:54" ht="14.65" customHeight="1">
      <c r="B18" s="953">
        <v>12</v>
      </c>
      <c r="C18" s="913"/>
      <c r="D18" s="946" t="s">
        <v>2</v>
      </c>
      <c r="E18" s="946" t="str">
        <f t="shared" si="1"/>
        <v>3632</v>
      </c>
      <c r="F18" s="946"/>
      <c r="G18" s="946"/>
      <c r="H18" s="946" t="s">
        <v>144</v>
      </c>
      <c r="I18" s="946"/>
      <c r="J18" s="906" t="s">
        <v>149</v>
      </c>
      <c r="K18" s="946">
        <v>939</v>
      </c>
      <c r="L18" s="946">
        <v>1</v>
      </c>
      <c r="M18" s="946" t="s">
        <v>146</v>
      </c>
      <c r="N18" s="946">
        <v>800</v>
      </c>
      <c r="O18" s="946" t="s">
        <v>104</v>
      </c>
      <c r="P18" s="955" t="s">
        <v>3642</v>
      </c>
      <c r="Q18" s="956" t="s">
        <v>70</v>
      </c>
      <c r="R18" s="946" t="s">
        <v>71</v>
      </c>
      <c r="S18" s="906"/>
      <c r="T18" s="906"/>
      <c r="U18" s="946"/>
      <c r="V18" s="946"/>
      <c r="W18" s="1270"/>
      <c r="X18" s="946"/>
      <c r="Y18" s="946"/>
      <c r="Z18" s="946"/>
      <c r="AA18" s="949"/>
      <c r="AB18" s="626">
        <v>14160</v>
      </c>
      <c r="AC18" s="628">
        <f t="shared" si="2"/>
        <v>14.16</v>
      </c>
      <c r="AD18" s="1136"/>
      <c r="AE18" s="1137"/>
      <c r="AF18" s="1137"/>
      <c r="AG18" s="1138"/>
      <c r="AH18" s="1271" t="str">
        <f>IFERROR(VLOOKUP(C18,Itemizado_Piping!$C$5:$K$93,9,FALSE),"")</f>
        <v/>
      </c>
      <c r="AI18" s="1033">
        <v>0</v>
      </c>
      <c r="AJ18" s="1035">
        <v>0</v>
      </c>
      <c r="AK18" s="1033">
        <f t="shared" si="3"/>
        <v>0</v>
      </c>
      <c r="AL18" s="1035">
        <f t="shared" si="4"/>
        <v>0</v>
      </c>
      <c r="AM18" s="1033">
        <f t="shared" si="5"/>
        <v>0</v>
      </c>
      <c r="AN18" s="1035">
        <f t="shared" si="15"/>
        <v>0</v>
      </c>
      <c r="AO18" s="1272" t="str">
        <f t="shared" si="6"/>
        <v/>
      </c>
      <c r="AP18" s="1036">
        <f t="shared" si="7"/>
        <v>0</v>
      </c>
      <c r="AQ18" s="1145"/>
      <c r="AR18" s="1273">
        <f t="shared" si="8"/>
        <v>0</v>
      </c>
      <c r="AS18" s="1274">
        <f t="shared" si="8"/>
        <v>0</v>
      </c>
      <c r="AT18" s="1274">
        <f t="shared" si="9"/>
        <v>0</v>
      </c>
      <c r="AU18" s="1275">
        <f t="shared" si="9"/>
        <v>0</v>
      </c>
      <c r="AV18" s="1033">
        <v>0</v>
      </c>
      <c r="AW18" s="1035">
        <v>0</v>
      </c>
      <c r="AX18" s="1033">
        <f t="shared" si="10"/>
        <v>0</v>
      </c>
      <c r="AY18" s="1035">
        <f t="shared" si="11"/>
        <v>0</v>
      </c>
      <c r="AZ18" s="1033">
        <f t="shared" si="12"/>
        <v>0</v>
      </c>
      <c r="BA18" s="1035">
        <f t="shared" si="14"/>
        <v>0</v>
      </c>
      <c r="BB18" s="987"/>
    </row>
    <row r="19" spans="2:54" ht="14.65" customHeight="1">
      <c r="B19" s="953">
        <v>13</v>
      </c>
      <c r="C19" s="913" t="s">
        <v>3001</v>
      </c>
      <c r="D19" s="946" t="s">
        <v>2</v>
      </c>
      <c r="E19" s="946" t="str">
        <f t="shared" si="1"/>
        <v>3632</v>
      </c>
      <c r="F19" s="946"/>
      <c r="G19" s="946"/>
      <c r="H19" s="946" t="s">
        <v>3643</v>
      </c>
      <c r="I19" s="946">
        <v>1</v>
      </c>
      <c r="J19" s="906" t="s">
        <v>3644</v>
      </c>
      <c r="K19" s="946">
        <v>934</v>
      </c>
      <c r="L19" s="946">
        <v>1</v>
      </c>
      <c r="M19" s="946" t="s">
        <v>131</v>
      </c>
      <c r="N19" s="946">
        <v>355</v>
      </c>
      <c r="O19" s="946" t="s">
        <v>104</v>
      </c>
      <c r="P19" s="955"/>
      <c r="Q19" s="956"/>
      <c r="R19" s="946"/>
      <c r="S19" s="906"/>
      <c r="T19" s="906"/>
      <c r="U19" s="946"/>
      <c r="V19" s="946"/>
      <c r="W19" s="1270"/>
      <c r="X19" s="946"/>
      <c r="Y19" s="946"/>
      <c r="Z19" s="946"/>
      <c r="AA19" s="949"/>
      <c r="AB19" s="626">
        <v>13610</v>
      </c>
      <c r="AC19" s="628">
        <f t="shared" si="2"/>
        <v>13.61</v>
      </c>
      <c r="AD19" s="1136"/>
      <c r="AE19" s="1137"/>
      <c r="AF19" s="1137"/>
      <c r="AG19" s="1138"/>
      <c r="AH19" s="1271">
        <f>IFERROR(VLOOKUP(C19,Itemizado_Piping!$C$5:$K$93,9,FALSE),"")</f>
        <v>4.077</v>
      </c>
      <c r="AI19" s="1033"/>
      <c r="AJ19" s="1035"/>
      <c r="AK19" s="1033"/>
      <c r="AL19" s="1035"/>
      <c r="AM19" s="1033"/>
      <c r="AN19" s="1035"/>
      <c r="AO19" s="1272"/>
      <c r="AP19" s="1036">
        <f t="shared" si="7"/>
        <v>0</v>
      </c>
      <c r="AQ19" s="1145"/>
      <c r="AR19" s="1273"/>
      <c r="AS19" s="1274"/>
      <c r="AT19" s="1274"/>
      <c r="AU19" s="1275"/>
      <c r="AV19" s="1033"/>
      <c r="AW19" s="1035"/>
      <c r="AX19" s="1033"/>
      <c r="AY19" s="1035"/>
      <c r="AZ19" s="1033">
        <f>IFERROR(BA19/AC19,0)</f>
        <v>0</v>
      </c>
      <c r="BA19" s="1035"/>
      <c r="BB19" s="987"/>
    </row>
    <row r="20" spans="2:54" s="412" customFormat="1" ht="14.65" customHeight="1">
      <c r="B20" s="953">
        <v>14</v>
      </c>
      <c r="C20" s="913" t="s">
        <v>2625</v>
      </c>
      <c r="D20" s="946" t="s">
        <v>2</v>
      </c>
      <c r="E20" s="946" t="str">
        <f t="shared" si="1"/>
        <v>3632</v>
      </c>
      <c r="F20" s="946"/>
      <c r="G20" s="946"/>
      <c r="H20" s="946" t="s">
        <v>954</v>
      </c>
      <c r="I20" s="946"/>
      <c r="J20" s="906" t="s">
        <v>954</v>
      </c>
      <c r="K20" s="946"/>
      <c r="L20" s="946">
        <v>1</v>
      </c>
      <c r="M20" s="946" t="s">
        <v>111</v>
      </c>
      <c r="N20" s="946">
        <v>900</v>
      </c>
      <c r="O20" s="946"/>
      <c r="P20" s="955" t="s">
        <v>3642</v>
      </c>
      <c r="Q20" s="1276"/>
      <c r="R20" s="946"/>
      <c r="S20" s="906"/>
      <c r="T20" s="906"/>
      <c r="U20" s="946"/>
      <c r="V20" s="946"/>
      <c r="W20" s="946"/>
      <c r="X20" s="946"/>
      <c r="Y20" s="946"/>
      <c r="Z20" s="946"/>
      <c r="AA20" s="949"/>
      <c r="AB20" s="954">
        <v>144000</v>
      </c>
      <c r="AC20" s="1271">
        <f>AB20/1000</f>
        <v>144</v>
      </c>
      <c r="AD20" s="953"/>
      <c r="AE20" s="946"/>
      <c r="AF20" s="946"/>
      <c r="AG20" s="955"/>
      <c r="AH20" s="1271">
        <f>IFERROR(VLOOKUP(C20,Itemizado_Piping!$C$5:$K$93,9,FALSE),"")</f>
        <v>10.485999999999999</v>
      </c>
      <c r="AI20" s="1055">
        <v>0</v>
      </c>
      <c r="AJ20" s="1044">
        <v>0</v>
      </c>
      <c r="AK20" s="1055">
        <v>0</v>
      </c>
      <c r="AL20" s="1044">
        <f>AN20-AJ20</f>
        <v>0</v>
      </c>
      <c r="AM20" s="1033">
        <f t="shared" si="5"/>
        <v>0</v>
      </c>
      <c r="AN20" s="1035">
        <f t="shared" si="15"/>
        <v>0</v>
      </c>
      <c r="AO20" s="1272">
        <f t="shared" si="6"/>
        <v>1509.9839999999999</v>
      </c>
      <c r="AP20" s="1036">
        <f t="shared" si="7"/>
        <v>0</v>
      </c>
      <c r="AQ20" s="1145"/>
      <c r="AR20" s="1033">
        <f>AD20</f>
        <v>0</v>
      </c>
      <c r="AS20" s="1034">
        <f>AE20</f>
        <v>0</v>
      </c>
      <c r="AT20" s="1034">
        <f>AF20</f>
        <v>0</v>
      </c>
      <c r="AU20" s="1035">
        <f>AG20</f>
        <v>0</v>
      </c>
      <c r="AV20" s="1033">
        <v>0</v>
      </c>
      <c r="AW20" s="1044">
        <v>0</v>
      </c>
      <c r="AX20" s="1055">
        <v>0</v>
      </c>
      <c r="AY20" s="1044">
        <f>BA20-AW20</f>
        <v>0</v>
      </c>
      <c r="AZ20" s="1033">
        <f>IFERROR(BA20/AC20,0)</f>
        <v>0</v>
      </c>
      <c r="BA20" s="1035">
        <f>+SUMPRODUCT(AR20:AU20,$AR$3:$AU$3)</f>
        <v>0</v>
      </c>
      <c r="BB20" s="987"/>
    </row>
    <row r="21" spans="2:54">
      <c r="B21" s="953">
        <v>15</v>
      </c>
      <c r="C21" s="913" t="s">
        <v>2997</v>
      </c>
      <c r="D21" s="946" t="s">
        <v>2</v>
      </c>
      <c r="E21" s="946" t="str">
        <f t="shared" si="1"/>
        <v>3632</v>
      </c>
      <c r="F21" s="946"/>
      <c r="G21" s="946"/>
      <c r="H21" s="946" t="s">
        <v>3645</v>
      </c>
      <c r="I21" s="946">
        <v>0</v>
      </c>
      <c r="J21" s="906" t="s">
        <v>3646</v>
      </c>
      <c r="K21" s="946">
        <v>936</v>
      </c>
      <c r="L21" s="946">
        <v>1</v>
      </c>
      <c r="M21" s="946" t="s">
        <v>307</v>
      </c>
      <c r="N21" s="946">
        <v>63</v>
      </c>
      <c r="O21" s="946"/>
      <c r="P21" s="955"/>
      <c r="Q21" s="1276"/>
      <c r="R21" s="946"/>
      <c r="S21" s="906"/>
      <c r="T21" s="906"/>
      <c r="U21" s="946"/>
      <c r="V21" s="946"/>
      <c r="W21" s="946"/>
      <c r="X21" s="946"/>
      <c r="Y21" s="946"/>
      <c r="Z21" s="946"/>
      <c r="AA21" s="949"/>
      <c r="AB21" s="954">
        <v>4250</v>
      </c>
      <c r="AC21" s="1271">
        <f t="shared" ref="AC21:AC24" si="16">AB21/1000</f>
        <v>4.25</v>
      </c>
      <c r="AD21" s="953"/>
      <c r="AE21" s="946"/>
      <c r="AF21" s="946"/>
      <c r="AG21" s="955"/>
      <c r="AH21" s="1271">
        <f>IFERROR(VLOOKUP(C21,Itemizado_Piping!$C$5:$K$93,9,FALSE),"")</f>
        <v>1.8380000000000001</v>
      </c>
      <c r="AI21" s="1055">
        <v>0</v>
      </c>
      <c r="AJ21" s="1044">
        <v>0</v>
      </c>
      <c r="AK21" s="1055">
        <v>0</v>
      </c>
      <c r="AL21" s="1044">
        <f t="shared" ref="AL21:AL26" si="17">AN21-AJ21</f>
        <v>0</v>
      </c>
      <c r="AM21" s="1033">
        <f t="shared" ref="AM21:AM26" si="18">+IFERROR(AN21/AC21,0)</f>
        <v>0</v>
      </c>
      <c r="AN21" s="1035">
        <f t="shared" si="15"/>
        <v>0</v>
      </c>
      <c r="AO21" s="1272">
        <f t="shared" si="6"/>
        <v>7.8115000000000006</v>
      </c>
      <c r="AP21" s="1036">
        <f t="shared" si="7"/>
        <v>0</v>
      </c>
      <c r="AQ21" s="1145"/>
      <c r="AR21" s="1033">
        <f t="shared" ref="AR21:AR26" si="19">AD21</f>
        <v>0</v>
      </c>
      <c r="AS21" s="1034">
        <f t="shared" ref="AS21:AS26" si="20">AE21</f>
        <v>0</v>
      </c>
      <c r="AT21" s="1034">
        <f t="shared" ref="AT21:AT26" si="21">AF21</f>
        <v>0</v>
      </c>
      <c r="AU21" s="1035">
        <f t="shared" ref="AU21:AU26" si="22">AG21</f>
        <v>0</v>
      </c>
      <c r="AV21" s="1033">
        <v>0</v>
      </c>
      <c r="AW21" s="1044">
        <v>0</v>
      </c>
      <c r="AX21" s="1055">
        <v>0</v>
      </c>
      <c r="AY21" s="1044">
        <f t="shared" ref="AY21:AY26" si="23">BA21-AW21</f>
        <v>0</v>
      </c>
      <c r="AZ21" s="1033">
        <f t="shared" ref="AZ21:AZ29" si="24">IFERROR(BA21/AC21,0)</f>
        <v>0</v>
      </c>
      <c r="BA21" s="1035">
        <f t="shared" ref="BA21:BA26" si="25">+SUMPRODUCT(AR21:AU21,$AR$3:$AU$3)</f>
        <v>0</v>
      </c>
      <c r="BB21" s="987"/>
    </row>
    <row r="22" spans="2:54">
      <c r="B22" s="953">
        <v>16</v>
      </c>
      <c r="C22" s="913" t="s">
        <v>2997</v>
      </c>
      <c r="D22" s="946" t="s">
        <v>2</v>
      </c>
      <c r="E22" s="946" t="str">
        <f t="shared" si="1"/>
        <v>3632</v>
      </c>
      <c r="F22" s="946"/>
      <c r="G22" s="946"/>
      <c r="H22" s="946" t="s">
        <v>3645</v>
      </c>
      <c r="I22" s="946">
        <v>0</v>
      </c>
      <c r="J22" s="906" t="s">
        <v>3647</v>
      </c>
      <c r="K22" s="946">
        <v>937</v>
      </c>
      <c r="L22" s="946">
        <v>1</v>
      </c>
      <c r="M22" s="946" t="s">
        <v>307</v>
      </c>
      <c r="N22" s="946">
        <v>63</v>
      </c>
      <c r="O22" s="946"/>
      <c r="P22" s="955"/>
      <c r="Q22" s="1276"/>
      <c r="R22" s="946"/>
      <c r="S22" s="906"/>
      <c r="T22" s="906"/>
      <c r="U22" s="946"/>
      <c r="V22" s="946"/>
      <c r="W22" s="946"/>
      <c r="X22" s="946"/>
      <c r="Y22" s="946"/>
      <c r="Z22" s="946"/>
      <c r="AA22" s="949"/>
      <c r="AB22" s="954">
        <v>4250</v>
      </c>
      <c r="AC22" s="1271">
        <f t="shared" si="16"/>
        <v>4.25</v>
      </c>
      <c r="AD22" s="953"/>
      <c r="AE22" s="946"/>
      <c r="AF22" s="946"/>
      <c r="AG22" s="955"/>
      <c r="AH22" s="1271">
        <f>IFERROR(VLOOKUP(C22,Itemizado_Piping!$C$5:$K$93,9,FALSE),"")</f>
        <v>1.8380000000000001</v>
      </c>
      <c r="AI22" s="1055">
        <v>0</v>
      </c>
      <c r="AJ22" s="1044">
        <v>0</v>
      </c>
      <c r="AK22" s="1055">
        <v>0</v>
      </c>
      <c r="AL22" s="1044">
        <f t="shared" si="17"/>
        <v>0</v>
      </c>
      <c r="AM22" s="1033">
        <f t="shared" si="18"/>
        <v>0</v>
      </c>
      <c r="AN22" s="1035">
        <f t="shared" si="15"/>
        <v>0</v>
      </c>
      <c r="AO22" s="1272">
        <f t="shared" si="6"/>
        <v>7.8115000000000006</v>
      </c>
      <c r="AP22" s="1036">
        <f t="shared" si="7"/>
        <v>0</v>
      </c>
      <c r="AQ22" s="1145"/>
      <c r="AR22" s="1033">
        <f t="shared" si="19"/>
        <v>0</v>
      </c>
      <c r="AS22" s="1034">
        <f t="shared" si="20"/>
        <v>0</v>
      </c>
      <c r="AT22" s="1034">
        <f t="shared" si="21"/>
        <v>0</v>
      </c>
      <c r="AU22" s="1035">
        <f t="shared" si="22"/>
        <v>0</v>
      </c>
      <c r="AV22" s="1033">
        <v>0</v>
      </c>
      <c r="AW22" s="1044">
        <v>0</v>
      </c>
      <c r="AX22" s="1055">
        <v>0</v>
      </c>
      <c r="AY22" s="1044">
        <f t="shared" si="23"/>
        <v>0</v>
      </c>
      <c r="AZ22" s="1033">
        <f t="shared" si="24"/>
        <v>0</v>
      </c>
      <c r="BA22" s="1035">
        <f t="shared" si="25"/>
        <v>0</v>
      </c>
      <c r="BB22" s="987"/>
    </row>
    <row r="23" spans="2:54">
      <c r="B23" s="953">
        <v>17</v>
      </c>
      <c r="C23" s="913" t="s">
        <v>2914</v>
      </c>
      <c r="D23" s="946" t="s">
        <v>2</v>
      </c>
      <c r="E23" s="946" t="str">
        <f t="shared" si="1"/>
        <v>3632</v>
      </c>
      <c r="F23" s="946"/>
      <c r="G23" s="946"/>
      <c r="H23" s="946" t="s">
        <v>3648</v>
      </c>
      <c r="I23" s="946" t="s">
        <v>3649</v>
      </c>
      <c r="J23" s="906" t="s">
        <v>3650</v>
      </c>
      <c r="K23" s="946">
        <v>941</v>
      </c>
      <c r="L23" s="946"/>
      <c r="M23" s="946"/>
      <c r="N23" s="946">
        <v>630</v>
      </c>
      <c r="O23" s="946"/>
      <c r="P23" s="955"/>
      <c r="Q23" s="1276"/>
      <c r="R23" s="946"/>
      <c r="S23" s="906"/>
      <c r="T23" s="906"/>
      <c r="U23" s="946"/>
      <c r="V23" s="946"/>
      <c r="W23" s="946"/>
      <c r="X23" s="946"/>
      <c r="Y23" s="946"/>
      <c r="Z23" s="946"/>
      <c r="AA23" s="949"/>
      <c r="AB23" s="954">
        <v>7750</v>
      </c>
      <c r="AC23" s="1271">
        <f t="shared" si="16"/>
        <v>7.75</v>
      </c>
      <c r="AD23" s="953">
        <v>7.8</v>
      </c>
      <c r="AE23" s="946">
        <v>7.8</v>
      </c>
      <c r="AF23" s="946">
        <v>7.8</v>
      </c>
      <c r="AG23" s="955"/>
      <c r="AH23" s="1271">
        <f>IFERROR(VLOOKUP(C23,Itemizado_Piping!$C$5:$K$93,9,FALSE),"")</f>
        <v>7.4279999999999999</v>
      </c>
      <c r="AI23" s="1055">
        <v>0.90580645161290319</v>
      </c>
      <c r="AJ23" s="1044">
        <v>7.02</v>
      </c>
      <c r="AK23" s="1055">
        <v>0</v>
      </c>
      <c r="AL23" s="1044">
        <f t="shared" si="17"/>
        <v>0</v>
      </c>
      <c r="AM23" s="1033">
        <f t="shared" si="18"/>
        <v>0.90580645161290319</v>
      </c>
      <c r="AN23" s="1035">
        <f t="shared" si="15"/>
        <v>7.02</v>
      </c>
      <c r="AO23" s="1272">
        <f t="shared" si="6"/>
        <v>57.567</v>
      </c>
      <c r="AP23" s="1036">
        <f t="shared" si="7"/>
        <v>0</v>
      </c>
      <c r="AQ23" s="1145"/>
      <c r="AR23" s="1033">
        <f t="shared" si="19"/>
        <v>7.8</v>
      </c>
      <c r="AS23" s="1034">
        <f t="shared" si="20"/>
        <v>7.8</v>
      </c>
      <c r="AT23" s="1034">
        <f t="shared" si="21"/>
        <v>7.8</v>
      </c>
      <c r="AU23" s="1035">
        <f t="shared" si="22"/>
        <v>0</v>
      </c>
      <c r="AV23" s="1033">
        <v>0</v>
      </c>
      <c r="AW23" s="1044">
        <v>0</v>
      </c>
      <c r="AX23" s="1055">
        <v>0</v>
      </c>
      <c r="AY23" s="1044">
        <f t="shared" si="23"/>
        <v>7.02</v>
      </c>
      <c r="AZ23" s="1033">
        <f t="shared" si="24"/>
        <v>0.90580645161290319</v>
      </c>
      <c r="BA23" s="1035">
        <f t="shared" si="25"/>
        <v>7.02</v>
      </c>
      <c r="BB23" s="987"/>
    </row>
    <row r="24" spans="2:54">
      <c r="B24" s="953">
        <v>18</v>
      </c>
      <c r="C24" s="913" t="s">
        <v>2925</v>
      </c>
      <c r="D24" s="946" t="s">
        <v>2</v>
      </c>
      <c r="E24" s="946" t="str">
        <f t="shared" si="1"/>
        <v>3632</v>
      </c>
      <c r="F24" s="946"/>
      <c r="G24" s="946"/>
      <c r="H24" s="946" t="s">
        <v>3648</v>
      </c>
      <c r="I24" s="946" t="s">
        <v>3649</v>
      </c>
      <c r="J24" s="906" t="s">
        <v>3651</v>
      </c>
      <c r="K24" s="946">
        <v>940</v>
      </c>
      <c r="L24" s="946"/>
      <c r="M24" s="946"/>
      <c r="N24" s="946">
        <v>315</v>
      </c>
      <c r="O24" s="946"/>
      <c r="P24" s="955"/>
      <c r="Q24" s="1276"/>
      <c r="R24" s="946"/>
      <c r="S24" s="906"/>
      <c r="T24" s="906"/>
      <c r="U24" s="946"/>
      <c r="V24" s="946"/>
      <c r="W24" s="946"/>
      <c r="X24" s="946"/>
      <c r="Y24" s="946"/>
      <c r="Z24" s="946"/>
      <c r="AA24" s="949"/>
      <c r="AB24" s="954">
        <v>16000</v>
      </c>
      <c r="AC24" s="1271">
        <f t="shared" si="16"/>
        <v>16</v>
      </c>
      <c r="AD24" s="953">
        <v>16</v>
      </c>
      <c r="AE24" s="946">
        <v>16</v>
      </c>
      <c r="AF24" s="946">
        <v>16</v>
      </c>
      <c r="AG24" s="955"/>
      <c r="AH24" s="1271">
        <f>IFERROR(VLOOKUP(C24,Itemizado_Piping!$C$5:$K$93,9,FALSE),"")</f>
        <v>3.1819999999999999</v>
      </c>
      <c r="AI24" s="1055">
        <v>0.9</v>
      </c>
      <c r="AJ24" s="1044">
        <v>14.4</v>
      </c>
      <c r="AK24" s="1055">
        <v>0</v>
      </c>
      <c r="AL24" s="1044">
        <f t="shared" si="17"/>
        <v>0</v>
      </c>
      <c r="AM24" s="1033">
        <f t="shared" si="18"/>
        <v>0.9</v>
      </c>
      <c r="AN24" s="1035">
        <f t="shared" si="15"/>
        <v>14.4</v>
      </c>
      <c r="AO24" s="1272">
        <f t="shared" si="6"/>
        <v>50.911999999999999</v>
      </c>
      <c r="AP24" s="1036">
        <f t="shared" ref="AP24:AP28" si="26">IFERROR(AL24*AH24,0)</f>
        <v>0</v>
      </c>
      <c r="AQ24" s="1145"/>
      <c r="AR24" s="1033">
        <f t="shared" si="19"/>
        <v>16</v>
      </c>
      <c r="AS24" s="1034">
        <f t="shared" si="20"/>
        <v>16</v>
      </c>
      <c r="AT24" s="1034">
        <f t="shared" si="21"/>
        <v>16</v>
      </c>
      <c r="AU24" s="1035">
        <f t="shared" si="22"/>
        <v>0</v>
      </c>
      <c r="AV24" s="1033">
        <v>0</v>
      </c>
      <c r="AW24" s="1044">
        <v>0</v>
      </c>
      <c r="AX24" s="1055">
        <v>0</v>
      </c>
      <c r="AY24" s="1044">
        <f t="shared" si="23"/>
        <v>14.4</v>
      </c>
      <c r="AZ24" s="1033">
        <f t="shared" si="24"/>
        <v>0.9</v>
      </c>
      <c r="BA24" s="1035">
        <f t="shared" si="25"/>
        <v>14.4</v>
      </c>
      <c r="BB24" s="987"/>
    </row>
    <row r="25" spans="2:54">
      <c r="B25" s="953">
        <v>19</v>
      </c>
      <c r="C25" s="913"/>
      <c r="D25" s="946" t="s">
        <v>2</v>
      </c>
      <c r="E25" s="946" t="str">
        <f t="shared" si="1"/>
        <v/>
      </c>
      <c r="F25" s="946"/>
      <c r="G25" s="946"/>
      <c r="H25" s="946"/>
      <c r="I25" s="946"/>
      <c r="J25" s="906"/>
      <c r="K25" s="946"/>
      <c r="L25" s="946"/>
      <c r="M25" s="946"/>
      <c r="N25" s="946"/>
      <c r="O25" s="946"/>
      <c r="P25" s="955"/>
      <c r="Q25" s="1276"/>
      <c r="R25" s="946"/>
      <c r="S25" s="906"/>
      <c r="T25" s="906"/>
      <c r="U25" s="946"/>
      <c r="V25" s="946"/>
      <c r="W25" s="946"/>
      <c r="X25" s="946"/>
      <c r="Y25" s="946"/>
      <c r="Z25" s="946"/>
      <c r="AA25" s="949"/>
      <c r="AB25" s="954"/>
      <c r="AC25" s="1271"/>
      <c r="AD25" s="953"/>
      <c r="AE25" s="946"/>
      <c r="AF25" s="946"/>
      <c r="AG25" s="955"/>
      <c r="AH25" s="1271" t="str">
        <f>IFERROR(VLOOKUP(C25,Itemizado_Piping!$C$5:$K$93,9,FALSE),"")</f>
        <v/>
      </c>
      <c r="AI25" s="1055">
        <v>0</v>
      </c>
      <c r="AJ25" s="1044">
        <v>0</v>
      </c>
      <c r="AK25" s="1055">
        <v>0</v>
      </c>
      <c r="AL25" s="1044">
        <f t="shared" si="17"/>
        <v>0</v>
      </c>
      <c r="AM25" s="1033">
        <f t="shared" si="18"/>
        <v>0</v>
      </c>
      <c r="AN25" s="1044">
        <f t="shared" ref="AN25:AN26" si="27">IFERROR(AO25/AC25,0)</f>
        <v>0</v>
      </c>
      <c r="AO25" s="1272" t="str">
        <f t="shared" si="6"/>
        <v/>
      </c>
      <c r="AP25" s="1036">
        <f t="shared" si="26"/>
        <v>0</v>
      </c>
      <c r="AQ25" s="1145"/>
      <c r="AR25" s="1033">
        <f t="shared" si="19"/>
        <v>0</v>
      </c>
      <c r="AS25" s="1034">
        <f t="shared" si="20"/>
        <v>0</v>
      </c>
      <c r="AT25" s="1034">
        <f t="shared" si="21"/>
        <v>0</v>
      </c>
      <c r="AU25" s="1035">
        <f t="shared" si="22"/>
        <v>0</v>
      </c>
      <c r="AV25" s="1033">
        <v>0</v>
      </c>
      <c r="AW25" s="1044">
        <v>0</v>
      </c>
      <c r="AX25" s="1055">
        <v>0</v>
      </c>
      <c r="AY25" s="1044">
        <f t="shared" si="23"/>
        <v>0</v>
      </c>
      <c r="AZ25" s="1033">
        <f t="shared" si="24"/>
        <v>0</v>
      </c>
      <c r="BA25" s="1035">
        <f t="shared" si="25"/>
        <v>0</v>
      </c>
      <c r="BB25" s="987"/>
    </row>
    <row r="26" spans="2:54">
      <c r="B26" s="953">
        <v>20</v>
      </c>
      <c r="C26" s="913"/>
      <c r="D26" s="946" t="s">
        <v>2</v>
      </c>
      <c r="E26" s="946" t="str">
        <f t="shared" si="1"/>
        <v/>
      </c>
      <c r="F26" s="946"/>
      <c r="G26" s="946"/>
      <c r="H26" s="946"/>
      <c r="I26" s="946"/>
      <c r="J26" s="906"/>
      <c r="K26" s="946"/>
      <c r="L26" s="946"/>
      <c r="M26" s="946"/>
      <c r="N26" s="946"/>
      <c r="O26" s="946"/>
      <c r="P26" s="955"/>
      <c r="Q26" s="1276"/>
      <c r="R26" s="946"/>
      <c r="S26" s="906"/>
      <c r="T26" s="906"/>
      <c r="U26" s="946"/>
      <c r="V26" s="946"/>
      <c r="W26" s="946"/>
      <c r="X26" s="946"/>
      <c r="Y26" s="946"/>
      <c r="Z26" s="946"/>
      <c r="AA26" s="949"/>
      <c r="AB26" s="954"/>
      <c r="AC26" s="1271"/>
      <c r="AD26" s="953"/>
      <c r="AE26" s="946"/>
      <c r="AF26" s="946"/>
      <c r="AG26" s="955"/>
      <c r="AH26" s="1271" t="str">
        <f>IFERROR(VLOOKUP(C26,Itemizado_Piping!$C$5:$K$93,9,FALSE),"")</f>
        <v/>
      </c>
      <c r="AI26" s="1055">
        <v>0</v>
      </c>
      <c r="AJ26" s="1044">
        <v>0</v>
      </c>
      <c r="AK26" s="1055">
        <v>0</v>
      </c>
      <c r="AL26" s="1044">
        <f t="shared" si="17"/>
        <v>0</v>
      </c>
      <c r="AM26" s="1033">
        <f t="shared" si="18"/>
        <v>0</v>
      </c>
      <c r="AN26" s="1044">
        <f t="shared" si="27"/>
        <v>0</v>
      </c>
      <c r="AO26" s="1272" t="str">
        <f t="shared" si="6"/>
        <v/>
      </c>
      <c r="AP26" s="1036">
        <f t="shared" si="26"/>
        <v>0</v>
      </c>
      <c r="AQ26" s="1145"/>
      <c r="AR26" s="1033">
        <f t="shared" si="19"/>
        <v>0</v>
      </c>
      <c r="AS26" s="1034">
        <f t="shared" si="20"/>
        <v>0</v>
      </c>
      <c r="AT26" s="1034">
        <f t="shared" si="21"/>
        <v>0</v>
      </c>
      <c r="AU26" s="1035">
        <f t="shared" si="22"/>
        <v>0</v>
      </c>
      <c r="AV26" s="1033">
        <v>0</v>
      </c>
      <c r="AW26" s="1044">
        <v>0</v>
      </c>
      <c r="AX26" s="1055">
        <v>0</v>
      </c>
      <c r="AY26" s="1044">
        <f t="shared" si="23"/>
        <v>0</v>
      </c>
      <c r="AZ26" s="1033">
        <f t="shared" si="24"/>
        <v>0</v>
      </c>
      <c r="BA26" s="1035">
        <f t="shared" si="25"/>
        <v>0</v>
      </c>
      <c r="BB26" s="987"/>
    </row>
    <row r="27" spans="2:54">
      <c r="B27" s="953">
        <v>21</v>
      </c>
      <c r="C27" s="913"/>
      <c r="D27" s="946" t="s">
        <v>2</v>
      </c>
      <c r="E27" s="946" t="str">
        <f t="shared" ref="E27:E29" si="28">LEFT(J27,4)</f>
        <v/>
      </c>
      <c r="F27" s="946"/>
      <c r="G27" s="946"/>
      <c r="H27" s="946"/>
      <c r="I27" s="946"/>
      <c r="J27" s="906"/>
      <c r="K27" s="946"/>
      <c r="L27" s="946"/>
      <c r="M27" s="946"/>
      <c r="N27" s="946"/>
      <c r="O27" s="946"/>
      <c r="P27" s="955"/>
      <c r="Q27" s="1276"/>
      <c r="R27" s="946"/>
      <c r="S27" s="906"/>
      <c r="T27" s="906"/>
      <c r="U27" s="946"/>
      <c r="V27" s="946"/>
      <c r="W27" s="946"/>
      <c r="X27" s="946"/>
      <c r="Y27" s="946"/>
      <c r="Z27" s="946"/>
      <c r="AA27" s="949"/>
      <c r="AB27" s="954"/>
      <c r="AC27" s="1271"/>
      <c r="AD27" s="953"/>
      <c r="AE27" s="946"/>
      <c r="AF27" s="946"/>
      <c r="AG27" s="955"/>
      <c r="AH27" s="1271" t="str">
        <f>IFERROR(VLOOKUP(C27,Itemizado_Piping!$C$5:$K$93,9,FALSE),"")</f>
        <v/>
      </c>
      <c r="AI27" s="1055">
        <v>0</v>
      </c>
      <c r="AJ27" s="1044">
        <v>0</v>
      </c>
      <c r="AK27" s="1055">
        <v>0</v>
      </c>
      <c r="AL27" s="1044">
        <f t="shared" ref="AL27:AL29" si="29">AN27-AJ27</f>
        <v>0</v>
      </c>
      <c r="AM27" s="1033">
        <f t="shared" ref="AM27:AM29" si="30">+IFERROR(AN27/AC27,0)</f>
        <v>0</v>
      </c>
      <c r="AN27" s="1044">
        <f t="shared" ref="AN27:AN29" si="31">IFERROR(AO27/AC27,0)</f>
        <v>0</v>
      </c>
      <c r="AO27" s="1272" t="str">
        <f t="shared" si="6"/>
        <v/>
      </c>
      <c r="AP27" s="1036">
        <f t="shared" si="26"/>
        <v>0</v>
      </c>
      <c r="AQ27" s="1145"/>
      <c r="AR27" s="1033">
        <f t="shared" ref="AR27:AR29" si="32">AD27</f>
        <v>0</v>
      </c>
      <c r="AS27" s="1034">
        <f t="shared" ref="AS27:AS29" si="33">AE27</f>
        <v>0</v>
      </c>
      <c r="AT27" s="1034">
        <f t="shared" ref="AT27:AT29" si="34">AF27</f>
        <v>0</v>
      </c>
      <c r="AU27" s="1035">
        <f t="shared" ref="AU27:AU29" si="35">AG27</f>
        <v>0</v>
      </c>
      <c r="AV27" s="1033">
        <v>0</v>
      </c>
      <c r="AW27" s="1044">
        <v>0</v>
      </c>
      <c r="AX27" s="1055">
        <v>0</v>
      </c>
      <c r="AY27" s="1044">
        <f t="shared" ref="AY27:AY29" si="36">BA27-AW27</f>
        <v>0</v>
      </c>
      <c r="AZ27" s="1033">
        <f t="shared" si="24"/>
        <v>0</v>
      </c>
      <c r="BA27" s="1035">
        <f t="shared" ref="BA27:BA29" si="37">+SUMPRODUCT(AR27:AU27,$AR$3:$AU$3)</f>
        <v>0</v>
      </c>
      <c r="BB27" s="987"/>
    </row>
    <row r="28" spans="2:54">
      <c r="B28" s="953">
        <v>22</v>
      </c>
      <c r="C28" s="913"/>
      <c r="D28" s="946" t="s">
        <v>2</v>
      </c>
      <c r="E28" s="946" t="str">
        <f t="shared" si="28"/>
        <v/>
      </c>
      <c r="F28" s="946"/>
      <c r="G28" s="946"/>
      <c r="H28" s="946"/>
      <c r="I28" s="946"/>
      <c r="J28" s="906"/>
      <c r="K28" s="946"/>
      <c r="L28" s="946"/>
      <c r="M28" s="946"/>
      <c r="N28" s="946"/>
      <c r="O28" s="946"/>
      <c r="P28" s="955"/>
      <c r="Q28" s="1276"/>
      <c r="R28" s="946"/>
      <c r="S28" s="906"/>
      <c r="T28" s="906"/>
      <c r="U28" s="946"/>
      <c r="V28" s="946"/>
      <c r="W28" s="946"/>
      <c r="X28" s="946"/>
      <c r="Y28" s="946"/>
      <c r="Z28" s="946"/>
      <c r="AA28" s="949"/>
      <c r="AB28" s="954"/>
      <c r="AC28" s="1271"/>
      <c r="AD28" s="953"/>
      <c r="AE28" s="946"/>
      <c r="AF28" s="946"/>
      <c r="AG28" s="955"/>
      <c r="AH28" s="1271" t="str">
        <f>IFERROR(VLOOKUP(C28,Itemizado_Piping!$C$5:$K$93,9,FALSE),"")</f>
        <v/>
      </c>
      <c r="AI28" s="1055">
        <v>0</v>
      </c>
      <c r="AJ28" s="1044">
        <v>0</v>
      </c>
      <c r="AK28" s="1055">
        <v>0</v>
      </c>
      <c r="AL28" s="1044">
        <f t="shared" si="29"/>
        <v>0</v>
      </c>
      <c r="AM28" s="1033">
        <f t="shared" si="30"/>
        <v>0</v>
      </c>
      <c r="AN28" s="1044">
        <f t="shared" si="31"/>
        <v>0</v>
      </c>
      <c r="AO28" s="1272" t="str">
        <f t="shared" si="6"/>
        <v/>
      </c>
      <c r="AP28" s="1036">
        <f t="shared" si="26"/>
        <v>0</v>
      </c>
      <c r="AQ28" s="1145"/>
      <c r="AR28" s="1033">
        <f t="shared" si="32"/>
        <v>0</v>
      </c>
      <c r="AS28" s="1034">
        <f t="shared" si="33"/>
        <v>0</v>
      </c>
      <c r="AT28" s="1034">
        <f t="shared" si="34"/>
        <v>0</v>
      </c>
      <c r="AU28" s="1035">
        <f t="shared" si="35"/>
        <v>0</v>
      </c>
      <c r="AV28" s="1033">
        <v>0</v>
      </c>
      <c r="AW28" s="1044">
        <v>0</v>
      </c>
      <c r="AX28" s="1055">
        <v>0</v>
      </c>
      <c r="AY28" s="1044">
        <f t="shared" si="36"/>
        <v>0</v>
      </c>
      <c r="AZ28" s="1033">
        <f t="shared" si="24"/>
        <v>0</v>
      </c>
      <c r="BA28" s="1035">
        <f t="shared" si="37"/>
        <v>0</v>
      </c>
      <c r="BB28" s="987"/>
    </row>
    <row r="29" spans="2:54" ht="13.9" thickBot="1">
      <c r="B29" s="964">
        <v>23</v>
      </c>
      <c r="C29" s="1183"/>
      <c r="D29" s="1184" t="s">
        <v>2</v>
      </c>
      <c r="E29" s="1184" t="str">
        <f t="shared" si="28"/>
        <v/>
      </c>
      <c r="F29" s="1256"/>
      <c r="G29" s="1256"/>
      <c r="H29" s="1256"/>
      <c r="I29" s="1256"/>
      <c r="J29" s="1277"/>
      <c r="K29" s="1184"/>
      <c r="L29" s="1184"/>
      <c r="M29" s="1184"/>
      <c r="N29" s="1184"/>
      <c r="O29" s="1184"/>
      <c r="P29" s="1186"/>
      <c r="Q29" s="961"/>
      <c r="R29" s="931"/>
      <c r="S29" s="906"/>
      <c r="T29" s="906"/>
      <c r="U29" s="946"/>
      <c r="V29" s="946"/>
      <c r="W29" s="946"/>
      <c r="X29" s="946"/>
      <c r="Y29" s="946"/>
      <c r="Z29" s="946"/>
      <c r="AA29" s="949"/>
      <c r="AB29" s="1278"/>
      <c r="AC29" s="1279"/>
      <c r="AD29" s="964"/>
      <c r="AE29" s="1256"/>
      <c r="AF29" s="1256"/>
      <c r="AG29" s="965"/>
      <c r="AH29" s="1280" t="str">
        <f>IFERROR(VLOOKUP(C29,Itemizado_Piping!$C$5:$K$93,9,FALSE),"")</f>
        <v/>
      </c>
      <c r="AI29" s="1281">
        <v>0</v>
      </c>
      <c r="AJ29" s="1282">
        <v>0</v>
      </c>
      <c r="AK29" s="1281">
        <v>0</v>
      </c>
      <c r="AL29" s="1283">
        <f t="shared" si="29"/>
        <v>0</v>
      </c>
      <c r="AM29" s="1284">
        <f t="shared" si="30"/>
        <v>0</v>
      </c>
      <c r="AN29" s="1282">
        <f t="shared" si="31"/>
        <v>0</v>
      </c>
      <c r="AO29" s="1285" t="str">
        <f t="shared" si="6"/>
        <v/>
      </c>
      <c r="AP29" s="1286">
        <f t="shared" ref="AP29" si="38">IFERROR(AN29*AH29,0)</f>
        <v>0</v>
      </c>
      <c r="AQ29" s="1197"/>
      <c r="AR29" s="1191">
        <f t="shared" si="32"/>
        <v>0</v>
      </c>
      <c r="AS29" s="1287">
        <f t="shared" si="33"/>
        <v>0</v>
      </c>
      <c r="AT29" s="1287">
        <f t="shared" si="34"/>
        <v>0</v>
      </c>
      <c r="AU29" s="1193">
        <f t="shared" si="35"/>
        <v>0</v>
      </c>
      <c r="AV29" s="1288">
        <v>0</v>
      </c>
      <c r="AW29" s="1283">
        <v>0</v>
      </c>
      <c r="AX29" s="1289">
        <v>0</v>
      </c>
      <c r="AY29" s="1283">
        <f t="shared" si="36"/>
        <v>0</v>
      </c>
      <c r="AZ29" s="1288">
        <f t="shared" si="24"/>
        <v>0</v>
      </c>
      <c r="BA29" s="1193">
        <f t="shared" si="37"/>
        <v>0</v>
      </c>
      <c r="BB29" s="987"/>
    </row>
    <row r="30" spans="2:54">
      <c r="B30" s="905"/>
      <c r="C30" s="905"/>
      <c r="D30" s="905"/>
      <c r="E30" s="905"/>
      <c r="F30" s="905"/>
      <c r="G30" s="905"/>
      <c r="H30" s="905"/>
      <c r="I30" s="905"/>
      <c r="J30" s="905"/>
      <c r="K30" s="905"/>
      <c r="L30" s="905"/>
      <c r="M30" s="905"/>
      <c r="N30" s="905"/>
      <c r="O30" s="905"/>
      <c r="P30" s="905"/>
      <c r="Q30" s="905"/>
      <c r="R30" s="905"/>
      <c r="S30" s="905"/>
      <c r="T30" s="905"/>
      <c r="U30" s="905"/>
      <c r="V30" s="905"/>
      <c r="W30" s="905"/>
      <c r="X30" s="905"/>
      <c r="Y30" s="905"/>
      <c r="Z30" s="905"/>
      <c r="AA30" s="905"/>
      <c r="AB30" s="905"/>
      <c r="AC30" s="905"/>
      <c r="AD30" s="905"/>
      <c r="AE30" s="905"/>
      <c r="AF30" s="905"/>
      <c r="AG30" s="905"/>
      <c r="AH30" s="985"/>
      <c r="AI30" s="905"/>
      <c r="AJ30" s="905"/>
      <c r="AK30" s="905"/>
      <c r="AL30" s="985"/>
      <c r="AM30" s="905"/>
      <c r="AN30" s="1095"/>
      <c r="AO30" s="909"/>
      <c r="AP30" s="909"/>
      <c r="AQ30" s="909"/>
      <c r="AR30" s="909"/>
      <c r="AS30" s="909"/>
      <c r="AT30" s="909"/>
      <c r="AU30" s="909"/>
      <c r="AV30" s="905"/>
      <c r="AW30" s="905"/>
      <c r="AX30" s="905"/>
      <c r="AY30" s="905"/>
      <c r="AZ30" s="905"/>
      <c r="BA30" s="985"/>
      <c r="BB30" s="987"/>
    </row>
  </sheetData>
  <autoFilter ref="B4:BA29" xr:uid="{00000000-0009-0000-0000-00000E000000}"/>
  <mergeCells count="9">
    <mergeCell ref="AZ2:BA2"/>
    <mergeCell ref="AD2:AG2"/>
    <mergeCell ref="AI2:AJ2"/>
    <mergeCell ref="AK2:AL2"/>
    <mergeCell ref="AM2:AN2"/>
    <mergeCell ref="AO2:AP2"/>
    <mergeCell ref="AR2:AU2"/>
    <mergeCell ref="AV2:AW2"/>
    <mergeCell ref="AX2:AY2"/>
  </mergeCells>
  <phoneticPr fontId="15" type="noConversion"/>
  <pageMargins left="0.62992125984251968" right="0.43307086614173229" top="1.3385826771653544" bottom="0.74803149606299213" header="0.31496062992125984" footer="0.31496062992125984"/>
  <pageSetup scale="1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966FF"/>
  </sheetPr>
  <dimension ref="B1:AI57"/>
  <sheetViews>
    <sheetView zoomScale="85" zoomScaleNormal="85" workbookViewId="0">
      <selection activeCell="J8" sqref="J8"/>
    </sheetView>
  </sheetViews>
  <sheetFormatPr defaultColWidth="11.42578125" defaultRowHeight="13.15"/>
  <cols>
    <col min="1" max="1" width="3.28515625" style="344" customWidth="1"/>
    <col min="2" max="2" width="6.7109375" style="344" bestFit="1" customWidth="1"/>
    <col min="3" max="3" width="14.140625" style="344" bestFit="1" customWidth="1"/>
    <col min="4" max="4" width="13.5703125" style="344" bestFit="1" customWidth="1"/>
    <col min="5" max="5" width="10.5703125" style="348" bestFit="1" customWidth="1"/>
    <col min="6" max="6" width="5.7109375" style="344" bestFit="1" customWidth="1"/>
    <col min="7" max="7" width="7.28515625" style="344" bestFit="1" customWidth="1"/>
    <col min="8" max="8" width="10.7109375" style="361" customWidth="1"/>
    <col min="9" max="9" width="8.7109375" style="344" customWidth="1"/>
    <col min="10" max="10" width="29.7109375" style="344" bestFit="1" customWidth="1"/>
    <col min="11" max="11" width="4.5703125" style="344" bestFit="1" customWidth="1"/>
    <col min="12" max="12" width="11.42578125" style="344" bestFit="1" customWidth="1"/>
    <col min="13" max="13" width="9.85546875" style="344" bestFit="1" customWidth="1"/>
    <col min="14" max="14" width="3" style="344" customWidth="1"/>
    <col min="15" max="17" width="11.42578125" style="344"/>
    <col min="18" max="18" width="12.28515625" style="344" bestFit="1" customWidth="1"/>
    <col min="19" max="21" width="11.42578125" style="344"/>
    <col min="22" max="22" width="12.7109375" style="344" bestFit="1" customWidth="1"/>
    <col min="23" max="23" width="14.85546875" style="344" bestFit="1" customWidth="1"/>
    <col min="24" max="24" width="22.28515625" style="344" bestFit="1" customWidth="1"/>
    <col min="25" max="16384" width="11.42578125" style="344"/>
  </cols>
  <sheetData>
    <row r="1" spans="2:35" ht="13.9" thickBot="1">
      <c r="B1" s="987"/>
      <c r="C1" s="987"/>
      <c r="D1" s="987"/>
      <c r="E1" s="909"/>
      <c r="F1" s="987"/>
      <c r="G1" s="987"/>
      <c r="H1" s="1240"/>
      <c r="I1" s="987"/>
      <c r="J1" s="987"/>
      <c r="K1" s="987"/>
      <c r="L1" s="987"/>
      <c r="M1" s="987"/>
      <c r="N1" s="987"/>
      <c r="O1" s="987"/>
      <c r="P1" s="987"/>
      <c r="Q1" s="987"/>
      <c r="R1" s="987"/>
      <c r="S1" s="987"/>
      <c r="T1" s="987"/>
      <c r="U1" s="987"/>
      <c r="V1" s="987"/>
      <c r="W1" s="987"/>
      <c r="X1" s="987"/>
      <c r="Y1" s="987"/>
      <c r="Z1" s="987"/>
      <c r="AA1" s="987"/>
      <c r="AB1" s="987"/>
      <c r="AC1" s="987"/>
      <c r="AD1" s="987"/>
      <c r="AE1" s="987"/>
      <c r="AF1" s="987"/>
      <c r="AG1" s="987"/>
      <c r="AH1" s="987"/>
      <c r="AI1" s="987"/>
    </row>
    <row r="2" spans="2:35" ht="14.45" customHeight="1" thickBot="1">
      <c r="B2" s="864" t="s">
        <v>955</v>
      </c>
      <c r="C2" s="865"/>
      <c r="D2" s="865"/>
      <c r="E2" s="865"/>
      <c r="F2" s="865"/>
      <c r="G2" s="865"/>
      <c r="H2" s="865"/>
      <c r="I2" s="865"/>
      <c r="J2" s="865"/>
      <c r="K2" s="865"/>
      <c r="L2" s="866"/>
      <c r="M2" s="987"/>
      <c r="N2" s="987"/>
      <c r="O2" s="987"/>
      <c r="P2" s="844" t="s">
        <v>3652</v>
      </c>
      <c r="Q2" s="845"/>
      <c r="R2" s="845"/>
      <c r="S2" s="846"/>
      <c r="T2" s="987"/>
      <c r="U2" s="987"/>
      <c r="V2" s="987"/>
      <c r="W2" s="987"/>
      <c r="X2" s="987"/>
      <c r="Y2" s="987"/>
      <c r="Z2" s="987"/>
      <c r="AA2" s="987"/>
      <c r="AB2" s="987"/>
      <c r="AC2" s="987"/>
      <c r="AD2" s="987"/>
      <c r="AE2" s="987"/>
      <c r="AF2" s="987"/>
      <c r="AG2" s="987"/>
      <c r="AH2" s="987"/>
      <c r="AI2" s="987"/>
    </row>
    <row r="3" spans="2:35" ht="46.15" customHeight="1" thickBot="1">
      <c r="B3" s="867"/>
      <c r="C3" s="868"/>
      <c r="D3" s="868"/>
      <c r="E3" s="868"/>
      <c r="F3" s="868"/>
      <c r="G3" s="868"/>
      <c r="H3" s="868"/>
      <c r="I3" s="868"/>
      <c r="J3" s="868"/>
      <c r="K3" s="868"/>
      <c r="L3" s="869"/>
      <c r="M3" s="987"/>
      <c r="N3" s="987"/>
      <c r="O3" s="987"/>
      <c r="P3" s="1290" t="s">
        <v>3653</v>
      </c>
      <c r="Q3" s="1291" t="s">
        <v>3654</v>
      </c>
      <c r="R3" s="1291" t="s">
        <v>3655</v>
      </c>
      <c r="S3" s="1292" t="s">
        <v>3656</v>
      </c>
      <c r="T3" s="987"/>
      <c r="U3" s="987"/>
      <c r="V3" s="987"/>
      <c r="W3" s="987"/>
      <c r="X3" s="987"/>
      <c r="Y3" s="987"/>
      <c r="Z3" s="987"/>
      <c r="AA3" s="987"/>
      <c r="AB3" s="987"/>
      <c r="AC3" s="987"/>
      <c r="AD3" s="987"/>
      <c r="AE3" s="987"/>
      <c r="AF3" s="987"/>
      <c r="AG3" s="987"/>
      <c r="AH3" s="987"/>
      <c r="AI3" s="987"/>
    </row>
    <row r="4" spans="2:35" ht="22.15" customHeight="1" thickBot="1">
      <c r="B4" s="861" t="s">
        <v>2975</v>
      </c>
      <c r="C4" s="862"/>
      <c r="D4" s="862"/>
      <c r="E4" s="862"/>
      <c r="F4" s="862"/>
      <c r="G4" s="862"/>
      <c r="H4" s="862"/>
      <c r="I4" s="862"/>
      <c r="J4" s="862"/>
      <c r="K4" s="862"/>
      <c r="L4" s="863"/>
      <c r="M4" s="987"/>
      <c r="N4" s="987"/>
      <c r="O4" s="987"/>
      <c r="P4" s="1293" t="s">
        <v>3657</v>
      </c>
      <c r="Q4" s="1294">
        <v>0</v>
      </c>
      <c r="R4" s="1294">
        <v>0</v>
      </c>
      <c r="S4" s="1295">
        <v>0</v>
      </c>
      <c r="T4" s="987"/>
      <c r="U4" s="987"/>
      <c r="V4" s="987"/>
      <c r="W4" s="987"/>
      <c r="X4" s="987"/>
      <c r="Y4" s="987"/>
      <c r="Z4" s="987"/>
      <c r="AA4" s="987"/>
      <c r="AB4" s="987"/>
      <c r="AC4" s="987"/>
      <c r="AD4" s="987"/>
      <c r="AE4" s="987"/>
      <c r="AF4" s="987"/>
      <c r="AG4" s="987"/>
      <c r="AH4" s="987"/>
      <c r="AI4" s="987"/>
    </row>
    <row r="5" spans="2:35" ht="27" thickBot="1">
      <c r="B5" s="66" t="s">
        <v>20</v>
      </c>
      <c r="C5" s="66" t="s">
        <v>959</v>
      </c>
      <c r="D5" s="66" t="s">
        <v>961</v>
      </c>
      <c r="E5" s="66" t="s">
        <v>962</v>
      </c>
      <c r="F5" s="66" t="s">
        <v>963</v>
      </c>
      <c r="G5" s="78" t="s">
        <v>964</v>
      </c>
      <c r="H5" s="78" t="s">
        <v>965</v>
      </c>
      <c r="I5" s="78" t="s">
        <v>966</v>
      </c>
      <c r="J5" s="78" t="s">
        <v>967</v>
      </c>
      <c r="K5" s="78" t="s">
        <v>26</v>
      </c>
      <c r="L5" s="78" t="s">
        <v>45</v>
      </c>
      <c r="M5" s="987" t="s">
        <v>3492</v>
      </c>
      <c r="N5" s="987"/>
      <c r="O5" s="987"/>
      <c r="P5" s="958" t="s">
        <v>3649</v>
      </c>
      <c r="Q5" s="959">
        <v>3</v>
      </c>
      <c r="R5" s="959">
        <v>3</v>
      </c>
      <c r="S5" s="960" t="s">
        <v>94</v>
      </c>
      <c r="T5" s="987"/>
      <c r="U5" s="987"/>
      <c r="V5" s="987"/>
      <c r="W5" s="987"/>
      <c r="X5" s="987"/>
      <c r="Y5" s="987"/>
      <c r="Z5" s="987"/>
      <c r="AA5" s="987"/>
      <c r="AB5" s="987"/>
      <c r="AC5" s="987"/>
      <c r="AD5" s="987"/>
      <c r="AE5" s="987"/>
      <c r="AF5" s="987"/>
      <c r="AG5" s="987"/>
      <c r="AH5" s="987"/>
      <c r="AI5" s="987"/>
    </row>
    <row r="6" spans="2:35" ht="15" customHeight="1" thickBot="1">
      <c r="B6" s="1208">
        <v>1</v>
      </c>
      <c r="C6" s="1202"/>
      <c r="D6" s="1296" t="s">
        <v>3658</v>
      </c>
      <c r="E6" s="1297" t="s">
        <v>146</v>
      </c>
      <c r="F6" s="1297">
        <v>9</v>
      </c>
      <c r="G6" s="1241" t="s">
        <v>971</v>
      </c>
      <c r="H6" s="1242">
        <v>95</v>
      </c>
      <c r="I6" s="1242">
        <f>H6*F6</f>
        <v>855</v>
      </c>
      <c r="J6" s="1241" t="s">
        <v>981</v>
      </c>
      <c r="K6" s="1243">
        <v>2</v>
      </c>
      <c r="L6" s="1216"/>
      <c r="M6" s="987" t="s">
        <v>3497</v>
      </c>
      <c r="N6" s="987"/>
      <c r="O6" s="987"/>
      <c r="P6" s="1254" t="s">
        <v>3659</v>
      </c>
      <c r="Q6" s="1255">
        <v>5</v>
      </c>
      <c r="R6" s="1255">
        <v>5</v>
      </c>
      <c r="S6" s="1261" t="s">
        <v>94</v>
      </c>
      <c r="T6" s="987"/>
      <c r="U6" s="987"/>
      <c r="V6" s="987"/>
      <c r="W6" s="987"/>
      <c r="X6" s="987"/>
      <c r="Y6" s="987"/>
      <c r="Z6" s="987"/>
      <c r="AA6" s="987"/>
      <c r="AB6" s="987"/>
      <c r="AC6" s="987"/>
      <c r="AD6" s="987"/>
      <c r="AE6" s="987"/>
      <c r="AF6" s="987"/>
      <c r="AG6" s="987"/>
      <c r="AH6" s="987"/>
      <c r="AI6" s="987"/>
    </row>
    <row r="7" spans="2:35" ht="13.9" thickBot="1">
      <c r="B7" s="1298">
        <v>2</v>
      </c>
      <c r="C7" s="1293"/>
      <c r="D7" s="1046" t="s">
        <v>3660</v>
      </c>
      <c r="E7" s="1299" t="s">
        <v>114</v>
      </c>
      <c r="F7" s="1299">
        <v>2</v>
      </c>
      <c r="G7" s="911" t="s">
        <v>971</v>
      </c>
      <c r="H7" s="1250">
        <v>34.672700368960001</v>
      </c>
      <c r="I7" s="1250">
        <f>H7*F7</f>
        <v>69.345400737920002</v>
      </c>
      <c r="J7" s="911" t="s">
        <v>972</v>
      </c>
      <c r="K7" s="1300">
        <v>2</v>
      </c>
      <c r="L7" s="1301" t="s">
        <v>3661</v>
      </c>
      <c r="M7" s="987" t="s">
        <v>3497</v>
      </c>
      <c r="N7" s="987"/>
      <c r="O7" s="987"/>
      <c r="P7" s="987"/>
      <c r="Q7" s="987"/>
      <c r="R7" s="987"/>
      <c r="S7" s="987"/>
      <c r="T7" s="987"/>
      <c r="U7" s="987"/>
      <c r="V7" s="987"/>
      <c r="W7" s="987"/>
      <c r="X7" s="987"/>
      <c r="Y7" s="987"/>
      <c r="Z7" s="987"/>
      <c r="AA7" s="987"/>
      <c r="AB7" s="987"/>
      <c r="AC7" s="987"/>
      <c r="AD7" s="987"/>
      <c r="AE7" s="987"/>
      <c r="AF7" s="987"/>
      <c r="AG7" s="987"/>
      <c r="AH7" s="987"/>
      <c r="AI7" s="987"/>
    </row>
    <row r="8" spans="2:35" ht="15" thickBot="1">
      <c r="B8" s="1298">
        <v>3</v>
      </c>
      <c r="C8" s="1293"/>
      <c r="D8" s="1302" t="s">
        <v>3662</v>
      </c>
      <c r="E8" s="1303" t="s">
        <v>114</v>
      </c>
      <c r="F8" s="1303">
        <v>2</v>
      </c>
      <c r="G8" s="911" t="s">
        <v>971</v>
      </c>
      <c r="H8" s="1250">
        <v>33.818800000000003</v>
      </c>
      <c r="I8" s="1250">
        <f t="shared" ref="I8:I10" si="0">H8*F8</f>
        <v>67.637600000000006</v>
      </c>
      <c r="J8" s="911" t="s">
        <v>976</v>
      </c>
      <c r="K8" s="1300">
        <v>3</v>
      </c>
      <c r="L8" s="1301"/>
      <c r="M8" s="987" t="s">
        <v>3497</v>
      </c>
      <c r="N8" s="987"/>
      <c r="O8" s="987"/>
      <c r="P8" s="672"/>
      <c r="Q8" s="870" t="s">
        <v>3663</v>
      </c>
      <c r="R8" s="871"/>
      <c r="S8" s="871"/>
      <c r="T8" s="871"/>
      <c r="U8" s="871"/>
      <c r="V8" s="871"/>
      <c r="W8" s="872"/>
      <c r="X8"/>
      <c r="Y8"/>
      <c r="Z8"/>
      <c r="AA8"/>
      <c r="AB8"/>
      <c r="AC8"/>
      <c r="AD8"/>
      <c r="AE8"/>
      <c r="AF8"/>
      <c r="AG8"/>
      <c r="AH8"/>
      <c r="AI8"/>
    </row>
    <row r="9" spans="2:35" ht="14.45">
      <c r="B9" s="1298">
        <v>4</v>
      </c>
      <c r="C9" s="958"/>
      <c r="D9" s="1302" t="s">
        <v>3664</v>
      </c>
      <c r="E9" s="951" t="s">
        <v>307</v>
      </c>
      <c r="F9" s="951">
        <v>6</v>
      </c>
      <c r="G9" s="946" t="s">
        <v>971</v>
      </c>
      <c r="H9" s="907">
        <v>1.1379360000000001</v>
      </c>
      <c r="I9" s="1250">
        <f t="shared" si="0"/>
        <v>6.8276160000000008</v>
      </c>
      <c r="J9" s="911" t="s">
        <v>976</v>
      </c>
      <c r="K9" s="949">
        <v>3</v>
      </c>
      <c r="L9" s="1301"/>
      <c r="M9" s="987" t="s">
        <v>3497</v>
      </c>
      <c r="N9" s="987"/>
      <c r="O9" s="987"/>
      <c r="P9" s="736" t="s">
        <v>1344</v>
      </c>
      <c r="Q9" s="737" t="s">
        <v>3665</v>
      </c>
      <c r="R9" s="737" t="s">
        <v>3666</v>
      </c>
      <c r="S9" s="737" t="s">
        <v>3505</v>
      </c>
      <c r="T9" s="737" t="s">
        <v>3667</v>
      </c>
      <c r="U9" s="737" t="s">
        <v>3668</v>
      </c>
      <c r="V9" s="737" t="s">
        <v>3669</v>
      </c>
      <c r="W9" s="738" t="s">
        <v>3670</v>
      </c>
      <c r="X9" s="735" t="s">
        <v>3671</v>
      </c>
      <c r="Y9"/>
      <c r="Z9"/>
      <c r="AA9"/>
      <c r="AB9"/>
      <c r="AC9"/>
      <c r="AD9"/>
      <c r="AE9"/>
      <c r="AF9"/>
      <c r="AG9"/>
      <c r="AH9"/>
      <c r="AI9"/>
    </row>
    <row r="10" spans="2:35" ht="14.45">
      <c r="B10" s="1298">
        <v>5</v>
      </c>
      <c r="C10" s="958"/>
      <c r="D10" s="1046" t="s">
        <v>3672</v>
      </c>
      <c r="E10" s="1304" t="s">
        <v>131</v>
      </c>
      <c r="F10" s="1304">
        <v>12</v>
      </c>
      <c r="G10" s="946" t="s">
        <v>971</v>
      </c>
      <c r="H10" s="907">
        <v>66.266805877699994</v>
      </c>
      <c r="I10" s="1250">
        <f t="shared" si="0"/>
        <v>795.20167053239993</v>
      </c>
      <c r="J10" s="911" t="s">
        <v>972</v>
      </c>
      <c r="K10" s="1300">
        <v>3</v>
      </c>
      <c r="L10" s="1301" t="s">
        <v>3673</v>
      </c>
      <c r="M10" s="987" t="s">
        <v>3497</v>
      </c>
      <c r="N10" s="987"/>
      <c r="O10" s="987"/>
      <c r="P10" s="673">
        <v>1</v>
      </c>
      <c r="Q10" s="670" t="s">
        <v>3674</v>
      </c>
      <c r="R10" s="63">
        <v>32</v>
      </c>
      <c r="S10" s="671">
        <f>(AA26+AA29)*Q19</f>
        <v>92.217090000000013</v>
      </c>
      <c r="T10" s="671">
        <v>0</v>
      </c>
      <c r="U10" s="671">
        <v>0</v>
      </c>
      <c r="V10" s="671">
        <v>0</v>
      </c>
      <c r="W10" s="674">
        <f t="shared" ref="W10:W16" si="1">SUM(S10:V10)</f>
        <v>92.217090000000013</v>
      </c>
      <c r="X10" s="739">
        <f>+W10*F6</f>
        <v>829.95381000000009</v>
      </c>
      <c r="Y10"/>
      <c r="Z10"/>
      <c r="AA10" t="s">
        <v>3675</v>
      </c>
      <c r="AB10"/>
      <c r="AC10"/>
      <c r="AD10"/>
      <c r="AE10"/>
      <c r="AF10"/>
      <c r="AG10"/>
      <c r="AH10"/>
      <c r="AI10"/>
    </row>
    <row r="11" spans="2:35" ht="14.45">
      <c r="B11" s="1298">
        <v>6</v>
      </c>
      <c r="C11" s="958"/>
      <c r="D11" s="1046" t="s">
        <v>3676</v>
      </c>
      <c r="E11" s="1304" t="s">
        <v>131</v>
      </c>
      <c r="F11" s="1304">
        <v>2</v>
      </c>
      <c r="G11" s="946" t="s">
        <v>971</v>
      </c>
      <c r="H11" s="907">
        <v>53.971332304600004</v>
      </c>
      <c r="I11" s="1250">
        <f t="shared" ref="I11:I12" si="2">H11*F11</f>
        <v>107.94266460920001</v>
      </c>
      <c r="J11" s="911" t="s">
        <v>972</v>
      </c>
      <c r="K11" s="1300">
        <v>3</v>
      </c>
      <c r="L11" s="1301" t="s">
        <v>3677</v>
      </c>
      <c r="M11" s="987" t="s">
        <v>3497</v>
      </c>
      <c r="N11" s="987"/>
      <c r="O11" s="987"/>
      <c r="P11" s="673">
        <v>2</v>
      </c>
      <c r="Q11" s="670" t="s">
        <v>3678</v>
      </c>
      <c r="R11" s="63">
        <v>12</v>
      </c>
      <c r="S11" s="671">
        <f>U33</f>
        <v>4.7145215999999994</v>
      </c>
      <c r="T11" s="671">
        <f>T34*Q19</f>
        <v>13.432920000000001</v>
      </c>
      <c r="U11" s="671">
        <f>U36</f>
        <v>11.984500799999998</v>
      </c>
      <c r="V11" s="671">
        <f>U35</f>
        <v>4.5407579689600004</v>
      </c>
      <c r="W11" s="674">
        <f t="shared" si="1"/>
        <v>34.672700368960001</v>
      </c>
      <c r="X11" s="739">
        <f t="shared" ref="X11:X16" si="3">+W11*F7</f>
        <v>69.345400737920002</v>
      </c>
      <c r="Y11" s="987"/>
      <c r="Z11"/>
      <c r="AA11"/>
      <c r="AB11"/>
      <c r="AC11"/>
      <c r="AD11"/>
      <c r="AE11"/>
      <c r="AF11"/>
      <c r="AG11"/>
      <c r="AH11"/>
      <c r="AI11"/>
    </row>
    <row r="12" spans="2:35" ht="15" thickBot="1">
      <c r="B12" s="1305">
        <v>7</v>
      </c>
      <c r="C12" s="1254"/>
      <c r="D12" s="1306" t="s">
        <v>3679</v>
      </c>
      <c r="E12" s="1307" t="s">
        <v>131</v>
      </c>
      <c r="F12" s="1307">
        <v>36</v>
      </c>
      <c r="G12" s="1256" t="s">
        <v>971</v>
      </c>
      <c r="H12" s="1257">
        <v>16.150590000000001</v>
      </c>
      <c r="I12" s="1258">
        <f t="shared" si="2"/>
        <v>581.42124000000001</v>
      </c>
      <c r="J12" s="1308" t="s">
        <v>976</v>
      </c>
      <c r="K12" s="1309">
        <v>3</v>
      </c>
      <c r="L12" s="1310" t="s">
        <v>3673</v>
      </c>
      <c r="M12" s="987" t="s">
        <v>3497</v>
      </c>
      <c r="N12" s="987"/>
      <c r="O12" s="987"/>
      <c r="P12" s="673">
        <v>3</v>
      </c>
      <c r="Q12" s="670" t="s">
        <v>3680</v>
      </c>
      <c r="R12" s="63">
        <v>12</v>
      </c>
      <c r="S12" s="671">
        <v>0</v>
      </c>
      <c r="T12" s="671">
        <f>T29*Q19</f>
        <v>21.352</v>
      </c>
      <c r="U12" s="671">
        <v>0</v>
      </c>
      <c r="V12" s="671">
        <f>U28*Q28+U27*Q27</f>
        <v>12.466800000000001</v>
      </c>
      <c r="W12" s="674">
        <f t="shared" si="1"/>
        <v>33.818800000000003</v>
      </c>
      <c r="X12" s="739">
        <f t="shared" si="3"/>
        <v>67.637600000000006</v>
      </c>
      <c r="Y12"/>
      <c r="Z12"/>
      <c r="AA12"/>
      <c r="AB12"/>
      <c r="AC12"/>
      <c r="AD12"/>
      <c r="AE12"/>
      <c r="AF12"/>
      <c r="AG12"/>
      <c r="AH12"/>
      <c r="AI12"/>
    </row>
    <row r="13" spans="2:35" ht="15" thickBot="1">
      <c r="B13" s="987"/>
      <c r="C13" s="987"/>
      <c r="D13" s="905"/>
      <c r="E13" s="432" t="s">
        <v>995</v>
      </c>
      <c r="F13" s="1263">
        <f>+SUM(F6:F12)</f>
        <v>69</v>
      </c>
      <c r="G13" s="1264" t="s">
        <v>94</v>
      </c>
      <c r="H13" s="1263" t="s">
        <v>94</v>
      </c>
      <c r="I13" s="1265">
        <f>SUBTOTAL(9,I6:I12)</f>
        <v>2483.3761918795199</v>
      </c>
      <c r="J13" s="905"/>
      <c r="K13" s="905"/>
      <c r="L13" s="905"/>
      <c r="M13" s="987"/>
      <c r="N13" s="987"/>
      <c r="O13" s="987"/>
      <c r="P13" s="673">
        <v>4</v>
      </c>
      <c r="Q13" s="670" t="s">
        <v>3498</v>
      </c>
      <c r="R13" s="63">
        <v>2</v>
      </c>
      <c r="S13" s="671">
        <f>T22*Q19</f>
        <v>1.1379360000000001</v>
      </c>
      <c r="T13" s="671">
        <v>0</v>
      </c>
      <c r="U13" s="671">
        <v>0</v>
      </c>
      <c r="V13" s="671"/>
      <c r="W13" s="674">
        <f t="shared" si="1"/>
        <v>1.1379360000000001</v>
      </c>
      <c r="X13" s="739">
        <f t="shared" si="3"/>
        <v>6.8276160000000008</v>
      </c>
      <c r="Y13"/>
      <c r="Z13"/>
      <c r="AA13"/>
      <c r="AB13"/>
      <c r="AC13"/>
      <c r="AD13"/>
      <c r="AE13"/>
      <c r="AF13"/>
      <c r="AG13"/>
      <c r="AH13"/>
      <c r="AI13"/>
    </row>
    <row r="14" spans="2:35" ht="14.45">
      <c r="B14" s="987"/>
      <c r="C14" s="987"/>
      <c r="D14" s="987"/>
      <c r="E14" s="909"/>
      <c r="F14" s="987"/>
      <c r="G14" s="987"/>
      <c r="H14" s="1240"/>
      <c r="I14" s="987"/>
      <c r="J14" s="987"/>
      <c r="K14" s="987"/>
      <c r="L14" s="987"/>
      <c r="M14" s="987"/>
      <c r="N14" s="987"/>
      <c r="O14" s="987"/>
      <c r="P14" s="673">
        <v>5</v>
      </c>
      <c r="Q14" s="670" t="s">
        <v>3681</v>
      </c>
      <c r="R14" s="63">
        <v>14</v>
      </c>
      <c r="S14" s="671">
        <f>AB33</f>
        <v>21.582161999999997</v>
      </c>
      <c r="T14" s="671">
        <f>AB34</f>
        <v>20.661199999999997</v>
      </c>
      <c r="U14" s="671">
        <f>AB35</f>
        <v>6.0394078776999995</v>
      </c>
      <c r="V14" s="671">
        <f>AB36</f>
        <v>17.984035999999996</v>
      </c>
      <c r="W14" s="674">
        <f t="shared" si="1"/>
        <v>66.266805877699994</v>
      </c>
      <c r="X14" s="739">
        <f t="shared" si="3"/>
        <v>795.20167053239993</v>
      </c>
      <c r="Y14"/>
      <c r="Z14"/>
      <c r="AA14"/>
      <c r="AB14"/>
      <c r="AC14"/>
      <c r="AD14"/>
      <c r="AE14"/>
      <c r="AF14"/>
      <c r="AG14"/>
      <c r="AH14"/>
      <c r="AI14"/>
    </row>
    <row r="15" spans="2:35" ht="14.45">
      <c r="B15" s="987"/>
      <c r="C15" s="987"/>
      <c r="D15" s="987"/>
      <c r="E15" s="909"/>
      <c r="F15" s="987"/>
      <c r="G15" s="987"/>
      <c r="H15" s="1240"/>
      <c r="I15" s="987"/>
      <c r="J15" s="987"/>
      <c r="K15" s="987"/>
      <c r="L15" s="987"/>
      <c r="M15" s="987"/>
      <c r="N15" s="987"/>
      <c r="O15" s="987"/>
      <c r="P15" s="673">
        <v>6</v>
      </c>
      <c r="Q15" s="670" t="s">
        <v>3682</v>
      </c>
      <c r="R15" s="63">
        <v>14</v>
      </c>
      <c r="S15" s="671">
        <f>U40</f>
        <v>8.5957500000000007</v>
      </c>
      <c r="T15" s="671">
        <f>U41+U47</f>
        <v>32.645952000000001</v>
      </c>
      <c r="U15" s="671">
        <f>U45</f>
        <v>3.7562250000000001</v>
      </c>
      <c r="V15" s="671">
        <f>U42+U43+U44+U46</f>
        <v>8.9734053046</v>
      </c>
      <c r="W15" s="674">
        <f t="shared" si="1"/>
        <v>53.971332304600004</v>
      </c>
      <c r="X15" s="739">
        <f t="shared" si="3"/>
        <v>107.94266460920001</v>
      </c>
      <c r="Y15"/>
      <c r="Z15"/>
      <c r="AA15"/>
      <c r="AB15"/>
      <c r="AC15"/>
      <c r="AD15"/>
      <c r="AE15"/>
      <c r="AF15"/>
      <c r="AG15"/>
      <c r="AH15"/>
      <c r="AI15"/>
    </row>
    <row r="16" spans="2:35" ht="15" thickBot="1">
      <c r="B16" s="987"/>
      <c r="C16" s="987"/>
      <c r="D16" s="987"/>
      <c r="E16" s="909"/>
      <c r="F16" s="987"/>
      <c r="G16" s="987"/>
      <c r="H16" s="1240"/>
      <c r="I16" s="987"/>
      <c r="J16" s="987"/>
      <c r="K16" s="987"/>
      <c r="L16" s="987"/>
      <c r="M16" s="987"/>
      <c r="N16" s="987"/>
      <c r="O16" s="987"/>
      <c r="P16" s="675">
        <v>7</v>
      </c>
      <c r="Q16" s="676" t="s">
        <v>3683</v>
      </c>
      <c r="R16" s="677">
        <v>14</v>
      </c>
      <c r="S16" s="678">
        <f>AA22*Q19</f>
        <v>16.150590000000001</v>
      </c>
      <c r="T16" s="678">
        <v>0</v>
      </c>
      <c r="U16" s="678">
        <v>0</v>
      </c>
      <c r="V16" s="678">
        <v>0</v>
      </c>
      <c r="W16" s="679">
        <f t="shared" si="1"/>
        <v>16.150590000000001</v>
      </c>
      <c r="X16" s="739">
        <f t="shared" si="3"/>
        <v>581.42124000000001</v>
      </c>
      <c r="Y16"/>
      <c r="Z16"/>
      <c r="AA16"/>
      <c r="AB16"/>
      <c r="AC16"/>
      <c r="AD16"/>
      <c r="AE16"/>
      <c r="AF16"/>
      <c r="AG16"/>
      <c r="AH16"/>
      <c r="AI16"/>
    </row>
    <row r="17" spans="2:35" ht="14.45">
      <c r="B17" s="987"/>
      <c r="C17" s="987"/>
      <c r="D17" s="987"/>
      <c r="E17" s="909"/>
      <c r="F17" s="987"/>
      <c r="G17" s="987"/>
      <c r="H17" s="1240"/>
      <c r="I17" s="987"/>
      <c r="J17" s="987"/>
      <c r="K17" s="987"/>
      <c r="L17" s="987"/>
      <c r="M17" s="987"/>
      <c r="N17" s="987"/>
      <c r="O17" s="98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2:35" ht="14.45">
      <c r="B18" s="987"/>
      <c r="C18" s="987"/>
      <c r="D18" s="987"/>
      <c r="E18" s="909"/>
      <c r="F18" s="987"/>
      <c r="G18" s="987"/>
      <c r="H18" s="1240"/>
      <c r="I18" s="987"/>
      <c r="J18" s="987"/>
      <c r="K18" s="987"/>
      <c r="L18" s="987"/>
      <c r="M18" s="987"/>
      <c r="N18" s="987"/>
      <c r="O18" s="987"/>
      <c r="P18" s="805" t="s">
        <v>3684</v>
      </c>
      <c r="Q18" s="805"/>
      <c r="R18" s="805"/>
      <c r="S18" s="805"/>
      <c r="T18" s="805"/>
      <c r="U18" s="805"/>
      <c r="V18" s="805"/>
      <c r="W18" s="805"/>
      <c r="X18" s="805"/>
      <c r="Y18" s="805"/>
      <c r="Z18" s="805"/>
      <c r="AA18" s="805"/>
      <c r="AB18" s="805"/>
      <c r="AC18"/>
      <c r="AD18"/>
      <c r="AE18"/>
      <c r="AF18"/>
      <c r="AG18"/>
      <c r="AH18"/>
      <c r="AI18"/>
    </row>
    <row r="19" spans="2:35" ht="14.45">
      <c r="B19" s="987"/>
      <c r="C19" s="987"/>
      <c r="D19" s="987"/>
      <c r="E19" s="909"/>
      <c r="F19" s="987"/>
      <c r="G19" s="987"/>
      <c r="H19" s="1240"/>
      <c r="I19" s="987"/>
      <c r="J19" s="987"/>
      <c r="K19" s="987"/>
      <c r="L19" s="987"/>
      <c r="M19" s="987"/>
      <c r="N19" s="987"/>
      <c r="O19" s="987"/>
      <c r="P19" s="73" t="s">
        <v>3685</v>
      </c>
      <c r="Q19">
        <v>7850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2:35" ht="14.45">
      <c r="B20" s="987"/>
      <c r="C20" s="987"/>
      <c r="D20" s="987"/>
      <c r="E20" s="909"/>
      <c r="F20" s="987"/>
      <c r="G20" s="987"/>
      <c r="H20" s="1240"/>
      <c r="I20" s="987"/>
      <c r="J20" s="987"/>
      <c r="K20" s="987"/>
      <c r="L20" s="987"/>
      <c r="M20" s="987"/>
      <c r="N20" s="987"/>
      <c r="O20" s="987"/>
      <c r="P20" s="805" t="s">
        <v>3686</v>
      </c>
      <c r="Q20" s="805"/>
      <c r="R20" s="805"/>
      <c r="S20" s="805"/>
      <c r="T20" s="805"/>
      <c r="U20"/>
      <c r="V20"/>
      <c r="W20" s="804" t="s">
        <v>3687</v>
      </c>
      <c r="X20" s="804"/>
      <c r="Y20" s="804"/>
      <c r="Z20" s="804"/>
      <c r="AA20" s="804"/>
      <c r="AB20"/>
      <c r="AC20"/>
      <c r="AD20"/>
      <c r="AE20"/>
      <c r="AF20"/>
      <c r="AG20"/>
      <c r="AH20"/>
      <c r="AI20"/>
    </row>
    <row r="21" spans="2:35" ht="14.45">
      <c r="B21" s="987"/>
      <c r="C21" s="987"/>
      <c r="D21" s="987"/>
      <c r="E21" s="909"/>
      <c r="F21" s="987"/>
      <c r="G21" s="987"/>
      <c r="H21" s="1240"/>
      <c r="I21" s="987"/>
      <c r="J21" s="987"/>
      <c r="K21" s="987"/>
      <c r="L21" s="987"/>
      <c r="M21" s="987"/>
      <c r="N21" s="987"/>
      <c r="O21" s="987"/>
      <c r="P21" s="51" t="s">
        <v>3499</v>
      </c>
      <c r="Q21" s="40" t="s">
        <v>3500</v>
      </c>
      <c r="R21" s="51" t="s">
        <v>3501</v>
      </c>
      <c r="S21" s="51" t="s">
        <v>3502</v>
      </c>
      <c r="T21" s="51" t="s">
        <v>3503</v>
      </c>
      <c r="U21"/>
      <c r="V21"/>
      <c r="W21" s="51" t="s">
        <v>3499</v>
      </c>
      <c r="X21" s="40" t="s">
        <v>3500</v>
      </c>
      <c r="Y21" s="51" t="s">
        <v>3501</v>
      </c>
      <c r="Z21" s="51" t="s">
        <v>3502</v>
      </c>
      <c r="AA21" s="51" t="s">
        <v>3503</v>
      </c>
      <c r="AB21"/>
      <c r="AC21"/>
      <c r="AD21"/>
      <c r="AE21"/>
      <c r="AF21"/>
      <c r="AG21"/>
      <c r="AH21"/>
      <c r="AI21"/>
    </row>
    <row r="22" spans="2:35" ht="14.45">
      <c r="B22" s="987"/>
      <c r="C22" s="987"/>
      <c r="D22" s="987"/>
      <c r="E22" s="909"/>
      <c r="F22" s="987"/>
      <c r="G22" s="987"/>
      <c r="H22" s="1240"/>
      <c r="I22" s="987"/>
      <c r="J22" s="987"/>
      <c r="K22" s="987"/>
      <c r="L22" s="987"/>
      <c r="M22" s="987"/>
      <c r="N22" s="987"/>
      <c r="O22" s="987"/>
      <c r="P22" s="51" t="s">
        <v>3505</v>
      </c>
      <c r="Q22" s="51">
        <f>(104+(33*2)+(26*2)+(40*2))/1000</f>
        <v>0.30199999999999999</v>
      </c>
      <c r="R22" s="51">
        <f>80/1000</f>
        <v>0.08</v>
      </c>
      <c r="S22" s="51">
        <f>6/1000</f>
        <v>6.0000000000000001E-3</v>
      </c>
      <c r="T22" s="51">
        <f>S22*R22*Q22</f>
        <v>1.4495999999999999E-4</v>
      </c>
      <c r="U22"/>
      <c r="V22"/>
      <c r="W22" s="51" t="s">
        <v>3505</v>
      </c>
      <c r="X22" s="51">
        <f>(618+(180*2)+(450-365)+80)/1000</f>
        <v>1.143</v>
      </c>
      <c r="Y22" s="51">
        <f>150/1000</f>
        <v>0.15</v>
      </c>
      <c r="Z22" s="51">
        <f>12/1000</f>
        <v>1.2E-2</v>
      </c>
      <c r="AA22" s="51">
        <f>Z22*Y22*X22</f>
        <v>2.0574E-3</v>
      </c>
      <c r="AB22"/>
      <c r="AC22"/>
      <c r="AD22"/>
      <c r="AE22"/>
      <c r="AF22"/>
      <c r="AG22"/>
      <c r="AH22"/>
      <c r="AI22"/>
    </row>
    <row r="23" spans="2:35" ht="14.45">
      <c r="B23" s="987"/>
      <c r="C23" s="987"/>
      <c r="D23" s="987"/>
      <c r="E23" s="909"/>
      <c r="F23" s="987"/>
      <c r="G23" s="987"/>
      <c r="H23" s="1240"/>
      <c r="I23" s="987"/>
      <c r="J23" s="987"/>
      <c r="K23" s="987"/>
      <c r="L23" s="987"/>
      <c r="M23" s="987"/>
      <c r="N23" s="987"/>
      <c r="O23" s="987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2:35" ht="14.45">
      <c r="B24" s="987"/>
      <c r="C24" s="987"/>
      <c r="D24" s="987"/>
      <c r="E24" s="909"/>
      <c r="F24" s="987"/>
      <c r="G24" s="987"/>
      <c r="H24" s="1240"/>
      <c r="I24" s="987"/>
      <c r="J24" s="987"/>
      <c r="K24" s="987"/>
      <c r="L24" s="987"/>
      <c r="M24" s="987"/>
      <c r="N24" s="987"/>
      <c r="O24"/>
      <c r="P24" s="805" t="s">
        <v>3688</v>
      </c>
      <c r="Q24" s="805"/>
      <c r="R24" s="805"/>
      <c r="S24" s="805"/>
      <c r="T24" s="805"/>
      <c r="U24"/>
      <c r="V24"/>
      <c r="W24" s="664" t="s">
        <v>3689</v>
      </c>
      <c r="X24" s="664"/>
      <c r="Y24" s="664"/>
      <c r="Z24" s="664"/>
      <c r="AA24"/>
      <c r="AB24"/>
      <c r="AC24"/>
      <c r="AD24"/>
      <c r="AE24"/>
      <c r="AF24"/>
      <c r="AG24"/>
      <c r="AH24"/>
      <c r="AI24"/>
    </row>
    <row r="25" spans="2:35" ht="14.45">
      <c r="B25" s="987"/>
      <c r="C25" s="987"/>
      <c r="D25" s="987"/>
      <c r="E25" s="909"/>
      <c r="F25" s="987"/>
      <c r="G25" s="987"/>
      <c r="H25" s="1240"/>
      <c r="I25" s="987"/>
      <c r="J25" s="987"/>
      <c r="K25" s="987"/>
      <c r="L25" s="987"/>
      <c r="M25" s="987"/>
      <c r="N25" s="987"/>
      <c r="O25"/>
      <c r="P25" s="51" t="s">
        <v>3499</v>
      </c>
      <c r="Q25" s="40" t="s">
        <v>3500</v>
      </c>
      <c r="R25" s="51" t="s">
        <v>3501</v>
      </c>
      <c r="S25" s="51" t="s">
        <v>3502</v>
      </c>
      <c r="T25" s="51" t="s">
        <v>3503</v>
      </c>
      <c r="U25" s="51" t="s">
        <v>3690</v>
      </c>
      <c r="V25"/>
      <c r="W25" s="51" t="s">
        <v>3499</v>
      </c>
      <c r="X25" s="40" t="s">
        <v>3500</v>
      </c>
      <c r="Y25" s="51" t="s">
        <v>3501</v>
      </c>
      <c r="Z25" s="51" t="s">
        <v>3502</v>
      </c>
      <c r="AA25" s="51" t="s">
        <v>3503</v>
      </c>
      <c r="AB25" s="51" t="s">
        <v>3554</v>
      </c>
      <c r="AC25"/>
      <c r="AD25"/>
      <c r="AE25"/>
      <c r="AF25"/>
      <c r="AG25"/>
      <c r="AH25"/>
      <c r="AI25"/>
    </row>
    <row r="26" spans="2:35" ht="14.45">
      <c r="B26" s="987"/>
      <c r="C26" s="987"/>
      <c r="D26" s="987"/>
      <c r="E26" s="987"/>
      <c r="F26" s="987"/>
      <c r="G26" s="987"/>
      <c r="H26" s="1240"/>
      <c r="I26" s="987"/>
      <c r="J26" s="987"/>
      <c r="K26" s="987"/>
      <c r="L26" s="987"/>
      <c r="M26" s="987"/>
      <c r="N26" s="987"/>
      <c r="O26"/>
      <c r="P26" s="51" t="s">
        <v>3505</v>
      </c>
      <c r="Q26" s="51">
        <v>0</v>
      </c>
      <c r="R26" s="51">
        <v>0</v>
      </c>
      <c r="S26" s="51">
        <v>0</v>
      </c>
      <c r="T26" s="51">
        <f>S26*R26*Q26</f>
        <v>0</v>
      </c>
      <c r="U26" s="51"/>
      <c r="V26"/>
      <c r="W26" s="51" t="s">
        <v>3505</v>
      </c>
      <c r="X26" s="51">
        <f>((1280-812)+1275+(2*406))/1000</f>
        <v>2.5550000000000002</v>
      </c>
      <c r="Y26" s="51">
        <f>360/1000</f>
        <v>0.36</v>
      </c>
      <c r="Z26" s="51">
        <f>12/1000</f>
        <v>1.2E-2</v>
      </c>
      <c r="AA26" s="51">
        <f>Z26*Y26*X26</f>
        <v>1.1037600000000002E-2</v>
      </c>
      <c r="AB26" s="51">
        <f>AA26*Q19</f>
        <v>86.645160000000018</v>
      </c>
      <c r="AC26"/>
      <c r="AD26"/>
      <c r="AE26"/>
      <c r="AF26"/>
      <c r="AG26"/>
      <c r="AH26"/>
      <c r="AI26"/>
    </row>
    <row r="27" spans="2:35" ht="14.45">
      <c r="B27" s="987"/>
      <c r="C27" s="987"/>
      <c r="D27" s="987"/>
      <c r="E27" s="987"/>
      <c r="F27" s="987"/>
      <c r="G27" s="987"/>
      <c r="H27" s="1240"/>
      <c r="I27" s="987"/>
      <c r="J27" s="987"/>
      <c r="K27" s="987"/>
      <c r="L27" s="987"/>
      <c r="M27" s="987"/>
      <c r="N27" s="987"/>
      <c r="O27"/>
      <c r="P27" s="51" t="s">
        <v>3691</v>
      </c>
      <c r="Q27" s="51">
        <f>450/1000</f>
        <v>0.45</v>
      </c>
      <c r="R27" s="51"/>
      <c r="S27" s="51"/>
      <c r="T27" s="51"/>
      <c r="U27" s="51">
        <v>7.53</v>
      </c>
      <c r="V27"/>
      <c r="W27" s="51" t="s">
        <v>3692</v>
      </c>
      <c r="X27" s="51">
        <f>350/1000</f>
        <v>0.35</v>
      </c>
      <c r="Y27" s="51">
        <f>170/1000</f>
        <v>0.17</v>
      </c>
      <c r="Z27" s="51">
        <f>12/1000</f>
        <v>1.2E-2</v>
      </c>
      <c r="AA27" s="486">
        <f>Z27*Y27*X27</f>
        <v>7.1400000000000001E-4</v>
      </c>
      <c r="AB27" s="51"/>
      <c r="AC27"/>
      <c r="AD27"/>
      <c r="AE27"/>
      <c r="AF27"/>
      <c r="AG27"/>
      <c r="AH27"/>
      <c r="AI27"/>
    </row>
    <row r="28" spans="2:35" ht="14.45">
      <c r="B28" s="987"/>
      <c r="C28" s="987"/>
      <c r="D28" s="987"/>
      <c r="E28" s="987"/>
      <c r="F28" s="987"/>
      <c r="G28" s="987"/>
      <c r="H28" s="1240"/>
      <c r="I28" s="987"/>
      <c r="J28" s="987"/>
      <c r="K28" s="987"/>
      <c r="L28" s="987"/>
      <c r="M28" s="987"/>
      <c r="N28" s="987"/>
      <c r="O28"/>
      <c r="P28" s="51" t="s">
        <v>3693</v>
      </c>
      <c r="Q28" s="51">
        <f>(315*2)/1000</f>
        <v>0.63</v>
      </c>
      <c r="R28" s="51"/>
      <c r="S28" s="51"/>
      <c r="T28" s="51"/>
      <c r="U28" s="51">
        <v>14.41</v>
      </c>
      <c r="V28"/>
      <c r="W28" s="51" t="s">
        <v>3694</v>
      </c>
      <c r="X28" s="51">
        <f>X27-(65/1000)</f>
        <v>0.28499999999999998</v>
      </c>
      <c r="Y28" s="51">
        <f>Y27-(65/1000)</f>
        <v>0.10500000000000001</v>
      </c>
      <c r="Z28" s="51">
        <f>12/1000</f>
        <v>1.2E-2</v>
      </c>
      <c r="AA28" s="486">
        <f>Z28*Y28*X28</f>
        <v>3.591E-4</v>
      </c>
      <c r="AB28" s="51"/>
      <c r="AC28"/>
      <c r="AD28"/>
      <c r="AE28"/>
      <c r="AF28"/>
      <c r="AG28"/>
      <c r="AH28"/>
      <c r="AI28"/>
    </row>
    <row r="29" spans="2:35" ht="14.45">
      <c r="B29" s="987"/>
      <c r="C29" s="987"/>
      <c r="D29" s="987"/>
      <c r="E29" s="987"/>
      <c r="F29" s="987"/>
      <c r="G29" s="987"/>
      <c r="H29" s="1240"/>
      <c r="I29" s="987"/>
      <c r="J29" s="987"/>
      <c r="K29" s="987"/>
      <c r="L29" s="987"/>
      <c r="M29" s="987"/>
      <c r="N29" s="987"/>
      <c r="O29"/>
      <c r="P29" s="51" t="s">
        <v>3667</v>
      </c>
      <c r="Q29" s="51">
        <f>(340*2)/1000</f>
        <v>0.68</v>
      </c>
      <c r="R29" s="51">
        <f>(200*2)/1000</f>
        <v>0.4</v>
      </c>
      <c r="S29" s="51">
        <f>10/1000</f>
        <v>0.01</v>
      </c>
      <c r="T29" s="51">
        <f>Q29*R29*S29</f>
        <v>2.7200000000000002E-3</v>
      </c>
      <c r="U29" s="51"/>
      <c r="V29"/>
      <c r="W29" s="51" t="s">
        <v>3692</v>
      </c>
      <c r="X29" s="51"/>
      <c r="Y29" s="51"/>
      <c r="Z29" s="51"/>
      <c r="AA29" s="51">
        <f>2*(AA27-AA28)</f>
        <v>7.0980000000000001E-4</v>
      </c>
      <c r="AB29" s="51">
        <f>AA29*Q19</f>
        <v>5.57193</v>
      </c>
      <c r="AC29"/>
      <c r="AD29"/>
      <c r="AE29"/>
      <c r="AF29"/>
      <c r="AG29"/>
      <c r="AH29"/>
      <c r="AI29"/>
    </row>
    <row r="30" spans="2:35" ht="14.45">
      <c r="B30" s="987"/>
      <c r="C30" s="987"/>
      <c r="D30" s="987"/>
      <c r="E30" s="987"/>
      <c r="F30" s="987"/>
      <c r="G30" s="987"/>
      <c r="H30" s="1240"/>
      <c r="I30" s="987"/>
      <c r="J30" s="987"/>
      <c r="K30" s="987"/>
      <c r="L30" s="987"/>
      <c r="M30" s="987"/>
      <c r="N30" s="987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2:35" ht="14.45">
      <c r="B31" s="987"/>
      <c r="C31" s="987"/>
      <c r="D31" s="987"/>
      <c r="E31" s="987"/>
      <c r="F31" s="987"/>
      <c r="G31" s="987"/>
      <c r="H31" s="1240"/>
      <c r="I31" s="987"/>
      <c r="J31" s="987"/>
      <c r="K31" s="987"/>
      <c r="L31" s="987"/>
      <c r="M31" s="987"/>
      <c r="N31" s="987"/>
      <c r="O31"/>
      <c r="P31" s="804" t="s">
        <v>3695</v>
      </c>
      <c r="Q31" s="804"/>
      <c r="R31" s="804"/>
      <c r="S31" s="804"/>
      <c r="T31" s="804"/>
      <c r="U31" s="51"/>
      <c r="V31"/>
      <c r="W31" s="804" t="s">
        <v>3696</v>
      </c>
      <c r="X31" s="804"/>
      <c r="Y31" s="804"/>
      <c r="Z31" s="804"/>
      <c r="AA31" s="804"/>
      <c r="AB31" s="51"/>
      <c r="AC31"/>
      <c r="AD31"/>
      <c r="AE31"/>
      <c r="AF31"/>
      <c r="AG31"/>
      <c r="AH31"/>
      <c r="AI31"/>
    </row>
    <row r="32" spans="2:35" ht="14.45">
      <c r="B32" s="987"/>
      <c r="C32" s="987"/>
      <c r="D32" s="987"/>
      <c r="E32" s="987"/>
      <c r="F32" s="987"/>
      <c r="G32" s="987"/>
      <c r="H32" s="1240"/>
      <c r="I32" s="987"/>
      <c r="J32" s="987"/>
      <c r="K32" s="987"/>
      <c r="L32" s="987"/>
      <c r="M32" s="987"/>
      <c r="N32" s="987"/>
      <c r="O32"/>
      <c r="P32" s="51" t="s">
        <v>3499</v>
      </c>
      <c r="Q32" s="40" t="s">
        <v>3500</v>
      </c>
      <c r="R32" s="51" t="s">
        <v>3501</v>
      </c>
      <c r="S32" s="51" t="s">
        <v>3502</v>
      </c>
      <c r="T32" s="51" t="s">
        <v>3503</v>
      </c>
      <c r="U32" s="51"/>
      <c r="V32"/>
      <c r="W32" s="51" t="s">
        <v>3499</v>
      </c>
      <c r="X32" s="40" t="s">
        <v>3500</v>
      </c>
      <c r="Y32" s="51" t="s">
        <v>3501</v>
      </c>
      <c r="Z32" s="51" t="s">
        <v>3502</v>
      </c>
      <c r="AA32" s="51" t="s">
        <v>3503</v>
      </c>
      <c r="AB32" s="51"/>
      <c r="AC32"/>
      <c r="AD32"/>
      <c r="AE32"/>
      <c r="AF32"/>
      <c r="AG32"/>
      <c r="AH32"/>
      <c r="AI32"/>
    </row>
    <row r="33" spans="5:35" ht="14.45">
      <c r="E33" s="987"/>
      <c r="F33" s="987"/>
      <c r="G33" s="987"/>
      <c r="H33" s="1240"/>
      <c r="I33" s="987"/>
      <c r="J33" s="987"/>
      <c r="K33" s="987"/>
      <c r="L33" s="987"/>
      <c r="M33" s="987"/>
      <c r="N33" s="987"/>
      <c r="O33"/>
      <c r="P33" s="51" t="s">
        <v>3505</v>
      </c>
      <c r="Q33" s="51">
        <f>(489+68.3+68.3)/1000</f>
        <v>0.62559999999999993</v>
      </c>
      <c r="R33" s="51">
        <f>2*60/1000</f>
        <v>0.12</v>
      </c>
      <c r="S33" s="51">
        <f>S35</f>
        <v>8.0000000000000002E-3</v>
      </c>
      <c r="T33" s="51">
        <f>S33*R33*Q33</f>
        <v>6.0057599999999991E-4</v>
      </c>
      <c r="U33" s="51">
        <f>T33*Q19</f>
        <v>4.7145215999999994</v>
      </c>
      <c r="V33"/>
      <c r="W33" s="51" t="s">
        <v>3505</v>
      </c>
      <c r="X33" s="51">
        <f>(540+57.3+57.3)/1000</f>
        <v>0.65459999999999996</v>
      </c>
      <c r="Y33" s="51">
        <f>210/1000</f>
        <v>0.21</v>
      </c>
      <c r="Z33" s="51">
        <f>Z35</f>
        <v>0.01</v>
      </c>
      <c r="AA33" s="51">
        <f>Z33*Y33*X33*2</f>
        <v>2.7493199999999995E-3</v>
      </c>
      <c r="AB33" s="51">
        <f>AA33*Q19</f>
        <v>21.582161999999997</v>
      </c>
      <c r="AC33"/>
      <c r="AD33"/>
      <c r="AE33"/>
      <c r="AF33"/>
      <c r="AG33"/>
      <c r="AH33"/>
      <c r="AI33"/>
    </row>
    <row r="34" spans="5:35" ht="14.45">
      <c r="E34" s="909"/>
      <c r="F34" s="987"/>
      <c r="G34" s="987"/>
      <c r="H34" s="1240"/>
      <c r="I34" s="987"/>
      <c r="J34" s="987"/>
      <c r="K34" s="987"/>
      <c r="L34" s="987"/>
      <c r="M34" s="987"/>
      <c r="N34" s="987"/>
      <c r="O34"/>
      <c r="P34" s="51" t="s">
        <v>3667</v>
      </c>
      <c r="Q34" s="51">
        <f>460/1000</f>
        <v>0.46</v>
      </c>
      <c r="R34" s="51">
        <f>310/1000</f>
        <v>0.31</v>
      </c>
      <c r="S34" s="51">
        <f>12/1000</f>
        <v>1.2E-2</v>
      </c>
      <c r="T34" s="51">
        <f>S34*R34*Q34</f>
        <v>1.7112000000000002E-3</v>
      </c>
      <c r="U34" s="51"/>
      <c r="V34"/>
      <c r="W34" s="51" t="s">
        <v>3667</v>
      </c>
      <c r="X34" s="51">
        <f>470/1000</f>
        <v>0.47</v>
      </c>
      <c r="Y34" s="51">
        <f>350/1000</f>
        <v>0.35</v>
      </c>
      <c r="Z34" s="51">
        <f>16/1000</f>
        <v>1.6E-2</v>
      </c>
      <c r="AA34" s="51">
        <f>Z34*Y34*X34</f>
        <v>2.6319999999999998E-3</v>
      </c>
      <c r="AB34" s="51">
        <f>AA34*Q19</f>
        <v>20.661199999999997</v>
      </c>
      <c r="AC34"/>
      <c r="AD34"/>
      <c r="AE34"/>
      <c r="AF34"/>
      <c r="AG34"/>
      <c r="AH34"/>
      <c r="AI34"/>
    </row>
    <row r="35" spans="5:35" ht="14.45">
      <c r="E35" s="909"/>
      <c r="F35" s="987"/>
      <c r="G35" s="987"/>
      <c r="H35" s="1240"/>
      <c r="I35" s="987"/>
      <c r="J35" s="987"/>
      <c r="K35" s="987"/>
      <c r="L35" s="987"/>
      <c r="M35" s="987"/>
      <c r="N35" s="987"/>
      <c r="O35"/>
      <c r="P35" s="51" t="s">
        <v>3697</v>
      </c>
      <c r="Q35" s="51" t="s">
        <v>23</v>
      </c>
      <c r="R35" s="51">
        <f>36152.5316/(1000*1000)</f>
        <v>3.6152531600000003E-2</v>
      </c>
      <c r="S35" s="51">
        <f>8/1000</f>
        <v>8.0000000000000002E-3</v>
      </c>
      <c r="T35" s="51">
        <f>2*S35*R35</f>
        <v>5.7844050560000007E-4</v>
      </c>
      <c r="U35" s="51">
        <f>T35*Q19</f>
        <v>4.5407579689600004</v>
      </c>
      <c r="V35"/>
      <c r="W35" s="51" t="s">
        <v>3697</v>
      </c>
      <c r="X35" s="51" t="s">
        <v>23</v>
      </c>
      <c r="Y35" s="51">
        <f>38467.5661/(1000*1000)</f>
        <v>3.8467566099999996E-2</v>
      </c>
      <c r="Z35" s="51">
        <f>10/1000</f>
        <v>0.01</v>
      </c>
      <c r="AA35" s="51">
        <f>Z35*Y35</f>
        <v>3.8467566099999997E-4</v>
      </c>
      <c r="AB35" s="51">
        <f>AA35*Q19*2</f>
        <v>6.0394078776999995</v>
      </c>
      <c r="AC35"/>
      <c r="AD35"/>
      <c r="AE35"/>
      <c r="AF35"/>
      <c r="AG35"/>
      <c r="AH35"/>
      <c r="AI35"/>
    </row>
    <row r="36" spans="5:35" ht="14.45">
      <c r="E36" s="909"/>
      <c r="F36" s="987"/>
      <c r="G36" s="987"/>
      <c r="H36" s="1240"/>
      <c r="I36" s="987"/>
      <c r="J36" s="987"/>
      <c r="K36" s="987"/>
      <c r="L36" s="987"/>
      <c r="M36" s="987"/>
      <c r="N36" s="987"/>
      <c r="O36"/>
      <c r="P36" s="51" t="s">
        <v>3512</v>
      </c>
      <c r="Q36" s="51">
        <f>(489+63.3+63.3)/1000</f>
        <v>0.61559999999999993</v>
      </c>
      <c r="R36" s="51">
        <f>310/1000</f>
        <v>0.31</v>
      </c>
      <c r="S36" s="51">
        <f>S35</f>
        <v>8.0000000000000002E-3</v>
      </c>
      <c r="T36" s="51">
        <f>S36*R36*Q36</f>
        <v>1.5266879999999998E-3</v>
      </c>
      <c r="U36" s="51">
        <f>T36*Q19</f>
        <v>11.984500799999998</v>
      </c>
      <c r="V36"/>
      <c r="W36" s="51" t="s">
        <v>3512</v>
      </c>
      <c r="X36" s="51">
        <f>(57.28+57.28+540)/1000</f>
        <v>0.65455999999999992</v>
      </c>
      <c r="Y36" s="51">
        <f>350/1000</f>
        <v>0.35</v>
      </c>
      <c r="Z36" s="51">
        <f>Z35</f>
        <v>0.01</v>
      </c>
      <c r="AA36" s="51">
        <f>Z36*Y36*X36</f>
        <v>2.2909599999999994E-3</v>
      </c>
      <c r="AB36" s="51">
        <f>AA36*Q19</f>
        <v>17.984035999999996</v>
      </c>
      <c r="AC36"/>
      <c r="AD36"/>
      <c r="AE36"/>
      <c r="AF36"/>
      <c r="AG36"/>
      <c r="AH36"/>
      <c r="AI36"/>
    </row>
    <row r="37" spans="5:35" ht="14.45">
      <c r="E37" s="909"/>
      <c r="F37" s="987"/>
      <c r="G37" s="987"/>
      <c r="H37" s="1240"/>
      <c r="I37" s="987"/>
      <c r="J37" s="987"/>
      <c r="K37" s="987"/>
      <c r="L37" s="987"/>
      <c r="M37" s="987"/>
      <c r="N37" s="98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5:35" ht="14.45">
      <c r="E38" s="909"/>
      <c r="F38" s="987"/>
      <c r="G38" s="987"/>
      <c r="H38" s="1240"/>
      <c r="I38" s="987"/>
      <c r="J38" s="987"/>
      <c r="K38" s="987"/>
      <c r="L38" s="987"/>
      <c r="M38" s="987"/>
      <c r="N38" s="987"/>
      <c r="O38"/>
      <c r="P38" s="804" t="s">
        <v>3698</v>
      </c>
      <c r="Q38" s="804"/>
      <c r="R38" s="804"/>
      <c r="S38" s="804"/>
      <c r="T38" s="804"/>
      <c r="U38" s="51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spans="5:35" ht="14.45">
      <c r="E39" s="909"/>
      <c r="F39" s="987"/>
      <c r="G39" s="987"/>
      <c r="H39" s="1240"/>
      <c r="I39" s="987"/>
      <c r="J39" s="987"/>
      <c r="K39" s="987"/>
      <c r="L39" s="987"/>
      <c r="M39" s="987"/>
      <c r="N39" s="987"/>
      <c r="O39"/>
      <c r="P39" s="51" t="s">
        <v>3499</v>
      </c>
      <c r="Q39" s="40" t="s">
        <v>3500</v>
      </c>
      <c r="R39" s="51" t="s">
        <v>3501</v>
      </c>
      <c r="S39" s="51" t="s">
        <v>3502</v>
      </c>
      <c r="T39" s="51" t="s">
        <v>3503</v>
      </c>
      <c r="U39" s="51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5:35" ht="14.45">
      <c r="E40" s="909"/>
      <c r="F40" s="987"/>
      <c r="G40" s="987"/>
      <c r="H40" s="1240"/>
      <c r="I40" s="987"/>
      <c r="J40" s="987"/>
      <c r="K40" s="987"/>
      <c r="L40" s="987"/>
      <c r="M40" s="987"/>
      <c r="N40" s="987"/>
      <c r="O40"/>
      <c r="P40" s="51" t="s">
        <v>3505</v>
      </c>
      <c r="Q40" s="51">
        <f>(580+75+75)/1000</f>
        <v>0.73</v>
      </c>
      <c r="R40" s="51">
        <f>150/1000</f>
        <v>0.15</v>
      </c>
      <c r="S40" s="51">
        <f>10/1000</f>
        <v>0.01</v>
      </c>
      <c r="T40" s="51">
        <f>S40*R40*Q40</f>
        <v>1.0950000000000001E-3</v>
      </c>
      <c r="U40" s="51">
        <f>T40*Q19</f>
        <v>8.5957500000000007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5:35" ht="14.45">
      <c r="E41" s="909"/>
      <c r="F41" s="987"/>
      <c r="G41" s="987"/>
      <c r="H41" s="1240"/>
      <c r="I41" s="987"/>
      <c r="J41" s="987"/>
      <c r="K41" s="987"/>
      <c r="L41" s="987"/>
      <c r="M41" s="987"/>
      <c r="N41" s="987"/>
      <c r="O41"/>
      <c r="P41" s="51" t="s">
        <v>3667</v>
      </c>
      <c r="Q41" s="51">
        <f>413/1000</f>
        <v>0.41299999999999998</v>
      </c>
      <c r="R41" s="51">
        <f>320/1000</f>
        <v>0.32</v>
      </c>
      <c r="S41" s="51">
        <f>12/1000</f>
        <v>1.2E-2</v>
      </c>
      <c r="T41" s="51">
        <f>S41*R41*Q41</f>
        <v>1.58592E-3</v>
      </c>
      <c r="U41" s="51">
        <f>T41*Q19</f>
        <v>12.449472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5:35" ht="14.45">
      <c r="E42" s="909"/>
      <c r="F42" s="987"/>
      <c r="G42" s="987"/>
      <c r="H42" s="1240"/>
      <c r="I42" s="987"/>
      <c r="J42" s="987"/>
      <c r="K42" s="987"/>
      <c r="L42" s="987"/>
      <c r="M42" s="987"/>
      <c r="N42" s="987"/>
      <c r="O42"/>
      <c r="P42" s="51" t="s">
        <v>3699</v>
      </c>
      <c r="Q42" s="51">
        <f>100/1000</f>
        <v>0.1</v>
      </c>
      <c r="R42" s="51">
        <f>150/1000</f>
        <v>0.15</v>
      </c>
      <c r="S42" s="51">
        <f>S40</f>
        <v>0.01</v>
      </c>
      <c r="T42" s="51">
        <f>S42*R42*Q42</f>
        <v>1.5000000000000001E-4</v>
      </c>
      <c r="U42" s="51">
        <f>Q19*T42</f>
        <v>1.1775000000000002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5:35" ht="14.45">
      <c r="E43" s="909"/>
      <c r="F43" s="987"/>
      <c r="G43" s="987"/>
      <c r="H43" s="1240"/>
      <c r="I43" s="987"/>
      <c r="J43" s="987"/>
      <c r="K43" s="987"/>
      <c r="L43" s="987"/>
      <c r="M43" s="987"/>
      <c r="N43" s="987"/>
      <c r="O43"/>
      <c r="P43" s="51" t="s">
        <v>3700</v>
      </c>
      <c r="Q43" s="51">
        <f>156/1000</f>
        <v>0.156</v>
      </c>
      <c r="R43" s="51">
        <f>150/1000</f>
        <v>0.15</v>
      </c>
      <c r="S43" s="51">
        <f>S40</f>
        <v>0.01</v>
      </c>
      <c r="T43" s="51">
        <f>S43*R43*Q43</f>
        <v>2.34E-4</v>
      </c>
      <c r="U43" s="51">
        <f>T43*Q19*2</f>
        <v>3.6738</v>
      </c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5:35" ht="14.45">
      <c r="E44" s="909"/>
      <c r="F44" s="987"/>
      <c r="G44" s="987"/>
      <c r="H44" s="1240"/>
      <c r="I44" s="987"/>
      <c r="J44" s="987"/>
      <c r="K44" s="987"/>
      <c r="L44" s="987"/>
      <c r="M44" s="987"/>
      <c r="N44" s="987"/>
      <c r="O44"/>
      <c r="P44" s="51" t="s">
        <v>3701</v>
      </c>
      <c r="Q44" s="51" t="s">
        <v>3519</v>
      </c>
      <c r="R44" s="51">
        <f>32227.8186/(1000*1000)</f>
        <v>3.2227818599999999E-2</v>
      </c>
      <c r="S44" s="51">
        <f>S43</f>
        <v>0.01</v>
      </c>
      <c r="T44" s="51">
        <f>S44*R44</f>
        <v>3.2227818600000002E-4</v>
      </c>
      <c r="U44" s="51">
        <f>T44*Q19</f>
        <v>2.5298837601000002</v>
      </c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spans="5:35" ht="14.45">
      <c r="E45" s="909"/>
      <c r="F45" s="987"/>
      <c r="G45" s="987"/>
      <c r="H45" s="1240"/>
      <c r="I45" s="987"/>
      <c r="J45" s="987"/>
      <c r="K45" s="987"/>
      <c r="L45" s="987"/>
      <c r="M45" s="987"/>
      <c r="N45" s="987"/>
      <c r="O45"/>
      <c r="P45" s="51" t="s">
        <v>3512</v>
      </c>
      <c r="Q45" s="51">
        <f>(70+70+179)/1000</f>
        <v>0.31900000000000001</v>
      </c>
      <c r="R45" s="51">
        <f>R42</f>
        <v>0.15</v>
      </c>
      <c r="S45" s="51">
        <f>S44</f>
        <v>0.01</v>
      </c>
      <c r="T45" s="51">
        <f>S45*R45*Q45</f>
        <v>4.7850000000000003E-4</v>
      </c>
      <c r="U45" s="51">
        <f>T45*Q19</f>
        <v>3.7562250000000001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spans="5:35" ht="14.45">
      <c r="E46" s="909"/>
      <c r="F46" s="987"/>
      <c r="G46" s="987"/>
      <c r="H46" s="1240"/>
      <c r="I46" s="987"/>
      <c r="J46" s="987"/>
      <c r="K46" s="987"/>
      <c r="L46" s="987"/>
      <c r="M46" s="987"/>
      <c r="N46" s="987"/>
      <c r="O46"/>
      <c r="P46" s="51" t="s">
        <v>3702</v>
      </c>
      <c r="Q46" s="51" t="s">
        <v>3519</v>
      </c>
      <c r="R46" s="51">
        <f>10141.5385/(1000*1000)</f>
        <v>1.01415385E-2</v>
      </c>
      <c r="S46" s="51">
        <f>S44</f>
        <v>0.01</v>
      </c>
      <c r="T46" s="51">
        <f>S46*R46</f>
        <v>1.01415385E-4</v>
      </c>
      <c r="U46" s="51">
        <f>T46*Q19*2</f>
        <v>1.5922215444999999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pans="5:35" ht="14.45">
      <c r="E47" s="909"/>
      <c r="F47" s="987"/>
      <c r="G47" s="987"/>
      <c r="H47" s="1240"/>
      <c r="I47" s="987"/>
      <c r="J47" s="987"/>
      <c r="K47" s="987"/>
      <c r="L47" s="987"/>
      <c r="M47" s="987"/>
      <c r="N47" s="987"/>
      <c r="O47"/>
      <c r="P47" s="51" t="s">
        <v>3703</v>
      </c>
      <c r="Q47" s="51">
        <f>670/1000</f>
        <v>0.67</v>
      </c>
      <c r="R47" s="51">
        <f>320/1000</f>
        <v>0.32</v>
      </c>
      <c r="S47" s="51">
        <f>12/1000</f>
        <v>1.2E-2</v>
      </c>
      <c r="T47" s="51">
        <f>S47*R47*Q47</f>
        <v>2.5728000000000001E-3</v>
      </c>
      <c r="U47" s="51">
        <f>T47*Q19</f>
        <v>20.196480000000001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5:35" ht="14.45">
      <c r="E48" s="909"/>
      <c r="F48" s="987"/>
      <c r="G48" s="987"/>
      <c r="H48" s="1240"/>
      <c r="I48" s="987"/>
      <c r="J48" s="987"/>
      <c r="K48" s="987"/>
      <c r="L48" s="987"/>
      <c r="M48" s="987"/>
      <c r="N48" s="987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15:35" ht="14.45"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15:35" ht="14.45"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15:35" ht="14.45">
      <c r="O51"/>
      <c r="P51" s="987"/>
      <c r="Q51" s="987"/>
      <c r="R51" s="987"/>
      <c r="S51" s="987"/>
      <c r="T51" s="987"/>
      <c r="U51" s="987"/>
      <c r="V51" s="987"/>
      <c r="W51" s="987"/>
      <c r="X51" s="987"/>
      <c r="Y51" s="987"/>
      <c r="Z51" s="987"/>
      <c r="AA51" s="987"/>
      <c r="AB51" s="987"/>
      <c r="AC51" s="987"/>
      <c r="AD51" s="987"/>
      <c r="AE51" s="987"/>
      <c r="AF51" s="987"/>
      <c r="AG51" s="987"/>
      <c r="AH51" s="987"/>
      <c r="AI51" s="987"/>
    </row>
    <row r="52" spans="15:35" ht="14.45">
      <c r="O52"/>
      <c r="P52" s="987"/>
      <c r="Q52" s="987"/>
      <c r="R52" s="987"/>
      <c r="S52" s="987"/>
      <c r="T52" s="987"/>
      <c r="U52" s="987"/>
      <c r="V52" s="987"/>
      <c r="W52" s="987"/>
      <c r="X52" s="987"/>
      <c r="Y52" s="987"/>
      <c r="Z52" s="987"/>
      <c r="AA52" s="987"/>
      <c r="AB52" s="987"/>
      <c r="AC52" s="987"/>
      <c r="AD52" s="987"/>
      <c r="AE52" s="987"/>
      <c r="AF52" s="987"/>
      <c r="AG52" s="987"/>
      <c r="AH52" s="987"/>
      <c r="AI52" s="987"/>
    </row>
    <row r="53" spans="15:35" ht="14.45">
      <c r="O53"/>
      <c r="P53" s="987"/>
      <c r="Q53" s="987"/>
      <c r="R53" s="987"/>
      <c r="S53" s="987"/>
      <c r="T53" s="987"/>
      <c r="U53" s="987"/>
      <c r="V53" s="987"/>
      <c r="W53" s="987"/>
      <c r="X53" s="987"/>
      <c r="Y53" s="987"/>
      <c r="Z53" s="987"/>
      <c r="AA53" s="987"/>
      <c r="AB53" s="987"/>
      <c r="AC53" s="987"/>
      <c r="AD53" s="987"/>
      <c r="AE53" s="987"/>
      <c r="AF53" s="987"/>
      <c r="AG53" s="987"/>
      <c r="AH53" s="987"/>
      <c r="AI53" s="987"/>
    </row>
    <row r="54" spans="15:35" ht="14.45">
      <c r="O54"/>
      <c r="P54" s="987"/>
      <c r="Q54" s="987"/>
      <c r="R54" s="987"/>
      <c r="S54" s="987"/>
      <c r="T54" s="987"/>
      <c r="U54" s="987"/>
      <c r="V54" s="987"/>
      <c r="W54" s="987"/>
      <c r="X54" s="987"/>
      <c r="Y54" s="987"/>
      <c r="Z54" s="987"/>
      <c r="AA54" s="987"/>
      <c r="AB54" s="987"/>
      <c r="AC54" s="987"/>
      <c r="AD54" s="987"/>
      <c r="AE54" s="987"/>
      <c r="AF54" s="987"/>
      <c r="AG54" s="987"/>
      <c r="AH54" s="987"/>
      <c r="AI54" s="987"/>
    </row>
    <row r="55" spans="15:35" ht="14.45">
      <c r="O55"/>
      <c r="P55" s="987"/>
      <c r="Q55" s="987"/>
      <c r="R55" s="987"/>
      <c r="S55" s="987"/>
      <c r="T55" s="987"/>
      <c r="U55" s="987"/>
      <c r="V55" s="987"/>
      <c r="W55" s="987"/>
      <c r="X55" s="987"/>
      <c r="Y55" s="987"/>
      <c r="Z55" s="987"/>
      <c r="AA55" s="987"/>
      <c r="AB55" s="987"/>
      <c r="AC55" s="987"/>
      <c r="AD55" s="987"/>
      <c r="AE55" s="987"/>
      <c r="AF55" s="987"/>
      <c r="AG55" s="987"/>
      <c r="AH55" s="987"/>
      <c r="AI55" s="987"/>
    </row>
    <row r="56" spans="15:35" ht="14.45">
      <c r="O56"/>
      <c r="P56" s="987"/>
      <c r="Q56" s="987"/>
      <c r="R56" s="987"/>
      <c r="S56" s="987"/>
      <c r="T56" s="987"/>
      <c r="U56" s="987"/>
      <c r="V56" s="987"/>
      <c r="W56" s="987"/>
      <c r="X56" s="987"/>
      <c r="Y56" s="987"/>
      <c r="Z56" s="987"/>
      <c r="AA56" s="987"/>
      <c r="AB56" s="987"/>
      <c r="AC56" s="987"/>
      <c r="AD56" s="987"/>
      <c r="AE56" s="987"/>
      <c r="AF56" s="987"/>
      <c r="AG56" s="987"/>
      <c r="AH56" s="987"/>
      <c r="AI56" s="987"/>
    </row>
    <row r="57" spans="15:35" ht="14.45">
      <c r="O57"/>
      <c r="P57" s="987"/>
      <c r="Q57" s="987"/>
      <c r="R57" s="987"/>
      <c r="S57" s="987"/>
      <c r="T57" s="987"/>
      <c r="U57" s="987"/>
      <c r="V57" s="987"/>
      <c r="W57" s="987"/>
      <c r="X57" s="987"/>
      <c r="Y57" s="987"/>
      <c r="Z57" s="987"/>
      <c r="AA57" s="987"/>
      <c r="AB57" s="987"/>
      <c r="AC57" s="987"/>
      <c r="AD57" s="987"/>
      <c r="AE57" s="987"/>
      <c r="AF57" s="987"/>
      <c r="AG57" s="987"/>
      <c r="AH57" s="987"/>
      <c r="AI57" s="987"/>
    </row>
  </sheetData>
  <mergeCells count="11">
    <mergeCell ref="W31:AA31"/>
    <mergeCell ref="P38:T38"/>
    <mergeCell ref="P20:T20"/>
    <mergeCell ref="P24:T24"/>
    <mergeCell ref="W20:AA20"/>
    <mergeCell ref="P31:T31"/>
    <mergeCell ref="P2:S2"/>
    <mergeCell ref="B4:L4"/>
    <mergeCell ref="B2:L3"/>
    <mergeCell ref="P18:AB18"/>
    <mergeCell ref="Q8:W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6743"/>
  </sheetPr>
  <dimension ref="B3:AF7"/>
  <sheetViews>
    <sheetView topLeftCell="F1" zoomScaleNormal="100" workbookViewId="0">
      <selection activeCell="O7" sqref="O7"/>
    </sheetView>
  </sheetViews>
  <sheetFormatPr defaultColWidth="11.42578125" defaultRowHeight="11.45"/>
  <cols>
    <col min="1" max="1" width="2.28515625" style="362" customWidth="1"/>
    <col min="2" max="2" width="3" style="362" bestFit="1" customWidth="1"/>
    <col min="3" max="3" width="9.28515625" style="362" bestFit="1" customWidth="1"/>
    <col min="4" max="4" width="5.5703125" style="362" bestFit="1" customWidth="1"/>
    <col min="5" max="5" width="36.7109375" style="362" customWidth="1"/>
    <col min="6" max="6" width="5.5703125" style="362" customWidth="1"/>
    <col min="7" max="7" width="6.5703125" style="529" customWidth="1"/>
    <col min="8" max="8" width="6.42578125" style="362" bestFit="1" customWidth="1"/>
    <col min="9" max="9" width="13.7109375" style="362" bestFit="1" customWidth="1"/>
    <col min="10" max="10" width="15.28515625" style="362" bestFit="1" customWidth="1"/>
    <col min="11" max="11" width="11.42578125" style="362"/>
    <col min="12" max="12" width="13.28515625" style="362" bestFit="1" customWidth="1"/>
    <col min="13" max="13" width="11.42578125" style="362"/>
    <col min="14" max="14" width="13.28515625" style="362" bestFit="1" customWidth="1"/>
    <col min="15" max="15" width="8.28515625" style="528" bestFit="1" customWidth="1"/>
    <col min="16" max="16" width="13.7109375" style="362" bestFit="1" customWidth="1"/>
    <col min="17" max="17" width="17.28515625" style="362" bestFit="1" customWidth="1"/>
    <col min="18" max="18" width="12.28515625" style="362" bestFit="1" customWidth="1"/>
    <col min="19" max="19" width="15.5703125" style="362" bestFit="1" customWidth="1"/>
    <col min="20" max="20" width="9.42578125" style="362" customWidth="1"/>
    <col min="21" max="26" width="11.42578125" style="362"/>
    <col min="27" max="27" width="19.7109375" style="362" bestFit="1" customWidth="1"/>
    <col min="28" max="28" width="11.42578125" style="362"/>
    <col min="29" max="29" width="15.28515625" style="362" bestFit="1" customWidth="1"/>
    <col min="30" max="16384" width="11.42578125" style="362"/>
  </cols>
  <sheetData>
    <row r="3" spans="2:32" ht="12" thickBot="1"/>
    <row r="4" spans="2:32" ht="12.6" thickBot="1">
      <c r="I4" s="825" t="s">
        <v>3452</v>
      </c>
      <c r="J4" s="826"/>
      <c r="K4" s="827" t="s">
        <v>12</v>
      </c>
      <c r="L4" s="824"/>
      <c r="M4" s="827" t="s">
        <v>13</v>
      </c>
      <c r="N4" s="824"/>
      <c r="O4" s="827" t="s">
        <v>14</v>
      </c>
      <c r="P4" s="824"/>
      <c r="Q4" s="529"/>
      <c r="R4" s="529"/>
      <c r="S4" s="828" t="s">
        <v>15</v>
      </c>
      <c r="T4" s="829"/>
      <c r="U4" s="820" t="s">
        <v>16</v>
      </c>
      <c r="V4" s="821"/>
      <c r="W4" s="820" t="s">
        <v>17</v>
      </c>
      <c r="X4" s="821"/>
      <c r="Y4" s="820" t="s">
        <v>18</v>
      </c>
      <c r="Z4" s="821"/>
      <c r="AA4" s="529"/>
      <c r="AB4" s="529"/>
      <c r="AC4" s="529"/>
      <c r="AD4" s="529"/>
      <c r="AE4" s="529"/>
      <c r="AF4" s="529"/>
    </row>
    <row r="5" spans="2:32" ht="12.6" thickBot="1">
      <c r="I5" s="530">
        <v>0.9</v>
      </c>
      <c r="J5" s="531">
        <v>0.1</v>
      </c>
      <c r="K5" s="532">
        <f>SUBTOTAL(9,K7:K7)</f>
        <v>0</v>
      </c>
      <c r="L5" s="533">
        <f>SUBTOTAL(9,L7:L7)</f>
        <v>0</v>
      </c>
      <c r="M5" s="534">
        <f>IFERROR(SUBTOTAL(9,M7:M7),0)</f>
        <v>0</v>
      </c>
      <c r="N5" s="533">
        <f>SUBTOTAL(9,N7:N7)</f>
        <v>0</v>
      </c>
      <c r="O5" s="535">
        <f>IFERROR(P5/G5,0)</f>
        <v>0</v>
      </c>
      <c r="P5" s="533">
        <f>SUBTOTAL(9,P7:P7)</f>
        <v>0</v>
      </c>
      <c r="Q5" s="529"/>
      <c r="R5" s="529"/>
      <c r="S5" s="536">
        <v>0.9</v>
      </c>
      <c r="T5" s="537">
        <v>0.1</v>
      </c>
      <c r="U5" s="538"/>
      <c r="V5" s="539">
        <f>+SUBTOTAL(9,V7:V819)</f>
        <v>0</v>
      </c>
      <c r="W5" s="540"/>
      <c r="X5" s="539"/>
      <c r="Y5" s="540"/>
      <c r="Z5" s="539">
        <f>+SUBTOTAL(9,Z7:Z819)</f>
        <v>0</v>
      </c>
      <c r="AA5" s="822" t="s">
        <v>19</v>
      </c>
      <c r="AB5" s="823"/>
      <c r="AC5" s="823"/>
      <c r="AD5" s="823"/>
      <c r="AE5" s="823"/>
      <c r="AF5" s="824"/>
    </row>
    <row r="6" spans="2:32" ht="12.6" thickBot="1">
      <c r="B6" s="587" t="s">
        <v>20</v>
      </c>
      <c r="C6" s="587" t="s">
        <v>2894</v>
      </c>
      <c r="D6" s="588"/>
      <c r="E6" s="589" t="s">
        <v>2895</v>
      </c>
      <c r="F6" s="590"/>
      <c r="G6" s="601"/>
      <c r="H6" s="591" t="s">
        <v>54</v>
      </c>
      <c r="I6" s="592" t="s">
        <v>3443</v>
      </c>
      <c r="J6" s="593" t="s">
        <v>3453</v>
      </c>
      <c r="K6" s="594" t="s">
        <v>54</v>
      </c>
      <c r="L6" s="593" t="s">
        <v>55</v>
      </c>
      <c r="M6" s="594" t="s">
        <v>54</v>
      </c>
      <c r="N6" s="595" t="s">
        <v>55</v>
      </c>
      <c r="O6" s="596" t="s">
        <v>54</v>
      </c>
      <c r="P6" s="597" t="s">
        <v>56</v>
      </c>
      <c r="Q6" s="598" t="s">
        <v>57</v>
      </c>
      <c r="R6" s="599" t="s">
        <v>58</v>
      </c>
      <c r="S6" s="594" t="s">
        <v>3454</v>
      </c>
      <c r="T6" s="593" t="s">
        <v>60</v>
      </c>
      <c r="U6" s="594" t="s">
        <v>61</v>
      </c>
      <c r="V6" s="593" t="s">
        <v>55</v>
      </c>
      <c r="W6" s="594" t="s">
        <v>61</v>
      </c>
      <c r="X6" s="593" t="s">
        <v>55</v>
      </c>
      <c r="Y6" s="594" t="s">
        <v>61</v>
      </c>
      <c r="Z6" s="593" t="s">
        <v>55</v>
      </c>
      <c r="AA6" s="598" t="s">
        <v>59</v>
      </c>
      <c r="AB6" s="600" t="s">
        <v>62</v>
      </c>
      <c r="AC6" s="600" t="s">
        <v>50</v>
      </c>
      <c r="AD6" s="600" t="s">
        <v>63</v>
      </c>
      <c r="AE6" s="600" t="s">
        <v>64</v>
      </c>
      <c r="AF6" s="593" t="s">
        <v>60</v>
      </c>
    </row>
    <row r="7" spans="2:32" ht="23.45" thickBot="1">
      <c r="B7" s="577">
        <v>1</v>
      </c>
      <c r="C7" s="577" t="s">
        <v>3040</v>
      </c>
      <c r="D7" s="578" t="s">
        <v>3297</v>
      </c>
      <c r="E7" s="579" t="s">
        <v>3041</v>
      </c>
      <c r="F7" s="580" t="s">
        <v>2075</v>
      </c>
      <c r="G7" s="603">
        <v>1</v>
      </c>
      <c r="H7" s="605">
        <v>69</v>
      </c>
      <c r="I7" s="547"/>
      <c r="J7" s="548"/>
      <c r="K7" s="547"/>
      <c r="L7" s="548"/>
      <c r="M7" s="549">
        <f t="shared" ref="M7" si="0">IFERROR(O7-K7,0)</f>
        <v>0</v>
      </c>
      <c r="N7" s="548">
        <f t="shared" ref="N7" si="1">P7-L7</f>
        <v>0</v>
      </c>
      <c r="O7" s="549">
        <f t="shared" ref="O7" si="2">IFERROR(P7/G7,0)</f>
        <v>0</v>
      </c>
      <c r="P7" s="548">
        <f>SUMPRODUCT(I7:J7,$I$5:$J$5)</f>
        <v>0</v>
      </c>
      <c r="Q7" s="550">
        <f t="shared" ref="Q7" si="3">P7</f>
        <v>0</v>
      </c>
      <c r="R7" s="551"/>
      <c r="S7" s="547"/>
      <c r="T7" s="548"/>
      <c r="U7" s="547"/>
      <c r="V7" s="548"/>
      <c r="W7" s="547"/>
      <c r="X7" s="542">
        <f t="shared" ref="X7" si="4">Z7-V7</f>
        <v>0</v>
      </c>
      <c r="Y7" s="547"/>
      <c r="Z7" s="542">
        <f t="shared" ref="Z7" si="5">SUMPRODUCT(S7:T7,$S$5:$T$5)</f>
        <v>0</v>
      </c>
      <c r="AA7" s="550"/>
      <c r="AB7" s="552"/>
      <c r="AC7" s="552"/>
      <c r="AD7" s="552"/>
      <c r="AE7" s="552"/>
      <c r="AF7" s="548"/>
    </row>
  </sheetData>
  <autoFilter ref="C6:AF6" xr:uid="{00000000-0009-0000-0000-000010000000}"/>
  <mergeCells count="9">
    <mergeCell ref="W4:X4"/>
    <mergeCell ref="Y4:Z4"/>
    <mergeCell ref="AA5:AF5"/>
    <mergeCell ref="I4:J4"/>
    <mergeCell ref="K4:L4"/>
    <mergeCell ref="M4:N4"/>
    <mergeCell ref="O4:P4"/>
    <mergeCell ref="S4:T4"/>
    <mergeCell ref="U4:V4"/>
  </mergeCells>
  <conditionalFormatting sqref="B6">
    <cfRule type="duplicateValues" dxfId="5" priority="5"/>
  </conditionalFormatting>
  <conditionalFormatting sqref="B7">
    <cfRule type="duplicateValues" dxfId="4" priority="1"/>
  </conditionalFormatting>
  <conditionalFormatting sqref="C6">
    <cfRule type="duplicateValues" dxfId="3" priority="6"/>
  </conditionalFormatting>
  <conditionalFormatting sqref="C7">
    <cfRule type="duplicateValues" dxfId="2" priority="3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6743"/>
  </sheetPr>
  <dimension ref="B1:BB719"/>
  <sheetViews>
    <sheetView tabSelected="1" zoomScale="85" zoomScaleNormal="85" workbookViewId="0">
      <pane ySplit="5" topLeftCell="A178" activePane="bottomLeft" state="frozen"/>
      <selection pane="bottomLeft" activeCell="AH178" sqref="AH178:AH179"/>
    </sheetView>
  </sheetViews>
  <sheetFormatPr defaultColWidth="11.5703125" defaultRowHeight="13.15"/>
  <cols>
    <col min="1" max="1" width="3.5703125" style="412" customWidth="1"/>
    <col min="2" max="2" width="7.7109375" style="408" customWidth="1"/>
    <col min="3" max="3" width="12.5703125" style="408" customWidth="1"/>
    <col min="4" max="4" width="15.28515625" style="408" bestFit="1" customWidth="1"/>
    <col min="5" max="5" width="10.28515625" style="527" customWidth="1"/>
    <col min="6" max="6" width="31.5703125" style="408" hidden="1" customWidth="1"/>
    <col min="7" max="7" width="32.7109375" style="408" bestFit="1" customWidth="1"/>
    <col min="8" max="8" width="6.7109375" style="408" customWidth="1"/>
    <col min="9" max="9" width="36.28515625" style="408" bestFit="1" customWidth="1"/>
    <col min="10" max="10" width="12.5703125" style="408" customWidth="1"/>
    <col min="11" max="11" width="9.42578125" style="408" customWidth="1"/>
    <col min="12" max="12" width="10.7109375" style="408" customWidth="1"/>
    <col min="13" max="13" width="13.28515625" style="408" customWidth="1"/>
    <col min="14" max="14" width="8.5703125" style="408" hidden="1" customWidth="1"/>
    <col min="15" max="15" width="100.7109375" style="408" hidden="1" customWidth="1"/>
    <col min="16" max="16" width="14.7109375" style="408" hidden="1" customWidth="1"/>
    <col min="17" max="17" width="15.7109375" style="408" hidden="1" customWidth="1"/>
    <col min="18" max="18" width="38.5703125" style="408" hidden="1" customWidth="1"/>
    <col min="19" max="19" width="53" style="408" hidden="1" customWidth="1"/>
    <col min="20" max="20" width="31.28515625" style="408" hidden="1" customWidth="1"/>
    <col min="21" max="21" width="14.42578125" style="408" hidden="1" customWidth="1"/>
    <col min="22" max="22" width="10.5703125" style="408" hidden="1" customWidth="1"/>
    <col min="23" max="24" width="21.7109375" style="408" hidden="1" customWidth="1"/>
    <col min="25" max="25" width="22.28515625" style="408" hidden="1" customWidth="1"/>
    <col min="26" max="26" width="28.28515625" style="408" bestFit="1" customWidth="1"/>
    <col min="27" max="27" width="21" style="408" customWidth="1"/>
    <col min="28" max="28" width="23.28515625" style="408" bestFit="1" customWidth="1"/>
    <col min="29" max="29" width="12.7109375" style="408" customWidth="1"/>
    <col min="30" max="30" width="17.28515625" style="408" customWidth="1"/>
    <col min="31" max="31" width="15.140625" style="408" customWidth="1"/>
    <col min="32" max="32" width="12.28515625" style="408" customWidth="1"/>
    <col min="33" max="33" width="11.85546875" style="408" customWidth="1"/>
    <col min="34" max="34" width="11.140625" style="408" customWidth="1"/>
    <col min="35" max="35" width="12.7109375" style="408" customWidth="1"/>
    <col min="36" max="36" width="13" style="408" customWidth="1"/>
    <col min="37" max="37" width="10.5703125" style="408" customWidth="1"/>
    <col min="38" max="38" width="11.5703125" style="408" customWidth="1"/>
    <col min="39" max="39" width="10.42578125" style="408" customWidth="1"/>
    <col min="40" max="40" width="11.42578125" style="408" customWidth="1"/>
    <col min="41" max="41" width="16.7109375" style="408" customWidth="1"/>
    <col min="42" max="42" width="16.7109375" style="408" bestFit="1" customWidth="1"/>
    <col min="43" max="43" width="17.28515625" style="409" bestFit="1" customWidth="1"/>
    <col min="44" max="44" width="16.7109375" style="408" bestFit="1" customWidth="1"/>
    <col min="45" max="45" width="16.140625" style="408" bestFit="1" customWidth="1"/>
    <col min="46" max="46" width="13.42578125" style="408" customWidth="1"/>
    <col min="47" max="47" width="14.5703125" style="408" customWidth="1"/>
    <col min="48" max="48" width="18.5703125" style="408" bestFit="1" customWidth="1"/>
    <col min="49" max="49" width="15.7109375" style="408" customWidth="1"/>
    <col min="50" max="50" width="13.28515625" style="410" customWidth="1"/>
    <col min="51" max="51" width="8.28515625" style="408" bestFit="1" customWidth="1"/>
    <col min="52" max="52" width="17.7109375" style="411" customWidth="1"/>
    <col min="53" max="53" width="9.28515625" style="409" customWidth="1"/>
    <col min="54" max="54" width="18.5703125" style="411" bestFit="1" customWidth="1"/>
    <col min="55" max="16384" width="11.5703125" style="412"/>
  </cols>
  <sheetData>
    <row r="1" spans="2:54" ht="13.9" thickBot="1">
      <c r="B1" s="905"/>
      <c r="C1" s="905"/>
      <c r="D1" s="905"/>
      <c r="E1" s="1095"/>
      <c r="F1" s="905"/>
      <c r="G1" s="905"/>
      <c r="H1" s="905"/>
      <c r="I1" s="967"/>
      <c r="J1" s="109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  <c r="AI1" s="905"/>
      <c r="AJ1" s="905"/>
      <c r="AK1" s="905"/>
      <c r="AL1" s="905"/>
      <c r="AM1" s="905"/>
      <c r="AN1" s="905"/>
      <c r="AO1" s="905"/>
      <c r="AP1" s="413"/>
      <c r="AQ1" s="909"/>
      <c r="AR1" s="905"/>
      <c r="AS1" s="905"/>
      <c r="AT1" s="905"/>
      <c r="AU1" s="905"/>
      <c r="AV1" s="905"/>
      <c r="AW1" s="905"/>
      <c r="AX1" s="970"/>
      <c r="AY1" s="905"/>
      <c r="AZ1" s="1311"/>
      <c r="BA1" s="909"/>
      <c r="BB1" s="1311"/>
    </row>
    <row r="2" spans="2:54" ht="15" customHeight="1" thickBot="1">
      <c r="B2" s="905"/>
      <c r="C2" s="905"/>
      <c r="D2" s="905"/>
      <c r="E2" s="1095"/>
      <c r="F2" s="905"/>
      <c r="G2" s="905"/>
      <c r="H2" s="905"/>
      <c r="I2" s="967"/>
      <c r="J2" s="1095"/>
      <c r="K2" s="905"/>
      <c r="L2" s="905"/>
      <c r="M2" s="905"/>
      <c r="N2" s="905"/>
      <c r="O2" s="905"/>
      <c r="P2" s="208"/>
      <c r="Q2" s="905"/>
      <c r="R2" s="905"/>
      <c r="S2" s="905"/>
      <c r="T2" s="905"/>
      <c r="U2" s="905"/>
      <c r="V2" s="910"/>
      <c r="W2" s="905"/>
      <c r="X2" s="905"/>
      <c r="Y2" s="905"/>
      <c r="Z2" s="905"/>
      <c r="AA2" s="908"/>
      <c r="AB2" s="908"/>
      <c r="AC2" s="37"/>
      <c r="AD2" s="38"/>
      <c r="AE2" s="37"/>
      <c r="AF2" s="37"/>
      <c r="AG2" s="517"/>
      <c r="AH2" s="37"/>
      <c r="AI2" s="905"/>
      <c r="AJ2" s="765" t="s">
        <v>4</v>
      </c>
      <c r="AK2" s="766"/>
      <c r="AL2" s="766"/>
      <c r="AM2" s="766"/>
      <c r="AN2" s="766"/>
      <c r="AO2" s="767"/>
      <c r="AP2" s="905"/>
      <c r="AQ2" s="909"/>
      <c r="AR2" s="909"/>
      <c r="AS2" s="909"/>
      <c r="AT2" s="909"/>
      <c r="AU2" s="909"/>
      <c r="AV2" s="909"/>
      <c r="AW2" s="765" t="s">
        <v>5</v>
      </c>
      <c r="AX2" s="766"/>
      <c r="AY2" s="766"/>
      <c r="AZ2" s="766"/>
      <c r="BA2" s="766"/>
      <c r="BB2" s="767"/>
    </row>
    <row r="3" spans="2:54" ht="15" customHeight="1" thickBot="1">
      <c r="B3" s="905"/>
      <c r="C3" s="905"/>
      <c r="D3" s="905"/>
      <c r="E3" s="1095"/>
      <c r="F3" s="905"/>
      <c r="G3" s="905"/>
      <c r="H3" s="905"/>
      <c r="I3" s="967"/>
      <c r="J3" s="1095"/>
      <c r="K3" s="905"/>
      <c r="L3" s="905"/>
      <c r="M3" s="905"/>
      <c r="N3" s="905"/>
      <c r="O3" s="905"/>
      <c r="P3" s="905"/>
      <c r="Q3" s="905"/>
      <c r="R3" s="905"/>
      <c r="S3" s="905"/>
      <c r="T3" s="905"/>
      <c r="U3" s="905"/>
      <c r="V3" s="910"/>
      <c r="W3" s="905"/>
      <c r="X3" s="905"/>
      <c r="Y3" s="905"/>
      <c r="Z3" s="905"/>
      <c r="AA3" s="343" t="s">
        <v>9</v>
      </c>
      <c r="AB3" s="343" t="s">
        <v>10</v>
      </c>
      <c r="AC3" s="768" t="s">
        <v>11</v>
      </c>
      <c r="AD3" s="769"/>
      <c r="AE3" s="769"/>
      <c r="AF3" s="769"/>
      <c r="AG3" s="769"/>
      <c r="AH3" s="770"/>
      <c r="AI3" s="905"/>
      <c r="AJ3" s="771" t="s">
        <v>12</v>
      </c>
      <c r="AK3" s="772"/>
      <c r="AL3" s="771" t="s">
        <v>13</v>
      </c>
      <c r="AM3" s="772"/>
      <c r="AN3" s="771" t="s">
        <v>14</v>
      </c>
      <c r="AO3" s="772"/>
      <c r="AP3" s="905"/>
      <c r="AQ3" s="909"/>
      <c r="AR3" s="768" t="s">
        <v>15</v>
      </c>
      <c r="AS3" s="769"/>
      <c r="AT3" s="769"/>
      <c r="AU3" s="769"/>
      <c r="AV3" s="770"/>
      <c r="AW3" s="771" t="s">
        <v>16</v>
      </c>
      <c r="AX3" s="772"/>
      <c r="AY3" s="771" t="s">
        <v>17</v>
      </c>
      <c r="AZ3" s="772"/>
      <c r="BA3" s="771" t="s">
        <v>18</v>
      </c>
      <c r="BB3" s="772"/>
    </row>
    <row r="4" spans="2:54" ht="13.9" thickBot="1">
      <c r="B4" s="905"/>
      <c r="C4" s="905"/>
      <c r="D4" s="905"/>
      <c r="E4" s="1095"/>
      <c r="F4" s="905"/>
      <c r="G4" s="905"/>
      <c r="H4" s="905"/>
      <c r="I4" s="905"/>
      <c r="J4" s="905"/>
      <c r="K4" s="905"/>
      <c r="L4" s="905"/>
      <c r="M4" s="905"/>
      <c r="N4" s="905"/>
      <c r="O4" s="905"/>
      <c r="P4" s="905"/>
      <c r="Q4" s="905"/>
      <c r="R4" s="905"/>
      <c r="S4" s="905"/>
      <c r="T4" s="905"/>
      <c r="U4" s="905"/>
      <c r="V4" s="910"/>
      <c r="W4" s="905"/>
      <c r="X4" s="905"/>
      <c r="Y4" s="905"/>
      <c r="Z4" s="905"/>
      <c r="AA4" s="341">
        <f>SUBTOTAL(9,AA6:AA695)</f>
        <v>11735666</v>
      </c>
      <c r="AB4" s="342">
        <f>SUBTOTAL(9,AB6:AB695)</f>
        <v>11736.623000000012</v>
      </c>
      <c r="AC4" s="68">
        <v>0.1</v>
      </c>
      <c r="AD4" s="69">
        <v>0.25</v>
      </c>
      <c r="AE4" s="68">
        <v>0.1</v>
      </c>
      <c r="AF4" s="68">
        <v>0.05</v>
      </c>
      <c r="AG4" s="68">
        <v>0.4</v>
      </c>
      <c r="AH4" s="68">
        <v>0.1</v>
      </c>
      <c r="AI4" s="905"/>
      <c r="AJ4" s="416">
        <f>SUBTOTAL(9,AK6:AK695)/$AB$4</f>
        <v>0.35162167601361966</v>
      </c>
      <c r="AK4" s="417">
        <f>SUBTOTAL(9,AK6:AK695)</f>
        <v>4126.8510500000011</v>
      </c>
      <c r="AL4" s="36">
        <f>SUBTOTAL(9,AM6:AM695)/$AB$4</f>
        <v>0</v>
      </c>
      <c r="AM4" s="35">
        <f>SUBTOTAL(9,AM6:AM676)</f>
        <v>0</v>
      </c>
      <c r="AN4" s="415">
        <f>SUM(AO6:AO695)/$AB$4</f>
        <v>0.35162167601361966</v>
      </c>
      <c r="AO4" s="418">
        <f>SUBTOTAL(9,AO6:AO695)</f>
        <v>4126.8510500000011</v>
      </c>
      <c r="AP4" s="414">
        <f>SUBTOTAL(9,AP6:AP695)</f>
        <v>0</v>
      </c>
      <c r="AQ4" s="909"/>
      <c r="AR4" s="68">
        <v>0.1</v>
      </c>
      <c r="AS4" s="69">
        <v>0.25</v>
      </c>
      <c r="AT4" s="68">
        <v>0.15</v>
      </c>
      <c r="AU4" s="68">
        <v>0.4</v>
      </c>
      <c r="AV4" s="68">
        <v>0.1</v>
      </c>
      <c r="AW4" s="616">
        <f>SUBTOTAL(9,AW6:AW695)</f>
        <v>48.150770084462813</v>
      </c>
      <c r="AX4" s="617">
        <f>+SUBTOTAL(9,AX6:AX1058)</f>
        <v>3632.8260499999983</v>
      </c>
      <c r="AY4" s="133">
        <f>SUBTOTAL(9,AY6:AY695)/AB4</f>
        <v>8.580602662670078E-4</v>
      </c>
      <c r="AZ4" s="617">
        <f>SUBTOTAL(9,AZ6:AZ695)</f>
        <v>571.87499999999943</v>
      </c>
      <c r="BA4" s="133">
        <f>IFERROR(BB4/AB4,0)</f>
        <v>0.35825475948234808</v>
      </c>
      <c r="BB4" s="617">
        <f>SUBTOTAL(9,BB6:BB695)</f>
        <v>4204.7010499999988</v>
      </c>
    </row>
    <row r="5" spans="2:54" ht="34.9" customHeight="1" thickBot="1">
      <c r="B5" s="145" t="s">
        <v>20</v>
      </c>
      <c r="C5" s="146" t="s">
        <v>22</v>
      </c>
      <c r="D5" s="145" t="s">
        <v>23</v>
      </c>
      <c r="E5" s="526" t="s">
        <v>3704</v>
      </c>
      <c r="F5" s="145" t="s">
        <v>25</v>
      </c>
      <c r="G5" s="146" t="s">
        <v>27</v>
      </c>
      <c r="H5" s="145" t="s">
        <v>26</v>
      </c>
      <c r="I5" s="145" t="s">
        <v>28</v>
      </c>
      <c r="J5" s="145" t="s">
        <v>29</v>
      </c>
      <c r="K5" s="145" t="s">
        <v>30</v>
      </c>
      <c r="L5" s="145" t="s">
        <v>31</v>
      </c>
      <c r="M5" s="145" t="s">
        <v>32</v>
      </c>
      <c r="N5" s="145" t="s">
        <v>33</v>
      </c>
      <c r="O5" s="145" t="s">
        <v>34</v>
      </c>
      <c r="P5" s="145" t="s">
        <v>35</v>
      </c>
      <c r="Q5" s="145" t="s">
        <v>36</v>
      </c>
      <c r="R5" s="145" t="s">
        <v>37</v>
      </c>
      <c r="S5" s="145" t="s">
        <v>38</v>
      </c>
      <c r="T5" s="147" t="s">
        <v>39</v>
      </c>
      <c r="U5" s="148" t="s">
        <v>40</v>
      </c>
      <c r="V5" s="148" t="s">
        <v>41</v>
      </c>
      <c r="W5" s="148" t="s">
        <v>42</v>
      </c>
      <c r="X5" s="148" t="s">
        <v>43</v>
      </c>
      <c r="Y5" s="149" t="s">
        <v>44</v>
      </c>
      <c r="Z5" s="145" t="s">
        <v>3705</v>
      </c>
      <c r="AA5" s="146" t="s">
        <v>47</v>
      </c>
      <c r="AB5" s="146" t="s">
        <v>3458</v>
      </c>
      <c r="AC5" s="145" t="s">
        <v>49</v>
      </c>
      <c r="AD5" s="145" t="s">
        <v>50</v>
      </c>
      <c r="AE5" s="146" t="s">
        <v>3706</v>
      </c>
      <c r="AF5" s="146" t="s">
        <v>3707</v>
      </c>
      <c r="AG5" s="145" t="s">
        <v>3708</v>
      </c>
      <c r="AH5" s="145" t="s">
        <v>3474</v>
      </c>
      <c r="AI5" s="404" t="s">
        <v>53</v>
      </c>
      <c r="AJ5" s="150" t="s">
        <v>61</v>
      </c>
      <c r="AK5" s="149" t="s">
        <v>55</v>
      </c>
      <c r="AL5" s="150" t="s">
        <v>61</v>
      </c>
      <c r="AM5" s="151" t="s">
        <v>55</v>
      </c>
      <c r="AN5" s="150" t="s">
        <v>61</v>
      </c>
      <c r="AO5" s="151" t="s">
        <v>55</v>
      </c>
      <c r="AP5" s="145" t="s">
        <v>3709</v>
      </c>
      <c r="AQ5" s="389" t="s">
        <v>58</v>
      </c>
      <c r="AR5" s="404" t="s">
        <v>49</v>
      </c>
      <c r="AS5" s="404" t="s">
        <v>50</v>
      </c>
      <c r="AT5" s="404" t="s">
        <v>3665</v>
      </c>
      <c r="AU5" s="404" t="s">
        <v>63</v>
      </c>
      <c r="AV5" s="404" t="s">
        <v>3710</v>
      </c>
      <c r="AW5" s="148" t="s">
        <v>61</v>
      </c>
      <c r="AX5" s="405" t="s">
        <v>55</v>
      </c>
      <c r="AY5" s="148" t="s">
        <v>61</v>
      </c>
      <c r="AZ5" s="405" t="s">
        <v>55</v>
      </c>
      <c r="BA5" s="148" t="s">
        <v>61</v>
      </c>
      <c r="BB5" s="405" t="s">
        <v>55</v>
      </c>
    </row>
    <row r="6" spans="2:54">
      <c r="B6" s="911">
        <v>1</v>
      </c>
      <c r="C6" s="913" t="s">
        <v>3028</v>
      </c>
      <c r="D6" s="931" t="s">
        <v>150</v>
      </c>
      <c r="E6" s="928" t="s">
        <v>7</v>
      </c>
      <c r="F6" s="931" t="s">
        <v>151</v>
      </c>
      <c r="G6" s="931" t="s">
        <v>3711</v>
      </c>
      <c r="H6" s="931">
        <v>0</v>
      </c>
      <c r="I6" s="931" t="s">
        <v>152</v>
      </c>
      <c r="J6" s="931">
        <v>960</v>
      </c>
      <c r="K6" s="931"/>
      <c r="L6" s="931" t="s">
        <v>153</v>
      </c>
      <c r="M6" s="931">
        <v>200</v>
      </c>
      <c r="N6" s="949" t="s">
        <v>84</v>
      </c>
      <c r="O6" s="946" t="s">
        <v>154</v>
      </c>
      <c r="P6" s="948" t="s">
        <v>155</v>
      </c>
      <c r="Q6" s="931" t="s">
        <v>71</v>
      </c>
      <c r="R6" s="933" t="s">
        <v>156</v>
      </c>
      <c r="S6" s="933" t="s">
        <v>157</v>
      </c>
      <c r="T6" s="931"/>
      <c r="U6" s="931">
        <v>190</v>
      </c>
      <c r="V6" s="934"/>
      <c r="W6" s="931"/>
      <c r="X6" s="931"/>
      <c r="Y6" s="947"/>
      <c r="Z6" s="1312" t="s">
        <v>3712</v>
      </c>
      <c r="AA6" s="931">
        <v>1704000</v>
      </c>
      <c r="AB6" s="1313">
        <f t="shared" ref="AB6:AB76" si="0">AA6/1000</f>
        <v>1704</v>
      </c>
      <c r="AC6" s="935">
        <v>1704</v>
      </c>
      <c r="AD6" s="936">
        <v>1620</v>
      </c>
      <c r="AE6" s="936">
        <v>1620</v>
      </c>
      <c r="AF6" s="936">
        <v>1620</v>
      </c>
      <c r="AG6" s="936">
        <v>1620</v>
      </c>
      <c r="AH6" s="1314"/>
      <c r="AI6" s="1315">
        <f>+VLOOKUP(C6,Itemizado_Piping!$C:$K,9,FALSE)</f>
        <v>1.8120000000000001</v>
      </c>
      <c r="AJ6" s="1316">
        <v>0.86056338028169022</v>
      </c>
      <c r="AK6" s="1109">
        <v>1466.4</v>
      </c>
      <c r="AL6" s="1149">
        <f t="shared" ref="AL6:AL76" si="1">AN6-AJ6</f>
        <v>0</v>
      </c>
      <c r="AM6" s="1127">
        <f t="shared" ref="AM6:AM76" si="2">+AO6-AK6</f>
        <v>0</v>
      </c>
      <c r="AN6" s="1317">
        <f t="shared" ref="AN6:AN76" si="3">IFERROR(AO6/AB6,0)</f>
        <v>0.86056338028169022</v>
      </c>
      <c r="AO6" s="1127">
        <f t="shared" ref="AO6:AO40" si="4">SUMPRODUCT(AC6:AH6,$AC$4:$AH$4)</f>
        <v>1466.4</v>
      </c>
      <c r="AP6" s="1318">
        <f t="shared" ref="AP6:AP76" si="5">+AM6*AI6</f>
        <v>0</v>
      </c>
      <c r="AQ6" s="1319"/>
      <c r="AR6" s="1107">
        <f t="shared" ref="AR6:AR76" si="6">AC6</f>
        <v>1704</v>
      </c>
      <c r="AS6" s="1320">
        <f t="shared" ref="AS6:AS76" si="7">AD6</f>
        <v>1620</v>
      </c>
      <c r="AT6" s="1320">
        <f t="shared" ref="AT6:AT76" si="8">AE6</f>
        <v>1620</v>
      </c>
      <c r="AU6" s="1320">
        <f t="shared" ref="AU6:AU76" si="9">AG6</f>
        <v>1620</v>
      </c>
      <c r="AV6" s="1109">
        <f t="shared" ref="AV6:AV76" si="10">AH6</f>
        <v>0</v>
      </c>
      <c r="AW6" s="1321">
        <v>0.86056338028169022</v>
      </c>
      <c r="AX6" s="1109">
        <v>1466.4</v>
      </c>
      <c r="AY6" s="1117">
        <f t="shared" ref="AY6:AY76" si="11">BA6-AW6</f>
        <v>0</v>
      </c>
      <c r="AZ6" s="1109">
        <f t="shared" ref="AZ6:AZ76" si="12">BB6-AX6</f>
        <v>0</v>
      </c>
      <c r="BA6" s="1322">
        <f t="shared" ref="BA6:BA76" si="13">IFERROR(BB6/AB6,0)</f>
        <v>0.86056338028169022</v>
      </c>
      <c r="BB6" s="1109">
        <f t="shared" ref="BB6:BB76" si="14">SUMPRODUCT(AR6:AV6,$AR$4:$AV$4)</f>
        <v>1466.4</v>
      </c>
    </row>
    <row r="7" spans="2:54">
      <c r="B7" s="911">
        <v>2</v>
      </c>
      <c r="C7" s="913" t="s">
        <v>3028</v>
      </c>
      <c r="D7" s="931" t="s">
        <v>150</v>
      </c>
      <c r="E7" s="928" t="s">
        <v>7</v>
      </c>
      <c r="F7" s="931" t="s">
        <v>151</v>
      </c>
      <c r="G7" s="931"/>
      <c r="H7" s="931"/>
      <c r="I7" s="931" t="s">
        <v>158</v>
      </c>
      <c r="J7" s="931">
        <v>961</v>
      </c>
      <c r="K7" s="931"/>
      <c r="L7" s="931" t="s">
        <v>153</v>
      </c>
      <c r="M7" s="931">
        <v>200</v>
      </c>
      <c r="N7" s="947" t="s">
        <v>159</v>
      </c>
      <c r="O7" s="931" t="s">
        <v>160</v>
      </c>
      <c r="P7" s="948" t="s">
        <v>155</v>
      </c>
      <c r="Q7" s="931" t="s">
        <v>71</v>
      </c>
      <c r="R7" s="933" t="s">
        <v>161</v>
      </c>
      <c r="S7" s="933" t="s">
        <v>162</v>
      </c>
      <c r="T7" s="931"/>
      <c r="U7" s="931">
        <v>102</v>
      </c>
      <c r="V7" s="934"/>
      <c r="W7" s="931"/>
      <c r="X7" s="931"/>
      <c r="Y7" s="947"/>
      <c r="Z7" s="1323" t="s">
        <v>3713</v>
      </c>
      <c r="AA7" s="931">
        <v>1500000</v>
      </c>
      <c r="AB7" s="1313">
        <f t="shared" si="0"/>
        <v>1500</v>
      </c>
      <c r="AC7" s="935">
        <v>744</v>
      </c>
      <c r="AD7" s="936">
        <v>636</v>
      </c>
      <c r="AE7" s="936">
        <v>636</v>
      </c>
      <c r="AF7" s="936">
        <v>636</v>
      </c>
      <c r="AG7" s="936">
        <v>636</v>
      </c>
      <c r="AH7" s="1314"/>
      <c r="AI7" s="1271">
        <f>+VLOOKUP(C7,Itemizado_Piping!$C:$K,9,FALSE)</f>
        <v>1.8120000000000001</v>
      </c>
      <c r="AJ7" s="1324">
        <v>0.38880000000000003</v>
      </c>
      <c r="AK7" s="1141">
        <v>583.20000000000005</v>
      </c>
      <c r="AL7" s="1149">
        <f t="shared" si="1"/>
        <v>0</v>
      </c>
      <c r="AM7" s="1127">
        <f t="shared" si="2"/>
        <v>0</v>
      </c>
      <c r="AN7" s="1317">
        <f t="shared" si="3"/>
        <v>0.38880000000000003</v>
      </c>
      <c r="AO7" s="1127">
        <f t="shared" si="4"/>
        <v>583.20000000000005</v>
      </c>
      <c r="AP7" s="1318">
        <f t="shared" si="5"/>
        <v>0</v>
      </c>
      <c r="AQ7" s="1319"/>
      <c r="AR7" s="1139">
        <f t="shared" si="6"/>
        <v>744</v>
      </c>
      <c r="AS7" s="1325">
        <f t="shared" si="7"/>
        <v>636</v>
      </c>
      <c r="AT7" s="1325">
        <f t="shared" si="8"/>
        <v>636</v>
      </c>
      <c r="AU7" s="1325">
        <f t="shared" si="9"/>
        <v>636</v>
      </c>
      <c r="AV7" s="1141">
        <f t="shared" si="10"/>
        <v>0</v>
      </c>
      <c r="AW7" s="1326">
        <v>0.38880000000000003</v>
      </c>
      <c r="AX7" s="1141">
        <v>583.20000000000005</v>
      </c>
      <c r="AY7" s="1149">
        <f t="shared" si="11"/>
        <v>0</v>
      </c>
      <c r="AZ7" s="1141">
        <f t="shared" si="12"/>
        <v>0</v>
      </c>
      <c r="BA7" s="1327">
        <f t="shared" si="13"/>
        <v>0.38880000000000003</v>
      </c>
      <c r="BB7" s="1141">
        <f t="shared" si="14"/>
        <v>583.20000000000005</v>
      </c>
    </row>
    <row r="8" spans="2:54" ht="14.65" customHeight="1">
      <c r="B8" s="911">
        <v>3</v>
      </c>
      <c r="C8" s="913" t="s">
        <v>3463</v>
      </c>
      <c r="D8" s="931" t="s">
        <v>150</v>
      </c>
      <c r="E8" s="928" t="s">
        <v>7</v>
      </c>
      <c r="F8" s="931" t="s">
        <v>151</v>
      </c>
      <c r="G8" s="931" t="s">
        <v>163</v>
      </c>
      <c r="H8" s="931">
        <v>0</v>
      </c>
      <c r="I8" s="931" t="s">
        <v>164</v>
      </c>
      <c r="J8" s="931">
        <v>962</v>
      </c>
      <c r="K8" s="931">
        <v>1</v>
      </c>
      <c r="L8" s="931" t="s">
        <v>165</v>
      </c>
      <c r="M8" s="931">
        <v>250</v>
      </c>
      <c r="N8" s="947" t="s">
        <v>166</v>
      </c>
      <c r="O8" s="931" t="s">
        <v>167</v>
      </c>
      <c r="P8" s="948" t="s">
        <v>155</v>
      </c>
      <c r="Q8" s="931" t="s">
        <v>168</v>
      </c>
      <c r="R8" s="933" t="s">
        <v>169</v>
      </c>
      <c r="S8" s="933" t="s">
        <v>170</v>
      </c>
      <c r="T8" s="931"/>
      <c r="U8" s="931">
        <v>11</v>
      </c>
      <c r="V8" s="934"/>
      <c r="W8" s="931"/>
      <c r="X8" s="931"/>
      <c r="Y8" s="947"/>
      <c r="Z8" s="1323" t="s">
        <v>3714</v>
      </c>
      <c r="AA8" s="931">
        <v>3330</v>
      </c>
      <c r="AB8" s="1313">
        <f t="shared" si="0"/>
        <v>3.33</v>
      </c>
      <c r="AC8" s="935"/>
      <c r="AD8" s="936"/>
      <c r="AE8" s="936"/>
      <c r="AF8" s="936"/>
      <c r="AG8" s="936"/>
      <c r="AH8" s="1314"/>
      <c r="AI8" s="1271"/>
      <c r="AJ8" s="1149">
        <v>0</v>
      </c>
      <c r="AK8" s="1141">
        <v>0</v>
      </c>
      <c r="AL8" s="1149">
        <f t="shared" si="1"/>
        <v>0</v>
      </c>
      <c r="AM8" s="1135">
        <f t="shared" si="2"/>
        <v>0</v>
      </c>
      <c r="AN8" s="1328">
        <f t="shared" si="3"/>
        <v>0</v>
      </c>
      <c r="AO8" s="1135">
        <f t="shared" si="4"/>
        <v>0</v>
      </c>
      <c r="AP8" s="1318">
        <f t="shared" si="5"/>
        <v>0</v>
      </c>
      <c r="AQ8" s="1319"/>
      <c r="AR8" s="1139">
        <f t="shared" si="6"/>
        <v>0</v>
      </c>
      <c r="AS8" s="1325">
        <f t="shared" si="7"/>
        <v>0</v>
      </c>
      <c r="AT8" s="1325">
        <f t="shared" si="8"/>
        <v>0</v>
      </c>
      <c r="AU8" s="1325">
        <f t="shared" si="9"/>
        <v>0</v>
      </c>
      <c r="AV8" s="1141">
        <f t="shared" si="10"/>
        <v>0</v>
      </c>
      <c r="AW8" s="1329">
        <v>0</v>
      </c>
      <c r="AX8" s="1150">
        <v>0</v>
      </c>
      <c r="AY8" s="1149">
        <f t="shared" si="11"/>
        <v>0</v>
      </c>
      <c r="AZ8" s="1150">
        <f t="shared" si="12"/>
        <v>0</v>
      </c>
      <c r="BA8" s="1149">
        <f t="shared" si="13"/>
        <v>0</v>
      </c>
      <c r="BB8" s="1141">
        <f t="shared" si="14"/>
        <v>0</v>
      </c>
    </row>
    <row r="9" spans="2:54" ht="14.65" customHeight="1">
      <c r="B9" s="911">
        <v>4</v>
      </c>
      <c r="C9" s="913" t="s">
        <v>3020</v>
      </c>
      <c r="D9" s="931" t="s">
        <v>150</v>
      </c>
      <c r="E9" s="928" t="s">
        <v>7</v>
      </c>
      <c r="F9" s="931" t="s">
        <v>151</v>
      </c>
      <c r="G9" s="931" t="s">
        <v>172</v>
      </c>
      <c r="H9" s="931">
        <v>1</v>
      </c>
      <c r="I9" s="931" t="s">
        <v>173</v>
      </c>
      <c r="J9" s="931">
        <v>963</v>
      </c>
      <c r="K9" s="931">
        <v>1</v>
      </c>
      <c r="L9" s="931" t="s">
        <v>131</v>
      </c>
      <c r="M9" s="931">
        <v>350</v>
      </c>
      <c r="N9" s="947" t="s">
        <v>174</v>
      </c>
      <c r="O9" s="931" t="s">
        <v>175</v>
      </c>
      <c r="P9" s="948" t="s">
        <v>155</v>
      </c>
      <c r="Q9" s="931" t="s">
        <v>168</v>
      </c>
      <c r="R9" s="933" t="s">
        <v>176</v>
      </c>
      <c r="S9" s="933" t="s">
        <v>177</v>
      </c>
      <c r="T9" s="931"/>
      <c r="U9" s="931">
        <v>208</v>
      </c>
      <c r="V9" s="934"/>
      <c r="W9" s="931"/>
      <c r="X9" s="931"/>
      <c r="Y9" s="947"/>
      <c r="Z9" s="1323" t="s">
        <v>3715</v>
      </c>
      <c r="AA9" s="931">
        <v>2877</v>
      </c>
      <c r="AB9" s="1313">
        <f t="shared" si="0"/>
        <v>2.8769999999999998</v>
      </c>
      <c r="AC9" s="935"/>
      <c r="AD9" s="936"/>
      <c r="AE9" s="936"/>
      <c r="AF9" s="936"/>
      <c r="AG9" s="936"/>
      <c r="AH9" s="1314"/>
      <c r="AI9" s="1271">
        <f>+VLOOKUP(C9,Itemizado_Piping!$C:$K,9,FALSE)</f>
        <v>14.738</v>
      </c>
      <c r="AJ9" s="1149">
        <v>0</v>
      </c>
      <c r="AK9" s="1141">
        <v>0</v>
      </c>
      <c r="AL9" s="1149">
        <f t="shared" si="1"/>
        <v>0</v>
      </c>
      <c r="AM9" s="1135">
        <f t="shared" si="2"/>
        <v>0</v>
      </c>
      <c r="AN9" s="1328">
        <f t="shared" si="3"/>
        <v>0</v>
      </c>
      <c r="AO9" s="1135">
        <f t="shared" si="4"/>
        <v>0</v>
      </c>
      <c r="AP9" s="1318">
        <f t="shared" si="5"/>
        <v>0</v>
      </c>
      <c r="AQ9" s="1319"/>
      <c r="AR9" s="1139">
        <f t="shared" si="6"/>
        <v>0</v>
      </c>
      <c r="AS9" s="1325">
        <f t="shared" si="7"/>
        <v>0</v>
      </c>
      <c r="AT9" s="1325">
        <f t="shared" si="8"/>
        <v>0</v>
      </c>
      <c r="AU9" s="1325">
        <f t="shared" si="9"/>
        <v>0</v>
      </c>
      <c r="AV9" s="1141">
        <f t="shared" si="10"/>
        <v>0</v>
      </c>
      <c r="AW9" s="1329">
        <v>0</v>
      </c>
      <c r="AX9" s="1150">
        <v>0</v>
      </c>
      <c r="AY9" s="1149">
        <f t="shared" si="11"/>
        <v>0</v>
      </c>
      <c r="AZ9" s="1150">
        <f t="shared" si="12"/>
        <v>0</v>
      </c>
      <c r="BA9" s="1149">
        <f t="shared" si="13"/>
        <v>0</v>
      </c>
      <c r="BB9" s="1141">
        <f t="shared" si="14"/>
        <v>0</v>
      </c>
    </row>
    <row r="10" spans="2:54" ht="14.65" customHeight="1">
      <c r="B10" s="911">
        <v>5</v>
      </c>
      <c r="C10" s="913" t="s">
        <v>3020</v>
      </c>
      <c r="D10" s="931" t="s">
        <v>150</v>
      </c>
      <c r="E10" s="928" t="s">
        <v>7</v>
      </c>
      <c r="F10" s="931" t="s">
        <v>151</v>
      </c>
      <c r="G10" s="931"/>
      <c r="H10" s="931"/>
      <c r="I10" s="931" t="s">
        <v>178</v>
      </c>
      <c r="J10" s="931">
        <v>964</v>
      </c>
      <c r="K10" s="931"/>
      <c r="L10" s="931" t="s">
        <v>131</v>
      </c>
      <c r="M10" s="931">
        <v>350</v>
      </c>
      <c r="N10" s="947" t="s">
        <v>179</v>
      </c>
      <c r="O10" s="950" t="s">
        <v>180</v>
      </c>
      <c r="P10" s="948" t="s">
        <v>155</v>
      </c>
      <c r="Q10" s="931" t="s">
        <v>71</v>
      </c>
      <c r="R10" s="933" t="s">
        <v>181</v>
      </c>
      <c r="S10" s="933" t="s">
        <v>182</v>
      </c>
      <c r="T10" s="931"/>
      <c r="U10" s="931">
        <v>219</v>
      </c>
      <c r="V10" s="934"/>
      <c r="W10" s="931"/>
      <c r="X10" s="931"/>
      <c r="Y10" s="947"/>
      <c r="Z10" s="1323" t="s">
        <v>3716</v>
      </c>
      <c r="AA10" s="931">
        <v>550000</v>
      </c>
      <c r="AB10" s="1313">
        <f t="shared" si="0"/>
        <v>550</v>
      </c>
      <c r="AC10" s="935">
        <v>198</v>
      </c>
      <c r="AD10" s="936">
        <v>96</v>
      </c>
      <c r="AE10" s="936">
        <v>150</v>
      </c>
      <c r="AF10" s="936">
        <v>45</v>
      </c>
      <c r="AG10" s="936">
        <v>162</v>
      </c>
      <c r="AH10" s="1314">
        <v>102</v>
      </c>
      <c r="AI10" s="1271">
        <f>+VLOOKUP(C10,Itemizado_Piping!$C:$K,9,FALSE)</f>
        <v>14.738</v>
      </c>
      <c r="AJ10" s="1324">
        <v>0.24736363636363634</v>
      </c>
      <c r="AK10" s="1141">
        <v>136.04999999999998</v>
      </c>
      <c r="AL10" s="1149">
        <f t="shared" si="1"/>
        <v>0</v>
      </c>
      <c r="AM10" s="1127">
        <f t="shared" si="2"/>
        <v>0</v>
      </c>
      <c r="AN10" s="1317">
        <f t="shared" si="3"/>
        <v>0.24736363636363634</v>
      </c>
      <c r="AO10" s="1127">
        <f t="shared" si="4"/>
        <v>136.04999999999998</v>
      </c>
      <c r="AP10" s="1318">
        <f t="shared" si="5"/>
        <v>0</v>
      </c>
      <c r="AQ10" s="1319"/>
      <c r="AR10" s="1139">
        <f t="shared" si="6"/>
        <v>198</v>
      </c>
      <c r="AS10" s="1325">
        <f t="shared" si="7"/>
        <v>96</v>
      </c>
      <c r="AT10" s="1325">
        <f t="shared" si="8"/>
        <v>150</v>
      </c>
      <c r="AU10" s="1325">
        <f t="shared" si="9"/>
        <v>162</v>
      </c>
      <c r="AV10" s="1141">
        <f t="shared" si="10"/>
        <v>102</v>
      </c>
      <c r="AW10" s="1326">
        <v>0.25690909090909086</v>
      </c>
      <c r="AX10" s="1141">
        <v>141.29999999999998</v>
      </c>
      <c r="AY10" s="1149">
        <f t="shared" si="11"/>
        <v>0</v>
      </c>
      <c r="AZ10" s="1141">
        <f t="shared" si="12"/>
        <v>0</v>
      </c>
      <c r="BA10" s="1327">
        <f t="shared" si="13"/>
        <v>0.25690909090909086</v>
      </c>
      <c r="BB10" s="1141">
        <f t="shared" si="14"/>
        <v>141.29999999999998</v>
      </c>
    </row>
    <row r="11" spans="2:54" ht="14.65" customHeight="1">
      <c r="B11" s="911">
        <v>6</v>
      </c>
      <c r="C11" s="913" t="s">
        <v>3022</v>
      </c>
      <c r="D11" s="931" t="s">
        <v>150</v>
      </c>
      <c r="E11" s="928" t="s">
        <v>7</v>
      </c>
      <c r="F11" s="931"/>
      <c r="G11" s="931"/>
      <c r="H11" s="931"/>
      <c r="I11" s="931" t="s">
        <v>3393</v>
      </c>
      <c r="J11" s="931">
        <v>964</v>
      </c>
      <c r="K11" s="931"/>
      <c r="L11" s="931" t="s">
        <v>114</v>
      </c>
      <c r="M11" s="931">
        <v>300</v>
      </c>
      <c r="N11" s="947"/>
      <c r="O11" s="950"/>
      <c r="P11" s="948"/>
      <c r="Q11" s="931"/>
      <c r="R11" s="933"/>
      <c r="S11" s="933"/>
      <c r="T11" s="931"/>
      <c r="U11" s="931"/>
      <c r="V11" s="934"/>
      <c r="W11" s="931"/>
      <c r="X11" s="931"/>
      <c r="Y11" s="947"/>
      <c r="Z11" s="1323" t="s">
        <v>3717</v>
      </c>
      <c r="AA11" s="931">
        <v>220000</v>
      </c>
      <c r="AB11" s="1313">
        <f t="shared" si="0"/>
        <v>220</v>
      </c>
      <c r="AC11" s="935"/>
      <c r="AD11" s="936"/>
      <c r="AE11" s="936"/>
      <c r="AF11" s="936"/>
      <c r="AG11" s="936"/>
      <c r="AH11" s="1314"/>
      <c r="AI11" s="1271">
        <f>+VLOOKUP(C11,Itemizado_Piping!$C:$K,9,FALSE)</f>
        <v>12.759</v>
      </c>
      <c r="AJ11" s="1149">
        <v>0</v>
      </c>
      <c r="AK11" s="1150">
        <v>0</v>
      </c>
      <c r="AL11" s="1149">
        <f t="shared" si="1"/>
        <v>0</v>
      </c>
      <c r="AM11" s="1135">
        <f t="shared" si="2"/>
        <v>0</v>
      </c>
      <c r="AN11" s="1328">
        <f t="shared" si="3"/>
        <v>0</v>
      </c>
      <c r="AO11" s="1135">
        <f t="shared" si="4"/>
        <v>0</v>
      </c>
      <c r="AP11" s="1318">
        <f t="shared" si="5"/>
        <v>0</v>
      </c>
      <c r="AQ11" s="1319"/>
      <c r="AR11" s="1139">
        <f t="shared" si="6"/>
        <v>0</v>
      </c>
      <c r="AS11" s="1325">
        <f t="shared" si="7"/>
        <v>0</v>
      </c>
      <c r="AT11" s="1325">
        <f t="shared" si="8"/>
        <v>0</v>
      </c>
      <c r="AU11" s="1325">
        <f t="shared" si="9"/>
        <v>0</v>
      </c>
      <c r="AV11" s="1141">
        <f t="shared" si="10"/>
        <v>0</v>
      </c>
      <c r="AW11" s="1329">
        <v>0</v>
      </c>
      <c r="AX11" s="1150">
        <v>0</v>
      </c>
      <c r="AY11" s="1149">
        <f t="shared" si="11"/>
        <v>0</v>
      </c>
      <c r="AZ11" s="1150">
        <f t="shared" si="12"/>
        <v>0</v>
      </c>
      <c r="BA11" s="1149">
        <f t="shared" si="13"/>
        <v>0</v>
      </c>
      <c r="BB11" s="1141">
        <f t="shared" si="14"/>
        <v>0</v>
      </c>
    </row>
    <row r="12" spans="2:54" ht="14.65" customHeight="1">
      <c r="B12" s="911">
        <v>7</v>
      </c>
      <c r="C12" s="913" t="s">
        <v>3022</v>
      </c>
      <c r="D12" s="931" t="s">
        <v>150</v>
      </c>
      <c r="E12" s="928" t="s">
        <v>7</v>
      </c>
      <c r="F12" s="931" t="s">
        <v>183</v>
      </c>
      <c r="G12" s="931"/>
      <c r="H12" s="931"/>
      <c r="I12" s="931" t="s">
        <v>184</v>
      </c>
      <c r="J12" s="931">
        <v>965</v>
      </c>
      <c r="K12" s="931"/>
      <c r="L12" s="931" t="s">
        <v>114</v>
      </c>
      <c r="M12" s="931">
        <v>300</v>
      </c>
      <c r="N12" s="947" t="s">
        <v>179</v>
      </c>
      <c r="O12" s="931" t="s">
        <v>180</v>
      </c>
      <c r="P12" s="948" t="s">
        <v>155</v>
      </c>
      <c r="Q12" s="931" t="s">
        <v>71</v>
      </c>
      <c r="R12" s="933" t="s">
        <v>177</v>
      </c>
      <c r="S12" s="933" t="s">
        <v>185</v>
      </c>
      <c r="T12" s="931"/>
      <c r="U12" s="931">
        <v>219</v>
      </c>
      <c r="V12" s="934"/>
      <c r="W12" s="931"/>
      <c r="X12" s="931"/>
      <c r="Y12" s="947"/>
      <c r="Z12" s="1323"/>
      <c r="AA12" s="931"/>
      <c r="AB12" s="1313">
        <f t="shared" si="0"/>
        <v>0</v>
      </c>
      <c r="AC12" s="935"/>
      <c r="AD12" s="936"/>
      <c r="AE12" s="936"/>
      <c r="AF12" s="936"/>
      <c r="AG12" s="936"/>
      <c r="AH12" s="1314"/>
      <c r="AI12" s="1271">
        <f>+VLOOKUP(C12,Itemizado_Piping!$C:$K,9,FALSE)</f>
        <v>12.759</v>
      </c>
      <c r="AJ12" s="1149">
        <v>0</v>
      </c>
      <c r="AK12" s="1150">
        <v>0</v>
      </c>
      <c r="AL12" s="1149">
        <f t="shared" si="1"/>
        <v>0</v>
      </c>
      <c r="AM12" s="1135">
        <f t="shared" si="2"/>
        <v>0</v>
      </c>
      <c r="AN12" s="1328">
        <f t="shared" si="3"/>
        <v>0</v>
      </c>
      <c r="AO12" s="1135">
        <f t="shared" si="4"/>
        <v>0</v>
      </c>
      <c r="AP12" s="1318">
        <f t="shared" si="5"/>
        <v>0</v>
      </c>
      <c r="AQ12" s="1319"/>
      <c r="AR12" s="1139">
        <f t="shared" si="6"/>
        <v>0</v>
      </c>
      <c r="AS12" s="1325">
        <f t="shared" si="7"/>
        <v>0</v>
      </c>
      <c r="AT12" s="1325">
        <f t="shared" si="8"/>
        <v>0</v>
      </c>
      <c r="AU12" s="1325">
        <f t="shared" si="9"/>
        <v>0</v>
      </c>
      <c r="AV12" s="1141">
        <f t="shared" si="10"/>
        <v>0</v>
      </c>
      <c r="AW12" s="1329">
        <v>0</v>
      </c>
      <c r="AX12" s="1150">
        <v>0</v>
      </c>
      <c r="AY12" s="1149">
        <f t="shared" si="11"/>
        <v>0</v>
      </c>
      <c r="AZ12" s="1150">
        <f t="shared" si="12"/>
        <v>0</v>
      </c>
      <c r="BA12" s="1149">
        <f t="shared" si="13"/>
        <v>0</v>
      </c>
      <c r="BB12" s="1141">
        <f t="shared" si="14"/>
        <v>0</v>
      </c>
    </row>
    <row r="13" spans="2:54" ht="14.65" customHeight="1">
      <c r="B13" s="911">
        <v>8</v>
      </c>
      <c r="C13" s="913" t="s">
        <v>3022</v>
      </c>
      <c r="D13" s="931" t="s">
        <v>150</v>
      </c>
      <c r="E13" s="928" t="s">
        <v>7</v>
      </c>
      <c r="F13" s="931" t="s">
        <v>183</v>
      </c>
      <c r="G13" s="931" t="s">
        <v>186</v>
      </c>
      <c r="H13" s="931">
        <v>0</v>
      </c>
      <c r="I13" s="931" t="s">
        <v>187</v>
      </c>
      <c r="J13" s="931">
        <v>966</v>
      </c>
      <c r="K13" s="931">
        <v>1</v>
      </c>
      <c r="L13" s="931" t="s">
        <v>114</v>
      </c>
      <c r="M13" s="931">
        <v>300</v>
      </c>
      <c r="N13" s="947" t="s">
        <v>174</v>
      </c>
      <c r="O13" s="931" t="s">
        <v>175</v>
      </c>
      <c r="P13" s="948" t="s">
        <v>155</v>
      </c>
      <c r="Q13" s="931" t="s">
        <v>168</v>
      </c>
      <c r="R13" s="933" t="s">
        <v>182</v>
      </c>
      <c r="S13" s="933" t="s">
        <v>188</v>
      </c>
      <c r="T13" s="931"/>
      <c r="U13" s="931">
        <v>170</v>
      </c>
      <c r="V13" s="934"/>
      <c r="W13" s="931"/>
      <c r="X13" s="931"/>
      <c r="Y13" s="947"/>
      <c r="Z13" s="1323" t="s">
        <v>3718</v>
      </c>
      <c r="AA13" s="931">
        <v>9315</v>
      </c>
      <c r="AB13" s="1313">
        <f t="shared" si="0"/>
        <v>9.3149999999999995</v>
      </c>
      <c r="AC13" s="935"/>
      <c r="AD13" s="936"/>
      <c r="AE13" s="936"/>
      <c r="AF13" s="936"/>
      <c r="AG13" s="936"/>
      <c r="AH13" s="1314"/>
      <c r="AI13" s="1271">
        <f>+VLOOKUP(C13,Itemizado_Piping!$C:$K,9,FALSE)</f>
        <v>12.759</v>
      </c>
      <c r="AJ13" s="1149">
        <v>0</v>
      </c>
      <c r="AK13" s="1150">
        <v>0</v>
      </c>
      <c r="AL13" s="1149">
        <f t="shared" si="1"/>
        <v>0</v>
      </c>
      <c r="AM13" s="1135">
        <f t="shared" si="2"/>
        <v>0</v>
      </c>
      <c r="AN13" s="1328">
        <f t="shared" si="3"/>
        <v>0</v>
      </c>
      <c r="AO13" s="1135">
        <f t="shared" si="4"/>
        <v>0</v>
      </c>
      <c r="AP13" s="1318">
        <f t="shared" si="5"/>
        <v>0</v>
      </c>
      <c r="AQ13" s="1319"/>
      <c r="AR13" s="1139">
        <f t="shared" si="6"/>
        <v>0</v>
      </c>
      <c r="AS13" s="1325">
        <f t="shared" si="7"/>
        <v>0</v>
      </c>
      <c r="AT13" s="1325">
        <f t="shared" si="8"/>
        <v>0</v>
      </c>
      <c r="AU13" s="1325">
        <f t="shared" si="9"/>
        <v>0</v>
      </c>
      <c r="AV13" s="1141">
        <f t="shared" si="10"/>
        <v>0</v>
      </c>
      <c r="AW13" s="1329">
        <v>0</v>
      </c>
      <c r="AX13" s="1150">
        <v>0</v>
      </c>
      <c r="AY13" s="1149">
        <f t="shared" si="11"/>
        <v>0</v>
      </c>
      <c r="AZ13" s="1150">
        <f t="shared" si="12"/>
        <v>0</v>
      </c>
      <c r="BA13" s="1149">
        <f t="shared" si="13"/>
        <v>0</v>
      </c>
      <c r="BB13" s="1141">
        <f t="shared" si="14"/>
        <v>0</v>
      </c>
    </row>
    <row r="14" spans="2:54" ht="14.65" customHeight="1">
      <c r="B14" s="911">
        <v>9</v>
      </c>
      <c r="C14" s="913" t="s">
        <v>3022</v>
      </c>
      <c r="D14" s="931" t="s">
        <v>150</v>
      </c>
      <c r="E14" s="928" t="s">
        <v>7</v>
      </c>
      <c r="F14" s="931" t="s">
        <v>183</v>
      </c>
      <c r="G14" s="931" t="s">
        <v>186</v>
      </c>
      <c r="H14" s="931">
        <v>0</v>
      </c>
      <c r="I14" s="931" t="s">
        <v>187</v>
      </c>
      <c r="J14" s="931">
        <v>966</v>
      </c>
      <c r="K14" s="931">
        <v>2</v>
      </c>
      <c r="L14" s="931" t="s">
        <v>114</v>
      </c>
      <c r="M14" s="931">
        <v>300</v>
      </c>
      <c r="N14" s="947" t="s">
        <v>174</v>
      </c>
      <c r="O14" s="931" t="s">
        <v>175</v>
      </c>
      <c r="P14" s="948" t="s">
        <v>155</v>
      </c>
      <c r="Q14" s="931" t="s">
        <v>168</v>
      </c>
      <c r="R14" s="933"/>
      <c r="S14" s="933"/>
      <c r="T14" s="931"/>
      <c r="U14" s="931"/>
      <c r="V14" s="934"/>
      <c r="W14" s="931"/>
      <c r="X14" s="931"/>
      <c r="Y14" s="947"/>
      <c r="Z14" s="1323" t="s">
        <v>3718</v>
      </c>
      <c r="AA14" s="931">
        <v>25391</v>
      </c>
      <c r="AB14" s="1313">
        <f t="shared" si="0"/>
        <v>25.390999999999998</v>
      </c>
      <c r="AC14" s="935"/>
      <c r="AD14" s="936"/>
      <c r="AE14" s="936"/>
      <c r="AF14" s="936"/>
      <c r="AG14" s="936"/>
      <c r="AH14" s="1314"/>
      <c r="AI14" s="1271">
        <f>+VLOOKUP(C14,Itemizado_Piping!$C:$K,9,FALSE)</f>
        <v>12.759</v>
      </c>
      <c r="AJ14" s="1149">
        <v>0</v>
      </c>
      <c r="AK14" s="1150">
        <v>0</v>
      </c>
      <c r="AL14" s="1149">
        <f t="shared" si="1"/>
        <v>0</v>
      </c>
      <c r="AM14" s="1135">
        <f t="shared" si="2"/>
        <v>0</v>
      </c>
      <c r="AN14" s="1328">
        <f t="shared" si="3"/>
        <v>0</v>
      </c>
      <c r="AO14" s="1135">
        <f t="shared" si="4"/>
        <v>0</v>
      </c>
      <c r="AP14" s="1318">
        <f t="shared" si="5"/>
        <v>0</v>
      </c>
      <c r="AQ14" s="1319"/>
      <c r="AR14" s="1139">
        <f t="shared" si="6"/>
        <v>0</v>
      </c>
      <c r="AS14" s="1325">
        <f t="shared" si="7"/>
        <v>0</v>
      </c>
      <c r="AT14" s="1325">
        <f t="shared" si="8"/>
        <v>0</v>
      </c>
      <c r="AU14" s="1325">
        <f t="shared" si="9"/>
        <v>0</v>
      </c>
      <c r="AV14" s="1141">
        <f t="shared" si="10"/>
        <v>0</v>
      </c>
      <c r="AW14" s="1329">
        <v>0</v>
      </c>
      <c r="AX14" s="1150">
        <v>0</v>
      </c>
      <c r="AY14" s="1149">
        <f t="shared" si="11"/>
        <v>0</v>
      </c>
      <c r="AZ14" s="1150">
        <f t="shared" si="12"/>
        <v>0</v>
      </c>
      <c r="BA14" s="1149">
        <f t="shared" si="13"/>
        <v>0</v>
      </c>
      <c r="BB14" s="1141">
        <f t="shared" si="14"/>
        <v>0</v>
      </c>
    </row>
    <row r="15" spans="2:54" ht="14.65" customHeight="1">
      <c r="B15" s="911">
        <v>10</v>
      </c>
      <c r="C15" s="913" t="s">
        <v>3022</v>
      </c>
      <c r="D15" s="931" t="s">
        <v>150</v>
      </c>
      <c r="E15" s="928" t="s">
        <v>7</v>
      </c>
      <c r="F15" s="931" t="s">
        <v>183</v>
      </c>
      <c r="G15" s="931" t="s">
        <v>186</v>
      </c>
      <c r="H15" s="931">
        <v>0</v>
      </c>
      <c r="I15" s="931" t="s">
        <v>187</v>
      </c>
      <c r="J15" s="946">
        <v>966</v>
      </c>
      <c r="K15" s="931">
        <v>3</v>
      </c>
      <c r="L15" s="931" t="s">
        <v>114</v>
      </c>
      <c r="M15" s="931">
        <v>300</v>
      </c>
      <c r="N15" s="947" t="s">
        <v>174</v>
      </c>
      <c r="O15" s="931" t="s">
        <v>175</v>
      </c>
      <c r="P15" s="948" t="s">
        <v>155</v>
      </c>
      <c r="Q15" s="931" t="s">
        <v>168</v>
      </c>
      <c r="R15" s="933"/>
      <c r="S15" s="933"/>
      <c r="T15" s="931"/>
      <c r="U15" s="931"/>
      <c r="V15" s="934"/>
      <c r="W15" s="931"/>
      <c r="X15" s="931"/>
      <c r="Y15" s="947"/>
      <c r="Z15" s="1323" t="s">
        <v>3718</v>
      </c>
      <c r="AA15" s="931">
        <v>16697</v>
      </c>
      <c r="AB15" s="1313">
        <f t="shared" si="0"/>
        <v>16.696999999999999</v>
      </c>
      <c r="AC15" s="935"/>
      <c r="AD15" s="936"/>
      <c r="AE15" s="936"/>
      <c r="AF15" s="936"/>
      <c r="AG15" s="936"/>
      <c r="AH15" s="1314"/>
      <c r="AI15" s="1271">
        <f>+VLOOKUP(C15,Itemizado_Piping!$C:$K,9,FALSE)</f>
        <v>12.759</v>
      </c>
      <c r="AJ15" s="1149">
        <v>0</v>
      </c>
      <c r="AK15" s="1150">
        <v>0</v>
      </c>
      <c r="AL15" s="1149">
        <f t="shared" si="1"/>
        <v>0</v>
      </c>
      <c r="AM15" s="1135">
        <f t="shared" si="2"/>
        <v>0</v>
      </c>
      <c r="AN15" s="1328">
        <f t="shared" si="3"/>
        <v>0</v>
      </c>
      <c r="AO15" s="1135">
        <f t="shared" si="4"/>
        <v>0</v>
      </c>
      <c r="AP15" s="1318">
        <f t="shared" si="5"/>
        <v>0</v>
      </c>
      <c r="AQ15" s="1319"/>
      <c r="AR15" s="1139">
        <f t="shared" si="6"/>
        <v>0</v>
      </c>
      <c r="AS15" s="1325">
        <f t="shared" si="7"/>
        <v>0</v>
      </c>
      <c r="AT15" s="1325">
        <f t="shared" si="8"/>
        <v>0</v>
      </c>
      <c r="AU15" s="1325">
        <f t="shared" si="9"/>
        <v>0</v>
      </c>
      <c r="AV15" s="1141">
        <f t="shared" si="10"/>
        <v>0</v>
      </c>
      <c r="AW15" s="1329">
        <v>0</v>
      </c>
      <c r="AX15" s="1150">
        <v>0</v>
      </c>
      <c r="AY15" s="1149">
        <f t="shared" si="11"/>
        <v>0</v>
      </c>
      <c r="AZ15" s="1150">
        <f t="shared" si="12"/>
        <v>0</v>
      </c>
      <c r="BA15" s="1149">
        <f t="shared" si="13"/>
        <v>0</v>
      </c>
      <c r="BB15" s="1141">
        <f t="shared" si="14"/>
        <v>0</v>
      </c>
    </row>
    <row r="16" spans="2:54" ht="14.65" customHeight="1">
      <c r="B16" s="911">
        <v>11</v>
      </c>
      <c r="C16" s="913" t="s">
        <v>3463</v>
      </c>
      <c r="D16" s="931" t="s">
        <v>150</v>
      </c>
      <c r="E16" s="928" t="s">
        <v>7</v>
      </c>
      <c r="F16" s="931" t="s">
        <v>189</v>
      </c>
      <c r="G16" s="931"/>
      <c r="H16" s="931"/>
      <c r="I16" s="931" t="s">
        <v>190</v>
      </c>
      <c r="J16" s="931">
        <v>967</v>
      </c>
      <c r="K16" s="931"/>
      <c r="L16" s="931" t="s">
        <v>103</v>
      </c>
      <c r="M16" s="931">
        <v>100</v>
      </c>
      <c r="N16" s="947" t="s">
        <v>179</v>
      </c>
      <c r="O16" s="931" t="s">
        <v>180</v>
      </c>
      <c r="P16" s="948" t="s">
        <v>155</v>
      </c>
      <c r="Q16" s="931" t="s">
        <v>71</v>
      </c>
      <c r="R16" s="933" t="s">
        <v>191</v>
      </c>
      <c r="S16" s="933" t="s">
        <v>192</v>
      </c>
      <c r="T16" s="931"/>
      <c r="U16" s="931">
        <v>207</v>
      </c>
      <c r="V16" s="934"/>
      <c r="W16" s="931"/>
      <c r="X16" s="931"/>
      <c r="Y16" s="947"/>
      <c r="Z16" s="1323" t="s">
        <v>3719</v>
      </c>
      <c r="AA16" s="931">
        <v>7200</v>
      </c>
      <c r="AB16" s="1313">
        <f t="shared" si="0"/>
        <v>7.2</v>
      </c>
      <c r="AC16" s="935"/>
      <c r="AD16" s="936"/>
      <c r="AE16" s="936"/>
      <c r="AF16" s="936"/>
      <c r="AG16" s="936"/>
      <c r="AH16" s="1314"/>
      <c r="AI16" s="1271"/>
      <c r="AJ16" s="1149">
        <v>0</v>
      </c>
      <c r="AK16" s="1150">
        <v>0</v>
      </c>
      <c r="AL16" s="1149">
        <f t="shared" si="1"/>
        <v>0</v>
      </c>
      <c r="AM16" s="1135">
        <f t="shared" si="2"/>
        <v>0</v>
      </c>
      <c r="AN16" s="1328">
        <f t="shared" si="3"/>
        <v>0</v>
      </c>
      <c r="AO16" s="1135">
        <f t="shared" si="4"/>
        <v>0</v>
      </c>
      <c r="AP16" s="1318">
        <f t="shared" si="5"/>
        <v>0</v>
      </c>
      <c r="AQ16" s="1319"/>
      <c r="AR16" s="1139">
        <f t="shared" si="6"/>
        <v>0</v>
      </c>
      <c r="AS16" s="1325">
        <f t="shared" si="7"/>
        <v>0</v>
      </c>
      <c r="AT16" s="1325">
        <f t="shared" si="8"/>
        <v>0</v>
      </c>
      <c r="AU16" s="1325">
        <f t="shared" si="9"/>
        <v>0</v>
      </c>
      <c r="AV16" s="1141">
        <f t="shared" si="10"/>
        <v>0</v>
      </c>
      <c r="AW16" s="1329">
        <v>0</v>
      </c>
      <c r="AX16" s="1150">
        <v>0</v>
      </c>
      <c r="AY16" s="1149">
        <f t="shared" si="11"/>
        <v>0</v>
      </c>
      <c r="AZ16" s="1150">
        <f t="shared" si="12"/>
        <v>0</v>
      </c>
      <c r="BA16" s="1149">
        <f t="shared" si="13"/>
        <v>0</v>
      </c>
      <c r="BB16" s="1141">
        <f t="shared" si="14"/>
        <v>0</v>
      </c>
    </row>
    <row r="17" spans="2:54" ht="14.65" customHeight="1">
      <c r="B17" s="911"/>
      <c r="C17" s="913" t="s">
        <v>3042</v>
      </c>
      <c r="D17" s="931" t="s">
        <v>150</v>
      </c>
      <c r="E17" s="928" t="s">
        <v>7</v>
      </c>
      <c r="F17" s="931"/>
      <c r="G17" s="931"/>
      <c r="H17" s="931"/>
      <c r="I17" s="931" t="s">
        <v>190</v>
      </c>
      <c r="J17" s="931">
        <v>967</v>
      </c>
      <c r="K17" s="931"/>
      <c r="L17" s="931" t="s">
        <v>3544</v>
      </c>
      <c r="M17" s="931"/>
      <c r="N17" s="947"/>
      <c r="O17" s="931"/>
      <c r="P17" s="948"/>
      <c r="Q17" s="931"/>
      <c r="R17" s="933"/>
      <c r="S17" s="933"/>
      <c r="T17" s="931"/>
      <c r="U17" s="931"/>
      <c r="V17" s="934"/>
      <c r="W17" s="931"/>
      <c r="X17" s="931"/>
      <c r="Y17" s="947"/>
      <c r="Z17" s="1323" t="s">
        <v>3719</v>
      </c>
      <c r="AA17" s="931">
        <v>5400</v>
      </c>
      <c r="AB17" s="1313">
        <f t="shared" si="0"/>
        <v>5.4</v>
      </c>
      <c r="AC17" s="935"/>
      <c r="AD17" s="936"/>
      <c r="AE17" s="936"/>
      <c r="AF17" s="936"/>
      <c r="AG17" s="936"/>
      <c r="AH17" s="1314"/>
      <c r="AI17" s="1271"/>
      <c r="AJ17" s="1149"/>
      <c r="AK17" s="1150"/>
      <c r="AL17" s="1149"/>
      <c r="AM17" s="1135"/>
      <c r="AN17" s="1328"/>
      <c r="AO17" s="1135"/>
      <c r="AP17" s="1318"/>
      <c r="AQ17" s="1319"/>
      <c r="AR17" s="1139"/>
      <c r="AS17" s="1325"/>
      <c r="AT17" s="1325"/>
      <c r="AU17" s="1325"/>
      <c r="AV17" s="1141"/>
      <c r="AW17" s="1329"/>
      <c r="AX17" s="1150"/>
      <c r="AY17" s="1149"/>
      <c r="AZ17" s="1150"/>
      <c r="BA17" s="1149"/>
      <c r="BB17" s="1141"/>
    </row>
    <row r="18" spans="2:54" ht="14.65" customHeight="1">
      <c r="B18" s="911">
        <v>12</v>
      </c>
      <c r="C18" s="913" t="s">
        <v>3036</v>
      </c>
      <c r="D18" s="931" t="s">
        <v>150</v>
      </c>
      <c r="E18" s="928" t="s">
        <v>7</v>
      </c>
      <c r="F18" s="931" t="s">
        <v>189</v>
      </c>
      <c r="G18" s="931" t="s">
        <v>193</v>
      </c>
      <c r="H18" s="931">
        <v>0</v>
      </c>
      <c r="I18" s="931" t="s">
        <v>194</v>
      </c>
      <c r="J18" s="931">
        <v>968</v>
      </c>
      <c r="K18" s="931">
        <v>1</v>
      </c>
      <c r="L18" s="931" t="s">
        <v>195</v>
      </c>
      <c r="M18" s="931">
        <v>80</v>
      </c>
      <c r="N18" s="947" t="s">
        <v>174</v>
      </c>
      <c r="O18" s="931" t="s">
        <v>175</v>
      </c>
      <c r="P18" s="948" t="s">
        <v>155</v>
      </c>
      <c r="Q18" s="931" t="s">
        <v>71</v>
      </c>
      <c r="R18" s="933"/>
      <c r="S18" s="933"/>
      <c r="T18" s="931"/>
      <c r="U18" s="931"/>
      <c r="V18" s="934"/>
      <c r="W18" s="931"/>
      <c r="X18" s="931"/>
      <c r="Y18" s="947"/>
      <c r="Z18" s="1323" t="s">
        <v>3719</v>
      </c>
      <c r="AA18" s="931">
        <v>4456</v>
      </c>
      <c r="AB18" s="1313">
        <f t="shared" si="0"/>
        <v>4.4560000000000004</v>
      </c>
      <c r="AC18" s="935"/>
      <c r="AD18" s="936"/>
      <c r="AE18" s="936"/>
      <c r="AF18" s="936"/>
      <c r="AG18" s="936"/>
      <c r="AH18" s="1314"/>
      <c r="AI18" s="1271">
        <f>+VLOOKUP(C18,Itemizado_Piping!$C:$K,9,FALSE)</f>
        <v>1.772</v>
      </c>
      <c r="AJ18" s="1149">
        <v>0</v>
      </c>
      <c r="AK18" s="1150">
        <v>0</v>
      </c>
      <c r="AL18" s="1149">
        <f t="shared" si="1"/>
        <v>0</v>
      </c>
      <c r="AM18" s="1135">
        <f t="shared" si="2"/>
        <v>0</v>
      </c>
      <c r="AN18" s="1328">
        <f t="shared" si="3"/>
        <v>0</v>
      </c>
      <c r="AO18" s="1135">
        <f t="shared" si="4"/>
        <v>0</v>
      </c>
      <c r="AP18" s="1318">
        <f t="shared" si="5"/>
        <v>0</v>
      </c>
      <c r="AQ18" s="1319"/>
      <c r="AR18" s="1139">
        <f t="shared" si="6"/>
        <v>0</v>
      </c>
      <c r="AS18" s="1325">
        <f t="shared" si="7"/>
        <v>0</v>
      </c>
      <c r="AT18" s="1325">
        <f t="shared" si="8"/>
        <v>0</v>
      </c>
      <c r="AU18" s="1325">
        <f t="shared" si="9"/>
        <v>0</v>
      </c>
      <c r="AV18" s="1141">
        <f t="shared" si="10"/>
        <v>0</v>
      </c>
      <c r="AW18" s="1329">
        <v>0</v>
      </c>
      <c r="AX18" s="1150">
        <v>0</v>
      </c>
      <c r="AY18" s="1149">
        <f t="shared" si="11"/>
        <v>0</v>
      </c>
      <c r="AZ18" s="1150">
        <f t="shared" si="12"/>
        <v>0</v>
      </c>
      <c r="BA18" s="1149">
        <f t="shared" si="13"/>
        <v>0</v>
      </c>
      <c r="BB18" s="1141">
        <f t="shared" si="14"/>
        <v>0</v>
      </c>
    </row>
    <row r="19" spans="2:54" ht="14.65" customHeight="1">
      <c r="B19" s="911">
        <v>13</v>
      </c>
      <c r="C19" s="913" t="s">
        <v>3036</v>
      </c>
      <c r="D19" s="931" t="s">
        <v>150</v>
      </c>
      <c r="E19" s="928" t="s">
        <v>7</v>
      </c>
      <c r="F19" s="931" t="s">
        <v>189</v>
      </c>
      <c r="G19" s="931" t="s">
        <v>193</v>
      </c>
      <c r="H19" s="931">
        <v>0</v>
      </c>
      <c r="I19" s="931" t="s">
        <v>194</v>
      </c>
      <c r="J19" s="931">
        <v>968</v>
      </c>
      <c r="K19" s="931">
        <v>2</v>
      </c>
      <c r="L19" s="931" t="s">
        <v>195</v>
      </c>
      <c r="M19" s="931">
        <v>80</v>
      </c>
      <c r="N19" s="947" t="s">
        <v>174</v>
      </c>
      <c r="O19" s="931" t="s">
        <v>175</v>
      </c>
      <c r="P19" s="948" t="s">
        <v>155</v>
      </c>
      <c r="Q19" s="931" t="s">
        <v>71</v>
      </c>
      <c r="R19" s="933" t="s">
        <v>196</v>
      </c>
      <c r="S19" s="933" t="s">
        <v>197</v>
      </c>
      <c r="T19" s="931"/>
      <c r="U19" s="931">
        <v>30</v>
      </c>
      <c r="V19" s="934"/>
      <c r="W19" s="931"/>
      <c r="X19" s="931"/>
      <c r="Y19" s="947"/>
      <c r="Z19" s="1323" t="s">
        <v>3719</v>
      </c>
      <c r="AA19" s="931">
        <v>10038</v>
      </c>
      <c r="AB19" s="1313">
        <f t="shared" si="0"/>
        <v>10.038</v>
      </c>
      <c r="AC19" s="935"/>
      <c r="AD19" s="936"/>
      <c r="AE19" s="936"/>
      <c r="AF19" s="936"/>
      <c r="AG19" s="936"/>
      <c r="AH19" s="1314"/>
      <c r="AI19" s="1271">
        <f>+VLOOKUP(C19,Itemizado_Piping!$C:$K,9,FALSE)</f>
        <v>1.772</v>
      </c>
      <c r="AJ19" s="1149">
        <v>0</v>
      </c>
      <c r="AK19" s="1150">
        <v>0</v>
      </c>
      <c r="AL19" s="1149">
        <f t="shared" si="1"/>
        <v>0</v>
      </c>
      <c r="AM19" s="1135">
        <f t="shared" si="2"/>
        <v>0</v>
      </c>
      <c r="AN19" s="1328">
        <f t="shared" si="3"/>
        <v>0</v>
      </c>
      <c r="AO19" s="1135">
        <f t="shared" si="4"/>
        <v>0</v>
      </c>
      <c r="AP19" s="1318">
        <f t="shared" si="5"/>
        <v>0</v>
      </c>
      <c r="AQ19" s="1319"/>
      <c r="AR19" s="1139">
        <f t="shared" si="6"/>
        <v>0</v>
      </c>
      <c r="AS19" s="1325">
        <f t="shared" si="7"/>
        <v>0</v>
      </c>
      <c r="AT19" s="1325">
        <f t="shared" si="8"/>
        <v>0</v>
      </c>
      <c r="AU19" s="1325">
        <f t="shared" si="9"/>
        <v>0</v>
      </c>
      <c r="AV19" s="1141">
        <f t="shared" si="10"/>
        <v>0</v>
      </c>
      <c r="AW19" s="1329">
        <v>0</v>
      </c>
      <c r="AX19" s="1150">
        <v>0</v>
      </c>
      <c r="AY19" s="1149">
        <f t="shared" si="11"/>
        <v>0</v>
      </c>
      <c r="AZ19" s="1150">
        <f t="shared" si="12"/>
        <v>0</v>
      </c>
      <c r="BA19" s="1149">
        <f t="shared" si="13"/>
        <v>0</v>
      </c>
      <c r="BB19" s="1141">
        <f t="shared" si="14"/>
        <v>0</v>
      </c>
    </row>
    <row r="20" spans="2:54" ht="14.65" customHeight="1">
      <c r="B20" s="911">
        <v>14</v>
      </c>
      <c r="C20" s="913" t="s">
        <v>3036</v>
      </c>
      <c r="D20" s="931" t="s">
        <v>150</v>
      </c>
      <c r="E20" s="928" t="s">
        <v>7</v>
      </c>
      <c r="F20" s="931"/>
      <c r="G20" s="931" t="s">
        <v>198</v>
      </c>
      <c r="H20" s="931">
        <v>0</v>
      </c>
      <c r="I20" s="931" t="s">
        <v>199</v>
      </c>
      <c r="J20" s="931">
        <v>968</v>
      </c>
      <c r="K20" s="931">
        <v>1</v>
      </c>
      <c r="L20" s="931" t="s">
        <v>195</v>
      </c>
      <c r="M20" s="931">
        <v>80</v>
      </c>
      <c r="N20" s="947" t="s">
        <v>174</v>
      </c>
      <c r="O20" s="931" t="s">
        <v>175</v>
      </c>
      <c r="P20" s="948" t="s">
        <v>155</v>
      </c>
      <c r="Q20" s="931" t="s">
        <v>168</v>
      </c>
      <c r="R20" s="933"/>
      <c r="S20" s="933"/>
      <c r="T20" s="931"/>
      <c r="U20" s="931"/>
      <c r="V20" s="934"/>
      <c r="W20" s="931"/>
      <c r="X20" s="931"/>
      <c r="Y20" s="947"/>
      <c r="Z20" s="1323" t="s">
        <v>3719</v>
      </c>
      <c r="AA20" s="931">
        <v>2997</v>
      </c>
      <c r="AB20" s="1313">
        <f t="shared" si="0"/>
        <v>2.9969999999999999</v>
      </c>
      <c r="AC20" s="935"/>
      <c r="AD20" s="936"/>
      <c r="AE20" s="936"/>
      <c r="AF20" s="936"/>
      <c r="AG20" s="936"/>
      <c r="AH20" s="1314"/>
      <c r="AI20" s="1271">
        <f>+VLOOKUP(C20,Itemizado_Piping!$C:$K,9,FALSE)</f>
        <v>1.772</v>
      </c>
      <c r="AJ20" s="1149">
        <v>0</v>
      </c>
      <c r="AK20" s="1150">
        <v>0</v>
      </c>
      <c r="AL20" s="1149">
        <f t="shared" si="1"/>
        <v>0</v>
      </c>
      <c r="AM20" s="1135">
        <f t="shared" si="2"/>
        <v>0</v>
      </c>
      <c r="AN20" s="1328">
        <f t="shared" si="3"/>
        <v>0</v>
      </c>
      <c r="AO20" s="1135">
        <f t="shared" si="4"/>
        <v>0</v>
      </c>
      <c r="AP20" s="1318">
        <f t="shared" si="5"/>
        <v>0</v>
      </c>
      <c r="AQ20" s="1319"/>
      <c r="AR20" s="1139">
        <f t="shared" si="6"/>
        <v>0</v>
      </c>
      <c r="AS20" s="1325">
        <f t="shared" si="7"/>
        <v>0</v>
      </c>
      <c r="AT20" s="1325">
        <f t="shared" si="8"/>
        <v>0</v>
      </c>
      <c r="AU20" s="1325">
        <f t="shared" si="9"/>
        <v>0</v>
      </c>
      <c r="AV20" s="1141">
        <f t="shared" si="10"/>
        <v>0</v>
      </c>
      <c r="AW20" s="1329">
        <v>0</v>
      </c>
      <c r="AX20" s="1150">
        <v>0</v>
      </c>
      <c r="AY20" s="1149">
        <f t="shared" si="11"/>
        <v>0</v>
      </c>
      <c r="AZ20" s="1150">
        <f t="shared" si="12"/>
        <v>0</v>
      </c>
      <c r="BA20" s="1149">
        <f t="shared" si="13"/>
        <v>0</v>
      </c>
      <c r="BB20" s="1141">
        <f t="shared" si="14"/>
        <v>0</v>
      </c>
    </row>
    <row r="21" spans="2:54" ht="14.65" customHeight="1">
      <c r="B21" s="911">
        <v>15</v>
      </c>
      <c r="C21" s="913" t="s">
        <v>3463</v>
      </c>
      <c r="D21" s="931" t="s">
        <v>150</v>
      </c>
      <c r="E21" s="928" t="s">
        <v>7</v>
      </c>
      <c r="F21" s="931" t="s">
        <v>151</v>
      </c>
      <c r="G21" s="931"/>
      <c r="H21" s="931"/>
      <c r="I21" s="931" t="s">
        <v>200</v>
      </c>
      <c r="J21" s="931">
        <v>969</v>
      </c>
      <c r="K21" s="931"/>
      <c r="L21" s="931" t="s">
        <v>153</v>
      </c>
      <c r="M21" s="931">
        <v>200</v>
      </c>
      <c r="N21" s="947" t="s">
        <v>166</v>
      </c>
      <c r="O21" s="931"/>
      <c r="P21" s="948" t="s">
        <v>155</v>
      </c>
      <c r="Q21" s="931" t="s">
        <v>71</v>
      </c>
      <c r="R21" s="933" t="s">
        <v>157</v>
      </c>
      <c r="S21" s="933" t="s">
        <v>201</v>
      </c>
      <c r="T21" s="931"/>
      <c r="U21" s="931">
        <v>102</v>
      </c>
      <c r="V21" s="934"/>
      <c r="W21" s="931"/>
      <c r="X21" s="931"/>
      <c r="Y21" s="947"/>
      <c r="Z21" s="1323"/>
      <c r="AA21" s="931"/>
      <c r="AB21" s="1313">
        <f t="shared" si="0"/>
        <v>0</v>
      </c>
      <c r="AC21" s="935"/>
      <c r="AD21" s="936"/>
      <c r="AE21" s="936"/>
      <c r="AF21" s="936"/>
      <c r="AG21" s="936"/>
      <c r="AH21" s="1314"/>
      <c r="AI21" s="1271"/>
      <c r="AJ21" s="1149">
        <v>0</v>
      </c>
      <c r="AK21" s="1150">
        <v>0</v>
      </c>
      <c r="AL21" s="1149">
        <f t="shared" si="1"/>
        <v>0</v>
      </c>
      <c r="AM21" s="1135">
        <f t="shared" si="2"/>
        <v>0</v>
      </c>
      <c r="AN21" s="1328">
        <f t="shared" si="3"/>
        <v>0</v>
      </c>
      <c r="AO21" s="1135">
        <f t="shared" si="4"/>
        <v>0</v>
      </c>
      <c r="AP21" s="1318">
        <f t="shared" si="5"/>
        <v>0</v>
      </c>
      <c r="AQ21" s="1319"/>
      <c r="AR21" s="1139">
        <f t="shared" si="6"/>
        <v>0</v>
      </c>
      <c r="AS21" s="1325">
        <f t="shared" si="7"/>
        <v>0</v>
      </c>
      <c r="AT21" s="1325">
        <f t="shared" si="8"/>
        <v>0</v>
      </c>
      <c r="AU21" s="1325">
        <f t="shared" si="9"/>
        <v>0</v>
      </c>
      <c r="AV21" s="1141">
        <f t="shared" si="10"/>
        <v>0</v>
      </c>
      <c r="AW21" s="1329">
        <v>0</v>
      </c>
      <c r="AX21" s="1150">
        <v>0</v>
      </c>
      <c r="AY21" s="1149">
        <f t="shared" si="11"/>
        <v>0</v>
      </c>
      <c r="AZ21" s="1150">
        <f t="shared" si="12"/>
        <v>0</v>
      </c>
      <c r="BA21" s="1149">
        <f t="shared" si="13"/>
        <v>0</v>
      </c>
      <c r="BB21" s="1141">
        <f t="shared" si="14"/>
        <v>0</v>
      </c>
    </row>
    <row r="22" spans="2:54" ht="14.65" customHeight="1">
      <c r="B22" s="911">
        <v>16</v>
      </c>
      <c r="C22" s="913" t="s">
        <v>3028</v>
      </c>
      <c r="D22" s="931" t="s">
        <v>150</v>
      </c>
      <c r="E22" s="928" t="s">
        <v>7</v>
      </c>
      <c r="F22" s="931" t="s">
        <v>151</v>
      </c>
      <c r="G22" s="931"/>
      <c r="H22" s="931"/>
      <c r="I22" s="931" t="s">
        <v>3720</v>
      </c>
      <c r="J22" s="931">
        <v>970</v>
      </c>
      <c r="K22" s="931"/>
      <c r="L22" s="931" t="s">
        <v>153</v>
      </c>
      <c r="M22" s="931">
        <v>200</v>
      </c>
      <c r="N22" s="947" t="s">
        <v>159</v>
      </c>
      <c r="O22" s="931" t="s">
        <v>160</v>
      </c>
      <c r="P22" s="948" t="s">
        <v>155</v>
      </c>
      <c r="Q22" s="931" t="s">
        <v>71</v>
      </c>
      <c r="R22" s="933" t="s">
        <v>162</v>
      </c>
      <c r="S22" s="933" t="s">
        <v>203</v>
      </c>
      <c r="T22" s="931"/>
      <c r="U22" s="931">
        <v>102</v>
      </c>
      <c r="V22" s="934"/>
      <c r="W22" s="931"/>
      <c r="X22" s="931"/>
      <c r="Y22" s="947"/>
      <c r="Z22" s="1323"/>
      <c r="AA22" s="931"/>
      <c r="AB22" s="1313">
        <f t="shared" si="0"/>
        <v>0</v>
      </c>
      <c r="AC22" s="935"/>
      <c r="AD22" s="936"/>
      <c r="AE22" s="936"/>
      <c r="AF22" s="936"/>
      <c r="AG22" s="936"/>
      <c r="AH22" s="1314"/>
      <c r="AI22" s="1271">
        <f>+VLOOKUP(C22,Itemizado_Piping!$C:$K,9,FALSE)</f>
        <v>1.8120000000000001</v>
      </c>
      <c r="AJ22" s="1149">
        <v>0</v>
      </c>
      <c r="AK22" s="1150">
        <v>0</v>
      </c>
      <c r="AL22" s="1149">
        <f t="shared" si="1"/>
        <v>0</v>
      </c>
      <c r="AM22" s="1135">
        <f t="shared" si="2"/>
        <v>0</v>
      </c>
      <c r="AN22" s="1328">
        <f t="shared" si="3"/>
        <v>0</v>
      </c>
      <c r="AO22" s="1135">
        <f t="shared" si="4"/>
        <v>0</v>
      </c>
      <c r="AP22" s="1318">
        <f t="shared" si="5"/>
        <v>0</v>
      </c>
      <c r="AQ22" s="1319"/>
      <c r="AR22" s="1139">
        <f t="shared" si="6"/>
        <v>0</v>
      </c>
      <c r="AS22" s="1325">
        <f t="shared" si="7"/>
        <v>0</v>
      </c>
      <c r="AT22" s="1325">
        <f t="shared" si="8"/>
        <v>0</v>
      </c>
      <c r="AU22" s="1325">
        <f t="shared" si="9"/>
        <v>0</v>
      </c>
      <c r="AV22" s="1141">
        <f t="shared" si="10"/>
        <v>0</v>
      </c>
      <c r="AW22" s="1329">
        <v>0</v>
      </c>
      <c r="AX22" s="1150">
        <v>0</v>
      </c>
      <c r="AY22" s="1149">
        <f t="shared" si="11"/>
        <v>0</v>
      </c>
      <c r="AZ22" s="1150">
        <f t="shared" si="12"/>
        <v>0</v>
      </c>
      <c r="BA22" s="1149">
        <f t="shared" si="13"/>
        <v>0</v>
      </c>
      <c r="BB22" s="1141">
        <f t="shared" si="14"/>
        <v>0</v>
      </c>
    </row>
    <row r="23" spans="2:54">
      <c r="B23" s="911">
        <v>17</v>
      </c>
      <c r="C23" s="913" t="s">
        <v>3024</v>
      </c>
      <c r="D23" s="931" t="s">
        <v>150</v>
      </c>
      <c r="E23" s="928" t="s">
        <v>7</v>
      </c>
      <c r="F23" s="931" t="s">
        <v>151</v>
      </c>
      <c r="G23" s="931" t="s">
        <v>204</v>
      </c>
      <c r="H23" s="931">
        <v>0</v>
      </c>
      <c r="I23" s="931" t="s">
        <v>205</v>
      </c>
      <c r="J23" s="931">
        <v>971</v>
      </c>
      <c r="K23" s="931">
        <v>1</v>
      </c>
      <c r="L23" s="931" t="s">
        <v>206</v>
      </c>
      <c r="M23" s="931">
        <v>150</v>
      </c>
      <c r="N23" s="947" t="s">
        <v>166</v>
      </c>
      <c r="O23" s="931" t="s">
        <v>207</v>
      </c>
      <c r="P23" s="948" t="s">
        <v>155</v>
      </c>
      <c r="Q23" s="931" t="s">
        <v>168</v>
      </c>
      <c r="R23" s="933"/>
      <c r="S23" s="933"/>
      <c r="T23" s="931"/>
      <c r="U23" s="931"/>
      <c r="V23" s="934"/>
      <c r="W23" s="931"/>
      <c r="X23" s="931"/>
      <c r="Y23" s="947"/>
      <c r="Z23" s="1323" t="s">
        <v>3721</v>
      </c>
      <c r="AA23" s="931">
        <v>1750</v>
      </c>
      <c r="AB23" s="1313">
        <f t="shared" si="0"/>
        <v>1.75</v>
      </c>
      <c r="AC23" s="935"/>
      <c r="AD23" s="936"/>
      <c r="AE23" s="936"/>
      <c r="AF23" s="936"/>
      <c r="AG23" s="936"/>
      <c r="AH23" s="1314"/>
      <c r="AI23" s="1271">
        <f>+VLOOKUP(C23,Itemizado_Piping!$C:$K,9,FALSE)</f>
        <v>3.7229999999999999</v>
      </c>
      <c r="AJ23" s="1149">
        <v>0</v>
      </c>
      <c r="AK23" s="1150">
        <v>0</v>
      </c>
      <c r="AL23" s="1149">
        <f t="shared" si="1"/>
        <v>0</v>
      </c>
      <c r="AM23" s="1135">
        <f t="shared" si="2"/>
        <v>0</v>
      </c>
      <c r="AN23" s="1328">
        <f t="shared" si="3"/>
        <v>0</v>
      </c>
      <c r="AO23" s="1135">
        <f t="shared" si="4"/>
        <v>0</v>
      </c>
      <c r="AP23" s="1318">
        <f t="shared" si="5"/>
        <v>0</v>
      </c>
      <c r="AQ23" s="1319"/>
      <c r="AR23" s="1139">
        <f t="shared" si="6"/>
        <v>0</v>
      </c>
      <c r="AS23" s="1325">
        <f t="shared" si="7"/>
        <v>0</v>
      </c>
      <c r="AT23" s="1325">
        <f t="shared" si="8"/>
        <v>0</v>
      </c>
      <c r="AU23" s="1325">
        <f t="shared" si="9"/>
        <v>0</v>
      </c>
      <c r="AV23" s="1141">
        <f t="shared" si="10"/>
        <v>0</v>
      </c>
      <c r="AW23" s="1329">
        <v>0</v>
      </c>
      <c r="AX23" s="1150">
        <v>0</v>
      </c>
      <c r="AY23" s="1149">
        <f t="shared" si="11"/>
        <v>0</v>
      </c>
      <c r="AZ23" s="1150">
        <f t="shared" si="12"/>
        <v>0</v>
      </c>
      <c r="BA23" s="1149">
        <f t="shared" si="13"/>
        <v>0</v>
      </c>
      <c r="BB23" s="1141">
        <f t="shared" si="14"/>
        <v>0</v>
      </c>
    </row>
    <row r="24" spans="2:54">
      <c r="B24" s="911">
        <v>18</v>
      </c>
      <c r="C24" s="913" t="s">
        <v>3024</v>
      </c>
      <c r="D24" s="931" t="s">
        <v>150</v>
      </c>
      <c r="E24" s="928" t="s">
        <v>7</v>
      </c>
      <c r="F24" s="931" t="s">
        <v>151</v>
      </c>
      <c r="G24" s="931" t="s">
        <v>204</v>
      </c>
      <c r="H24" s="931">
        <v>0</v>
      </c>
      <c r="I24" s="931" t="s">
        <v>205</v>
      </c>
      <c r="J24" s="931">
        <v>971</v>
      </c>
      <c r="K24" s="931">
        <v>2</v>
      </c>
      <c r="L24" s="931" t="s">
        <v>206</v>
      </c>
      <c r="M24" s="931">
        <v>150</v>
      </c>
      <c r="N24" s="947" t="s">
        <v>166</v>
      </c>
      <c r="O24" s="931" t="s">
        <v>207</v>
      </c>
      <c r="P24" s="948" t="s">
        <v>155</v>
      </c>
      <c r="Q24" s="931" t="s">
        <v>168</v>
      </c>
      <c r="R24" s="933"/>
      <c r="S24" s="933"/>
      <c r="T24" s="931"/>
      <c r="U24" s="931"/>
      <c r="V24" s="934"/>
      <c r="W24" s="931"/>
      <c r="X24" s="931"/>
      <c r="Y24" s="947"/>
      <c r="Z24" s="1323" t="s">
        <v>3721</v>
      </c>
      <c r="AA24" s="931">
        <v>2163</v>
      </c>
      <c r="AB24" s="1313">
        <f t="shared" si="0"/>
        <v>2.1629999999999998</v>
      </c>
      <c r="AC24" s="935"/>
      <c r="AD24" s="936"/>
      <c r="AE24" s="936"/>
      <c r="AF24" s="936"/>
      <c r="AG24" s="936"/>
      <c r="AH24" s="1314"/>
      <c r="AI24" s="1271">
        <f>+VLOOKUP(C24,Itemizado_Piping!$C:$K,9,FALSE)</f>
        <v>3.7229999999999999</v>
      </c>
      <c r="AJ24" s="1149">
        <v>0</v>
      </c>
      <c r="AK24" s="1150">
        <v>0</v>
      </c>
      <c r="AL24" s="1149">
        <f t="shared" si="1"/>
        <v>0</v>
      </c>
      <c r="AM24" s="1135">
        <f t="shared" si="2"/>
        <v>0</v>
      </c>
      <c r="AN24" s="1328">
        <f t="shared" si="3"/>
        <v>0</v>
      </c>
      <c r="AO24" s="1135">
        <f t="shared" si="4"/>
        <v>0</v>
      </c>
      <c r="AP24" s="1318">
        <f t="shared" si="5"/>
        <v>0</v>
      </c>
      <c r="AQ24" s="1319"/>
      <c r="AR24" s="1139">
        <f t="shared" si="6"/>
        <v>0</v>
      </c>
      <c r="AS24" s="1325">
        <f t="shared" si="7"/>
        <v>0</v>
      </c>
      <c r="AT24" s="1325">
        <f t="shared" si="8"/>
        <v>0</v>
      </c>
      <c r="AU24" s="1325">
        <f t="shared" si="9"/>
        <v>0</v>
      </c>
      <c r="AV24" s="1141">
        <f t="shared" si="10"/>
        <v>0</v>
      </c>
      <c r="AW24" s="1329">
        <v>0</v>
      </c>
      <c r="AX24" s="1150">
        <v>0</v>
      </c>
      <c r="AY24" s="1149">
        <f t="shared" si="11"/>
        <v>0</v>
      </c>
      <c r="AZ24" s="1150">
        <f t="shared" si="12"/>
        <v>0</v>
      </c>
      <c r="BA24" s="1149">
        <f t="shared" si="13"/>
        <v>0</v>
      </c>
      <c r="BB24" s="1141">
        <f t="shared" si="14"/>
        <v>0</v>
      </c>
    </row>
    <row r="25" spans="2:54">
      <c r="B25" s="911">
        <v>19</v>
      </c>
      <c r="C25" s="913" t="s">
        <v>3024</v>
      </c>
      <c r="D25" s="931" t="s">
        <v>150</v>
      </c>
      <c r="E25" s="928" t="s">
        <v>7</v>
      </c>
      <c r="F25" s="931" t="s">
        <v>151</v>
      </c>
      <c r="G25" s="931" t="s">
        <v>204</v>
      </c>
      <c r="H25" s="931">
        <v>0</v>
      </c>
      <c r="I25" s="931" t="s">
        <v>205</v>
      </c>
      <c r="J25" s="931">
        <v>971</v>
      </c>
      <c r="K25" s="931">
        <v>3</v>
      </c>
      <c r="L25" s="931" t="s">
        <v>206</v>
      </c>
      <c r="M25" s="931">
        <v>150</v>
      </c>
      <c r="N25" s="947" t="s">
        <v>166</v>
      </c>
      <c r="O25" s="931" t="s">
        <v>207</v>
      </c>
      <c r="P25" s="948" t="s">
        <v>155</v>
      </c>
      <c r="Q25" s="931" t="s">
        <v>168</v>
      </c>
      <c r="R25" s="933"/>
      <c r="S25" s="933"/>
      <c r="T25" s="931"/>
      <c r="U25" s="931"/>
      <c r="V25" s="934"/>
      <c r="W25" s="931"/>
      <c r="X25" s="931"/>
      <c r="Y25" s="947"/>
      <c r="Z25" s="1323" t="s">
        <v>3721</v>
      </c>
      <c r="AA25" s="931">
        <v>5890</v>
      </c>
      <c r="AB25" s="1313">
        <f t="shared" si="0"/>
        <v>5.89</v>
      </c>
      <c r="AC25" s="935"/>
      <c r="AD25" s="936"/>
      <c r="AE25" s="936"/>
      <c r="AF25" s="936"/>
      <c r="AG25" s="936"/>
      <c r="AH25" s="1314"/>
      <c r="AI25" s="1271">
        <f>+VLOOKUP(C25,Itemizado_Piping!$C:$K,9,FALSE)</f>
        <v>3.7229999999999999</v>
      </c>
      <c r="AJ25" s="1149">
        <v>0</v>
      </c>
      <c r="AK25" s="1150">
        <v>0</v>
      </c>
      <c r="AL25" s="1149">
        <f t="shared" si="1"/>
        <v>0</v>
      </c>
      <c r="AM25" s="1135">
        <f t="shared" si="2"/>
        <v>0</v>
      </c>
      <c r="AN25" s="1328">
        <f t="shared" si="3"/>
        <v>0</v>
      </c>
      <c r="AO25" s="1135">
        <f t="shared" si="4"/>
        <v>0</v>
      </c>
      <c r="AP25" s="1318">
        <f t="shared" si="5"/>
        <v>0</v>
      </c>
      <c r="AQ25" s="1319"/>
      <c r="AR25" s="1139">
        <f t="shared" si="6"/>
        <v>0</v>
      </c>
      <c r="AS25" s="1325">
        <f t="shared" si="7"/>
        <v>0</v>
      </c>
      <c r="AT25" s="1325">
        <f t="shared" si="8"/>
        <v>0</v>
      </c>
      <c r="AU25" s="1325">
        <f t="shared" si="9"/>
        <v>0</v>
      </c>
      <c r="AV25" s="1141">
        <f t="shared" si="10"/>
        <v>0</v>
      </c>
      <c r="AW25" s="1329">
        <v>0</v>
      </c>
      <c r="AX25" s="1150">
        <v>0</v>
      </c>
      <c r="AY25" s="1149">
        <f t="shared" si="11"/>
        <v>0</v>
      </c>
      <c r="AZ25" s="1150">
        <f t="shared" si="12"/>
        <v>0</v>
      </c>
      <c r="BA25" s="1149">
        <f t="shared" si="13"/>
        <v>0</v>
      </c>
      <c r="BB25" s="1141">
        <f t="shared" si="14"/>
        <v>0</v>
      </c>
    </row>
    <row r="26" spans="2:54">
      <c r="B26" s="911">
        <v>20</v>
      </c>
      <c r="C26" s="913" t="s">
        <v>3024</v>
      </c>
      <c r="D26" s="931" t="s">
        <v>150</v>
      </c>
      <c r="E26" s="928" t="s">
        <v>7</v>
      </c>
      <c r="F26" s="931" t="s">
        <v>151</v>
      </c>
      <c r="G26" s="931" t="s">
        <v>204</v>
      </c>
      <c r="H26" s="931">
        <v>0</v>
      </c>
      <c r="I26" s="931" t="s">
        <v>205</v>
      </c>
      <c r="J26" s="931">
        <v>971</v>
      </c>
      <c r="K26" s="931">
        <v>4</v>
      </c>
      <c r="L26" s="931" t="s">
        <v>206</v>
      </c>
      <c r="M26" s="931">
        <v>150</v>
      </c>
      <c r="N26" s="947" t="s">
        <v>166</v>
      </c>
      <c r="O26" s="931" t="s">
        <v>207</v>
      </c>
      <c r="P26" s="948" t="s">
        <v>155</v>
      </c>
      <c r="Q26" s="931" t="s">
        <v>168</v>
      </c>
      <c r="R26" s="933" t="s">
        <v>201</v>
      </c>
      <c r="S26" s="933" t="s">
        <v>208</v>
      </c>
      <c r="T26" s="931"/>
      <c r="U26" s="931">
        <v>102</v>
      </c>
      <c r="V26" s="934"/>
      <c r="W26" s="931"/>
      <c r="X26" s="931"/>
      <c r="Y26" s="947"/>
      <c r="Z26" s="1323" t="s">
        <v>3721</v>
      </c>
      <c r="AA26" s="931">
        <v>13139</v>
      </c>
      <c r="AB26" s="1313">
        <f t="shared" si="0"/>
        <v>13.138999999999999</v>
      </c>
      <c r="AC26" s="935"/>
      <c r="AD26" s="936"/>
      <c r="AE26" s="936"/>
      <c r="AF26" s="936"/>
      <c r="AG26" s="936"/>
      <c r="AH26" s="1314"/>
      <c r="AI26" s="1271">
        <f>+VLOOKUP(C26,Itemizado_Piping!$C:$K,9,FALSE)</f>
        <v>3.7229999999999999</v>
      </c>
      <c r="AJ26" s="1149">
        <v>0</v>
      </c>
      <c r="AK26" s="1150">
        <v>0</v>
      </c>
      <c r="AL26" s="1149">
        <f t="shared" si="1"/>
        <v>0</v>
      </c>
      <c r="AM26" s="1135">
        <f t="shared" si="2"/>
        <v>0</v>
      </c>
      <c r="AN26" s="1328">
        <f t="shared" si="3"/>
        <v>0</v>
      </c>
      <c r="AO26" s="1135">
        <f t="shared" si="4"/>
        <v>0</v>
      </c>
      <c r="AP26" s="1318">
        <f t="shared" si="5"/>
        <v>0</v>
      </c>
      <c r="AQ26" s="1319"/>
      <c r="AR26" s="1139">
        <f t="shared" si="6"/>
        <v>0</v>
      </c>
      <c r="AS26" s="1325">
        <f t="shared" si="7"/>
        <v>0</v>
      </c>
      <c r="AT26" s="1325">
        <f t="shared" si="8"/>
        <v>0</v>
      </c>
      <c r="AU26" s="1325">
        <f t="shared" si="9"/>
        <v>0</v>
      </c>
      <c r="AV26" s="1141">
        <f t="shared" si="10"/>
        <v>0</v>
      </c>
      <c r="AW26" s="1329">
        <v>0</v>
      </c>
      <c r="AX26" s="1150">
        <v>0</v>
      </c>
      <c r="AY26" s="1149">
        <f t="shared" si="11"/>
        <v>0</v>
      </c>
      <c r="AZ26" s="1150">
        <f t="shared" si="12"/>
        <v>0</v>
      </c>
      <c r="BA26" s="1149">
        <f t="shared" si="13"/>
        <v>0</v>
      </c>
      <c r="BB26" s="1141">
        <f t="shared" si="14"/>
        <v>0</v>
      </c>
    </row>
    <row r="27" spans="2:54">
      <c r="B27" s="911">
        <v>21</v>
      </c>
      <c r="C27" s="913" t="s">
        <v>3042</v>
      </c>
      <c r="D27" s="931" t="s">
        <v>150</v>
      </c>
      <c r="E27" s="928" t="s">
        <v>7</v>
      </c>
      <c r="F27" s="931"/>
      <c r="G27" s="931" t="s">
        <v>3722</v>
      </c>
      <c r="H27" s="931">
        <v>0</v>
      </c>
      <c r="I27" s="931" t="s">
        <v>3722</v>
      </c>
      <c r="J27" s="931">
        <v>971</v>
      </c>
      <c r="K27" s="931">
        <v>1</v>
      </c>
      <c r="L27" s="931" t="s">
        <v>307</v>
      </c>
      <c r="M27" s="931">
        <v>50</v>
      </c>
      <c r="N27" s="947"/>
      <c r="O27" s="931"/>
      <c r="P27" s="948"/>
      <c r="Q27" s="931"/>
      <c r="R27" s="933"/>
      <c r="S27" s="933"/>
      <c r="T27" s="931"/>
      <c r="U27" s="931"/>
      <c r="V27" s="934"/>
      <c r="W27" s="931"/>
      <c r="X27" s="931"/>
      <c r="Y27" s="947"/>
      <c r="Z27" s="1323" t="s">
        <v>3721</v>
      </c>
      <c r="AA27" s="931">
        <v>6000</v>
      </c>
      <c r="AB27" s="1313">
        <f t="shared" si="0"/>
        <v>6</v>
      </c>
      <c r="AC27" s="935"/>
      <c r="AD27" s="936"/>
      <c r="AE27" s="936"/>
      <c r="AF27" s="936"/>
      <c r="AG27" s="936"/>
      <c r="AH27" s="1314"/>
      <c r="AI27" s="1271">
        <f>+VLOOKUP(C27,Itemizado_Piping!$C:$K,9,FALSE)</f>
        <v>2.573</v>
      </c>
      <c r="AJ27" s="1149">
        <v>0</v>
      </c>
      <c r="AK27" s="1150">
        <v>0</v>
      </c>
      <c r="AL27" s="1149">
        <f t="shared" si="1"/>
        <v>0</v>
      </c>
      <c r="AM27" s="1135">
        <f t="shared" si="2"/>
        <v>0</v>
      </c>
      <c r="AN27" s="1328">
        <f t="shared" si="3"/>
        <v>0</v>
      </c>
      <c r="AO27" s="1135">
        <f t="shared" si="4"/>
        <v>0</v>
      </c>
      <c r="AP27" s="1318">
        <f t="shared" si="5"/>
        <v>0</v>
      </c>
      <c r="AQ27" s="1319"/>
      <c r="AR27" s="1139">
        <f t="shared" si="6"/>
        <v>0</v>
      </c>
      <c r="AS27" s="1325">
        <f t="shared" si="7"/>
        <v>0</v>
      </c>
      <c r="AT27" s="1325">
        <f t="shared" si="8"/>
        <v>0</v>
      </c>
      <c r="AU27" s="1325">
        <f t="shared" si="9"/>
        <v>0</v>
      </c>
      <c r="AV27" s="1141">
        <f t="shared" si="10"/>
        <v>0</v>
      </c>
      <c r="AW27" s="1329">
        <v>0</v>
      </c>
      <c r="AX27" s="1150">
        <v>0</v>
      </c>
      <c r="AY27" s="1149">
        <f t="shared" si="11"/>
        <v>0</v>
      </c>
      <c r="AZ27" s="1150">
        <f t="shared" si="12"/>
        <v>0</v>
      </c>
      <c r="BA27" s="1149">
        <f t="shared" si="13"/>
        <v>0</v>
      </c>
      <c r="BB27" s="1141">
        <f t="shared" si="14"/>
        <v>0</v>
      </c>
    </row>
    <row r="28" spans="2:54">
      <c r="B28" s="911">
        <v>22</v>
      </c>
      <c r="C28" s="913" t="s">
        <v>3042</v>
      </c>
      <c r="D28" s="931" t="s">
        <v>150</v>
      </c>
      <c r="E28" s="928" t="s">
        <v>7</v>
      </c>
      <c r="F28" s="931"/>
      <c r="G28" s="931" t="s">
        <v>3722</v>
      </c>
      <c r="H28" s="931">
        <v>0</v>
      </c>
      <c r="I28" s="931" t="s">
        <v>3722</v>
      </c>
      <c r="J28" s="931">
        <v>971</v>
      </c>
      <c r="K28" s="931">
        <v>1</v>
      </c>
      <c r="L28" s="931" t="s">
        <v>3723</v>
      </c>
      <c r="M28" s="931">
        <v>15</v>
      </c>
      <c r="N28" s="947"/>
      <c r="O28" s="931"/>
      <c r="P28" s="948"/>
      <c r="Q28" s="931"/>
      <c r="R28" s="933"/>
      <c r="S28" s="933"/>
      <c r="T28" s="931"/>
      <c r="U28" s="931"/>
      <c r="V28" s="934"/>
      <c r="W28" s="931"/>
      <c r="X28" s="931"/>
      <c r="Y28" s="947"/>
      <c r="Z28" s="1323" t="s">
        <v>3721</v>
      </c>
      <c r="AA28" s="931">
        <v>400</v>
      </c>
      <c r="AB28" s="1313">
        <f t="shared" si="0"/>
        <v>0.4</v>
      </c>
      <c r="AC28" s="935"/>
      <c r="AD28" s="936"/>
      <c r="AE28" s="936"/>
      <c r="AF28" s="936"/>
      <c r="AG28" s="936"/>
      <c r="AH28" s="1314"/>
      <c r="AI28" s="1271">
        <f>+VLOOKUP(C28,Itemizado_Piping!$C:$K,9,FALSE)</f>
        <v>2.573</v>
      </c>
      <c r="AJ28" s="1149">
        <v>0</v>
      </c>
      <c r="AK28" s="1150">
        <v>0</v>
      </c>
      <c r="AL28" s="1149">
        <f t="shared" si="1"/>
        <v>0</v>
      </c>
      <c r="AM28" s="1135">
        <f t="shared" si="2"/>
        <v>0</v>
      </c>
      <c r="AN28" s="1328">
        <f t="shared" si="3"/>
        <v>0</v>
      </c>
      <c r="AO28" s="1135">
        <f t="shared" si="4"/>
        <v>0</v>
      </c>
      <c r="AP28" s="1318">
        <f t="shared" si="5"/>
        <v>0</v>
      </c>
      <c r="AQ28" s="1319"/>
      <c r="AR28" s="1139">
        <f t="shared" si="6"/>
        <v>0</v>
      </c>
      <c r="AS28" s="1325">
        <f t="shared" si="7"/>
        <v>0</v>
      </c>
      <c r="AT28" s="1325">
        <f t="shared" si="8"/>
        <v>0</v>
      </c>
      <c r="AU28" s="1325">
        <f t="shared" si="9"/>
        <v>0</v>
      </c>
      <c r="AV28" s="1141">
        <f t="shared" si="10"/>
        <v>0</v>
      </c>
      <c r="AW28" s="1329">
        <v>0</v>
      </c>
      <c r="AX28" s="1150">
        <v>0</v>
      </c>
      <c r="AY28" s="1149">
        <f t="shared" si="11"/>
        <v>0</v>
      </c>
      <c r="AZ28" s="1150">
        <f t="shared" si="12"/>
        <v>0</v>
      </c>
      <c r="BA28" s="1149">
        <f t="shared" si="13"/>
        <v>0</v>
      </c>
      <c r="BB28" s="1141">
        <f t="shared" si="14"/>
        <v>0</v>
      </c>
    </row>
    <row r="29" spans="2:54">
      <c r="B29" s="911">
        <v>23</v>
      </c>
      <c r="C29" s="913" t="s">
        <v>3042</v>
      </c>
      <c r="D29" s="931" t="s">
        <v>150</v>
      </c>
      <c r="E29" s="928" t="s">
        <v>7</v>
      </c>
      <c r="F29" s="931"/>
      <c r="G29" s="931" t="s">
        <v>3724</v>
      </c>
      <c r="H29" s="931">
        <v>0</v>
      </c>
      <c r="I29" s="931" t="s">
        <v>3724</v>
      </c>
      <c r="J29" s="931">
        <v>971</v>
      </c>
      <c r="K29" s="931">
        <v>1</v>
      </c>
      <c r="L29" s="931" t="s">
        <v>307</v>
      </c>
      <c r="M29" s="931">
        <v>50</v>
      </c>
      <c r="N29" s="947"/>
      <c r="O29" s="931"/>
      <c r="P29" s="948"/>
      <c r="Q29" s="931"/>
      <c r="R29" s="933"/>
      <c r="S29" s="933"/>
      <c r="T29" s="931"/>
      <c r="U29" s="931"/>
      <c r="V29" s="934"/>
      <c r="W29" s="931"/>
      <c r="X29" s="931"/>
      <c r="Y29" s="947"/>
      <c r="Z29" s="1323" t="s">
        <v>3721</v>
      </c>
      <c r="AA29" s="931">
        <v>5300</v>
      </c>
      <c r="AB29" s="1313">
        <f t="shared" si="0"/>
        <v>5.3</v>
      </c>
      <c r="AC29" s="935"/>
      <c r="AD29" s="936"/>
      <c r="AE29" s="936"/>
      <c r="AF29" s="936"/>
      <c r="AG29" s="936"/>
      <c r="AH29" s="1314"/>
      <c r="AI29" s="1271">
        <f>+VLOOKUP(C29,Itemizado_Piping!$C:$K,9,FALSE)</f>
        <v>2.573</v>
      </c>
      <c r="AJ29" s="1149">
        <v>0</v>
      </c>
      <c r="AK29" s="1150">
        <v>0</v>
      </c>
      <c r="AL29" s="1149">
        <f t="shared" si="1"/>
        <v>0</v>
      </c>
      <c r="AM29" s="1135">
        <f t="shared" si="2"/>
        <v>0</v>
      </c>
      <c r="AN29" s="1328">
        <f t="shared" si="3"/>
        <v>0</v>
      </c>
      <c r="AO29" s="1135">
        <f t="shared" si="4"/>
        <v>0</v>
      </c>
      <c r="AP29" s="1318">
        <f t="shared" si="5"/>
        <v>0</v>
      </c>
      <c r="AQ29" s="1319"/>
      <c r="AR29" s="1139">
        <f t="shared" si="6"/>
        <v>0</v>
      </c>
      <c r="AS29" s="1325">
        <f t="shared" si="7"/>
        <v>0</v>
      </c>
      <c r="AT29" s="1325">
        <f t="shared" si="8"/>
        <v>0</v>
      </c>
      <c r="AU29" s="1325">
        <f t="shared" si="9"/>
        <v>0</v>
      </c>
      <c r="AV29" s="1141">
        <f t="shared" si="10"/>
        <v>0</v>
      </c>
      <c r="AW29" s="1329">
        <v>0</v>
      </c>
      <c r="AX29" s="1150">
        <v>0</v>
      </c>
      <c r="AY29" s="1149">
        <f t="shared" si="11"/>
        <v>0</v>
      </c>
      <c r="AZ29" s="1150">
        <f t="shared" si="12"/>
        <v>0</v>
      </c>
      <c r="BA29" s="1149">
        <f t="shared" si="13"/>
        <v>0</v>
      </c>
      <c r="BB29" s="1141">
        <f t="shared" si="14"/>
        <v>0</v>
      </c>
    </row>
    <row r="30" spans="2:54" ht="14.65" customHeight="1">
      <c r="B30" s="911">
        <v>24</v>
      </c>
      <c r="C30" s="913" t="s">
        <v>3463</v>
      </c>
      <c r="D30" s="931" t="s">
        <v>150</v>
      </c>
      <c r="E30" s="928" t="s">
        <v>7</v>
      </c>
      <c r="F30" s="931" t="s">
        <v>189</v>
      </c>
      <c r="G30" s="931"/>
      <c r="H30" s="931"/>
      <c r="I30" s="931" t="s">
        <v>209</v>
      </c>
      <c r="J30" s="931">
        <v>972</v>
      </c>
      <c r="K30" s="931"/>
      <c r="L30" s="931" t="s">
        <v>103</v>
      </c>
      <c r="M30" s="931">
        <v>100</v>
      </c>
      <c r="N30" s="947" t="s">
        <v>179</v>
      </c>
      <c r="O30" s="931" t="s">
        <v>180</v>
      </c>
      <c r="P30" s="948" t="s">
        <v>155</v>
      </c>
      <c r="Q30" s="931" t="s">
        <v>71</v>
      </c>
      <c r="R30" s="933" t="s">
        <v>191</v>
      </c>
      <c r="S30" s="933" t="s">
        <v>210</v>
      </c>
      <c r="T30" s="931"/>
      <c r="U30" s="931">
        <v>206</v>
      </c>
      <c r="V30" s="934"/>
      <c r="W30" s="931"/>
      <c r="X30" s="931"/>
      <c r="Y30" s="947"/>
      <c r="Z30" s="1323" t="s">
        <v>3719</v>
      </c>
      <c r="AA30" s="931">
        <v>7500</v>
      </c>
      <c r="AB30" s="1313">
        <f t="shared" si="0"/>
        <v>7.5</v>
      </c>
      <c r="AC30" s="935"/>
      <c r="AD30" s="936"/>
      <c r="AE30" s="936"/>
      <c r="AF30" s="936"/>
      <c r="AG30" s="936"/>
      <c r="AH30" s="1314"/>
      <c r="AI30" s="1271"/>
      <c r="AJ30" s="1149">
        <v>0</v>
      </c>
      <c r="AK30" s="1150">
        <v>0</v>
      </c>
      <c r="AL30" s="1149">
        <f t="shared" si="1"/>
        <v>0</v>
      </c>
      <c r="AM30" s="1135">
        <f t="shared" si="2"/>
        <v>0</v>
      </c>
      <c r="AN30" s="1328">
        <f t="shared" si="3"/>
        <v>0</v>
      </c>
      <c r="AO30" s="1135">
        <f t="shared" si="4"/>
        <v>0</v>
      </c>
      <c r="AP30" s="1318">
        <f t="shared" si="5"/>
        <v>0</v>
      </c>
      <c r="AQ30" s="1319"/>
      <c r="AR30" s="1139">
        <f t="shared" si="6"/>
        <v>0</v>
      </c>
      <c r="AS30" s="1325">
        <f t="shared" si="7"/>
        <v>0</v>
      </c>
      <c r="AT30" s="1325">
        <f t="shared" si="8"/>
        <v>0</v>
      </c>
      <c r="AU30" s="1325">
        <f t="shared" si="9"/>
        <v>0</v>
      </c>
      <c r="AV30" s="1141">
        <f t="shared" si="10"/>
        <v>0</v>
      </c>
      <c r="AW30" s="1329">
        <v>0</v>
      </c>
      <c r="AX30" s="1150">
        <v>0</v>
      </c>
      <c r="AY30" s="1149">
        <f t="shared" si="11"/>
        <v>0</v>
      </c>
      <c r="AZ30" s="1150">
        <f t="shared" si="12"/>
        <v>0</v>
      </c>
      <c r="BA30" s="1149">
        <f t="shared" si="13"/>
        <v>0</v>
      </c>
      <c r="BB30" s="1141">
        <f t="shared" si="14"/>
        <v>0</v>
      </c>
    </row>
    <row r="31" spans="2:54" ht="14.65" customHeight="1">
      <c r="B31" s="911">
        <v>25</v>
      </c>
      <c r="C31" s="913" t="s">
        <v>3463</v>
      </c>
      <c r="D31" s="931" t="s">
        <v>150</v>
      </c>
      <c r="E31" s="928" t="s">
        <v>7</v>
      </c>
      <c r="F31" s="931" t="s">
        <v>189</v>
      </c>
      <c r="G31" s="931"/>
      <c r="H31" s="931"/>
      <c r="I31" s="931" t="s">
        <v>3725</v>
      </c>
      <c r="J31" s="931">
        <v>972</v>
      </c>
      <c r="K31" s="931"/>
      <c r="L31" s="931" t="s">
        <v>103</v>
      </c>
      <c r="M31" s="931">
        <v>100</v>
      </c>
      <c r="N31" s="947"/>
      <c r="O31" s="931"/>
      <c r="P31" s="948"/>
      <c r="Q31" s="931"/>
      <c r="R31" s="933"/>
      <c r="S31" s="933"/>
      <c r="T31" s="931"/>
      <c r="U31" s="931"/>
      <c r="V31" s="934"/>
      <c r="W31" s="931"/>
      <c r="X31" s="931"/>
      <c r="Y31" s="947"/>
      <c r="Z31" s="1323" t="s">
        <v>3719</v>
      </c>
      <c r="AA31" s="931">
        <v>3600</v>
      </c>
      <c r="AB31" s="1313">
        <f t="shared" si="0"/>
        <v>3.6</v>
      </c>
      <c r="AC31" s="935"/>
      <c r="AD31" s="936"/>
      <c r="AE31" s="936"/>
      <c r="AF31" s="936"/>
      <c r="AG31" s="936"/>
      <c r="AH31" s="1314"/>
      <c r="AI31" s="1271"/>
      <c r="AJ31" s="1149">
        <v>0</v>
      </c>
      <c r="AK31" s="1150">
        <v>0</v>
      </c>
      <c r="AL31" s="1149">
        <f t="shared" si="1"/>
        <v>0</v>
      </c>
      <c r="AM31" s="1135">
        <f t="shared" si="2"/>
        <v>0</v>
      </c>
      <c r="AN31" s="1328">
        <f t="shared" si="3"/>
        <v>0</v>
      </c>
      <c r="AO31" s="1135">
        <f t="shared" si="4"/>
        <v>0</v>
      </c>
      <c r="AP31" s="1318">
        <f t="shared" si="5"/>
        <v>0</v>
      </c>
      <c r="AQ31" s="1319"/>
      <c r="AR31" s="1139">
        <f t="shared" si="6"/>
        <v>0</v>
      </c>
      <c r="AS31" s="1325">
        <f t="shared" si="7"/>
        <v>0</v>
      </c>
      <c r="AT31" s="1325">
        <f t="shared" si="8"/>
        <v>0</v>
      </c>
      <c r="AU31" s="1325">
        <f t="shared" si="9"/>
        <v>0</v>
      </c>
      <c r="AV31" s="1141">
        <f t="shared" si="10"/>
        <v>0</v>
      </c>
      <c r="AW31" s="1329">
        <v>0</v>
      </c>
      <c r="AX31" s="1150">
        <v>0</v>
      </c>
      <c r="AY31" s="1149">
        <f t="shared" si="11"/>
        <v>0</v>
      </c>
      <c r="AZ31" s="1150">
        <f t="shared" si="12"/>
        <v>0</v>
      </c>
      <c r="BA31" s="1149">
        <f t="shared" si="13"/>
        <v>0</v>
      </c>
      <c r="BB31" s="1141">
        <f>SUMPRODUCT(AR31:AV31,$AR$4:$AV$4)</f>
        <v>0</v>
      </c>
    </row>
    <row r="32" spans="2:54" ht="14.65" customHeight="1">
      <c r="B32" s="911">
        <v>26</v>
      </c>
      <c r="C32" s="913" t="s">
        <v>3042</v>
      </c>
      <c r="D32" s="931" t="s">
        <v>150</v>
      </c>
      <c r="E32" s="928" t="s">
        <v>7</v>
      </c>
      <c r="F32" s="931" t="s">
        <v>189</v>
      </c>
      <c r="G32" s="931"/>
      <c r="H32" s="931"/>
      <c r="I32" s="931" t="s">
        <v>3725</v>
      </c>
      <c r="J32" s="931">
        <v>972</v>
      </c>
      <c r="K32" s="931"/>
      <c r="L32" s="931" t="s">
        <v>3544</v>
      </c>
      <c r="M32" s="931">
        <v>100</v>
      </c>
      <c r="N32" s="947"/>
      <c r="O32" s="931"/>
      <c r="P32" s="948"/>
      <c r="Q32" s="931"/>
      <c r="R32" s="933"/>
      <c r="S32" s="933"/>
      <c r="T32" s="931"/>
      <c r="U32" s="931"/>
      <c r="V32" s="934"/>
      <c r="W32" s="931"/>
      <c r="X32" s="931"/>
      <c r="Y32" s="947"/>
      <c r="Z32" s="1323" t="s">
        <v>3719</v>
      </c>
      <c r="AA32" s="931">
        <v>5300</v>
      </c>
      <c r="AB32" s="1313">
        <f t="shared" si="0"/>
        <v>5.3</v>
      </c>
      <c r="AC32" s="935"/>
      <c r="AD32" s="936"/>
      <c r="AE32" s="936"/>
      <c r="AF32" s="936"/>
      <c r="AG32" s="936"/>
      <c r="AH32" s="1314"/>
      <c r="AI32" s="1271"/>
      <c r="AJ32" s="1149">
        <v>0</v>
      </c>
      <c r="AK32" s="1150">
        <v>0</v>
      </c>
      <c r="AL32" s="1149">
        <f t="shared" si="1"/>
        <v>0</v>
      </c>
      <c r="AM32" s="1135">
        <f t="shared" si="2"/>
        <v>0</v>
      </c>
      <c r="AN32" s="1328">
        <f t="shared" si="3"/>
        <v>0</v>
      </c>
      <c r="AO32" s="1135">
        <f t="shared" si="4"/>
        <v>0</v>
      </c>
      <c r="AP32" s="1318">
        <f t="shared" si="5"/>
        <v>0</v>
      </c>
      <c r="AQ32" s="1319"/>
      <c r="AR32" s="1139">
        <f t="shared" si="6"/>
        <v>0</v>
      </c>
      <c r="AS32" s="1325">
        <f t="shared" si="7"/>
        <v>0</v>
      </c>
      <c r="AT32" s="1325">
        <f t="shared" si="8"/>
        <v>0</v>
      </c>
      <c r="AU32" s="1325">
        <f t="shared" si="9"/>
        <v>0</v>
      </c>
      <c r="AV32" s="1141">
        <f t="shared" si="10"/>
        <v>0</v>
      </c>
      <c r="AW32" s="1329">
        <v>0</v>
      </c>
      <c r="AX32" s="1150">
        <v>0</v>
      </c>
      <c r="AY32" s="1149">
        <f t="shared" si="11"/>
        <v>0</v>
      </c>
      <c r="AZ32" s="1150">
        <f t="shared" si="12"/>
        <v>0</v>
      </c>
      <c r="BA32" s="1149">
        <f t="shared" si="13"/>
        <v>0</v>
      </c>
      <c r="BB32" s="1141">
        <f t="shared" si="14"/>
        <v>0</v>
      </c>
    </row>
    <row r="33" spans="2:54" ht="14.65" customHeight="1">
      <c r="B33" s="911">
        <v>27</v>
      </c>
      <c r="C33" s="913" t="s">
        <v>3036</v>
      </c>
      <c r="D33" s="931" t="s">
        <v>150</v>
      </c>
      <c r="E33" s="928" t="s">
        <v>7</v>
      </c>
      <c r="F33" s="931" t="s">
        <v>189</v>
      </c>
      <c r="G33" s="952" t="s">
        <v>211</v>
      </c>
      <c r="H33" s="931">
        <v>0</v>
      </c>
      <c r="I33" s="931" t="s">
        <v>212</v>
      </c>
      <c r="J33" s="931">
        <v>973</v>
      </c>
      <c r="K33" s="931">
        <v>1</v>
      </c>
      <c r="L33" s="931" t="s">
        <v>195</v>
      </c>
      <c r="M33" s="931">
        <v>80</v>
      </c>
      <c r="N33" s="947" t="s">
        <v>174</v>
      </c>
      <c r="O33" s="931" t="s">
        <v>175</v>
      </c>
      <c r="P33" s="948" t="s">
        <v>155</v>
      </c>
      <c r="Q33" s="931" t="s">
        <v>71</v>
      </c>
      <c r="R33" s="936"/>
      <c r="S33" s="936"/>
      <c r="T33" s="936"/>
      <c r="U33" s="936"/>
      <c r="V33" s="936"/>
      <c r="W33" s="936"/>
      <c r="X33" s="936"/>
      <c r="Y33" s="1330"/>
      <c r="Z33" s="1323" t="s">
        <v>3719</v>
      </c>
      <c r="AA33" s="931">
        <v>3919</v>
      </c>
      <c r="AB33" s="1313">
        <f t="shared" si="0"/>
        <v>3.919</v>
      </c>
      <c r="AC33" s="935"/>
      <c r="AD33" s="936"/>
      <c r="AE33" s="936"/>
      <c r="AF33" s="936"/>
      <c r="AG33" s="936"/>
      <c r="AH33" s="1314"/>
      <c r="AI33" s="1271">
        <f>+VLOOKUP(C33,Itemizado_Piping!$C:$K,9,FALSE)</f>
        <v>1.772</v>
      </c>
      <c r="AJ33" s="1149">
        <v>0</v>
      </c>
      <c r="AK33" s="1150">
        <v>0</v>
      </c>
      <c r="AL33" s="1149">
        <f t="shared" si="1"/>
        <v>0</v>
      </c>
      <c r="AM33" s="1135">
        <f t="shared" si="2"/>
        <v>0</v>
      </c>
      <c r="AN33" s="1328">
        <f t="shared" si="3"/>
        <v>0</v>
      </c>
      <c r="AO33" s="1135">
        <f t="shared" si="4"/>
        <v>0</v>
      </c>
      <c r="AP33" s="1318">
        <f t="shared" si="5"/>
        <v>0</v>
      </c>
      <c r="AQ33" s="1319"/>
      <c r="AR33" s="1139">
        <f t="shared" si="6"/>
        <v>0</v>
      </c>
      <c r="AS33" s="1325">
        <f t="shared" si="7"/>
        <v>0</v>
      </c>
      <c r="AT33" s="1325">
        <f t="shared" si="8"/>
        <v>0</v>
      </c>
      <c r="AU33" s="1325">
        <f t="shared" si="9"/>
        <v>0</v>
      </c>
      <c r="AV33" s="1141">
        <f t="shared" si="10"/>
        <v>0</v>
      </c>
      <c r="AW33" s="1329">
        <v>0</v>
      </c>
      <c r="AX33" s="1150">
        <v>0</v>
      </c>
      <c r="AY33" s="1149">
        <f t="shared" si="11"/>
        <v>0</v>
      </c>
      <c r="AZ33" s="1150">
        <f t="shared" si="12"/>
        <v>0</v>
      </c>
      <c r="BA33" s="1149">
        <f t="shared" si="13"/>
        <v>0</v>
      </c>
      <c r="BB33" s="1141">
        <f t="shared" si="14"/>
        <v>0</v>
      </c>
    </row>
    <row r="34" spans="2:54" ht="14.65" customHeight="1">
      <c r="B34" s="911">
        <v>28</v>
      </c>
      <c r="C34" s="913" t="s">
        <v>3036</v>
      </c>
      <c r="D34" s="931" t="s">
        <v>150</v>
      </c>
      <c r="E34" s="928" t="s">
        <v>7</v>
      </c>
      <c r="F34" s="931" t="s">
        <v>189</v>
      </c>
      <c r="G34" s="952" t="s">
        <v>211</v>
      </c>
      <c r="H34" s="931">
        <v>0</v>
      </c>
      <c r="I34" s="931" t="s">
        <v>212</v>
      </c>
      <c r="J34" s="931">
        <v>973</v>
      </c>
      <c r="K34" s="931">
        <v>2</v>
      </c>
      <c r="L34" s="931" t="s">
        <v>195</v>
      </c>
      <c r="M34" s="931">
        <v>80</v>
      </c>
      <c r="N34" s="947" t="s">
        <v>174</v>
      </c>
      <c r="O34" s="931" t="s">
        <v>175</v>
      </c>
      <c r="P34" s="948" t="s">
        <v>155</v>
      </c>
      <c r="Q34" s="931" t="s">
        <v>71</v>
      </c>
      <c r="R34" s="936"/>
      <c r="S34" s="936"/>
      <c r="T34" s="936"/>
      <c r="U34" s="936"/>
      <c r="V34" s="936"/>
      <c r="W34" s="936"/>
      <c r="X34" s="936"/>
      <c r="Y34" s="1330"/>
      <c r="Z34" s="1323" t="s">
        <v>3719</v>
      </c>
      <c r="AA34" s="931">
        <v>8050</v>
      </c>
      <c r="AB34" s="1313">
        <f t="shared" si="0"/>
        <v>8.0500000000000007</v>
      </c>
      <c r="AC34" s="935"/>
      <c r="AD34" s="936"/>
      <c r="AE34" s="936"/>
      <c r="AF34" s="936"/>
      <c r="AG34" s="936"/>
      <c r="AH34" s="1314"/>
      <c r="AI34" s="1271">
        <f>+VLOOKUP(C34,Itemizado_Piping!$C:$K,9,FALSE)</f>
        <v>1.772</v>
      </c>
      <c r="AJ34" s="1149">
        <v>0</v>
      </c>
      <c r="AK34" s="1150">
        <v>0</v>
      </c>
      <c r="AL34" s="1149">
        <f t="shared" si="1"/>
        <v>0</v>
      </c>
      <c r="AM34" s="1135">
        <f t="shared" si="2"/>
        <v>0</v>
      </c>
      <c r="AN34" s="1328">
        <f t="shared" si="3"/>
        <v>0</v>
      </c>
      <c r="AO34" s="1135">
        <f t="shared" si="4"/>
        <v>0</v>
      </c>
      <c r="AP34" s="1318">
        <f t="shared" si="5"/>
        <v>0</v>
      </c>
      <c r="AQ34" s="1319"/>
      <c r="AR34" s="1139">
        <f t="shared" si="6"/>
        <v>0</v>
      </c>
      <c r="AS34" s="1325">
        <f t="shared" si="7"/>
        <v>0</v>
      </c>
      <c r="AT34" s="1325">
        <f t="shared" si="8"/>
        <v>0</v>
      </c>
      <c r="AU34" s="1325">
        <f t="shared" si="9"/>
        <v>0</v>
      </c>
      <c r="AV34" s="1141">
        <f t="shared" si="10"/>
        <v>0</v>
      </c>
      <c r="AW34" s="1329">
        <v>0</v>
      </c>
      <c r="AX34" s="1150">
        <v>0</v>
      </c>
      <c r="AY34" s="1149">
        <f t="shared" si="11"/>
        <v>0</v>
      </c>
      <c r="AZ34" s="1150">
        <f t="shared" si="12"/>
        <v>0</v>
      </c>
      <c r="BA34" s="1149">
        <f t="shared" si="13"/>
        <v>0</v>
      </c>
      <c r="BB34" s="1141">
        <f t="shared" si="14"/>
        <v>0</v>
      </c>
    </row>
    <row r="35" spans="2:54" ht="14.65" customHeight="1">
      <c r="B35" s="911">
        <v>29</v>
      </c>
      <c r="C35" s="913" t="s">
        <v>3036</v>
      </c>
      <c r="D35" s="931" t="s">
        <v>150</v>
      </c>
      <c r="E35" s="928" t="s">
        <v>7</v>
      </c>
      <c r="F35" s="931" t="s">
        <v>189</v>
      </c>
      <c r="G35" s="952" t="s">
        <v>213</v>
      </c>
      <c r="H35" s="931">
        <v>0</v>
      </c>
      <c r="I35" s="931" t="s">
        <v>212</v>
      </c>
      <c r="J35" s="931">
        <v>973</v>
      </c>
      <c r="K35" s="931">
        <v>1</v>
      </c>
      <c r="L35" s="931" t="s">
        <v>195</v>
      </c>
      <c r="M35" s="931">
        <v>80</v>
      </c>
      <c r="N35" s="947" t="s">
        <v>174</v>
      </c>
      <c r="O35" s="931" t="s">
        <v>175</v>
      </c>
      <c r="P35" s="948" t="s">
        <v>155</v>
      </c>
      <c r="Q35" s="931" t="s">
        <v>71</v>
      </c>
      <c r="R35" s="936"/>
      <c r="S35" s="936"/>
      <c r="T35" s="936"/>
      <c r="U35" s="936"/>
      <c r="V35" s="936"/>
      <c r="W35" s="936"/>
      <c r="X35" s="936"/>
      <c r="Y35" s="1330"/>
      <c r="Z35" s="1323" t="s">
        <v>3719</v>
      </c>
      <c r="AA35" s="931">
        <v>4027</v>
      </c>
      <c r="AB35" s="1313">
        <f t="shared" si="0"/>
        <v>4.0270000000000001</v>
      </c>
      <c r="AC35" s="935"/>
      <c r="AD35" s="936"/>
      <c r="AE35" s="936"/>
      <c r="AF35" s="936"/>
      <c r="AG35" s="936"/>
      <c r="AH35" s="1314"/>
      <c r="AI35" s="1271">
        <f>+VLOOKUP(C35,Itemizado_Piping!$C:$K,9,FALSE)</f>
        <v>1.772</v>
      </c>
      <c r="AJ35" s="1149">
        <v>0</v>
      </c>
      <c r="AK35" s="1150">
        <v>0</v>
      </c>
      <c r="AL35" s="1149">
        <f t="shared" si="1"/>
        <v>0</v>
      </c>
      <c r="AM35" s="1135">
        <f t="shared" si="2"/>
        <v>0</v>
      </c>
      <c r="AN35" s="1328">
        <f t="shared" si="3"/>
        <v>0</v>
      </c>
      <c r="AO35" s="1135">
        <f t="shared" si="4"/>
        <v>0</v>
      </c>
      <c r="AP35" s="1318">
        <f t="shared" si="5"/>
        <v>0</v>
      </c>
      <c r="AQ35" s="1319"/>
      <c r="AR35" s="1139">
        <f t="shared" si="6"/>
        <v>0</v>
      </c>
      <c r="AS35" s="1325">
        <f t="shared" si="7"/>
        <v>0</v>
      </c>
      <c r="AT35" s="1325">
        <f t="shared" si="8"/>
        <v>0</v>
      </c>
      <c r="AU35" s="1325">
        <f t="shared" si="9"/>
        <v>0</v>
      </c>
      <c r="AV35" s="1141">
        <f t="shared" si="10"/>
        <v>0</v>
      </c>
      <c r="AW35" s="1329">
        <v>0</v>
      </c>
      <c r="AX35" s="1150">
        <v>0</v>
      </c>
      <c r="AY35" s="1149">
        <f t="shared" si="11"/>
        <v>0</v>
      </c>
      <c r="AZ35" s="1150">
        <f t="shared" si="12"/>
        <v>0</v>
      </c>
      <c r="BA35" s="1149">
        <f t="shared" si="13"/>
        <v>0</v>
      </c>
      <c r="BB35" s="1141">
        <f t="shared" si="14"/>
        <v>0</v>
      </c>
    </row>
    <row r="36" spans="2:54" ht="14.65" customHeight="1">
      <c r="B36" s="911">
        <v>30</v>
      </c>
      <c r="C36" s="913" t="s">
        <v>3036</v>
      </c>
      <c r="D36" s="931" t="s">
        <v>150</v>
      </c>
      <c r="E36" s="928" t="s">
        <v>7</v>
      </c>
      <c r="F36" s="931" t="s">
        <v>189</v>
      </c>
      <c r="G36" s="952" t="s">
        <v>213</v>
      </c>
      <c r="H36" s="931">
        <v>0</v>
      </c>
      <c r="I36" s="931" t="s">
        <v>212</v>
      </c>
      <c r="J36" s="931">
        <v>973</v>
      </c>
      <c r="K36" s="931">
        <v>2</v>
      </c>
      <c r="L36" s="931" t="s">
        <v>195</v>
      </c>
      <c r="M36" s="931">
        <v>80</v>
      </c>
      <c r="N36" s="947" t="s">
        <v>174</v>
      </c>
      <c r="O36" s="931" t="s">
        <v>175</v>
      </c>
      <c r="P36" s="948" t="s">
        <v>155</v>
      </c>
      <c r="Q36" s="931" t="s">
        <v>71</v>
      </c>
      <c r="R36" s="936"/>
      <c r="S36" s="936"/>
      <c r="T36" s="936"/>
      <c r="U36" s="936"/>
      <c r="V36" s="936"/>
      <c r="W36" s="936"/>
      <c r="X36" s="936"/>
      <c r="Y36" s="1330"/>
      <c r="Z36" s="1323" t="s">
        <v>3719</v>
      </c>
      <c r="AA36" s="931">
        <v>6951</v>
      </c>
      <c r="AB36" s="1313">
        <f t="shared" si="0"/>
        <v>6.9509999999999996</v>
      </c>
      <c r="AC36" s="935"/>
      <c r="AD36" s="936"/>
      <c r="AE36" s="936"/>
      <c r="AF36" s="936"/>
      <c r="AG36" s="936"/>
      <c r="AH36" s="1314"/>
      <c r="AI36" s="1271">
        <f>+VLOOKUP(C36,Itemizado_Piping!$C:$K,9,FALSE)</f>
        <v>1.772</v>
      </c>
      <c r="AJ36" s="1149">
        <v>0</v>
      </c>
      <c r="AK36" s="1150">
        <v>0</v>
      </c>
      <c r="AL36" s="1149">
        <f t="shared" si="1"/>
        <v>0</v>
      </c>
      <c r="AM36" s="1135">
        <f t="shared" si="2"/>
        <v>0</v>
      </c>
      <c r="AN36" s="1328">
        <f t="shared" si="3"/>
        <v>0</v>
      </c>
      <c r="AO36" s="1135">
        <f t="shared" si="4"/>
        <v>0</v>
      </c>
      <c r="AP36" s="1318">
        <f t="shared" si="5"/>
        <v>0</v>
      </c>
      <c r="AQ36" s="1319"/>
      <c r="AR36" s="1139">
        <f t="shared" si="6"/>
        <v>0</v>
      </c>
      <c r="AS36" s="1325">
        <f t="shared" si="7"/>
        <v>0</v>
      </c>
      <c r="AT36" s="1325">
        <f t="shared" si="8"/>
        <v>0</v>
      </c>
      <c r="AU36" s="1325">
        <f t="shared" si="9"/>
        <v>0</v>
      </c>
      <c r="AV36" s="1141">
        <f t="shared" si="10"/>
        <v>0</v>
      </c>
      <c r="AW36" s="1329">
        <v>0</v>
      </c>
      <c r="AX36" s="1150">
        <v>0</v>
      </c>
      <c r="AY36" s="1149">
        <f t="shared" si="11"/>
        <v>0</v>
      </c>
      <c r="AZ36" s="1150">
        <f t="shared" si="12"/>
        <v>0</v>
      </c>
      <c r="BA36" s="1149">
        <f t="shared" si="13"/>
        <v>0</v>
      </c>
      <c r="BB36" s="1141">
        <f t="shared" si="14"/>
        <v>0</v>
      </c>
    </row>
    <row r="37" spans="2:54" ht="14.65" customHeight="1">
      <c r="B37" s="911">
        <v>31</v>
      </c>
      <c r="C37" s="913" t="s">
        <v>3036</v>
      </c>
      <c r="D37" s="931" t="s">
        <v>150</v>
      </c>
      <c r="E37" s="928" t="s">
        <v>7</v>
      </c>
      <c r="F37" s="931"/>
      <c r="G37" s="952" t="s">
        <v>214</v>
      </c>
      <c r="H37" s="931">
        <v>0</v>
      </c>
      <c r="I37" s="931" t="s">
        <v>215</v>
      </c>
      <c r="J37" s="931">
        <v>973</v>
      </c>
      <c r="K37" s="931">
        <v>1</v>
      </c>
      <c r="L37" s="931" t="s">
        <v>195</v>
      </c>
      <c r="M37" s="931">
        <v>80</v>
      </c>
      <c r="N37" s="947" t="s">
        <v>174</v>
      </c>
      <c r="O37" s="931" t="s">
        <v>175</v>
      </c>
      <c r="P37" s="948" t="s">
        <v>155</v>
      </c>
      <c r="Q37" s="931" t="s">
        <v>168</v>
      </c>
      <c r="R37" s="933"/>
      <c r="S37" s="933"/>
      <c r="T37" s="931"/>
      <c r="U37" s="931"/>
      <c r="V37" s="934"/>
      <c r="W37" s="931"/>
      <c r="X37" s="931"/>
      <c r="Y37" s="947"/>
      <c r="Z37" s="1323" t="s">
        <v>3719</v>
      </c>
      <c r="AA37" s="931">
        <v>2987</v>
      </c>
      <c r="AB37" s="1313">
        <f t="shared" si="0"/>
        <v>2.9870000000000001</v>
      </c>
      <c r="AC37" s="935"/>
      <c r="AD37" s="936"/>
      <c r="AE37" s="936"/>
      <c r="AF37" s="936"/>
      <c r="AG37" s="936"/>
      <c r="AH37" s="1314"/>
      <c r="AI37" s="1271">
        <f>+VLOOKUP(C37,Itemizado_Piping!$C:$K,9,FALSE)</f>
        <v>1.772</v>
      </c>
      <c r="AJ37" s="1149">
        <v>0</v>
      </c>
      <c r="AK37" s="1150">
        <v>0</v>
      </c>
      <c r="AL37" s="1149">
        <f t="shared" si="1"/>
        <v>0</v>
      </c>
      <c r="AM37" s="1135">
        <f t="shared" si="2"/>
        <v>0</v>
      </c>
      <c r="AN37" s="1328">
        <f t="shared" si="3"/>
        <v>0</v>
      </c>
      <c r="AO37" s="1135">
        <f t="shared" si="4"/>
        <v>0</v>
      </c>
      <c r="AP37" s="1318">
        <f t="shared" si="5"/>
        <v>0</v>
      </c>
      <c r="AQ37" s="1319"/>
      <c r="AR37" s="1139">
        <f t="shared" si="6"/>
        <v>0</v>
      </c>
      <c r="AS37" s="1325">
        <f t="shared" si="7"/>
        <v>0</v>
      </c>
      <c r="AT37" s="1325">
        <f t="shared" si="8"/>
        <v>0</v>
      </c>
      <c r="AU37" s="1325">
        <f t="shared" si="9"/>
        <v>0</v>
      </c>
      <c r="AV37" s="1141">
        <f t="shared" si="10"/>
        <v>0</v>
      </c>
      <c r="AW37" s="1329">
        <v>0</v>
      </c>
      <c r="AX37" s="1150">
        <v>0</v>
      </c>
      <c r="AY37" s="1149">
        <f t="shared" si="11"/>
        <v>0</v>
      </c>
      <c r="AZ37" s="1150">
        <f t="shared" si="12"/>
        <v>0</v>
      </c>
      <c r="BA37" s="1149">
        <f t="shared" si="13"/>
        <v>0</v>
      </c>
      <c r="BB37" s="1141">
        <f t="shared" si="14"/>
        <v>0</v>
      </c>
    </row>
    <row r="38" spans="2:54" ht="14.65" customHeight="1">
      <c r="B38" s="911">
        <v>32</v>
      </c>
      <c r="C38" s="913" t="s">
        <v>3036</v>
      </c>
      <c r="D38" s="931" t="s">
        <v>150</v>
      </c>
      <c r="E38" s="928" t="s">
        <v>7</v>
      </c>
      <c r="F38" s="931" t="s">
        <v>189</v>
      </c>
      <c r="G38" s="952" t="s">
        <v>216</v>
      </c>
      <c r="H38" s="931">
        <v>0</v>
      </c>
      <c r="I38" s="931" t="s">
        <v>217</v>
      </c>
      <c r="J38" s="931">
        <v>974</v>
      </c>
      <c r="K38" s="931">
        <v>1</v>
      </c>
      <c r="L38" s="931" t="s">
        <v>195</v>
      </c>
      <c r="M38" s="931">
        <v>80</v>
      </c>
      <c r="N38" s="947" t="s">
        <v>174</v>
      </c>
      <c r="O38" s="931" t="s">
        <v>175</v>
      </c>
      <c r="P38" s="948" t="s">
        <v>155</v>
      </c>
      <c r="Q38" s="931" t="s">
        <v>71</v>
      </c>
      <c r="R38" s="933" t="s">
        <v>218</v>
      </c>
      <c r="S38" s="933" t="s">
        <v>219</v>
      </c>
      <c r="T38" s="931"/>
      <c r="U38" s="931">
        <v>120</v>
      </c>
      <c r="V38" s="934"/>
      <c r="W38" s="931"/>
      <c r="X38" s="931"/>
      <c r="Y38" s="947"/>
      <c r="Z38" s="1323" t="s">
        <v>3719</v>
      </c>
      <c r="AA38" s="931">
        <v>4469</v>
      </c>
      <c r="AB38" s="1313">
        <f t="shared" si="0"/>
        <v>4.4690000000000003</v>
      </c>
      <c r="AC38" s="935"/>
      <c r="AD38" s="936"/>
      <c r="AE38" s="936"/>
      <c r="AF38" s="936"/>
      <c r="AG38" s="936"/>
      <c r="AH38" s="1314"/>
      <c r="AI38" s="1271">
        <f>+VLOOKUP(C38,Itemizado_Piping!$C:$K,9,FALSE)</f>
        <v>1.772</v>
      </c>
      <c r="AJ38" s="1149">
        <v>0</v>
      </c>
      <c r="AK38" s="1150">
        <v>0</v>
      </c>
      <c r="AL38" s="1149">
        <f t="shared" si="1"/>
        <v>0</v>
      </c>
      <c r="AM38" s="1135">
        <f t="shared" si="2"/>
        <v>0</v>
      </c>
      <c r="AN38" s="1328">
        <f t="shared" si="3"/>
        <v>0</v>
      </c>
      <c r="AO38" s="1135">
        <f t="shared" si="4"/>
        <v>0</v>
      </c>
      <c r="AP38" s="1318">
        <f t="shared" si="5"/>
        <v>0</v>
      </c>
      <c r="AQ38" s="1319"/>
      <c r="AR38" s="1139">
        <f t="shared" si="6"/>
        <v>0</v>
      </c>
      <c r="AS38" s="1325">
        <f t="shared" si="7"/>
        <v>0</v>
      </c>
      <c r="AT38" s="1325">
        <f t="shared" si="8"/>
        <v>0</v>
      </c>
      <c r="AU38" s="1325">
        <f t="shared" si="9"/>
        <v>0</v>
      </c>
      <c r="AV38" s="1141">
        <f t="shared" si="10"/>
        <v>0</v>
      </c>
      <c r="AW38" s="1329">
        <v>0</v>
      </c>
      <c r="AX38" s="1150">
        <v>0</v>
      </c>
      <c r="AY38" s="1149">
        <f t="shared" si="11"/>
        <v>0</v>
      </c>
      <c r="AZ38" s="1150">
        <f t="shared" si="12"/>
        <v>0</v>
      </c>
      <c r="BA38" s="1149">
        <f t="shared" si="13"/>
        <v>0</v>
      </c>
      <c r="BB38" s="1141">
        <f t="shared" si="14"/>
        <v>0</v>
      </c>
    </row>
    <row r="39" spans="2:54" ht="14.65" customHeight="1">
      <c r="B39" s="911">
        <v>33</v>
      </c>
      <c r="C39" s="913" t="s">
        <v>3036</v>
      </c>
      <c r="D39" s="931" t="s">
        <v>150</v>
      </c>
      <c r="E39" s="928" t="s">
        <v>7</v>
      </c>
      <c r="F39" s="931" t="s">
        <v>189</v>
      </c>
      <c r="G39" s="952" t="s">
        <v>216</v>
      </c>
      <c r="H39" s="931">
        <v>0</v>
      </c>
      <c r="I39" s="931" t="s">
        <v>217</v>
      </c>
      <c r="J39" s="931">
        <v>974</v>
      </c>
      <c r="K39" s="931">
        <v>2</v>
      </c>
      <c r="L39" s="931" t="s">
        <v>195</v>
      </c>
      <c r="M39" s="931">
        <v>80</v>
      </c>
      <c r="N39" s="947" t="s">
        <v>174</v>
      </c>
      <c r="O39" s="931" t="s">
        <v>175</v>
      </c>
      <c r="P39" s="948" t="s">
        <v>155</v>
      </c>
      <c r="Q39" s="931" t="s">
        <v>71</v>
      </c>
      <c r="R39" s="933"/>
      <c r="S39" s="933"/>
      <c r="T39" s="931"/>
      <c r="U39" s="931"/>
      <c r="V39" s="934"/>
      <c r="W39" s="931"/>
      <c r="X39" s="931"/>
      <c r="Y39" s="947"/>
      <c r="Z39" s="1323" t="s">
        <v>3719</v>
      </c>
      <c r="AA39" s="931">
        <v>8047</v>
      </c>
      <c r="AB39" s="1313">
        <f t="shared" si="0"/>
        <v>8.0470000000000006</v>
      </c>
      <c r="AC39" s="935"/>
      <c r="AD39" s="936"/>
      <c r="AE39" s="936"/>
      <c r="AF39" s="936"/>
      <c r="AG39" s="936"/>
      <c r="AH39" s="1314"/>
      <c r="AI39" s="1271">
        <f>+VLOOKUP(C39,Itemizado_Piping!$C:$K,9,FALSE)</f>
        <v>1.772</v>
      </c>
      <c r="AJ39" s="1149">
        <v>0</v>
      </c>
      <c r="AK39" s="1150">
        <v>0</v>
      </c>
      <c r="AL39" s="1149">
        <f t="shared" si="1"/>
        <v>0</v>
      </c>
      <c r="AM39" s="1135">
        <f t="shared" si="2"/>
        <v>0</v>
      </c>
      <c r="AN39" s="1328">
        <f t="shared" si="3"/>
        <v>0</v>
      </c>
      <c r="AO39" s="1135">
        <f t="shared" si="4"/>
        <v>0</v>
      </c>
      <c r="AP39" s="1318">
        <f t="shared" si="5"/>
        <v>0</v>
      </c>
      <c r="AQ39" s="1319"/>
      <c r="AR39" s="1139">
        <f t="shared" si="6"/>
        <v>0</v>
      </c>
      <c r="AS39" s="1325">
        <f t="shared" si="7"/>
        <v>0</v>
      </c>
      <c r="AT39" s="1325">
        <f t="shared" si="8"/>
        <v>0</v>
      </c>
      <c r="AU39" s="1325">
        <f t="shared" si="9"/>
        <v>0</v>
      </c>
      <c r="AV39" s="1141">
        <f t="shared" si="10"/>
        <v>0</v>
      </c>
      <c r="AW39" s="1329">
        <v>0</v>
      </c>
      <c r="AX39" s="1150">
        <v>0</v>
      </c>
      <c r="AY39" s="1149">
        <f t="shared" si="11"/>
        <v>0</v>
      </c>
      <c r="AZ39" s="1150">
        <f t="shared" si="12"/>
        <v>0</v>
      </c>
      <c r="BA39" s="1149">
        <f t="shared" si="13"/>
        <v>0</v>
      </c>
      <c r="BB39" s="1141">
        <f t="shared" si="14"/>
        <v>0</v>
      </c>
    </row>
    <row r="40" spans="2:54" ht="14.65" customHeight="1">
      <c r="B40" s="911">
        <v>34</v>
      </c>
      <c r="C40" s="913" t="s">
        <v>3036</v>
      </c>
      <c r="D40" s="931" t="s">
        <v>150</v>
      </c>
      <c r="E40" s="928" t="s">
        <v>7</v>
      </c>
      <c r="F40" s="931" t="s">
        <v>189</v>
      </c>
      <c r="G40" s="952" t="s">
        <v>220</v>
      </c>
      <c r="H40" s="931">
        <v>0</v>
      </c>
      <c r="I40" s="931" t="s">
        <v>217</v>
      </c>
      <c r="J40" s="931">
        <v>974</v>
      </c>
      <c r="K40" s="931">
        <v>1</v>
      </c>
      <c r="L40" s="931" t="s">
        <v>195</v>
      </c>
      <c r="M40" s="931">
        <v>80</v>
      </c>
      <c r="N40" s="947" t="s">
        <v>174</v>
      </c>
      <c r="O40" s="931" t="s">
        <v>175</v>
      </c>
      <c r="P40" s="948" t="s">
        <v>155</v>
      </c>
      <c r="Q40" s="931" t="s">
        <v>71</v>
      </c>
      <c r="R40" s="933"/>
      <c r="S40" s="933"/>
      <c r="T40" s="931"/>
      <c r="U40" s="931"/>
      <c r="V40" s="934"/>
      <c r="W40" s="931"/>
      <c r="X40" s="931"/>
      <c r="Y40" s="947"/>
      <c r="Z40" s="1323" t="s">
        <v>3719</v>
      </c>
      <c r="AA40" s="931">
        <v>4027</v>
      </c>
      <c r="AB40" s="1313">
        <f t="shared" si="0"/>
        <v>4.0270000000000001</v>
      </c>
      <c r="AC40" s="935"/>
      <c r="AD40" s="936"/>
      <c r="AE40" s="936"/>
      <c r="AF40" s="936"/>
      <c r="AG40" s="936"/>
      <c r="AH40" s="1314"/>
      <c r="AI40" s="1271">
        <f>+VLOOKUP(C40,Itemizado_Piping!$C:$K,9,FALSE)</f>
        <v>1.772</v>
      </c>
      <c r="AJ40" s="1149">
        <v>0</v>
      </c>
      <c r="AK40" s="1150">
        <v>0</v>
      </c>
      <c r="AL40" s="1149">
        <f t="shared" si="1"/>
        <v>0</v>
      </c>
      <c r="AM40" s="1135">
        <f t="shared" si="2"/>
        <v>0</v>
      </c>
      <c r="AN40" s="1328">
        <f t="shared" si="3"/>
        <v>0</v>
      </c>
      <c r="AO40" s="1135">
        <f t="shared" si="4"/>
        <v>0</v>
      </c>
      <c r="AP40" s="1318">
        <f t="shared" si="5"/>
        <v>0</v>
      </c>
      <c r="AQ40" s="1319"/>
      <c r="AR40" s="1139">
        <f t="shared" si="6"/>
        <v>0</v>
      </c>
      <c r="AS40" s="1325">
        <f t="shared" si="7"/>
        <v>0</v>
      </c>
      <c r="AT40" s="1325">
        <f t="shared" si="8"/>
        <v>0</v>
      </c>
      <c r="AU40" s="1325">
        <f t="shared" si="9"/>
        <v>0</v>
      </c>
      <c r="AV40" s="1141">
        <f t="shared" si="10"/>
        <v>0</v>
      </c>
      <c r="AW40" s="1329">
        <v>0</v>
      </c>
      <c r="AX40" s="1150">
        <v>0</v>
      </c>
      <c r="AY40" s="1149">
        <f t="shared" si="11"/>
        <v>0</v>
      </c>
      <c r="AZ40" s="1150">
        <f t="shared" si="12"/>
        <v>0</v>
      </c>
      <c r="BA40" s="1149">
        <f t="shared" si="13"/>
        <v>0</v>
      </c>
      <c r="BB40" s="1141">
        <f t="shared" si="14"/>
        <v>0</v>
      </c>
    </row>
    <row r="41" spans="2:54" ht="14.65" customHeight="1">
      <c r="B41" s="911">
        <v>35</v>
      </c>
      <c r="C41" s="913" t="s">
        <v>3036</v>
      </c>
      <c r="D41" s="931" t="s">
        <v>150</v>
      </c>
      <c r="E41" s="928" t="s">
        <v>7</v>
      </c>
      <c r="F41" s="931" t="s">
        <v>189</v>
      </c>
      <c r="G41" s="952" t="s">
        <v>220</v>
      </c>
      <c r="H41" s="931">
        <v>0</v>
      </c>
      <c r="I41" s="931" t="s">
        <v>217</v>
      </c>
      <c r="J41" s="931">
        <v>974</v>
      </c>
      <c r="K41" s="931">
        <v>2</v>
      </c>
      <c r="L41" s="931" t="s">
        <v>195</v>
      </c>
      <c r="M41" s="931">
        <v>80</v>
      </c>
      <c r="N41" s="947" t="s">
        <v>174</v>
      </c>
      <c r="O41" s="931" t="s">
        <v>175</v>
      </c>
      <c r="P41" s="948" t="s">
        <v>155</v>
      </c>
      <c r="Q41" s="931" t="s">
        <v>71</v>
      </c>
      <c r="R41" s="933"/>
      <c r="S41" s="933"/>
      <c r="T41" s="931"/>
      <c r="U41" s="931"/>
      <c r="V41" s="934"/>
      <c r="W41" s="931"/>
      <c r="X41" s="931"/>
      <c r="Y41" s="947"/>
      <c r="Z41" s="1323" t="s">
        <v>3719</v>
      </c>
      <c r="AA41" s="931">
        <v>6972</v>
      </c>
      <c r="AB41" s="1313">
        <f t="shared" si="0"/>
        <v>6.9720000000000004</v>
      </c>
      <c r="AC41" s="935"/>
      <c r="AD41" s="936"/>
      <c r="AE41" s="936"/>
      <c r="AF41" s="936"/>
      <c r="AG41" s="936"/>
      <c r="AH41" s="1314"/>
      <c r="AI41" s="1271">
        <f>+VLOOKUP(C41,Itemizado_Piping!$C:$K,9,FALSE)</f>
        <v>1.772</v>
      </c>
      <c r="AJ41" s="1149">
        <v>0</v>
      </c>
      <c r="AK41" s="1150">
        <v>0</v>
      </c>
      <c r="AL41" s="1149">
        <f t="shared" si="1"/>
        <v>0</v>
      </c>
      <c r="AM41" s="1135">
        <f t="shared" si="2"/>
        <v>0</v>
      </c>
      <c r="AN41" s="1328">
        <f t="shared" si="3"/>
        <v>0</v>
      </c>
      <c r="AO41" s="1135">
        <f t="shared" ref="AO41:AO76" si="15">SUMPRODUCT(AC41:AH41,$AC$4:$AH$4)</f>
        <v>0</v>
      </c>
      <c r="AP41" s="1318">
        <f t="shared" si="5"/>
        <v>0</v>
      </c>
      <c r="AQ41" s="1319"/>
      <c r="AR41" s="1139">
        <f t="shared" si="6"/>
        <v>0</v>
      </c>
      <c r="AS41" s="1325">
        <f t="shared" si="7"/>
        <v>0</v>
      </c>
      <c r="AT41" s="1325">
        <f t="shared" si="8"/>
        <v>0</v>
      </c>
      <c r="AU41" s="1325">
        <f t="shared" si="9"/>
        <v>0</v>
      </c>
      <c r="AV41" s="1141">
        <f t="shared" si="10"/>
        <v>0</v>
      </c>
      <c r="AW41" s="1329">
        <v>0</v>
      </c>
      <c r="AX41" s="1150">
        <v>0</v>
      </c>
      <c r="AY41" s="1149">
        <f t="shared" si="11"/>
        <v>0</v>
      </c>
      <c r="AZ41" s="1150">
        <f t="shared" si="12"/>
        <v>0</v>
      </c>
      <c r="BA41" s="1149">
        <f t="shared" si="13"/>
        <v>0</v>
      </c>
      <c r="BB41" s="1141">
        <f t="shared" si="14"/>
        <v>0</v>
      </c>
    </row>
    <row r="42" spans="2:54" ht="14.65" customHeight="1">
      <c r="B42" s="911">
        <v>36</v>
      </c>
      <c r="C42" s="913" t="s">
        <v>3036</v>
      </c>
      <c r="D42" s="931" t="s">
        <v>150</v>
      </c>
      <c r="E42" s="928" t="s">
        <v>7</v>
      </c>
      <c r="F42" s="931"/>
      <c r="G42" s="931" t="s">
        <v>221</v>
      </c>
      <c r="H42" s="931">
        <v>0</v>
      </c>
      <c r="I42" s="931" t="s">
        <v>222</v>
      </c>
      <c r="J42" s="931">
        <v>974</v>
      </c>
      <c r="K42" s="931">
        <v>1</v>
      </c>
      <c r="L42" s="931" t="s">
        <v>195</v>
      </c>
      <c r="M42" s="931">
        <v>80</v>
      </c>
      <c r="N42" s="947" t="s">
        <v>174</v>
      </c>
      <c r="O42" s="931" t="s">
        <v>175</v>
      </c>
      <c r="P42" s="948" t="s">
        <v>155</v>
      </c>
      <c r="Q42" s="931" t="s">
        <v>168</v>
      </c>
      <c r="R42" s="933"/>
      <c r="S42" s="933"/>
      <c r="T42" s="931"/>
      <c r="U42" s="931"/>
      <c r="V42" s="934"/>
      <c r="W42" s="931"/>
      <c r="X42" s="931"/>
      <c r="Y42" s="947"/>
      <c r="Z42" s="1323" t="s">
        <v>3719</v>
      </c>
      <c r="AA42" s="931">
        <v>2890</v>
      </c>
      <c r="AB42" s="1313">
        <f t="shared" si="0"/>
        <v>2.89</v>
      </c>
      <c r="AC42" s="935"/>
      <c r="AD42" s="936"/>
      <c r="AE42" s="936"/>
      <c r="AF42" s="936"/>
      <c r="AG42" s="936"/>
      <c r="AH42" s="1314"/>
      <c r="AI42" s="1271">
        <f>+VLOOKUP(C42,Itemizado_Piping!$C:$K,9,FALSE)</f>
        <v>1.772</v>
      </c>
      <c r="AJ42" s="1149">
        <v>0</v>
      </c>
      <c r="AK42" s="1150">
        <v>0</v>
      </c>
      <c r="AL42" s="1149">
        <f t="shared" si="1"/>
        <v>0</v>
      </c>
      <c r="AM42" s="1135">
        <f t="shared" si="2"/>
        <v>0</v>
      </c>
      <c r="AN42" s="1328">
        <f t="shared" si="3"/>
        <v>0</v>
      </c>
      <c r="AO42" s="1135">
        <f t="shared" si="15"/>
        <v>0</v>
      </c>
      <c r="AP42" s="1318">
        <f t="shared" si="5"/>
        <v>0</v>
      </c>
      <c r="AQ42" s="1319"/>
      <c r="AR42" s="1139">
        <f t="shared" si="6"/>
        <v>0</v>
      </c>
      <c r="AS42" s="1325">
        <f t="shared" si="7"/>
        <v>0</v>
      </c>
      <c r="AT42" s="1325">
        <f t="shared" si="8"/>
        <v>0</v>
      </c>
      <c r="AU42" s="1325">
        <f t="shared" si="9"/>
        <v>0</v>
      </c>
      <c r="AV42" s="1141">
        <f t="shared" si="10"/>
        <v>0</v>
      </c>
      <c r="AW42" s="1329">
        <v>0</v>
      </c>
      <c r="AX42" s="1150">
        <v>0</v>
      </c>
      <c r="AY42" s="1149">
        <f t="shared" si="11"/>
        <v>0</v>
      </c>
      <c r="AZ42" s="1150">
        <f t="shared" si="12"/>
        <v>0</v>
      </c>
      <c r="BA42" s="1149">
        <f t="shared" si="13"/>
        <v>0</v>
      </c>
      <c r="BB42" s="1141">
        <f t="shared" si="14"/>
        <v>0</v>
      </c>
    </row>
    <row r="43" spans="2:54" ht="14.65" customHeight="1">
      <c r="B43" s="911">
        <v>37</v>
      </c>
      <c r="C43" s="913" t="s">
        <v>3036</v>
      </c>
      <c r="D43" s="931" t="s">
        <v>150</v>
      </c>
      <c r="E43" s="928" t="s">
        <v>7</v>
      </c>
      <c r="F43" s="931" t="s">
        <v>189</v>
      </c>
      <c r="G43" s="931" t="s">
        <v>223</v>
      </c>
      <c r="H43" s="931">
        <v>0</v>
      </c>
      <c r="I43" s="931" t="s">
        <v>224</v>
      </c>
      <c r="J43" s="931">
        <v>976</v>
      </c>
      <c r="K43" s="931">
        <v>1</v>
      </c>
      <c r="L43" s="931" t="s">
        <v>195</v>
      </c>
      <c r="M43" s="931">
        <v>80</v>
      </c>
      <c r="N43" s="947" t="s">
        <v>174</v>
      </c>
      <c r="O43" s="931" t="s">
        <v>175</v>
      </c>
      <c r="P43" s="948" t="s">
        <v>155</v>
      </c>
      <c r="Q43" s="931" t="s">
        <v>71</v>
      </c>
      <c r="R43" s="933" t="s">
        <v>196</v>
      </c>
      <c r="S43" s="933" t="s">
        <v>225</v>
      </c>
      <c r="T43" s="931"/>
      <c r="U43" s="931">
        <v>30</v>
      </c>
      <c r="V43" s="934"/>
      <c r="W43" s="931"/>
      <c r="X43" s="931"/>
      <c r="Y43" s="947"/>
      <c r="Z43" s="1323" t="s">
        <v>3719</v>
      </c>
      <c r="AA43" s="931">
        <v>8057</v>
      </c>
      <c r="AB43" s="1313">
        <f t="shared" si="0"/>
        <v>8.0570000000000004</v>
      </c>
      <c r="AC43" s="935"/>
      <c r="AD43" s="936"/>
      <c r="AE43" s="936"/>
      <c r="AF43" s="936"/>
      <c r="AG43" s="936"/>
      <c r="AH43" s="1314"/>
      <c r="AI43" s="1271">
        <f>+VLOOKUP(C43,Itemizado_Piping!$C:$K,9,FALSE)</f>
        <v>1.772</v>
      </c>
      <c r="AJ43" s="1149">
        <v>0</v>
      </c>
      <c r="AK43" s="1150">
        <v>0</v>
      </c>
      <c r="AL43" s="1149">
        <f t="shared" si="1"/>
        <v>0</v>
      </c>
      <c r="AM43" s="1135">
        <f t="shared" si="2"/>
        <v>0</v>
      </c>
      <c r="AN43" s="1328">
        <f t="shared" si="3"/>
        <v>0</v>
      </c>
      <c r="AO43" s="1135">
        <f t="shared" si="15"/>
        <v>0</v>
      </c>
      <c r="AP43" s="1318">
        <f t="shared" si="5"/>
        <v>0</v>
      </c>
      <c r="AQ43" s="1319"/>
      <c r="AR43" s="1139">
        <f t="shared" si="6"/>
        <v>0</v>
      </c>
      <c r="AS43" s="1325">
        <f t="shared" si="7"/>
        <v>0</v>
      </c>
      <c r="AT43" s="1325">
        <f t="shared" si="8"/>
        <v>0</v>
      </c>
      <c r="AU43" s="1325">
        <f t="shared" si="9"/>
        <v>0</v>
      </c>
      <c r="AV43" s="1141">
        <f t="shared" si="10"/>
        <v>0</v>
      </c>
      <c r="AW43" s="1329">
        <v>0</v>
      </c>
      <c r="AX43" s="1150">
        <v>0</v>
      </c>
      <c r="AY43" s="1149">
        <f t="shared" si="11"/>
        <v>0</v>
      </c>
      <c r="AZ43" s="1150">
        <f t="shared" si="12"/>
        <v>0</v>
      </c>
      <c r="BA43" s="1149">
        <f t="shared" si="13"/>
        <v>0</v>
      </c>
      <c r="BB43" s="1141">
        <f t="shared" si="14"/>
        <v>0</v>
      </c>
    </row>
    <row r="44" spans="2:54" ht="14.65" customHeight="1">
      <c r="B44" s="911">
        <v>38</v>
      </c>
      <c r="C44" s="913" t="s">
        <v>3036</v>
      </c>
      <c r="D44" s="931" t="s">
        <v>150</v>
      </c>
      <c r="E44" s="928" t="s">
        <v>7</v>
      </c>
      <c r="F44" s="931"/>
      <c r="G44" s="931" t="s">
        <v>226</v>
      </c>
      <c r="H44" s="931">
        <v>0</v>
      </c>
      <c r="I44" s="931" t="s">
        <v>227</v>
      </c>
      <c r="J44" s="931">
        <v>976</v>
      </c>
      <c r="K44" s="931">
        <v>1</v>
      </c>
      <c r="L44" s="931" t="s">
        <v>195</v>
      </c>
      <c r="M44" s="931">
        <v>80</v>
      </c>
      <c r="N44" s="947" t="s">
        <v>174</v>
      </c>
      <c r="O44" s="931" t="s">
        <v>175</v>
      </c>
      <c r="P44" s="948" t="s">
        <v>155</v>
      </c>
      <c r="Q44" s="931" t="s">
        <v>168</v>
      </c>
      <c r="R44" s="933"/>
      <c r="S44" s="933"/>
      <c r="T44" s="931"/>
      <c r="U44" s="931"/>
      <c r="V44" s="934"/>
      <c r="W44" s="931"/>
      <c r="X44" s="931"/>
      <c r="Y44" s="947"/>
      <c r="Z44" s="1323" t="s">
        <v>3719</v>
      </c>
      <c r="AA44" s="931">
        <v>3000</v>
      </c>
      <c r="AB44" s="1313">
        <f t="shared" si="0"/>
        <v>3</v>
      </c>
      <c r="AC44" s="935"/>
      <c r="AD44" s="936"/>
      <c r="AE44" s="936"/>
      <c r="AF44" s="936"/>
      <c r="AG44" s="936"/>
      <c r="AH44" s="1314"/>
      <c r="AI44" s="1271">
        <f>+VLOOKUP(C44,Itemizado_Piping!$C:$K,9,FALSE)</f>
        <v>1.772</v>
      </c>
      <c r="AJ44" s="1149">
        <v>0</v>
      </c>
      <c r="AK44" s="1150">
        <v>0</v>
      </c>
      <c r="AL44" s="1149">
        <f t="shared" si="1"/>
        <v>0</v>
      </c>
      <c r="AM44" s="1135">
        <f t="shared" si="2"/>
        <v>0</v>
      </c>
      <c r="AN44" s="1328">
        <f t="shared" si="3"/>
        <v>0</v>
      </c>
      <c r="AO44" s="1135">
        <f t="shared" si="15"/>
        <v>0</v>
      </c>
      <c r="AP44" s="1318">
        <f t="shared" si="5"/>
        <v>0</v>
      </c>
      <c r="AQ44" s="1319"/>
      <c r="AR44" s="1139">
        <f t="shared" si="6"/>
        <v>0</v>
      </c>
      <c r="AS44" s="1325">
        <f t="shared" si="7"/>
        <v>0</v>
      </c>
      <c r="AT44" s="1325">
        <f t="shared" si="8"/>
        <v>0</v>
      </c>
      <c r="AU44" s="1325">
        <f t="shared" si="9"/>
        <v>0</v>
      </c>
      <c r="AV44" s="1141">
        <f t="shared" si="10"/>
        <v>0</v>
      </c>
      <c r="AW44" s="1329">
        <v>0</v>
      </c>
      <c r="AX44" s="1150">
        <v>0</v>
      </c>
      <c r="AY44" s="1149">
        <f t="shared" si="11"/>
        <v>0</v>
      </c>
      <c r="AZ44" s="1150">
        <f t="shared" si="12"/>
        <v>0</v>
      </c>
      <c r="BA44" s="1149">
        <f t="shared" si="13"/>
        <v>0</v>
      </c>
      <c r="BB44" s="1141">
        <f t="shared" si="14"/>
        <v>0</v>
      </c>
    </row>
    <row r="45" spans="2:54" ht="14.65" customHeight="1">
      <c r="B45" s="911">
        <v>39</v>
      </c>
      <c r="C45" s="913" t="s">
        <v>3022</v>
      </c>
      <c r="D45" s="931" t="s">
        <v>150</v>
      </c>
      <c r="E45" s="928" t="s">
        <v>7</v>
      </c>
      <c r="F45" s="931" t="s">
        <v>189</v>
      </c>
      <c r="G45" s="931"/>
      <c r="H45" s="931"/>
      <c r="I45" s="931" t="s">
        <v>228</v>
      </c>
      <c r="J45" s="931">
        <v>977</v>
      </c>
      <c r="K45" s="931"/>
      <c r="L45" s="931" t="s">
        <v>114</v>
      </c>
      <c r="M45" s="931">
        <v>300</v>
      </c>
      <c r="N45" s="947" t="s">
        <v>179</v>
      </c>
      <c r="O45" s="931" t="s">
        <v>180</v>
      </c>
      <c r="P45" s="948" t="s">
        <v>155</v>
      </c>
      <c r="Q45" s="931" t="s">
        <v>71</v>
      </c>
      <c r="R45" s="933" t="s">
        <v>229</v>
      </c>
      <c r="S45" s="933" t="s">
        <v>230</v>
      </c>
      <c r="T45" s="931"/>
      <c r="U45" s="931">
        <v>170</v>
      </c>
      <c r="V45" s="934"/>
      <c r="W45" s="931"/>
      <c r="X45" s="931"/>
      <c r="Y45" s="947"/>
      <c r="Z45" s="1323" t="s">
        <v>3726</v>
      </c>
      <c r="AA45" s="931">
        <v>27000</v>
      </c>
      <c r="AB45" s="1313">
        <f t="shared" si="0"/>
        <v>27</v>
      </c>
      <c r="AC45" s="935">
        <v>27</v>
      </c>
      <c r="AD45" s="936"/>
      <c r="AE45" s="936"/>
      <c r="AF45" s="936"/>
      <c r="AG45" s="936">
        <v>13.5</v>
      </c>
      <c r="AH45" s="1314"/>
      <c r="AI45" s="1271">
        <f>+VLOOKUP(C45,Itemizado_Piping!$C:$K,9,FALSE)</f>
        <v>12.759</v>
      </c>
      <c r="AJ45" s="1149">
        <v>0.30000000000000004</v>
      </c>
      <c r="AK45" s="1150">
        <v>8.1000000000000014</v>
      </c>
      <c r="AL45" s="1149">
        <f t="shared" si="1"/>
        <v>0</v>
      </c>
      <c r="AM45" s="1135">
        <f t="shared" si="2"/>
        <v>0</v>
      </c>
      <c r="AN45" s="1328">
        <f t="shared" si="3"/>
        <v>0.30000000000000004</v>
      </c>
      <c r="AO45" s="1135">
        <f t="shared" si="15"/>
        <v>8.1000000000000014</v>
      </c>
      <c r="AP45" s="1318">
        <f t="shared" si="5"/>
        <v>0</v>
      </c>
      <c r="AQ45" s="1319"/>
      <c r="AR45" s="1139">
        <f t="shared" si="6"/>
        <v>27</v>
      </c>
      <c r="AS45" s="1325">
        <f t="shared" si="7"/>
        <v>0</v>
      </c>
      <c r="AT45" s="1325">
        <f t="shared" si="8"/>
        <v>0</v>
      </c>
      <c r="AU45" s="1325">
        <f t="shared" si="9"/>
        <v>13.5</v>
      </c>
      <c r="AV45" s="1141">
        <f t="shared" si="10"/>
        <v>0</v>
      </c>
      <c r="AW45" s="1329">
        <v>0</v>
      </c>
      <c r="AX45" s="1150">
        <v>0</v>
      </c>
      <c r="AY45" s="1149">
        <f t="shared" si="11"/>
        <v>0.30000000000000004</v>
      </c>
      <c r="AZ45" s="1150">
        <f t="shared" si="12"/>
        <v>8.1000000000000014</v>
      </c>
      <c r="BA45" s="1149">
        <f t="shared" si="13"/>
        <v>0.30000000000000004</v>
      </c>
      <c r="BB45" s="1141">
        <f t="shared" si="14"/>
        <v>8.1000000000000014</v>
      </c>
    </row>
    <row r="46" spans="2:54" ht="14.65" customHeight="1">
      <c r="B46" s="911">
        <v>40</v>
      </c>
      <c r="C46" s="913" t="s">
        <v>3022</v>
      </c>
      <c r="D46" s="931" t="s">
        <v>150</v>
      </c>
      <c r="E46" s="928" t="s">
        <v>7</v>
      </c>
      <c r="F46" s="931" t="s">
        <v>189</v>
      </c>
      <c r="G46" s="931" t="s">
        <v>231</v>
      </c>
      <c r="H46" s="931">
        <v>0</v>
      </c>
      <c r="I46" s="931" t="s">
        <v>232</v>
      </c>
      <c r="J46" s="931">
        <v>978</v>
      </c>
      <c r="K46" s="931">
        <v>1</v>
      </c>
      <c r="L46" s="931" t="s">
        <v>114</v>
      </c>
      <c r="M46" s="931">
        <v>300</v>
      </c>
      <c r="N46" s="947" t="s">
        <v>174</v>
      </c>
      <c r="O46" s="931" t="s">
        <v>175</v>
      </c>
      <c r="P46" s="948" t="s">
        <v>155</v>
      </c>
      <c r="Q46" s="931" t="s">
        <v>168</v>
      </c>
      <c r="R46" s="933" t="s">
        <v>233</v>
      </c>
      <c r="S46" s="933" t="s">
        <v>234</v>
      </c>
      <c r="T46" s="931"/>
      <c r="U46" s="931">
        <v>170</v>
      </c>
      <c r="V46" s="934"/>
      <c r="W46" s="931"/>
      <c r="X46" s="931"/>
      <c r="Y46" s="947"/>
      <c r="Z46" s="1323" t="s">
        <v>3727</v>
      </c>
      <c r="AA46" s="931">
        <v>21621</v>
      </c>
      <c r="AB46" s="1313">
        <f t="shared" si="0"/>
        <v>21.620999999999999</v>
      </c>
      <c r="AC46" s="935"/>
      <c r="AD46" s="936"/>
      <c r="AE46" s="936"/>
      <c r="AF46" s="936"/>
      <c r="AG46" s="936"/>
      <c r="AH46" s="1314"/>
      <c r="AI46" s="1271">
        <f>+VLOOKUP(C46,Itemizado_Piping!$C:$K,9,FALSE)</f>
        <v>12.759</v>
      </c>
      <c r="AJ46" s="1149">
        <v>0</v>
      </c>
      <c r="AK46" s="1150">
        <v>0</v>
      </c>
      <c r="AL46" s="1149">
        <f t="shared" si="1"/>
        <v>0</v>
      </c>
      <c r="AM46" s="1135">
        <f t="shared" si="2"/>
        <v>0</v>
      </c>
      <c r="AN46" s="1328">
        <f t="shared" si="3"/>
        <v>0</v>
      </c>
      <c r="AO46" s="1135">
        <f t="shared" si="15"/>
        <v>0</v>
      </c>
      <c r="AP46" s="1318">
        <f t="shared" si="5"/>
        <v>0</v>
      </c>
      <c r="AQ46" s="1319"/>
      <c r="AR46" s="1139">
        <f t="shared" si="6"/>
        <v>0</v>
      </c>
      <c r="AS46" s="1325">
        <f t="shared" si="7"/>
        <v>0</v>
      </c>
      <c r="AT46" s="1325">
        <f t="shared" si="8"/>
        <v>0</v>
      </c>
      <c r="AU46" s="1325">
        <f t="shared" si="9"/>
        <v>0</v>
      </c>
      <c r="AV46" s="1141">
        <f t="shared" si="10"/>
        <v>0</v>
      </c>
      <c r="AW46" s="1329">
        <v>0</v>
      </c>
      <c r="AX46" s="1150">
        <v>0</v>
      </c>
      <c r="AY46" s="1149">
        <f t="shared" si="11"/>
        <v>0</v>
      </c>
      <c r="AZ46" s="1150">
        <f t="shared" si="12"/>
        <v>0</v>
      </c>
      <c r="BA46" s="1149">
        <f t="shared" si="13"/>
        <v>0</v>
      </c>
      <c r="BB46" s="1141">
        <f t="shared" si="14"/>
        <v>0</v>
      </c>
    </row>
    <row r="47" spans="2:54" ht="14.65" customHeight="1">
      <c r="B47" s="911">
        <v>41</v>
      </c>
      <c r="C47" s="913" t="s">
        <v>3022</v>
      </c>
      <c r="D47" s="931" t="s">
        <v>150</v>
      </c>
      <c r="E47" s="928" t="s">
        <v>7</v>
      </c>
      <c r="F47" s="931" t="s">
        <v>189</v>
      </c>
      <c r="G47" s="931" t="s">
        <v>231</v>
      </c>
      <c r="H47" s="931">
        <v>0</v>
      </c>
      <c r="I47" s="931" t="s">
        <v>232</v>
      </c>
      <c r="J47" s="931">
        <v>978</v>
      </c>
      <c r="K47" s="931">
        <v>2</v>
      </c>
      <c r="L47" s="931" t="s">
        <v>114</v>
      </c>
      <c r="M47" s="931">
        <v>300</v>
      </c>
      <c r="N47" s="947" t="s">
        <v>174</v>
      </c>
      <c r="O47" s="931" t="s">
        <v>175</v>
      </c>
      <c r="P47" s="948" t="s">
        <v>155</v>
      </c>
      <c r="Q47" s="931" t="s">
        <v>168</v>
      </c>
      <c r="R47" s="933"/>
      <c r="S47" s="933"/>
      <c r="T47" s="931"/>
      <c r="U47" s="931"/>
      <c r="V47" s="934"/>
      <c r="W47" s="931"/>
      <c r="X47" s="931"/>
      <c r="Y47" s="947"/>
      <c r="Z47" s="1323" t="s">
        <v>3727</v>
      </c>
      <c r="AA47" s="931">
        <v>34121</v>
      </c>
      <c r="AB47" s="1313">
        <f t="shared" si="0"/>
        <v>34.121000000000002</v>
      </c>
      <c r="AC47" s="935"/>
      <c r="AD47" s="936"/>
      <c r="AE47" s="936"/>
      <c r="AF47" s="936"/>
      <c r="AG47" s="936"/>
      <c r="AH47" s="1314"/>
      <c r="AI47" s="1271">
        <f>+VLOOKUP(C47,Itemizado_Piping!$C:$K,9,FALSE)</f>
        <v>12.759</v>
      </c>
      <c r="AJ47" s="1149">
        <v>0</v>
      </c>
      <c r="AK47" s="1150">
        <v>0</v>
      </c>
      <c r="AL47" s="1149">
        <f t="shared" si="1"/>
        <v>0</v>
      </c>
      <c r="AM47" s="1135">
        <f t="shared" si="2"/>
        <v>0</v>
      </c>
      <c r="AN47" s="1328">
        <f t="shared" si="3"/>
        <v>0</v>
      </c>
      <c r="AO47" s="1135">
        <f t="shared" si="15"/>
        <v>0</v>
      </c>
      <c r="AP47" s="1318">
        <f t="shared" si="5"/>
        <v>0</v>
      </c>
      <c r="AQ47" s="1319"/>
      <c r="AR47" s="1139">
        <f t="shared" si="6"/>
        <v>0</v>
      </c>
      <c r="AS47" s="1325">
        <f t="shared" si="7"/>
        <v>0</v>
      </c>
      <c r="AT47" s="1325">
        <f t="shared" si="8"/>
        <v>0</v>
      </c>
      <c r="AU47" s="1325">
        <f t="shared" si="9"/>
        <v>0</v>
      </c>
      <c r="AV47" s="1141">
        <f t="shared" si="10"/>
        <v>0</v>
      </c>
      <c r="AW47" s="1329">
        <v>0</v>
      </c>
      <c r="AX47" s="1150">
        <v>0</v>
      </c>
      <c r="AY47" s="1149">
        <f t="shared" si="11"/>
        <v>0</v>
      </c>
      <c r="AZ47" s="1150">
        <f t="shared" si="12"/>
        <v>0</v>
      </c>
      <c r="BA47" s="1149">
        <f t="shared" si="13"/>
        <v>0</v>
      </c>
      <c r="BB47" s="1141">
        <f t="shared" si="14"/>
        <v>0</v>
      </c>
    </row>
    <row r="48" spans="2:54" ht="14.65" customHeight="1">
      <c r="B48" s="911">
        <v>42</v>
      </c>
      <c r="C48" s="913" t="s">
        <v>3022</v>
      </c>
      <c r="D48" s="931" t="s">
        <v>150</v>
      </c>
      <c r="E48" s="928" t="s">
        <v>7</v>
      </c>
      <c r="F48" s="931" t="s">
        <v>189</v>
      </c>
      <c r="G48" s="931" t="s">
        <v>231</v>
      </c>
      <c r="H48" s="931">
        <v>0</v>
      </c>
      <c r="I48" s="931" t="s">
        <v>232</v>
      </c>
      <c r="J48" s="931">
        <v>978</v>
      </c>
      <c r="K48" s="931">
        <v>3</v>
      </c>
      <c r="L48" s="931" t="s">
        <v>114</v>
      </c>
      <c r="M48" s="931">
        <v>300</v>
      </c>
      <c r="N48" s="947" t="s">
        <v>174</v>
      </c>
      <c r="O48" s="931" t="s">
        <v>175</v>
      </c>
      <c r="P48" s="948" t="s">
        <v>155</v>
      </c>
      <c r="Q48" s="931" t="s">
        <v>168</v>
      </c>
      <c r="R48" s="933"/>
      <c r="S48" s="933"/>
      <c r="T48" s="931"/>
      <c r="U48" s="931"/>
      <c r="V48" s="934"/>
      <c r="W48" s="931"/>
      <c r="X48" s="931"/>
      <c r="Y48" s="947"/>
      <c r="Z48" s="1323" t="s">
        <v>3727</v>
      </c>
      <c r="AA48" s="931">
        <v>17103</v>
      </c>
      <c r="AB48" s="1313">
        <f t="shared" si="0"/>
        <v>17.103000000000002</v>
      </c>
      <c r="AC48" s="935"/>
      <c r="AD48" s="936"/>
      <c r="AE48" s="936"/>
      <c r="AF48" s="936"/>
      <c r="AG48" s="936"/>
      <c r="AH48" s="1314"/>
      <c r="AI48" s="1271">
        <f>+VLOOKUP(C48,Itemizado_Piping!$C:$K,9,FALSE)</f>
        <v>12.759</v>
      </c>
      <c r="AJ48" s="1149">
        <v>0</v>
      </c>
      <c r="AK48" s="1150">
        <v>0</v>
      </c>
      <c r="AL48" s="1149">
        <f t="shared" si="1"/>
        <v>0</v>
      </c>
      <c r="AM48" s="1135">
        <f t="shared" si="2"/>
        <v>0</v>
      </c>
      <c r="AN48" s="1328">
        <f t="shared" si="3"/>
        <v>0</v>
      </c>
      <c r="AO48" s="1135">
        <f t="shared" si="15"/>
        <v>0</v>
      </c>
      <c r="AP48" s="1318">
        <f t="shared" si="5"/>
        <v>0</v>
      </c>
      <c r="AQ48" s="1319"/>
      <c r="AR48" s="1139">
        <f t="shared" si="6"/>
        <v>0</v>
      </c>
      <c r="AS48" s="1325">
        <f t="shared" si="7"/>
        <v>0</v>
      </c>
      <c r="AT48" s="1325">
        <f t="shared" si="8"/>
        <v>0</v>
      </c>
      <c r="AU48" s="1325">
        <f t="shared" si="9"/>
        <v>0</v>
      </c>
      <c r="AV48" s="1141">
        <f t="shared" si="10"/>
        <v>0</v>
      </c>
      <c r="AW48" s="1329">
        <v>0</v>
      </c>
      <c r="AX48" s="1150">
        <v>0</v>
      </c>
      <c r="AY48" s="1149">
        <f t="shared" si="11"/>
        <v>0</v>
      </c>
      <c r="AZ48" s="1150">
        <f t="shared" si="12"/>
        <v>0</v>
      </c>
      <c r="BA48" s="1149">
        <f t="shared" si="13"/>
        <v>0</v>
      </c>
      <c r="BB48" s="1141">
        <f t="shared" si="14"/>
        <v>0</v>
      </c>
    </row>
    <row r="49" spans="2:54" ht="14.65" customHeight="1">
      <c r="B49" s="911">
        <v>43</v>
      </c>
      <c r="C49" s="913" t="s">
        <v>3022</v>
      </c>
      <c r="D49" s="931" t="s">
        <v>150</v>
      </c>
      <c r="E49" s="928" t="s">
        <v>7</v>
      </c>
      <c r="F49" s="931" t="s">
        <v>189</v>
      </c>
      <c r="G49" s="931"/>
      <c r="H49" s="931"/>
      <c r="I49" s="931" t="s">
        <v>235</v>
      </c>
      <c r="J49" s="931">
        <v>979</v>
      </c>
      <c r="K49" s="931"/>
      <c r="L49" s="931" t="s">
        <v>114</v>
      </c>
      <c r="M49" s="931">
        <v>300</v>
      </c>
      <c r="N49" s="947" t="s">
        <v>179</v>
      </c>
      <c r="O49" s="931" t="s">
        <v>180</v>
      </c>
      <c r="P49" s="948" t="s">
        <v>155</v>
      </c>
      <c r="Q49" s="931" t="s">
        <v>71</v>
      </c>
      <c r="R49" s="933" t="s">
        <v>230</v>
      </c>
      <c r="S49" s="933" t="s">
        <v>236</v>
      </c>
      <c r="T49" s="931"/>
      <c r="U49" s="931">
        <v>170</v>
      </c>
      <c r="V49" s="934"/>
      <c r="W49" s="931"/>
      <c r="X49" s="931"/>
      <c r="Y49" s="947"/>
      <c r="Z49" s="1323" t="s">
        <v>3728</v>
      </c>
      <c r="AA49" s="931">
        <v>18000</v>
      </c>
      <c r="AB49" s="1313">
        <f t="shared" si="0"/>
        <v>18</v>
      </c>
      <c r="AC49" s="935">
        <v>18</v>
      </c>
      <c r="AD49" s="936"/>
      <c r="AE49" s="936"/>
      <c r="AF49" s="936"/>
      <c r="AG49" s="936">
        <v>9</v>
      </c>
      <c r="AH49" s="1314"/>
      <c r="AI49" s="1271">
        <f>+VLOOKUP(C49,Itemizado_Piping!$C:$K,9,FALSE)</f>
        <v>12.759</v>
      </c>
      <c r="AJ49" s="1149">
        <v>0.30000000000000004</v>
      </c>
      <c r="AK49" s="1150">
        <v>5.4</v>
      </c>
      <c r="AL49" s="1149">
        <f t="shared" si="1"/>
        <v>0</v>
      </c>
      <c r="AM49" s="1135">
        <f t="shared" si="2"/>
        <v>0</v>
      </c>
      <c r="AN49" s="1328">
        <f t="shared" si="3"/>
        <v>0.30000000000000004</v>
      </c>
      <c r="AO49" s="1135">
        <f t="shared" si="15"/>
        <v>5.4</v>
      </c>
      <c r="AP49" s="1318">
        <f t="shared" si="5"/>
        <v>0</v>
      </c>
      <c r="AQ49" s="1319"/>
      <c r="AR49" s="1139">
        <f t="shared" si="6"/>
        <v>18</v>
      </c>
      <c r="AS49" s="1325">
        <f t="shared" si="7"/>
        <v>0</v>
      </c>
      <c r="AT49" s="1325">
        <f t="shared" si="8"/>
        <v>0</v>
      </c>
      <c r="AU49" s="1325">
        <f t="shared" si="9"/>
        <v>9</v>
      </c>
      <c r="AV49" s="1141">
        <f t="shared" si="10"/>
        <v>0</v>
      </c>
      <c r="AW49" s="1329">
        <v>0</v>
      </c>
      <c r="AX49" s="1150">
        <v>0</v>
      </c>
      <c r="AY49" s="1149">
        <f t="shared" si="11"/>
        <v>0.30000000000000004</v>
      </c>
      <c r="AZ49" s="1150">
        <f t="shared" si="12"/>
        <v>5.4</v>
      </c>
      <c r="BA49" s="1149">
        <f t="shared" si="13"/>
        <v>0.30000000000000004</v>
      </c>
      <c r="BB49" s="1141">
        <f t="shared" si="14"/>
        <v>5.4</v>
      </c>
    </row>
    <row r="50" spans="2:54" ht="14.65" customHeight="1">
      <c r="B50" s="911">
        <v>44</v>
      </c>
      <c r="C50" s="913" t="s">
        <v>3022</v>
      </c>
      <c r="D50" s="931" t="s">
        <v>150</v>
      </c>
      <c r="E50" s="928" t="s">
        <v>7</v>
      </c>
      <c r="F50" s="931" t="s">
        <v>237</v>
      </c>
      <c r="G50" s="931" t="s">
        <v>238</v>
      </c>
      <c r="H50" s="931">
        <v>0</v>
      </c>
      <c r="I50" s="931" t="s">
        <v>239</v>
      </c>
      <c r="J50" s="931">
        <v>980</v>
      </c>
      <c r="K50" s="931">
        <v>1</v>
      </c>
      <c r="L50" s="931" t="s">
        <v>114</v>
      </c>
      <c r="M50" s="931">
        <v>300</v>
      </c>
      <c r="N50" s="947" t="s">
        <v>174</v>
      </c>
      <c r="O50" s="931" t="s">
        <v>175</v>
      </c>
      <c r="P50" s="948" t="s">
        <v>155</v>
      </c>
      <c r="Q50" s="931" t="s">
        <v>168</v>
      </c>
      <c r="R50" s="933" t="s">
        <v>234</v>
      </c>
      <c r="S50" s="933" t="s">
        <v>240</v>
      </c>
      <c r="T50" s="931"/>
      <c r="U50" s="931">
        <v>170</v>
      </c>
      <c r="V50" s="934"/>
      <c r="W50" s="931"/>
      <c r="X50" s="931"/>
      <c r="Y50" s="947"/>
      <c r="Z50" s="1323" t="s">
        <v>3729</v>
      </c>
      <c r="AA50" s="931">
        <v>16692</v>
      </c>
      <c r="AB50" s="1313">
        <f t="shared" si="0"/>
        <v>16.692</v>
      </c>
      <c r="AC50" s="935"/>
      <c r="AD50" s="936"/>
      <c r="AE50" s="936"/>
      <c r="AF50" s="936"/>
      <c r="AG50" s="936"/>
      <c r="AH50" s="1314"/>
      <c r="AI50" s="1271">
        <f>+VLOOKUP(C50,Itemizado_Piping!$C:$K,9,FALSE)</f>
        <v>12.759</v>
      </c>
      <c r="AJ50" s="1149">
        <v>0</v>
      </c>
      <c r="AK50" s="1150">
        <v>0</v>
      </c>
      <c r="AL50" s="1149">
        <f t="shared" si="1"/>
        <v>0</v>
      </c>
      <c r="AM50" s="1135">
        <f t="shared" si="2"/>
        <v>0</v>
      </c>
      <c r="AN50" s="1328">
        <f t="shared" si="3"/>
        <v>0</v>
      </c>
      <c r="AO50" s="1135">
        <f t="shared" si="15"/>
        <v>0</v>
      </c>
      <c r="AP50" s="1318">
        <f t="shared" si="5"/>
        <v>0</v>
      </c>
      <c r="AQ50" s="1319"/>
      <c r="AR50" s="1139">
        <f t="shared" si="6"/>
        <v>0</v>
      </c>
      <c r="AS50" s="1325">
        <f t="shared" si="7"/>
        <v>0</v>
      </c>
      <c r="AT50" s="1325">
        <f t="shared" si="8"/>
        <v>0</v>
      </c>
      <c r="AU50" s="1325">
        <f t="shared" si="9"/>
        <v>0</v>
      </c>
      <c r="AV50" s="1141">
        <f t="shared" si="10"/>
        <v>0</v>
      </c>
      <c r="AW50" s="1329">
        <v>0</v>
      </c>
      <c r="AX50" s="1150">
        <v>0</v>
      </c>
      <c r="AY50" s="1149">
        <f t="shared" si="11"/>
        <v>0</v>
      </c>
      <c r="AZ50" s="1150">
        <f t="shared" si="12"/>
        <v>0</v>
      </c>
      <c r="BA50" s="1149">
        <f t="shared" si="13"/>
        <v>0</v>
      </c>
      <c r="BB50" s="1141">
        <f t="shared" si="14"/>
        <v>0</v>
      </c>
    </row>
    <row r="51" spans="2:54" ht="14.65" customHeight="1">
      <c r="B51" s="911">
        <v>45</v>
      </c>
      <c r="C51" s="913" t="s">
        <v>3022</v>
      </c>
      <c r="D51" s="931" t="s">
        <v>150</v>
      </c>
      <c r="E51" s="928" t="s">
        <v>7</v>
      </c>
      <c r="F51" s="931" t="s">
        <v>237</v>
      </c>
      <c r="G51" s="931" t="s">
        <v>238</v>
      </c>
      <c r="H51" s="931">
        <v>0</v>
      </c>
      <c r="I51" s="931" t="s">
        <v>239</v>
      </c>
      <c r="J51" s="931">
        <v>980</v>
      </c>
      <c r="K51" s="931">
        <v>2</v>
      </c>
      <c r="L51" s="931" t="s">
        <v>114</v>
      </c>
      <c r="M51" s="931">
        <v>300</v>
      </c>
      <c r="N51" s="947" t="s">
        <v>174</v>
      </c>
      <c r="O51" s="931" t="s">
        <v>175</v>
      </c>
      <c r="P51" s="948" t="s">
        <v>155</v>
      </c>
      <c r="Q51" s="931" t="s">
        <v>168</v>
      </c>
      <c r="R51" s="933"/>
      <c r="S51" s="933"/>
      <c r="T51" s="931"/>
      <c r="U51" s="931"/>
      <c r="V51" s="934"/>
      <c r="W51" s="931"/>
      <c r="X51" s="931"/>
      <c r="Y51" s="947"/>
      <c r="Z51" s="1323" t="s">
        <v>3729</v>
      </c>
      <c r="AA51" s="931">
        <v>19441</v>
      </c>
      <c r="AB51" s="1313">
        <f t="shared" si="0"/>
        <v>19.440999999999999</v>
      </c>
      <c r="AC51" s="935"/>
      <c r="AD51" s="936"/>
      <c r="AE51" s="936"/>
      <c r="AF51" s="936"/>
      <c r="AG51" s="936"/>
      <c r="AH51" s="1314"/>
      <c r="AI51" s="1271">
        <f>+VLOOKUP(C51,Itemizado_Piping!$C:$K,9,FALSE)</f>
        <v>12.759</v>
      </c>
      <c r="AJ51" s="1149">
        <v>0</v>
      </c>
      <c r="AK51" s="1150">
        <v>0</v>
      </c>
      <c r="AL51" s="1149">
        <f t="shared" si="1"/>
        <v>0</v>
      </c>
      <c r="AM51" s="1135">
        <f t="shared" si="2"/>
        <v>0</v>
      </c>
      <c r="AN51" s="1328">
        <f t="shared" si="3"/>
        <v>0</v>
      </c>
      <c r="AO51" s="1135">
        <f t="shared" si="15"/>
        <v>0</v>
      </c>
      <c r="AP51" s="1318">
        <f t="shared" si="5"/>
        <v>0</v>
      </c>
      <c r="AQ51" s="1319"/>
      <c r="AR51" s="1139">
        <f t="shared" si="6"/>
        <v>0</v>
      </c>
      <c r="AS51" s="1325">
        <f t="shared" si="7"/>
        <v>0</v>
      </c>
      <c r="AT51" s="1325">
        <f t="shared" si="8"/>
        <v>0</v>
      </c>
      <c r="AU51" s="1325">
        <f t="shared" si="9"/>
        <v>0</v>
      </c>
      <c r="AV51" s="1141">
        <f t="shared" si="10"/>
        <v>0</v>
      </c>
      <c r="AW51" s="1329">
        <v>0</v>
      </c>
      <c r="AX51" s="1150">
        <v>0</v>
      </c>
      <c r="AY51" s="1149">
        <f t="shared" si="11"/>
        <v>0</v>
      </c>
      <c r="AZ51" s="1150">
        <f t="shared" si="12"/>
        <v>0</v>
      </c>
      <c r="BA51" s="1149">
        <f t="shared" si="13"/>
        <v>0</v>
      </c>
      <c r="BB51" s="1141">
        <f t="shared" si="14"/>
        <v>0</v>
      </c>
    </row>
    <row r="52" spans="2:54" ht="14.65" customHeight="1">
      <c r="B52" s="911">
        <v>46</v>
      </c>
      <c r="C52" s="913" t="s">
        <v>3036</v>
      </c>
      <c r="D52" s="931" t="s">
        <v>150</v>
      </c>
      <c r="E52" s="928" t="s">
        <v>7</v>
      </c>
      <c r="F52" s="931" t="s">
        <v>189</v>
      </c>
      <c r="G52" s="931"/>
      <c r="H52" s="931"/>
      <c r="I52" s="931" t="s">
        <v>3730</v>
      </c>
      <c r="J52" s="931">
        <v>981</v>
      </c>
      <c r="K52" s="931"/>
      <c r="L52" s="931" t="s">
        <v>195</v>
      </c>
      <c r="M52" s="931">
        <v>80</v>
      </c>
      <c r="N52" s="947" t="s">
        <v>174</v>
      </c>
      <c r="O52" s="931" t="s">
        <v>175</v>
      </c>
      <c r="P52" s="948" t="s">
        <v>155</v>
      </c>
      <c r="Q52" s="931" t="s">
        <v>168</v>
      </c>
      <c r="R52" s="933" t="s">
        <v>191</v>
      </c>
      <c r="S52" s="933" t="s">
        <v>242</v>
      </c>
      <c r="T52" s="931"/>
      <c r="U52" s="931">
        <v>170</v>
      </c>
      <c r="V52" s="934"/>
      <c r="W52" s="931"/>
      <c r="X52" s="931"/>
      <c r="Y52" s="947"/>
      <c r="Z52" s="1323" t="s">
        <v>3731</v>
      </c>
      <c r="AA52" s="931">
        <v>3400</v>
      </c>
      <c r="AB52" s="1313">
        <f t="shared" si="0"/>
        <v>3.4</v>
      </c>
      <c r="AC52" s="935"/>
      <c r="AD52" s="936"/>
      <c r="AE52" s="936"/>
      <c r="AF52" s="936"/>
      <c r="AG52" s="936"/>
      <c r="AH52" s="1314"/>
      <c r="AI52" s="1271">
        <f>+VLOOKUP(C52,Itemizado_Piping!$C:$K,9,FALSE)</f>
        <v>1.772</v>
      </c>
      <c r="AJ52" s="1149">
        <v>0</v>
      </c>
      <c r="AK52" s="1150">
        <v>0</v>
      </c>
      <c r="AL52" s="1149">
        <f t="shared" si="1"/>
        <v>0</v>
      </c>
      <c r="AM52" s="1135">
        <f t="shared" si="2"/>
        <v>0</v>
      </c>
      <c r="AN52" s="1328">
        <f t="shared" si="3"/>
        <v>0</v>
      </c>
      <c r="AO52" s="1135">
        <f t="shared" si="15"/>
        <v>0</v>
      </c>
      <c r="AP52" s="1318">
        <f t="shared" si="5"/>
        <v>0</v>
      </c>
      <c r="AQ52" s="1319"/>
      <c r="AR52" s="1139">
        <f t="shared" si="6"/>
        <v>0</v>
      </c>
      <c r="AS52" s="1325">
        <f t="shared" si="7"/>
        <v>0</v>
      </c>
      <c r="AT52" s="1325">
        <f t="shared" si="8"/>
        <v>0</v>
      </c>
      <c r="AU52" s="1325">
        <f t="shared" si="9"/>
        <v>0</v>
      </c>
      <c r="AV52" s="1141">
        <f t="shared" si="10"/>
        <v>0</v>
      </c>
      <c r="AW52" s="1329">
        <v>0</v>
      </c>
      <c r="AX52" s="1150">
        <v>0</v>
      </c>
      <c r="AY52" s="1149">
        <f t="shared" si="11"/>
        <v>0</v>
      </c>
      <c r="AZ52" s="1150">
        <f t="shared" si="12"/>
        <v>0</v>
      </c>
      <c r="BA52" s="1149">
        <f t="shared" si="13"/>
        <v>0</v>
      </c>
      <c r="BB52" s="1141">
        <f t="shared" si="14"/>
        <v>0</v>
      </c>
    </row>
    <row r="53" spans="2:54" ht="14.65" customHeight="1">
      <c r="B53" s="911">
        <v>47</v>
      </c>
      <c r="C53" s="913" t="s">
        <v>3036</v>
      </c>
      <c r="D53" s="931" t="s">
        <v>150</v>
      </c>
      <c r="E53" s="928" t="s">
        <v>7</v>
      </c>
      <c r="F53" s="931" t="s">
        <v>189</v>
      </c>
      <c r="G53" s="931"/>
      <c r="H53" s="931"/>
      <c r="I53" s="931" t="s">
        <v>241</v>
      </c>
      <c r="J53" s="931">
        <v>981</v>
      </c>
      <c r="K53" s="931"/>
      <c r="L53" s="931" t="s">
        <v>195</v>
      </c>
      <c r="M53" s="931">
        <v>80</v>
      </c>
      <c r="N53" s="947" t="s">
        <v>174</v>
      </c>
      <c r="O53" s="931" t="s">
        <v>175</v>
      </c>
      <c r="P53" s="948" t="s">
        <v>155</v>
      </c>
      <c r="Q53" s="931" t="s">
        <v>168</v>
      </c>
      <c r="R53" s="933" t="s">
        <v>191</v>
      </c>
      <c r="S53" s="933" t="s">
        <v>242</v>
      </c>
      <c r="T53" s="931"/>
      <c r="U53" s="931">
        <v>170</v>
      </c>
      <c r="V53" s="934"/>
      <c r="W53" s="931"/>
      <c r="X53" s="931"/>
      <c r="Y53" s="947"/>
      <c r="Z53" s="1323" t="s">
        <v>3731</v>
      </c>
      <c r="AA53" s="931">
        <v>2700</v>
      </c>
      <c r="AB53" s="1313">
        <f t="shared" si="0"/>
        <v>2.7</v>
      </c>
      <c r="AC53" s="935"/>
      <c r="AD53" s="936"/>
      <c r="AE53" s="936"/>
      <c r="AF53" s="936"/>
      <c r="AG53" s="936"/>
      <c r="AH53" s="1314"/>
      <c r="AI53" s="1271"/>
      <c r="AJ53" s="1149"/>
      <c r="AK53" s="1150"/>
      <c r="AL53" s="1149"/>
      <c r="AM53" s="1135"/>
      <c r="AN53" s="1328"/>
      <c r="AO53" s="1135"/>
      <c r="AP53" s="1318"/>
      <c r="AQ53" s="1319"/>
      <c r="AR53" s="1139">
        <f t="shared" si="6"/>
        <v>0</v>
      </c>
      <c r="AS53" s="1325">
        <f t="shared" si="7"/>
        <v>0</v>
      </c>
      <c r="AT53" s="1325">
        <f t="shared" si="8"/>
        <v>0</v>
      </c>
      <c r="AU53" s="1325">
        <f t="shared" si="9"/>
        <v>0</v>
      </c>
      <c r="AV53" s="1141">
        <f t="shared" si="10"/>
        <v>0</v>
      </c>
      <c r="AW53" s="1329">
        <v>0</v>
      </c>
      <c r="AX53" s="1150">
        <v>0</v>
      </c>
      <c r="AY53" s="1149">
        <f t="shared" si="11"/>
        <v>0</v>
      </c>
      <c r="AZ53" s="1150">
        <f t="shared" si="12"/>
        <v>0</v>
      </c>
      <c r="BA53" s="1149">
        <f t="shared" si="13"/>
        <v>0</v>
      </c>
      <c r="BB53" s="1141">
        <f t="shared" si="14"/>
        <v>0</v>
      </c>
    </row>
    <row r="54" spans="2:54" ht="14.65" customHeight="1">
      <c r="B54" s="911">
        <v>48</v>
      </c>
      <c r="C54" s="913" t="s">
        <v>3042</v>
      </c>
      <c r="D54" s="931" t="s">
        <v>150</v>
      </c>
      <c r="E54" s="928" t="s">
        <v>7</v>
      </c>
      <c r="F54" s="931" t="s">
        <v>189</v>
      </c>
      <c r="G54" s="931"/>
      <c r="H54" s="931"/>
      <c r="I54" s="931" t="s">
        <v>241</v>
      </c>
      <c r="J54" s="931">
        <v>981</v>
      </c>
      <c r="K54" s="931"/>
      <c r="L54" s="931" t="s">
        <v>3544</v>
      </c>
      <c r="M54" s="931">
        <v>80</v>
      </c>
      <c r="N54" s="947" t="s">
        <v>174</v>
      </c>
      <c r="O54" s="931" t="s">
        <v>175</v>
      </c>
      <c r="P54" s="948" t="s">
        <v>155</v>
      </c>
      <c r="Q54" s="931" t="s">
        <v>168</v>
      </c>
      <c r="R54" s="933" t="s">
        <v>191</v>
      </c>
      <c r="S54" s="933" t="s">
        <v>242</v>
      </c>
      <c r="T54" s="931"/>
      <c r="U54" s="931">
        <v>170</v>
      </c>
      <c r="V54" s="934"/>
      <c r="W54" s="931"/>
      <c r="X54" s="931"/>
      <c r="Y54" s="947"/>
      <c r="Z54" s="1323" t="s">
        <v>3731</v>
      </c>
      <c r="AA54" s="931">
        <v>3700</v>
      </c>
      <c r="AB54" s="1313">
        <f t="shared" si="0"/>
        <v>3.7</v>
      </c>
      <c r="AC54" s="935"/>
      <c r="AD54" s="936"/>
      <c r="AE54" s="936"/>
      <c r="AF54" s="936"/>
      <c r="AG54" s="936"/>
      <c r="AH54" s="1314"/>
      <c r="AI54" s="1271"/>
      <c r="AJ54" s="1149"/>
      <c r="AK54" s="1150"/>
      <c r="AL54" s="1149"/>
      <c r="AM54" s="1135"/>
      <c r="AN54" s="1328"/>
      <c r="AO54" s="1135"/>
      <c r="AP54" s="1318"/>
      <c r="AQ54" s="1319"/>
      <c r="AR54" s="1139">
        <f t="shared" si="6"/>
        <v>0</v>
      </c>
      <c r="AS54" s="1325">
        <f t="shared" si="7"/>
        <v>0</v>
      </c>
      <c r="AT54" s="1325">
        <f t="shared" si="8"/>
        <v>0</v>
      </c>
      <c r="AU54" s="1325">
        <f t="shared" si="9"/>
        <v>0</v>
      </c>
      <c r="AV54" s="1141">
        <f t="shared" si="10"/>
        <v>0</v>
      </c>
      <c r="AW54" s="1329">
        <v>0</v>
      </c>
      <c r="AX54" s="1150">
        <v>0</v>
      </c>
      <c r="AY54" s="1149">
        <f t="shared" si="11"/>
        <v>0</v>
      </c>
      <c r="AZ54" s="1150">
        <f t="shared" si="12"/>
        <v>0</v>
      </c>
      <c r="BA54" s="1149">
        <f t="shared" si="13"/>
        <v>0</v>
      </c>
      <c r="BB54" s="1141">
        <f t="shared" si="14"/>
        <v>0</v>
      </c>
    </row>
    <row r="55" spans="2:54" ht="14.65" customHeight="1">
      <c r="B55" s="911">
        <v>49</v>
      </c>
      <c r="C55" s="913" t="s">
        <v>3022</v>
      </c>
      <c r="D55" s="931" t="s">
        <v>150</v>
      </c>
      <c r="E55" s="928" t="s">
        <v>7</v>
      </c>
      <c r="F55" s="931" t="s">
        <v>237</v>
      </c>
      <c r="G55" s="931"/>
      <c r="H55" s="931"/>
      <c r="I55" s="931" t="s">
        <v>243</v>
      </c>
      <c r="J55" s="931">
        <v>982</v>
      </c>
      <c r="K55" s="931"/>
      <c r="L55" s="931" t="s">
        <v>114</v>
      </c>
      <c r="M55" s="931">
        <v>300</v>
      </c>
      <c r="N55" s="947" t="s">
        <v>179</v>
      </c>
      <c r="O55" s="931" t="s">
        <v>180</v>
      </c>
      <c r="P55" s="948" t="s">
        <v>155</v>
      </c>
      <c r="Q55" s="931" t="s">
        <v>71</v>
      </c>
      <c r="R55" s="933" t="s">
        <v>236</v>
      </c>
      <c r="S55" s="933" t="s">
        <v>244</v>
      </c>
      <c r="T55" s="931"/>
      <c r="U55" s="931">
        <v>170</v>
      </c>
      <c r="V55" s="934"/>
      <c r="W55" s="931"/>
      <c r="X55" s="931"/>
      <c r="Y55" s="947"/>
      <c r="Z55" s="1323" t="s">
        <v>3732</v>
      </c>
      <c r="AA55" s="931">
        <v>20000</v>
      </c>
      <c r="AB55" s="1313">
        <f t="shared" si="0"/>
        <v>20</v>
      </c>
      <c r="AC55" s="935">
        <v>20</v>
      </c>
      <c r="AD55" s="936"/>
      <c r="AE55" s="936"/>
      <c r="AF55" s="936"/>
      <c r="AG55" s="936">
        <v>10</v>
      </c>
      <c r="AH55" s="1314"/>
      <c r="AI55" s="1271">
        <f>+VLOOKUP(C55,Itemizado_Piping!$C:$K,9,FALSE)</f>
        <v>12.759</v>
      </c>
      <c r="AJ55" s="1149">
        <v>0.3</v>
      </c>
      <c r="AK55" s="1150">
        <v>6</v>
      </c>
      <c r="AL55" s="1149">
        <f t="shared" si="1"/>
        <v>0</v>
      </c>
      <c r="AM55" s="1135">
        <f t="shared" si="2"/>
        <v>0</v>
      </c>
      <c r="AN55" s="1328">
        <f t="shared" si="3"/>
        <v>0.3</v>
      </c>
      <c r="AO55" s="1135">
        <f t="shared" si="15"/>
        <v>6</v>
      </c>
      <c r="AP55" s="1318">
        <f t="shared" si="5"/>
        <v>0</v>
      </c>
      <c r="AQ55" s="1319"/>
      <c r="AR55" s="1139">
        <f t="shared" si="6"/>
        <v>20</v>
      </c>
      <c r="AS55" s="1325">
        <f t="shared" si="7"/>
        <v>0</v>
      </c>
      <c r="AT55" s="1325">
        <f t="shared" si="8"/>
        <v>0</v>
      </c>
      <c r="AU55" s="1325">
        <f t="shared" si="9"/>
        <v>10</v>
      </c>
      <c r="AV55" s="1141">
        <f t="shared" si="10"/>
        <v>0</v>
      </c>
      <c r="AW55" s="1329">
        <v>0</v>
      </c>
      <c r="AX55" s="1150">
        <v>0</v>
      </c>
      <c r="AY55" s="1149">
        <f t="shared" si="11"/>
        <v>0.3</v>
      </c>
      <c r="AZ55" s="1150">
        <f t="shared" si="12"/>
        <v>6</v>
      </c>
      <c r="BA55" s="1149">
        <f t="shared" si="13"/>
        <v>0.3</v>
      </c>
      <c r="BB55" s="1141">
        <f t="shared" si="14"/>
        <v>6</v>
      </c>
    </row>
    <row r="56" spans="2:54" ht="14.65" customHeight="1">
      <c r="B56" s="911">
        <v>50</v>
      </c>
      <c r="C56" s="913" t="s">
        <v>3036</v>
      </c>
      <c r="D56" s="931" t="s">
        <v>150</v>
      </c>
      <c r="E56" s="928" t="s">
        <v>7</v>
      </c>
      <c r="F56" s="931" t="s">
        <v>189</v>
      </c>
      <c r="G56" s="931" t="s">
        <v>245</v>
      </c>
      <c r="H56" s="931">
        <v>0</v>
      </c>
      <c r="I56" s="931" t="s">
        <v>246</v>
      </c>
      <c r="J56" s="931">
        <v>983</v>
      </c>
      <c r="K56" s="931">
        <v>1</v>
      </c>
      <c r="L56" s="931" t="s">
        <v>195</v>
      </c>
      <c r="M56" s="931">
        <v>80</v>
      </c>
      <c r="N56" s="947" t="s">
        <v>174</v>
      </c>
      <c r="O56" s="931" t="s">
        <v>175</v>
      </c>
      <c r="P56" s="948" t="s">
        <v>155</v>
      </c>
      <c r="Q56" s="931" t="s">
        <v>71</v>
      </c>
      <c r="R56" s="933" t="s">
        <v>247</v>
      </c>
      <c r="S56" s="933" t="s">
        <v>248</v>
      </c>
      <c r="T56" s="931"/>
      <c r="U56" s="931">
        <v>30</v>
      </c>
      <c r="V56" s="934"/>
      <c r="W56" s="931"/>
      <c r="X56" s="931"/>
      <c r="Y56" s="947"/>
      <c r="Z56" s="1323" t="s">
        <v>3718</v>
      </c>
      <c r="AA56" s="931">
        <v>9453</v>
      </c>
      <c r="AB56" s="1313">
        <f t="shared" si="0"/>
        <v>9.4529999999999994</v>
      </c>
      <c r="AC56" s="935"/>
      <c r="AD56" s="936"/>
      <c r="AE56" s="936"/>
      <c r="AF56" s="936"/>
      <c r="AG56" s="936"/>
      <c r="AH56" s="1314"/>
      <c r="AI56" s="1271">
        <f>+VLOOKUP(C56,Itemizado_Piping!$C:$K,9,FALSE)</f>
        <v>1.772</v>
      </c>
      <c r="AJ56" s="1149">
        <v>0</v>
      </c>
      <c r="AK56" s="1150">
        <v>0</v>
      </c>
      <c r="AL56" s="1149">
        <f t="shared" si="1"/>
        <v>0</v>
      </c>
      <c r="AM56" s="1135">
        <f t="shared" si="2"/>
        <v>0</v>
      </c>
      <c r="AN56" s="1328">
        <f t="shared" si="3"/>
        <v>0</v>
      </c>
      <c r="AO56" s="1135">
        <f t="shared" si="15"/>
        <v>0</v>
      </c>
      <c r="AP56" s="1318">
        <f t="shared" si="5"/>
        <v>0</v>
      </c>
      <c r="AQ56" s="1319"/>
      <c r="AR56" s="1139">
        <f t="shared" si="6"/>
        <v>0</v>
      </c>
      <c r="AS56" s="1325">
        <f t="shared" si="7"/>
        <v>0</v>
      </c>
      <c r="AT56" s="1325">
        <f t="shared" si="8"/>
        <v>0</v>
      </c>
      <c r="AU56" s="1325">
        <f t="shared" si="9"/>
        <v>0</v>
      </c>
      <c r="AV56" s="1141">
        <f t="shared" si="10"/>
        <v>0</v>
      </c>
      <c r="AW56" s="1329">
        <v>0</v>
      </c>
      <c r="AX56" s="1150">
        <v>0</v>
      </c>
      <c r="AY56" s="1149">
        <f t="shared" si="11"/>
        <v>0</v>
      </c>
      <c r="AZ56" s="1150">
        <f t="shared" si="12"/>
        <v>0</v>
      </c>
      <c r="BA56" s="1149">
        <f t="shared" si="13"/>
        <v>0</v>
      </c>
      <c r="BB56" s="1141">
        <f t="shared" si="14"/>
        <v>0</v>
      </c>
    </row>
    <row r="57" spans="2:54" ht="14.65" customHeight="1">
      <c r="B57" s="911">
        <v>51</v>
      </c>
      <c r="C57" s="913" t="s">
        <v>3036</v>
      </c>
      <c r="D57" s="931" t="s">
        <v>150</v>
      </c>
      <c r="E57" s="928" t="s">
        <v>7</v>
      </c>
      <c r="F57" s="931" t="s">
        <v>189</v>
      </c>
      <c r="G57" s="931" t="s">
        <v>245</v>
      </c>
      <c r="H57" s="931">
        <v>0</v>
      </c>
      <c r="I57" s="931" t="s">
        <v>246</v>
      </c>
      <c r="J57" s="931">
        <v>983</v>
      </c>
      <c r="K57" s="931">
        <v>2</v>
      </c>
      <c r="L57" s="931" t="s">
        <v>195</v>
      </c>
      <c r="M57" s="931">
        <v>80</v>
      </c>
      <c r="N57" s="947" t="s">
        <v>174</v>
      </c>
      <c r="O57" s="931" t="s">
        <v>175</v>
      </c>
      <c r="P57" s="948" t="s">
        <v>155</v>
      </c>
      <c r="Q57" s="931" t="s">
        <v>71</v>
      </c>
      <c r="R57" s="933"/>
      <c r="S57" s="933"/>
      <c r="T57" s="931"/>
      <c r="U57" s="931"/>
      <c r="V57" s="934"/>
      <c r="W57" s="931"/>
      <c r="X57" s="931"/>
      <c r="Y57" s="947"/>
      <c r="Z57" s="1323" t="s">
        <v>3718</v>
      </c>
      <c r="AA57" s="931">
        <v>6757</v>
      </c>
      <c r="AB57" s="1313">
        <f t="shared" si="0"/>
        <v>6.7569999999999997</v>
      </c>
      <c r="AC57" s="935"/>
      <c r="AD57" s="936"/>
      <c r="AE57" s="936"/>
      <c r="AF57" s="936"/>
      <c r="AG57" s="936"/>
      <c r="AH57" s="1314"/>
      <c r="AI57" s="1271">
        <f>+VLOOKUP(C57,Itemizado_Piping!$C:$K,9,FALSE)</f>
        <v>1.772</v>
      </c>
      <c r="AJ57" s="1149">
        <v>0</v>
      </c>
      <c r="AK57" s="1150">
        <v>0</v>
      </c>
      <c r="AL57" s="1149">
        <f t="shared" si="1"/>
        <v>0</v>
      </c>
      <c r="AM57" s="1135">
        <f t="shared" si="2"/>
        <v>0</v>
      </c>
      <c r="AN57" s="1328">
        <f t="shared" si="3"/>
        <v>0</v>
      </c>
      <c r="AO57" s="1135">
        <f t="shared" si="15"/>
        <v>0</v>
      </c>
      <c r="AP57" s="1318">
        <f t="shared" si="5"/>
        <v>0</v>
      </c>
      <c r="AQ57" s="1319"/>
      <c r="AR57" s="1139">
        <f t="shared" si="6"/>
        <v>0</v>
      </c>
      <c r="AS57" s="1325">
        <f t="shared" si="7"/>
        <v>0</v>
      </c>
      <c r="AT57" s="1325">
        <f t="shared" si="8"/>
        <v>0</v>
      </c>
      <c r="AU57" s="1325">
        <f t="shared" si="9"/>
        <v>0</v>
      </c>
      <c r="AV57" s="1141">
        <f t="shared" si="10"/>
        <v>0</v>
      </c>
      <c r="AW57" s="1329">
        <v>0</v>
      </c>
      <c r="AX57" s="1150">
        <v>0</v>
      </c>
      <c r="AY57" s="1149">
        <f t="shared" si="11"/>
        <v>0</v>
      </c>
      <c r="AZ57" s="1150">
        <f t="shared" si="12"/>
        <v>0</v>
      </c>
      <c r="BA57" s="1149">
        <f t="shared" si="13"/>
        <v>0</v>
      </c>
      <c r="BB57" s="1141">
        <f t="shared" si="14"/>
        <v>0</v>
      </c>
    </row>
    <row r="58" spans="2:54" ht="14.65" customHeight="1">
      <c r="B58" s="911">
        <v>52</v>
      </c>
      <c r="C58" s="913" t="s">
        <v>3036</v>
      </c>
      <c r="D58" s="931" t="s">
        <v>150</v>
      </c>
      <c r="E58" s="928" t="s">
        <v>7</v>
      </c>
      <c r="F58" s="931" t="s">
        <v>189</v>
      </c>
      <c r="G58" s="931" t="s">
        <v>245</v>
      </c>
      <c r="H58" s="931">
        <v>0</v>
      </c>
      <c r="I58" s="931" t="s">
        <v>246</v>
      </c>
      <c r="J58" s="931">
        <v>983</v>
      </c>
      <c r="K58" s="931">
        <v>3</v>
      </c>
      <c r="L58" s="931" t="s">
        <v>195</v>
      </c>
      <c r="M58" s="931">
        <v>80</v>
      </c>
      <c r="N58" s="947" t="s">
        <v>174</v>
      </c>
      <c r="O58" s="931" t="s">
        <v>175</v>
      </c>
      <c r="P58" s="948" t="s">
        <v>155</v>
      </c>
      <c r="Q58" s="931" t="s">
        <v>71</v>
      </c>
      <c r="R58" s="933"/>
      <c r="S58" s="933"/>
      <c r="T58" s="931"/>
      <c r="U58" s="931"/>
      <c r="V58" s="934"/>
      <c r="W58" s="931"/>
      <c r="X58" s="931"/>
      <c r="Y58" s="947"/>
      <c r="Z58" s="1323" t="s">
        <v>3718</v>
      </c>
      <c r="AA58" s="931">
        <v>12667</v>
      </c>
      <c r="AB58" s="1313">
        <f t="shared" si="0"/>
        <v>12.667</v>
      </c>
      <c r="AC58" s="935"/>
      <c r="AD58" s="936"/>
      <c r="AE58" s="936"/>
      <c r="AF58" s="936"/>
      <c r="AG58" s="936"/>
      <c r="AH58" s="1314"/>
      <c r="AI58" s="1271">
        <f>+VLOOKUP(C58,Itemizado_Piping!$C:$K,9,FALSE)</f>
        <v>1.772</v>
      </c>
      <c r="AJ58" s="1149">
        <v>0</v>
      </c>
      <c r="AK58" s="1150">
        <v>0</v>
      </c>
      <c r="AL58" s="1149">
        <f t="shared" si="1"/>
        <v>0</v>
      </c>
      <c r="AM58" s="1135">
        <f t="shared" si="2"/>
        <v>0</v>
      </c>
      <c r="AN58" s="1328">
        <f t="shared" si="3"/>
        <v>0</v>
      </c>
      <c r="AO58" s="1135">
        <f t="shared" si="15"/>
        <v>0</v>
      </c>
      <c r="AP58" s="1318">
        <f t="shared" si="5"/>
        <v>0</v>
      </c>
      <c r="AQ58" s="1319"/>
      <c r="AR58" s="1139">
        <f t="shared" si="6"/>
        <v>0</v>
      </c>
      <c r="AS58" s="1325">
        <f t="shared" si="7"/>
        <v>0</v>
      </c>
      <c r="AT58" s="1325">
        <f t="shared" si="8"/>
        <v>0</v>
      </c>
      <c r="AU58" s="1325">
        <f t="shared" si="9"/>
        <v>0</v>
      </c>
      <c r="AV58" s="1141">
        <f t="shared" si="10"/>
        <v>0</v>
      </c>
      <c r="AW58" s="1329">
        <v>0</v>
      </c>
      <c r="AX58" s="1150">
        <v>0</v>
      </c>
      <c r="AY58" s="1149">
        <f t="shared" si="11"/>
        <v>0</v>
      </c>
      <c r="AZ58" s="1150">
        <f t="shared" si="12"/>
        <v>0</v>
      </c>
      <c r="BA58" s="1149">
        <f t="shared" si="13"/>
        <v>0</v>
      </c>
      <c r="BB58" s="1141">
        <f t="shared" si="14"/>
        <v>0</v>
      </c>
    </row>
    <row r="59" spans="2:54" ht="14.65" customHeight="1">
      <c r="B59" s="911">
        <v>53</v>
      </c>
      <c r="C59" s="913" t="s">
        <v>3036</v>
      </c>
      <c r="D59" s="931" t="s">
        <v>150</v>
      </c>
      <c r="E59" s="928" t="s">
        <v>7</v>
      </c>
      <c r="F59" s="931"/>
      <c r="G59" s="931" t="s">
        <v>249</v>
      </c>
      <c r="H59" s="931">
        <v>0</v>
      </c>
      <c r="I59" s="931" t="s">
        <v>250</v>
      </c>
      <c r="J59" s="931">
        <v>983</v>
      </c>
      <c r="K59" s="931">
        <v>1</v>
      </c>
      <c r="L59" s="931" t="s">
        <v>195</v>
      </c>
      <c r="M59" s="931">
        <v>80</v>
      </c>
      <c r="N59" s="947" t="s">
        <v>174</v>
      </c>
      <c r="O59" s="931" t="s">
        <v>175</v>
      </c>
      <c r="P59" s="948" t="s">
        <v>155</v>
      </c>
      <c r="Q59" s="931" t="s">
        <v>168</v>
      </c>
      <c r="R59" s="933"/>
      <c r="S59" s="933"/>
      <c r="T59" s="931"/>
      <c r="U59" s="931"/>
      <c r="V59" s="934"/>
      <c r="W59" s="931"/>
      <c r="X59" s="931"/>
      <c r="Y59" s="947"/>
      <c r="Z59" s="1323" t="s">
        <v>3731</v>
      </c>
      <c r="AA59" s="931">
        <v>2619</v>
      </c>
      <c r="AB59" s="1313">
        <f t="shared" si="0"/>
        <v>2.6190000000000002</v>
      </c>
      <c r="AC59" s="935"/>
      <c r="AD59" s="936"/>
      <c r="AE59" s="936"/>
      <c r="AF59" s="936"/>
      <c r="AG59" s="936"/>
      <c r="AH59" s="1314"/>
      <c r="AI59" s="1271">
        <f>+VLOOKUP(C59,Itemizado_Piping!$C:$K,9,FALSE)</f>
        <v>1.772</v>
      </c>
      <c r="AJ59" s="1149">
        <v>0</v>
      </c>
      <c r="AK59" s="1150">
        <v>0</v>
      </c>
      <c r="AL59" s="1149">
        <f t="shared" si="1"/>
        <v>0</v>
      </c>
      <c r="AM59" s="1135">
        <f t="shared" si="2"/>
        <v>0</v>
      </c>
      <c r="AN59" s="1328">
        <f t="shared" si="3"/>
        <v>0</v>
      </c>
      <c r="AO59" s="1135">
        <f t="shared" si="15"/>
        <v>0</v>
      </c>
      <c r="AP59" s="1318">
        <f t="shared" si="5"/>
        <v>0</v>
      </c>
      <c r="AQ59" s="1319"/>
      <c r="AR59" s="1139">
        <f t="shared" si="6"/>
        <v>0</v>
      </c>
      <c r="AS59" s="1325">
        <f t="shared" si="7"/>
        <v>0</v>
      </c>
      <c r="AT59" s="1325">
        <f t="shared" si="8"/>
        <v>0</v>
      </c>
      <c r="AU59" s="1325">
        <f t="shared" si="9"/>
        <v>0</v>
      </c>
      <c r="AV59" s="1141">
        <f t="shared" si="10"/>
        <v>0</v>
      </c>
      <c r="AW59" s="1329">
        <v>0</v>
      </c>
      <c r="AX59" s="1150">
        <v>0</v>
      </c>
      <c r="AY59" s="1149">
        <f t="shared" si="11"/>
        <v>0</v>
      </c>
      <c r="AZ59" s="1150">
        <f t="shared" si="12"/>
        <v>0</v>
      </c>
      <c r="BA59" s="1149">
        <f t="shared" si="13"/>
        <v>0</v>
      </c>
      <c r="BB59" s="1141">
        <f t="shared" si="14"/>
        <v>0</v>
      </c>
    </row>
    <row r="60" spans="2:54" ht="14.65" customHeight="1">
      <c r="B60" s="911">
        <v>54</v>
      </c>
      <c r="C60" s="913" t="s">
        <v>3036</v>
      </c>
      <c r="D60" s="931" t="s">
        <v>150</v>
      </c>
      <c r="E60" s="928" t="s">
        <v>7</v>
      </c>
      <c r="F60" s="931" t="s">
        <v>189</v>
      </c>
      <c r="G60" s="931"/>
      <c r="H60" s="931"/>
      <c r="I60" s="931" t="s">
        <v>251</v>
      </c>
      <c r="J60" s="931">
        <v>984</v>
      </c>
      <c r="K60" s="931"/>
      <c r="L60" s="931" t="s">
        <v>195</v>
      </c>
      <c r="M60" s="931">
        <v>80</v>
      </c>
      <c r="N60" s="947" t="s">
        <v>179</v>
      </c>
      <c r="O60" s="931" t="s">
        <v>180</v>
      </c>
      <c r="P60" s="948" t="s">
        <v>155</v>
      </c>
      <c r="Q60" s="931" t="s">
        <v>71</v>
      </c>
      <c r="R60" s="933" t="s">
        <v>233</v>
      </c>
      <c r="S60" s="933" t="s">
        <v>252</v>
      </c>
      <c r="T60" s="931"/>
      <c r="U60" s="931">
        <v>170</v>
      </c>
      <c r="V60" s="934"/>
      <c r="W60" s="931"/>
      <c r="X60" s="931"/>
      <c r="Y60" s="947"/>
      <c r="Z60" s="1323"/>
      <c r="AA60" s="931"/>
      <c r="AB60" s="1313">
        <f t="shared" si="0"/>
        <v>0</v>
      </c>
      <c r="AC60" s="935"/>
      <c r="AD60" s="936"/>
      <c r="AE60" s="936"/>
      <c r="AF60" s="936"/>
      <c r="AG60" s="936"/>
      <c r="AH60" s="1314"/>
      <c r="AI60" s="1271">
        <f>+VLOOKUP(C60,Itemizado_Piping!$C:$K,9,FALSE)</f>
        <v>1.772</v>
      </c>
      <c r="AJ60" s="1149">
        <v>0</v>
      </c>
      <c r="AK60" s="1150">
        <v>0</v>
      </c>
      <c r="AL60" s="1149">
        <f t="shared" si="1"/>
        <v>0</v>
      </c>
      <c r="AM60" s="1135">
        <f t="shared" si="2"/>
        <v>0</v>
      </c>
      <c r="AN60" s="1328">
        <f t="shared" si="3"/>
        <v>0</v>
      </c>
      <c r="AO60" s="1135">
        <f t="shared" si="15"/>
        <v>0</v>
      </c>
      <c r="AP60" s="1318">
        <f t="shared" si="5"/>
        <v>0</v>
      </c>
      <c r="AQ60" s="1319"/>
      <c r="AR60" s="1139">
        <f t="shared" si="6"/>
        <v>0</v>
      </c>
      <c r="AS60" s="1325">
        <f t="shared" si="7"/>
        <v>0</v>
      </c>
      <c r="AT60" s="1325">
        <f t="shared" si="8"/>
        <v>0</v>
      </c>
      <c r="AU60" s="1325">
        <f t="shared" si="9"/>
        <v>0</v>
      </c>
      <c r="AV60" s="1141">
        <f t="shared" si="10"/>
        <v>0</v>
      </c>
      <c r="AW60" s="1329">
        <v>0</v>
      </c>
      <c r="AX60" s="1150">
        <v>0</v>
      </c>
      <c r="AY60" s="1149">
        <f t="shared" si="11"/>
        <v>0</v>
      </c>
      <c r="AZ60" s="1150">
        <f t="shared" si="12"/>
        <v>0</v>
      </c>
      <c r="BA60" s="1149">
        <f t="shared" si="13"/>
        <v>0</v>
      </c>
      <c r="BB60" s="1141">
        <f t="shared" si="14"/>
        <v>0</v>
      </c>
    </row>
    <row r="61" spans="2:54" ht="14.65" customHeight="1">
      <c r="B61" s="911">
        <v>55</v>
      </c>
      <c r="C61" s="913" t="s">
        <v>3036</v>
      </c>
      <c r="D61" s="931" t="s">
        <v>150</v>
      </c>
      <c r="E61" s="928" t="s">
        <v>7</v>
      </c>
      <c r="F61" s="931" t="s">
        <v>189</v>
      </c>
      <c r="G61" s="931" t="s">
        <v>253</v>
      </c>
      <c r="H61" s="931">
        <v>0</v>
      </c>
      <c r="I61" s="931" t="s">
        <v>254</v>
      </c>
      <c r="J61" s="931">
        <v>985</v>
      </c>
      <c r="K61" s="931">
        <v>1</v>
      </c>
      <c r="L61" s="931" t="s">
        <v>195</v>
      </c>
      <c r="M61" s="931">
        <v>80</v>
      </c>
      <c r="N61" s="947" t="s">
        <v>174</v>
      </c>
      <c r="O61" s="931" t="s">
        <v>175</v>
      </c>
      <c r="P61" s="948" t="s">
        <v>155</v>
      </c>
      <c r="Q61" s="931" t="s">
        <v>71</v>
      </c>
      <c r="R61" s="933" t="s">
        <v>255</v>
      </c>
      <c r="S61" s="933" t="s">
        <v>248</v>
      </c>
      <c r="T61" s="931"/>
      <c r="U61" s="931">
        <v>30</v>
      </c>
      <c r="V61" s="934"/>
      <c r="W61" s="931"/>
      <c r="X61" s="931"/>
      <c r="Y61" s="947"/>
      <c r="Z61" s="1323"/>
      <c r="AA61" s="931">
        <v>5374</v>
      </c>
      <c r="AB61" s="1313">
        <f t="shared" si="0"/>
        <v>5.3739999999999997</v>
      </c>
      <c r="AC61" s="935"/>
      <c r="AD61" s="936"/>
      <c r="AE61" s="936"/>
      <c r="AF61" s="936"/>
      <c r="AG61" s="936"/>
      <c r="AH61" s="1314"/>
      <c r="AI61" s="1271">
        <f>+VLOOKUP(C61,Itemizado_Piping!$C:$K,9,FALSE)</f>
        <v>1.772</v>
      </c>
      <c r="AJ61" s="1149">
        <v>0</v>
      </c>
      <c r="AK61" s="1150">
        <v>0</v>
      </c>
      <c r="AL61" s="1149">
        <f t="shared" si="1"/>
        <v>0</v>
      </c>
      <c r="AM61" s="1135">
        <f t="shared" si="2"/>
        <v>0</v>
      </c>
      <c r="AN61" s="1328">
        <f t="shared" si="3"/>
        <v>0</v>
      </c>
      <c r="AO61" s="1135">
        <f t="shared" si="15"/>
        <v>0</v>
      </c>
      <c r="AP61" s="1318">
        <f t="shared" si="5"/>
        <v>0</v>
      </c>
      <c r="AQ61" s="1319"/>
      <c r="AR61" s="1139">
        <f t="shared" si="6"/>
        <v>0</v>
      </c>
      <c r="AS61" s="1325">
        <f t="shared" si="7"/>
        <v>0</v>
      </c>
      <c r="AT61" s="1325">
        <f t="shared" si="8"/>
        <v>0</v>
      </c>
      <c r="AU61" s="1325">
        <f t="shared" si="9"/>
        <v>0</v>
      </c>
      <c r="AV61" s="1141">
        <f t="shared" si="10"/>
        <v>0</v>
      </c>
      <c r="AW61" s="1329">
        <v>0</v>
      </c>
      <c r="AX61" s="1150">
        <v>0</v>
      </c>
      <c r="AY61" s="1149">
        <f t="shared" si="11"/>
        <v>0</v>
      </c>
      <c r="AZ61" s="1150">
        <f t="shared" si="12"/>
        <v>0</v>
      </c>
      <c r="BA61" s="1149">
        <f t="shared" si="13"/>
        <v>0</v>
      </c>
      <c r="BB61" s="1141">
        <f t="shared" si="14"/>
        <v>0</v>
      </c>
    </row>
    <row r="62" spans="2:54" ht="14.65" customHeight="1">
      <c r="B62" s="911">
        <v>56</v>
      </c>
      <c r="C62" s="913" t="s">
        <v>3036</v>
      </c>
      <c r="D62" s="931" t="s">
        <v>150</v>
      </c>
      <c r="E62" s="928" t="s">
        <v>7</v>
      </c>
      <c r="F62" s="931" t="s">
        <v>189</v>
      </c>
      <c r="G62" s="931" t="s">
        <v>253</v>
      </c>
      <c r="H62" s="931">
        <v>0</v>
      </c>
      <c r="I62" s="931" t="s">
        <v>254</v>
      </c>
      <c r="J62" s="931">
        <v>985</v>
      </c>
      <c r="K62" s="931">
        <v>2</v>
      </c>
      <c r="L62" s="931" t="s">
        <v>195</v>
      </c>
      <c r="M62" s="931">
        <v>80</v>
      </c>
      <c r="N62" s="947" t="s">
        <v>174</v>
      </c>
      <c r="O62" s="931" t="s">
        <v>175</v>
      </c>
      <c r="P62" s="948" t="s">
        <v>155</v>
      </c>
      <c r="Q62" s="931" t="s">
        <v>71</v>
      </c>
      <c r="R62" s="933"/>
      <c r="S62" s="933"/>
      <c r="T62" s="931"/>
      <c r="U62" s="931"/>
      <c r="V62" s="934"/>
      <c r="W62" s="931"/>
      <c r="X62" s="931"/>
      <c r="Y62" s="947"/>
      <c r="Z62" s="1323" t="s">
        <v>3718</v>
      </c>
      <c r="AA62" s="931">
        <v>7017</v>
      </c>
      <c r="AB62" s="1313">
        <f t="shared" si="0"/>
        <v>7.0170000000000003</v>
      </c>
      <c r="AC62" s="935"/>
      <c r="AD62" s="936"/>
      <c r="AE62" s="936"/>
      <c r="AF62" s="936"/>
      <c r="AG62" s="936"/>
      <c r="AH62" s="1314"/>
      <c r="AI62" s="1271">
        <f>+VLOOKUP(C62,Itemizado_Piping!$C:$K,9,FALSE)</f>
        <v>1.772</v>
      </c>
      <c r="AJ62" s="1149">
        <v>0</v>
      </c>
      <c r="AK62" s="1150">
        <v>0</v>
      </c>
      <c r="AL62" s="1149">
        <f t="shared" si="1"/>
        <v>0</v>
      </c>
      <c r="AM62" s="1135">
        <f t="shared" si="2"/>
        <v>0</v>
      </c>
      <c r="AN62" s="1328">
        <f t="shared" si="3"/>
        <v>0</v>
      </c>
      <c r="AO62" s="1135">
        <f t="shared" si="15"/>
        <v>0</v>
      </c>
      <c r="AP62" s="1318">
        <f t="shared" si="5"/>
        <v>0</v>
      </c>
      <c r="AQ62" s="1319"/>
      <c r="AR62" s="1139">
        <f t="shared" si="6"/>
        <v>0</v>
      </c>
      <c r="AS62" s="1325">
        <f t="shared" si="7"/>
        <v>0</v>
      </c>
      <c r="AT62" s="1325">
        <f t="shared" si="8"/>
        <v>0</v>
      </c>
      <c r="AU62" s="1325">
        <f t="shared" si="9"/>
        <v>0</v>
      </c>
      <c r="AV62" s="1141">
        <f t="shared" si="10"/>
        <v>0</v>
      </c>
      <c r="AW62" s="1329">
        <v>0</v>
      </c>
      <c r="AX62" s="1150">
        <v>0</v>
      </c>
      <c r="AY62" s="1149">
        <f t="shared" si="11"/>
        <v>0</v>
      </c>
      <c r="AZ62" s="1150">
        <f t="shared" si="12"/>
        <v>0</v>
      </c>
      <c r="BA62" s="1149">
        <f t="shared" si="13"/>
        <v>0</v>
      </c>
      <c r="BB62" s="1141">
        <f t="shared" si="14"/>
        <v>0</v>
      </c>
    </row>
    <row r="63" spans="2:54" ht="14.65" customHeight="1">
      <c r="B63" s="911">
        <v>57</v>
      </c>
      <c r="C63" s="913" t="s">
        <v>3036</v>
      </c>
      <c r="D63" s="931" t="s">
        <v>150</v>
      </c>
      <c r="E63" s="928" t="s">
        <v>7</v>
      </c>
      <c r="F63" s="931" t="s">
        <v>189</v>
      </c>
      <c r="G63" s="931" t="s">
        <v>253</v>
      </c>
      <c r="H63" s="931">
        <v>0</v>
      </c>
      <c r="I63" s="931" t="s">
        <v>254</v>
      </c>
      <c r="J63" s="931">
        <v>985</v>
      </c>
      <c r="K63" s="931">
        <v>3</v>
      </c>
      <c r="L63" s="931" t="s">
        <v>195</v>
      </c>
      <c r="M63" s="931">
        <v>80</v>
      </c>
      <c r="N63" s="947" t="s">
        <v>174</v>
      </c>
      <c r="O63" s="931" t="s">
        <v>175</v>
      </c>
      <c r="P63" s="948" t="s">
        <v>155</v>
      </c>
      <c r="Q63" s="931" t="s">
        <v>71</v>
      </c>
      <c r="R63" s="933"/>
      <c r="S63" s="933"/>
      <c r="T63" s="931"/>
      <c r="U63" s="931"/>
      <c r="V63" s="934"/>
      <c r="W63" s="931"/>
      <c r="X63" s="931"/>
      <c r="Y63" s="947"/>
      <c r="Z63" s="1323" t="s">
        <v>3718</v>
      </c>
      <c r="AA63" s="931">
        <v>10947</v>
      </c>
      <c r="AB63" s="1313">
        <f t="shared" si="0"/>
        <v>10.946999999999999</v>
      </c>
      <c r="AC63" s="935"/>
      <c r="AD63" s="936"/>
      <c r="AE63" s="936"/>
      <c r="AF63" s="936"/>
      <c r="AG63" s="936"/>
      <c r="AH63" s="1314"/>
      <c r="AI63" s="1271">
        <f>+VLOOKUP(C63,Itemizado_Piping!$C:$K,9,FALSE)</f>
        <v>1.772</v>
      </c>
      <c r="AJ63" s="1149">
        <v>0</v>
      </c>
      <c r="AK63" s="1150">
        <v>0</v>
      </c>
      <c r="AL63" s="1149">
        <f t="shared" si="1"/>
        <v>0</v>
      </c>
      <c r="AM63" s="1135">
        <f t="shared" si="2"/>
        <v>0</v>
      </c>
      <c r="AN63" s="1328">
        <f t="shared" si="3"/>
        <v>0</v>
      </c>
      <c r="AO63" s="1135">
        <f t="shared" si="15"/>
        <v>0</v>
      </c>
      <c r="AP63" s="1318">
        <f t="shared" si="5"/>
        <v>0</v>
      </c>
      <c r="AQ63" s="1319"/>
      <c r="AR63" s="1139">
        <f t="shared" si="6"/>
        <v>0</v>
      </c>
      <c r="AS63" s="1325">
        <f t="shared" si="7"/>
        <v>0</v>
      </c>
      <c r="AT63" s="1325">
        <f t="shared" si="8"/>
        <v>0</v>
      </c>
      <c r="AU63" s="1325">
        <f t="shared" si="9"/>
        <v>0</v>
      </c>
      <c r="AV63" s="1141">
        <f t="shared" si="10"/>
        <v>0</v>
      </c>
      <c r="AW63" s="1329">
        <v>0</v>
      </c>
      <c r="AX63" s="1150">
        <v>0</v>
      </c>
      <c r="AY63" s="1149">
        <f t="shared" si="11"/>
        <v>0</v>
      </c>
      <c r="AZ63" s="1150">
        <f t="shared" si="12"/>
        <v>0</v>
      </c>
      <c r="BA63" s="1149">
        <f t="shared" si="13"/>
        <v>0</v>
      </c>
      <c r="BB63" s="1141">
        <f t="shared" si="14"/>
        <v>0</v>
      </c>
    </row>
    <row r="64" spans="2:54" ht="14.65" customHeight="1">
      <c r="B64" s="911">
        <v>58</v>
      </c>
      <c r="C64" s="913" t="s">
        <v>3036</v>
      </c>
      <c r="D64" s="931" t="s">
        <v>150</v>
      </c>
      <c r="E64" s="928" t="s">
        <v>7</v>
      </c>
      <c r="F64" s="931"/>
      <c r="G64" s="931" t="s">
        <v>256</v>
      </c>
      <c r="H64" s="931">
        <v>0</v>
      </c>
      <c r="I64" s="931" t="s">
        <v>257</v>
      </c>
      <c r="J64" s="931">
        <v>985</v>
      </c>
      <c r="K64" s="931">
        <v>1</v>
      </c>
      <c r="L64" s="931" t="s">
        <v>195</v>
      </c>
      <c r="M64" s="931">
        <v>80</v>
      </c>
      <c r="N64" s="947" t="s">
        <v>174</v>
      </c>
      <c r="O64" s="931" t="s">
        <v>175</v>
      </c>
      <c r="P64" s="948" t="s">
        <v>155</v>
      </c>
      <c r="Q64" s="931" t="s">
        <v>168</v>
      </c>
      <c r="R64" s="933"/>
      <c r="S64" s="933"/>
      <c r="T64" s="931"/>
      <c r="U64" s="931"/>
      <c r="V64" s="934"/>
      <c r="W64" s="931"/>
      <c r="X64" s="931"/>
      <c r="Y64" s="947"/>
      <c r="Z64" s="1323"/>
      <c r="AA64" s="931">
        <v>3055</v>
      </c>
      <c r="AB64" s="1313">
        <f t="shared" si="0"/>
        <v>3.0550000000000002</v>
      </c>
      <c r="AC64" s="935"/>
      <c r="AD64" s="936"/>
      <c r="AE64" s="936"/>
      <c r="AF64" s="936"/>
      <c r="AG64" s="936"/>
      <c r="AH64" s="1314"/>
      <c r="AI64" s="1271">
        <f>+VLOOKUP(C64,Itemizado_Piping!$C:$K,9,FALSE)</f>
        <v>1.772</v>
      </c>
      <c r="AJ64" s="1149">
        <v>0</v>
      </c>
      <c r="AK64" s="1150">
        <v>0</v>
      </c>
      <c r="AL64" s="1149">
        <f t="shared" si="1"/>
        <v>0</v>
      </c>
      <c r="AM64" s="1135">
        <f t="shared" si="2"/>
        <v>0</v>
      </c>
      <c r="AN64" s="1328">
        <f t="shared" si="3"/>
        <v>0</v>
      </c>
      <c r="AO64" s="1135">
        <f t="shared" si="15"/>
        <v>0</v>
      </c>
      <c r="AP64" s="1318">
        <f t="shared" si="5"/>
        <v>0</v>
      </c>
      <c r="AQ64" s="1319"/>
      <c r="AR64" s="1139">
        <f t="shared" si="6"/>
        <v>0</v>
      </c>
      <c r="AS64" s="1325">
        <f t="shared" si="7"/>
        <v>0</v>
      </c>
      <c r="AT64" s="1325">
        <f t="shared" si="8"/>
        <v>0</v>
      </c>
      <c r="AU64" s="1325">
        <f t="shared" si="9"/>
        <v>0</v>
      </c>
      <c r="AV64" s="1141">
        <f t="shared" si="10"/>
        <v>0</v>
      </c>
      <c r="AW64" s="1329">
        <v>0</v>
      </c>
      <c r="AX64" s="1150">
        <v>0</v>
      </c>
      <c r="AY64" s="1149">
        <f t="shared" si="11"/>
        <v>0</v>
      </c>
      <c r="AZ64" s="1150">
        <f t="shared" si="12"/>
        <v>0</v>
      </c>
      <c r="BA64" s="1149">
        <f t="shared" si="13"/>
        <v>0</v>
      </c>
      <c r="BB64" s="1141">
        <f t="shared" si="14"/>
        <v>0</v>
      </c>
    </row>
    <row r="65" spans="2:54" ht="14.65" customHeight="1">
      <c r="B65" s="911">
        <v>59</v>
      </c>
      <c r="C65" s="913" t="s">
        <v>3022</v>
      </c>
      <c r="D65" s="931" t="s">
        <v>150</v>
      </c>
      <c r="E65" s="928" t="s">
        <v>7</v>
      </c>
      <c r="F65" s="931" t="s">
        <v>237</v>
      </c>
      <c r="G65" s="931" t="s">
        <v>258</v>
      </c>
      <c r="H65" s="931">
        <v>0</v>
      </c>
      <c r="I65" s="931" t="s">
        <v>259</v>
      </c>
      <c r="J65" s="931">
        <v>986</v>
      </c>
      <c r="K65" s="931">
        <v>1</v>
      </c>
      <c r="L65" s="931" t="s">
        <v>114</v>
      </c>
      <c r="M65" s="931">
        <v>300</v>
      </c>
      <c r="N65" s="947" t="s">
        <v>174</v>
      </c>
      <c r="O65" s="931" t="s">
        <v>175</v>
      </c>
      <c r="P65" s="948" t="s">
        <v>155</v>
      </c>
      <c r="Q65" s="931" t="s">
        <v>168</v>
      </c>
      <c r="R65" s="933" t="s">
        <v>240</v>
      </c>
      <c r="S65" s="933" t="s">
        <v>260</v>
      </c>
      <c r="T65" s="931"/>
      <c r="U65" s="931">
        <v>170</v>
      </c>
      <c r="V65" s="934"/>
      <c r="W65" s="931"/>
      <c r="X65" s="931"/>
      <c r="Y65" s="947"/>
      <c r="Z65" s="1323" t="s">
        <v>3733</v>
      </c>
      <c r="AA65" s="931">
        <v>13820</v>
      </c>
      <c r="AB65" s="1313">
        <f t="shared" si="0"/>
        <v>13.82</v>
      </c>
      <c r="AC65" s="935">
        <v>8.9</v>
      </c>
      <c r="AD65" s="936">
        <v>8.9</v>
      </c>
      <c r="AE65" s="936">
        <v>8.9</v>
      </c>
      <c r="AF65" s="936">
        <v>8.9</v>
      </c>
      <c r="AG65" s="936">
        <v>8.9</v>
      </c>
      <c r="AH65" s="1314"/>
      <c r="AI65" s="1271">
        <f>+VLOOKUP(C65,Itemizado_Piping!$C:$K,9,FALSE)</f>
        <v>12.759</v>
      </c>
      <c r="AJ65" s="1324">
        <v>0.57959479015918969</v>
      </c>
      <c r="AK65" s="1141">
        <v>8.0100000000000016</v>
      </c>
      <c r="AL65" s="1149">
        <f t="shared" si="1"/>
        <v>0</v>
      </c>
      <c r="AM65" s="1127">
        <f t="shared" si="2"/>
        <v>0</v>
      </c>
      <c r="AN65" s="1317">
        <f t="shared" si="3"/>
        <v>0.57959479015918969</v>
      </c>
      <c r="AO65" s="1127">
        <f t="shared" si="15"/>
        <v>8.0100000000000016</v>
      </c>
      <c r="AP65" s="1318">
        <f t="shared" si="5"/>
        <v>0</v>
      </c>
      <c r="AQ65" s="1319"/>
      <c r="AR65" s="1139">
        <f t="shared" si="6"/>
        <v>8.9</v>
      </c>
      <c r="AS65" s="1325">
        <f t="shared" si="7"/>
        <v>8.9</v>
      </c>
      <c r="AT65" s="1325">
        <f t="shared" si="8"/>
        <v>8.9</v>
      </c>
      <c r="AU65" s="1325">
        <f t="shared" si="9"/>
        <v>8.9</v>
      </c>
      <c r="AV65" s="1141">
        <f t="shared" si="10"/>
        <v>0</v>
      </c>
      <c r="AW65" s="1326">
        <v>0.57959479015918969</v>
      </c>
      <c r="AX65" s="1141">
        <v>8.0100000000000016</v>
      </c>
      <c r="AY65" s="1149">
        <f t="shared" si="11"/>
        <v>0</v>
      </c>
      <c r="AZ65" s="1141">
        <f t="shared" si="12"/>
        <v>0</v>
      </c>
      <c r="BA65" s="1327">
        <f t="shared" si="13"/>
        <v>0.57959479015918969</v>
      </c>
      <c r="BB65" s="1141">
        <f t="shared" si="14"/>
        <v>8.0100000000000016</v>
      </c>
    </row>
    <row r="66" spans="2:54" ht="14.65" customHeight="1">
      <c r="B66" s="911">
        <v>60</v>
      </c>
      <c r="C66" s="913" t="s">
        <v>3022</v>
      </c>
      <c r="D66" s="931" t="s">
        <v>150</v>
      </c>
      <c r="E66" s="928" t="s">
        <v>7</v>
      </c>
      <c r="F66" s="931" t="s">
        <v>237</v>
      </c>
      <c r="G66" s="931" t="s">
        <v>258</v>
      </c>
      <c r="H66" s="931">
        <v>0</v>
      </c>
      <c r="I66" s="931" t="s">
        <v>259</v>
      </c>
      <c r="J66" s="931">
        <v>986</v>
      </c>
      <c r="K66" s="931">
        <v>2</v>
      </c>
      <c r="L66" s="931" t="s">
        <v>114</v>
      </c>
      <c r="M66" s="931">
        <v>300</v>
      </c>
      <c r="N66" s="947" t="s">
        <v>174</v>
      </c>
      <c r="O66" s="931" t="s">
        <v>175</v>
      </c>
      <c r="P66" s="948" t="s">
        <v>155</v>
      </c>
      <c r="Q66" s="931" t="s">
        <v>168</v>
      </c>
      <c r="R66" s="933"/>
      <c r="S66" s="933"/>
      <c r="T66" s="931"/>
      <c r="U66" s="931"/>
      <c r="V66" s="934"/>
      <c r="W66" s="931"/>
      <c r="X66" s="931"/>
      <c r="Y66" s="947"/>
      <c r="Z66" s="1323" t="s">
        <v>3733</v>
      </c>
      <c r="AA66" s="931">
        <v>23665</v>
      </c>
      <c r="AB66" s="1313">
        <f t="shared" si="0"/>
        <v>23.664999999999999</v>
      </c>
      <c r="AC66" s="935">
        <v>18.3</v>
      </c>
      <c r="AD66" s="936">
        <v>18.3</v>
      </c>
      <c r="AE66" s="936">
        <v>18.3</v>
      </c>
      <c r="AF66" s="936">
        <v>18.3</v>
      </c>
      <c r="AG66" s="936">
        <v>18.3</v>
      </c>
      <c r="AH66" s="1314"/>
      <c r="AI66" s="1271">
        <f>+VLOOKUP(C66,Itemizado_Piping!$C:$K,9,FALSE)</f>
        <v>12.759</v>
      </c>
      <c r="AJ66" s="1324">
        <v>0.69596450454257341</v>
      </c>
      <c r="AK66" s="1141">
        <v>16.47</v>
      </c>
      <c r="AL66" s="1149">
        <f t="shared" si="1"/>
        <v>0</v>
      </c>
      <c r="AM66" s="1127">
        <f t="shared" si="2"/>
        <v>0</v>
      </c>
      <c r="AN66" s="1317">
        <f t="shared" si="3"/>
        <v>0.69596450454257341</v>
      </c>
      <c r="AO66" s="1127">
        <f t="shared" si="15"/>
        <v>16.47</v>
      </c>
      <c r="AP66" s="1318">
        <f t="shared" si="5"/>
        <v>0</v>
      </c>
      <c r="AQ66" s="1319"/>
      <c r="AR66" s="1139">
        <f t="shared" si="6"/>
        <v>18.3</v>
      </c>
      <c r="AS66" s="1325">
        <f t="shared" si="7"/>
        <v>18.3</v>
      </c>
      <c r="AT66" s="1325">
        <f t="shared" si="8"/>
        <v>18.3</v>
      </c>
      <c r="AU66" s="1325">
        <f t="shared" si="9"/>
        <v>18.3</v>
      </c>
      <c r="AV66" s="1141">
        <f t="shared" si="10"/>
        <v>0</v>
      </c>
      <c r="AW66" s="1326">
        <v>0.69596450454257341</v>
      </c>
      <c r="AX66" s="1141">
        <v>16.47</v>
      </c>
      <c r="AY66" s="1149">
        <f t="shared" si="11"/>
        <v>0</v>
      </c>
      <c r="AZ66" s="1141">
        <f t="shared" si="12"/>
        <v>0</v>
      </c>
      <c r="BA66" s="1327">
        <f t="shared" si="13"/>
        <v>0.69596450454257341</v>
      </c>
      <c r="BB66" s="1141">
        <f t="shared" si="14"/>
        <v>16.47</v>
      </c>
    </row>
    <row r="67" spans="2:54" ht="14.65" customHeight="1">
      <c r="B67" s="911">
        <v>61</v>
      </c>
      <c r="C67" s="913" t="s">
        <v>3022</v>
      </c>
      <c r="D67" s="931" t="s">
        <v>150</v>
      </c>
      <c r="E67" s="928" t="s">
        <v>7</v>
      </c>
      <c r="F67" s="931" t="s">
        <v>237</v>
      </c>
      <c r="G67" s="931"/>
      <c r="H67" s="931"/>
      <c r="I67" s="931" t="s">
        <v>261</v>
      </c>
      <c r="J67" s="931">
        <v>987</v>
      </c>
      <c r="K67" s="931"/>
      <c r="L67" s="931" t="s">
        <v>114</v>
      </c>
      <c r="M67" s="931">
        <v>300</v>
      </c>
      <c r="N67" s="947" t="s">
        <v>179</v>
      </c>
      <c r="O67" s="931" t="s">
        <v>180</v>
      </c>
      <c r="P67" s="948" t="s">
        <v>155</v>
      </c>
      <c r="Q67" s="931" t="s">
        <v>71</v>
      </c>
      <c r="R67" s="933" t="s">
        <v>244</v>
      </c>
      <c r="S67" s="933" t="s">
        <v>262</v>
      </c>
      <c r="T67" s="931"/>
      <c r="U67" s="931">
        <v>170</v>
      </c>
      <c r="V67" s="934"/>
      <c r="W67" s="931"/>
      <c r="X67" s="931"/>
      <c r="Y67" s="947"/>
      <c r="Z67" s="1323" t="s">
        <v>3734</v>
      </c>
      <c r="AA67" s="931">
        <v>19000</v>
      </c>
      <c r="AB67" s="1313">
        <f t="shared" si="0"/>
        <v>19</v>
      </c>
      <c r="AC67" s="935">
        <v>19</v>
      </c>
      <c r="AD67" s="936"/>
      <c r="AE67" s="936"/>
      <c r="AF67" s="936"/>
      <c r="AG67" s="936">
        <v>9.5</v>
      </c>
      <c r="AH67" s="1314"/>
      <c r="AI67" s="1271">
        <f>+VLOOKUP(C67,Itemizado_Piping!$C:$K,9,FALSE)</f>
        <v>12.759</v>
      </c>
      <c r="AJ67" s="1149">
        <v>0.3</v>
      </c>
      <c r="AK67" s="1141">
        <v>5.7</v>
      </c>
      <c r="AL67" s="1149">
        <f t="shared" si="1"/>
        <v>0</v>
      </c>
      <c r="AM67" s="1127">
        <f t="shared" si="2"/>
        <v>0</v>
      </c>
      <c r="AN67" s="1328">
        <f t="shared" si="3"/>
        <v>0.3</v>
      </c>
      <c r="AO67" s="1127">
        <f t="shared" si="15"/>
        <v>5.7</v>
      </c>
      <c r="AP67" s="1318">
        <f t="shared" si="5"/>
        <v>0</v>
      </c>
      <c r="AQ67" s="1319"/>
      <c r="AR67" s="1139">
        <f t="shared" si="6"/>
        <v>19</v>
      </c>
      <c r="AS67" s="1325">
        <f t="shared" si="7"/>
        <v>0</v>
      </c>
      <c r="AT67" s="1325">
        <f t="shared" si="8"/>
        <v>0</v>
      </c>
      <c r="AU67" s="1325">
        <f t="shared" si="9"/>
        <v>9.5</v>
      </c>
      <c r="AV67" s="1141">
        <f t="shared" si="10"/>
        <v>0</v>
      </c>
      <c r="AW67" s="1329">
        <v>0</v>
      </c>
      <c r="AX67" s="1150">
        <v>0</v>
      </c>
      <c r="AY67" s="1149">
        <f t="shared" si="11"/>
        <v>0.3</v>
      </c>
      <c r="AZ67" s="1150">
        <f t="shared" si="12"/>
        <v>5.7</v>
      </c>
      <c r="BA67" s="1149">
        <f t="shared" si="13"/>
        <v>0.3</v>
      </c>
      <c r="BB67" s="1141">
        <f t="shared" si="14"/>
        <v>5.7</v>
      </c>
    </row>
    <row r="68" spans="2:54" ht="14.65" customHeight="1">
      <c r="B68" s="911">
        <v>62</v>
      </c>
      <c r="C68" s="913" t="s">
        <v>3022</v>
      </c>
      <c r="D68" s="931" t="s">
        <v>150</v>
      </c>
      <c r="E68" s="928" t="s">
        <v>7</v>
      </c>
      <c r="F68" s="931" t="s">
        <v>237</v>
      </c>
      <c r="G68" s="931" t="s">
        <v>263</v>
      </c>
      <c r="H68" s="931">
        <v>0</v>
      </c>
      <c r="I68" s="931" t="s">
        <v>264</v>
      </c>
      <c r="J68" s="931">
        <v>988</v>
      </c>
      <c r="K68" s="931">
        <v>1</v>
      </c>
      <c r="L68" s="931" t="s">
        <v>114</v>
      </c>
      <c r="M68" s="931">
        <v>300</v>
      </c>
      <c r="N68" s="947" t="s">
        <v>174</v>
      </c>
      <c r="O68" s="931" t="s">
        <v>175</v>
      </c>
      <c r="P68" s="948" t="s">
        <v>155</v>
      </c>
      <c r="Q68" s="931" t="s">
        <v>168</v>
      </c>
      <c r="R68" s="933" t="s">
        <v>260</v>
      </c>
      <c r="S68" s="933" t="s">
        <v>265</v>
      </c>
      <c r="T68" s="931"/>
      <c r="U68" s="931">
        <v>170</v>
      </c>
      <c r="V68" s="934"/>
      <c r="W68" s="931"/>
      <c r="X68" s="931"/>
      <c r="Y68" s="947"/>
      <c r="Z68" s="1323" t="s">
        <v>3735</v>
      </c>
      <c r="AA68" s="931">
        <v>19919</v>
      </c>
      <c r="AB68" s="1313">
        <f t="shared" si="0"/>
        <v>19.919</v>
      </c>
      <c r="AC68" s="935">
        <v>15.4</v>
      </c>
      <c r="AD68" s="936">
        <v>15.4</v>
      </c>
      <c r="AE68" s="936">
        <v>15.4</v>
      </c>
      <c r="AF68" s="936">
        <v>15.4</v>
      </c>
      <c r="AG68" s="936">
        <v>15.4</v>
      </c>
      <c r="AH68" s="1314"/>
      <c r="AI68" s="1271">
        <f>+VLOOKUP(C68,Itemizado_Piping!$C:$K,9,FALSE)</f>
        <v>12.759</v>
      </c>
      <c r="AJ68" s="1324">
        <v>0.69581806315578099</v>
      </c>
      <c r="AK68" s="1141">
        <v>13.860000000000001</v>
      </c>
      <c r="AL68" s="1149">
        <f t="shared" si="1"/>
        <v>0</v>
      </c>
      <c r="AM68" s="1127">
        <f t="shared" si="2"/>
        <v>0</v>
      </c>
      <c r="AN68" s="1317">
        <f t="shared" si="3"/>
        <v>0.69581806315578099</v>
      </c>
      <c r="AO68" s="1127">
        <f t="shared" si="15"/>
        <v>13.860000000000001</v>
      </c>
      <c r="AP68" s="1318">
        <f t="shared" si="5"/>
        <v>0</v>
      </c>
      <c r="AQ68" s="1319"/>
      <c r="AR68" s="1139">
        <f t="shared" si="6"/>
        <v>15.4</v>
      </c>
      <c r="AS68" s="1325">
        <f t="shared" si="7"/>
        <v>15.4</v>
      </c>
      <c r="AT68" s="1325">
        <f t="shared" si="8"/>
        <v>15.4</v>
      </c>
      <c r="AU68" s="1325">
        <f t="shared" si="9"/>
        <v>15.4</v>
      </c>
      <c r="AV68" s="1141">
        <f t="shared" si="10"/>
        <v>0</v>
      </c>
      <c r="AW68" s="1326">
        <v>0.69581806315578099</v>
      </c>
      <c r="AX68" s="1141">
        <v>13.860000000000001</v>
      </c>
      <c r="AY68" s="1149">
        <f t="shared" si="11"/>
        <v>0</v>
      </c>
      <c r="AZ68" s="1141">
        <f t="shared" si="12"/>
        <v>0</v>
      </c>
      <c r="BA68" s="1327">
        <f t="shared" si="13"/>
        <v>0.69581806315578099</v>
      </c>
      <c r="BB68" s="1141">
        <f t="shared" si="14"/>
        <v>13.860000000000001</v>
      </c>
    </row>
    <row r="69" spans="2:54" ht="14.65" customHeight="1">
      <c r="B69" s="911">
        <v>63</v>
      </c>
      <c r="C69" s="913" t="s">
        <v>3022</v>
      </c>
      <c r="D69" s="931" t="s">
        <v>150</v>
      </c>
      <c r="E69" s="928" t="s">
        <v>7</v>
      </c>
      <c r="F69" s="931" t="s">
        <v>237</v>
      </c>
      <c r="G69" s="931" t="s">
        <v>263</v>
      </c>
      <c r="H69" s="931">
        <v>0</v>
      </c>
      <c r="I69" s="931" t="s">
        <v>264</v>
      </c>
      <c r="J69" s="931">
        <v>988</v>
      </c>
      <c r="K69" s="931">
        <v>2</v>
      </c>
      <c r="L69" s="931" t="s">
        <v>114</v>
      </c>
      <c r="M69" s="931">
        <v>300</v>
      </c>
      <c r="N69" s="947" t="s">
        <v>174</v>
      </c>
      <c r="O69" s="931" t="s">
        <v>175</v>
      </c>
      <c r="P69" s="948" t="s">
        <v>155</v>
      </c>
      <c r="Q69" s="931" t="s">
        <v>168</v>
      </c>
      <c r="R69" s="933"/>
      <c r="S69" s="933"/>
      <c r="T69" s="931"/>
      <c r="U69" s="931"/>
      <c r="V69" s="934"/>
      <c r="W69" s="931"/>
      <c r="X69" s="931"/>
      <c r="Y69" s="947"/>
      <c r="Z69" s="1323" t="s">
        <v>3735</v>
      </c>
      <c r="AA69" s="931">
        <v>17402</v>
      </c>
      <c r="AB69" s="1313">
        <f t="shared" si="0"/>
        <v>17.402000000000001</v>
      </c>
      <c r="AC69" s="935">
        <v>12.3</v>
      </c>
      <c r="AD69" s="936">
        <v>12.3</v>
      </c>
      <c r="AE69" s="936">
        <v>12.3</v>
      </c>
      <c r="AF69" s="936">
        <v>12.3</v>
      </c>
      <c r="AG69" s="936">
        <v>12.3</v>
      </c>
      <c r="AH69" s="1314"/>
      <c r="AI69" s="1271">
        <f>+VLOOKUP(C69,Itemizado_Piping!$C:$K,9,FALSE)</f>
        <v>12.759</v>
      </c>
      <c r="AJ69" s="1324">
        <v>0.63613377772669821</v>
      </c>
      <c r="AK69" s="1141">
        <v>11.070000000000002</v>
      </c>
      <c r="AL69" s="1149">
        <f t="shared" si="1"/>
        <v>0</v>
      </c>
      <c r="AM69" s="1127">
        <f t="shared" si="2"/>
        <v>0</v>
      </c>
      <c r="AN69" s="1317">
        <f t="shared" si="3"/>
        <v>0.63613377772669821</v>
      </c>
      <c r="AO69" s="1127">
        <f t="shared" si="15"/>
        <v>11.070000000000002</v>
      </c>
      <c r="AP69" s="1318">
        <f t="shared" si="5"/>
        <v>0</v>
      </c>
      <c r="AQ69" s="1319"/>
      <c r="AR69" s="1139">
        <f t="shared" si="6"/>
        <v>12.3</v>
      </c>
      <c r="AS69" s="1325">
        <f t="shared" si="7"/>
        <v>12.3</v>
      </c>
      <c r="AT69" s="1325">
        <f t="shared" si="8"/>
        <v>12.3</v>
      </c>
      <c r="AU69" s="1325">
        <f t="shared" si="9"/>
        <v>12.3</v>
      </c>
      <c r="AV69" s="1141">
        <f t="shared" si="10"/>
        <v>0</v>
      </c>
      <c r="AW69" s="1326">
        <v>0.6361337777266981</v>
      </c>
      <c r="AX69" s="1141">
        <v>11.07</v>
      </c>
      <c r="AY69" s="1149">
        <f t="shared" si="11"/>
        <v>0</v>
      </c>
      <c r="AZ69" s="1141">
        <f t="shared" si="12"/>
        <v>0</v>
      </c>
      <c r="BA69" s="1327">
        <f t="shared" si="13"/>
        <v>0.6361337777266981</v>
      </c>
      <c r="BB69" s="1141">
        <f t="shared" si="14"/>
        <v>11.07</v>
      </c>
    </row>
    <row r="70" spans="2:54" ht="14.65" customHeight="1">
      <c r="B70" s="911">
        <v>64</v>
      </c>
      <c r="C70" s="913" t="s">
        <v>3022</v>
      </c>
      <c r="D70" s="931" t="s">
        <v>150</v>
      </c>
      <c r="E70" s="928" t="s">
        <v>7</v>
      </c>
      <c r="F70" s="931" t="s">
        <v>237</v>
      </c>
      <c r="G70" s="931"/>
      <c r="H70" s="931"/>
      <c r="I70" s="931" t="s">
        <v>266</v>
      </c>
      <c r="J70" s="931">
        <v>989</v>
      </c>
      <c r="K70" s="931"/>
      <c r="L70" s="931" t="s">
        <v>114</v>
      </c>
      <c r="M70" s="931">
        <v>300</v>
      </c>
      <c r="N70" s="947" t="s">
        <v>179</v>
      </c>
      <c r="O70" s="931" t="s">
        <v>180</v>
      </c>
      <c r="P70" s="948" t="s">
        <v>155</v>
      </c>
      <c r="Q70" s="931" t="s">
        <v>71</v>
      </c>
      <c r="R70" s="933" t="s">
        <v>262</v>
      </c>
      <c r="S70" s="933" t="s">
        <v>267</v>
      </c>
      <c r="T70" s="931"/>
      <c r="U70" s="931">
        <v>170</v>
      </c>
      <c r="V70" s="934"/>
      <c r="W70" s="931"/>
      <c r="X70" s="931"/>
      <c r="Y70" s="947"/>
      <c r="Z70" s="1323" t="s">
        <v>3736</v>
      </c>
      <c r="AA70" s="931">
        <v>17000</v>
      </c>
      <c r="AB70" s="1313">
        <f t="shared" si="0"/>
        <v>17</v>
      </c>
      <c r="AC70" s="935">
        <v>17</v>
      </c>
      <c r="AD70" s="936"/>
      <c r="AE70" s="936"/>
      <c r="AF70" s="936"/>
      <c r="AG70" s="936">
        <v>8.5</v>
      </c>
      <c r="AH70" s="1314"/>
      <c r="AI70" s="1271">
        <f>+VLOOKUP(C70,Itemizado_Piping!$C:$K,9,FALSE)</f>
        <v>12.759</v>
      </c>
      <c r="AJ70" s="1149">
        <v>0.30000000000000004</v>
      </c>
      <c r="AK70" s="1141">
        <v>5.1000000000000005</v>
      </c>
      <c r="AL70" s="1149">
        <f t="shared" si="1"/>
        <v>0</v>
      </c>
      <c r="AM70" s="1127">
        <f t="shared" si="2"/>
        <v>0</v>
      </c>
      <c r="AN70" s="1328">
        <f t="shared" si="3"/>
        <v>0.30000000000000004</v>
      </c>
      <c r="AO70" s="1127">
        <f t="shared" si="15"/>
        <v>5.1000000000000005</v>
      </c>
      <c r="AP70" s="1318">
        <f t="shared" si="5"/>
        <v>0</v>
      </c>
      <c r="AQ70" s="1319"/>
      <c r="AR70" s="1139">
        <f t="shared" si="6"/>
        <v>17</v>
      </c>
      <c r="AS70" s="1325">
        <f t="shared" si="7"/>
        <v>0</v>
      </c>
      <c r="AT70" s="1325">
        <f t="shared" si="8"/>
        <v>0</v>
      </c>
      <c r="AU70" s="1325">
        <f t="shared" si="9"/>
        <v>8.5</v>
      </c>
      <c r="AV70" s="1141">
        <f t="shared" si="10"/>
        <v>0</v>
      </c>
      <c r="AW70" s="1329">
        <v>0</v>
      </c>
      <c r="AX70" s="1150">
        <v>0</v>
      </c>
      <c r="AY70" s="1149">
        <f t="shared" si="11"/>
        <v>0.30000000000000004</v>
      </c>
      <c r="AZ70" s="1150">
        <f t="shared" si="12"/>
        <v>5.1000000000000005</v>
      </c>
      <c r="BA70" s="1149">
        <f t="shared" si="13"/>
        <v>0.30000000000000004</v>
      </c>
      <c r="BB70" s="1141">
        <f t="shared" si="14"/>
        <v>5.1000000000000005</v>
      </c>
    </row>
    <row r="71" spans="2:54" ht="14.65" customHeight="1">
      <c r="B71" s="911">
        <v>65</v>
      </c>
      <c r="C71" s="913" t="s">
        <v>3036</v>
      </c>
      <c r="D71" s="931" t="s">
        <v>150</v>
      </c>
      <c r="E71" s="928" t="s">
        <v>7</v>
      </c>
      <c r="F71" s="931" t="s">
        <v>189</v>
      </c>
      <c r="G71" s="931"/>
      <c r="H71" s="931"/>
      <c r="I71" s="931" t="s">
        <v>268</v>
      </c>
      <c r="J71" s="931">
        <v>990</v>
      </c>
      <c r="K71" s="931"/>
      <c r="L71" s="931" t="s">
        <v>195</v>
      </c>
      <c r="M71" s="931">
        <v>80</v>
      </c>
      <c r="N71" s="947" t="s">
        <v>179</v>
      </c>
      <c r="O71" s="931" t="s">
        <v>180</v>
      </c>
      <c r="P71" s="948" t="s">
        <v>155</v>
      </c>
      <c r="Q71" s="931" t="s">
        <v>71</v>
      </c>
      <c r="R71" s="933" t="s">
        <v>233</v>
      </c>
      <c r="S71" s="933" t="s">
        <v>269</v>
      </c>
      <c r="T71" s="931"/>
      <c r="U71" s="931">
        <v>170</v>
      </c>
      <c r="V71" s="934"/>
      <c r="W71" s="931"/>
      <c r="X71" s="931"/>
      <c r="Y71" s="947"/>
      <c r="Z71" s="1323" t="s">
        <v>3726</v>
      </c>
      <c r="AA71" s="931">
        <v>4000</v>
      </c>
      <c r="AB71" s="1313">
        <f t="shared" si="0"/>
        <v>4</v>
      </c>
      <c r="AC71" s="935"/>
      <c r="AD71" s="936"/>
      <c r="AE71" s="936"/>
      <c r="AF71" s="936"/>
      <c r="AG71" s="936"/>
      <c r="AH71" s="1314"/>
      <c r="AI71" s="1271">
        <f>+VLOOKUP(C71,Itemizado_Piping!$C:$K,9,FALSE)</f>
        <v>1.772</v>
      </c>
      <c r="AJ71" s="1149">
        <v>0</v>
      </c>
      <c r="AK71" s="1141">
        <v>0</v>
      </c>
      <c r="AL71" s="1149">
        <f t="shared" si="1"/>
        <v>0</v>
      </c>
      <c r="AM71" s="1127">
        <f t="shared" si="2"/>
        <v>0</v>
      </c>
      <c r="AN71" s="1328">
        <f t="shared" si="3"/>
        <v>0</v>
      </c>
      <c r="AO71" s="1127">
        <f t="shared" si="15"/>
        <v>0</v>
      </c>
      <c r="AP71" s="1318">
        <f t="shared" si="5"/>
        <v>0</v>
      </c>
      <c r="AQ71" s="1319"/>
      <c r="AR71" s="1139">
        <f t="shared" si="6"/>
        <v>0</v>
      </c>
      <c r="AS71" s="1325">
        <f t="shared" si="7"/>
        <v>0</v>
      </c>
      <c r="AT71" s="1325">
        <f t="shared" si="8"/>
        <v>0</v>
      </c>
      <c r="AU71" s="1325">
        <f t="shared" si="9"/>
        <v>0</v>
      </c>
      <c r="AV71" s="1141">
        <f t="shared" si="10"/>
        <v>0</v>
      </c>
      <c r="AW71" s="1329">
        <v>0</v>
      </c>
      <c r="AX71" s="1150">
        <v>0</v>
      </c>
      <c r="AY71" s="1149">
        <f t="shared" si="11"/>
        <v>0</v>
      </c>
      <c r="AZ71" s="1150">
        <f t="shared" si="12"/>
        <v>0</v>
      </c>
      <c r="BA71" s="1149">
        <f t="shared" si="13"/>
        <v>0</v>
      </c>
      <c r="BB71" s="1141">
        <f t="shared" si="14"/>
        <v>0</v>
      </c>
    </row>
    <row r="72" spans="2:54" ht="14.65" customHeight="1">
      <c r="B72" s="911">
        <v>66</v>
      </c>
      <c r="C72" s="913" t="s">
        <v>3036</v>
      </c>
      <c r="D72" s="931" t="s">
        <v>150</v>
      </c>
      <c r="E72" s="928" t="s">
        <v>7</v>
      </c>
      <c r="F72" s="931" t="s">
        <v>189</v>
      </c>
      <c r="G72" s="931"/>
      <c r="H72" s="931"/>
      <c r="I72" s="931" t="s">
        <v>3737</v>
      </c>
      <c r="J72" s="931">
        <v>990</v>
      </c>
      <c r="K72" s="931"/>
      <c r="L72" s="931" t="s">
        <v>195</v>
      </c>
      <c r="M72" s="931">
        <v>80</v>
      </c>
      <c r="N72" s="947" t="s">
        <v>179</v>
      </c>
      <c r="O72" s="931" t="s">
        <v>180</v>
      </c>
      <c r="P72" s="948" t="s">
        <v>155</v>
      </c>
      <c r="Q72" s="931" t="s">
        <v>71</v>
      </c>
      <c r="R72" s="933" t="s">
        <v>233</v>
      </c>
      <c r="S72" s="933" t="s">
        <v>269</v>
      </c>
      <c r="T72" s="931"/>
      <c r="U72" s="931">
        <v>170</v>
      </c>
      <c r="V72" s="934"/>
      <c r="W72" s="931"/>
      <c r="X72" s="931"/>
      <c r="Y72" s="947"/>
      <c r="Z72" s="1323" t="s">
        <v>3726</v>
      </c>
      <c r="AA72" s="931">
        <v>3500</v>
      </c>
      <c r="AB72" s="1313">
        <f t="shared" si="0"/>
        <v>3.5</v>
      </c>
      <c r="AC72" s="935"/>
      <c r="AD72" s="936"/>
      <c r="AE72" s="936"/>
      <c r="AF72" s="936"/>
      <c r="AG72" s="936"/>
      <c r="AH72" s="1314"/>
      <c r="AI72" s="1271"/>
      <c r="AJ72" s="1149"/>
      <c r="AK72" s="1141"/>
      <c r="AL72" s="1149"/>
      <c r="AM72" s="1127"/>
      <c r="AN72" s="1328"/>
      <c r="AO72" s="1127"/>
      <c r="AP72" s="1318"/>
      <c r="AQ72" s="1319"/>
      <c r="AR72" s="1139"/>
      <c r="AS72" s="1325"/>
      <c r="AT72" s="1325"/>
      <c r="AU72" s="1325"/>
      <c r="AV72" s="1141"/>
      <c r="AW72" s="1326"/>
      <c r="AX72" s="1141"/>
      <c r="AY72" s="1327"/>
      <c r="AZ72" s="1141"/>
      <c r="BA72" s="1327"/>
      <c r="BB72" s="1141"/>
    </row>
    <row r="73" spans="2:54" ht="14.65" customHeight="1">
      <c r="B73" s="911">
        <v>67</v>
      </c>
      <c r="C73" s="913" t="s">
        <v>3042</v>
      </c>
      <c r="D73" s="931" t="s">
        <v>150</v>
      </c>
      <c r="E73" s="928" t="s">
        <v>7</v>
      </c>
      <c r="F73" s="931"/>
      <c r="G73" s="931"/>
      <c r="H73" s="931"/>
      <c r="I73" s="931" t="s">
        <v>3737</v>
      </c>
      <c r="J73" s="931">
        <v>990</v>
      </c>
      <c r="K73" s="931"/>
      <c r="L73" s="931" t="s">
        <v>3544</v>
      </c>
      <c r="M73" s="931"/>
      <c r="N73" s="947"/>
      <c r="O73" s="931"/>
      <c r="P73" s="948"/>
      <c r="Q73" s="931"/>
      <c r="R73" s="933"/>
      <c r="S73" s="933"/>
      <c r="T73" s="931"/>
      <c r="U73" s="931"/>
      <c r="V73" s="934"/>
      <c r="W73" s="931"/>
      <c r="X73" s="931"/>
      <c r="Y73" s="947"/>
      <c r="Z73" s="1323" t="s">
        <v>3726</v>
      </c>
      <c r="AA73" s="931">
        <v>3700</v>
      </c>
      <c r="AB73" s="1313">
        <f t="shared" si="0"/>
        <v>3.7</v>
      </c>
      <c r="AC73" s="935"/>
      <c r="AD73" s="936"/>
      <c r="AE73" s="936"/>
      <c r="AF73" s="936"/>
      <c r="AG73" s="936"/>
      <c r="AH73" s="1314"/>
      <c r="AI73" s="1271"/>
      <c r="AJ73" s="1149"/>
      <c r="AK73" s="1141"/>
      <c r="AL73" s="1149"/>
      <c r="AM73" s="1127"/>
      <c r="AN73" s="1328"/>
      <c r="AO73" s="1127"/>
      <c r="AP73" s="1318"/>
      <c r="AQ73" s="1319"/>
      <c r="AR73" s="1139"/>
      <c r="AS73" s="1325"/>
      <c r="AT73" s="1325"/>
      <c r="AU73" s="1325"/>
      <c r="AV73" s="1141"/>
      <c r="AW73" s="1326"/>
      <c r="AX73" s="1141"/>
      <c r="AY73" s="1327"/>
      <c r="AZ73" s="1141"/>
      <c r="BA73" s="1327"/>
      <c r="BB73" s="1141"/>
    </row>
    <row r="74" spans="2:54" ht="14.65" customHeight="1">
      <c r="B74" s="911">
        <v>68</v>
      </c>
      <c r="C74" s="913" t="s">
        <v>3022</v>
      </c>
      <c r="D74" s="931" t="s">
        <v>150</v>
      </c>
      <c r="E74" s="928" t="s">
        <v>7</v>
      </c>
      <c r="F74" s="931" t="s">
        <v>237</v>
      </c>
      <c r="G74" s="931" t="s">
        <v>270</v>
      </c>
      <c r="H74" s="931">
        <v>0</v>
      </c>
      <c r="I74" s="931" t="s">
        <v>271</v>
      </c>
      <c r="J74" s="931">
        <v>991</v>
      </c>
      <c r="K74" s="931">
        <v>1</v>
      </c>
      <c r="L74" s="931" t="s">
        <v>114</v>
      </c>
      <c r="M74" s="931">
        <v>300</v>
      </c>
      <c r="N74" s="947" t="s">
        <v>174</v>
      </c>
      <c r="O74" s="931" t="s">
        <v>175</v>
      </c>
      <c r="P74" s="948" t="s">
        <v>155</v>
      </c>
      <c r="Q74" s="931" t="s">
        <v>168</v>
      </c>
      <c r="R74" s="933" t="s">
        <v>265</v>
      </c>
      <c r="S74" s="933" t="s">
        <v>272</v>
      </c>
      <c r="T74" s="931"/>
      <c r="U74" s="931">
        <v>170</v>
      </c>
      <c r="V74" s="934"/>
      <c r="W74" s="931"/>
      <c r="X74" s="931"/>
      <c r="Y74" s="947"/>
      <c r="Z74" s="1323" t="s">
        <v>3738</v>
      </c>
      <c r="AA74" s="931">
        <v>12869</v>
      </c>
      <c r="AB74" s="1313">
        <f t="shared" si="0"/>
        <v>12.869</v>
      </c>
      <c r="AC74" s="935">
        <v>8.9</v>
      </c>
      <c r="AD74" s="936">
        <v>8.9</v>
      </c>
      <c r="AE74" s="936">
        <v>8.9</v>
      </c>
      <c r="AF74" s="936">
        <v>8.9</v>
      </c>
      <c r="AG74" s="936">
        <v>8.9</v>
      </c>
      <c r="AH74" s="1314"/>
      <c r="AI74" s="1271">
        <f>+VLOOKUP(C74,Itemizado_Piping!$C:$K,9,FALSE)</f>
        <v>12.759</v>
      </c>
      <c r="AJ74" s="1324">
        <v>0.62242598492501378</v>
      </c>
      <c r="AK74" s="1141">
        <v>8.0100000000000016</v>
      </c>
      <c r="AL74" s="1149">
        <f t="shared" si="1"/>
        <v>0</v>
      </c>
      <c r="AM74" s="1127">
        <f t="shared" si="2"/>
        <v>0</v>
      </c>
      <c r="AN74" s="1317">
        <f t="shared" si="3"/>
        <v>0.62242598492501378</v>
      </c>
      <c r="AO74" s="1127">
        <f t="shared" si="15"/>
        <v>8.0100000000000016</v>
      </c>
      <c r="AP74" s="1318">
        <f t="shared" si="5"/>
        <v>0</v>
      </c>
      <c r="AQ74" s="1319"/>
      <c r="AR74" s="1139">
        <f t="shared" si="6"/>
        <v>8.9</v>
      </c>
      <c r="AS74" s="1325">
        <f t="shared" si="7"/>
        <v>8.9</v>
      </c>
      <c r="AT74" s="1325">
        <f t="shared" si="8"/>
        <v>8.9</v>
      </c>
      <c r="AU74" s="1325">
        <f t="shared" si="9"/>
        <v>8.9</v>
      </c>
      <c r="AV74" s="1141">
        <f t="shared" si="10"/>
        <v>0</v>
      </c>
      <c r="AW74" s="1326">
        <v>0.62242598492501378</v>
      </c>
      <c r="AX74" s="1141">
        <v>8.0100000000000016</v>
      </c>
      <c r="AY74" s="1149">
        <f t="shared" si="11"/>
        <v>0</v>
      </c>
      <c r="AZ74" s="1141">
        <f t="shared" si="12"/>
        <v>0</v>
      </c>
      <c r="BA74" s="1327">
        <f t="shared" si="13"/>
        <v>0.62242598492501378</v>
      </c>
      <c r="BB74" s="1141">
        <f t="shared" si="14"/>
        <v>8.0100000000000016</v>
      </c>
    </row>
    <row r="75" spans="2:54" ht="14.65" customHeight="1">
      <c r="B75" s="911">
        <v>69</v>
      </c>
      <c r="C75" s="913" t="s">
        <v>3022</v>
      </c>
      <c r="D75" s="931" t="s">
        <v>150</v>
      </c>
      <c r="E75" s="928" t="s">
        <v>7</v>
      </c>
      <c r="F75" s="931" t="s">
        <v>237</v>
      </c>
      <c r="G75" s="931" t="s">
        <v>270</v>
      </c>
      <c r="H75" s="931">
        <v>0</v>
      </c>
      <c r="I75" s="931" t="s">
        <v>271</v>
      </c>
      <c r="J75" s="931">
        <v>991</v>
      </c>
      <c r="K75" s="931">
        <v>2</v>
      </c>
      <c r="L75" s="931" t="s">
        <v>114</v>
      </c>
      <c r="M75" s="931">
        <v>300</v>
      </c>
      <c r="N75" s="947" t="s">
        <v>174</v>
      </c>
      <c r="O75" s="931" t="s">
        <v>175</v>
      </c>
      <c r="P75" s="948" t="s">
        <v>155</v>
      </c>
      <c r="Q75" s="931" t="s">
        <v>168</v>
      </c>
      <c r="R75" s="933"/>
      <c r="S75" s="933"/>
      <c r="T75" s="931"/>
      <c r="U75" s="931"/>
      <c r="V75" s="934"/>
      <c r="W75" s="931"/>
      <c r="X75" s="931"/>
      <c r="Y75" s="947"/>
      <c r="Z75" s="1323" t="s">
        <v>3738</v>
      </c>
      <c r="AA75" s="931">
        <v>21909</v>
      </c>
      <c r="AB75" s="1313">
        <f t="shared" si="0"/>
        <v>21.908999999999999</v>
      </c>
      <c r="AC75" s="935">
        <v>17.899999999999999</v>
      </c>
      <c r="AD75" s="936">
        <v>17.899999999999999</v>
      </c>
      <c r="AE75" s="936">
        <v>17.899999999999999</v>
      </c>
      <c r="AF75" s="936">
        <v>17.899999999999999</v>
      </c>
      <c r="AG75" s="936">
        <v>17.899999999999999</v>
      </c>
      <c r="AH75" s="1314"/>
      <c r="AI75" s="1271">
        <f>+VLOOKUP(C75,Itemizado_Piping!$C:$K,9,FALSE)</f>
        <v>12.759</v>
      </c>
      <c r="AJ75" s="1324">
        <v>0.73531425441599341</v>
      </c>
      <c r="AK75" s="1141">
        <v>16.11</v>
      </c>
      <c r="AL75" s="1149">
        <f t="shared" si="1"/>
        <v>0</v>
      </c>
      <c r="AM75" s="1127">
        <f t="shared" si="2"/>
        <v>0</v>
      </c>
      <c r="AN75" s="1317">
        <f t="shared" si="3"/>
        <v>0.73531425441599341</v>
      </c>
      <c r="AO75" s="1127">
        <f t="shared" si="15"/>
        <v>16.11</v>
      </c>
      <c r="AP75" s="1318">
        <f t="shared" si="5"/>
        <v>0</v>
      </c>
      <c r="AQ75" s="1319"/>
      <c r="AR75" s="1139">
        <f t="shared" si="6"/>
        <v>17.899999999999999</v>
      </c>
      <c r="AS75" s="1325">
        <f t="shared" si="7"/>
        <v>17.899999999999999</v>
      </c>
      <c r="AT75" s="1325">
        <f t="shared" si="8"/>
        <v>17.899999999999999</v>
      </c>
      <c r="AU75" s="1325">
        <f t="shared" si="9"/>
        <v>17.899999999999999</v>
      </c>
      <c r="AV75" s="1141">
        <f t="shared" si="10"/>
        <v>0</v>
      </c>
      <c r="AW75" s="1326">
        <v>0.73531425441599341</v>
      </c>
      <c r="AX75" s="1141">
        <v>16.11</v>
      </c>
      <c r="AY75" s="1149">
        <f t="shared" si="11"/>
        <v>0</v>
      </c>
      <c r="AZ75" s="1141">
        <f t="shared" si="12"/>
        <v>0</v>
      </c>
      <c r="BA75" s="1327">
        <f t="shared" si="13"/>
        <v>0.73531425441599341</v>
      </c>
      <c r="BB75" s="1141">
        <f t="shared" si="14"/>
        <v>16.11</v>
      </c>
    </row>
    <row r="76" spans="2:54" ht="14.65" customHeight="1">
      <c r="B76" s="911">
        <v>70</v>
      </c>
      <c r="C76" s="913" t="s">
        <v>3036</v>
      </c>
      <c r="D76" s="931" t="s">
        <v>150</v>
      </c>
      <c r="E76" s="928" t="s">
        <v>7</v>
      </c>
      <c r="F76" s="931" t="s">
        <v>189</v>
      </c>
      <c r="G76" s="931" t="s">
        <v>273</v>
      </c>
      <c r="H76" s="931">
        <v>0</v>
      </c>
      <c r="I76" s="931" t="s">
        <v>274</v>
      </c>
      <c r="J76" s="931">
        <v>992</v>
      </c>
      <c r="K76" s="931">
        <v>1</v>
      </c>
      <c r="L76" s="931" t="s">
        <v>195</v>
      </c>
      <c r="M76" s="931">
        <v>80</v>
      </c>
      <c r="N76" s="947" t="s">
        <v>174</v>
      </c>
      <c r="O76" s="931" t="s">
        <v>175</v>
      </c>
      <c r="P76" s="948" t="s">
        <v>155</v>
      </c>
      <c r="Q76" s="931" t="s">
        <v>71</v>
      </c>
      <c r="R76" s="933" t="s">
        <v>275</v>
      </c>
      <c r="S76" s="933" t="s">
        <v>276</v>
      </c>
      <c r="T76" s="931"/>
      <c r="U76" s="931">
        <v>30</v>
      </c>
      <c r="V76" s="934"/>
      <c r="W76" s="931"/>
      <c r="X76" s="931"/>
      <c r="Y76" s="947"/>
      <c r="Z76" s="1323" t="s">
        <v>3727</v>
      </c>
      <c r="AA76" s="931">
        <v>6662</v>
      </c>
      <c r="AB76" s="1313">
        <f t="shared" si="0"/>
        <v>6.6619999999999999</v>
      </c>
      <c r="AC76" s="935"/>
      <c r="AD76" s="936"/>
      <c r="AE76" s="936"/>
      <c r="AF76" s="936"/>
      <c r="AG76" s="936"/>
      <c r="AH76" s="1314"/>
      <c r="AI76" s="1271">
        <f>+VLOOKUP(C76,Itemizado_Piping!$C:$K,9,FALSE)</f>
        <v>1.772</v>
      </c>
      <c r="AJ76" s="1149">
        <v>0</v>
      </c>
      <c r="AK76" s="1141">
        <v>0</v>
      </c>
      <c r="AL76" s="1149">
        <f t="shared" si="1"/>
        <v>0</v>
      </c>
      <c r="AM76" s="1127">
        <f t="shared" si="2"/>
        <v>0</v>
      </c>
      <c r="AN76" s="1328">
        <f t="shared" si="3"/>
        <v>0</v>
      </c>
      <c r="AO76" s="1127">
        <f t="shared" si="15"/>
        <v>0</v>
      </c>
      <c r="AP76" s="1318">
        <f t="shared" si="5"/>
        <v>0</v>
      </c>
      <c r="AQ76" s="1319"/>
      <c r="AR76" s="1139">
        <f t="shared" si="6"/>
        <v>0</v>
      </c>
      <c r="AS76" s="1325">
        <f t="shared" si="7"/>
        <v>0</v>
      </c>
      <c r="AT76" s="1325">
        <f t="shared" si="8"/>
        <v>0</v>
      </c>
      <c r="AU76" s="1325">
        <f t="shared" si="9"/>
        <v>0</v>
      </c>
      <c r="AV76" s="1141">
        <f t="shared" si="10"/>
        <v>0</v>
      </c>
      <c r="AW76" s="1329">
        <v>0</v>
      </c>
      <c r="AX76" s="1150">
        <v>0</v>
      </c>
      <c r="AY76" s="1149">
        <f t="shared" si="11"/>
        <v>0</v>
      </c>
      <c r="AZ76" s="1150">
        <f t="shared" si="12"/>
        <v>0</v>
      </c>
      <c r="BA76" s="1149">
        <f t="shared" si="13"/>
        <v>0</v>
      </c>
      <c r="BB76" s="1141">
        <f t="shared" si="14"/>
        <v>0</v>
      </c>
    </row>
    <row r="77" spans="2:54" ht="14.65" customHeight="1">
      <c r="B77" s="911">
        <v>71</v>
      </c>
      <c r="C77" s="913" t="s">
        <v>3036</v>
      </c>
      <c r="D77" s="931" t="s">
        <v>150</v>
      </c>
      <c r="E77" s="928" t="s">
        <v>7</v>
      </c>
      <c r="F77" s="931" t="s">
        <v>189</v>
      </c>
      <c r="G77" s="931" t="s">
        <v>273</v>
      </c>
      <c r="H77" s="931">
        <v>0</v>
      </c>
      <c r="I77" s="931" t="s">
        <v>274</v>
      </c>
      <c r="J77" s="931">
        <v>992</v>
      </c>
      <c r="K77" s="931">
        <v>2</v>
      </c>
      <c r="L77" s="931" t="s">
        <v>195</v>
      </c>
      <c r="M77" s="931">
        <v>80</v>
      </c>
      <c r="N77" s="947" t="s">
        <v>174</v>
      </c>
      <c r="O77" s="931" t="s">
        <v>175</v>
      </c>
      <c r="P77" s="948" t="s">
        <v>155</v>
      </c>
      <c r="Q77" s="931" t="s">
        <v>71</v>
      </c>
      <c r="R77" s="933"/>
      <c r="S77" s="933"/>
      <c r="T77" s="931"/>
      <c r="U77" s="931"/>
      <c r="V77" s="934"/>
      <c r="W77" s="931"/>
      <c r="X77" s="931"/>
      <c r="Y77" s="947"/>
      <c r="Z77" s="1323" t="s">
        <v>3727</v>
      </c>
      <c r="AA77" s="931">
        <v>14229</v>
      </c>
      <c r="AB77" s="1313">
        <f t="shared" ref="AB77:AB153" si="16">AA77/1000</f>
        <v>14.228999999999999</v>
      </c>
      <c r="AC77" s="935"/>
      <c r="AD77" s="936"/>
      <c r="AE77" s="936"/>
      <c r="AF77" s="936"/>
      <c r="AG77" s="936"/>
      <c r="AH77" s="1314"/>
      <c r="AI77" s="1271">
        <f>+VLOOKUP(C77,Itemizado_Piping!$C:$K,9,FALSE)</f>
        <v>1.772</v>
      </c>
      <c r="AJ77" s="1149">
        <v>0</v>
      </c>
      <c r="AK77" s="1141">
        <v>0</v>
      </c>
      <c r="AL77" s="1149">
        <f t="shared" ref="AL77:AL153" si="17">AN77-AJ77</f>
        <v>0</v>
      </c>
      <c r="AM77" s="1127">
        <f t="shared" ref="AM77:AM153" si="18">+AO77-AK77</f>
        <v>0</v>
      </c>
      <c r="AN77" s="1328">
        <f t="shared" ref="AN77:AN153" si="19">IFERROR(AO77/AB77,0)</f>
        <v>0</v>
      </c>
      <c r="AO77" s="1127">
        <f t="shared" ref="AO77:AO114" si="20">SUMPRODUCT(AC77:AH77,$AC$4:$AH$4)</f>
        <v>0</v>
      </c>
      <c r="AP77" s="1318">
        <f t="shared" ref="AP77:AP153" si="21">+AM77*AI77</f>
        <v>0</v>
      </c>
      <c r="AQ77" s="1319"/>
      <c r="AR77" s="1139">
        <f t="shared" ref="AR77:AR153" si="22">AC77</f>
        <v>0</v>
      </c>
      <c r="AS77" s="1325">
        <f t="shared" ref="AS77:AS153" si="23">AD77</f>
        <v>0</v>
      </c>
      <c r="AT77" s="1325">
        <f t="shared" ref="AT77:AT153" si="24">AE77</f>
        <v>0</v>
      </c>
      <c r="AU77" s="1325">
        <f t="shared" ref="AU77:AU153" si="25">AG77</f>
        <v>0</v>
      </c>
      <c r="AV77" s="1141">
        <f t="shared" ref="AV77:AV153" si="26">AH77</f>
        <v>0</v>
      </c>
      <c r="AW77" s="1329">
        <v>0</v>
      </c>
      <c r="AX77" s="1150">
        <v>0</v>
      </c>
      <c r="AY77" s="1149">
        <f t="shared" ref="AY77:AY153" si="27">BA77-AW77</f>
        <v>0</v>
      </c>
      <c r="AZ77" s="1150">
        <f t="shared" ref="AZ77:AZ153" si="28">BB77-AX77</f>
        <v>0</v>
      </c>
      <c r="BA77" s="1149">
        <f t="shared" ref="BA77:BA153" si="29">IFERROR(BB77/AB77,0)</f>
        <v>0</v>
      </c>
      <c r="BB77" s="1141">
        <f t="shared" ref="BB77:BB153" si="30">SUMPRODUCT(AR77:AV77,$AR$4:$AV$4)</f>
        <v>0</v>
      </c>
    </row>
    <row r="78" spans="2:54" ht="14.65" customHeight="1">
      <c r="B78" s="911">
        <v>72</v>
      </c>
      <c r="C78" s="913" t="s">
        <v>3036</v>
      </c>
      <c r="D78" s="931" t="s">
        <v>150</v>
      </c>
      <c r="E78" s="928" t="s">
        <v>7</v>
      </c>
      <c r="F78" s="931" t="s">
        <v>189</v>
      </c>
      <c r="G78" s="931" t="s">
        <v>273</v>
      </c>
      <c r="H78" s="931">
        <v>0</v>
      </c>
      <c r="I78" s="931" t="s">
        <v>274</v>
      </c>
      <c r="J78" s="931">
        <v>992</v>
      </c>
      <c r="K78" s="931">
        <v>3</v>
      </c>
      <c r="L78" s="931" t="s">
        <v>195</v>
      </c>
      <c r="M78" s="931">
        <v>80</v>
      </c>
      <c r="N78" s="947" t="s">
        <v>174</v>
      </c>
      <c r="O78" s="931" t="s">
        <v>175</v>
      </c>
      <c r="P78" s="948" t="s">
        <v>155</v>
      </c>
      <c r="Q78" s="931" t="s">
        <v>71</v>
      </c>
      <c r="R78" s="933"/>
      <c r="S78" s="933"/>
      <c r="T78" s="931"/>
      <c r="U78" s="931"/>
      <c r="V78" s="934"/>
      <c r="W78" s="931"/>
      <c r="X78" s="931"/>
      <c r="Y78" s="947"/>
      <c r="Z78" s="1323" t="s">
        <v>3727</v>
      </c>
      <c r="AA78" s="931">
        <v>15762</v>
      </c>
      <c r="AB78" s="1313">
        <f t="shared" si="16"/>
        <v>15.762</v>
      </c>
      <c r="AC78" s="935"/>
      <c r="AD78" s="936"/>
      <c r="AE78" s="936"/>
      <c r="AF78" s="936"/>
      <c r="AG78" s="936"/>
      <c r="AH78" s="1314"/>
      <c r="AI78" s="1271">
        <f>+VLOOKUP(C78,Itemizado_Piping!$C:$K,9,FALSE)</f>
        <v>1.772</v>
      </c>
      <c r="AJ78" s="1149">
        <v>0</v>
      </c>
      <c r="AK78" s="1141">
        <v>0</v>
      </c>
      <c r="AL78" s="1149">
        <f t="shared" si="17"/>
        <v>0</v>
      </c>
      <c r="AM78" s="1127">
        <f t="shared" si="18"/>
        <v>0</v>
      </c>
      <c r="AN78" s="1328">
        <f t="shared" si="19"/>
        <v>0</v>
      </c>
      <c r="AO78" s="1127">
        <f t="shared" si="20"/>
        <v>0</v>
      </c>
      <c r="AP78" s="1318">
        <f t="shared" si="21"/>
        <v>0</v>
      </c>
      <c r="AQ78" s="1319"/>
      <c r="AR78" s="1139">
        <f t="shared" si="22"/>
        <v>0</v>
      </c>
      <c r="AS78" s="1325">
        <f t="shared" si="23"/>
        <v>0</v>
      </c>
      <c r="AT78" s="1325">
        <f t="shared" si="24"/>
        <v>0</v>
      </c>
      <c r="AU78" s="1325">
        <f t="shared" si="25"/>
        <v>0</v>
      </c>
      <c r="AV78" s="1141">
        <f t="shared" si="26"/>
        <v>0</v>
      </c>
      <c r="AW78" s="1329">
        <v>0</v>
      </c>
      <c r="AX78" s="1150">
        <v>0</v>
      </c>
      <c r="AY78" s="1149">
        <f t="shared" si="27"/>
        <v>0</v>
      </c>
      <c r="AZ78" s="1150">
        <f t="shared" si="28"/>
        <v>0</v>
      </c>
      <c r="BA78" s="1149">
        <f t="shared" si="29"/>
        <v>0</v>
      </c>
      <c r="BB78" s="1141">
        <f t="shared" si="30"/>
        <v>0</v>
      </c>
    </row>
    <row r="79" spans="2:54" ht="14.65" customHeight="1">
      <c r="B79" s="911">
        <v>73</v>
      </c>
      <c r="C79" s="913" t="s">
        <v>3036</v>
      </c>
      <c r="D79" s="931" t="s">
        <v>150</v>
      </c>
      <c r="E79" s="928" t="s">
        <v>7</v>
      </c>
      <c r="F79" s="931"/>
      <c r="G79" s="931" t="s">
        <v>277</v>
      </c>
      <c r="H79" s="931">
        <v>0</v>
      </c>
      <c r="I79" s="931" t="s">
        <v>278</v>
      </c>
      <c r="J79" s="931">
        <v>992</v>
      </c>
      <c r="K79" s="931">
        <v>1</v>
      </c>
      <c r="L79" s="931" t="s">
        <v>195</v>
      </c>
      <c r="M79" s="931">
        <v>80</v>
      </c>
      <c r="N79" s="947" t="s">
        <v>174</v>
      </c>
      <c r="O79" s="931" t="s">
        <v>175</v>
      </c>
      <c r="P79" s="948" t="s">
        <v>155</v>
      </c>
      <c r="Q79" s="931" t="s">
        <v>168</v>
      </c>
      <c r="R79" s="933"/>
      <c r="S79" s="933"/>
      <c r="T79" s="931"/>
      <c r="U79" s="931"/>
      <c r="V79" s="934"/>
      <c r="W79" s="931"/>
      <c r="X79" s="931"/>
      <c r="Y79" s="947"/>
      <c r="Z79" s="1323" t="s">
        <v>3726</v>
      </c>
      <c r="AA79" s="931">
        <v>3055</v>
      </c>
      <c r="AB79" s="1313">
        <f t="shared" si="16"/>
        <v>3.0550000000000002</v>
      </c>
      <c r="AC79" s="935"/>
      <c r="AD79" s="936"/>
      <c r="AE79" s="936"/>
      <c r="AF79" s="936"/>
      <c r="AG79" s="936"/>
      <c r="AH79" s="1314"/>
      <c r="AI79" s="1271">
        <f>+VLOOKUP(C79,Itemizado_Piping!$C:$K,9,FALSE)</f>
        <v>1.772</v>
      </c>
      <c r="AJ79" s="1149">
        <v>0</v>
      </c>
      <c r="AK79" s="1141">
        <v>0</v>
      </c>
      <c r="AL79" s="1149">
        <f t="shared" si="17"/>
        <v>0</v>
      </c>
      <c r="AM79" s="1127">
        <f t="shared" si="18"/>
        <v>0</v>
      </c>
      <c r="AN79" s="1328">
        <f t="shared" si="19"/>
        <v>0</v>
      </c>
      <c r="AO79" s="1127">
        <f t="shared" si="20"/>
        <v>0</v>
      </c>
      <c r="AP79" s="1318">
        <f t="shared" si="21"/>
        <v>0</v>
      </c>
      <c r="AQ79" s="1319"/>
      <c r="AR79" s="1139">
        <f t="shared" si="22"/>
        <v>0</v>
      </c>
      <c r="AS79" s="1325">
        <f t="shared" si="23"/>
        <v>0</v>
      </c>
      <c r="AT79" s="1325">
        <f t="shared" si="24"/>
        <v>0</v>
      </c>
      <c r="AU79" s="1325">
        <f t="shared" si="25"/>
        <v>0</v>
      </c>
      <c r="AV79" s="1141">
        <f t="shared" si="26"/>
        <v>0</v>
      </c>
      <c r="AW79" s="1329">
        <v>0</v>
      </c>
      <c r="AX79" s="1150">
        <v>0</v>
      </c>
      <c r="AY79" s="1149">
        <f t="shared" si="27"/>
        <v>0</v>
      </c>
      <c r="AZ79" s="1150">
        <f t="shared" si="28"/>
        <v>0</v>
      </c>
      <c r="BA79" s="1149">
        <f t="shared" si="29"/>
        <v>0</v>
      </c>
      <c r="BB79" s="1141">
        <f t="shared" si="30"/>
        <v>0</v>
      </c>
    </row>
    <row r="80" spans="2:54" ht="14.65" customHeight="1">
      <c r="B80" s="911">
        <v>74</v>
      </c>
      <c r="C80" s="913" t="s">
        <v>3036</v>
      </c>
      <c r="D80" s="931" t="s">
        <v>150</v>
      </c>
      <c r="E80" s="928" t="s">
        <v>7</v>
      </c>
      <c r="F80" s="931" t="s">
        <v>189</v>
      </c>
      <c r="G80" s="931"/>
      <c r="H80" s="931"/>
      <c r="I80" s="931" t="s">
        <v>279</v>
      </c>
      <c r="J80" s="931">
        <v>993</v>
      </c>
      <c r="K80" s="931"/>
      <c r="L80" s="931" t="s">
        <v>195</v>
      </c>
      <c r="M80" s="931">
        <v>80</v>
      </c>
      <c r="N80" s="947" t="s">
        <v>179</v>
      </c>
      <c r="O80" s="931" t="s">
        <v>180</v>
      </c>
      <c r="P80" s="948" t="s">
        <v>155</v>
      </c>
      <c r="Q80" s="931" t="s">
        <v>71</v>
      </c>
      <c r="R80" s="933" t="s">
        <v>234</v>
      </c>
      <c r="S80" s="933" t="s">
        <v>280</v>
      </c>
      <c r="T80" s="931"/>
      <c r="U80" s="931">
        <v>170</v>
      </c>
      <c r="V80" s="934"/>
      <c r="W80" s="931"/>
      <c r="X80" s="931"/>
      <c r="Y80" s="947"/>
      <c r="Z80" s="1323"/>
      <c r="AA80" s="931"/>
      <c r="AB80" s="1313">
        <f t="shared" si="16"/>
        <v>0</v>
      </c>
      <c r="AC80" s="935"/>
      <c r="AD80" s="936"/>
      <c r="AE80" s="936"/>
      <c r="AF80" s="936"/>
      <c r="AG80" s="936"/>
      <c r="AH80" s="1314"/>
      <c r="AI80" s="1271">
        <f>+VLOOKUP(C80,Itemizado_Piping!$C:$K,9,FALSE)</f>
        <v>1.772</v>
      </c>
      <c r="AJ80" s="1149">
        <v>0</v>
      </c>
      <c r="AK80" s="1141">
        <v>0</v>
      </c>
      <c r="AL80" s="1149">
        <f t="shared" si="17"/>
        <v>0</v>
      </c>
      <c r="AM80" s="1127">
        <f t="shared" si="18"/>
        <v>0</v>
      </c>
      <c r="AN80" s="1328">
        <f t="shared" si="19"/>
        <v>0</v>
      </c>
      <c r="AO80" s="1127">
        <f t="shared" si="20"/>
        <v>0</v>
      </c>
      <c r="AP80" s="1318">
        <f t="shared" si="21"/>
        <v>0</v>
      </c>
      <c r="AQ80" s="1319"/>
      <c r="AR80" s="1139">
        <f t="shared" si="22"/>
        <v>0</v>
      </c>
      <c r="AS80" s="1325">
        <f t="shared" si="23"/>
        <v>0</v>
      </c>
      <c r="AT80" s="1325">
        <f t="shared" si="24"/>
        <v>0</v>
      </c>
      <c r="AU80" s="1325">
        <f t="shared" si="25"/>
        <v>0</v>
      </c>
      <c r="AV80" s="1141">
        <f t="shared" si="26"/>
        <v>0</v>
      </c>
      <c r="AW80" s="1329">
        <v>0</v>
      </c>
      <c r="AX80" s="1150">
        <v>0</v>
      </c>
      <c r="AY80" s="1149">
        <f t="shared" si="27"/>
        <v>0</v>
      </c>
      <c r="AZ80" s="1150">
        <f t="shared" si="28"/>
        <v>0</v>
      </c>
      <c r="BA80" s="1149">
        <f t="shared" si="29"/>
        <v>0</v>
      </c>
      <c r="BB80" s="1141">
        <f t="shared" si="30"/>
        <v>0</v>
      </c>
    </row>
    <row r="81" spans="2:54" ht="14.65" customHeight="1">
      <c r="B81" s="911">
        <v>75</v>
      </c>
      <c r="C81" s="913" t="s">
        <v>3036</v>
      </c>
      <c r="D81" s="931" t="s">
        <v>150</v>
      </c>
      <c r="E81" s="928" t="s">
        <v>7</v>
      </c>
      <c r="F81" s="931"/>
      <c r="G81" s="931" t="s">
        <v>281</v>
      </c>
      <c r="H81" s="931"/>
      <c r="I81" s="931" t="s">
        <v>282</v>
      </c>
      <c r="J81" s="931">
        <v>994</v>
      </c>
      <c r="K81" s="931">
        <v>1</v>
      </c>
      <c r="L81" s="931" t="s">
        <v>195</v>
      </c>
      <c r="M81" s="931">
        <v>80</v>
      </c>
      <c r="N81" s="947" t="s">
        <v>174</v>
      </c>
      <c r="O81" s="931" t="s">
        <v>175</v>
      </c>
      <c r="P81" s="948" t="s">
        <v>155</v>
      </c>
      <c r="Q81" s="931" t="s">
        <v>168</v>
      </c>
      <c r="R81" s="933"/>
      <c r="S81" s="933"/>
      <c r="T81" s="931"/>
      <c r="U81" s="931"/>
      <c r="V81" s="934"/>
      <c r="W81" s="931"/>
      <c r="X81" s="931"/>
      <c r="Y81" s="947"/>
      <c r="Z81" s="1323"/>
      <c r="AA81" s="931">
        <v>3055</v>
      </c>
      <c r="AB81" s="1313">
        <f t="shared" si="16"/>
        <v>3.0550000000000002</v>
      </c>
      <c r="AC81" s="935"/>
      <c r="AD81" s="936"/>
      <c r="AE81" s="936"/>
      <c r="AF81" s="936"/>
      <c r="AG81" s="936"/>
      <c r="AH81" s="1314"/>
      <c r="AI81" s="1271">
        <f>+VLOOKUP(C81,Itemizado_Piping!$C:$K,9,FALSE)</f>
        <v>1.772</v>
      </c>
      <c r="AJ81" s="1149">
        <v>0</v>
      </c>
      <c r="AK81" s="1141">
        <v>0</v>
      </c>
      <c r="AL81" s="1149">
        <f t="shared" si="17"/>
        <v>0</v>
      </c>
      <c r="AM81" s="1127">
        <f t="shared" si="18"/>
        <v>0</v>
      </c>
      <c r="AN81" s="1328">
        <f t="shared" si="19"/>
        <v>0</v>
      </c>
      <c r="AO81" s="1127">
        <f t="shared" si="20"/>
        <v>0</v>
      </c>
      <c r="AP81" s="1318">
        <f t="shared" si="21"/>
        <v>0</v>
      </c>
      <c r="AQ81" s="1319"/>
      <c r="AR81" s="1139">
        <f t="shared" si="22"/>
        <v>0</v>
      </c>
      <c r="AS81" s="1325">
        <f t="shared" si="23"/>
        <v>0</v>
      </c>
      <c r="AT81" s="1325">
        <f t="shared" si="24"/>
        <v>0</v>
      </c>
      <c r="AU81" s="1325">
        <f t="shared" si="25"/>
        <v>0</v>
      </c>
      <c r="AV81" s="1141">
        <f t="shared" si="26"/>
        <v>0</v>
      </c>
      <c r="AW81" s="1329">
        <v>0</v>
      </c>
      <c r="AX81" s="1150">
        <v>0</v>
      </c>
      <c r="AY81" s="1149">
        <f t="shared" si="27"/>
        <v>0</v>
      </c>
      <c r="AZ81" s="1150">
        <f t="shared" si="28"/>
        <v>0</v>
      </c>
      <c r="BA81" s="1149">
        <f t="shared" si="29"/>
        <v>0</v>
      </c>
      <c r="BB81" s="1141">
        <f t="shared" si="30"/>
        <v>0</v>
      </c>
    </row>
    <row r="82" spans="2:54" ht="14.65" customHeight="1">
      <c r="B82" s="911">
        <v>76</v>
      </c>
      <c r="C82" s="913" t="s">
        <v>3036</v>
      </c>
      <c r="D82" s="931" t="s">
        <v>150</v>
      </c>
      <c r="E82" s="928" t="s">
        <v>7</v>
      </c>
      <c r="F82" s="931" t="s">
        <v>189</v>
      </c>
      <c r="G82" s="931" t="s">
        <v>283</v>
      </c>
      <c r="H82" s="931">
        <v>0</v>
      </c>
      <c r="I82" s="931" t="s">
        <v>284</v>
      </c>
      <c r="J82" s="931">
        <v>994</v>
      </c>
      <c r="K82" s="931">
        <v>1</v>
      </c>
      <c r="L82" s="931" t="s">
        <v>195</v>
      </c>
      <c r="M82" s="931">
        <v>80</v>
      </c>
      <c r="N82" s="947" t="s">
        <v>174</v>
      </c>
      <c r="O82" s="931" t="s">
        <v>175</v>
      </c>
      <c r="P82" s="948" t="s">
        <v>155</v>
      </c>
      <c r="Q82" s="931" t="s">
        <v>71</v>
      </c>
      <c r="R82" s="933" t="s">
        <v>285</v>
      </c>
      <c r="S82" s="933" t="s">
        <v>276</v>
      </c>
      <c r="T82" s="931"/>
      <c r="U82" s="931">
        <v>30</v>
      </c>
      <c r="V82" s="934"/>
      <c r="W82" s="931"/>
      <c r="X82" s="931"/>
      <c r="Y82" s="947"/>
      <c r="Z82" s="1323" t="s">
        <v>3727</v>
      </c>
      <c r="AA82" s="931">
        <v>8674</v>
      </c>
      <c r="AB82" s="1313">
        <f t="shared" si="16"/>
        <v>8.6739999999999995</v>
      </c>
      <c r="AC82" s="935"/>
      <c r="AD82" s="936"/>
      <c r="AE82" s="936"/>
      <c r="AF82" s="936"/>
      <c r="AG82" s="936"/>
      <c r="AH82" s="1314"/>
      <c r="AI82" s="1271">
        <f>+VLOOKUP(C82,Itemizado_Piping!$C:$K,9,FALSE)</f>
        <v>1.772</v>
      </c>
      <c r="AJ82" s="1149">
        <v>0</v>
      </c>
      <c r="AK82" s="1141">
        <v>0</v>
      </c>
      <c r="AL82" s="1149">
        <f t="shared" si="17"/>
        <v>0</v>
      </c>
      <c r="AM82" s="1127">
        <f t="shared" si="18"/>
        <v>0</v>
      </c>
      <c r="AN82" s="1328">
        <f t="shared" si="19"/>
        <v>0</v>
      </c>
      <c r="AO82" s="1127">
        <f t="shared" si="20"/>
        <v>0</v>
      </c>
      <c r="AP82" s="1318">
        <f t="shared" si="21"/>
        <v>0</v>
      </c>
      <c r="AQ82" s="1319"/>
      <c r="AR82" s="1139">
        <f t="shared" si="22"/>
        <v>0</v>
      </c>
      <c r="AS82" s="1325">
        <f t="shared" si="23"/>
        <v>0</v>
      </c>
      <c r="AT82" s="1325">
        <f t="shared" si="24"/>
        <v>0</v>
      </c>
      <c r="AU82" s="1325">
        <f t="shared" si="25"/>
        <v>0</v>
      </c>
      <c r="AV82" s="1141">
        <f t="shared" si="26"/>
        <v>0</v>
      </c>
      <c r="AW82" s="1329">
        <v>0</v>
      </c>
      <c r="AX82" s="1150">
        <v>0</v>
      </c>
      <c r="AY82" s="1149">
        <f t="shared" si="27"/>
        <v>0</v>
      </c>
      <c r="AZ82" s="1150">
        <f t="shared" si="28"/>
        <v>0</v>
      </c>
      <c r="BA82" s="1149">
        <f t="shared" si="29"/>
        <v>0</v>
      </c>
      <c r="BB82" s="1141">
        <f t="shared" si="30"/>
        <v>0</v>
      </c>
    </row>
    <row r="83" spans="2:54" ht="14.65" customHeight="1">
      <c r="B83" s="911">
        <v>77</v>
      </c>
      <c r="C83" s="913" t="s">
        <v>3036</v>
      </c>
      <c r="D83" s="931" t="s">
        <v>150</v>
      </c>
      <c r="E83" s="928" t="s">
        <v>7</v>
      </c>
      <c r="F83" s="931" t="s">
        <v>189</v>
      </c>
      <c r="G83" s="931" t="s">
        <v>283</v>
      </c>
      <c r="H83" s="931">
        <v>0</v>
      </c>
      <c r="I83" s="931" t="s">
        <v>284</v>
      </c>
      <c r="J83" s="931">
        <v>994</v>
      </c>
      <c r="K83" s="931">
        <v>2</v>
      </c>
      <c r="L83" s="931" t="s">
        <v>195</v>
      </c>
      <c r="M83" s="931">
        <v>80</v>
      </c>
      <c r="N83" s="947" t="s">
        <v>174</v>
      </c>
      <c r="O83" s="931" t="s">
        <v>175</v>
      </c>
      <c r="P83" s="948" t="s">
        <v>155</v>
      </c>
      <c r="Q83" s="931" t="s">
        <v>71</v>
      </c>
      <c r="R83" s="933"/>
      <c r="S83" s="933"/>
      <c r="T83" s="931"/>
      <c r="U83" s="931"/>
      <c r="V83" s="934"/>
      <c r="W83" s="931"/>
      <c r="X83" s="931"/>
      <c r="Y83" s="947"/>
      <c r="Z83" s="1323" t="s">
        <v>3727</v>
      </c>
      <c r="AA83" s="931">
        <v>18000</v>
      </c>
      <c r="AB83" s="1313">
        <f t="shared" si="16"/>
        <v>18</v>
      </c>
      <c r="AC83" s="935"/>
      <c r="AD83" s="936"/>
      <c r="AE83" s="936"/>
      <c r="AF83" s="936"/>
      <c r="AG83" s="936"/>
      <c r="AH83" s="1314"/>
      <c r="AI83" s="1271">
        <f>+VLOOKUP(C83,Itemizado_Piping!$C:$K,9,FALSE)</f>
        <v>1.772</v>
      </c>
      <c r="AJ83" s="1149">
        <v>0</v>
      </c>
      <c r="AK83" s="1141">
        <v>0</v>
      </c>
      <c r="AL83" s="1149">
        <f t="shared" si="17"/>
        <v>0</v>
      </c>
      <c r="AM83" s="1127">
        <f t="shared" si="18"/>
        <v>0</v>
      </c>
      <c r="AN83" s="1328">
        <f t="shared" si="19"/>
        <v>0</v>
      </c>
      <c r="AO83" s="1127">
        <f t="shared" si="20"/>
        <v>0</v>
      </c>
      <c r="AP83" s="1318">
        <f t="shared" si="21"/>
        <v>0</v>
      </c>
      <c r="AQ83" s="1319"/>
      <c r="AR83" s="1139">
        <f t="shared" si="22"/>
        <v>0</v>
      </c>
      <c r="AS83" s="1325">
        <f t="shared" si="23"/>
        <v>0</v>
      </c>
      <c r="AT83" s="1325">
        <f t="shared" si="24"/>
        <v>0</v>
      </c>
      <c r="AU83" s="1325">
        <f t="shared" si="25"/>
        <v>0</v>
      </c>
      <c r="AV83" s="1141">
        <f t="shared" si="26"/>
        <v>0</v>
      </c>
      <c r="AW83" s="1329">
        <v>0</v>
      </c>
      <c r="AX83" s="1150">
        <v>0</v>
      </c>
      <c r="AY83" s="1149">
        <f t="shared" si="27"/>
        <v>0</v>
      </c>
      <c r="AZ83" s="1150">
        <f t="shared" si="28"/>
        <v>0</v>
      </c>
      <c r="BA83" s="1149">
        <f t="shared" si="29"/>
        <v>0</v>
      </c>
      <c r="BB83" s="1141">
        <f t="shared" si="30"/>
        <v>0</v>
      </c>
    </row>
    <row r="84" spans="2:54" ht="14.65" customHeight="1">
      <c r="B84" s="911">
        <v>78</v>
      </c>
      <c r="C84" s="913" t="s">
        <v>3036</v>
      </c>
      <c r="D84" s="931" t="s">
        <v>150</v>
      </c>
      <c r="E84" s="928" t="s">
        <v>7</v>
      </c>
      <c r="F84" s="931" t="s">
        <v>189</v>
      </c>
      <c r="G84" s="931" t="s">
        <v>283</v>
      </c>
      <c r="H84" s="931">
        <v>0</v>
      </c>
      <c r="I84" s="931" t="s">
        <v>284</v>
      </c>
      <c r="J84" s="931">
        <v>994</v>
      </c>
      <c r="K84" s="931">
        <v>3</v>
      </c>
      <c r="L84" s="931" t="s">
        <v>195</v>
      </c>
      <c r="M84" s="931">
        <v>80</v>
      </c>
      <c r="N84" s="947" t="s">
        <v>174</v>
      </c>
      <c r="O84" s="931" t="s">
        <v>175</v>
      </c>
      <c r="P84" s="948" t="s">
        <v>155</v>
      </c>
      <c r="Q84" s="931" t="s">
        <v>71</v>
      </c>
      <c r="R84" s="933"/>
      <c r="S84" s="933"/>
      <c r="T84" s="931"/>
      <c r="U84" s="931"/>
      <c r="V84" s="934"/>
      <c r="W84" s="931"/>
      <c r="X84" s="931"/>
      <c r="Y84" s="947"/>
      <c r="Z84" s="1323" t="s">
        <v>3727</v>
      </c>
      <c r="AA84" s="931">
        <v>12021</v>
      </c>
      <c r="AB84" s="1313">
        <f t="shared" si="16"/>
        <v>12.021000000000001</v>
      </c>
      <c r="AC84" s="935"/>
      <c r="AD84" s="936"/>
      <c r="AE84" s="936"/>
      <c r="AF84" s="936"/>
      <c r="AG84" s="936"/>
      <c r="AH84" s="1314"/>
      <c r="AI84" s="1271">
        <f>+VLOOKUP(C84,Itemizado_Piping!$C:$K,9,FALSE)</f>
        <v>1.772</v>
      </c>
      <c r="AJ84" s="1149">
        <v>0</v>
      </c>
      <c r="AK84" s="1141">
        <v>0</v>
      </c>
      <c r="AL84" s="1149">
        <f t="shared" si="17"/>
        <v>0</v>
      </c>
      <c r="AM84" s="1127">
        <f t="shared" si="18"/>
        <v>0</v>
      </c>
      <c r="AN84" s="1328">
        <f t="shared" si="19"/>
        <v>0</v>
      </c>
      <c r="AO84" s="1127">
        <f t="shared" si="20"/>
        <v>0</v>
      </c>
      <c r="AP84" s="1318">
        <f t="shared" si="21"/>
        <v>0</v>
      </c>
      <c r="AQ84" s="1319"/>
      <c r="AR84" s="1139">
        <f t="shared" si="22"/>
        <v>0</v>
      </c>
      <c r="AS84" s="1325">
        <f t="shared" si="23"/>
        <v>0</v>
      </c>
      <c r="AT84" s="1325">
        <f t="shared" si="24"/>
        <v>0</v>
      </c>
      <c r="AU84" s="1325">
        <f t="shared" si="25"/>
        <v>0</v>
      </c>
      <c r="AV84" s="1141">
        <f t="shared" si="26"/>
        <v>0</v>
      </c>
      <c r="AW84" s="1329">
        <v>0</v>
      </c>
      <c r="AX84" s="1150">
        <v>0</v>
      </c>
      <c r="AY84" s="1149">
        <f t="shared" si="27"/>
        <v>0</v>
      </c>
      <c r="AZ84" s="1150">
        <f t="shared" si="28"/>
        <v>0</v>
      </c>
      <c r="BA84" s="1149">
        <f t="shared" si="29"/>
        <v>0</v>
      </c>
      <c r="BB84" s="1141">
        <f t="shared" si="30"/>
        <v>0</v>
      </c>
    </row>
    <row r="85" spans="2:54" ht="14.65" customHeight="1">
      <c r="B85" s="911">
        <v>79</v>
      </c>
      <c r="C85" s="913" t="s">
        <v>3022</v>
      </c>
      <c r="D85" s="931" t="s">
        <v>150</v>
      </c>
      <c r="E85" s="928" t="s">
        <v>7</v>
      </c>
      <c r="F85" s="931" t="s">
        <v>237</v>
      </c>
      <c r="G85" s="931"/>
      <c r="H85" s="931"/>
      <c r="I85" s="931" t="s">
        <v>286</v>
      </c>
      <c r="J85" s="931">
        <v>995</v>
      </c>
      <c r="K85" s="931"/>
      <c r="L85" s="931" t="s">
        <v>114</v>
      </c>
      <c r="M85" s="931">
        <v>300</v>
      </c>
      <c r="N85" s="947" t="s">
        <v>179</v>
      </c>
      <c r="O85" s="931" t="s">
        <v>180</v>
      </c>
      <c r="P85" s="948" t="s">
        <v>155</v>
      </c>
      <c r="Q85" s="931" t="s">
        <v>71</v>
      </c>
      <c r="R85" s="933" t="s">
        <v>267</v>
      </c>
      <c r="S85" s="933" t="s">
        <v>287</v>
      </c>
      <c r="T85" s="931"/>
      <c r="U85" s="931">
        <v>170</v>
      </c>
      <c r="V85" s="934"/>
      <c r="W85" s="931"/>
      <c r="X85" s="931"/>
      <c r="Y85" s="947"/>
      <c r="Z85" s="1323" t="s">
        <v>3739</v>
      </c>
      <c r="AA85" s="931">
        <v>19000</v>
      </c>
      <c r="AB85" s="1313">
        <f t="shared" si="16"/>
        <v>19</v>
      </c>
      <c r="AC85" s="935">
        <v>19</v>
      </c>
      <c r="AD85" s="936"/>
      <c r="AE85" s="936"/>
      <c r="AF85" s="936"/>
      <c r="AG85" s="936">
        <v>12</v>
      </c>
      <c r="AH85" s="1314"/>
      <c r="AI85" s="1271">
        <f>+VLOOKUP(C85,Itemizado_Piping!$C:$K,9,FALSE)</f>
        <v>12.759</v>
      </c>
      <c r="AJ85" s="1149">
        <v>0.35263157894736846</v>
      </c>
      <c r="AK85" s="1141">
        <v>6.7000000000000011</v>
      </c>
      <c r="AL85" s="1149">
        <f t="shared" si="17"/>
        <v>0</v>
      </c>
      <c r="AM85" s="1127">
        <f t="shared" si="18"/>
        <v>0</v>
      </c>
      <c r="AN85" s="1328">
        <f t="shared" si="19"/>
        <v>0.35263157894736846</v>
      </c>
      <c r="AO85" s="1127">
        <f t="shared" si="20"/>
        <v>6.7000000000000011</v>
      </c>
      <c r="AP85" s="1318">
        <f t="shared" si="21"/>
        <v>0</v>
      </c>
      <c r="AQ85" s="1319"/>
      <c r="AR85" s="1139">
        <f t="shared" si="22"/>
        <v>19</v>
      </c>
      <c r="AS85" s="1325">
        <f t="shared" si="23"/>
        <v>0</v>
      </c>
      <c r="AT85" s="1325">
        <f t="shared" si="24"/>
        <v>0</v>
      </c>
      <c r="AU85" s="1325">
        <f t="shared" si="25"/>
        <v>12</v>
      </c>
      <c r="AV85" s="1141">
        <f t="shared" si="26"/>
        <v>0</v>
      </c>
      <c r="AW85" s="1329">
        <v>0.15789473684210528</v>
      </c>
      <c r="AX85" s="1150">
        <v>3.0000000000000004</v>
      </c>
      <c r="AY85" s="1149">
        <f t="shared" si="27"/>
        <v>0.19473684210526318</v>
      </c>
      <c r="AZ85" s="1150">
        <f t="shared" si="28"/>
        <v>3.7000000000000006</v>
      </c>
      <c r="BA85" s="1149">
        <f t="shared" si="29"/>
        <v>0.35263157894736846</v>
      </c>
      <c r="BB85" s="1141">
        <f t="shared" si="30"/>
        <v>6.7000000000000011</v>
      </c>
    </row>
    <row r="86" spans="2:54" ht="14.65" customHeight="1">
      <c r="B86" s="911">
        <v>80</v>
      </c>
      <c r="C86" s="913" t="s">
        <v>3022</v>
      </c>
      <c r="D86" s="931" t="s">
        <v>150</v>
      </c>
      <c r="E86" s="928" t="s">
        <v>7</v>
      </c>
      <c r="F86" s="931" t="s">
        <v>237</v>
      </c>
      <c r="G86" s="931" t="s">
        <v>288</v>
      </c>
      <c r="H86" s="931">
        <v>0</v>
      </c>
      <c r="I86" s="931" t="s">
        <v>289</v>
      </c>
      <c r="J86" s="931">
        <v>996</v>
      </c>
      <c r="K86" s="931">
        <v>1</v>
      </c>
      <c r="L86" s="931" t="s">
        <v>114</v>
      </c>
      <c r="M86" s="931">
        <v>300</v>
      </c>
      <c r="N86" s="947" t="s">
        <v>174</v>
      </c>
      <c r="O86" s="931" t="s">
        <v>175</v>
      </c>
      <c r="P86" s="948" t="s">
        <v>155</v>
      </c>
      <c r="Q86" s="931" t="s">
        <v>168</v>
      </c>
      <c r="R86" s="933" t="s">
        <v>272</v>
      </c>
      <c r="S86" s="933" t="s">
        <v>290</v>
      </c>
      <c r="T86" s="931"/>
      <c r="U86" s="931">
        <v>170</v>
      </c>
      <c r="V86" s="934"/>
      <c r="W86" s="931"/>
      <c r="X86" s="931"/>
      <c r="Y86" s="947"/>
      <c r="Z86" s="1323" t="s">
        <v>3740</v>
      </c>
      <c r="AA86" s="931">
        <v>19140</v>
      </c>
      <c r="AB86" s="1313">
        <f t="shared" si="16"/>
        <v>19.14</v>
      </c>
      <c r="AC86" s="1331">
        <v>14.6</v>
      </c>
      <c r="AD86" s="936">
        <v>14.6</v>
      </c>
      <c r="AE86" s="936">
        <v>14.6</v>
      </c>
      <c r="AF86" s="936">
        <v>14.6</v>
      </c>
      <c r="AG86" s="1332">
        <v>14.6</v>
      </c>
      <c r="AH86" s="1314"/>
      <c r="AI86" s="1271">
        <f>+VLOOKUP(C86,Itemizado_Piping!$C:$K,9,FALSE)</f>
        <v>12.759</v>
      </c>
      <c r="AJ86" s="1324">
        <v>0.68652037617554851</v>
      </c>
      <c r="AK86" s="1141">
        <v>13.139999999999999</v>
      </c>
      <c r="AL86" s="1149">
        <f t="shared" si="17"/>
        <v>0</v>
      </c>
      <c r="AM86" s="1127">
        <f t="shared" si="18"/>
        <v>0</v>
      </c>
      <c r="AN86" s="1317">
        <f t="shared" si="19"/>
        <v>0.68652037617554851</v>
      </c>
      <c r="AO86" s="1127">
        <f t="shared" si="20"/>
        <v>13.139999999999999</v>
      </c>
      <c r="AP86" s="1318">
        <f t="shared" si="21"/>
        <v>0</v>
      </c>
      <c r="AQ86" s="1319"/>
      <c r="AR86" s="1139">
        <f t="shared" si="22"/>
        <v>14.6</v>
      </c>
      <c r="AS86" s="1325">
        <f t="shared" si="23"/>
        <v>14.6</v>
      </c>
      <c r="AT86" s="1325">
        <f t="shared" si="24"/>
        <v>14.6</v>
      </c>
      <c r="AU86" s="1325">
        <f t="shared" si="25"/>
        <v>14.6</v>
      </c>
      <c r="AV86" s="1141">
        <f t="shared" si="26"/>
        <v>0</v>
      </c>
      <c r="AW86" s="1326">
        <v>0.68652037617554851</v>
      </c>
      <c r="AX86" s="1141">
        <v>13.139999999999999</v>
      </c>
      <c r="AY86" s="1149">
        <f t="shared" si="27"/>
        <v>0</v>
      </c>
      <c r="AZ86" s="1141">
        <f t="shared" si="28"/>
        <v>0</v>
      </c>
      <c r="BA86" s="1327">
        <f t="shared" si="29"/>
        <v>0.68652037617554851</v>
      </c>
      <c r="BB86" s="1141">
        <f t="shared" si="30"/>
        <v>13.139999999999999</v>
      </c>
    </row>
    <row r="87" spans="2:54" ht="14.65" customHeight="1">
      <c r="B87" s="911">
        <v>81</v>
      </c>
      <c r="C87" s="913" t="s">
        <v>3022</v>
      </c>
      <c r="D87" s="931" t="s">
        <v>150</v>
      </c>
      <c r="E87" s="928" t="s">
        <v>7</v>
      </c>
      <c r="F87" s="931" t="s">
        <v>237</v>
      </c>
      <c r="G87" s="931" t="s">
        <v>288</v>
      </c>
      <c r="H87" s="931">
        <v>0</v>
      </c>
      <c r="I87" s="931" t="s">
        <v>289</v>
      </c>
      <c r="J87" s="931">
        <v>996</v>
      </c>
      <c r="K87" s="931">
        <v>2</v>
      </c>
      <c r="L87" s="931" t="s">
        <v>114</v>
      </c>
      <c r="M87" s="931">
        <v>300</v>
      </c>
      <c r="N87" s="947" t="s">
        <v>174</v>
      </c>
      <c r="O87" s="931" t="s">
        <v>175</v>
      </c>
      <c r="P87" s="948" t="s">
        <v>155</v>
      </c>
      <c r="Q87" s="931" t="s">
        <v>168</v>
      </c>
      <c r="R87" s="933"/>
      <c r="S87" s="933"/>
      <c r="T87" s="931"/>
      <c r="U87" s="931"/>
      <c r="V87" s="934"/>
      <c r="W87" s="931"/>
      <c r="X87" s="931"/>
      <c r="Y87" s="947"/>
      <c r="Z87" s="1323" t="s">
        <v>3740</v>
      </c>
      <c r="AA87" s="931">
        <v>17054</v>
      </c>
      <c r="AB87" s="1313">
        <f t="shared" si="16"/>
        <v>17.053999999999998</v>
      </c>
      <c r="AC87" s="1331">
        <v>11.9</v>
      </c>
      <c r="AD87" s="936">
        <v>11.9</v>
      </c>
      <c r="AE87" s="936">
        <v>11.9</v>
      </c>
      <c r="AF87" s="936">
        <v>11.9</v>
      </c>
      <c r="AG87" s="1332">
        <v>11.9</v>
      </c>
      <c r="AH87" s="1314"/>
      <c r="AI87" s="1271">
        <f>+VLOOKUP(C87,Itemizado_Piping!$C:$K,9,FALSE)</f>
        <v>12.759</v>
      </c>
      <c r="AJ87" s="1324">
        <v>0.62800516007974683</v>
      </c>
      <c r="AK87" s="1141">
        <v>10.71</v>
      </c>
      <c r="AL87" s="1149">
        <f t="shared" si="17"/>
        <v>0</v>
      </c>
      <c r="AM87" s="1127">
        <f t="shared" si="18"/>
        <v>0</v>
      </c>
      <c r="AN87" s="1317">
        <f t="shared" si="19"/>
        <v>0.62800516007974683</v>
      </c>
      <c r="AO87" s="1127">
        <f t="shared" si="20"/>
        <v>10.71</v>
      </c>
      <c r="AP87" s="1318">
        <f t="shared" si="21"/>
        <v>0</v>
      </c>
      <c r="AQ87" s="1319"/>
      <c r="AR87" s="1139">
        <f t="shared" si="22"/>
        <v>11.9</v>
      </c>
      <c r="AS87" s="1325">
        <f t="shared" si="23"/>
        <v>11.9</v>
      </c>
      <c r="AT87" s="1325">
        <f t="shared" si="24"/>
        <v>11.9</v>
      </c>
      <c r="AU87" s="1325">
        <f t="shared" si="25"/>
        <v>11.9</v>
      </c>
      <c r="AV87" s="1141">
        <f t="shared" si="26"/>
        <v>0</v>
      </c>
      <c r="AW87" s="1326">
        <v>0.62800516007974683</v>
      </c>
      <c r="AX87" s="1141">
        <v>10.71</v>
      </c>
      <c r="AY87" s="1149">
        <f t="shared" si="27"/>
        <v>0</v>
      </c>
      <c r="AZ87" s="1141">
        <f t="shared" si="28"/>
        <v>0</v>
      </c>
      <c r="BA87" s="1327">
        <f t="shared" si="29"/>
        <v>0.62800516007974683</v>
      </c>
      <c r="BB87" s="1141">
        <f t="shared" si="30"/>
        <v>10.71</v>
      </c>
    </row>
    <row r="88" spans="2:54" ht="14.65" customHeight="1">
      <c r="B88" s="911">
        <v>82</v>
      </c>
      <c r="C88" s="913" t="s">
        <v>3036</v>
      </c>
      <c r="D88" s="931" t="s">
        <v>150</v>
      </c>
      <c r="E88" s="928" t="s">
        <v>7</v>
      </c>
      <c r="F88" s="931" t="s">
        <v>237</v>
      </c>
      <c r="G88" s="931"/>
      <c r="H88" s="931"/>
      <c r="I88" s="931" t="s">
        <v>291</v>
      </c>
      <c r="J88" s="931">
        <v>997</v>
      </c>
      <c r="K88" s="931"/>
      <c r="L88" s="931" t="s">
        <v>195</v>
      </c>
      <c r="M88" s="931">
        <v>80</v>
      </c>
      <c r="N88" s="947" t="s">
        <v>179</v>
      </c>
      <c r="O88" s="931" t="s">
        <v>180</v>
      </c>
      <c r="P88" s="948" t="s">
        <v>155</v>
      </c>
      <c r="Q88" s="931" t="s">
        <v>71</v>
      </c>
      <c r="R88" s="933" t="s">
        <v>240</v>
      </c>
      <c r="S88" s="933" t="s">
        <v>292</v>
      </c>
      <c r="T88" s="931"/>
      <c r="U88" s="931">
        <v>170</v>
      </c>
      <c r="V88" s="934"/>
      <c r="W88" s="931"/>
      <c r="X88" s="931"/>
      <c r="Y88" s="947"/>
      <c r="Z88" s="1323" t="s">
        <v>3728</v>
      </c>
      <c r="AA88" s="931">
        <v>4200</v>
      </c>
      <c r="AB88" s="1313">
        <f t="shared" si="16"/>
        <v>4.2</v>
      </c>
      <c r="AC88" s="935"/>
      <c r="AD88" s="936"/>
      <c r="AE88" s="936"/>
      <c r="AF88" s="936"/>
      <c r="AG88" s="936">
        <v>1</v>
      </c>
      <c r="AH88" s="1314"/>
      <c r="AI88" s="1271">
        <f>+VLOOKUP(C88,Itemizado_Piping!$C:$K,9,FALSE)</f>
        <v>1.772</v>
      </c>
      <c r="AJ88" s="1149">
        <v>9.5238095238095233E-2</v>
      </c>
      <c r="AK88" s="1150">
        <v>0.4</v>
      </c>
      <c r="AL88" s="1149">
        <f t="shared" si="17"/>
        <v>0</v>
      </c>
      <c r="AM88" s="1135">
        <f t="shared" si="18"/>
        <v>0</v>
      </c>
      <c r="AN88" s="1328">
        <f t="shared" si="19"/>
        <v>9.5238095238095233E-2</v>
      </c>
      <c r="AO88" s="1127">
        <f t="shared" si="20"/>
        <v>0.4</v>
      </c>
      <c r="AP88" s="1318">
        <f t="shared" si="21"/>
        <v>0</v>
      </c>
      <c r="AQ88" s="1319"/>
      <c r="AR88" s="1139">
        <f t="shared" si="22"/>
        <v>0</v>
      </c>
      <c r="AS88" s="1325">
        <f t="shared" si="23"/>
        <v>0</v>
      </c>
      <c r="AT88" s="1325">
        <f t="shared" si="24"/>
        <v>0</v>
      </c>
      <c r="AU88" s="1325">
        <f t="shared" si="25"/>
        <v>1</v>
      </c>
      <c r="AV88" s="1141">
        <f t="shared" si="26"/>
        <v>0</v>
      </c>
      <c r="AW88" s="1329">
        <v>0</v>
      </c>
      <c r="AX88" s="1150">
        <v>0</v>
      </c>
      <c r="AY88" s="1149">
        <f t="shared" si="27"/>
        <v>9.5238095238095233E-2</v>
      </c>
      <c r="AZ88" s="1150">
        <f t="shared" si="28"/>
        <v>0.4</v>
      </c>
      <c r="BA88" s="1149">
        <f t="shared" si="29"/>
        <v>9.5238095238095233E-2</v>
      </c>
      <c r="BB88" s="1141">
        <f t="shared" si="30"/>
        <v>0.4</v>
      </c>
    </row>
    <row r="89" spans="2:54" ht="14.65" customHeight="1">
      <c r="B89" s="911">
        <v>83</v>
      </c>
      <c r="C89" s="913" t="s">
        <v>3036</v>
      </c>
      <c r="D89" s="931" t="s">
        <v>150</v>
      </c>
      <c r="E89" s="928" t="s">
        <v>7</v>
      </c>
      <c r="F89" s="931" t="s">
        <v>237</v>
      </c>
      <c r="G89" s="931"/>
      <c r="H89" s="931"/>
      <c r="I89" s="931" t="s">
        <v>3741</v>
      </c>
      <c r="J89" s="931">
        <v>997</v>
      </c>
      <c r="K89" s="931"/>
      <c r="L89" s="931" t="s">
        <v>195</v>
      </c>
      <c r="M89" s="931">
        <v>80</v>
      </c>
      <c r="N89" s="947"/>
      <c r="O89" s="931"/>
      <c r="P89" s="948"/>
      <c r="Q89" s="931"/>
      <c r="R89" s="933"/>
      <c r="S89" s="933"/>
      <c r="T89" s="931"/>
      <c r="U89" s="931"/>
      <c r="V89" s="934"/>
      <c r="W89" s="931"/>
      <c r="X89" s="931"/>
      <c r="Y89" s="947"/>
      <c r="Z89" s="1323" t="s">
        <v>3728</v>
      </c>
      <c r="AA89" s="931">
        <v>2500</v>
      </c>
      <c r="AB89" s="1313">
        <f t="shared" si="16"/>
        <v>2.5</v>
      </c>
      <c r="AC89" s="935"/>
      <c r="AD89" s="936"/>
      <c r="AE89" s="936"/>
      <c r="AF89" s="936"/>
      <c r="AG89" s="936"/>
      <c r="AH89" s="1314"/>
      <c r="AI89" s="1271"/>
      <c r="AJ89" s="1149"/>
      <c r="AK89" s="1150"/>
      <c r="AL89" s="1149"/>
      <c r="AM89" s="1135"/>
      <c r="AN89" s="1328"/>
      <c r="AO89" s="1127"/>
      <c r="AP89" s="1318"/>
      <c r="AQ89" s="1319"/>
      <c r="AR89" s="1139"/>
      <c r="AS89" s="1325"/>
      <c r="AT89" s="1325"/>
      <c r="AU89" s="1325"/>
      <c r="AV89" s="1141"/>
      <c r="AW89" s="1326"/>
      <c r="AX89" s="1141"/>
      <c r="AY89" s="1149"/>
      <c r="AZ89" s="1141"/>
      <c r="BA89" s="1327"/>
      <c r="BB89" s="1141"/>
    </row>
    <row r="90" spans="2:54" ht="14.65" customHeight="1">
      <c r="B90" s="911">
        <v>84</v>
      </c>
      <c r="C90" s="913" t="s">
        <v>3042</v>
      </c>
      <c r="D90" s="931" t="s">
        <v>150</v>
      </c>
      <c r="E90" s="928" t="s">
        <v>7</v>
      </c>
      <c r="F90" s="931" t="s">
        <v>237</v>
      </c>
      <c r="G90" s="931"/>
      <c r="H90" s="931"/>
      <c r="I90" s="931" t="s">
        <v>3741</v>
      </c>
      <c r="J90" s="931">
        <v>997</v>
      </c>
      <c r="K90" s="931"/>
      <c r="L90" s="931" t="s">
        <v>3544</v>
      </c>
      <c r="M90" s="931">
        <v>80</v>
      </c>
      <c r="N90" s="947"/>
      <c r="O90" s="931"/>
      <c r="P90" s="948"/>
      <c r="Q90" s="931"/>
      <c r="R90" s="933"/>
      <c r="S90" s="933"/>
      <c r="T90" s="931"/>
      <c r="U90" s="931"/>
      <c r="V90" s="934"/>
      <c r="W90" s="931"/>
      <c r="X90" s="931"/>
      <c r="Y90" s="947"/>
      <c r="Z90" s="1323" t="s">
        <v>3728</v>
      </c>
      <c r="AA90" s="931">
        <v>3700</v>
      </c>
      <c r="AB90" s="1313">
        <f t="shared" si="16"/>
        <v>3.7</v>
      </c>
      <c r="AC90" s="935"/>
      <c r="AD90" s="936"/>
      <c r="AE90" s="936"/>
      <c r="AF90" s="936"/>
      <c r="AG90" s="936"/>
      <c r="AH90" s="1314"/>
      <c r="AI90" s="1271"/>
      <c r="AJ90" s="1149"/>
      <c r="AK90" s="1150"/>
      <c r="AL90" s="1149"/>
      <c r="AM90" s="1135"/>
      <c r="AN90" s="1328"/>
      <c r="AO90" s="1127"/>
      <c r="AP90" s="1318"/>
      <c r="AQ90" s="1319"/>
      <c r="AR90" s="1139"/>
      <c r="AS90" s="1325"/>
      <c r="AT90" s="1325"/>
      <c r="AU90" s="1325"/>
      <c r="AV90" s="1141"/>
      <c r="AW90" s="1326"/>
      <c r="AX90" s="1141"/>
      <c r="AY90" s="1149"/>
      <c r="AZ90" s="1141"/>
      <c r="BA90" s="1327"/>
      <c r="BB90" s="1141"/>
    </row>
    <row r="91" spans="2:54" ht="14.65" customHeight="1">
      <c r="B91" s="911">
        <v>85</v>
      </c>
      <c r="C91" s="913" t="s">
        <v>3036</v>
      </c>
      <c r="D91" s="931" t="s">
        <v>150</v>
      </c>
      <c r="E91" s="928" t="s">
        <v>7</v>
      </c>
      <c r="F91" s="931"/>
      <c r="G91" s="931" t="s">
        <v>293</v>
      </c>
      <c r="H91" s="931">
        <v>0</v>
      </c>
      <c r="I91" s="931" t="s">
        <v>294</v>
      </c>
      <c r="J91" s="931">
        <v>998</v>
      </c>
      <c r="K91" s="931">
        <v>1</v>
      </c>
      <c r="L91" s="931" t="s">
        <v>195</v>
      </c>
      <c r="M91" s="931">
        <v>80</v>
      </c>
      <c r="N91" s="947" t="s">
        <v>174</v>
      </c>
      <c r="O91" s="931" t="s">
        <v>175</v>
      </c>
      <c r="P91" s="948" t="s">
        <v>155</v>
      </c>
      <c r="Q91" s="931" t="s">
        <v>168</v>
      </c>
      <c r="R91" s="933"/>
      <c r="S91" s="933"/>
      <c r="T91" s="931"/>
      <c r="U91" s="931"/>
      <c r="V91" s="934"/>
      <c r="W91" s="931"/>
      <c r="X91" s="931"/>
      <c r="Y91" s="947"/>
      <c r="Z91" s="1323" t="s">
        <v>3728</v>
      </c>
      <c r="AA91" s="931">
        <v>3055</v>
      </c>
      <c r="AB91" s="1313">
        <f t="shared" si="16"/>
        <v>3.0550000000000002</v>
      </c>
      <c r="AC91" s="935"/>
      <c r="AD91" s="936"/>
      <c r="AE91" s="936"/>
      <c r="AF91" s="936"/>
      <c r="AG91" s="936"/>
      <c r="AH91" s="1314"/>
      <c r="AI91" s="1271">
        <f>+VLOOKUP(C91,Itemizado_Piping!$C:$K,9,FALSE)</f>
        <v>1.772</v>
      </c>
      <c r="AJ91" s="1149">
        <v>0</v>
      </c>
      <c r="AK91" s="1150">
        <v>0</v>
      </c>
      <c r="AL91" s="1149">
        <f t="shared" si="17"/>
        <v>0</v>
      </c>
      <c r="AM91" s="1135">
        <f t="shared" si="18"/>
        <v>0</v>
      </c>
      <c r="AN91" s="1328">
        <f t="shared" si="19"/>
        <v>0</v>
      </c>
      <c r="AO91" s="1127">
        <f t="shared" si="20"/>
        <v>0</v>
      </c>
      <c r="AP91" s="1318">
        <f t="shared" si="21"/>
        <v>0</v>
      </c>
      <c r="AQ91" s="1319"/>
      <c r="AR91" s="1139">
        <f t="shared" si="22"/>
        <v>0</v>
      </c>
      <c r="AS91" s="1325">
        <f t="shared" si="23"/>
        <v>0</v>
      </c>
      <c r="AT91" s="1325">
        <f t="shared" si="24"/>
        <v>0</v>
      </c>
      <c r="AU91" s="1325">
        <f t="shared" si="25"/>
        <v>0</v>
      </c>
      <c r="AV91" s="1141">
        <f t="shared" si="26"/>
        <v>0</v>
      </c>
      <c r="AW91" s="1329">
        <v>0</v>
      </c>
      <c r="AX91" s="1150">
        <v>0</v>
      </c>
      <c r="AY91" s="1149">
        <f t="shared" si="27"/>
        <v>0</v>
      </c>
      <c r="AZ91" s="1150">
        <f t="shared" si="28"/>
        <v>0</v>
      </c>
      <c r="BA91" s="1149">
        <f t="shared" si="29"/>
        <v>0</v>
      </c>
      <c r="BB91" s="1150">
        <f t="shared" si="30"/>
        <v>0</v>
      </c>
    </row>
    <row r="92" spans="2:54" ht="14.65" customHeight="1">
      <c r="B92" s="911">
        <v>86</v>
      </c>
      <c r="C92" s="913" t="s">
        <v>3036</v>
      </c>
      <c r="D92" s="931" t="s">
        <v>150</v>
      </c>
      <c r="E92" s="928" t="s">
        <v>7</v>
      </c>
      <c r="F92" s="931" t="s">
        <v>237</v>
      </c>
      <c r="G92" s="931" t="s">
        <v>295</v>
      </c>
      <c r="H92" s="931">
        <v>0</v>
      </c>
      <c r="I92" s="931" t="s">
        <v>296</v>
      </c>
      <c r="J92" s="931">
        <v>998</v>
      </c>
      <c r="K92" s="931">
        <v>1</v>
      </c>
      <c r="L92" s="931" t="s">
        <v>195</v>
      </c>
      <c r="M92" s="931">
        <v>80</v>
      </c>
      <c r="N92" s="947" t="s">
        <v>174</v>
      </c>
      <c r="O92" s="931" t="s">
        <v>175</v>
      </c>
      <c r="P92" s="948" t="s">
        <v>155</v>
      </c>
      <c r="Q92" s="931" t="s">
        <v>71</v>
      </c>
      <c r="R92" s="933" t="s">
        <v>297</v>
      </c>
      <c r="S92" s="933" t="s">
        <v>298</v>
      </c>
      <c r="T92" s="931"/>
      <c r="U92" s="931">
        <v>30</v>
      </c>
      <c r="V92" s="934"/>
      <c r="W92" s="931"/>
      <c r="X92" s="931"/>
      <c r="Y92" s="947"/>
      <c r="Z92" s="1323" t="s">
        <v>3729</v>
      </c>
      <c r="AA92" s="931">
        <v>5167</v>
      </c>
      <c r="AB92" s="1313">
        <f t="shared" si="16"/>
        <v>5.1669999999999998</v>
      </c>
      <c r="AC92" s="935">
        <v>2</v>
      </c>
      <c r="AD92" s="936"/>
      <c r="AE92" s="936"/>
      <c r="AF92" s="936"/>
      <c r="AG92" s="936"/>
      <c r="AH92" s="1314"/>
      <c r="AI92" s="1271">
        <f>+VLOOKUP(C92,Itemizado_Piping!$C:$K,9,FALSE)</f>
        <v>1.772</v>
      </c>
      <c r="AJ92" s="1149">
        <v>3.8707180181923748E-2</v>
      </c>
      <c r="AK92" s="1150">
        <v>0.2</v>
      </c>
      <c r="AL92" s="1149">
        <f t="shared" si="17"/>
        <v>0</v>
      </c>
      <c r="AM92" s="1135">
        <f t="shared" si="18"/>
        <v>0</v>
      </c>
      <c r="AN92" s="1328">
        <f t="shared" si="19"/>
        <v>3.8707180181923748E-2</v>
      </c>
      <c r="AO92" s="1127">
        <f t="shared" si="20"/>
        <v>0.2</v>
      </c>
      <c r="AP92" s="1318">
        <f t="shared" si="21"/>
        <v>0</v>
      </c>
      <c r="AQ92" s="1319"/>
      <c r="AR92" s="1139">
        <f t="shared" si="22"/>
        <v>2</v>
      </c>
      <c r="AS92" s="1325">
        <f t="shared" si="23"/>
        <v>0</v>
      </c>
      <c r="AT92" s="1325">
        <f t="shared" si="24"/>
        <v>0</v>
      </c>
      <c r="AU92" s="1325">
        <f t="shared" si="25"/>
        <v>0</v>
      </c>
      <c r="AV92" s="1141">
        <f t="shared" si="26"/>
        <v>0</v>
      </c>
      <c r="AW92" s="1329">
        <v>0</v>
      </c>
      <c r="AX92" s="1150">
        <v>0</v>
      </c>
      <c r="AY92" s="1149">
        <f t="shared" si="27"/>
        <v>3.8707180181923748E-2</v>
      </c>
      <c r="AZ92" s="1150">
        <f t="shared" si="28"/>
        <v>0.2</v>
      </c>
      <c r="BA92" s="1149">
        <f t="shared" si="29"/>
        <v>3.8707180181923748E-2</v>
      </c>
      <c r="BB92" s="1150">
        <f t="shared" si="30"/>
        <v>0.2</v>
      </c>
    </row>
    <row r="93" spans="2:54" ht="14.65" customHeight="1">
      <c r="B93" s="911">
        <v>87</v>
      </c>
      <c r="C93" s="913" t="s">
        <v>3036</v>
      </c>
      <c r="D93" s="931" t="s">
        <v>150</v>
      </c>
      <c r="E93" s="928" t="s">
        <v>7</v>
      </c>
      <c r="F93" s="931" t="s">
        <v>237</v>
      </c>
      <c r="G93" s="931" t="s">
        <v>295</v>
      </c>
      <c r="H93" s="931">
        <v>0</v>
      </c>
      <c r="I93" s="931" t="s">
        <v>296</v>
      </c>
      <c r="J93" s="931">
        <v>998</v>
      </c>
      <c r="K93" s="931">
        <v>2</v>
      </c>
      <c r="L93" s="931" t="s">
        <v>195</v>
      </c>
      <c r="M93" s="931">
        <v>80</v>
      </c>
      <c r="N93" s="947" t="s">
        <v>174</v>
      </c>
      <c r="O93" s="931" t="s">
        <v>175</v>
      </c>
      <c r="P93" s="948" t="s">
        <v>155</v>
      </c>
      <c r="Q93" s="931" t="s">
        <v>71</v>
      </c>
      <c r="R93" s="933"/>
      <c r="S93" s="933"/>
      <c r="T93" s="931"/>
      <c r="U93" s="931"/>
      <c r="V93" s="934"/>
      <c r="W93" s="931"/>
      <c r="X93" s="931"/>
      <c r="Y93" s="947"/>
      <c r="Z93" s="1323" t="s">
        <v>3729</v>
      </c>
      <c r="AA93" s="931">
        <v>14375</v>
      </c>
      <c r="AB93" s="1313">
        <f t="shared" si="16"/>
        <v>14.375</v>
      </c>
      <c r="AC93" s="935">
        <v>7</v>
      </c>
      <c r="AD93" s="936"/>
      <c r="AE93" s="936"/>
      <c r="AF93" s="936"/>
      <c r="AG93" s="936"/>
      <c r="AH93" s="1314"/>
      <c r="AI93" s="1271">
        <f>+VLOOKUP(C93,Itemizado_Piping!$C:$K,9,FALSE)</f>
        <v>1.772</v>
      </c>
      <c r="AJ93" s="1149">
        <v>4.869565217391305E-2</v>
      </c>
      <c r="AK93" s="1150">
        <v>0.70000000000000007</v>
      </c>
      <c r="AL93" s="1149">
        <f t="shared" si="17"/>
        <v>0</v>
      </c>
      <c r="AM93" s="1135">
        <f t="shared" si="18"/>
        <v>0</v>
      </c>
      <c r="AN93" s="1328">
        <f t="shared" si="19"/>
        <v>4.869565217391305E-2</v>
      </c>
      <c r="AO93" s="1127">
        <f t="shared" si="20"/>
        <v>0.70000000000000007</v>
      </c>
      <c r="AP93" s="1318">
        <f t="shared" si="21"/>
        <v>0</v>
      </c>
      <c r="AQ93" s="1319"/>
      <c r="AR93" s="1139">
        <f t="shared" si="22"/>
        <v>7</v>
      </c>
      <c r="AS93" s="1325">
        <f t="shared" si="23"/>
        <v>0</v>
      </c>
      <c r="AT93" s="1325">
        <f t="shared" si="24"/>
        <v>0</v>
      </c>
      <c r="AU93" s="1325">
        <f t="shared" si="25"/>
        <v>0</v>
      </c>
      <c r="AV93" s="1141">
        <f t="shared" si="26"/>
        <v>0</v>
      </c>
      <c r="AW93" s="1329">
        <v>0</v>
      </c>
      <c r="AX93" s="1150">
        <v>0</v>
      </c>
      <c r="AY93" s="1149">
        <f t="shared" si="27"/>
        <v>4.869565217391305E-2</v>
      </c>
      <c r="AZ93" s="1150">
        <f t="shared" si="28"/>
        <v>0.70000000000000007</v>
      </c>
      <c r="BA93" s="1149">
        <f t="shared" si="29"/>
        <v>4.869565217391305E-2</v>
      </c>
      <c r="BB93" s="1150">
        <f t="shared" si="30"/>
        <v>0.70000000000000007</v>
      </c>
    </row>
    <row r="94" spans="2:54" ht="14.65" customHeight="1">
      <c r="B94" s="911">
        <v>88</v>
      </c>
      <c r="C94" s="913" t="s">
        <v>3036</v>
      </c>
      <c r="D94" s="931" t="s">
        <v>150</v>
      </c>
      <c r="E94" s="928" t="s">
        <v>7</v>
      </c>
      <c r="F94" s="931" t="s">
        <v>237</v>
      </c>
      <c r="G94" s="931" t="s">
        <v>295</v>
      </c>
      <c r="H94" s="931">
        <v>0</v>
      </c>
      <c r="I94" s="931" t="s">
        <v>296</v>
      </c>
      <c r="J94" s="931">
        <v>998</v>
      </c>
      <c r="K94" s="931">
        <v>3</v>
      </c>
      <c r="L94" s="931" t="s">
        <v>195</v>
      </c>
      <c r="M94" s="931">
        <v>80</v>
      </c>
      <c r="N94" s="947" t="s">
        <v>174</v>
      </c>
      <c r="O94" s="931" t="s">
        <v>175</v>
      </c>
      <c r="P94" s="948" t="s">
        <v>155</v>
      </c>
      <c r="Q94" s="931" t="s">
        <v>71</v>
      </c>
      <c r="R94" s="933"/>
      <c r="S94" s="933"/>
      <c r="T94" s="931"/>
      <c r="U94" s="931"/>
      <c r="V94" s="934"/>
      <c r="W94" s="931"/>
      <c r="X94" s="931"/>
      <c r="Y94" s="947"/>
      <c r="Z94" s="1323" t="s">
        <v>3729</v>
      </c>
      <c r="AA94" s="931">
        <v>13552</v>
      </c>
      <c r="AB94" s="1313">
        <f t="shared" si="16"/>
        <v>13.552</v>
      </c>
      <c r="AC94" s="935">
        <v>6</v>
      </c>
      <c r="AD94" s="936"/>
      <c r="AE94" s="936"/>
      <c r="AF94" s="936"/>
      <c r="AG94" s="936"/>
      <c r="AH94" s="1314"/>
      <c r="AI94" s="1271">
        <f>+VLOOKUP(C94,Itemizado_Piping!$C:$K,9,FALSE)</f>
        <v>1.772</v>
      </c>
      <c r="AJ94" s="1149">
        <v>4.4273907910271554E-2</v>
      </c>
      <c r="AK94" s="1150">
        <v>0.60000000000000009</v>
      </c>
      <c r="AL94" s="1149">
        <f t="shared" si="17"/>
        <v>0</v>
      </c>
      <c r="AM94" s="1135">
        <f t="shared" si="18"/>
        <v>0</v>
      </c>
      <c r="AN94" s="1328">
        <f t="shared" si="19"/>
        <v>4.4273907910271554E-2</v>
      </c>
      <c r="AO94" s="1127">
        <f t="shared" si="20"/>
        <v>0.60000000000000009</v>
      </c>
      <c r="AP94" s="1318">
        <f t="shared" si="21"/>
        <v>0</v>
      </c>
      <c r="AQ94" s="1319"/>
      <c r="AR94" s="1139">
        <f t="shared" si="22"/>
        <v>6</v>
      </c>
      <c r="AS94" s="1325">
        <f t="shared" si="23"/>
        <v>0</v>
      </c>
      <c r="AT94" s="1325">
        <f t="shared" si="24"/>
        <v>0</v>
      </c>
      <c r="AU94" s="1325">
        <f t="shared" si="25"/>
        <v>0</v>
      </c>
      <c r="AV94" s="1141">
        <f t="shared" si="26"/>
        <v>0</v>
      </c>
      <c r="AW94" s="1329">
        <v>0</v>
      </c>
      <c r="AX94" s="1150">
        <v>0</v>
      </c>
      <c r="AY94" s="1149">
        <f t="shared" si="27"/>
        <v>4.4273907910271554E-2</v>
      </c>
      <c r="AZ94" s="1150">
        <f t="shared" si="28"/>
        <v>0.60000000000000009</v>
      </c>
      <c r="BA94" s="1149">
        <f t="shared" si="29"/>
        <v>4.4273907910271554E-2</v>
      </c>
      <c r="BB94" s="1150">
        <f t="shared" si="30"/>
        <v>0.60000000000000009</v>
      </c>
    </row>
    <row r="95" spans="2:54" ht="14.65" customHeight="1">
      <c r="B95" s="911">
        <v>89</v>
      </c>
      <c r="C95" s="913" t="s">
        <v>3022</v>
      </c>
      <c r="D95" s="931" t="s">
        <v>150</v>
      </c>
      <c r="E95" s="928" t="s">
        <v>7</v>
      </c>
      <c r="F95" s="931" t="s">
        <v>237</v>
      </c>
      <c r="G95" s="931">
        <v>5</v>
      </c>
      <c r="H95" s="931"/>
      <c r="I95" s="931" t="s">
        <v>299</v>
      </c>
      <c r="J95" s="931">
        <v>999</v>
      </c>
      <c r="K95" s="931"/>
      <c r="L95" s="931" t="s">
        <v>114</v>
      </c>
      <c r="M95" s="931">
        <v>300</v>
      </c>
      <c r="N95" s="947" t="s">
        <v>179</v>
      </c>
      <c r="O95" s="931" t="s">
        <v>180</v>
      </c>
      <c r="P95" s="948" t="s">
        <v>155</v>
      </c>
      <c r="Q95" s="931" t="s">
        <v>71</v>
      </c>
      <c r="R95" s="933" t="s">
        <v>287</v>
      </c>
      <c r="S95" s="933" t="s">
        <v>300</v>
      </c>
      <c r="T95" s="931"/>
      <c r="U95" s="931">
        <v>170</v>
      </c>
      <c r="V95" s="934"/>
      <c r="W95" s="931"/>
      <c r="X95" s="931"/>
      <c r="Y95" s="947"/>
      <c r="Z95" s="1323" t="s">
        <v>3742</v>
      </c>
      <c r="AA95" s="931">
        <v>16000</v>
      </c>
      <c r="AB95" s="1313">
        <f t="shared" si="16"/>
        <v>16</v>
      </c>
      <c r="AC95" s="935">
        <v>16</v>
      </c>
      <c r="AD95" s="936"/>
      <c r="AE95" s="936"/>
      <c r="AF95" s="936"/>
      <c r="AG95" s="936">
        <v>12</v>
      </c>
      <c r="AH95" s="1314"/>
      <c r="AI95" s="1271">
        <f>+VLOOKUP(C95,Itemizado_Piping!$C:$K,9,FALSE)</f>
        <v>12.759</v>
      </c>
      <c r="AJ95" s="1149">
        <v>0.4</v>
      </c>
      <c r="AK95" s="1150">
        <v>6.4</v>
      </c>
      <c r="AL95" s="1149">
        <f t="shared" si="17"/>
        <v>0</v>
      </c>
      <c r="AM95" s="1135">
        <f t="shared" si="18"/>
        <v>0</v>
      </c>
      <c r="AN95" s="1328">
        <f t="shared" si="19"/>
        <v>0.4</v>
      </c>
      <c r="AO95" s="1127">
        <f t="shared" si="20"/>
        <v>6.4</v>
      </c>
      <c r="AP95" s="1318">
        <f t="shared" si="21"/>
        <v>0</v>
      </c>
      <c r="AQ95" s="1319"/>
      <c r="AR95" s="1139">
        <f t="shared" si="22"/>
        <v>16</v>
      </c>
      <c r="AS95" s="1325">
        <f t="shared" si="23"/>
        <v>0</v>
      </c>
      <c r="AT95" s="1325">
        <f t="shared" si="24"/>
        <v>0</v>
      </c>
      <c r="AU95" s="1325">
        <f t="shared" si="25"/>
        <v>12</v>
      </c>
      <c r="AV95" s="1141">
        <f t="shared" si="26"/>
        <v>0</v>
      </c>
      <c r="AW95" s="1329">
        <v>0.2</v>
      </c>
      <c r="AX95" s="1150">
        <v>3.2</v>
      </c>
      <c r="AY95" s="1149">
        <f t="shared" si="27"/>
        <v>0.2</v>
      </c>
      <c r="AZ95" s="1150">
        <f t="shared" si="28"/>
        <v>3.2</v>
      </c>
      <c r="BA95" s="1149">
        <f t="shared" si="29"/>
        <v>0.4</v>
      </c>
      <c r="BB95" s="1150">
        <f t="shared" si="30"/>
        <v>6.4</v>
      </c>
    </row>
    <row r="96" spans="2:54" ht="16.149999999999999" customHeight="1">
      <c r="B96" s="911">
        <v>90</v>
      </c>
      <c r="C96" s="913" t="s">
        <v>3022</v>
      </c>
      <c r="D96" s="931" t="s">
        <v>150</v>
      </c>
      <c r="E96" s="928" t="s">
        <v>7</v>
      </c>
      <c r="F96" s="931" t="s">
        <v>237</v>
      </c>
      <c r="G96" s="931" t="s">
        <v>301</v>
      </c>
      <c r="H96" s="931">
        <v>0</v>
      </c>
      <c r="I96" s="931" t="s">
        <v>302</v>
      </c>
      <c r="J96" s="931">
        <v>1000</v>
      </c>
      <c r="K96" s="931">
        <v>1</v>
      </c>
      <c r="L96" s="931" t="s">
        <v>114</v>
      </c>
      <c r="M96" s="931">
        <v>300</v>
      </c>
      <c r="N96" s="947" t="s">
        <v>174</v>
      </c>
      <c r="O96" s="931" t="s">
        <v>175</v>
      </c>
      <c r="P96" s="948" t="s">
        <v>155</v>
      </c>
      <c r="Q96" s="931" t="s">
        <v>168</v>
      </c>
      <c r="R96" s="933" t="s">
        <v>290</v>
      </c>
      <c r="S96" s="933" t="s">
        <v>303</v>
      </c>
      <c r="T96" s="931"/>
      <c r="U96" s="931">
        <v>170</v>
      </c>
      <c r="V96" s="934"/>
      <c r="W96" s="931"/>
      <c r="X96" s="931"/>
      <c r="Y96" s="947"/>
      <c r="Z96" s="1323" t="s">
        <v>3743</v>
      </c>
      <c r="AA96" s="931">
        <v>17569</v>
      </c>
      <c r="AB96" s="1313">
        <f t="shared" si="16"/>
        <v>17.568999999999999</v>
      </c>
      <c r="AC96" s="935">
        <v>13.3</v>
      </c>
      <c r="AD96" s="936">
        <v>13.3</v>
      </c>
      <c r="AE96" s="936">
        <v>13.3</v>
      </c>
      <c r="AF96" s="936">
        <v>13.3</v>
      </c>
      <c r="AG96" s="936">
        <v>13.3</v>
      </c>
      <c r="AH96" s="1314"/>
      <c r="AI96" s="1271">
        <f>+VLOOKUP(C96,Itemizado_Piping!$C:$K,9,FALSE)</f>
        <v>12.759</v>
      </c>
      <c r="AJ96" s="1324">
        <v>0.68131367750014238</v>
      </c>
      <c r="AK96" s="1141">
        <v>11.97</v>
      </c>
      <c r="AL96" s="1149">
        <f t="shared" si="17"/>
        <v>0</v>
      </c>
      <c r="AM96" s="1127">
        <f t="shared" si="18"/>
        <v>0</v>
      </c>
      <c r="AN96" s="1317">
        <f t="shared" si="19"/>
        <v>0.68131367750014238</v>
      </c>
      <c r="AO96" s="1127">
        <f t="shared" si="20"/>
        <v>11.97</v>
      </c>
      <c r="AP96" s="1318">
        <f t="shared" si="21"/>
        <v>0</v>
      </c>
      <c r="AQ96" s="1319"/>
      <c r="AR96" s="1139">
        <f t="shared" si="22"/>
        <v>13.3</v>
      </c>
      <c r="AS96" s="1325">
        <f t="shared" si="23"/>
        <v>13.3</v>
      </c>
      <c r="AT96" s="1325">
        <f t="shared" si="24"/>
        <v>13.3</v>
      </c>
      <c r="AU96" s="1325">
        <f t="shared" si="25"/>
        <v>13.3</v>
      </c>
      <c r="AV96" s="1141">
        <f t="shared" si="26"/>
        <v>0</v>
      </c>
      <c r="AW96" s="1326">
        <v>0.68131367750014238</v>
      </c>
      <c r="AX96" s="1141">
        <v>11.97</v>
      </c>
      <c r="AY96" s="1149">
        <f t="shared" si="27"/>
        <v>0</v>
      </c>
      <c r="AZ96" s="1141">
        <f t="shared" si="28"/>
        <v>0</v>
      </c>
      <c r="BA96" s="1327">
        <f t="shared" si="29"/>
        <v>0.68131367750014238</v>
      </c>
      <c r="BB96" s="1141">
        <f t="shared" si="30"/>
        <v>11.97</v>
      </c>
    </row>
    <row r="97" spans="2:54" ht="16.149999999999999" customHeight="1">
      <c r="B97" s="911">
        <v>91</v>
      </c>
      <c r="C97" s="913" t="s">
        <v>3022</v>
      </c>
      <c r="D97" s="931" t="s">
        <v>150</v>
      </c>
      <c r="E97" s="928" t="s">
        <v>7</v>
      </c>
      <c r="F97" s="931" t="s">
        <v>237</v>
      </c>
      <c r="G97" s="931" t="s">
        <v>301</v>
      </c>
      <c r="H97" s="931">
        <v>0</v>
      </c>
      <c r="I97" s="931" t="s">
        <v>302</v>
      </c>
      <c r="J97" s="931">
        <v>1000</v>
      </c>
      <c r="K97" s="931">
        <v>2</v>
      </c>
      <c r="L97" s="931" t="s">
        <v>114</v>
      </c>
      <c r="M97" s="931">
        <v>300</v>
      </c>
      <c r="N97" s="947" t="s">
        <v>174</v>
      </c>
      <c r="O97" s="931" t="s">
        <v>175</v>
      </c>
      <c r="P97" s="948" t="s">
        <v>155</v>
      </c>
      <c r="Q97" s="931" t="s">
        <v>168</v>
      </c>
      <c r="R97" s="933"/>
      <c r="S97" s="933"/>
      <c r="T97" s="931"/>
      <c r="U97" s="931"/>
      <c r="V97" s="934"/>
      <c r="W97" s="931"/>
      <c r="X97" s="931"/>
      <c r="Y97" s="947"/>
      <c r="Z97" s="1323" t="s">
        <v>3743</v>
      </c>
      <c r="AA97" s="931">
        <v>47406</v>
      </c>
      <c r="AB97" s="1313">
        <f t="shared" si="16"/>
        <v>47.405999999999999</v>
      </c>
      <c r="AC97" s="935">
        <v>47.405999999999999</v>
      </c>
      <c r="AD97" s="936">
        <v>47.405999999999999</v>
      </c>
      <c r="AE97" s="936">
        <v>47.4</v>
      </c>
      <c r="AF97" s="936">
        <v>47.4</v>
      </c>
      <c r="AG97" s="936">
        <v>47.405999999999999</v>
      </c>
      <c r="AH97" s="1314"/>
      <c r="AI97" s="1271">
        <f>+VLOOKUP(C97,Itemizado_Piping!$C:$K,9,FALSE)</f>
        <v>12.759</v>
      </c>
      <c r="AJ97" s="1324">
        <v>0.89998101506138461</v>
      </c>
      <c r="AK97" s="1141">
        <v>42.664499999999997</v>
      </c>
      <c r="AL97" s="1149">
        <f t="shared" si="17"/>
        <v>0</v>
      </c>
      <c r="AM97" s="1127">
        <f t="shared" si="18"/>
        <v>0</v>
      </c>
      <c r="AN97" s="1317">
        <f t="shared" si="19"/>
        <v>0.89998101506138461</v>
      </c>
      <c r="AO97" s="1127">
        <f t="shared" si="20"/>
        <v>42.664499999999997</v>
      </c>
      <c r="AP97" s="1318">
        <f t="shared" si="21"/>
        <v>0</v>
      </c>
      <c r="AQ97" s="1319"/>
      <c r="AR97" s="1139">
        <f t="shared" si="22"/>
        <v>47.405999999999999</v>
      </c>
      <c r="AS97" s="1325">
        <f t="shared" si="23"/>
        <v>47.405999999999999</v>
      </c>
      <c r="AT97" s="1325">
        <f t="shared" si="24"/>
        <v>47.4</v>
      </c>
      <c r="AU97" s="1325">
        <f t="shared" si="25"/>
        <v>47.405999999999999</v>
      </c>
      <c r="AV97" s="1141">
        <f t="shared" si="26"/>
        <v>0</v>
      </c>
      <c r="AW97" s="1326">
        <v>0.89998101506138461</v>
      </c>
      <c r="AX97" s="1141">
        <v>42.664499999999997</v>
      </c>
      <c r="AY97" s="1149">
        <f t="shared" si="27"/>
        <v>0</v>
      </c>
      <c r="AZ97" s="1141">
        <f t="shared" si="28"/>
        <v>0</v>
      </c>
      <c r="BA97" s="1327">
        <f t="shared" si="29"/>
        <v>0.89998101506138461</v>
      </c>
      <c r="BB97" s="1141">
        <f t="shared" si="30"/>
        <v>42.664499999999997</v>
      </c>
    </row>
    <row r="98" spans="2:54" ht="16.149999999999999" customHeight="1">
      <c r="B98" s="911">
        <v>92</v>
      </c>
      <c r="C98" s="913" t="s">
        <v>3022</v>
      </c>
      <c r="D98" s="931" t="s">
        <v>150</v>
      </c>
      <c r="E98" s="928" t="s">
        <v>7</v>
      </c>
      <c r="F98" s="931" t="s">
        <v>237</v>
      </c>
      <c r="G98" s="931" t="s">
        <v>301</v>
      </c>
      <c r="H98" s="931">
        <v>0</v>
      </c>
      <c r="I98" s="931" t="s">
        <v>302</v>
      </c>
      <c r="J98" s="931">
        <v>1000</v>
      </c>
      <c r="K98" s="931">
        <v>3</v>
      </c>
      <c r="L98" s="931" t="s">
        <v>114</v>
      </c>
      <c r="M98" s="931">
        <v>300</v>
      </c>
      <c r="N98" s="947" t="s">
        <v>174</v>
      </c>
      <c r="O98" s="931" t="s">
        <v>175</v>
      </c>
      <c r="P98" s="948" t="s">
        <v>155</v>
      </c>
      <c r="Q98" s="931" t="s">
        <v>168</v>
      </c>
      <c r="R98" s="933"/>
      <c r="S98" s="933"/>
      <c r="T98" s="931"/>
      <c r="U98" s="931"/>
      <c r="V98" s="934"/>
      <c r="W98" s="931"/>
      <c r="X98" s="931"/>
      <c r="Y98" s="947"/>
      <c r="Z98" s="1323" t="s">
        <v>3743</v>
      </c>
      <c r="AA98" s="931">
        <v>10859</v>
      </c>
      <c r="AB98" s="1313">
        <f t="shared" si="16"/>
        <v>10.859</v>
      </c>
      <c r="AC98" s="935">
        <v>6.4</v>
      </c>
      <c r="AD98" s="936">
        <v>6.4</v>
      </c>
      <c r="AE98" s="936">
        <v>6.4</v>
      </c>
      <c r="AF98" s="936">
        <v>6.4</v>
      </c>
      <c r="AG98" s="936">
        <v>6.4</v>
      </c>
      <c r="AH98" s="1314"/>
      <c r="AI98" s="1271">
        <f>+VLOOKUP(C98,Itemizado_Piping!$C:$K,9,FALSE)</f>
        <v>12.759</v>
      </c>
      <c r="AJ98" s="1324">
        <v>0.53043558338705232</v>
      </c>
      <c r="AK98" s="1141">
        <v>5.7600000000000007</v>
      </c>
      <c r="AL98" s="1149">
        <f t="shared" si="17"/>
        <v>0</v>
      </c>
      <c r="AM98" s="1127">
        <f t="shared" si="18"/>
        <v>0</v>
      </c>
      <c r="AN98" s="1317">
        <f t="shared" si="19"/>
        <v>0.53043558338705232</v>
      </c>
      <c r="AO98" s="1127">
        <f t="shared" si="20"/>
        <v>5.7600000000000007</v>
      </c>
      <c r="AP98" s="1318">
        <f t="shared" si="21"/>
        <v>0</v>
      </c>
      <c r="AQ98" s="1319"/>
      <c r="AR98" s="1139">
        <f t="shared" si="22"/>
        <v>6.4</v>
      </c>
      <c r="AS98" s="1325">
        <f t="shared" si="23"/>
        <v>6.4</v>
      </c>
      <c r="AT98" s="1325">
        <f t="shared" si="24"/>
        <v>6.4</v>
      </c>
      <c r="AU98" s="1325">
        <f t="shared" si="25"/>
        <v>6.4</v>
      </c>
      <c r="AV98" s="1141">
        <f t="shared" si="26"/>
        <v>0</v>
      </c>
      <c r="AW98" s="1326">
        <v>0.53043558338705232</v>
      </c>
      <c r="AX98" s="1141">
        <v>5.7600000000000007</v>
      </c>
      <c r="AY98" s="1149">
        <f t="shared" si="27"/>
        <v>0</v>
      </c>
      <c r="AZ98" s="1141">
        <f t="shared" si="28"/>
        <v>0</v>
      </c>
      <c r="BA98" s="1327">
        <f t="shared" si="29"/>
        <v>0.53043558338705232</v>
      </c>
      <c r="BB98" s="1141">
        <f t="shared" si="30"/>
        <v>5.7600000000000007</v>
      </c>
    </row>
    <row r="99" spans="2:54" ht="14.65" customHeight="1">
      <c r="B99" s="911">
        <v>93</v>
      </c>
      <c r="C99" s="913" t="s">
        <v>3022</v>
      </c>
      <c r="D99" s="931" t="s">
        <v>150</v>
      </c>
      <c r="E99" s="928" t="s">
        <v>7</v>
      </c>
      <c r="F99" s="931" t="s">
        <v>237</v>
      </c>
      <c r="G99" s="931"/>
      <c r="H99" s="931"/>
      <c r="I99" s="931" t="s">
        <v>304</v>
      </c>
      <c r="J99" s="931">
        <v>1001</v>
      </c>
      <c r="K99" s="931"/>
      <c r="L99" s="931" t="s">
        <v>114</v>
      </c>
      <c r="M99" s="931">
        <v>300</v>
      </c>
      <c r="N99" s="947" t="s">
        <v>179</v>
      </c>
      <c r="O99" s="931" t="s">
        <v>180</v>
      </c>
      <c r="P99" s="948" t="s">
        <v>155</v>
      </c>
      <c r="Q99" s="931" t="s">
        <v>71</v>
      </c>
      <c r="R99" s="933" t="s">
        <v>300</v>
      </c>
      <c r="S99" s="933" t="s">
        <v>305</v>
      </c>
      <c r="T99" s="931"/>
      <c r="U99" s="931">
        <v>170</v>
      </c>
      <c r="V99" s="934"/>
      <c r="W99" s="931"/>
      <c r="X99" s="931"/>
      <c r="Y99" s="947"/>
      <c r="Z99" s="1323" t="s">
        <v>3744</v>
      </c>
      <c r="AA99" s="931">
        <v>1565000</v>
      </c>
      <c r="AB99" s="1313">
        <f t="shared" si="16"/>
        <v>1565</v>
      </c>
      <c r="AC99" s="935"/>
      <c r="AD99" s="936"/>
      <c r="AE99" s="936"/>
      <c r="AF99" s="936"/>
      <c r="AG99" s="936"/>
      <c r="AH99" s="1314"/>
      <c r="AI99" s="1271">
        <f>+VLOOKUP(C99,Itemizado_Piping!$C:$K,9,FALSE)</f>
        <v>12.759</v>
      </c>
      <c r="AJ99" s="1149">
        <v>0</v>
      </c>
      <c r="AK99" s="1150">
        <v>0</v>
      </c>
      <c r="AL99" s="1149">
        <f t="shared" si="17"/>
        <v>0</v>
      </c>
      <c r="AM99" s="1135">
        <f t="shared" si="18"/>
        <v>0</v>
      </c>
      <c r="AN99" s="1328">
        <f t="shared" si="19"/>
        <v>0</v>
      </c>
      <c r="AO99" s="1127">
        <f t="shared" si="20"/>
        <v>0</v>
      </c>
      <c r="AP99" s="1318">
        <f t="shared" si="21"/>
        <v>0</v>
      </c>
      <c r="AQ99" s="1319"/>
      <c r="AR99" s="1139">
        <f t="shared" si="22"/>
        <v>0</v>
      </c>
      <c r="AS99" s="1325">
        <f t="shared" si="23"/>
        <v>0</v>
      </c>
      <c r="AT99" s="1325">
        <f t="shared" si="24"/>
        <v>0</v>
      </c>
      <c r="AU99" s="1325">
        <f t="shared" si="25"/>
        <v>0</v>
      </c>
      <c r="AV99" s="1141">
        <f t="shared" si="26"/>
        <v>0</v>
      </c>
      <c r="AW99" s="1329">
        <v>0</v>
      </c>
      <c r="AX99" s="1150">
        <v>0</v>
      </c>
      <c r="AY99" s="1149">
        <f t="shared" si="27"/>
        <v>0</v>
      </c>
      <c r="AZ99" s="1150">
        <f t="shared" si="28"/>
        <v>0</v>
      </c>
      <c r="BA99" s="1149">
        <f t="shared" si="29"/>
        <v>0</v>
      </c>
      <c r="BB99" s="1150">
        <f t="shared" si="30"/>
        <v>0</v>
      </c>
    </row>
    <row r="100" spans="2:54" ht="14.65" customHeight="1">
      <c r="B100" s="911">
        <v>94</v>
      </c>
      <c r="C100" s="913" t="s">
        <v>3042</v>
      </c>
      <c r="D100" s="931" t="s">
        <v>150</v>
      </c>
      <c r="E100" s="928" t="s">
        <v>7</v>
      </c>
      <c r="F100" s="931" t="s">
        <v>189</v>
      </c>
      <c r="G100" s="931"/>
      <c r="H100" s="931"/>
      <c r="I100" s="931" t="s">
        <v>306</v>
      </c>
      <c r="J100" s="931">
        <v>1002</v>
      </c>
      <c r="K100" s="931"/>
      <c r="L100" s="931" t="s">
        <v>307</v>
      </c>
      <c r="M100" s="931">
        <v>50</v>
      </c>
      <c r="N100" s="947" t="s">
        <v>174</v>
      </c>
      <c r="O100" s="931" t="s">
        <v>308</v>
      </c>
      <c r="P100" s="948" t="s">
        <v>155</v>
      </c>
      <c r="Q100" s="931" t="s">
        <v>71</v>
      </c>
      <c r="R100" s="933" t="s">
        <v>309</v>
      </c>
      <c r="S100" s="933" t="s">
        <v>310</v>
      </c>
      <c r="T100" s="931"/>
      <c r="U100" s="931">
        <v>30</v>
      </c>
      <c r="V100" s="934"/>
      <c r="W100" s="931"/>
      <c r="X100" s="931"/>
      <c r="Y100" s="947"/>
      <c r="Z100" s="1323"/>
      <c r="AA100" s="931"/>
      <c r="AB100" s="1313">
        <f t="shared" si="16"/>
        <v>0</v>
      </c>
      <c r="AC100" s="935"/>
      <c r="AD100" s="936"/>
      <c r="AE100" s="936"/>
      <c r="AF100" s="936"/>
      <c r="AG100" s="936"/>
      <c r="AH100" s="1314"/>
      <c r="AI100" s="1271">
        <f>+VLOOKUP(C100,Itemizado_Piping!$C:$K,9,FALSE)</f>
        <v>2.573</v>
      </c>
      <c r="AJ100" s="1149">
        <v>0</v>
      </c>
      <c r="AK100" s="1150">
        <v>0</v>
      </c>
      <c r="AL100" s="1149">
        <f t="shared" si="17"/>
        <v>0</v>
      </c>
      <c r="AM100" s="1135">
        <f t="shared" si="18"/>
        <v>0</v>
      </c>
      <c r="AN100" s="1328">
        <f t="shared" si="19"/>
        <v>0</v>
      </c>
      <c r="AO100" s="1127">
        <f t="shared" si="20"/>
        <v>0</v>
      </c>
      <c r="AP100" s="1318">
        <f t="shared" si="21"/>
        <v>0</v>
      </c>
      <c r="AQ100" s="1319"/>
      <c r="AR100" s="1139">
        <f t="shared" si="22"/>
        <v>0</v>
      </c>
      <c r="AS100" s="1325">
        <f t="shared" si="23"/>
        <v>0</v>
      </c>
      <c r="AT100" s="1325">
        <f t="shared" si="24"/>
        <v>0</v>
      </c>
      <c r="AU100" s="1325">
        <f t="shared" si="25"/>
        <v>0</v>
      </c>
      <c r="AV100" s="1141">
        <f t="shared" si="26"/>
        <v>0</v>
      </c>
      <c r="AW100" s="1329">
        <v>0</v>
      </c>
      <c r="AX100" s="1150">
        <v>0</v>
      </c>
      <c r="AY100" s="1149">
        <f t="shared" si="27"/>
        <v>0</v>
      </c>
      <c r="AZ100" s="1150">
        <f t="shared" si="28"/>
        <v>0</v>
      </c>
      <c r="BA100" s="1149">
        <f t="shared" si="29"/>
        <v>0</v>
      </c>
      <c r="BB100" s="1150">
        <f t="shared" si="30"/>
        <v>0</v>
      </c>
    </row>
    <row r="101" spans="2:54" ht="14.65" customHeight="1">
      <c r="B101" s="911">
        <v>95</v>
      </c>
      <c r="C101" s="913" t="s">
        <v>3042</v>
      </c>
      <c r="D101" s="931" t="s">
        <v>150</v>
      </c>
      <c r="E101" s="928" t="s">
        <v>7</v>
      </c>
      <c r="F101" s="931" t="s">
        <v>189</v>
      </c>
      <c r="G101" s="931"/>
      <c r="H101" s="931"/>
      <c r="I101" s="931" t="s">
        <v>311</v>
      </c>
      <c r="J101" s="931">
        <v>1003</v>
      </c>
      <c r="K101" s="931"/>
      <c r="L101" s="931" t="s">
        <v>307</v>
      </c>
      <c r="M101" s="931">
        <v>50</v>
      </c>
      <c r="N101" s="947" t="s">
        <v>174</v>
      </c>
      <c r="O101" s="931" t="s">
        <v>308</v>
      </c>
      <c r="P101" s="948" t="s">
        <v>155</v>
      </c>
      <c r="Q101" s="931" t="s">
        <v>71</v>
      </c>
      <c r="R101" s="933" t="s">
        <v>309</v>
      </c>
      <c r="S101" s="933" t="s">
        <v>310</v>
      </c>
      <c r="T101" s="931"/>
      <c r="U101" s="931">
        <v>30</v>
      </c>
      <c r="V101" s="934"/>
      <c r="W101" s="931"/>
      <c r="X101" s="931"/>
      <c r="Y101" s="947"/>
      <c r="Z101" s="1323"/>
      <c r="AA101" s="931"/>
      <c r="AB101" s="1313">
        <f t="shared" si="16"/>
        <v>0</v>
      </c>
      <c r="AC101" s="935"/>
      <c r="AD101" s="936"/>
      <c r="AE101" s="936"/>
      <c r="AF101" s="936"/>
      <c r="AG101" s="936"/>
      <c r="AH101" s="1314"/>
      <c r="AI101" s="1271">
        <f>+VLOOKUP(C101,Itemizado_Piping!$C:$K,9,FALSE)</f>
        <v>2.573</v>
      </c>
      <c r="AJ101" s="1149">
        <v>0</v>
      </c>
      <c r="AK101" s="1150">
        <v>0</v>
      </c>
      <c r="AL101" s="1149">
        <f t="shared" si="17"/>
        <v>0</v>
      </c>
      <c r="AM101" s="1135">
        <f t="shared" si="18"/>
        <v>0</v>
      </c>
      <c r="AN101" s="1328">
        <f t="shared" si="19"/>
        <v>0</v>
      </c>
      <c r="AO101" s="1127">
        <f t="shared" si="20"/>
        <v>0</v>
      </c>
      <c r="AP101" s="1318">
        <f t="shared" si="21"/>
        <v>0</v>
      </c>
      <c r="AQ101" s="1319"/>
      <c r="AR101" s="1139">
        <f t="shared" si="22"/>
        <v>0</v>
      </c>
      <c r="AS101" s="1325">
        <f t="shared" si="23"/>
        <v>0</v>
      </c>
      <c r="AT101" s="1325">
        <f t="shared" si="24"/>
        <v>0</v>
      </c>
      <c r="AU101" s="1325">
        <f t="shared" si="25"/>
        <v>0</v>
      </c>
      <c r="AV101" s="1141">
        <f t="shared" si="26"/>
        <v>0</v>
      </c>
      <c r="AW101" s="1329">
        <v>0</v>
      </c>
      <c r="AX101" s="1150">
        <v>0</v>
      </c>
      <c r="AY101" s="1149">
        <f t="shared" si="27"/>
        <v>0</v>
      </c>
      <c r="AZ101" s="1150">
        <f t="shared" si="28"/>
        <v>0</v>
      </c>
      <c r="BA101" s="1149">
        <f t="shared" si="29"/>
        <v>0</v>
      </c>
      <c r="BB101" s="1150">
        <f t="shared" si="30"/>
        <v>0</v>
      </c>
    </row>
    <row r="102" spans="2:54" ht="14.65" customHeight="1">
      <c r="B102" s="911">
        <v>96</v>
      </c>
      <c r="C102" s="913" t="s">
        <v>3036</v>
      </c>
      <c r="D102" s="931" t="s">
        <v>150</v>
      </c>
      <c r="E102" s="928" t="s">
        <v>7</v>
      </c>
      <c r="F102" s="931" t="s">
        <v>237</v>
      </c>
      <c r="G102" s="931"/>
      <c r="H102" s="931"/>
      <c r="I102" s="931" t="s">
        <v>312</v>
      </c>
      <c r="J102" s="931">
        <v>1004</v>
      </c>
      <c r="K102" s="931"/>
      <c r="L102" s="931" t="s">
        <v>195</v>
      </c>
      <c r="M102" s="931">
        <v>80</v>
      </c>
      <c r="N102" s="947" t="s">
        <v>179</v>
      </c>
      <c r="O102" s="931" t="s">
        <v>180</v>
      </c>
      <c r="P102" s="948" t="s">
        <v>155</v>
      </c>
      <c r="Q102" s="931" t="s">
        <v>71</v>
      </c>
      <c r="R102" s="933" t="s">
        <v>260</v>
      </c>
      <c r="S102" s="933" t="s">
        <v>313</v>
      </c>
      <c r="T102" s="931"/>
      <c r="U102" s="931">
        <v>170</v>
      </c>
      <c r="V102" s="934"/>
      <c r="W102" s="931"/>
      <c r="X102" s="931"/>
      <c r="Y102" s="947"/>
      <c r="Z102" s="1323" t="s">
        <v>3732</v>
      </c>
      <c r="AA102" s="931">
        <v>4300</v>
      </c>
      <c r="AB102" s="1313">
        <f t="shared" si="16"/>
        <v>4.3</v>
      </c>
      <c r="AC102" s="935"/>
      <c r="AD102" s="936"/>
      <c r="AE102" s="936"/>
      <c r="AF102" s="936"/>
      <c r="AG102" s="936"/>
      <c r="AH102" s="1314"/>
      <c r="AI102" s="1271">
        <f>+VLOOKUP(C102,Itemizado_Piping!$C:$K,9,FALSE)</f>
        <v>1.772</v>
      </c>
      <c r="AJ102" s="1149">
        <v>0</v>
      </c>
      <c r="AK102" s="1150">
        <v>0</v>
      </c>
      <c r="AL102" s="1149">
        <f t="shared" si="17"/>
        <v>0</v>
      </c>
      <c r="AM102" s="1135">
        <f t="shared" si="18"/>
        <v>0</v>
      </c>
      <c r="AN102" s="1328">
        <f t="shared" si="19"/>
        <v>0</v>
      </c>
      <c r="AO102" s="1127">
        <f t="shared" si="20"/>
        <v>0</v>
      </c>
      <c r="AP102" s="1318">
        <f t="shared" si="21"/>
        <v>0</v>
      </c>
      <c r="AQ102" s="1319"/>
      <c r="AR102" s="1139">
        <f t="shared" si="22"/>
        <v>0</v>
      </c>
      <c r="AS102" s="1325">
        <f t="shared" si="23"/>
        <v>0</v>
      </c>
      <c r="AT102" s="1325">
        <f t="shared" si="24"/>
        <v>0</v>
      </c>
      <c r="AU102" s="1325">
        <f t="shared" si="25"/>
        <v>0</v>
      </c>
      <c r="AV102" s="1141">
        <f t="shared" si="26"/>
        <v>0</v>
      </c>
      <c r="AW102" s="1329">
        <v>0</v>
      </c>
      <c r="AX102" s="1150">
        <v>0</v>
      </c>
      <c r="AY102" s="1149">
        <f t="shared" si="27"/>
        <v>0</v>
      </c>
      <c r="AZ102" s="1150">
        <f t="shared" si="28"/>
        <v>0</v>
      </c>
      <c r="BA102" s="1149">
        <f t="shared" si="29"/>
        <v>0</v>
      </c>
      <c r="BB102" s="1150">
        <f t="shared" si="30"/>
        <v>0</v>
      </c>
    </row>
    <row r="103" spans="2:54" ht="14.65" customHeight="1">
      <c r="B103" s="911">
        <v>97</v>
      </c>
      <c r="C103" s="913" t="s">
        <v>3036</v>
      </c>
      <c r="D103" s="931" t="s">
        <v>150</v>
      </c>
      <c r="E103" s="928" t="s">
        <v>7</v>
      </c>
      <c r="F103" s="931" t="s">
        <v>237</v>
      </c>
      <c r="G103" s="931"/>
      <c r="H103" s="931"/>
      <c r="I103" s="931" t="s">
        <v>3745</v>
      </c>
      <c r="J103" s="931">
        <v>1004</v>
      </c>
      <c r="K103" s="931"/>
      <c r="L103" s="931" t="s">
        <v>195</v>
      </c>
      <c r="M103" s="931">
        <v>80</v>
      </c>
      <c r="N103" s="947"/>
      <c r="O103" s="931"/>
      <c r="P103" s="948"/>
      <c r="Q103" s="931"/>
      <c r="R103" s="933"/>
      <c r="S103" s="933"/>
      <c r="T103" s="931"/>
      <c r="U103" s="931"/>
      <c r="V103" s="934"/>
      <c r="W103" s="931"/>
      <c r="X103" s="931"/>
      <c r="Y103" s="947"/>
      <c r="Z103" s="1323" t="s">
        <v>3732</v>
      </c>
      <c r="AA103" s="931">
        <v>2500</v>
      </c>
      <c r="AB103" s="1313">
        <f t="shared" si="16"/>
        <v>2.5</v>
      </c>
      <c r="AC103" s="935"/>
      <c r="AD103" s="936"/>
      <c r="AE103" s="936"/>
      <c r="AF103" s="936"/>
      <c r="AG103" s="936"/>
      <c r="AH103" s="1314"/>
      <c r="AI103" s="1271"/>
      <c r="AJ103" s="1149"/>
      <c r="AK103" s="1150"/>
      <c r="AL103" s="1149"/>
      <c r="AM103" s="1135"/>
      <c r="AN103" s="1328"/>
      <c r="AO103" s="1127"/>
      <c r="AP103" s="1318"/>
      <c r="AQ103" s="1319"/>
      <c r="AR103" s="1139"/>
      <c r="AS103" s="1325"/>
      <c r="AT103" s="1325"/>
      <c r="AU103" s="1325"/>
      <c r="AV103" s="1141"/>
      <c r="AW103" s="1329"/>
      <c r="AX103" s="1150"/>
      <c r="AY103" s="1149"/>
      <c r="AZ103" s="1150"/>
      <c r="BA103" s="1149"/>
      <c r="BB103" s="1150"/>
    </row>
    <row r="104" spans="2:54" ht="14.65" customHeight="1">
      <c r="B104" s="911">
        <v>98</v>
      </c>
      <c r="C104" s="913" t="s">
        <v>3042</v>
      </c>
      <c r="D104" s="931" t="s">
        <v>150</v>
      </c>
      <c r="E104" s="928" t="s">
        <v>7</v>
      </c>
      <c r="F104" s="931" t="s">
        <v>237</v>
      </c>
      <c r="G104" s="931"/>
      <c r="H104" s="931"/>
      <c r="I104" s="931" t="s">
        <v>3745</v>
      </c>
      <c r="J104" s="931">
        <v>1004</v>
      </c>
      <c r="K104" s="931"/>
      <c r="L104" s="931" t="s">
        <v>3544</v>
      </c>
      <c r="M104" s="931"/>
      <c r="N104" s="947"/>
      <c r="O104" s="931"/>
      <c r="P104" s="948"/>
      <c r="Q104" s="931"/>
      <c r="R104" s="933"/>
      <c r="S104" s="933"/>
      <c r="T104" s="931"/>
      <c r="U104" s="931"/>
      <c r="V104" s="934"/>
      <c r="W104" s="931"/>
      <c r="X104" s="931"/>
      <c r="Y104" s="947"/>
      <c r="Z104" s="1323" t="s">
        <v>3732</v>
      </c>
      <c r="AA104" s="931">
        <v>3700</v>
      </c>
      <c r="AB104" s="1313">
        <f t="shared" si="16"/>
        <v>3.7</v>
      </c>
      <c r="AC104" s="935"/>
      <c r="AD104" s="936"/>
      <c r="AE104" s="936"/>
      <c r="AF104" s="936"/>
      <c r="AG104" s="936"/>
      <c r="AH104" s="1314"/>
      <c r="AI104" s="1271"/>
      <c r="AJ104" s="1149"/>
      <c r="AK104" s="1150"/>
      <c r="AL104" s="1149"/>
      <c r="AM104" s="1135"/>
      <c r="AN104" s="1328"/>
      <c r="AO104" s="1127"/>
      <c r="AP104" s="1318"/>
      <c r="AQ104" s="1319"/>
      <c r="AR104" s="1139"/>
      <c r="AS104" s="1325"/>
      <c r="AT104" s="1325"/>
      <c r="AU104" s="1325"/>
      <c r="AV104" s="1141"/>
      <c r="AW104" s="1329"/>
      <c r="AX104" s="1150"/>
      <c r="AY104" s="1149"/>
      <c r="AZ104" s="1150"/>
      <c r="BA104" s="1149"/>
      <c r="BB104" s="1150"/>
    </row>
    <row r="105" spans="2:54" ht="14.65" customHeight="1">
      <c r="B105" s="911">
        <v>99</v>
      </c>
      <c r="C105" s="913" t="s">
        <v>3036</v>
      </c>
      <c r="D105" s="931" t="s">
        <v>150</v>
      </c>
      <c r="E105" s="928" t="s">
        <v>7</v>
      </c>
      <c r="F105" s="931"/>
      <c r="G105" s="931" t="s">
        <v>314</v>
      </c>
      <c r="H105" s="931">
        <v>0</v>
      </c>
      <c r="I105" s="931" t="s">
        <v>315</v>
      </c>
      <c r="J105" s="931">
        <v>1006</v>
      </c>
      <c r="K105" s="931">
        <v>1</v>
      </c>
      <c r="L105" s="931" t="s">
        <v>195</v>
      </c>
      <c r="M105" s="931">
        <v>80</v>
      </c>
      <c r="N105" s="947" t="s">
        <v>174</v>
      </c>
      <c r="O105" s="931" t="s">
        <v>175</v>
      </c>
      <c r="P105" s="948" t="s">
        <v>155</v>
      </c>
      <c r="Q105" s="931" t="s">
        <v>168</v>
      </c>
      <c r="R105" s="933"/>
      <c r="S105" s="933"/>
      <c r="T105" s="931"/>
      <c r="U105" s="931"/>
      <c r="V105" s="934"/>
      <c r="W105" s="931"/>
      <c r="X105" s="931"/>
      <c r="Y105" s="947"/>
      <c r="Z105" s="1323" t="s">
        <v>3732</v>
      </c>
      <c r="AA105" s="931">
        <v>3055</v>
      </c>
      <c r="AB105" s="1313">
        <f t="shared" si="16"/>
        <v>3.0550000000000002</v>
      </c>
      <c r="AC105" s="935"/>
      <c r="AD105" s="936"/>
      <c r="AE105" s="936"/>
      <c r="AF105" s="936"/>
      <c r="AG105" s="936"/>
      <c r="AH105" s="1314"/>
      <c r="AI105" s="1271">
        <f>+VLOOKUP(C105,Itemizado_Piping!$C:$K,9,FALSE)</f>
        <v>1.772</v>
      </c>
      <c r="AJ105" s="1149">
        <v>0</v>
      </c>
      <c r="AK105" s="1150">
        <v>0</v>
      </c>
      <c r="AL105" s="1149">
        <f t="shared" si="17"/>
        <v>0</v>
      </c>
      <c r="AM105" s="1135">
        <f t="shared" si="18"/>
        <v>0</v>
      </c>
      <c r="AN105" s="1328">
        <f t="shared" si="19"/>
        <v>0</v>
      </c>
      <c r="AO105" s="1127">
        <f t="shared" si="20"/>
        <v>0</v>
      </c>
      <c r="AP105" s="1318">
        <f t="shared" si="21"/>
        <v>0</v>
      </c>
      <c r="AQ105" s="1319"/>
      <c r="AR105" s="1139">
        <f t="shared" si="22"/>
        <v>0</v>
      </c>
      <c r="AS105" s="1325">
        <f t="shared" si="23"/>
        <v>0</v>
      </c>
      <c r="AT105" s="1325">
        <f t="shared" si="24"/>
        <v>0</v>
      </c>
      <c r="AU105" s="1325">
        <f t="shared" si="25"/>
        <v>0</v>
      </c>
      <c r="AV105" s="1141">
        <f t="shared" si="26"/>
        <v>0</v>
      </c>
      <c r="AW105" s="1329">
        <v>0</v>
      </c>
      <c r="AX105" s="1150">
        <v>0</v>
      </c>
      <c r="AY105" s="1149">
        <f t="shared" si="27"/>
        <v>0</v>
      </c>
      <c r="AZ105" s="1150">
        <f t="shared" si="28"/>
        <v>0</v>
      </c>
      <c r="BA105" s="1149">
        <f t="shared" si="29"/>
        <v>0</v>
      </c>
      <c r="BB105" s="1150">
        <f t="shared" si="30"/>
        <v>0</v>
      </c>
    </row>
    <row r="106" spans="2:54" ht="14.65" customHeight="1">
      <c r="B106" s="911">
        <v>100</v>
      </c>
      <c r="C106" s="913" t="s">
        <v>3036</v>
      </c>
      <c r="D106" s="931" t="s">
        <v>150</v>
      </c>
      <c r="E106" s="928" t="s">
        <v>7</v>
      </c>
      <c r="F106" s="931" t="s">
        <v>237</v>
      </c>
      <c r="G106" s="931" t="s">
        <v>316</v>
      </c>
      <c r="H106" s="931">
        <v>0</v>
      </c>
      <c r="I106" s="931" t="s">
        <v>317</v>
      </c>
      <c r="J106" s="931">
        <v>1006</v>
      </c>
      <c r="K106" s="931">
        <v>1</v>
      </c>
      <c r="L106" s="931" t="s">
        <v>195</v>
      </c>
      <c r="M106" s="931">
        <v>80</v>
      </c>
      <c r="N106" s="947" t="s">
        <v>174</v>
      </c>
      <c r="O106" s="931" t="s">
        <v>175</v>
      </c>
      <c r="P106" s="948" t="s">
        <v>155</v>
      </c>
      <c r="Q106" s="931" t="s">
        <v>71</v>
      </c>
      <c r="R106" s="933" t="s">
        <v>318</v>
      </c>
      <c r="S106" s="933" t="s">
        <v>319</v>
      </c>
      <c r="T106" s="931"/>
      <c r="U106" s="931">
        <v>30</v>
      </c>
      <c r="V106" s="934"/>
      <c r="W106" s="931"/>
      <c r="X106" s="931"/>
      <c r="Y106" s="947"/>
      <c r="Z106" s="1323" t="s">
        <v>3733</v>
      </c>
      <c r="AA106" s="931">
        <v>6845</v>
      </c>
      <c r="AB106" s="1313">
        <f t="shared" si="16"/>
        <v>6.8449999999999998</v>
      </c>
      <c r="AC106" s="935"/>
      <c r="AD106" s="936"/>
      <c r="AE106" s="936"/>
      <c r="AF106" s="936"/>
      <c r="AG106" s="936"/>
      <c r="AH106" s="1314"/>
      <c r="AI106" s="1271">
        <f>+VLOOKUP(C106,Itemizado_Piping!$C:$K,9,FALSE)</f>
        <v>1.772</v>
      </c>
      <c r="AJ106" s="1149">
        <v>0</v>
      </c>
      <c r="AK106" s="1150">
        <v>0</v>
      </c>
      <c r="AL106" s="1149">
        <f t="shared" si="17"/>
        <v>0</v>
      </c>
      <c r="AM106" s="1135">
        <f t="shared" si="18"/>
        <v>0</v>
      </c>
      <c r="AN106" s="1328">
        <f t="shared" si="19"/>
        <v>0</v>
      </c>
      <c r="AO106" s="1127">
        <f t="shared" si="20"/>
        <v>0</v>
      </c>
      <c r="AP106" s="1318">
        <f t="shared" si="21"/>
        <v>0</v>
      </c>
      <c r="AQ106" s="1319"/>
      <c r="AR106" s="1139">
        <f t="shared" si="22"/>
        <v>0</v>
      </c>
      <c r="AS106" s="1325">
        <f t="shared" si="23"/>
        <v>0</v>
      </c>
      <c r="AT106" s="1325">
        <f t="shared" si="24"/>
        <v>0</v>
      </c>
      <c r="AU106" s="1325">
        <f t="shared" si="25"/>
        <v>0</v>
      </c>
      <c r="AV106" s="1141">
        <f t="shared" si="26"/>
        <v>0</v>
      </c>
      <c r="AW106" s="1329">
        <v>0</v>
      </c>
      <c r="AX106" s="1150">
        <v>0</v>
      </c>
      <c r="AY106" s="1149">
        <f t="shared" si="27"/>
        <v>0</v>
      </c>
      <c r="AZ106" s="1150">
        <f t="shared" si="28"/>
        <v>0</v>
      </c>
      <c r="BA106" s="1149">
        <f t="shared" si="29"/>
        <v>0</v>
      </c>
      <c r="BB106" s="1150">
        <f t="shared" si="30"/>
        <v>0</v>
      </c>
    </row>
    <row r="107" spans="2:54" ht="14.65" customHeight="1">
      <c r="B107" s="911">
        <v>101</v>
      </c>
      <c r="C107" s="913" t="s">
        <v>3036</v>
      </c>
      <c r="D107" s="931" t="s">
        <v>150</v>
      </c>
      <c r="E107" s="928" t="s">
        <v>7</v>
      </c>
      <c r="F107" s="931" t="s">
        <v>237</v>
      </c>
      <c r="G107" s="931" t="s">
        <v>316</v>
      </c>
      <c r="H107" s="931">
        <v>0</v>
      </c>
      <c r="I107" s="931" t="s">
        <v>317</v>
      </c>
      <c r="J107" s="931">
        <v>1006</v>
      </c>
      <c r="K107" s="931">
        <v>2</v>
      </c>
      <c r="L107" s="931" t="s">
        <v>195</v>
      </c>
      <c r="M107" s="931">
        <v>80</v>
      </c>
      <c r="N107" s="947" t="s">
        <v>174</v>
      </c>
      <c r="O107" s="931" t="s">
        <v>175</v>
      </c>
      <c r="P107" s="948" t="s">
        <v>155</v>
      </c>
      <c r="Q107" s="931" t="s">
        <v>71</v>
      </c>
      <c r="R107" s="933"/>
      <c r="S107" s="933"/>
      <c r="T107" s="931"/>
      <c r="U107" s="931"/>
      <c r="V107" s="934"/>
      <c r="W107" s="931"/>
      <c r="X107" s="931"/>
      <c r="Y107" s="947"/>
      <c r="Z107" s="1323" t="s">
        <v>3746</v>
      </c>
      <c r="AA107" s="931">
        <v>18000</v>
      </c>
      <c r="AB107" s="1313">
        <f t="shared" si="16"/>
        <v>18</v>
      </c>
      <c r="AC107" s="935">
        <v>5.9</v>
      </c>
      <c r="AD107" s="936">
        <v>5.9</v>
      </c>
      <c r="AE107" s="936">
        <v>5.9</v>
      </c>
      <c r="AF107" s="936">
        <v>5.9</v>
      </c>
      <c r="AG107" s="936">
        <v>5.9</v>
      </c>
      <c r="AH107" s="1314"/>
      <c r="AI107" s="1271">
        <f>+VLOOKUP(C107,Itemizado_Piping!$C:$K,9,FALSE)</f>
        <v>1.772</v>
      </c>
      <c r="AJ107" s="1324">
        <v>0.29500000000000004</v>
      </c>
      <c r="AK107" s="1141">
        <v>5.3100000000000005</v>
      </c>
      <c r="AL107" s="1149">
        <f t="shared" si="17"/>
        <v>0</v>
      </c>
      <c r="AM107" s="1127">
        <f t="shared" si="18"/>
        <v>0</v>
      </c>
      <c r="AN107" s="1317">
        <f t="shared" si="19"/>
        <v>0.29500000000000004</v>
      </c>
      <c r="AO107" s="1127">
        <f t="shared" si="20"/>
        <v>5.3100000000000005</v>
      </c>
      <c r="AP107" s="1318">
        <f t="shared" si="21"/>
        <v>0</v>
      </c>
      <c r="AQ107" s="1319"/>
      <c r="AR107" s="1139">
        <f t="shared" si="22"/>
        <v>5.9</v>
      </c>
      <c r="AS107" s="1325">
        <f t="shared" si="23"/>
        <v>5.9</v>
      </c>
      <c r="AT107" s="1325">
        <f t="shared" si="24"/>
        <v>5.9</v>
      </c>
      <c r="AU107" s="1325">
        <f t="shared" si="25"/>
        <v>5.9</v>
      </c>
      <c r="AV107" s="1141">
        <f t="shared" si="26"/>
        <v>0</v>
      </c>
      <c r="AW107" s="1326">
        <v>0.29500000000000004</v>
      </c>
      <c r="AX107" s="1141">
        <v>5.3100000000000005</v>
      </c>
      <c r="AY107" s="1149">
        <f t="shared" si="27"/>
        <v>0</v>
      </c>
      <c r="AZ107" s="1141">
        <f t="shared" si="28"/>
        <v>0</v>
      </c>
      <c r="BA107" s="1327">
        <f t="shared" si="29"/>
        <v>0.29500000000000004</v>
      </c>
      <c r="BB107" s="1141">
        <f t="shared" si="30"/>
        <v>5.3100000000000005</v>
      </c>
    </row>
    <row r="108" spans="2:54" ht="14.65" customHeight="1">
      <c r="B108" s="911">
        <v>102</v>
      </c>
      <c r="C108" s="913" t="s">
        <v>3036</v>
      </c>
      <c r="D108" s="931" t="s">
        <v>150</v>
      </c>
      <c r="E108" s="928" t="s">
        <v>7</v>
      </c>
      <c r="F108" s="931" t="s">
        <v>237</v>
      </c>
      <c r="G108" s="931" t="s">
        <v>316</v>
      </c>
      <c r="H108" s="931">
        <v>0</v>
      </c>
      <c r="I108" s="931" t="s">
        <v>317</v>
      </c>
      <c r="J108" s="931">
        <v>1006</v>
      </c>
      <c r="K108" s="931">
        <v>3</v>
      </c>
      <c r="L108" s="931" t="s">
        <v>195</v>
      </c>
      <c r="M108" s="931">
        <v>80</v>
      </c>
      <c r="N108" s="947" t="s">
        <v>174</v>
      </c>
      <c r="O108" s="931" t="s">
        <v>175</v>
      </c>
      <c r="P108" s="948" t="s">
        <v>155</v>
      </c>
      <c r="Q108" s="931" t="s">
        <v>71</v>
      </c>
      <c r="R108" s="933"/>
      <c r="S108" s="933"/>
      <c r="T108" s="931"/>
      <c r="U108" s="931"/>
      <c r="V108" s="934"/>
      <c r="W108" s="931"/>
      <c r="X108" s="931"/>
      <c r="Y108" s="947"/>
      <c r="Z108" s="1323" t="s">
        <v>3746</v>
      </c>
      <c r="AA108" s="931">
        <v>7552</v>
      </c>
      <c r="AB108" s="1313">
        <f t="shared" si="16"/>
        <v>7.5519999999999996</v>
      </c>
      <c r="AC108" s="935">
        <v>5.8</v>
      </c>
      <c r="AD108" s="936">
        <v>5.8</v>
      </c>
      <c r="AE108" s="936">
        <v>5.8</v>
      </c>
      <c r="AF108" s="936">
        <v>5.8</v>
      </c>
      <c r="AG108" s="936">
        <v>5.8</v>
      </c>
      <c r="AH108" s="1314"/>
      <c r="AI108" s="1271">
        <f>+VLOOKUP(C108,Itemizado_Piping!$C:$K,9,FALSE)</f>
        <v>1.772</v>
      </c>
      <c r="AJ108" s="1324">
        <v>0.69120762711864403</v>
      </c>
      <c r="AK108" s="1141">
        <v>5.22</v>
      </c>
      <c r="AL108" s="1149">
        <f t="shared" si="17"/>
        <v>0</v>
      </c>
      <c r="AM108" s="1127">
        <f t="shared" si="18"/>
        <v>0</v>
      </c>
      <c r="AN108" s="1317">
        <f t="shared" si="19"/>
        <v>0.69120762711864403</v>
      </c>
      <c r="AO108" s="1127">
        <f t="shared" si="20"/>
        <v>5.22</v>
      </c>
      <c r="AP108" s="1318">
        <f t="shared" si="21"/>
        <v>0</v>
      </c>
      <c r="AQ108" s="1319"/>
      <c r="AR108" s="1139">
        <f t="shared" si="22"/>
        <v>5.8</v>
      </c>
      <c r="AS108" s="1325">
        <f t="shared" si="23"/>
        <v>5.8</v>
      </c>
      <c r="AT108" s="1325">
        <f t="shared" si="24"/>
        <v>5.8</v>
      </c>
      <c r="AU108" s="1325">
        <f t="shared" si="25"/>
        <v>5.8</v>
      </c>
      <c r="AV108" s="1141">
        <f t="shared" si="26"/>
        <v>0</v>
      </c>
      <c r="AW108" s="1326">
        <v>0.69120762711864403</v>
      </c>
      <c r="AX108" s="1141">
        <v>5.22</v>
      </c>
      <c r="AY108" s="1149">
        <f t="shared" si="27"/>
        <v>0</v>
      </c>
      <c r="AZ108" s="1141">
        <f t="shared" si="28"/>
        <v>0</v>
      </c>
      <c r="BA108" s="1327">
        <f t="shared" si="29"/>
        <v>0.69120762711864403</v>
      </c>
      <c r="BB108" s="1141">
        <f t="shared" si="30"/>
        <v>5.22</v>
      </c>
    </row>
    <row r="109" spans="2:54" ht="14.65" customHeight="1">
      <c r="B109" s="911">
        <v>103</v>
      </c>
      <c r="C109" s="913" t="s">
        <v>3036</v>
      </c>
      <c r="D109" s="931" t="s">
        <v>150</v>
      </c>
      <c r="E109" s="928" t="s">
        <v>7</v>
      </c>
      <c r="F109" s="931" t="s">
        <v>237</v>
      </c>
      <c r="G109" s="931"/>
      <c r="H109" s="931"/>
      <c r="I109" s="931" t="s">
        <v>320</v>
      </c>
      <c r="J109" s="931">
        <v>1008</v>
      </c>
      <c r="K109" s="931"/>
      <c r="L109" s="931" t="s">
        <v>195</v>
      </c>
      <c r="M109" s="931">
        <v>80</v>
      </c>
      <c r="N109" s="947" t="s">
        <v>179</v>
      </c>
      <c r="O109" s="931" t="s">
        <v>180</v>
      </c>
      <c r="P109" s="948" t="s">
        <v>155</v>
      </c>
      <c r="Q109" s="931" t="s">
        <v>71</v>
      </c>
      <c r="R109" s="933" t="s">
        <v>265</v>
      </c>
      <c r="S109" s="933" t="s">
        <v>321</v>
      </c>
      <c r="T109" s="931"/>
      <c r="U109" s="931">
        <v>170</v>
      </c>
      <c r="V109" s="934"/>
      <c r="W109" s="931"/>
      <c r="X109" s="931"/>
      <c r="Y109" s="947"/>
      <c r="Z109" s="1323" t="s">
        <v>3734</v>
      </c>
      <c r="AA109" s="931">
        <v>4300</v>
      </c>
      <c r="AB109" s="1313">
        <f t="shared" si="16"/>
        <v>4.3</v>
      </c>
      <c r="AC109" s="935"/>
      <c r="AD109" s="936"/>
      <c r="AE109" s="936"/>
      <c r="AF109" s="936"/>
      <c r="AG109" s="936"/>
      <c r="AH109" s="1314"/>
      <c r="AI109" s="1271">
        <f>+VLOOKUP(C109,Itemizado_Piping!$C:$K,9,FALSE)</f>
        <v>1.772</v>
      </c>
      <c r="AJ109" s="1149">
        <v>0</v>
      </c>
      <c r="AK109" s="1150">
        <v>0</v>
      </c>
      <c r="AL109" s="1149">
        <f t="shared" si="17"/>
        <v>0</v>
      </c>
      <c r="AM109" s="1135">
        <f t="shared" si="18"/>
        <v>0</v>
      </c>
      <c r="AN109" s="1328">
        <f t="shared" si="19"/>
        <v>0</v>
      </c>
      <c r="AO109" s="1127">
        <f t="shared" si="20"/>
        <v>0</v>
      </c>
      <c r="AP109" s="1318">
        <f t="shared" si="21"/>
        <v>0</v>
      </c>
      <c r="AQ109" s="1319"/>
      <c r="AR109" s="1139">
        <f t="shared" si="22"/>
        <v>0</v>
      </c>
      <c r="AS109" s="1325">
        <f t="shared" si="23"/>
        <v>0</v>
      </c>
      <c r="AT109" s="1325">
        <f t="shared" si="24"/>
        <v>0</v>
      </c>
      <c r="AU109" s="1325">
        <f t="shared" si="25"/>
        <v>0</v>
      </c>
      <c r="AV109" s="1141">
        <f t="shared" si="26"/>
        <v>0</v>
      </c>
      <c r="AW109" s="1329">
        <v>0</v>
      </c>
      <c r="AX109" s="1150">
        <v>0</v>
      </c>
      <c r="AY109" s="1149">
        <f t="shared" si="27"/>
        <v>0</v>
      </c>
      <c r="AZ109" s="1150">
        <f t="shared" si="28"/>
        <v>0</v>
      </c>
      <c r="BA109" s="1149">
        <f t="shared" si="29"/>
        <v>0</v>
      </c>
      <c r="BB109" s="1150">
        <f t="shared" si="30"/>
        <v>0</v>
      </c>
    </row>
    <row r="110" spans="2:54" ht="14.65" customHeight="1">
      <c r="B110" s="911">
        <v>104</v>
      </c>
      <c r="C110" s="913" t="s">
        <v>3036</v>
      </c>
      <c r="D110" s="931" t="s">
        <v>150</v>
      </c>
      <c r="E110" s="928" t="s">
        <v>7</v>
      </c>
      <c r="F110" s="931" t="s">
        <v>237</v>
      </c>
      <c r="G110" s="931"/>
      <c r="H110" s="931"/>
      <c r="I110" s="931" t="s">
        <v>3747</v>
      </c>
      <c r="J110" s="931">
        <v>1008</v>
      </c>
      <c r="K110" s="931"/>
      <c r="L110" s="931" t="s">
        <v>195</v>
      </c>
      <c r="M110" s="931">
        <v>80</v>
      </c>
      <c r="N110" s="947"/>
      <c r="O110" s="931"/>
      <c r="P110" s="948"/>
      <c r="Q110" s="931"/>
      <c r="R110" s="933"/>
      <c r="S110" s="933"/>
      <c r="T110" s="931"/>
      <c r="U110" s="931"/>
      <c r="V110" s="934"/>
      <c r="W110" s="931"/>
      <c r="X110" s="931"/>
      <c r="Y110" s="947"/>
      <c r="Z110" s="1323" t="s">
        <v>3734</v>
      </c>
      <c r="AA110" s="931">
        <v>2500</v>
      </c>
      <c r="AB110" s="1313">
        <f t="shared" si="16"/>
        <v>2.5</v>
      </c>
      <c r="AC110" s="935"/>
      <c r="AD110" s="936"/>
      <c r="AE110" s="936"/>
      <c r="AF110" s="936"/>
      <c r="AG110" s="936"/>
      <c r="AH110" s="1314"/>
      <c r="AI110" s="1271"/>
      <c r="AJ110" s="1149"/>
      <c r="AK110" s="1150"/>
      <c r="AL110" s="1149"/>
      <c r="AM110" s="1135"/>
      <c r="AN110" s="1328"/>
      <c r="AO110" s="1127"/>
      <c r="AP110" s="1318"/>
      <c r="AQ110" s="1319"/>
      <c r="AR110" s="1139"/>
      <c r="AS110" s="1325"/>
      <c r="AT110" s="1325"/>
      <c r="AU110" s="1325"/>
      <c r="AV110" s="1141"/>
      <c r="AW110" s="1329"/>
      <c r="AX110" s="1150"/>
      <c r="AY110" s="1149"/>
      <c r="AZ110" s="1150"/>
      <c r="BA110" s="1149"/>
      <c r="BB110" s="1150"/>
    </row>
    <row r="111" spans="2:54" ht="14.65" customHeight="1">
      <c r="B111" s="911">
        <v>105</v>
      </c>
      <c r="C111" s="913" t="s">
        <v>3042</v>
      </c>
      <c r="D111" s="931" t="s">
        <v>150</v>
      </c>
      <c r="E111" s="928" t="s">
        <v>7</v>
      </c>
      <c r="F111" s="931" t="s">
        <v>237</v>
      </c>
      <c r="G111" s="931"/>
      <c r="H111" s="931"/>
      <c r="I111" s="931" t="s">
        <v>3747</v>
      </c>
      <c r="J111" s="931">
        <v>1008</v>
      </c>
      <c r="K111" s="931"/>
      <c r="L111" s="931" t="s">
        <v>3544</v>
      </c>
      <c r="M111" s="931"/>
      <c r="N111" s="947"/>
      <c r="O111" s="931"/>
      <c r="P111" s="948"/>
      <c r="Q111" s="931"/>
      <c r="R111" s="933"/>
      <c r="S111" s="933"/>
      <c r="T111" s="931"/>
      <c r="U111" s="931"/>
      <c r="V111" s="934"/>
      <c r="W111" s="931"/>
      <c r="X111" s="931"/>
      <c r="Y111" s="947"/>
      <c r="Z111" s="1323" t="s">
        <v>3734</v>
      </c>
      <c r="AA111" s="931">
        <v>3700</v>
      </c>
      <c r="AB111" s="1313">
        <f t="shared" si="16"/>
        <v>3.7</v>
      </c>
      <c r="AC111" s="935"/>
      <c r="AD111" s="936"/>
      <c r="AE111" s="936"/>
      <c r="AF111" s="936"/>
      <c r="AG111" s="936"/>
      <c r="AH111" s="1314"/>
      <c r="AI111" s="1271"/>
      <c r="AJ111" s="1149"/>
      <c r="AK111" s="1150"/>
      <c r="AL111" s="1149"/>
      <c r="AM111" s="1135"/>
      <c r="AN111" s="1328"/>
      <c r="AO111" s="1127"/>
      <c r="AP111" s="1318"/>
      <c r="AQ111" s="1319"/>
      <c r="AR111" s="1139"/>
      <c r="AS111" s="1325"/>
      <c r="AT111" s="1325"/>
      <c r="AU111" s="1325"/>
      <c r="AV111" s="1141"/>
      <c r="AW111" s="1329"/>
      <c r="AX111" s="1150"/>
      <c r="AY111" s="1149"/>
      <c r="AZ111" s="1150"/>
      <c r="BA111" s="1149"/>
      <c r="BB111" s="1150"/>
    </row>
    <row r="112" spans="2:54" ht="14.65" customHeight="1">
      <c r="B112" s="911">
        <v>106</v>
      </c>
      <c r="C112" s="913" t="s">
        <v>3036</v>
      </c>
      <c r="D112" s="931" t="s">
        <v>150</v>
      </c>
      <c r="E112" s="928" t="s">
        <v>7</v>
      </c>
      <c r="F112" s="931"/>
      <c r="G112" s="931" t="s">
        <v>322</v>
      </c>
      <c r="H112" s="931"/>
      <c r="I112" s="931" t="s">
        <v>323</v>
      </c>
      <c r="J112" s="931">
        <v>1009</v>
      </c>
      <c r="K112" s="931">
        <v>1</v>
      </c>
      <c r="L112" s="931" t="s">
        <v>195</v>
      </c>
      <c r="M112" s="931">
        <v>80</v>
      </c>
      <c r="N112" s="947" t="s">
        <v>174</v>
      </c>
      <c r="O112" s="931" t="s">
        <v>175</v>
      </c>
      <c r="P112" s="948" t="s">
        <v>155</v>
      </c>
      <c r="Q112" s="931" t="s">
        <v>168</v>
      </c>
      <c r="R112" s="933"/>
      <c r="S112" s="933"/>
      <c r="T112" s="931"/>
      <c r="U112" s="931"/>
      <c r="V112" s="934"/>
      <c r="W112" s="931"/>
      <c r="X112" s="931"/>
      <c r="Y112" s="947"/>
      <c r="Z112" s="1323" t="s">
        <v>3734</v>
      </c>
      <c r="AA112" s="931">
        <v>3055</v>
      </c>
      <c r="AB112" s="1313">
        <f t="shared" si="16"/>
        <v>3.0550000000000002</v>
      </c>
      <c r="AC112" s="935"/>
      <c r="AD112" s="936"/>
      <c r="AE112" s="936"/>
      <c r="AF112" s="936"/>
      <c r="AG112" s="936"/>
      <c r="AH112" s="1314"/>
      <c r="AI112" s="1271">
        <f>+VLOOKUP(C112,Itemizado_Piping!$C:$K,9,FALSE)</f>
        <v>1.772</v>
      </c>
      <c r="AJ112" s="1149">
        <v>0</v>
      </c>
      <c r="AK112" s="1150">
        <v>0</v>
      </c>
      <c r="AL112" s="1149">
        <f t="shared" si="17"/>
        <v>0</v>
      </c>
      <c r="AM112" s="1135">
        <f t="shared" si="18"/>
        <v>0</v>
      </c>
      <c r="AN112" s="1328">
        <f t="shared" si="19"/>
        <v>0</v>
      </c>
      <c r="AO112" s="1127">
        <f t="shared" si="20"/>
        <v>0</v>
      </c>
      <c r="AP112" s="1318">
        <f t="shared" si="21"/>
        <v>0</v>
      </c>
      <c r="AQ112" s="1319"/>
      <c r="AR112" s="1139">
        <f t="shared" si="22"/>
        <v>0</v>
      </c>
      <c r="AS112" s="1325">
        <f t="shared" si="23"/>
        <v>0</v>
      </c>
      <c r="AT112" s="1325">
        <f t="shared" si="24"/>
        <v>0</v>
      </c>
      <c r="AU112" s="1325">
        <f t="shared" si="25"/>
        <v>0</v>
      </c>
      <c r="AV112" s="1141">
        <f t="shared" si="26"/>
        <v>0</v>
      </c>
      <c r="AW112" s="1329">
        <v>0</v>
      </c>
      <c r="AX112" s="1150">
        <v>0</v>
      </c>
      <c r="AY112" s="1149">
        <f t="shared" si="27"/>
        <v>0</v>
      </c>
      <c r="AZ112" s="1150">
        <f t="shared" si="28"/>
        <v>0</v>
      </c>
      <c r="BA112" s="1149">
        <f t="shared" si="29"/>
        <v>0</v>
      </c>
      <c r="BB112" s="1150">
        <f t="shared" si="30"/>
        <v>0</v>
      </c>
    </row>
    <row r="113" spans="2:54" ht="14.65" customHeight="1">
      <c r="B113" s="911">
        <v>107</v>
      </c>
      <c r="C113" s="913" t="s">
        <v>3036</v>
      </c>
      <c r="D113" s="931" t="s">
        <v>150</v>
      </c>
      <c r="E113" s="928" t="s">
        <v>7</v>
      </c>
      <c r="F113" s="931" t="s">
        <v>237</v>
      </c>
      <c r="G113" s="931" t="s">
        <v>324</v>
      </c>
      <c r="H113" s="931">
        <v>0</v>
      </c>
      <c r="I113" s="931" t="s">
        <v>325</v>
      </c>
      <c r="J113" s="931">
        <v>1009</v>
      </c>
      <c r="K113" s="931">
        <v>1</v>
      </c>
      <c r="L113" s="931" t="s">
        <v>195</v>
      </c>
      <c r="M113" s="931">
        <v>80</v>
      </c>
      <c r="N113" s="947" t="s">
        <v>174</v>
      </c>
      <c r="O113" s="931" t="s">
        <v>175</v>
      </c>
      <c r="P113" s="948" t="s">
        <v>155</v>
      </c>
      <c r="Q113" s="931" t="s">
        <v>71</v>
      </c>
      <c r="R113" s="933" t="s">
        <v>326</v>
      </c>
      <c r="S113" s="933" t="s">
        <v>327</v>
      </c>
      <c r="T113" s="931"/>
      <c r="U113" s="931">
        <v>30</v>
      </c>
      <c r="V113" s="934"/>
      <c r="W113" s="931"/>
      <c r="X113" s="931"/>
      <c r="Y113" s="947"/>
      <c r="Z113" s="1323" t="s">
        <v>3735</v>
      </c>
      <c r="AA113" s="931">
        <v>5213</v>
      </c>
      <c r="AB113" s="1313">
        <f t="shared" si="16"/>
        <v>5.2130000000000001</v>
      </c>
      <c r="AC113" s="935"/>
      <c r="AD113" s="936"/>
      <c r="AE113" s="936"/>
      <c r="AF113" s="936"/>
      <c r="AG113" s="936"/>
      <c r="AH113" s="1314"/>
      <c r="AI113" s="1271">
        <f>+VLOOKUP(C113,Itemizado_Piping!$C:$K,9,FALSE)</f>
        <v>1.772</v>
      </c>
      <c r="AJ113" s="1149">
        <v>0</v>
      </c>
      <c r="AK113" s="1150">
        <v>0</v>
      </c>
      <c r="AL113" s="1149">
        <f t="shared" si="17"/>
        <v>0</v>
      </c>
      <c r="AM113" s="1135">
        <f t="shared" si="18"/>
        <v>0</v>
      </c>
      <c r="AN113" s="1328">
        <f t="shared" si="19"/>
        <v>0</v>
      </c>
      <c r="AO113" s="1127">
        <f t="shared" si="20"/>
        <v>0</v>
      </c>
      <c r="AP113" s="1318">
        <f t="shared" si="21"/>
        <v>0</v>
      </c>
      <c r="AQ113" s="1319"/>
      <c r="AR113" s="1139">
        <f t="shared" si="22"/>
        <v>0</v>
      </c>
      <c r="AS113" s="1325">
        <f t="shared" si="23"/>
        <v>0</v>
      </c>
      <c r="AT113" s="1325">
        <f t="shared" si="24"/>
        <v>0</v>
      </c>
      <c r="AU113" s="1325">
        <f t="shared" si="25"/>
        <v>0</v>
      </c>
      <c r="AV113" s="1141">
        <f t="shared" si="26"/>
        <v>0</v>
      </c>
      <c r="AW113" s="1329">
        <v>0</v>
      </c>
      <c r="AX113" s="1150">
        <v>0</v>
      </c>
      <c r="AY113" s="1149">
        <f t="shared" si="27"/>
        <v>0</v>
      </c>
      <c r="AZ113" s="1150">
        <f t="shared" si="28"/>
        <v>0</v>
      </c>
      <c r="BA113" s="1149">
        <f t="shared" si="29"/>
        <v>0</v>
      </c>
      <c r="BB113" s="1150">
        <f t="shared" si="30"/>
        <v>0</v>
      </c>
    </row>
    <row r="114" spans="2:54" ht="14.65" customHeight="1">
      <c r="B114" s="911">
        <v>108</v>
      </c>
      <c r="C114" s="913" t="s">
        <v>3036</v>
      </c>
      <c r="D114" s="931" t="s">
        <v>150</v>
      </c>
      <c r="E114" s="928" t="s">
        <v>7</v>
      </c>
      <c r="F114" s="931" t="s">
        <v>237</v>
      </c>
      <c r="G114" s="931" t="s">
        <v>324</v>
      </c>
      <c r="H114" s="931">
        <v>0</v>
      </c>
      <c r="I114" s="931" t="s">
        <v>325</v>
      </c>
      <c r="J114" s="931">
        <v>1009</v>
      </c>
      <c r="K114" s="931">
        <v>2</v>
      </c>
      <c r="L114" s="931" t="s">
        <v>195</v>
      </c>
      <c r="M114" s="931">
        <v>80</v>
      </c>
      <c r="N114" s="947" t="s">
        <v>174</v>
      </c>
      <c r="O114" s="931" t="s">
        <v>175</v>
      </c>
      <c r="P114" s="948" t="s">
        <v>155</v>
      </c>
      <c r="Q114" s="931" t="s">
        <v>71</v>
      </c>
      <c r="R114" s="933"/>
      <c r="S114" s="933"/>
      <c r="T114" s="931"/>
      <c r="U114" s="931"/>
      <c r="V114" s="934"/>
      <c r="W114" s="931"/>
      <c r="X114" s="931"/>
      <c r="Y114" s="947"/>
      <c r="Z114" s="1323" t="s">
        <v>3748</v>
      </c>
      <c r="AA114" s="931">
        <v>13894</v>
      </c>
      <c r="AB114" s="1313">
        <f t="shared" si="16"/>
        <v>13.894</v>
      </c>
      <c r="AC114" s="935">
        <v>12.2</v>
      </c>
      <c r="AD114" s="936">
        <v>12.2</v>
      </c>
      <c r="AE114" s="936">
        <v>12.2</v>
      </c>
      <c r="AF114" s="936">
        <v>12.2</v>
      </c>
      <c r="AG114" s="936">
        <v>12.2</v>
      </c>
      <c r="AH114" s="1314"/>
      <c r="AI114" s="1271">
        <f>+VLOOKUP(C114,Itemizado_Piping!$C:$K,9,FALSE)</f>
        <v>1.772</v>
      </c>
      <c r="AJ114" s="1324">
        <v>0.79026918094141363</v>
      </c>
      <c r="AK114" s="1141">
        <v>10.98</v>
      </c>
      <c r="AL114" s="1149">
        <f t="shared" si="17"/>
        <v>0</v>
      </c>
      <c r="AM114" s="1127">
        <f t="shared" si="18"/>
        <v>0</v>
      </c>
      <c r="AN114" s="1317">
        <f t="shared" si="19"/>
        <v>0.79026918094141363</v>
      </c>
      <c r="AO114" s="1127">
        <f t="shared" si="20"/>
        <v>10.98</v>
      </c>
      <c r="AP114" s="1318">
        <f t="shared" si="21"/>
        <v>0</v>
      </c>
      <c r="AQ114" s="1319"/>
      <c r="AR114" s="1139">
        <f t="shared" si="22"/>
        <v>12.2</v>
      </c>
      <c r="AS114" s="1325">
        <f t="shared" si="23"/>
        <v>12.2</v>
      </c>
      <c r="AT114" s="1325">
        <f t="shared" si="24"/>
        <v>12.2</v>
      </c>
      <c r="AU114" s="1325">
        <f t="shared" si="25"/>
        <v>12.2</v>
      </c>
      <c r="AV114" s="1141">
        <f t="shared" si="26"/>
        <v>0</v>
      </c>
      <c r="AW114" s="1326">
        <v>0.79026918094141363</v>
      </c>
      <c r="AX114" s="1141">
        <v>10.98</v>
      </c>
      <c r="AY114" s="1149">
        <f t="shared" si="27"/>
        <v>0</v>
      </c>
      <c r="AZ114" s="1141">
        <f t="shared" si="28"/>
        <v>0</v>
      </c>
      <c r="BA114" s="1327">
        <f t="shared" si="29"/>
        <v>0.79026918094141363</v>
      </c>
      <c r="BB114" s="1141">
        <f t="shared" si="30"/>
        <v>10.98</v>
      </c>
    </row>
    <row r="115" spans="2:54" ht="14.65" customHeight="1">
      <c r="B115" s="911">
        <v>109</v>
      </c>
      <c r="C115" s="913" t="s">
        <v>3036</v>
      </c>
      <c r="D115" s="931" t="s">
        <v>150</v>
      </c>
      <c r="E115" s="928" t="s">
        <v>7</v>
      </c>
      <c r="F115" s="931" t="s">
        <v>237</v>
      </c>
      <c r="G115" s="931" t="s">
        <v>324</v>
      </c>
      <c r="H115" s="931">
        <v>0</v>
      </c>
      <c r="I115" s="931" t="s">
        <v>325</v>
      </c>
      <c r="J115" s="931">
        <v>1009</v>
      </c>
      <c r="K115" s="931">
        <v>3</v>
      </c>
      <c r="L115" s="931" t="s">
        <v>195</v>
      </c>
      <c r="M115" s="931">
        <v>80</v>
      </c>
      <c r="N115" s="947" t="s">
        <v>174</v>
      </c>
      <c r="O115" s="931" t="s">
        <v>175</v>
      </c>
      <c r="P115" s="948" t="s">
        <v>155</v>
      </c>
      <c r="Q115" s="931" t="s">
        <v>71</v>
      </c>
      <c r="R115" s="933"/>
      <c r="S115" s="933"/>
      <c r="T115" s="931"/>
      <c r="U115" s="931"/>
      <c r="V115" s="934"/>
      <c r="W115" s="931"/>
      <c r="X115" s="931"/>
      <c r="Y115" s="947"/>
      <c r="Z115" s="1323" t="s">
        <v>3748</v>
      </c>
      <c r="AA115" s="931">
        <v>13552</v>
      </c>
      <c r="AB115" s="1313">
        <f t="shared" si="16"/>
        <v>13.552</v>
      </c>
      <c r="AC115" s="935">
        <v>13.4</v>
      </c>
      <c r="AD115" s="936">
        <v>13.4</v>
      </c>
      <c r="AE115" s="936">
        <v>13.4</v>
      </c>
      <c r="AF115" s="936">
        <v>13.4</v>
      </c>
      <c r="AG115" s="936">
        <v>13.4</v>
      </c>
      <c r="AH115" s="1314"/>
      <c r="AI115" s="1271">
        <f>+VLOOKUP(C115,Itemizado_Piping!$C:$K,9,FALSE)</f>
        <v>1.772</v>
      </c>
      <c r="AJ115" s="1324">
        <v>0.88990554899645813</v>
      </c>
      <c r="AK115" s="1141">
        <v>12.06</v>
      </c>
      <c r="AL115" s="1149">
        <f t="shared" si="17"/>
        <v>0</v>
      </c>
      <c r="AM115" s="1127">
        <f t="shared" si="18"/>
        <v>0</v>
      </c>
      <c r="AN115" s="1317">
        <f t="shared" si="19"/>
        <v>0.88990554899645813</v>
      </c>
      <c r="AO115" s="1127">
        <f t="shared" ref="AO115:AO153" si="31">SUMPRODUCT(AC115:AH115,$AC$4:$AH$4)</f>
        <v>12.06</v>
      </c>
      <c r="AP115" s="1318">
        <f t="shared" si="21"/>
        <v>0</v>
      </c>
      <c r="AQ115" s="1319"/>
      <c r="AR115" s="1139">
        <f t="shared" si="22"/>
        <v>13.4</v>
      </c>
      <c r="AS115" s="1325">
        <f t="shared" si="23"/>
        <v>13.4</v>
      </c>
      <c r="AT115" s="1325">
        <f t="shared" si="24"/>
        <v>13.4</v>
      </c>
      <c r="AU115" s="1325">
        <f t="shared" si="25"/>
        <v>13.4</v>
      </c>
      <c r="AV115" s="1141">
        <f t="shared" si="26"/>
        <v>0</v>
      </c>
      <c r="AW115" s="1326">
        <v>0.88990554899645813</v>
      </c>
      <c r="AX115" s="1141">
        <v>12.06</v>
      </c>
      <c r="AY115" s="1149">
        <f t="shared" si="27"/>
        <v>0</v>
      </c>
      <c r="AZ115" s="1141">
        <f t="shared" si="28"/>
        <v>0</v>
      </c>
      <c r="BA115" s="1327">
        <f t="shared" si="29"/>
        <v>0.88990554899645813</v>
      </c>
      <c r="BB115" s="1141">
        <f t="shared" si="30"/>
        <v>12.06</v>
      </c>
    </row>
    <row r="116" spans="2:54" ht="14.65" customHeight="1">
      <c r="B116" s="911">
        <v>110</v>
      </c>
      <c r="C116" s="913" t="s">
        <v>3036</v>
      </c>
      <c r="D116" s="931" t="s">
        <v>150</v>
      </c>
      <c r="E116" s="928" t="s">
        <v>7</v>
      </c>
      <c r="F116" s="931" t="s">
        <v>189</v>
      </c>
      <c r="G116" s="952" t="s">
        <v>328</v>
      </c>
      <c r="H116" s="931">
        <v>0</v>
      </c>
      <c r="I116" s="931" t="s">
        <v>329</v>
      </c>
      <c r="J116" s="931">
        <v>1010</v>
      </c>
      <c r="K116" s="931">
        <v>1</v>
      </c>
      <c r="L116" s="931" t="s">
        <v>195</v>
      </c>
      <c r="M116" s="931">
        <v>80</v>
      </c>
      <c r="N116" s="947" t="s">
        <v>174</v>
      </c>
      <c r="O116" s="931" t="s">
        <v>175</v>
      </c>
      <c r="P116" s="948" t="s">
        <v>155</v>
      </c>
      <c r="Q116" s="931" t="s">
        <v>71</v>
      </c>
      <c r="R116" s="933" t="s">
        <v>330</v>
      </c>
      <c r="S116" s="933" t="s">
        <v>219</v>
      </c>
      <c r="T116" s="931"/>
      <c r="U116" s="931">
        <v>35</v>
      </c>
      <c r="V116" s="934"/>
      <c r="W116" s="931"/>
      <c r="X116" s="931"/>
      <c r="Y116" s="947"/>
      <c r="Z116" s="1323"/>
      <c r="AA116" s="931">
        <v>3550</v>
      </c>
      <c r="AB116" s="1313">
        <f t="shared" si="16"/>
        <v>3.55</v>
      </c>
      <c r="AC116" s="935"/>
      <c r="AD116" s="936"/>
      <c r="AE116" s="936"/>
      <c r="AF116" s="936"/>
      <c r="AG116" s="936"/>
      <c r="AH116" s="1314"/>
      <c r="AI116" s="1271">
        <f>+VLOOKUP(C116,Itemizado_Piping!$C:$K,9,FALSE)</f>
        <v>1.772</v>
      </c>
      <c r="AJ116" s="1149">
        <v>0</v>
      </c>
      <c r="AK116" s="1150">
        <v>0</v>
      </c>
      <c r="AL116" s="1149">
        <f t="shared" si="17"/>
        <v>0</v>
      </c>
      <c r="AM116" s="1135">
        <f t="shared" si="18"/>
        <v>0</v>
      </c>
      <c r="AN116" s="1328">
        <f t="shared" si="19"/>
        <v>0</v>
      </c>
      <c r="AO116" s="1127">
        <f t="shared" si="31"/>
        <v>0</v>
      </c>
      <c r="AP116" s="1318">
        <f t="shared" si="21"/>
        <v>0</v>
      </c>
      <c r="AQ116" s="1319"/>
      <c r="AR116" s="1139">
        <f t="shared" si="22"/>
        <v>0</v>
      </c>
      <c r="AS116" s="1325">
        <f t="shared" si="23"/>
        <v>0</v>
      </c>
      <c r="AT116" s="1325">
        <f t="shared" si="24"/>
        <v>0</v>
      </c>
      <c r="AU116" s="1325">
        <f t="shared" si="25"/>
        <v>0</v>
      </c>
      <c r="AV116" s="1141">
        <f t="shared" si="26"/>
        <v>0</v>
      </c>
      <c r="AW116" s="1329">
        <v>0</v>
      </c>
      <c r="AX116" s="1150">
        <v>0</v>
      </c>
      <c r="AY116" s="1149">
        <f t="shared" si="27"/>
        <v>0</v>
      </c>
      <c r="AZ116" s="1150">
        <f t="shared" si="28"/>
        <v>0</v>
      </c>
      <c r="BA116" s="1149">
        <f t="shared" si="29"/>
        <v>0</v>
      </c>
      <c r="BB116" s="1150">
        <f t="shared" si="30"/>
        <v>0</v>
      </c>
    </row>
    <row r="117" spans="2:54" ht="14.65" customHeight="1">
      <c r="B117" s="911">
        <v>111</v>
      </c>
      <c r="C117" s="913" t="s">
        <v>3036</v>
      </c>
      <c r="D117" s="931" t="s">
        <v>150</v>
      </c>
      <c r="E117" s="928" t="s">
        <v>7</v>
      </c>
      <c r="F117" s="931" t="s">
        <v>189</v>
      </c>
      <c r="G117" s="952" t="s">
        <v>328</v>
      </c>
      <c r="H117" s="931">
        <v>0</v>
      </c>
      <c r="I117" s="931" t="s">
        <v>329</v>
      </c>
      <c r="J117" s="931">
        <v>1010</v>
      </c>
      <c r="K117" s="931">
        <v>2</v>
      </c>
      <c r="L117" s="931" t="s">
        <v>195</v>
      </c>
      <c r="M117" s="931">
        <v>80</v>
      </c>
      <c r="N117" s="947" t="s">
        <v>174</v>
      </c>
      <c r="O117" s="931" t="s">
        <v>175</v>
      </c>
      <c r="P117" s="948" t="s">
        <v>155</v>
      </c>
      <c r="Q117" s="931" t="s">
        <v>71</v>
      </c>
      <c r="R117" s="933"/>
      <c r="S117" s="933"/>
      <c r="T117" s="931"/>
      <c r="U117" s="931"/>
      <c r="V117" s="934"/>
      <c r="W117" s="931"/>
      <c r="X117" s="931"/>
      <c r="Y117" s="947"/>
      <c r="Z117" s="1323"/>
      <c r="AA117" s="931">
        <v>3924</v>
      </c>
      <c r="AB117" s="1313">
        <f t="shared" si="16"/>
        <v>3.9239999999999999</v>
      </c>
      <c r="AC117" s="935"/>
      <c r="AD117" s="936"/>
      <c r="AE117" s="936"/>
      <c r="AF117" s="936"/>
      <c r="AG117" s="936"/>
      <c r="AH117" s="1314"/>
      <c r="AI117" s="1271">
        <f>+VLOOKUP(C117,Itemizado_Piping!$C:$K,9,FALSE)</f>
        <v>1.772</v>
      </c>
      <c r="AJ117" s="1149">
        <v>0</v>
      </c>
      <c r="AK117" s="1150">
        <v>0</v>
      </c>
      <c r="AL117" s="1149">
        <f t="shared" si="17"/>
        <v>0</v>
      </c>
      <c r="AM117" s="1135">
        <f t="shared" si="18"/>
        <v>0</v>
      </c>
      <c r="AN117" s="1328">
        <f t="shared" si="19"/>
        <v>0</v>
      </c>
      <c r="AO117" s="1127">
        <f t="shared" si="31"/>
        <v>0</v>
      </c>
      <c r="AP117" s="1318">
        <f t="shared" si="21"/>
        <v>0</v>
      </c>
      <c r="AQ117" s="1319"/>
      <c r="AR117" s="1139">
        <f t="shared" si="22"/>
        <v>0</v>
      </c>
      <c r="AS117" s="1325">
        <f t="shared" si="23"/>
        <v>0</v>
      </c>
      <c r="AT117" s="1325">
        <f t="shared" si="24"/>
        <v>0</v>
      </c>
      <c r="AU117" s="1325">
        <f t="shared" si="25"/>
        <v>0</v>
      </c>
      <c r="AV117" s="1141">
        <f t="shared" si="26"/>
        <v>0</v>
      </c>
      <c r="AW117" s="1329">
        <v>0</v>
      </c>
      <c r="AX117" s="1150">
        <v>0</v>
      </c>
      <c r="AY117" s="1149">
        <f t="shared" si="27"/>
        <v>0</v>
      </c>
      <c r="AZ117" s="1150">
        <f t="shared" si="28"/>
        <v>0</v>
      </c>
      <c r="BA117" s="1149">
        <f t="shared" si="29"/>
        <v>0</v>
      </c>
      <c r="BB117" s="1150">
        <f t="shared" si="30"/>
        <v>0</v>
      </c>
    </row>
    <row r="118" spans="2:54" ht="14.65" customHeight="1">
      <c r="B118" s="911">
        <v>112</v>
      </c>
      <c r="C118" s="913" t="s">
        <v>3036</v>
      </c>
      <c r="D118" s="931" t="s">
        <v>150</v>
      </c>
      <c r="E118" s="928" t="s">
        <v>7</v>
      </c>
      <c r="F118" s="931" t="s">
        <v>189</v>
      </c>
      <c r="G118" s="952" t="s">
        <v>331</v>
      </c>
      <c r="H118" s="931">
        <v>0</v>
      </c>
      <c r="I118" s="931" t="s">
        <v>329</v>
      </c>
      <c r="J118" s="931">
        <v>1010</v>
      </c>
      <c r="K118" s="931">
        <v>1</v>
      </c>
      <c r="L118" s="931" t="s">
        <v>195</v>
      </c>
      <c r="M118" s="931">
        <v>80</v>
      </c>
      <c r="N118" s="947" t="s">
        <v>174</v>
      </c>
      <c r="O118" s="931" t="s">
        <v>175</v>
      </c>
      <c r="P118" s="948" t="s">
        <v>155</v>
      </c>
      <c r="Q118" s="931" t="s">
        <v>71</v>
      </c>
      <c r="R118" s="933"/>
      <c r="S118" s="933"/>
      <c r="T118" s="931"/>
      <c r="U118" s="931"/>
      <c r="V118" s="934"/>
      <c r="W118" s="931"/>
      <c r="X118" s="931"/>
      <c r="Y118" s="947"/>
      <c r="Z118" s="1323"/>
      <c r="AA118" s="931">
        <v>4226</v>
      </c>
      <c r="AB118" s="1313">
        <f t="shared" si="16"/>
        <v>4.226</v>
      </c>
      <c r="AC118" s="935"/>
      <c r="AD118" s="936"/>
      <c r="AE118" s="936"/>
      <c r="AF118" s="936"/>
      <c r="AG118" s="936"/>
      <c r="AH118" s="1314"/>
      <c r="AI118" s="1271">
        <f>+VLOOKUP(C118,Itemizado_Piping!$C:$K,9,FALSE)</f>
        <v>1.772</v>
      </c>
      <c r="AJ118" s="1149">
        <v>0</v>
      </c>
      <c r="AK118" s="1150">
        <v>0</v>
      </c>
      <c r="AL118" s="1149">
        <f t="shared" si="17"/>
        <v>0</v>
      </c>
      <c r="AM118" s="1135">
        <f t="shared" si="18"/>
        <v>0</v>
      </c>
      <c r="AN118" s="1328">
        <f t="shared" si="19"/>
        <v>0</v>
      </c>
      <c r="AO118" s="1127">
        <f t="shared" si="31"/>
        <v>0</v>
      </c>
      <c r="AP118" s="1318">
        <f t="shared" si="21"/>
        <v>0</v>
      </c>
      <c r="AQ118" s="1319"/>
      <c r="AR118" s="1139">
        <f t="shared" si="22"/>
        <v>0</v>
      </c>
      <c r="AS118" s="1325">
        <f t="shared" si="23"/>
        <v>0</v>
      </c>
      <c r="AT118" s="1325">
        <f t="shared" si="24"/>
        <v>0</v>
      </c>
      <c r="AU118" s="1325">
        <f t="shared" si="25"/>
        <v>0</v>
      </c>
      <c r="AV118" s="1141">
        <f t="shared" si="26"/>
        <v>0</v>
      </c>
      <c r="AW118" s="1329">
        <v>0</v>
      </c>
      <c r="AX118" s="1150">
        <v>0</v>
      </c>
      <c r="AY118" s="1149">
        <f t="shared" si="27"/>
        <v>0</v>
      </c>
      <c r="AZ118" s="1150">
        <f t="shared" si="28"/>
        <v>0</v>
      </c>
      <c r="BA118" s="1149">
        <f t="shared" si="29"/>
        <v>0</v>
      </c>
      <c r="BB118" s="1150">
        <f t="shared" si="30"/>
        <v>0</v>
      </c>
    </row>
    <row r="119" spans="2:54" ht="14.65" customHeight="1">
      <c r="B119" s="911">
        <v>113</v>
      </c>
      <c r="C119" s="913" t="s">
        <v>3036</v>
      </c>
      <c r="D119" s="931" t="s">
        <v>150</v>
      </c>
      <c r="E119" s="928" t="s">
        <v>7</v>
      </c>
      <c r="F119" s="931" t="s">
        <v>189</v>
      </c>
      <c r="G119" s="952" t="s">
        <v>331</v>
      </c>
      <c r="H119" s="931">
        <v>0</v>
      </c>
      <c r="I119" s="931" t="s">
        <v>329</v>
      </c>
      <c r="J119" s="931">
        <v>1010</v>
      </c>
      <c r="K119" s="931">
        <v>2</v>
      </c>
      <c r="L119" s="931" t="s">
        <v>195</v>
      </c>
      <c r="M119" s="931">
        <v>80</v>
      </c>
      <c r="N119" s="947" t="s">
        <v>174</v>
      </c>
      <c r="O119" s="931" t="s">
        <v>175</v>
      </c>
      <c r="P119" s="948" t="s">
        <v>155</v>
      </c>
      <c r="Q119" s="931" t="s">
        <v>71</v>
      </c>
      <c r="R119" s="933"/>
      <c r="S119" s="933"/>
      <c r="T119" s="931"/>
      <c r="U119" s="931"/>
      <c r="V119" s="934"/>
      <c r="W119" s="931"/>
      <c r="X119" s="931"/>
      <c r="Y119" s="947"/>
      <c r="Z119" s="1323"/>
      <c r="AA119" s="931">
        <v>6675</v>
      </c>
      <c r="AB119" s="1313">
        <f t="shared" si="16"/>
        <v>6.6749999999999998</v>
      </c>
      <c r="AC119" s="935"/>
      <c r="AD119" s="936"/>
      <c r="AE119" s="936"/>
      <c r="AF119" s="936"/>
      <c r="AG119" s="936"/>
      <c r="AH119" s="1314"/>
      <c r="AI119" s="1271">
        <f>+VLOOKUP(C119,Itemizado_Piping!$C:$K,9,FALSE)</f>
        <v>1.772</v>
      </c>
      <c r="AJ119" s="1149">
        <v>0</v>
      </c>
      <c r="AK119" s="1150">
        <v>0</v>
      </c>
      <c r="AL119" s="1149">
        <f t="shared" si="17"/>
        <v>0</v>
      </c>
      <c r="AM119" s="1135">
        <f t="shared" si="18"/>
        <v>0</v>
      </c>
      <c r="AN119" s="1328">
        <f t="shared" si="19"/>
        <v>0</v>
      </c>
      <c r="AO119" s="1127">
        <f t="shared" si="31"/>
        <v>0</v>
      </c>
      <c r="AP119" s="1318">
        <f t="shared" si="21"/>
        <v>0</v>
      </c>
      <c r="AQ119" s="1319"/>
      <c r="AR119" s="1139">
        <f t="shared" si="22"/>
        <v>0</v>
      </c>
      <c r="AS119" s="1325">
        <f t="shared" si="23"/>
        <v>0</v>
      </c>
      <c r="AT119" s="1325">
        <f t="shared" si="24"/>
        <v>0</v>
      </c>
      <c r="AU119" s="1325">
        <f t="shared" si="25"/>
        <v>0</v>
      </c>
      <c r="AV119" s="1141">
        <f t="shared" si="26"/>
        <v>0</v>
      </c>
      <c r="AW119" s="1329">
        <v>0</v>
      </c>
      <c r="AX119" s="1150">
        <v>0</v>
      </c>
      <c r="AY119" s="1149">
        <f t="shared" si="27"/>
        <v>0</v>
      </c>
      <c r="AZ119" s="1150">
        <f t="shared" si="28"/>
        <v>0</v>
      </c>
      <c r="BA119" s="1149">
        <f t="shared" si="29"/>
        <v>0</v>
      </c>
      <c r="BB119" s="1150">
        <f t="shared" si="30"/>
        <v>0</v>
      </c>
    </row>
    <row r="120" spans="2:54" ht="14.65" customHeight="1">
      <c r="B120" s="911">
        <v>114</v>
      </c>
      <c r="C120" s="913" t="s">
        <v>3036</v>
      </c>
      <c r="D120" s="931" t="s">
        <v>150</v>
      </c>
      <c r="E120" s="928" t="s">
        <v>7</v>
      </c>
      <c r="F120" s="931" t="s">
        <v>237</v>
      </c>
      <c r="G120" s="931"/>
      <c r="H120" s="931"/>
      <c r="I120" s="931" t="s">
        <v>332</v>
      </c>
      <c r="J120" s="931">
        <v>1011</v>
      </c>
      <c r="K120" s="931"/>
      <c r="L120" s="931" t="s">
        <v>195</v>
      </c>
      <c r="M120" s="931">
        <v>80</v>
      </c>
      <c r="N120" s="947" t="s">
        <v>179</v>
      </c>
      <c r="O120" s="931" t="s">
        <v>180</v>
      </c>
      <c r="P120" s="948" t="s">
        <v>155</v>
      </c>
      <c r="Q120" s="931" t="s">
        <v>71</v>
      </c>
      <c r="R120" s="933" t="s">
        <v>272</v>
      </c>
      <c r="S120" s="933" t="s">
        <v>333</v>
      </c>
      <c r="T120" s="931"/>
      <c r="U120" s="931">
        <v>170</v>
      </c>
      <c r="V120" s="934"/>
      <c r="W120" s="931"/>
      <c r="X120" s="931"/>
      <c r="Y120" s="947"/>
      <c r="Z120" s="1323" t="s">
        <v>3736</v>
      </c>
      <c r="AA120" s="931">
        <v>4000</v>
      </c>
      <c r="AB120" s="1313">
        <f t="shared" si="16"/>
        <v>4</v>
      </c>
      <c r="AC120" s="935"/>
      <c r="AD120" s="936"/>
      <c r="AE120" s="936"/>
      <c r="AF120" s="936"/>
      <c r="AG120" s="936"/>
      <c r="AH120" s="1314"/>
      <c r="AI120" s="1271">
        <f>+VLOOKUP(C120,Itemizado_Piping!$C:$K,9,FALSE)</f>
        <v>1.772</v>
      </c>
      <c r="AJ120" s="1149">
        <v>0</v>
      </c>
      <c r="AK120" s="1150">
        <v>0</v>
      </c>
      <c r="AL120" s="1149">
        <f t="shared" si="17"/>
        <v>0</v>
      </c>
      <c r="AM120" s="1135">
        <f t="shared" si="18"/>
        <v>0</v>
      </c>
      <c r="AN120" s="1328">
        <f t="shared" si="19"/>
        <v>0</v>
      </c>
      <c r="AO120" s="1127">
        <f t="shared" si="31"/>
        <v>0</v>
      </c>
      <c r="AP120" s="1318">
        <f t="shared" si="21"/>
        <v>0</v>
      </c>
      <c r="AQ120" s="1319"/>
      <c r="AR120" s="1139">
        <f t="shared" si="22"/>
        <v>0</v>
      </c>
      <c r="AS120" s="1325">
        <f t="shared" si="23"/>
        <v>0</v>
      </c>
      <c r="AT120" s="1325">
        <f t="shared" si="24"/>
        <v>0</v>
      </c>
      <c r="AU120" s="1325">
        <f t="shared" si="25"/>
        <v>0</v>
      </c>
      <c r="AV120" s="1141">
        <f t="shared" si="26"/>
        <v>0</v>
      </c>
      <c r="AW120" s="1329">
        <v>0</v>
      </c>
      <c r="AX120" s="1150">
        <v>0</v>
      </c>
      <c r="AY120" s="1149">
        <f t="shared" si="27"/>
        <v>0</v>
      </c>
      <c r="AZ120" s="1150">
        <f t="shared" si="28"/>
        <v>0</v>
      </c>
      <c r="BA120" s="1149">
        <f t="shared" si="29"/>
        <v>0</v>
      </c>
      <c r="BB120" s="1150">
        <f t="shared" si="30"/>
        <v>0</v>
      </c>
    </row>
    <row r="121" spans="2:54" ht="14.65" customHeight="1">
      <c r="B121" s="911">
        <v>115</v>
      </c>
      <c r="C121" s="913" t="s">
        <v>3036</v>
      </c>
      <c r="D121" s="931" t="s">
        <v>150</v>
      </c>
      <c r="E121" s="928" t="s">
        <v>7</v>
      </c>
      <c r="F121" s="931" t="s">
        <v>237</v>
      </c>
      <c r="G121" s="931"/>
      <c r="H121" s="931"/>
      <c r="I121" s="931" t="s">
        <v>3749</v>
      </c>
      <c r="J121" s="931">
        <v>1011</v>
      </c>
      <c r="K121" s="931"/>
      <c r="L121" s="931" t="s">
        <v>195</v>
      </c>
      <c r="M121" s="931">
        <v>80</v>
      </c>
      <c r="N121" s="947"/>
      <c r="O121" s="931"/>
      <c r="P121" s="948"/>
      <c r="Q121" s="931"/>
      <c r="R121" s="933"/>
      <c r="S121" s="933"/>
      <c r="T121" s="931"/>
      <c r="U121" s="931"/>
      <c r="V121" s="934"/>
      <c r="W121" s="931"/>
      <c r="X121" s="931"/>
      <c r="Y121" s="947"/>
      <c r="Z121" s="1323" t="s">
        <v>3736</v>
      </c>
      <c r="AA121" s="931">
        <v>2500</v>
      </c>
      <c r="AB121" s="1313">
        <f t="shared" si="16"/>
        <v>2.5</v>
      </c>
      <c r="AC121" s="935"/>
      <c r="AD121" s="936"/>
      <c r="AE121" s="936"/>
      <c r="AF121" s="936"/>
      <c r="AG121" s="936"/>
      <c r="AH121" s="1314"/>
      <c r="AI121" s="1271"/>
      <c r="AJ121" s="1149"/>
      <c r="AK121" s="1150"/>
      <c r="AL121" s="1149"/>
      <c r="AM121" s="1135"/>
      <c r="AN121" s="1328"/>
      <c r="AO121" s="1127"/>
      <c r="AP121" s="1318"/>
      <c r="AQ121" s="1319"/>
      <c r="AR121" s="1139"/>
      <c r="AS121" s="1325"/>
      <c r="AT121" s="1325"/>
      <c r="AU121" s="1325"/>
      <c r="AV121" s="1141"/>
      <c r="AW121" s="1329"/>
      <c r="AX121" s="1150"/>
      <c r="AY121" s="1149"/>
      <c r="AZ121" s="1150"/>
      <c r="BA121" s="1149"/>
      <c r="BB121" s="1150"/>
    </row>
    <row r="122" spans="2:54" ht="14.65" customHeight="1">
      <c r="B122" s="911">
        <v>116</v>
      </c>
      <c r="C122" s="913" t="s">
        <v>3042</v>
      </c>
      <c r="D122" s="931" t="s">
        <v>150</v>
      </c>
      <c r="E122" s="928" t="s">
        <v>7</v>
      </c>
      <c r="F122" s="931" t="s">
        <v>237</v>
      </c>
      <c r="G122" s="931"/>
      <c r="H122" s="931"/>
      <c r="I122" s="931" t="s">
        <v>3749</v>
      </c>
      <c r="J122" s="931">
        <v>1011</v>
      </c>
      <c r="K122" s="931"/>
      <c r="L122" s="931" t="s">
        <v>3544</v>
      </c>
      <c r="M122" s="931"/>
      <c r="N122" s="947"/>
      <c r="O122" s="931"/>
      <c r="P122" s="948"/>
      <c r="Q122" s="931"/>
      <c r="R122" s="933"/>
      <c r="S122" s="933"/>
      <c r="T122" s="931"/>
      <c r="U122" s="931"/>
      <c r="V122" s="934"/>
      <c r="W122" s="931"/>
      <c r="X122" s="931"/>
      <c r="Y122" s="947"/>
      <c r="Z122" s="1323" t="s">
        <v>3736</v>
      </c>
      <c r="AA122" s="931">
        <v>3700</v>
      </c>
      <c r="AB122" s="1313">
        <f t="shared" si="16"/>
        <v>3.7</v>
      </c>
      <c r="AC122" s="935"/>
      <c r="AD122" s="936"/>
      <c r="AE122" s="936"/>
      <c r="AF122" s="936"/>
      <c r="AG122" s="936"/>
      <c r="AH122" s="1314"/>
      <c r="AI122" s="1271"/>
      <c r="AJ122" s="1149"/>
      <c r="AK122" s="1150"/>
      <c r="AL122" s="1149"/>
      <c r="AM122" s="1135"/>
      <c r="AN122" s="1328"/>
      <c r="AO122" s="1127"/>
      <c r="AP122" s="1318"/>
      <c r="AQ122" s="1319"/>
      <c r="AR122" s="1139"/>
      <c r="AS122" s="1325"/>
      <c r="AT122" s="1325"/>
      <c r="AU122" s="1325"/>
      <c r="AV122" s="1141"/>
      <c r="AW122" s="1329"/>
      <c r="AX122" s="1150"/>
      <c r="AY122" s="1149"/>
      <c r="AZ122" s="1150"/>
      <c r="BA122" s="1149"/>
      <c r="BB122" s="1150"/>
    </row>
    <row r="123" spans="2:54" ht="14.65" customHeight="1">
      <c r="B123" s="911">
        <v>117</v>
      </c>
      <c r="C123" s="913" t="s">
        <v>3036</v>
      </c>
      <c r="D123" s="931" t="s">
        <v>150</v>
      </c>
      <c r="E123" s="928" t="s">
        <v>7</v>
      </c>
      <c r="F123" s="931"/>
      <c r="G123" s="931" t="s">
        <v>334</v>
      </c>
      <c r="H123" s="931">
        <v>0</v>
      </c>
      <c r="I123" s="931" t="s">
        <v>335</v>
      </c>
      <c r="J123" s="931">
        <v>1012</v>
      </c>
      <c r="K123" s="931">
        <v>1</v>
      </c>
      <c r="L123" s="931" t="s">
        <v>195</v>
      </c>
      <c r="M123" s="931">
        <v>80</v>
      </c>
      <c r="N123" s="947" t="s">
        <v>174</v>
      </c>
      <c r="O123" s="931" t="s">
        <v>175</v>
      </c>
      <c r="P123" s="948" t="s">
        <v>155</v>
      </c>
      <c r="Q123" s="931" t="s">
        <v>168</v>
      </c>
      <c r="R123" s="933"/>
      <c r="S123" s="933"/>
      <c r="T123" s="931"/>
      <c r="U123" s="931"/>
      <c r="V123" s="934"/>
      <c r="W123" s="931"/>
      <c r="X123" s="931"/>
      <c r="Y123" s="947"/>
      <c r="Z123" s="1323" t="s">
        <v>3736</v>
      </c>
      <c r="AA123" s="931">
        <v>3055</v>
      </c>
      <c r="AB123" s="1313">
        <f t="shared" si="16"/>
        <v>3.0550000000000002</v>
      </c>
      <c r="AC123" s="935"/>
      <c r="AD123" s="936"/>
      <c r="AE123" s="936"/>
      <c r="AF123" s="936"/>
      <c r="AG123" s="936"/>
      <c r="AH123" s="1314"/>
      <c r="AI123" s="1271">
        <f>+VLOOKUP(C123,Itemizado_Piping!$C:$K,9,FALSE)</f>
        <v>1.772</v>
      </c>
      <c r="AJ123" s="1149">
        <v>0</v>
      </c>
      <c r="AK123" s="1150">
        <v>0</v>
      </c>
      <c r="AL123" s="1149">
        <f t="shared" si="17"/>
        <v>0</v>
      </c>
      <c r="AM123" s="1135">
        <f t="shared" si="18"/>
        <v>0</v>
      </c>
      <c r="AN123" s="1328">
        <f t="shared" si="19"/>
        <v>0</v>
      </c>
      <c r="AO123" s="1127">
        <f t="shared" si="31"/>
        <v>0</v>
      </c>
      <c r="AP123" s="1318">
        <f t="shared" si="21"/>
        <v>0</v>
      </c>
      <c r="AQ123" s="1319"/>
      <c r="AR123" s="1139">
        <f t="shared" si="22"/>
        <v>0</v>
      </c>
      <c r="AS123" s="1325">
        <f t="shared" si="23"/>
        <v>0</v>
      </c>
      <c r="AT123" s="1325">
        <f t="shared" si="24"/>
        <v>0</v>
      </c>
      <c r="AU123" s="1325">
        <f t="shared" si="25"/>
        <v>0</v>
      </c>
      <c r="AV123" s="1141">
        <f t="shared" si="26"/>
        <v>0</v>
      </c>
      <c r="AW123" s="1329">
        <v>0</v>
      </c>
      <c r="AX123" s="1150">
        <v>0</v>
      </c>
      <c r="AY123" s="1149">
        <f t="shared" si="27"/>
        <v>0</v>
      </c>
      <c r="AZ123" s="1150">
        <f t="shared" si="28"/>
        <v>0</v>
      </c>
      <c r="BA123" s="1149">
        <f t="shared" si="29"/>
        <v>0</v>
      </c>
      <c r="BB123" s="1150">
        <f t="shared" si="30"/>
        <v>0</v>
      </c>
    </row>
    <row r="124" spans="2:54" ht="14.65" customHeight="1">
      <c r="B124" s="911">
        <v>118</v>
      </c>
      <c r="C124" s="913" t="s">
        <v>3036</v>
      </c>
      <c r="D124" s="931" t="s">
        <v>150</v>
      </c>
      <c r="E124" s="928" t="s">
        <v>7</v>
      </c>
      <c r="F124" s="931" t="s">
        <v>237</v>
      </c>
      <c r="G124" s="931" t="s">
        <v>336</v>
      </c>
      <c r="H124" s="931">
        <v>0</v>
      </c>
      <c r="I124" s="931" t="s">
        <v>337</v>
      </c>
      <c r="J124" s="931">
        <v>1012</v>
      </c>
      <c r="K124" s="931">
        <v>1</v>
      </c>
      <c r="L124" s="931" t="s">
        <v>195</v>
      </c>
      <c r="M124" s="931">
        <v>80</v>
      </c>
      <c r="N124" s="947" t="s">
        <v>174</v>
      </c>
      <c r="O124" s="931" t="s">
        <v>175</v>
      </c>
      <c r="P124" s="948" t="s">
        <v>155</v>
      </c>
      <c r="Q124" s="931" t="s">
        <v>71</v>
      </c>
      <c r="R124" s="933" t="s">
        <v>338</v>
      </c>
      <c r="S124" s="933" t="s">
        <v>339</v>
      </c>
      <c r="T124" s="931"/>
      <c r="U124" s="931">
        <v>30</v>
      </c>
      <c r="V124" s="934"/>
      <c r="W124" s="931"/>
      <c r="X124" s="931"/>
      <c r="Y124" s="947"/>
      <c r="Z124" s="1323" t="s">
        <v>3738</v>
      </c>
      <c r="AA124" s="931">
        <v>5697</v>
      </c>
      <c r="AB124" s="1313">
        <f t="shared" si="16"/>
        <v>5.6970000000000001</v>
      </c>
      <c r="AC124" s="935"/>
      <c r="AD124" s="936"/>
      <c r="AE124" s="936"/>
      <c r="AF124" s="936"/>
      <c r="AG124" s="936"/>
      <c r="AH124" s="1314"/>
      <c r="AI124" s="1271">
        <f>+VLOOKUP(C124,Itemizado_Piping!$C:$K,9,FALSE)</f>
        <v>1.772</v>
      </c>
      <c r="AJ124" s="1149">
        <v>0</v>
      </c>
      <c r="AK124" s="1150">
        <v>0</v>
      </c>
      <c r="AL124" s="1149">
        <f t="shared" si="17"/>
        <v>0</v>
      </c>
      <c r="AM124" s="1135">
        <f t="shared" si="18"/>
        <v>0</v>
      </c>
      <c r="AN124" s="1328">
        <f t="shared" si="19"/>
        <v>0</v>
      </c>
      <c r="AO124" s="1127">
        <f t="shared" si="31"/>
        <v>0</v>
      </c>
      <c r="AP124" s="1318">
        <f t="shared" si="21"/>
        <v>0</v>
      </c>
      <c r="AQ124" s="1319"/>
      <c r="AR124" s="1139">
        <f t="shared" si="22"/>
        <v>0</v>
      </c>
      <c r="AS124" s="1325">
        <f t="shared" si="23"/>
        <v>0</v>
      </c>
      <c r="AT124" s="1325">
        <f t="shared" si="24"/>
        <v>0</v>
      </c>
      <c r="AU124" s="1325">
        <f t="shared" si="25"/>
        <v>0</v>
      </c>
      <c r="AV124" s="1141">
        <f t="shared" si="26"/>
        <v>0</v>
      </c>
      <c r="AW124" s="1329">
        <v>0</v>
      </c>
      <c r="AX124" s="1150">
        <v>0</v>
      </c>
      <c r="AY124" s="1149">
        <f t="shared" si="27"/>
        <v>0</v>
      </c>
      <c r="AZ124" s="1150">
        <f t="shared" si="28"/>
        <v>0</v>
      </c>
      <c r="BA124" s="1149">
        <f t="shared" si="29"/>
        <v>0</v>
      </c>
      <c r="BB124" s="1150">
        <f t="shared" si="30"/>
        <v>0</v>
      </c>
    </row>
    <row r="125" spans="2:54" ht="14.65" customHeight="1">
      <c r="B125" s="911">
        <v>119</v>
      </c>
      <c r="C125" s="913" t="s">
        <v>3036</v>
      </c>
      <c r="D125" s="931" t="s">
        <v>150</v>
      </c>
      <c r="E125" s="928" t="s">
        <v>7</v>
      </c>
      <c r="F125" s="931" t="s">
        <v>237</v>
      </c>
      <c r="G125" s="931" t="s">
        <v>336</v>
      </c>
      <c r="H125" s="931">
        <v>0</v>
      </c>
      <c r="I125" s="931" t="s">
        <v>337</v>
      </c>
      <c r="J125" s="931">
        <v>1012</v>
      </c>
      <c r="K125" s="931">
        <v>2</v>
      </c>
      <c r="L125" s="931" t="s">
        <v>195</v>
      </c>
      <c r="M125" s="931">
        <v>80</v>
      </c>
      <c r="N125" s="947" t="s">
        <v>174</v>
      </c>
      <c r="O125" s="931" t="s">
        <v>175</v>
      </c>
      <c r="P125" s="948" t="s">
        <v>155</v>
      </c>
      <c r="Q125" s="931" t="s">
        <v>71</v>
      </c>
      <c r="R125" s="933"/>
      <c r="S125" s="933"/>
      <c r="T125" s="931"/>
      <c r="U125" s="931"/>
      <c r="V125" s="934"/>
      <c r="W125" s="931"/>
      <c r="X125" s="931"/>
      <c r="Y125" s="947"/>
      <c r="Z125" s="1323" t="s">
        <v>3750</v>
      </c>
      <c r="AA125" s="931">
        <v>13703</v>
      </c>
      <c r="AB125" s="1313">
        <f t="shared" si="16"/>
        <v>13.702999999999999</v>
      </c>
      <c r="AC125" s="935">
        <v>12.2</v>
      </c>
      <c r="AD125" s="936">
        <v>12.2</v>
      </c>
      <c r="AE125" s="936">
        <v>12.2</v>
      </c>
      <c r="AF125" s="936">
        <v>12.2</v>
      </c>
      <c r="AG125" s="936">
        <v>12.2</v>
      </c>
      <c r="AH125" s="1314"/>
      <c r="AI125" s="1271">
        <f>+VLOOKUP(C125,Itemizado_Piping!$C:$K,9,FALSE)</f>
        <v>1.772</v>
      </c>
      <c r="AJ125" s="1324">
        <v>0.80128439027950094</v>
      </c>
      <c r="AK125" s="1141">
        <v>10.98</v>
      </c>
      <c r="AL125" s="1149">
        <f t="shared" si="17"/>
        <v>0</v>
      </c>
      <c r="AM125" s="1127">
        <f t="shared" si="18"/>
        <v>0</v>
      </c>
      <c r="AN125" s="1317">
        <f t="shared" si="19"/>
        <v>0.80128439027950094</v>
      </c>
      <c r="AO125" s="1127">
        <f t="shared" si="31"/>
        <v>10.98</v>
      </c>
      <c r="AP125" s="1318">
        <f t="shared" si="21"/>
        <v>0</v>
      </c>
      <c r="AQ125" s="1319"/>
      <c r="AR125" s="1139">
        <f t="shared" si="22"/>
        <v>12.2</v>
      </c>
      <c r="AS125" s="1325">
        <f t="shared" si="23"/>
        <v>12.2</v>
      </c>
      <c r="AT125" s="1325">
        <f t="shared" si="24"/>
        <v>12.2</v>
      </c>
      <c r="AU125" s="1325">
        <f t="shared" si="25"/>
        <v>12.2</v>
      </c>
      <c r="AV125" s="1141">
        <f t="shared" si="26"/>
        <v>0</v>
      </c>
      <c r="AW125" s="1326">
        <v>0.80128439027950094</v>
      </c>
      <c r="AX125" s="1141">
        <v>10.98</v>
      </c>
      <c r="AY125" s="1149">
        <f t="shared" si="27"/>
        <v>0</v>
      </c>
      <c r="AZ125" s="1141">
        <f t="shared" si="28"/>
        <v>0</v>
      </c>
      <c r="BA125" s="1327">
        <f t="shared" si="29"/>
        <v>0.80128439027950094</v>
      </c>
      <c r="BB125" s="1141">
        <f t="shared" si="30"/>
        <v>10.98</v>
      </c>
    </row>
    <row r="126" spans="2:54" ht="14.65" customHeight="1">
      <c r="B126" s="911">
        <v>120</v>
      </c>
      <c r="C126" s="913" t="s">
        <v>3036</v>
      </c>
      <c r="D126" s="931" t="s">
        <v>150</v>
      </c>
      <c r="E126" s="928" t="s">
        <v>7</v>
      </c>
      <c r="F126" s="931" t="s">
        <v>237</v>
      </c>
      <c r="G126" s="931" t="s">
        <v>336</v>
      </c>
      <c r="H126" s="931">
        <v>0</v>
      </c>
      <c r="I126" s="931" t="s">
        <v>337</v>
      </c>
      <c r="J126" s="931">
        <v>1012</v>
      </c>
      <c r="K126" s="931">
        <v>3</v>
      </c>
      <c r="L126" s="931" t="s">
        <v>195</v>
      </c>
      <c r="M126" s="931">
        <v>80</v>
      </c>
      <c r="N126" s="947" t="s">
        <v>174</v>
      </c>
      <c r="O126" s="931" t="s">
        <v>175</v>
      </c>
      <c r="P126" s="948" t="s">
        <v>155</v>
      </c>
      <c r="Q126" s="931" t="s">
        <v>71</v>
      </c>
      <c r="R126" s="933"/>
      <c r="S126" s="933"/>
      <c r="T126" s="931"/>
      <c r="U126" s="931"/>
      <c r="V126" s="934"/>
      <c r="W126" s="931"/>
      <c r="X126" s="931"/>
      <c r="Y126" s="947"/>
      <c r="Z126" s="1323" t="s">
        <v>3751</v>
      </c>
      <c r="AA126" s="931">
        <v>13552</v>
      </c>
      <c r="AB126" s="1313">
        <f t="shared" si="16"/>
        <v>13.552</v>
      </c>
      <c r="AC126" s="935">
        <v>13.6</v>
      </c>
      <c r="AD126" s="936">
        <v>13.6</v>
      </c>
      <c r="AE126" s="936">
        <v>13.6</v>
      </c>
      <c r="AF126" s="936">
        <v>13.6</v>
      </c>
      <c r="AG126" s="936">
        <v>13.6</v>
      </c>
      <c r="AH126" s="1314"/>
      <c r="AI126" s="1271">
        <f>+VLOOKUP(C126,Itemizado_Piping!$C:$K,9,FALSE)</f>
        <v>1.772</v>
      </c>
      <c r="AJ126" s="1324">
        <v>0.90318772136953962</v>
      </c>
      <c r="AK126" s="1141">
        <v>12.24</v>
      </c>
      <c r="AL126" s="1149">
        <f t="shared" si="17"/>
        <v>0</v>
      </c>
      <c r="AM126" s="1127">
        <f t="shared" si="18"/>
        <v>0</v>
      </c>
      <c r="AN126" s="1317">
        <f t="shared" si="19"/>
        <v>0.90318772136953962</v>
      </c>
      <c r="AO126" s="1127">
        <f t="shared" si="31"/>
        <v>12.24</v>
      </c>
      <c r="AP126" s="1318">
        <f t="shared" si="21"/>
        <v>0</v>
      </c>
      <c r="AQ126" s="1319"/>
      <c r="AR126" s="1139">
        <f t="shared" si="22"/>
        <v>13.6</v>
      </c>
      <c r="AS126" s="1325">
        <f t="shared" si="23"/>
        <v>13.6</v>
      </c>
      <c r="AT126" s="1325">
        <f t="shared" si="24"/>
        <v>13.6</v>
      </c>
      <c r="AU126" s="1325">
        <f t="shared" si="25"/>
        <v>13.6</v>
      </c>
      <c r="AV126" s="1141">
        <f t="shared" si="26"/>
        <v>0</v>
      </c>
      <c r="AW126" s="1326">
        <v>0.90318772136953962</v>
      </c>
      <c r="AX126" s="1141">
        <v>12.24</v>
      </c>
      <c r="AY126" s="1149">
        <f t="shared" si="27"/>
        <v>0</v>
      </c>
      <c r="AZ126" s="1141">
        <f t="shared" si="28"/>
        <v>0</v>
      </c>
      <c r="BA126" s="1327">
        <f t="shared" si="29"/>
        <v>0.90318772136953962</v>
      </c>
      <c r="BB126" s="1141">
        <f t="shared" si="30"/>
        <v>12.24</v>
      </c>
    </row>
    <row r="127" spans="2:54" ht="14.65" customHeight="1">
      <c r="B127" s="911">
        <v>121</v>
      </c>
      <c r="C127" s="913" t="s">
        <v>3036</v>
      </c>
      <c r="D127" s="931" t="s">
        <v>150</v>
      </c>
      <c r="E127" s="928" t="s">
        <v>7</v>
      </c>
      <c r="F127" s="931" t="s">
        <v>189</v>
      </c>
      <c r="G127" s="952" t="s">
        <v>340</v>
      </c>
      <c r="H127" s="931">
        <v>0</v>
      </c>
      <c r="I127" s="931" t="s">
        <v>341</v>
      </c>
      <c r="J127" s="931">
        <v>1013</v>
      </c>
      <c r="K127" s="931">
        <v>1</v>
      </c>
      <c r="L127" s="931" t="s">
        <v>195</v>
      </c>
      <c r="M127" s="931">
        <v>80</v>
      </c>
      <c r="N127" s="947" t="s">
        <v>174</v>
      </c>
      <c r="O127" s="931" t="s">
        <v>175</v>
      </c>
      <c r="P127" s="948" t="s">
        <v>155</v>
      </c>
      <c r="Q127" s="931" t="s">
        <v>71</v>
      </c>
      <c r="R127" s="933" t="s">
        <v>342</v>
      </c>
      <c r="S127" s="933" t="s">
        <v>219</v>
      </c>
      <c r="T127" s="931"/>
      <c r="U127" s="931">
        <v>35</v>
      </c>
      <c r="V127" s="934"/>
      <c r="W127" s="931"/>
      <c r="X127" s="931"/>
      <c r="Y127" s="947"/>
      <c r="Z127" s="954" t="s">
        <v>3752</v>
      </c>
      <c r="AA127" s="931">
        <v>3590</v>
      </c>
      <c r="AB127" s="1313">
        <f t="shared" si="16"/>
        <v>3.59</v>
      </c>
      <c r="AC127" s="935"/>
      <c r="AD127" s="936"/>
      <c r="AE127" s="936"/>
      <c r="AF127" s="936"/>
      <c r="AG127" s="936"/>
      <c r="AH127" s="1314"/>
      <c r="AI127" s="1271">
        <f>+VLOOKUP(C127,Itemizado_Piping!$C:$K,9,FALSE)</f>
        <v>1.772</v>
      </c>
      <c r="AJ127" s="1149">
        <v>0</v>
      </c>
      <c r="AK127" s="1150">
        <v>0</v>
      </c>
      <c r="AL127" s="1149">
        <f t="shared" si="17"/>
        <v>0</v>
      </c>
      <c r="AM127" s="1135">
        <f t="shared" si="18"/>
        <v>0</v>
      </c>
      <c r="AN127" s="1328">
        <f t="shared" si="19"/>
        <v>0</v>
      </c>
      <c r="AO127" s="1127">
        <f t="shared" si="31"/>
        <v>0</v>
      </c>
      <c r="AP127" s="1318">
        <f t="shared" si="21"/>
        <v>0</v>
      </c>
      <c r="AQ127" s="1319"/>
      <c r="AR127" s="1139">
        <f t="shared" si="22"/>
        <v>0</v>
      </c>
      <c r="AS127" s="1325">
        <f t="shared" si="23"/>
        <v>0</v>
      </c>
      <c r="AT127" s="1325">
        <f t="shared" si="24"/>
        <v>0</v>
      </c>
      <c r="AU127" s="1325">
        <f t="shared" si="25"/>
        <v>0</v>
      </c>
      <c r="AV127" s="1141">
        <f t="shared" si="26"/>
        <v>0</v>
      </c>
      <c r="AW127" s="1329">
        <v>0</v>
      </c>
      <c r="AX127" s="1150">
        <v>0</v>
      </c>
      <c r="AY127" s="1149">
        <f t="shared" si="27"/>
        <v>0</v>
      </c>
      <c r="AZ127" s="1150">
        <f t="shared" si="28"/>
        <v>0</v>
      </c>
      <c r="BA127" s="1149">
        <f t="shared" si="29"/>
        <v>0</v>
      </c>
      <c r="BB127" s="1150">
        <f t="shared" si="30"/>
        <v>0</v>
      </c>
    </row>
    <row r="128" spans="2:54" ht="14.65" customHeight="1">
      <c r="B128" s="911">
        <v>122</v>
      </c>
      <c r="C128" s="913" t="s">
        <v>3036</v>
      </c>
      <c r="D128" s="931" t="s">
        <v>150</v>
      </c>
      <c r="E128" s="928" t="s">
        <v>7</v>
      </c>
      <c r="F128" s="931" t="s">
        <v>189</v>
      </c>
      <c r="G128" s="952" t="s">
        <v>340</v>
      </c>
      <c r="H128" s="931">
        <v>0</v>
      </c>
      <c r="I128" s="931" t="s">
        <v>341</v>
      </c>
      <c r="J128" s="931">
        <v>1013</v>
      </c>
      <c r="K128" s="931">
        <v>2</v>
      </c>
      <c r="L128" s="931" t="s">
        <v>195</v>
      </c>
      <c r="M128" s="931">
        <v>80</v>
      </c>
      <c r="N128" s="947" t="s">
        <v>174</v>
      </c>
      <c r="O128" s="931" t="s">
        <v>175</v>
      </c>
      <c r="P128" s="948" t="s">
        <v>155</v>
      </c>
      <c r="Q128" s="931" t="s">
        <v>71</v>
      </c>
      <c r="R128" s="933"/>
      <c r="S128" s="933"/>
      <c r="T128" s="931"/>
      <c r="U128" s="931"/>
      <c r="V128" s="934"/>
      <c r="W128" s="931"/>
      <c r="X128" s="931"/>
      <c r="Y128" s="947"/>
      <c r="Z128" s="954" t="s">
        <v>3752</v>
      </c>
      <c r="AA128" s="931">
        <v>3968</v>
      </c>
      <c r="AB128" s="1313">
        <f t="shared" si="16"/>
        <v>3.968</v>
      </c>
      <c r="AC128" s="935"/>
      <c r="AD128" s="936"/>
      <c r="AE128" s="936"/>
      <c r="AF128" s="936"/>
      <c r="AG128" s="936"/>
      <c r="AH128" s="1314"/>
      <c r="AI128" s="1271">
        <f>+VLOOKUP(C128,Itemizado_Piping!$C:$K,9,FALSE)</f>
        <v>1.772</v>
      </c>
      <c r="AJ128" s="1149">
        <v>0</v>
      </c>
      <c r="AK128" s="1150">
        <v>0</v>
      </c>
      <c r="AL128" s="1149">
        <f t="shared" si="17"/>
        <v>0</v>
      </c>
      <c r="AM128" s="1135">
        <f t="shared" si="18"/>
        <v>0</v>
      </c>
      <c r="AN128" s="1328">
        <f t="shared" si="19"/>
        <v>0</v>
      </c>
      <c r="AO128" s="1127">
        <f t="shared" si="31"/>
        <v>0</v>
      </c>
      <c r="AP128" s="1318">
        <f t="shared" si="21"/>
        <v>0</v>
      </c>
      <c r="AQ128" s="1319"/>
      <c r="AR128" s="1139">
        <f t="shared" si="22"/>
        <v>0</v>
      </c>
      <c r="AS128" s="1325">
        <f t="shared" si="23"/>
        <v>0</v>
      </c>
      <c r="AT128" s="1325">
        <f t="shared" si="24"/>
        <v>0</v>
      </c>
      <c r="AU128" s="1325">
        <f t="shared" si="25"/>
        <v>0</v>
      </c>
      <c r="AV128" s="1141">
        <f t="shared" si="26"/>
        <v>0</v>
      </c>
      <c r="AW128" s="1329">
        <v>0</v>
      </c>
      <c r="AX128" s="1150">
        <v>0</v>
      </c>
      <c r="AY128" s="1149">
        <f t="shared" si="27"/>
        <v>0</v>
      </c>
      <c r="AZ128" s="1150">
        <f t="shared" si="28"/>
        <v>0</v>
      </c>
      <c r="BA128" s="1149">
        <f t="shared" si="29"/>
        <v>0</v>
      </c>
      <c r="BB128" s="1150">
        <f t="shared" si="30"/>
        <v>0</v>
      </c>
    </row>
    <row r="129" spans="2:54" ht="14.65" customHeight="1">
      <c r="B129" s="911">
        <v>123</v>
      </c>
      <c r="C129" s="913" t="s">
        <v>3036</v>
      </c>
      <c r="D129" s="931" t="s">
        <v>150</v>
      </c>
      <c r="E129" s="928" t="s">
        <v>7</v>
      </c>
      <c r="F129" s="931" t="s">
        <v>189</v>
      </c>
      <c r="G129" s="952" t="s">
        <v>343</v>
      </c>
      <c r="H129" s="931">
        <v>0</v>
      </c>
      <c r="I129" s="931" t="s">
        <v>341</v>
      </c>
      <c r="J129" s="931">
        <v>1013</v>
      </c>
      <c r="K129" s="931">
        <v>1</v>
      </c>
      <c r="L129" s="931" t="s">
        <v>195</v>
      </c>
      <c r="M129" s="931">
        <v>80</v>
      </c>
      <c r="N129" s="947" t="s">
        <v>174</v>
      </c>
      <c r="O129" s="931" t="s">
        <v>175</v>
      </c>
      <c r="P129" s="948" t="s">
        <v>155</v>
      </c>
      <c r="Q129" s="931" t="s">
        <v>71</v>
      </c>
      <c r="R129" s="933"/>
      <c r="S129" s="933"/>
      <c r="T129" s="931"/>
      <c r="U129" s="931"/>
      <c r="V129" s="934"/>
      <c r="W129" s="931"/>
      <c r="X129" s="931"/>
      <c r="Y129" s="947"/>
      <c r="Z129" s="954" t="s">
        <v>3752</v>
      </c>
      <c r="AA129" s="931">
        <v>4226</v>
      </c>
      <c r="AB129" s="1313">
        <f t="shared" si="16"/>
        <v>4.226</v>
      </c>
      <c r="AC129" s="935"/>
      <c r="AD129" s="936"/>
      <c r="AE129" s="936"/>
      <c r="AF129" s="936"/>
      <c r="AG129" s="936"/>
      <c r="AH129" s="1314"/>
      <c r="AI129" s="1271">
        <f>+VLOOKUP(C129,Itemizado_Piping!$C:$K,9,FALSE)</f>
        <v>1.772</v>
      </c>
      <c r="AJ129" s="1149">
        <v>0</v>
      </c>
      <c r="AK129" s="1150">
        <v>0</v>
      </c>
      <c r="AL129" s="1149">
        <f t="shared" si="17"/>
        <v>0</v>
      </c>
      <c r="AM129" s="1135">
        <f t="shared" si="18"/>
        <v>0</v>
      </c>
      <c r="AN129" s="1328">
        <f t="shared" si="19"/>
        <v>0</v>
      </c>
      <c r="AO129" s="1127">
        <f t="shared" si="31"/>
        <v>0</v>
      </c>
      <c r="AP129" s="1318">
        <f t="shared" si="21"/>
        <v>0</v>
      </c>
      <c r="AQ129" s="1319"/>
      <c r="AR129" s="1139">
        <f t="shared" si="22"/>
        <v>0</v>
      </c>
      <c r="AS129" s="1325">
        <f t="shared" si="23"/>
        <v>0</v>
      </c>
      <c r="AT129" s="1325">
        <f t="shared" si="24"/>
        <v>0</v>
      </c>
      <c r="AU129" s="1325">
        <f t="shared" si="25"/>
        <v>0</v>
      </c>
      <c r="AV129" s="1141">
        <f t="shared" si="26"/>
        <v>0</v>
      </c>
      <c r="AW129" s="1329">
        <v>0</v>
      </c>
      <c r="AX129" s="1150">
        <v>0</v>
      </c>
      <c r="AY129" s="1149">
        <f t="shared" si="27"/>
        <v>0</v>
      </c>
      <c r="AZ129" s="1150">
        <f t="shared" si="28"/>
        <v>0</v>
      </c>
      <c r="BA129" s="1149">
        <f t="shared" si="29"/>
        <v>0</v>
      </c>
      <c r="BB129" s="1150">
        <f t="shared" si="30"/>
        <v>0</v>
      </c>
    </row>
    <row r="130" spans="2:54" ht="14.65" customHeight="1">
      <c r="B130" s="911">
        <v>124</v>
      </c>
      <c r="C130" s="913" t="s">
        <v>3036</v>
      </c>
      <c r="D130" s="931" t="s">
        <v>150</v>
      </c>
      <c r="E130" s="928" t="s">
        <v>7</v>
      </c>
      <c r="F130" s="931" t="s">
        <v>189</v>
      </c>
      <c r="G130" s="952" t="s">
        <v>343</v>
      </c>
      <c r="H130" s="931">
        <v>0</v>
      </c>
      <c r="I130" s="931" t="s">
        <v>341</v>
      </c>
      <c r="J130" s="931">
        <v>1013</v>
      </c>
      <c r="K130" s="931">
        <v>2</v>
      </c>
      <c r="L130" s="931" t="s">
        <v>195</v>
      </c>
      <c r="M130" s="931">
        <v>80</v>
      </c>
      <c r="N130" s="947" t="s">
        <v>174</v>
      </c>
      <c r="O130" s="931" t="s">
        <v>175</v>
      </c>
      <c r="P130" s="948" t="s">
        <v>155</v>
      </c>
      <c r="Q130" s="931" t="s">
        <v>71</v>
      </c>
      <c r="R130" s="933"/>
      <c r="S130" s="933"/>
      <c r="T130" s="931"/>
      <c r="U130" s="931"/>
      <c r="V130" s="934"/>
      <c r="W130" s="931"/>
      <c r="X130" s="931"/>
      <c r="Y130" s="947"/>
      <c r="Z130" s="954" t="s">
        <v>3752</v>
      </c>
      <c r="AA130" s="931">
        <v>6675</v>
      </c>
      <c r="AB130" s="1313">
        <f t="shared" si="16"/>
        <v>6.6749999999999998</v>
      </c>
      <c r="AC130" s="935"/>
      <c r="AD130" s="936"/>
      <c r="AE130" s="936"/>
      <c r="AF130" s="936"/>
      <c r="AG130" s="936"/>
      <c r="AH130" s="1314"/>
      <c r="AI130" s="1271">
        <f>+VLOOKUP(C130,Itemizado_Piping!$C:$K,9,FALSE)</f>
        <v>1.772</v>
      </c>
      <c r="AJ130" s="1149">
        <v>0</v>
      </c>
      <c r="AK130" s="1150">
        <v>0</v>
      </c>
      <c r="AL130" s="1149">
        <f t="shared" si="17"/>
        <v>0</v>
      </c>
      <c r="AM130" s="1135">
        <f t="shared" si="18"/>
        <v>0</v>
      </c>
      <c r="AN130" s="1328">
        <f t="shared" si="19"/>
        <v>0</v>
      </c>
      <c r="AO130" s="1127">
        <f t="shared" si="31"/>
        <v>0</v>
      </c>
      <c r="AP130" s="1318">
        <f t="shared" si="21"/>
        <v>0</v>
      </c>
      <c r="AQ130" s="1319"/>
      <c r="AR130" s="1139">
        <f t="shared" si="22"/>
        <v>0</v>
      </c>
      <c r="AS130" s="1325">
        <f t="shared" si="23"/>
        <v>0</v>
      </c>
      <c r="AT130" s="1325">
        <f t="shared" si="24"/>
        <v>0</v>
      </c>
      <c r="AU130" s="1325">
        <f t="shared" si="25"/>
        <v>0</v>
      </c>
      <c r="AV130" s="1141">
        <f t="shared" si="26"/>
        <v>0</v>
      </c>
      <c r="AW130" s="1329">
        <v>0</v>
      </c>
      <c r="AX130" s="1150">
        <v>0</v>
      </c>
      <c r="AY130" s="1149">
        <f t="shared" si="27"/>
        <v>0</v>
      </c>
      <c r="AZ130" s="1150">
        <f t="shared" si="28"/>
        <v>0</v>
      </c>
      <c r="BA130" s="1149">
        <f t="shared" si="29"/>
        <v>0</v>
      </c>
      <c r="BB130" s="1150">
        <f t="shared" si="30"/>
        <v>0</v>
      </c>
    </row>
    <row r="131" spans="2:54" ht="14.65" customHeight="1">
      <c r="B131" s="911">
        <v>125</v>
      </c>
      <c r="C131" s="913" t="s">
        <v>3024</v>
      </c>
      <c r="D131" s="931" t="s">
        <v>150</v>
      </c>
      <c r="E131" s="928" t="s">
        <v>7</v>
      </c>
      <c r="F131" s="931" t="s">
        <v>151</v>
      </c>
      <c r="G131" s="931" t="s">
        <v>344</v>
      </c>
      <c r="H131" s="931">
        <v>1</v>
      </c>
      <c r="I131" s="931" t="s">
        <v>345</v>
      </c>
      <c r="J131" s="931">
        <v>1014</v>
      </c>
      <c r="K131" s="931">
        <v>1</v>
      </c>
      <c r="L131" s="931" t="s">
        <v>206</v>
      </c>
      <c r="M131" s="931">
        <v>150</v>
      </c>
      <c r="N131" s="947" t="s">
        <v>166</v>
      </c>
      <c r="O131" s="931" t="s">
        <v>207</v>
      </c>
      <c r="P131" s="948" t="s">
        <v>155</v>
      </c>
      <c r="Q131" s="931" t="s">
        <v>168</v>
      </c>
      <c r="R131" s="933" t="s">
        <v>346</v>
      </c>
      <c r="S131" s="933" t="s">
        <v>347</v>
      </c>
      <c r="T131" s="931"/>
      <c r="U131" s="931">
        <v>102</v>
      </c>
      <c r="V131" s="934"/>
      <c r="W131" s="931"/>
      <c r="X131" s="931"/>
      <c r="Y131" s="947"/>
      <c r="Z131" s="1323"/>
      <c r="AA131" s="931">
        <v>1761</v>
      </c>
      <c r="AB131" s="1313">
        <f t="shared" si="16"/>
        <v>1.7609999999999999</v>
      </c>
      <c r="AC131" s="935"/>
      <c r="AD131" s="936"/>
      <c r="AE131" s="936"/>
      <c r="AF131" s="936"/>
      <c r="AG131" s="936"/>
      <c r="AH131" s="1314"/>
      <c r="AI131" s="1271">
        <f>+VLOOKUP(C131,Itemizado_Piping!$C:$K,9,FALSE)</f>
        <v>3.7229999999999999</v>
      </c>
      <c r="AJ131" s="1149">
        <v>0</v>
      </c>
      <c r="AK131" s="1150">
        <v>0</v>
      </c>
      <c r="AL131" s="1149">
        <f t="shared" si="17"/>
        <v>0</v>
      </c>
      <c r="AM131" s="1135">
        <f t="shared" si="18"/>
        <v>0</v>
      </c>
      <c r="AN131" s="1328">
        <f t="shared" si="19"/>
        <v>0</v>
      </c>
      <c r="AO131" s="1127">
        <f t="shared" si="31"/>
        <v>0</v>
      </c>
      <c r="AP131" s="1318">
        <f t="shared" si="21"/>
        <v>0</v>
      </c>
      <c r="AQ131" s="1319"/>
      <c r="AR131" s="1139">
        <f t="shared" si="22"/>
        <v>0</v>
      </c>
      <c r="AS131" s="1325">
        <f t="shared" si="23"/>
        <v>0</v>
      </c>
      <c r="AT131" s="1325">
        <f t="shared" si="24"/>
        <v>0</v>
      </c>
      <c r="AU131" s="1325">
        <f t="shared" si="25"/>
        <v>0</v>
      </c>
      <c r="AV131" s="1141">
        <f t="shared" si="26"/>
        <v>0</v>
      </c>
      <c r="AW131" s="1329">
        <v>0</v>
      </c>
      <c r="AX131" s="1150">
        <v>0</v>
      </c>
      <c r="AY131" s="1149">
        <f t="shared" si="27"/>
        <v>0</v>
      </c>
      <c r="AZ131" s="1150">
        <f t="shared" si="28"/>
        <v>0</v>
      </c>
      <c r="BA131" s="1149">
        <f t="shared" si="29"/>
        <v>0</v>
      </c>
      <c r="BB131" s="1150">
        <f t="shared" si="30"/>
        <v>0</v>
      </c>
    </row>
    <row r="132" spans="2:54" ht="14.65" customHeight="1">
      <c r="B132" s="911">
        <v>126</v>
      </c>
      <c r="C132" s="913" t="s">
        <v>3024</v>
      </c>
      <c r="D132" s="931" t="s">
        <v>150</v>
      </c>
      <c r="E132" s="928" t="s">
        <v>7</v>
      </c>
      <c r="F132" s="931" t="s">
        <v>151</v>
      </c>
      <c r="G132" s="931" t="s">
        <v>344</v>
      </c>
      <c r="H132" s="931">
        <v>1</v>
      </c>
      <c r="I132" s="931" t="s">
        <v>345</v>
      </c>
      <c r="J132" s="931">
        <v>1014</v>
      </c>
      <c r="K132" s="931">
        <v>1</v>
      </c>
      <c r="L132" s="931" t="s">
        <v>206</v>
      </c>
      <c r="M132" s="931">
        <v>150</v>
      </c>
      <c r="N132" s="947" t="s">
        <v>166</v>
      </c>
      <c r="O132" s="931" t="s">
        <v>207</v>
      </c>
      <c r="P132" s="948" t="s">
        <v>155</v>
      </c>
      <c r="Q132" s="931" t="s">
        <v>168</v>
      </c>
      <c r="R132" s="933"/>
      <c r="S132" s="933"/>
      <c r="T132" s="931"/>
      <c r="U132" s="931"/>
      <c r="V132" s="934"/>
      <c r="W132" s="931"/>
      <c r="X132" s="931"/>
      <c r="Y132" s="947"/>
      <c r="Z132" s="1323"/>
      <c r="AA132" s="931">
        <v>1156</v>
      </c>
      <c r="AB132" s="1313">
        <f t="shared" si="16"/>
        <v>1.1559999999999999</v>
      </c>
      <c r="AC132" s="935"/>
      <c r="AD132" s="936"/>
      <c r="AE132" s="936"/>
      <c r="AF132" s="936"/>
      <c r="AG132" s="936"/>
      <c r="AH132" s="1314"/>
      <c r="AI132" s="1271">
        <f>+VLOOKUP(C132,Itemizado_Piping!$C:$K,9,FALSE)</f>
        <v>3.7229999999999999</v>
      </c>
      <c r="AJ132" s="1149">
        <v>0</v>
      </c>
      <c r="AK132" s="1150">
        <v>0</v>
      </c>
      <c r="AL132" s="1149">
        <f t="shared" si="17"/>
        <v>0</v>
      </c>
      <c r="AM132" s="1135">
        <f t="shared" si="18"/>
        <v>0</v>
      </c>
      <c r="AN132" s="1328">
        <f t="shared" si="19"/>
        <v>0</v>
      </c>
      <c r="AO132" s="1127">
        <f t="shared" si="31"/>
        <v>0</v>
      </c>
      <c r="AP132" s="1318">
        <f t="shared" si="21"/>
        <v>0</v>
      </c>
      <c r="AQ132" s="1319"/>
      <c r="AR132" s="1139">
        <f t="shared" si="22"/>
        <v>0</v>
      </c>
      <c r="AS132" s="1325">
        <f t="shared" si="23"/>
        <v>0</v>
      </c>
      <c r="AT132" s="1325">
        <f t="shared" si="24"/>
        <v>0</v>
      </c>
      <c r="AU132" s="1325">
        <f t="shared" si="25"/>
        <v>0</v>
      </c>
      <c r="AV132" s="1141">
        <f t="shared" si="26"/>
        <v>0</v>
      </c>
      <c r="AW132" s="1329">
        <v>0</v>
      </c>
      <c r="AX132" s="1150">
        <v>0</v>
      </c>
      <c r="AY132" s="1149">
        <f t="shared" si="27"/>
        <v>0</v>
      </c>
      <c r="AZ132" s="1150">
        <f t="shared" si="28"/>
        <v>0</v>
      </c>
      <c r="BA132" s="1149">
        <f t="shared" si="29"/>
        <v>0</v>
      </c>
      <c r="BB132" s="1150">
        <f t="shared" si="30"/>
        <v>0</v>
      </c>
    </row>
    <row r="133" spans="2:54" ht="14.65" customHeight="1">
      <c r="B133" s="911">
        <v>127</v>
      </c>
      <c r="C133" s="913" t="s">
        <v>3036</v>
      </c>
      <c r="D133" s="931" t="s">
        <v>150</v>
      </c>
      <c r="E133" s="928" t="s">
        <v>7</v>
      </c>
      <c r="F133" s="931" t="s">
        <v>189</v>
      </c>
      <c r="G133" s="931" t="s">
        <v>348</v>
      </c>
      <c r="H133" s="931">
        <v>0</v>
      </c>
      <c r="I133" s="931" t="s">
        <v>349</v>
      </c>
      <c r="J133" s="931">
        <v>1015</v>
      </c>
      <c r="K133" s="931">
        <v>1</v>
      </c>
      <c r="L133" s="931" t="s">
        <v>195</v>
      </c>
      <c r="M133" s="931">
        <v>80</v>
      </c>
      <c r="N133" s="947" t="s">
        <v>174</v>
      </c>
      <c r="O133" s="931" t="s">
        <v>175</v>
      </c>
      <c r="P133" s="948" t="s">
        <v>155</v>
      </c>
      <c r="Q133" s="931" t="s">
        <v>71</v>
      </c>
      <c r="R133" s="933" t="s">
        <v>350</v>
      </c>
      <c r="S133" s="933" t="s">
        <v>351</v>
      </c>
      <c r="T133" s="931"/>
      <c r="U133" s="931">
        <v>30</v>
      </c>
      <c r="V133" s="934"/>
      <c r="W133" s="931"/>
      <c r="X133" s="931"/>
      <c r="Y133" s="947"/>
      <c r="Z133" s="1323"/>
      <c r="AA133" s="931">
        <v>7948</v>
      </c>
      <c r="AB133" s="1313">
        <f t="shared" si="16"/>
        <v>7.9480000000000004</v>
      </c>
      <c r="AC133" s="935"/>
      <c r="AD133" s="936"/>
      <c r="AE133" s="936"/>
      <c r="AF133" s="936"/>
      <c r="AG133" s="936"/>
      <c r="AH133" s="1314"/>
      <c r="AI133" s="1271">
        <f>+VLOOKUP(C133,Itemizado_Piping!$C:$K,9,FALSE)</f>
        <v>1.772</v>
      </c>
      <c r="AJ133" s="1149">
        <v>0</v>
      </c>
      <c r="AK133" s="1150">
        <v>0</v>
      </c>
      <c r="AL133" s="1149">
        <f t="shared" si="17"/>
        <v>0</v>
      </c>
      <c r="AM133" s="1135">
        <f t="shared" si="18"/>
        <v>0</v>
      </c>
      <c r="AN133" s="1328">
        <f t="shared" si="19"/>
        <v>0</v>
      </c>
      <c r="AO133" s="1127">
        <f t="shared" si="31"/>
        <v>0</v>
      </c>
      <c r="AP133" s="1318">
        <f t="shared" si="21"/>
        <v>0</v>
      </c>
      <c r="AQ133" s="1319"/>
      <c r="AR133" s="1139">
        <f t="shared" si="22"/>
        <v>0</v>
      </c>
      <c r="AS133" s="1325">
        <f t="shared" si="23"/>
        <v>0</v>
      </c>
      <c r="AT133" s="1325">
        <f t="shared" si="24"/>
        <v>0</v>
      </c>
      <c r="AU133" s="1325">
        <f t="shared" si="25"/>
        <v>0</v>
      </c>
      <c r="AV133" s="1141">
        <f t="shared" si="26"/>
        <v>0</v>
      </c>
      <c r="AW133" s="1329">
        <v>0</v>
      </c>
      <c r="AX133" s="1150">
        <v>0</v>
      </c>
      <c r="AY133" s="1149">
        <f t="shared" si="27"/>
        <v>0</v>
      </c>
      <c r="AZ133" s="1150">
        <f t="shared" si="28"/>
        <v>0</v>
      </c>
      <c r="BA133" s="1149">
        <f t="shared" si="29"/>
        <v>0</v>
      </c>
      <c r="BB133" s="1150">
        <f t="shared" si="30"/>
        <v>0</v>
      </c>
    </row>
    <row r="134" spans="2:54" ht="14.65" customHeight="1">
      <c r="B134" s="911">
        <v>128</v>
      </c>
      <c r="C134" s="913" t="s">
        <v>3036</v>
      </c>
      <c r="D134" s="931" t="s">
        <v>150</v>
      </c>
      <c r="E134" s="928" t="s">
        <v>7</v>
      </c>
      <c r="F134" s="931" t="s">
        <v>237</v>
      </c>
      <c r="G134" s="931"/>
      <c r="H134" s="931"/>
      <c r="I134" s="931" t="s">
        <v>352</v>
      </c>
      <c r="J134" s="931">
        <v>1019</v>
      </c>
      <c r="K134" s="931"/>
      <c r="L134" s="931" t="s">
        <v>195</v>
      </c>
      <c r="M134" s="931">
        <v>80</v>
      </c>
      <c r="N134" s="947" t="s">
        <v>179</v>
      </c>
      <c r="O134" s="931" t="s">
        <v>180</v>
      </c>
      <c r="P134" s="948" t="s">
        <v>155</v>
      </c>
      <c r="Q134" s="931" t="s">
        <v>71</v>
      </c>
      <c r="R134" s="933" t="s">
        <v>290</v>
      </c>
      <c r="S134" s="933" t="s">
        <v>353</v>
      </c>
      <c r="T134" s="931"/>
      <c r="U134" s="931">
        <v>170</v>
      </c>
      <c r="V134" s="934"/>
      <c r="W134" s="931"/>
      <c r="X134" s="931"/>
      <c r="Y134" s="947"/>
      <c r="Z134" s="1323" t="s">
        <v>3753</v>
      </c>
      <c r="AA134" s="931">
        <v>4600</v>
      </c>
      <c r="AB134" s="1313">
        <f t="shared" si="16"/>
        <v>4.5999999999999996</v>
      </c>
      <c r="AC134" s="935"/>
      <c r="AD134" s="936"/>
      <c r="AE134" s="936"/>
      <c r="AF134" s="936"/>
      <c r="AG134" s="936"/>
      <c r="AH134" s="1314"/>
      <c r="AI134" s="1271">
        <f>+VLOOKUP(C134,Itemizado_Piping!$C:$K,9,FALSE)</f>
        <v>1.772</v>
      </c>
      <c r="AJ134" s="1149">
        <v>0</v>
      </c>
      <c r="AK134" s="1150">
        <v>0</v>
      </c>
      <c r="AL134" s="1149">
        <f t="shared" si="17"/>
        <v>0</v>
      </c>
      <c r="AM134" s="1135">
        <f t="shared" si="18"/>
        <v>0</v>
      </c>
      <c r="AN134" s="1328">
        <f t="shared" si="19"/>
        <v>0</v>
      </c>
      <c r="AO134" s="1127">
        <f t="shared" si="31"/>
        <v>0</v>
      </c>
      <c r="AP134" s="1318">
        <f t="shared" si="21"/>
        <v>0</v>
      </c>
      <c r="AQ134" s="1319"/>
      <c r="AR134" s="1139">
        <f t="shared" si="22"/>
        <v>0</v>
      </c>
      <c r="AS134" s="1325">
        <f t="shared" si="23"/>
        <v>0</v>
      </c>
      <c r="AT134" s="1325">
        <f t="shared" si="24"/>
        <v>0</v>
      </c>
      <c r="AU134" s="1325">
        <f t="shared" si="25"/>
        <v>0</v>
      </c>
      <c r="AV134" s="1141">
        <f t="shared" si="26"/>
        <v>0</v>
      </c>
      <c r="AW134" s="1329">
        <v>0</v>
      </c>
      <c r="AX134" s="1150">
        <v>0</v>
      </c>
      <c r="AY134" s="1149">
        <f t="shared" si="27"/>
        <v>0</v>
      </c>
      <c r="AZ134" s="1150">
        <f t="shared" si="28"/>
        <v>0</v>
      </c>
      <c r="BA134" s="1149">
        <f t="shared" si="29"/>
        <v>0</v>
      </c>
      <c r="BB134" s="1150">
        <f t="shared" si="30"/>
        <v>0</v>
      </c>
    </row>
    <row r="135" spans="2:54" ht="14.65" customHeight="1">
      <c r="B135" s="911">
        <v>129</v>
      </c>
      <c r="C135" s="913" t="s">
        <v>3036</v>
      </c>
      <c r="D135" s="931" t="s">
        <v>150</v>
      </c>
      <c r="E135" s="928" t="s">
        <v>7</v>
      </c>
      <c r="F135" s="931" t="s">
        <v>237</v>
      </c>
      <c r="G135" s="931"/>
      <c r="H135" s="931"/>
      <c r="I135" s="931" t="s">
        <v>3754</v>
      </c>
      <c r="J135" s="931">
        <v>1019</v>
      </c>
      <c r="K135" s="931"/>
      <c r="L135" s="931" t="s">
        <v>195</v>
      </c>
      <c r="M135" s="931">
        <v>80</v>
      </c>
      <c r="N135" s="947"/>
      <c r="O135" s="931"/>
      <c r="P135" s="948"/>
      <c r="Q135" s="931"/>
      <c r="R135" s="933"/>
      <c r="S135" s="933"/>
      <c r="T135" s="931"/>
      <c r="U135" s="931"/>
      <c r="V135" s="934"/>
      <c r="W135" s="931"/>
      <c r="X135" s="931"/>
      <c r="Y135" s="947"/>
      <c r="Z135" s="1323" t="s">
        <v>3753</v>
      </c>
      <c r="AA135" s="931">
        <v>2500</v>
      </c>
      <c r="AB135" s="1313">
        <f t="shared" si="16"/>
        <v>2.5</v>
      </c>
      <c r="AC135" s="935"/>
      <c r="AD135" s="936"/>
      <c r="AE135" s="936"/>
      <c r="AF135" s="936"/>
      <c r="AG135" s="936"/>
      <c r="AH135" s="1314"/>
      <c r="AI135" s="1271"/>
      <c r="AJ135" s="1149"/>
      <c r="AK135" s="1150"/>
      <c r="AL135" s="1149"/>
      <c r="AM135" s="1135"/>
      <c r="AN135" s="1328"/>
      <c r="AO135" s="1127"/>
      <c r="AP135" s="1318"/>
      <c r="AQ135" s="1319"/>
      <c r="AR135" s="1139"/>
      <c r="AS135" s="1325"/>
      <c r="AT135" s="1325"/>
      <c r="AU135" s="1325"/>
      <c r="AV135" s="1141"/>
      <c r="AW135" s="1326"/>
      <c r="AX135" s="1141"/>
      <c r="AY135" s="1149"/>
      <c r="AZ135" s="1141"/>
      <c r="BA135" s="1327"/>
      <c r="BB135" s="1141"/>
    </row>
    <row r="136" spans="2:54" ht="14.65" customHeight="1">
      <c r="B136" s="911">
        <v>130</v>
      </c>
      <c r="C136" s="913" t="s">
        <v>3042</v>
      </c>
      <c r="D136" s="931" t="s">
        <v>150</v>
      </c>
      <c r="E136" s="928" t="s">
        <v>7</v>
      </c>
      <c r="F136" s="931" t="s">
        <v>237</v>
      </c>
      <c r="G136" s="931"/>
      <c r="H136" s="931"/>
      <c r="I136" s="931" t="s">
        <v>3754</v>
      </c>
      <c r="J136" s="931">
        <v>1019</v>
      </c>
      <c r="K136" s="931"/>
      <c r="L136" s="931" t="s">
        <v>3544</v>
      </c>
      <c r="M136" s="931">
        <v>80</v>
      </c>
      <c r="N136" s="947"/>
      <c r="O136" s="931"/>
      <c r="P136" s="948"/>
      <c r="Q136" s="931"/>
      <c r="R136" s="933"/>
      <c r="S136" s="933"/>
      <c r="T136" s="931"/>
      <c r="U136" s="931"/>
      <c r="V136" s="934"/>
      <c r="W136" s="931"/>
      <c r="X136" s="931"/>
      <c r="Y136" s="947"/>
      <c r="Z136" s="1323" t="s">
        <v>3753</v>
      </c>
      <c r="AA136" s="931">
        <v>3700</v>
      </c>
      <c r="AB136" s="1313">
        <f t="shared" si="16"/>
        <v>3.7</v>
      </c>
      <c r="AC136" s="935"/>
      <c r="AD136" s="936"/>
      <c r="AE136" s="936"/>
      <c r="AF136" s="936"/>
      <c r="AG136" s="936"/>
      <c r="AH136" s="1314"/>
      <c r="AI136" s="1271"/>
      <c r="AJ136" s="1149"/>
      <c r="AK136" s="1150"/>
      <c r="AL136" s="1149"/>
      <c r="AM136" s="1135"/>
      <c r="AN136" s="1328"/>
      <c r="AO136" s="1127"/>
      <c r="AP136" s="1318"/>
      <c r="AQ136" s="1319"/>
      <c r="AR136" s="1139"/>
      <c r="AS136" s="1325"/>
      <c r="AT136" s="1325"/>
      <c r="AU136" s="1325"/>
      <c r="AV136" s="1141"/>
      <c r="AW136" s="1326"/>
      <c r="AX136" s="1141"/>
      <c r="AY136" s="1149"/>
      <c r="AZ136" s="1141"/>
      <c r="BA136" s="1327"/>
      <c r="BB136" s="1141"/>
    </row>
    <row r="137" spans="2:54" ht="14.65" customHeight="1">
      <c r="B137" s="911">
        <v>131</v>
      </c>
      <c r="C137" s="913" t="s">
        <v>3036</v>
      </c>
      <c r="D137" s="931" t="s">
        <v>150</v>
      </c>
      <c r="E137" s="928" t="s">
        <v>7</v>
      </c>
      <c r="F137" s="931"/>
      <c r="G137" s="931" t="s">
        <v>354</v>
      </c>
      <c r="H137" s="931"/>
      <c r="I137" s="931" t="s">
        <v>355</v>
      </c>
      <c r="J137" s="931">
        <v>1020</v>
      </c>
      <c r="K137" s="931">
        <v>1</v>
      </c>
      <c r="L137" s="931" t="s">
        <v>195</v>
      </c>
      <c r="M137" s="931">
        <v>80</v>
      </c>
      <c r="N137" s="947" t="s">
        <v>174</v>
      </c>
      <c r="O137" s="931" t="s">
        <v>175</v>
      </c>
      <c r="P137" s="948" t="s">
        <v>155</v>
      </c>
      <c r="Q137" s="931" t="s">
        <v>168</v>
      </c>
      <c r="R137" s="933"/>
      <c r="S137" s="933"/>
      <c r="T137" s="931"/>
      <c r="U137" s="931"/>
      <c r="V137" s="934"/>
      <c r="W137" s="931"/>
      <c r="X137" s="931"/>
      <c r="Y137" s="947"/>
      <c r="Z137" s="1323" t="s">
        <v>3753</v>
      </c>
      <c r="AA137" s="931">
        <v>3200</v>
      </c>
      <c r="AB137" s="1313">
        <f t="shared" si="16"/>
        <v>3.2</v>
      </c>
      <c r="AC137" s="935"/>
      <c r="AD137" s="936"/>
      <c r="AE137" s="936"/>
      <c r="AF137" s="936"/>
      <c r="AG137" s="936"/>
      <c r="AH137" s="1314"/>
      <c r="AI137" s="1271">
        <f>+VLOOKUP(C137,Itemizado_Piping!$C:$K,9,FALSE)</f>
        <v>1.772</v>
      </c>
      <c r="AJ137" s="1149">
        <v>0</v>
      </c>
      <c r="AK137" s="1150">
        <v>0</v>
      </c>
      <c r="AL137" s="1149">
        <f t="shared" si="17"/>
        <v>0</v>
      </c>
      <c r="AM137" s="1135">
        <f t="shared" si="18"/>
        <v>0</v>
      </c>
      <c r="AN137" s="1328">
        <f t="shared" si="19"/>
        <v>0</v>
      </c>
      <c r="AO137" s="1127">
        <f t="shared" si="31"/>
        <v>0</v>
      </c>
      <c r="AP137" s="1318">
        <f t="shared" si="21"/>
        <v>0</v>
      </c>
      <c r="AQ137" s="1319"/>
      <c r="AR137" s="1139">
        <f t="shared" si="22"/>
        <v>0</v>
      </c>
      <c r="AS137" s="1325">
        <f t="shared" si="23"/>
        <v>0</v>
      </c>
      <c r="AT137" s="1325">
        <f t="shared" si="24"/>
        <v>0</v>
      </c>
      <c r="AU137" s="1325">
        <f t="shared" si="25"/>
        <v>0</v>
      </c>
      <c r="AV137" s="1141">
        <f t="shared" si="26"/>
        <v>0</v>
      </c>
      <c r="AW137" s="1329">
        <v>0</v>
      </c>
      <c r="AX137" s="1150">
        <v>0</v>
      </c>
      <c r="AY137" s="1149">
        <f t="shared" si="27"/>
        <v>0</v>
      </c>
      <c r="AZ137" s="1150">
        <f t="shared" si="28"/>
        <v>0</v>
      </c>
      <c r="BA137" s="1149">
        <f t="shared" si="29"/>
        <v>0</v>
      </c>
      <c r="BB137" s="1150">
        <f t="shared" si="30"/>
        <v>0</v>
      </c>
    </row>
    <row r="138" spans="2:54" ht="14.65" customHeight="1">
      <c r="B138" s="911">
        <v>132</v>
      </c>
      <c r="C138" s="913" t="s">
        <v>3036</v>
      </c>
      <c r="D138" s="931" t="s">
        <v>150</v>
      </c>
      <c r="E138" s="928" t="s">
        <v>7</v>
      </c>
      <c r="F138" s="931" t="s">
        <v>237</v>
      </c>
      <c r="G138" s="931" t="s">
        <v>356</v>
      </c>
      <c r="H138" s="931">
        <v>0</v>
      </c>
      <c r="I138" s="931" t="s">
        <v>357</v>
      </c>
      <c r="J138" s="931">
        <v>1020</v>
      </c>
      <c r="K138" s="931">
        <v>1</v>
      </c>
      <c r="L138" s="931" t="s">
        <v>195</v>
      </c>
      <c r="M138" s="931">
        <v>80</v>
      </c>
      <c r="N138" s="947" t="s">
        <v>174</v>
      </c>
      <c r="O138" s="931" t="s">
        <v>175</v>
      </c>
      <c r="P138" s="948" t="s">
        <v>155</v>
      </c>
      <c r="Q138" s="931" t="s">
        <v>71</v>
      </c>
      <c r="R138" s="933" t="s">
        <v>358</v>
      </c>
      <c r="S138" s="933" t="s">
        <v>359</v>
      </c>
      <c r="T138" s="931"/>
      <c r="U138" s="931">
        <v>30</v>
      </c>
      <c r="V138" s="934"/>
      <c r="W138" s="931"/>
      <c r="X138" s="931"/>
      <c r="Y138" s="947"/>
      <c r="Z138" s="1323" t="s">
        <v>3753</v>
      </c>
      <c r="AA138" s="931">
        <v>4714</v>
      </c>
      <c r="AB138" s="1313">
        <f t="shared" si="16"/>
        <v>4.7140000000000004</v>
      </c>
      <c r="AC138" s="935"/>
      <c r="AD138" s="936"/>
      <c r="AE138" s="936"/>
      <c r="AF138" s="936"/>
      <c r="AG138" s="936"/>
      <c r="AH138" s="1314"/>
      <c r="AI138" s="1271">
        <f>+VLOOKUP(C138,Itemizado_Piping!$C:$K,9,FALSE)</f>
        <v>1.772</v>
      </c>
      <c r="AJ138" s="1149">
        <v>0</v>
      </c>
      <c r="AK138" s="1150">
        <v>0</v>
      </c>
      <c r="AL138" s="1149">
        <f t="shared" si="17"/>
        <v>0</v>
      </c>
      <c r="AM138" s="1135">
        <f t="shared" si="18"/>
        <v>0</v>
      </c>
      <c r="AN138" s="1328">
        <f t="shared" si="19"/>
        <v>0</v>
      </c>
      <c r="AO138" s="1127">
        <f t="shared" si="31"/>
        <v>0</v>
      </c>
      <c r="AP138" s="1318">
        <f t="shared" si="21"/>
        <v>0</v>
      </c>
      <c r="AQ138" s="1319"/>
      <c r="AR138" s="1139">
        <f t="shared" si="22"/>
        <v>0</v>
      </c>
      <c r="AS138" s="1325">
        <f t="shared" si="23"/>
        <v>0</v>
      </c>
      <c r="AT138" s="1325">
        <f t="shared" si="24"/>
        <v>0</v>
      </c>
      <c r="AU138" s="1325">
        <f t="shared" si="25"/>
        <v>0</v>
      </c>
      <c r="AV138" s="1141">
        <f t="shared" si="26"/>
        <v>0</v>
      </c>
      <c r="AW138" s="1329">
        <v>0</v>
      </c>
      <c r="AX138" s="1150">
        <v>0</v>
      </c>
      <c r="AY138" s="1149">
        <f t="shared" si="27"/>
        <v>0</v>
      </c>
      <c r="AZ138" s="1150">
        <f t="shared" si="28"/>
        <v>0</v>
      </c>
      <c r="BA138" s="1149">
        <f t="shared" si="29"/>
        <v>0</v>
      </c>
      <c r="BB138" s="1150">
        <f t="shared" si="30"/>
        <v>0</v>
      </c>
    </row>
    <row r="139" spans="2:54" ht="14.65" customHeight="1">
      <c r="B139" s="911">
        <v>133</v>
      </c>
      <c r="C139" s="913" t="s">
        <v>3036</v>
      </c>
      <c r="D139" s="931" t="s">
        <v>150</v>
      </c>
      <c r="E139" s="928" t="s">
        <v>7</v>
      </c>
      <c r="F139" s="931" t="s">
        <v>237</v>
      </c>
      <c r="G139" s="931" t="s">
        <v>356</v>
      </c>
      <c r="H139" s="931">
        <v>0</v>
      </c>
      <c r="I139" s="931" t="s">
        <v>357</v>
      </c>
      <c r="J139" s="931">
        <v>1020</v>
      </c>
      <c r="K139" s="931">
        <v>2</v>
      </c>
      <c r="L139" s="931" t="s">
        <v>195</v>
      </c>
      <c r="M139" s="931">
        <v>80</v>
      </c>
      <c r="N139" s="947" t="s">
        <v>174</v>
      </c>
      <c r="O139" s="931" t="s">
        <v>175</v>
      </c>
      <c r="P139" s="948" t="s">
        <v>155</v>
      </c>
      <c r="Q139" s="931" t="s">
        <v>71</v>
      </c>
      <c r="R139" s="933"/>
      <c r="S139" s="933"/>
      <c r="T139" s="931"/>
      <c r="U139" s="931"/>
      <c r="V139" s="934"/>
      <c r="W139" s="931"/>
      <c r="X139" s="931"/>
      <c r="Y139" s="947"/>
      <c r="Z139" s="1323" t="s">
        <v>3753</v>
      </c>
      <c r="AA139" s="931">
        <v>13947</v>
      </c>
      <c r="AB139" s="1313">
        <f t="shared" si="16"/>
        <v>13.946999999999999</v>
      </c>
      <c r="AC139" s="935">
        <v>12.3</v>
      </c>
      <c r="AD139" s="936">
        <v>12.3</v>
      </c>
      <c r="AE139" s="936">
        <v>12.3</v>
      </c>
      <c r="AF139" s="936">
        <v>12.3</v>
      </c>
      <c r="AG139" s="936">
        <v>12.3</v>
      </c>
      <c r="AH139" s="1314"/>
      <c r="AI139" s="1271">
        <f>+VLOOKUP(C139,Itemizado_Piping!$C:$K,9,FALSE)</f>
        <v>1.772</v>
      </c>
      <c r="AJ139" s="1324">
        <v>0.79371907937190811</v>
      </c>
      <c r="AK139" s="1141">
        <v>11.070000000000002</v>
      </c>
      <c r="AL139" s="1149">
        <f t="shared" si="17"/>
        <v>0</v>
      </c>
      <c r="AM139" s="1127">
        <f t="shared" si="18"/>
        <v>0</v>
      </c>
      <c r="AN139" s="1317">
        <f t="shared" si="19"/>
        <v>0.79371907937190811</v>
      </c>
      <c r="AO139" s="1127">
        <f t="shared" si="31"/>
        <v>11.070000000000002</v>
      </c>
      <c r="AP139" s="1318">
        <f t="shared" si="21"/>
        <v>0</v>
      </c>
      <c r="AQ139" s="1319"/>
      <c r="AR139" s="1139">
        <f t="shared" si="22"/>
        <v>12.3</v>
      </c>
      <c r="AS139" s="1325">
        <f t="shared" si="23"/>
        <v>12.3</v>
      </c>
      <c r="AT139" s="1325">
        <f t="shared" si="24"/>
        <v>12.3</v>
      </c>
      <c r="AU139" s="1325">
        <f t="shared" si="25"/>
        <v>12.3</v>
      </c>
      <c r="AV139" s="1141">
        <f t="shared" si="26"/>
        <v>0</v>
      </c>
      <c r="AW139" s="1326">
        <v>0.793719079371908</v>
      </c>
      <c r="AX139" s="1141">
        <v>11.07</v>
      </c>
      <c r="AY139" s="1149">
        <f t="shared" si="27"/>
        <v>0</v>
      </c>
      <c r="AZ139" s="1141">
        <f t="shared" si="28"/>
        <v>0</v>
      </c>
      <c r="BA139" s="1327">
        <f t="shared" si="29"/>
        <v>0.793719079371908</v>
      </c>
      <c r="BB139" s="1141">
        <f t="shared" si="30"/>
        <v>11.07</v>
      </c>
    </row>
    <row r="140" spans="2:54" ht="14.65" customHeight="1">
      <c r="B140" s="911">
        <v>134</v>
      </c>
      <c r="C140" s="913" t="s">
        <v>3036</v>
      </c>
      <c r="D140" s="931" t="s">
        <v>150</v>
      </c>
      <c r="E140" s="928" t="s">
        <v>7</v>
      </c>
      <c r="F140" s="931" t="s">
        <v>237</v>
      </c>
      <c r="G140" s="931" t="s">
        <v>356</v>
      </c>
      <c r="H140" s="931">
        <v>0</v>
      </c>
      <c r="I140" s="931" t="s">
        <v>357</v>
      </c>
      <c r="J140" s="931">
        <v>1020</v>
      </c>
      <c r="K140" s="931">
        <v>3</v>
      </c>
      <c r="L140" s="931" t="s">
        <v>195</v>
      </c>
      <c r="M140" s="931">
        <v>80</v>
      </c>
      <c r="N140" s="947" t="s">
        <v>174</v>
      </c>
      <c r="O140" s="931" t="s">
        <v>175</v>
      </c>
      <c r="P140" s="948" t="s">
        <v>155</v>
      </c>
      <c r="Q140" s="931" t="s">
        <v>71</v>
      </c>
      <c r="R140" s="933"/>
      <c r="S140" s="933"/>
      <c r="T140" s="931"/>
      <c r="U140" s="931"/>
      <c r="V140" s="934"/>
      <c r="W140" s="931"/>
      <c r="X140" s="931"/>
      <c r="Y140" s="947"/>
      <c r="Z140" s="1323" t="s">
        <v>3753</v>
      </c>
      <c r="AA140" s="931">
        <v>13552</v>
      </c>
      <c r="AB140" s="1313">
        <f t="shared" si="16"/>
        <v>13.552</v>
      </c>
      <c r="AC140" s="935">
        <v>13.552</v>
      </c>
      <c r="AD140" s="936">
        <v>13.552</v>
      </c>
      <c r="AE140" s="936">
        <v>13.552</v>
      </c>
      <c r="AF140" s="936">
        <v>13.552</v>
      </c>
      <c r="AG140" s="936">
        <v>13.552</v>
      </c>
      <c r="AH140" s="1314"/>
      <c r="AI140" s="1271">
        <f>+VLOOKUP(C140,Itemizado_Piping!$C:$K,9,FALSE)</f>
        <v>1.772</v>
      </c>
      <c r="AJ140" s="1324">
        <v>0.9</v>
      </c>
      <c r="AK140" s="1141">
        <v>12.1968</v>
      </c>
      <c r="AL140" s="1149">
        <f t="shared" si="17"/>
        <v>0</v>
      </c>
      <c r="AM140" s="1127">
        <f t="shared" si="18"/>
        <v>0</v>
      </c>
      <c r="AN140" s="1317">
        <f t="shared" si="19"/>
        <v>0.9</v>
      </c>
      <c r="AO140" s="1127">
        <f t="shared" si="31"/>
        <v>12.1968</v>
      </c>
      <c r="AP140" s="1318">
        <f t="shared" si="21"/>
        <v>0</v>
      </c>
      <c r="AQ140" s="1319"/>
      <c r="AR140" s="1139">
        <f t="shared" si="22"/>
        <v>13.552</v>
      </c>
      <c r="AS140" s="1325">
        <f t="shared" si="23"/>
        <v>13.552</v>
      </c>
      <c r="AT140" s="1325">
        <f t="shared" si="24"/>
        <v>13.552</v>
      </c>
      <c r="AU140" s="1325">
        <f t="shared" si="25"/>
        <v>13.552</v>
      </c>
      <c r="AV140" s="1141">
        <f t="shared" si="26"/>
        <v>0</v>
      </c>
      <c r="AW140" s="1326">
        <v>0.9</v>
      </c>
      <c r="AX140" s="1141">
        <v>12.1968</v>
      </c>
      <c r="AY140" s="1149">
        <f t="shared" si="27"/>
        <v>0</v>
      </c>
      <c r="AZ140" s="1141">
        <f t="shared" si="28"/>
        <v>0</v>
      </c>
      <c r="BA140" s="1327">
        <f t="shared" si="29"/>
        <v>0.9</v>
      </c>
      <c r="BB140" s="1141">
        <f t="shared" si="30"/>
        <v>12.1968</v>
      </c>
    </row>
    <row r="141" spans="2:54" ht="14.65" customHeight="1">
      <c r="B141" s="911">
        <v>135</v>
      </c>
      <c r="C141" s="913" t="s">
        <v>3036</v>
      </c>
      <c r="D141" s="931" t="s">
        <v>150</v>
      </c>
      <c r="E141" s="928" t="s">
        <v>7</v>
      </c>
      <c r="F141" s="931" t="s">
        <v>237</v>
      </c>
      <c r="G141" s="931"/>
      <c r="H141" s="931"/>
      <c r="I141" s="931" t="s">
        <v>360</v>
      </c>
      <c r="J141" s="931">
        <v>1023</v>
      </c>
      <c r="K141" s="931"/>
      <c r="L141" s="931" t="s">
        <v>195</v>
      </c>
      <c r="M141" s="931">
        <v>80</v>
      </c>
      <c r="N141" s="947" t="s">
        <v>179</v>
      </c>
      <c r="O141" s="931" t="s">
        <v>180</v>
      </c>
      <c r="P141" s="948" t="s">
        <v>155</v>
      </c>
      <c r="Q141" s="931" t="s">
        <v>71</v>
      </c>
      <c r="R141" s="933" t="s">
        <v>290</v>
      </c>
      <c r="S141" s="933" t="s">
        <v>361</v>
      </c>
      <c r="T141" s="931"/>
      <c r="U141" s="931">
        <v>170</v>
      </c>
      <c r="V141" s="934"/>
      <c r="W141" s="931"/>
      <c r="X141" s="931"/>
      <c r="Y141" s="947"/>
      <c r="Z141" s="1323" t="s">
        <v>3755</v>
      </c>
      <c r="AA141" s="931">
        <v>4000</v>
      </c>
      <c r="AB141" s="1313">
        <f t="shared" si="16"/>
        <v>4</v>
      </c>
      <c r="AC141" s="935"/>
      <c r="AD141" s="936"/>
      <c r="AE141" s="936"/>
      <c r="AF141" s="936"/>
      <c r="AG141" s="936"/>
      <c r="AH141" s="1314"/>
      <c r="AI141" s="1271">
        <f>+VLOOKUP(C141,Itemizado_Piping!$C:$K,9,FALSE)</f>
        <v>1.772</v>
      </c>
      <c r="AJ141" s="1149">
        <v>0</v>
      </c>
      <c r="AK141" s="1150">
        <v>0</v>
      </c>
      <c r="AL141" s="1149">
        <f t="shared" si="17"/>
        <v>0</v>
      </c>
      <c r="AM141" s="1135">
        <f t="shared" si="18"/>
        <v>0</v>
      </c>
      <c r="AN141" s="1328">
        <f t="shared" si="19"/>
        <v>0</v>
      </c>
      <c r="AO141" s="1127">
        <f t="shared" si="31"/>
        <v>0</v>
      </c>
      <c r="AP141" s="1318">
        <f t="shared" si="21"/>
        <v>0</v>
      </c>
      <c r="AQ141" s="1319"/>
      <c r="AR141" s="1139">
        <f t="shared" si="22"/>
        <v>0</v>
      </c>
      <c r="AS141" s="1325">
        <f t="shared" si="23"/>
        <v>0</v>
      </c>
      <c r="AT141" s="1325">
        <f t="shared" si="24"/>
        <v>0</v>
      </c>
      <c r="AU141" s="1325">
        <f t="shared" si="25"/>
        <v>0</v>
      </c>
      <c r="AV141" s="1141">
        <f t="shared" si="26"/>
        <v>0</v>
      </c>
      <c r="AW141" s="1329">
        <v>0</v>
      </c>
      <c r="AX141" s="1150">
        <v>0</v>
      </c>
      <c r="AY141" s="1149">
        <f t="shared" si="27"/>
        <v>0</v>
      </c>
      <c r="AZ141" s="1150">
        <f t="shared" si="28"/>
        <v>0</v>
      </c>
      <c r="BA141" s="1149">
        <f t="shared" si="29"/>
        <v>0</v>
      </c>
      <c r="BB141" s="1141">
        <f t="shared" si="30"/>
        <v>0</v>
      </c>
    </row>
    <row r="142" spans="2:54" ht="14.65" customHeight="1">
      <c r="B142" s="911">
        <v>136</v>
      </c>
      <c r="C142" s="913" t="s">
        <v>3036</v>
      </c>
      <c r="D142" s="931" t="s">
        <v>150</v>
      </c>
      <c r="E142" s="928" t="s">
        <v>7</v>
      </c>
      <c r="F142" s="931"/>
      <c r="G142" s="931"/>
      <c r="H142" s="931"/>
      <c r="I142" s="931" t="s">
        <v>3756</v>
      </c>
      <c r="J142" s="931">
        <v>1023</v>
      </c>
      <c r="K142" s="931"/>
      <c r="L142" s="931" t="s">
        <v>195</v>
      </c>
      <c r="M142" s="931">
        <v>80</v>
      </c>
      <c r="N142" s="947"/>
      <c r="O142" s="931"/>
      <c r="P142" s="948"/>
      <c r="Q142" s="931"/>
      <c r="R142" s="933"/>
      <c r="S142" s="933"/>
      <c r="T142" s="931"/>
      <c r="U142" s="931"/>
      <c r="V142" s="934"/>
      <c r="W142" s="931"/>
      <c r="X142" s="931"/>
      <c r="Y142" s="947"/>
      <c r="Z142" s="1323" t="s">
        <v>3755</v>
      </c>
      <c r="AA142" s="931">
        <v>2500</v>
      </c>
      <c r="AB142" s="1313">
        <f t="shared" si="16"/>
        <v>2.5</v>
      </c>
      <c r="AC142" s="935"/>
      <c r="AD142" s="936"/>
      <c r="AE142" s="936"/>
      <c r="AF142" s="936"/>
      <c r="AG142" s="936"/>
      <c r="AH142" s="1314"/>
      <c r="AI142" s="1271"/>
      <c r="AJ142" s="1149"/>
      <c r="AK142" s="1150"/>
      <c r="AL142" s="1149"/>
      <c r="AM142" s="1135"/>
      <c r="AN142" s="1328"/>
      <c r="AO142" s="1127"/>
      <c r="AP142" s="1318"/>
      <c r="AQ142" s="1319"/>
      <c r="AR142" s="1139"/>
      <c r="AS142" s="1325"/>
      <c r="AT142" s="1325"/>
      <c r="AU142" s="1325"/>
      <c r="AV142" s="1141"/>
      <c r="AW142" s="1329"/>
      <c r="AX142" s="1150"/>
      <c r="AY142" s="1149"/>
      <c r="AZ142" s="1150"/>
      <c r="BA142" s="1149"/>
      <c r="BB142" s="1141"/>
    </row>
    <row r="143" spans="2:54" ht="14.65" customHeight="1">
      <c r="B143" s="911">
        <v>137</v>
      </c>
      <c r="C143" s="913" t="s">
        <v>3042</v>
      </c>
      <c r="D143" s="931" t="s">
        <v>150</v>
      </c>
      <c r="E143" s="928" t="s">
        <v>7</v>
      </c>
      <c r="F143" s="931"/>
      <c r="G143" s="931"/>
      <c r="H143" s="931"/>
      <c r="I143" s="931" t="s">
        <v>3756</v>
      </c>
      <c r="J143" s="931">
        <v>1023</v>
      </c>
      <c r="K143" s="931"/>
      <c r="L143" s="1333" t="s">
        <v>3544</v>
      </c>
      <c r="M143" s="931"/>
      <c r="N143" s="947"/>
      <c r="O143" s="931"/>
      <c r="P143" s="948"/>
      <c r="Q143" s="931"/>
      <c r="R143" s="933"/>
      <c r="S143" s="933"/>
      <c r="T143" s="931"/>
      <c r="U143" s="931"/>
      <c r="V143" s="934"/>
      <c r="W143" s="931"/>
      <c r="X143" s="931"/>
      <c r="Y143" s="947"/>
      <c r="Z143" s="1323" t="s">
        <v>3755</v>
      </c>
      <c r="AA143" s="931">
        <v>3800</v>
      </c>
      <c r="AB143" s="1313">
        <f t="shared" si="16"/>
        <v>3.8</v>
      </c>
      <c r="AC143" s="935"/>
      <c r="AD143" s="936"/>
      <c r="AE143" s="936"/>
      <c r="AF143" s="936"/>
      <c r="AG143" s="936"/>
      <c r="AH143" s="1314"/>
      <c r="AI143" s="1271"/>
      <c r="AJ143" s="1149"/>
      <c r="AK143" s="1150"/>
      <c r="AL143" s="1149"/>
      <c r="AM143" s="1135"/>
      <c r="AN143" s="1328"/>
      <c r="AO143" s="1127"/>
      <c r="AP143" s="1318"/>
      <c r="AQ143" s="1319"/>
      <c r="AR143" s="1139"/>
      <c r="AS143" s="1325"/>
      <c r="AT143" s="1325"/>
      <c r="AU143" s="1325"/>
      <c r="AV143" s="1141"/>
      <c r="AW143" s="1329"/>
      <c r="AX143" s="1150"/>
      <c r="AY143" s="1149"/>
      <c r="AZ143" s="1150"/>
      <c r="BA143" s="1149"/>
      <c r="BB143" s="1141"/>
    </row>
    <row r="144" spans="2:54" ht="14.65" customHeight="1">
      <c r="B144" s="911">
        <v>138</v>
      </c>
      <c r="C144" s="913" t="s">
        <v>3036</v>
      </c>
      <c r="D144" s="931" t="s">
        <v>150</v>
      </c>
      <c r="E144" s="928" t="s">
        <v>7</v>
      </c>
      <c r="F144" s="931"/>
      <c r="G144" s="931" t="s">
        <v>362</v>
      </c>
      <c r="H144" s="931">
        <v>0</v>
      </c>
      <c r="I144" s="931" t="s">
        <v>363</v>
      </c>
      <c r="J144" s="931">
        <v>1024</v>
      </c>
      <c r="K144" s="931">
        <v>1</v>
      </c>
      <c r="L144" s="931" t="s">
        <v>195</v>
      </c>
      <c r="M144" s="931">
        <v>80</v>
      </c>
      <c r="N144" s="947" t="s">
        <v>174</v>
      </c>
      <c r="O144" s="931" t="s">
        <v>175</v>
      </c>
      <c r="P144" s="948" t="s">
        <v>155</v>
      </c>
      <c r="Q144" s="931" t="s">
        <v>168</v>
      </c>
      <c r="R144" s="933"/>
      <c r="S144" s="933"/>
      <c r="T144" s="931"/>
      <c r="U144" s="931"/>
      <c r="V144" s="934"/>
      <c r="W144" s="931"/>
      <c r="X144" s="931"/>
      <c r="Y144" s="947"/>
      <c r="Z144" s="1323" t="s">
        <v>3757</v>
      </c>
      <c r="AA144" s="931">
        <v>3055</v>
      </c>
      <c r="AB144" s="1313">
        <f t="shared" si="16"/>
        <v>3.0550000000000002</v>
      </c>
      <c r="AC144" s="935"/>
      <c r="AD144" s="936"/>
      <c r="AE144" s="936"/>
      <c r="AF144" s="936"/>
      <c r="AG144" s="936"/>
      <c r="AH144" s="1314"/>
      <c r="AI144" s="1271">
        <f>+VLOOKUP(C144,Itemizado_Piping!$C:$K,9,FALSE)</f>
        <v>1.772</v>
      </c>
      <c r="AJ144" s="1149">
        <v>0</v>
      </c>
      <c r="AK144" s="1150">
        <v>0</v>
      </c>
      <c r="AL144" s="1149">
        <f t="shared" si="17"/>
        <v>0</v>
      </c>
      <c r="AM144" s="1135">
        <f t="shared" si="18"/>
        <v>0</v>
      </c>
      <c r="AN144" s="1328">
        <f t="shared" si="19"/>
        <v>0</v>
      </c>
      <c r="AO144" s="1127">
        <f t="shared" si="31"/>
        <v>0</v>
      </c>
      <c r="AP144" s="1318">
        <f t="shared" si="21"/>
        <v>0</v>
      </c>
      <c r="AQ144" s="1319"/>
      <c r="AR144" s="1139">
        <f t="shared" si="22"/>
        <v>0</v>
      </c>
      <c r="AS144" s="1325">
        <f t="shared" si="23"/>
        <v>0</v>
      </c>
      <c r="AT144" s="1325">
        <f t="shared" si="24"/>
        <v>0</v>
      </c>
      <c r="AU144" s="1325">
        <f t="shared" si="25"/>
        <v>0</v>
      </c>
      <c r="AV144" s="1141">
        <f t="shared" si="26"/>
        <v>0</v>
      </c>
      <c r="AW144" s="1329">
        <v>0</v>
      </c>
      <c r="AX144" s="1150">
        <v>0</v>
      </c>
      <c r="AY144" s="1149">
        <f t="shared" si="27"/>
        <v>0</v>
      </c>
      <c r="AZ144" s="1150">
        <f t="shared" si="28"/>
        <v>0</v>
      </c>
      <c r="BA144" s="1149">
        <f t="shared" si="29"/>
        <v>0</v>
      </c>
      <c r="BB144" s="1141">
        <f t="shared" si="30"/>
        <v>0</v>
      </c>
    </row>
    <row r="145" spans="2:54" ht="14.65" customHeight="1">
      <c r="B145" s="911">
        <v>139</v>
      </c>
      <c r="C145" s="913" t="s">
        <v>3036</v>
      </c>
      <c r="D145" s="931" t="s">
        <v>150</v>
      </c>
      <c r="E145" s="928" t="s">
        <v>7</v>
      </c>
      <c r="F145" s="931" t="s">
        <v>237</v>
      </c>
      <c r="G145" s="931" t="s">
        <v>364</v>
      </c>
      <c r="H145" s="931">
        <v>0</v>
      </c>
      <c r="I145" s="931" t="s">
        <v>365</v>
      </c>
      <c r="J145" s="931">
        <v>1024</v>
      </c>
      <c r="K145" s="931">
        <v>1</v>
      </c>
      <c r="L145" s="931" t="s">
        <v>195</v>
      </c>
      <c r="M145" s="931">
        <v>80</v>
      </c>
      <c r="N145" s="947" t="s">
        <v>174</v>
      </c>
      <c r="O145" s="931" t="s">
        <v>175</v>
      </c>
      <c r="P145" s="948" t="s">
        <v>155</v>
      </c>
      <c r="Q145" s="931" t="s">
        <v>71</v>
      </c>
      <c r="R145" s="933" t="s">
        <v>366</v>
      </c>
      <c r="S145" s="933" t="s">
        <v>367</v>
      </c>
      <c r="T145" s="931"/>
      <c r="U145" s="931">
        <v>30</v>
      </c>
      <c r="V145" s="934"/>
      <c r="W145" s="931"/>
      <c r="X145" s="931"/>
      <c r="Y145" s="947"/>
      <c r="Z145" s="1323" t="s">
        <v>3757</v>
      </c>
      <c r="AA145" s="931">
        <v>5547</v>
      </c>
      <c r="AB145" s="1313">
        <f t="shared" si="16"/>
        <v>5.5469999999999997</v>
      </c>
      <c r="AC145" s="935"/>
      <c r="AD145" s="936"/>
      <c r="AE145" s="936"/>
      <c r="AF145" s="936"/>
      <c r="AG145" s="936"/>
      <c r="AH145" s="1314"/>
      <c r="AI145" s="1271">
        <f>+VLOOKUP(C145,Itemizado_Piping!$C:$K,9,FALSE)</f>
        <v>1.772</v>
      </c>
      <c r="AJ145" s="1149">
        <v>0</v>
      </c>
      <c r="AK145" s="1150">
        <v>0</v>
      </c>
      <c r="AL145" s="1149">
        <f t="shared" si="17"/>
        <v>0</v>
      </c>
      <c r="AM145" s="1135">
        <f t="shared" si="18"/>
        <v>0</v>
      </c>
      <c r="AN145" s="1328">
        <f t="shared" si="19"/>
        <v>0</v>
      </c>
      <c r="AO145" s="1127">
        <f t="shared" si="31"/>
        <v>0</v>
      </c>
      <c r="AP145" s="1318">
        <f t="shared" si="21"/>
        <v>0</v>
      </c>
      <c r="AQ145" s="1319"/>
      <c r="AR145" s="1139">
        <f t="shared" si="22"/>
        <v>0</v>
      </c>
      <c r="AS145" s="1325">
        <f t="shared" si="23"/>
        <v>0</v>
      </c>
      <c r="AT145" s="1325">
        <f t="shared" si="24"/>
        <v>0</v>
      </c>
      <c r="AU145" s="1325">
        <f t="shared" si="25"/>
        <v>0</v>
      </c>
      <c r="AV145" s="1141">
        <f t="shared" si="26"/>
        <v>0</v>
      </c>
      <c r="AW145" s="1329">
        <v>0</v>
      </c>
      <c r="AX145" s="1150">
        <v>0</v>
      </c>
      <c r="AY145" s="1149">
        <f t="shared" si="27"/>
        <v>0</v>
      </c>
      <c r="AZ145" s="1150">
        <f t="shared" si="28"/>
        <v>0</v>
      </c>
      <c r="BA145" s="1149">
        <f t="shared" si="29"/>
        <v>0</v>
      </c>
      <c r="BB145" s="1141">
        <f t="shared" si="30"/>
        <v>0</v>
      </c>
    </row>
    <row r="146" spans="2:54" ht="14.65" customHeight="1">
      <c r="B146" s="911">
        <v>140</v>
      </c>
      <c r="C146" s="913" t="s">
        <v>3036</v>
      </c>
      <c r="D146" s="931" t="s">
        <v>150</v>
      </c>
      <c r="E146" s="928" t="s">
        <v>7</v>
      </c>
      <c r="F146" s="931" t="s">
        <v>237</v>
      </c>
      <c r="G146" s="931" t="s">
        <v>364</v>
      </c>
      <c r="H146" s="931">
        <v>0</v>
      </c>
      <c r="I146" s="931" t="s">
        <v>365</v>
      </c>
      <c r="J146" s="931">
        <v>1024</v>
      </c>
      <c r="K146" s="931">
        <v>2</v>
      </c>
      <c r="L146" s="931" t="s">
        <v>195</v>
      </c>
      <c r="M146" s="931">
        <v>80</v>
      </c>
      <c r="N146" s="947" t="s">
        <v>174</v>
      </c>
      <c r="O146" s="931" t="s">
        <v>175</v>
      </c>
      <c r="P146" s="948" t="s">
        <v>155</v>
      </c>
      <c r="Q146" s="931" t="s">
        <v>71</v>
      </c>
      <c r="R146" s="933"/>
      <c r="S146" s="933"/>
      <c r="T146" s="931"/>
      <c r="U146" s="931"/>
      <c r="V146" s="934"/>
      <c r="W146" s="931"/>
      <c r="X146" s="931"/>
      <c r="Y146" s="947"/>
      <c r="Z146" s="1323" t="s">
        <v>3757</v>
      </c>
      <c r="AA146" s="931">
        <v>20204</v>
      </c>
      <c r="AB146" s="1313">
        <f t="shared" si="16"/>
        <v>20.204000000000001</v>
      </c>
      <c r="AC146" s="935">
        <v>18.8</v>
      </c>
      <c r="AD146" s="936">
        <v>18.8</v>
      </c>
      <c r="AE146" s="936">
        <v>18.8</v>
      </c>
      <c r="AF146" s="936">
        <v>18.8</v>
      </c>
      <c r="AG146" s="936">
        <v>18.8</v>
      </c>
      <c r="AH146" s="1314"/>
      <c r="AI146" s="1271">
        <f>+VLOOKUP(C146,Itemizado_Piping!$C:$K,9,FALSE)</f>
        <v>1.772</v>
      </c>
      <c r="AJ146" s="1324">
        <v>0.83745792912294603</v>
      </c>
      <c r="AK146" s="1141">
        <v>16.920000000000002</v>
      </c>
      <c r="AL146" s="1149">
        <f t="shared" si="17"/>
        <v>0</v>
      </c>
      <c r="AM146" s="1127">
        <f t="shared" si="18"/>
        <v>0</v>
      </c>
      <c r="AN146" s="1317">
        <f t="shared" si="19"/>
        <v>0.83745792912294603</v>
      </c>
      <c r="AO146" s="1127">
        <f t="shared" si="31"/>
        <v>16.920000000000002</v>
      </c>
      <c r="AP146" s="1318">
        <f t="shared" si="21"/>
        <v>0</v>
      </c>
      <c r="AQ146" s="1319"/>
      <c r="AR146" s="1139">
        <f t="shared" si="22"/>
        <v>18.8</v>
      </c>
      <c r="AS146" s="1325">
        <f t="shared" si="23"/>
        <v>18.8</v>
      </c>
      <c r="AT146" s="1325">
        <f t="shared" si="24"/>
        <v>18.8</v>
      </c>
      <c r="AU146" s="1325">
        <f t="shared" si="25"/>
        <v>18.8</v>
      </c>
      <c r="AV146" s="1141">
        <f t="shared" si="26"/>
        <v>0</v>
      </c>
      <c r="AW146" s="1326">
        <v>0.83745792912294603</v>
      </c>
      <c r="AX146" s="1141">
        <v>16.920000000000002</v>
      </c>
      <c r="AY146" s="1149">
        <f t="shared" si="27"/>
        <v>0</v>
      </c>
      <c r="AZ146" s="1141">
        <f t="shared" si="28"/>
        <v>0</v>
      </c>
      <c r="BA146" s="1327">
        <f t="shared" si="29"/>
        <v>0.83745792912294603</v>
      </c>
      <c r="BB146" s="1141">
        <f t="shared" si="30"/>
        <v>16.920000000000002</v>
      </c>
    </row>
    <row r="147" spans="2:54" ht="14.65" customHeight="1">
      <c r="B147" s="911">
        <v>141</v>
      </c>
      <c r="C147" s="913" t="s">
        <v>3036</v>
      </c>
      <c r="D147" s="931" t="s">
        <v>150</v>
      </c>
      <c r="E147" s="928" t="s">
        <v>7</v>
      </c>
      <c r="F147" s="931" t="s">
        <v>237</v>
      </c>
      <c r="G147" s="931" t="s">
        <v>364</v>
      </c>
      <c r="H147" s="931">
        <v>0</v>
      </c>
      <c r="I147" s="931" t="s">
        <v>365</v>
      </c>
      <c r="J147" s="931">
        <v>1024</v>
      </c>
      <c r="K147" s="931">
        <v>3</v>
      </c>
      <c r="L147" s="931" t="s">
        <v>195</v>
      </c>
      <c r="M147" s="931">
        <v>80</v>
      </c>
      <c r="N147" s="947" t="s">
        <v>174</v>
      </c>
      <c r="O147" s="931" t="s">
        <v>175</v>
      </c>
      <c r="P147" s="948" t="s">
        <v>155</v>
      </c>
      <c r="Q147" s="931" t="s">
        <v>71</v>
      </c>
      <c r="R147" s="933"/>
      <c r="S147" s="933"/>
      <c r="T147" s="931"/>
      <c r="U147" s="931"/>
      <c r="V147" s="934"/>
      <c r="W147" s="931"/>
      <c r="X147" s="931"/>
      <c r="Y147" s="947"/>
      <c r="Z147" s="1323" t="s">
        <v>3757</v>
      </c>
      <c r="AA147" s="931">
        <v>13552</v>
      </c>
      <c r="AB147" s="1313">
        <f t="shared" si="16"/>
        <v>13.552</v>
      </c>
      <c r="AC147" s="935">
        <v>13.6</v>
      </c>
      <c r="AD147" s="936">
        <v>13.6</v>
      </c>
      <c r="AE147" s="936">
        <v>13.6</v>
      </c>
      <c r="AF147" s="936">
        <v>13.6</v>
      </c>
      <c r="AG147" s="936">
        <v>13.6</v>
      </c>
      <c r="AH147" s="1314"/>
      <c r="AI147" s="1271">
        <f>+VLOOKUP(C147,Itemizado_Piping!$C:$K,9,FALSE)</f>
        <v>1.772</v>
      </c>
      <c r="AJ147" s="1324">
        <v>0.90318772136953962</v>
      </c>
      <c r="AK147" s="1141">
        <v>12.24</v>
      </c>
      <c r="AL147" s="1149">
        <f t="shared" si="17"/>
        <v>0</v>
      </c>
      <c r="AM147" s="1127">
        <f t="shared" si="18"/>
        <v>0</v>
      </c>
      <c r="AN147" s="1317">
        <f t="shared" si="19"/>
        <v>0.90318772136953962</v>
      </c>
      <c r="AO147" s="1127">
        <f t="shared" si="31"/>
        <v>12.24</v>
      </c>
      <c r="AP147" s="1318">
        <f t="shared" si="21"/>
        <v>0</v>
      </c>
      <c r="AQ147" s="1319"/>
      <c r="AR147" s="1139">
        <f t="shared" si="22"/>
        <v>13.6</v>
      </c>
      <c r="AS147" s="1325">
        <f t="shared" si="23"/>
        <v>13.6</v>
      </c>
      <c r="AT147" s="1325">
        <f t="shared" si="24"/>
        <v>13.6</v>
      </c>
      <c r="AU147" s="1325">
        <f t="shared" si="25"/>
        <v>13.6</v>
      </c>
      <c r="AV147" s="1141">
        <f t="shared" si="26"/>
        <v>0</v>
      </c>
      <c r="AW147" s="1326">
        <v>0.90318772136953962</v>
      </c>
      <c r="AX147" s="1141">
        <v>12.24</v>
      </c>
      <c r="AY147" s="1149">
        <f t="shared" si="27"/>
        <v>0</v>
      </c>
      <c r="AZ147" s="1141">
        <f t="shared" si="28"/>
        <v>0</v>
      </c>
      <c r="BA147" s="1327">
        <f t="shared" si="29"/>
        <v>0.90318772136953962</v>
      </c>
      <c r="BB147" s="1141">
        <f t="shared" si="30"/>
        <v>12.24</v>
      </c>
    </row>
    <row r="148" spans="2:54" ht="14.65" customHeight="1">
      <c r="B148" s="911">
        <v>142</v>
      </c>
      <c r="C148" s="913" t="s">
        <v>3036</v>
      </c>
      <c r="D148" s="931" t="s">
        <v>150</v>
      </c>
      <c r="E148" s="928" t="s">
        <v>7</v>
      </c>
      <c r="F148" s="931" t="s">
        <v>237</v>
      </c>
      <c r="G148" s="931"/>
      <c r="H148" s="931"/>
      <c r="I148" s="931" t="s">
        <v>368</v>
      </c>
      <c r="J148" s="931">
        <v>1030</v>
      </c>
      <c r="K148" s="931"/>
      <c r="L148" s="931" t="s">
        <v>195</v>
      </c>
      <c r="M148" s="931">
        <v>80</v>
      </c>
      <c r="N148" s="947" t="s">
        <v>179</v>
      </c>
      <c r="O148" s="931" t="s">
        <v>180</v>
      </c>
      <c r="P148" s="948" t="s">
        <v>155</v>
      </c>
      <c r="Q148" s="931" t="s">
        <v>71</v>
      </c>
      <c r="R148" s="933" t="s">
        <v>303</v>
      </c>
      <c r="S148" s="933" t="s">
        <v>369</v>
      </c>
      <c r="T148" s="931"/>
      <c r="U148" s="931">
        <v>170</v>
      </c>
      <c r="V148" s="934"/>
      <c r="W148" s="931"/>
      <c r="X148" s="931"/>
      <c r="Y148" s="947"/>
      <c r="Z148" s="1323" t="s">
        <v>3757</v>
      </c>
      <c r="AA148" s="931">
        <v>6200</v>
      </c>
      <c r="AB148" s="1313">
        <f t="shared" si="16"/>
        <v>6.2</v>
      </c>
      <c r="AC148" s="935"/>
      <c r="AD148" s="936"/>
      <c r="AE148" s="936"/>
      <c r="AF148" s="936"/>
      <c r="AG148" s="936"/>
      <c r="AH148" s="1314"/>
      <c r="AI148" s="1271">
        <f>+VLOOKUP(C148,Itemizado_Piping!$C:$K,9,FALSE)</f>
        <v>1.772</v>
      </c>
      <c r="AJ148" s="1149">
        <v>0</v>
      </c>
      <c r="AK148" s="1150">
        <v>0</v>
      </c>
      <c r="AL148" s="1149">
        <f t="shared" si="17"/>
        <v>0</v>
      </c>
      <c r="AM148" s="1135">
        <f t="shared" si="18"/>
        <v>0</v>
      </c>
      <c r="AN148" s="1328">
        <f t="shared" si="19"/>
        <v>0</v>
      </c>
      <c r="AO148" s="1127">
        <f t="shared" si="31"/>
        <v>0</v>
      </c>
      <c r="AP148" s="1318">
        <f t="shared" si="21"/>
        <v>0</v>
      </c>
      <c r="AQ148" s="1319"/>
      <c r="AR148" s="1139">
        <f t="shared" si="22"/>
        <v>0</v>
      </c>
      <c r="AS148" s="1325">
        <f t="shared" si="23"/>
        <v>0</v>
      </c>
      <c r="AT148" s="1325">
        <f t="shared" si="24"/>
        <v>0</v>
      </c>
      <c r="AU148" s="1325">
        <f t="shared" si="25"/>
        <v>0</v>
      </c>
      <c r="AV148" s="1141">
        <f t="shared" si="26"/>
        <v>0</v>
      </c>
      <c r="AW148" s="1329">
        <v>0</v>
      </c>
      <c r="AX148" s="1150">
        <v>0</v>
      </c>
      <c r="AY148" s="1149">
        <f t="shared" si="27"/>
        <v>0</v>
      </c>
      <c r="AZ148" s="1150">
        <f t="shared" si="28"/>
        <v>0</v>
      </c>
      <c r="BA148" s="1149">
        <f t="shared" si="29"/>
        <v>0</v>
      </c>
      <c r="BB148" s="1141">
        <f t="shared" si="30"/>
        <v>0</v>
      </c>
    </row>
    <row r="149" spans="2:54" ht="14.65" customHeight="1">
      <c r="B149" s="911">
        <v>143</v>
      </c>
      <c r="C149" s="913" t="s">
        <v>3042</v>
      </c>
      <c r="D149" s="931" t="s">
        <v>150</v>
      </c>
      <c r="E149" s="928" t="s">
        <v>7</v>
      </c>
      <c r="F149" s="931" t="s">
        <v>237</v>
      </c>
      <c r="G149" s="931"/>
      <c r="H149" s="931"/>
      <c r="I149" s="931" t="s">
        <v>368</v>
      </c>
      <c r="J149" s="931">
        <v>1030</v>
      </c>
      <c r="K149" s="931"/>
      <c r="L149" s="1333" t="s">
        <v>3544</v>
      </c>
      <c r="M149" s="931"/>
      <c r="N149" s="947"/>
      <c r="O149" s="931"/>
      <c r="P149" s="948"/>
      <c r="Q149" s="931"/>
      <c r="R149" s="933"/>
      <c r="S149" s="933"/>
      <c r="T149" s="931"/>
      <c r="U149" s="931"/>
      <c r="V149" s="934"/>
      <c r="W149" s="931"/>
      <c r="X149" s="931"/>
      <c r="Y149" s="947"/>
      <c r="Z149" s="1323" t="s">
        <v>3757</v>
      </c>
      <c r="AA149" s="931">
        <v>3300</v>
      </c>
      <c r="AB149" s="1313">
        <f t="shared" si="16"/>
        <v>3.3</v>
      </c>
      <c r="AC149" s="935"/>
      <c r="AD149" s="936"/>
      <c r="AE149" s="936"/>
      <c r="AF149" s="936"/>
      <c r="AG149" s="936"/>
      <c r="AH149" s="1314"/>
      <c r="AI149" s="1271"/>
      <c r="AJ149" s="1149"/>
      <c r="AK149" s="1150"/>
      <c r="AL149" s="1149"/>
      <c r="AM149" s="1135"/>
      <c r="AN149" s="1328"/>
      <c r="AO149" s="1127"/>
      <c r="AP149" s="1318"/>
      <c r="AQ149" s="1319"/>
      <c r="AR149" s="1139"/>
      <c r="AS149" s="1325"/>
      <c r="AT149" s="1325"/>
      <c r="AU149" s="1325"/>
      <c r="AV149" s="1141"/>
      <c r="AW149" s="1329"/>
      <c r="AX149" s="1150"/>
      <c r="AY149" s="1149"/>
      <c r="AZ149" s="1150"/>
      <c r="BA149" s="1149"/>
      <c r="BB149" s="1141"/>
    </row>
    <row r="150" spans="2:54" ht="14.65" customHeight="1">
      <c r="B150" s="911">
        <v>144</v>
      </c>
      <c r="C150" s="913" t="s">
        <v>3036</v>
      </c>
      <c r="D150" s="931" t="s">
        <v>150</v>
      </c>
      <c r="E150" s="928" t="s">
        <v>7</v>
      </c>
      <c r="F150" s="931"/>
      <c r="G150" s="931" t="s">
        <v>370</v>
      </c>
      <c r="H150" s="931"/>
      <c r="I150" s="931" t="s">
        <v>371</v>
      </c>
      <c r="J150" s="931">
        <v>1031</v>
      </c>
      <c r="K150" s="931">
        <v>1</v>
      </c>
      <c r="L150" s="931" t="s">
        <v>195</v>
      </c>
      <c r="M150" s="931">
        <v>80</v>
      </c>
      <c r="N150" s="947" t="s">
        <v>174</v>
      </c>
      <c r="O150" s="931" t="s">
        <v>175</v>
      </c>
      <c r="P150" s="948" t="s">
        <v>155</v>
      </c>
      <c r="Q150" s="931" t="s">
        <v>168</v>
      </c>
      <c r="R150" s="933"/>
      <c r="S150" s="933"/>
      <c r="T150" s="931"/>
      <c r="U150" s="931"/>
      <c r="V150" s="934"/>
      <c r="W150" s="931"/>
      <c r="X150" s="931"/>
      <c r="Y150" s="947"/>
      <c r="Z150" s="1323" t="s">
        <v>3757</v>
      </c>
      <c r="AA150" s="931">
        <v>3055</v>
      </c>
      <c r="AB150" s="1313">
        <f t="shared" si="16"/>
        <v>3.0550000000000002</v>
      </c>
      <c r="AC150" s="935"/>
      <c r="AD150" s="936"/>
      <c r="AE150" s="936"/>
      <c r="AF150" s="936"/>
      <c r="AG150" s="936"/>
      <c r="AH150" s="1314"/>
      <c r="AI150" s="1271">
        <f>+VLOOKUP(C150,Itemizado_Piping!$C:$K,9,FALSE)</f>
        <v>1.772</v>
      </c>
      <c r="AJ150" s="1149">
        <v>0</v>
      </c>
      <c r="AK150" s="1150">
        <v>0</v>
      </c>
      <c r="AL150" s="1149">
        <f t="shared" si="17"/>
        <v>0</v>
      </c>
      <c r="AM150" s="1135">
        <f t="shared" si="18"/>
        <v>0</v>
      </c>
      <c r="AN150" s="1328">
        <f t="shared" si="19"/>
        <v>0</v>
      </c>
      <c r="AO150" s="1127">
        <f t="shared" si="31"/>
        <v>0</v>
      </c>
      <c r="AP150" s="1318">
        <f t="shared" si="21"/>
        <v>0</v>
      </c>
      <c r="AQ150" s="1319"/>
      <c r="AR150" s="1139">
        <f t="shared" si="22"/>
        <v>0</v>
      </c>
      <c r="AS150" s="1325">
        <f t="shared" si="23"/>
        <v>0</v>
      </c>
      <c r="AT150" s="1325">
        <f t="shared" si="24"/>
        <v>0</v>
      </c>
      <c r="AU150" s="1325">
        <f t="shared" si="25"/>
        <v>0</v>
      </c>
      <c r="AV150" s="1141">
        <f t="shared" si="26"/>
        <v>0</v>
      </c>
      <c r="AW150" s="1329">
        <v>0</v>
      </c>
      <c r="AX150" s="1150">
        <v>0</v>
      </c>
      <c r="AY150" s="1149">
        <f t="shared" si="27"/>
        <v>0</v>
      </c>
      <c r="AZ150" s="1150">
        <f t="shared" si="28"/>
        <v>0</v>
      </c>
      <c r="BA150" s="1149">
        <f t="shared" si="29"/>
        <v>0</v>
      </c>
      <c r="BB150" s="1141">
        <f t="shared" si="30"/>
        <v>0</v>
      </c>
    </row>
    <row r="151" spans="2:54" ht="14.65" customHeight="1">
      <c r="B151" s="911">
        <v>145</v>
      </c>
      <c r="C151" s="913" t="s">
        <v>3036</v>
      </c>
      <c r="D151" s="931" t="s">
        <v>150</v>
      </c>
      <c r="E151" s="928" t="s">
        <v>7</v>
      </c>
      <c r="F151" s="931" t="s">
        <v>237</v>
      </c>
      <c r="G151" s="931" t="s">
        <v>372</v>
      </c>
      <c r="H151" s="931"/>
      <c r="I151" s="931" t="s">
        <v>373</v>
      </c>
      <c r="J151" s="931">
        <v>1031</v>
      </c>
      <c r="K151" s="931">
        <v>1</v>
      </c>
      <c r="L151" s="931" t="s">
        <v>195</v>
      </c>
      <c r="M151" s="931">
        <v>80</v>
      </c>
      <c r="N151" s="947" t="s">
        <v>174</v>
      </c>
      <c r="O151" s="931" t="s">
        <v>175</v>
      </c>
      <c r="P151" s="948" t="s">
        <v>155</v>
      </c>
      <c r="Q151" s="931" t="s">
        <v>71</v>
      </c>
      <c r="R151" s="933" t="s">
        <v>374</v>
      </c>
      <c r="S151" s="933" t="s">
        <v>367</v>
      </c>
      <c r="T151" s="931"/>
      <c r="U151" s="931">
        <v>30</v>
      </c>
      <c r="V151" s="934"/>
      <c r="W151" s="931"/>
      <c r="X151" s="931"/>
      <c r="Y151" s="947"/>
      <c r="Z151" s="1323" t="s">
        <v>3757</v>
      </c>
      <c r="AA151" s="931">
        <v>7141</v>
      </c>
      <c r="AB151" s="1313">
        <f t="shared" si="16"/>
        <v>7.141</v>
      </c>
      <c r="AC151" s="935"/>
      <c r="AD151" s="936"/>
      <c r="AE151" s="936"/>
      <c r="AF151" s="936"/>
      <c r="AG151" s="936"/>
      <c r="AH151" s="1314"/>
      <c r="AI151" s="1271">
        <f>+VLOOKUP(C151,Itemizado_Piping!$C:$K,9,FALSE)</f>
        <v>1.772</v>
      </c>
      <c r="AJ151" s="1149">
        <v>0</v>
      </c>
      <c r="AK151" s="1150">
        <v>0</v>
      </c>
      <c r="AL151" s="1149">
        <f t="shared" si="17"/>
        <v>0</v>
      </c>
      <c r="AM151" s="1135">
        <f t="shared" si="18"/>
        <v>0</v>
      </c>
      <c r="AN151" s="1328">
        <f t="shared" si="19"/>
        <v>0</v>
      </c>
      <c r="AO151" s="1127">
        <f t="shared" si="31"/>
        <v>0</v>
      </c>
      <c r="AP151" s="1318">
        <f t="shared" si="21"/>
        <v>0</v>
      </c>
      <c r="AQ151" s="1319"/>
      <c r="AR151" s="1139">
        <f t="shared" si="22"/>
        <v>0</v>
      </c>
      <c r="AS151" s="1325">
        <f t="shared" si="23"/>
        <v>0</v>
      </c>
      <c r="AT151" s="1325">
        <f t="shared" si="24"/>
        <v>0</v>
      </c>
      <c r="AU151" s="1325">
        <f t="shared" si="25"/>
        <v>0</v>
      </c>
      <c r="AV151" s="1141">
        <f t="shared" si="26"/>
        <v>0</v>
      </c>
      <c r="AW151" s="1329">
        <v>0</v>
      </c>
      <c r="AX151" s="1150">
        <v>0</v>
      </c>
      <c r="AY151" s="1149">
        <f t="shared" si="27"/>
        <v>0</v>
      </c>
      <c r="AZ151" s="1150">
        <f t="shared" si="28"/>
        <v>0</v>
      </c>
      <c r="BA151" s="1149">
        <f t="shared" si="29"/>
        <v>0</v>
      </c>
      <c r="BB151" s="1141">
        <f t="shared" si="30"/>
        <v>0</v>
      </c>
    </row>
    <row r="152" spans="2:54" ht="14.65" customHeight="1">
      <c r="B152" s="911">
        <v>146</v>
      </c>
      <c r="C152" s="913" t="s">
        <v>3036</v>
      </c>
      <c r="D152" s="931" t="s">
        <v>150</v>
      </c>
      <c r="E152" s="928" t="s">
        <v>7</v>
      </c>
      <c r="F152" s="931" t="s">
        <v>237</v>
      </c>
      <c r="G152" s="931" t="s">
        <v>372</v>
      </c>
      <c r="H152" s="931">
        <v>0</v>
      </c>
      <c r="I152" s="931" t="s">
        <v>373</v>
      </c>
      <c r="J152" s="931">
        <v>1031</v>
      </c>
      <c r="K152" s="931">
        <v>2</v>
      </c>
      <c r="L152" s="931" t="s">
        <v>195</v>
      </c>
      <c r="M152" s="931">
        <v>80</v>
      </c>
      <c r="N152" s="947" t="s">
        <v>174</v>
      </c>
      <c r="O152" s="931" t="s">
        <v>175</v>
      </c>
      <c r="P152" s="948" t="s">
        <v>155</v>
      </c>
      <c r="Q152" s="931" t="s">
        <v>71</v>
      </c>
      <c r="R152" s="933"/>
      <c r="S152" s="933"/>
      <c r="T152" s="931"/>
      <c r="U152" s="931"/>
      <c r="V152" s="934"/>
      <c r="W152" s="931"/>
      <c r="X152" s="931"/>
      <c r="Y152" s="947"/>
      <c r="Z152" s="1323" t="s">
        <v>3757</v>
      </c>
      <c r="AA152" s="931">
        <v>11268</v>
      </c>
      <c r="AB152" s="1313">
        <f t="shared" si="16"/>
        <v>11.268000000000001</v>
      </c>
      <c r="AC152" s="935">
        <v>11.3</v>
      </c>
      <c r="AD152" s="936">
        <v>11.3</v>
      </c>
      <c r="AE152" s="936">
        <v>11.3</v>
      </c>
      <c r="AF152" s="936">
        <v>11.3</v>
      </c>
      <c r="AG152" s="936">
        <v>11.3</v>
      </c>
      <c r="AH152" s="1314"/>
      <c r="AI152" s="1271">
        <f>+VLOOKUP(C152,Itemizado_Piping!$C:$K,9,FALSE)</f>
        <v>1.772</v>
      </c>
      <c r="AJ152" s="1324">
        <v>0.90255591054313111</v>
      </c>
      <c r="AK152" s="1141">
        <v>10.170000000000002</v>
      </c>
      <c r="AL152" s="1149">
        <f t="shared" si="17"/>
        <v>0</v>
      </c>
      <c r="AM152" s="1127">
        <f t="shared" si="18"/>
        <v>0</v>
      </c>
      <c r="AN152" s="1317">
        <f t="shared" si="19"/>
        <v>0.90255591054313111</v>
      </c>
      <c r="AO152" s="1127">
        <f t="shared" si="31"/>
        <v>10.170000000000002</v>
      </c>
      <c r="AP152" s="1318">
        <f t="shared" si="21"/>
        <v>0</v>
      </c>
      <c r="AQ152" s="1319"/>
      <c r="AR152" s="1139">
        <f t="shared" si="22"/>
        <v>11.3</v>
      </c>
      <c r="AS152" s="1325">
        <f t="shared" si="23"/>
        <v>11.3</v>
      </c>
      <c r="AT152" s="1325">
        <f t="shared" si="24"/>
        <v>11.3</v>
      </c>
      <c r="AU152" s="1325">
        <f t="shared" si="25"/>
        <v>11.3</v>
      </c>
      <c r="AV152" s="1141">
        <f t="shared" si="26"/>
        <v>0</v>
      </c>
      <c r="AW152" s="1326">
        <v>0.90255591054313111</v>
      </c>
      <c r="AX152" s="1141">
        <v>10.170000000000002</v>
      </c>
      <c r="AY152" s="1149">
        <f t="shared" si="27"/>
        <v>0</v>
      </c>
      <c r="AZ152" s="1141">
        <f t="shared" si="28"/>
        <v>0</v>
      </c>
      <c r="BA152" s="1327">
        <f t="shared" si="29"/>
        <v>0.90255591054313111</v>
      </c>
      <c r="BB152" s="1141">
        <f t="shared" si="30"/>
        <v>10.170000000000002</v>
      </c>
    </row>
    <row r="153" spans="2:54" ht="14.65" customHeight="1">
      <c r="B153" s="911">
        <v>147</v>
      </c>
      <c r="C153" s="913" t="s">
        <v>3036</v>
      </c>
      <c r="D153" s="931" t="s">
        <v>150</v>
      </c>
      <c r="E153" s="928" t="s">
        <v>7</v>
      </c>
      <c r="F153" s="931" t="s">
        <v>237</v>
      </c>
      <c r="G153" s="931" t="s">
        <v>372</v>
      </c>
      <c r="H153" s="931">
        <v>0</v>
      </c>
      <c r="I153" s="931" t="s">
        <v>373</v>
      </c>
      <c r="J153" s="931">
        <v>1031</v>
      </c>
      <c r="K153" s="931">
        <v>3</v>
      </c>
      <c r="L153" s="931" t="s">
        <v>195</v>
      </c>
      <c r="M153" s="931">
        <v>80</v>
      </c>
      <c r="N153" s="947" t="s">
        <v>174</v>
      </c>
      <c r="O153" s="931" t="s">
        <v>175</v>
      </c>
      <c r="P153" s="948" t="s">
        <v>155</v>
      </c>
      <c r="Q153" s="931" t="s">
        <v>71</v>
      </c>
      <c r="R153" s="933"/>
      <c r="S153" s="933"/>
      <c r="T153" s="931"/>
      <c r="U153" s="931"/>
      <c r="V153" s="934"/>
      <c r="W153" s="931"/>
      <c r="X153" s="931"/>
      <c r="Y153" s="947"/>
      <c r="Z153" s="1323" t="s">
        <v>3757</v>
      </c>
      <c r="AA153" s="931">
        <v>21093</v>
      </c>
      <c r="AB153" s="1313">
        <f t="shared" si="16"/>
        <v>21.093</v>
      </c>
      <c r="AC153" s="935">
        <v>11.3</v>
      </c>
      <c r="AD153" s="936">
        <v>21.1</v>
      </c>
      <c r="AE153" s="936">
        <v>21.1</v>
      </c>
      <c r="AF153" s="936">
        <v>21.1</v>
      </c>
      <c r="AG153" s="936">
        <v>21.1</v>
      </c>
      <c r="AH153" s="1314"/>
      <c r="AI153" s="1271">
        <f>+VLOOKUP(C153,Itemizado_Piping!$C:$K,9,FALSE)</f>
        <v>1.772</v>
      </c>
      <c r="AJ153" s="1324">
        <v>0.8538377660835349</v>
      </c>
      <c r="AK153" s="1141">
        <v>18.010000000000002</v>
      </c>
      <c r="AL153" s="1149">
        <f t="shared" si="17"/>
        <v>0</v>
      </c>
      <c r="AM153" s="1127">
        <f t="shared" si="18"/>
        <v>0</v>
      </c>
      <c r="AN153" s="1317">
        <f t="shared" si="19"/>
        <v>0.8538377660835349</v>
      </c>
      <c r="AO153" s="1127">
        <f t="shared" si="31"/>
        <v>18.010000000000002</v>
      </c>
      <c r="AP153" s="1318">
        <f t="shared" si="21"/>
        <v>0</v>
      </c>
      <c r="AQ153" s="1319"/>
      <c r="AR153" s="1139">
        <f t="shared" si="22"/>
        <v>11.3</v>
      </c>
      <c r="AS153" s="1325">
        <f t="shared" si="23"/>
        <v>21.1</v>
      </c>
      <c r="AT153" s="1325">
        <f t="shared" si="24"/>
        <v>21.1</v>
      </c>
      <c r="AU153" s="1325">
        <f t="shared" si="25"/>
        <v>21.1</v>
      </c>
      <c r="AV153" s="1141">
        <f t="shared" si="26"/>
        <v>0</v>
      </c>
      <c r="AW153" s="1326">
        <v>0.8538377660835349</v>
      </c>
      <c r="AX153" s="1141">
        <v>18.010000000000002</v>
      </c>
      <c r="AY153" s="1149">
        <f t="shared" si="27"/>
        <v>0</v>
      </c>
      <c r="AZ153" s="1141">
        <f t="shared" si="28"/>
        <v>0</v>
      </c>
      <c r="BA153" s="1327">
        <f t="shared" si="29"/>
        <v>0.8538377660835349</v>
      </c>
      <c r="BB153" s="1141">
        <f t="shared" si="30"/>
        <v>18.010000000000002</v>
      </c>
    </row>
    <row r="154" spans="2:54" ht="14.65" customHeight="1">
      <c r="B154" s="911">
        <v>148</v>
      </c>
      <c r="C154" s="913" t="s">
        <v>3463</v>
      </c>
      <c r="D154" s="931" t="s">
        <v>150</v>
      </c>
      <c r="E154" s="928" t="s">
        <v>7</v>
      </c>
      <c r="F154" s="931" t="s">
        <v>237</v>
      </c>
      <c r="G154" s="931"/>
      <c r="H154" s="931"/>
      <c r="I154" s="931" t="s">
        <v>375</v>
      </c>
      <c r="J154" s="931">
        <v>1033</v>
      </c>
      <c r="K154" s="931"/>
      <c r="L154" s="931" t="s">
        <v>103</v>
      </c>
      <c r="M154" s="931">
        <v>100</v>
      </c>
      <c r="N154" s="947" t="s">
        <v>179</v>
      </c>
      <c r="O154" s="931" t="s">
        <v>180</v>
      </c>
      <c r="P154" s="948" t="s">
        <v>155</v>
      </c>
      <c r="Q154" s="931" t="s">
        <v>71</v>
      </c>
      <c r="R154" s="933" t="s">
        <v>303</v>
      </c>
      <c r="S154" s="933" t="s">
        <v>376</v>
      </c>
      <c r="T154" s="931"/>
      <c r="U154" s="931">
        <v>170</v>
      </c>
      <c r="V154" s="934"/>
      <c r="W154" s="931"/>
      <c r="X154" s="931"/>
      <c r="Y154" s="947"/>
      <c r="Z154" s="1323" t="s">
        <v>3758</v>
      </c>
      <c r="AA154" s="931"/>
      <c r="AB154" s="1313">
        <f t="shared" ref="AB154:AB217" si="32">AA154/1000</f>
        <v>0</v>
      </c>
      <c r="AC154" s="935"/>
      <c r="AD154" s="936"/>
      <c r="AE154" s="936"/>
      <c r="AF154" s="936"/>
      <c r="AG154" s="936"/>
      <c r="AH154" s="1314"/>
      <c r="AI154" s="1271"/>
      <c r="AJ154" s="1149">
        <v>0</v>
      </c>
      <c r="AK154" s="1150">
        <v>0</v>
      </c>
      <c r="AL154" s="1149">
        <f t="shared" ref="AL154:AL217" si="33">AN154-AJ154</f>
        <v>0</v>
      </c>
      <c r="AM154" s="1135">
        <f t="shared" ref="AM154:AM217" si="34">+AO154-AK154</f>
        <v>0</v>
      </c>
      <c r="AN154" s="1328">
        <f t="shared" ref="AN154:AN217" si="35">IFERROR(AO154/AB154,0)</f>
        <v>0</v>
      </c>
      <c r="AO154" s="1127">
        <f t="shared" ref="AO154:AO180" si="36">SUMPRODUCT(AC154:AH154,$AC$4:$AH$4)</f>
        <v>0</v>
      </c>
      <c r="AP154" s="1318">
        <f t="shared" ref="AP154:AP217" si="37">+AM154*AI154</f>
        <v>0</v>
      </c>
      <c r="AQ154" s="1319"/>
      <c r="AR154" s="1139">
        <f t="shared" ref="AR154:AR217" si="38">AC154</f>
        <v>0</v>
      </c>
      <c r="AS154" s="1325">
        <f t="shared" ref="AS154:AS217" si="39">AD154</f>
        <v>0</v>
      </c>
      <c r="AT154" s="1325">
        <f t="shared" ref="AT154:AT217" si="40">AE154</f>
        <v>0</v>
      </c>
      <c r="AU154" s="1325">
        <f t="shared" ref="AU154:AU217" si="41">AG154</f>
        <v>0</v>
      </c>
      <c r="AV154" s="1141">
        <f t="shared" ref="AV154:AV217" si="42">AH154</f>
        <v>0</v>
      </c>
      <c r="AW154" s="1329">
        <v>0</v>
      </c>
      <c r="AX154" s="1150">
        <v>0</v>
      </c>
      <c r="AY154" s="1149">
        <f t="shared" ref="AY154:AY217" si="43">BA154-AW154</f>
        <v>0</v>
      </c>
      <c r="AZ154" s="1150">
        <f t="shared" ref="AZ154:AZ217" si="44">BB154-AX154</f>
        <v>0</v>
      </c>
      <c r="BA154" s="1149">
        <f t="shared" ref="BA154:BA217" si="45">IFERROR(BB154/AB154,0)</f>
        <v>0</v>
      </c>
      <c r="BB154" s="1141">
        <f t="shared" ref="BB154:BB217" si="46">SUMPRODUCT(AR154:AV154,$AR$4:$AV$4)</f>
        <v>0</v>
      </c>
    </row>
    <row r="155" spans="2:54" ht="14.65" customHeight="1">
      <c r="B155" s="911">
        <v>149</v>
      </c>
      <c r="C155" s="913" t="s">
        <v>3036</v>
      </c>
      <c r="D155" s="931" t="s">
        <v>150</v>
      </c>
      <c r="E155" s="928" t="s">
        <v>7</v>
      </c>
      <c r="F155" s="931" t="s">
        <v>237</v>
      </c>
      <c r="G155" s="931" t="s">
        <v>377</v>
      </c>
      <c r="H155" s="931">
        <v>0</v>
      </c>
      <c r="I155" s="931" t="s">
        <v>378</v>
      </c>
      <c r="J155" s="931">
        <v>1034</v>
      </c>
      <c r="K155" s="931">
        <v>1</v>
      </c>
      <c r="L155" s="931" t="s">
        <v>195</v>
      </c>
      <c r="M155" s="931">
        <v>80</v>
      </c>
      <c r="N155" s="947" t="s">
        <v>174</v>
      </c>
      <c r="O155" s="931" t="s">
        <v>175</v>
      </c>
      <c r="P155" s="948" t="s">
        <v>155</v>
      </c>
      <c r="Q155" s="931" t="s">
        <v>71</v>
      </c>
      <c r="R155" s="933" t="s">
        <v>379</v>
      </c>
      <c r="S155" s="933" t="s">
        <v>188</v>
      </c>
      <c r="T155" s="931"/>
      <c r="U155" s="931">
        <v>35</v>
      </c>
      <c r="V155" s="934"/>
      <c r="W155" s="931"/>
      <c r="X155" s="931"/>
      <c r="Y155" s="947"/>
      <c r="Z155" s="1323" t="s">
        <v>3758</v>
      </c>
      <c r="AA155" s="931">
        <v>6867</v>
      </c>
      <c r="AB155" s="1313">
        <f t="shared" si="32"/>
        <v>6.867</v>
      </c>
      <c r="AC155" s="935"/>
      <c r="AD155" s="936"/>
      <c r="AE155" s="936"/>
      <c r="AF155" s="936"/>
      <c r="AG155" s="936"/>
      <c r="AH155" s="1314"/>
      <c r="AI155" s="1271">
        <f>+VLOOKUP(C155,Itemizado_Piping!$C:$K,9,FALSE)</f>
        <v>1.772</v>
      </c>
      <c r="AJ155" s="1149">
        <v>0</v>
      </c>
      <c r="AK155" s="1150">
        <v>0</v>
      </c>
      <c r="AL155" s="1149">
        <f t="shared" si="33"/>
        <v>0</v>
      </c>
      <c r="AM155" s="1135">
        <f t="shared" si="34"/>
        <v>0</v>
      </c>
      <c r="AN155" s="1328">
        <f t="shared" si="35"/>
        <v>0</v>
      </c>
      <c r="AO155" s="1127">
        <f t="shared" si="36"/>
        <v>0</v>
      </c>
      <c r="AP155" s="1318">
        <f t="shared" si="37"/>
        <v>0</v>
      </c>
      <c r="AQ155" s="1319"/>
      <c r="AR155" s="1139">
        <f t="shared" si="38"/>
        <v>0</v>
      </c>
      <c r="AS155" s="1325">
        <f t="shared" si="39"/>
        <v>0</v>
      </c>
      <c r="AT155" s="1325">
        <f t="shared" si="40"/>
        <v>0</v>
      </c>
      <c r="AU155" s="1325">
        <f t="shared" si="41"/>
        <v>0</v>
      </c>
      <c r="AV155" s="1141">
        <f t="shared" si="42"/>
        <v>0</v>
      </c>
      <c r="AW155" s="1329">
        <v>0</v>
      </c>
      <c r="AX155" s="1150">
        <v>0</v>
      </c>
      <c r="AY155" s="1149">
        <f t="shared" si="43"/>
        <v>0</v>
      </c>
      <c r="AZ155" s="1150">
        <f t="shared" si="44"/>
        <v>0</v>
      </c>
      <c r="BA155" s="1149">
        <f t="shared" si="45"/>
        <v>0</v>
      </c>
      <c r="BB155" s="1141">
        <f t="shared" si="46"/>
        <v>0</v>
      </c>
    </row>
    <row r="156" spans="2:54" ht="14.65" customHeight="1">
      <c r="B156" s="911">
        <v>150</v>
      </c>
      <c r="C156" s="913" t="s">
        <v>3036</v>
      </c>
      <c r="D156" s="931" t="s">
        <v>150</v>
      </c>
      <c r="E156" s="928" t="s">
        <v>7</v>
      </c>
      <c r="F156" s="931" t="s">
        <v>237</v>
      </c>
      <c r="G156" s="931" t="s">
        <v>377</v>
      </c>
      <c r="H156" s="931">
        <v>0</v>
      </c>
      <c r="I156" s="931" t="s">
        <v>378</v>
      </c>
      <c r="J156" s="931">
        <v>1034</v>
      </c>
      <c r="K156" s="931">
        <v>2</v>
      </c>
      <c r="L156" s="931" t="s">
        <v>195</v>
      </c>
      <c r="M156" s="931">
        <v>80</v>
      </c>
      <c r="N156" s="947" t="s">
        <v>174</v>
      </c>
      <c r="O156" s="931" t="s">
        <v>175</v>
      </c>
      <c r="P156" s="948" t="s">
        <v>155</v>
      </c>
      <c r="Q156" s="931" t="s">
        <v>71</v>
      </c>
      <c r="R156" s="933"/>
      <c r="S156" s="933"/>
      <c r="T156" s="931"/>
      <c r="U156" s="931"/>
      <c r="V156" s="934"/>
      <c r="W156" s="931"/>
      <c r="X156" s="931"/>
      <c r="Y156" s="947"/>
      <c r="Z156" s="1323" t="s">
        <v>3758</v>
      </c>
      <c r="AA156" s="931">
        <v>6022</v>
      </c>
      <c r="AB156" s="1313">
        <f t="shared" si="32"/>
        <v>6.0220000000000002</v>
      </c>
      <c r="AC156" s="935"/>
      <c r="AD156" s="936"/>
      <c r="AE156" s="936"/>
      <c r="AF156" s="936"/>
      <c r="AG156" s="936"/>
      <c r="AH156" s="1314"/>
      <c r="AI156" s="1271">
        <f>+VLOOKUP(C156,Itemizado_Piping!$C:$K,9,FALSE)</f>
        <v>1.772</v>
      </c>
      <c r="AJ156" s="1149">
        <v>0</v>
      </c>
      <c r="AK156" s="1150">
        <v>0</v>
      </c>
      <c r="AL156" s="1149">
        <f t="shared" si="33"/>
        <v>0</v>
      </c>
      <c r="AM156" s="1135">
        <f t="shared" si="34"/>
        <v>0</v>
      </c>
      <c r="AN156" s="1328">
        <f t="shared" si="35"/>
        <v>0</v>
      </c>
      <c r="AO156" s="1127">
        <f t="shared" si="36"/>
        <v>0</v>
      </c>
      <c r="AP156" s="1318">
        <f t="shared" si="37"/>
        <v>0</v>
      </c>
      <c r="AQ156" s="1319"/>
      <c r="AR156" s="1139">
        <f t="shared" si="38"/>
        <v>0</v>
      </c>
      <c r="AS156" s="1325">
        <f t="shared" si="39"/>
        <v>0</v>
      </c>
      <c r="AT156" s="1325">
        <f t="shared" si="40"/>
        <v>0</v>
      </c>
      <c r="AU156" s="1325">
        <f t="shared" si="41"/>
        <v>0</v>
      </c>
      <c r="AV156" s="1141">
        <f t="shared" si="42"/>
        <v>0</v>
      </c>
      <c r="AW156" s="1329">
        <v>0</v>
      </c>
      <c r="AX156" s="1150">
        <v>0</v>
      </c>
      <c r="AY156" s="1149">
        <f t="shared" si="43"/>
        <v>0</v>
      </c>
      <c r="AZ156" s="1150">
        <f t="shared" si="44"/>
        <v>0</v>
      </c>
      <c r="BA156" s="1149">
        <f t="shared" si="45"/>
        <v>0</v>
      </c>
      <c r="BB156" s="1141">
        <f t="shared" si="46"/>
        <v>0</v>
      </c>
    </row>
    <row r="157" spans="2:54" ht="14.65" customHeight="1">
      <c r="B157" s="911">
        <v>151</v>
      </c>
      <c r="C157" s="913" t="s">
        <v>3036</v>
      </c>
      <c r="D157" s="931" t="s">
        <v>150</v>
      </c>
      <c r="E157" s="928" t="s">
        <v>7</v>
      </c>
      <c r="F157" s="931"/>
      <c r="G157" s="931" t="s">
        <v>380</v>
      </c>
      <c r="H157" s="931">
        <v>0</v>
      </c>
      <c r="I157" s="931" t="s">
        <v>381</v>
      </c>
      <c r="J157" s="931">
        <v>1034</v>
      </c>
      <c r="K157" s="931">
        <v>1</v>
      </c>
      <c r="L157" s="931" t="s">
        <v>195</v>
      </c>
      <c r="M157" s="931">
        <v>80</v>
      </c>
      <c r="N157" s="947" t="s">
        <v>174</v>
      </c>
      <c r="O157" s="931" t="s">
        <v>175</v>
      </c>
      <c r="P157" s="948" t="s">
        <v>155</v>
      </c>
      <c r="Q157" s="931" t="s">
        <v>168</v>
      </c>
      <c r="R157" s="933"/>
      <c r="S157" s="933"/>
      <c r="T157" s="931"/>
      <c r="U157" s="931"/>
      <c r="V157" s="934"/>
      <c r="W157" s="931"/>
      <c r="X157" s="931"/>
      <c r="Y157" s="947"/>
      <c r="Z157" s="1323" t="s">
        <v>3758</v>
      </c>
      <c r="AA157" s="931">
        <v>2851</v>
      </c>
      <c r="AB157" s="1313">
        <f t="shared" si="32"/>
        <v>2.851</v>
      </c>
      <c r="AC157" s="935"/>
      <c r="AD157" s="936"/>
      <c r="AE157" s="936"/>
      <c r="AF157" s="936"/>
      <c r="AG157" s="936"/>
      <c r="AH157" s="1314"/>
      <c r="AI157" s="1271">
        <f>+VLOOKUP(C157,Itemizado_Piping!$C:$K,9,FALSE)</f>
        <v>1.772</v>
      </c>
      <c r="AJ157" s="1149">
        <v>0</v>
      </c>
      <c r="AK157" s="1150">
        <v>0</v>
      </c>
      <c r="AL157" s="1149">
        <f t="shared" si="33"/>
        <v>0</v>
      </c>
      <c r="AM157" s="1135">
        <f t="shared" si="34"/>
        <v>0</v>
      </c>
      <c r="AN157" s="1328">
        <f t="shared" si="35"/>
        <v>0</v>
      </c>
      <c r="AO157" s="1127">
        <f t="shared" si="36"/>
        <v>0</v>
      </c>
      <c r="AP157" s="1318">
        <f t="shared" si="37"/>
        <v>0</v>
      </c>
      <c r="AQ157" s="1319"/>
      <c r="AR157" s="1139">
        <f t="shared" si="38"/>
        <v>0</v>
      </c>
      <c r="AS157" s="1325">
        <f t="shared" si="39"/>
        <v>0</v>
      </c>
      <c r="AT157" s="1325">
        <f t="shared" si="40"/>
        <v>0</v>
      </c>
      <c r="AU157" s="1325">
        <f t="shared" si="41"/>
        <v>0</v>
      </c>
      <c r="AV157" s="1141">
        <f t="shared" si="42"/>
        <v>0</v>
      </c>
      <c r="AW157" s="1329">
        <v>0</v>
      </c>
      <c r="AX157" s="1150">
        <v>0</v>
      </c>
      <c r="AY157" s="1149">
        <f t="shared" si="43"/>
        <v>0</v>
      </c>
      <c r="AZ157" s="1150">
        <f t="shared" si="44"/>
        <v>0</v>
      </c>
      <c r="BA157" s="1149">
        <f t="shared" si="45"/>
        <v>0</v>
      </c>
      <c r="BB157" s="1141">
        <f t="shared" si="46"/>
        <v>0</v>
      </c>
    </row>
    <row r="158" spans="2:54" ht="14.65" customHeight="1">
      <c r="B158" s="911">
        <v>152</v>
      </c>
      <c r="C158" s="913" t="s">
        <v>3036</v>
      </c>
      <c r="D158" s="931" t="s">
        <v>150</v>
      </c>
      <c r="E158" s="928" t="s">
        <v>7</v>
      </c>
      <c r="F158" s="931" t="s">
        <v>237</v>
      </c>
      <c r="G158" s="931" t="s">
        <v>382</v>
      </c>
      <c r="H158" s="931">
        <v>0</v>
      </c>
      <c r="I158" s="931" t="s">
        <v>383</v>
      </c>
      <c r="J158" s="931">
        <v>1035</v>
      </c>
      <c r="K158" s="931">
        <v>1</v>
      </c>
      <c r="L158" s="931" t="s">
        <v>195</v>
      </c>
      <c r="M158" s="931">
        <v>80</v>
      </c>
      <c r="N158" s="947" t="s">
        <v>174</v>
      </c>
      <c r="O158" s="931" t="s">
        <v>175</v>
      </c>
      <c r="P158" s="948" t="s">
        <v>155</v>
      </c>
      <c r="Q158" s="931" t="s">
        <v>71</v>
      </c>
      <c r="R158" s="933" t="s">
        <v>384</v>
      </c>
      <c r="S158" s="933" t="s">
        <v>188</v>
      </c>
      <c r="T158" s="931"/>
      <c r="U158" s="931">
        <v>35</v>
      </c>
      <c r="V158" s="934"/>
      <c r="W158" s="931"/>
      <c r="X158" s="931"/>
      <c r="Y158" s="947"/>
      <c r="Z158" s="1323" t="s">
        <v>3758</v>
      </c>
      <c r="AA158" s="931">
        <v>1967</v>
      </c>
      <c r="AB158" s="1313">
        <f t="shared" si="32"/>
        <v>1.9670000000000001</v>
      </c>
      <c r="AC158" s="935"/>
      <c r="AD158" s="936"/>
      <c r="AE158" s="936"/>
      <c r="AF158" s="936"/>
      <c r="AG158" s="936"/>
      <c r="AH158" s="1314"/>
      <c r="AI158" s="1271">
        <f>+VLOOKUP(C158,Itemizado_Piping!$C:$K,9,FALSE)</f>
        <v>1.772</v>
      </c>
      <c r="AJ158" s="1149">
        <v>0</v>
      </c>
      <c r="AK158" s="1150">
        <v>0</v>
      </c>
      <c r="AL158" s="1149">
        <f t="shared" si="33"/>
        <v>0</v>
      </c>
      <c r="AM158" s="1135">
        <f t="shared" si="34"/>
        <v>0</v>
      </c>
      <c r="AN158" s="1328">
        <f t="shared" si="35"/>
        <v>0</v>
      </c>
      <c r="AO158" s="1127">
        <f t="shared" si="36"/>
        <v>0</v>
      </c>
      <c r="AP158" s="1318">
        <f t="shared" si="37"/>
        <v>0</v>
      </c>
      <c r="AQ158" s="1319"/>
      <c r="AR158" s="1139">
        <f t="shared" si="38"/>
        <v>0</v>
      </c>
      <c r="AS158" s="1325">
        <f t="shared" si="39"/>
        <v>0</v>
      </c>
      <c r="AT158" s="1325">
        <f t="shared" si="40"/>
        <v>0</v>
      </c>
      <c r="AU158" s="1325">
        <f t="shared" si="41"/>
        <v>0</v>
      </c>
      <c r="AV158" s="1141">
        <f t="shared" si="42"/>
        <v>0</v>
      </c>
      <c r="AW158" s="1329">
        <v>0</v>
      </c>
      <c r="AX158" s="1150">
        <v>0</v>
      </c>
      <c r="AY158" s="1149">
        <f t="shared" si="43"/>
        <v>0</v>
      </c>
      <c r="AZ158" s="1150">
        <f t="shared" si="44"/>
        <v>0</v>
      </c>
      <c r="BA158" s="1149">
        <f t="shared" si="45"/>
        <v>0</v>
      </c>
      <c r="BB158" s="1141">
        <f t="shared" si="46"/>
        <v>0</v>
      </c>
    </row>
    <row r="159" spans="2:54" ht="14.65" customHeight="1">
      <c r="B159" s="911">
        <v>153</v>
      </c>
      <c r="C159" s="913" t="s">
        <v>3036</v>
      </c>
      <c r="D159" s="931" t="s">
        <v>150</v>
      </c>
      <c r="E159" s="928" t="s">
        <v>7</v>
      </c>
      <c r="F159" s="931" t="s">
        <v>237</v>
      </c>
      <c r="G159" s="931" t="s">
        <v>382</v>
      </c>
      <c r="H159" s="931">
        <v>0</v>
      </c>
      <c r="I159" s="931" t="s">
        <v>383</v>
      </c>
      <c r="J159" s="931">
        <v>1035</v>
      </c>
      <c r="K159" s="931">
        <v>2</v>
      </c>
      <c r="L159" s="931" t="s">
        <v>195</v>
      </c>
      <c r="M159" s="931">
        <v>80</v>
      </c>
      <c r="N159" s="947" t="s">
        <v>174</v>
      </c>
      <c r="O159" s="931" t="s">
        <v>175</v>
      </c>
      <c r="P159" s="948" t="s">
        <v>155</v>
      </c>
      <c r="Q159" s="931" t="s">
        <v>71</v>
      </c>
      <c r="R159" s="933"/>
      <c r="S159" s="933"/>
      <c r="T159" s="931"/>
      <c r="U159" s="931"/>
      <c r="V159" s="934"/>
      <c r="W159" s="931"/>
      <c r="X159" s="931"/>
      <c r="Y159" s="947"/>
      <c r="Z159" s="1323" t="s">
        <v>3758</v>
      </c>
      <c r="AA159" s="931">
        <v>9824</v>
      </c>
      <c r="AB159" s="1313">
        <f t="shared" si="32"/>
        <v>9.8239999999999998</v>
      </c>
      <c r="AC159" s="935"/>
      <c r="AD159" s="936"/>
      <c r="AE159" s="936"/>
      <c r="AF159" s="936"/>
      <c r="AG159" s="936"/>
      <c r="AH159" s="1314"/>
      <c r="AI159" s="1271">
        <f>+VLOOKUP(C159,Itemizado_Piping!$C:$K,9,FALSE)</f>
        <v>1.772</v>
      </c>
      <c r="AJ159" s="1149">
        <v>0</v>
      </c>
      <c r="AK159" s="1150">
        <v>0</v>
      </c>
      <c r="AL159" s="1149">
        <f t="shared" si="33"/>
        <v>0</v>
      </c>
      <c r="AM159" s="1135">
        <f t="shared" si="34"/>
        <v>0</v>
      </c>
      <c r="AN159" s="1328">
        <f t="shared" si="35"/>
        <v>0</v>
      </c>
      <c r="AO159" s="1127">
        <f t="shared" si="36"/>
        <v>0</v>
      </c>
      <c r="AP159" s="1318">
        <f t="shared" si="37"/>
        <v>0</v>
      </c>
      <c r="AQ159" s="1319"/>
      <c r="AR159" s="1139">
        <f t="shared" si="38"/>
        <v>0</v>
      </c>
      <c r="AS159" s="1325">
        <f t="shared" si="39"/>
        <v>0</v>
      </c>
      <c r="AT159" s="1325">
        <f t="shared" si="40"/>
        <v>0</v>
      </c>
      <c r="AU159" s="1325">
        <f t="shared" si="41"/>
        <v>0</v>
      </c>
      <c r="AV159" s="1141">
        <f t="shared" si="42"/>
        <v>0</v>
      </c>
      <c r="AW159" s="1329">
        <v>0</v>
      </c>
      <c r="AX159" s="1150">
        <v>0</v>
      </c>
      <c r="AY159" s="1149">
        <f t="shared" si="43"/>
        <v>0</v>
      </c>
      <c r="AZ159" s="1150">
        <f t="shared" si="44"/>
        <v>0</v>
      </c>
      <c r="BA159" s="1149">
        <f t="shared" si="45"/>
        <v>0</v>
      </c>
      <c r="BB159" s="1141">
        <f t="shared" si="46"/>
        <v>0</v>
      </c>
    </row>
    <row r="160" spans="2:54" ht="14.65" customHeight="1">
      <c r="B160" s="911">
        <v>154</v>
      </c>
      <c r="C160" s="913" t="s">
        <v>3036</v>
      </c>
      <c r="D160" s="931" t="s">
        <v>150</v>
      </c>
      <c r="E160" s="928" t="s">
        <v>7</v>
      </c>
      <c r="F160" s="931" t="s">
        <v>237</v>
      </c>
      <c r="G160" s="931" t="s">
        <v>382</v>
      </c>
      <c r="H160" s="931">
        <v>0</v>
      </c>
      <c r="I160" s="931" t="s">
        <v>383</v>
      </c>
      <c r="J160" s="931">
        <v>1035</v>
      </c>
      <c r="K160" s="931">
        <v>3</v>
      </c>
      <c r="L160" s="931" t="s">
        <v>195</v>
      </c>
      <c r="M160" s="931">
        <v>80</v>
      </c>
      <c r="N160" s="947" t="s">
        <v>174</v>
      </c>
      <c r="O160" s="931" t="s">
        <v>175</v>
      </c>
      <c r="P160" s="948" t="s">
        <v>155</v>
      </c>
      <c r="Q160" s="931" t="s">
        <v>71</v>
      </c>
      <c r="R160" s="933"/>
      <c r="S160" s="933"/>
      <c r="T160" s="931"/>
      <c r="U160" s="931"/>
      <c r="V160" s="934"/>
      <c r="W160" s="931"/>
      <c r="X160" s="931"/>
      <c r="Y160" s="947"/>
      <c r="Z160" s="1323" t="s">
        <v>3758</v>
      </c>
      <c r="AA160" s="931">
        <v>6022</v>
      </c>
      <c r="AB160" s="1313">
        <f t="shared" si="32"/>
        <v>6.0220000000000002</v>
      </c>
      <c r="AC160" s="935"/>
      <c r="AD160" s="936"/>
      <c r="AE160" s="936"/>
      <c r="AF160" s="936"/>
      <c r="AG160" s="936"/>
      <c r="AH160" s="1314"/>
      <c r="AI160" s="1271">
        <f>+VLOOKUP(C160,Itemizado_Piping!$C:$K,9,FALSE)</f>
        <v>1.772</v>
      </c>
      <c r="AJ160" s="1149">
        <v>0</v>
      </c>
      <c r="AK160" s="1150">
        <v>0</v>
      </c>
      <c r="AL160" s="1149">
        <f t="shared" si="33"/>
        <v>0</v>
      </c>
      <c r="AM160" s="1135">
        <f t="shared" si="34"/>
        <v>0</v>
      </c>
      <c r="AN160" s="1328">
        <f t="shared" si="35"/>
        <v>0</v>
      </c>
      <c r="AO160" s="1127">
        <f t="shared" si="36"/>
        <v>0</v>
      </c>
      <c r="AP160" s="1318">
        <f t="shared" si="37"/>
        <v>0</v>
      </c>
      <c r="AQ160" s="1319"/>
      <c r="AR160" s="1139">
        <f t="shared" si="38"/>
        <v>0</v>
      </c>
      <c r="AS160" s="1325">
        <f t="shared" si="39"/>
        <v>0</v>
      </c>
      <c r="AT160" s="1325">
        <f t="shared" si="40"/>
        <v>0</v>
      </c>
      <c r="AU160" s="1325">
        <f t="shared" si="41"/>
        <v>0</v>
      </c>
      <c r="AV160" s="1141">
        <f t="shared" si="42"/>
        <v>0</v>
      </c>
      <c r="AW160" s="1329">
        <v>0</v>
      </c>
      <c r="AX160" s="1150">
        <v>0</v>
      </c>
      <c r="AY160" s="1149">
        <f t="shared" si="43"/>
        <v>0</v>
      </c>
      <c r="AZ160" s="1150">
        <f t="shared" si="44"/>
        <v>0</v>
      </c>
      <c r="BA160" s="1149">
        <f t="shared" si="45"/>
        <v>0</v>
      </c>
      <c r="BB160" s="1141">
        <f t="shared" si="46"/>
        <v>0</v>
      </c>
    </row>
    <row r="161" spans="2:54" ht="14.65" customHeight="1">
      <c r="B161" s="911">
        <v>155</v>
      </c>
      <c r="C161" s="913" t="s">
        <v>3036</v>
      </c>
      <c r="D161" s="931" t="s">
        <v>150</v>
      </c>
      <c r="E161" s="928" t="s">
        <v>7</v>
      </c>
      <c r="F161" s="931"/>
      <c r="G161" s="931" t="s">
        <v>385</v>
      </c>
      <c r="H161" s="931">
        <v>0</v>
      </c>
      <c r="I161" s="931" t="s">
        <v>386</v>
      </c>
      <c r="J161" s="931">
        <v>1035</v>
      </c>
      <c r="K161" s="931">
        <v>1</v>
      </c>
      <c r="L161" s="931" t="s">
        <v>195</v>
      </c>
      <c r="M161" s="931">
        <v>80</v>
      </c>
      <c r="N161" s="947" t="s">
        <v>174</v>
      </c>
      <c r="O161" s="931" t="s">
        <v>175</v>
      </c>
      <c r="P161" s="948" t="s">
        <v>155</v>
      </c>
      <c r="Q161" s="931" t="s">
        <v>168</v>
      </c>
      <c r="R161" s="933"/>
      <c r="S161" s="933"/>
      <c r="T161" s="931"/>
      <c r="U161" s="931"/>
      <c r="V161" s="934"/>
      <c r="W161" s="931"/>
      <c r="X161" s="931"/>
      <c r="Y161" s="947"/>
      <c r="Z161" s="1323" t="s">
        <v>3758</v>
      </c>
      <c r="AA161" s="931">
        <v>2851</v>
      </c>
      <c r="AB161" s="1313">
        <f t="shared" si="32"/>
        <v>2.851</v>
      </c>
      <c r="AC161" s="935"/>
      <c r="AD161" s="936"/>
      <c r="AE161" s="936"/>
      <c r="AF161" s="936"/>
      <c r="AG161" s="936"/>
      <c r="AH161" s="1314"/>
      <c r="AI161" s="1271">
        <f>+VLOOKUP(C161,Itemizado_Piping!$C:$K,9,FALSE)</f>
        <v>1.772</v>
      </c>
      <c r="AJ161" s="1149">
        <v>0</v>
      </c>
      <c r="AK161" s="1150">
        <v>0</v>
      </c>
      <c r="AL161" s="1149">
        <f t="shared" si="33"/>
        <v>0</v>
      </c>
      <c r="AM161" s="1135">
        <f t="shared" si="34"/>
        <v>0</v>
      </c>
      <c r="AN161" s="1328">
        <f t="shared" si="35"/>
        <v>0</v>
      </c>
      <c r="AO161" s="1127">
        <f t="shared" si="36"/>
        <v>0</v>
      </c>
      <c r="AP161" s="1318">
        <f t="shared" si="37"/>
        <v>0</v>
      </c>
      <c r="AQ161" s="1319"/>
      <c r="AR161" s="1139">
        <f t="shared" si="38"/>
        <v>0</v>
      </c>
      <c r="AS161" s="1325">
        <f t="shared" si="39"/>
        <v>0</v>
      </c>
      <c r="AT161" s="1325">
        <f t="shared" si="40"/>
        <v>0</v>
      </c>
      <c r="AU161" s="1325">
        <f t="shared" si="41"/>
        <v>0</v>
      </c>
      <c r="AV161" s="1141">
        <f t="shared" si="42"/>
        <v>0</v>
      </c>
      <c r="AW161" s="1329">
        <v>0</v>
      </c>
      <c r="AX161" s="1150">
        <v>0</v>
      </c>
      <c r="AY161" s="1149">
        <f t="shared" si="43"/>
        <v>0</v>
      </c>
      <c r="AZ161" s="1150">
        <f t="shared" si="44"/>
        <v>0</v>
      </c>
      <c r="BA161" s="1149">
        <f t="shared" si="45"/>
        <v>0</v>
      </c>
      <c r="BB161" s="1141">
        <f t="shared" si="46"/>
        <v>0</v>
      </c>
    </row>
    <row r="162" spans="2:54" ht="14.65" customHeight="1">
      <c r="B162" s="911">
        <v>156</v>
      </c>
      <c r="C162" s="913" t="s">
        <v>3036</v>
      </c>
      <c r="D162" s="931" t="s">
        <v>150</v>
      </c>
      <c r="E162" s="928" t="s">
        <v>7</v>
      </c>
      <c r="F162" s="931" t="s">
        <v>237</v>
      </c>
      <c r="G162" s="931" t="s">
        <v>387</v>
      </c>
      <c r="H162" s="931">
        <v>0</v>
      </c>
      <c r="I162" s="931" t="s">
        <v>388</v>
      </c>
      <c r="J162" s="931">
        <v>1036</v>
      </c>
      <c r="K162" s="931">
        <v>1</v>
      </c>
      <c r="L162" s="931" t="s">
        <v>195</v>
      </c>
      <c r="M162" s="931">
        <v>80</v>
      </c>
      <c r="N162" s="947" t="s">
        <v>174</v>
      </c>
      <c r="O162" s="931" t="s">
        <v>175</v>
      </c>
      <c r="P162" s="948" t="s">
        <v>155</v>
      </c>
      <c r="Q162" s="931" t="s">
        <v>71</v>
      </c>
      <c r="R162" s="933" t="s">
        <v>389</v>
      </c>
      <c r="S162" s="933" t="s">
        <v>188</v>
      </c>
      <c r="T162" s="931"/>
      <c r="U162" s="931">
        <v>35</v>
      </c>
      <c r="V162" s="934"/>
      <c r="W162" s="931"/>
      <c r="X162" s="931"/>
      <c r="Y162" s="947"/>
      <c r="Z162" s="1323" t="s">
        <v>3758</v>
      </c>
      <c r="AA162" s="931">
        <v>6050</v>
      </c>
      <c r="AB162" s="1313">
        <f t="shared" si="32"/>
        <v>6.05</v>
      </c>
      <c r="AC162" s="935"/>
      <c r="AD162" s="936"/>
      <c r="AE162" s="936"/>
      <c r="AF162" s="936"/>
      <c r="AG162" s="936"/>
      <c r="AH162" s="1314"/>
      <c r="AI162" s="1271">
        <f>+VLOOKUP(C162,Itemizado_Piping!$C:$K,9,FALSE)</f>
        <v>1.772</v>
      </c>
      <c r="AJ162" s="1149">
        <v>0</v>
      </c>
      <c r="AK162" s="1150">
        <v>0</v>
      </c>
      <c r="AL162" s="1149">
        <f t="shared" si="33"/>
        <v>0</v>
      </c>
      <c r="AM162" s="1135">
        <f t="shared" si="34"/>
        <v>0</v>
      </c>
      <c r="AN162" s="1328">
        <f t="shared" si="35"/>
        <v>0</v>
      </c>
      <c r="AO162" s="1127">
        <f t="shared" si="36"/>
        <v>0</v>
      </c>
      <c r="AP162" s="1318">
        <f t="shared" si="37"/>
        <v>0</v>
      </c>
      <c r="AQ162" s="1319"/>
      <c r="AR162" s="1139">
        <f t="shared" si="38"/>
        <v>0</v>
      </c>
      <c r="AS162" s="1325">
        <f t="shared" si="39"/>
        <v>0</v>
      </c>
      <c r="AT162" s="1325">
        <f t="shared" si="40"/>
        <v>0</v>
      </c>
      <c r="AU162" s="1325">
        <f t="shared" si="41"/>
        <v>0</v>
      </c>
      <c r="AV162" s="1141">
        <f t="shared" si="42"/>
        <v>0</v>
      </c>
      <c r="AW162" s="1329">
        <v>0</v>
      </c>
      <c r="AX162" s="1150">
        <v>0</v>
      </c>
      <c r="AY162" s="1149">
        <f t="shared" si="43"/>
        <v>0</v>
      </c>
      <c r="AZ162" s="1150">
        <f t="shared" si="44"/>
        <v>0</v>
      </c>
      <c r="BA162" s="1149">
        <f t="shared" si="45"/>
        <v>0</v>
      </c>
      <c r="BB162" s="1141">
        <f t="shared" si="46"/>
        <v>0</v>
      </c>
    </row>
    <row r="163" spans="2:54" ht="14.65" customHeight="1">
      <c r="B163" s="911">
        <v>157</v>
      </c>
      <c r="C163" s="913" t="s">
        <v>3036</v>
      </c>
      <c r="D163" s="931" t="s">
        <v>150</v>
      </c>
      <c r="E163" s="928" t="s">
        <v>7</v>
      </c>
      <c r="F163" s="931" t="s">
        <v>237</v>
      </c>
      <c r="G163" s="931" t="s">
        <v>387</v>
      </c>
      <c r="H163" s="931">
        <v>0</v>
      </c>
      <c r="I163" s="931" t="s">
        <v>388</v>
      </c>
      <c r="J163" s="931">
        <v>1036</v>
      </c>
      <c r="K163" s="931">
        <v>2</v>
      </c>
      <c r="L163" s="931" t="s">
        <v>195</v>
      </c>
      <c r="M163" s="931">
        <v>80</v>
      </c>
      <c r="N163" s="947" t="s">
        <v>174</v>
      </c>
      <c r="O163" s="931" t="s">
        <v>175</v>
      </c>
      <c r="P163" s="948" t="s">
        <v>155</v>
      </c>
      <c r="Q163" s="931" t="s">
        <v>71</v>
      </c>
      <c r="R163" s="933"/>
      <c r="S163" s="933"/>
      <c r="T163" s="931"/>
      <c r="U163" s="931"/>
      <c r="V163" s="934"/>
      <c r="W163" s="931"/>
      <c r="X163" s="931"/>
      <c r="Y163" s="947"/>
      <c r="Z163" s="1323" t="s">
        <v>3758</v>
      </c>
      <c r="AA163" s="931">
        <v>13892</v>
      </c>
      <c r="AB163" s="1313">
        <f t="shared" si="32"/>
        <v>13.891999999999999</v>
      </c>
      <c r="AC163" s="935"/>
      <c r="AD163" s="936"/>
      <c r="AE163" s="936"/>
      <c r="AF163" s="936"/>
      <c r="AG163" s="936"/>
      <c r="AH163" s="1314"/>
      <c r="AI163" s="1271">
        <f>+VLOOKUP(C163,Itemizado_Piping!$C:$K,9,FALSE)</f>
        <v>1.772</v>
      </c>
      <c r="AJ163" s="1149">
        <v>0</v>
      </c>
      <c r="AK163" s="1150">
        <v>0</v>
      </c>
      <c r="AL163" s="1149">
        <f t="shared" si="33"/>
        <v>0</v>
      </c>
      <c r="AM163" s="1135">
        <f t="shared" si="34"/>
        <v>0</v>
      </c>
      <c r="AN163" s="1328">
        <f t="shared" si="35"/>
        <v>0</v>
      </c>
      <c r="AO163" s="1127">
        <f t="shared" si="36"/>
        <v>0</v>
      </c>
      <c r="AP163" s="1318">
        <f t="shared" si="37"/>
        <v>0</v>
      </c>
      <c r="AQ163" s="1319"/>
      <c r="AR163" s="1139">
        <f t="shared" si="38"/>
        <v>0</v>
      </c>
      <c r="AS163" s="1325">
        <f t="shared" si="39"/>
        <v>0</v>
      </c>
      <c r="AT163" s="1325">
        <f t="shared" si="40"/>
        <v>0</v>
      </c>
      <c r="AU163" s="1325">
        <f t="shared" si="41"/>
        <v>0</v>
      </c>
      <c r="AV163" s="1141">
        <f t="shared" si="42"/>
        <v>0</v>
      </c>
      <c r="AW163" s="1329">
        <v>0</v>
      </c>
      <c r="AX163" s="1150">
        <v>0</v>
      </c>
      <c r="AY163" s="1149">
        <f t="shared" si="43"/>
        <v>0</v>
      </c>
      <c r="AZ163" s="1150">
        <f t="shared" si="44"/>
        <v>0</v>
      </c>
      <c r="BA163" s="1149">
        <f t="shared" si="45"/>
        <v>0</v>
      </c>
      <c r="BB163" s="1141">
        <f t="shared" si="46"/>
        <v>0</v>
      </c>
    </row>
    <row r="164" spans="2:54" ht="14.65" customHeight="1">
      <c r="B164" s="911">
        <v>158</v>
      </c>
      <c r="C164" s="913" t="s">
        <v>3036</v>
      </c>
      <c r="D164" s="931" t="s">
        <v>150</v>
      </c>
      <c r="E164" s="928" t="s">
        <v>7</v>
      </c>
      <c r="F164" s="931" t="s">
        <v>237</v>
      </c>
      <c r="G164" s="931" t="s">
        <v>390</v>
      </c>
      <c r="H164" s="931">
        <v>0</v>
      </c>
      <c r="I164" s="931" t="s">
        <v>391</v>
      </c>
      <c r="J164" s="931">
        <v>1037</v>
      </c>
      <c r="K164" s="931">
        <v>1</v>
      </c>
      <c r="L164" s="931" t="s">
        <v>195</v>
      </c>
      <c r="M164" s="931">
        <v>80</v>
      </c>
      <c r="N164" s="947" t="s">
        <v>174</v>
      </c>
      <c r="O164" s="931" t="s">
        <v>175</v>
      </c>
      <c r="P164" s="948" t="s">
        <v>155</v>
      </c>
      <c r="Q164" s="931" t="s">
        <v>71</v>
      </c>
      <c r="R164" s="933" t="s">
        <v>392</v>
      </c>
      <c r="S164" s="933" t="s">
        <v>188</v>
      </c>
      <c r="T164" s="931"/>
      <c r="U164" s="931">
        <v>35</v>
      </c>
      <c r="V164" s="934"/>
      <c r="W164" s="931"/>
      <c r="X164" s="931"/>
      <c r="Y164" s="947"/>
      <c r="Z164" s="1323"/>
      <c r="AA164" s="931">
        <v>6305</v>
      </c>
      <c r="AB164" s="1313">
        <f t="shared" si="32"/>
        <v>6.3049999999999997</v>
      </c>
      <c r="AC164" s="935"/>
      <c r="AD164" s="936"/>
      <c r="AE164" s="936"/>
      <c r="AF164" s="936"/>
      <c r="AG164" s="936"/>
      <c r="AH164" s="1314"/>
      <c r="AI164" s="1271">
        <f>+VLOOKUP(C164,Itemizado_Piping!$C:$K,9,FALSE)</f>
        <v>1.772</v>
      </c>
      <c r="AJ164" s="1149">
        <v>0</v>
      </c>
      <c r="AK164" s="1150">
        <v>0</v>
      </c>
      <c r="AL164" s="1149">
        <f t="shared" si="33"/>
        <v>0</v>
      </c>
      <c r="AM164" s="1135">
        <f t="shared" si="34"/>
        <v>0</v>
      </c>
      <c r="AN164" s="1328">
        <f t="shared" si="35"/>
        <v>0</v>
      </c>
      <c r="AO164" s="1127">
        <f t="shared" si="36"/>
        <v>0</v>
      </c>
      <c r="AP164" s="1318">
        <f t="shared" si="37"/>
        <v>0</v>
      </c>
      <c r="AQ164" s="1319"/>
      <c r="AR164" s="1139">
        <f t="shared" si="38"/>
        <v>0</v>
      </c>
      <c r="AS164" s="1325">
        <f t="shared" si="39"/>
        <v>0</v>
      </c>
      <c r="AT164" s="1325">
        <f t="shared" si="40"/>
        <v>0</v>
      </c>
      <c r="AU164" s="1325">
        <f t="shared" si="41"/>
        <v>0</v>
      </c>
      <c r="AV164" s="1141">
        <f t="shared" si="42"/>
        <v>0</v>
      </c>
      <c r="AW164" s="1329">
        <v>0</v>
      </c>
      <c r="AX164" s="1150">
        <v>0</v>
      </c>
      <c r="AY164" s="1149">
        <f t="shared" si="43"/>
        <v>0</v>
      </c>
      <c r="AZ164" s="1150">
        <f t="shared" si="44"/>
        <v>0</v>
      </c>
      <c r="BA164" s="1149">
        <f t="shared" si="45"/>
        <v>0</v>
      </c>
      <c r="BB164" s="1141">
        <f t="shared" si="46"/>
        <v>0</v>
      </c>
    </row>
    <row r="165" spans="2:54" ht="14.65" customHeight="1">
      <c r="B165" s="911">
        <v>159</v>
      </c>
      <c r="C165" s="913" t="s">
        <v>3036</v>
      </c>
      <c r="D165" s="931" t="s">
        <v>150</v>
      </c>
      <c r="E165" s="928" t="s">
        <v>7</v>
      </c>
      <c r="F165" s="931" t="s">
        <v>237</v>
      </c>
      <c r="G165" s="931" t="s">
        <v>390</v>
      </c>
      <c r="H165" s="931">
        <v>0</v>
      </c>
      <c r="I165" s="931" t="s">
        <v>391</v>
      </c>
      <c r="J165" s="931">
        <v>1037</v>
      </c>
      <c r="K165" s="931">
        <v>2</v>
      </c>
      <c r="L165" s="931" t="s">
        <v>195</v>
      </c>
      <c r="M165" s="931">
        <v>80</v>
      </c>
      <c r="N165" s="947" t="s">
        <v>174</v>
      </c>
      <c r="O165" s="931" t="s">
        <v>175</v>
      </c>
      <c r="P165" s="948" t="s">
        <v>155</v>
      </c>
      <c r="Q165" s="931" t="s">
        <v>71</v>
      </c>
      <c r="R165" s="933"/>
      <c r="S165" s="933"/>
      <c r="T165" s="931"/>
      <c r="U165" s="931"/>
      <c r="V165" s="934"/>
      <c r="W165" s="931"/>
      <c r="X165" s="931"/>
      <c r="Y165" s="947"/>
      <c r="Z165" s="1323"/>
      <c r="AA165" s="931">
        <v>11343</v>
      </c>
      <c r="AB165" s="1313">
        <f t="shared" si="32"/>
        <v>11.343</v>
      </c>
      <c r="AC165" s="935"/>
      <c r="AD165" s="936"/>
      <c r="AE165" s="936"/>
      <c r="AF165" s="936"/>
      <c r="AG165" s="936"/>
      <c r="AH165" s="1314"/>
      <c r="AI165" s="1271">
        <f>+VLOOKUP(C165,Itemizado_Piping!$C:$K,9,FALSE)</f>
        <v>1.772</v>
      </c>
      <c r="AJ165" s="1149">
        <v>0</v>
      </c>
      <c r="AK165" s="1150">
        <v>0</v>
      </c>
      <c r="AL165" s="1149">
        <f t="shared" si="33"/>
        <v>0</v>
      </c>
      <c r="AM165" s="1135">
        <f t="shared" si="34"/>
        <v>0</v>
      </c>
      <c r="AN165" s="1328">
        <f t="shared" si="35"/>
        <v>0</v>
      </c>
      <c r="AO165" s="1127">
        <f t="shared" si="36"/>
        <v>0</v>
      </c>
      <c r="AP165" s="1318">
        <f t="shared" si="37"/>
        <v>0</v>
      </c>
      <c r="AQ165" s="1319"/>
      <c r="AR165" s="1139">
        <f t="shared" si="38"/>
        <v>0</v>
      </c>
      <c r="AS165" s="1325">
        <f t="shared" si="39"/>
        <v>0</v>
      </c>
      <c r="AT165" s="1325">
        <f t="shared" si="40"/>
        <v>0</v>
      </c>
      <c r="AU165" s="1325">
        <f t="shared" si="41"/>
        <v>0</v>
      </c>
      <c r="AV165" s="1141">
        <f t="shared" si="42"/>
        <v>0</v>
      </c>
      <c r="AW165" s="1329">
        <v>0</v>
      </c>
      <c r="AX165" s="1150">
        <v>0</v>
      </c>
      <c r="AY165" s="1149">
        <f t="shared" si="43"/>
        <v>0</v>
      </c>
      <c r="AZ165" s="1150">
        <f t="shared" si="44"/>
        <v>0</v>
      </c>
      <c r="BA165" s="1149">
        <f t="shared" si="45"/>
        <v>0</v>
      </c>
      <c r="BB165" s="1141">
        <f t="shared" si="46"/>
        <v>0</v>
      </c>
    </row>
    <row r="166" spans="2:54" ht="14.65" customHeight="1">
      <c r="B166" s="911">
        <v>160</v>
      </c>
      <c r="C166" s="913" t="s">
        <v>3036</v>
      </c>
      <c r="D166" s="931" t="s">
        <v>150</v>
      </c>
      <c r="E166" s="928" t="s">
        <v>7</v>
      </c>
      <c r="F166" s="931" t="s">
        <v>237</v>
      </c>
      <c r="G166" s="931" t="s">
        <v>390</v>
      </c>
      <c r="H166" s="931">
        <v>0</v>
      </c>
      <c r="I166" s="931" t="s">
        <v>391</v>
      </c>
      <c r="J166" s="931">
        <v>1037</v>
      </c>
      <c r="K166" s="931">
        <v>3</v>
      </c>
      <c r="L166" s="931" t="s">
        <v>195</v>
      </c>
      <c r="M166" s="931">
        <v>80</v>
      </c>
      <c r="N166" s="947" t="s">
        <v>174</v>
      </c>
      <c r="O166" s="931" t="s">
        <v>175</v>
      </c>
      <c r="P166" s="948" t="s">
        <v>155</v>
      </c>
      <c r="Q166" s="931" t="s">
        <v>71</v>
      </c>
      <c r="R166" s="933"/>
      <c r="S166" s="933"/>
      <c r="T166" s="931"/>
      <c r="U166" s="931"/>
      <c r="V166" s="934"/>
      <c r="W166" s="931"/>
      <c r="X166" s="931"/>
      <c r="Y166" s="947"/>
      <c r="Z166" s="1323"/>
      <c r="AA166" s="931">
        <v>6446</v>
      </c>
      <c r="AB166" s="1313">
        <f t="shared" si="32"/>
        <v>6.4459999999999997</v>
      </c>
      <c r="AC166" s="935"/>
      <c r="AD166" s="936"/>
      <c r="AE166" s="936"/>
      <c r="AF166" s="936"/>
      <c r="AG166" s="936"/>
      <c r="AH166" s="1314"/>
      <c r="AI166" s="1271">
        <f>+VLOOKUP(C166,Itemizado_Piping!$C:$K,9,FALSE)</f>
        <v>1.772</v>
      </c>
      <c r="AJ166" s="1149">
        <v>0</v>
      </c>
      <c r="AK166" s="1150">
        <v>0</v>
      </c>
      <c r="AL166" s="1149">
        <f t="shared" si="33"/>
        <v>0</v>
      </c>
      <c r="AM166" s="1135">
        <f t="shared" si="34"/>
        <v>0</v>
      </c>
      <c r="AN166" s="1328">
        <f t="shared" si="35"/>
        <v>0</v>
      </c>
      <c r="AO166" s="1127">
        <f t="shared" si="36"/>
        <v>0</v>
      </c>
      <c r="AP166" s="1318">
        <f t="shared" si="37"/>
        <v>0</v>
      </c>
      <c r="AQ166" s="1319"/>
      <c r="AR166" s="1139">
        <f t="shared" si="38"/>
        <v>0</v>
      </c>
      <c r="AS166" s="1325">
        <f t="shared" si="39"/>
        <v>0</v>
      </c>
      <c r="AT166" s="1325">
        <f t="shared" si="40"/>
        <v>0</v>
      </c>
      <c r="AU166" s="1325">
        <f t="shared" si="41"/>
        <v>0</v>
      </c>
      <c r="AV166" s="1141">
        <f t="shared" si="42"/>
        <v>0</v>
      </c>
      <c r="AW166" s="1329">
        <v>0</v>
      </c>
      <c r="AX166" s="1150">
        <v>0</v>
      </c>
      <c r="AY166" s="1149">
        <f t="shared" si="43"/>
        <v>0</v>
      </c>
      <c r="AZ166" s="1150">
        <f t="shared" si="44"/>
        <v>0</v>
      </c>
      <c r="BA166" s="1149">
        <f t="shared" si="45"/>
        <v>0</v>
      </c>
      <c r="BB166" s="1141">
        <f t="shared" si="46"/>
        <v>0</v>
      </c>
    </row>
    <row r="167" spans="2:54" ht="14.65" customHeight="1">
      <c r="B167" s="911">
        <v>161</v>
      </c>
      <c r="C167" s="913" t="s">
        <v>3036</v>
      </c>
      <c r="D167" s="931" t="s">
        <v>150</v>
      </c>
      <c r="E167" s="928" t="s">
        <v>7</v>
      </c>
      <c r="F167" s="931" t="s">
        <v>237</v>
      </c>
      <c r="G167" s="931"/>
      <c r="H167" s="931"/>
      <c r="I167" s="931" t="s">
        <v>393</v>
      </c>
      <c r="J167" s="931">
        <v>1064</v>
      </c>
      <c r="K167" s="931"/>
      <c r="L167" s="931" t="s">
        <v>195</v>
      </c>
      <c r="M167" s="931">
        <v>80</v>
      </c>
      <c r="N167" s="947" t="s">
        <v>179</v>
      </c>
      <c r="O167" s="931" t="s">
        <v>180</v>
      </c>
      <c r="P167" s="948" t="s">
        <v>155</v>
      </c>
      <c r="Q167" s="931" t="s">
        <v>71</v>
      </c>
      <c r="R167" s="933" t="s">
        <v>303</v>
      </c>
      <c r="S167" s="933" t="s">
        <v>394</v>
      </c>
      <c r="T167" s="931"/>
      <c r="U167" s="931">
        <v>170</v>
      </c>
      <c r="V167" s="934"/>
      <c r="W167" s="931"/>
      <c r="X167" s="931"/>
      <c r="Y167" s="947"/>
      <c r="Z167" s="1323" t="s">
        <v>3758</v>
      </c>
      <c r="AA167" s="931"/>
      <c r="AB167" s="1313">
        <f t="shared" si="32"/>
        <v>0</v>
      </c>
      <c r="AC167" s="935"/>
      <c r="AD167" s="936"/>
      <c r="AE167" s="936"/>
      <c r="AF167" s="936"/>
      <c r="AG167" s="936"/>
      <c r="AH167" s="1314"/>
      <c r="AI167" s="1271">
        <f>+VLOOKUP(C167,Itemizado_Piping!$C:$K,9,FALSE)</f>
        <v>1.772</v>
      </c>
      <c r="AJ167" s="1149">
        <v>0</v>
      </c>
      <c r="AK167" s="1150">
        <v>0</v>
      </c>
      <c r="AL167" s="1149">
        <f t="shared" si="33"/>
        <v>0</v>
      </c>
      <c r="AM167" s="1135">
        <f t="shared" si="34"/>
        <v>0</v>
      </c>
      <c r="AN167" s="1328">
        <f t="shared" si="35"/>
        <v>0</v>
      </c>
      <c r="AO167" s="1127">
        <f t="shared" si="36"/>
        <v>0</v>
      </c>
      <c r="AP167" s="1318">
        <f t="shared" si="37"/>
        <v>0</v>
      </c>
      <c r="AQ167" s="1319"/>
      <c r="AR167" s="1139">
        <f t="shared" si="38"/>
        <v>0</v>
      </c>
      <c r="AS167" s="1325">
        <f t="shared" si="39"/>
        <v>0</v>
      </c>
      <c r="AT167" s="1325">
        <f t="shared" si="40"/>
        <v>0</v>
      </c>
      <c r="AU167" s="1325">
        <f t="shared" si="41"/>
        <v>0</v>
      </c>
      <c r="AV167" s="1141">
        <f t="shared" si="42"/>
        <v>0</v>
      </c>
      <c r="AW167" s="1329">
        <v>0</v>
      </c>
      <c r="AX167" s="1150">
        <v>0</v>
      </c>
      <c r="AY167" s="1149">
        <f t="shared" si="43"/>
        <v>0</v>
      </c>
      <c r="AZ167" s="1150">
        <f t="shared" si="44"/>
        <v>0</v>
      </c>
      <c r="BA167" s="1149">
        <f t="shared" si="45"/>
        <v>0</v>
      </c>
      <c r="BB167" s="1141">
        <f t="shared" si="46"/>
        <v>0</v>
      </c>
    </row>
    <row r="168" spans="2:54" ht="14.65" customHeight="1">
      <c r="B168" s="911">
        <v>162</v>
      </c>
      <c r="C168" s="913" t="s">
        <v>3036</v>
      </c>
      <c r="D168" s="931" t="s">
        <v>150</v>
      </c>
      <c r="E168" s="928" t="s">
        <v>7</v>
      </c>
      <c r="F168" s="931" t="s">
        <v>237</v>
      </c>
      <c r="G168" s="931" t="s">
        <v>395</v>
      </c>
      <c r="H168" s="931">
        <v>0</v>
      </c>
      <c r="I168" s="931" t="s">
        <v>396</v>
      </c>
      <c r="J168" s="931">
        <v>1065</v>
      </c>
      <c r="K168" s="931">
        <v>1</v>
      </c>
      <c r="L168" s="931" t="s">
        <v>195</v>
      </c>
      <c r="M168" s="931">
        <v>80</v>
      </c>
      <c r="N168" s="947" t="s">
        <v>174</v>
      </c>
      <c r="O168" s="931" t="s">
        <v>175</v>
      </c>
      <c r="P168" s="948" t="s">
        <v>155</v>
      </c>
      <c r="Q168" s="931" t="s">
        <v>71</v>
      </c>
      <c r="R168" s="933" t="s">
        <v>305</v>
      </c>
      <c r="S168" s="933" t="s">
        <v>397</v>
      </c>
      <c r="T168" s="931"/>
      <c r="U168" s="931">
        <v>35</v>
      </c>
      <c r="V168" s="934"/>
      <c r="W168" s="931"/>
      <c r="X168" s="931"/>
      <c r="Y168" s="947"/>
      <c r="Z168" s="1323" t="s">
        <v>3758</v>
      </c>
      <c r="AA168" s="931">
        <v>10937</v>
      </c>
      <c r="AB168" s="1313">
        <f t="shared" si="32"/>
        <v>10.936999999999999</v>
      </c>
      <c r="AC168" s="935"/>
      <c r="AD168" s="936"/>
      <c r="AE168" s="936"/>
      <c r="AF168" s="936"/>
      <c r="AG168" s="936"/>
      <c r="AH168" s="1314"/>
      <c r="AI168" s="1271">
        <f>+VLOOKUP(C168,Itemizado_Piping!$C:$K,9,FALSE)</f>
        <v>1.772</v>
      </c>
      <c r="AJ168" s="1149">
        <v>0</v>
      </c>
      <c r="AK168" s="1150">
        <v>0</v>
      </c>
      <c r="AL168" s="1149">
        <f t="shared" si="33"/>
        <v>0</v>
      </c>
      <c r="AM168" s="1135">
        <f t="shared" si="34"/>
        <v>0</v>
      </c>
      <c r="AN168" s="1328">
        <f t="shared" si="35"/>
        <v>0</v>
      </c>
      <c r="AO168" s="1127">
        <f t="shared" si="36"/>
        <v>0</v>
      </c>
      <c r="AP168" s="1318">
        <f t="shared" si="37"/>
        <v>0</v>
      </c>
      <c r="AQ168" s="1319"/>
      <c r="AR168" s="1139">
        <f t="shared" si="38"/>
        <v>0</v>
      </c>
      <c r="AS168" s="1325">
        <f t="shared" si="39"/>
        <v>0</v>
      </c>
      <c r="AT168" s="1325">
        <f t="shared" si="40"/>
        <v>0</v>
      </c>
      <c r="AU168" s="1325">
        <f t="shared" si="41"/>
        <v>0</v>
      </c>
      <c r="AV168" s="1141">
        <f t="shared" si="42"/>
        <v>0</v>
      </c>
      <c r="AW168" s="1329">
        <v>0</v>
      </c>
      <c r="AX168" s="1150">
        <v>0</v>
      </c>
      <c r="AY168" s="1149">
        <f t="shared" si="43"/>
        <v>0</v>
      </c>
      <c r="AZ168" s="1150">
        <f t="shared" si="44"/>
        <v>0</v>
      </c>
      <c r="BA168" s="1149">
        <f t="shared" si="45"/>
        <v>0</v>
      </c>
      <c r="BB168" s="1141">
        <f t="shared" si="46"/>
        <v>0</v>
      </c>
    </row>
    <row r="169" spans="2:54" ht="14.65" customHeight="1">
      <c r="B169" s="911">
        <v>163</v>
      </c>
      <c r="C169" s="913" t="s">
        <v>3036</v>
      </c>
      <c r="D169" s="931" t="s">
        <v>150</v>
      </c>
      <c r="E169" s="928" t="s">
        <v>7</v>
      </c>
      <c r="F169" s="931"/>
      <c r="G169" s="931" t="s">
        <v>398</v>
      </c>
      <c r="H169" s="931">
        <v>0</v>
      </c>
      <c r="I169" s="931" t="s">
        <v>399</v>
      </c>
      <c r="J169" s="931">
        <v>1065</v>
      </c>
      <c r="K169" s="931">
        <v>1</v>
      </c>
      <c r="L169" s="931" t="s">
        <v>195</v>
      </c>
      <c r="M169" s="931">
        <v>80</v>
      </c>
      <c r="N169" s="947" t="s">
        <v>174</v>
      </c>
      <c r="O169" s="931" t="s">
        <v>175</v>
      </c>
      <c r="P169" s="948" t="s">
        <v>155</v>
      </c>
      <c r="Q169" s="931" t="s">
        <v>168</v>
      </c>
      <c r="R169" s="933"/>
      <c r="S169" s="933"/>
      <c r="T169" s="931"/>
      <c r="U169" s="931"/>
      <c r="V169" s="934"/>
      <c r="W169" s="931"/>
      <c r="X169" s="931"/>
      <c r="Y169" s="947"/>
      <c r="Z169" s="1323" t="s">
        <v>3758</v>
      </c>
      <c r="AA169" s="931">
        <v>2815</v>
      </c>
      <c r="AB169" s="1313">
        <f t="shared" si="32"/>
        <v>2.8149999999999999</v>
      </c>
      <c r="AC169" s="935"/>
      <c r="AD169" s="936"/>
      <c r="AE169" s="936"/>
      <c r="AF169" s="936"/>
      <c r="AG169" s="936"/>
      <c r="AH169" s="1314"/>
      <c r="AI169" s="1271">
        <f>+VLOOKUP(C169,Itemizado_Piping!$C:$K,9,FALSE)</f>
        <v>1.772</v>
      </c>
      <c r="AJ169" s="1149">
        <v>0</v>
      </c>
      <c r="AK169" s="1150">
        <v>0</v>
      </c>
      <c r="AL169" s="1149">
        <f t="shared" si="33"/>
        <v>0</v>
      </c>
      <c r="AM169" s="1135">
        <f t="shared" si="34"/>
        <v>0</v>
      </c>
      <c r="AN169" s="1328">
        <f t="shared" si="35"/>
        <v>0</v>
      </c>
      <c r="AO169" s="1127">
        <f t="shared" si="36"/>
        <v>0</v>
      </c>
      <c r="AP169" s="1318">
        <f t="shared" si="37"/>
        <v>0</v>
      </c>
      <c r="AQ169" s="1319"/>
      <c r="AR169" s="1139">
        <f t="shared" si="38"/>
        <v>0</v>
      </c>
      <c r="AS169" s="1325">
        <f t="shared" si="39"/>
        <v>0</v>
      </c>
      <c r="AT169" s="1325">
        <f t="shared" si="40"/>
        <v>0</v>
      </c>
      <c r="AU169" s="1325">
        <f t="shared" si="41"/>
        <v>0</v>
      </c>
      <c r="AV169" s="1141">
        <f t="shared" si="42"/>
        <v>0</v>
      </c>
      <c r="AW169" s="1329">
        <v>0</v>
      </c>
      <c r="AX169" s="1150">
        <v>0</v>
      </c>
      <c r="AY169" s="1149">
        <f t="shared" si="43"/>
        <v>0</v>
      </c>
      <c r="AZ169" s="1150">
        <f t="shared" si="44"/>
        <v>0</v>
      </c>
      <c r="BA169" s="1149">
        <f t="shared" si="45"/>
        <v>0</v>
      </c>
      <c r="BB169" s="1141">
        <f t="shared" si="46"/>
        <v>0</v>
      </c>
    </row>
    <row r="170" spans="2:54" ht="14.65" customHeight="1">
      <c r="B170" s="911">
        <v>164</v>
      </c>
      <c r="C170" s="913" t="s">
        <v>3020</v>
      </c>
      <c r="D170" s="931" t="s">
        <v>150</v>
      </c>
      <c r="E170" s="928" t="s">
        <v>7</v>
      </c>
      <c r="F170" s="931" t="s">
        <v>183</v>
      </c>
      <c r="G170" s="931"/>
      <c r="H170" s="931"/>
      <c r="I170" s="931" t="s">
        <v>400</v>
      </c>
      <c r="J170" s="931">
        <v>1070</v>
      </c>
      <c r="K170" s="931"/>
      <c r="L170" s="931" t="s">
        <v>131</v>
      </c>
      <c r="M170" s="931">
        <v>350</v>
      </c>
      <c r="N170" s="947" t="s">
        <v>179</v>
      </c>
      <c r="O170" s="950" t="s">
        <v>180</v>
      </c>
      <c r="P170" s="948" t="s">
        <v>155</v>
      </c>
      <c r="Q170" s="931" t="s">
        <v>71</v>
      </c>
      <c r="R170" s="933" t="s">
        <v>401</v>
      </c>
      <c r="S170" s="933" t="s">
        <v>402</v>
      </c>
      <c r="T170" s="931"/>
      <c r="U170" s="931">
        <v>220</v>
      </c>
      <c r="V170" s="934"/>
      <c r="W170" s="931"/>
      <c r="X170" s="931"/>
      <c r="Y170" s="947"/>
      <c r="Z170" s="954"/>
      <c r="AA170" s="931">
        <v>157000</v>
      </c>
      <c r="AB170" s="1313">
        <f t="shared" si="32"/>
        <v>157</v>
      </c>
      <c r="AC170" s="1136">
        <v>157</v>
      </c>
      <c r="AD170" s="936">
        <v>157</v>
      </c>
      <c r="AE170" s="936">
        <v>157</v>
      </c>
      <c r="AF170" s="936">
        <v>120</v>
      </c>
      <c r="AG170" s="936">
        <v>157</v>
      </c>
      <c r="AH170" s="1314">
        <v>157</v>
      </c>
      <c r="AI170" s="1271">
        <f>+VLOOKUP(C170,Itemizado_Piping!$C:$K,9,FALSE)</f>
        <v>14.738</v>
      </c>
      <c r="AJ170" s="1324">
        <v>0.9882165605095542</v>
      </c>
      <c r="AK170" s="1141">
        <v>155.15</v>
      </c>
      <c r="AL170" s="1334">
        <f t="shared" si="33"/>
        <v>0</v>
      </c>
      <c r="AM170" s="1127">
        <f t="shared" si="34"/>
        <v>0</v>
      </c>
      <c r="AN170" s="1317">
        <f t="shared" si="35"/>
        <v>0.9882165605095542</v>
      </c>
      <c r="AO170" s="1127">
        <f t="shared" si="36"/>
        <v>155.15</v>
      </c>
      <c r="AP170" s="1318">
        <f t="shared" si="37"/>
        <v>0</v>
      </c>
      <c r="AQ170" s="1319"/>
      <c r="AR170" s="1139">
        <f t="shared" si="38"/>
        <v>157</v>
      </c>
      <c r="AS170" s="1325">
        <f t="shared" si="39"/>
        <v>157</v>
      </c>
      <c r="AT170" s="1325">
        <f t="shared" si="40"/>
        <v>157</v>
      </c>
      <c r="AU170" s="1325">
        <f t="shared" si="41"/>
        <v>157</v>
      </c>
      <c r="AV170" s="1141">
        <f t="shared" si="42"/>
        <v>157</v>
      </c>
      <c r="AW170" s="1326">
        <v>1</v>
      </c>
      <c r="AX170" s="1141">
        <v>157</v>
      </c>
      <c r="AY170" s="1149">
        <f t="shared" si="43"/>
        <v>0</v>
      </c>
      <c r="AZ170" s="1141">
        <f t="shared" si="44"/>
        <v>0</v>
      </c>
      <c r="BA170" s="1327">
        <f t="shared" si="45"/>
        <v>1</v>
      </c>
      <c r="BB170" s="1141">
        <f t="shared" si="46"/>
        <v>157</v>
      </c>
    </row>
    <row r="171" spans="2:54" ht="14.65" customHeight="1">
      <c r="B171" s="911">
        <v>165</v>
      </c>
      <c r="C171" s="913" t="s">
        <v>3022</v>
      </c>
      <c r="D171" s="931" t="s">
        <v>150</v>
      </c>
      <c r="E171" s="928" t="s">
        <v>7</v>
      </c>
      <c r="F171" s="931" t="s">
        <v>403</v>
      </c>
      <c r="G171" s="931"/>
      <c r="H171" s="931"/>
      <c r="I171" s="931" t="s">
        <v>404</v>
      </c>
      <c r="J171" s="931">
        <v>1071</v>
      </c>
      <c r="K171" s="931"/>
      <c r="L171" s="931" t="s">
        <v>114</v>
      </c>
      <c r="M171" s="931">
        <v>300</v>
      </c>
      <c r="N171" s="947" t="s">
        <v>179</v>
      </c>
      <c r="O171" s="931" t="s">
        <v>180</v>
      </c>
      <c r="P171" s="948" t="s">
        <v>155</v>
      </c>
      <c r="Q171" s="931" t="s">
        <v>71</v>
      </c>
      <c r="R171" s="933" t="s">
        <v>405</v>
      </c>
      <c r="S171" s="933" t="s">
        <v>406</v>
      </c>
      <c r="T171" s="931"/>
      <c r="U171" s="931">
        <v>220</v>
      </c>
      <c r="V171" s="934"/>
      <c r="W171" s="931"/>
      <c r="X171" s="931"/>
      <c r="Y171" s="947"/>
      <c r="Z171" s="1323"/>
      <c r="AA171" s="931"/>
      <c r="AB171" s="1313">
        <f t="shared" si="32"/>
        <v>0</v>
      </c>
      <c r="AC171" s="935"/>
      <c r="AD171" s="936"/>
      <c r="AE171" s="936"/>
      <c r="AF171" s="936"/>
      <c r="AG171" s="936"/>
      <c r="AH171" s="1314"/>
      <c r="AI171" s="1271">
        <f>+VLOOKUP(C171,Itemizado_Piping!$C:$K,9,FALSE)</f>
        <v>12.759</v>
      </c>
      <c r="AJ171" s="1149">
        <v>0</v>
      </c>
      <c r="AK171" s="1150">
        <v>0</v>
      </c>
      <c r="AL171" s="1149">
        <f t="shared" si="33"/>
        <v>0</v>
      </c>
      <c r="AM171" s="1135">
        <f t="shared" si="34"/>
        <v>0</v>
      </c>
      <c r="AN171" s="1328">
        <f t="shared" si="35"/>
        <v>0</v>
      </c>
      <c r="AO171" s="1127">
        <f t="shared" si="36"/>
        <v>0</v>
      </c>
      <c r="AP171" s="1318">
        <f t="shared" si="37"/>
        <v>0</v>
      </c>
      <c r="AQ171" s="1319"/>
      <c r="AR171" s="1139">
        <f t="shared" si="38"/>
        <v>0</v>
      </c>
      <c r="AS171" s="1325">
        <f t="shared" si="39"/>
        <v>0</v>
      </c>
      <c r="AT171" s="1325">
        <f t="shared" si="40"/>
        <v>0</v>
      </c>
      <c r="AU171" s="1325">
        <f t="shared" si="41"/>
        <v>0</v>
      </c>
      <c r="AV171" s="1141">
        <f t="shared" si="42"/>
        <v>0</v>
      </c>
      <c r="AW171" s="1329">
        <v>0</v>
      </c>
      <c r="AX171" s="1150">
        <v>0</v>
      </c>
      <c r="AY171" s="1149">
        <f t="shared" si="43"/>
        <v>0</v>
      </c>
      <c r="AZ171" s="1150">
        <f t="shared" si="44"/>
        <v>0</v>
      </c>
      <c r="BA171" s="1149">
        <f t="shared" si="45"/>
        <v>0</v>
      </c>
      <c r="BB171" s="1141">
        <f t="shared" si="46"/>
        <v>0</v>
      </c>
    </row>
    <row r="172" spans="2:54" ht="14.65" customHeight="1">
      <c r="B172" s="911">
        <v>166</v>
      </c>
      <c r="C172" s="913" t="s">
        <v>3020</v>
      </c>
      <c r="D172" s="931" t="s">
        <v>150</v>
      </c>
      <c r="E172" s="928" t="s">
        <v>7</v>
      </c>
      <c r="F172" s="931" t="s">
        <v>183</v>
      </c>
      <c r="G172" s="931" t="s">
        <v>407</v>
      </c>
      <c r="H172" s="931"/>
      <c r="I172" s="931" t="s">
        <v>408</v>
      </c>
      <c r="J172" s="931">
        <v>1072</v>
      </c>
      <c r="K172" s="931">
        <v>1</v>
      </c>
      <c r="L172" s="931" t="s">
        <v>131</v>
      </c>
      <c r="M172" s="931">
        <v>350</v>
      </c>
      <c r="N172" s="947" t="s">
        <v>174</v>
      </c>
      <c r="O172" s="931" t="s">
        <v>175</v>
      </c>
      <c r="P172" s="948" t="s">
        <v>155</v>
      </c>
      <c r="Q172" s="931" t="s">
        <v>168</v>
      </c>
      <c r="R172" s="933" t="s">
        <v>405</v>
      </c>
      <c r="S172" s="933" t="s">
        <v>409</v>
      </c>
      <c r="T172" s="931"/>
      <c r="U172" s="931">
        <v>220</v>
      </c>
      <c r="V172" s="934"/>
      <c r="W172" s="931"/>
      <c r="X172" s="931"/>
      <c r="Y172" s="947"/>
      <c r="Z172" s="1323" t="s">
        <v>3759</v>
      </c>
      <c r="AA172" s="931">
        <v>11547</v>
      </c>
      <c r="AB172" s="1313">
        <f t="shared" si="32"/>
        <v>11.547000000000001</v>
      </c>
      <c r="AC172" s="935">
        <v>7.3</v>
      </c>
      <c r="AD172" s="936">
        <v>7.2450000000000001</v>
      </c>
      <c r="AE172" s="936">
        <v>7.3</v>
      </c>
      <c r="AF172" s="936">
        <v>7.3</v>
      </c>
      <c r="AG172" s="936">
        <v>7.3</v>
      </c>
      <c r="AH172" s="1314"/>
      <c r="AI172" s="1271">
        <f>+VLOOKUP(C172,Itemizado_Piping!$C:$K,9,FALSE)</f>
        <v>14.738</v>
      </c>
      <c r="AJ172" s="1324">
        <v>0.56778817008746851</v>
      </c>
      <c r="AK172" s="1141">
        <v>6.5562499999999995</v>
      </c>
      <c r="AL172" s="1149">
        <f t="shared" si="33"/>
        <v>0</v>
      </c>
      <c r="AM172" s="1127">
        <f>+AO172-AK172</f>
        <v>0</v>
      </c>
      <c r="AN172" s="1317">
        <f t="shared" si="35"/>
        <v>0.56778817008746851</v>
      </c>
      <c r="AO172" s="1127">
        <f t="shared" si="36"/>
        <v>6.5562499999999995</v>
      </c>
      <c r="AP172" s="1318">
        <f t="shared" si="37"/>
        <v>0</v>
      </c>
      <c r="AQ172" s="1319"/>
      <c r="AR172" s="1139">
        <f t="shared" si="38"/>
        <v>7.3</v>
      </c>
      <c r="AS172" s="1325">
        <f t="shared" si="39"/>
        <v>7.2450000000000001</v>
      </c>
      <c r="AT172" s="1325">
        <f>AE172</f>
        <v>7.3</v>
      </c>
      <c r="AU172" s="1325">
        <f t="shared" si="41"/>
        <v>7.3</v>
      </c>
      <c r="AV172" s="1141">
        <f t="shared" si="42"/>
        <v>0</v>
      </c>
      <c r="AW172" s="1326">
        <v>0.56778817008746851</v>
      </c>
      <c r="AX172" s="1141">
        <v>6.5562499999999995</v>
      </c>
      <c r="AY172" s="1149">
        <f t="shared" si="43"/>
        <v>0</v>
      </c>
      <c r="AZ172" s="1141">
        <f t="shared" si="44"/>
        <v>0</v>
      </c>
      <c r="BA172" s="1327">
        <f t="shared" si="45"/>
        <v>0.56778817008746851</v>
      </c>
      <c r="BB172" s="1141">
        <f t="shared" si="46"/>
        <v>6.5562499999999995</v>
      </c>
    </row>
    <row r="173" spans="2:54" ht="14.65" customHeight="1">
      <c r="B173" s="911">
        <v>167</v>
      </c>
      <c r="C173" s="913" t="s">
        <v>3020</v>
      </c>
      <c r="D173" s="931" t="s">
        <v>150</v>
      </c>
      <c r="E173" s="928" t="s">
        <v>7</v>
      </c>
      <c r="F173" s="931" t="s">
        <v>183</v>
      </c>
      <c r="G173" s="931" t="s">
        <v>407</v>
      </c>
      <c r="H173" s="931"/>
      <c r="I173" s="931" t="s">
        <v>408</v>
      </c>
      <c r="J173" s="931">
        <v>1072</v>
      </c>
      <c r="K173" s="931">
        <v>2</v>
      </c>
      <c r="L173" s="931" t="s">
        <v>131</v>
      </c>
      <c r="M173" s="931">
        <v>350</v>
      </c>
      <c r="N173" s="947" t="s">
        <v>174</v>
      </c>
      <c r="O173" s="931" t="s">
        <v>175</v>
      </c>
      <c r="P173" s="948" t="s">
        <v>155</v>
      </c>
      <c r="Q173" s="931" t="s">
        <v>168</v>
      </c>
      <c r="R173" s="933"/>
      <c r="S173" s="933"/>
      <c r="T173" s="931"/>
      <c r="U173" s="931"/>
      <c r="V173" s="934"/>
      <c r="W173" s="931"/>
      <c r="X173" s="931"/>
      <c r="Y173" s="947"/>
      <c r="Z173" s="1323" t="s">
        <v>3759</v>
      </c>
      <c r="AA173" s="931">
        <v>48000</v>
      </c>
      <c r="AB173" s="1313">
        <f t="shared" si="32"/>
        <v>48</v>
      </c>
      <c r="AC173" s="935">
        <v>48</v>
      </c>
      <c r="AD173" s="936">
        <v>48</v>
      </c>
      <c r="AE173" s="936">
        <v>48</v>
      </c>
      <c r="AF173" s="936">
        <v>48</v>
      </c>
      <c r="AG173" s="936">
        <v>48</v>
      </c>
      <c r="AH173" s="1314"/>
      <c r="AI173" s="1271">
        <f>+VLOOKUP(C173,Itemizado_Piping!$C:$K,9,FALSE)</f>
        <v>14.738</v>
      </c>
      <c r="AJ173" s="1324">
        <v>0.9</v>
      </c>
      <c r="AK173" s="1141">
        <v>43.2</v>
      </c>
      <c r="AL173" s="1149">
        <f t="shared" si="33"/>
        <v>0</v>
      </c>
      <c r="AM173" s="1127">
        <f t="shared" si="34"/>
        <v>0</v>
      </c>
      <c r="AN173" s="1317">
        <f t="shared" si="35"/>
        <v>0.9</v>
      </c>
      <c r="AO173" s="1127">
        <f t="shared" si="36"/>
        <v>43.2</v>
      </c>
      <c r="AP173" s="1318">
        <f t="shared" si="37"/>
        <v>0</v>
      </c>
      <c r="AQ173" s="1319"/>
      <c r="AR173" s="1139">
        <f t="shared" si="38"/>
        <v>48</v>
      </c>
      <c r="AS173" s="1325">
        <f t="shared" si="39"/>
        <v>48</v>
      </c>
      <c r="AT173" s="1325">
        <f t="shared" si="40"/>
        <v>48</v>
      </c>
      <c r="AU173" s="1325">
        <f t="shared" si="41"/>
        <v>48</v>
      </c>
      <c r="AV173" s="1141">
        <f t="shared" si="42"/>
        <v>0</v>
      </c>
      <c r="AW173" s="1326">
        <v>0.9</v>
      </c>
      <c r="AX173" s="1141">
        <v>43.2</v>
      </c>
      <c r="AY173" s="1149">
        <f t="shared" si="43"/>
        <v>0</v>
      </c>
      <c r="AZ173" s="1141">
        <f t="shared" si="44"/>
        <v>0</v>
      </c>
      <c r="BA173" s="1327">
        <f t="shared" si="45"/>
        <v>0.9</v>
      </c>
      <c r="BB173" s="1141">
        <f t="shared" si="46"/>
        <v>43.2</v>
      </c>
    </row>
    <row r="174" spans="2:54" ht="14.65" customHeight="1">
      <c r="B174" s="911">
        <v>168</v>
      </c>
      <c r="C174" s="913" t="s">
        <v>3020</v>
      </c>
      <c r="D174" s="931" t="s">
        <v>150</v>
      </c>
      <c r="E174" s="928" t="s">
        <v>7</v>
      </c>
      <c r="F174" s="931" t="s">
        <v>183</v>
      </c>
      <c r="G174" s="931" t="s">
        <v>407</v>
      </c>
      <c r="H174" s="931"/>
      <c r="I174" s="931" t="s">
        <v>408</v>
      </c>
      <c r="J174" s="931">
        <v>1072</v>
      </c>
      <c r="K174" s="931">
        <v>3</v>
      </c>
      <c r="L174" s="931" t="s">
        <v>131</v>
      </c>
      <c r="M174" s="931">
        <v>350</v>
      </c>
      <c r="N174" s="947" t="s">
        <v>174</v>
      </c>
      <c r="O174" s="931" t="s">
        <v>175</v>
      </c>
      <c r="P174" s="948" t="s">
        <v>155</v>
      </c>
      <c r="Q174" s="931" t="s">
        <v>168</v>
      </c>
      <c r="R174" s="933"/>
      <c r="S174" s="933"/>
      <c r="T174" s="931"/>
      <c r="U174" s="931"/>
      <c r="V174" s="934"/>
      <c r="W174" s="931"/>
      <c r="X174" s="931"/>
      <c r="Y174" s="947"/>
      <c r="Z174" s="1323" t="s">
        <v>3759</v>
      </c>
      <c r="AA174" s="931">
        <v>14825</v>
      </c>
      <c r="AB174" s="1313">
        <f t="shared" si="32"/>
        <v>14.824999999999999</v>
      </c>
      <c r="AC174" s="935">
        <v>13.847</v>
      </c>
      <c r="AD174" s="936">
        <v>13.847</v>
      </c>
      <c r="AE174" s="936">
        <v>13.847</v>
      </c>
      <c r="AF174" s="936">
        <v>13.847</v>
      </c>
      <c r="AG174" s="936">
        <v>13.847</v>
      </c>
      <c r="AH174" s="1314"/>
      <c r="AI174" s="1271">
        <f>+VLOOKUP(C174,Itemizado_Piping!$C:$K,9,FALSE)</f>
        <v>14.738</v>
      </c>
      <c r="AJ174" s="1324">
        <v>0.84062731871838103</v>
      </c>
      <c r="AK174" s="1141">
        <v>12.462299999999999</v>
      </c>
      <c r="AL174" s="1149">
        <f t="shared" si="33"/>
        <v>0</v>
      </c>
      <c r="AM174" s="1127">
        <f t="shared" si="34"/>
        <v>0</v>
      </c>
      <c r="AN174" s="1317">
        <f t="shared" si="35"/>
        <v>0.84062731871838103</v>
      </c>
      <c r="AO174" s="1127">
        <f t="shared" si="36"/>
        <v>12.462299999999999</v>
      </c>
      <c r="AP174" s="1318">
        <f t="shared" si="37"/>
        <v>0</v>
      </c>
      <c r="AQ174" s="1319"/>
      <c r="AR174" s="1139">
        <f t="shared" si="38"/>
        <v>13.847</v>
      </c>
      <c r="AS174" s="1325">
        <f t="shared" si="39"/>
        <v>13.847</v>
      </c>
      <c r="AT174" s="1325">
        <f t="shared" si="40"/>
        <v>13.847</v>
      </c>
      <c r="AU174" s="1325">
        <f t="shared" si="41"/>
        <v>13.847</v>
      </c>
      <c r="AV174" s="1141">
        <f t="shared" si="42"/>
        <v>0</v>
      </c>
      <c r="AW174" s="1326">
        <v>0.84062731871838103</v>
      </c>
      <c r="AX174" s="1141">
        <v>12.462299999999999</v>
      </c>
      <c r="AY174" s="1149">
        <f t="shared" si="43"/>
        <v>0</v>
      </c>
      <c r="AZ174" s="1141">
        <f t="shared" si="44"/>
        <v>0</v>
      </c>
      <c r="BA174" s="1327">
        <f t="shared" si="45"/>
        <v>0.84062731871838103</v>
      </c>
      <c r="BB174" s="1141">
        <f t="shared" si="46"/>
        <v>12.462299999999999</v>
      </c>
    </row>
    <row r="175" spans="2:54" ht="14.65" customHeight="1">
      <c r="B175" s="911">
        <v>169</v>
      </c>
      <c r="C175" s="913" t="s">
        <v>3020</v>
      </c>
      <c r="D175" s="931" t="s">
        <v>150</v>
      </c>
      <c r="E175" s="928" t="s">
        <v>7</v>
      </c>
      <c r="F175" s="931" t="s">
        <v>183</v>
      </c>
      <c r="G175" s="931"/>
      <c r="H175" s="931"/>
      <c r="I175" s="931" t="s">
        <v>410</v>
      </c>
      <c r="J175" s="931">
        <v>1073</v>
      </c>
      <c r="K175" s="931"/>
      <c r="L175" s="931" t="s">
        <v>131</v>
      </c>
      <c r="M175" s="931">
        <v>350</v>
      </c>
      <c r="N175" s="947" t="s">
        <v>179</v>
      </c>
      <c r="O175" s="950" t="s">
        <v>180</v>
      </c>
      <c r="P175" s="948" t="s">
        <v>155</v>
      </c>
      <c r="Q175" s="931" t="s">
        <v>71</v>
      </c>
      <c r="R175" s="933" t="s">
        <v>411</v>
      </c>
      <c r="S175" s="933" t="s">
        <v>412</v>
      </c>
      <c r="T175" s="931"/>
      <c r="U175" s="931">
        <v>220</v>
      </c>
      <c r="V175" s="934"/>
      <c r="W175" s="931"/>
      <c r="X175" s="931"/>
      <c r="Y175" s="947"/>
      <c r="Z175" s="1323"/>
      <c r="AA175" s="931">
        <v>785000</v>
      </c>
      <c r="AB175" s="1313">
        <f t="shared" si="32"/>
        <v>785</v>
      </c>
      <c r="AC175" s="935">
        <v>120</v>
      </c>
      <c r="AD175" s="936">
        <v>60</v>
      </c>
      <c r="AE175" s="936">
        <v>500</v>
      </c>
      <c r="AF175" s="936"/>
      <c r="AG175" s="936">
        <v>60</v>
      </c>
      <c r="AH175" s="1314"/>
      <c r="AI175" s="1271">
        <f>+VLOOKUP(C175,Itemizado_Piping!$C:$K,9,FALSE)</f>
        <v>14.738</v>
      </c>
      <c r="AJ175" s="1149">
        <v>0.1286624203821656</v>
      </c>
      <c r="AK175" s="1150">
        <v>101</v>
      </c>
      <c r="AL175" s="1149">
        <f t="shared" si="33"/>
        <v>0</v>
      </c>
      <c r="AM175" s="1135">
        <f t="shared" si="34"/>
        <v>0</v>
      </c>
      <c r="AN175" s="1328">
        <f t="shared" si="35"/>
        <v>0.1286624203821656</v>
      </c>
      <c r="AO175" s="1127">
        <f t="shared" si="36"/>
        <v>101</v>
      </c>
      <c r="AP175" s="1318">
        <f t="shared" si="37"/>
        <v>0</v>
      </c>
      <c r="AQ175" s="1319"/>
      <c r="AR175" s="1139">
        <f t="shared" si="38"/>
        <v>120</v>
      </c>
      <c r="AS175" s="1325">
        <f t="shared" si="39"/>
        <v>60</v>
      </c>
      <c r="AT175" s="1325">
        <f t="shared" si="40"/>
        <v>500</v>
      </c>
      <c r="AU175" s="1325">
        <f t="shared" si="41"/>
        <v>60</v>
      </c>
      <c r="AV175" s="1141">
        <f t="shared" si="42"/>
        <v>0</v>
      </c>
      <c r="AW175" s="1329">
        <v>6.8789808917197456E-3</v>
      </c>
      <c r="AX175" s="1150">
        <v>5.4</v>
      </c>
      <c r="AY175" s="1149">
        <f t="shared" si="43"/>
        <v>0.15363057324840765</v>
      </c>
      <c r="AZ175" s="1150">
        <f t="shared" si="44"/>
        <v>120.6</v>
      </c>
      <c r="BA175" s="1149">
        <f t="shared" si="45"/>
        <v>0.16050955414012738</v>
      </c>
      <c r="BB175" s="1141">
        <f t="shared" si="46"/>
        <v>126</v>
      </c>
    </row>
    <row r="176" spans="2:54" ht="14.65" customHeight="1">
      <c r="B176" s="911">
        <v>170</v>
      </c>
      <c r="C176" s="913" t="s">
        <v>3020</v>
      </c>
      <c r="D176" s="931" t="s">
        <v>150</v>
      </c>
      <c r="E176" s="928" t="s">
        <v>7</v>
      </c>
      <c r="F176" s="931" t="s">
        <v>183</v>
      </c>
      <c r="G176" s="931" t="s">
        <v>413</v>
      </c>
      <c r="H176" s="931">
        <v>0</v>
      </c>
      <c r="I176" s="931" t="s">
        <v>414</v>
      </c>
      <c r="J176" s="931">
        <v>1074</v>
      </c>
      <c r="K176" s="931">
        <v>1</v>
      </c>
      <c r="L176" s="931" t="s">
        <v>131</v>
      </c>
      <c r="M176" s="931">
        <v>350</v>
      </c>
      <c r="N176" s="947" t="s">
        <v>174</v>
      </c>
      <c r="O176" s="931" t="s">
        <v>175</v>
      </c>
      <c r="P176" s="948" t="s">
        <v>155</v>
      </c>
      <c r="Q176" s="931" t="s">
        <v>168</v>
      </c>
      <c r="R176" s="933" t="s">
        <v>409</v>
      </c>
      <c r="S176" s="933" t="s">
        <v>415</v>
      </c>
      <c r="T176" s="931"/>
      <c r="U176" s="931">
        <v>220</v>
      </c>
      <c r="V176" s="934"/>
      <c r="W176" s="931"/>
      <c r="X176" s="931"/>
      <c r="Y176" s="947"/>
      <c r="Z176" s="1323" t="s">
        <v>3760</v>
      </c>
      <c r="AA176" s="931">
        <v>22677</v>
      </c>
      <c r="AB176" s="1313">
        <f t="shared" si="32"/>
        <v>22.677</v>
      </c>
      <c r="AC176" s="935">
        <v>18</v>
      </c>
      <c r="AD176" s="936">
        <v>18</v>
      </c>
      <c r="AE176" s="936">
        <v>18</v>
      </c>
      <c r="AF176" s="936">
        <v>18</v>
      </c>
      <c r="AG176" s="936">
        <v>18</v>
      </c>
      <c r="AH176" s="1314"/>
      <c r="AI176" s="1271">
        <f>+VLOOKUP(C176,Itemizado_Piping!$C:$K,9,FALSE)</f>
        <v>14.738</v>
      </c>
      <c r="AJ176" s="1324">
        <v>0.71438020902235744</v>
      </c>
      <c r="AK176" s="1141">
        <v>16.2</v>
      </c>
      <c r="AL176" s="1149">
        <f t="shared" si="33"/>
        <v>0</v>
      </c>
      <c r="AM176" s="1127">
        <f t="shared" si="34"/>
        <v>0</v>
      </c>
      <c r="AN176" s="1317">
        <f t="shared" si="35"/>
        <v>0.71438020902235744</v>
      </c>
      <c r="AO176" s="1127">
        <f t="shared" si="36"/>
        <v>16.2</v>
      </c>
      <c r="AP176" s="1318">
        <f t="shared" si="37"/>
        <v>0</v>
      </c>
      <c r="AQ176" s="1319"/>
      <c r="AR176" s="1139">
        <f t="shared" si="38"/>
        <v>18</v>
      </c>
      <c r="AS176" s="1325">
        <f t="shared" si="39"/>
        <v>18</v>
      </c>
      <c r="AT176" s="1325">
        <f t="shared" si="40"/>
        <v>18</v>
      </c>
      <c r="AU176" s="1325">
        <f t="shared" si="41"/>
        <v>18</v>
      </c>
      <c r="AV176" s="1141">
        <f t="shared" si="42"/>
        <v>0</v>
      </c>
      <c r="AW176" s="1326">
        <v>0.71438020902235744</v>
      </c>
      <c r="AX176" s="1141">
        <v>16.2</v>
      </c>
      <c r="AY176" s="1149">
        <f t="shared" si="43"/>
        <v>0</v>
      </c>
      <c r="AZ176" s="1141">
        <f t="shared" si="44"/>
        <v>0</v>
      </c>
      <c r="BA176" s="1327">
        <f t="shared" si="45"/>
        <v>0.71438020902235744</v>
      </c>
      <c r="BB176" s="1141">
        <f t="shared" si="46"/>
        <v>16.2</v>
      </c>
    </row>
    <row r="177" spans="2:54" ht="14.65" customHeight="1">
      <c r="B177" s="911">
        <v>171</v>
      </c>
      <c r="C177" s="913" t="s">
        <v>3020</v>
      </c>
      <c r="D177" s="931" t="s">
        <v>150</v>
      </c>
      <c r="E177" s="928" t="s">
        <v>7</v>
      </c>
      <c r="F177" s="931" t="s">
        <v>183</v>
      </c>
      <c r="G177" s="931" t="s">
        <v>413</v>
      </c>
      <c r="H177" s="931">
        <v>0</v>
      </c>
      <c r="I177" s="931" t="s">
        <v>414</v>
      </c>
      <c r="J177" s="931">
        <v>1074</v>
      </c>
      <c r="K177" s="931">
        <v>2</v>
      </c>
      <c r="L177" s="931" t="s">
        <v>131</v>
      </c>
      <c r="M177" s="931">
        <v>350</v>
      </c>
      <c r="N177" s="947" t="s">
        <v>174</v>
      </c>
      <c r="O177" s="931" t="s">
        <v>175</v>
      </c>
      <c r="P177" s="948" t="s">
        <v>155</v>
      </c>
      <c r="Q177" s="931" t="s">
        <v>168</v>
      </c>
      <c r="R177" s="933"/>
      <c r="S177" s="933"/>
      <c r="T177" s="931"/>
      <c r="U177" s="931"/>
      <c r="V177" s="934"/>
      <c r="W177" s="931"/>
      <c r="X177" s="931"/>
      <c r="Y177" s="947"/>
      <c r="Z177" s="1323" t="s">
        <v>3760</v>
      </c>
      <c r="AA177" s="931">
        <v>19714</v>
      </c>
      <c r="AB177" s="1313">
        <f t="shared" si="32"/>
        <v>19.713999999999999</v>
      </c>
      <c r="AC177" s="935">
        <v>15.262</v>
      </c>
      <c r="AD177" s="936">
        <v>15.3</v>
      </c>
      <c r="AE177" s="936">
        <v>15.3</v>
      </c>
      <c r="AF177" s="936">
        <v>15.3</v>
      </c>
      <c r="AG177" s="936">
        <v>15.3</v>
      </c>
      <c r="AH177" s="1314"/>
      <c r="AI177" s="1271">
        <f>+VLOOKUP(C177,Itemizado_Piping!$C:$K,9,FALSE)</f>
        <v>14.738</v>
      </c>
      <c r="AJ177" s="1324">
        <v>0.698295627472862</v>
      </c>
      <c r="AK177" s="1141">
        <v>13.766200000000001</v>
      </c>
      <c r="AL177" s="1149">
        <f t="shared" si="33"/>
        <v>0</v>
      </c>
      <c r="AM177" s="1127">
        <f t="shared" si="34"/>
        <v>0</v>
      </c>
      <c r="AN177" s="1317">
        <f t="shared" si="35"/>
        <v>0.698295627472862</v>
      </c>
      <c r="AO177" s="1127">
        <f t="shared" si="36"/>
        <v>13.766200000000001</v>
      </c>
      <c r="AP177" s="1318">
        <f t="shared" si="37"/>
        <v>0</v>
      </c>
      <c r="AQ177" s="1319"/>
      <c r="AR177" s="1139">
        <f t="shared" si="38"/>
        <v>15.262</v>
      </c>
      <c r="AS177" s="1325">
        <f t="shared" si="39"/>
        <v>15.3</v>
      </c>
      <c r="AT177" s="1325">
        <f t="shared" si="40"/>
        <v>15.3</v>
      </c>
      <c r="AU177" s="1325">
        <f t="shared" si="41"/>
        <v>15.3</v>
      </c>
      <c r="AV177" s="1141">
        <f t="shared" si="42"/>
        <v>0</v>
      </c>
      <c r="AW177" s="1326">
        <v>0.698295627472862</v>
      </c>
      <c r="AX177" s="1141">
        <v>13.766200000000001</v>
      </c>
      <c r="AY177" s="1149">
        <f t="shared" si="43"/>
        <v>0</v>
      </c>
      <c r="AZ177" s="1141">
        <f t="shared" si="44"/>
        <v>0</v>
      </c>
      <c r="BA177" s="1327">
        <f t="shared" si="45"/>
        <v>0.698295627472862</v>
      </c>
      <c r="BB177" s="1141">
        <f t="shared" si="46"/>
        <v>13.766200000000001</v>
      </c>
    </row>
    <row r="178" spans="2:54" ht="14.65" customHeight="1">
      <c r="B178" s="911">
        <v>172</v>
      </c>
      <c r="C178" s="913" t="s">
        <v>3020</v>
      </c>
      <c r="D178" s="931" t="s">
        <v>150</v>
      </c>
      <c r="E178" s="928" t="s">
        <v>7</v>
      </c>
      <c r="F178" s="931" t="s">
        <v>183</v>
      </c>
      <c r="G178" s="931"/>
      <c r="H178" s="931"/>
      <c r="I178" s="931" t="s">
        <v>416</v>
      </c>
      <c r="J178" s="931">
        <v>1075</v>
      </c>
      <c r="K178" s="931"/>
      <c r="L178" s="931" t="s">
        <v>131</v>
      </c>
      <c r="M178" s="931">
        <v>350</v>
      </c>
      <c r="N178" s="947" t="s">
        <v>179</v>
      </c>
      <c r="O178" s="950" t="s">
        <v>180</v>
      </c>
      <c r="P178" s="948" t="s">
        <v>155</v>
      </c>
      <c r="Q178" s="931" t="s">
        <v>71</v>
      </c>
      <c r="R178" s="933" t="s">
        <v>412</v>
      </c>
      <c r="S178" s="933" t="s">
        <v>402</v>
      </c>
      <c r="T178" s="931"/>
      <c r="U178" s="931">
        <v>220</v>
      </c>
      <c r="V178" s="934"/>
      <c r="W178" s="931"/>
      <c r="X178" s="931"/>
      <c r="Y178" s="947"/>
      <c r="Z178" s="1323"/>
      <c r="AA178" s="931">
        <v>800000</v>
      </c>
      <c r="AB178" s="1313">
        <f t="shared" si="32"/>
        <v>800</v>
      </c>
      <c r="AC178" s="935">
        <v>700</v>
      </c>
      <c r="AD178" s="936">
        <v>600</v>
      </c>
      <c r="AE178" s="936">
        <v>800</v>
      </c>
      <c r="AF178" s="936">
        <v>400</v>
      </c>
      <c r="AG178" s="936">
        <v>600</v>
      </c>
      <c r="AH178" s="1314">
        <v>438</v>
      </c>
      <c r="AI178" s="1271">
        <f>+VLOOKUP(C178,Itemizado_Piping!$C:$K,9,FALSE)</f>
        <v>14.738</v>
      </c>
      <c r="AJ178" s="1149">
        <v>0.75474999999999992</v>
      </c>
      <c r="AK178" s="1150">
        <v>603.79999999999995</v>
      </c>
      <c r="AL178" s="1149">
        <f t="shared" si="33"/>
        <v>0</v>
      </c>
      <c r="AM178" s="1135">
        <f t="shared" si="34"/>
        <v>0</v>
      </c>
      <c r="AN178" s="1317">
        <f t="shared" si="35"/>
        <v>0.75474999999999992</v>
      </c>
      <c r="AO178" s="1127">
        <f>SUMPRODUCT(AC178:AH178,$AC$4:$AH$4)</f>
        <v>603.79999999999995</v>
      </c>
      <c r="AP178" s="1318">
        <f t="shared" si="37"/>
        <v>0</v>
      </c>
      <c r="AQ178" s="1319"/>
      <c r="AR178" s="1139">
        <f t="shared" si="38"/>
        <v>700</v>
      </c>
      <c r="AS178" s="1325">
        <f t="shared" si="39"/>
        <v>600</v>
      </c>
      <c r="AT178" s="1325">
        <f t="shared" si="40"/>
        <v>800</v>
      </c>
      <c r="AU178" s="1325">
        <f t="shared" si="41"/>
        <v>600</v>
      </c>
      <c r="AV178" s="1141">
        <f>AH178</f>
        <v>438</v>
      </c>
      <c r="AW178" s="1329">
        <v>0.69550000000000001</v>
      </c>
      <c r="AX178" s="1150">
        <v>556.4</v>
      </c>
      <c r="AY178" s="1149">
        <f t="shared" si="43"/>
        <v>8.4249999999999936E-2</v>
      </c>
      <c r="AZ178" s="1150">
        <f t="shared" si="44"/>
        <v>67.399999999999977</v>
      </c>
      <c r="BA178" s="1149">
        <f t="shared" si="45"/>
        <v>0.77974999999999994</v>
      </c>
      <c r="BB178" s="1141">
        <f t="shared" si="46"/>
        <v>623.79999999999995</v>
      </c>
    </row>
    <row r="179" spans="2:54" ht="14.65" customHeight="1">
      <c r="B179" s="911">
        <v>173</v>
      </c>
      <c r="C179" s="913" t="s">
        <v>3022</v>
      </c>
      <c r="D179" s="931" t="s">
        <v>150</v>
      </c>
      <c r="E179" s="928" t="s">
        <v>7</v>
      </c>
      <c r="F179" s="931"/>
      <c r="G179" s="931"/>
      <c r="H179" s="931"/>
      <c r="I179" s="931" t="s">
        <v>3404</v>
      </c>
      <c r="J179" s="931">
        <v>1075</v>
      </c>
      <c r="K179" s="931"/>
      <c r="L179" s="931" t="s">
        <v>114</v>
      </c>
      <c r="M179" s="931">
        <v>300</v>
      </c>
      <c r="N179" s="947"/>
      <c r="O179" s="950"/>
      <c r="P179" s="948"/>
      <c r="Q179" s="931"/>
      <c r="R179" s="933"/>
      <c r="S179" s="933"/>
      <c r="T179" s="931"/>
      <c r="U179" s="931"/>
      <c r="V179" s="934"/>
      <c r="W179" s="931"/>
      <c r="X179" s="931"/>
      <c r="Y179" s="947"/>
      <c r="Z179" s="1323"/>
      <c r="AA179" s="931">
        <v>770000</v>
      </c>
      <c r="AB179" s="1313">
        <f t="shared" si="32"/>
        <v>770</v>
      </c>
      <c r="AC179" s="935">
        <v>386</v>
      </c>
      <c r="AD179" s="936">
        <v>338</v>
      </c>
      <c r="AE179" s="936">
        <v>408</v>
      </c>
      <c r="AF179" s="936">
        <v>80</v>
      </c>
      <c r="AG179" s="936">
        <v>374</v>
      </c>
      <c r="AH179" s="1314">
        <v>380</v>
      </c>
      <c r="AI179" s="1271">
        <f>+VLOOKUP(C179,Itemizado_Piping!$C:$K,9,FALSE)</f>
        <v>12.759</v>
      </c>
      <c r="AJ179" s="1149">
        <v>0.4616883116883117</v>
      </c>
      <c r="AK179" s="1150">
        <v>355.5</v>
      </c>
      <c r="AL179" s="1149">
        <f t="shared" si="33"/>
        <v>0</v>
      </c>
      <c r="AM179" s="1135">
        <f t="shared" si="34"/>
        <v>0</v>
      </c>
      <c r="AN179" s="1328">
        <f t="shared" si="35"/>
        <v>0.4616883116883117</v>
      </c>
      <c r="AO179" s="1127">
        <f t="shared" si="36"/>
        <v>355.5</v>
      </c>
      <c r="AP179" s="1318">
        <f t="shared" si="37"/>
        <v>0</v>
      </c>
      <c r="AQ179" s="1319"/>
      <c r="AR179" s="1139">
        <f t="shared" si="38"/>
        <v>386</v>
      </c>
      <c r="AS179" s="1325">
        <f t="shared" si="39"/>
        <v>338</v>
      </c>
      <c r="AT179" s="1325">
        <f t="shared" si="40"/>
        <v>408</v>
      </c>
      <c r="AU179" s="1325">
        <f t="shared" si="41"/>
        <v>374</v>
      </c>
      <c r="AV179" s="1141">
        <f>AH179</f>
        <v>380</v>
      </c>
      <c r="AW179" s="1329">
        <v>0.18194805194805197</v>
      </c>
      <c r="AX179" s="1150">
        <v>140.10000000000002</v>
      </c>
      <c r="AY179" s="1149">
        <f t="shared" si="43"/>
        <v>0.30103896103896099</v>
      </c>
      <c r="AZ179" s="1150">
        <f t="shared" si="44"/>
        <v>231.79999999999995</v>
      </c>
      <c r="BA179" s="1149">
        <f t="shared" si="45"/>
        <v>0.48298701298701296</v>
      </c>
      <c r="BB179" s="1141">
        <f t="shared" si="46"/>
        <v>371.9</v>
      </c>
    </row>
    <row r="180" spans="2:54" ht="14.65" customHeight="1">
      <c r="B180" s="911">
        <v>174</v>
      </c>
      <c r="C180" s="913" t="s">
        <v>3036</v>
      </c>
      <c r="D180" s="931" t="s">
        <v>150</v>
      </c>
      <c r="E180" s="928" t="s">
        <v>7</v>
      </c>
      <c r="F180" s="931" t="s">
        <v>183</v>
      </c>
      <c r="G180" s="931"/>
      <c r="H180" s="931"/>
      <c r="I180" s="931" t="s">
        <v>417</v>
      </c>
      <c r="J180" s="931">
        <v>1082</v>
      </c>
      <c r="K180" s="931"/>
      <c r="L180" s="931" t="s">
        <v>195</v>
      </c>
      <c r="M180" s="931">
        <v>90</v>
      </c>
      <c r="N180" s="947" t="s">
        <v>179</v>
      </c>
      <c r="O180" s="931" t="s">
        <v>180</v>
      </c>
      <c r="P180" s="948" t="s">
        <v>155</v>
      </c>
      <c r="Q180" s="931" t="s">
        <v>71</v>
      </c>
      <c r="R180" s="933" t="s">
        <v>418</v>
      </c>
      <c r="S180" s="933" t="s">
        <v>419</v>
      </c>
      <c r="T180" s="931"/>
      <c r="U180" s="931">
        <v>220</v>
      </c>
      <c r="V180" s="934"/>
      <c r="W180" s="931"/>
      <c r="X180" s="931"/>
      <c r="Y180" s="947"/>
      <c r="Z180" s="1323"/>
      <c r="AA180" s="931">
        <v>3500</v>
      </c>
      <c r="AB180" s="1313">
        <v>4</v>
      </c>
      <c r="AC180" s="935">
        <v>4</v>
      </c>
      <c r="AD180" s="936">
        <v>4</v>
      </c>
      <c r="AE180" s="936">
        <v>4</v>
      </c>
      <c r="AF180" s="936">
        <v>4</v>
      </c>
      <c r="AG180" s="936">
        <v>4</v>
      </c>
      <c r="AH180" s="1314">
        <v>4</v>
      </c>
      <c r="AI180" s="1271">
        <f>+VLOOKUP(C180,Itemizado_Piping!$C:$K,9,FALSE)</f>
        <v>1.772</v>
      </c>
      <c r="AJ180" s="1149">
        <v>0.99999999999999989</v>
      </c>
      <c r="AK180" s="1150">
        <v>3.9999999999999996</v>
      </c>
      <c r="AL180" s="1149">
        <f t="shared" si="33"/>
        <v>0</v>
      </c>
      <c r="AM180" s="1135">
        <f t="shared" si="34"/>
        <v>0</v>
      </c>
      <c r="AN180" s="1328">
        <f t="shared" si="35"/>
        <v>0.99999999999999989</v>
      </c>
      <c r="AO180" s="1127">
        <f t="shared" si="36"/>
        <v>3.9999999999999996</v>
      </c>
      <c r="AP180" s="1318">
        <f t="shared" si="37"/>
        <v>0</v>
      </c>
      <c r="AQ180" s="1319"/>
      <c r="AR180" s="1139">
        <f t="shared" si="38"/>
        <v>4</v>
      </c>
      <c r="AS180" s="1325">
        <f t="shared" si="39"/>
        <v>4</v>
      </c>
      <c r="AT180" s="1325">
        <f t="shared" si="40"/>
        <v>4</v>
      </c>
      <c r="AU180" s="1325">
        <f t="shared" si="41"/>
        <v>4</v>
      </c>
      <c r="AV180" s="1141">
        <f t="shared" si="42"/>
        <v>4</v>
      </c>
      <c r="AW180" s="1329">
        <v>1</v>
      </c>
      <c r="AX180" s="1150">
        <v>4</v>
      </c>
      <c r="AY180" s="1149">
        <f t="shared" si="43"/>
        <v>0</v>
      </c>
      <c r="AZ180" s="1150">
        <f t="shared" si="44"/>
        <v>0</v>
      </c>
      <c r="BA180" s="1149">
        <f t="shared" si="45"/>
        <v>1</v>
      </c>
      <c r="BB180" s="1141">
        <f t="shared" si="46"/>
        <v>4</v>
      </c>
    </row>
    <row r="181" spans="2:54" ht="14.65" customHeight="1">
      <c r="B181" s="911">
        <v>175</v>
      </c>
      <c r="C181" s="913" t="s">
        <v>3036</v>
      </c>
      <c r="D181" s="931" t="s">
        <v>150</v>
      </c>
      <c r="E181" s="928" t="s">
        <v>7</v>
      </c>
      <c r="F181" s="931"/>
      <c r="G181" s="931"/>
      <c r="H181" s="931"/>
      <c r="I181" s="931" t="s">
        <v>3761</v>
      </c>
      <c r="J181" s="931">
        <v>1082</v>
      </c>
      <c r="K181" s="931"/>
      <c r="L181" s="931" t="s">
        <v>195</v>
      </c>
      <c r="M181" s="931">
        <v>90</v>
      </c>
      <c r="N181" s="947"/>
      <c r="O181" s="931"/>
      <c r="P181" s="948"/>
      <c r="Q181" s="931"/>
      <c r="R181" s="933"/>
      <c r="S181" s="933"/>
      <c r="T181" s="931"/>
      <c r="U181" s="931"/>
      <c r="V181" s="934"/>
      <c r="W181" s="931"/>
      <c r="X181" s="931"/>
      <c r="Y181" s="947"/>
      <c r="Z181" s="1323"/>
      <c r="AA181" s="931">
        <v>3900</v>
      </c>
      <c r="AB181" s="1313">
        <f t="shared" si="32"/>
        <v>3.9</v>
      </c>
      <c r="AC181" s="935"/>
      <c r="AD181" s="936"/>
      <c r="AE181" s="936"/>
      <c r="AF181" s="936"/>
      <c r="AG181" s="936"/>
      <c r="AH181" s="1314"/>
      <c r="AI181" s="1271">
        <f>+VLOOKUP(C181,Itemizado_Piping!$C:$K,9,FALSE)</f>
        <v>1.772</v>
      </c>
      <c r="AJ181" s="1149">
        <v>0</v>
      </c>
      <c r="AK181" s="1150"/>
      <c r="AL181" s="1149">
        <f t="shared" si="33"/>
        <v>0</v>
      </c>
      <c r="AM181" s="1135">
        <f t="shared" si="34"/>
        <v>0</v>
      </c>
      <c r="AN181" s="1328">
        <f t="shared" si="35"/>
        <v>0</v>
      </c>
      <c r="AO181" s="1127"/>
      <c r="AP181" s="1318">
        <f t="shared" si="37"/>
        <v>0</v>
      </c>
      <c r="AQ181" s="1319"/>
      <c r="AR181" s="1139">
        <f t="shared" si="38"/>
        <v>0</v>
      </c>
      <c r="AS181" s="1325">
        <f t="shared" si="39"/>
        <v>0</v>
      </c>
      <c r="AT181" s="1325">
        <f t="shared" si="40"/>
        <v>0</v>
      </c>
      <c r="AU181" s="1325">
        <f t="shared" si="41"/>
        <v>0</v>
      </c>
      <c r="AV181" s="1141">
        <f t="shared" si="42"/>
        <v>0</v>
      </c>
      <c r="AW181" s="1329">
        <v>0</v>
      </c>
      <c r="AX181" s="1150">
        <v>0</v>
      </c>
      <c r="AY181" s="1149">
        <f t="shared" si="43"/>
        <v>0</v>
      </c>
      <c r="AZ181" s="1150">
        <f t="shared" si="44"/>
        <v>0</v>
      </c>
      <c r="BA181" s="1149">
        <f t="shared" si="45"/>
        <v>0</v>
      </c>
      <c r="BB181" s="1141">
        <f t="shared" si="46"/>
        <v>0</v>
      </c>
    </row>
    <row r="182" spans="2:54" ht="14.65" customHeight="1">
      <c r="B182" s="911">
        <v>176</v>
      </c>
      <c r="C182" s="913" t="s">
        <v>3042</v>
      </c>
      <c r="D182" s="931" t="s">
        <v>150</v>
      </c>
      <c r="E182" s="928" t="s">
        <v>7</v>
      </c>
      <c r="F182" s="931"/>
      <c r="G182" s="931"/>
      <c r="H182" s="931"/>
      <c r="I182" s="931" t="s">
        <v>3761</v>
      </c>
      <c r="J182" s="931">
        <v>1082</v>
      </c>
      <c r="K182" s="931"/>
      <c r="L182" s="931" t="s">
        <v>3544</v>
      </c>
      <c r="M182" s="931">
        <v>40</v>
      </c>
      <c r="N182" s="947"/>
      <c r="O182" s="931"/>
      <c r="P182" s="948"/>
      <c r="Q182" s="931"/>
      <c r="R182" s="933"/>
      <c r="S182" s="933"/>
      <c r="T182" s="931"/>
      <c r="U182" s="931"/>
      <c r="V182" s="934"/>
      <c r="W182" s="931"/>
      <c r="X182" s="931"/>
      <c r="Y182" s="947"/>
      <c r="Z182" s="1323"/>
      <c r="AA182" s="931">
        <v>3000</v>
      </c>
      <c r="AB182" s="1313">
        <f t="shared" si="32"/>
        <v>3</v>
      </c>
      <c r="AC182" s="935"/>
      <c r="AD182" s="936"/>
      <c r="AE182" s="936"/>
      <c r="AF182" s="936"/>
      <c r="AG182" s="936"/>
      <c r="AH182" s="1314"/>
      <c r="AI182" s="1271">
        <f>+VLOOKUP(C182,Itemizado_Piping!$C:$K,9,FALSE)</f>
        <v>2.573</v>
      </c>
      <c r="AJ182" s="1149">
        <v>0</v>
      </c>
      <c r="AK182" s="1150"/>
      <c r="AL182" s="1149">
        <f t="shared" si="33"/>
        <v>0</v>
      </c>
      <c r="AM182" s="1135">
        <f t="shared" si="34"/>
        <v>0</v>
      </c>
      <c r="AN182" s="1328">
        <f t="shared" si="35"/>
        <v>0</v>
      </c>
      <c r="AO182" s="1127"/>
      <c r="AP182" s="1318">
        <f t="shared" si="37"/>
        <v>0</v>
      </c>
      <c r="AQ182" s="1319"/>
      <c r="AR182" s="1139">
        <f t="shared" si="38"/>
        <v>0</v>
      </c>
      <c r="AS182" s="1325">
        <f t="shared" si="39"/>
        <v>0</v>
      </c>
      <c r="AT182" s="1325">
        <f t="shared" si="40"/>
        <v>0</v>
      </c>
      <c r="AU182" s="1325">
        <f t="shared" si="41"/>
        <v>0</v>
      </c>
      <c r="AV182" s="1141">
        <f t="shared" si="42"/>
        <v>0</v>
      </c>
      <c r="AW182" s="1329">
        <v>0</v>
      </c>
      <c r="AX182" s="1150">
        <v>0</v>
      </c>
      <c r="AY182" s="1149">
        <f t="shared" si="43"/>
        <v>0</v>
      </c>
      <c r="AZ182" s="1150">
        <f t="shared" si="44"/>
        <v>0</v>
      </c>
      <c r="BA182" s="1149">
        <f t="shared" si="45"/>
        <v>0</v>
      </c>
      <c r="BB182" s="1141">
        <f t="shared" si="46"/>
        <v>0</v>
      </c>
    </row>
    <row r="183" spans="2:54" ht="14.65" customHeight="1">
      <c r="B183" s="911">
        <v>177</v>
      </c>
      <c r="C183" s="913" t="s">
        <v>3036</v>
      </c>
      <c r="D183" s="931" t="s">
        <v>150</v>
      </c>
      <c r="E183" s="928" t="s">
        <v>7</v>
      </c>
      <c r="F183" s="931" t="s">
        <v>183</v>
      </c>
      <c r="G183" s="931" t="s">
        <v>420</v>
      </c>
      <c r="H183" s="931">
        <v>0</v>
      </c>
      <c r="I183" s="931" t="s">
        <v>419</v>
      </c>
      <c r="J183" s="931">
        <v>1083</v>
      </c>
      <c r="K183" s="931">
        <v>1</v>
      </c>
      <c r="L183" s="931" t="s">
        <v>195</v>
      </c>
      <c r="M183" s="931">
        <v>80</v>
      </c>
      <c r="N183" s="947" t="s">
        <v>174</v>
      </c>
      <c r="O183" s="931" t="s">
        <v>175</v>
      </c>
      <c r="P183" s="948" t="s">
        <v>155</v>
      </c>
      <c r="Q183" s="931" t="s">
        <v>71</v>
      </c>
      <c r="R183" s="1335"/>
      <c r="S183" s="1335"/>
      <c r="T183" s="936"/>
      <c r="U183" s="936"/>
      <c r="V183" s="936"/>
      <c r="W183" s="936"/>
      <c r="X183" s="936"/>
      <c r="Y183" s="1330"/>
      <c r="Z183" s="1336"/>
      <c r="AA183" s="931">
        <v>10497</v>
      </c>
      <c r="AB183" s="1313">
        <f t="shared" si="32"/>
        <v>10.497</v>
      </c>
      <c r="AC183" s="935"/>
      <c r="AD183" s="936"/>
      <c r="AE183" s="936"/>
      <c r="AF183" s="936"/>
      <c r="AG183" s="936"/>
      <c r="AH183" s="1314"/>
      <c r="AI183" s="1271">
        <f>+VLOOKUP(C183,Itemizado_Piping!$C:$K,9,FALSE)</f>
        <v>1.772</v>
      </c>
      <c r="AJ183" s="1149">
        <v>0</v>
      </c>
      <c r="AK183" s="1150">
        <v>0</v>
      </c>
      <c r="AL183" s="1149">
        <f t="shared" si="33"/>
        <v>0</v>
      </c>
      <c r="AM183" s="1135">
        <f t="shared" si="34"/>
        <v>0</v>
      </c>
      <c r="AN183" s="1328">
        <f t="shared" si="35"/>
        <v>0</v>
      </c>
      <c r="AO183" s="1127">
        <f>SUMPRODUCT(AC183:AH183,$AC$4:$AH$4)</f>
        <v>0</v>
      </c>
      <c r="AP183" s="1318">
        <f t="shared" si="37"/>
        <v>0</v>
      </c>
      <c r="AQ183" s="1319"/>
      <c r="AR183" s="1139">
        <f t="shared" si="38"/>
        <v>0</v>
      </c>
      <c r="AS183" s="1325">
        <f t="shared" si="39"/>
        <v>0</v>
      </c>
      <c r="AT183" s="1325">
        <f t="shared" si="40"/>
        <v>0</v>
      </c>
      <c r="AU183" s="1325">
        <f t="shared" si="41"/>
        <v>0</v>
      </c>
      <c r="AV183" s="1141">
        <f t="shared" si="42"/>
        <v>0</v>
      </c>
      <c r="AW183" s="1329">
        <v>0</v>
      </c>
      <c r="AX183" s="1150">
        <v>0</v>
      </c>
      <c r="AY183" s="1149">
        <f t="shared" si="43"/>
        <v>0</v>
      </c>
      <c r="AZ183" s="1150">
        <f t="shared" si="44"/>
        <v>0</v>
      </c>
      <c r="BA183" s="1149">
        <f t="shared" si="45"/>
        <v>0</v>
      </c>
      <c r="BB183" s="1141">
        <f t="shared" si="46"/>
        <v>0</v>
      </c>
    </row>
    <row r="184" spans="2:54" ht="14.65" customHeight="1">
      <c r="B184" s="911">
        <v>178</v>
      </c>
      <c r="C184" s="913" t="s">
        <v>3036</v>
      </c>
      <c r="D184" s="931" t="s">
        <v>150</v>
      </c>
      <c r="E184" s="928" t="s">
        <v>7</v>
      </c>
      <c r="F184" s="931" t="s">
        <v>183</v>
      </c>
      <c r="G184" s="931" t="s">
        <v>420</v>
      </c>
      <c r="H184" s="931">
        <v>0</v>
      </c>
      <c r="I184" s="931" t="s">
        <v>419</v>
      </c>
      <c r="J184" s="931">
        <v>1083</v>
      </c>
      <c r="K184" s="931">
        <v>2</v>
      </c>
      <c r="L184" s="931" t="s">
        <v>195</v>
      </c>
      <c r="M184" s="931">
        <v>80</v>
      </c>
      <c r="N184" s="947" t="s">
        <v>174</v>
      </c>
      <c r="O184" s="931" t="s">
        <v>175</v>
      </c>
      <c r="P184" s="948" t="s">
        <v>155</v>
      </c>
      <c r="Q184" s="931" t="s">
        <v>71</v>
      </c>
      <c r="R184" s="1335"/>
      <c r="S184" s="1335"/>
      <c r="T184" s="936"/>
      <c r="U184" s="936"/>
      <c r="V184" s="936"/>
      <c r="W184" s="936"/>
      <c r="X184" s="936"/>
      <c r="Y184" s="1330"/>
      <c r="Z184" s="1336" t="s">
        <v>3762</v>
      </c>
      <c r="AA184" s="931">
        <v>17995</v>
      </c>
      <c r="AB184" s="1313">
        <f t="shared" si="32"/>
        <v>17.995000000000001</v>
      </c>
      <c r="AC184" s="935">
        <v>18</v>
      </c>
      <c r="AD184" s="936">
        <v>18</v>
      </c>
      <c r="AE184" s="936">
        <v>18</v>
      </c>
      <c r="AF184" s="936">
        <v>18</v>
      </c>
      <c r="AG184" s="936">
        <v>18</v>
      </c>
      <c r="AH184" s="1314"/>
      <c r="AI184" s="1271">
        <f>+VLOOKUP(C184,Itemizado_Piping!$C:$K,9,FALSE)</f>
        <v>1.772</v>
      </c>
      <c r="AJ184" s="1324">
        <v>0.90025006946373987</v>
      </c>
      <c r="AK184" s="1141">
        <v>16.2</v>
      </c>
      <c r="AL184" s="1149">
        <f t="shared" si="33"/>
        <v>0</v>
      </c>
      <c r="AM184" s="1127">
        <f t="shared" si="34"/>
        <v>0</v>
      </c>
      <c r="AN184" s="1317">
        <f t="shared" si="35"/>
        <v>0.90025006946373987</v>
      </c>
      <c r="AO184" s="1127">
        <f>SUMPRODUCT(AC184:AH184,$AC$4:$AH$4)</f>
        <v>16.2</v>
      </c>
      <c r="AP184" s="1318">
        <f t="shared" si="37"/>
        <v>0</v>
      </c>
      <c r="AQ184" s="1319"/>
      <c r="AR184" s="1139">
        <f t="shared" si="38"/>
        <v>18</v>
      </c>
      <c r="AS184" s="1325">
        <f>AD184</f>
        <v>18</v>
      </c>
      <c r="AT184" s="1325">
        <f t="shared" si="40"/>
        <v>18</v>
      </c>
      <c r="AU184" s="1325">
        <f t="shared" si="41"/>
        <v>18</v>
      </c>
      <c r="AV184" s="1141">
        <f t="shared" si="42"/>
        <v>0</v>
      </c>
      <c r="AW184" s="1326">
        <v>0.90025006946373987</v>
      </c>
      <c r="AX184" s="1141">
        <v>16.2</v>
      </c>
      <c r="AY184" s="1149">
        <f t="shared" si="43"/>
        <v>0</v>
      </c>
      <c r="AZ184" s="1141">
        <f t="shared" si="44"/>
        <v>0</v>
      </c>
      <c r="BA184" s="1327">
        <f t="shared" si="45"/>
        <v>0.90025006946373987</v>
      </c>
      <c r="BB184" s="1141">
        <f t="shared" si="46"/>
        <v>16.2</v>
      </c>
    </row>
    <row r="185" spans="2:54" ht="14.65" customHeight="1">
      <c r="B185" s="911">
        <v>179</v>
      </c>
      <c r="C185" s="913" t="s">
        <v>3036</v>
      </c>
      <c r="D185" s="931" t="s">
        <v>150</v>
      </c>
      <c r="E185" s="928" t="s">
        <v>7</v>
      </c>
      <c r="F185" s="931" t="s">
        <v>183</v>
      </c>
      <c r="G185" s="931" t="s">
        <v>420</v>
      </c>
      <c r="H185" s="931">
        <v>0</v>
      </c>
      <c r="I185" s="931" t="s">
        <v>419</v>
      </c>
      <c r="J185" s="931">
        <v>1083</v>
      </c>
      <c r="K185" s="931">
        <v>3</v>
      </c>
      <c r="L185" s="931" t="s">
        <v>195</v>
      </c>
      <c r="M185" s="931">
        <v>80</v>
      </c>
      <c r="N185" s="947" t="s">
        <v>174</v>
      </c>
      <c r="O185" s="931" t="s">
        <v>175</v>
      </c>
      <c r="P185" s="948" t="s">
        <v>155</v>
      </c>
      <c r="Q185" s="931" t="s">
        <v>71</v>
      </c>
      <c r="R185" s="1335"/>
      <c r="S185" s="1335"/>
      <c r="T185" s="936"/>
      <c r="U185" s="936"/>
      <c r="V185" s="936"/>
      <c r="W185" s="936"/>
      <c r="X185" s="936"/>
      <c r="Y185" s="1330"/>
      <c r="Z185" s="1336" t="s">
        <v>3762</v>
      </c>
      <c r="AA185" s="931">
        <v>14914</v>
      </c>
      <c r="AB185" s="1313">
        <f t="shared" si="32"/>
        <v>14.914</v>
      </c>
      <c r="AC185" s="935">
        <v>14.9</v>
      </c>
      <c r="AD185" s="936">
        <v>14.9</v>
      </c>
      <c r="AE185" s="936">
        <v>14.9</v>
      </c>
      <c r="AF185" s="936">
        <v>14.9</v>
      </c>
      <c r="AG185" s="936">
        <v>14.9</v>
      </c>
      <c r="AH185" s="1314"/>
      <c r="AI185" s="1271">
        <f>+VLOOKUP(C185,Itemizado_Piping!$C:$K,9,FALSE)</f>
        <v>1.772</v>
      </c>
      <c r="AJ185" s="1324">
        <v>0.89915515622904651</v>
      </c>
      <c r="AK185" s="1141">
        <v>13.41</v>
      </c>
      <c r="AL185" s="1149">
        <f t="shared" si="33"/>
        <v>0</v>
      </c>
      <c r="AM185" s="1127">
        <f t="shared" si="34"/>
        <v>0</v>
      </c>
      <c r="AN185" s="1317">
        <f t="shared" si="35"/>
        <v>0.89915515622904651</v>
      </c>
      <c r="AO185" s="1127">
        <f>SUMPRODUCT(AC185:AH185,$AC$4:$AH$4)</f>
        <v>13.41</v>
      </c>
      <c r="AP185" s="1318">
        <f t="shared" si="37"/>
        <v>0</v>
      </c>
      <c r="AQ185" s="1319"/>
      <c r="AR185" s="1139">
        <f t="shared" si="38"/>
        <v>14.9</v>
      </c>
      <c r="AS185" s="1325">
        <f>AD185</f>
        <v>14.9</v>
      </c>
      <c r="AT185" s="1325">
        <f t="shared" si="40"/>
        <v>14.9</v>
      </c>
      <c r="AU185" s="1325">
        <f t="shared" si="41"/>
        <v>14.9</v>
      </c>
      <c r="AV185" s="1141">
        <f t="shared" si="42"/>
        <v>0</v>
      </c>
      <c r="AW185" s="1326">
        <v>0.89915515622904651</v>
      </c>
      <c r="AX185" s="1141">
        <v>13.41</v>
      </c>
      <c r="AY185" s="1149">
        <f t="shared" si="43"/>
        <v>0</v>
      </c>
      <c r="AZ185" s="1141">
        <f t="shared" si="44"/>
        <v>0</v>
      </c>
      <c r="BA185" s="1327">
        <f t="shared" si="45"/>
        <v>0.89915515622904651</v>
      </c>
      <c r="BB185" s="1141">
        <f t="shared" si="46"/>
        <v>13.41</v>
      </c>
    </row>
    <row r="186" spans="2:54" ht="14.65" customHeight="1">
      <c r="B186" s="911">
        <v>180</v>
      </c>
      <c r="C186" s="913" t="s">
        <v>3036</v>
      </c>
      <c r="D186" s="931" t="s">
        <v>150</v>
      </c>
      <c r="E186" s="928" t="s">
        <v>7</v>
      </c>
      <c r="F186" s="931"/>
      <c r="G186" s="931" t="s">
        <v>421</v>
      </c>
      <c r="H186" s="931">
        <v>0</v>
      </c>
      <c r="I186" s="931" t="s">
        <v>422</v>
      </c>
      <c r="J186" s="931">
        <v>1083</v>
      </c>
      <c r="K186" s="931">
        <v>1</v>
      </c>
      <c r="L186" s="931" t="s">
        <v>195</v>
      </c>
      <c r="M186" s="931">
        <v>80</v>
      </c>
      <c r="N186" s="947" t="s">
        <v>174</v>
      </c>
      <c r="O186" s="931" t="s">
        <v>175</v>
      </c>
      <c r="P186" s="948" t="s">
        <v>155</v>
      </c>
      <c r="Q186" s="931" t="s">
        <v>168</v>
      </c>
      <c r="R186" s="1335"/>
      <c r="S186" s="1335"/>
      <c r="T186" s="936"/>
      <c r="U186" s="936"/>
      <c r="V186" s="936"/>
      <c r="W186" s="936"/>
      <c r="X186" s="936"/>
      <c r="Y186" s="1330"/>
      <c r="Z186" s="1336"/>
      <c r="AA186" s="931">
        <v>3321</v>
      </c>
      <c r="AB186" s="1313">
        <f t="shared" si="32"/>
        <v>3.3210000000000002</v>
      </c>
      <c r="AC186" s="935"/>
      <c r="AD186" s="936"/>
      <c r="AE186" s="936"/>
      <c r="AF186" s="936"/>
      <c r="AG186" s="936"/>
      <c r="AH186" s="1314"/>
      <c r="AI186" s="1271">
        <f>+VLOOKUP(C186,Itemizado_Piping!$C:$K,9,FALSE)</f>
        <v>1.772</v>
      </c>
      <c r="AJ186" s="1149">
        <v>0</v>
      </c>
      <c r="AK186" s="1150">
        <v>0</v>
      </c>
      <c r="AL186" s="1149">
        <f t="shared" si="33"/>
        <v>0</v>
      </c>
      <c r="AM186" s="1135">
        <f t="shared" si="34"/>
        <v>0</v>
      </c>
      <c r="AN186" s="1328">
        <f t="shared" si="35"/>
        <v>0</v>
      </c>
      <c r="AO186" s="1127">
        <f>SUMPRODUCT(AC186:AH186,$AC$4:$AH$4)</f>
        <v>0</v>
      </c>
      <c r="AP186" s="1318">
        <f t="shared" si="37"/>
        <v>0</v>
      </c>
      <c r="AQ186" s="1319"/>
      <c r="AR186" s="1139">
        <f t="shared" si="38"/>
        <v>0</v>
      </c>
      <c r="AS186" s="1325">
        <f t="shared" si="39"/>
        <v>0</v>
      </c>
      <c r="AT186" s="1325">
        <f t="shared" si="40"/>
        <v>0</v>
      </c>
      <c r="AU186" s="1325">
        <f t="shared" si="41"/>
        <v>0</v>
      </c>
      <c r="AV186" s="1141">
        <f t="shared" si="42"/>
        <v>0</v>
      </c>
      <c r="AW186" s="1329">
        <v>0</v>
      </c>
      <c r="AX186" s="1150">
        <v>0</v>
      </c>
      <c r="AY186" s="1149">
        <f t="shared" si="43"/>
        <v>0</v>
      </c>
      <c r="AZ186" s="1150">
        <f t="shared" si="44"/>
        <v>0</v>
      </c>
      <c r="BA186" s="1149">
        <f t="shared" si="45"/>
        <v>0</v>
      </c>
      <c r="BB186" s="1141">
        <f t="shared" si="46"/>
        <v>0</v>
      </c>
    </row>
    <row r="187" spans="2:54" ht="14.65" customHeight="1">
      <c r="B187" s="911">
        <v>181</v>
      </c>
      <c r="C187" s="913" t="s">
        <v>3036</v>
      </c>
      <c r="D187" s="931" t="s">
        <v>150</v>
      </c>
      <c r="E187" s="928" t="s">
        <v>7</v>
      </c>
      <c r="F187" s="931" t="s">
        <v>183</v>
      </c>
      <c r="G187" s="931"/>
      <c r="H187" s="931"/>
      <c r="I187" s="931" t="s">
        <v>423</v>
      </c>
      <c r="J187" s="931">
        <v>1085</v>
      </c>
      <c r="K187" s="931"/>
      <c r="L187" s="931" t="s">
        <v>195</v>
      </c>
      <c r="M187" s="931">
        <v>80</v>
      </c>
      <c r="N187" s="947" t="s">
        <v>179</v>
      </c>
      <c r="O187" s="931" t="s">
        <v>180</v>
      </c>
      <c r="P187" s="948" t="s">
        <v>155</v>
      </c>
      <c r="Q187" s="931" t="s">
        <v>71</v>
      </c>
      <c r="R187" s="933" t="s">
        <v>418</v>
      </c>
      <c r="S187" s="933" t="s">
        <v>424</v>
      </c>
      <c r="T187" s="931"/>
      <c r="U187" s="931">
        <v>220</v>
      </c>
      <c r="V187" s="934"/>
      <c r="W187" s="931"/>
      <c r="X187" s="931"/>
      <c r="Y187" s="947"/>
      <c r="Z187" s="1323"/>
      <c r="AA187" s="931">
        <v>3700</v>
      </c>
      <c r="AB187" s="1313">
        <f t="shared" si="32"/>
        <v>3.7</v>
      </c>
      <c r="AC187" s="935"/>
      <c r="AD187" s="936"/>
      <c r="AE187" s="936"/>
      <c r="AF187" s="936"/>
      <c r="AG187" s="936"/>
      <c r="AH187" s="1314"/>
      <c r="AI187" s="1271">
        <f>+VLOOKUP(C187,Itemizado_Piping!$C:$K,9,FALSE)</f>
        <v>1.772</v>
      </c>
      <c r="AJ187" s="1149">
        <v>0</v>
      </c>
      <c r="AK187" s="1150">
        <v>0</v>
      </c>
      <c r="AL187" s="1149">
        <f t="shared" si="33"/>
        <v>0</v>
      </c>
      <c r="AM187" s="1135">
        <f t="shared" si="34"/>
        <v>0</v>
      </c>
      <c r="AN187" s="1328">
        <f t="shared" si="35"/>
        <v>0</v>
      </c>
      <c r="AO187" s="1127">
        <f>SUMPRODUCT(AC187:AH187,$AC$4:$AH$4)</f>
        <v>0</v>
      </c>
      <c r="AP187" s="1318">
        <f t="shared" si="37"/>
        <v>0</v>
      </c>
      <c r="AQ187" s="1319"/>
      <c r="AR187" s="1139">
        <f t="shared" si="38"/>
        <v>0</v>
      </c>
      <c r="AS187" s="1325">
        <f t="shared" si="39"/>
        <v>0</v>
      </c>
      <c r="AT187" s="1325">
        <f t="shared" si="40"/>
        <v>0</v>
      </c>
      <c r="AU187" s="1325">
        <f t="shared" si="41"/>
        <v>0</v>
      </c>
      <c r="AV187" s="1141">
        <f t="shared" si="42"/>
        <v>0</v>
      </c>
      <c r="AW187" s="1329">
        <v>0</v>
      </c>
      <c r="AX187" s="1150">
        <v>0</v>
      </c>
      <c r="AY187" s="1149">
        <f t="shared" si="43"/>
        <v>0</v>
      </c>
      <c r="AZ187" s="1150">
        <f t="shared" si="44"/>
        <v>0</v>
      </c>
      <c r="BA187" s="1149">
        <f t="shared" si="45"/>
        <v>0</v>
      </c>
      <c r="BB187" s="1141">
        <f t="shared" si="46"/>
        <v>0</v>
      </c>
    </row>
    <row r="188" spans="2:54" ht="14.65" customHeight="1">
      <c r="B188" s="911">
        <v>182</v>
      </c>
      <c r="C188" s="913" t="s">
        <v>3036</v>
      </c>
      <c r="D188" s="931" t="s">
        <v>150</v>
      </c>
      <c r="E188" s="928" t="s">
        <v>7</v>
      </c>
      <c r="F188" s="931"/>
      <c r="G188" s="931"/>
      <c r="H188" s="931"/>
      <c r="I188" s="931" t="s">
        <v>3763</v>
      </c>
      <c r="J188" s="931">
        <v>1085</v>
      </c>
      <c r="K188" s="931"/>
      <c r="L188" s="931" t="s">
        <v>195</v>
      </c>
      <c r="M188" s="931">
        <v>80</v>
      </c>
      <c r="N188" s="947"/>
      <c r="O188" s="931"/>
      <c r="P188" s="948"/>
      <c r="Q188" s="931"/>
      <c r="R188" s="933"/>
      <c r="S188" s="933"/>
      <c r="T188" s="931"/>
      <c r="U188" s="931"/>
      <c r="V188" s="934"/>
      <c r="W188" s="931"/>
      <c r="X188" s="931"/>
      <c r="Y188" s="947"/>
      <c r="Z188" s="1323"/>
      <c r="AA188" s="931">
        <v>2500</v>
      </c>
      <c r="AB188" s="1313">
        <f t="shared" si="32"/>
        <v>2.5</v>
      </c>
      <c r="AC188" s="935"/>
      <c r="AD188" s="936"/>
      <c r="AE188" s="936"/>
      <c r="AF188" s="936"/>
      <c r="AG188" s="936"/>
      <c r="AH188" s="1314"/>
      <c r="AI188" s="1271">
        <f>+VLOOKUP(C188,Itemizado_Piping!$C:$K,9,FALSE)</f>
        <v>1.772</v>
      </c>
      <c r="AJ188" s="1149">
        <v>0</v>
      </c>
      <c r="AK188" s="1150"/>
      <c r="AL188" s="1149">
        <f t="shared" si="33"/>
        <v>0</v>
      </c>
      <c r="AM188" s="1135">
        <f t="shared" si="34"/>
        <v>0</v>
      </c>
      <c r="AN188" s="1328">
        <f t="shared" si="35"/>
        <v>0</v>
      </c>
      <c r="AO188" s="1127"/>
      <c r="AP188" s="1318">
        <f t="shared" si="37"/>
        <v>0</v>
      </c>
      <c r="AQ188" s="1319"/>
      <c r="AR188" s="1139">
        <f t="shared" si="38"/>
        <v>0</v>
      </c>
      <c r="AS188" s="1325">
        <f t="shared" si="39"/>
        <v>0</v>
      </c>
      <c r="AT188" s="1325">
        <f t="shared" si="40"/>
        <v>0</v>
      </c>
      <c r="AU188" s="1325">
        <f t="shared" si="41"/>
        <v>0</v>
      </c>
      <c r="AV188" s="1141">
        <f t="shared" si="42"/>
        <v>0</v>
      </c>
      <c r="AW188" s="1329">
        <v>0</v>
      </c>
      <c r="AX188" s="1150">
        <v>0</v>
      </c>
      <c r="AY188" s="1149">
        <f t="shared" si="43"/>
        <v>0</v>
      </c>
      <c r="AZ188" s="1150">
        <f t="shared" si="44"/>
        <v>0</v>
      </c>
      <c r="BA188" s="1149">
        <f t="shared" si="45"/>
        <v>0</v>
      </c>
      <c r="BB188" s="1141">
        <f t="shared" si="46"/>
        <v>0</v>
      </c>
    </row>
    <row r="189" spans="2:54" ht="14.65" customHeight="1">
      <c r="B189" s="911">
        <v>183</v>
      </c>
      <c r="C189" s="913" t="s">
        <v>3042</v>
      </c>
      <c r="D189" s="931" t="s">
        <v>150</v>
      </c>
      <c r="E189" s="928" t="s">
        <v>7</v>
      </c>
      <c r="F189" s="931"/>
      <c r="G189" s="931"/>
      <c r="H189" s="931"/>
      <c r="I189" s="931" t="s">
        <v>3763</v>
      </c>
      <c r="J189" s="931">
        <v>1085</v>
      </c>
      <c r="K189" s="931"/>
      <c r="L189" s="931" t="s">
        <v>3544</v>
      </c>
      <c r="M189" s="931">
        <v>40</v>
      </c>
      <c r="N189" s="947"/>
      <c r="O189" s="931"/>
      <c r="P189" s="948"/>
      <c r="Q189" s="931"/>
      <c r="R189" s="933"/>
      <c r="S189" s="933"/>
      <c r="T189" s="931"/>
      <c r="U189" s="931"/>
      <c r="V189" s="934"/>
      <c r="W189" s="931"/>
      <c r="X189" s="931"/>
      <c r="Y189" s="947"/>
      <c r="Z189" s="1323"/>
      <c r="AA189" s="931">
        <v>3200</v>
      </c>
      <c r="AB189" s="1313">
        <f t="shared" si="32"/>
        <v>3.2</v>
      </c>
      <c r="AC189" s="935"/>
      <c r="AD189" s="936"/>
      <c r="AE189" s="936"/>
      <c r="AF189" s="936"/>
      <c r="AG189" s="936"/>
      <c r="AH189" s="1314"/>
      <c r="AI189" s="1271">
        <f>+VLOOKUP(C189,Itemizado_Piping!$C:$K,9,FALSE)</f>
        <v>2.573</v>
      </c>
      <c r="AJ189" s="1149">
        <v>0</v>
      </c>
      <c r="AK189" s="1150"/>
      <c r="AL189" s="1149">
        <f t="shared" si="33"/>
        <v>0</v>
      </c>
      <c r="AM189" s="1135">
        <f t="shared" si="34"/>
        <v>0</v>
      </c>
      <c r="AN189" s="1328">
        <f t="shared" si="35"/>
        <v>0</v>
      </c>
      <c r="AO189" s="1127"/>
      <c r="AP189" s="1318">
        <f t="shared" si="37"/>
        <v>0</v>
      </c>
      <c r="AQ189" s="1319"/>
      <c r="AR189" s="1139">
        <f t="shared" si="38"/>
        <v>0</v>
      </c>
      <c r="AS189" s="1325">
        <f t="shared" si="39"/>
        <v>0</v>
      </c>
      <c r="AT189" s="1325">
        <f t="shared" si="40"/>
        <v>0</v>
      </c>
      <c r="AU189" s="1325">
        <f t="shared" si="41"/>
        <v>0</v>
      </c>
      <c r="AV189" s="1141">
        <f t="shared" si="42"/>
        <v>0</v>
      </c>
      <c r="AW189" s="1329">
        <v>0</v>
      </c>
      <c r="AX189" s="1150">
        <v>0</v>
      </c>
      <c r="AY189" s="1149">
        <f t="shared" si="43"/>
        <v>0</v>
      </c>
      <c r="AZ189" s="1150">
        <f t="shared" si="44"/>
        <v>0</v>
      </c>
      <c r="BA189" s="1149">
        <f t="shared" si="45"/>
        <v>0</v>
      </c>
      <c r="BB189" s="1141">
        <f t="shared" si="46"/>
        <v>0</v>
      </c>
    </row>
    <row r="190" spans="2:54" ht="14.65" customHeight="1">
      <c r="B190" s="911">
        <v>184</v>
      </c>
      <c r="C190" s="913" t="s">
        <v>3036</v>
      </c>
      <c r="D190" s="931" t="s">
        <v>150</v>
      </c>
      <c r="E190" s="928" t="s">
        <v>7</v>
      </c>
      <c r="F190" s="931" t="s">
        <v>183</v>
      </c>
      <c r="G190" s="952" t="s">
        <v>425</v>
      </c>
      <c r="H190" s="931">
        <v>0</v>
      </c>
      <c r="I190" s="931" t="s">
        <v>426</v>
      </c>
      <c r="J190" s="931">
        <v>1087</v>
      </c>
      <c r="K190" s="931">
        <v>1</v>
      </c>
      <c r="L190" s="931" t="s">
        <v>195</v>
      </c>
      <c r="M190" s="931">
        <v>80</v>
      </c>
      <c r="N190" s="947" t="s">
        <v>174</v>
      </c>
      <c r="O190" s="931" t="s">
        <v>175</v>
      </c>
      <c r="P190" s="948" t="s">
        <v>155</v>
      </c>
      <c r="Q190" s="931" t="s">
        <v>71</v>
      </c>
      <c r="R190" s="933" t="s">
        <v>427</v>
      </c>
      <c r="S190" s="933" t="s">
        <v>428</v>
      </c>
      <c r="T190" s="931"/>
      <c r="U190" s="931">
        <v>220</v>
      </c>
      <c r="V190" s="934"/>
      <c r="W190" s="931"/>
      <c r="X190" s="931"/>
      <c r="Y190" s="947"/>
      <c r="Z190" s="1336"/>
      <c r="AA190" s="931">
        <v>4995</v>
      </c>
      <c r="AB190" s="1313">
        <f t="shared" si="32"/>
        <v>4.9950000000000001</v>
      </c>
      <c r="AC190" s="935"/>
      <c r="AD190" s="936"/>
      <c r="AE190" s="936"/>
      <c r="AF190" s="936"/>
      <c r="AG190" s="936"/>
      <c r="AH190" s="1314"/>
      <c r="AI190" s="1271">
        <f>+VLOOKUP(C190,Itemizado_Piping!$C:$K,9,FALSE)</f>
        <v>1.772</v>
      </c>
      <c r="AJ190" s="1149">
        <v>0</v>
      </c>
      <c r="AK190" s="1150">
        <v>0</v>
      </c>
      <c r="AL190" s="1149">
        <f t="shared" si="33"/>
        <v>0</v>
      </c>
      <c r="AM190" s="1135">
        <f t="shared" si="34"/>
        <v>0</v>
      </c>
      <c r="AN190" s="1328">
        <f t="shared" si="35"/>
        <v>0</v>
      </c>
      <c r="AO190" s="1127">
        <f t="shared" ref="AO190:AO227" si="47">SUMPRODUCT(AC190:AH190,$AC$4:$AH$4)</f>
        <v>0</v>
      </c>
      <c r="AP190" s="1318">
        <f t="shared" si="37"/>
        <v>0</v>
      </c>
      <c r="AQ190" s="1319"/>
      <c r="AR190" s="1139">
        <f t="shared" si="38"/>
        <v>0</v>
      </c>
      <c r="AS190" s="1325">
        <f t="shared" si="39"/>
        <v>0</v>
      </c>
      <c r="AT190" s="1325">
        <f t="shared" si="40"/>
        <v>0</v>
      </c>
      <c r="AU190" s="1325">
        <f t="shared" si="41"/>
        <v>0</v>
      </c>
      <c r="AV190" s="1141">
        <f t="shared" si="42"/>
        <v>0</v>
      </c>
      <c r="AW190" s="1329">
        <v>0</v>
      </c>
      <c r="AX190" s="1150">
        <v>0</v>
      </c>
      <c r="AY190" s="1149">
        <f t="shared" si="43"/>
        <v>0</v>
      </c>
      <c r="AZ190" s="1150">
        <f t="shared" si="44"/>
        <v>0</v>
      </c>
      <c r="BA190" s="1149">
        <f t="shared" si="45"/>
        <v>0</v>
      </c>
      <c r="BB190" s="1141">
        <f t="shared" si="46"/>
        <v>0</v>
      </c>
    </row>
    <row r="191" spans="2:54" ht="14.65" customHeight="1">
      <c r="B191" s="911">
        <v>185</v>
      </c>
      <c r="C191" s="913" t="s">
        <v>3036</v>
      </c>
      <c r="D191" s="931" t="s">
        <v>150</v>
      </c>
      <c r="E191" s="928" t="s">
        <v>7</v>
      </c>
      <c r="F191" s="931" t="s">
        <v>183</v>
      </c>
      <c r="G191" s="952" t="s">
        <v>425</v>
      </c>
      <c r="H191" s="931">
        <v>0</v>
      </c>
      <c r="I191" s="931" t="s">
        <v>426</v>
      </c>
      <c r="J191" s="931">
        <v>1087</v>
      </c>
      <c r="K191" s="931">
        <v>2</v>
      </c>
      <c r="L191" s="931" t="s">
        <v>195</v>
      </c>
      <c r="M191" s="931">
        <v>80</v>
      </c>
      <c r="N191" s="947" t="s">
        <v>174</v>
      </c>
      <c r="O191" s="931" t="s">
        <v>175</v>
      </c>
      <c r="P191" s="948" t="s">
        <v>155</v>
      </c>
      <c r="Q191" s="931" t="s">
        <v>71</v>
      </c>
      <c r="R191" s="933"/>
      <c r="S191" s="933"/>
      <c r="T191" s="931"/>
      <c r="U191" s="931"/>
      <c r="V191" s="934"/>
      <c r="W191" s="931"/>
      <c r="X191" s="931"/>
      <c r="Y191" s="947"/>
      <c r="Z191" s="1336"/>
      <c r="AA191" s="931">
        <v>4620</v>
      </c>
      <c r="AB191" s="1313">
        <f t="shared" si="32"/>
        <v>4.62</v>
      </c>
      <c r="AC191" s="935"/>
      <c r="AD191" s="936"/>
      <c r="AE191" s="936"/>
      <c r="AF191" s="936"/>
      <c r="AG191" s="936"/>
      <c r="AH191" s="1314"/>
      <c r="AI191" s="1271">
        <f>+VLOOKUP(C191,Itemizado_Piping!$C:$K,9,FALSE)</f>
        <v>1.772</v>
      </c>
      <c r="AJ191" s="1149">
        <v>0</v>
      </c>
      <c r="AK191" s="1150">
        <v>0</v>
      </c>
      <c r="AL191" s="1149">
        <f t="shared" si="33"/>
        <v>0</v>
      </c>
      <c r="AM191" s="1135">
        <f t="shared" si="34"/>
        <v>0</v>
      </c>
      <c r="AN191" s="1328">
        <f t="shared" si="35"/>
        <v>0</v>
      </c>
      <c r="AO191" s="1127">
        <f t="shared" si="47"/>
        <v>0</v>
      </c>
      <c r="AP191" s="1318">
        <f t="shared" si="37"/>
        <v>0</v>
      </c>
      <c r="AQ191" s="1319"/>
      <c r="AR191" s="1139">
        <f t="shared" si="38"/>
        <v>0</v>
      </c>
      <c r="AS191" s="1325">
        <f t="shared" si="39"/>
        <v>0</v>
      </c>
      <c r="AT191" s="1325">
        <f t="shared" si="40"/>
        <v>0</v>
      </c>
      <c r="AU191" s="1325">
        <f t="shared" si="41"/>
        <v>0</v>
      </c>
      <c r="AV191" s="1141">
        <f t="shared" si="42"/>
        <v>0</v>
      </c>
      <c r="AW191" s="1329">
        <v>0</v>
      </c>
      <c r="AX191" s="1150">
        <v>0</v>
      </c>
      <c r="AY191" s="1149">
        <f t="shared" si="43"/>
        <v>0</v>
      </c>
      <c r="AZ191" s="1150">
        <f t="shared" si="44"/>
        <v>0</v>
      </c>
      <c r="BA191" s="1149">
        <f t="shared" si="45"/>
        <v>0</v>
      </c>
      <c r="BB191" s="1141">
        <f t="shared" si="46"/>
        <v>0</v>
      </c>
    </row>
    <row r="192" spans="2:54" ht="14.65" customHeight="1">
      <c r="B192" s="911">
        <v>186</v>
      </c>
      <c r="C192" s="913" t="s">
        <v>3036</v>
      </c>
      <c r="D192" s="931" t="s">
        <v>150</v>
      </c>
      <c r="E192" s="928" t="s">
        <v>7</v>
      </c>
      <c r="F192" s="931" t="s">
        <v>183</v>
      </c>
      <c r="G192" s="952" t="s">
        <v>429</v>
      </c>
      <c r="H192" s="931">
        <v>0</v>
      </c>
      <c r="I192" s="931" t="s">
        <v>426</v>
      </c>
      <c r="J192" s="931">
        <v>1087</v>
      </c>
      <c r="K192" s="931">
        <v>1</v>
      </c>
      <c r="L192" s="931" t="s">
        <v>195</v>
      </c>
      <c r="M192" s="931">
        <v>80</v>
      </c>
      <c r="N192" s="947" t="s">
        <v>174</v>
      </c>
      <c r="O192" s="931" t="s">
        <v>175</v>
      </c>
      <c r="P192" s="948" t="s">
        <v>155</v>
      </c>
      <c r="Q192" s="931" t="s">
        <v>71</v>
      </c>
      <c r="R192" s="933"/>
      <c r="S192" s="933"/>
      <c r="T192" s="931"/>
      <c r="U192" s="931"/>
      <c r="V192" s="934"/>
      <c r="W192" s="931"/>
      <c r="X192" s="931"/>
      <c r="Y192" s="947"/>
      <c r="Z192" s="1336" t="s">
        <v>3762</v>
      </c>
      <c r="AA192" s="931">
        <v>16795</v>
      </c>
      <c r="AB192" s="1313">
        <f t="shared" si="32"/>
        <v>16.795000000000002</v>
      </c>
      <c r="AC192" s="935">
        <v>16.8</v>
      </c>
      <c r="AD192" s="936">
        <v>16.8</v>
      </c>
      <c r="AE192" s="936">
        <v>16.8</v>
      </c>
      <c r="AF192" s="936">
        <v>16.8</v>
      </c>
      <c r="AG192" s="936">
        <v>16.8</v>
      </c>
      <c r="AH192" s="1314"/>
      <c r="AI192" s="1271">
        <f>+VLOOKUP(C192,Itemizado_Piping!$C:$K,9,FALSE)</f>
        <v>1.772</v>
      </c>
      <c r="AJ192" s="1324">
        <v>0.90026793688597795</v>
      </c>
      <c r="AK192" s="1141">
        <v>15.120000000000001</v>
      </c>
      <c r="AL192" s="1149">
        <f t="shared" si="33"/>
        <v>0</v>
      </c>
      <c r="AM192" s="1127">
        <f t="shared" si="34"/>
        <v>0</v>
      </c>
      <c r="AN192" s="1317">
        <f t="shared" si="35"/>
        <v>0.90026793688597795</v>
      </c>
      <c r="AO192" s="1127">
        <f t="shared" si="47"/>
        <v>15.120000000000001</v>
      </c>
      <c r="AP192" s="1318">
        <f t="shared" si="37"/>
        <v>0</v>
      </c>
      <c r="AQ192" s="1319"/>
      <c r="AR192" s="1139">
        <f t="shared" si="38"/>
        <v>16.8</v>
      </c>
      <c r="AS192" s="1325">
        <f t="shared" si="39"/>
        <v>16.8</v>
      </c>
      <c r="AT192" s="1325">
        <f t="shared" si="40"/>
        <v>16.8</v>
      </c>
      <c r="AU192" s="1325">
        <f t="shared" si="41"/>
        <v>16.8</v>
      </c>
      <c r="AV192" s="1141">
        <f t="shared" si="42"/>
        <v>0</v>
      </c>
      <c r="AW192" s="1326">
        <v>0.90026793688597795</v>
      </c>
      <c r="AX192" s="1141">
        <v>15.120000000000001</v>
      </c>
      <c r="AY192" s="1149">
        <f t="shared" si="43"/>
        <v>0</v>
      </c>
      <c r="AZ192" s="1141">
        <f t="shared" si="44"/>
        <v>0</v>
      </c>
      <c r="BA192" s="1327">
        <f t="shared" si="45"/>
        <v>0.90026793688597795</v>
      </c>
      <c r="BB192" s="1141">
        <f t="shared" si="46"/>
        <v>15.120000000000001</v>
      </c>
    </row>
    <row r="193" spans="2:54" ht="14.65" customHeight="1">
      <c r="B193" s="911">
        <v>187</v>
      </c>
      <c r="C193" s="913" t="s">
        <v>3036</v>
      </c>
      <c r="D193" s="931" t="s">
        <v>150</v>
      </c>
      <c r="E193" s="928" t="s">
        <v>7</v>
      </c>
      <c r="F193" s="931" t="s">
        <v>183</v>
      </c>
      <c r="G193" s="952" t="s">
        <v>429</v>
      </c>
      <c r="H193" s="931">
        <v>0</v>
      </c>
      <c r="I193" s="931" t="s">
        <v>426</v>
      </c>
      <c r="J193" s="931">
        <v>1087</v>
      </c>
      <c r="K193" s="931">
        <v>2</v>
      </c>
      <c r="L193" s="931" t="s">
        <v>195</v>
      </c>
      <c r="M193" s="931">
        <v>80</v>
      </c>
      <c r="N193" s="947" t="s">
        <v>174</v>
      </c>
      <c r="O193" s="931" t="s">
        <v>175</v>
      </c>
      <c r="P193" s="948" t="s">
        <v>155</v>
      </c>
      <c r="Q193" s="931" t="s">
        <v>71</v>
      </c>
      <c r="R193" s="933"/>
      <c r="S193" s="933"/>
      <c r="T193" s="931"/>
      <c r="U193" s="931"/>
      <c r="V193" s="934"/>
      <c r="W193" s="931"/>
      <c r="X193" s="931"/>
      <c r="Y193" s="947"/>
      <c r="Z193" s="1336" t="s">
        <v>3762</v>
      </c>
      <c r="AA193" s="931">
        <v>12943</v>
      </c>
      <c r="AB193" s="1313">
        <v>13</v>
      </c>
      <c r="AC193" s="935">
        <v>13</v>
      </c>
      <c r="AD193" s="936">
        <v>13</v>
      </c>
      <c r="AE193" s="936">
        <v>13</v>
      </c>
      <c r="AF193" s="936">
        <v>13</v>
      </c>
      <c r="AG193" s="936">
        <v>13</v>
      </c>
      <c r="AH193" s="1314"/>
      <c r="AI193" s="1271">
        <f>+VLOOKUP(C193,Itemizado_Piping!$C:$K,9,FALSE)</f>
        <v>1.772</v>
      </c>
      <c r="AJ193" s="1324">
        <v>0.89999999999999991</v>
      </c>
      <c r="AK193" s="1141">
        <v>11.7</v>
      </c>
      <c r="AL193" s="1149">
        <f t="shared" si="33"/>
        <v>0</v>
      </c>
      <c r="AM193" s="1127">
        <f t="shared" si="34"/>
        <v>0</v>
      </c>
      <c r="AN193" s="1317">
        <f t="shared" si="35"/>
        <v>0.89999999999999991</v>
      </c>
      <c r="AO193" s="1127">
        <f t="shared" si="47"/>
        <v>11.7</v>
      </c>
      <c r="AP193" s="1318">
        <f t="shared" si="37"/>
        <v>0</v>
      </c>
      <c r="AQ193" s="1319"/>
      <c r="AR193" s="1139">
        <f t="shared" si="38"/>
        <v>13</v>
      </c>
      <c r="AS193" s="1325">
        <f t="shared" si="39"/>
        <v>13</v>
      </c>
      <c r="AT193" s="1325">
        <f t="shared" si="40"/>
        <v>13</v>
      </c>
      <c r="AU193" s="1325">
        <f t="shared" si="41"/>
        <v>13</v>
      </c>
      <c r="AV193" s="1141">
        <f t="shared" si="42"/>
        <v>0</v>
      </c>
      <c r="AW193" s="1326">
        <v>0.89999999999999991</v>
      </c>
      <c r="AX193" s="1141">
        <v>11.7</v>
      </c>
      <c r="AY193" s="1149">
        <f t="shared" si="43"/>
        <v>0</v>
      </c>
      <c r="AZ193" s="1141">
        <f t="shared" si="44"/>
        <v>0</v>
      </c>
      <c r="BA193" s="1327">
        <f t="shared" si="45"/>
        <v>0.89999999999999991</v>
      </c>
      <c r="BB193" s="1141">
        <f t="shared" si="46"/>
        <v>11.7</v>
      </c>
    </row>
    <row r="194" spans="2:54" ht="14.65" customHeight="1">
      <c r="B194" s="911">
        <v>188</v>
      </c>
      <c r="C194" s="913" t="s">
        <v>3036</v>
      </c>
      <c r="D194" s="931" t="s">
        <v>150</v>
      </c>
      <c r="E194" s="928" t="s">
        <v>7</v>
      </c>
      <c r="F194" s="931"/>
      <c r="G194" s="952" t="s">
        <v>430</v>
      </c>
      <c r="H194" s="931">
        <v>0</v>
      </c>
      <c r="I194" s="931" t="s">
        <v>431</v>
      </c>
      <c r="J194" s="931">
        <v>1087</v>
      </c>
      <c r="K194" s="931">
        <v>1</v>
      </c>
      <c r="L194" s="931" t="s">
        <v>195</v>
      </c>
      <c r="M194" s="931">
        <v>80</v>
      </c>
      <c r="N194" s="947" t="s">
        <v>174</v>
      </c>
      <c r="O194" s="931" t="s">
        <v>175</v>
      </c>
      <c r="P194" s="948" t="s">
        <v>155</v>
      </c>
      <c r="Q194" s="931" t="s">
        <v>168</v>
      </c>
      <c r="R194" s="933"/>
      <c r="S194" s="933"/>
      <c r="T194" s="931"/>
      <c r="U194" s="931"/>
      <c r="V194" s="934"/>
      <c r="W194" s="931"/>
      <c r="X194" s="931"/>
      <c r="Y194" s="947"/>
      <c r="Z194" s="1323"/>
      <c r="AA194" s="931">
        <v>3371</v>
      </c>
      <c r="AB194" s="1313">
        <f t="shared" si="32"/>
        <v>3.371</v>
      </c>
      <c r="AC194" s="935"/>
      <c r="AD194" s="936"/>
      <c r="AE194" s="936"/>
      <c r="AF194" s="936"/>
      <c r="AG194" s="936"/>
      <c r="AH194" s="1314"/>
      <c r="AI194" s="1271">
        <f>+VLOOKUP(C194,Itemizado_Piping!$C:$K,9,FALSE)</f>
        <v>1.772</v>
      </c>
      <c r="AJ194" s="1149">
        <v>0</v>
      </c>
      <c r="AK194" s="1150">
        <v>0</v>
      </c>
      <c r="AL194" s="1149">
        <f t="shared" si="33"/>
        <v>0</v>
      </c>
      <c r="AM194" s="1135">
        <f t="shared" si="34"/>
        <v>0</v>
      </c>
      <c r="AN194" s="1328">
        <f t="shared" si="35"/>
        <v>0</v>
      </c>
      <c r="AO194" s="1127">
        <f t="shared" si="47"/>
        <v>0</v>
      </c>
      <c r="AP194" s="1318">
        <f t="shared" si="37"/>
        <v>0</v>
      </c>
      <c r="AQ194" s="1319"/>
      <c r="AR194" s="1139">
        <f t="shared" si="38"/>
        <v>0</v>
      </c>
      <c r="AS194" s="1325">
        <f t="shared" si="39"/>
        <v>0</v>
      </c>
      <c r="AT194" s="1325">
        <f t="shared" si="40"/>
        <v>0</v>
      </c>
      <c r="AU194" s="1325">
        <f t="shared" si="41"/>
        <v>0</v>
      </c>
      <c r="AV194" s="1141">
        <f t="shared" si="42"/>
        <v>0</v>
      </c>
      <c r="AW194" s="1329">
        <v>0</v>
      </c>
      <c r="AX194" s="1141">
        <v>0</v>
      </c>
      <c r="AY194" s="1149">
        <f t="shared" si="43"/>
        <v>0</v>
      </c>
      <c r="AZ194" s="1141">
        <f t="shared" si="44"/>
        <v>0</v>
      </c>
      <c r="BA194" s="1149">
        <f t="shared" si="45"/>
        <v>0</v>
      </c>
      <c r="BB194" s="1141">
        <f t="shared" si="46"/>
        <v>0</v>
      </c>
    </row>
    <row r="195" spans="2:54" ht="14.65" customHeight="1">
      <c r="B195" s="911">
        <v>189</v>
      </c>
      <c r="C195" s="913" t="s">
        <v>3036</v>
      </c>
      <c r="D195" s="931" t="s">
        <v>150</v>
      </c>
      <c r="E195" s="928" t="s">
        <v>7</v>
      </c>
      <c r="F195" s="931" t="s">
        <v>183</v>
      </c>
      <c r="G195" s="931"/>
      <c r="H195" s="931"/>
      <c r="I195" s="931" t="s">
        <v>432</v>
      </c>
      <c r="J195" s="931">
        <v>1103</v>
      </c>
      <c r="K195" s="931"/>
      <c r="L195" s="931" t="s">
        <v>195</v>
      </c>
      <c r="M195" s="931">
        <v>80</v>
      </c>
      <c r="N195" s="947" t="s">
        <v>179</v>
      </c>
      <c r="O195" s="931" t="s">
        <v>180</v>
      </c>
      <c r="P195" s="948" t="s">
        <v>155</v>
      </c>
      <c r="Q195" s="931" t="s">
        <v>71</v>
      </c>
      <c r="R195" s="933" t="s">
        <v>418</v>
      </c>
      <c r="S195" s="933" t="s">
        <v>433</v>
      </c>
      <c r="T195" s="931"/>
      <c r="U195" s="931">
        <v>220</v>
      </c>
      <c r="V195" s="934"/>
      <c r="W195" s="931"/>
      <c r="X195" s="931"/>
      <c r="Y195" s="947"/>
      <c r="Z195" s="1323"/>
      <c r="AA195" s="931">
        <v>3800</v>
      </c>
      <c r="AB195" s="1313">
        <f t="shared" si="32"/>
        <v>3.8</v>
      </c>
      <c r="AC195" s="935"/>
      <c r="AD195" s="936"/>
      <c r="AE195" s="936"/>
      <c r="AF195" s="936"/>
      <c r="AG195" s="936"/>
      <c r="AH195" s="1314"/>
      <c r="AI195" s="1271">
        <f>+VLOOKUP(C195,Itemizado_Piping!$C:$K,9,FALSE)</f>
        <v>1.772</v>
      </c>
      <c r="AJ195" s="1149">
        <v>0</v>
      </c>
      <c r="AK195" s="1150">
        <v>0</v>
      </c>
      <c r="AL195" s="1149">
        <f t="shared" si="33"/>
        <v>0</v>
      </c>
      <c r="AM195" s="1135">
        <f t="shared" si="34"/>
        <v>0</v>
      </c>
      <c r="AN195" s="1328">
        <f t="shared" si="35"/>
        <v>0</v>
      </c>
      <c r="AO195" s="1127">
        <f t="shared" si="47"/>
        <v>0</v>
      </c>
      <c r="AP195" s="1318">
        <f t="shared" si="37"/>
        <v>0</v>
      </c>
      <c r="AQ195" s="1319"/>
      <c r="AR195" s="1139">
        <f t="shared" si="38"/>
        <v>0</v>
      </c>
      <c r="AS195" s="1325">
        <f t="shared" si="39"/>
        <v>0</v>
      </c>
      <c r="AT195" s="1325">
        <f t="shared" si="40"/>
        <v>0</v>
      </c>
      <c r="AU195" s="1325">
        <f t="shared" si="41"/>
        <v>0</v>
      </c>
      <c r="AV195" s="1141">
        <f t="shared" si="42"/>
        <v>0</v>
      </c>
      <c r="AW195" s="1329">
        <v>0</v>
      </c>
      <c r="AX195" s="1141">
        <v>0</v>
      </c>
      <c r="AY195" s="1149">
        <f t="shared" si="43"/>
        <v>0</v>
      </c>
      <c r="AZ195" s="1141">
        <f t="shared" si="44"/>
        <v>0</v>
      </c>
      <c r="BA195" s="1149">
        <f t="shared" si="45"/>
        <v>0</v>
      </c>
      <c r="BB195" s="1141">
        <f t="shared" si="46"/>
        <v>0</v>
      </c>
    </row>
    <row r="196" spans="2:54" ht="14.65" customHeight="1">
      <c r="B196" s="911">
        <v>190</v>
      </c>
      <c r="C196" s="913" t="s">
        <v>3036</v>
      </c>
      <c r="D196" s="931" t="s">
        <v>150</v>
      </c>
      <c r="E196" s="928" t="s">
        <v>7</v>
      </c>
      <c r="F196" s="931"/>
      <c r="G196" s="931"/>
      <c r="H196" s="931"/>
      <c r="I196" s="931" t="s">
        <v>3764</v>
      </c>
      <c r="J196" s="931">
        <v>1103</v>
      </c>
      <c r="K196" s="931"/>
      <c r="L196" s="931" t="s">
        <v>195</v>
      </c>
      <c r="M196" s="931"/>
      <c r="N196" s="947"/>
      <c r="O196" s="931"/>
      <c r="P196" s="948"/>
      <c r="Q196" s="931"/>
      <c r="R196" s="933"/>
      <c r="S196" s="933"/>
      <c r="T196" s="931"/>
      <c r="U196" s="931"/>
      <c r="V196" s="934"/>
      <c r="W196" s="931"/>
      <c r="X196" s="931"/>
      <c r="Y196" s="947"/>
      <c r="Z196" s="1323"/>
      <c r="AA196" s="931">
        <v>2700</v>
      </c>
      <c r="AB196" s="1313">
        <f t="shared" si="32"/>
        <v>2.7</v>
      </c>
      <c r="AC196" s="935"/>
      <c r="AD196" s="936"/>
      <c r="AE196" s="936"/>
      <c r="AF196" s="936"/>
      <c r="AG196" s="936"/>
      <c r="AH196" s="1314"/>
      <c r="AI196" s="1271">
        <f>+VLOOKUP(C196,Itemizado_Piping!$C:$K,9,FALSE)</f>
        <v>1.772</v>
      </c>
      <c r="AJ196" s="1149">
        <v>0</v>
      </c>
      <c r="AK196" s="1150">
        <v>0</v>
      </c>
      <c r="AL196" s="1149">
        <f t="shared" si="33"/>
        <v>0</v>
      </c>
      <c r="AM196" s="1135">
        <f t="shared" si="34"/>
        <v>0</v>
      </c>
      <c r="AN196" s="1328">
        <f t="shared" si="35"/>
        <v>0</v>
      </c>
      <c r="AO196" s="1127">
        <f t="shared" si="47"/>
        <v>0</v>
      </c>
      <c r="AP196" s="1318">
        <f t="shared" si="37"/>
        <v>0</v>
      </c>
      <c r="AQ196" s="1319"/>
      <c r="AR196" s="1139">
        <f t="shared" si="38"/>
        <v>0</v>
      </c>
      <c r="AS196" s="1325">
        <f t="shared" si="39"/>
        <v>0</v>
      </c>
      <c r="AT196" s="1325">
        <f t="shared" si="40"/>
        <v>0</v>
      </c>
      <c r="AU196" s="1325">
        <f t="shared" si="41"/>
        <v>0</v>
      </c>
      <c r="AV196" s="1141">
        <f t="shared" si="42"/>
        <v>0</v>
      </c>
      <c r="AW196" s="1329">
        <v>0</v>
      </c>
      <c r="AX196" s="1141">
        <v>0</v>
      </c>
      <c r="AY196" s="1149">
        <f t="shared" si="43"/>
        <v>0</v>
      </c>
      <c r="AZ196" s="1141">
        <f t="shared" si="44"/>
        <v>0</v>
      </c>
      <c r="BA196" s="1149">
        <f t="shared" si="45"/>
        <v>0</v>
      </c>
      <c r="BB196" s="1141">
        <f t="shared" si="46"/>
        <v>0</v>
      </c>
    </row>
    <row r="197" spans="2:54" ht="14.65" customHeight="1">
      <c r="B197" s="911">
        <v>191</v>
      </c>
      <c r="C197" s="913" t="s">
        <v>3042</v>
      </c>
      <c r="D197" s="931" t="s">
        <v>150</v>
      </c>
      <c r="E197" s="928" t="s">
        <v>7</v>
      </c>
      <c r="F197" s="931"/>
      <c r="G197" s="931"/>
      <c r="H197" s="931"/>
      <c r="I197" s="931" t="s">
        <v>3764</v>
      </c>
      <c r="J197" s="931">
        <v>1103</v>
      </c>
      <c r="K197" s="931"/>
      <c r="L197" s="931" t="s">
        <v>3544</v>
      </c>
      <c r="M197" s="931">
        <v>40</v>
      </c>
      <c r="N197" s="947"/>
      <c r="O197" s="931"/>
      <c r="P197" s="948"/>
      <c r="Q197" s="931"/>
      <c r="R197" s="933"/>
      <c r="S197" s="933"/>
      <c r="T197" s="931"/>
      <c r="U197" s="931"/>
      <c r="V197" s="934"/>
      <c r="W197" s="931"/>
      <c r="X197" s="931"/>
      <c r="Y197" s="947"/>
      <c r="Z197" s="1323"/>
      <c r="AA197" s="931">
        <v>4600</v>
      </c>
      <c r="AB197" s="1313">
        <f t="shared" si="32"/>
        <v>4.5999999999999996</v>
      </c>
      <c r="AC197" s="935"/>
      <c r="AD197" s="936"/>
      <c r="AE197" s="936"/>
      <c r="AF197" s="936"/>
      <c r="AG197" s="936"/>
      <c r="AH197" s="1314"/>
      <c r="AI197" s="1271">
        <f>+VLOOKUP(C197,Itemizado_Piping!$C:$K,9,FALSE)</f>
        <v>2.573</v>
      </c>
      <c r="AJ197" s="1149">
        <v>0</v>
      </c>
      <c r="AK197" s="1150">
        <v>0</v>
      </c>
      <c r="AL197" s="1149">
        <f t="shared" si="33"/>
        <v>0</v>
      </c>
      <c r="AM197" s="1135">
        <f t="shared" si="34"/>
        <v>0</v>
      </c>
      <c r="AN197" s="1328">
        <f t="shared" si="35"/>
        <v>0</v>
      </c>
      <c r="AO197" s="1127">
        <f t="shared" si="47"/>
        <v>0</v>
      </c>
      <c r="AP197" s="1318">
        <f t="shared" si="37"/>
        <v>0</v>
      </c>
      <c r="AQ197" s="1319"/>
      <c r="AR197" s="1139">
        <f t="shared" si="38"/>
        <v>0</v>
      </c>
      <c r="AS197" s="1325">
        <f t="shared" si="39"/>
        <v>0</v>
      </c>
      <c r="AT197" s="1325">
        <f t="shared" si="40"/>
        <v>0</v>
      </c>
      <c r="AU197" s="1325">
        <f t="shared" si="41"/>
        <v>0</v>
      </c>
      <c r="AV197" s="1141">
        <f t="shared" si="42"/>
        <v>0</v>
      </c>
      <c r="AW197" s="1329">
        <v>0</v>
      </c>
      <c r="AX197" s="1141">
        <v>0</v>
      </c>
      <c r="AY197" s="1149">
        <f t="shared" si="43"/>
        <v>0</v>
      </c>
      <c r="AZ197" s="1141">
        <f t="shared" si="44"/>
        <v>0</v>
      </c>
      <c r="BA197" s="1149">
        <f t="shared" si="45"/>
        <v>0</v>
      </c>
      <c r="BB197" s="1141">
        <f t="shared" si="46"/>
        <v>0</v>
      </c>
    </row>
    <row r="198" spans="2:54" ht="14.65" customHeight="1">
      <c r="B198" s="911">
        <v>192</v>
      </c>
      <c r="C198" s="913" t="s">
        <v>3036</v>
      </c>
      <c r="D198" s="931" t="s">
        <v>150</v>
      </c>
      <c r="E198" s="928" t="s">
        <v>7</v>
      </c>
      <c r="F198" s="931" t="s">
        <v>183</v>
      </c>
      <c r="G198" s="952" t="s">
        <v>434</v>
      </c>
      <c r="H198" s="931">
        <v>0</v>
      </c>
      <c r="I198" s="931" t="s">
        <v>435</v>
      </c>
      <c r="J198" s="931">
        <v>1104</v>
      </c>
      <c r="K198" s="931">
        <v>1</v>
      </c>
      <c r="L198" s="931" t="s">
        <v>195</v>
      </c>
      <c r="M198" s="931">
        <v>80</v>
      </c>
      <c r="N198" s="947" t="s">
        <v>174</v>
      </c>
      <c r="O198" s="931" t="s">
        <v>175</v>
      </c>
      <c r="P198" s="948" t="s">
        <v>155</v>
      </c>
      <c r="Q198" s="931" t="s">
        <v>71</v>
      </c>
      <c r="R198" s="933" t="s">
        <v>436</v>
      </c>
      <c r="S198" s="933" t="s">
        <v>437</v>
      </c>
      <c r="T198" s="931"/>
      <c r="U198" s="931">
        <v>220</v>
      </c>
      <c r="V198" s="934"/>
      <c r="W198" s="931"/>
      <c r="X198" s="931"/>
      <c r="Y198" s="947"/>
      <c r="Z198" s="1323"/>
      <c r="AA198" s="931">
        <v>6237</v>
      </c>
      <c r="AB198" s="1313">
        <f t="shared" si="32"/>
        <v>6.2370000000000001</v>
      </c>
      <c r="AC198" s="935"/>
      <c r="AD198" s="936"/>
      <c r="AE198" s="936"/>
      <c r="AF198" s="936"/>
      <c r="AG198" s="936"/>
      <c r="AH198" s="1314"/>
      <c r="AI198" s="1271">
        <f>+VLOOKUP(C198,Itemizado_Piping!$C:$K,9,FALSE)</f>
        <v>1.772</v>
      </c>
      <c r="AJ198" s="1149">
        <v>0</v>
      </c>
      <c r="AK198" s="1150">
        <v>0</v>
      </c>
      <c r="AL198" s="1149">
        <f t="shared" si="33"/>
        <v>0</v>
      </c>
      <c r="AM198" s="1135">
        <f t="shared" si="34"/>
        <v>0</v>
      </c>
      <c r="AN198" s="1328">
        <f t="shared" si="35"/>
        <v>0</v>
      </c>
      <c r="AO198" s="1127">
        <f t="shared" si="47"/>
        <v>0</v>
      </c>
      <c r="AP198" s="1318">
        <f t="shared" si="37"/>
        <v>0</v>
      </c>
      <c r="AQ198" s="1319"/>
      <c r="AR198" s="1139">
        <f t="shared" si="38"/>
        <v>0</v>
      </c>
      <c r="AS198" s="1325">
        <f t="shared" si="39"/>
        <v>0</v>
      </c>
      <c r="AT198" s="1325">
        <f t="shared" si="40"/>
        <v>0</v>
      </c>
      <c r="AU198" s="1325">
        <f t="shared" si="41"/>
        <v>0</v>
      </c>
      <c r="AV198" s="1141">
        <f t="shared" si="42"/>
        <v>0</v>
      </c>
      <c r="AW198" s="1329">
        <v>0</v>
      </c>
      <c r="AX198" s="1141">
        <v>0</v>
      </c>
      <c r="AY198" s="1149">
        <f t="shared" si="43"/>
        <v>0</v>
      </c>
      <c r="AZ198" s="1141">
        <f t="shared" si="44"/>
        <v>0</v>
      </c>
      <c r="BA198" s="1149">
        <f t="shared" si="45"/>
        <v>0</v>
      </c>
      <c r="BB198" s="1141">
        <f t="shared" si="46"/>
        <v>0</v>
      </c>
    </row>
    <row r="199" spans="2:54" ht="14.65" customHeight="1">
      <c r="B199" s="911">
        <v>193</v>
      </c>
      <c r="C199" s="913" t="s">
        <v>3036</v>
      </c>
      <c r="D199" s="931" t="s">
        <v>150</v>
      </c>
      <c r="E199" s="928" t="s">
        <v>7</v>
      </c>
      <c r="F199" s="931" t="s">
        <v>183</v>
      </c>
      <c r="G199" s="952" t="s">
        <v>434</v>
      </c>
      <c r="H199" s="931">
        <v>0</v>
      </c>
      <c r="I199" s="931" t="s">
        <v>435</v>
      </c>
      <c r="J199" s="931">
        <v>1104</v>
      </c>
      <c r="K199" s="931">
        <v>2</v>
      </c>
      <c r="L199" s="931" t="s">
        <v>195</v>
      </c>
      <c r="M199" s="931">
        <v>80</v>
      </c>
      <c r="N199" s="947" t="s">
        <v>174</v>
      </c>
      <c r="O199" s="931" t="s">
        <v>175</v>
      </c>
      <c r="P199" s="948" t="s">
        <v>155</v>
      </c>
      <c r="Q199" s="931" t="s">
        <v>71</v>
      </c>
      <c r="R199" s="933"/>
      <c r="S199" s="933"/>
      <c r="T199" s="931"/>
      <c r="U199" s="931"/>
      <c r="V199" s="934"/>
      <c r="W199" s="931"/>
      <c r="X199" s="931"/>
      <c r="Y199" s="947"/>
      <c r="Z199" s="1323"/>
      <c r="AA199" s="931">
        <v>7962</v>
      </c>
      <c r="AB199" s="1313">
        <f t="shared" si="32"/>
        <v>7.9619999999999997</v>
      </c>
      <c r="AC199" s="935"/>
      <c r="AD199" s="936"/>
      <c r="AE199" s="936"/>
      <c r="AF199" s="936"/>
      <c r="AG199" s="936"/>
      <c r="AH199" s="1314"/>
      <c r="AI199" s="1271">
        <f>+VLOOKUP(C199,Itemizado_Piping!$C:$K,9,FALSE)</f>
        <v>1.772</v>
      </c>
      <c r="AJ199" s="1149">
        <v>0</v>
      </c>
      <c r="AK199" s="1150">
        <v>0</v>
      </c>
      <c r="AL199" s="1149">
        <f t="shared" si="33"/>
        <v>0</v>
      </c>
      <c r="AM199" s="1135">
        <f t="shared" si="34"/>
        <v>0</v>
      </c>
      <c r="AN199" s="1328">
        <f t="shared" si="35"/>
        <v>0</v>
      </c>
      <c r="AO199" s="1127">
        <f t="shared" si="47"/>
        <v>0</v>
      </c>
      <c r="AP199" s="1318">
        <f t="shared" si="37"/>
        <v>0</v>
      </c>
      <c r="AQ199" s="1319"/>
      <c r="AR199" s="1139">
        <f t="shared" si="38"/>
        <v>0</v>
      </c>
      <c r="AS199" s="1325">
        <f t="shared" si="39"/>
        <v>0</v>
      </c>
      <c r="AT199" s="1325">
        <f t="shared" si="40"/>
        <v>0</v>
      </c>
      <c r="AU199" s="1325">
        <f t="shared" si="41"/>
        <v>0</v>
      </c>
      <c r="AV199" s="1141">
        <f t="shared" si="42"/>
        <v>0</v>
      </c>
      <c r="AW199" s="1329">
        <v>0</v>
      </c>
      <c r="AX199" s="1141">
        <v>0</v>
      </c>
      <c r="AY199" s="1149">
        <f t="shared" si="43"/>
        <v>0</v>
      </c>
      <c r="AZ199" s="1141">
        <f t="shared" si="44"/>
        <v>0</v>
      </c>
      <c r="BA199" s="1149">
        <f t="shared" si="45"/>
        <v>0</v>
      </c>
      <c r="BB199" s="1141">
        <f t="shared" si="46"/>
        <v>0</v>
      </c>
    </row>
    <row r="200" spans="2:54" ht="14.65" customHeight="1">
      <c r="B200" s="911">
        <v>194</v>
      </c>
      <c r="C200" s="913" t="s">
        <v>3036</v>
      </c>
      <c r="D200" s="931" t="s">
        <v>150</v>
      </c>
      <c r="E200" s="928" t="s">
        <v>7</v>
      </c>
      <c r="F200" s="931" t="s">
        <v>183</v>
      </c>
      <c r="G200" s="952" t="s">
        <v>438</v>
      </c>
      <c r="H200" s="931">
        <v>0</v>
      </c>
      <c r="I200" s="931" t="s">
        <v>435</v>
      </c>
      <c r="J200" s="931">
        <v>1104</v>
      </c>
      <c r="K200" s="931">
        <v>1</v>
      </c>
      <c r="L200" s="931" t="s">
        <v>195</v>
      </c>
      <c r="M200" s="931">
        <v>80</v>
      </c>
      <c r="N200" s="947" t="s">
        <v>174</v>
      </c>
      <c r="O200" s="931" t="s">
        <v>175</v>
      </c>
      <c r="P200" s="948" t="s">
        <v>155</v>
      </c>
      <c r="Q200" s="931" t="s">
        <v>71</v>
      </c>
      <c r="R200" s="933"/>
      <c r="S200" s="933"/>
      <c r="T200" s="931"/>
      <c r="U200" s="931"/>
      <c r="V200" s="934"/>
      <c r="W200" s="931"/>
      <c r="X200" s="931"/>
      <c r="Y200" s="947"/>
      <c r="Z200" s="1323"/>
      <c r="AA200" s="931">
        <v>12000</v>
      </c>
      <c r="AB200" s="1313">
        <f t="shared" si="32"/>
        <v>12</v>
      </c>
      <c r="AC200" s="935"/>
      <c r="AD200" s="936"/>
      <c r="AE200" s="936"/>
      <c r="AF200" s="936"/>
      <c r="AG200" s="936"/>
      <c r="AH200" s="1314"/>
      <c r="AI200" s="1271">
        <f>+VLOOKUP(C200,Itemizado_Piping!$C:$K,9,FALSE)</f>
        <v>1.772</v>
      </c>
      <c r="AJ200" s="1149">
        <v>0</v>
      </c>
      <c r="AK200" s="1150">
        <v>0</v>
      </c>
      <c r="AL200" s="1149">
        <f t="shared" si="33"/>
        <v>0</v>
      </c>
      <c r="AM200" s="1135">
        <f t="shared" si="34"/>
        <v>0</v>
      </c>
      <c r="AN200" s="1328">
        <f t="shared" si="35"/>
        <v>0</v>
      </c>
      <c r="AO200" s="1127">
        <f t="shared" si="47"/>
        <v>0</v>
      </c>
      <c r="AP200" s="1318">
        <f t="shared" si="37"/>
        <v>0</v>
      </c>
      <c r="AQ200" s="1319"/>
      <c r="AR200" s="1139">
        <f t="shared" si="38"/>
        <v>0</v>
      </c>
      <c r="AS200" s="1325">
        <f t="shared" si="39"/>
        <v>0</v>
      </c>
      <c r="AT200" s="1325">
        <f t="shared" si="40"/>
        <v>0</v>
      </c>
      <c r="AU200" s="1325">
        <f t="shared" si="41"/>
        <v>0</v>
      </c>
      <c r="AV200" s="1141">
        <f t="shared" si="42"/>
        <v>0</v>
      </c>
      <c r="AW200" s="1329">
        <v>0</v>
      </c>
      <c r="AX200" s="1141">
        <v>0</v>
      </c>
      <c r="AY200" s="1149">
        <f t="shared" si="43"/>
        <v>0</v>
      </c>
      <c r="AZ200" s="1141">
        <f t="shared" si="44"/>
        <v>0</v>
      </c>
      <c r="BA200" s="1149">
        <f t="shared" si="45"/>
        <v>0</v>
      </c>
      <c r="BB200" s="1141">
        <f t="shared" si="46"/>
        <v>0</v>
      </c>
    </row>
    <row r="201" spans="2:54" ht="14.65" customHeight="1">
      <c r="B201" s="911">
        <v>195</v>
      </c>
      <c r="C201" s="913" t="s">
        <v>3036</v>
      </c>
      <c r="D201" s="931" t="s">
        <v>150</v>
      </c>
      <c r="E201" s="928" t="s">
        <v>7</v>
      </c>
      <c r="F201" s="931" t="s">
        <v>183</v>
      </c>
      <c r="G201" s="952" t="s">
        <v>438</v>
      </c>
      <c r="H201" s="931">
        <v>0</v>
      </c>
      <c r="I201" s="931" t="s">
        <v>435</v>
      </c>
      <c r="J201" s="931">
        <v>1104</v>
      </c>
      <c r="K201" s="931">
        <v>2</v>
      </c>
      <c r="L201" s="931" t="s">
        <v>195</v>
      </c>
      <c r="M201" s="931">
        <v>80</v>
      </c>
      <c r="N201" s="947" t="s">
        <v>174</v>
      </c>
      <c r="O201" s="931" t="s">
        <v>175</v>
      </c>
      <c r="P201" s="948" t="s">
        <v>155</v>
      </c>
      <c r="Q201" s="931" t="s">
        <v>71</v>
      </c>
      <c r="R201" s="933"/>
      <c r="S201" s="933"/>
      <c r="T201" s="931"/>
      <c r="U201" s="931"/>
      <c r="V201" s="934"/>
      <c r="W201" s="931"/>
      <c r="X201" s="931"/>
      <c r="Y201" s="947"/>
      <c r="Z201" s="1323"/>
      <c r="AA201" s="931">
        <v>14716</v>
      </c>
      <c r="AB201" s="1313">
        <f t="shared" si="32"/>
        <v>14.715999999999999</v>
      </c>
      <c r="AC201" s="935">
        <v>13</v>
      </c>
      <c r="AD201" s="936">
        <v>13</v>
      </c>
      <c r="AE201" s="936">
        <v>13</v>
      </c>
      <c r="AF201" s="936">
        <v>13</v>
      </c>
      <c r="AG201" s="936">
        <v>13</v>
      </c>
      <c r="AH201" s="1314"/>
      <c r="AI201" s="1271">
        <f>+VLOOKUP(C201,Itemizado_Piping!$C:$K,9,FALSE)</f>
        <v>1.772</v>
      </c>
      <c r="AJ201" s="1149">
        <v>0.79505300353356889</v>
      </c>
      <c r="AK201" s="1150">
        <v>11.7</v>
      </c>
      <c r="AL201" s="1149">
        <f t="shared" si="33"/>
        <v>0</v>
      </c>
      <c r="AM201" s="1135">
        <f t="shared" si="34"/>
        <v>0</v>
      </c>
      <c r="AN201" s="1328">
        <f t="shared" si="35"/>
        <v>0.79505300353356889</v>
      </c>
      <c r="AO201" s="1127">
        <f t="shared" si="47"/>
        <v>11.7</v>
      </c>
      <c r="AP201" s="1318">
        <f t="shared" si="37"/>
        <v>0</v>
      </c>
      <c r="AQ201" s="1319"/>
      <c r="AR201" s="1139">
        <f t="shared" si="38"/>
        <v>13</v>
      </c>
      <c r="AS201" s="1325">
        <f t="shared" si="39"/>
        <v>13</v>
      </c>
      <c r="AT201" s="1325">
        <f t="shared" si="40"/>
        <v>13</v>
      </c>
      <c r="AU201" s="1325">
        <f t="shared" si="41"/>
        <v>13</v>
      </c>
      <c r="AV201" s="1141">
        <f t="shared" si="42"/>
        <v>0</v>
      </c>
      <c r="AW201" s="1329">
        <v>0.79505300353356889</v>
      </c>
      <c r="AX201" s="1141">
        <v>11.7</v>
      </c>
      <c r="AY201" s="1149">
        <f t="shared" si="43"/>
        <v>0</v>
      </c>
      <c r="AZ201" s="1141">
        <f t="shared" si="44"/>
        <v>0</v>
      </c>
      <c r="BA201" s="1149">
        <f t="shared" si="45"/>
        <v>0.79505300353356889</v>
      </c>
      <c r="BB201" s="1141">
        <f t="shared" si="46"/>
        <v>11.7</v>
      </c>
    </row>
    <row r="202" spans="2:54" ht="14.65" customHeight="1">
      <c r="B202" s="911">
        <v>196</v>
      </c>
      <c r="C202" s="913" t="s">
        <v>3036</v>
      </c>
      <c r="D202" s="931" t="s">
        <v>150</v>
      </c>
      <c r="E202" s="928" t="s">
        <v>7</v>
      </c>
      <c r="F202" s="931"/>
      <c r="G202" s="952" t="s">
        <v>439</v>
      </c>
      <c r="H202" s="931">
        <v>0</v>
      </c>
      <c r="I202" s="931" t="s">
        <v>440</v>
      </c>
      <c r="J202" s="931">
        <v>1104</v>
      </c>
      <c r="K202" s="931">
        <v>1</v>
      </c>
      <c r="L202" s="931" t="s">
        <v>195</v>
      </c>
      <c r="M202" s="931">
        <v>80</v>
      </c>
      <c r="N202" s="947" t="s">
        <v>174</v>
      </c>
      <c r="O202" s="931" t="s">
        <v>175</v>
      </c>
      <c r="P202" s="948" t="s">
        <v>155</v>
      </c>
      <c r="Q202" s="931" t="s">
        <v>168</v>
      </c>
      <c r="R202" s="933"/>
      <c r="S202" s="933"/>
      <c r="T202" s="931"/>
      <c r="U202" s="931"/>
      <c r="V202" s="934"/>
      <c r="W202" s="931"/>
      <c r="X202" s="931"/>
      <c r="Y202" s="947"/>
      <c r="Z202" s="1323"/>
      <c r="AA202" s="931">
        <v>3320</v>
      </c>
      <c r="AB202" s="1313">
        <f t="shared" si="32"/>
        <v>3.32</v>
      </c>
      <c r="AC202" s="935"/>
      <c r="AD202" s="936"/>
      <c r="AE202" s="936"/>
      <c r="AF202" s="936"/>
      <c r="AG202" s="936"/>
      <c r="AH202" s="1314"/>
      <c r="AI202" s="1271">
        <f>+VLOOKUP(C202,Itemizado_Piping!$C:$K,9,FALSE)</f>
        <v>1.772</v>
      </c>
      <c r="AJ202" s="1149">
        <v>0</v>
      </c>
      <c r="AK202" s="1150">
        <v>0</v>
      </c>
      <c r="AL202" s="1149">
        <f t="shared" si="33"/>
        <v>0</v>
      </c>
      <c r="AM202" s="1135">
        <f t="shared" si="34"/>
        <v>0</v>
      </c>
      <c r="AN202" s="1328">
        <f t="shared" si="35"/>
        <v>0</v>
      </c>
      <c r="AO202" s="1127">
        <f t="shared" si="47"/>
        <v>0</v>
      </c>
      <c r="AP202" s="1318">
        <f t="shared" si="37"/>
        <v>0</v>
      </c>
      <c r="AQ202" s="1319"/>
      <c r="AR202" s="1139">
        <f t="shared" si="38"/>
        <v>0</v>
      </c>
      <c r="AS202" s="1325">
        <f t="shared" si="39"/>
        <v>0</v>
      </c>
      <c r="AT202" s="1325">
        <f t="shared" si="40"/>
        <v>0</v>
      </c>
      <c r="AU202" s="1325">
        <f t="shared" si="41"/>
        <v>0</v>
      </c>
      <c r="AV202" s="1141">
        <f t="shared" si="42"/>
        <v>0</v>
      </c>
      <c r="AW202" s="1329">
        <v>0</v>
      </c>
      <c r="AX202" s="1141">
        <v>0</v>
      </c>
      <c r="AY202" s="1149">
        <f t="shared" si="43"/>
        <v>0</v>
      </c>
      <c r="AZ202" s="1141">
        <f t="shared" si="44"/>
        <v>0</v>
      </c>
      <c r="BA202" s="1149">
        <f t="shared" si="45"/>
        <v>0</v>
      </c>
      <c r="BB202" s="1141">
        <f t="shared" si="46"/>
        <v>0</v>
      </c>
    </row>
    <row r="203" spans="2:54" ht="14.65" customHeight="1">
      <c r="B203" s="911">
        <v>197</v>
      </c>
      <c r="C203" s="913" t="s">
        <v>3463</v>
      </c>
      <c r="D203" s="931" t="s">
        <v>150</v>
      </c>
      <c r="E203" s="928" t="s">
        <v>7</v>
      </c>
      <c r="F203" s="931" t="s">
        <v>403</v>
      </c>
      <c r="G203" s="931"/>
      <c r="H203" s="931"/>
      <c r="I203" s="931" t="s">
        <v>441</v>
      </c>
      <c r="J203" s="931">
        <v>1133</v>
      </c>
      <c r="K203" s="931"/>
      <c r="L203" s="931" t="s">
        <v>103</v>
      </c>
      <c r="M203" s="931">
        <v>100</v>
      </c>
      <c r="N203" s="947" t="s">
        <v>179</v>
      </c>
      <c r="O203" s="931" t="s">
        <v>180</v>
      </c>
      <c r="P203" s="948" t="s">
        <v>155</v>
      </c>
      <c r="Q203" s="931" t="s">
        <v>71</v>
      </c>
      <c r="R203" s="933" t="s">
        <v>402</v>
      </c>
      <c r="S203" s="933" t="s">
        <v>442</v>
      </c>
      <c r="T203" s="931"/>
      <c r="U203" s="931">
        <v>200</v>
      </c>
      <c r="V203" s="934"/>
      <c r="W203" s="931"/>
      <c r="X203" s="931"/>
      <c r="Y203" s="947"/>
      <c r="Z203" s="954" t="s">
        <v>3765</v>
      </c>
      <c r="AA203" s="931"/>
      <c r="AB203" s="1313">
        <f t="shared" si="32"/>
        <v>0</v>
      </c>
      <c r="AC203" s="935"/>
      <c r="AD203" s="936"/>
      <c r="AE203" s="936"/>
      <c r="AF203" s="936"/>
      <c r="AG203" s="936"/>
      <c r="AH203" s="1314"/>
      <c r="AI203" s="1271"/>
      <c r="AJ203" s="1149">
        <v>0</v>
      </c>
      <c r="AK203" s="1150">
        <v>0</v>
      </c>
      <c r="AL203" s="1149">
        <f t="shared" si="33"/>
        <v>0</v>
      </c>
      <c r="AM203" s="1135">
        <f t="shared" si="34"/>
        <v>0</v>
      </c>
      <c r="AN203" s="1328">
        <f t="shared" si="35"/>
        <v>0</v>
      </c>
      <c r="AO203" s="1127">
        <f t="shared" si="47"/>
        <v>0</v>
      </c>
      <c r="AP203" s="1318">
        <f t="shared" si="37"/>
        <v>0</v>
      </c>
      <c r="AQ203" s="1319"/>
      <c r="AR203" s="1139">
        <f t="shared" si="38"/>
        <v>0</v>
      </c>
      <c r="AS203" s="1325">
        <f t="shared" si="39"/>
        <v>0</v>
      </c>
      <c r="AT203" s="1325">
        <f t="shared" si="40"/>
        <v>0</v>
      </c>
      <c r="AU203" s="1325">
        <f t="shared" si="41"/>
        <v>0</v>
      </c>
      <c r="AV203" s="1141">
        <f t="shared" si="42"/>
        <v>0</v>
      </c>
      <c r="AW203" s="1329">
        <v>0</v>
      </c>
      <c r="AX203" s="1141">
        <v>0</v>
      </c>
      <c r="AY203" s="1149">
        <f t="shared" si="43"/>
        <v>0</v>
      </c>
      <c r="AZ203" s="1141">
        <f t="shared" si="44"/>
        <v>0</v>
      </c>
      <c r="BA203" s="1149">
        <f t="shared" si="45"/>
        <v>0</v>
      </c>
      <c r="BB203" s="1141">
        <f t="shared" si="46"/>
        <v>0</v>
      </c>
    </row>
    <row r="204" spans="2:54" ht="14.65" customHeight="1">
      <c r="B204" s="911">
        <v>198</v>
      </c>
      <c r="C204" s="913" t="s">
        <v>3036</v>
      </c>
      <c r="D204" s="931" t="s">
        <v>150</v>
      </c>
      <c r="E204" s="928" t="s">
        <v>7</v>
      </c>
      <c r="F204" s="931"/>
      <c r="G204" s="931" t="s">
        <v>443</v>
      </c>
      <c r="H204" s="931"/>
      <c r="I204" s="931" t="s">
        <v>444</v>
      </c>
      <c r="J204" s="931">
        <v>1134</v>
      </c>
      <c r="K204" s="931">
        <v>1</v>
      </c>
      <c r="L204" s="931" t="s">
        <v>195</v>
      </c>
      <c r="M204" s="931">
        <v>80</v>
      </c>
      <c r="N204" s="947" t="s">
        <v>174</v>
      </c>
      <c r="O204" s="931" t="s">
        <v>175</v>
      </c>
      <c r="P204" s="948" t="s">
        <v>155</v>
      </c>
      <c r="Q204" s="931" t="s">
        <v>168</v>
      </c>
      <c r="R204" s="933"/>
      <c r="S204" s="933"/>
      <c r="T204" s="931"/>
      <c r="U204" s="931"/>
      <c r="V204" s="934"/>
      <c r="W204" s="931"/>
      <c r="X204" s="931"/>
      <c r="Y204" s="947"/>
      <c r="Z204" s="954" t="s">
        <v>3765</v>
      </c>
      <c r="AA204" s="931">
        <v>3055</v>
      </c>
      <c r="AB204" s="1313">
        <f t="shared" si="32"/>
        <v>3.0550000000000002</v>
      </c>
      <c r="AC204" s="935"/>
      <c r="AD204" s="936"/>
      <c r="AE204" s="936"/>
      <c r="AF204" s="936"/>
      <c r="AG204" s="936"/>
      <c r="AH204" s="1314"/>
      <c r="AI204" s="1271">
        <f>+VLOOKUP(C204,Itemizado_Piping!$C:$K,9,FALSE)</f>
        <v>1.772</v>
      </c>
      <c r="AJ204" s="1149">
        <v>0</v>
      </c>
      <c r="AK204" s="1150">
        <v>0</v>
      </c>
      <c r="AL204" s="1149">
        <f t="shared" si="33"/>
        <v>0</v>
      </c>
      <c r="AM204" s="1135">
        <f t="shared" si="34"/>
        <v>0</v>
      </c>
      <c r="AN204" s="1328">
        <f t="shared" si="35"/>
        <v>0</v>
      </c>
      <c r="AO204" s="1127">
        <f t="shared" si="47"/>
        <v>0</v>
      </c>
      <c r="AP204" s="1318">
        <f t="shared" si="37"/>
        <v>0</v>
      </c>
      <c r="AQ204" s="1319"/>
      <c r="AR204" s="1139">
        <f t="shared" si="38"/>
        <v>0</v>
      </c>
      <c r="AS204" s="1325">
        <f t="shared" si="39"/>
        <v>0</v>
      </c>
      <c r="AT204" s="1325">
        <f t="shared" si="40"/>
        <v>0</v>
      </c>
      <c r="AU204" s="1325">
        <f t="shared" si="41"/>
        <v>0</v>
      </c>
      <c r="AV204" s="1141">
        <f t="shared" si="42"/>
        <v>0</v>
      </c>
      <c r="AW204" s="1329">
        <v>0</v>
      </c>
      <c r="AX204" s="1141">
        <v>0</v>
      </c>
      <c r="AY204" s="1149">
        <f t="shared" si="43"/>
        <v>0</v>
      </c>
      <c r="AZ204" s="1141">
        <f t="shared" si="44"/>
        <v>0</v>
      </c>
      <c r="BA204" s="1149">
        <f t="shared" si="45"/>
        <v>0</v>
      </c>
      <c r="BB204" s="1141">
        <f t="shared" si="46"/>
        <v>0</v>
      </c>
    </row>
    <row r="205" spans="2:54" ht="14.65" customHeight="1">
      <c r="B205" s="911">
        <v>199</v>
      </c>
      <c r="C205" s="913" t="s">
        <v>3036</v>
      </c>
      <c r="D205" s="931" t="s">
        <v>150</v>
      </c>
      <c r="E205" s="928" t="s">
        <v>7</v>
      </c>
      <c r="F205" s="931" t="s">
        <v>403</v>
      </c>
      <c r="G205" s="931" t="s">
        <v>445</v>
      </c>
      <c r="H205" s="931"/>
      <c r="I205" s="931" t="s">
        <v>446</v>
      </c>
      <c r="J205" s="931">
        <v>1134</v>
      </c>
      <c r="K205" s="931">
        <v>1</v>
      </c>
      <c r="L205" s="931" t="s">
        <v>195</v>
      </c>
      <c r="M205" s="931">
        <v>80</v>
      </c>
      <c r="N205" s="947" t="s">
        <v>174</v>
      </c>
      <c r="O205" s="931" t="s">
        <v>175</v>
      </c>
      <c r="P205" s="948" t="s">
        <v>155</v>
      </c>
      <c r="Q205" s="931" t="s">
        <v>71</v>
      </c>
      <c r="R205" s="933" t="s">
        <v>447</v>
      </c>
      <c r="S205" s="933" t="s">
        <v>448</v>
      </c>
      <c r="T205" s="931"/>
      <c r="U205" s="931">
        <v>110</v>
      </c>
      <c r="V205" s="934"/>
      <c r="W205" s="931"/>
      <c r="X205" s="931"/>
      <c r="Y205" s="947"/>
      <c r="Z205" s="954" t="s">
        <v>3765</v>
      </c>
      <c r="AA205" s="931">
        <v>7713</v>
      </c>
      <c r="AB205" s="1313">
        <f t="shared" si="32"/>
        <v>7.7130000000000001</v>
      </c>
      <c r="AC205" s="935"/>
      <c r="AD205" s="936"/>
      <c r="AE205" s="936"/>
      <c r="AF205" s="936"/>
      <c r="AG205" s="936"/>
      <c r="AH205" s="1314"/>
      <c r="AI205" s="1271">
        <f>+VLOOKUP(C205,Itemizado_Piping!$C:$K,9,FALSE)</f>
        <v>1.772</v>
      </c>
      <c r="AJ205" s="1149">
        <v>0</v>
      </c>
      <c r="AK205" s="1150">
        <v>0</v>
      </c>
      <c r="AL205" s="1149">
        <f t="shared" si="33"/>
        <v>0</v>
      </c>
      <c r="AM205" s="1135">
        <f t="shared" si="34"/>
        <v>0</v>
      </c>
      <c r="AN205" s="1328">
        <f t="shared" si="35"/>
        <v>0</v>
      </c>
      <c r="AO205" s="1127">
        <f t="shared" si="47"/>
        <v>0</v>
      </c>
      <c r="AP205" s="1318">
        <f t="shared" si="37"/>
        <v>0</v>
      </c>
      <c r="AQ205" s="1319"/>
      <c r="AR205" s="1139">
        <f t="shared" si="38"/>
        <v>0</v>
      </c>
      <c r="AS205" s="1325">
        <f t="shared" si="39"/>
        <v>0</v>
      </c>
      <c r="AT205" s="1325">
        <f t="shared" si="40"/>
        <v>0</v>
      </c>
      <c r="AU205" s="1325">
        <f t="shared" si="41"/>
        <v>0</v>
      </c>
      <c r="AV205" s="1141">
        <f t="shared" si="42"/>
        <v>0</v>
      </c>
      <c r="AW205" s="1329">
        <v>0</v>
      </c>
      <c r="AX205" s="1141">
        <v>0</v>
      </c>
      <c r="AY205" s="1149">
        <f t="shared" si="43"/>
        <v>0</v>
      </c>
      <c r="AZ205" s="1141">
        <f t="shared" si="44"/>
        <v>0</v>
      </c>
      <c r="BA205" s="1149">
        <f t="shared" si="45"/>
        <v>0</v>
      </c>
      <c r="BB205" s="1141">
        <f t="shared" si="46"/>
        <v>0</v>
      </c>
    </row>
    <row r="206" spans="2:54" ht="14.65" customHeight="1">
      <c r="B206" s="911">
        <v>200</v>
      </c>
      <c r="C206" s="913" t="s">
        <v>3036</v>
      </c>
      <c r="D206" s="931" t="s">
        <v>150</v>
      </c>
      <c r="E206" s="928" t="s">
        <v>7</v>
      </c>
      <c r="F206" s="931" t="s">
        <v>403</v>
      </c>
      <c r="G206" s="931" t="s">
        <v>445</v>
      </c>
      <c r="H206" s="931"/>
      <c r="I206" s="931" t="s">
        <v>446</v>
      </c>
      <c r="J206" s="931">
        <v>1134</v>
      </c>
      <c r="K206" s="931">
        <v>2</v>
      </c>
      <c r="L206" s="931" t="s">
        <v>195</v>
      </c>
      <c r="M206" s="931">
        <v>80</v>
      </c>
      <c r="N206" s="947" t="s">
        <v>174</v>
      </c>
      <c r="O206" s="931" t="s">
        <v>175</v>
      </c>
      <c r="P206" s="948" t="s">
        <v>155</v>
      </c>
      <c r="Q206" s="931" t="s">
        <v>71</v>
      </c>
      <c r="R206" s="933"/>
      <c r="S206" s="933"/>
      <c r="T206" s="931"/>
      <c r="U206" s="931"/>
      <c r="V206" s="934"/>
      <c r="W206" s="931"/>
      <c r="X206" s="931"/>
      <c r="Y206" s="947"/>
      <c r="Z206" s="954" t="s">
        <v>3765</v>
      </c>
      <c r="AA206" s="931">
        <v>8541</v>
      </c>
      <c r="AB206" s="1313">
        <f t="shared" si="32"/>
        <v>8.5410000000000004</v>
      </c>
      <c r="AC206" s="935"/>
      <c r="AD206" s="936"/>
      <c r="AE206" s="936"/>
      <c r="AF206" s="936"/>
      <c r="AG206" s="936"/>
      <c r="AH206" s="1314"/>
      <c r="AI206" s="1271">
        <f>+VLOOKUP(C206,Itemizado_Piping!$C:$K,9,FALSE)</f>
        <v>1.772</v>
      </c>
      <c r="AJ206" s="1149">
        <v>0</v>
      </c>
      <c r="AK206" s="1150">
        <v>0</v>
      </c>
      <c r="AL206" s="1149">
        <f t="shared" si="33"/>
        <v>0</v>
      </c>
      <c r="AM206" s="1135">
        <f t="shared" si="34"/>
        <v>0</v>
      </c>
      <c r="AN206" s="1328">
        <f t="shared" si="35"/>
        <v>0</v>
      </c>
      <c r="AO206" s="1127">
        <f t="shared" si="47"/>
        <v>0</v>
      </c>
      <c r="AP206" s="1318">
        <f t="shared" si="37"/>
        <v>0</v>
      </c>
      <c r="AQ206" s="1319"/>
      <c r="AR206" s="1139">
        <f t="shared" si="38"/>
        <v>0</v>
      </c>
      <c r="AS206" s="1325">
        <f t="shared" si="39"/>
        <v>0</v>
      </c>
      <c r="AT206" s="1325">
        <f t="shared" si="40"/>
        <v>0</v>
      </c>
      <c r="AU206" s="1325">
        <f t="shared" si="41"/>
        <v>0</v>
      </c>
      <c r="AV206" s="1141">
        <f t="shared" si="42"/>
        <v>0</v>
      </c>
      <c r="AW206" s="1329">
        <v>0</v>
      </c>
      <c r="AX206" s="1141">
        <v>0</v>
      </c>
      <c r="AY206" s="1149">
        <f t="shared" si="43"/>
        <v>0</v>
      </c>
      <c r="AZ206" s="1141">
        <f t="shared" si="44"/>
        <v>0</v>
      </c>
      <c r="BA206" s="1149">
        <f t="shared" si="45"/>
        <v>0</v>
      </c>
      <c r="BB206" s="1141">
        <f t="shared" si="46"/>
        <v>0</v>
      </c>
    </row>
    <row r="207" spans="2:54" ht="14.65" customHeight="1">
      <c r="B207" s="911">
        <v>201</v>
      </c>
      <c r="C207" s="913" t="s">
        <v>3036</v>
      </c>
      <c r="D207" s="931" t="s">
        <v>150</v>
      </c>
      <c r="E207" s="928" t="s">
        <v>7</v>
      </c>
      <c r="F207" s="931"/>
      <c r="G207" s="931" t="s">
        <v>449</v>
      </c>
      <c r="H207" s="931"/>
      <c r="I207" s="931" t="s">
        <v>450</v>
      </c>
      <c r="J207" s="931">
        <v>1135</v>
      </c>
      <c r="K207" s="931">
        <v>1</v>
      </c>
      <c r="L207" s="931" t="s">
        <v>195</v>
      </c>
      <c r="M207" s="931">
        <v>80</v>
      </c>
      <c r="N207" s="947" t="s">
        <v>174</v>
      </c>
      <c r="O207" s="931" t="s">
        <v>175</v>
      </c>
      <c r="P207" s="948" t="s">
        <v>155</v>
      </c>
      <c r="Q207" s="931" t="s">
        <v>168</v>
      </c>
      <c r="R207" s="933"/>
      <c r="S207" s="933"/>
      <c r="T207" s="931"/>
      <c r="U207" s="931"/>
      <c r="V207" s="934"/>
      <c r="W207" s="931"/>
      <c r="X207" s="931"/>
      <c r="Y207" s="947"/>
      <c r="Z207" s="954" t="s">
        <v>3765</v>
      </c>
      <c r="AA207" s="931">
        <v>3055</v>
      </c>
      <c r="AB207" s="1313">
        <f t="shared" si="32"/>
        <v>3.0550000000000002</v>
      </c>
      <c r="AC207" s="935"/>
      <c r="AD207" s="936"/>
      <c r="AE207" s="936"/>
      <c r="AF207" s="936"/>
      <c r="AG207" s="936"/>
      <c r="AH207" s="1314"/>
      <c r="AI207" s="1271">
        <f>+VLOOKUP(C207,Itemizado_Piping!$C:$K,9,FALSE)</f>
        <v>1.772</v>
      </c>
      <c r="AJ207" s="1149">
        <v>0</v>
      </c>
      <c r="AK207" s="1150">
        <v>0</v>
      </c>
      <c r="AL207" s="1149">
        <f t="shared" si="33"/>
        <v>0</v>
      </c>
      <c r="AM207" s="1135">
        <f t="shared" si="34"/>
        <v>0</v>
      </c>
      <c r="AN207" s="1328">
        <f t="shared" si="35"/>
        <v>0</v>
      </c>
      <c r="AO207" s="1127">
        <f t="shared" si="47"/>
        <v>0</v>
      </c>
      <c r="AP207" s="1318">
        <f t="shared" si="37"/>
        <v>0</v>
      </c>
      <c r="AQ207" s="1319"/>
      <c r="AR207" s="1139">
        <f t="shared" si="38"/>
        <v>0</v>
      </c>
      <c r="AS207" s="1325">
        <f t="shared" si="39"/>
        <v>0</v>
      </c>
      <c r="AT207" s="1325">
        <f t="shared" si="40"/>
        <v>0</v>
      </c>
      <c r="AU207" s="1325">
        <f t="shared" si="41"/>
        <v>0</v>
      </c>
      <c r="AV207" s="1141">
        <f t="shared" si="42"/>
        <v>0</v>
      </c>
      <c r="AW207" s="1329">
        <v>0</v>
      </c>
      <c r="AX207" s="1141">
        <v>0</v>
      </c>
      <c r="AY207" s="1149">
        <f t="shared" si="43"/>
        <v>0</v>
      </c>
      <c r="AZ207" s="1141">
        <f t="shared" si="44"/>
        <v>0</v>
      </c>
      <c r="BA207" s="1149">
        <f t="shared" si="45"/>
        <v>0</v>
      </c>
      <c r="BB207" s="1141">
        <f t="shared" si="46"/>
        <v>0</v>
      </c>
    </row>
    <row r="208" spans="2:54" ht="14.65" customHeight="1">
      <c r="B208" s="911">
        <v>202</v>
      </c>
      <c r="C208" s="913" t="s">
        <v>3036</v>
      </c>
      <c r="D208" s="931" t="s">
        <v>150</v>
      </c>
      <c r="E208" s="928" t="s">
        <v>7</v>
      </c>
      <c r="F208" s="931" t="s">
        <v>403</v>
      </c>
      <c r="G208" s="931" t="s">
        <v>451</v>
      </c>
      <c r="H208" s="931"/>
      <c r="I208" s="931" t="s">
        <v>452</v>
      </c>
      <c r="J208" s="931">
        <v>1135</v>
      </c>
      <c r="K208" s="931">
        <v>1</v>
      </c>
      <c r="L208" s="931" t="s">
        <v>195</v>
      </c>
      <c r="M208" s="931">
        <v>80</v>
      </c>
      <c r="N208" s="947" t="s">
        <v>174</v>
      </c>
      <c r="O208" s="931" t="s">
        <v>175</v>
      </c>
      <c r="P208" s="948" t="s">
        <v>155</v>
      </c>
      <c r="Q208" s="931" t="s">
        <v>71</v>
      </c>
      <c r="R208" s="933" t="s">
        <v>447</v>
      </c>
      <c r="S208" s="933" t="s">
        <v>448</v>
      </c>
      <c r="T208" s="931"/>
      <c r="U208" s="931">
        <v>110</v>
      </c>
      <c r="V208" s="934"/>
      <c r="W208" s="931"/>
      <c r="X208" s="931"/>
      <c r="Y208" s="947"/>
      <c r="Z208" s="954" t="s">
        <v>3765</v>
      </c>
      <c r="AA208" s="931">
        <v>4037</v>
      </c>
      <c r="AB208" s="1313">
        <f t="shared" si="32"/>
        <v>4.0369999999999999</v>
      </c>
      <c r="AC208" s="935"/>
      <c r="AD208" s="936"/>
      <c r="AE208" s="936"/>
      <c r="AF208" s="936"/>
      <c r="AG208" s="936"/>
      <c r="AH208" s="1314"/>
      <c r="AI208" s="1271">
        <f>+VLOOKUP(C208,Itemizado_Piping!$C:$K,9,FALSE)</f>
        <v>1.772</v>
      </c>
      <c r="AJ208" s="1149">
        <v>0</v>
      </c>
      <c r="AK208" s="1150">
        <v>0</v>
      </c>
      <c r="AL208" s="1149">
        <f t="shared" si="33"/>
        <v>0</v>
      </c>
      <c r="AM208" s="1135">
        <f t="shared" si="34"/>
        <v>0</v>
      </c>
      <c r="AN208" s="1328">
        <f t="shared" si="35"/>
        <v>0</v>
      </c>
      <c r="AO208" s="1127">
        <f t="shared" si="47"/>
        <v>0</v>
      </c>
      <c r="AP208" s="1318">
        <f t="shared" si="37"/>
        <v>0</v>
      </c>
      <c r="AQ208" s="1319"/>
      <c r="AR208" s="1139">
        <f t="shared" si="38"/>
        <v>0</v>
      </c>
      <c r="AS208" s="1325">
        <f t="shared" si="39"/>
        <v>0</v>
      </c>
      <c r="AT208" s="1325">
        <f t="shared" si="40"/>
        <v>0</v>
      </c>
      <c r="AU208" s="1325">
        <f t="shared" si="41"/>
        <v>0</v>
      </c>
      <c r="AV208" s="1141">
        <f t="shared" si="42"/>
        <v>0</v>
      </c>
      <c r="AW208" s="1329">
        <v>0</v>
      </c>
      <c r="AX208" s="1141">
        <v>0</v>
      </c>
      <c r="AY208" s="1149">
        <f t="shared" si="43"/>
        <v>0</v>
      </c>
      <c r="AZ208" s="1141">
        <f t="shared" si="44"/>
        <v>0</v>
      </c>
      <c r="BA208" s="1149">
        <f t="shared" si="45"/>
        <v>0</v>
      </c>
      <c r="BB208" s="1141">
        <f t="shared" si="46"/>
        <v>0</v>
      </c>
    </row>
    <row r="209" spans="2:54" ht="14.65" customHeight="1">
      <c r="B209" s="911">
        <v>203</v>
      </c>
      <c r="C209" s="913" t="s">
        <v>3036</v>
      </c>
      <c r="D209" s="931" t="s">
        <v>150</v>
      </c>
      <c r="E209" s="928" t="s">
        <v>7</v>
      </c>
      <c r="F209" s="931" t="s">
        <v>403</v>
      </c>
      <c r="G209" s="931" t="s">
        <v>451</v>
      </c>
      <c r="H209" s="931"/>
      <c r="I209" s="931" t="s">
        <v>452</v>
      </c>
      <c r="J209" s="931">
        <v>1135</v>
      </c>
      <c r="K209" s="931">
        <v>2</v>
      </c>
      <c r="L209" s="931" t="s">
        <v>195</v>
      </c>
      <c r="M209" s="931">
        <v>80</v>
      </c>
      <c r="N209" s="947" t="s">
        <v>174</v>
      </c>
      <c r="O209" s="931" t="s">
        <v>175</v>
      </c>
      <c r="P209" s="948" t="s">
        <v>155</v>
      </c>
      <c r="Q209" s="931" t="s">
        <v>71</v>
      </c>
      <c r="R209" s="933"/>
      <c r="S209" s="933"/>
      <c r="T209" s="931"/>
      <c r="U209" s="931"/>
      <c r="V209" s="934"/>
      <c r="W209" s="931"/>
      <c r="X209" s="931"/>
      <c r="Y209" s="947"/>
      <c r="Z209" s="954" t="s">
        <v>3765</v>
      </c>
      <c r="AA209" s="931">
        <v>3692</v>
      </c>
      <c r="AB209" s="1313">
        <f t="shared" si="32"/>
        <v>3.6920000000000002</v>
      </c>
      <c r="AC209" s="935"/>
      <c r="AD209" s="936"/>
      <c r="AE209" s="936"/>
      <c r="AF209" s="936"/>
      <c r="AG209" s="936"/>
      <c r="AH209" s="1314"/>
      <c r="AI209" s="1271">
        <f>+VLOOKUP(C209,Itemizado_Piping!$C:$K,9,FALSE)</f>
        <v>1.772</v>
      </c>
      <c r="AJ209" s="1149">
        <v>0</v>
      </c>
      <c r="AK209" s="1150">
        <v>0</v>
      </c>
      <c r="AL209" s="1149">
        <f t="shared" si="33"/>
        <v>0</v>
      </c>
      <c r="AM209" s="1135">
        <f t="shared" si="34"/>
        <v>0</v>
      </c>
      <c r="AN209" s="1328">
        <f t="shared" si="35"/>
        <v>0</v>
      </c>
      <c r="AO209" s="1127">
        <f t="shared" si="47"/>
        <v>0</v>
      </c>
      <c r="AP209" s="1318">
        <f t="shared" si="37"/>
        <v>0</v>
      </c>
      <c r="AQ209" s="1319"/>
      <c r="AR209" s="1139">
        <f t="shared" si="38"/>
        <v>0</v>
      </c>
      <c r="AS209" s="1325">
        <f t="shared" si="39"/>
        <v>0</v>
      </c>
      <c r="AT209" s="1325">
        <f t="shared" si="40"/>
        <v>0</v>
      </c>
      <c r="AU209" s="1325">
        <f t="shared" si="41"/>
        <v>0</v>
      </c>
      <c r="AV209" s="1141">
        <f t="shared" si="42"/>
        <v>0</v>
      </c>
      <c r="AW209" s="1329">
        <v>0</v>
      </c>
      <c r="AX209" s="1141">
        <v>0</v>
      </c>
      <c r="AY209" s="1149">
        <f t="shared" si="43"/>
        <v>0</v>
      </c>
      <c r="AZ209" s="1141">
        <f t="shared" si="44"/>
        <v>0</v>
      </c>
      <c r="BA209" s="1149">
        <f t="shared" si="45"/>
        <v>0</v>
      </c>
      <c r="BB209" s="1141">
        <f t="shared" si="46"/>
        <v>0</v>
      </c>
    </row>
    <row r="210" spans="2:54" ht="14.65" customHeight="1">
      <c r="B210" s="911">
        <v>204</v>
      </c>
      <c r="C210" s="913" t="s">
        <v>3036</v>
      </c>
      <c r="D210" s="931" t="s">
        <v>150</v>
      </c>
      <c r="E210" s="928" t="s">
        <v>7</v>
      </c>
      <c r="F210" s="931" t="s">
        <v>403</v>
      </c>
      <c r="G210" s="931" t="s">
        <v>451</v>
      </c>
      <c r="H210" s="931"/>
      <c r="I210" s="931" t="s">
        <v>452</v>
      </c>
      <c r="J210" s="931">
        <v>1135</v>
      </c>
      <c r="K210" s="931">
        <v>3</v>
      </c>
      <c r="L210" s="931" t="s">
        <v>195</v>
      </c>
      <c r="M210" s="931">
        <v>80</v>
      </c>
      <c r="N210" s="947" t="s">
        <v>174</v>
      </c>
      <c r="O210" s="931" t="s">
        <v>175</v>
      </c>
      <c r="P210" s="948" t="s">
        <v>155</v>
      </c>
      <c r="Q210" s="931" t="s">
        <v>71</v>
      </c>
      <c r="R210" s="933"/>
      <c r="S210" s="933"/>
      <c r="T210" s="931"/>
      <c r="U210" s="931"/>
      <c r="V210" s="934"/>
      <c r="W210" s="931"/>
      <c r="X210" s="931"/>
      <c r="Y210" s="947"/>
      <c r="Z210" s="954" t="s">
        <v>3765</v>
      </c>
      <c r="AA210" s="931">
        <v>9162</v>
      </c>
      <c r="AB210" s="1313">
        <f t="shared" si="32"/>
        <v>9.1620000000000008</v>
      </c>
      <c r="AC210" s="935"/>
      <c r="AD210" s="936"/>
      <c r="AE210" s="936"/>
      <c r="AF210" s="936"/>
      <c r="AG210" s="936"/>
      <c r="AH210" s="1314"/>
      <c r="AI210" s="1271">
        <f>+VLOOKUP(C210,Itemizado_Piping!$C:$K,9,FALSE)</f>
        <v>1.772</v>
      </c>
      <c r="AJ210" s="1149">
        <v>0</v>
      </c>
      <c r="AK210" s="1150">
        <v>0</v>
      </c>
      <c r="AL210" s="1149">
        <f t="shared" si="33"/>
        <v>0</v>
      </c>
      <c r="AM210" s="1135">
        <f t="shared" si="34"/>
        <v>0</v>
      </c>
      <c r="AN210" s="1328">
        <f t="shared" si="35"/>
        <v>0</v>
      </c>
      <c r="AO210" s="1127">
        <f t="shared" si="47"/>
        <v>0</v>
      </c>
      <c r="AP210" s="1318">
        <f t="shared" si="37"/>
        <v>0</v>
      </c>
      <c r="AQ210" s="1319"/>
      <c r="AR210" s="1139">
        <f t="shared" si="38"/>
        <v>0</v>
      </c>
      <c r="AS210" s="1325">
        <f t="shared" si="39"/>
        <v>0</v>
      </c>
      <c r="AT210" s="1325">
        <f t="shared" si="40"/>
        <v>0</v>
      </c>
      <c r="AU210" s="1325">
        <f t="shared" si="41"/>
        <v>0</v>
      </c>
      <c r="AV210" s="1141">
        <f t="shared" si="42"/>
        <v>0</v>
      </c>
      <c r="AW210" s="1329">
        <v>0</v>
      </c>
      <c r="AX210" s="1141">
        <v>0</v>
      </c>
      <c r="AY210" s="1149">
        <f t="shared" si="43"/>
        <v>0</v>
      </c>
      <c r="AZ210" s="1141">
        <f t="shared" si="44"/>
        <v>0</v>
      </c>
      <c r="BA210" s="1149">
        <f t="shared" si="45"/>
        <v>0</v>
      </c>
      <c r="BB210" s="1141">
        <f t="shared" si="46"/>
        <v>0</v>
      </c>
    </row>
    <row r="211" spans="2:54" ht="14.65" customHeight="1">
      <c r="B211" s="911">
        <v>205</v>
      </c>
      <c r="C211" s="913" t="s">
        <v>3463</v>
      </c>
      <c r="D211" s="931" t="s">
        <v>150</v>
      </c>
      <c r="E211" s="928" t="s">
        <v>7</v>
      </c>
      <c r="F211" s="946" t="s">
        <v>403</v>
      </c>
      <c r="G211" s="946"/>
      <c r="H211" s="946"/>
      <c r="I211" s="946" t="s">
        <v>453</v>
      </c>
      <c r="J211" s="931">
        <v>1136</v>
      </c>
      <c r="K211" s="931"/>
      <c r="L211" s="931" t="s">
        <v>103</v>
      </c>
      <c r="M211" s="931">
        <v>100</v>
      </c>
      <c r="N211" s="947" t="s">
        <v>179</v>
      </c>
      <c r="O211" s="931" t="s">
        <v>180</v>
      </c>
      <c r="P211" s="948" t="s">
        <v>155</v>
      </c>
      <c r="Q211" s="931" t="s">
        <v>71</v>
      </c>
      <c r="R211" s="906" t="s">
        <v>402</v>
      </c>
      <c r="S211" s="906" t="s">
        <v>454</v>
      </c>
      <c r="T211" s="946"/>
      <c r="U211" s="946">
        <v>200</v>
      </c>
      <c r="V211" s="946"/>
      <c r="W211" s="946"/>
      <c r="X211" s="946"/>
      <c r="Y211" s="949"/>
      <c r="Z211" s="954" t="s">
        <v>3765</v>
      </c>
      <c r="AA211" s="931">
        <v>3500</v>
      </c>
      <c r="AB211" s="1313">
        <f t="shared" si="32"/>
        <v>3.5</v>
      </c>
      <c r="AC211" s="953"/>
      <c r="AD211" s="946"/>
      <c r="AE211" s="946"/>
      <c r="AF211" s="946"/>
      <c r="AG211" s="946"/>
      <c r="AH211" s="955"/>
      <c r="AI211" s="1271"/>
      <c r="AJ211" s="1149">
        <v>0</v>
      </c>
      <c r="AK211" s="1150">
        <v>0</v>
      </c>
      <c r="AL211" s="1149">
        <f t="shared" si="33"/>
        <v>0</v>
      </c>
      <c r="AM211" s="1135">
        <f t="shared" si="34"/>
        <v>0</v>
      </c>
      <c r="AN211" s="1328">
        <f t="shared" si="35"/>
        <v>0</v>
      </c>
      <c r="AO211" s="1127">
        <f t="shared" si="47"/>
        <v>0</v>
      </c>
      <c r="AP211" s="1318">
        <f t="shared" si="37"/>
        <v>0</v>
      </c>
      <c r="AQ211" s="1319"/>
      <c r="AR211" s="1139">
        <f t="shared" si="38"/>
        <v>0</v>
      </c>
      <c r="AS211" s="1325">
        <f t="shared" si="39"/>
        <v>0</v>
      </c>
      <c r="AT211" s="1325">
        <f t="shared" si="40"/>
        <v>0</v>
      </c>
      <c r="AU211" s="1325">
        <f t="shared" si="41"/>
        <v>0</v>
      </c>
      <c r="AV211" s="1141">
        <f t="shared" si="42"/>
        <v>0</v>
      </c>
      <c r="AW211" s="1329">
        <v>0</v>
      </c>
      <c r="AX211" s="1141">
        <v>0</v>
      </c>
      <c r="AY211" s="1149">
        <f t="shared" si="43"/>
        <v>0</v>
      </c>
      <c r="AZ211" s="1141">
        <f t="shared" si="44"/>
        <v>0</v>
      </c>
      <c r="BA211" s="1149">
        <f t="shared" si="45"/>
        <v>0</v>
      </c>
      <c r="BB211" s="1141">
        <f t="shared" si="46"/>
        <v>0</v>
      </c>
    </row>
    <row r="212" spans="2:54" ht="14.65" customHeight="1">
      <c r="B212" s="911">
        <v>206</v>
      </c>
      <c r="C212" s="913" t="s">
        <v>3463</v>
      </c>
      <c r="D212" s="931" t="s">
        <v>150</v>
      </c>
      <c r="E212" s="928" t="s">
        <v>7</v>
      </c>
      <c r="F212" s="946" t="s">
        <v>403</v>
      </c>
      <c r="G212" s="946"/>
      <c r="H212" s="946"/>
      <c r="I212" s="946" t="s">
        <v>3766</v>
      </c>
      <c r="J212" s="931">
        <v>1136</v>
      </c>
      <c r="K212" s="931"/>
      <c r="L212" s="931" t="s">
        <v>103</v>
      </c>
      <c r="M212" s="931">
        <v>100</v>
      </c>
      <c r="N212" s="947" t="s">
        <v>179</v>
      </c>
      <c r="O212" s="931" t="s">
        <v>180</v>
      </c>
      <c r="P212" s="948" t="s">
        <v>155</v>
      </c>
      <c r="Q212" s="931" t="s">
        <v>71</v>
      </c>
      <c r="R212" s="906" t="s">
        <v>402</v>
      </c>
      <c r="S212" s="906" t="s">
        <v>454</v>
      </c>
      <c r="T212" s="946"/>
      <c r="U212" s="946">
        <v>200</v>
      </c>
      <c r="V212" s="946"/>
      <c r="W212" s="946"/>
      <c r="X212" s="946"/>
      <c r="Y212" s="949"/>
      <c r="Z212" s="954" t="s">
        <v>3765</v>
      </c>
      <c r="AA212" s="931">
        <v>3600</v>
      </c>
      <c r="AB212" s="1313">
        <f t="shared" si="32"/>
        <v>3.6</v>
      </c>
      <c r="AC212" s="953"/>
      <c r="AD212" s="946"/>
      <c r="AE212" s="946"/>
      <c r="AF212" s="946"/>
      <c r="AG212" s="946"/>
      <c r="AH212" s="955"/>
      <c r="AI212" s="1271"/>
      <c r="AJ212" s="1149">
        <v>0</v>
      </c>
      <c r="AK212" s="1150">
        <v>0</v>
      </c>
      <c r="AL212" s="1149">
        <f t="shared" si="33"/>
        <v>0</v>
      </c>
      <c r="AM212" s="1135">
        <f t="shared" si="34"/>
        <v>0</v>
      </c>
      <c r="AN212" s="1328">
        <f t="shared" si="35"/>
        <v>0</v>
      </c>
      <c r="AO212" s="1127">
        <f t="shared" si="47"/>
        <v>0</v>
      </c>
      <c r="AP212" s="1318">
        <f t="shared" si="37"/>
        <v>0</v>
      </c>
      <c r="AQ212" s="1319"/>
      <c r="AR212" s="1139">
        <f t="shared" si="38"/>
        <v>0</v>
      </c>
      <c r="AS212" s="1325">
        <f t="shared" si="39"/>
        <v>0</v>
      </c>
      <c r="AT212" s="1325">
        <f t="shared" si="40"/>
        <v>0</v>
      </c>
      <c r="AU212" s="1325">
        <f t="shared" si="41"/>
        <v>0</v>
      </c>
      <c r="AV212" s="1141">
        <f t="shared" si="42"/>
        <v>0</v>
      </c>
      <c r="AW212" s="1329">
        <v>0</v>
      </c>
      <c r="AX212" s="1141">
        <v>0</v>
      </c>
      <c r="AY212" s="1149">
        <f t="shared" si="43"/>
        <v>0</v>
      </c>
      <c r="AZ212" s="1141">
        <f t="shared" si="44"/>
        <v>0</v>
      </c>
      <c r="BA212" s="1149">
        <f t="shared" si="45"/>
        <v>0</v>
      </c>
      <c r="BB212" s="1141">
        <f t="shared" si="46"/>
        <v>0</v>
      </c>
    </row>
    <row r="213" spans="2:54" ht="14.65" customHeight="1">
      <c r="B213" s="911">
        <v>207</v>
      </c>
      <c r="C213" s="913" t="s">
        <v>3042</v>
      </c>
      <c r="D213" s="931" t="s">
        <v>150</v>
      </c>
      <c r="E213" s="928" t="s">
        <v>7</v>
      </c>
      <c r="F213" s="946"/>
      <c r="G213" s="946"/>
      <c r="H213" s="946"/>
      <c r="I213" s="946" t="s">
        <v>3766</v>
      </c>
      <c r="J213" s="931">
        <v>1136</v>
      </c>
      <c r="K213" s="931"/>
      <c r="L213" s="931" t="s">
        <v>3544</v>
      </c>
      <c r="M213" s="931">
        <v>40</v>
      </c>
      <c r="N213" s="947"/>
      <c r="O213" s="931"/>
      <c r="P213" s="948"/>
      <c r="Q213" s="931"/>
      <c r="R213" s="906"/>
      <c r="S213" s="906"/>
      <c r="T213" s="946"/>
      <c r="U213" s="946"/>
      <c r="V213" s="946"/>
      <c r="W213" s="946"/>
      <c r="X213" s="946"/>
      <c r="Y213" s="949"/>
      <c r="Z213" s="954" t="s">
        <v>3765</v>
      </c>
      <c r="AA213" s="931">
        <v>500</v>
      </c>
      <c r="AB213" s="1313">
        <f t="shared" si="32"/>
        <v>0.5</v>
      </c>
      <c r="AC213" s="953"/>
      <c r="AD213" s="946"/>
      <c r="AE213" s="946"/>
      <c r="AF213" s="946"/>
      <c r="AG213" s="946"/>
      <c r="AH213" s="955"/>
      <c r="AI213" s="1271">
        <f>+VLOOKUP(C213,Itemizado_Piping!$C:$K,9,FALSE)</f>
        <v>2.573</v>
      </c>
      <c r="AJ213" s="1149">
        <v>0</v>
      </c>
      <c r="AK213" s="1150">
        <v>0</v>
      </c>
      <c r="AL213" s="1149">
        <f t="shared" si="33"/>
        <v>0</v>
      </c>
      <c r="AM213" s="1135">
        <f t="shared" si="34"/>
        <v>0</v>
      </c>
      <c r="AN213" s="1328">
        <f t="shared" si="35"/>
        <v>0</v>
      </c>
      <c r="AO213" s="1127">
        <f t="shared" si="47"/>
        <v>0</v>
      </c>
      <c r="AP213" s="1318">
        <f t="shared" si="37"/>
        <v>0</v>
      </c>
      <c r="AQ213" s="1319"/>
      <c r="AR213" s="1139">
        <f t="shared" si="38"/>
        <v>0</v>
      </c>
      <c r="AS213" s="1325">
        <f t="shared" si="39"/>
        <v>0</v>
      </c>
      <c r="AT213" s="1325">
        <f t="shared" si="40"/>
        <v>0</v>
      </c>
      <c r="AU213" s="1325">
        <f t="shared" si="41"/>
        <v>0</v>
      </c>
      <c r="AV213" s="1141">
        <f t="shared" si="42"/>
        <v>0</v>
      </c>
      <c r="AW213" s="1329">
        <v>0</v>
      </c>
      <c r="AX213" s="1141">
        <v>0</v>
      </c>
      <c r="AY213" s="1149">
        <f t="shared" si="43"/>
        <v>0</v>
      </c>
      <c r="AZ213" s="1141">
        <f t="shared" si="44"/>
        <v>0</v>
      </c>
      <c r="BA213" s="1149">
        <f t="shared" si="45"/>
        <v>0</v>
      </c>
      <c r="BB213" s="1141">
        <f t="shared" si="46"/>
        <v>0</v>
      </c>
    </row>
    <row r="214" spans="2:54" ht="14.65" customHeight="1">
      <c r="B214" s="911">
        <v>208</v>
      </c>
      <c r="C214" s="913" t="s">
        <v>3036</v>
      </c>
      <c r="D214" s="931" t="s">
        <v>150</v>
      </c>
      <c r="E214" s="928" t="s">
        <v>7</v>
      </c>
      <c r="F214" s="946"/>
      <c r="G214" s="946" t="s">
        <v>455</v>
      </c>
      <c r="H214" s="946"/>
      <c r="I214" s="946" t="s">
        <v>456</v>
      </c>
      <c r="J214" s="931">
        <v>1137</v>
      </c>
      <c r="K214" s="946">
        <v>1</v>
      </c>
      <c r="L214" s="931" t="s">
        <v>195</v>
      </c>
      <c r="M214" s="931">
        <v>80</v>
      </c>
      <c r="N214" s="947" t="s">
        <v>174</v>
      </c>
      <c r="O214" s="931" t="s">
        <v>175</v>
      </c>
      <c r="P214" s="948" t="s">
        <v>155</v>
      </c>
      <c r="Q214" s="931" t="s">
        <v>168</v>
      </c>
      <c r="R214" s="906"/>
      <c r="S214" s="906"/>
      <c r="T214" s="946"/>
      <c r="U214" s="946"/>
      <c r="V214" s="946"/>
      <c r="W214" s="946"/>
      <c r="X214" s="946"/>
      <c r="Y214" s="949"/>
      <c r="Z214" s="954" t="s">
        <v>3765</v>
      </c>
      <c r="AA214" s="931">
        <v>3055</v>
      </c>
      <c r="AB214" s="1313">
        <f t="shared" si="32"/>
        <v>3.0550000000000002</v>
      </c>
      <c r="AC214" s="953"/>
      <c r="AD214" s="946"/>
      <c r="AE214" s="946"/>
      <c r="AF214" s="946"/>
      <c r="AG214" s="946"/>
      <c r="AH214" s="955"/>
      <c r="AI214" s="1271">
        <f>+VLOOKUP(C214,Itemizado_Piping!$C:$K,9,FALSE)</f>
        <v>1.772</v>
      </c>
      <c r="AJ214" s="1149">
        <v>0</v>
      </c>
      <c r="AK214" s="1150">
        <v>0</v>
      </c>
      <c r="AL214" s="1149" t="s">
        <v>3489</v>
      </c>
      <c r="AM214" s="1135">
        <f t="shared" si="34"/>
        <v>0</v>
      </c>
      <c r="AN214" s="1328">
        <f t="shared" si="35"/>
        <v>0</v>
      </c>
      <c r="AO214" s="1127">
        <f t="shared" si="47"/>
        <v>0</v>
      </c>
      <c r="AP214" s="1318">
        <f t="shared" si="37"/>
        <v>0</v>
      </c>
      <c r="AQ214" s="1319"/>
      <c r="AR214" s="1139">
        <f t="shared" si="38"/>
        <v>0</v>
      </c>
      <c r="AS214" s="1325">
        <f t="shared" si="39"/>
        <v>0</v>
      </c>
      <c r="AT214" s="1325">
        <f t="shared" si="40"/>
        <v>0</v>
      </c>
      <c r="AU214" s="1325">
        <f t="shared" si="41"/>
        <v>0</v>
      </c>
      <c r="AV214" s="1141">
        <f t="shared" si="42"/>
        <v>0</v>
      </c>
      <c r="AW214" s="1329">
        <v>0</v>
      </c>
      <c r="AX214" s="1141">
        <v>0</v>
      </c>
      <c r="AY214" s="1149">
        <f t="shared" si="43"/>
        <v>0</v>
      </c>
      <c r="AZ214" s="1141">
        <f t="shared" si="44"/>
        <v>0</v>
      </c>
      <c r="BA214" s="1149">
        <f t="shared" si="45"/>
        <v>0</v>
      </c>
      <c r="BB214" s="1141">
        <f t="shared" si="46"/>
        <v>0</v>
      </c>
    </row>
    <row r="215" spans="2:54" ht="14.65" customHeight="1">
      <c r="B215" s="911">
        <v>209</v>
      </c>
      <c r="C215" s="913" t="s">
        <v>3036</v>
      </c>
      <c r="D215" s="931" t="s">
        <v>150</v>
      </c>
      <c r="E215" s="928" t="s">
        <v>7</v>
      </c>
      <c r="F215" s="946" t="s">
        <v>403</v>
      </c>
      <c r="G215" s="946" t="s">
        <v>457</v>
      </c>
      <c r="H215" s="946"/>
      <c r="I215" s="946" t="s">
        <v>458</v>
      </c>
      <c r="J215" s="931">
        <v>1137</v>
      </c>
      <c r="K215" s="946">
        <v>1</v>
      </c>
      <c r="L215" s="931" t="s">
        <v>195</v>
      </c>
      <c r="M215" s="931">
        <v>80</v>
      </c>
      <c r="N215" s="947" t="s">
        <v>174</v>
      </c>
      <c r="O215" s="931" t="s">
        <v>175</v>
      </c>
      <c r="P215" s="948" t="s">
        <v>155</v>
      </c>
      <c r="Q215" s="931" t="s">
        <v>71</v>
      </c>
      <c r="R215" s="906"/>
      <c r="S215" s="906"/>
      <c r="T215" s="946"/>
      <c r="U215" s="946"/>
      <c r="V215" s="946"/>
      <c r="W215" s="946"/>
      <c r="X215" s="946"/>
      <c r="Y215" s="949"/>
      <c r="Z215" s="954" t="s">
        <v>3765</v>
      </c>
      <c r="AA215" s="931">
        <v>4755</v>
      </c>
      <c r="AB215" s="1313">
        <f t="shared" si="32"/>
        <v>4.7549999999999999</v>
      </c>
      <c r="AC215" s="953"/>
      <c r="AD215" s="946"/>
      <c r="AE215" s="946"/>
      <c r="AF215" s="946"/>
      <c r="AG215" s="946"/>
      <c r="AH215" s="955"/>
      <c r="AI215" s="1271">
        <f>+VLOOKUP(C215,Itemizado_Piping!$C:$K,9,FALSE)</f>
        <v>1.772</v>
      </c>
      <c r="AJ215" s="1149">
        <v>0</v>
      </c>
      <c r="AK215" s="1150">
        <v>0</v>
      </c>
      <c r="AL215" s="1149">
        <f t="shared" si="33"/>
        <v>0</v>
      </c>
      <c r="AM215" s="1135">
        <f t="shared" si="34"/>
        <v>0</v>
      </c>
      <c r="AN215" s="1328">
        <f t="shared" si="35"/>
        <v>0</v>
      </c>
      <c r="AO215" s="1127">
        <f t="shared" si="47"/>
        <v>0</v>
      </c>
      <c r="AP215" s="1318">
        <f t="shared" si="37"/>
        <v>0</v>
      </c>
      <c r="AQ215" s="1319"/>
      <c r="AR215" s="1139">
        <f t="shared" si="38"/>
        <v>0</v>
      </c>
      <c r="AS215" s="1325">
        <f t="shared" si="39"/>
        <v>0</v>
      </c>
      <c r="AT215" s="1325">
        <f t="shared" si="40"/>
        <v>0</v>
      </c>
      <c r="AU215" s="1325">
        <f t="shared" si="41"/>
        <v>0</v>
      </c>
      <c r="AV215" s="1141">
        <f t="shared" si="42"/>
        <v>0</v>
      </c>
      <c r="AW215" s="1329">
        <v>0</v>
      </c>
      <c r="AX215" s="1141">
        <v>0</v>
      </c>
      <c r="AY215" s="1149">
        <f t="shared" si="43"/>
        <v>0</v>
      </c>
      <c r="AZ215" s="1141">
        <f t="shared" si="44"/>
        <v>0</v>
      </c>
      <c r="BA215" s="1149">
        <f t="shared" si="45"/>
        <v>0</v>
      </c>
      <c r="BB215" s="1141">
        <f t="shared" si="46"/>
        <v>0</v>
      </c>
    </row>
    <row r="216" spans="2:54" ht="14.65" customHeight="1">
      <c r="B216" s="911">
        <v>210</v>
      </c>
      <c r="C216" s="913" t="s">
        <v>3036</v>
      </c>
      <c r="D216" s="931" t="s">
        <v>150</v>
      </c>
      <c r="E216" s="928" t="s">
        <v>7</v>
      </c>
      <c r="F216" s="946" t="s">
        <v>403</v>
      </c>
      <c r="G216" s="946" t="s">
        <v>457</v>
      </c>
      <c r="H216" s="946"/>
      <c r="I216" s="946" t="s">
        <v>458</v>
      </c>
      <c r="J216" s="931">
        <v>1137</v>
      </c>
      <c r="K216" s="931">
        <v>2</v>
      </c>
      <c r="L216" s="931" t="s">
        <v>195</v>
      </c>
      <c r="M216" s="931">
        <v>80</v>
      </c>
      <c r="N216" s="947" t="s">
        <v>174</v>
      </c>
      <c r="O216" s="931" t="s">
        <v>175</v>
      </c>
      <c r="P216" s="948" t="s">
        <v>155</v>
      </c>
      <c r="Q216" s="931" t="s">
        <v>71</v>
      </c>
      <c r="R216" s="906"/>
      <c r="S216" s="906"/>
      <c r="T216" s="946"/>
      <c r="U216" s="946"/>
      <c r="V216" s="946"/>
      <c r="W216" s="946"/>
      <c r="X216" s="946"/>
      <c r="Y216" s="949"/>
      <c r="Z216" s="954" t="s">
        <v>3765</v>
      </c>
      <c r="AA216" s="931">
        <v>6198</v>
      </c>
      <c r="AB216" s="1313">
        <f t="shared" si="32"/>
        <v>6.1980000000000004</v>
      </c>
      <c r="AC216" s="953"/>
      <c r="AD216" s="946"/>
      <c r="AE216" s="946"/>
      <c r="AF216" s="946"/>
      <c r="AG216" s="946"/>
      <c r="AH216" s="955"/>
      <c r="AI216" s="1271">
        <f>+VLOOKUP(C216,Itemizado_Piping!$C:$K,9,FALSE)</f>
        <v>1.772</v>
      </c>
      <c r="AJ216" s="1149">
        <v>0</v>
      </c>
      <c r="AK216" s="1150">
        <v>0</v>
      </c>
      <c r="AL216" s="1149">
        <f t="shared" si="33"/>
        <v>0</v>
      </c>
      <c r="AM216" s="1135">
        <f t="shared" si="34"/>
        <v>0</v>
      </c>
      <c r="AN216" s="1328">
        <f t="shared" si="35"/>
        <v>0</v>
      </c>
      <c r="AO216" s="1127">
        <f t="shared" si="47"/>
        <v>0</v>
      </c>
      <c r="AP216" s="1318">
        <f t="shared" si="37"/>
        <v>0</v>
      </c>
      <c r="AQ216" s="1319"/>
      <c r="AR216" s="1139">
        <f t="shared" si="38"/>
        <v>0</v>
      </c>
      <c r="AS216" s="1325">
        <f t="shared" si="39"/>
        <v>0</v>
      </c>
      <c r="AT216" s="1325">
        <f t="shared" si="40"/>
        <v>0</v>
      </c>
      <c r="AU216" s="1325">
        <f t="shared" si="41"/>
        <v>0</v>
      </c>
      <c r="AV216" s="1141">
        <f t="shared" si="42"/>
        <v>0</v>
      </c>
      <c r="AW216" s="1329">
        <v>0</v>
      </c>
      <c r="AX216" s="1141">
        <v>0</v>
      </c>
      <c r="AY216" s="1149">
        <f t="shared" si="43"/>
        <v>0</v>
      </c>
      <c r="AZ216" s="1141">
        <f t="shared" si="44"/>
        <v>0</v>
      </c>
      <c r="BA216" s="1149">
        <f t="shared" si="45"/>
        <v>0</v>
      </c>
      <c r="BB216" s="1141">
        <f t="shared" si="46"/>
        <v>0</v>
      </c>
    </row>
    <row r="217" spans="2:54" ht="14.65" customHeight="1">
      <c r="B217" s="911">
        <v>211</v>
      </c>
      <c r="C217" s="913" t="s">
        <v>3036</v>
      </c>
      <c r="D217" s="931" t="s">
        <v>150</v>
      </c>
      <c r="E217" s="928" t="s">
        <v>7</v>
      </c>
      <c r="F217" s="946" t="s">
        <v>403</v>
      </c>
      <c r="G217" s="946" t="s">
        <v>457</v>
      </c>
      <c r="H217" s="946"/>
      <c r="I217" s="946" t="s">
        <v>458</v>
      </c>
      <c r="J217" s="931">
        <v>1137</v>
      </c>
      <c r="K217" s="931">
        <v>3</v>
      </c>
      <c r="L217" s="931" t="s">
        <v>195</v>
      </c>
      <c r="M217" s="931">
        <v>80</v>
      </c>
      <c r="N217" s="947" t="s">
        <v>174</v>
      </c>
      <c r="O217" s="931" t="s">
        <v>175</v>
      </c>
      <c r="P217" s="948" t="s">
        <v>155</v>
      </c>
      <c r="Q217" s="931" t="s">
        <v>71</v>
      </c>
      <c r="R217" s="906"/>
      <c r="S217" s="906"/>
      <c r="T217" s="946"/>
      <c r="U217" s="946"/>
      <c r="V217" s="946"/>
      <c r="W217" s="946"/>
      <c r="X217" s="946"/>
      <c r="Y217" s="949"/>
      <c r="Z217" s="954" t="s">
        <v>3765</v>
      </c>
      <c r="AA217" s="931">
        <v>11424</v>
      </c>
      <c r="AB217" s="1313">
        <f t="shared" si="32"/>
        <v>11.423999999999999</v>
      </c>
      <c r="AC217" s="953"/>
      <c r="AD217" s="946"/>
      <c r="AE217" s="946"/>
      <c r="AF217" s="946"/>
      <c r="AG217" s="946"/>
      <c r="AH217" s="955"/>
      <c r="AI217" s="1271">
        <f>+VLOOKUP(C217,Itemizado_Piping!$C:$K,9,FALSE)</f>
        <v>1.772</v>
      </c>
      <c r="AJ217" s="1149">
        <v>0</v>
      </c>
      <c r="AK217" s="1150">
        <v>0</v>
      </c>
      <c r="AL217" s="1149">
        <f t="shared" si="33"/>
        <v>0</v>
      </c>
      <c r="AM217" s="1135">
        <f t="shared" si="34"/>
        <v>0</v>
      </c>
      <c r="AN217" s="1328">
        <f t="shared" si="35"/>
        <v>0</v>
      </c>
      <c r="AO217" s="1127">
        <f t="shared" si="47"/>
        <v>0</v>
      </c>
      <c r="AP217" s="1318">
        <f t="shared" si="37"/>
        <v>0</v>
      </c>
      <c r="AQ217" s="1319"/>
      <c r="AR217" s="1139">
        <f t="shared" si="38"/>
        <v>0</v>
      </c>
      <c r="AS217" s="1325">
        <f t="shared" si="39"/>
        <v>0</v>
      </c>
      <c r="AT217" s="1325">
        <f t="shared" si="40"/>
        <v>0</v>
      </c>
      <c r="AU217" s="1325">
        <f t="shared" si="41"/>
        <v>0</v>
      </c>
      <c r="AV217" s="1141">
        <f t="shared" si="42"/>
        <v>0</v>
      </c>
      <c r="AW217" s="1329">
        <v>0</v>
      </c>
      <c r="AX217" s="1141">
        <v>0</v>
      </c>
      <c r="AY217" s="1149">
        <f t="shared" si="43"/>
        <v>0</v>
      </c>
      <c r="AZ217" s="1141">
        <f t="shared" si="44"/>
        <v>0</v>
      </c>
      <c r="BA217" s="1149">
        <f t="shared" si="45"/>
        <v>0</v>
      </c>
      <c r="BB217" s="1141">
        <f t="shared" si="46"/>
        <v>0</v>
      </c>
    </row>
    <row r="218" spans="2:54" ht="14.65" customHeight="1">
      <c r="B218" s="911">
        <v>212</v>
      </c>
      <c r="C218" s="913" t="s">
        <v>3036</v>
      </c>
      <c r="D218" s="931" t="s">
        <v>150</v>
      </c>
      <c r="E218" s="928" t="s">
        <v>7</v>
      </c>
      <c r="F218" s="946" t="s">
        <v>403</v>
      </c>
      <c r="G218" s="946" t="s">
        <v>459</v>
      </c>
      <c r="H218" s="946"/>
      <c r="I218" s="946" t="s">
        <v>458</v>
      </c>
      <c r="J218" s="931">
        <v>1137</v>
      </c>
      <c r="K218" s="931">
        <v>1</v>
      </c>
      <c r="L218" s="931" t="s">
        <v>195</v>
      </c>
      <c r="M218" s="931">
        <v>80</v>
      </c>
      <c r="N218" s="947" t="s">
        <v>174</v>
      </c>
      <c r="O218" s="931" t="s">
        <v>175</v>
      </c>
      <c r="P218" s="948" t="s">
        <v>155</v>
      </c>
      <c r="Q218" s="931" t="s">
        <v>71</v>
      </c>
      <c r="R218" s="906" t="s">
        <v>460</v>
      </c>
      <c r="S218" s="906" t="s">
        <v>461</v>
      </c>
      <c r="T218" s="946"/>
      <c r="U218" s="946">
        <v>110</v>
      </c>
      <c r="V218" s="946"/>
      <c r="W218" s="946"/>
      <c r="X218" s="946"/>
      <c r="Y218" s="949"/>
      <c r="Z218" s="954" t="s">
        <v>3765</v>
      </c>
      <c r="AA218" s="931">
        <v>5745</v>
      </c>
      <c r="AB218" s="1313">
        <f t="shared" ref="AB218:AB293" si="48">AA218/1000</f>
        <v>5.7450000000000001</v>
      </c>
      <c r="AC218" s="953"/>
      <c r="AD218" s="946"/>
      <c r="AE218" s="946"/>
      <c r="AF218" s="946"/>
      <c r="AG218" s="946"/>
      <c r="AH218" s="955"/>
      <c r="AI218" s="1271">
        <f>+VLOOKUP(C218,Itemizado_Piping!$C:$K,9,FALSE)</f>
        <v>1.772</v>
      </c>
      <c r="AJ218" s="1149">
        <v>0</v>
      </c>
      <c r="AK218" s="1150">
        <v>0</v>
      </c>
      <c r="AL218" s="1149">
        <f t="shared" ref="AL218:AL292" si="49">AN218-AJ218</f>
        <v>0</v>
      </c>
      <c r="AM218" s="1135">
        <f t="shared" ref="AM218:AM292" si="50">+AO218-AK218</f>
        <v>0</v>
      </c>
      <c r="AN218" s="1328">
        <f t="shared" ref="AN218:AN292" si="51">IFERROR(AO218/AB218,0)</f>
        <v>0</v>
      </c>
      <c r="AO218" s="1127">
        <f t="shared" si="47"/>
        <v>0</v>
      </c>
      <c r="AP218" s="1318">
        <f t="shared" ref="AP218:AP292" si="52">+AM218*AI218</f>
        <v>0</v>
      </c>
      <c r="AQ218" s="1319"/>
      <c r="AR218" s="1139">
        <f t="shared" ref="AR218:AR292" si="53">AC218</f>
        <v>0</v>
      </c>
      <c r="AS218" s="1325">
        <f t="shared" ref="AS218:AS292" si="54">AD218</f>
        <v>0</v>
      </c>
      <c r="AT218" s="1325">
        <f t="shared" ref="AT218:AT292" si="55">AE218</f>
        <v>0</v>
      </c>
      <c r="AU218" s="1325">
        <f t="shared" ref="AU218:AU292" si="56">AG218</f>
        <v>0</v>
      </c>
      <c r="AV218" s="1141">
        <f t="shared" ref="AV218:AV292" si="57">AH218</f>
        <v>0</v>
      </c>
      <c r="AW218" s="1329">
        <v>0</v>
      </c>
      <c r="AX218" s="1141">
        <v>0</v>
      </c>
      <c r="AY218" s="1149">
        <f t="shared" ref="AY218:AY292" si="58">BA218-AW218</f>
        <v>0</v>
      </c>
      <c r="AZ218" s="1141">
        <f t="shared" ref="AZ218:AZ292" si="59">BB218-AX218</f>
        <v>0</v>
      </c>
      <c r="BA218" s="1149">
        <f t="shared" ref="BA218:BA292" si="60">IFERROR(BB218/AB218,0)</f>
        <v>0</v>
      </c>
      <c r="BB218" s="1141">
        <f t="shared" ref="BB218:BB292" si="61">SUMPRODUCT(AR218:AV218,$AR$4:$AV$4)</f>
        <v>0</v>
      </c>
    </row>
    <row r="219" spans="2:54" ht="14.65" customHeight="1">
      <c r="B219" s="911">
        <v>213</v>
      </c>
      <c r="C219" s="913" t="s">
        <v>3036</v>
      </c>
      <c r="D219" s="931" t="s">
        <v>150</v>
      </c>
      <c r="E219" s="928" t="s">
        <v>7</v>
      </c>
      <c r="F219" s="946" t="s">
        <v>403</v>
      </c>
      <c r="G219" s="946" t="s">
        <v>459</v>
      </c>
      <c r="H219" s="946"/>
      <c r="I219" s="946" t="s">
        <v>458</v>
      </c>
      <c r="J219" s="931">
        <v>1137</v>
      </c>
      <c r="K219" s="931">
        <v>2</v>
      </c>
      <c r="L219" s="931" t="s">
        <v>195</v>
      </c>
      <c r="M219" s="931">
        <v>80</v>
      </c>
      <c r="N219" s="947" t="s">
        <v>174</v>
      </c>
      <c r="O219" s="931" t="s">
        <v>175</v>
      </c>
      <c r="P219" s="948" t="s">
        <v>155</v>
      </c>
      <c r="Q219" s="931" t="s">
        <v>71</v>
      </c>
      <c r="R219" s="906"/>
      <c r="S219" s="906"/>
      <c r="T219" s="946"/>
      <c r="U219" s="946"/>
      <c r="V219" s="946"/>
      <c r="W219" s="946"/>
      <c r="X219" s="946"/>
      <c r="Y219" s="949"/>
      <c r="Z219" s="954" t="s">
        <v>3765</v>
      </c>
      <c r="AA219" s="931">
        <v>5871</v>
      </c>
      <c r="AB219" s="1313">
        <f t="shared" si="48"/>
        <v>5.8710000000000004</v>
      </c>
      <c r="AC219" s="953"/>
      <c r="AD219" s="946"/>
      <c r="AE219" s="946"/>
      <c r="AF219" s="946"/>
      <c r="AG219" s="946"/>
      <c r="AH219" s="955"/>
      <c r="AI219" s="1271">
        <f>+VLOOKUP(C219,Itemizado_Piping!$C:$K,9,FALSE)</f>
        <v>1.772</v>
      </c>
      <c r="AJ219" s="1149">
        <v>0</v>
      </c>
      <c r="AK219" s="1150">
        <v>0</v>
      </c>
      <c r="AL219" s="1149">
        <f t="shared" si="49"/>
        <v>0</v>
      </c>
      <c r="AM219" s="1135">
        <f t="shared" si="50"/>
        <v>0</v>
      </c>
      <c r="AN219" s="1328">
        <f t="shared" si="51"/>
        <v>0</v>
      </c>
      <c r="AO219" s="1127">
        <f t="shared" si="47"/>
        <v>0</v>
      </c>
      <c r="AP219" s="1318">
        <f t="shared" si="52"/>
        <v>0</v>
      </c>
      <c r="AQ219" s="1319"/>
      <c r="AR219" s="1139">
        <f t="shared" si="53"/>
        <v>0</v>
      </c>
      <c r="AS219" s="1325">
        <f t="shared" si="54"/>
        <v>0</v>
      </c>
      <c r="AT219" s="1325">
        <f t="shared" si="55"/>
        <v>0</v>
      </c>
      <c r="AU219" s="1325">
        <f t="shared" si="56"/>
        <v>0</v>
      </c>
      <c r="AV219" s="1141">
        <f t="shared" si="57"/>
        <v>0</v>
      </c>
      <c r="AW219" s="1329">
        <v>0</v>
      </c>
      <c r="AX219" s="1141">
        <v>0</v>
      </c>
      <c r="AY219" s="1149">
        <f t="shared" si="58"/>
        <v>0</v>
      </c>
      <c r="AZ219" s="1141">
        <f t="shared" si="59"/>
        <v>0</v>
      </c>
      <c r="BA219" s="1149">
        <f t="shared" si="60"/>
        <v>0</v>
      </c>
      <c r="BB219" s="1141">
        <f t="shared" si="61"/>
        <v>0</v>
      </c>
    </row>
    <row r="220" spans="2:54" ht="14.65" customHeight="1">
      <c r="B220" s="911">
        <v>214</v>
      </c>
      <c r="C220" s="913" t="s">
        <v>3036</v>
      </c>
      <c r="D220" s="931" t="s">
        <v>150</v>
      </c>
      <c r="E220" s="928" t="s">
        <v>7</v>
      </c>
      <c r="F220" s="946" t="s">
        <v>403</v>
      </c>
      <c r="G220" s="946" t="s">
        <v>459</v>
      </c>
      <c r="H220" s="946"/>
      <c r="I220" s="946" t="s">
        <v>458</v>
      </c>
      <c r="J220" s="931">
        <v>1137</v>
      </c>
      <c r="K220" s="931">
        <v>3</v>
      </c>
      <c r="L220" s="931" t="s">
        <v>195</v>
      </c>
      <c r="M220" s="931">
        <v>80</v>
      </c>
      <c r="N220" s="947" t="s">
        <v>174</v>
      </c>
      <c r="O220" s="931" t="s">
        <v>175</v>
      </c>
      <c r="P220" s="948" t="s">
        <v>155</v>
      </c>
      <c r="Q220" s="931" t="s">
        <v>71</v>
      </c>
      <c r="R220" s="906"/>
      <c r="S220" s="906"/>
      <c r="T220" s="946"/>
      <c r="U220" s="946"/>
      <c r="V220" s="946"/>
      <c r="W220" s="946"/>
      <c r="X220" s="946"/>
      <c r="Y220" s="949"/>
      <c r="Z220" s="954" t="s">
        <v>3765</v>
      </c>
      <c r="AA220" s="931">
        <v>2128</v>
      </c>
      <c r="AB220" s="1313">
        <f t="shared" si="48"/>
        <v>2.1280000000000001</v>
      </c>
      <c r="AC220" s="953"/>
      <c r="AD220" s="946"/>
      <c r="AE220" s="946"/>
      <c r="AF220" s="946"/>
      <c r="AG220" s="946"/>
      <c r="AH220" s="955"/>
      <c r="AI220" s="1271">
        <f>+VLOOKUP(C220,Itemizado_Piping!$C:$K,9,FALSE)</f>
        <v>1.772</v>
      </c>
      <c r="AJ220" s="1149">
        <v>0</v>
      </c>
      <c r="AK220" s="1150">
        <v>0</v>
      </c>
      <c r="AL220" s="1149">
        <f t="shared" si="49"/>
        <v>0</v>
      </c>
      <c r="AM220" s="1135">
        <f t="shared" si="50"/>
        <v>0</v>
      </c>
      <c r="AN220" s="1328">
        <f t="shared" si="51"/>
        <v>0</v>
      </c>
      <c r="AO220" s="1127">
        <f t="shared" si="47"/>
        <v>0</v>
      </c>
      <c r="AP220" s="1318">
        <f t="shared" si="52"/>
        <v>0</v>
      </c>
      <c r="AQ220" s="1319"/>
      <c r="AR220" s="1139">
        <f t="shared" si="53"/>
        <v>0</v>
      </c>
      <c r="AS220" s="1325">
        <f t="shared" si="54"/>
        <v>0</v>
      </c>
      <c r="AT220" s="1325">
        <f t="shared" si="55"/>
        <v>0</v>
      </c>
      <c r="AU220" s="1325">
        <f t="shared" si="56"/>
        <v>0</v>
      </c>
      <c r="AV220" s="1141">
        <f t="shared" si="57"/>
        <v>0</v>
      </c>
      <c r="AW220" s="1329">
        <v>0</v>
      </c>
      <c r="AX220" s="1141">
        <v>0</v>
      </c>
      <c r="AY220" s="1149">
        <f t="shared" si="58"/>
        <v>0</v>
      </c>
      <c r="AZ220" s="1141">
        <f t="shared" si="59"/>
        <v>0</v>
      </c>
      <c r="BA220" s="1149">
        <f t="shared" si="60"/>
        <v>0</v>
      </c>
      <c r="BB220" s="1141">
        <f t="shared" si="61"/>
        <v>0</v>
      </c>
    </row>
    <row r="221" spans="2:54" ht="14.65" customHeight="1">
      <c r="B221" s="911">
        <v>215</v>
      </c>
      <c r="C221" s="913" t="s">
        <v>3036</v>
      </c>
      <c r="D221" s="931" t="s">
        <v>150</v>
      </c>
      <c r="E221" s="928" t="s">
        <v>7</v>
      </c>
      <c r="F221" s="946"/>
      <c r="G221" s="946" t="s">
        <v>462</v>
      </c>
      <c r="H221" s="946"/>
      <c r="I221" s="946" t="s">
        <v>463</v>
      </c>
      <c r="J221" s="931">
        <v>1138</v>
      </c>
      <c r="K221" s="931">
        <v>1</v>
      </c>
      <c r="L221" s="931" t="s">
        <v>195</v>
      </c>
      <c r="M221" s="931">
        <v>80</v>
      </c>
      <c r="N221" s="947" t="s">
        <v>174</v>
      </c>
      <c r="O221" s="931" t="s">
        <v>175</v>
      </c>
      <c r="P221" s="948" t="s">
        <v>155</v>
      </c>
      <c r="Q221" s="931" t="s">
        <v>168</v>
      </c>
      <c r="R221" s="906"/>
      <c r="S221" s="906"/>
      <c r="T221" s="946"/>
      <c r="U221" s="946"/>
      <c r="V221" s="946"/>
      <c r="W221" s="946"/>
      <c r="X221" s="946"/>
      <c r="Y221" s="949"/>
      <c r="Z221" s="954" t="s">
        <v>3765</v>
      </c>
      <c r="AA221" s="931">
        <v>3055</v>
      </c>
      <c r="AB221" s="1313">
        <f t="shared" si="48"/>
        <v>3.0550000000000002</v>
      </c>
      <c r="AC221" s="953"/>
      <c r="AD221" s="946"/>
      <c r="AE221" s="946"/>
      <c r="AF221" s="946"/>
      <c r="AG221" s="946"/>
      <c r="AH221" s="955"/>
      <c r="AI221" s="1271">
        <f>+VLOOKUP(C221,Itemizado_Piping!$C:$K,9,FALSE)</f>
        <v>1.772</v>
      </c>
      <c r="AJ221" s="1149">
        <v>0</v>
      </c>
      <c r="AK221" s="1150">
        <v>0</v>
      </c>
      <c r="AL221" s="1149">
        <f t="shared" si="49"/>
        <v>0</v>
      </c>
      <c r="AM221" s="1135">
        <f t="shared" si="50"/>
        <v>0</v>
      </c>
      <c r="AN221" s="1328">
        <f t="shared" si="51"/>
        <v>0</v>
      </c>
      <c r="AO221" s="1127">
        <f t="shared" si="47"/>
        <v>0</v>
      </c>
      <c r="AP221" s="1318">
        <f t="shared" si="52"/>
        <v>0</v>
      </c>
      <c r="AQ221" s="1319"/>
      <c r="AR221" s="1139">
        <f t="shared" si="53"/>
        <v>0</v>
      </c>
      <c r="AS221" s="1325">
        <f t="shared" si="54"/>
        <v>0</v>
      </c>
      <c r="AT221" s="1325">
        <f t="shared" si="55"/>
        <v>0</v>
      </c>
      <c r="AU221" s="1325">
        <f t="shared" si="56"/>
        <v>0</v>
      </c>
      <c r="AV221" s="1141">
        <f t="shared" si="57"/>
        <v>0</v>
      </c>
      <c r="AW221" s="1329">
        <v>0</v>
      </c>
      <c r="AX221" s="1141">
        <v>0</v>
      </c>
      <c r="AY221" s="1149">
        <f t="shared" si="58"/>
        <v>0</v>
      </c>
      <c r="AZ221" s="1141">
        <f t="shared" si="59"/>
        <v>0</v>
      </c>
      <c r="BA221" s="1149">
        <f t="shared" si="60"/>
        <v>0</v>
      </c>
      <c r="BB221" s="1141">
        <f t="shared" si="61"/>
        <v>0</v>
      </c>
    </row>
    <row r="222" spans="2:54" ht="14.65" customHeight="1">
      <c r="B222" s="911">
        <v>216</v>
      </c>
      <c r="C222" s="913" t="s">
        <v>3036</v>
      </c>
      <c r="D222" s="931" t="s">
        <v>150</v>
      </c>
      <c r="E222" s="928" t="s">
        <v>7</v>
      </c>
      <c r="F222" s="946" t="s">
        <v>403</v>
      </c>
      <c r="G222" s="946" t="s">
        <v>464</v>
      </c>
      <c r="H222" s="946"/>
      <c r="I222" s="946" t="s">
        <v>465</v>
      </c>
      <c r="J222" s="931">
        <v>1138</v>
      </c>
      <c r="K222" s="931">
        <v>1</v>
      </c>
      <c r="L222" s="931" t="s">
        <v>195</v>
      </c>
      <c r="M222" s="931">
        <v>80</v>
      </c>
      <c r="N222" s="947" t="s">
        <v>174</v>
      </c>
      <c r="O222" s="931" t="s">
        <v>175</v>
      </c>
      <c r="P222" s="948" t="s">
        <v>155</v>
      </c>
      <c r="Q222" s="931" t="s">
        <v>71</v>
      </c>
      <c r="R222" s="906" t="s">
        <v>460</v>
      </c>
      <c r="S222" s="906" t="s">
        <v>466</v>
      </c>
      <c r="T222" s="946"/>
      <c r="U222" s="946">
        <v>110</v>
      </c>
      <c r="V222" s="946"/>
      <c r="W222" s="946"/>
      <c r="X222" s="946"/>
      <c r="Y222" s="949"/>
      <c r="Z222" s="954" t="s">
        <v>3765</v>
      </c>
      <c r="AA222" s="931">
        <v>4954</v>
      </c>
      <c r="AB222" s="1313">
        <f t="shared" si="48"/>
        <v>4.9539999999999997</v>
      </c>
      <c r="AC222" s="953"/>
      <c r="AD222" s="946"/>
      <c r="AE222" s="946"/>
      <c r="AF222" s="946"/>
      <c r="AG222" s="946"/>
      <c r="AH222" s="955"/>
      <c r="AI222" s="1271">
        <f>+VLOOKUP(C222,Itemizado_Piping!$C:$K,9,FALSE)</f>
        <v>1.772</v>
      </c>
      <c r="AJ222" s="1149">
        <v>0</v>
      </c>
      <c r="AK222" s="1150">
        <v>0</v>
      </c>
      <c r="AL222" s="1149">
        <f t="shared" si="49"/>
        <v>0</v>
      </c>
      <c r="AM222" s="1135">
        <f t="shared" si="50"/>
        <v>0</v>
      </c>
      <c r="AN222" s="1328">
        <f t="shared" si="51"/>
        <v>0</v>
      </c>
      <c r="AO222" s="1127">
        <f t="shared" si="47"/>
        <v>0</v>
      </c>
      <c r="AP222" s="1318">
        <f t="shared" si="52"/>
        <v>0</v>
      </c>
      <c r="AQ222" s="1319"/>
      <c r="AR222" s="1139">
        <f t="shared" si="53"/>
        <v>0</v>
      </c>
      <c r="AS222" s="1325">
        <f t="shared" si="54"/>
        <v>0</v>
      </c>
      <c r="AT222" s="1325">
        <f t="shared" si="55"/>
        <v>0</v>
      </c>
      <c r="AU222" s="1325">
        <f t="shared" si="56"/>
        <v>0</v>
      </c>
      <c r="AV222" s="1141">
        <f t="shared" si="57"/>
        <v>0</v>
      </c>
      <c r="AW222" s="1329">
        <v>0</v>
      </c>
      <c r="AX222" s="1141">
        <v>0</v>
      </c>
      <c r="AY222" s="1149">
        <f t="shared" si="58"/>
        <v>0</v>
      </c>
      <c r="AZ222" s="1141">
        <f t="shared" si="59"/>
        <v>0</v>
      </c>
      <c r="BA222" s="1149">
        <f t="shared" si="60"/>
        <v>0</v>
      </c>
      <c r="BB222" s="1141">
        <f t="shared" si="61"/>
        <v>0</v>
      </c>
    </row>
    <row r="223" spans="2:54" ht="14.65" customHeight="1">
      <c r="B223" s="911">
        <v>217</v>
      </c>
      <c r="C223" s="913" t="s">
        <v>3036</v>
      </c>
      <c r="D223" s="931" t="s">
        <v>150</v>
      </c>
      <c r="E223" s="928" t="s">
        <v>7</v>
      </c>
      <c r="F223" s="946" t="s">
        <v>403</v>
      </c>
      <c r="G223" s="946" t="s">
        <v>464</v>
      </c>
      <c r="H223" s="946"/>
      <c r="I223" s="946" t="s">
        <v>465</v>
      </c>
      <c r="J223" s="931">
        <v>1138</v>
      </c>
      <c r="K223" s="931">
        <v>2</v>
      </c>
      <c r="L223" s="931" t="s">
        <v>195</v>
      </c>
      <c r="M223" s="931">
        <v>80</v>
      </c>
      <c r="N223" s="947" t="s">
        <v>174</v>
      </c>
      <c r="O223" s="931" t="s">
        <v>175</v>
      </c>
      <c r="P223" s="948" t="s">
        <v>155</v>
      </c>
      <c r="Q223" s="931" t="s">
        <v>71</v>
      </c>
      <c r="R223" s="906"/>
      <c r="S223" s="906"/>
      <c r="T223" s="946"/>
      <c r="U223" s="946"/>
      <c r="V223" s="946"/>
      <c r="W223" s="946"/>
      <c r="X223" s="946"/>
      <c r="Y223" s="949"/>
      <c r="Z223" s="954" t="s">
        <v>3765</v>
      </c>
      <c r="AA223" s="931">
        <v>2629</v>
      </c>
      <c r="AB223" s="1313">
        <f t="shared" si="48"/>
        <v>2.629</v>
      </c>
      <c r="AC223" s="953"/>
      <c r="AD223" s="946"/>
      <c r="AE223" s="946"/>
      <c r="AF223" s="946"/>
      <c r="AG223" s="946"/>
      <c r="AH223" s="955"/>
      <c r="AI223" s="1271">
        <f>+VLOOKUP(C223,Itemizado_Piping!$C:$K,9,FALSE)</f>
        <v>1.772</v>
      </c>
      <c r="AJ223" s="1149">
        <v>0</v>
      </c>
      <c r="AK223" s="1150">
        <v>0</v>
      </c>
      <c r="AL223" s="1149">
        <f t="shared" si="49"/>
        <v>0</v>
      </c>
      <c r="AM223" s="1135">
        <f t="shared" si="50"/>
        <v>0</v>
      </c>
      <c r="AN223" s="1328">
        <f t="shared" si="51"/>
        <v>0</v>
      </c>
      <c r="AO223" s="1127">
        <f t="shared" si="47"/>
        <v>0</v>
      </c>
      <c r="AP223" s="1318">
        <f t="shared" si="52"/>
        <v>0</v>
      </c>
      <c r="AQ223" s="1319"/>
      <c r="AR223" s="1139">
        <f t="shared" si="53"/>
        <v>0</v>
      </c>
      <c r="AS223" s="1325">
        <f t="shared" si="54"/>
        <v>0</v>
      </c>
      <c r="AT223" s="1325">
        <f t="shared" si="55"/>
        <v>0</v>
      </c>
      <c r="AU223" s="1325">
        <f t="shared" si="56"/>
        <v>0</v>
      </c>
      <c r="AV223" s="1141">
        <f t="shared" si="57"/>
        <v>0</v>
      </c>
      <c r="AW223" s="1329">
        <v>0</v>
      </c>
      <c r="AX223" s="1141">
        <v>0</v>
      </c>
      <c r="AY223" s="1149">
        <f t="shared" si="58"/>
        <v>0</v>
      </c>
      <c r="AZ223" s="1141">
        <f t="shared" si="59"/>
        <v>0</v>
      </c>
      <c r="BA223" s="1149">
        <f t="shared" si="60"/>
        <v>0</v>
      </c>
      <c r="BB223" s="1141">
        <f t="shared" si="61"/>
        <v>0</v>
      </c>
    </row>
    <row r="224" spans="2:54" ht="14.65" customHeight="1">
      <c r="B224" s="911">
        <v>218</v>
      </c>
      <c r="C224" s="913" t="s">
        <v>3036</v>
      </c>
      <c r="D224" s="931" t="s">
        <v>150</v>
      </c>
      <c r="E224" s="928" t="s">
        <v>7</v>
      </c>
      <c r="F224" s="946" t="s">
        <v>403</v>
      </c>
      <c r="G224" s="946"/>
      <c r="H224" s="946"/>
      <c r="I224" s="946" t="s">
        <v>467</v>
      </c>
      <c r="J224" s="931">
        <v>1139</v>
      </c>
      <c r="K224" s="931"/>
      <c r="L224" s="931" t="s">
        <v>195</v>
      </c>
      <c r="M224" s="931">
        <v>80</v>
      </c>
      <c r="N224" s="947" t="s">
        <v>174</v>
      </c>
      <c r="O224" s="931" t="s">
        <v>175</v>
      </c>
      <c r="P224" s="948" t="s">
        <v>155</v>
      </c>
      <c r="Q224" s="931" t="s">
        <v>71</v>
      </c>
      <c r="R224" s="906" t="s">
        <v>468</v>
      </c>
      <c r="S224" s="906" t="s">
        <v>469</v>
      </c>
      <c r="T224" s="946"/>
      <c r="U224" s="946">
        <v>110</v>
      </c>
      <c r="V224" s="946"/>
      <c r="W224" s="946"/>
      <c r="X224" s="946"/>
      <c r="Y224" s="949"/>
      <c r="Z224" s="954"/>
      <c r="AA224" s="931"/>
      <c r="AB224" s="1313">
        <f t="shared" si="48"/>
        <v>0</v>
      </c>
      <c r="AC224" s="953"/>
      <c r="AD224" s="946"/>
      <c r="AE224" s="946"/>
      <c r="AF224" s="946"/>
      <c r="AG224" s="946"/>
      <c r="AH224" s="955"/>
      <c r="AI224" s="1271">
        <f>+VLOOKUP(C224,Itemizado_Piping!$C:$K,9,FALSE)</f>
        <v>1.772</v>
      </c>
      <c r="AJ224" s="1149">
        <v>0</v>
      </c>
      <c r="AK224" s="1150">
        <v>0</v>
      </c>
      <c r="AL224" s="1149">
        <f t="shared" si="49"/>
        <v>0</v>
      </c>
      <c r="AM224" s="1135">
        <f t="shared" si="50"/>
        <v>0</v>
      </c>
      <c r="AN224" s="1328">
        <f t="shared" si="51"/>
        <v>0</v>
      </c>
      <c r="AO224" s="1127">
        <f t="shared" si="47"/>
        <v>0</v>
      </c>
      <c r="AP224" s="1318">
        <f t="shared" si="52"/>
        <v>0</v>
      </c>
      <c r="AQ224" s="1319"/>
      <c r="AR224" s="1139">
        <f t="shared" si="53"/>
        <v>0</v>
      </c>
      <c r="AS224" s="1325">
        <f t="shared" si="54"/>
        <v>0</v>
      </c>
      <c r="AT224" s="1325">
        <f t="shared" si="55"/>
        <v>0</v>
      </c>
      <c r="AU224" s="1325">
        <f t="shared" si="56"/>
        <v>0</v>
      </c>
      <c r="AV224" s="1141">
        <f t="shared" si="57"/>
        <v>0</v>
      </c>
      <c r="AW224" s="1329">
        <v>0</v>
      </c>
      <c r="AX224" s="1141">
        <v>0</v>
      </c>
      <c r="AY224" s="1149">
        <f t="shared" si="58"/>
        <v>0</v>
      </c>
      <c r="AZ224" s="1141">
        <f t="shared" si="59"/>
        <v>0</v>
      </c>
      <c r="BA224" s="1149">
        <f t="shared" si="60"/>
        <v>0</v>
      </c>
      <c r="BB224" s="1141">
        <f t="shared" si="61"/>
        <v>0</v>
      </c>
    </row>
    <row r="225" spans="2:54" ht="14.65" customHeight="1">
      <c r="B225" s="911">
        <v>219</v>
      </c>
      <c r="C225" s="913" t="s">
        <v>3036</v>
      </c>
      <c r="D225" s="931" t="s">
        <v>150</v>
      </c>
      <c r="E225" s="928" t="s">
        <v>7</v>
      </c>
      <c r="F225" s="946" t="s">
        <v>403</v>
      </c>
      <c r="G225" s="946"/>
      <c r="H225" s="946"/>
      <c r="I225" s="946" t="s">
        <v>470</v>
      </c>
      <c r="J225" s="931">
        <v>1140</v>
      </c>
      <c r="K225" s="931"/>
      <c r="L225" s="931" t="s">
        <v>195</v>
      </c>
      <c r="M225" s="931">
        <v>80</v>
      </c>
      <c r="N225" s="947" t="s">
        <v>174</v>
      </c>
      <c r="O225" s="931" t="s">
        <v>175</v>
      </c>
      <c r="P225" s="948" t="s">
        <v>155</v>
      </c>
      <c r="Q225" s="931" t="s">
        <v>71</v>
      </c>
      <c r="R225" s="906" t="s">
        <v>468</v>
      </c>
      <c r="S225" s="906" t="s">
        <v>469</v>
      </c>
      <c r="T225" s="946"/>
      <c r="U225" s="946">
        <v>110</v>
      </c>
      <c r="V225" s="946"/>
      <c r="W225" s="946"/>
      <c r="X225" s="946"/>
      <c r="Y225" s="949"/>
      <c r="Z225" s="954"/>
      <c r="AA225" s="931"/>
      <c r="AB225" s="1313">
        <f t="shared" si="48"/>
        <v>0</v>
      </c>
      <c r="AC225" s="953"/>
      <c r="AD225" s="946"/>
      <c r="AE225" s="946"/>
      <c r="AF225" s="946"/>
      <c r="AG225" s="946"/>
      <c r="AH225" s="955"/>
      <c r="AI225" s="1271">
        <f>+VLOOKUP(C225,Itemizado_Piping!$C:$K,9,FALSE)</f>
        <v>1.772</v>
      </c>
      <c r="AJ225" s="1149">
        <v>0</v>
      </c>
      <c r="AK225" s="1150">
        <v>0</v>
      </c>
      <c r="AL225" s="1149">
        <f t="shared" si="49"/>
        <v>0</v>
      </c>
      <c r="AM225" s="1135">
        <f t="shared" si="50"/>
        <v>0</v>
      </c>
      <c r="AN225" s="1328">
        <f t="shared" si="51"/>
        <v>0</v>
      </c>
      <c r="AO225" s="1127">
        <f t="shared" si="47"/>
        <v>0</v>
      </c>
      <c r="AP225" s="1318">
        <f t="shared" si="52"/>
        <v>0</v>
      </c>
      <c r="AQ225" s="1319"/>
      <c r="AR225" s="1139">
        <f t="shared" si="53"/>
        <v>0</v>
      </c>
      <c r="AS225" s="1325">
        <f t="shared" si="54"/>
        <v>0</v>
      </c>
      <c r="AT225" s="1325">
        <f t="shared" si="55"/>
        <v>0</v>
      </c>
      <c r="AU225" s="1325">
        <f t="shared" si="56"/>
        <v>0</v>
      </c>
      <c r="AV225" s="1141">
        <f t="shared" si="57"/>
        <v>0</v>
      </c>
      <c r="AW225" s="1329">
        <v>0</v>
      </c>
      <c r="AX225" s="1141">
        <v>0</v>
      </c>
      <c r="AY225" s="1149">
        <f t="shared" si="58"/>
        <v>0</v>
      </c>
      <c r="AZ225" s="1141">
        <f t="shared" si="59"/>
        <v>0</v>
      </c>
      <c r="BA225" s="1149">
        <f t="shared" si="60"/>
        <v>0</v>
      </c>
      <c r="BB225" s="1141">
        <f t="shared" si="61"/>
        <v>0</v>
      </c>
    </row>
    <row r="226" spans="2:54" ht="14.65" customHeight="1">
      <c r="B226" s="911">
        <v>220</v>
      </c>
      <c r="C226" s="913" t="s">
        <v>3036</v>
      </c>
      <c r="D226" s="931" t="s">
        <v>150</v>
      </c>
      <c r="E226" s="928" t="s">
        <v>7</v>
      </c>
      <c r="F226" s="946" t="s">
        <v>403</v>
      </c>
      <c r="G226" s="946"/>
      <c r="H226" s="946"/>
      <c r="I226" s="946" t="s">
        <v>471</v>
      </c>
      <c r="J226" s="931">
        <v>1141</v>
      </c>
      <c r="K226" s="931"/>
      <c r="L226" s="931" t="s">
        <v>195</v>
      </c>
      <c r="M226" s="931">
        <v>80</v>
      </c>
      <c r="N226" s="947" t="s">
        <v>174</v>
      </c>
      <c r="O226" s="931" t="s">
        <v>175</v>
      </c>
      <c r="P226" s="948" t="s">
        <v>155</v>
      </c>
      <c r="Q226" s="931" t="s">
        <v>71</v>
      </c>
      <c r="R226" s="906" t="s">
        <v>468</v>
      </c>
      <c r="S226" s="906" t="s">
        <v>461</v>
      </c>
      <c r="T226" s="946"/>
      <c r="U226" s="946">
        <v>110</v>
      </c>
      <c r="V226" s="946"/>
      <c r="W226" s="946"/>
      <c r="X226" s="946"/>
      <c r="Y226" s="949"/>
      <c r="Z226" s="954"/>
      <c r="AA226" s="931"/>
      <c r="AB226" s="1313">
        <f t="shared" si="48"/>
        <v>0</v>
      </c>
      <c r="AC226" s="953"/>
      <c r="AD226" s="946"/>
      <c r="AE226" s="946"/>
      <c r="AF226" s="946"/>
      <c r="AG226" s="946"/>
      <c r="AH226" s="955"/>
      <c r="AI226" s="1271">
        <f>+VLOOKUP(C226,Itemizado_Piping!$C:$K,9,FALSE)</f>
        <v>1.772</v>
      </c>
      <c r="AJ226" s="1149">
        <v>0</v>
      </c>
      <c r="AK226" s="1150">
        <v>0</v>
      </c>
      <c r="AL226" s="1149">
        <f t="shared" si="49"/>
        <v>0</v>
      </c>
      <c r="AM226" s="1135">
        <f t="shared" si="50"/>
        <v>0</v>
      </c>
      <c r="AN226" s="1328">
        <f t="shared" si="51"/>
        <v>0</v>
      </c>
      <c r="AO226" s="1127">
        <f t="shared" si="47"/>
        <v>0</v>
      </c>
      <c r="AP226" s="1318">
        <f t="shared" si="52"/>
        <v>0</v>
      </c>
      <c r="AQ226" s="1319"/>
      <c r="AR226" s="1139">
        <f t="shared" si="53"/>
        <v>0</v>
      </c>
      <c r="AS226" s="1325">
        <f t="shared" si="54"/>
        <v>0</v>
      </c>
      <c r="AT226" s="1325">
        <f t="shared" si="55"/>
        <v>0</v>
      </c>
      <c r="AU226" s="1325">
        <f t="shared" si="56"/>
        <v>0</v>
      </c>
      <c r="AV226" s="1141">
        <f t="shared" si="57"/>
        <v>0</v>
      </c>
      <c r="AW226" s="1329">
        <v>0</v>
      </c>
      <c r="AX226" s="1141">
        <v>0</v>
      </c>
      <c r="AY226" s="1149">
        <f t="shared" si="58"/>
        <v>0</v>
      </c>
      <c r="AZ226" s="1141">
        <f t="shared" si="59"/>
        <v>0</v>
      </c>
      <c r="BA226" s="1149">
        <f t="shared" si="60"/>
        <v>0</v>
      </c>
      <c r="BB226" s="1141">
        <f t="shared" si="61"/>
        <v>0</v>
      </c>
    </row>
    <row r="227" spans="2:54" ht="14.65" customHeight="1">
      <c r="B227" s="911">
        <v>221</v>
      </c>
      <c r="C227" s="913" t="s">
        <v>3036</v>
      </c>
      <c r="D227" s="931" t="s">
        <v>150</v>
      </c>
      <c r="E227" s="928" t="s">
        <v>7</v>
      </c>
      <c r="F227" s="946" t="s">
        <v>403</v>
      </c>
      <c r="G227" s="946" t="s">
        <v>472</v>
      </c>
      <c r="H227" s="946">
        <v>0</v>
      </c>
      <c r="I227" s="946" t="s">
        <v>473</v>
      </c>
      <c r="J227" s="931">
        <v>1142</v>
      </c>
      <c r="K227" s="931">
        <v>1</v>
      </c>
      <c r="L227" s="931" t="s">
        <v>195</v>
      </c>
      <c r="M227" s="931">
        <v>80</v>
      </c>
      <c r="N227" s="947" t="s">
        <v>174</v>
      </c>
      <c r="O227" s="931" t="s">
        <v>175</v>
      </c>
      <c r="P227" s="948" t="s">
        <v>155</v>
      </c>
      <c r="Q227" s="931" t="s">
        <v>71</v>
      </c>
      <c r="R227" s="906" t="s">
        <v>454</v>
      </c>
      <c r="S227" s="906" t="s">
        <v>461</v>
      </c>
      <c r="T227" s="946"/>
      <c r="U227" s="946">
        <v>110</v>
      </c>
      <c r="V227" s="946"/>
      <c r="W227" s="946"/>
      <c r="X227" s="946"/>
      <c r="Y227" s="949"/>
      <c r="Z227" s="954"/>
      <c r="AA227" s="931">
        <v>4567</v>
      </c>
      <c r="AB227" s="1313">
        <f t="shared" si="48"/>
        <v>4.5670000000000002</v>
      </c>
      <c r="AC227" s="953"/>
      <c r="AD227" s="946"/>
      <c r="AE227" s="946"/>
      <c r="AF227" s="946"/>
      <c r="AG227" s="946"/>
      <c r="AH227" s="955"/>
      <c r="AI227" s="1271">
        <f>+VLOOKUP(C227,Itemizado_Piping!$C:$K,9,FALSE)</f>
        <v>1.772</v>
      </c>
      <c r="AJ227" s="1149">
        <v>0</v>
      </c>
      <c r="AK227" s="1150">
        <v>0</v>
      </c>
      <c r="AL227" s="1149">
        <f t="shared" si="49"/>
        <v>0</v>
      </c>
      <c r="AM227" s="1135">
        <f t="shared" si="50"/>
        <v>0</v>
      </c>
      <c r="AN227" s="1328">
        <f t="shared" si="51"/>
        <v>0</v>
      </c>
      <c r="AO227" s="1127">
        <f t="shared" si="47"/>
        <v>0</v>
      </c>
      <c r="AP227" s="1318">
        <f t="shared" si="52"/>
        <v>0</v>
      </c>
      <c r="AQ227" s="1319"/>
      <c r="AR227" s="1139">
        <f t="shared" si="53"/>
        <v>0</v>
      </c>
      <c r="AS227" s="1325">
        <f t="shared" si="54"/>
        <v>0</v>
      </c>
      <c r="AT227" s="1325">
        <f t="shared" si="55"/>
        <v>0</v>
      </c>
      <c r="AU227" s="1325">
        <f t="shared" si="56"/>
        <v>0</v>
      </c>
      <c r="AV227" s="1141">
        <f t="shared" si="57"/>
        <v>0</v>
      </c>
      <c r="AW227" s="1329">
        <v>0</v>
      </c>
      <c r="AX227" s="1141">
        <v>0</v>
      </c>
      <c r="AY227" s="1149">
        <f t="shared" si="58"/>
        <v>0</v>
      </c>
      <c r="AZ227" s="1141">
        <f t="shared" si="59"/>
        <v>0</v>
      </c>
      <c r="BA227" s="1149">
        <f t="shared" si="60"/>
        <v>0</v>
      </c>
      <c r="BB227" s="1141">
        <f t="shared" si="61"/>
        <v>0</v>
      </c>
    </row>
    <row r="228" spans="2:54" ht="14.65" customHeight="1">
      <c r="B228" s="911">
        <v>222</v>
      </c>
      <c r="C228" s="913" t="s">
        <v>3024</v>
      </c>
      <c r="D228" s="931" t="s">
        <v>150</v>
      </c>
      <c r="E228" s="928" t="s">
        <v>7</v>
      </c>
      <c r="F228" s="946" t="s">
        <v>183</v>
      </c>
      <c r="G228" s="946" t="s">
        <v>474</v>
      </c>
      <c r="H228" s="946">
        <v>1</v>
      </c>
      <c r="I228" s="946" t="s">
        <v>475</v>
      </c>
      <c r="J228" s="931">
        <v>1143</v>
      </c>
      <c r="K228" s="931">
        <v>1</v>
      </c>
      <c r="L228" s="931" t="s">
        <v>206</v>
      </c>
      <c r="M228" s="931">
        <v>150</v>
      </c>
      <c r="N228" s="947" t="s">
        <v>174</v>
      </c>
      <c r="O228" s="931" t="s">
        <v>180</v>
      </c>
      <c r="P228" s="948" t="s">
        <v>155</v>
      </c>
      <c r="Q228" s="931" t="s">
        <v>168</v>
      </c>
      <c r="R228" s="906" t="s">
        <v>476</v>
      </c>
      <c r="S228" s="906" t="s">
        <v>477</v>
      </c>
      <c r="T228" s="946"/>
      <c r="U228" s="946">
        <v>200</v>
      </c>
      <c r="V228" s="946"/>
      <c r="W228" s="946"/>
      <c r="X228" s="946"/>
      <c r="Y228" s="949"/>
      <c r="Z228" s="954" t="s">
        <v>3767</v>
      </c>
      <c r="AA228" s="931">
        <v>1297</v>
      </c>
      <c r="AB228" s="1313">
        <f t="shared" si="48"/>
        <v>1.2969999999999999</v>
      </c>
      <c r="AC228" s="953"/>
      <c r="AD228" s="946"/>
      <c r="AE228" s="946"/>
      <c r="AF228" s="946"/>
      <c r="AG228" s="946"/>
      <c r="AH228" s="955"/>
      <c r="AI228" s="1271">
        <f>+VLOOKUP(C228,Itemizado_Piping!$C:$K,9,FALSE)</f>
        <v>3.7229999999999999</v>
      </c>
      <c r="AJ228" s="1149">
        <v>0</v>
      </c>
      <c r="AK228" s="1150">
        <v>0</v>
      </c>
      <c r="AL228" s="1149">
        <f t="shared" si="49"/>
        <v>0</v>
      </c>
      <c r="AM228" s="1135">
        <f t="shared" si="50"/>
        <v>0</v>
      </c>
      <c r="AN228" s="1328">
        <f t="shared" si="51"/>
        <v>0</v>
      </c>
      <c r="AO228" s="1127">
        <f t="shared" ref="AO228:AO248" si="62">SUMPRODUCT(AC228:AH228,$AC$4:$AH$4)</f>
        <v>0</v>
      </c>
      <c r="AP228" s="1318">
        <f t="shared" si="52"/>
        <v>0</v>
      </c>
      <c r="AQ228" s="1319"/>
      <c r="AR228" s="1139">
        <f t="shared" si="53"/>
        <v>0</v>
      </c>
      <c r="AS228" s="1325">
        <f t="shared" si="54"/>
        <v>0</v>
      </c>
      <c r="AT228" s="1325">
        <f t="shared" si="55"/>
        <v>0</v>
      </c>
      <c r="AU228" s="1325">
        <f t="shared" si="56"/>
        <v>0</v>
      </c>
      <c r="AV228" s="1141">
        <f t="shared" si="57"/>
        <v>0</v>
      </c>
      <c r="AW228" s="1329">
        <v>0</v>
      </c>
      <c r="AX228" s="1141">
        <v>0</v>
      </c>
      <c r="AY228" s="1149">
        <f t="shared" si="58"/>
        <v>0</v>
      </c>
      <c r="AZ228" s="1141">
        <f t="shared" si="59"/>
        <v>0</v>
      </c>
      <c r="BA228" s="1149">
        <f t="shared" si="60"/>
        <v>0</v>
      </c>
      <c r="BB228" s="1141">
        <f t="shared" si="61"/>
        <v>0</v>
      </c>
    </row>
    <row r="229" spans="2:54" ht="14.65" customHeight="1">
      <c r="B229" s="911">
        <v>223</v>
      </c>
      <c r="C229" s="913" t="s">
        <v>3024</v>
      </c>
      <c r="D229" s="931" t="s">
        <v>150</v>
      </c>
      <c r="E229" s="928" t="s">
        <v>7</v>
      </c>
      <c r="F229" s="946"/>
      <c r="G229" s="946"/>
      <c r="H229" s="946"/>
      <c r="I229" s="946" t="s">
        <v>3412</v>
      </c>
      <c r="J229" s="931">
        <v>1143</v>
      </c>
      <c r="K229" s="931"/>
      <c r="L229" s="931" t="s">
        <v>206</v>
      </c>
      <c r="M229" s="931">
        <v>150</v>
      </c>
      <c r="N229" s="947"/>
      <c r="O229" s="931"/>
      <c r="P229" s="948"/>
      <c r="Q229" s="931"/>
      <c r="R229" s="906"/>
      <c r="S229" s="906"/>
      <c r="T229" s="946"/>
      <c r="U229" s="946"/>
      <c r="V229" s="946"/>
      <c r="W229" s="946"/>
      <c r="X229" s="946"/>
      <c r="Y229" s="949"/>
      <c r="Z229" s="954" t="s">
        <v>3767</v>
      </c>
      <c r="AA229" s="931">
        <v>97000</v>
      </c>
      <c r="AB229" s="1313">
        <f t="shared" si="48"/>
        <v>97</v>
      </c>
      <c r="AC229" s="953">
        <v>71</v>
      </c>
      <c r="AD229" s="946">
        <v>51</v>
      </c>
      <c r="AE229" s="946">
        <v>70</v>
      </c>
      <c r="AF229" s="946">
        <v>31</v>
      </c>
      <c r="AG229" s="946">
        <v>51</v>
      </c>
      <c r="AH229" s="955"/>
      <c r="AI229" s="1271">
        <f>+VLOOKUP(C229,Itemizado_Piping!$C:$K,9,FALSE)</f>
        <v>3.7229999999999999</v>
      </c>
      <c r="AJ229" s="1149">
        <v>0.50309278350515463</v>
      </c>
      <c r="AK229" s="1150">
        <v>48.800000000000004</v>
      </c>
      <c r="AL229" s="1149">
        <f t="shared" si="49"/>
        <v>0</v>
      </c>
      <c r="AM229" s="1135">
        <f t="shared" si="50"/>
        <v>0</v>
      </c>
      <c r="AN229" s="1328">
        <f t="shared" si="51"/>
        <v>0.50309278350515463</v>
      </c>
      <c r="AO229" s="1127">
        <f t="shared" si="62"/>
        <v>48.800000000000004</v>
      </c>
      <c r="AP229" s="1318">
        <f t="shared" si="52"/>
        <v>0</v>
      </c>
      <c r="AQ229" s="1319"/>
      <c r="AR229" s="1139">
        <f t="shared" si="53"/>
        <v>71</v>
      </c>
      <c r="AS229" s="1325">
        <f t="shared" si="54"/>
        <v>51</v>
      </c>
      <c r="AT229" s="1325">
        <f t="shared" si="55"/>
        <v>70</v>
      </c>
      <c r="AU229" s="1325">
        <f t="shared" si="56"/>
        <v>51</v>
      </c>
      <c r="AV229" s="1141">
        <f t="shared" si="57"/>
        <v>0</v>
      </c>
      <c r="AW229" s="1329">
        <v>0.28762886597938142</v>
      </c>
      <c r="AX229" s="1141">
        <v>27.9</v>
      </c>
      <c r="AY229" s="1149">
        <f t="shared" si="58"/>
        <v>0.2355670103092784</v>
      </c>
      <c r="AZ229" s="1141">
        <f t="shared" si="59"/>
        <v>22.85</v>
      </c>
      <c r="BA229" s="1149">
        <f t="shared" si="60"/>
        <v>0.52319587628865982</v>
      </c>
      <c r="BB229" s="1141">
        <f t="shared" si="61"/>
        <v>50.75</v>
      </c>
    </row>
    <row r="230" spans="2:54" ht="14.65" customHeight="1">
      <c r="B230" s="911">
        <v>224</v>
      </c>
      <c r="C230" s="913" t="s">
        <v>3036</v>
      </c>
      <c r="D230" s="931" t="s">
        <v>150</v>
      </c>
      <c r="E230" s="928" t="s">
        <v>7</v>
      </c>
      <c r="F230" s="946" t="s">
        <v>183</v>
      </c>
      <c r="G230" s="946"/>
      <c r="H230" s="946"/>
      <c r="I230" s="946" t="s">
        <v>478</v>
      </c>
      <c r="J230" s="931">
        <v>1144</v>
      </c>
      <c r="K230" s="931"/>
      <c r="L230" s="931" t="s">
        <v>195</v>
      </c>
      <c r="M230" s="931">
        <v>80</v>
      </c>
      <c r="N230" s="947" t="s">
        <v>174</v>
      </c>
      <c r="O230" s="931" t="s">
        <v>175</v>
      </c>
      <c r="P230" s="948" t="s">
        <v>155</v>
      </c>
      <c r="Q230" s="931" t="s">
        <v>168</v>
      </c>
      <c r="R230" s="906" t="s">
        <v>479</v>
      </c>
      <c r="S230" s="906" t="s">
        <v>480</v>
      </c>
      <c r="T230" s="946"/>
      <c r="U230" s="946">
        <v>46</v>
      </c>
      <c r="V230" s="946"/>
      <c r="W230" s="946"/>
      <c r="X230" s="946"/>
      <c r="Y230" s="949"/>
      <c r="Z230" s="954" t="s">
        <v>3767</v>
      </c>
      <c r="AA230" s="931">
        <v>19600</v>
      </c>
      <c r="AB230" s="1313">
        <f t="shared" si="48"/>
        <v>19.600000000000001</v>
      </c>
      <c r="AC230" s="953">
        <v>19.600000000000001</v>
      </c>
      <c r="AD230" s="953">
        <v>19.600000000000001</v>
      </c>
      <c r="AE230" s="953">
        <v>19.600000000000001</v>
      </c>
      <c r="AF230" s="946">
        <v>19.600000000000001</v>
      </c>
      <c r="AG230" s="946">
        <v>19.600000000000001</v>
      </c>
      <c r="AH230" s="955"/>
      <c r="AI230" s="1271">
        <f>+VLOOKUP(C230,Itemizado_Piping!$C:$K,9,FALSE)</f>
        <v>1.772</v>
      </c>
      <c r="AJ230" s="1149">
        <v>0.89999999999999991</v>
      </c>
      <c r="AK230" s="1150">
        <v>17.64</v>
      </c>
      <c r="AL230" s="1149">
        <f t="shared" si="49"/>
        <v>0</v>
      </c>
      <c r="AM230" s="1135">
        <f t="shared" si="50"/>
        <v>0</v>
      </c>
      <c r="AN230" s="1328">
        <f t="shared" si="51"/>
        <v>0.89999999999999991</v>
      </c>
      <c r="AO230" s="1127">
        <f t="shared" si="62"/>
        <v>17.64</v>
      </c>
      <c r="AP230" s="1318">
        <f t="shared" si="52"/>
        <v>0</v>
      </c>
      <c r="AQ230" s="1319"/>
      <c r="AR230" s="1139">
        <f t="shared" si="53"/>
        <v>19.600000000000001</v>
      </c>
      <c r="AS230" s="1325">
        <f t="shared" si="54"/>
        <v>19.600000000000001</v>
      </c>
      <c r="AT230" s="1325">
        <f t="shared" si="55"/>
        <v>19.600000000000001</v>
      </c>
      <c r="AU230" s="1325">
        <f t="shared" si="56"/>
        <v>19.600000000000001</v>
      </c>
      <c r="AV230" s="1141">
        <f t="shared" si="57"/>
        <v>0</v>
      </c>
      <c r="AW230" s="1329">
        <v>0.89999999999999991</v>
      </c>
      <c r="AX230" s="1141">
        <v>17.64</v>
      </c>
      <c r="AY230" s="1149">
        <f t="shared" si="58"/>
        <v>0</v>
      </c>
      <c r="AZ230" s="1141">
        <f t="shared" si="59"/>
        <v>0</v>
      </c>
      <c r="BA230" s="1149">
        <f t="shared" si="60"/>
        <v>0.89999999999999991</v>
      </c>
      <c r="BB230" s="1141">
        <f t="shared" si="61"/>
        <v>17.64</v>
      </c>
    </row>
    <row r="231" spans="2:54" ht="14.65" customHeight="1">
      <c r="B231" s="911">
        <v>225</v>
      </c>
      <c r="C231" s="913" t="s">
        <v>3024</v>
      </c>
      <c r="D231" s="931" t="s">
        <v>150</v>
      </c>
      <c r="E231" s="928" t="s">
        <v>7</v>
      </c>
      <c r="F231" s="946" t="s">
        <v>403</v>
      </c>
      <c r="G231" s="946"/>
      <c r="H231" s="946"/>
      <c r="I231" s="946" t="s">
        <v>481</v>
      </c>
      <c r="J231" s="931">
        <v>1145</v>
      </c>
      <c r="K231" s="931"/>
      <c r="L231" s="931" t="s">
        <v>206</v>
      </c>
      <c r="M231" s="931">
        <v>150</v>
      </c>
      <c r="N231" s="947" t="s">
        <v>179</v>
      </c>
      <c r="O231" s="931" t="s">
        <v>180</v>
      </c>
      <c r="P231" s="948" t="s">
        <v>155</v>
      </c>
      <c r="Q231" s="931" t="s">
        <v>71</v>
      </c>
      <c r="R231" s="906" t="s">
        <v>402</v>
      </c>
      <c r="S231" s="906" t="s">
        <v>482</v>
      </c>
      <c r="T231" s="946"/>
      <c r="U231" s="946">
        <v>116</v>
      </c>
      <c r="V231" s="946"/>
      <c r="W231" s="946"/>
      <c r="X231" s="946"/>
      <c r="Y231" s="949"/>
      <c r="Z231" s="954" t="s">
        <v>3768</v>
      </c>
      <c r="AA231" s="931">
        <v>102000</v>
      </c>
      <c r="AB231" s="1313">
        <f t="shared" si="48"/>
        <v>102</v>
      </c>
      <c r="AC231" s="953"/>
      <c r="AD231" s="946"/>
      <c r="AE231" s="946"/>
      <c r="AF231" s="946"/>
      <c r="AG231" s="946"/>
      <c r="AH231" s="955"/>
      <c r="AI231" s="1271">
        <f>+VLOOKUP(C231,Itemizado_Piping!$C:$K,9,FALSE)</f>
        <v>3.7229999999999999</v>
      </c>
      <c r="AJ231" s="1149">
        <v>0</v>
      </c>
      <c r="AK231" s="1150">
        <v>0</v>
      </c>
      <c r="AL231" s="1149">
        <f t="shared" si="49"/>
        <v>0</v>
      </c>
      <c r="AM231" s="1135">
        <f t="shared" si="50"/>
        <v>0</v>
      </c>
      <c r="AN231" s="1328">
        <f t="shared" si="51"/>
        <v>0</v>
      </c>
      <c r="AO231" s="1127">
        <f t="shared" si="62"/>
        <v>0</v>
      </c>
      <c r="AP231" s="1318">
        <f t="shared" si="52"/>
        <v>0</v>
      </c>
      <c r="AQ231" s="1319"/>
      <c r="AR231" s="1139">
        <f t="shared" si="53"/>
        <v>0</v>
      </c>
      <c r="AS231" s="1325">
        <f t="shared" si="54"/>
        <v>0</v>
      </c>
      <c r="AT231" s="1325">
        <f t="shared" si="55"/>
        <v>0</v>
      </c>
      <c r="AU231" s="1325">
        <f t="shared" si="56"/>
        <v>0</v>
      </c>
      <c r="AV231" s="1141">
        <f t="shared" si="57"/>
        <v>0</v>
      </c>
      <c r="AW231" s="1329">
        <v>0</v>
      </c>
      <c r="AX231" s="1141">
        <v>0</v>
      </c>
      <c r="AY231" s="1149">
        <f t="shared" si="58"/>
        <v>0</v>
      </c>
      <c r="AZ231" s="1141">
        <f t="shared" si="59"/>
        <v>0</v>
      </c>
      <c r="BA231" s="1149">
        <f t="shared" si="60"/>
        <v>0</v>
      </c>
      <c r="BB231" s="1141">
        <f t="shared" si="61"/>
        <v>0</v>
      </c>
    </row>
    <row r="232" spans="2:54" ht="14.65" customHeight="1">
      <c r="B232" s="911">
        <v>226</v>
      </c>
      <c r="C232" s="913" t="s">
        <v>3036</v>
      </c>
      <c r="D232" s="931" t="s">
        <v>150</v>
      </c>
      <c r="E232" s="928" t="s">
        <v>7</v>
      </c>
      <c r="F232" s="946" t="s">
        <v>403</v>
      </c>
      <c r="G232" s="946"/>
      <c r="H232" s="946"/>
      <c r="I232" s="946" t="s">
        <v>481</v>
      </c>
      <c r="J232" s="931">
        <v>1145</v>
      </c>
      <c r="K232" s="931"/>
      <c r="L232" s="931" t="s">
        <v>195</v>
      </c>
      <c r="M232" s="931">
        <v>80</v>
      </c>
      <c r="N232" s="947"/>
      <c r="O232" s="931"/>
      <c r="P232" s="948"/>
      <c r="Q232" s="931"/>
      <c r="R232" s="906"/>
      <c r="S232" s="906"/>
      <c r="T232" s="946"/>
      <c r="U232" s="946"/>
      <c r="V232" s="946"/>
      <c r="W232" s="946"/>
      <c r="X232" s="946"/>
      <c r="Y232" s="949"/>
      <c r="Z232" s="954" t="s">
        <v>3768</v>
      </c>
      <c r="AA232" s="931">
        <v>9200</v>
      </c>
      <c r="AB232" s="1313">
        <f t="shared" si="48"/>
        <v>9.1999999999999993</v>
      </c>
      <c r="AC232" s="953"/>
      <c r="AD232" s="946"/>
      <c r="AE232" s="946"/>
      <c r="AF232" s="946"/>
      <c r="AG232" s="946"/>
      <c r="AH232" s="955"/>
      <c r="AI232" s="1271"/>
      <c r="AJ232" s="1149"/>
      <c r="AK232" s="1150"/>
      <c r="AL232" s="1149"/>
      <c r="AM232" s="1135"/>
      <c r="AN232" s="1328"/>
      <c r="AO232" s="1127"/>
      <c r="AP232" s="1318"/>
      <c r="AQ232" s="1319"/>
      <c r="AR232" s="1139"/>
      <c r="AS232" s="1325"/>
      <c r="AT232" s="1325"/>
      <c r="AU232" s="1325"/>
      <c r="AV232" s="1141"/>
      <c r="AW232" s="1329"/>
      <c r="AX232" s="1141"/>
      <c r="AY232" s="1149"/>
      <c r="AZ232" s="1141"/>
      <c r="BA232" s="1149"/>
      <c r="BB232" s="1141"/>
    </row>
    <row r="233" spans="2:54" ht="14.65" customHeight="1">
      <c r="B233" s="911">
        <v>227</v>
      </c>
      <c r="C233" s="913" t="s">
        <v>3036</v>
      </c>
      <c r="D233" s="931" t="s">
        <v>150</v>
      </c>
      <c r="E233" s="928" t="s">
        <v>7</v>
      </c>
      <c r="F233" s="946"/>
      <c r="G233" s="946"/>
      <c r="H233" s="946"/>
      <c r="I233" s="946" t="s">
        <v>3769</v>
      </c>
      <c r="J233" s="931">
        <v>1145</v>
      </c>
      <c r="K233" s="931"/>
      <c r="L233" s="931" t="s">
        <v>195</v>
      </c>
      <c r="M233" s="931">
        <v>80</v>
      </c>
      <c r="N233" s="947"/>
      <c r="O233" s="931"/>
      <c r="P233" s="948"/>
      <c r="Q233" s="931"/>
      <c r="R233" s="906"/>
      <c r="S233" s="906"/>
      <c r="T233" s="946"/>
      <c r="U233" s="946"/>
      <c r="V233" s="946"/>
      <c r="W233" s="946"/>
      <c r="X233" s="946"/>
      <c r="Y233" s="949"/>
      <c r="Z233" s="954" t="s">
        <v>3768</v>
      </c>
      <c r="AA233" s="931">
        <v>3000</v>
      </c>
      <c r="AB233" s="1313">
        <f t="shared" si="48"/>
        <v>3</v>
      </c>
      <c r="AC233" s="953"/>
      <c r="AD233" s="946"/>
      <c r="AE233" s="946"/>
      <c r="AF233" s="946"/>
      <c r="AG233" s="946"/>
      <c r="AH233" s="955"/>
      <c r="AI233" s="1271"/>
      <c r="AJ233" s="1149"/>
      <c r="AK233" s="1150"/>
      <c r="AL233" s="1149"/>
      <c r="AM233" s="1135"/>
      <c r="AN233" s="1328"/>
      <c r="AO233" s="1127"/>
      <c r="AP233" s="1318"/>
      <c r="AQ233" s="1319"/>
      <c r="AR233" s="1139"/>
      <c r="AS233" s="1325"/>
      <c r="AT233" s="1325"/>
      <c r="AU233" s="1325"/>
      <c r="AV233" s="1141"/>
      <c r="AW233" s="1329"/>
      <c r="AX233" s="1141"/>
      <c r="AY233" s="1149"/>
      <c r="AZ233" s="1141"/>
      <c r="BA233" s="1149"/>
      <c r="BB233" s="1141"/>
    </row>
    <row r="234" spans="2:54" ht="14.65" customHeight="1">
      <c r="B234" s="911">
        <v>228</v>
      </c>
      <c r="C234" s="913" t="s">
        <v>3042</v>
      </c>
      <c r="D234" s="931" t="s">
        <v>150</v>
      </c>
      <c r="E234" s="928" t="s">
        <v>7</v>
      </c>
      <c r="F234" s="946"/>
      <c r="G234" s="946"/>
      <c r="H234" s="946"/>
      <c r="I234" s="946" t="s">
        <v>3769</v>
      </c>
      <c r="J234" s="931">
        <v>1145</v>
      </c>
      <c r="K234" s="931"/>
      <c r="L234" s="931" t="s">
        <v>3544</v>
      </c>
      <c r="M234" s="931"/>
      <c r="N234" s="947"/>
      <c r="O234" s="931"/>
      <c r="P234" s="948"/>
      <c r="Q234" s="931"/>
      <c r="R234" s="906"/>
      <c r="S234" s="906"/>
      <c r="T234" s="946"/>
      <c r="U234" s="946"/>
      <c r="V234" s="946"/>
      <c r="W234" s="946"/>
      <c r="X234" s="946"/>
      <c r="Y234" s="949"/>
      <c r="Z234" s="954"/>
      <c r="AA234" s="931">
        <v>1000</v>
      </c>
      <c r="AB234" s="1313">
        <f t="shared" si="48"/>
        <v>1</v>
      </c>
      <c r="AC234" s="953"/>
      <c r="AD234" s="946"/>
      <c r="AE234" s="946"/>
      <c r="AF234" s="946"/>
      <c r="AG234" s="946"/>
      <c r="AH234" s="955"/>
      <c r="AI234" s="1271"/>
      <c r="AJ234" s="1149"/>
      <c r="AK234" s="1150"/>
      <c r="AL234" s="1149"/>
      <c r="AM234" s="1135"/>
      <c r="AN234" s="1328"/>
      <c r="AO234" s="1127"/>
      <c r="AP234" s="1318"/>
      <c r="AQ234" s="1319"/>
      <c r="AR234" s="1139"/>
      <c r="AS234" s="1325"/>
      <c r="AT234" s="1325"/>
      <c r="AU234" s="1325"/>
      <c r="AV234" s="1141"/>
      <c r="AW234" s="1329"/>
      <c r="AX234" s="1141"/>
      <c r="AY234" s="1149"/>
      <c r="AZ234" s="1141"/>
      <c r="BA234" s="1149"/>
      <c r="BB234" s="1141"/>
    </row>
    <row r="235" spans="2:54" ht="14.65" customHeight="1">
      <c r="B235" s="911">
        <v>229</v>
      </c>
      <c r="C235" s="913" t="s">
        <v>3036</v>
      </c>
      <c r="D235" s="931" t="s">
        <v>150</v>
      </c>
      <c r="E235" s="928" t="s">
        <v>7</v>
      </c>
      <c r="F235" s="946" t="s">
        <v>403</v>
      </c>
      <c r="G235" s="946"/>
      <c r="H235" s="946"/>
      <c r="I235" s="946" t="s">
        <v>483</v>
      </c>
      <c r="J235" s="931">
        <v>1146</v>
      </c>
      <c r="K235" s="931"/>
      <c r="L235" s="931" t="s">
        <v>195</v>
      </c>
      <c r="M235" s="931">
        <v>80</v>
      </c>
      <c r="N235" s="947" t="s">
        <v>174</v>
      </c>
      <c r="O235" s="931" t="s">
        <v>175</v>
      </c>
      <c r="P235" s="948" t="s">
        <v>155</v>
      </c>
      <c r="Q235" s="931" t="s">
        <v>71</v>
      </c>
      <c r="R235" s="906" t="s">
        <v>484</v>
      </c>
      <c r="S235" s="906" t="s">
        <v>485</v>
      </c>
      <c r="T235" s="946"/>
      <c r="U235" s="946">
        <v>35</v>
      </c>
      <c r="V235" s="946"/>
      <c r="W235" s="946"/>
      <c r="X235" s="946"/>
      <c r="Y235" s="949"/>
      <c r="Z235" s="954"/>
      <c r="AA235" s="931"/>
      <c r="AB235" s="1313">
        <f t="shared" si="48"/>
        <v>0</v>
      </c>
      <c r="AC235" s="953"/>
      <c r="AD235" s="946"/>
      <c r="AE235" s="946"/>
      <c r="AF235" s="946"/>
      <c r="AG235" s="946"/>
      <c r="AH235" s="955"/>
      <c r="AI235" s="1271">
        <f>+VLOOKUP(C235,Itemizado_Piping!$C:$K,9,FALSE)</f>
        <v>1.772</v>
      </c>
      <c r="AJ235" s="1149">
        <v>0</v>
      </c>
      <c r="AK235" s="1150">
        <v>0</v>
      </c>
      <c r="AL235" s="1149">
        <f t="shared" si="49"/>
        <v>0</v>
      </c>
      <c r="AM235" s="1135">
        <f t="shared" si="50"/>
        <v>0</v>
      </c>
      <c r="AN235" s="1328">
        <f t="shared" si="51"/>
        <v>0</v>
      </c>
      <c r="AO235" s="1127">
        <f t="shared" si="62"/>
        <v>0</v>
      </c>
      <c r="AP235" s="1318">
        <f t="shared" si="52"/>
        <v>0</v>
      </c>
      <c r="AQ235" s="1319"/>
      <c r="AR235" s="1139">
        <f t="shared" si="53"/>
        <v>0</v>
      </c>
      <c r="AS235" s="1325">
        <f t="shared" si="54"/>
        <v>0</v>
      </c>
      <c r="AT235" s="1325">
        <f t="shared" si="55"/>
        <v>0</v>
      </c>
      <c r="AU235" s="1325">
        <f t="shared" si="56"/>
        <v>0</v>
      </c>
      <c r="AV235" s="1141">
        <f t="shared" si="57"/>
        <v>0</v>
      </c>
      <c r="AW235" s="1329">
        <v>0</v>
      </c>
      <c r="AX235" s="1141">
        <v>0</v>
      </c>
      <c r="AY235" s="1149">
        <f t="shared" si="58"/>
        <v>0</v>
      </c>
      <c r="AZ235" s="1141">
        <f t="shared" si="59"/>
        <v>0</v>
      </c>
      <c r="BA235" s="1149">
        <f t="shared" si="60"/>
        <v>0</v>
      </c>
      <c r="BB235" s="1141">
        <f t="shared" si="61"/>
        <v>0</v>
      </c>
    </row>
    <row r="236" spans="2:54" ht="14.65" customHeight="1">
      <c r="B236" s="911">
        <v>230</v>
      </c>
      <c r="C236" s="913" t="s">
        <v>3463</v>
      </c>
      <c r="D236" s="931" t="s">
        <v>150</v>
      </c>
      <c r="E236" s="928" t="s">
        <v>7</v>
      </c>
      <c r="F236" s="946" t="s">
        <v>151</v>
      </c>
      <c r="G236" s="946" t="s">
        <v>486</v>
      </c>
      <c r="H236" s="946">
        <v>1</v>
      </c>
      <c r="I236" s="946" t="s">
        <v>487</v>
      </c>
      <c r="J236" s="931">
        <v>1147</v>
      </c>
      <c r="K236" s="931">
        <v>1</v>
      </c>
      <c r="L236" s="931" t="s">
        <v>153</v>
      </c>
      <c r="M236" s="931">
        <v>200</v>
      </c>
      <c r="N236" s="947" t="s">
        <v>174</v>
      </c>
      <c r="O236" s="931" t="s">
        <v>175</v>
      </c>
      <c r="P236" s="948" t="s">
        <v>155</v>
      </c>
      <c r="Q236" s="931" t="s">
        <v>71</v>
      </c>
      <c r="R236" s="906" t="s">
        <v>488</v>
      </c>
      <c r="S236" s="906" t="s">
        <v>489</v>
      </c>
      <c r="T236" s="946"/>
      <c r="U236" s="946">
        <v>15</v>
      </c>
      <c r="V236" s="946"/>
      <c r="W236" s="946"/>
      <c r="X236" s="946"/>
      <c r="Y236" s="949"/>
      <c r="Z236" s="1323" t="s">
        <v>3721</v>
      </c>
      <c r="AA236" s="931">
        <v>13288</v>
      </c>
      <c r="AB236" s="1313">
        <f t="shared" si="48"/>
        <v>13.288</v>
      </c>
      <c r="AC236" s="953"/>
      <c r="AD236" s="946"/>
      <c r="AE236" s="946"/>
      <c r="AF236" s="946"/>
      <c r="AG236" s="946"/>
      <c r="AH236" s="955"/>
      <c r="AI236" s="1271"/>
      <c r="AJ236" s="1149">
        <v>0</v>
      </c>
      <c r="AK236" s="1150">
        <v>0</v>
      </c>
      <c r="AL236" s="1149">
        <f t="shared" si="49"/>
        <v>0</v>
      </c>
      <c r="AM236" s="1135">
        <f t="shared" si="50"/>
        <v>0</v>
      </c>
      <c r="AN236" s="1328">
        <f t="shared" si="51"/>
        <v>0</v>
      </c>
      <c r="AO236" s="1127">
        <f t="shared" si="62"/>
        <v>0</v>
      </c>
      <c r="AP236" s="1318">
        <f t="shared" si="52"/>
        <v>0</v>
      </c>
      <c r="AQ236" s="1319"/>
      <c r="AR236" s="1139">
        <f t="shared" si="53"/>
        <v>0</v>
      </c>
      <c r="AS236" s="1325">
        <f t="shared" si="54"/>
        <v>0</v>
      </c>
      <c r="AT236" s="1325">
        <f t="shared" si="55"/>
        <v>0</v>
      </c>
      <c r="AU236" s="1325">
        <f t="shared" si="56"/>
        <v>0</v>
      </c>
      <c r="AV236" s="1141">
        <f t="shared" si="57"/>
        <v>0</v>
      </c>
      <c r="AW236" s="1329">
        <v>0</v>
      </c>
      <c r="AX236" s="1141">
        <v>0</v>
      </c>
      <c r="AY236" s="1149">
        <f t="shared" si="58"/>
        <v>0</v>
      </c>
      <c r="AZ236" s="1141">
        <f t="shared" si="59"/>
        <v>0</v>
      </c>
      <c r="BA236" s="1149">
        <f t="shared" si="60"/>
        <v>0</v>
      </c>
      <c r="BB236" s="1141">
        <f t="shared" si="61"/>
        <v>0</v>
      </c>
    </row>
    <row r="237" spans="2:54" ht="14.65" customHeight="1">
      <c r="B237" s="911">
        <v>231</v>
      </c>
      <c r="C237" s="913" t="s">
        <v>3024</v>
      </c>
      <c r="D237" s="931" t="s">
        <v>150</v>
      </c>
      <c r="E237" s="928" t="s">
        <v>7</v>
      </c>
      <c r="F237" s="946" t="s">
        <v>151</v>
      </c>
      <c r="G237" s="946" t="s">
        <v>490</v>
      </c>
      <c r="H237" s="946">
        <v>0</v>
      </c>
      <c r="I237" s="946" t="s">
        <v>491</v>
      </c>
      <c r="J237" s="931">
        <v>1148</v>
      </c>
      <c r="K237" s="931">
        <v>1</v>
      </c>
      <c r="L237" s="931" t="s">
        <v>206</v>
      </c>
      <c r="M237" s="931">
        <v>150</v>
      </c>
      <c r="N237" s="947" t="s">
        <v>492</v>
      </c>
      <c r="O237" s="931" t="s">
        <v>180</v>
      </c>
      <c r="P237" s="948" t="s">
        <v>155</v>
      </c>
      <c r="Q237" s="931" t="s">
        <v>71</v>
      </c>
      <c r="R237" s="906" t="s">
        <v>493</v>
      </c>
      <c r="S237" s="906" t="s">
        <v>494</v>
      </c>
      <c r="T237" s="946"/>
      <c r="U237" s="946">
        <v>27</v>
      </c>
      <c r="V237" s="946"/>
      <c r="W237" s="946"/>
      <c r="X237" s="946"/>
      <c r="Y237" s="949"/>
      <c r="Z237" s="1323" t="s">
        <v>3721</v>
      </c>
      <c r="AA237" s="931">
        <v>2035</v>
      </c>
      <c r="AB237" s="1313">
        <f t="shared" si="48"/>
        <v>2.0350000000000001</v>
      </c>
      <c r="AC237" s="953"/>
      <c r="AD237" s="946"/>
      <c r="AE237" s="946"/>
      <c r="AF237" s="946"/>
      <c r="AG237" s="946"/>
      <c r="AH237" s="955"/>
      <c r="AI237" s="1271">
        <f>+VLOOKUP(C237,Itemizado_Piping!$C:$K,9,FALSE)</f>
        <v>3.7229999999999999</v>
      </c>
      <c r="AJ237" s="1149">
        <v>0</v>
      </c>
      <c r="AK237" s="1150">
        <v>0</v>
      </c>
      <c r="AL237" s="1149">
        <f t="shared" si="49"/>
        <v>0</v>
      </c>
      <c r="AM237" s="1135">
        <f t="shared" si="50"/>
        <v>0</v>
      </c>
      <c r="AN237" s="1328">
        <f t="shared" si="51"/>
        <v>0</v>
      </c>
      <c r="AO237" s="1127">
        <f t="shared" si="62"/>
        <v>0</v>
      </c>
      <c r="AP237" s="1318">
        <f t="shared" si="52"/>
        <v>0</v>
      </c>
      <c r="AQ237" s="1319"/>
      <c r="AR237" s="1139">
        <f t="shared" si="53"/>
        <v>0</v>
      </c>
      <c r="AS237" s="1325">
        <f t="shared" si="54"/>
        <v>0</v>
      </c>
      <c r="AT237" s="1325">
        <f t="shared" si="55"/>
        <v>0</v>
      </c>
      <c r="AU237" s="1325">
        <f t="shared" si="56"/>
        <v>0</v>
      </c>
      <c r="AV237" s="1141">
        <f t="shared" si="57"/>
        <v>0</v>
      </c>
      <c r="AW237" s="1329">
        <v>0</v>
      </c>
      <c r="AX237" s="1141">
        <v>0</v>
      </c>
      <c r="AY237" s="1149">
        <f t="shared" si="58"/>
        <v>0</v>
      </c>
      <c r="AZ237" s="1141">
        <f t="shared" si="59"/>
        <v>0</v>
      </c>
      <c r="BA237" s="1149">
        <f t="shared" si="60"/>
        <v>0</v>
      </c>
      <c r="BB237" s="1141">
        <f t="shared" si="61"/>
        <v>0</v>
      </c>
    </row>
    <row r="238" spans="2:54" ht="14.65" customHeight="1">
      <c r="B238" s="911">
        <v>232</v>
      </c>
      <c r="C238" s="913" t="s">
        <v>3042</v>
      </c>
      <c r="D238" s="931" t="s">
        <v>150</v>
      </c>
      <c r="E238" s="928" t="s">
        <v>7</v>
      </c>
      <c r="F238" s="946" t="s">
        <v>183</v>
      </c>
      <c r="G238" s="946" t="s">
        <v>3770</v>
      </c>
      <c r="H238" s="946"/>
      <c r="I238" s="946" t="s">
        <v>495</v>
      </c>
      <c r="J238" s="931">
        <v>1149</v>
      </c>
      <c r="K238" s="931">
        <v>1</v>
      </c>
      <c r="L238" s="931" t="s">
        <v>307</v>
      </c>
      <c r="M238" s="931">
        <v>50</v>
      </c>
      <c r="N238" s="947" t="s">
        <v>174</v>
      </c>
      <c r="O238" s="931" t="s">
        <v>308</v>
      </c>
      <c r="P238" s="948" t="s">
        <v>155</v>
      </c>
      <c r="Q238" s="931" t="s">
        <v>71</v>
      </c>
      <c r="R238" s="906" t="s">
        <v>480</v>
      </c>
      <c r="S238" s="906" t="s">
        <v>496</v>
      </c>
      <c r="T238" s="946"/>
      <c r="U238" s="946">
        <v>46</v>
      </c>
      <c r="V238" s="946"/>
      <c r="W238" s="946"/>
      <c r="X238" s="946"/>
      <c r="Y238" s="949"/>
      <c r="Z238" s="954" t="s">
        <v>3767</v>
      </c>
      <c r="AA238" s="931">
        <v>37000</v>
      </c>
      <c r="AB238" s="1313">
        <f t="shared" si="48"/>
        <v>37</v>
      </c>
      <c r="AC238" s="953"/>
      <c r="AD238" s="946"/>
      <c r="AE238" s="946"/>
      <c r="AF238" s="946"/>
      <c r="AG238" s="946"/>
      <c r="AH238" s="955"/>
      <c r="AI238" s="1271">
        <f>+VLOOKUP(C238,Itemizado_Piping!$C:$K,9,FALSE)</f>
        <v>2.573</v>
      </c>
      <c r="AJ238" s="1149">
        <v>0</v>
      </c>
      <c r="AK238" s="1150">
        <v>0</v>
      </c>
      <c r="AL238" s="1149">
        <f t="shared" si="49"/>
        <v>0</v>
      </c>
      <c r="AM238" s="1135">
        <f t="shared" si="50"/>
        <v>0</v>
      </c>
      <c r="AN238" s="1328">
        <f t="shared" si="51"/>
        <v>0</v>
      </c>
      <c r="AO238" s="1127">
        <f t="shared" si="62"/>
        <v>0</v>
      </c>
      <c r="AP238" s="1318">
        <f t="shared" si="52"/>
        <v>0</v>
      </c>
      <c r="AQ238" s="1319"/>
      <c r="AR238" s="1139">
        <f t="shared" si="53"/>
        <v>0</v>
      </c>
      <c r="AS238" s="1325">
        <f t="shared" si="54"/>
        <v>0</v>
      </c>
      <c r="AT238" s="1325">
        <f t="shared" si="55"/>
        <v>0</v>
      </c>
      <c r="AU238" s="1325">
        <f t="shared" si="56"/>
        <v>0</v>
      </c>
      <c r="AV238" s="1141">
        <f t="shared" si="57"/>
        <v>0</v>
      </c>
      <c r="AW238" s="1329">
        <v>0</v>
      </c>
      <c r="AX238" s="1141">
        <v>0</v>
      </c>
      <c r="AY238" s="1149">
        <f t="shared" si="58"/>
        <v>0</v>
      </c>
      <c r="AZ238" s="1141">
        <f t="shared" si="59"/>
        <v>0</v>
      </c>
      <c r="BA238" s="1149">
        <f t="shared" si="60"/>
        <v>0</v>
      </c>
      <c r="BB238" s="1141">
        <f t="shared" si="61"/>
        <v>0</v>
      </c>
    </row>
    <row r="239" spans="2:54" ht="14.65" customHeight="1">
      <c r="B239" s="911">
        <v>233</v>
      </c>
      <c r="C239" s="913" t="s">
        <v>3042</v>
      </c>
      <c r="D239" s="931" t="s">
        <v>150</v>
      </c>
      <c r="E239" s="928" t="s">
        <v>7</v>
      </c>
      <c r="F239" s="946"/>
      <c r="G239" s="946" t="s">
        <v>3770</v>
      </c>
      <c r="H239" s="946"/>
      <c r="I239" s="946" t="s">
        <v>495</v>
      </c>
      <c r="J239" s="931">
        <v>1149</v>
      </c>
      <c r="K239" s="931">
        <v>1</v>
      </c>
      <c r="L239" s="931" t="s">
        <v>1350</v>
      </c>
      <c r="M239" s="931">
        <v>25</v>
      </c>
      <c r="N239" s="947"/>
      <c r="O239" s="931"/>
      <c r="P239" s="948"/>
      <c r="Q239" s="931"/>
      <c r="R239" s="906"/>
      <c r="S239" s="906"/>
      <c r="T239" s="946"/>
      <c r="U239" s="946"/>
      <c r="V239" s="946"/>
      <c r="W239" s="946"/>
      <c r="X239" s="946"/>
      <c r="Y239" s="949"/>
      <c r="Z239" s="954" t="s">
        <v>3767</v>
      </c>
      <c r="AA239" s="931">
        <v>19200</v>
      </c>
      <c r="AB239" s="1313">
        <f t="shared" si="48"/>
        <v>19.2</v>
      </c>
      <c r="AC239" s="953"/>
      <c r="AD239" s="946"/>
      <c r="AE239" s="946"/>
      <c r="AF239" s="946"/>
      <c r="AG239" s="946"/>
      <c r="AH239" s="955"/>
      <c r="AI239" s="1271">
        <f>+VLOOKUP(C239,Itemizado_Piping!$C:$K,9,FALSE)</f>
        <v>2.573</v>
      </c>
      <c r="AJ239" s="1149">
        <v>0</v>
      </c>
      <c r="AK239" s="1150">
        <v>0</v>
      </c>
      <c r="AL239" s="1149">
        <f t="shared" si="49"/>
        <v>0</v>
      </c>
      <c r="AM239" s="1135">
        <f t="shared" si="50"/>
        <v>0</v>
      </c>
      <c r="AN239" s="1328">
        <f t="shared" si="51"/>
        <v>0</v>
      </c>
      <c r="AO239" s="1127">
        <f t="shared" si="62"/>
        <v>0</v>
      </c>
      <c r="AP239" s="1318">
        <f t="shared" si="52"/>
        <v>0</v>
      </c>
      <c r="AQ239" s="1319"/>
      <c r="AR239" s="1139">
        <f t="shared" si="53"/>
        <v>0</v>
      </c>
      <c r="AS239" s="1325">
        <f t="shared" si="54"/>
        <v>0</v>
      </c>
      <c r="AT239" s="1325">
        <f t="shared" si="55"/>
        <v>0</v>
      </c>
      <c r="AU239" s="1325">
        <f t="shared" si="56"/>
        <v>0</v>
      </c>
      <c r="AV239" s="1141">
        <f t="shared" si="57"/>
        <v>0</v>
      </c>
      <c r="AW239" s="1329">
        <v>0</v>
      </c>
      <c r="AX239" s="1141">
        <v>0</v>
      </c>
      <c r="AY239" s="1149">
        <f t="shared" si="58"/>
        <v>0</v>
      </c>
      <c r="AZ239" s="1141">
        <f t="shared" si="59"/>
        <v>0</v>
      </c>
      <c r="BA239" s="1149">
        <f t="shared" si="60"/>
        <v>0</v>
      </c>
      <c r="BB239" s="1141">
        <f t="shared" si="61"/>
        <v>0</v>
      </c>
    </row>
    <row r="240" spans="2:54" ht="14.65" customHeight="1">
      <c r="B240" s="911">
        <v>234</v>
      </c>
      <c r="C240" s="913" t="s">
        <v>3042</v>
      </c>
      <c r="D240" s="931" t="s">
        <v>150</v>
      </c>
      <c r="E240" s="928" t="s">
        <v>7</v>
      </c>
      <c r="F240" s="946"/>
      <c r="G240" s="946" t="s">
        <v>3770</v>
      </c>
      <c r="H240" s="946"/>
      <c r="I240" s="946" t="s">
        <v>495</v>
      </c>
      <c r="J240" s="931">
        <v>1149</v>
      </c>
      <c r="K240" s="931">
        <v>1</v>
      </c>
      <c r="L240" s="931" t="s">
        <v>3544</v>
      </c>
      <c r="M240" s="931">
        <v>40</v>
      </c>
      <c r="N240" s="947"/>
      <c r="O240" s="931"/>
      <c r="P240" s="948"/>
      <c r="Q240" s="931"/>
      <c r="R240" s="906"/>
      <c r="S240" s="906"/>
      <c r="T240" s="946"/>
      <c r="U240" s="946"/>
      <c r="V240" s="946"/>
      <c r="W240" s="946"/>
      <c r="X240" s="946"/>
      <c r="Y240" s="949"/>
      <c r="Z240" s="954" t="s">
        <v>3767</v>
      </c>
      <c r="AA240" s="931">
        <v>4500</v>
      </c>
      <c r="AB240" s="1313">
        <f t="shared" si="48"/>
        <v>4.5</v>
      </c>
      <c r="AC240" s="953"/>
      <c r="AD240" s="946"/>
      <c r="AE240" s="946"/>
      <c r="AF240" s="946"/>
      <c r="AG240" s="946"/>
      <c r="AH240" s="955"/>
      <c r="AI240" s="1271">
        <f>+VLOOKUP(C240,Itemizado_Piping!$C:$K,9,FALSE)</f>
        <v>2.573</v>
      </c>
      <c r="AJ240" s="1149">
        <v>0</v>
      </c>
      <c r="AK240" s="1150">
        <v>0</v>
      </c>
      <c r="AL240" s="1149">
        <f t="shared" si="49"/>
        <v>0</v>
      </c>
      <c r="AM240" s="1135">
        <f t="shared" si="50"/>
        <v>0</v>
      </c>
      <c r="AN240" s="1328">
        <f t="shared" si="51"/>
        <v>0</v>
      </c>
      <c r="AO240" s="1127">
        <f t="shared" si="62"/>
        <v>0</v>
      </c>
      <c r="AP240" s="1318">
        <f t="shared" si="52"/>
        <v>0</v>
      </c>
      <c r="AQ240" s="1319"/>
      <c r="AR240" s="1139">
        <f t="shared" si="53"/>
        <v>0</v>
      </c>
      <c r="AS240" s="1325">
        <f t="shared" si="54"/>
        <v>0</v>
      </c>
      <c r="AT240" s="1325">
        <f t="shared" si="55"/>
        <v>0</v>
      </c>
      <c r="AU240" s="1325">
        <f t="shared" si="56"/>
        <v>0</v>
      </c>
      <c r="AV240" s="1141">
        <f t="shared" si="57"/>
        <v>0</v>
      </c>
      <c r="AW240" s="1329">
        <v>0</v>
      </c>
      <c r="AX240" s="1141">
        <v>0</v>
      </c>
      <c r="AY240" s="1149">
        <f t="shared" si="58"/>
        <v>0</v>
      </c>
      <c r="AZ240" s="1141">
        <f t="shared" si="59"/>
        <v>0</v>
      </c>
      <c r="BA240" s="1149">
        <f t="shared" si="60"/>
        <v>0</v>
      </c>
      <c r="BB240" s="1141">
        <f t="shared" si="61"/>
        <v>0</v>
      </c>
    </row>
    <row r="241" spans="2:54" ht="14.65" customHeight="1">
      <c r="B241" s="911">
        <v>235</v>
      </c>
      <c r="C241" s="913" t="s">
        <v>3024</v>
      </c>
      <c r="D241" s="931" t="s">
        <v>150</v>
      </c>
      <c r="E241" s="928" t="s">
        <v>7</v>
      </c>
      <c r="F241" s="946" t="s">
        <v>183</v>
      </c>
      <c r="G241" s="946" t="s">
        <v>497</v>
      </c>
      <c r="H241" s="946">
        <v>1</v>
      </c>
      <c r="I241" s="946" t="s">
        <v>498</v>
      </c>
      <c r="J241" s="931">
        <v>1150</v>
      </c>
      <c r="K241" s="931">
        <v>1</v>
      </c>
      <c r="L241" s="931" t="s">
        <v>206</v>
      </c>
      <c r="M241" s="931">
        <v>150</v>
      </c>
      <c r="N241" s="947" t="s">
        <v>174</v>
      </c>
      <c r="O241" s="931" t="s">
        <v>180</v>
      </c>
      <c r="P241" s="948" t="s">
        <v>155</v>
      </c>
      <c r="Q241" s="931" t="s">
        <v>168</v>
      </c>
      <c r="R241" s="906" t="s">
        <v>479</v>
      </c>
      <c r="S241" s="906" t="s">
        <v>499</v>
      </c>
      <c r="T241" s="946"/>
      <c r="U241" s="946">
        <v>200</v>
      </c>
      <c r="V241" s="946"/>
      <c r="W241" s="946"/>
      <c r="X241" s="946"/>
      <c r="Y241" s="949"/>
      <c r="Z241" s="1323" t="s">
        <v>3721</v>
      </c>
      <c r="AA241" s="931">
        <v>1344</v>
      </c>
      <c r="AB241" s="1313">
        <f t="shared" si="48"/>
        <v>1.3440000000000001</v>
      </c>
      <c r="AC241" s="953"/>
      <c r="AD241" s="946"/>
      <c r="AE241" s="946"/>
      <c r="AF241" s="946"/>
      <c r="AG241" s="946"/>
      <c r="AH241" s="955"/>
      <c r="AI241" s="1271">
        <f>+VLOOKUP(C241,Itemizado_Piping!$C:$K,9,FALSE)</f>
        <v>3.7229999999999999</v>
      </c>
      <c r="AJ241" s="1149">
        <v>0</v>
      </c>
      <c r="AK241" s="1150">
        <v>0</v>
      </c>
      <c r="AL241" s="1149">
        <f t="shared" si="49"/>
        <v>0</v>
      </c>
      <c r="AM241" s="1135">
        <f t="shared" si="50"/>
        <v>0</v>
      </c>
      <c r="AN241" s="1328">
        <f t="shared" si="51"/>
        <v>0</v>
      </c>
      <c r="AO241" s="1127">
        <f t="shared" si="62"/>
        <v>0</v>
      </c>
      <c r="AP241" s="1318">
        <f t="shared" si="52"/>
        <v>0</v>
      </c>
      <c r="AQ241" s="1319"/>
      <c r="AR241" s="1139">
        <f t="shared" si="53"/>
        <v>0</v>
      </c>
      <c r="AS241" s="1325">
        <f t="shared" si="54"/>
        <v>0</v>
      </c>
      <c r="AT241" s="1325">
        <f t="shared" si="55"/>
        <v>0</v>
      </c>
      <c r="AU241" s="1325">
        <f t="shared" si="56"/>
        <v>0</v>
      </c>
      <c r="AV241" s="1141">
        <f t="shared" si="57"/>
        <v>0</v>
      </c>
      <c r="AW241" s="1329">
        <v>0</v>
      </c>
      <c r="AX241" s="1141">
        <v>0</v>
      </c>
      <c r="AY241" s="1149">
        <f t="shared" si="58"/>
        <v>0</v>
      </c>
      <c r="AZ241" s="1141">
        <f t="shared" si="59"/>
        <v>0</v>
      </c>
      <c r="BA241" s="1149">
        <f t="shared" si="60"/>
        <v>0</v>
      </c>
      <c r="BB241" s="1141">
        <f t="shared" si="61"/>
        <v>0</v>
      </c>
    </row>
    <row r="242" spans="2:54" ht="14.65" customHeight="1">
      <c r="B242" s="911">
        <v>236</v>
      </c>
      <c r="C242" s="913" t="s">
        <v>3024</v>
      </c>
      <c r="D242" s="931" t="s">
        <v>150</v>
      </c>
      <c r="E242" s="928" t="s">
        <v>7</v>
      </c>
      <c r="F242" s="946"/>
      <c r="G242" s="946"/>
      <c r="H242" s="946"/>
      <c r="I242" s="946" t="s">
        <v>1658</v>
      </c>
      <c r="J242" s="931">
        <v>1150</v>
      </c>
      <c r="K242" s="931"/>
      <c r="L242" s="931" t="s">
        <v>206</v>
      </c>
      <c r="M242" s="931">
        <v>150</v>
      </c>
      <c r="N242" s="947"/>
      <c r="O242" s="931"/>
      <c r="P242" s="948"/>
      <c r="Q242" s="931"/>
      <c r="R242" s="906"/>
      <c r="S242" s="906"/>
      <c r="T242" s="946"/>
      <c r="U242" s="946"/>
      <c r="V242" s="946"/>
      <c r="W242" s="946"/>
      <c r="X242" s="946"/>
      <c r="Y242" s="949"/>
      <c r="Z242" s="1323" t="s">
        <v>3721</v>
      </c>
      <c r="AA242" s="931">
        <v>58000</v>
      </c>
      <c r="AB242" s="1313">
        <f t="shared" si="48"/>
        <v>58</v>
      </c>
      <c r="AC242" s="953">
        <v>36</v>
      </c>
      <c r="AD242" s="946"/>
      <c r="AE242" s="946"/>
      <c r="AF242" s="946"/>
      <c r="AG242" s="946">
        <v>18</v>
      </c>
      <c r="AH242" s="955"/>
      <c r="AI242" s="1271">
        <f>+VLOOKUP(C242,Itemizado_Piping!$C:$K,9,FALSE)</f>
        <v>3.7229999999999999</v>
      </c>
      <c r="AJ242" s="1149">
        <v>0.18620689655172415</v>
      </c>
      <c r="AK242" s="1150">
        <v>10.8</v>
      </c>
      <c r="AL242" s="1149">
        <f t="shared" si="49"/>
        <v>0</v>
      </c>
      <c r="AM242" s="1135">
        <f t="shared" si="50"/>
        <v>0</v>
      </c>
      <c r="AN242" s="1328">
        <f t="shared" si="51"/>
        <v>0.18620689655172415</v>
      </c>
      <c r="AO242" s="1127">
        <f t="shared" si="62"/>
        <v>10.8</v>
      </c>
      <c r="AP242" s="1318">
        <f t="shared" si="52"/>
        <v>0</v>
      </c>
      <c r="AQ242" s="1319"/>
      <c r="AR242" s="1139">
        <f t="shared" si="53"/>
        <v>36</v>
      </c>
      <c r="AS242" s="1325">
        <f t="shared" si="54"/>
        <v>0</v>
      </c>
      <c r="AT242" s="1325">
        <f t="shared" si="55"/>
        <v>0</v>
      </c>
      <c r="AU242" s="1325">
        <f t="shared" si="56"/>
        <v>18</v>
      </c>
      <c r="AV242" s="1141">
        <f t="shared" si="57"/>
        <v>0</v>
      </c>
      <c r="AW242" s="1329">
        <v>0</v>
      </c>
      <c r="AX242" s="1141">
        <v>0</v>
      </c>
      <c r="AY242" s="1149">
        <f t="shared" si="58"/>
        <v>0.18620689655172415</v>
      </c>
      <c r="AZ242" s="1141">
        <f t="shared" si="59"/>
        <v>10.8</v>
      </c>
      <c r="BA242" s="1149">
        <f t="shared" si="60"/>
        <v>0.18620689655172415</v>
      </c>
      <c r="BB242" s="1141">
        <f t="shared" si="61"/>
        <v>10.8</v>
      </c>
    </row>
    <row r="243" spans="2:54" ht="14.65" customHeight="1">
      <c r="B243" s="911">
        <v>237</v>
      </c>
      <c r="C243" s="913" t="s">
        <v>3463</v>
      </c>
      <c r="D243" s="931" t="s">
        <v>150</v>
      </c>
      <c r="E243" s="928" t="s">
        <v>7</v>
      </c>
      <c r="F243" s="946" t="s">
        <v>189</v>
      </c>
      <c r="G243" s="946"/>
      <c r="H243" s="946"/>
      <c r="I243" s="946" t="s">
        <v>500</v>
      </c>
      <c r="J243" s="931">
        <v>1151</v>
      </c>
      <c r="K243" s="931"/>
      <c r="L243" s="931" t="s">
        <v>103</v>
      </c>
      <c r="M243" s="931">
        <v>100</v>
      </c>
      <c r="N243" s="947" t="s">
        <v>179</v>
      </c>
      <c r="O243" s="931" t="s">
        <v>180</v>
      </c>
      <c r="P243" s="948" t="s">
        <v>155</v>
      </c>
      <c r="Q243" s="931" t="s">
        <v>71</v>
      </c>
      <c r="R243" s="906" t="s">
        <v>501</v>
      </c>
      <c r="S243" s="906" t="s">
        <v>502</v>
      </c>
      <c r="T243" s="946"/>
      <c r="U243" s="946">
        <v>206</v>
      </c>
      <c r="V243" s="946"/>
      <c r="W243" s="946"/>
      <c r="X243" s="946"/>
      <c r="Y243" s="949"/>
      <c r="Z243" s="954"/>
      <c r="AA243" s="931"/>
      <c r="AB243" s="1313">
        <f t="shared" si="48"/>
        <v>0</v>
      </c>
      <c r="AC243" s="953"/>
      <c r="AD243" s="946"/>
      <c r="AE243" s="946"/>
      <c r="AF243" s="946"/>
      <c r="AG243" s="946"/>
      <c r="AH243" s="955"/>
      <c r="AI243" s="1271"/>
      <c r="AJ243" s="1149">
        <v>0</v>
      </c>
      <c r="AK243" s="1150">
        <v>0</v>
      </c>
      <c r="AL243" s="1149">
        <f t="shared" si="49"/>
        <v>0</v>
      </c>
      <c r="AM243" s="1135">
        <f t="shared" si="50"/>
        <v>0</v>
      </c>
      <c r="AN243" s="1328">
        <f t="shared" si="51"/>
        <v>0</v>
      </c>
      <c r="AO243" s="1127">
        <f t="shared" si="62"/>
        <v>0</v>
      </c>
      <c r="AP243" s="1318">
        <f t="shared" si="52"/>
        <v>0</v>
      </c>
      <c r="AQ243" s="1319"/>
      <c r="AR243" s="1139">
        <f t="shared" si="53"/>
        <v>0</v>
      </c>
      <c r="AS243" s="1325">
        <f t="shared" si="54"/>
        <v>0</v>
      </c>
      <c r="AT243" s="1325">
        <f t="shared" si="55"/>
        <v>0</v>
      </c>
      <c r="AU243" s="1325">
        <f t="shared" si="56"/>
        <v>0</v>
      </c>
      <c r="AV243" s="1141">
        <f t="shared" si="57"/>
        <v>0</v>
      </c>
      <c r="AW243" s="1329">
        <v>0</v>
      </c>
      <c r="AX243" s="1141">
        <v>0</v>
      </c>
      <c r="AY243" s="1149">
        <f t="shared" si="58"/>
        <v>0</v>
      </c>
      <c r="AZ243" s="1141">
        <f t="shared" si="59"/>
        <v>0</v>
      </c>
      <c r="BA243" s="1149">
        <f t="shared" si="60"/>
        <v>0</v>
      </c>
      <c r="BB243" s="1141">
        <f t="shared" si="61"/>
        <v>0</v>
      </c>
    </row>
    <row r="244" spans="2:54" ht="14.65" customHeight="1">
      <c r="B244" s="911">
        <v>238</v>
      </c>
      <c r="C244" s="913" t="s">
        <v>3036</v>
      </c>
      <c r="D244" s="931" t="s">
        <v>150</v>
      </c>
      <c r="E244" s="928" t="s">
        <v>7</v>
      </c>
      <c r="F244" s="946" t="s">
        <v>189</v>
      </c>
      <c r="G244" s="946" t="s">
        <v>503</v>
      </c>
      <c r="H244" s="946">
        <v>0</v>
      </c>
      <c r="I244" s="946" t="s">
        <v>504</v>
      </c>
      <c r="J244" s="931">
        <v>1152</v>
      </c>
      <c r="K244" s="946">
        <v>1</v>
      </c>
      <c r="L244" s="931" t="s">
        <v>195</v>
      </c>
      <c r="M244" s="931">
        <v>80</v>
      </c>
      <c r="N244" s="947" t="s">
        <v>174</v>
      </c>
      <c r="O244" s="931" t="s">
        <v>175</v>
      </c>
      <c r="P244" s="948" t="s">
        <v>155</v>
      </c>
      <c r="Q244" s="931" t="s">
        <v>71</v>
      </c>
      <c r="R244" s="906" t="s">
        <v>505</v>
      </c>
      <c r="S244" s="906" t="s">
        <v>506</v>
      </c>
      <c r="T244" s="946"/>
      <c r="U244" s="946">
        <v>40</v>
      </c>
      <c r="V244" s="946"/>
      <c r="W244" s="946"/>
      <c r="X244" s="946"/>
      <c r="Y244" s="949"/>
      <c r="Z244" s="954"/>
      <c r="AA244" s="931">
        <v>6527</v>
      </c>
      <c r="AB244" s="1313">
        <f t="shared" si="48"/>
        <v>6.5270000000000001</v>
      </c>
      <c r="AC244" s="953"/>
      <c r="AD244" s="946"/>
      <c r="AE244" s="946"/>
      <c r="AF244" s="946"/>
      <c r="AG244" s="946"/>
      <c r="AH244" s="955"/>
      <c r="AI244" s="1271">
        <f>+VLOOKUP(C244,Itemizado_Piping!$C:$K,9,FALSE)</f>
        <v>1.772</v>
      </c>
      <c r="AJ244" s="1149">
        <v>0</v>
      </c>
      <c r="AK244" s="1150">
        <v>0</v>
      </c>
      <c r="AL244" s="1149">
        <f t="shared" si="49"/>
        <v>0</v>
      </c>
      <c r="AM244" s="1135">
        <f t="shared" si="50"/>
        <v>0</v>
      </c>
      <c r="AN244" s="1328">
        <f t="shared" si="51"/>
        <v>0</v>
      </c>
      <c r="AO244" s="1127">
        <f t="shared" si="62"/>
        <v>0</v>
      </c>
      <c r="AP244" s="1318">
        <f t="shared" si="52"/>
        <v>0</v>
      </c>
      <c r="AQ244" s="1319"/>
      <c r="AR244" s="1139">
        <f t="shared" si="53"/>
        <v>0</v>
      </c>
      <c r="AS244" s="1325">
        <f t="shared" si="54"/>
        <v>0</v>
      </c>
      <c r="AT244" s="1325">
        <f t="shared" si="55"/>
        <v>0</v>
      </c>
      <c r="AU244" s="1325">
        <f t="shared" si="56"/>
        <v>0</v>
      </c>
      <c r="AV244" s="1141">
        <f t="shared" si="57"/>
        <v>0</v>
      </c>
      <c r="AW244" s="1329">
        <v>0</v>
      </c>
      <c r="AX244" s="1141">
        <v>0</v>
      </c>
      <c r="AY244" s="1149">
        <f t="shared" si="58"/>
        <v>0</v>
      </c>
      <c r="AZ244" s="1141">
        <f t="shared" si="59"/>
        <v>0</v>
      </c>
      <c r="BA244" s="1149">
        <f t="shared" si="60"/>
        <v>0</v>
      </c>
      <c r="BB244" s="1141">
        <f t="shared" si="61"/>
        <v>0</v>
      </c>
    </row>
    <row r="245" spans="2:54" ht="14.65" customHeight="1">
      <c r="B245" s="911">
        <v>239</v>
      </c>
      <c r="C245" s="913" t="s">
        <v>3036</v>
      </c>
      <c r="D245" s="931" t="s">
        <v>150</v>
      </c>
      <c r="E245" s="928" t="s">
        <v>7</v>
      </c>
      <c r="F245" s="946" t="s">
        <v>189</v>
      </c>
      <c r="G245" s="946" t="s">
        <v>503</v>
      </c>
      <c r="H245" s="946">
        <v>0</v>
      </c>
      <c r="I245" s="946" t="s">
        <v>504</v>
      </c>
      <c r="J245" s="931">
        <v>1152</v>
      </c>
      <c r="K245" s="946">
        <v>2</v>
      </c>
      <c r="L245" s="931" t="s">
        <v>195</v>
      </c>
      <c r="M245" s="931">
        <v>80</v>
      </c>
      <c r="N245" s="947" t="s">
        <v>174</v>
      </c>
      <c r="O245" s="931" t="s">
        <v>175</v>
      </c>
      <c r="P245" s="948" t="s">
        <v>155</v>
      </c>
      <c r="Q245" s="931" t="s">
        <v>71</v>
      </c>
      <c r="R245" s="906"/>
      <c r="S245" s="906"/>
      <c r="T245" s="946"/>
      <c r="U245" s="946"/>
      <c r="V245" s="946"/>
      <c r="W245" s="946"/>
      <c r="X245" s="946"/>
      <c r="Y245" s="949"/>
      <c r="Z245" s="954"/>
      <c r="AA245" s="931">
        <v>9635</v>
      </c>
      <c r="AB245" s="1313">
        <f t="shared" si="48"/>
        <v>9.6349999999999998</v>
      </c>
      <c r="AC245" s="953"/>
      <c r="AD245" s="946"/>
      <c r="AE245" s="946"/>
      <c r="AF245" s="946"/>
      <c r="AG245" s="946"/>
      <c r="AH245" s="955"/>
      <c r="AI245" s="1271">
        <f>+VLOOKUP(C245,Itemizado_Piping!$C:$K,9,FALSE)</f>
        <v>1.772</v>
      </c>
      <c r="AJ245" s="1149">
        <v>0</v>
      </c>
      <c r="AK245" s="1150">
        <v>0</v>
      </c>
      <c r="AL245" s="1149">
        <f t="shared" si="49"/>
        <v>0</v>
      </c>
      <c r="AM245" s="1135">
        <f t="shared" si="50"/>
        <v>0</v>
      </c>
      <c r="AN245" s="1328">
        <f t="shared" si="51"/>
        <v>0</v>
      </c>
      <c r="AO245" s="1127">
        <f t="shared" si="62"/>
        <v>0</v>
      </c>
      <c r="AP245" s="1318">
        <f t="shared" si="52"/>
        <v>0</v>
      </c>
      <c r="AQ245" s="1319"/>
      <c r="AR245" s="1139">
        <f t="shared" si="53"/>
        <v>0</v>
      </c>
      <c r="AS245" s="1325">
        <f t="shared" si="54"/>
        <v>0</v>
      </c>
      <c r="AT245" s="1325">
        <f t="shared" si="55"/>
        <v>0</v>
      </c>
      <c r="AU245" s="1325">
        <f t="shared" si="56"/>
        <v>0</v>
      </c>
      <c r="AV245" s="1141">
        <f t="shared" si="57"/>
        <v>0</v>
      </c>
      <c r="AW245" s="1329">
        <v>0</v>
      </c>
      <c r="AX245" s="1141">
        <v>0</v>
      </c>
      <c r="AY245" s="1149">
        <f t="shared" si="58"/>
        <v>0</v>
      </c>
      <c r="AZ245" s="1141">
        <f t="shared" si="59"/>
        <v>0</v>
      </c>
      <c r="BA245" s="1149">
        <f t="shared" si="60"/>
        <v>0</v>
      </c>
      <c r="BB245" s="1141">
        <f t="shared" si="61"/>
        <v>0</v>
      </c>
    </row>
    <row r="246" spans="2:54" ht="14.65" customHeight="1">
      <c r="B246" s="911">
        <v>240</v>
      </c>
      <c r="C246" s="913" t="s">
        <v>3036</v>
      </c>
      <c r="D246" s="931" t="s">
        <v>150</v>
      </c>
      <c r="E246" s="928" t="s">
        <v>7</v>
      </c>
      <c r="F246" s="946"/>
      <c r="G246" s="946" t="s">
        <v>507</v>
      </c>
      <c r="H246" s="946">
        <v>0</v>
      </c>
      <c r="I246" s="946" t="s">
        <v>508</v>
      </c>
      <c r="J246" s="931">
        <v>1152</v>
      </c>
      <c r="K246" s="931">
        <v>1</v>
      </c>
      <c r="L246" s="931" t="s">
        <v>195</v>
      </c>
      <c r="M246" s="931">
        <v>80</v>
      </c>
      <c r="N246" s="947" t="s">
        <v>174</v>
      </c>
      <c r="O246" s="931" t="s">
        <v>175</v>
      </c>
      <c r="P246" s="948" t="s">
        <v>155</v>
      </c>
      <c r="Q246" s="931" t="s">
        <v>168</v>
      </c>
      <c r="R246" s="906"/>
      <c r="S246" s="906"/>
      <c r="T246" s="946"/>
      <c r="U246" s="946"/>
      <c r="V246" s="946"/>
      <c r="W246" s="946"/>
      <c r="X246" s="946"/>
      <c r="Y246" s="949"/>
      <c r="Z246" s="954"/>
      <c r="AA246" s="931">
        <v>3044</v>
      </c>
      <c r="AB246" s="1313">
        <f t="shared" si="48"/>
        <v>3.044</v>
      </c>
      <c r="AC246" s="953"/>
      <c r="AD246" s="946"/>
      <c r="AE246" s="946"/>
      <c r="AF246" s="946"/>
      <c r="AG246" s="946"/>
      <c r="AH246" s="955"/>
      <c r="AI246" s="1271">
        <f>+VLOOKUP(C246,Itemizado_Piping!$C:$K,9,FALSE)</f>
        <v>1.772</v>
      </c>
      <c r="AJ246" s="1149">
        <v>0</v>
      </c>
      <c r="AK246" s="1150">
        <v>0</v>
      </c>
      <c r="AL246" s="1149">
        <f t="shared" si="49"/>
        <v>0</v>
      </c>
      <c r="AM246" s="1135">
        <f t="shared" si="50"/>
        <v>0</v>
      </c>
      <c r="AN246" s="1328">
        <f t="shared" si="51"/>
        <v>0</v>
      </c>
      <c r="AO246" s="1127">
        <f t="shared" si="62"/>
        <v>0</v>
      </c>
      <c r="AP246" s="1318">
        <f t="shared" si="52"/>
        <v>0</v>
      </c>
      <c r="AQ246" s="1319"/>
      <c r="AR246" s="1139">
        <f t="shared" si="53"/>
        <v>0</v>
      </c>
      <c r="AS246" s="1325">
        <f t="shared" si="54"/>
        <v>0</v>
      </c>
      <c r="AT246" s="1325">
        <f t="shared" si="55"/>
        <v>0</v>
      </c>
      <c r="AU246" s="1325">
        <f t="shared" si="56"/>
        <v>0</v>
      </c>
      <c r="AV246" s="1141">
        <f t="shared" si="57"/>
        <v>0</v>
      </c>
      <c r="AW246" s="1329">
        <v>0</v>
      </c>
      <c r="AX246" s="1141">
        <v>0</v>
      </c>
      <c r="AY246" s="1149">
        <f t="shared" si="58"/>
        <v>0</v>
      </c>
      <c r="AZ246" s="1141">
        <f t="shared" si="59"/>
        <v>0</v>
      </c>
      <c r="BA246" s="1149">
        <f t="shared" si="60"/>
        <v>0</v>
      </c>
      <c r="BB246" s="1141">
        <f t="shared" si="61"/>
        <v>0</v>
      </c>
    </row>
    <row r="247" spans="2:54" ht="14.65" customHeight="1">
      <c r="B247" s="911">
        <v>241</v>
      </c>
      <c r="C247" s="913" t="s">
        <v>3036</v>
      </c>
      <c r="D247" s="931" t="s">
        <v>150</v>
      </c>
      <c r="E247" s="928" t="s">
        <v>7</v>
      </c>
      <c r="F247" s="946" t="s">
        <v>189</v>
      </c>
      <c r="G247" s="946" t="s">
        <v>509</v>
      </c>
      <c r="H247" s="946">
        <v>0</v>
      </c>
      <c r="I247" s="946" t="s">
        <v>510</v>
      </c>
      <c r="J247" s="931">
        <v>1153</v>
      </c>
      <c r="K247" s="946">
        <v>1</v>
      </c>
      <c r="L247" s="931" t="s">
        <v>195</v>
      </c>
      <c r="M247" s="931">
        <v>80</v>
      </c>
      <c r="N247" s="947" t="s">
        <v>174</v>
      </c>
      <c r="O247" s="931" t="s">
        <v>175</v>
      </c>
      <c r="P247" s="948" t="s">
        <v>155</v>
      </c>
      <c r="Q247" s="931" t="s">
        <v>71</v>
      </c>
      <c r="R247" s="906" t="s">
        <v>505</v>
      </c>
      <c r="S247" s="906" t="s">
        <v>511</v>
      </c>
      <c r="T247" s="946"/>
      <c r="U247" s="946">
        <v>40</v>
      </c>
      <c r="V247" s="946"/>
      <c r="W247" s="946"/>
      <c r="X247" s="946"/>
      <c r="Y247" s="949"/>
      <c r="Z247" s="954"/>
      <c r="AA247" s="931">
        <v>6780</v>
      </c>
      <c r="AB247" s="1313">
        <f t="shared" si="48"/>
        <v>6.78</v>
      </c>
      <c r="AC247" s="953"/>
      <c r="AD247" s="946"/>
      <c r="AE247" s="946"/>
      <c r="AF247" s="946"/>
      <c r="AG247" s="946"/>
      <c r="AH247" s="955"/>
      <c r="AI247" s="1271">
        <f>+VLOOKUP(C247,Itemizado_Piping!$C:$K,9,FALSE)</f>
        <v>1.772</v>
      </c>
      <c r="AJ247" s="1149">
        <v>0</v>
      </c>
      <c r="AK247" s="1150">
        <v>0</v>
      </c>
      <c r="AL247" s="1149">
        <f t="shared" si="49"/>
        <v>0</v>
      </c>
      <c r="AM247" s="1135">
        <f t="shared" si="50"/>
        <v>0</v>
      </c>
      <c r="AN247" s="1328">
        <f t="shared" si="51"/>
        <v>0</v>
      </c>
      <c r="AO247" s="1127">
        <f t="shared" si="62"/>
        <v>0</v>
      </c>
      <c r="AP247" s="1318">
        <f t="shared" si="52"/>
        <v>0</v>
      </c>
      <c r="AQ247" s="1319"/>
      <c r="AR247" s="1139">
        <f t="shared" si="53"/>
        <v>0</v>
      </c>
      <c r="AS247" s="1325">
        <f t="shared" si="54"/>
        <v>0</v>
      </c>
      <c r="AT247" s="1325">
        <f t="shared" si="55"/>
        <v>0</v>
      </c>
      <c r="AU247" s="1325">
        <f t="shared" si="56"/>
        <v>0</v>
      </c>
      <c r="AV247" s="1141">
        <f t="shared" si="57"/>
        <v>0</v>
      </c>
      <c r="AW247" s="1329">
        <v>0</v>
      </c>
      <c r="AX247" s="1141">
        <v>0</v>
      </c>
      <c r="AY247" s="1149">
        <f t="shared" si="58"/>
        <v>0</v>
      </c>
      <c r="AZ247" s="1141">
        <f t="shared" si="59"/>
        <v>0</v>
      </c>
      <c r="BA247" s="1149">
        <f t="shared" si="60"/>
        <v>0</v>
      </c>
      <c r="BB247" s="1141">
        <f t="shared" si="61"/>
        <v>0</v>
      </c>
    </row>
    <row r="248" spans="2:54" ht="14.65" customHeight="1">
      <c r="B248" s="911">
        <v>242</v>
      </c>
      <c r="C248" s="913" t="s">
        <v>3036</v>
      </c>
      <c r="D248" s="931" t="s">
        <v>150</v>
      </c>
      <c r="E248" s="928" t="s">
        <v>7</v>
      </c>
      <c r="F248" s="946" t="s">
        <v>189</v>
      </c>
      <c r="G248" s="946" t="s">
        <v>509</v>
      </c>
      <c r="H248" s="946">
        <v>0</v>
      </c>
      <c r="I248" s="946" t="s">
        <v>510</v>
      </c>
      <c r="J248" s="931">
        <v>1153</v>
      </c>
      <c r="K248" s="946">
        <v>2</v>
      </c>
      <c r="L248" s="931" t="s">
        <v>195</v>
      </c>
      <c r="M248" s="931">
        <v>80</v>
      </c>
      <c r="N248" s="947" t="s">
        <v>174</v>
      </c>
      <c r="O248" s="931" t="s">
        <v>175</v>
      </c>
      <c r="P248" s="948" t="s">
        <v>155</v>
      </c>
      <c r="Q248" s="931" t="s">
        <v>71</v>
      </c>
      <c r="R248" s="906"/>
      <c r="S248" s="906"/>
      <c r="T248" s="946"/>
      <c r="U248" s="946"/>
      <c r="V248" s="946"/>
      <c r="W248" s="946"/>
      <c r="X248" s="946"/>
      <c r="Y248" s="949"/>
      <c r="Z248" s="954"/>
      <c r="AA248" s="931">
        <v>12022</v>
      </c>
      <c r="AB248" s="1313">
        <f t="shared" si="48"/>
        <v>12.022</v>
      </c>
      <c r="AC248" s="953"/>
      <c r="AD248" s="946"/>
      <c r="AE248" s="946"/>
      <c r="AF248" s="946"/>
      <c r="AG248" s="946"/>
      <c r="AH248" s="955"/>
      <c r="AI248" s="1271">
        <f>+VLOOKUP(C248,Itemizado_Piping!$C:$K,9,FALSE)</f>
        <v>1.772</v>
      </c>
      <c r="AJ248" s="1149">
        <v>0</v>
      </c>
      <c r="AK248" s="1150">
        <v>0</v>
      </c>
      <c r="AL248" s="1149">
        <f t="shared" si="49"/>
        <v>0</v>
      </c>
      <c r="AM248" s="1135">
        <f t="shared" si="50"/>
        <v>0</v>
      </c>
      <c r="AN248" s="1328">
        <f t="shared" si="51"/>
        <v>0</v>
      </c>
      <c r="AO248" s="1127">
        <f t="shared" si="62"/>
        <v>0</v>
      </c>
      <c r="AP248" s="1318">
        <f t="shared" si="52"/>
        <v>0</v>
      </c>
      <c r="AQ248" s="1319"/>
      <c r="AR248" s="1139">
        <f t="shared" si="53"/>
        <v>0</v>
      </c>
      <c r="AS248" s="1325">
        <f t="shared" si="54"/>
        <v>0</v>
      </c>
      <c r="AT248" s="1325">
        <f t="shared" si="55"/>
        <v>0</v>
      </c>
      <c r="AU248" s="1325">
        <f t="shared" si="56"/>
        <v>0</v>
      </c>
      <c r="AV248" s="1141">
        <f t="shared" si="57"/>
        <v>0</v>
      </c>
      <c r="AW248" s="1329">
        <v>0</v>
      </c>
      <c r="AX248" s="1141">
        <v>0</v>
      </c>
      <c r="AY248" s="1149">
        <f t="shared" si="58"/>
        <v>0</v>
      </c>
      <c r="AZ248" s="1141">
        <f t="shared" si="59"/>
        <v>0</v>
      </c>
      <c r="BA248" s="1149">
        <f t="shared" si="60"/>
        <v>0</v>
      </c>
      <c r="BB248" s="1141">
        <f t="shared" si="61"/>
        <v>0</v>
      </c>
    </row>
    <row r="249" spans="2:54" ht="14.65" customHeight="1">
      <c r="B249" s="911">
        <v>243</v>
      </c>
      <c r="C249" s="913" t="s">
        <v>3036</v>
      </c>
      <c r="D249" s="931" t="s">
        <v>150</v>
      </c>
      <c r="E249" s="928" t="s">
        <v>7</v>
      </c>
      <c r="F249" s="946" t="s">
        <v>189</v>
      </c>
      <c r="G249" s="946" t="s">
        <v>512</v>
      </c>
      <c r="H249" s="946">
        <v>0</v>
      </c>
      <c r="I249" s="946" t="s">
        <v>513</v>
      </c>
      <c r="J249" s="931">
        <v>1153</v>
      </c>
      <c r="K249" s="931">
        <v>1</v>
      </c>
      <c r="L249" s="931" t="s">
        <v>195</v>
      </c>
      <c r="M249" s="931">
        <v>80</v>
      </c>
      <c r="N249" s="947" t="s">
        <v>174</v>
      </c>
      <c r="O249" s="931" t="s">
        <v>175</v>
      </c>
      <c r="P249" s="948" t="s">
        <v>155</v>
      </c>
      <c r="Q249" s="931" t="s">
        <v>168</v>
      </c>
      <c r="R249" s="906"/>
      <c r="S249" s="906"/>
      <c r="T249" s="946"/>
      <c r="U249" s="946"/>
      <c r="V249" s="946"/>
      <c r="W249" s="946"/>
      <c r="X249" s="946"/>
      <c r="Y249" s="949"/>
      <c r="Z249" s="954"/>
      <c r="AA249" s="931">
        <v>3042</v>
      </c>
      <c r="AB249" s="1313">
        <f t="shared" si="48"/>
        <v>3.0419999999999998</v>
      </c>
      <c r="AC249" s="953"/>
      <c r="AD249" s="946"/>
      <c r="AE249" s="946"/>
      <c r="AF249" s="946"/>
      <c r="AG249" s="946"/>
      <c r="AH249" s="955"/>
      <c r="AI249" s="1271">
        <f>+VLOOKUP(C249,Itemizado_Piping!$C:$K,9,FALSE)</f>
        <v>1.772</v>
      </c>
      <c r="AJ249" s="1149">
        <v>0</v>
      </c>
      <c r="AK249" s="1150">
        <v>0</v>
      </c>
      <c r="AL249" s="1149">
        <f t="shared" si="49"/>
        <v>0</v>
      </c>
      <c r="AM249" s="1135">
        <f t="shared" si="50"/>
        <v>0</v>
      </c>
      <c r="AN249" s="1328">
        <f t="shared" si="51"/>
        <v>0</v>
      </c>
      <c r="AO249" s="1127">
        <f t="shared" ref="AO249:AO286" si="63">SUMPRODUCT(AC249:AH249,$AC$4:$AH$4)</f>
        <v>0</v>
      </c>
      <c r="AP249" s="1318">
        <f t="shared" si="52"/>
        <v>0</v>
      </c>
      <c r="AQ249" s="1319"/>
      <c r="AR249" s="1139">
        <f t="shared" si="53"/>
        <v>0</v>
      </c>
      <c r="AS249" s="1325">
        <f t="shared" si="54"/>
        <v>0</v>
      </c>
      <c r="AT249" s="1325">
        <f t="shared" si="55"/>
        <v>0</v>
      </c>
      <c r="AU249" s="1325">
        <f t="shared" si="56"/>
        <v>0</v>
      </c>
      <c r="AV249" s="1141">
        <f t="shared" si="57"/>
        <v>0</v>
      </c>
      <c r="AW249" s="1329">
        <v>0</v>
      </c>
      <c r="AX249" s="1141">
        <v>0</v>
      </c>
      <c r="AY249" s="1149">
        <f t="shared" si="58"/>
        <v>0</v>
      </c>
      <c r="AZ249" s="1141">
        <f t="shared" si="59"/>
        <v>0</v>
      </c>
      <c r="BA249" s="1149">
        <f t="shared" si="60"/>
        <v>0</v>
      </c>
      <c r="BB249" s="1141">
        <f t="shared" si="61"/>
        <v>0</v>
      </c>
    </row>
    <row r="250" spans="2:54" ht="14.65" customHeight="1">
      <c r="B250" s="911">
        <v>244</v>
      </c>
      <c r="C250" s="913" t="s">
        <v>3042</v>
      </c>
      <c r="D250" s="931" t="s">
        <v>150</v>
      </c>
      <c r="E250" s="928" t="s">
        <v>7</v>
      </c>
      <c r="F250" s="946" t="s">
        <v>183</v>
      </c>
      <c r="G250" s="946"/>
      <c r="H250" s="946"/>
      <c r="I250" s="946" t="s">
        <v>514</v>
      </c>
      <c r="J250" s="931">
        <v>1154</v>
      </c>
      <c r="K250" s="931"/>
      <c r="L250" s="931" t="s">
        <v>307</v>
      </c>
      <c r="M250" s="931">
        <v>50</v>
      </c>
      <c r="N250" s="947" t="s">
        <v>174</v>
      </c>
      <c r="O250" s="931" t="s">
        <v>308</v>
      </c>
      <c r="P250" s="948" t="s">
        <v>155</v>
      </c>
      <c r="Q250" s="931" t="s">
        <v>71</v>
      </c>
      <c r="R250" s="906" t="s">
        <v>480</v>
      </c>
      <c r="S250" s="906" t="s">
        <v>496</v>
      </c>
      <c r="T250" s="946"/>
      <c r="U250" s="946">
        <v>46</v>
      </c>
      <c r="V250" s="946"/>
      <c r="W250" s="946"/>
      <c r="X250" s="946"/>
      <c r="Y250" s="949"/>
      <c r="Z250" s="954" t="s">
        <v>3767</v>
      </c>
      <c r="AA250" s="931">
        <v>12240</v>
      </c>
      <c r="AB250" s="1313">
        <f t="shared" si="48"/>
        <v>12.24</v>
      </c>
      <c r="AC250" s="953">
        <v>8</v>
      </c>
      <c r="AD250" s="946">
        <v>8</v>
      </c>
      <c r="AE250" s="946">
        <v>8</v>
      </c>
      <c r="AF250" s="946">
        <v>8</v>
      </c>
      <c r="AG250" s="946">
        <v>8</v>
      </c>
      <c r="AH250" s="955"/>
      <c r="AI250" s="1271">
        <f>+VLOOKUP(C250,Itemizado_Piping!$C:$K,9,FALSE)</f>
        <v>2.573</v>
      </c>
      <c r="AJ250" s="1149">
        <v>0.58823529411764697</v>
      </c>
      <c r="AK250" s="1150">
        <v>7.1999999999999993</v>
      </c>
      <c r="AL250" s="1149">
        <f t="shared" si="49"/>
        <v>0</v>
      </c>
      <c r="AM250" s="1135">
        <f t="shared" si="50"/>
        <v>0</v>
      </c>
      <c r="AN250" s="1328">
        <f t="shared" si="51"/>
        <v>0.58823529411764697</v>
      </c>
      <c r="AO250" s="1127">
        <f t="shared" si="63"/>
        <v>7.1999999999999993</v>
      </c>
      <c r="AP250" s="1318">
        <f t="shared" si="52"/>
        <v>0</v>
      </c>
      <c r="AQ250" s="1319"/>
      <c r="AR250" s="1139">
        <f t="shared" si="53"/>
        <v>8</v>
      </c>
      <c r="AS250" s="1325">
        <f t="shared" si="54"/>
        <v>8</v>
      </c>
      <c r="AT250" s="1325">
        <f t="shared" si="55"/>
        <v>8</v>
      </c>
      <c r="AU250" s="1325">
        <f t="shared" si="56"/>
        <v>8</v>
      </c>
      <c r="AV250" s="1141">
        <f t="shared" si="57"/>
        <v>0</v>
      </c>
      <c r="AW250" s="1329">
        <v>0</v>
      </c>
      <c r="AX250" s="1141">
        <v>0</v>
      </c>
      <c r="AY250" s="1149">
        <f t="shared" si="58"/>
        <v>0.58823529411764708</v>
      </c>
      <c r="AZ250" s="1141">
        <f t="shared" si="59"/>
        <v>7.2</v>
      </c>
      <c r="BA250" s="1149">
        <f t="shared" si="60"/>
        <v>0.58823529411764708</v>
      </c>
      <c r="BB250" s="1141">
        <f t="shared" si="61"/>
        <v>7.2</v>
      </c>
    </row>
    <row r="251" spans="2:54" ht="14.65" customHeight="1">
      <c r="B251" s="911">
        <v>245</v>
      </c>
      <c r="C251" s="913" t="s">
        <v>2623</v>
      </c>
      <c r="D251" s="931" t="s">
        <v>150</v>
      </c>
      <c r="E251" s="928" t="s">
        <v>7</v>
      </c>
      <c r="F251" s="946" t="s">
        <v>151</v>
      </c>
      <c r="G251" s="946"/>
      <c r="H251" s="946"/>
      <c r="I251" s="946" t="s">
        <v>515</v>
      </c>
      <c r="J251" s="931">
        <v>1155</v>
      </c>
      <c r="K251" s="931"/>
      <c r="L251" s="931" t="s">
        <v>165</v>
      </c>
      <c r="M251" s="931">
        <v>250</v>
      </c>
      <c r="N251" s="947" t="s">
        <v>516</v>
      </c>
      <c r="O251" s="931" t="s">
        <v>517</v>
      </c>
      <c r="P251" s="948" t="s">
        <v>155</v>
      </c>
      <c r="Q251" s="931" t="s">
        <v>71</v>
      </c>
      <c r="R251" s="906" t="s">
        <v>518</v>
      </c>
      <c r="S251" s="906" t="s">
        <v>519</v>
      </c>
      <c r="T251" s="946"/>
      <c r="U251" s="946">
        <v>27</v>
      </c>
      <c r="V251" s="946"/>
      <c r="W251" s="946"/>
      <c r="X251" s="946"/>
      <c r="Y251" s="949"/>
      <c r="Z251" s="954" t="s">
        <v>3771</v>
      </c>
      <c r="AA251" s="931">
        <v>10850</v>
      </c>
      <c r="AB251" s="1313">
        <f t="shared" si="48"/>
        <v>10.85</v>
      </c>
      <c r="AC251" s="953"/>
      <c r="AD251" s="946"/>
      <c r="AE251" s="946"/>
      <c r="AF251" s="946"/>
      <c r="AG251" s="946"/>
      <c r="AH251" s="955"/>
      <c r="AI251" s="1271"/>
      <c r="AJ251" s="1149">
        <v>0</v>
      </c>
      <c r="AK251" s="1150">
        <v>0</v>
      </c>
      <c r="AL251" s="1149">
        <f t="shared" si="49"/>
        <v>0</v>
      </c>
      <c r="AM251" s="1135">
        <f t="shared" si="50"/>
        <v>0</v>
      </c>
      <c r="AN251" s="1328">
        <f t="shared" si="51"/>
        <v>0</v>
      </c>
      <c r="AO251" s="1127">
        <f t="shared" si="63"/>
        <v>0</v>
      </c>
      <c r="AP251" s="1318">
        <f t="shared" si="52"/>
        <v>0</v>
      </c>
      <c r="AQ251" s="1319"/>
      <c r="AR251" s="1139">
        <f t="shared" si="53"/>
        <v>0</v>
      </c>
      <c r="AS251" s="1325">
        <f t="shared" si="54"/>
        <v>0</v>
      </c>
      <c r="AT251" s="1325">
        <f t="shared" si="55"/>
        <v>0</v>
      </c>
      <c r="AU251" s="1325">
        <f t="shared" si="56"/>
        <v>0</v>
      </c>
      <c r="AV251" s="1141">
        <f t="shared" si="57"/>
        <v>0</v>
      </c>
      <c r="AW251" s="1329">
        <v>0</v>
      </c>
      <c r="AX251" s="1141">
        <v>0</v>
      </c>
      <c r="AY251" s="1149">
        <f t="shared" si="58"/>
        <v>0</v>
      </c>
      <c r="AZ251" s="1141">
        <f t="shared" si="59"/>
        <v>0</v>
      </c>
      <c r="BA251" s="1149">
        <f t="shared" si="60"/>
        <v>0</v>
      </c>
      <c r="BB251" s="1141">
        <f t="shared" si="61"/>
        <v>0</v>
      </c>
    </row>
    <row r="252" spans="2:54" ht="14.65" customHeight="1">
      <c r="B252" s="911">
        <v>246</v>
      </c>
      <c r="C252" s="913" t="s">
        <v>3036</v>
      </c>
      <c r="D252" s="931" t="s">
        <v>150</v>
      </c>
      <c r="E252" s="928" t="s">
        <v>7</v>
      </c>
      <c r="F252" s="946" t="s">
        <v>183</v>
      </c>
      <c r="G252" s="946" t="s">
        <v>520</v>
      </c>
      <c r="H252" s="946">
        <v>0</v>
      </c>
      <c r="I252" s="946" t="s">
        <v>521</v>
      </c>
      <c r="J252" s="931">
        <v>1156</v>
      </c>
      <c r="K252" s="946">
        <v>1</v>
      </c>
      <c r="L252" s="931" t="s">
        <v>195</v>
      </c>
      <c r="M252" s="931">
        <v>80</v>
      </c>
      <c r="N252" s="947" t="s">
        <v>174</v>
      </c>
      <c r="O252" s="931" t="s">
        <v>175</v>
      </c>
      <c r="P252" s="948" t="s">
        <v>155</v>
      </c>
      <c r="Q252" s="931" t="s">
        <v>71</v>
      </c>
      <c r="R252" s="906" t="s">
        <v>480</v>
      </c>
      <c r="S252" s="906" t="s">
        <v>522</v>
      </c>
      <c r="T252" s="946"/>
      <c r="U252" s="946">
        <v>46</v>
      </c>
      <c r="V252" s="946"/>
      <c r="W252" s="946"/>
      <c r="X252" s="946"/>
      <c r="Y252" s="949"/>
      <c r="Z252" s="954" t="s">
        <v>3767</v>
      </c>
      <c r="AA252" s="931">
        <v>1506</v>
      </c>
      <c r="AB252" s="1313">
        <f t="shared" si="48"/>
        <v>1.506</v>
      </c>
      <c r="AC252" s="953"/>
      <c r="AD252" s="946"/>
      <c r="AE252" s="946"/>
      <c r="AF252" s="946"/>
      <c r="AG252" s="946"/>
      <c r="AH252" s="955"/>
      <c r="AI252" s="1271">
        <f>+VLOOKUP(C252,Itemizado_Piping!$C:$K,9,FALSE)</f>
        <v>1.772</v>
      </c>
      <c r="AJ252" s="1149">
        <v>0</v>
      </c>
      <c r="AK252" s="1150">
        <v>0</v>
      </c>
      <c r="AL252" s="1149">
        <f t="shared" si="49"/>
        <v>0</v>
      </c>
      <c r="AM252" s="1135">
        <f t="shared" si="50"/>
        <v>0</v>
      </c>
      <c r="AN252" s="1328">
        <f t="shared" si="51"/>
        <v>0</v>
      </c>
      <c r="AO252" s="1127">
        <f t="shared" si="63"/>
        <v>0</v>
      </c>
      <c r="AP252" s="1318">
        <f t="shared" si="52"/>
        <v>0</v>
      </c>
      <c r="AQ252" s="1319"/>
      <c r="AR252" s="1139">
        <f t="shared" si="53"/>
        <v>0</v>
      </c>
      <c r="AS252" s="1325">
        <f t="shared" si="54"/>
        <v>0</v>
      </c>
      <c r="AT252" s="1325">
        <f t="shared" si="55"/>
        <v>0</v>
      </c>
      <c r="AU252" s="1325">
        <f t="shared" si="56"/>
        <v>0</v>
      </c>
      <c r="AV252" s="1141">
        <f t="shared" si="57"/>
        <v>0</v>
      </c>
      <c r="AW252" s="1329">
        <v>0</v>
      </c>
      <c r="AX252" s="1141">
        <v>0</v>
      </c>
      <c r="AY252" s="1149">
        <f t="shared" si="58"/>
        <v>0</v>
      </c>
      <c r="AZ252" s="1141">
        <f t="shared" si="59"/>
        <v>0</v>
      </c>
      <c r="BA252" s="1149">
        <f t="shared" si="60"/>
        <v>0</v>
      </c>
      <c r="BB252" s="1141">
        <f t="shared" si="61"/>
        <v>0</v>
      </c>
    </row>
    <row r="253" spans="2:54" ht="14.65" customHeight="1">
      <c r="B253" s="911">
        <v>247</v>
      </c>
      <c r="C253" s="913" t="s">
        <v>3036</v>
      </c>
      <c r="D253" s="931" t="s">
        <v>150</v>
      </c>
      <c r="E253" s="928" t="s">
        <v>7</v>
      </c>
      <c r="F253" s="946" t="s">
        <v>183</v>
      </c>
      <c r="G253" s="946" t="s">
        <v>520</v>
      </c>
      <c r="H253" s="946">
        <v>0</v>
      </c>
      <c r="I253" s="946" t="s">
        <v>521</v>
      </c>
      <c r="J253" s="931">
        <v>1156</v>
      </c>
      <c r="K253" s="946">
        <v>2</v>
      </c>
      <c r="L253" s="931" t="s">
        <v>195</v>
      </c>
      <c r="M253" s="931">
        <v>80</v>
      </c>
      <c r="N253" s="947" t="s">
        <v>174</v>
      </c>
      <c r="O253" s="931" t="s">
        <v>175</v>
      </c>
      <c r="P253" s="948" t="s">
        <v>155</v>
      </c>
      <c r="Q253" s="931" t="s">
        <v>71</v>
      </c>
      <c r="R253" s="906" t="s">
        <v>480</v>
      </c>
      <c r="S253" s="906" t="s">
        <v>522</v>
      </c>
      <c r="T253" s="946"/>
      <c r="U253" s="946">
        <v>46</v>
      </c>
      <c r="V253" s="946"/>
      <c r="W253" s="946"/>
      <c r="X253" s="946"/>
      <c r="Y253" s="949"/>
      <c r="Z253" s="954" t="s">
        <v>3767</v>
      </c>
      <c r="AA253" s="931">
        <v>3584</v>
      </c>
      <c r="AB253" s="1313">
        <f t="shared" si="48"/>
        <v>3.5840000000000001</v>
      </c>
      <c r="AC253" s="953"/>
      <c r="AD253" s="946"/>
      <c r="AE253" s="946"/>
      <c r="AF253" s="946"/>
      <c r="AG253" s="946"/>
      <c r="AH253" s="955"/>
      <c r="AI253" s="1271">
        <f>+VLOOKUP(C253,Itemizado_Piping!$C:$K,9,FALSE)</f>
        <v>1.772</v>
      </c>
      <c r="AJ253" s="1149">
        <v>0</v>
      </c>
      <c r="AK253" s="1150">
        <v>0</v>
      </c>
      <c r="AL253" s="1149">
        <f t="shared" si="49"/>
        <v>0</v>
      </c>
      <c r="AM253" s="1135">
        <f t="shared" si="50"/>
        <v>0</v>
      </c>
      <c r="AN253" s="1328">
        <f t="shared" si="51"/>
        <v>0</v>
      </c>
      <c r="AO253" s="1127">
        <f t="shared" si="63"/>
        <v>0</v>
      </c>
      <c r="AP253" s="1318">
        <f t="shared" si="52"/>
        <v>0</v>
      </c>
      <c r="AQ253" s="1319"/>
      <c r="AR253" s="1139">
        <f t="shared" si="53"/>
        <v>0</v>
      </c>
      <c r="AS253" s="1325">
        <f t="shared" si="54"/>
        <v>0</v>
      </c>
      <c r="AT253" s="1325">
        <f t="shared" si="55"/>
        <v>0</v>
      </c>
      <c r="AU253" s="1325">
        <f t="shared" si="56"/>
        <v>0</v>
      </c>
      <c r="AV253" s="1141">
        <f t="shared" si="57"/>
        <v>0</v>
      </c>
      <c r="AW253" s="1329">
        <v>0</v>
      </c>
      <c r="AX253" s="1141">
        <v>0</v>
      </c>
      <c r="AY253" s="1149">
        <f t="shared" si="58"/>
        <v>0</v>
      </c>
      <c r="AZ253" s="1141">
        <f t="shared" si="59"/>
        <v>0</v>
      </c>
      <c r="BA253" s="1149">
        <f t="shared" si="60"/>
        <v>0</v>
      </c>
      <c r="BB253" s="1141">
        <f t="shared" si="61"/>
        <v>0</v>
      </c>
    </row>
    <row r="254" spans="2:54" ht="14.65" customHeight="1">
      <c r="B254" s="911">
        <v>248</v>
      </c>
      <c r="C254" s="913" t="s">
        <v>3042</v>
      </c>
      <c r="D254" s="931" t="s">
        <v>150</v>
      </c>
      <c r="E254" s="928" t="s">
        <v>7</v>
      </c>
      <c r="F254" s="946"/>
      <c r="G254" s="946" t="s">
        <v>3772</v>
      </c>
      <c r="H254" s="946"/>
      <c r="I254" s="946" t="s">
        <v>1139</v>
      </c>
      <c r="J254" s="931">
        <v>1156</v>
      </c>
      <c r="K254" s="946">
        <v>1</v>
      </c>
      <c r="L254" s="931" t="s">
        <v>307</v>
      </c>
      <c r="M254" s="931">
        <v>50</v>
      </c>
      <c r="N254" s="947"/>
      <c r="O254" s="931"/>
      <c r="P254" s="948"/>
      <c r="Q254" s="931"/>
      <c r="R254" s="906"/>
      <c r="S254" s="906"/>
      <c r="T254" s="946"/>
      <c r="U254" s="946"/>
      <c r="V254" s="946"/>
      <c r="W254" s="946"/>
      <c r="X254" s="946"/>
      <c r="Y254" s="949"/>
      <c r="Z254" s="954" t="s">
        <v>3767</v>
      </c>
      <c r="AA254" s="931">
        <v>30000</v>
      </c>
      <c r="AB254" s="1313">
        <f t="shared" si="48"/>
        <v>30</v>
      </c>
      <c r="AC254" s="953">
        <v>8</v>
      </c>
      <c r="AD254" s="946">
        <v>8</v>
      </c>
      <c r="AE254" s="946">
        <v>8</v>
      </c>
      <c r="AF254" s="946">
        <v>8</v>
      </c>
      <c r="AG254" s="946">
        <v>8</v>
      </c>
      <c r="AH254" s="955"/>
      <c r="AI254" s="1271">
        <f>+VLOOKUP(C254,Itemizado_Piping!$C:$K,9,FALSE)</f>
        <v>2.573</v>
      </c>
      <c r="AJ254" s="1149">
        <v>0.23999999999999996</v>
      </c>
      <c r="AK254" s="1150">
        <v>7.1999999999999993</v>
      </c>
      <c r="AL254" s="1149">
        <f t="shared" si="49"/>
        <v>0</v>
      </c>
      <c r="AM254" s="1135">
        <f t="shared" si="50"/>
        <v>0</v>
      </c>
      <c r="AN254" s="1328">
        <f t="shared" si="51"/>
        <v>0.23999999999999996</v>
      </c>
      <c r="AO254" s="1127">
        <f t="shared" si="63"/>
        <v>7.1999999999999993</v>
      </c>
      <c r="AP254" s="1318">
        <f t="shared" si="52"/>
        <v>0</v>
      </c>
      <c r="AQ254" s="1319"/>
      <c r="AR254" s="1139">
        <f t="shared" si="53"/>
        <v>8</v>
      </c>
      <c r="AS254" s="1325">
        <f t="shared" si="54"/>
        <v>8</v>
      </c>
      <c r="AT254" s="1325">
        <f t="shared" si="55"/>
        <v>8</v>
      </c>
      <c r="AU254" s="1325">
        <f t="shared" si="56"/>
        <v>8</v>
      </c>
      <c r="AV254" s="1141">
        <f t="shared" si="57"/>
        <v>0</v>
      </c>
      <c r="AW254" s="1329">
        <v>0</v>
      </c>
      <c r="AX254" s="1141">
        <v>0</v>
      </c>
      <c r="AY254" s="1149">
        <f t="shared" si="58"/>
        <v>0.24000000000000002</v>
      </c>
      <c r="AZ254" s="1141">
        <f t="shared" si="59"/>
        <v>7.2</v>
      </c>
      <c r="BA254" s="1149">
        <f t="shared" si="60"/>
        <v>0.24000000000000002</v>
      </c>
      <c r="BB254" s="1141">
        <f t="shared" si="61"/>
        <v>7.2</v>
      </c>
    </row>
    <row r="255" spans="2:54" ht="14.65" customHeight="1">
      <c r="B255" s="911">
        <v>249</v>
      </c>
      <c r="C255" s="913" t="s">
        <v>3042</v>
      </c>
      <c r="D255" s="931" t="s">
        <v>150</v>
      </c>
      <c r="E255" s="928" t="s">
        <v>7</v>
      </c>
      <c r="F255" s="946"/>
      <c r="G255" s="946" t="s">
        <v>3772</v>
      </c>
      <c r="H255" s="946"/>
      <c r="I255" s="946" t="s">
        <v>1139</v>
      </c>
      <c r="J255" s="931">
        <v>1156</v>
      </c>
      <c r="K255" s="946">
        <v>1</v>
      </c>
      <c r="L255" s="931" t="s">
        <v>3544</v>
      </c>
      <c r="M255" s="931">
        <v>40</v>
      </c>
      <c r="N255" s="947"/>
      <c r="O255" s="931"/>
      <c r="P255" s="948"/>
      <c r="Q255" s="931"/>
      <c r="R255" s="906"/>
      <c r="S255" s="906"/>
      <c r="T255" s="946"/>
      <c r="U255" s="946"/>
      <c r="V255" s="946"/>
      <c r="W255" s="946"/>
      <c r="X255" s="946"/>
      <c r="Y255" s="949"/>
      <c r="Z255" s="954" t="s">
        <v>3767</v>
      </c>
      <c r="AA255" s="931">
        <v>3600</v>
      </c>
      <c r="AB255" s="1313">
        <f t="shared" si="48"/>
        <v>3.6</v>
      </c>
      <c r="AC255" s="953"/>
      <c r="AD255" s="946"/>
      <c r="AE255" s="946"/>
      <c r="AF255" s="946"/>
      <c r="AG255" s="946"/>
      <c r="AH255" s="955"/>
      <c r="AI255" s="1271">
        <f>+VLOOKUP(C255,Itemizado_Piping!$C:$K,9,FALSE)</f>
        <v>2.573</v>
      </c>
      <c r="AJ255" s="1149">
        <v>0</v>
      </c>
      <c r="AK255" s="1150">
        <v>0</v>
      </c>
      <c r="AL255" s="1149">
        <f t="shared" si="49"/>
        <v>0</v>
      </c>
      <c r="AM255" s="1135">
        <f t="shared" si="50"/>
        <v>0</v>
      </c>
      <c r="AN255" s="1328">
        <f t="shared" si="51"/>
        <v>0</v>
      </c>
      <c r="AO255" s="1127">
        <f t="shared" si="63"/>
        <v>0</v>
      </c>
      <c r="AP255" s="1318">
        <f t="shared" si="52"/>
        <v>0</v>
      </c>
      <c r="AQ255" s="1319"/>
      <c r="AR255" s="1139">
        <f t="shared" si="53"/>
        <v>0</v>
      </c>
      <c r="AS255" s="1325">
        <f t="shared" si="54"/>
        <v>0</v>
      </c>
      <c r="AT255" s="1325">
        <f t="shared" si="55"/>
        <v>0</v>
      </c>
      <c r="AU255" s="1325">
        <f t="shared" si="56"/>
        <v>0</v>
      </c>
      <c r="AV255" s="1141">
        <f t="shared" si="57"/>
        <v>0</v>
      </c>
      <c r="AW255" s="1329">
        <v>0</v>
      </c>
      <c r="AX255" s="1141">
        <v>0</v>
      </c>
      <c r="AY255" s="1149">
        <f t="shared" si="58"/>
        <v>0</v>
      </c>
      <c r="AZ255" s="1141">
        <f t="shared" si="59"/>
        <v>0</v>
      </c>
      <c r="BA255" s="1149">
        <f t="shared" si="60"/>
        <v>0</v>
      </c>
      <c r="BB255" s="1141">
        <f t="shared" si="61"/>
        <v>0</v>
      </c>
    </row>
    <row r="256" spans="2:54" ht="14.65" customHeight="1">
      <c r="B256" s="911">
        <v>250</v>
      </c>
      <c r="C256" s="913" t="s">
        <v>3042</v>
      </c>
      <c r="D256" s="931" t="s">
        <v>150</v>
      </c>
      <c r="E256" s="928" t="s">
        <v>7</v>
      </c>
      <c r="F256" s="946"/>
      <c r="G256" s="946" t="s">
        <v>3772</v>
      </c>
      <c r="H256" s="946"/>
      <c r="I256" s="946" t="s">
        <v>1139</v>
      </c>
      <c r="J256" s="931">
        <v>1156</v>
      </c>
      <c r="K256" s="946">
        <v>1</v>
      </c>
      <c r="L256" s="931" t="s">
        <v>1350</v>
      </c>
      <c r="M256" s="931">
        <v>25</v>
      </c>
      <c r="N256" s="947"/>
      <c r="O256" s="931"/>
      <c r="P256" s="948"/>
      <c r="Q256" s="931"/>
      <c r="R256" s="906"/>
      <c r="S256" s="906"/>
      <c r="T256" s="946"/>
      <c r="U256" s="946"/>
      <c r="V256" s="946"/>
      <c r="W256" s="946"/>
      <c r="X256" s="946"/>
      <c r="Y256" s="949"/>
      <c r="Z256" s="954" t="s">
        <v>3767</v>
      </c>
      <c r="AA256" s="931">
        <v>5400</v>
      </c>
      <c r="AB256" s="1313">
        <f t="shared" si="48"/>
        <v>5.4</v>
      </c>
      <c r="AC256" s="953"/>
      <c r="AD256" s="946"/>
      <c r="AE256" s="946"/>
      <c r="AF256" s="946"/>
      <c r="AG256" s="946"/>
      <c r="AH256" s="955"/>
      <c r="AI256" s="1271">
        <f>+VLOOKUP(C256,Itemizado_Piping!$C:$K,9,FALSE)</f>
        <v>2.573</v>
      </c>
      <c r="AJ256" s="1149">
        <v>0</v>
      </c>
      <c r="AK256" s="1150">
        <v>0</v>
      </c>
      <c r="AL256" s="1149">
        <f t="shared" si="49"/>
        <v>0</v>
      </c>
      <c r="AM256" s="1135">
        <f t="shared" si="50"/>
        <v>0</v>
      </c>
      <c r="AN256" s="1328">
        <f t="shared" si="51"/>
        <v>0</v>
      </c>
      <c r="AO256" s="1127">
        <f t="shared" si="63"/>
        <v>0</v>
      </c>
      <c r="AP256" s="1318">
        <f t="shared" si="52"/>
        <v>0</v>
      </c>
      <c r="AQ256" s="1319"/>
      <c r="AR256" s="1139">
        <f t="shared" si="53"/>
        <v>0</v>
      </c>
      <c r="AS256" s="1325">
        <f t="shared" si="54"/>
        <v>0</v>
      </c>
      <c r="AT256" s="1325">
        <f t="shared" si="55"/>
        <v>0</v>
      </c>
      <c r="AU256" s="1325">
        <f t="shared" si="56"/>
        <v>0</v>
      </c>
      <c r="AV256" s="1141">
        <f t="shared" si="57"/>
        <v>0</v>
      </c>
      <c r="AW256" s="1329">
        <v>0</v>
      </c>
      <c r="AX256" s="1141">
        <v>0</v>
      </c>
      <c r="AY256" s="1149">
        <f t="shared" si="58"/>
        <v>0</v>
      </c>
      <c r="AZ256" s="1141">
        <f t="shared" si="59"/>
        <v>0</v>
      </c>
      <c r="BA256" s="1149">
        <f t="shared" si="60"/>
        <v>0</v>
      </c>
      <c r="BB256" s="1141">
        <f t="shared" si="61"/>
        <v>0</v>
      </c>
    </row>
    <row r="257" spans="2:54" ht="14.65" customHeight="1">
      <c r="B257" s="911">
        <v>251</v>
      </c>
      <c r="C257" s="913" t="s">
        <v>3036</v>
      </c>
      <c r="D257" s="931" t="s">
        <v>150</v>
      </c>
      <c r="E257" s="928" t="s">
        <v>7</v>
      </c>
      <c r="F257" s="946" t="s">
        <v>183</v>
      </c>
      <c r="G257" s="946" t="s">
        <v>523</v>
      </c>
      <c r="H257" s="946">
        <v>0</v>
      </c>
      <c r="I257" s="946" t="s">
        <v>524</v>
      </c>
      <c r="J257" s="931">
        <v>1157</v>
      </c>
      <c r="K257" s="931">
        <v>1</v>
      </c>
      <c r="L257" s="931" t="s">
        <v>195</v>
      </c>
      <c r="M257" s="931">
        <v>80</v>
      </c>
      <c r="N257" s="947" t="s">
        <v>174</v>
      </c>
      <c r="O257" s="931" t="s">
        <v>175</v>
      </c>
      <c r="P257" s="948" t="s">
        <v>155</v>
      </c>
      <c r="Q257" s="931" t="s">
        <v>71</v>
      </c>
      <c r="R257" s="906" t="s">
        <v>479</v>
      </c>
      <c r="S257" s="906" t="s">
        <v>522</v>
      </c>
      <c r="T257" s="946"/>
      <c r="U257" s="946">
        <v>46</v>
      </c>
      <c r="V257" s="946"/>
      <c r="W257" s="946"/>
      <c r="X257" s="946"/>
      <c r="Y257" s="949"/>
      <c r="Z257" s="954" t="s">
        <v>3767</v>
      </c>
      <c r="AA257" s="931">
        <v>10499</v>
      </c>
      <c r="AB257" s="1313">
        <f t="shared" si="48"/>
        <v>10.499000000000001</v>
      </c>
      <c r="AC257" s="953"/>
      <c r="AD257" s="946"/>
      <c r="AE257" s="946"/>
      <c r="AF257" s="946"/>
      <c r="AG257" s="946"/>
      <c r="AH257" s="955"/>
      <c r="AI257" s="1271">
        <f>+VLOOKUP(C257,Itemizado_Piping!$C:$K,9,FALSE)</f>
        <v>1.772</v>
      </c>
      <c r="AJ257" s="1149">
        <v>0</v>
      </c>
      <c r="AK257" s="1150">
        <v>0</v>
      </c>
      <c r="AL257" s="1149">
        <f t="shared" si="49"/>
        <v>0</v>
      </c>
      <c r="AM257" s="1135">
        <f t="shared" si="50"/>
        <v>0</v>
      </c>
      <c r="AN257" s="1328">
        <f t="shared" si="51"/>
        <v>0</v>
      </c>
      <c r="AO257" s="1127">
        <f t="shared" si="63"/>
        <v>0</v>
      </c>
      <c r="AP257" s="1318">
        <f t="shared" si="52"/>
        <v>0</v>
      </c>
      <c r="AQ257" s="1319"/>
      <c r="AR257" s="1139">
        <f t="shared" si="53"/>
        <v>0</v>
      </c>
      <c r="AS257" s="1325">
        <f t="shared" si="54"/>
        <v>0</v>
      </c>
      <c r="AT257" s="1325">
        <f t="shared" si="55"/>
        <v>0</v>
      </c>
      <c r="AU257" s="1325">
        <f t="shared" si="56"/>
        <v>0</v>
      </c>
      <c r="AV257" s="1141">
        <f t="shared" si="57"/>
        <v>0</v>
      </c>
      <c r="AW257" s="1329">
        <v>0</v>
      </c>
      <c r="AX257" s="1141">
        <v>0</v>
      </c>
      <c r="AY257" s="1149">
        <f t="shared" si="58"/>
        <v>0</v>
      </c>
      <c r="AZ257" s="1141">
        <f t="shared" si="59"/>
        <v>0</v>
      </c>
      <c r="BA257" s="1149">
        <f t="shared" si="60"/>
        <v>0</v>
      </c>
      <c r="BB257" s="1141">
        <f t="shared" si="61"/>
        <v>0</v>
      </c>
    </row>
    <row r="258" spans="2:54" ht="14.65" customHeight="1">
      <c r="B258" s="911">
        <v>252</v>
      </c>
      <c r="C258" s="913" t="s">
        <v>3042</v>
      </c>
      <c r="D258" s="931" t="s">
        <v>150</v>
      </c>
      <c r="E258" s="928" t="s">
        <v>7</v>
      </c>
      <c r="F258" s="946" t="s">
        <v>403</v>
      </c>
      <c r="G258" s="946"/>
      <c r="H258" s="946"/>
      <c r="I258" s="946" t="s">
        <v>525</v>
      </c>
      <c r="J258" s="931">
        <v>1158</v>
      </c>
      <c r="K258" s="931"/>
      <c r="L258" s="931" t="s">
        <v>307</v>
      </c>
      <c r="M258" s="931">
        <v>50</v>
      </c>
      <c r="N258" s="947" t="s">
        <v>174</v>
      </c>
      <c r="O258" s="931" t="s">
        <v>308</v>
      </c>
      <c r="P258" s="948" t="s">
        <v>155</v>
      </c>
      <c r="Q258" s="931" t="s">
        <v>71</v>
      </c>
      <c r="R258" s="906" t="s">
        <v>526</v>
      </c>
      <c r="S258" s="906" t="s">
        <v>485</v>
      </c>
      <c r="T258" s="946"/>
      <c r="U258" s="946">
        <v>35</v>
      </c>
      <c r="V258" s="946"/>
      <c r="W258" s="946"/>
      <c r="X258" s="946"/>
      <c r="Y258" s="949"/>
      <c r="Z258" s="954"/>
      <c r="AA258" s="931"/>
      <c r="AB258" s="1313">
        <f t="shared" si="48"/>
        <v>0</v>
      </c>
      <c r="AC258" s="953"/>
      <c r="AD258" s="946"/>
      <c r="AE258" s="946"/>
      <c r="AF258" s="946"/>
      <c r="AG258" s="946"/>
      <c r="AH258" s="955"/>
      <c r="AI258" s="1271">
        <f>+VLOOKUP(C258,Itemizado_Piping!$C:$K,9,FALSE)</f>
        <v>2.573</v>
      </c>
      <c r="AJ258" s="1149">
        <v>0</v>
      </c>
      <c r="AK258" s="1150">
        <v>0</v>
      </c>
      <c r="AL258" s="1149">
        <f t="shared" si="49"/>
        <v>0</v>
      </c>
      <c r="AM258" s="1135">
        <f t="shared" si="50"/>
        <v>0</v>
      </c>
      <c r="AN258" s="1328">
        <f t="shared" si="51"/>
        <v>0</v>
      </c>
      <c r="AO258" s="1127">
        <f t="shared" si="63"/>
        <v>0</v>
      </c>
      <c r="AP258" s="1318">
        <f t="shared" si="52"/>
        <v>0</v>
      </c>
      <c r="AQ258" s="1319"/>
      <c r="AR258" s="1139">
        <f t="shared" si="53"/>
        <v>0</v>
      </c>
      <c r="AS258" s="1325">
        <f t="shared" si="54"/>
        <v>0</v>
      </c>
      <c r="AT258" s="1325">
        <f t="shared" si="55"/>
        <v>0</v>
      </c>
      <c r="AU258" s="1325">
        <f t="shared" si="56"/>
        <v>0</v>
      </c>
      <c r="AV258" s="1141">
        <f t="shared" si="57"/>
        <v>0</v>
      </c>
      <c r="AW258" s="1329">
        <v>0</v>
      </c>
      <c r="AX258" s="1141">
        <v>0</v>
      </c>
      <c r="AY258" s="1149">
        <f t="shared" si="58"/>
        <v>0</v>
      </c>
      <c r="AZ258" s="1141">
        <f t="shared" si="59"/>
        <v>0</v>
      </c>
      <c r="BA258" s="1149">
        <f t="shared" si="60"/>
        <v>0</v>
      </c>
      <c r="BB258" s="1141">
        <f t="shared" si="61"/>
        <v>0</v>
      </c>
    </row>
    <row r="259" spans="2:54" ht="14.65" customHeight="1">
      <c r="B259" s="911">
        <v>253</v>
      </c>
      <c r="C259" s="913" t="s">
        <v>3042</v>
      </c>
      <c r="D259" s="931" t="s">
        <v>150</v>
      </c>
      <c r="E259" s="928" t="s">
        <v>7</v>
      </c>
      <c r="F259" s="946" t="s">
        <v>403</v>
      </c>
      <c r="G259" s="946"/>
      <c r="H259" s="946"/>
      <c r="I259" s="946" t="s">
        <v>527</v>
      </c>
      <c r="J259" s="931">
        <v>1159</v>
      </c>
      <c r="K259" s="931"/>
      <c r="L259" s="931" t="s">
        <v>307</v>
      </c>
      <c r="M259" s="931">
        <v>50</v>
      </c>
      <c r="N259" s="947" t="s">
        <v>174</v>
      </c>
      <c r="O259" s="931" t="s">
        <v>308</v>
      </c>
      <c r="P259" s="948" t="s">
        <v>155</v>
      </c>
      <c r="Q259" s="931" t="s">
        <v>71</v>
      </c>
      <c r="R259" s="906" t="s">
        <v>526</v>
      </c>
      <c r="S259" s="906" t="s">
        <v>485</v>
      </c>
      <c r="T259" s="946"/>
      <c r="U259" s="946">
        <v>35</v>
      </c>
      <c r="V259" s="946"/>
      <c r="W259" s="946"/>
      <c r="X259" s="946"/>
      <c r="Y259" s="949"/>
      <c r="Z259" s="954" t="s">
        <v>3768</v>
      </c>
      <c r="AA259" s="931">
        <v>13800</v>
      </c>
      <c r="AB259" s="1313">
        <f t="shared" si="48"/>
        <v>13.8</v>
      </c>
      <c r="AC259" s="953"/>
      <c r="AD259" s="946"/>
      <c r="AE259" s="946"/>
      <c r="AF259" s="946"/>
      <c r="AG259" s="946"/>
      <c r="AH259" s="955"/>
      <c r="AI259" s="1271">
        <f>+VLOOKUP(C259,Itemizado_Piping!$C:$K,9,FALSE)</f>
        <v>2.573</v>
      </c>
      <c r="AJ259" s="1149">
        <v>0</v>
      </c>
      <c r="AK259" s="1150">
        <v>0</v>
      </c>
      <c r="AL259" s="1149">
        <f t="shared" si="49"/>
        <v>0</v>
      </c>
      <c r="AM259" s="1135">
        <f t="shared" si="50"/>
        <v>0</v>
      </c>
      <c r="AN259" s="1328">
        <f t="shared" si="51"/>
        <v>0</v>
      </c>
      <c r="AO259" s="1127">
        <f t="shared" si="63"/>
        <v>0</v>
      </c>
      <c r="AP259" s="1318">
        <f t="shared" si="52"/>
        <v>0</v>
      </c>
      <c r="AQ259" s="1319"/>
      <c r="AR259" s="1139">
        <f t="shared" si="53"/>
        <v>0</v>
      </c>
      <c r="AS259" s="1325">
        <f t="shared" si="54"/>
        <v>0</v>
      </c>
      <c r="AT259" s="1325">
        <f t="shared" si="55"/>
        <v>0</v>
      </c>
      <c r="AU259" s="1325">
        <f t="shared" si="56"/>
        <v>0</v>
      </c>
      <c r="AV259" s="1141">
        <f t="shared" si="57"/>
        <v>0</v>
      </c>
      <c r="AW259" s="1329">
        <v>0</v>
      </c>
      <c r="AX259" s="1141">
        <v>0</v>
      </c>
      <c r="AY259" s="1149">
        <f t="shared" si="58"/>
        <v>0</v>
      </c>
      <c r="AZ259" s="1141">
        <f t="shared" si="59"/>
        <v>0</v>
      </c>
      <c r="BA259" s="1149">
        <f t="shared" si="60"/>
        <v>0</v>
      </c>
      <c r="BB259" s="1141">
        <f t="shared" si="61"/>
        <v>0</v>
      </c>
    </row>
    <row r="260" spans="2:54" ht="14.65" customHeight="1">
      <c r="B260" s="911">
        <v>253</v>
      </c>
      <c r="C260" s="913" t="s">
        <v>3042</v>
      </c>
      <c r="D260" s="931" t="s">
        <v>150</v>
      </c>
      <c r="E260" s="928" t="s">
        <v>7</v>
      </c>
      <c r="F260" s="946" t="s">
        <v>403</v>
      </c>
      <c r="G260" s="946"/>
      <c r="H260" s="946"/>
      <c r="I260" s="946" t="s">
        <v>527</v>
      </c>
      <c r="J260" s="931">
        <v>1159</v>
      </c>
      <c r="K260" s="931"/>
      <c r="L260" s="931" t="s">
        <v>3544</v>
      </c>
      <c r="M260" s="931"/>
      <c r="N260" s="947"/>
      <c r="O260" s="931"/>
      <c r="P260" s="948"/>
      <c r="Q260" s="931"/>
      <c r="R260" s="906"/>
      <c r="S260" s="906"/>
      <c r="T260" s="946"/>
      <c r="U260" s="946"/>
      <c r="V260" s="946"/>
      <c r="W260" s="946"/>
      <c r="X260" s="946"/>
      <c r="Y260" s="949"/>
      <c r="Z260" s="954" t="s">
        <v>3768</v>
      </c>
      <c r="AA260" s="931">
        <v>800</v>
      </c>
      <c r="AB260" s="1313">
        <f t="shared" si="48"/>
        <v>0.8</v>
      </c>
      <c r="AC260" s="953"/>
      <c r="AD260" s="946"/>
      <c r="AE260" s="946"/>
      <c r="AF260" s="946"/>
      <c r="AG260" s="946"/>
      <c r="AH260" s="955"/>
      <c r="AI260" s="1271"/>
      <c r="AJ260" s="1149"/>
      <c r="AK260" s="1150"/>
      <c r="AL260" s="1149"/>
      <c r="AM260" s="1135"/>
      <c r="AN260" s="1328"/>
      <c r="AO260" s="1127"/>
      <c r="AP260" s="1318"/>
      <c r="AQ260" s="1319"/>
      <c r="AR260" s="1139"/>
      <c r="AS260" s="1325"/>
      <c r="AT260" s="1325"/>
      <c r="AU260" s="1325"/>
      <c r="AV260" s="1141"/>
      <c r="AW260" s="1329"/>
      <c r="AX260" s="1141"/>
      <c r="AY260" s="1149"/>
      <c r="AZ260" s="1141"/>
      <c r="BA260" s="1149"/>
      <c r="BB260" s="1141"/>
    </row>
    <row r="261" spans="2:54" ht="14.65" customHeight="1">
      <c r="B261" s="911">
        <v>253</v>
      </c>
      <c r="C261" s="913" t="s">
        <v>3042</v>
      </c>
      <c r="D261" s="931" t="s">
        <v>150</v>
      </c>
      <c r="E261" s="928" t="s">
        <v>7</v>
      </c>
      <c r="F261" s="946" t="s">
        <v>403</v>
      </c>
      <c r="G261" s="946"/>
      <c r="H261" s="946"/>
      <c r="I261" s="946" t="s">
        <v>527</v>
      </c>
      <c r="J261" s="931">
        <v>1159</v>
      </c>
      <c r="K261" s="931"/>
      <c r="L261" s="931" t="s">
        <v>1350</v>
      </c>
      <c r="M261" s="931"/>
      <c r="N261" s="947"/>
      <c r="O261" s="931"/>
      <c r="P261" s="948"/>
      <c r="Q261" s="931"/>
      <c r="R261" s="906"/>
      <c r="S261" s="906"/>
      <c r="T261" s="946"/>
      <c r="U261" s="946"/>
      <c r="V261" s="946"/>
      <c r="W261" s="946"/>
      <c r="X261" s="946"/>
      <c r="Y261" s="949"/>
      <c r="Z261" s="954" t="s">
        <v>3768</v>
      </c>
      <c r="AA261" s="931">
        <v>2500</v>
      </c>
      <c r="AB261" s="1313">
        <f t="shared" si="48"/>
        <v>2.5</v>
      </c>
      <c r="AC261" s="953"/>
      <c r="AD261" s="946"/>
      <c r="AE261" s="946"/>
      <c r="AF261" s="946"/>
      <c r="AG261" s="946"/>
      <c r="AH261" s="955"/>
      <c r="AI261" s="1271"/>
      <c r="AJ261" s="1149"/>
      <c r="AK261" s="1150"/>
      <c r="AL261" s="1149"/>
      <c r="AM261" s="1135"/>
      <c r="AN261" s="1328"/>
      <c r="AO261" s="1127"/>
      <c r="AP261" s="1318"/>
      <c r="AQ261" s="1319"/>
      <c r="AR261" s="1139"/>
      <c r="AS261" s="1325"/>
      <c r="AT261" s="1325"/>
      <c r="AU261" s="1325"/>
      <c r="AV261" s="1141"/>
      <c r="AW261" s="1329"/>
      <c r="AX261" s="1141"/>
      <c r="AY261" s="1149"/>
      <c r="AZ261" s="1141"/>
      <c r="BA261" s="1149"/>
      <c r="BB261" s="1141"/>
    </row>
    <row r="262" spans="2:54" ht="14.65" customHeight="1">
      <c r="B262" s="911">
        <v>254</v>
      </c>
      <c r="C262" s="913" t="s">
        <v>3036</v>
      </c>
      <c r="D262" s="931" t="s">
        <v>150</v>
      </c>
      <c r="E262" s="928" t="s">
        <v>7</v>
      </c>
      <c r="F262" s="946" t="s">
        <v>403</v>
      </c>
      <c r="G262" s="946" t="s">
        <v>528</v>
      </c>
      <c r="H262" s="946">
        <v>0</v>
      </c>
      <c r="I262" s="946" t="s">
        <v>529</v>
      </c>
      <c r="J262" s="931">
        <v>1160</v>
      </c>
      <c r="K262" s="946">
        <v>1</v>
      </c>
      <c r="L262" s="931" t="s">
        <v>195</v>
      </c>
      <c r="M262" s="931">
        <v>80</v>
      </c>
      <c r="N262" s="947" t="s">
        <v>174</v>
      </c>
      <c r="O262" s="931" t="s">
        <v>175</v>
      </c>
      <c r="P262" s="948" t="s">
        <v>155</v>
      </c>
      <c r="Q262" s="931" t="s">
        <v>71</v>
      </c>
      <c r="R262" s="906" t="s">
        <v>526</v>
      </c>
      <c r="S262" s="906" t="s">
        <v>485</v>
      </c>
      <c r="T262" s="946"/>
      <c r="U262" s="946">
        <v>35</v>
      </c>
      <c r="V262" s="946"/>
      <c r="W262" s="946"/>
      <c r="X262" s="946"/>
      <c r="Y262" s="949"/>
      <c r="Z262" s="954" t="s">
        <v>3768</v>
      </c>
      <c r="AA262" s="931">
        <v>7071</v>
      </c>
      <c r="AB262" s="1313">
        <f t="shared" si="48"/>
        <v>7.0709999999999997</v>
      </c>
      <c r="AC262" s="953"/>
      <c r="AD262" s="946"/>
      <c r="AE262" s="946"/>
      <c r="AF262" s="946"/>
      <c r="AG262" s="946"/>
      <c r="AH262" s="955"/>
      <c r="AI262" s="1271">
        <f>+VLOOKUP(C262,Itemizado_Piping!$C:$K,9,FALSE)</f>
        <v>1.772</v>
      </c>
      <c r="AJ262" s="1149">
        <v>0</v>
      </c>
      <c r="AK262" s="1150">
        <v>0</v>
      </c>
      <c r="AL262" s="1149">
        <f t="shared" si="49"/>
        <v>0</v>
      </c>
      <c r="AM262" s="1135">
        <f t="shared" si="50"/>
        <v>0</v>
      </c>
      <c r="AN262" s="1328">
        <f t="shared" si="51"/>
        <v>0</v>
      </c>
      <c r="AO262" s="1127">
        <f t="shared" si="63"/>
        <v>0</v>
      </c>
      <c r="AP262" s="1318">
        <f t="shared" si="52"/>
        <v>0</v>
      </c>
      <c r="AQ262" s="1319"/>
      <c r="AR262" s="1139">
        <f t="shared" si="53"/>
        <v>0</v>
      </c>
      <c r="AS262" s="1325">
        <f t="shared" si="54"/>
        <v>0</v>
      </c>
      <c r="AT262" s="1325">
        <f t="shared" si="55"/>
        <v>0</v>
      </c>
      <c r="AU262" s="1325">
        <f t="shared" si="56"/>
        <v>0</v>
      </c>
      <c r="AV262" s="1141">
        <f t="shared" si="57"/>
        <v>0</v>
      </c>
      <c r="AW262" s="1329">
        <v>0</v>
      </c>
      <c r="AX262" s="1141">
        <v>0</v>
      </c>
      <c r="AY262" s="1149">
        <f t="shared" si="58"/>
        <v>0</v>
      </c>
      <c r="AZ262" s="1141">
        <f t="shared" si="59"/>
        <v>0</v>
      </c>
      <c r="BA262" s="1149">
        <f t="shared" si="60"/>
        <v>0</v>
      </c>
      <c r="BB262" s="1141">
        <f t="shared" si="61"/>
        <v>0</v>
      </c>
    </row>
    <row r="263" spans="2:54" ht="14.65" customHeight="1">
      <c r="B263" s="911">
        <v>255</v>
      </c>
      <c r="C263" s="913" t="s">
        <v>3036</v>
      </c>
      <c r="D263" s="931" t="s">
        <v>150</v>
      </c>
      <c r="E263" s="928" t="s">
        <v>7</v>
      </c>
      <c r="F263" s="946" t="s">
        <v>403</v>
      </c>
      <c r="G263" s="946" t="s">
        <v>528</v>
      </c>
      <c r="H263" s="946">
        <v>0</v>
      </c>
      <c r="I263" s="946" t="s">
        <v>529</v>
      </c>
      <c r="J263" s="931">
        <v>1160</v>
      </c>
      <c r="K263" s="946">
        <v>2</v>
      </c>
      <c r="L263" s="931" t="s">
        <v>195</v>
      </c>
      <c r="M263" s="931">
        <v>80</v>
      </c>
      <c r="N263" s="947" t="s">
        <v>174</v>
      </c>
      <c r="O263" s="931" t="s">
        <v>175</v>
      </c>
      <c r="P263" s="948" t="s">
        <v>155</v>
      </c>
      <c r="Q263" s="931" t="s">
        <v>71</v>
      </c>
      <c r="R263" s="906"/>
      <c r="S263" s="906"/>
      <c r="T263" s="946"/>
      <c r="U263" s="946"/>
      <c r="V263" s="946"/>
      <c r="W263" s="946"/>
      <c r="X263" s="946"/>
      <c r="Y263" s="949"/>
      <c r="Z263" s="954" t="s">
        <v>3768</v>
      </c>
      <c r="AA263" s="931">
        <v>9859</v>
      </c>
      <c r="AB263" s="1313">
        <f t="shared" si="48"/>
        <v>9.859</v>
      </c>
      <c r="AC263" s="953"/>
      <c r="AD263" s="946"/>
      <c r="AE263" s="946"/>
      <c r="AF263" s="946"/>
      <c r="AG263" s="946"/>
      <c r="AH263" s="955"/>
      <c r="AI263" s="1271">
        <f>+VLOOKUP(C263,Itemizado_Piping!$C:$K,9,FALSE)</f>
        <v>1.772</v>
      </c>
      <c r="AJ263" s="1149">
        <v>0</v>
      </c>
      <c r="AK263" s="1150">
        <v>0</v>
      </c>
      <c r="AL263" s="1149">
        <f t="shared" si="49"/>
        <v>0</v>
      </c>
      <c r="AM263" s="1135">
        <f t="shared" si="50"/>
        <v>0</v>
      </c>
      <c r="AN263" s="1328">
        <f t="shared" si="51"/>
        <v>0</v>
      </c>
      <c r="AO263" s="1127">
        <f t="shared" si="63"/>
        <v>0</v>
      </c>
      <c r="AP263" s="1318">
        <f t="shared" si="52"/>
        <v>0</v>
      </c>
      <c r="AQ263" s="1319"/>
      <c r="AR263" s="1139">
        <f t="shared" si="53"/>
        <v>0</v>
      </c>
      <c r="AS263" s="1325">
        <f t="shared" si="54"/>
        <v>0</v>
      </c>
      <c r="AT263" s="1325">
        <f t="shared" si="55"/>
        <v>0</v>
      </c>
      <c r="AU263" s="1325">
        <f t="shared" si="56"/>
        <v>0</v>
      </c>
      <c r="AV263" s="1141">
        <f t="shared" si="57"/>
        <v>0</v>
      </c>
      <c r="AW263" s="1329">
        <v>0</v>
      </c>
      <c r="AX263" s="1141">
        <v>0</v>
      </c>
      <c r="AY263" s="1149">
        <f t="shared" si="58"/>
        <v>0</v>
      </c>
      <c r="AZ263" s="1141">
        <f t="shared" si="59"/>
        <v>0</v>
      </c>
      <c r="BA263" s="1149">
        <f t="shared" si="60"/>
        <v>0</v>
      </c>
      <c r="BB263" s="1141">
        <f t="shared" si="61"/>
        <v>0</v>
      </c>
    </row>
    <row r="264" spans="2:54" ht="14.65" customHeight="1">
      <c r="B264" s="911">
        <v>256</v>
      </c>
      <c r="C264" s="913" t="s">
        <v>3036</v>
      </c>
      <c r="D264" s="931" t="s">
        <v>150</v>
      </c>
      <c r="E264" s="928" t="s">
        <v>7</v>
      </c>
      <c r="F264" s="946" t="s">
        <v>403</v>
      </c>
      <c r="G264" s="946" t="s">
        <v>530</v>
      </c>
      <c r="H264" s="946">
        <v>0</v>
      </c>
      <c r="I264" s="946" t="s">
        <v>531</v>
      </c>
      <c r="J264" s="931">
        <v>1161</v>
      </c>
      <c r="K264" s="946">
        <v>1</v>
      </c>
      <c r="L264" s="931" t="s">
        <v>195</v>
      </c>
      <c r="M264" s="931">
        <v>80</v>
      </c>
      <c r="N264" s="947" t="s">
        <v>174</v>
      </c>
      <c r="O264" s="931" t="s">
        <v>175</v>
      </c>
      <c r="P264" s="948" t="s">
        <v>155</v>
      </c>
      <c r="Q264" s="931" t="s">
        <v>71</v>
      </c>
      <c r="R264" s="906" t="s">
        <v>526</v>
      </c>
      <c r="S264" s="906" t="s">
        <v>485</v>
      </c>
      <c r="T264" s="946"/>
      <c r="U264" s="946">
        <v>35</v>
      </c>
      <c r="V264" s="946"/>
      <c r="W264" s="946"/>
      <c r="X264" s="946"/>
      <c r="Y264" s="949"/>
      <c r="Z264" s="954" t="s">
        <v>3768</v>
      </c>
      <c r="AA264" s="931">
        <v>1330</v>
      </c>
      <c r="AB264" s="1313">
        <f t="shared" si="48"/>
        <v>1.33</v>
      </c>
      <c r="AC264" s="953"/>
      <c r="AD264" s="946"/>
      <c r="AE264" s="946"/>
      <c r="AF264" s="946"/>
      <c r="AG264" s="946"/>
      <c r="AH264" s="955"/>
      <c r="AI264" s="1271">
        <f>+VLOOKUP(C264,Itemizado_Piping!$C:$K,9,FALSE)</f>
        <v>1.772</v>
      </c>
      <c r="AJ264" s="1149">
        <v>0</v>
      </c>
      <c r="AK264" s="1150">
        <v>0</v>
      </c>
      <c r="AL264" s="1149">
        <f t="shared" si="49"/>
        <v>0</v>
      </c>
      <c r="AM264" s="1135">
        <f t="shared" si="50"/>
        <v>0</v>
      </c>
      <c r="AN264" s="1328">
        <f t="shared" si="51"/>
        <v>0</v>
      </c>
      <c r="AO264" s="1127">
        <f t="shared" si="63"/>
        <v>0</v>
      </c>
      <c r="AP264" s="1318">
        <f t="shared" si="52"/>
        <v>0</v>
      </c>
      <c r="AQ264" s="1319"/>
      <c r="AR264" s="1139">
        <f t="shared" si="53"/>
        <v>0</v>
      </c>
      <c r="AS264" s="1325">
        <f t="shared" si="54"/>
        <v>0</v>
      </c>
      <c r="AT264" s="1325">
        <f t="shared" si="55"/>
        <v>0</v>
      </c>
      <c r="AU264" s="1325">
        <f t="shared" si="56"/>
        <v>0</v>
      </c>
      <c r="AV264" s="1141">
        <f t="shared" si="57"/>
        <v>0</v>
      </c>
      <c r="AW264" s="1329">
        <v>0</v>
      </c>
      <c r="AX264" s="1141">
        <v>0</v>
      </c>
      <c r="AY264" s="1149">
        <f t="shared" si="58"/>
        <v>0</v>
      </c>
      <c r="AZ264" s="1141">
        <f t="shared" si="59"/>
        <v>0</v>
      </c>
      <c r="BA264" s="1149">
        <f t="shared" si="60"/>
        <v>0</v>
      </c>
      <c r="BB264" s="1141">
        <f t="shared" si="61"/>
        <v>0</v>
      </c>
    </row>
    <row r="265" spans="2:54" ht="14.65" customHeight="1">
      <c r="B265" s="911">
        <v>257</v>
      </c>
      <c r="C265" s="913" t="s">
        <v>3036</v>
      </c>
      <c r="D265" s="931" t="s">
        <v>150</v>
      </c>
      <c r="E265" s="928" t="s">
        <v>7</v>
      </c>
      <c r="F265" s="946" t="s">
        <v>403</v>
      </c>
      <c r="G265" s="946" t="s">
        <v>530</v>
      </c>
      <c r="H265" s="946">
        <v>0</v>
      </c>
      <c r="I265" s="946" t="s">
        <v>531</v>
      </c>
      <c r="J265" s="931">
        <v>1161</v>
      </c>
      <c r="K265" s="946">
        <v>2</v>
      </c>
      <c r="L265" s="931" t="s">
        <v>195</v>
      </c>
      <c r="M265" s="931">
        <v>80</v>
      </c>
      <c r="N265" s="947" t="s">
        <v>174</v>
      </c>
      <c r="O265" s="931" t="s">
        <v>175</v>
      </c>
      <c r="P265" s="948" t="s">
        <v>155</v>
      </c>
      <c r="Q265" s="931" t="s">
        <v>71</v>
      </c>
      <c r="R265" s="906"/>
      <c r="S265" s="906"/>
      <c r="T265" s="946"/>
      <c r="U265" s="946"/>
      <c r="V265" s="946"/>
      <c r="W265" s="946"/>
      <c r="X265" s="946"/>
      <c r="Y265" s="949"/>
      <c r="Z265" s="954" t="s">
        <v>3768</v>
      </c>
      <c r="AA265" s="931">
        <v>1940</v>
      </c>
      <c r="AB265" s="1313">
        <f t="shared" si="48"/>
        <v>1.94</v>
      </c>
      <c r="AC265" s="953"/>
      <c r="AD265" s="946"/>
      <c r="AE265" s="946"/>
      <c r="AF265" s="946"/>
      <c r="AG265" s="946"/>
      <c r="AH265" s="955"/>
      <c r="AI265" s="1271">
        <f>+VLOOKUP(C265,Itemizado_Piping!$C:$K,9,FALSE)</f>
        <v>1.772</v>
      </c>
      <c r="AJ265" s="1149">
        <v>0</v>
      </c>
      <c r="AK265" s="1150">
        <v>0</v>
      </c>
      <c r="AL265" s="1149">
        <f t="shared" si="49"/>
        <v>0</v>
      </c>
      <c r="AM265" s="1135">
        <f t="shared" si="50"/>
        <v>0</v>
      </c>
      <c r="AN265" s="1328">
        <f t="shared" si="51"/>
        <v>0</v>
      </c>
      <c r="AO265" s="1127">
        <f t="shared" si="63"/>
        <v>0</v>
      </c>
      <c r="AP265" s="1318">
        <f t="shared" si="52"/>
        <v>0</v>
      </c>
      <c r="AQ265" s="1319"/>
      <c r="AR265" s="1139">
        <f t="shared" si="53"/>
        <v>0</v>
      </c>
      <c r="AS265" s="1325">
        <f t="shared" si="54"/>
        <v>0</v>
      </c>
      <c r="AT265" s="1325">
        <f t="shared" si="55"/>
        <v>0</v>
      </c>
      <c r="AU265" s="1325">
        <f t="shared" si="56"/>
        <v>0</v>
      </c>
      <c r="AV265" s="1141">
        <f t="shared" si="57"/>
        <v>0</v>
      </c>
      <c r="AW265" s="1329">
        <v>0</v>
      </c>
      <c r="AX265" s="1141">
        <v>0</v>
      </c>
      <c r="AY265" s="1149">
        <f t="shared" si="58"/>
        <v>0</v>
      </c>
      <c r="AZ265" s="1141">
        <f t="shared" si="59"/>
        <v>0</v>
      </c>
      <c r="BA265" s="1149">
        <f t="shared" si="60"/>
        <v>0</v>
      </c>
      <c r="BB265" s="1141">
        <f t="shared" si="61"/>
        <v>0</v>
      </c>
    </row>
    <row r="266" spans="2:54" ht="14.65" customHeight="1">
      <c r="B266" s="911">
        <v>258</v>
      </c>
      <c r="C266" s="913" t="s">
        <v>3042</v>
      </c>
      <c r="D266" s="931" t="s">
        <v>150</v>
      </c>
      <c r="E266" s="928" t="s">
        <v>7</v>
      </c>
      <c r="F266" s="946" t="s">
        <v>403</v>
      </c>
      <c r="G266" s="946"/>
      <c r="H266" s="946"/>
      <c r="I266" s="946" t="s">
        <v>531</v>
      </c>
      <c r="J266" s="931">
        <v>1161</v>
      </c>
      <c r="K266" s="946"/>
      <c r="L266" s="931" t="s">
        <v>3544</v>
      </c>
      <c r="M266" s="931"/>
      <c r="N266" s="947"/>
      <c r="O266" s="931"/>
      <c r="P266" s="948"/>
      <c r="Q266" s="931"/>
      <c r="R266" s="906"/>
      <c r="S266" s="906"/>
      <c r="T266" s="946"/>
      <c r="U266" s="946"/>
      <c r="V266" s="946"/>
      <c r="W266" s="946"/>
      <c r="X266" s="946"/>
      <c r="Y266" s="949"/>
      <c r="Z266" s="954"/>
      <c r="AA266" s="931"/>
      <c r="AB266" s="1313"/>
      <c r="AC266" s="953"/>
      <c r="AD266" s="946"/>
      <c r="AE266" s="946"/>
      <c r="AF266" s="946"/>
      <c r="AG266" s="946"/>
      <c r="AH266" s="955"/>
      <c r="AI266" s="1271"/>
      <c r="AJ266" s="1149"/>
      <c r="AK266" s="1150"/>
      <c r="AL266" s="1149"/>
      <c r="AM266" s="1135"/>
      <c r="AN266" s="1328"/>
      <c r="AO266" s="1127"/>
      <c r="AP266" s="1318"/>
      <c r="AQ266" s="1319"/>
      <c r="AR266" s="1139"/>
      <c r="AS266" s="1325"/>
      <c r="AT266" s="1325"/>
      <c r="AU266" s="1325"/>
      <c r="AV266" s="1141"/>
      <c r="AW266" s="1329"/>
      <c r="AX266" s="1141"/>
      <c r="AY266" s="1149"/>
      <c r="AZ266" s="1141"/>
      <c r="BA266" s="1149"/>
      <c r="BB266" s="1141"/>
    </row>
    <row r="267" spans="2:54" ht="14.65" customHeight="1">
      <c r="B267" s="911">
        <v>259</v>
      </c>
      <c r="C267" s="913" t="s">
        <v>3042</v>
      </c>
      <c r="D267" s="931" t="s">
        <v>150</v>
      </c>
      <c r="E267" s="928" t="s">
        <v>7</v>
      </c>
      <c r="F267" s="946" t="s">
        <v>403</v>
      </c>
      <c r="G267" s="946"/>
      <c r="H267" s="946"/>
      <c r="I267" s="946" t="s">
        <v>531</v>
      </c>
      <c r="J267" s="931">
        <v>1161</v>
      </c>
      <c r="K267" s="946"/>
      <c r="L267" s="931" t="s">
        <v>1350</v>
      </c>
      <c r="M267" s="931"/>
      <c r="N267" s="947"/>
      <c r="O267" s="931"/>
      <c r="P267" s="948"/>
      <c r="Q267" s="931"/>
      <c r="R267" s="906"/>
      <c r="S267" s="906"/>
      <c r="T267" s="946"/>
      <c r="U267" s="946"/>
      <c r="V267" s="946"/>
      <c r="W267" s="946"/>
      <c r="X267" s="946"/>
      <c r="Y267" s="949"/>
      <c r="Z267" s="954"/>
      <c r="AA267" s="931"/>
      <c r="AB267" s="1313"/>
      <c r="AC267" s="953"/>
      <c r="AD267" s="946"/>
      <c r="AE267" s="946"/>
      <c r="AF267" s="946"/>
      <c r="AG267" s="946"/>
      <c r="AH267" s="955"/>
      <c r="AI267" s="1271"/>
      <c r="AJ267" s="1149"/>
      <c r="AK267" s="1150"/>
      <c r="AL267" s="1149"/>
      <c r="AM267" s="1135"/>
      <c r="AN267" s="1328"/>
      <c r="AO267" s="1127"/>
      <c r="AP267" s="1318"/>
      <c r="AQ267" s="1319"/>
      <c r="AR267" s="1139"/>
      <c r="AS267" s="1325"/>
      <c r="AT267" s="1325"/>
      <c r="AU267" s="1325"/>
      <c r="AV267" s="1141"/>
      <c r="AW267" s="1329"/>
      <c r="AX267" s="1141"/>
      <c r="AY267" s="1149"/>
      <c r="AZ267" s="1141"/>
      <c r="BA267" s="1149"/>
      <c r="BB267" s="1141"/>
    </row>
    <row r="268" spans="2:54" ht="14.65" customHeight="1">
      <c r="B268" s="911">
        <v>260</v>
      </c>
      <c r="C268" s="913" t="s">
        <v>3036</v>
      </c>
      <c r="D268" s="931" t="s">
        <v>150</v>
      </c>
      <c r="E268" s="928" t="s">
        <v>7</v>
      </c>
      <c r="F268" s="946" t="s">
        <v>403</v>
      </c>
      <c r="G268" s="946" t="s">
        <v>532</v>
      </c>
      <c r="H268" s="946">
        <v>0</v>
      </c>
      <c r="I268" s="946" t="s">
        <v>533</v>
      </c>
      <c r="J268" s="931">
        <v>1162</v>
      </c>
      <c r="K268" s="931">
        <v>1</v>
      </c>
      <c r="L268" s="931" t="s">
        <v>195</v>
      </c>
      <c r="M268" s="931">
        <v>80</v>
      </c>
      <c r="N268" s="947" t="s">
        <v>174</v>
      </c>
      <c r="O268" s="931" t="s">
        <v>175</v>
      </c>
      <c r="P268" s="948" t="s">
        <v>155</v>
      </c>
      <c r="Q268" s="931" t="s">
        <v>71</v>
      </c>
      <c r="R268" s="906"/>
      <c r="S268" s="906"/>
      <c r="T268" s="946"/>
      <c r="U268" s="946"/>
      <c r="V268" s="946"/>
      <c r="W268" s="946"/>
      <c r="X268" s="946"/>
      <c r="Y268" s="949"/>
      <c r="Z268" s="954" t="s">
        <v>3765</v>
      </c>
      <c r="AA268" s="931">
        <v>10959</v>
      </c>
      <c r="AB268" s="1313">
        <f t="shared" si="48"/>
        <v>10.959</v>
      </c>
      <c r="AC268" s="953"/>
      <c r="AD268" s="946"/>
      <c r="AE268" s="946"/>
      <c r="AF268" s="946"/>
      <c r="AG268" s="946"/>
      <c r="AH268" s="955"/>
      <c r="AI268" s="1271">
        <f>+VLOOKUP(C268,Itemizado_Piping!$C:$K,9,FALSE)</f>
        <v>1.772</v>
      </c>
      <c r="AJ268" s="1149">
        <v>0</v>
      </c>
      <c r="AK268" s="1150">
        <v>0</v>
      </c>
      <c r="AL268" s="1149">
        <f t="shared" si="49"/>
        <v>0</v>
      </c>
      <c r="AM268" s="1135">
        <f t="shared" si="50"/>
        <v>0</v>
      </c>
      <c r="AN268" s="1328">
        <f t="shared" si="51"/>
        <v>0</v>
      </c>
      <c r="AO268" s="1127">
        <f t="shared" si="63"/>
        <v>0</v>
      </c>
      <c r="AP268" s="1318">
        <f t="shared" si="52"/>
        <v>0</v>
      </c>
      <c r="AQ268" s="1319"/>
      <c r="AR268" s="1139">
        <f t="shared" si="53"/>
        <v>0</v>
      </c>
      <c r="AS268" s="1325">
        <f t="shared" si="54"/>
        <v>0</v>
      </c>
      <c r="AT268" s="1325">
        <f t="shared" si="55"/>
        <v>0</v>
      </c>
      <c r="AU268" s="1325">
        <f t="shared" si="56"/>
        <v>0</v>
      </c>
      <c r="AV268" s="1141">
        <f t="shared" si="57"/>
        <v>0</v>
      </c>
      <c r="AW268" s="1329">
        <v>0</v>
      </c>
      <c r="AX268" s="1141">
        <v>0</v>
      </c>
      <c r="AY268" s="1149">
        <f t="shared" si="58"/>
        <v>0</v>
      </c>
      <c r="AZ268" s="1141">
        <f t="shared" si="59"/>
        <v>0</v>
      </c>
      <c r="BA268" s="1149">
        <f t="shared" si="60"/>
        <v>0</v>
      </c>
      <c r="BB268" s="1141">
        <f t="shared" si="61"/>
        <v>0</v>
      </c>
    </row>
    <row r="269" spans="2:54" ht="14.65" customHeight="1">
      <c r="B269" s="911">
        <v>261</v>
      </c>
      <c r="C269" s="913" t="s">
        <v>3036</v>
      </c>
      <c r="D269" s="931" t="s">
        <v>150</v>
      </c>
      <c r="E269" s="928" t="s">
        <v>7</v>
      </c>
      <c r="F269" s="946" t="s">
        <v>403</v>
      </c>
      <c r="G269" s="946" t="s">
        <v>532</v>
      </c>
      <c r="H269" s="946">
        <v>0</v>
      </c>
      <c r="I269" s="946" t="s">
        <v>533</v>
      </c>
      <c r="J269" s="931">
        <v>1162</v>
      </c>
      <c r="K269" s="931">
        <v>2</v>
      </c>
      <c r="L269" s="931" t="s">
        <v>195</v>
      </c>
      <c r="M269" s="931">
        <v>80</v>
      </c>
      <c r="N269" s="947" t="s">
        <v>174</v>
      </c>
      <c r="O269" s="931" t="s">
        <v>175</v>
      </c>
      <c r="P269" s="948" t="s">
        <v>155</v>
      </c>
      <c r="Q269" s="931" t="s">
        <v>71</v>
      </c>
      <c r="R269" s="906"/>
      <c r="S269" s="906"/>
      <c r="T269" s="946"/>
      <c r="U269" s="946"/>
      <c r="V269" s="946"/>
      <c r="W269" s="946"/>
      <c r="X269" s="946"/>
      <c r="Y269" s="949"/>
      <c r="Z269" s="954" t="s">
        <v>3765</v>
      </c>
      <c r="AA269" s="931">
        <v>5651</v>
      </c>
      <c r="AB269" s="1313">
        <f t="shared" si="48"/>
        <v>5.6509999999999998</v>
      </c>
      <c r="AC269" s="953"/>
      <c r="AD269" s="946"/>
      <c r="AE269" s="946"/>
      <c r="AF269" s="946"/>
      <c r="AG269" s="946"/>
      <c r="AH269" s="955"/>
      <c r="AI269" s="1271">
        <f>+VLOOKUP(C269,Itemizado_Piping!$C:$K,9,FALSE)</f>
        <v>1.772</v>
      </c>
      <c r="AJ269" s="1149">
        <v>0</v>
      </c>
      <c r="AK269" s="1150">
        <v>0</v>
      </c>
      <c r="AL269" s="1149">
        <f t="shared" si="49"/>
        <v>0</v>
      </c>
      <c r="AM269" s="1135">
        <f t="shared" si="50"/>
        <v>0</v>
      </c>
      <c r="AN269" s="1328">
        <f t="shared" si="51"/>
        <v>0</v>
      </c>
      <c r="AO269" s="1127">
        <f t="shared" si="63"/>
        <v>0</v>
      </c>
      <c r="AP269" s="1318">
        <f t="shared" si="52"/>
        <v>0</v>
      </c>
      <c r="AQ269" s="1319"/>
      <c r="AR269" s="1139">
        <f t="shared" si="53"/>
        <v>0</v>
      </c>
      <c r="AS269" s="1325">
        <f t="shared" si="54"/>
        <v>0</v>
      </c>
      <c r="AT269" s="1325">
        <f t="shared" si="55"/>
        <v>0</v>
      </c>
      <c r="AU269" s="1325">
        <f t="shared" si="56"/>
        <v>0</v>
      </c>
      <c r="AV269" s="1141">
        <f t="shared" si="57"/>
        <v>0</v>
      </c>
      <c r="AW269" s="1329">
        <v>0</v>
      </c>
      <c r="AX269" s="1141">
        <v>0</v>
      </c>
      <c r="AY269" s="1149">
        <f t="shared" si="58"/>
        <v>0</v>
      </c>
      <c r="AZ269" s="1141">
        <f t="shared" si="59"/>
        <v>0</v>
      </c>
      <c r="BA269" s="1149">
        <f t="shared" si="60"/>
        <v>0</v>
      </c>
      <c r="BB269" s="1141">
        <f t="shared" si="61"/>
        <v>0</v>
      </c>
    </row>
    <row r="270" spans="2:54" ht="14.65" customHeight="1">
      <c r="B270" s="911">
        <v>262</v>
      </c>
      <c r="C270" s="913" t="s">
        <v>3036</v>
      </c>
      <c r="D270" s="931" t="s">
        <v>150</v>
      </c>
      <c r="E270" s="928" t="s">
        <v>7</v>
      </c>
      <c r="F270" s="946" t="s">
        <v>403</v>
      </c>
      <c r="G270" s="946" t="s">
        <v>534</v>
      </c>
      <c r="H270" s="946">
        <v>0</v>
      </c>
      <c r="I270" s="946" t="s">
        <v>533</v>
      </c>
      <c r="J270" s="931">
        <v>1162</v>
      </c>
      <c r="K270" s="931">
        <v>1</v>
      </c>
      <c r="L270" s="931" t="s">
        <v>195</v>
      </c>
      <c r="M270" s="931">
        <v>80</v>
      </c>
      <c r="N270" s="947" t="s">
        <v>174</v>
      </c>
      <c r="O270" s="931" t="s">
        <v>175</v>
      </c>
      <c r="P270" s="948" t="s">
        <v>155</v>
      </c>
      <c r="Q270" s="931" t="s">
        <v>71</v>
      </c>
      <c r="R270" s="906" t="s">
        <v>535</v>
      </c>
      <c r="S270" s="906" t="s">
        <v>448</v>
      </c>
      <c r="T270" s="946"/>
      <c r="U270" s="946">
        <v>110</v>
      </c>
      <c r="V270" s="946"/>
      <c r="W270" s="946"/>
      <c r="X270" s="946"/>
      <c r="Y270" s="949"/>
      <c r="Z270" s="954" t="s">
        <v>3765</v>
      </c>
      <c r="AA270" s="931">
        <v>6888</v>
      </c>
      <c r="AB270" s="1313">
        <f t="shared" si="48"/>
        <v>6.8879999999999999</v>
      </c>
      <c r="AC270" s="953"/>
      <c r="AD270" s="946"/>
      <c r="AE270" s="946"/>
      <c r="AF270" s="946"/>
      <c r="AG270" s="946"/>
      <c r="AH270" s="955"/>
      <c r="AI270" s="1271">
        <f>+VLOOKUP(C270,Itemizado_Piping!$C:$K,9,FALSE)</f>
        <v>1.772</v>
      </c>
      <c r="AJ270" s="1149">
        <v>0</v>
      </c>
      <c r="AK270" s="1150">
        <v>0</v>
      </c>
      <c r="AL270" s="1149">
        <f t="shared" si="49"/>
        <v>0</v>
      </c>
      <c r="AM270" s="1135">
        <f t="shared" si="50"/>
        <v>0</v>
      </c>
      <c r="AN270" s="1328">
        <f t="shared" si="51"/>
        <v>0</v>
      </c>
      <c r="AO270" s="1127">
        <f t="shared" si="63"/>
        <v>0</v>
      </c>
      <c r="AP270" s="1318">
        <f t="shared" si="52"/>
        <v>0</v>
      </c>
      <c r="AQ270" s="1319"/>
      <c r="AR270" s="1139">
        <f t="shared" si="53"/>
        <v>0</v>
      </c>
      <c r="AS270" s="1325">
        <f t="shared" si="54"/>
        <v>0</v>
      </c>
      <c r="AT270" s="1325">
        <f t="shared" si="55"/>
        <v>0</v>
      </c>
      <c r="AU270" s="1325">
        <f t="shared" si="56"/>
        <v>0</v>
      </c>
      <c r="AV270" s="1141">
        <f t="shared" si="57"/>
        <v>0</v>
      </c>
      <c r="AW270" s="1329">
        <v>0</v>
      </c>
      <c r="AX270" s="1141">
        <v>0</v>
      </c>
      <c r="AY270" s="1149">
        <f t="shared" si="58"/>
        <v>0</v>
      </c>
      <c r="AZ270" s="1141">
        <f t="shared" si="59"/>
        <v>0</v>
      </c>
      <c r="BA270" s="1149">
        <f t="shared" si="60"/>
        <v>0</v>
      </c>
      <c r="BB270" s="1141">
        <f t="shared" si="61"/>
        <v>0</v>
      </c>
    </row>
    <row r="271" spans="2:54" ht="14.65" customHeight="1">
      <c r="B271" s="911">
        <v>263</v>
      </c>
      <c r="C271" s="913" t="s">
        <v>3036</v>
      </c>
      <c r="D271" s="931" t="s">
        <v>150</v>
      </c>
      <c r="E271" s="928" t="s">
        <v>7</v>
      </c>
      <c r="F271" s="946" t="s">
        <v>403</v>
      </c>
      <c r="G271" s="946" t="s">
        <v>534</v>
      </c>
      <c r="H271" s="946">
        <v>0</v>
      </c>
      <c r="I271" s="946" t="s">
        <v>533</v>
      </c>
      <c r="J271" s="931">
        <v>1162</v>
      </c>
      <c r="K271" s="931">
        <v>2</v>
      </c>
      <c r="L271" s="931" t="s">
        <v>195</v>
      </c>
      <c r="M271" s="931">
        <v>80</v>
      </c>
      <c r="N271" s="947" t="s">
        <v>174</v>
      </c>
      <c r="O271" s="931" t="s">
        <v>175</v>
      </c>
      <c r="P271" s="948" t="s">
        <v>155</v>
      </c>
      <c r="Q271" s="931" t="s">
        <v>71</v>
      </c>
      <c r="R271" s="906"/>
      <c r="S271" s="906"/>
      <c r="T271" s="946"/>
      <c r="U271" s="946"/>
      <c r="V271" s="946"/>
      <c r="W271" s="946"/>
      <c r="X271" s="946"/>
      <c r="Y271" s="949"/>
      <c r="Z271" s="954" t="s">
        <v>3765</v>
      </c>
      <c r="AA271" s="931">
        <v>4200</v>
      </c>
      <c r="AB271" s="1313">
        <f t="shared" si="48"/>
        <v>4.2</v>
      </c>
      <c r="AC271" s="953"/>
      <c r="AD271" s="946"/>
      <c r="AE271" s="946"/>
      <c r="AF271" s="946"/>
      <c r="AG271" s="946"/>
      <c r="AH271" s="955"/>
      <c r="AI271" s="1271">
        <f>+VLOOKUP(C271,Itemizado_Piping!$C:$K,9,FALSE)</f>
        <v>1.772</v>
      </c>
      <c r="AJ271" s="1149">
        <v>0</v>
      </c>
      <c r="AK271" s="1150">
        <v>0</v>
      </c>
      <c r="AL271" s="1149">
        <f t="shared" si="49"/>
        <v>0</v>
      </c>
      <c r="AM271" s="1135">
        <f t="shared" si="50"/>
        <v>0</v>
      </c>
      <c r="AN271" s="1328">
        <f t="shared" si="51"/>
        <v>0</v>
      </c>
      <c r="AO271" s="1127">
        <f t="shared" si="63"/>
        <v>0</v>
      </c>
      <c r="AP271" s="1318">
        <f t="shared" si="52"/>
        <v>0</v>
      </c>
      <c r="AQ271" s="1319"/>
      <c r="AR271" s="1139">
        <f t="shared" si="53"/>
        <v>0</v>
      </c>
      <c r="AS271" s="1325">
        <f t="shared" si="54"/>
        <v>0</v>
      </c>
      <c r="AT271" s="1325">
        <f t="shared" si="55"/>
        <v>0</v>
      </c>
      <c r="AU271" s="1325">
        <f t="shared" si="56"/>
        <v>0</v>
      </c>
      <c r="AV271" s="1141">
        <f t="shared" si="57"/>
        <v>0</v>
      </c>
      <c r="AW271" s="1329">
        <v>0</v>
      </c>
      <c r="AX271" s="1141">
        <v>0</v>
      </c>
      <c r="AY271" s="1149">
        <f t="shared" si="58"/>
        <v>0</v>
      </c>
      <c r="AZ271" s="1141">
        <f t="shared" si="59"/>
        <v>0</v>
      </c>
      <c r="BA271" s="1149">
        <f t="shared" si="60"/>
        <v>0</v>
      </c>
      <c r="BB271" s="1141">
        <f t="shared" si="61"/>
        <v>0</v>
      </c>
    </row>
    <row r="272" spans="2:54" ht="14.65" customHeight="1">
      <c r="B272" s="911">
        <v>264</v>
      </c>
      <c r="C272" s="913" t="s">
        <v>3036</v>
      </c>
      <c r="D272" s="931" t="s">
        <v>150</v>
      </c>
      <c r="E272" s="928" t="s">
        <v>7</v>
      </c>
      <c r="F272" s="946" t="s">
        <v>403</v>
      </c>
      <c r="G272" s="946" t="s">
        <v>536</v>
      </c>
      <c r="H272" s="946">
        <v>0</v>
      </c>
      <c r="I272" s="946" t="s">
        <v>537</v>
      </c>
      <c r="J272" s="931">
        <v>1163</v>
      </c>
      <c r="K272" s="931">
        <v>1</v>
      </c>
      <c r="L272" s="931" t="s">
        <v>195</v>
      </c>
      <c r="M272" s="931">
        <v>80</v>
      </c>
      <c r="N272" s="947" t="s">
        <v>174</v>
      </c>
      <c r="O272" s="931" t="s">
        <v>175</v>
      </c>
      <c r="P272" s="948" t="s">
        <v>155</v>
      </c>
      <c r="Q272" s="931" t="s">
        <v>71</v>
      </c>
      <c r="R272" s="906" t="s">
        <v>442</v>
      </c>
      <c r="S272" s="906" t="s">
        <v>448</v>
      </c>
      <c r="T272" s="946"/>
      <c r="U272" s="946">
        <v>110</v>
      </c>
      <c r="V272" s="946"/>
      <c r="W272" s="946"/>
      <c r="X272" s="946"/>
      <c r="Y272" s="949"/>
      <c r="Z272" s="954" t="s">
        <v>3765</v>
      </c>
      <c r="AA272" s="931">
        <v>6906</v>
      </c>
      <c r="AB272" s="1313">
        <f t="shared" si="48"/>
        <v>6.9059999999999997</v>
      </c>
      <c r="AC272" s="953"/>
      <c r="AD272" s="946"/>
      <c r="AE272" s="946"/>
      <c r="AF272" s="946"/>
      <c r="AG272" s="946"/>
      <c r="AH272" s="955"/>
      <c r="AI272" s="1271">
        <f>+VLOOKUP(C272,Itemizado_Piping!$C:$K,9,FALSE)</f>
        <v>1.772</v>
      </c>
      <c r="AJ272" s="1149">
        <v>0</v>
      </c>
      <c r="AK272" s="1150">
        <v>0</v>
      </c>
      <c r="AL272" s="1149">
        <f t="shared" si="49"/>
        <v>0</v>
      </c>
      <c r="AM272" s="1135">
        <f t="shared" si="50"/>
        <v>0</v>
      </c>
      <c r="AN272" s="1328">
        <f t="shared" si="51"/>
        <v>0</v>
      </c>
      <c r="AO272" s="1127">
        <f t="shared" si="63"/>
        <v>0</v>
      </c>
      <c r="AP272" s="1318">
        <f t="shared" si="52"/>
        <v>0</v>
      </c>
      <c r="AQ272" s="1319"/>
      <c r="AR272" s="1139">
        <f t="shared" si="53"/>
        <v>0</v>
      </c>
      <c r="AS272" s="1325">
        <f t="shared" si="54"/>
        <v>0</v>
      </c>
      <c r="AT272" s="1325">
        <f t="shared" si="55"/>
        <v>0</v>
      </c>
      <c r="AU272" s="1325">
        <f t="shared" si="56"/>
        <v>0</v>
      </c>
      <c r="AV272" s="1141">
        <f t="shared" si="57"/>
        <v>0</v>
      </c>
      <c r="AW272" s="1329">
        <v>0</v>
      </c>
      <c r="AX272" s="1141">
        <v>0</v>
      </c>
      <c r="AY272" s="1149">
        <f t="shared" si="58"/>
        <v>0</v>
      </c>
      <c r="AZ272" s="1141">
        <f t="shared" si="59"/>
        <v>0</v>
      </c>
      <c r="BA272" s="1149">
        <f t="shared" si="60"/>
        <v>0</v>
      </c>
      <c r="BB272" s="1141">
        <f t="shared" si="61"/>
        <v>0</v>
      </c>
    </row>
    <row r="273" spans="2:54" ht="14.65" customHeight="1">
      <c r="B273" s="911">
        <v>265</v>
      </c>
      <c r="C273" s="913" t="s">
        <v>3036</v>
      </c>
      <c r="D273" s="931" t="s">
        <v>150</v>
      </c>
      <c r="E273" s="928" t="s">
        <v>7</v>
      </c>
      <c r="F273" s="946" t="s">
        <v>403</v>
      </c>
      <c r="G273" s="946" t="s">
        <v>536</v>
      </c>
      <c r="H273" s="946">
        <v>0</v>
      </c>
      <c r="I273" s="946" t="s">
        <v>537</v>
      </c>
      <c r="J273" s="931">
        <v>1163</v>
      </c>
      <c r="K273" s="946">
        <v>2</v>
      </c>
      <c r="L273" s="931" t="s">
        <v>195</v>
      </c>
      <c r="M273" s="931">
        <v>80</v>
      </c>
      <c r="N273" s="947" t="s">
        <v>174</v>
      </c>
      <c r="O273" s="931" t="s">
        <v>175</v>
      </c>
      <c r="P273" s="948" t="s">
        <v>155</v>
      </c>
      <c r="Q273" s="931" t="s">
        <v>71</v>
      </c>
      <c r="R273" s="906"/>
      <c r="S273" s="906"/>
      <c r="T273" s="946"/>
      <c r="U273" s="946"/>
      <c r="V273" s="946"/>
      <c r="W273" s="946"/>
      <c r="X273" s="946"/>
      <c r="Y273" s="949"/>
      <c r="Z273" s="954" t="s">
        <v>3765</v>
      </c>
      <c r="AA273" s="931">
        <v>4090</v>
      </c>
      <c r="AB273" s="1313">
        <f t="shared" si="48"/>
        <v>4.09</v>
      </c>
      <c r="AC273" s="953"/>
      <c r="AD273" s="946"/>
      <c r="AE273" s="946"/>
      <c r="AF273" s="946"/>
      <c r="AG273" s="946"/>
      <c r="AH273" s="955"/>
      <c r="AI273" s="1271">
        <f>+VLOOKUP(C273,Itemizado_Piping!$C:$K,9,FALSE)</f>
        <v>1.772</v>
      </c>
      <c r="AJ273" s="1149">
        <v>0</v>
      </c>
      <c r="AK273" s="1150">
        <v>0</v>
      </c>
      <c r="AL273" s="1149">
        <f t="shared" si="49"/>
        <v>0</v>
      </c>
      <c r="AM273" s="1135">
        <f t="shared" si="50"/>
        <v>0</v>
      </c>
      <c r="AN273" s="1328">
        <f t="shared" si="51"/>
        <v>0</v>
      </c>
      <c r="AO273" s="1127">
        <f t="shared" si="63"/>
        <v>0</v>
      </c>
      <c r="AP273" s="1318">
        <f t="shared" si="52"/>
        <v>0</v>
      </c>
      <c r="AQ273" s="1319"/>
      <c r="AR273" s="1139">
        <f t="shared" si="53"/>
        <v>0</v>
      </c>
      <c r="AS273" s="1325">
        <f t="shared" si="54"/>
        <v>0</v>
      </c>
      <c r="AT273" s="1325">
        <f t="shared" si="55"/>
        <v>0</v>
      </c>
      <c r="AU273" s="1325">
        <f t="shared" si="56"/>
        <v>0</v>
      </c>
      <c r="AV273" s="1141">
        <f t="shared" si="57"/>
        <v>0</v>
      </c>
      <c r="AW273" s="1329">
        <v>0</v>
      </c>
      <c r="AX273" s="1141">
        <v>0</v>
      </c>
      <c r="AY273" s="1149">
        <f t="shared" si="58"/>
        <v>0</v>
      </c>
      <c r="AZ273" s="1141">
        <f t="shared" si="59"/>
        <v>0</v>
      </c>
      <c r="BA273" s="1149">
        <f t="shared" si="60"/>
        <v>0</v>
      </c>
      <c r="BB273" s="1141">
        <f t="shared" si="61"/>
        <v>0</v>
      </c>
    </row>
    <row r="274" spans="2:54" ht="14.65" customHeight="1">
      <c r="B274" s="911">
        <v>266</v>
      </c>
      <c r="C274" s="913" t="s">
        <v>3036</v>
      </c>
      <c r="D274" s="931" t="s">
        <v>150</v>
      </c>
      <c r="E274" s="928" t="s">
        <v>7</v>
      </c>
      <c r="F274" s="946" t="s">
        <v>403</v>
      </c>
      <c r="G274" s="946" t="s">
        <v>538</v>
      </c>
      <c r="H274" s="946">
        <v>0</v>
      </c>
      <c r="I274" s="946" t="s">
        <v>537</v>
      </c>
      <c r="J274" s="931">
        <v>1163</v>
      </c>
      <c r="K274" s="946">
        <v>1</v>
      </c>
      <c r="L274" s="931" t="s">
        <v>195</v>
      </c>
      <c r="M274" s="931">
        <v>80</v>
      </c>
      <c r="N274" s="947" t="s">
        <v>174</v>
      </c>
      <c r="O274" s="931" t="s">
        <v>175</v>
      </c>
      <c r="P274" s="948" t="s">
        <v>155</v>
      </c>
      <c r="Q274" s="931" t="s">
        <v>71</v>
      </c>
      <c r="R274" s="906"/>
      <c r="S274" s="906"/>
      <c r="T274" s="946"/>
      <c r="U274" s="946"/>
      <c r="V274" s="946"/>
      <c r="W274" s="946"/>
      <c r="X274" s="946"/>
      <c r="Y274" s="949"/>
      <c r="Z274" s="954" t="s">
        <v>3765</v>
      </c>
      <c r="AA274" s="931">
        <v>5563</v>
      </c>
      <c r="AB274" s="1313">
        <f t="shared" si="48"/>
        <v>5.5629999999999997</v>
      </c>
      <c r="AC274" s="953"/>
      <c r="AD274" s="946"/>
      <c r="AE274" s="946"/>
      <c r="AF274" s="946"/>
      <c r="AG274" s="946"/>
      <c r="AH274" s="955"/>
      <c r="AI274" s="1271">
        <f>+VLOOKUP(C274,Itemizado_Piping!$C:$K,9,FALSE)</f>
        <v>1.772</v>
      </c>
      <c r="AJ274" s="1149">
        <v>0</v>
      </c>
      <c r="AK274" s="1150">
        <v>0</v>
      </c>
      <c r="AL274" s="1149">
        <f t="shared" si="49"/>
        <v>0</v>
      </c>
      <c r="AM274" s="1135">
        <f t="shared" si="50"/>
        <v>0</v>
      </c>
      <c r="AN274" s="1328">
        <f t="shared" si="51"/>
        <v>0</v>
      </c>
      <c r="AO274" s="1127">
        <f t="shared" si="63"/>
        <v>0</v>
      </c>
      <c r="AP274" s="1318">
        <f t="shared" si="52"/>
        <v>0</v>
      </c>
      <c r="AQ274" s="1319"/>
      <c r="AR274" s="1139">
        <f t="shared" si="53"/>
        <v>0</v>
      </c>
      <c r="AS274" s="1325">
        <f t="shared" si="54"/>
        <v>0</v>
      </c>
      <c r="AT274" s="1325">
        <f t="shared" si="55"/>
        <v>0</v>
      </c>
      <c r="AU274" s="1325">
        <f t="shared" si="56"/>
        <v>0</v>
      </c>
      <c r="AV274" s="1141">
        <f t="shared" si="57"/>
        <v>0</v>
      </c>
      <c r="AW274" s="1329">
        <v>0</v>
      </c>
      <c r="AX274" s="1141">
        <v>0</v>
      </c>
      <c r="AY274" s="1149">
        <f t="shared" si="58"/>
        <v>0</v>
      </c>
      <c r="AZ274" s="1141">
        <f t="shared" si="59"/>
        <v>0</v>
      </c>
      <c r="BA274" s="1149">
        <f t="shared" si="60"/>
        <v>0</v>
      </c>
      <c r="BB274" s="1141">
        <f t="shared" si="61"/>
        <v>0</v>
      </c>
    </row>
    <row r="275" spans="2:54" ht="14.65" customHeight="1">
      <c r="B275" s="911">
        <v>267</v>
      </c>
      <c r="C275" s="913" t="s">
        <v>3036</v>
      </c>
      <c r="D275" s="931" t="s">
        <v>150</v>
      </c>
      <c r="E275" s="928" t="s">
        <v>7</v>
      </c>
      <c r="F275" s="946" t="s">
        <v>403</v>
      </c>
      <c r="G275" s="946" t="s">
        <v>538</v>
      </c>
      <c r="H275" s="946">
        <v>0</v>
      </c>
      <c r="I275" s="946" t="s">
        <v>537</v>
      </c>
      <c r="J275" s="931">
        <v>1163</v>
      </c>
      <c r="K275" s="946">
        <v>2</v>
      </c>
      <c r="L275" s="931" t="s">
        <v>195</v>
      </c>
      <c r="M275" s="931">
        <v>80</v>
      </c>
      <c r="N275" s="947" t="s">
        <v>174</v>
      </c>
      <c r="O275" s="931" t="s">
        <v>175</v>
      </c>
      <c r="P275" s="948" t="s">
        <v>155</v>
      </c>
      <c r="Q275" s="931" t="s">
        <v>71</v>
      </c>
      <c r="R275" s="906"/>
      <c r="S275" s="906"/>
      <c r="T275" s="946"/>
      <c r="U275" s="946"/>
      <c r="V275" s="946"/>
      <c r="W275" s="946"/>
      <c r="X275" s="946"/>
      <c r="Y275" s="949"/>
      <c r="Z275" s="954" t="s">
        <v>3765</v>
      </c>
      <c r="AA275" s="931">
        <v>5865</v>
      </c>
      <c r="AB275" s="1313">
        <f t="shared" si="48"/>
        <v>5.8650000000000002</v>
      </c>
      <c r="AC275" s="953"/>
      <c r="AD275" s="946"/>
      <c r="AE275" s="946"/>
      <c r="AF275" s="946"/>
      <c r="AG275" s="946"/>
      <c r="AH275" s="955"/>
      <c r="AI275" s="1271">
        <f>+VLOOKUP(C275,Itemizado_Piping!$C:$K,9,FALSE)</f>
        <v>1.772</v>
      </c>
      <c r="AJ275" s="1149">
        <v>0</v>
      </c>
      <c r="AK275" s="1150">
        <v>0</v>
      </c>
      <c r="AL275" s="1149">
        <f t="shared" si="49"/>
        <v>0</v>
      </c>
      <c r="AM275" s="1135">
        <f t="shared" si="50"/>
        <v>0</v>
      </c>
      <c r="AN275" s="1328">
        <f t="shared" si="51"/>
        <v>0</v>
      </c>
      <c r="AO275" s="1127">
        <f t="shared" si="63"/>
        <v>0</v>
      </c>
      <c r="AP275" s="1318">
        <f t="shared" si="52"/>
        <v>0</v>
      </c>
      <c r="AQ275" s="1319"/>
      <c r="AR275" s="1139">
        <f t="shared" si="53"/>
        <v>0</v>
      </c>
      <c r="AS275" s="1325">
        <f t="shared" si="54"/>
        <v>0</v>
      </c>
      <c r="AT275" s="1325">
        <f t="shared" si="55"/>
        <v>0</v>
      </c>
      <c r="AU275" s="1325">
        <f t="shared" si="56"/>
        <v>0</v>
      </c>
      <c r="AV275" s="1141">
        <f t="shared" si="57"/>
        <v>0</v>
      </c>
      <c r="AW275" s="1329">
        <v>0</v>
      </c>
      <c r="AX275" s="1141">
        <v>0</v>
      </c>
      <c r="AY275" s="1149">
        <f t="shared" si="58"/>
        <v>0</v>
      </c>
      <c r="AZ275" s="1141">
        <f t="shared" si="59"/>
        <v>0</v>
      </c>
      <c r="BA275" s="1149">
        <f t="shared" si="60"/>
        <v>0</v>
      </c>
      <c r="BB275" s="1141">
        <f t="shared" si="61"/>
        <v>0</v>
      </c>
    </row>
    <row r="276" spans="2:54" ht="14.65" customHeight="1">
      <c r="B276" s="911">
        <v>268</v>
      </c>
      <c r="C276" s="913" t="s">
        <v>3036</v>
      </c>
      <c r="D276" s="931" t="s">
        <v>150</v>
      </c>
      <c r="E276" s="928" t="s">
        <v>7</v>
      </c>
      <c r="F276" s="946" t="s">
        <v>403</v>
      </c>
      <c r="G276" s="946" t="s">
        <v>538</v>
      </c>
      <c r="H276" s="946">
        <v>0</v>
      </c>
      <c r="I276" s="946" t="s">
        <v>537</v>
      </c>
      <c r="J276" s="931">
        <v>1163</v>
      </c>
      <c r="K276" s="946">
        <v>3</v>
      </c>
      <c r="L276" s="931" t="s">
        <v>195</v>
      </c>
      <c r="M276" s="931">
        <v>80</v>
      </c>
      <c r="N276" s="947" t="s">
        <v>174</v>
      </c>
      <c r="O276" s="931" t="s">
        <v>175</v>
      </c>
      <c r="P276" s="948" t="s">
        <v>155</v>
      </c>
      <c r="Q276" s="931" t="s">
        <v>71</v>
      </c>
      <c r="R276" s="906"/>
      <c r="S276" s="906"/>
      <c r="T276" s="946"/>
      <c r="U276" s="946"/>
      <c r="V276" s="946"/>
      <c r="W276" s="946"/>
      <c r="X276" s="946"/>
      <c r="Y276" s="949"/>
      <c r="Z276" s="954"/>
      <c r="AA276" s="931">
        <v>5608</v>
      </c>
      <c r="AB276" s="1313">
        <f t="shared" si="48"/>
        <v>5.6079999999999997</v>
      </c>
      <c r="AC276" s="953"/>
      <c r="AD276" s="946"/>
      <c r="AE276" s="946"/>
      <c r="AF276" s="946"/>
      <c r="AG276" s="946"/>
      <c r="AH276" s="955"/>
      <c r="AI276" s="1271">
        <f>+VLOOKUP(C276,Itemizado_Piping!$C:$K,9,FALSE)</f>
        <v>1.772</v>
      </c>
      <c r="AJ276" s="1149">
        <v>0</v>
      </c>
      <c r="AK276" s="1150">
        <v>0</v>
      </c>
      <c r="AL276" s="1149">
        <f t="shared" si="49"/>
        <v>0</v>
      </c>
      <c r="AM276" s="1135">
        <f t="shared" si="50"/>
        <v>0</v>
      </c>
      <c r="AN276" s="1328">
        <f t="shared" si="51"/>
        <v>0</v>
      </c>
      <c r="AO276" s="1127">
        <f t="shared" si="63"/>
        <v>0</v>
      </c>
      <c r="AP276" s="1318">
        <f t="shared" si="52"/>
        <v>0</v>
      </c>
      <c r="AQ276" s="1319"/>
      <c r="AR276" s="1139">
        <f t="shared" si="53"/>
        <v>0</v>
      </c>
      <c r="AS276" s="1325">
        <f t="shared" si="54"/>
        <v>0</v>
      </c>
      <c r="AT276" s="1325">
        <f t="shared" si="55"/>
        <v>0</v>
      </c>
      <c r="AU276" s="1325">
        <f t="shared" si="56"/>
        <v>0</v>
      </c>
      <c r="AV276" s="1141">
        <f t="shared" si="57"/>
        <v>0</v>
      </c>
      <c r="AW276" s="1329">
        <v>0</v>
      </c>
      <c r="AX276" s="1141">
        <v>0</v>
      </c>
      <c r="AY276" s="1149">
        <f t="shared" si="58"/>
        <v>0</v>
      </c>
      <c r="AZ276" s="1141">
        <f t="shared" si="59"/>
        <v>0</v>
      </c>
      <c r="BA276" s="1149">
        <f t="shared" si="60"/>
        <v>0</v>
      </c>
      <c r="BB276" s="1141">
        <f t="shared" si="61"/>
        <v>0</v>
      </c>
    </row>
    <row r="277" spans="2:54" ht="14.65" customHeight="1">
      <c r="B277" s="911">
        <v>269</v>
      </c>
      <c r="C277" s="913" t="s">
        <v>3036</v>
      </c>
      <c r="D277" s="931" t="s">
        <v>150</v>
      </c>
      <c r="E277" s="928" t="s">
        <v>7</v>
      </c>
      <c r="F277" s="946" t="s">
        <v>189</v>
      </c>
      <c r="G277" s="946" t="s">
        <v>539</v>
      </c>
      <c r="H277" s="946">
        <v>0</v>
      </c>
      <c r="I277" s="946" t="s">
        <v>540</v>
      </c>
      <c r="J277" s="931">
        <v>1164</v>
      </c>
      <c r="K277" s="946">
        <v>1</v>
      </c>
      <c r="L277" s="931" t="s">
        <v>195</v>
      </c>
      <c r="M277" s="931">
        <v>80</v>
      </c>
      <c r="N277" s="947" t="s">
        <v>174</v>
      </c>
      <c r="O277" s="931" t="s">
        <v>175</v>
      </c>
      <c r="P277" s="948" t="s">
        <v>155</v>
      </c>
      <c r="Q277" s="931" t="s">
        <v>71</v>
      </c>
      <c r="R277" s="906" t="s">
        <v>541</v>
      </c>
      <c r="S277" s="906" t="s">
        <v>511</v>
      </c>
      <c r="T277" s="946"/>
      <c r="U277" s="946">
        <v>40</v>
      </c>
      <c r="V277" s="946"/>
      <c r="W277" s="946"/>
      <c r="X277" s="946"/>
      <c r="Y277" s="949"/>
      <c r="Z277" s="954"/>
      <c r="AA277" s="931">
        <v>6104</v>
      </c>
      <c r="AB277" s="1313">
        <f t="shared" si="48"/>
        <v>6.1040000000000001</v>
      </c>
      <c r="AC277" s="953"/>
      <c r="AD277" s="946"/>
      <c r="AE277" s="946"/>
      <c r="AF277" s="946"/>
      <c r="AG277" s="946"/>
      <c r="AH277" s="955"/>
      <c r="AI277" s="1271">
        <f>+VLOOKUP(C277,Itemizado_Piping!$C:$K,9,FALSE)</f>
        <v>1.772</v>
      </c>
      <c r="AJ277" s="1149">
        <v>0</v>
      </c>
      <c r="AK277" s="1150">
        <v>0</v>
      </c>
      <c r="AL277" s="1149">
        <f t="shared" si="49"/>
        <v>0</v>
      </c>
      <c r="AM277" s="1135">
        <f t="shared" si="50"/>
        <v>0</v>
      </c>
      <c r="AN277" s="1328">
        <f t="shared" si="51"/>
        <v>0</v>
      </c>
      <c r="AO277" s="1127">
        <f t="shared" si="63"/>
        <v>0</v>
      </c>
      <c r="AP277" s="1318">
        <f t="shared" si="52"/>
        <v>0</v>
      </c>
      <c r="AQ277" s="1319"/>
      <c r="AR277" s="1139">
        <f t="shared" si="53"/>
        <v>0</v>
      </c>
      <c r="AS277" s="1325">
        <f t="shared" si="54"/>
        <v>0</v>
      </c>
      <c r="AT277" s="1325">
        <f t="shared" si="55"/>
        <v>0</v>
      </c>
      <c r="AU277" s="1325">
        <f t="shared" si="56"/>
        <v>0</v>
      </c>
      <c r="AV277" s="1141">
        <f t="shared" si="57"/>
        <v>0</v>
      </c>
      <c r="AW277" s="1329">
        <v>0</v>
      </c>
      <c r="AX277" s="1141">
        <v>0</v>
      </c>
      <c r="AY277" s="1149">
        <f t="shared" si="58"/>
        <v>0</v>
      </c>
      <c r="AZ277" s="1141">
        <f t="shared" si="59"/>
        <v>0</v>
      </c>
      <c r="BA277" s="1149">
        <f t="shared" si="60"/>
        <v>0</v>
      </c>
      <c r="BB277" s="1141">
        <f t="shared" si="61"/>
        <v>0</v>
      </c>
    </row>
    <row r="278" spans="2:54" ht="14.65" customHeight="1">
      <c r="B278" s="911">
        <v>270</v>
      </c>
      <c r="C278" s="913" t="s">
        <v>3036</v>
      </c>
      <c r="D278" s="931" t="s">
        <v>150</v>
      </c>
      <c r="E278" s="928" t="s">
        <v>7</v>
      </c>
      <c r="F278" s="946" t="s">
        <v>189</v>
      </c>
      <c r="G278" s="946" t="s">
        <v>539</v>
      </c>
      <c r="H278" s="946">
        <v>0</v>
      </c>
      <c r="I278" s="946" t="s">
        <v>540</v>
      </c>
      <c r="J278" s="931">
        <v>1164</v>
      </c>
      <c r="K278" s="946">
        <v>2</v>
      </c>
      <c r="L278" s="931" t="s">
        <v>195</v>
      </c>
      <c r="M278" s="931">
        <v>80</v>
      </c>
      <c r="N278" s="947" t="s">
        <v>174</v>
      </c>
      <c r="O278" s="931" t="s">
        <v>175</v>
      </c>
      <c r="P278" s="948" t="s">
        <v>155</v>
      </c>
      <c r="Q278" s="931" t="s">
        <v>71</v>
      </c>
      <c r="R278" s="906"/>
      <c r="S278" s="906"/>
      <c r="T278" s="946"/>
      <c r="U278" s="946"/>
      <c r="V278" s="946"/>
      <c r="W278" s="946"/>
      <c r="X278" s="946"/>
      <c r="Y278" s="949"/>
      <c r="Z278" s="954"/>
      <c r="AA278" s="931">
        <v>11847</v>
      </c>
      <c r="AB278" s="1313">
        <f t="shared" si="48"/>
        <v>11.847</v>
      </c>
      <c r="AC278" s="953"/>
      <c r="AD278" s="946"/>
      <c r="AE278" s="946"/>
      <c r="AF278" s="946"/>
      <c r="AG278" s="946"/>
      <c r="AH278" s="955"/>
      <c r="AI278" s="1271">
        <f>+VLOOKUP(C278,Itemizado_Piping!$C:$K,9,FALSE)</f>
        <v>1.772</v>
      </c>
      <c r="AJ278" s="1149">
        <v>0</v>
      </c>
      <c r="AK278" s="1150">
        <v>0</v>
      </c>
      <c r="AL278" s="1149">
        <f t="shared" si="49"/>
        <v>0</v>
      </c>
      <c r="AM278" s="1135">
        <f t="shared" si="50"/>
        <v>0</v>
      </c>
      <c r="AN278" s="1328">
        <f t="shared" si="51"/>
        <v>0</v>
      </c>
      <c r="AO278" s="1127">
        <f t="shared" si="63"/>
        <v>0</v>
      </c>
      <c r="AP278" s="1318">
        <f t="shared" si="52"/>
        <v>0</v>
      </c>
      <c r="AQ278" s="1319"/>
      <c r="AR278" s="1139">
        <f t="shared" si="53"/>
        <v>0</v>
      </c>
      <c r="AS278" s="1325">
        <f t="shared" si="54"/>
        <v>0</v>
      </c>
      <c r="AT278" s="1325">
        <f t="shared" si="55"/>
        <v>0</v>
      </c>
      <c r="AU278" s="1325">
        <f t="shared" si="56"/>
        <v>0</v>
      </c>
      <c r="AV278" s="1141">
        <f t="shared" si="57"/>
        <v>0</v>
      </c>
      <c r="AW278" s="1329">
        <v>0</v>
      </c>
      <c r="AX278" s="1141">
        <v>0</v>
      </c>
      <c r="AY278" s="1149">
        <f t="shared" si="58"/>
        <v>0</v>
      </c>
      <c r="AZ278" s="1141">
        <f t="shared" si="59"/>
        <v>0</v>
      </c>
      <c r="BA278" s="1149">
        <f t="shared" si="60"/>
        <v>0</v>
      </c>
      <c r="BB278" s="1141">
        <f t="shared" si="61"/>
        <v>0</v>
      </c>
    </row>
    <row r="279" spans="2:54" ht="14.65" customHeight="1">
      <c r="B279" s="911">
        <v>271</v>
      </c>
      <c r="C279" s="913" t="s">
        <v>3036</v>
      </c>
      <c r="D279" s="931" t="s">
        <v>150</v>
      </c>
      <c r="E279" s="928" t="s">
        <v>7</v>
      </c>
      <c r="F279" s="946" t="s">
        <v>189</v>
      </c>
      <c r="G279" s="946" t="s">
        <v>542</v>
      </c>
      <c r="H279" s="946">
        <v>0</v>
      </c>
      <c r="I279" s="946" t="s">
        <v>543</v>
      </c>
      <c r="J279" s="931">
        <v>1165</v>
      </c>
      <c r="K279" s="946">
        <v>1</v>
      </c>
      <c r="L279" s="931" t="s">
        <v>195</v>
      </c>
      <c r="M279" s="931">
        <v>80</v>
      </c>
      <c r="N279" s="947" t="s">
        <v>174</v>
      </c>
      <c r="O279" s="931" t="s">
        <v>175</v>
      </c>
      <c r="P279" s="948" t="s">
        <v>155</v>
      </c>
      <c r="Q279" s="931" t="s">
        <v>71</v>
      </c>
      <c r="R279" s="906" t="s">
        <v>544</v>
      </c>
      <c r="S279" s="906" t="s">
        <v>545</v>
      </c>
      <c r="T279" s="946"/>
      <c r="U279" s="946">
        <v>40</v>
      </c>
      <c r="V279" s="946"/>
      <c r="W279" s="946"/>
      <c r="X279" s="946"/>
      <c r="Y279" s="949"/>
      <c r="Z279" s="954"/>
      <c r="AA279" s="931">
        <v>11626</v>
      </c>
      <c r="AB279" s="1313">
        <f t="shared" si="48"/>
        <v>11.625999999999999</v>
      </c>
      <c r="AC279" s="953"/>
      <c r="AD279" s="946"/>
      <c r="AE279" s="946"/>
      <c r="AF279" s="946"/>
      <c r="AG279" s="946"/>
      <c r="AH279" s="955"/>
      <c r="AI279" s="1271">
        <f>+VLOOKUP(C279,Itemizado_Piping!$C:$K,9,FALSE)</f>
        <v>1.772</v>
      </c>
      <c r="AJ279" s="1149">
        <v>0</v>
      </c>
      <c r="AK279" s="1150">
        <v>0</v>
      </c>
      <c r="AL279" s="1149">
        <f t="shared" si="49"/>
        <v>0</v>
      </c>
      <c r="AM279" s="1135">
        <f t="shared" si="50"/>
        <v>0</v>
      </c>
      <c r="AN279" s="1328">
        <f t="shared" si="51"/>
        <v>0</v>
      </c>
      <c r="AO279" s="1127">
        <f t="shared" si="63"/>
        <v>0</v>
      </c>
      <c r="AP279" s="1318">
        <f t="shared" si="52"/>
        <v>0</v>
      </c>
      <c r="AQ279" s="1319"/>
      <c r="AR279" s="1139">
        <f t="shared" si="53"/>
        <v>0</v>
      </c>
      <c r="AS279" s="1325">
        <f t="shared" si="54"/>
        <v>0</v>
      </c>
      <c r="AT279" s="1325">
        <f t="shared" si="55"/>
        <v>0</v>
      </c>
      <c r="AU279" s="1325">
        <f t="shared" si="56"/>
        <v>0</v>
      </c>
      <c r="AV279" s="1141">
        <f t="shared" si="57"/>
        <v>0</v>
      </c>
      <c r="AW279" s="1329">
        <v>0</v>
      </c>
      <c r="AX279" s="1141">
        <v>0</v>
      </c>
      <c r="AY279" s="1149">
        <f t="shared" si="58"/>
        <v>0</v>
      </c>
      <c r="AZ279" s="1141">
        <f t="shared" si="59"/>
        <v>0</v>
      </c>
      <c r="BA279" s="1149">
        <f t="shared" si="60"/>
        <v>0</v>
      </c>
      <c r="BB279" s="1141">
        <f t="shared" si="61"/>
        <v>0</v>
      </c>
    </row>
    <row r="280" spans="2:54" ht="14.65" customHeight="1">
      <c r="B280" s="911">
        <v>272</v>
      </c>
      <c r="C280" s="913" t="s">
        <v>3036</v>
      </c>
      <c r="D280" s="931" t="s">
        <v>150</v>
      </c>
      <c r="E280" s="928" t="s">
        <v>7</v>
      </c>
      <c r="F280" s="946" t="s">
        <v>189</v>
      </c>
      <c r="G280" s="946" t="s">
        <v>542</v>
      </c>
      <c r="H280" s="946">
        <v>0</v>
      </c>
      <c r="I280" s="946" t="s">
        <v>543</v>
      </c>
      <c r="J280" s="931">
        <v>1165</v>
      </c>
      <c r="K280" s="946">
        <v>2</v>
      </c>
      <c r="L280" s="931" t="s">
        <v>195</v>
      </c>
      <c r="M280" s="931">
        <v>80</v>
      </c>
      <c r="N280" s="947" t="s">
        <v>174</v>
      </c>
      <c r="O280" s="931" t="s">
        <v>175</v>
      </c>
      <c r="P280" s="948" t="s">
        <v>155</v>
      </c>
      <c r="Q280" s="931" t="s">
        <v>71</v>
      </c>
      <c r="R280" s="906"/>
      <c r="S280" s="906"/>
      <c r="T280" s="946"/>
      <c r="U280" s="946"/>
      <c r="V280" s="946"/>
      <c r="W280" s="946"/>
      <c r="X280" s="946"/>
      <c r="Y280" s="949"/>
      <c r="Z280" s="954"/>
      <c r="AA280" s="931">
        <v>6023</v>
      </c>
      <c r="AB280" s="1313">
        <f t="shared" si="48"/>
        <v>6.0229999999999997</v>
      </c>
      <c r="AC280" s="953"/>
      <c r="AD280" s="946"/>
      <c r="AE280" s="946"/>
      <c r="AF280" s="946"/>
      <c r="AG280" s="946"/>
      <c r="AH280" s="955"/>
      <c r="AI280" s="1271">
        <f>+VLOOKUP(C280,Itemizado_Piping!$C:$K,9,FALSE)</f>
        <v>1.772</v>
      </c>
      <c r="AJ280" s="1149">
        <v>0</v>
      </c>
      <c r="AK280" s="1150">
        <v>0</v>
      </c>
      <c r="AL280" s="1149">
        <f t="shared" si="49"/>
        <v>0</v>
      </c>
      <c r="AM280" s="1135">
        <f t="shared" si="50"/>
        <v>0</v>
      </c>
      <c r="AN280" s="1328">
        <f t="shared" si="51"/>
        <v>0</v>
      </c>
      <c r="AO280" s="1127">
        <f t="shared" si="63"/>
        <v>0</v>
      </c>
      <c r="AP280" s="1318">
        <f t="shared" si="52"/>
        <v>0</v>
      </c>
      <c r="AQ280" s="1319"/>
      <c r="AR280" s="1139">
        <f t="shared" si="53"/>
        <v>0</v>
      </c>
      <c r="AS280" s="1325">
        <f t="shared" si="54"/>
        <v>0</v>
      </c>
      <c r="AT280" s="1325">
        <f t="shared" si="55"/>
        <v>0</v>
      </c>
      <c r="AU280" s="1325">
        <f t="shared" si="56"/>
        <v>0</v>
      </c>
      <c r="AV280" s="1141">
        <f t="shared" si="57"/>
        <v>0</v>
      </c>
      <c r="AW280" s="1329">
        <v>0</v>
      </c>
      <c r="AX280" s="1141">
        <v>0</v>
      </c>
      <c r="AY280" s="1149">
        <f t="shared" si="58"/>
        <v>0</v>
      </c>
      <c r="AZ280" s="1141">
        <f t="shared" si="59"/>
        <v>0</v>
      </c>
      <c r="BA280" s="1149">
        <f t="shared" si="60"/>
        <v>0</v>
      </c>
      <c r="BB280" s="1141">
        <f t="shared" si="61"/>
        <v>0</v>
      </c>
    </row>
    <row r="281" spans="2:54" ht="14.65" customHeight="1">
      <c r="B281" s="911">
        <v>273</v>
      </c>
      <c r="C281" s="913" t="s">
        <v>3036</v>
      </c>
      <c r="D281" s="931" t="s">
        <v>150</v>
      </c>
      <c r="E281" s="928" t="s">
        <v>7</v>
      </c>
      <c r="F281" s="946" t="s">
        <v>403</v>
      </c>
      <c r="G281" s="946" t="s">
        <v>546</v>
      </c>
      <c r="H281" s="946">
        <v>0</v>
      </c>
      <c r="I281" s="946" t="s">
        <v>547</v>
      </c>
      <c r="J281" s="931">
        <v>1166</v>
      </c>
      <c r="K281" s="931">
        <v>1</v>
      </c>
      <c r="L281" s="931" t="s">
        <v>195</v>
      </c>
      <c r="M281" s="931">
        <v>80</v>
      </c>
      <c r="N281" s="947" t="s">
        <v>174</v>
      </c>
      <c r="O281" s="931" t="s">
        <v>175</v>
      </c>
      <c r="P281" s="948" t="s">
        <v>155</v>
      </c>
      <c r="Q281" s="931" t="s">
        <v>71</v>
      </c>
      <c r="R281" s="906" t="s">
        <v>548</v>
      </c>
      <c r="S281" s="906" t="s">
        <v>549</v>
      </c>
      <c r="T281" s="946"/>
      <c r="U281" s="946">
        <v>35</v>
      </c>
      <c r="V281" s="946"/>
      <c r="W281" s="946"/>
      <c r="X281" s="946"/>
      <c r="Y281" s="949"/>
      <c r="Z281" s="954"/>
      <c r="AA281" s="931">
        <v>1360</v>
      </c>
      <c r="AB281" s="1313">
        <f t="shared" si="48"/>
        <v>1.36</v>
      </c>
      <c r="AC281" s="953"/>
      <c r="AD281" s="946"/>
      <c r="AE281" s="946"/>
      <c r="AF281" s="946"/>
      <c r="AG281" s="946"/>
      <c r="AH281" s="955"/>
      <c r="AI281" s="1271">
        <f>+VLOOKUP(C281,Itemizado_Piping!$C:$K,9,FALSE)</f>
        <v>1.772</v>
      </c>
      <c r="AJ281" s="1149">
        <v>0</v>
      </c>
      <c r="AK281" s="1150">
        <v>0</v>
      </c>
      <c r="AL281" s="1149">
        <f t="shared" si="49"/>
        <v>0</v>
      </c>
      <c r="AM281" s="1135">
        <f t="shared" si="50"/>
        <v>0</v>
      </c>
      <c r="AN281" s="1328">
        <f t="shared" si="51"/>
        <v>0</v>
      </c>
      <c r="AO281" s="1127">
        <f t="shared" si="63"/>
        <v>0</v>
      </c>
      <c r="AP281" s="1318">
        <f t="shared" si="52"/>
        <v>0</v>
      </c>
      <c r="AQ281" s="1319"/>
      <c r="AR281" s="1139">
        <f t="shared" si="53"/>
        <v>0</v>
      </c>
      <c r="AS281" s="1325">
        <f t="shared" si="54"/>
        <v>0</v>
      </c>
      <c r="AT281" s="1325">
        <f t="shared" si="55"/>
        <v>0</v>
      </c>
      <c r="AU281" s="1325">
        <f t="shared" si="56"/>
        <v>0</v>
      </c>
      <c r="AV281" s="1141">
        <f t="shared" si="57"/>
        <v>0</v>
      </c>
      <c r="AW281" s="1329">
        <v>0</v>
      </c>
      <c r="AX281" s="1141">
        <v>0</v>
      </c>
      <c r="AY281" s="1149">
        <f t="shared" si="58"/>
        <v>0</v>
      </c>
      <c r="AZ281" s="1141">
        <f t="shared" si="59"/>
        <v>0</v>
      </c>
      <c r="BA281" s="1149">
        <f t="shared" si="60"/>
        <v>0</v>
      </c>
      <c r="BB281" s="1141">
        <f t="shared" si="61"/>
        <v>0</v>
      </c>
    </row>
    <row r="282" spans="2:54" ht="14.65" customHeight="1">
      <c r="B282" s="911">
        <v>274</v>
      </c>
      <c r="C282" s="913" t="s">
        <v>3042</v>
      </c>
      <c r="D282" s="931" t="s">
        <v>150</v>
      </c>
      <c r="E282" s="928" t="s">
        <v>7</v>
      </c>
      <c r="F282" s="946" t="s">
        <v>403</v>
      </c>
      <c r="G282" s="946"/>
      <c r="H282" s="946"/>
      <c r="I282" s="946" t="s">
        <v>550</v>
      </c>
      <c r="J282" s="931">
        <v>1167</v>
      </c>
      <c r="K282" s="931"/>
      <c r="L282" s="931" t="s">
        <v>307</v>
      </c>
      <c r="M282" s="931">
        <v>50</v>
      </c>
      <c r="N282" s="947" t="s">
        <v>174</v>
      </c>
      <c r="O282" s="931" t="s">
        <v>308</v>
      </c>
      <c r="P282" s="948" t="s">
        <v>155</v>
      </c>
      <c r="Q282" s="931" t="s">
        <v>71</v>
      </c>
      <c r="R282" s="906" t="s">
        <v>551</v>
      </c>
      <c r="S282" s="906" t="s">
        <v>552</v>
      </c>
      <c r="T282" s="946"/>
      <c r="U282" s="946">
        <v>35</v>
      </c>
      <c r="V282" s="946"/>
      <c r="W282" s="946"/>
      <c r="X282" s="946"/>
      <c r="Y282" s="949"/>
      <c r="Z282" s="954"/>
      <c r="AA282" s="931"/>
      <c r="AB282" s="1313">
        <f t="shared" si="48"/>
        <v>0</v>
      </c>
      <c r="AC282" s="953"/>
      <c r="AD282" s="946"/>
      <c r="AE282" s="946"/>
      <c r="AF282" s="946"/>
      <c r="AG282" s="946"/>
      <c r="AH282" s="955"/>
      <c r="AI282" s="1271">
        <f>+VLOOKUP(C282,Itemizado_Piping!$C:$K,9,FALSE)</f>
        <v>2.573</v>
      </c>
      <c r="AJ282" s="1149">
        <v>0</v>
      </c>
      <c r="AK282" s="1150">
        <v>0</v>
      </c>
      <c r="AL282" s="1149">
        <f t="shared" si="49"/>
        <v>0</v>
      </c>
      <c r="AM282" s="1135">
        <f t="shared" si="50"/>
        <v>0</v>
      </c>
      <c r="AN282" s="1328">
        <f t="shared" si="51"/>
        <v>0</v>
      </c>
      <c r="AO282" s="1127">
        <f t="shared" si="63"/>
        <v>0</v>
      </c>
      <c r="AP282" s="1318">
        <f t="shared" si="52"/>
        <v>0</v>
      </c>
      <c r="AQ282" s="1319"/>
      <c r="AR282" s="1139">
        <f t="shared" si="53"/>
        <v>0</v>
      </c>
      <c r="AS282" s="1325">
        <f t="shared" si="54"/>
        <v>0</v>
      </c>
      <c r="AT282" s="1325">
        <f t="shared" si="55"/>
        <v>0</v>
      </c>
      <c r="AU282" s="1325">
        <f t="shared" si="56"/>
        <v>0</v>
      </c>
      <c r="AV282" s="1141">
        <f t="shared" si="57"/>
        <v>0</v>
      </c>
      <c r="AW282" s="1329">
        <v>0</v>
      </c>
      <c r="AX282" s="1141">
        <v>0</v>
      </c>
      <c r="AY282" s="1149">
        <f t="shared" si="58"/>
        <v>0</v>
      </c>
      <c r="AZ282" s="1141">
        <f t="shared" si="59"/>
        <v>0</v>
      </c>
      <c r="BA282" s="1149">
        <f t="shared" si="60"/>
        <v>0</v>
      </c>
      <c r="BB282" s="1141">
        <f t="shared" si="61"/>
        <v>0</v>
      </c>
    </row>
    <row r="283" spans="2:54" ht="14.65" customHeight="1">
      <c r="B283" s="911">
        <v>275</v>
      </c>
      <c r="C283" s="913" t="s">
        <v>3042</v>
      </c>
      <c r="D283" s="931" t="s">
        <v>150</v>
      </c>
      <c r="E283" s="928" t="s">
        <v>7</v>
      </c>
      <c r="F283" s="946" t="s">
        <v>403</v>
      </c>
      <c r="G283" s="946"/>
      <c r="H283" s="946"/>
      <c r="I283" s="946" t="s">
        <v>553</v>
      </c>
      <c r="J283" s="931">
        <v>1168</v>
      </c>
      <c r="K283" s="931"/>
      <c r="L283" s="931" t="s">
        <v>307</v>
      </c>
      <c r="M283" s="931">
        <v>50</v>
      </c>
      <c r="N283" s="947" t="s">
        <v>174</v>
      </c>
      <c r="O283" s="931" t="s">
        <v>308</v>
      </c>
      <c r="P283" s="948" t="s">
        <v>155</v>
      </c>
      <c r="Q283" s="931" t="s">
        <v>71</v>
      </c>
      <c r="R283" s="906" t="s">
        <v>551</v>
      </c>
      <c r="S283" s="906" t="s">
        <v>552</v>
      </c>
      <c r="T283" s="946"/>
      <c r="U283" s="946">
        <v>35</v>
      </c>
      <c r="V283" s="946"/>
      <c r="W283" s="946"/>
      <c r="X283" s="946"/>
      <c r="Y283" s="949"/>
      <c r="Z283" s="954" t="s">
        <v>3768</v>
      </c>
      <c r="AA283" s="931">
        <v>8260</v>
      </c>
      <c r="AB283" s="1313">
        <f t="shared" si="48"/>
        <v>8.26</v>
      </c>
      <c r="AC283" s="953"/>
      <c r="AD283" s="946"/>
      <c r="AE283" s="946"/>
      <c r="AF283" s="946"/>
      <c r="AG283" s="946"/>
      <c r="AH283" s="955"/>
      <c r="AI283" s="1271">
        <f>+VLOOKUP(C283,Itemizado_Piping!$C:$K,9,FALSE)</f>
        <v>2.573</v>
      </c>
      <c r="AJ283" s="1149">
        <v>0</v>
      </c>
      <c r="AK283" s="1150">
        <v>0</v>
      </c>
      <c r="AL283" s="1149">
        <f t="shared" si="49"/>
        <v>0</v>
      </c>
      <c r="AM283" s="1135">
        <f t="shared" si="50"/>
        <v>0</v>
      </c>
      <c r="AN283" s="1328">
        <f t="shared" si="51"/>
        <v>0</v>
      </c>
      <c r="AO283" s="1127">
        <f t="shared" si="63"/>
        <v>0</v>
      </c>
      <c r="AP283" s="1318">
        <f t="shared" si="52"/>
        <v>0</v>
      </c>
      <c r="AQ283" s="1319"/>
      <c r="AR283" s="1139">
        <f t="shared" si="53"/>
        <v>0</v>
      </c>
      <c r="AS283" s="1325">
        <f t="shared" si="54"/>
        <v>0</v>
      </c>
      <c r="AT283" s="1325">
        <f t="shared" si="55"/>
        <v>0</v>
      </c>
      <c r="AU283" s="1325">
        <f t="shared" si="56"/>
        <v>0</v>
      </c>
      <c r="AV283" s="1141">
        <f t="shared" si="57"/>
        <v>0</v>
      </c>
      <c r="AW283" s="1329">
        <v>0</v>
      </c>
      <c r="AX283" s="1141">
        <v>0</v>
      </c>
      <c r="AY283" s="1149">
        <f t="shared" si="58"/>
        <v>0</v>
      </c>
      <c r="AZ283" s="1141">
        <f t="shared" si="59"/>
        <v>0</v>
      </c>
      <c r="BA283" s="1149">
        <f t="shared" si="60"/>
        <v>0</v>
      </c>
      <c r="BB283" s="1141">
        <f t="shared" si="61"/>
        <v>0</v>
      </c>
    </row>
    <row r="284" spans="2:54" ht="14.65" customHeight="1">
      <c r="B284" s="911">
        <v>276</v>
      </c>
      <c r="C284" s="913" t="s">
        <v>3042</v>
      </c>
      <c r="D284" s="931" t="s">
        <v>150</v>
      </c>
      <c r="E284" s="928" t="s">
        <v>7</v>
      </c>
      <c r="F284" s="946" t="s">
        <v>403</v>
      </c>
      <c r="G284" s="946"/>
      <c r="H284" s="946"/>
      <c r="I284" s="946" t="s">
        <v>553</v>
      </c>
      <c r="J284" s="931">
        <v>1168</v>
      </c>
      <c r="K284" s="931"/>
      <c r="L284" s="931" t="s">
        <v>3544</v>
      </c>
      <c r="M284" s="931"/>
      <c r="N284" s="947"/>
      <c r="O284" s="931"/>
      <c r="P284" s="948"/>
      <c r="Q284" s="931"/>
      <c r="R284" s="906"/>
      <c r="S284" s="906"/>
      <c r="T284" s="946"/>
      <c r="U284" s="946"/>
      <c r="V284" s="946"/>
      <c r="W284" s="946"/>
      <c r="X284" s="946"/>
      <c r="Y284" s="949"/>
      <c r="Z284" s="954" t="s">
        <v>3768</v>
      </c>
      <c r="AA284" s="931">
        <v>800</v>
      </c>
      <c r="AB284" s="1313">
        <f t="shared" si="48"/>
        <v>0.8</v>
      </c>
      <c r="AC284" s="953"/>
      <c r="AD284" s="946"/>
      <c r="AE284" s="946"/>
      <c r="AF284" s="946"/>
      <c r="AG284" s="946"/>
      <c r="AH284" s="955"/>
      <c r="AI284" s="1271"/>
      <c r="AJ284" s="1149"/>
      <c r="AK284" s="1150"/>
      <c r="AL284" s="1149"/>
      <c r="AM284" s="1135"/>
      <c r="AN284" s="1328"/>
      <c r="AO284" s="1127"/>
      <c r="AP284" s="1318"/>
      <c r="AQ284" s="1319"/>
      <c r="AR284" s="1139"/>
      <c r="AS284" s="1325"/>
      <c r="AT284" s="1325"/>
      <c r="AU284" s="1325"/>
      <c r="AV284" s="1141"/>
      <c r="AW284" s="1329"/>
      <c r="AX284" s="1141"/>
      <c r="AY284" s="1149"/>
      <c r="AZ284" s="1141"/>
      <c r="BA284" s="1149"/>
      <c r="BB284" s="1141"/>
    </row>
    <row r="285" spans="2:54" ht="14.65" customHeight="1">
      <c r="B285" s="911">
        <v>277</v>
      </c>
      <c r="C285" s="913" t="s">
        <v>3042</v>
      </c>
      <c r="D285" s="931" t="s">
        <v>150</v>
      </c>
      <c r="E285" s="928" t="s">
        <v>7</v>
      </c>
      <c r="F285" s="946" t="s">
        <v>403</v>
      </c>
      <c r="G285" s="946"/>
      <c r="H285" s="946"/>
      <c r="I285" s="946" t="s">
        <v>553</v>
      </c>
      <c r="J285" s="931">
        <v>1168</v>
      </c>
      <c r="K285" s="931"/>
      <c r="L285" s="931" t="s">
        <v>1350</v>
      </c>
      <c r="M285" s="931"/>
      <c r="N285" s="947"/>
      <c r="O285" s="931"/>
      <c r="P285" s="948"/>
      <c r="Q285" s="931"/>
      <c r="R285" s="906"/>
      <c r="S285" s="906"/>
      <c r="T285" s="946"/>
      <c r="U285" s="946"/>
      <c r="V285" s="946"/>
      <c r="W285" s="946"/>
      <c r="X285" s="946"/>
      <c r="Y285" s="949"/>
      <c r="Z285" s="954" t="s">
        <v>3768</v>
      </c>
      <c r="AA285" s="931">
        <v>4150</v>
      </c>
      <c r="AB285" s="1313">
        <f t="shared" si="48"/>
        <v>4.1500000000000004</v>
      </c>
      <c r="AC285" s="953"/>
      <c r="AD285" s="946"/>
      <c r="AE285" s="946"/>
      <c r="AF285" s="946"/>
      <c r="AG285" s="946"/>
      <c r="AH285" s="955"/>
      <c r="AI285" s="1271"/>
      <c r="AJ285" s="1149"/>
      <c r="AK285" s="1150"/>
      <c r="AL285" s="1149"/>
      <c r="AM285" s="1135"/>
      <c r="AN285" s="1328"/>
      <c r="AO285" s="1127"/>
      <c r="AP285" s="1318"/>
      <c r="AQ285" s="1319"/>
      <c r="AR285" s="1139"/>
      <c r="AS285" s="1325"/>
      <c r="AT285" s="1325"/>
      <c r="AU285" s="1325"/>
      <c r="AV285" s="1141"/>
      <c r="AW285" s="1329"/>
      <c r="AX285" s="1141"/>
      <c r="AY285" s="1149"/>
      <c r="AZ285" s="1141"/>
      <c r="BA285" s="1149"/>
      <c r="BB285" s="1141"/>
    </row>
    <row r="286" spans="2:54" ht="14.65" customHeight="1">
      <c r="B286" s="911">
        <v>278</v>
      </c>
      <c r="C286" s="913" t="s">
        <v>3036</v>
      </c>
      <c r="D286" s="931" t="s">
        <v>150</v>
      </c>
      <c r="E286" s="928" t="s">
        <v>7</v>
      </c>
      <c r="F286" s="946" t="s">
        <v>403</v>
      </c>
      <c r="G286" s="946" t="s">
        <v>554</v>
      </c>
      <c r="H286" s="946">
        <v>0</v>
      </c>
      <c r="I286" s="946" t="s">
        <v>555</v>
      </c>
      <c r="J286" s="931">
        <v>1169</v>
      </c>
      <c r="K286" s="946">
        <v>1</v>
      </c>
      <c r="L286" s="931" t="s">
        <v>195</v>
      </c>
      <c r="M286" s="931">
        <v>80</v>
      </c>
      <c r="N286" s="947" t="s">
        <v>174</v>
      </c>
      <c r="O286" s="931" t="s">
        <v>175</v>
      </c>
      <c r="P286" s="948" t="s">
        <v>155</v>
      </c>
      <c r="Q286" s="931" t="s">
        <v>71</v>
      </c>
      <c r="R286" s="906" t="s">
        <v>551</v>
      </c>
      <c r="S286" s="906" t="s">
        <v>552</v>
      </c>
      <c r="T286" s="946"/>
      <c r="U286" s="946">
        <v>35</v>
      </c>
      <c r="V286" s="946"/>
      <c r="W286" s="946"/>
      <c r="X286" s="946"/>
      <c r="Y286" s="949"/>
      <c r="Z286" s="954"/>
      <c r="AA286" s="931">
        <v>1688</v>
      </c>
      <c r="AB286" s="1313">
        <f t="shared" si="48"/>
        <v>1.6879999999999999</v>
      </c>
      <c r="AC286" s="953"/>
      <c r="AD286" s="946"/>
      <c r="AE286" s="946"/>
      <c r="AF286" s="946"/>
      <c r="AG286" s="946"/>
      <c r="AH286" s="955"/>
      <c r="AI286" s="1271">
        <f>+VLOOKUP(C286,Itemizado_Piping!$C:$K,9,FALSE)</f>
        <v>1.772</v>
      </c>
      <c r="AJ286" s="1149">
        <v>0</v>
      </c>
      <c r="AK286" s="1150">
        <v>0</v>
      </c>
      <c r="AL286" s="1149">
        <f t="shared" si="49"/>
        <v>0</v>
      </c>
      <c r="AM286" s="1135">
        <f t="shared" si="50"/>
        <v>0</v>
      </c>
      <c r="AN286" s="1328">
        <f t="shared" si="51"/>
        <v>0</v>
      </c>
      <c r="AO286" s="1127">
        <f t="shared" si="63"/>
        <v>0</v>
      </c>
      <c r="AP286" s="1318">
        <f t="shared" si="52"/>
        <v>0</v>
      </c>
      <c r="AQ286" s="1319"/>
      <c r="AR286" s="1139">
        <f t="shared" si="53"/>
        <v>0</v>
      </c>
      <c r="AS286" s="1325">
        <f t="shared" si="54"/>
        <v>0</v>
      </c>
      <c r="AT286" s="1325">
        <f t="shared" si="55"/>
        <v>0</v>
      </c>
      <c r="AU286" s="1325">
        <f t="shared" si="56"/>
        <v>0</v>
      </c>
      <c r="AV286" s="1141">
        <f t="shared" si="57"/>
        <v>0</v>
      </c>
      <c r="AW286" s="1329">
        <v>0</v>
      </c>
      <c r="AX286" s="1141">
        <v>0</v>
      </c>
      <c r="AY286" s="1149">
        <f t="shared" si="58"/>
        <v>0</v>
      </c>
      <c r="AZ286" s="1141">
        <f t="shared" si="59"/>
        <v>0</v>
      </c>
      <c r="BA286" s="1149">
        <f t="shared" si="60"/>
        <v>0</v>
      </c>
      <c r="BB286" s="1141">
        <f t="shared" si="61"/>
        <v>0</v>
      </c>
    </row>
    <row r="287" spans="2:54" ht="14.65" customHeight="1">
      <c r="B287" s="911">
        <v>279</v>
      </c>
      <c r="C287" s="913" t="s">
        <v>3036</v>
      </c>
      <c r="D287" s="931" t="s">
        <v>150</v>
      </c>
      <c r="E287" s="928" t="s">
        <v>7</v>
      </c>
      <c r="F287" s="946" t="s">
        <v>403</v>
      </c>
      <c r="G287" s="946" t="s">
        <v>554</v>
      </c>
      <c r="H287" s="946">
        <v>0</v>
      </c>
      <c r="I287" s="946" t="s">
        <v>555</v>
      </c>
      <c r="J287" s="931">
        <v>1169</v>
      </c>
      <c r="K287" s="946">
        <v>2</v>
      </c>
      <c r="L287" s="931" t="s">
        <v>195</v>
      </c>
      <c r="M287" s="931">
        <v>80</v>
      </c>
      <c r="N287" s="947" t="s">
        <v>174</v>
      </c>
      <c r="O287" s="931" t="s">
        <v>175</v>
      </c>
      <c r="P287" s="948" t="s">
        <v>155</v>
      </c>
      <c r="Q287" s="931" t="s">
        <v>71</v>
      </c>
      <c r="R287" s="906"/>
      <c r="S287" s="906"/>
      <c r="T287" s="946"/>
      <c r="U287" s="946"/>
      <c r="V287" s="946"/>
      <c r="W287" s="946"/>
      <c r="X287" s="946"/>
      <c r="Y287" s="949"/>
      <c r="Z287" s="954"/>
      <c r="AA287" s="931">
        <v>1741</v>
      </c>
      <c r="AB287" s="1313">
        <f t="shared" si="48"/>
        <v>1.7410000000000001</v>
      </c>
      <c r="AC287" s="953"/>
      <c r="AD287" s="946"/>
      <c r="AE287" s="946"/>
      <c r="AF287" s="946"/>
      <c r="AG287" s="946"/>
      <c r="AH287" s="955"/>
      <c r="AI287" s="1271">
        <f>+VLOOKUP(C287,Itemizado_Piping!$C:$K,9,FALSE)</f>
        <v>1.772</v>
      </c>
      <c r="AJ287" s="1149">
        <v>0</v>
      </c>
      <c r="AK287" s="1150">
        <v>0</v>
      </c>
      <c r="AL287" s="1149">
        <f t="shared" si="49"/>
        <v>0</v>
      </c>
      <c r="AM287" s="1135">
        <f t="shared" si="50"/>
        <v>0</v>
      </c>
      <c r="AN287" s="1328">
        <f t="shared" si="51"/>
        <v>0</v>
      </c>
      <c r="AO287" s="1127">
        <f t="shared" ref="AO287:AO376" si="64">SUMPRODUCT(AC287:AH287,$AC$4:$AH$4)</f>
        <v>0</v>
      </c>
      <c r="AP287" s="1318">
        <f t="shared" si="52"/>
        <v>0</v>
      </c>
      <c r="AQ287" s="1319"/>
      <c r="AR287" s="1139">
        <f t="shared" si="53"/>
        <v>0</v>
      </c>
      <c r="AS287" s="1325">
        <f t="shared" si="54"/>
        <v>0</v>
      </c>
      <c r="AT287" s="1325">
        <f t="shared" si="55"/>
        <v>0</v>
      </c>
      <c r="AU287" s="1325">
        <f t="shared" si="56"/>
        <v>0</v>
      </c>
      <c r="AV287" s="1141">
        <f t="shared" si="57"/>
        <v>0</v>
      </c>
      <c r="AW287" s="1329">
        <v>0</v>
      </c>
      <c r="AX287" s="1141">
        <v>0</v>
      </c>
      <c r="AY287" s="1149">
        <f t="shared" si="58"/>
        <v>0</v>
      </c>
      <c r="AZ287" s="1141">
        <f t="shared" si="59"/>
        <v>0</v>
      </c>
      <c r="BA287" s="1149">
        <f t="shared" si="60"/>
        <v>0</v>
      </c>
      <c r="BB287" s="1141">
        <f t="shared" si="61"/>
        <v>0</v>
      </c>
    </row>
    <row r="288" spans="2:54" ht="14.65" customHeight="1">
      <c r="B288" s="911">
        <v>280</v>
      </c>
      <c r="C288" s="913" t="s">
        <v>3463</v>
      </c>
      <c r="D288" s="931" t="s">
        <v>150</v>
      </c>
      <c r="E288" s="928" t="s">
        <v>7</v>
      </c>
      <c r="F288" s="946" t="s">
        <v>237</v>
      </c>
      <c r="G288" s="946"/>
      <c r="H288" s="946"/>
      <c r="I288" s="946" t="s">
        <v>556</v>
      </c>
      <c r="J288" s="931">
        <v>1200</v>
      </c>
      <c r="K288" s="931"/>
      <c r="L288" s="931" t="s">
        <v>103</v>
      </c>
      <c r="M288" s="931">
        <v>100</v>
      </c>
      <c r="N288" s="947" t="s">
        <v>179</v>
      </c>
      <c r="O288" s="931" t="s">
        <v>180</v>
      </c>
      <c r="P288" s="948" t="s">
        <v>155</v>
      </c>
      <c r="Q288" s="931" t="s">
        <v>71</v>
      </c>
      <c r="R288" s="906" t="s">
        <v>303</v>
      </c>
      <c r="S288" s="906" t="s">
        <v>557</v>
      </c>
      <c r="T288" s="946"/>
      <c r="U288" s="946">
        <v>220</v>
      </c>
      <c r="V288" s="946"/>
      <c r="W288" s="946"/>
      <c r="X288" s="946"/>
      <c r="Y288" s="949"/>
      <c r="Z288" s="1323" t="s">
        <v>3758</v>
      </c>
      <c r="AA288" s="931"/>
      <c r="AB288" s="1313">
        <f t="shared" si="48"/>
        <v>0</v>
      </c>
      <c r="AC288" s="953"/>
      <c r="AD288" s="946"/>
      <c r="AE288" s="946"/>
      <c r="AF288" s="946"/>
      <c r="AG288" s="946"/>
      <c r="AH288" s="955"/>
      <c r="AI288" s="1271"/>
      <c r="AJ288" s="1149">
        <v>0</v>
      </c>
      <c r="AK288" s="1150">
        <v>0</v>
      </c>
      <c r="AL288" s="1149">
        <f t="shared" si="49"/>
        <v>0</v>
      </c>
      <c r="AM288" s="1135">
        <f t="shared" si="50"/>
        <v>0</v>
      </c>
      <c r="AN288" s="1328">
        <f t="shared" si="51"/>
        <v>0</v>
      </c>
      <c r="AO288" s="1127">
        <f t="shared" si="64"/>
        <v>0</v>
      </c>
      <c r="AP288" s="1318">
        <f t="shared" si="52"/>
        <v>0</v>
      </c>
      <c r="AQ288" s="1319"/>
      <c r="AR288" s="1139">
        <f t="shared" si="53"/>
        <v>0</v>
      </c>
      <c r="AS288" s="1325">
        <f t="shared" si="54"/>
        <v>0</v>
      </c>
      <c r="AT288" s="1325">
        <f t="shared" si="55"/>
        <v>0</v>
      </c>
      <c r="AU288" s="1325">
        <f t="shared" si="56"/>
        <v>0</v>
      </c>
      <c r="AV288" s="1141">
        <f t="shared" si="57"/>
        <v>0</v>
      </c>
      <c r="AW288" s="1329">
        <v>0</v>
      </c>
      <c r="AX288" s="1141">
        <v>0</v>
      </c>
      <c r="AY288" s="1149">
        <f t="shared" si="58"/>
        <v>0</v>
      </c>
      <c r="AZ288" s="1141">
        <f t="shared" si="59"/>
        <v>0</v>
      </c>
      <c r="BA288" s="1149">
        <f t="shared" si="60"/>
        <v>0</v>
      </c>
      <c r="BB288" s="1141">
        <f t="shared" si="61"/>
        <v>0</v>
      </c>
    </row>
    <row r="289" spans="2:54" ht="14.65" customHeight="1">
      <c r="B289" s="911">
        <v>281</v>
      </c>
      <c r="C289" s="913" t="s">
        <v>3463</v>
      </c>
      <c r="D289" s="931" t="s">
        <v>150</v>
      </c>
      <c r="E289" s="928" t="s">
        <v>7</v>
      </c>
      <c r="F289" s="946" t="s">
        <v>237</v>
      </c>
      <c r="G289" s="946"/>
      <c r="H289" s="946"/>
      <c r="I289" s="946" t="s">
        <v>558</v>
      </c>
      <c r="J289" s="931">
        <v>1201</v>
      </c>
      <c r="K289" s="931"/>
      <c r="L289" s="931" t="s">
        <v>103</v>
      </c>
      <c r="M289" s="931">
        <v>100</v>
      </c>
      <c r="N289" s="947" t="s">
        <v>179</v>
      </c>
      <c r="O289" s="931" t="s">
        <v>180</v>
      </c>
      <c r="P289" s="948" t="s">
        <v>155</v>
      </c>
      <c r="Q289" s="931" t="s">
        <v>71</v>
      </c>
      <c r="R289" s="906" t="s">
        <v>303</v>
      </c>
      <c r="S289" s="906" t="s">
        <v>559</v>
      </c>
      <c r="T289" s="946"/>
      <c r="U289" s="946">
        <v>220</v>
      </c>
      <c r="V289" s="946"/>
      <c r="W289" s="946"/>
      <c r="X289" s="946"/>
      <c r="Y289" s="949"/>
      <c r="Z289" s="954" t="s">
        <v>3744</v>
      </c>
      <c r="AA289" s="931">
        <v>4000</v>
      </c>
      <c r="AB289" s="1313">
        <f t="shared" si="48"/>
        <v>4</v>
      </c>
      <c r="AC289" s="953"/>
      <c r="AD289" s="946"/>
      <c r="AE289" s="946"/>
      <c r="AF289" s="946"/>
      <c r="AG289" s="946"/>
      <c r="AH289" s="955"/>
      <c r="AI289" s="1271"/>
      <c r="AJ289" s="1149">
        <v>0</v>
      </c>
      <c r="AK289" s="1150">
        <v>0</v>
      </c>
      <c r="AL289" s="1149">
        <f t="shared" si="49"/>
        <v>0</v>
      </c>
      <c r="AM289" s="1135">
        <f t="shared" si="50"/>
        <v>0</v>
      </c>
      <c r="AN289" s="1328">
        <f t="shared" si="51"/>
        <v>0</v>
      </c>
      <c r="AO289" s="1127">
        <f t="shared" si="64"/>
        <v>0</v>
      </c>
      <c r="AP289" s="1318">
        <f t="shared" si="52"/>
        <v>0</v>
      </c>
      <c r="AQ289" s="1319"/>
      <c r="AR289" s="1139">
        <f t="shared" si="53"/>
        <v>0</v>
      </c>
      <c r="AS289" s="1325">
        <f t="shared" si="54"/>
        <v>0</v>
      </c>
      <c r="AT289" s="1325">
        <f t="shared" si="55"/>
        <v>0</v>
      </c>
      <c r="AU289" s="1325">
        <f t="shared" si="56"/>
        <v>0</v>
      </c>
      <c r="AV289" s="1141">
        <f t="shared" si="57"/>
        <v>0</v>
      </c>
      <c r="AW289" s="1329">
        <v>0</v>
      </c>
      <c r="AX289" s="1141">
        <v>0</v>
      </c>
      <c r="AY289" s="1149">
        <f t="shared" si="58"/>
        <v>0</v>
      </c>
      <c r="AZ289" s="1141">
        <f t="shared" si="59"/>
        <v>0</v>
      </c>
      <c r="BA289" s="1149">
        <f t="shared" si="60"/>
        <v>0</v>
      </c>
      <c r="BB289" s="1141">
        <f t="shared" si="61"/>
        <v>0</v>
      </c>
    </row>
    <row r="290" spans="2:54" ht="14.65" customHeight="1">
      <c r="B290" s="911">
        <v>282</v>
      </c>
      <c r="C290" s="913" t="s">
        <v>3463</v>
      </c>
      <c r="D290" s="931" t="s">
        <v>150</v>
      </c>
      <c r="E290" s="928" t="s">
        <v>7</v>
      </c>
      <c r="F290" s="946"/>
      <c r="G290" s="946"/>
      <c r="H290" s="946"/>
      <c r="I290" s="946" t="s">
        <v>558</v>
      </c>
      <c r="J290" s="931">
        <v>1201</v>
      </c>
      <c r="K290" s="931"/>
      <c r="L290" s="946" t="s">
        <v>3773</v>
      </c>
      <c r="M290" s="931"/>
      <c r="N290" s="947"/>
      <c r="O290" s="931"/>
      <c r="P290" s="948"/>
      <c r="Q290" s="931"/>
      <c r="R290" s="906"/>
      <c r="S290" s="906"/>
      <c r="T290" s="946"/>
      <c r="U290" s="946"/>
      <c r="V290" s="946"/>
      <c r="W290" s="946"/>
      <c r="X290" s="946"/>
      <c r="Y290" s="949"/>
      <c r="Z290" s="954" t="s">
        <v>3744</v>
      </c>
      <c r="AA290" s="931">
        <v>1000</v>
      </c>
      <c r="AB290" s="1313">
        <f t="shared" si="48"/>
        <v>1</v>
      </c>
      <c r="AC290" s="953"/>
      <c r="AD290" s="946"/>
      <c r="AE290" s="946"/>
      <c r="AF290" s="946"/>
      <c r="AG290" s="946"/>
      <c r="AH290" s="955"/>
      <c r="AI290" s="1271"/>
      <c r="AJ290" s="1149"/>
      <c r="AK290" s="1150"/>
      <c r="AL290" s="1149"/>
      <c r="AM290" s="1135"/>
      <c r="AN290" s="1328"/>
      <c r="AO290" s="1127"/>
      <c r="AP290" s="1318"/>
      <c r="AQ290" s="1319"/>
      <c r="AR290" s="1139"/>
      <c r="AS290" s="1325"/>
      <c r="AT290" s="1325"/>
      <c r="AU290" s="1325"/>
      <c r="AV290" s="1141"/>
      <c r="AW290" s="1329"/>
      <c r="AX290" s="1141"/>
      <c r="AY290" s="1149"/>
      <c r="AZ290" s="1141"/>
      <c r="BA290" s="1149"/>
      <c r="BB290" s="1141"/>
    </row>
    <row r="291" spans="2:54" ht="14.65" customHeight="1">
      <c r="B291" s="911">
        <v>283</v>
      </c>
      <c r="C291" s="913" t="s">
        <v>3042</v>
      </c>
      <c r="D291" s="931" t="s">
        <v>150</v>
      </c>
      <c r="E291" s="928" t="s">
        <v>7</v>
      </c>
      <c r="F291" s="946"/>
      <c r="G291" s="946"/>
      <c r="H291" s="946"/>
      <c r="I291" s="946" t="s">
        <v>558</v>
      </c>
      <c r="J291" s="931">
        <v>1201</v>
      </c>
      <c r="K291" s="931"/>
      <c r="L291" s="946" t="s">
        <v>3544</v>
      </c>
      <c r="M291" s="931"/>
      <c r="N291" s="947"/>
      <c r="O291" s="931"/>
      <c r="P291" s="948"/>
      <c r="Q291" s="931"/>
      <c r="R291" s="906"/>
      <c r="S291" s="906"/>
      <c r="T291" s="946"/>
      <c r="U291" s="946"/>
      <c r="V291" s="946"/>
      <c r="W291" s="946"/>
      <c r="X291" s="946"/>
      <c r="Y291" s="949"/>
      <c r="Z291" s="954" t="s">
        <v>3744</v>
      </c>
      <c r="AA291" s="931">
        <v>1000</v>
      </c>
      <c r="AB291" s="1313">
        <f t="shared" si="48"/>
        <v>1</v>
      </c>
      <c r="AC291" s="953"/>
      <c r="AD291" s="946"/>
      <c r="AE291" s="946"/>
      <c r="AF291" s="946"/>
      <c r="AG291" s="946"/>
      <c r="AH291" s="955"/>
      <c r="AI291" s="1271"/>
      <c r="AJ291" s="1149"/>
      <c r="AK291" s="1150"/>
      <c r="AL291" s="1149"/>
      <c r="AM291" s="1135"/>
      <c r="AN291" s="1328"/>
      <c r="AO291" s="1127"/>
      <c r="AP291" s="1318"/>
      <c r="AQ291" s="1319"/>
      <c r="AR291" s="1139"/>
      <c r="AS291" s="1325"/>
      <c r="AT291" s="1325"/>
      <c r="AU291" s="1325"/>
      <c r="AV291" s="1141"/>
      <c r="AW291" s="1329"/>
      <c r="AX291" s="1141"/>
      <c r="AY291" s="1149"/>
      <c r="AZ291" s="1141"/>
      <c r="BA291" s="1149"/>
      <c r="BB291" s="1141"/>
    </row>
    <row r="292" spans="2:54" ht="14.65" customHeight="1">
      <c r="B292" s="911">
        <v>284</v>
      </c>
      <c r="C292" s="913" t="s">
        <v>3463</v>
      </c>
      <c r="D292" s="931" t="s">
        <v>150</v>
      </c>
      <c r="E292" s="928" t="s">
        <v>7</v>
      </c>
      <c r="F292" s="946" t="s">
        <v>237</v>
      </c>
      <c r="G292" s="946"/>
      <c r="H292" s="946"/>
      <c r="I292" s="946" t="s">
        <v>560</v>
      </c>
      <c r="J292" s="931">
        <v>1202</v>
      </c>
      <c r="K292" s="931"/>
      <c r="L292" s="931" t="s">
        <v>103</v>
      </c>
      <c r="M292" s="931">
        <v>100</v>
      </c>
      <c r="N292" s="947" t="s">
        <v>179</v>
      </c>
      <c r="O292" s="931" t="s">
        <v>180</v>
      </c>
      <c r="P292" s="948" t="s">
        <v>155</v>
      </c>
      <c r="Q292" s="931" t="s">
        <v>71</v>
      </c>
      <c r="R292" s="906" t="s">
        <v>303</v>
      </c>
      <c r="S292" s="906" t="s">
        <v>561</v>
      </c>
      <c r="T292" s="946"/>
      <c r="U292" s="946">
        <v>220</v>
      </c>
      <c r="V292" s="946"/>
      <c r="W292" s="946"/>
      <c r="X292" s="946"/>
      <c r="Y292" s="949"/>
      <c r="Z292" s="954" t="s">
        <v>3744</v>
      </c>
      <c r="AA292" s="931">
        <v>4000</v>
      </c>
      <c r="AB292" s="1313">
        <f t="shared" si="48"/>
        <v>4</v>
      </c>
      <c r="AC292" s="953"/>
      <c r="AD292" s="946"/>
      <c r="AE292" s="946"/>
      <c r="AF292" s="946"/>
      <c r="AG292" s="946"/>
      <c r="AH292" s="955"/>
      <c r="AI292" s="1271"/>
      <c r="AJ292" s="1149">
        <v>0</v>
      </c>
      <c r="AK292" s="1150">
        <v>0</v>
      </c>
      <c r="AL292" s="1149">
        <f t="shared" si="49"/>
        <v>0</v>
      </c>
      <c r="AM292" s="1135">
        <f t="shared" si="50"/>
        <v>0</v>
      </c>
      <c r="AN292" s="1328">
        <f t="shared" si="51"/>
        <v>0</v>
      </c>
      <c r="AO292" s="1127">
        <f t="shared" si="64"/>
        <v>0</v>
      </c>
      <c r="AP292" s="1318">
        <f t="shared" si="52"/>
        <v>0</v>
      </c>
      <c r="AQ292" s="1319"/>
      <c r="AR292" s="1139">
        <f t="shared" si="53"/>
        <v>0</v>
      </c>
      <c r="AS292" s="1325">
        <f t="shared" si="54"/>
        <v>0</v>
      </c>
      <c r="AT292" s="1325">
        <f t="shared" si="55"/>
        <v>0</v>
      </c>
      <c r="AU292" s="1325">
        <f t="shared" si="56"/>
        <v>0</v>
      </c>
      <c r="AV292" s="1141">
        <f t="shared" si="57"/>
        <v>0</v>
      </c>
      <c r="AW292" s="1329">
        <v>0</v>
      </c>
      <c r="AX292" s="1141">
        <v>0</v>
      </c>
      <c r="AY292" s="1149">
        <f t="shared" si="58"/>
        <v>0</v>
      </c>
      <c r="AZ292" s="1141">
        <f t="shared" si="59"/>
        <v>0</v>
      </c>
      <c r="BA292" s="1149">
        <f t="shared" si="60"/>
        <v>0</v>
      </c>
      <c r="BB292" s="1141">
        <f t="shared" si="61"/>
        <v>0</v>
      </c>
    </row>
    <row r="293" spans="2:54" ht="14.65" customHeight="1">
      <c r="B293" s="911">
        <v>285</v>
      </c>
      <c r="C293" s="913" t="s">
        <v>3463</v>
      </c>
      <c r="D293" s="931" t="s">
        <v>150</v>
      </c>
      <c r="E293" s="928" t="s">
        <v>7</v>
      </c>
      <c r="F293" s="946"/>
      <c r="G293" s="946"/>
      <c r="H293" s="946"/>
      <c r="I293" s="946" t="s">
        <v>560</v>
      </c>
      <c r="J293" s="931">
        <v>1202</v>
      </c>
      <c r="K293" s="931"/>
      <c r="L293" s="946" t="s">
        <v>3773</v>
      </c>
      <c r="M293" s="931"/>
      <c r="N293" s="947"/>
      <c r="O293" s="931"/>
      <c r="P293" s="948"/>
      <c r="Q293" s="931"/>
      <c r="R293" s="906"/>
      <c r="S293" s="906"/>
      <c r="T293" s="946"/>
      <c r="U293" s="946"/>
      <c r="V293" s="946"/>
      <c r="W293" s="946"/>
      <c r="X293" s="946"/>
      <c r="Y293" s="949"/>
      <c r="Z293" s="954" t="s">
        <v>3744</v>
      </c>
      <c r="AA293" s="931">
        <v>1000</v>
      </c>
      <c r="AB293" s="1313">
        <f t="shared" si="48"/>
        <v>1</v>
      </c>
      <c r="AC293" s="953"/>
      <c r="AD293" s="946"/>
      <c r="AE293" s="946"/>
      <c r="AF293" s="946"/>
      <c r="AG293" s="946"/>
      <c r="AH293" s="955"/>
      <c r="AI293" s="1271"/>
      <c r="AJ293" s="1149"/>
      <c r="AK293" s="1150"/>
      <c r="AL293" s="1149"/>
      <c r="AM293" s="1135"/>
      <c r="AN293" s="1328"/>
      <c r="AO293" s="1127"/>
      <c r="AP293" s="1318"/>
      <c r="AQ293" s="1319"/>
      <c r="AR293" s="1139"/>
      <c r="AS293" s="1325"/>
      <c r="AT293" s="1325"/>
      <c r="AU293" s="1325"/>
      <c r="AV293" s="1141"/>
      <c r="AW293" s="1329"/>
      <c r="AX293" s="1141"/>
      <c r="AY293" s="1149"/>
      <c r="AZ293" s="1141"/>
      <c r="BA293" s="1149"/>
      <c r="BB293" s="1141"/>
    </row>
    <row r="294" spans="2:54" ht="14.65" customHeight="1">
      <c r="B294" s="911">
        <v>286</v>
      </c>
      <c r="C294" s="913" t="s">
        <v>3042</v>
      </c>
      <c r="D294" s="931" t="s">
        <v>150</v>
      </c>
      <c r="E294" s="928" t="s">
        <v>7</v>
      </c>
      <c r="F294" s="946"/>
      <c r="G294" s="946"/>
      <c r="H294" s="946"/>
      <c r="I294" s="946" t="s">
        <v>560</v>
      </c>
      <c r="J294" s="931">
        <v>1202</v>
      </c>
      <c r="K294" s="931"/>
      <c r="L294" s="946" t="s">
        <v>3544</v>
      </c>
      <c r="M294" s="931"/>
      <c r="N294" s="947"/>
      <c r="O294" s="931"/>
      <c r="P294" s="948"/>
      <c r="Q294" s="931"/>
      <c r="R294" s="906"/>
      <c r="S294" s="906"/>
      <c r="T294" s="946"/>
      <c r="U294" s="946"/>
      <c r="V294" s="946"/>
      <c r="W294" s="946"/>
      <c r="X294" s="946"/>
      <c r="Y294" s="949"/>
      <c r="Z294" s="954" t="s">
        <v>3744</v>
      </c>
      <c r="AA294" s="931">
        <v>1000</v>
      </c>
      <c r="AB294" s="1313">
        <f t="shared" ref="AB294" si="65">AA294/1000</f>
        <v>1</v>
      </c>
      <c r="AC294" s="953"/>
      <c r="AD294" s="946"/>
      <c r="AE294" s="946"/>
      <c r="AF294" s="946"/>
      <c r="AG294" s="946"/>
      <c r="AH294" s="955"/>
      <c r="AI294" s="1271"/>
      <c r="AJ294" s="1149"/>
      <c r="AK294" s="1150"/>
      <c r="AL294" s="1149"/>
      <c r="AM294" s="1135"/>
      <c r="AN294" s="1328"/>
      <c r="AO294" s="1127"/>
      <c r="AP294" s="1318"/>
      <c r="AQ294" s="1319"/>
      <c r="AR294" s="1139"/>
      <c r="AS294" s="1325"/>
      <c r="AT294" s="1325"/>
      <c r="AU294" s="1325"/>
      <c r="AV294" s="1141"/>
      <c r="AW294" s="1329"/>
      <c r="AX294" s="1141"/>
      <c r="AY294" s="1149"/>
      <c r="AZ294" s="1141"/>
      <c r="BA294" s="1149"/>
      <c r="BB294" s="1141"/>
    </row>
    <row r="295" spans="2:54" ht="14.65" customHeight="1">
      <c r="B295" s="911">
        <v>287</v>
      </c>
      <c r="C295" s="913" t="s">
        <v>3463</v>
      </c>
      <c r="D295" s="931" t="s">
        <v>150</v>
      </c>
      <c r="E295" s="928" t="s">
        <v>7</v>
      </c>
      <c r="F295" s="946" t="s">
        <v>237</v>
      </c>
      <c r="G295" s="946"/>
      <c r="H295" s="946"/>
      <c r="I295" s="946" t="s">
        <v>562</v>
      </c>
      <c r="J295" s="931">
        <v>1203</v>
      </c>
      <c r="K295" s="931"/>
      <c r="L295" s="931" t="s">
        <v>103</v>
      </c>
      <c r="M295" s="931">
        <v>100</v>
      </c>
      <c r="N295" s="947" t="s">
        <v>179</v>
      </c>
      <c r="O295" s="931" t="s">
        <v>180</v>
      </c>
      <c r="P295" s="948" t="s">
        <v>155</v>
      </c>
      <c r="Q295" s="931" t="s">
        <v>71</v>
      </c>
      <c r="R295" s="906" t="s">
        <v>303</v>
      </c>
      <c r="S295" s="906" t="s">
        <v>563</v>
      </c>
      <c r="T295" s="946"/>
      <c r="U295" s="946">
        <v>220</v>
      </c>
      <c r="V295" s="946"/>
      <c r="W295" s="946"/>
      <c r="X295" s="946"/>
      <c r="Y295" s="949"/>
      <c r="Z295" s="954" t="s">
        <v>3744</v>
      </c>
      <c r="AA295" s="931">
        <v>4000</v>
      </c>
      <c r="AB295" s="1313">
        <f t="shared" ref="AB295:AB440" si="66">AA295/1000</f>
        <v>4</v>
      </c>
      <c r="AC295" s="953"/>
      <c r="AD295" s="946"/>
      <c r="AE295" s="946"/>
      <c r="AF295" s="946"/>
      <c r="AG295" s="946"/>
      <c r="AH295" s="955"/>
      <c r="AI295" s="1271"/>
      <c r="AJ295" s="1149">
        <v>0</v>
      </c>
      <c r="AK295" s="1150">
        <v>0</v>
      </c>
      <c r="AL295" s="1149">
        <f t="shared" ref="AL295:AL440" si="67">AN295-AJ295</f>
        <v>0</v>
      </c>
      <c r="AM295" s="1135">
        <f t="shared" ref="AM295:AM440" si="68">+AO295-AK295</f>
        <v>0</v>
      </c>
      <c r="AN295" s="1328">
        <f t="shared" ref="AN295:AN440" si="69">IFERROR(AO295/AB295,0)</f>
        <v>0</v>
      </c>
      <c r="AO295" s="1127">
        <f t="shared" si="64"/>
        <v>0</v>
      </c>
      <c r="AP295" s="1318">
        <f t="shared" ref="AP295:AP440" si="70">+AM295*AI295</f>
        <v>0</v>
      </c>
      <c r="AQ295" s="1319"/>
      <c r="AR295" s="1139">
        <f t="shared" ref="AR295:AR440" si="71">AC295</f>
        <v>0</v>
      </c>
      <c r="AS295" s="1325">
        <f t="shared" ref="AS295:AS440" si="72">AD295</f>
        <v>0</v>
      </c>
      <c r="AT295" s="1325">
        <f t="shared" ref="AT295:AT440" si="73">AE295</f>
        <v>0</v>
      </c>
      <c r="AU295" s="1325">
        <f t="shared" ref="AU295:AU440" si="74">AG295</f>
        <v>0</v>
      </c>
      <c r="AV295" s="1141">
        <f t="shared" ref="AV295:AV440" si="75">AH295</f>
        <v>0</v>
      </c>
      <c r="AW295" s="1329">
        <v>0</v>
      </c>
      <c r="AX295" s="1141">
        <v>0</v>
      </c>
      <c r="AY295" s="1149">
        <f t="shared" ref="AY295:AY440" si="76">BA295-AW295</f>
        <v>0</v>
      </c>
      <c r="AZ295" s="1141">
        <f t="shared" ref="AZ295:AZ440" si="77">BB295-AX295</f>
        <v>0</v>
      </c>
      <c r="BA295" s="1149">
        <f t="shared" ref="BA295:BA440" si="78">IFERROR(BB295/AB295,0)</f>
        <v>0</v>
      </c>
      <c r="BB295" s="1141">
        <f t="shared" ref="BB295:BB440" si="79">SUMPRODUCT(AR295:AV295,$AR$4:$AV$4)</f>
        <v>0</v>
      </c>
    </row>
    <row r="296" spans="2:54" ht="14.65" customHeight="1">
      <c r="B296" s="911">
        <v>288</v>
      </c>
      <c r="C296" s="913" t="s">
        <v>3463</v>
      </c>
      <c r="D296" s="931" t="s">
        <v>150</v>
      </c>
      <c r="E296" s="928" t="s">
        <v>7</v>
      </c>
      <c r="F296" s="946"/>
      <c r="G296" s="946"/>
      <c r="H296" s="946"/>
      <c r="I296" s="946" t="s">
        <v>562</v>
      </c>
      <c r="J296" s="931">
        <v>1203</v>
      </c>
      <c r="K296" s="931"/>
      <c r="L296" s="946" t="s">
        <v>3773</v>
      </c>
      <c r="M296" s="931"/>
      <c r="N296" s="947"/>
      <c r="O296" s="931"/>
      <c r="P296" s="948"/>
      <c r="Q296" s="931"/>
      <c r="R296" s="906"/>
      <c r="S296" s="906"/>
      <c r="T296" s="946"/>
      <c r="U296" s="946"/>
      <c r="V296" s="946"/>
      <c r="W296" s="946"/>
      <c r="X296" s="946"/>
      <c r="Y296" s="949"/>
      <c r="Z296" s="954" t="s">
        <v>3744</v>
      </c>
      <c r="AA296" s="931">
        <v>1000</v>
      </c>
      <c r="AB296" s="1313">
        <f t="shared" si="66"/>
        <v>1</v>
      </c>
      <c r="AC296" s="953"/>
      <c r="AD296" s="946"/>
      <c r="AE296" s="946"/>
      <c r="AF296" s="946"/>
      <c r="AG296" s="946"/>
      <c r="AH296" s="955"/>
      <c r="AI296" s="1271"/>
      <c r="AJ296" s="1149"/>
      <c r="AK296" s="1150"/>
      <c r="AL296" s="1149"/>
      <c r="AM296" s="1135"/>
      <c r="AN296" s="1328"/>
      <c r="AO296" s="1127"/>
      <c r="AP296" s="1318"/>
      <c r="AQ296" s="1319"/>
      <c r="AR296" s="1139"/>
      <c r="AS296" s="1325"/>
      <c r="AT296" s="1325"/>
      <c r="AU296" s="1325"/>
      <c r="AV296" s="1141"/>
      <c r="AW296" s="1329"/>
      <c r="AX296" s="1141"/>
      <c r="AY296" s="1149"/>
      <c r="AZ296" s="1141"/>
      <c r="BA296" s="1149"/>
      <c r="BB296" s="1141"/>
    </row>
    <row r="297" spans="2:54" ht="14.65" customHeight="1">
      <c r="B297" s="911">
        <v>289</v>
      </c>
      <c r="C297" s="913" t="s">
        <v>3042</v>
      </c>
      <c r="D297" s="931" t="s">
        <v>150</v>
      </c>
      <c r="E297" s="928" t="s">
        <v>7</v>
      </c>
      <c r="F297" s="946"/>
      <c r="G297" s="946"/>
      <c r="H297" s="946"/>
      <c r="I297" s="946" t="s">
        <v>562</v>
      </c>
      <c r="J297" s="931">
        <v>1203</v>
      </c>
      <c r="K297" s="931"/>
      <c r="L297" s="946" t="s">
        <v>3544</v>
      </c>
      <c r="M297" s="931"/>
      <c r="N297" s="947"/>
      <c r="O297" s="931"/>
      <c r="P297" s="948"/>
      <c r="Q297" s="931"/>
      <c r="R297" s="906"/>
      <c r="S297" s="906"/>
      <c r="T297" s="946"/>
      <c r="U297" s="946"/>
      <c r="V297" s="946"/>
      <c r="W297" s="946"/>
      <c r="X297" s="946"/>
      <c r="Y297" s="949"/>
      <c r="Z297" s="954" t="s">
        <v>3744</v>
      </c>
      <c r="AA297" s="931">
        <v>1000</v>
      </c>
      <c r="AB297" s="1313">
        <f t="shared" si="66"/>
        <v>1</v>
      </c>
      <c r="AC297" s="953"/>
      <c r="AD297" s="946"/>
      <c r="AE297" s="946"/>
      <c r="AF297" s="946"/>
      <c r="AG297" s="946"/>
      <c r="AH297" s="955"/>
      <c r="AI297" s="1271"/>
      <c r="AJ297" s="1149"/>
      <c r="AK297" s="1150"/>
      <c r="AL297" s="1149"/>
      <c r="AM297" s="1135"/>
      <c r="AN297" s="1328"/>
      <c r="AO297" s="1127"/>
      <c r="AP297" s="1318"/>
      <c r="AQ297" s="1319"/>
      <c r="AR297" s="1139"/>
      <c r="AS297" s="1325"/>
      <c r="AT297" s="1325"/>
      <c r="AU297" s="1325"/>
      <c r="AV297" s="1141"/>
      <c r="AW297" s="1329"/>
      <c r="AX297" s="1141"/>
      <c r="AY297" s="1149"/>
      <c r="AZ297" s="1141"/>
      <c r="BA297" s="1149"/>
      <c r="BB297" s="1141"/>
    </row>
    <row r="298" spans="2:54" ht="14.65" customHeight="1">
      <c r="B298" s="911">
        <v>290</v>
      </c>
      <c r="C298" s="913" t="s">
        <v>3463</v>
      </c>
      <c r="D298" s="931" t="s">
        <v>150</v>
      </c>
      <c r="E298" s="928" t="s">
        <v>7</v>
      </c>
      <c r="F298" s="946" t="s">
        <v>237</v>
      </c>
      <c r="G298" s="946"/>
      <c r="H298" s="946"/>
      <c r="I298" s="946" t="s">
        <v>564</v>
      </c>
      <c r="J298" s="931">
        <v>1204</v>
      </c>
      <c r="K298" s="931"/>
      <c r="L298" s="931" t="s">
        <v>103</v>
      </c>
      <c r="M298" s="931">
        <v>100</v>
      </c>
      <c r="N298" s="947" t="s">
        <v>179</v>
      </c>
      <c r="O298" s="931" t="s">
        <v>180</v>
      </c>
      <c r="P298" s="948" t="s">
        <v>155</v>
      </c>
      <c r="Q298" s="931" t="s">
        <v>71</v>
      </c>
      <c r="R298" s="906" t="s">
        <v>303</v>
      </c>
      <c r="S298" s="906" t="s">
        <v>565</v>
      </c>
      <c r="T298" s="946"/>
      <c r="U298" s="946">
        <v>220</v>
      </c>
      <c r="V298" s="946"/>
      <c r="W298" s="946"/>
      <c r="X298" s="946"/>
      <c r="Y298" s="949"/>
      <c r="Z298" s="954" t="s">
        <v>3744</v>
      </c>
      <c r="AA298" s="931">
        <v>4000</v>
      </c>
      <c r="AB298" s="1313">
        <f t="shared" si="66"/>
        <v>4</v>
      </c>
      <c r="AC298" s="953"/>
      <c r="AD298" s="946"/>
      <c r="AE298" s="946"/>
      <c r="AF298" s="946"/>
      <c r="AG298" s="946"/>
      <c r="AH298" s="955"/>
      <c r="AI298" s="1271"/>
      <c r="AJ298" s="1149">
        <v>0</v>
      </c>
      <c r="AK298" s="1150">
        <v>0</v>
      </c>
      <c r="AL298" s="1149">
        <f t="shared" si="67"/>
        <v>0</v>
      </c>
      <c r="AM298" s="1135">
        <f t="shared" si="68"/>
        <v>0</v>
      </c>
      <c r="AN298" s="1328">
        <f t="shared" si="69"/>
        <v>0</v>
      </c>
      <c r="AO298" s="1127">
        <f t="shared" si="64"/>
        <v>0</v>
      </c>
      <c r="AP298" s="1318">
        <f t="shared" si="70"/>
        <v>0</v>
      </c>
      <c r="AQ298" s="1319"/>
      <c r="AR298" s="1139">
        <f t="shared" si="71"/>
        <v>0</v>
      </c>
      <c r="AS298" s="1325">
        <f t="shared" si="72"/>
        <v>0</v>
      </c>
      <c r="AT298" s="1325">
        <f t="shared" si="73"/>
        <v>0</v>
      </c>
      <c r="AU298" s="1325">
        <f t="shared" si="74"/>
        <v>0</v>
      </c>
      <c r="AV298" s="1141">
        <f t="shared" si="75"/>
        <v>0</v>
      </c>
      <c r="AW298" s="1329">
        <v>0</v>
      </c>
      <c r="AX298" s="1141">
        <v>0</v>
      </c>
      <c r="AY298" s="1149">
        <f t="shared" si="76"/>
        <v>0</v>
      </c>
      <c r="AZ298" s="1141">
        <f t="shared" si="77"/>
        <v>0</v>
      </c>
      <c r="BA298" s="1149">
        <f t="shared" si="78"/>
        <v>0</v>
      </c>
      <c r="BB298" s="1141">
        <f t="shared" si="79"/>
        <v>0</v>
      </c>
    </row>
    <row r="299" spans="2:54" ht="14.65" customHeight="1">
      <c r="B299" s="911">
        <v>291</v>
      </c>
      <c r="C299" s="913" t="s">
        <v>3463</v>
      </c>
      <c r="D299" s="931" t="s">
        <v>150</v>
      </c>
      <c r="E299" s="928" t="s">
        <v>7</v>
      </c>
      <c r="F299" s="946"/>
      <c r="G299" s="946"/>
      <c r="H299" s="946"/>
      <c r="I299" s="946" t="s">
        <v>564</v>
      </c>
      <c r="J299" s="931">
        <v>1204</v>
      </c>
      <c r="K299" s="931"/>
      <c r="L299" s="946" t="s">
        <v>3773</v>
      </c>
      <c r="M299" s="931"/>
      <c r="N299" s="947"/>
      <c r="O299" s="931"/>
      <c r="P299" s="948"/>
      <c r="Q299" s="931"/>
      <c r="R299" s="906"/>
      <c r="S299" s="906"/>
      <c r="T299" s="946"/>
      <c r="U299" s="946"/>
      <c r="V299" s="946"/>
      <c r="W299" s="946"/>
      <c r="X299" s="946"/>
      <c r="Y299" s="949"/>
      <c r="Z299" s="954" t="s">
        <v>3744</v>
      </c>
      <c r="AA299" s="931">
        <v>1000</v>
      </c>
      <c r="AB299" s="1313">
        <f t="shared" si="66"/>
        <v>1</v>
      </c>
      <c r="AC299" s="953"/>
      <c r="AD299" s="946"/>
      <c r="AE299" s="946"/>
      <c r="AF299" s="946"/>
      <c r="AG299" s="946"/>
      <c r="AH299" s="955"/>
      <c r="AI299" s="1271"/>
      <c r="AJ299" s="1149"/>
      <c r="AK299" s="1150"/>
      <c r="AL299" s="1149"/>
      <c r="AM299" s="1135"/>
      <c r="AN299" s="1328"/>
      <c r="AO299" s="1127"/>
      <c r="AP299" s="1318"/>
      <c r="AQ299" s="1319"/>
      <c r="AR299" s="1139"/>
      <c r="AS299" s="1325"/>
      <c r="AT299" s="1325"/>
      <c r="AU299" s="1325"/>
      <c r="AV299" s="1141"/>
      <c r="AW299" s="1329"/>
      <c r="AX299" s="1141"/>
      <c r="AY299" s="1149"/>
      <c r="AZ299" s="1141"/>
      <c r="BA299" s="1149"/>
      <c r="BB299" s="1141"/>
    </row>
    <row r="300" spans="2:54" ht="14.65" customHeight="1">
      <c r="B300" s="911">
        <v>292</v>
      </c>
      <c r="C300" s="913" t="s">
        <v>3042</v>
      </c>
      <c r="D300" s="931" t="s">
        <v>150</v>
      </c>
      <c r="E300" s="928" t="s">
        <v>7</v>
      </c>
      <c r="F300" s="946"/>
      <c r="G300" s="946"/>
      <c r="H300" s="946"/>
      <c r="I300" s="946" t="s">
        <v>564</v>
      </c>
      <c r="J300" s="931">
        <v>1204</v>
      </c>
      <c r="K300" s="931"/>
      <c r="L300" s="946" t="s">
        <v>3544</v>
      </c>
      <c r="M300" s="931"/>
      <c r="N300" s="947"/>
      <c r="O300" s="931"/>
      <c r="P300" s="948"/>
      <c r="Q300" s="931"/>
      <c r="R300" s="906"/>
      <c r="S300" s="906"/>
      <c r="T300" s="946"/>
      <c r="U300" s="946"/>
      <c r="V300" s="946"/>
      <c r="W300" s="946"/>
      <c r="X300" s="946"/>
      <c r="Y300" s="949"/>
      <c r="Z300" s="954" t="s">
        <v>3744</v>
      </c>
      <c r="AA300" s="931">
        <v>1000</v>
      </c>
      <c r="AB300" s="1313">
        <f t="shared" si="66"/>
        <v>1</v>
      </c>
      <c r="AC300" s="953"/>
      <c r="AD300" s="946"/>
      <c r="AE300" s="946"/>
      <c r="AF300" s="946"/>
      <c r="AG300" s="946"/>
      <c r="AH300" s="955"/>
      <c r="AI300" s="1271"/>
      <c r="AJ300" s="1149"/>
      <c r="AK300" s="1150"/>
      <c r="AL300" s="1149"/>
      <c r="AM300" s="1135"/>
      <c r="AN300" s="1328"/>
      <c r="AO300" s="1127"/>
      <c r="AP300" s="1318"/>
      <c r="AQ300" s="1319"/>
      <c r="AR300" s="1139"/>
      <c r="AS300" s="1325"/>
      <c r="AT300" s="1325"/>
      <c r="AU300" s="1325"/>
      <c r="AV300" s="1141"/>
      <c r="AW300" s="1329"/>
      <c r="AX300" s="1141"/>
      <c r="AY300" s="1149"/>
      <c r="AZ300" s="1141"/>
      <c r="BA300" s="1149"/>
      <c r="BB300" s="1141"/>
    </row>
    <row r="301" spans="2:54" ht="14.65" customHeight="1">
      <c r="B301" s="911">
        <v>293</v>
      </c>
      <c r="C301" s="913" t="s">
        <v>3463</v>
      </c>
      <c r="D301" s="931" t="s">
        <v>150</v>
      </c>
      <c r="E301" s="928" t="s">
        <v>7</v>
      </c>
      <c r="F301" s="946" t="s">
        <v>237</v>
      </c>
      <c r="G301" s="946"/>
      <c r="H301" s="946"/>
      <c r="I301" s="946" t="s">
        <v>566</v>
      </c>
      <c r="J301" s="931">
        <v>1205</v>
      </c>
      <c r="K301" s="931"/>
      <c r="L301" s="931" t="s">
        <v>103</v>
      </c>
      <c r="M301" s="931">
        <v>100</v>
      </c>
      <c r="N301" s="947" t="s">
        <v>179</v>
      </c>
      <c r="O301" s="931" t="s">
        <v>180</v>
      </c>
      <c r="P301" s="948" t="s">
        <v>155</v>
      </c>
      <c r="Q301" s="931" t="s">
        <v>71</v>
      </c>
      <c r="R301" s="906" t="s">
        <v>303</v>
      </c>
      <c r="S301" s="906" t="s">
        <v>567</v>
      </c>
      <c r="T301" s="946"/>
      <c r="U301" s="946">
        <v>220</v>
      </c>
      <c r="V301" s="946"/>
      <c r="W301" s="946"/>
      <c r="X301" s="946"/>
      <c r="Y301" s="949"/>
      <c r="Z301" s="954" t="s">
        <v>3744</v>
      </c>
      <c r="AA301" s="931">
        <v>4000</v>
      </c>
      <c r="AB301" s="1313">
        <f t="shared" si="66"/>
        <v>4</v>
      </c>
      <c r="AC301" s="953"/>
      <c r="AD301" s="946"/>
      <c r="AE301" s="946"/>
      <c r="AF301" s="946"/>
      <c r="AG301" s="946"/>
      <c r="AH301" s="955"/>
      <c r="AI301" s="1271"/>
      <c r="AJ301" s="1149">
        <v>0</v>
      </c>
      <c r="AK301" s="1150">
        <v>0</v>
      </c>
      <c r="AL301" s="1149">
        <f t="shared" si="67"/>
        <v>0</v>
      </c>
      <c r="AM301" s="1135">
        <f t="shared" si="68"/>
        <v>0</v>
      </c>
      <c r="AN301" s="1328">
        <f t="shared" si="69"/>
        <v>0</v>
      </c>
      <c r="AO301" s="1127">
        <f t="shared" si="64"/>
        <v>0</v>
      </c>
      <c r="AP301" s="1318">
        <f t="shared" si="70"/>
        <v>0</v>
      </c>
      <c r="AQ301" s="1319"/>
      <c r="AR301" s="1139">
        <f t="shared" si="71"/>
        <v>0</v>
      </c>
      <c r="AS301" s="1325">
        <f t="shared" si="72"/>
        <v>0</v>
      </c>
      <c r="AT301" s="1325">
        <f t="shared" si="73"/>
        <v>0</v>
      </c>
      <c r="AU301" s="1325">
        <f t="shared" si="74"/>
        <v>0</v>
      </c>
      <c r="AV301" s="1141">
        <f t="shared" si="75"/>
        <v>0</v>
      </c>
      <c r="AW301" s="1329">
        <v>0</v>
      </c>
      <c r="AX301" s="1141">
        <v>0</v>
      </c>
      <c r="AY301" s="1149">
        <f t="shared" si="76"/>
        <v>0</v>
      </c>
      <c r="AZ301" s="1141">
        <f t="shared" si="77"/>
        <v>0</v>
      </c>
      <c r="BA301" s="1149">
        <f t="shared" si="78"/>
        <v>0</v>
      </c>
      <c r="BB301" s="1141">
        <f t="shared" si="79"/>
        <v>0</v>
      </c>
    </row>
    <row r="302" spans="2:54" ht="14.65" customHeight="1">
      <c r="B302" s="911">
        <v>294</v>
      </c>
      <c r="C302" s="913" t="s">
        <v>3463</v>
      </c>
      <c r="D302" s="931" t="s">
        <v>150</v>
      </c>
      <c r="E302" s="928" t="s">
        <v>7</v>
      </c>
      <c r="F302" s="946"/>
      <c r="G302" s="946"/>
      <c r="H302" s="946"/>
      <c r="I302" s="946" t="s">
        <v>566</v>
      </c>
      <c r="J302" s="931">
        <v>1205</v>
      </c>
      <c r="K302" s="931"/>
      <c r="L302" s="946" t="s">
        <v>3773</v>
      </c>
      <c r="M302" s="931"/>
      <c r="N302" s="947"/>
      <c r="O302" s="931"/>
      <c r="P302" s="948"/>
      <c r="Q302" s="931"/>
      <c r="R302" s="906"/>
      <c r="S302" s="906"/>
      <c r="T302" s="946"/>
      <c r="U302" s="946"/>
      <c r="V302" s="946"/>
      <c r="W302" s="946"/>
      <c r="X302" s="946"/>
      <c r="Y302" s="949"/>
      <c r="Z302" s="954" t="s">
        <v>3744</v>
      </c>
      <c r="AA302" s="931">
        <v>1000</v>
      </c>
      <c r="AB302" s="1313">
        <f t="shared" si="66"/>
        <v>1</v>
      </c>
      <c r="AC302" s="953"/>
      <c r="AD302" s="946"/>
      <c r="AE302" s="946"/>
      <c r="AF302" s="946"/>
      <c r="AG302" s="946"/>
      <c r="AH302" s="955"/>
      <c r="AI302" s="1271"/>
      <c r="AJ302" s="1149"/>
      <c r="AK302" s="1150"/>
      <c r="AL302" s="1149"/>
      <c r="AM302" s="1135"/>
      <c r="AN302" s="1328"/>
      <c r="AO302" s="1127"/>
      <c r="AP302" s="1318"/>
      <c r="AQ302" s="1319"/>
      <c r="AR302" s="1139"/>
      <c r="AS302" s="1325"/>
      <c r="AT302" s="1325"/>
      <c r="AU302" s="1325"/>
      <c r="AV302" s="1141"/>
      <c r="AW302" s="1329"/>
      <c r="AX302" s="1141"/>
      <c r="AY302" s="1149"/>
      <c r="AZ302" s="1141"/>
      <c r="BA302" s="1149"/>
      <c r="BB302" s="1141"/>
    </row>
    <row r="303" spans="2:54" ht="14.65" customHeight="1">
      <c r="B303" s="911">
        <v>295</v>
      </c>
      <c r="C303" s="913" t="s">
        <v>3042</v>
      </c>
      <c r="D303" s="931" t="s">
        <v>150</v>
      </c>
      <c r="E303" s="928" t="s">
        <v>7</v>
      </c>
      <c r="F303" s="946"/>
      <c r="G303" s="946"/>
      <c r="H303" s="946"/>
      <c r="I303" s="946" t="s">
        <v>566</v>
      </c>
      <c r="J303" s="931">
        <v>1205</v>
      </c>
      <c r="K303" s="931"/>
      <c r="L303" s="946" t="s">
        <v>3544</v>
      </c>
      <c r="M303" s="931"/>
      <c r="N303" s="947"/>
      <c r="O303" s="931"/>
      <c r="P303" s="948"/>
      <c r="Q303" s="931"/>
      <c r="R303" s="906"/>
      <c r="S303" s="906"/>
      <c r="T303" s="946"/>
      <c r="U303" s="946"/>
      <c r="V303" s="946"/>
      <c r="W303" s="946"/>
      <c r="X303" s="946"/>
      <c r="Y303" s="949"/>
      <c r="Z303" s="954" t="s">
        <v>3744</v>
      </c>
      <c r="AA303" s="931">
        <v>1000</v>
      </c>
      <c r="AB303" s="1313">
        <f t="shared" si="66"/>
        <v>1</v>
      </c>
      <c r="AC303" s="953"/>
      <c r="AD303" s="946"/>
      <c r="AE303" s="946"/>
      <c r="AF303" s="946"/>
      <c r="AG303" s="946"/>
      <c r="AH303" s="955"/>
      <c r="AI303" s="1271"/>
      <c r="AJ303" s="1149"/>
      <c r="AK303" s="1150"/>
      <c r="AL303" s="1149"/>
      <c r="AM303" s="1135"/>
      <c r="AN303" s="1328"/>
      <c r="AO303" s="1127"/>
      <c r="AP303" s="1318"/>
      <c r="AQ303" s="1319"/>
      <c r="AR303" s="1139"/>
      <c r="AS303" s="1325"/>
      <c r="AT303" s="1325"/>
      <c r="AU303" s="1325"/>
      <c r="AV303" s="1141"/>
      <c r="AW303" s="1329"/>
      <c r="AX303" s="1141"/>
      <c r="AY303" s="1149"/>
      <c r="AZ303" s="1141"/>
      <c r="BA303" s="1149"/>
      <c r="BB303" s="1141"/>
    </row>
    <row r="304" spans="2:54" ht="14.65" customHeight="1">
      <c r="B304" s="911">
        <v>296</v>
      </c>
      <c r="C304" s="913" t="s">
        <v>3463</v>
      </c>
      <c r="D304" s="931" t="s">
        <v>150</v>
      </c>
      <c r="E304" s="928" t="s">
        <v>7</v>
      </c>
      <c r="F304" s="946" t="s">
        <v>237</v>
      </c>
      <c r="G304" s="946"/>
      <c r="H304" s="946"/>
      <c r="I304" s="946" t="s">
        <v>568</v>
      </c>
      <c r="J304" s="931">
        <v>1206</v>
      </c>
      <c r="K304" s="931"/>
      <c r="L304" s="931" t="s">
        <v>103</v>
      </c>
      <c r="M304" s="931">
        <v>100</v>
      </c>
      <c r="N304" s="947" t="s">
        <v>179</v>
      </c>
      <c r="O304" s="931" t="s">
        <v>180</v>
      </c>
      <c r="P304" s="948" t="s">
        <v>155</v>
      </c>
      <c r="Q304" s="931" t="s">
        <v>71</v>
      </c>
      <c r="R304" s="906" t="s">
        <v>303</v>
      </c>
      <c r="S304" s="906" t="s">
        <v>569</v>
      </c>
      <c r="T304" s="946"/>
      <c r="U304" s="946">
        <v>220</v>
      </c>
      <c r="V304" s="946"/>
      <c r="W304" s="946"/>
      <c r="X304" s="946"/>
      <c r="Y304" s="949"/>
      <c r="Z304" s="954" t="s">
        <v>3744</v>
      </c>
      <c r="AA304" s="931">
        <v>4000</v>
      </c>
      <c r="AB304" s="1313">
        <f t="shared" si="66"/>
        <v>4</v>
      </c>
      <c r="AC304" s="953"/>
      <c r="AD304" s="946"/>
      <c r="AE304" s="946"/>
      <c r="AF304" s="946"/>
      <c r="AG304" s="946"/>
      <c r="AH304" s="955"/>
      <c r="AI304" s="1271"/>
      <c r="AJ304" s="1149">
        <v>0</v>
      </c>
      <c r="AK304" s="1150">
        <v>0</v>
      </c>
      <c r="AL304" s="1149">
        <f t="shared" si="67"/>
        <v>0</v>
      </c>
      <c r="AM304" s="1135">
        <f t="shared" si="68"/>
        <v>0</v>
      </c>
      <c r="AN304" s="1328">
        <f t="shared" si="69"/>
        <v>0</v>
      </c>
      <c r="AO304" s="1127">
        <f t="shared" si="64"/>
        <v>0</v>
      </c>
      <c r="AP304" s="1318">
        <f t="shared" si="70"/>
        <v>0</v>
      </c>
      <c r="AQ304" s="1319"/>
      <c r="AR304" s="1139">
        <f t="shared" si="71"/>
        <v>0</v>
      </c>
      <c r="AS304" s="1325">
        <f t="shared" si="72"/>
        <v>0</v>
      </c>
      <c r="AT304" s="1325">
        <f t="shared" si="73"/>
        <v>0</v>
      </c>
      <c r="AU304" s="1325">
        <f t="shared" si="74"/>
        <v>0</v>
      </c>
      <c r="AV304" s="1141">
        <f t="shared" si="75"/>
        <v>0</v>
      </c>
      <c r="AW304" s="1329">
        <v>0</v>
      </c>
      <c r="AX304" s="1141">
        <v>0</v>
      </c>
      <c r="AY304" s="1149">
        <f t="shared" si="76"/>
        <v>0</v>
      </c>
      <c r="AZ304" s="1141">
        <f t="shared" si="77"/>
        <v>0</v>
      </c>
      <c r="BA304" s="1149">
        <f t="shared" si="78"/>
        <v>0</v>
      </c>
      <c r="BB304" s="1141">
        <f t="shared" si="79"/>
        <v>0</v>
      </c>
    </row>
    <row r="305" spans="2:54" ht="14.65" customHeight="1">
      <c r="B305" s="911">
        <v>297</v>
      </c>
      <c r="C305" s="913" t="s">
        <v>3463</v>
      </c>
      <c r="D305" s="931" t="s">
        <v>150</v>
      </c>
      <c r="E305" s="928" t="s">
        <v>7</v>
      </c>
      <c r="F305" s="946"/>
      <c r="G305" s="946"/>
      <c r="H305" s="946"/>
      <c r="I305" s="946" t="s">
        <v>568</v>
      </c>
      <c r="J305" s="931">
        <v>1206</v>
      </c>
      <c r="K305" s="931"/>
      <c r="L305" s="946" t="s">
        <v>3773</v>
      </c>
      <c r="M305" s="931"/>
      <c r="N305" s="947"/>
      <c r="O305" s="931"/>
      <c r="P305" s="948"/>
      <c r="Q305" s="931"/>
      <c r="R305" s="906"/>
      <c r="S305" s="906"/>
      <c r="T305" s="946"/>
      <c r="U305" s="946"/>
      <c r="V305" s="946"/>
      <c r="W305" s="946"/>
      <c r="X305" s="946"/>
      <c r="Y305" s="949"/>
      <c r="Z305" s="954" t="s">
        <v>3744</v>
      </c>
      <c r="AA305" s="931">
        <v>1000</v>
      </c>
      <c r="AB305" s="1313">
        <f t="shared" si="66"/>
        <v>1</v>
      </c>
      <c r="AC305" s="953"/>
      <c r="AD305" s="946"/>
      <c r="AE305" s="946"/>
      <c r="AF305" s="946"/>
      <c r="AG305" s="946"/>
      <c r="AH305" s="955"/>
      <c r="AI305" s="1271"/>
      <c r="AJ305" s="1149"/>
      <c r="AK305" s="1150"/>
      <c r="AL305" s="1149"/>
      <c r="AM305" s="1135"/>
      <c r="AN305" s="1328"/>
      <c r="AO305" s="1127"/>
      <c r="AP305" s="1318"/>
      <c r="AQ305" s="1319"/>
      <c r="AR305" s="1139"/>
      <c r="AS305" s="1325"/>
      <c r="AT305" s="1325"/>
      <c r="AU305" s="1325"/>
      <c r="AV305" s="1141"/>
      <c r="AW305" s="1329"/>
      <c r="AX305" s="1141"/>
      <c r="AY305" s="1149"/>
      <c r="AZ305" s="1141"/>
      <c r="BA305" s="1149"/>
      <c r="BB305" s="1141"/>
    </row>
    <row r="306" spans="2:54" ht="14.65" customHeight="1">
      <c r="B306" s="911">
        <v>298</v>
      </c>
      <c r="C306" s="913" t="s">
        <v>3042</v>
      </c>
      <c r="D306" s="931" t="s">
        <v>150</v>
      </c>
      <c r="E306" s="928" t="s">
        <v>7</v>
      </c>
      <c r="F306" s="946"/>
      <c r="G306" s="946"/>
      <c r="H306" s="946"/>
      <c r="I306" s="946" t="s">
        <v>568</v>
      </c>
      <c r="J306" s="931">
        <v>1206</v>
      </c>
      <c r="K306" s="931"/>
      <c r="L306" s="946" t="s">
        <v>3544</v>
      </c>
      <c r="M306" s="931"/>
      <c r="N306" s="947"/>
      <c r="O306" s="931"/>
      <c r="P306" s="948"/>
      <c r="Q306" s="931"/>
      <c r="R306" s="906"/>
      <c r="S306" s="906"/>
      <c r="T306" s="946"/>
      <c r="U306" s="946"/>
      <c r="V306" s="946"/>
      <c r="W306" s="946"/>
      <c r="X306" s="946"/>
      <c r="Y306" s="949"/>
      <c r="Z306" s="954" t="s">
        <v>3744</v>
      </c>
      <c r="AA306" s="931">
        <v>1000</v>
      </c>
      <c r="AB306" s="1313">
        <f t="shared" si="66"/>
        <v>1</v>
      </c>
      <c r="AC306" s="953"/>
      <c r="AD306" s="946"/>
      <c r="AE306" s="946"/>
      <c r="AF306" s="946"/>
      <c r="AG306" s="946"/>
      <c r="AH306" s="955"/>
      <c r="AI306" s="1271"/>
      <c r="AJ306" s="1149"/>
      <c r="AK306" s="1150"/>
      <c r="AL306" s="1149"/>
      <c r="AM306" s="1135"/>
      <c r="AN306" s="1328"/>
      <c r="AO306" s="1127"/>
      <c r="AP306" s="1318"/>
      <c r="AQ306" s="1319"/>
      <c r="AR306" s="1139"/>
      <c r="AS306" s="1325"/>
      <c r="AT306" s="1325"/>
      <c r="AU306" s="1325"/>
      <c r="AV306" s="1141"/>
      <c r="AW306" s="1329"/>
      <c r="AX306" s="1141"/>
      <c r="AY306" s="1149"/>
      <c r="AZ306" s="1141"/>
      <c r="BA306" s="1149"/>
      <c r="BB306" s="1141"/>
    </row>
    <row r="307" spans="2:54" ht="14.65" customHeight="1">
      <c r="B307" s="911">
        <v>299</v>
      </c>
      <c r="C307" s="913" t="s">
        <v>3463</v>
      </c>
      <c r="D307" s="931" t="s">
        <v>150</v>
      </c>
      <c r="E307" s="928" t="s">
        <v>7</v>
      </c>
      <c r="F307" s="946" t="s">
        <v>237</v>
      </c>
      <c r="G307" s="946"/>
      <c r="H307" s="946"/>
      <c r="I307" s="946" t="s">
        <v>570</v>
      </c>
      <c r="J307" s="931">
        <v>1207</v>
      </c>
      <c r="K307" s="931"/>
      <c r="L307" s="931" t="s">
        <v>103</v>
      </c>
      <c r="M307" s="931">
        <v>100</v>
      </c>
      <c r="N307" s="947" t="s">
        <v>179</v>
      </c>
      <c r="O307" s="931" t="s">
        <v>180</v>
      </c>
      <c r="P307" s="948" t="s">
        <v>155</v>
      </c>
      <c r="Q307" s="931" t="s">
        <v>71</v>
      </c>
      <c r="R307" s="906" t="s">
        <v>303</v>
      </c>
      <c r="S307" s="906" t="s">
        <v>571</v>
      </c>
      <c r="T307" s="946"/>
      <c r="U307" s="946">
        <v>220</v>
      </c>
      <c r="V307" s="946"/>
      <c r="W307" s="946"/>
      <c r="X307" s="946"/>
      <c r="Y307" s="949"/>
      <c r="Z307" s="954" t="s">
        <v>3744</v>
      </c>
      <c r="AA307" s="931">
        <v>4000</v>
      </c>
      <c r="AB307" s="1313">
        <f t="shared" si="66"/>
        <v>4</v>
      </c>
      <c r="AC307" s="953"/>
      <c r="AD307" s="946"/>
      <c r="AE307" s="946"/>
      <c r="AF307" s="946"/>
      <c r="AG307" s="946"/>
      <c r="AH307" s="955"/>
      <c r="AI307" s="1271"/>
      <c r="AJ307" s="1149">
        <v>0</v>
      </c>
      <c r="AK307" s="1150">
        <v>0</v>
      </c>
      <c r="AL307" s="1149">
        <f t="shared" si="67"/>
        <v>0</v>
      </c>
      <c r="AM307" s="1135">
        <f t="shared" si="68"/>
        <v>0</v>
      </c>
      <c r="AN307" s="1328">
        <f t="shared" si="69"/>
        <v>0</v>
      </c>
      <c r="AO307" s="1127">
        <f t="shared" si="64"/>
        <v>0</v>
      </c>
      <c r="AP307" s="1318">
        <f t="shared" si="70"/>
        <v>0</v>
      </c>
      <c r="AQ307" s="1319"/>
      <c r="AR307" s="1139">
        <f t="shared" si="71"/>
        <v>0</v>
      </c>
      <c r="AS307" s="1325">
        <f t="shared" si="72"/>
        <v>0</v>
      </c>
      <c r="AT307" s="1325">
        <f t="shared" si="73"/>
        <v>0</v>
      </c>
      <c r="AU307" s="1325">
        <f t="shared" si="74"/>
        <v>0</v>
      </c>
      <c r="AV307" s="1141">
        <f t="shared" si="75"/>
        <v>0</v>
      </c>
      <c r="AW307" s="1329">
        <v>0</v>
      </c>
      <c r="AX307" s="1141">
        <v>0</v>
      </c>
      <c r="AY307" s="1149">
        <f t="shared" si="76"/>
        <v>0</v>
      </c>
      <c r="AZ307" s="1141">
        <f t="shared" si="77"/>
        <v>0</v>
      </c>
      <c r="BA307" s="1149">
        <f t="shared" si="78"/>
        <v>0</v>
      </c>
      <c r="BB307" s="1141">
        <f t="shared" si="79"/>
        <v>0</v>
      </c>
    </row>
    <row r="308" spans="2:54" ht="14.65" customHeight="1">
      <c r="B308" s="911">
        <v>300</v>
      </c>
      <c r="C308" s="913" t="s">
        <v>3463</v>
      </c>
      <c r="D308" s="931" t="s">
        <v>150</v>
      </c>
      <c r="E308" s="928" t="s">
        <v>7</v>
      </c>
      <c r="F308" s="946"/>
      <c r="G308" s="946"/>
      <c r="H308" s="946"/>
      <c r="I308" s="946" t="s">
        <v>570</v>
      </c>
      <c r="J308" s="931">
        <v>1207</v>
      </c>
      <c r="K308" s="931"/>
      <c r="L308" s="946" t="s">
        <v>3773</v>
      </c>
      <c r="M308" s="931"/>
      <c r="N308" s="947"/>
      <c r="O308" s="931"/>
      <c r="P308" s="948"/>
      <c r="Q308" s="931"/>
      <c r="R308" s="906"/>
      <c r="S308" s="906"/>
      <c r="T308" s="946"/>
      <c r="U308" s="946"/>
      <c r="V308" s="946"/>
      <c r="W308" s="946"/>
      <c r="X308" s="946"/>
      <c r="Y308" s="949"/>
      <c r="Z308" s="954" t="s">
        <v>3744</v>
      </c>
      <c r="AA308" s="931">
        <v>1000</v>
      </c>
      <c r="AB308" s="1313">
        <f t="shared" si="66"/>
        <v>1</v>
      </c>
      <c r="AC308" s="953"/>
      <c r="AD308" s="946"/>
      <c r="AE308" s="946"/>
      <c r="AF308" s="946"/>
      <c r="AG308" s="946"/>
      <c r="AH308" s="955"/>
      <c r="AI308" s="1271"/>
      <c r="AJ308" s="1149"/>
      <c r="AK308" s="1150"/>
      <c r="AL308" s="1149"/>
      <c r="AM308" s="1135"/>
      <c r="AN308" s="1328"/>
      <c r="AO308" s="1127"/>
      <c r="AP308" s="1318"/>
      <c r="AQ308" s="1319"/>
      <c r="AR308" s="1139"/>
      <c r="AS308" s="1325"/>
      <c r="AT308" s="1325"/>
      <c r="AU308" s="1325"/>
      <c r="AV308" s="1141"/>
      <c r="AW308" s="1329"/>
      <c r="AX308" s="1141"/>
      <c r="AY308" s="1149"/>
      <c r="AZ308" s="1141"/>
      <c r="BA308" s="1149"/>
      <c r="BB308" s="1141"/>
    </row>
    <row r="309" spans="2:54" ht="14.65" customHeight="1">
      <c r="B309" s="911">
        <v>301</v>
      </c>
      <c r="C309" s="913" t="s">
        <v>3042</v>
      </c>
      <c r="D309" s="931" t="s">
        <v>150</v>
      </c>
      <c r="E309" s="928" t="s">
        <v>7</v>
      </c>
      <c r="F309" s="946"/>
      <c r="G309" s="946"/>
      <c r="H309" s="946"/>
      <c r="I309" s="946" t="s">
        <v>570</v>
      </c>
      <c r="J309" s="931">
        <v>1207</v>
      </c>
      <c r="K309" s="931"/>
      <c r="L309" s="946" t="s">
        <v>3544</v>
      </c>
      <c r="M309" s="931"/>
      <c r="N309" s="947"/>
      <c r="O309" s="931"/>
      <c r="P309" s="948"/>
      <c r="Q309" s="931"/>
      <c r="R309" s="906"/>
      <c r="S309" s="906"/>
      <c r="T309" s="946"/>
      <c r="U309" s="946"/>
      <c r="V309" s="946"/>
      <c r="W309" s="946"/>
      <c r="X309" s="946"/>
      <c r="Y309" s="949"/>
      <c r="Z309" s="954" t="s">
        <v>3744</v>
      </c>
      <c r="AA309" s="931">
        <v>1000</v>
      </c>
      <c r="AB309" s="1313">
        <f t="shared" si="66"/>
        <v>1</v>
      </c>
      <c r="AC309" s="953"/>
      <c r="AD309" s="946"/>
      <c r="AE309" s="946"/>
      <c r="AF309" s="946"/>
      <c r="AG309" s="946"/>
      <c r="AH309" s="955"/>
      <c r="AI309" s="1271"/>
      <c r="AJ309" s="1149"/>
      <c r="AK309" s="1150"/>
      <c r="AL309" s="1149"/>
      <c r="AM309" s="1135"/>
      <c r="AN309" s="1328"/>
      <c r="AO309" s="1127"/>
      <c r="AP309" s="1318"/>
      <c r="AQ309" s="1319"/>
      <c r="AR309" s="1139"/>
      <c r="AS309" s="1325"/>
      <c r="AT309" s="1325"/>
      <c r="AU309" s="1325"/>
      <c r="AV309" s="1141"/>
      <c r="AW309" s="1329"/>
      <c r="AX309" s="1141"/>
      <c r="AY309" s="1149"/>
      <c r="AZ309" s="1141"/>
      <c r="BA309" s="1149"/>
      <c r="BB309" s="1141"/>
    </row>
    <row r="310" spans="2:54" ht="14.65" customHeight="1">
      <c r="B310" s="911">
        <v>302</v>
      </c>
      <c r="C310" s="913" t="s">
        <v>3463</v>
      </c>
      <c r="D310" s="931" t="s">
        <v>150</v>
      </c>
      <c r="E310" s="928" t="s">
        <v>7</v>
      </c>
      <c r="F310" s="946" t="s">
        <v>237</v>
      </c>
      <c r="G310" s="946"/>
      <c r="H310" s="946"/>
      <c r="I310" s="946" t="s">
        <v>572</v>
      </c>
      <c r="J310" s="931">
        <v>1208</v>
      </c>
      <c r="K310" s="931"/>
      <c r="L310" s="931" t="s">
        <v>103</v>
      </c>
      <c r="M310" s="931">
        <v>100</v>
      </c>
      <c r="N310" s="947" t="s">
        <v>179</v>
      </c>
      <c r="O310" s="931" t="s">
        <v>180</v>
      </c>
      <c r="P310" s="948" t="s">
        <v>155</v>
      </c>
      <c r="Q310" s="931" t="s">
        <v>71</v>
      </c>
      <c r="R310" s="906" t="s">
        <v>303</v>
      </c>
      <c r="S310" s="906" t="s">
        <v>573</v>
      </c>
      <c r="T310" s="946"/>
      <c r="U310" s="946">
        <v>220</v>
      </c>
      <c r="V310" s="946"/>
      <c r="W310" s="946"/>
      <c r="X310" s="946"/>
      <c r="Y310" s="949"/>
      <c r="Z310" s="954" t="s">
        <v>3744</v>
      </c>
      <c r="AA310" s="931">
        <v>4000</v>
      </c>
      <c r="AB310" s="1313">
        <f t="shared" si="66"/>
        <v>4</v>
      </c>
      <c r="AC310" s="953"/>
      <c r="AD310" s="946"/>
      <c r="AE310" s="946"/>
      <c r="AF310" s="946"/>
      <c r="AG310" s="946"/>
      <c r="AH310" s="955"/>
      <c r="AI310" s="1271"/>
      <c r="AJ310" s="1149">
        <v>0</v>
      </c>
      <c r="AK310" s="1150">
        <v>0</v>
      </c>
      <c r="AL310" s="1149">
        <f t="shared" si="67"/>
        <v>0</v>
      </c>
      <c r="AM310" s="1135">
        <f t="shared" si="68"/>
        <v>0</v>
      </c>
      <c r="AN310" s="1328">
        <f t="shared" si="69"/>
        <v>0</v>
      </c>
      <c r="AO310" s="1127">
        <f t="shared" si="64"/>
        <v>0</v>
      </c>
      <c r="AP310" s="1318">
        <f t="shared" si="70"/>
        <v>0</v>
      </c>
      <c r="AQ310" s="1319"/>
      <c r="AR310" s="1139">
        <f t="shared" si="71"/>
        <v>0</v>
      </c>
      <c r="AS310" s="1325">
        <f t="shared" si="72"/>
        <v>0</v>
      </c>
      <c r="AT310" s="1325">
        <f t="shared" si="73"/>
        <v>0</v>
      </c>
      <c r="AU310" s="1325">
        <f t="shared" si="74"/>
        <v>0</v>
      </c>
      <c r="AV310" s="1141">
        <f t="shared" si="75"/>
        <v>0</v>
      </c>
      <c r="AW310" s="1329">
        <v>0</v>
      </c>
      <c r="AX310" s="1141">
        <v>0</v>
      </c>
      <c r="AY310" s="1149">
        <f t="shared" si="76"/>
        <v>0</v>
      </c>
      <c r="AZ310" s="1141">
        <f t="shared" si="77"/>
        <v>0</v>
      </c>
      <c r="BA310" s="1149">
        <f t="shared" si="78"/>
        <v>0</v>
      </c>
      <c r="BB310" s="1141">
        <f t="shared" si="79"/>
        <v>0</v>
      </c>
    </row>
    <row r="311" spans="2:54" ht="14.65" customHeight="1">
      <c r="B311" s="911">
        <v>303</v>
      </c>
      <c r="C311" s="913" t="s">
        <v>3463</v>
      </c>
      <c r="D311" s="931" t="s">
        <v>150</v>
      </c>
      <c r="E311" s="928" t="s">
        <v>7</v>
      </c>
      <c r="F311" s="946"/>
      <c r="G311" s="946"/>
      <c r="H311" s="946"/>
      <c r="I311" s="946" t="s">
        <v>572</v>
      </c>
      <c r="J311" s="931">
        <v>1208</v>
      </c>
      <c r="K311" s="931"/>
      <c r="L311" s="946" t="s">
        <v>3773</v>
      </c>
      <c r="M311" s="931"/>
      <c r="N311" s="947"/>
      <c r="O311" s="931"/>
      <c r="P311" s="948"/>
      <c r="Q311" s="931"/>
      <c r="R311" s="906"/>
      <c r="S311" s="906"/>
      <c r="T311" s="946"/>
      <c r="U311" s="946"/>
      <c r="V311" s="946"/>
      <c r="W311" s="946"/>
      <c r="X311" s="946"/>
      <c r="Y311" s="949"/>
      <c r="Z311" s="954" t="s">
        <v>3744</v>
      </c>
      <c r="AA311" s="931">
        <v>1000</v>
      </c>
      <c r="AB311" s="1313">
        <f t="shared" si="66"/>
        <v>1</v>
      </c>
      <c r="AC311" s="953"/>
      <c r="AD311" s="946"/>
      <c r="AE311" s="946"/>
      <c r="AF311" s="946"/>
      <c r="AG311" s="946"/>
      <c r="AH311" s="955"/>
      <c r="AI311" s="1271"/>
      <c r="AJ311" s="1149"/>
      <c r="AK311" s="1150"/>
      <c r="AL311" s="1149"/>
      <c r="AM311" s="1135"/>
      <c r="AN311" s="1328"/>
      <c r="AO311" s="1127"/>
      <c r="AP311" s="1318"/>
      <c r="AQ311" s="1319"/>
      <c r="AR311" s="1139"/>
      <c r="AS311" s="1325"/>
      <c r="AT311" s="1325"/>
      <c r="AU311" s="1325"/>
      <c r="AV311" s="1141"/>
      <c r="AW311" s="1329"/>
      <c r="AX311" s="1141"/>
      <c r="AY311" s="1149"/>
      <c r="AZ311" s="1141"/>
      <c r="BA311" s="1149"/>
      <c r="BB311" s="1141"/>
    </row>
    <row r="312" spans="2:54" ht="14.65" customHeight="1">
      <c r="B312" s="911">
        <v>304</v>
      </c>
      <c r="C312" s="913" t="s">
        <v>3042</v>
      </c>
      <c r="D312" s="931" t="s">
        <v>150</v>
      </c>
      <c r="E312" s="928" t="s">
        <v>7</v>
      </c>
      <c r="F312" s="946"/>
      <c r="G312" s="946"/>
      <c r="H312" s="946"/>
      <c r="I312" s="946" t="s">
        <v>572</v>
      </c>
      <c r="J312" s="931">
        <v>1208</v>
      </c>
      <c r="K312" s="931"/>
      <c r="L312" s="946" t="s">
        <v>3544</v>
      </c>
      <c r="M312" s="931"/>
      <c r="N312" s="947"/>
      <c r="O312" s="931"/>
      <c r="P312" s="948"/>
      <c r="Q312" s="931"/>
      <c r="R312" s="906"/>
      <c r="S312" s="906"/>
      <c r="T312" s="946"/>
      <c r="U312" s="946"/>
      <c r="V312" s="946"/>
      <c r="W312" s="946"/>
      <c r="X312" s="946"/>
      <c r="Y312" s="949"/>
      <c r="Z312" s="954" t="s">
        <v>3744</v>
      </c>
      <c r="AA312" s="931">
        <v>1000</v>
      </c>
      <c r="AB312" s="1313">
        <f t="shared" si="66"/>
        <v>1</v>
      </c>
      <c r="AC312" s="953"/>
      <c r="AD312" s="946"/>
      <c r="AE312" s="946"/>
      <c r="AF312" s="946"/>
      <c r="AG312" s="946"/>
      <c r="AH312" s="955"/>
      <c r="AI312" s="1271"/>
      <c r="AJ312" s="1149"/>
      <c r="AK312" s="1150"/>
      <c r="AL312" s="1149"/>
      <c r="AM312" s="1135"/>
      <c r="AN312" s="1328"/>
      <c r="AO312" s="1127"/>
      <c r="AP312" s="1318"/>
      <c r="AQ312" s="1319"/>
      <c r="AR312" s="1139"/>
      <c r="AS312" s="1325"/>
      <c r="AT312" s="1325"/>
      <c r="AU312" s="1325"/>
      <c r="AV312" s="1141"/>
      <c r="AW312" s="1329"/>
      <c r="AX312" s="1141"/>
      <c r="AY312" s="1149"/>
      <c r="AZ312" s="1141"/>
      <c r="BA312" s="1149"/>
      <c r="BB312" s="1141"/>
    </row>
    <row r="313" spans="2:54" ht="14.65" customHeight="1">
      <c r="B313" s="911">
        <v>305</v>
      </c>
      <c r="C313" s="913" t="s">
        <v>3463</v>
      </c>
      <c r="D313" s="931" t="s">
        <v>150</v>
      </c>
      <c r="E313" s="928" t="s">
        <v>7</v>
      </c>
      <c r="F313" s="946" t="s">
        <v>237</v>
      </c>
      <c r="G313" s="946"/>
      <c r="H313" s="946"/>
      <c r="I313" s="946" t="s">
        <v>574</v>
      </c>
      <c r="J313" s="931">
        <v>1209</v>
      </c>
      <c r="K313" s="931"/>
      <c r="L313" s="931" t="s">
        <v>103</v>
      </c>
      <c r="M313" s="931">
        <v>100</v>
      </c>
      <c r="N313" s="947" t="s">
        <v>179</v>
      </c>
      <c r="O313" s="931" t="s">
        <v>180</v>
      </c>
      <c r="P313" s="948" t="s">
        <v>155</v>
      </c>
      <c r="Q313" s="931" t="s">
        <v>71</v>
      </c>
      <c r="R313" s="906" t="s">
        <v>303</v>
      </c>
      <c r="S313" s="906" t="s">
        <v>575</v>
      </c>
      <c r="T313" s="946"/>
      <c r="U313" s="946">
        <v>220</v>
      </c>
      <c r="V313" s="946"/>
      <c r="W313" s="946"/>
      <c r="X313" s="946"/>
      <c r="Y313" s="949"/>
      <c r="Z313" s="954" t="s">
        <v>3744</v>
      </c>
      <c r="AA313" s="931">
        <v>4000</v>
      </c>
      <c r="AB313" s="1313">
        <f t="shared" si="66"/>
        <v>4</v>
      </c>
      <c r="AC313" s="953"/>
      <c r="AD313" s="946"/>
      <c r="AE313" s="946"/>
      <c r="AF313" s="946"/>
      <c r="AG313" s="946"/>
      <c r="AH313" s="955"/>
      <c r="AI313" s="1271"/>
      <c r="AJ313" s="1149">
        <v>0</v>
      </c>
      <c r="AK313" s="1150">
        <v>0</v>
      </c>
      <c r="AL313" s="1149">
        <f t="shared" si="67"/>
        <v>0</v>
      </c>
      <c r="AM313" s="1135">
        <f t="shared" si="68"/>
        <v>0</v>
      </c>
      <c r="AN313" s="1328">
        <f t="shared" si="69"/>
        <v>0</v>
      </c>
      <c r="AO313" s="1127">
        <f t="shared" si="64"/>
        <v>0</v>
      </c>
      <c r="AP313" s="1318">
        <f t="shared" si="70"/>
        <v>0</v>
      </c>
      <c r="AQ313" s="1319"/>
      <c r="AR313" s="1139">
        <f t="shared" si="71"/>
        <v>0</v>
      </c>
      <c r="AS313" s="1325">
        <f t="shared" si="72"/>
        <v>0</v>
      </c>
      <c r="AT313" s="1325">
        <f t="shared" si="73"/>
        <v>0</v>
      </c>
      <c r="AU313" s="1325">
        <f t="shared" si="74"/>
        <v>0</v>
      </c>
      <c r="AV313" s="1141">
        <f t="shared" si="75"/>
        <v>0</v>
      </c>
      <c r="AW313" s="1329">
        <v>0</v>
      </c>
      <c r="AX313" s="1141">
        <v>0</v>
      </c>
      <c r="AY313" s="1149">
        <f t="shared" si="76"/>
        <v>0</v>
      </c>
      <c r="AZ313" s="1141">
        <f t="shared" si="77"/>
        <v>0</v>
      </c>
      <c r="BA313" s="1149">
        <f t="shared" si="78"/>
        <v>0</v>
      </c>
      <c r="BB313" s="1141">
        <f t="shared" si="79"/>
        <v>0</v>
      </c>
    </row>
    <row r="314" spans="2:54" ht="14.65" customHeight="1">
      <c r="B314" s="911">
        <v>306</v>
      </c>
      <c r="C314" s="913" t="s">
        <v>3463</v>
      </c>
      <c r="D314" s="931" t="s">
        <v>150</v>
      </c>
      <c r="E314" s="928" t="s">
        <v>7</v>
      </c>
      <c r="F314" s="946"/>
      <c r="G314" s="946"/>
      <c r="H314" s="946"/>
      <c r="I314" s="946" t="s">
        <v>574</v>
      </c>
      <c r="J314" s="931">
        <v>1209</v>
      </c>
      <c r="K314" s="931"/>
      <c r="L314" s="946" t="s">
        <v>3773</v>
      </c>
      <c r="M314" s="931"/>
      <c r="N314" s="947"/>
      <c r="O314" s="931"/>
      <c r="P314" s="948"/>
      <c r="Q314" s="931"/>
      <c r="R314" s="906"/>
      <c r="S314" s="906"/>
      <c r="T314" s="946"/>
      <c r="U314" s="946"/>
      <c r="V314" s="946"/>
      <c r="W314" s="946"/>
      <c r="X314" s="946"/>
      <c r="Y314" s="949"/>
      <c r="Z314" s="954" t="s">
        <v>3744</v>
      </c>
      <c r="AA314" s="931">
        <v>1000</v>
      </c>
      <c r="AB314" s="1313">
        <f t="shared" si="66"/>
        <v>1</v>
      </c>
      <c r="AC314" s="953"/>
      <c r="AD314" s="946"/>
      <c r="AE314" s="946"/>
      <c r="AF314" s="946"/>
      <c r="AG314" s="946"/>
      <c r="AH314" s="955"/>
      <c r="AI314" s="1271"/>
      <c r="AJ314" s="1149"/>
      <c r="AK314" s="1150"/>
      <c r="AL314" s="1149"/>
      <c r="AM314" s="1135"/>
      <c r="AN314" s="1328"/>
      <c r="AO314" s="1127"/>
      <c r="AP314" s="1318"/>
      <c r="AQ314" s="1319"/>
      <c r="AR314" s="1139"/>
      <c r="AS314" s="1325"/>
      <c r="AT314" s="1325"/>
      <c r="AU314" s="1325"/>
      <c r="AV314" s="1141"/>
      <c r="AW314" s="1329"/>
      <c r="AX314" s="1141"/>
      <c r="AY314" s="1149"/>
      <c r="AZ314" s="1141"/>
      <c r="BA314" s="1149"/>
      <c r="BB314" s="1141"/>
    </row>
    <row r="315" spans="2:54" ht="14.65" customHeight="1">
      <c r="B315" s="911">
        <v>307</v>
      </c>
      <c r="C315" s="913" t="s">
        <v>3042</v>
      </c>
      <c r="D315" s="931" t="s">
        <v>150</v>
      </c>
      <c r="E315" s="928" t="s">
        <v>7</v>
      </c>
      <c r="F315" s="946"/>
      <c r="G315" s="946"/>
      <c r="H315" s="946"/>
      <c r="I315" s="946" t="s">
        <v>574</v>
      </c>
      <c r="J315" s="931">
        <v>1209</v>
      </c>
      <c r="K315" s="931"/>
      <c r="L315" s="946" t="s">
        <v>3544</v>
      </c>
      <c r="M315" s="931"/>
      <c r="N315" s="947"/>
      <c r="O315" s="931"/>
      <c r="P315" s="948"/>
      <c r="Q315" s="931"/>
      <c r="R315" s="906"/>
      <c r="S315" s="906"/>
      <c r="T315" s="946"/>
      <c r="U315" s="946"/>
      <c r="V315" s="946"/>
      <c r="W315" s="946"/>
      <c r="X315" s="946"/>
      <c r="Y315" s="949"/>
      <c r="Z315" s="954" t="s">
        <v>3744</v>
      </c>
      <c r="AA315" s="931">
        <v>1000</v>
      </c>
      <c r="AB315" s="1313">
        <f t="shared" si="66"/>
        <v>1</v>
      </c>
      <c r="AC315" s="953"/>
      <c r="AD315" s="946"/>
      <c r="AE315" s="946"/>
      <c r="AF315" s="946"/>
      <c r="AG315" s="946"/>
      <c r="AH315" s="955"/>
      <c r="AI315" s="1271"/>
      <c r="AJ315" s="1149"/>
      <c r="AK315" s="1150"/>
      <c r="AL315" s="1149"/>
      <c r="AM315" s="1135"/>
      <c r="AN315" s="1328"/>
      <c r="AO315" s="1127"/>
      <c r="AP315" s="1318"/>
      <c r="AQ315" s="1319"/>
      <c r="AR315" s="1139"/>
      <c r="AS315" s="1325"/>
      <c r="AT315" s="1325"/>
      <c r="AU315" s="1325"/>
      <c r="AV315" s="1141"/>
      <c r="AW315" s="1329"/>
      <c r="AX315" s="1141"/>
      <c r="AY315" s="1149"/>
      <c r="AZ315" s="1141"/>
      <c r="BA315" s="1149"/>
      <c r="BB315" s="1141"/>
    </row>
    <row r="316" spans="2:54" ht="14.65" customHeight="1">
      <c r="B316" s="911">
        <v>308</v>
      </c>
      <c r="C316" s="913" t="s">
        <v>3463</v>
      </c>
      <c r="D316" s="931" t="s">
        <v>150</v>
      </c>
      <c r="E316" s="928" t="s">
        <v>7</v>
      </c>
      <c r="F316" s="946" t="s">
        <v>237</v>
      </c>
      <c r="G316" s="946"/>
      <c r="H316" s="946"/>
      <c r="I316" s="946" t="s">
        <v>576</v>
      </c>
      <c r="J316" s="931">
        <v>1210</v>
      </c>
      <c r="K316" s="931"/>
      <c r="L316" s="931" t="s">
        <v>103</v>
      </c>
      <c r="M316" s="931">
        <v>100</v>
      </c>
      <c r="N316" s="947" t="s">
        <v>179</v>
      </c>
      <c r="O316" s="931" t="s">
        <v>180</v>
      </c>
      <c r="P316" s="948" t="s">
        <v>155</v>
      </c>
      <c r="Q316" s="931" t="s">
        <v>71</v>
      </c>
      <c r="R316" s="906" t="s">
        <v>303</v>
      </c>
      <c r="S316" s="906" t="s">
        <v>577</v>
      </c>
      <c r="T316" s="946"/>
      <c r="U316" s="946">
        <v>220</v>
      </c>
      <c r="V316" s="946"/>
      <c r="W316" s="946"/>
      <c r="X316" s="946"/>
      <c r="Y316" s="949"/>
      <c r="Z316" s="954" t="s">
        <v>3744</v>
      </c>
      <c r="AA316" s="931">
        <v>4000</v>
      </c>
      <c r="AB316" s="1313">
        <f t="shared" si="66"/>
        <v>4</v>
      </c>
      <c r="AC316" s="953"/>
      <c r="AD316" s="946"/>
      <c r="AE316" s="946"/>
      <c r="AF316" s="946"/>
      <c r="AG316" s="946"/>
      <c r="AH316" s="955"/>
      <c r="AI316" s="1271"/>
      <c r="AJ316" s="1149">
        <v>0</v>
      </c>
      <c r="AK316" s="1150">
        <v>0</v>
      </c>
      <c r="AL316" s="1149">
        <f t="shared" si="67"/>
        <v>0</v>
      </c>
      <c r="AM316" s="1135">
        <f t="shared" si="68"/>
        <v>0</v>
      </c>
      <c r="AN316" s="1328">
        <f t="shared" si="69"/>
        <v>0</v>
      </c>
      <c r="AO316" s="1127">
        <f t="shared" si="64"/>
        <v>0</v>
      </c>
      <c r="AP316" s="1318">
        <f t="shared" si="70"/>
        <v>0</v>
      </c>
      <c r="AQ316" s="1319"/>
      <c r="AR316" s="1139">
        <f t="shared" si="71"/>
        <v>0</v>
      </c>
      <c r="AS316" s="1325">
        <f t="shared" si="72"/>
        <v>0</v>
      </c>
      <c r="AT316" s="1325">
        <f t="shared" si="73"/>
        <v>0</v>
      </c>
      <c r="AU316" s="1325">
        <f t="shared" si="74"/>
        <v>0</v>
      </c>
      <c r="AV316" s="1141">
        <f t="shared" si="75"/>
        <v>0</v>
      </c>
      <c r="AW316" s="1329">
        <v>0</v>
      </c>
      <c r="AX316" s="1141">
        <v>0</v>
      </c>
      <c r="AY316" s="1149">
        <f t="shared" si="76"/>
        <v>0</v>
      </c>
      <c r="AZ316" s="1141">
        <f t="shared" si="77"/>
        <v>0</v>
      </c>
      <c r="BA316" s="1149">
        <f t="shared" si="78"/>
        <v>0</v>
      </c>
      <c r="BB316" s="1141">
        <f t="shared" si="79"/>
        <v>0</v>
      </c>
    </row>
    <row r="317" spans="2:54" ht="14.65" customHeight="1">
      <c r="B317" s="911">
        <v>309</v>
      </c>
      <c r="C317" s="913" t="s">
        <v>3463</v>
      </c>
      <c r="D317" s="931" t="s">
        <v>150</v>
      </c>
      <c r="E317" s="928" t="s">
        <v>7</v>
      </c>
      <c r="F317" s="946"/>
      <c r="G317" s="946"/>
      <c r="H317" s="946"/>
      <c r="I317" s="946" t="s">
        <v>576</v>
      </c>
      <c r="J317" s="931">
        <v>1210</v>
      </c>
      <c r="K317" s="931"/>
      <c r="L317" s="946" t="s">
        <v>3773</v>
      </c>
      <c r="M317" s="931"/>
      <c r="N317" s="947"/>
      <c r="O317" s="931"/>
      <c r="P317" s="948"/>
      <c r="Q317" s="931"/>
      <c r="R317" s="906"/>
      <c r="S317" s="906"/>
      <c r="T317" s="946"/>
      <c r="U317" s="946"/>
      <c r="V317" s="946"/>
      <c r="W317" s="946"/>
      <c r="X317" s="946"/>
      <c r="Y317" s="949"/>
      <c r="Z317" s="954" t="s">
        <v>3744</v>
      </c>
      <c r="AA317" s="931">
        <v>1000</v>
      </c>
      <c r="AB317" s="1313">
        <f t="shared" si="66"/>
        <v>1</v>
      </c>
      <c r="AC317" s="953"/>
      <c r="AD317" s="946"/>
      <c r="AE317" s="946"/>
      <c r="AF317" s="946"/>
      <c r="AG317" s="946"/>
      <c r="AH317" s="955"/>
      <c r="AI317" s="1271"/>
      <c r="AJ317" s="1149"/>
      <c r="AK317" s="1150"/>
      <c r="AL317" s="1149"/>
      <c r="AM317" s="1135"/>
      <c r="AN317" s="1328"/>
      <c r="AO317" s="1127"/>
      <c r="AP317" s="1318"/>
      <c r="AQ317" s="1319"/>
      <c r="AR317" s="1139"/>
      <c r="AS317" s="1325"/>
      <c r="AT317" s="1325"/>
      <c r="AU317" s="1325"/>
      <c r="AV317" s="1141"/>
      <c r="AW317" s="1329"/>
      <c r="AX317" s="1141"/>
      <c r="AY317" s="1149"/>
      <c r="AZ317" s="1141"/>
      <c r="BA317" s="1149"/>
      <c r="BB317" s="1141"/>
    </row>
    <row r="318" spans="2:54" ht="14.65" customHeight="1">
      <c r="B318" s="911">
        <v>310</v>
      </c>
      <c r="C318" s="913" t="s">
        <v>3042</v>
      </c>
      <c r="D318" s="931" t="s">
        <v>150</v>
      </c>
      <c r="E318" s="928" t="s">
        <v>7</v>
      </c>
      <c r="F318" s="946"/>
      <c r="G318" s="946"/>
      <c r="H318" s="946"/>
      <c r="I318" s="946" t="s">
        <v>576</v>
      </c>
      <c r="J318" s="931">
        <v>1210</v>
      </c>
      <c r="K318" s="931"/>
      <c r="L318" s="946" t="s">
        <v>3544</v>
      </c>
      <c r="M318" s="931"/>
      <c r="N318" s="947"/>
      <c r="O318" s="931"/>
      <c r="P318" s="948"/>
      <c r="Q318" s="931"/>
      <c r="R318" s="906"/>
      <c r="S318" s="906"/>
      <c r="T318" s="946"/>
      <c r="U318" s="946"/>
      <c r="V318" s="946"/>
      <c r="W318" s="946"/>
      <c r="X318" s="946"/>
      <c r="Y318" s="949"/>
      <c r="Z318" s="954" t="s">
        <v>3744</v>
      </c>
      <c r="AA318" s="931">
        <v>1000</v>
      </c>
      <c r="AB318" s="1313">
        <f t="shared" si="66"/>
        <v>1</v>
      </c>
      <c r="AC318" s="953"/>
      <c r="AD318" s="946"/>
      <c r="AE318" s="946"/>
      <c r="AF318" s="946"/>
      <c r="AG318" s="946"/>
      <c r="AH318" s="955"/>
      <c r="AI318" s="1271"/>
      <c r="AJ318" s="1149"/>
      <c r="AK318" s="1150"/>
      <c r="AL318" s="1149"/>
      <c r="AM318" s="1135"/>
      <c r="AN318" s="1328"/>
      <c r="AO318" s="1127"/>
      <c r="AP318" s="1318"/>
      <c r="AQ318" s="1319"/>
      <c r="AR318" s="1139"/>
      <c r="AS318" s="1325"/>
      <c r="AT318" s="1325"/>
      <c r="AU318" s="1325"/>
      <c r="AV318" s="1141"/>
      <c r="AW318" s="1329"/>
      <c r="AX318" s="1141"/>
      <c r="AY318" s="1149"/>
      <c r="AZ318" s="1141"/>
      <c r="BA318" s="1149"/>
      <c r="BB318" s="1141"/>
    </row>
    <row r="319" spans="2:54" ht="14.65" customHeight="1">
      <c r="B319" s="911">
        <v>311</v>
      </c>
      <c r="C319" s="913" t="s">
        <v>3463</v>
      </c>
      <c r="D319" s="931" t="s">
        <v>150</v>
      </c>
      <c r="E319" s="928" t="s">
        <v>7</v>
      </c>
      <c r="F319" s="946" t="s">
        <v>237</v>
      </c>
      <c r="G319" s="946"/>
      <c r="H319" s="946"/>
      <c r="I319" s="946" t="s">
        <v>578</v>
      </c>
      <c r="J319" s="931">
        <v>1211</v>
      </c>
      <c r="K319" s="931"/>
      <c r="L319" s="931" t="s">
        <v>103</v>
      </c>
      <c r="M319" s="931">
        <v>100</v>
      </c>
      <c r="N319" s="947" t="s">
        <v>179</v>
      </c>
      <c r="O319" s="931" t="s">
        <v>180</v>
      </c>
      <c r="P319" s="948" t="s">
        <v>155</v>
      </c>
      <c r="Q319" s="931" t="s">
        <v>71</v>
      </c>
      <c r="R319" s="906" t="s">
        <v>303</v>
      </c>
      <c r="S319" s="906" t="s">
        <v>579</v>
      </c>
      <c r="T319" s="946"/>
      <c r="U319" s="946">
        <v>220</v>
      </c>
      <c r="V319" s="946"/>
      <c r="W319" s="946"/>
      <c r="X319" s="946"/>
      <c r="Y319" s="949"/>
      <c r="Z319" s="954" t="s">
        <v>3744</v>
      </c>
      <c r="AA319" s="931">
        <v>4000</v>
      </c>
      <c r="AB319" s="1313">
        <f t="shared" si="66"/>
        <v>4</v>
      </c>
      <c r="AC319" s="953"/>
      <c r="AD319" s="946"/>
      <c r="AE319" s="946"/>
      <c r="AF319" s="946"/>
      <c r="AG319" s="946"/>
      <c r="AH319" s="955"/>
      <c r="AI319" s="1271"/>
      <c r="AJ319" s="1149">
        <v>0</v>
      </c>
      <c r="AK319" s="1150">
        <v>0</v>
      </c>
      <c r="AL319" s="1149">
        <f t="shared" si="67"/>
        <v>0</v>
      </c>
      <c r="AM319" s="1135">
        <f t="shared" si="68"/>
        <v>0</v>
      </c>
      <c r="AN319" s="1328">
        <f t="shared" si="69"/>
        <v>0</v>
      </c>
      <c r="AO319" s="1127">
        <f t="shared" si="64"/>
        <v>0</v>
      </c>
      <c r="AP319" s="1318">
        <f t="shared" si="70"/>
        <v>0</v>
      </c>
      <c r="AQ319" s="1319"/>
      <c r="AR319" s="1139">
        <f t="shared" si="71"/>
        <v>0</v>
      </c>
      <c r="AS319" s="1325">
        <f t="shared" si="72"/>
        <v>0</v>
      </c>
      <c r="AT319" s="1325">
        <f t="shared" si="73"/>
        <v>0</v>
      </c>
      <c r="AU319" s="1325">
        <f t="shared" si="74"/>
        <v>0</v>
      </c>
      <c r="AV319" s="1141">
        <f t="shared" si="75"/>
        <v>0</v>
      </c>
      <c r="AW319" s="1329">
        <v>0</v>
      </c>
      <c r="AX319" s="1141">
        <v>0</v>
      </c>
      <c r="AY319" s="1149">
        <f t="shared" si="76"/>
        <v>0</v>
      </c>
      <c r="AZ319" s="1141">
        <f t="shared" si="77"/>
        <v>0</v>
      </c>
      <c r="BA319" s="1149">
        <f t="shared" si="78"/>
        <v>0</v>
      </c>
      <c r="BB319" s="1141">
        <f t="shared" si="79"/>
        <v>0</v>
      </c>
    </row>
    <row r="320" spans="2:54" ht="14.65" customHeight="1">
      <c r="B320" s="911">
        <v>312</v>
      </c>
      <c r="C320" s="913" t="s">
        <v>3463</v>
      </c>
      <c r="D320" s="931" t="s">
        <v>150</v>
      </c>
      <c r="E320" s="928" t="s">
        <v>7</v>
      </c>
      <c r="F320" s="946"/>
      <c r="G320" s="946"/>
      <c r="H320" s="946"/>
      <c r="I320" s="946" t="s">
        <v>578</v>
      </c>
      <c r="J320" s="931">
        <v>1211</v>
      </c>
      <c r="K320" s="931"/>
      <c r="L320" s="946" t="s">
        <v>3773</v>
      </c>
      <c r="M320" s="931"/>
      <c r="N320" s="947"/>
      <c r="O320" s="931"/>
      <c r="P320" s="948"/>
      <c r="Q320" s="931"/>
      <c r="R320" s="906"/>
      <c r="S320" s="906"/>
      <c r="T320" s="946"/>
      <c r="U320" s="946"/>
      <c r="V320" s="946"/>
      <c r="W320" s="946"/>
      <c r="X320" s="946"/>
      <c r="Y320" s="949"/>
      <c r="Z320" s="954" t="s">
        <v>3744</v>
      </c>
      <c r="AA320" s="931">
        <v>1000</v>
      </c>
      <c r="AB320" s="1313">
        <f t="shared" si="66"/>
        <v>1</v>
      </c>
      <c r="AC320" s="953"/>
      <c r="AD320" s="946"/>
      <c r="AE320" s="946"/>
      <c r="AF320" s="946"/>
      <c r="AG320" s="946"/>
      <c r="AH320" s="955"/>
      <c r="AI320" s="1271"/>
      <c r="AJ320" s="1149"/>
      <c r="AK320" s="1150"/>
      <c r="AL320" s="1149"/>
      <c r="AM320" s="1135"/>
      <c r="AN320" s="1328"/>
      <c r="AO320" s="1127"/>
      <c r="AP320" s="1318"/>
      <c r="AQ320" s="1319"/>
      <c r="AR320" s="1139"/>
      <c r="AS320" s="1325"/>
      <c r="AT320" s="1325"/>
      <c r="AU320" s="1325"/>
      <c r="AV320" s="1141"/>
      <c r="AW320" s="1329"/>
      <c r="AX320" s="1141"/>
      <c r="AY320" s="1149"/>
      <c r="AZ320" s="1141"/>
      <c r="BA320" s="1149"/>
      <c r="BB320" s="1141"/>
    </row>
    <row r="321" spans="2:54" ht="14.65" customHeight="1">
      <c r="B321" s="911">
        <v>313</v>
      </c>
      <c r="C321" s="913" t="s">
        <v>3042</v>
      </c>
      <c r="D321" s="931" t="s">
        <v>150</v>
      </c>
      <c r="E321" s="928" t="s">
        <v>7</v>
      </c>
      <c r="F321" s="946"/>
      <c r="G321" s="946"/>
      <c r="H321" s="946"/>
      <c r="I321" s="946" t="s">
        <v>578</v>
      </c>
      <c r="J321" s="931">
        <v>1211</v>
      </c>
      <c r="K321" s="931"/>
      <c r="L321" s="946" t="s">
        <v>3544</v>
      </c>
      <c r="M321" s="931"/>
      <c r="N321" s="947"/>
      <c r="O321" s="931"/>
      <c r="P321" s="948"/>
      <c r="Q321" s="931"/>
      <c r="R321" s="906"/>
      <c r="S321" s="906"/>
      <c r="T321" s="946"/>
      <c r="U321" s="946"/>
      <c r="V321" s="946"/>
      <c r="W321" s="946"/>
      <c r="X321" s="946"/>
      <c r="Y321" s="949"/>
      <c r="Z321" s="954" t="s">
        <v>3744</v>
      </c>
      <c r="AA321" s="931">
        <v>1000</v>
      </c>
      <c r="AB321" s="1313">
        <f t="shared" si="66"/>
        <v>1</v>
      </c>
      <c r="AC321" s="953"/>
      <c r="AD321" s="946"/>
      <c r="AE321" s="946"/>
      <c r="AF321" s="946"/>
      <c r="AG321" s="946"/>
      <c r="AH321" s="955"/>
      <c r="AI321" s="1271"/>
      <c r="AJ321" s="1149"/>
      <c r="AK321" s="1150"/>
      <c r="AL321" s="1149"/>
      <c r="AM321" s="1135"/>
      <c r="AN321" s="1328"/>
      <c r="AO321" s="1127"/>
      <c r="AP321" s="1318"/>
      <c r="AQ321" s="1319"/>
      <c r="AR321" s="1139"/>
      <c r="AS321" s="1325"/>
      <c r="AT321" s="1325"/>
      <c r="AU321" s="1325"/>
      <c r="AV321" s="1141"/>
      <c r="AW321" s="1329"/>
      <c r="AX321" s="1141"/>
      <c r="AY321" s="1149"/>
      <c r="AZ321" s="1141"/>
      <c r="BA321" s="1149"/>
      <c r="BB321" s="1141"/>
    </row>
    <row r="322" spans="2:54" ht="14.65" customHeight="1">
      <c r="B322" s="911">
        <v>314</v>
      </c>
      <c r="C322" s="913" t="s">
        <v>3463</v>
      </c>
      <c r="D322" s="931" t="s">
        <v>150</v>
      </c>
      <c r="E322" s="928" t="s">
        <v>7</v>
      </c>
      <c r="F322" s="946" t="s">
        <v>237</v>
      </c>
      <c r="G322" s="946"/>
      <c r="H322" s="946"/>
      <c r="I322" s="946" t="s">
        <v>580</v>
      </c>
      <c r="J322" s="931">
        <v>1212</v>
      </c>
      <c r="K322" s="931"/>
      <c r="L322" s="931" t="s">
        <v>103</v>
      </c>
      <c r="M322" s="931">
        <v>100</v>
      </c>
      <c r="N322" s="947" t="s">
        <v>179</v>
      </c>
      <c r="O322" s="931" t="s">
        <v>180</v>
      </c>
      <c r="P322" s="948" t="s">
        <v>155</v>
      </c>
      <c r="Q322" s="931" t="s">
        <v>71</v>
      </c>
      <c r="R322" s="906" t="s">
        <v>303</v>
      </c>
      <c r="S322" s="906" t="s">
        <v>581</v>
      </c>
      <c r="T322" s="946"/>
      <c r="U322" s="946">
        <v>220</v>
      </c>
      <c r="V322" s="946"/>
      <c r="W322" s="946"/>
      <c r="X322" s="946"/>
      <c r="Y322" s="949"/>
      <c r="Z322" s="954" t="s">
        <v>3744</v>
      </c>
      <c r="AA322" s="931">
        <v>4000</v>
      </c>
      <c r="AB322" s="1313">
        <f t="shared" si="66"/>
        <v>4</v>
      </c>
      <c r="AC322" s="953"/>
      <c r="AD322" s="946"/>
      <c r="AE322" s="946"/>
      <c r="AF322" s="946"/>
      <c r="AG322" s="946"/>
      <c r="AH322" s="955"/>
      <c r="AI322" s="1271"/>
      <c r="AJ322" s="1149">
        <v>0</v>
      </c>
      <c r="AK322" s="1150">
        <v>0</v>
      </c>
      <c r="AL322" s="1149">
        <f t="shared" si="67"/>
        <v>0</v>
      </c>
      <c r="AM322" s="1135">
        <f t="shared" si="68"/>
        <v>0</v>
      </c>
      <c r="AN322" s="1328">
        <f t="shared" si="69"/>
        <v>0</v>
      </c>
      <c r="AO322" s="1127">
        <f t="shared" si="64"/>
        <v>0</v>
      </c>
      <c r="AP322" s="1318">
        <f t="shared" si="70"/>
        <v>0</v>
      </c>
      <c r="AQ322" s="1319"/>
      <c r="AR322" s="1139">
        <f t="shared" si="71"/>
        <v>0</v>
      </c>
      <c r="AS322" s="1325">
        <f t="shared" si="72"/>
        <v>0</v>
      </c>
      <c r="AT322" s="1325">
        <f t="shared" si="73"/>
        <v>0</v>
      </c>
      <c r="AU322" s="1325">
        <f t="shared" si="74"/>
        <v>0</v>
      </c>
      <c r="AV322" s="1141">
        <f t="shared" si="75"/>
        <v>0</v>
      </c>
      <c r="AW322" s="1329">
        <v>0</v>
      </c>
      <c r="AX322" s="1141">
        <v>0</v>
      </c>
      <c r="AY322" s="1149">
        <f t="shared" si="76"/>
        <v>0</v>
      </c>
      <c r="AZ322" s="1141">
        <f t="shared" si="77"/>
        <v>0</v>
      </c>
      <c r="BA322" s="1149">
        <f t="shared" si="78"/>
        <v>0</v>
      </c>
      <c r="BB322" s="1141">
        <f t="shared" si="79"/>
        <v>0</v>
      </c>
    </row>
    <row r="323" spans="2:54" ht="14.65" customHeight="1">
      <c r="B323" s="911">
        <v>315</v>
      </c>
      <c r="C323" s="913" t="s">
        <v>3463</v>
      </c>
      <c r="D323" s="931" t="s">
        <v>150</v>
      </c>
      <c r="E323" s="928" t="s">
        <v>7</v>
      </c>
      <c r="F323" s="946"/>
      <c r="G323" s="946"/>
      <c r="H323" s="946"/>
      <c r="I323" s="946" t="s">
        <v>580</v>
      </c>
      <c r="J323" s="931">
        <v>1212</v>
      </c>
      <c r="K323" s="931"/>
      <c r="L323" s="946" t="s">
        <v>3773</v>
      </c>
      <c r="M323" s="931"/>
      <c r="N323" s="947"/>
      <c r="O323" s="931"/>
      <c r="P323" s="948"/>
      <c r="Q323" s="931"/>
      <c r="R323" s="906"/>
      <c r="S323" s="906"/>
      <c r="T323" s="946"/>
      <c r="U323" s="946"/>
      <c r="V323" s="946"/>
      <c r="W323" s="946"/>
      <c r="X323" s="946"/>
      <c r="Y323" s="949"/>
      <c r="Z323" s="954" t="s">
        <v>3744</v>
      </c>
      <c r="AA323" s="931">
        <v>1000</v>
      </c>
      <c r="AB323" s="1313">
        <f t="shared" si="66"/>
        <v>1</v>
      </c>
      <c r="AC323" s="953"/>
      <c r="AD323" s="946"/>
      <c r="AE323" s="946"/>
      <c r="AF323" s="946"/>
      <c r="AG323" s="946"/>
      <c r="AH323" s="955"/>
      <c r="AI323" s="1271"/>
      <c r="AJ323" s="1149"/>
      <c r="AK323" s="1150"/>
      <c r="AL323" s="1149"/>
      <c r="AM323" s="1135"/>
      <c r="AN323" s="1328"/>
      <c r="AO323" s="1127"/>
      <c r="AP323" s="1318"/>
      <c r="AQ323" s="1319"/>
      <c r="AR323" s="1139"/>
      <c r="AS323" s="1325"/>
      <c r="AT323" s="1325"/>
      <c r="AU323" s="1325"/>
      <c r="AV323" s="1141"/>
      <c r="AW323" s="1329"/>
      <c r="AX323" s="1141"/>
      <c r="AY323" s="1149"/>
      <c r="AZ323" s="1141"/>
      <c r="BA323" s="1149"/>
      <c r="BB323" s="1141"/>
    </row>
    <row r="324" spans="2:54" ht="14.65" customHeight="1">
      <c r="B324" s="911">
        <v>316</v>
      </c>
      <c r="C324" s="913" t="s">
        <v>3042</v>
      </c>
      <c r="D324" s="931" t="s">
        <v>150</v>
      </c>
      <c r="E324" s="928" t="s">
        <v>7</v>
      </c>
      <c r="F324" s="946"/>
      <c r="G324" s="946"/>
      <c r="H324" s="946"/>
      <c r="I324" s="946" t="s">
        <v>580</v>
      </c>
      <c r="J324" s="931">
        <v>1212</v>
      </c>
      <c r="K324" s="931"/>
      <c r="L324" s="946" t="s">
        <v>3544</v>
      </c>
      <c r="M324" s="931"/>
      <c r="N324" s="947"/>
      <c r="O324" s="931"/>
      <c r="P324" s="948"/>
      <c r="Q324" s="931"/>
      <c r="R324" s="906"/>
      <c r="S324" s="906"/>
      <c r="T324" s="946"/>
      <c r="U324" s="946"/>
      <c r="V324" s="946"/>
      <c r="W324" s="946"/>
      <c r="X324" s="946"/>
      <c r="Y324" s="949"/>
      <c r="Z324" s="954" t="s">
        <v>3744</v>
      </c>
      <c r="AA324" s="931">
        <v>1000</v>
      </c>
      <c r="AB324" s="1313">
        <f t="shared" si="66"/>
        <v>1</v>
      </c>
      <c r="AC324" s="953"/>
      <c r="AD324" s="946"/>
      <c r="AE324" s="946"/>
      <c r="AF324" s="946"/>
      <c r="AG324" s="946"/>
      <c r="AH324" s="955"/>
      <c r="AI324" s="1271"/>
      <c r="AJ324" s="1149"/>
      <c r="AK324" s="1150"/>
      <c r="AL324" s="1149"/>
      <c r="AM324" s="1135"/>
      <c r="AN324" s="1328"/>
      <c r="AO324" s="1127"/>
      <c r="AP324" s="1318"/>
      <c r="AQ324" s="1319"/>
      <c r="AR324" s="1139"/>
      <c r="AS324" s="1325"/>
      <c r="AT324" s="1325"/>
      <c r="AU324" s="1325"/>
      <c r="AV324" s="1141"/>
      <c r="AW324" s="1329"/>
      <c r="AX324" s="1141"/>
      <c r="AY324" s="1149"/>
      <c r="AZ324" s="1141"/>
      <c r="BA324" s="1149"/>
      <c r="BB324" s="1141"/>
    </row>
    <row r="325" spans="2:54" ht="14.65" customHeight="1">
      <c r="B325" s="911">
        <v>317</v>
      </c>
      <c r="C325" s="913" t="s">
        <v>3463</v>
      </c>
      <c r="D325" s="931" t="s">
        <v>150</v>
      </c>
      <c r="E325" s="928" t="s">
        <v>7</v>
      </c>
      <c r="F325" s="946" t="s">
        <v>237</v>
      </c>
      <c r="G325" s="946"/>
      <c r="H325" s="946"/>
      <c r="I325" s="946" t="s">
        <v>582</v>
      </c>
      <c r="J325" s="931">
        <v>1213</v>
      </c>
      <c r="K325" s="931"/>
      <c r="L325" s="931" t="s">
        <v>103</v>
      </c>
      <c r="M325" s="931">
        <v>100</v>
      </c>
      <c r="N325" s="947" t="s">
        <v>179</v>
      </c>
      <c r="O325" s="931" t="s">
        <v>180</v>
      </c>
      <c r="P325" s="948" t="s">
        <v>155</v>
      </c>
      <c r="Q325" s="931" t="s">
        <v>71</v>
      </c>
      <c r="R325" s="906" t="s">
        <v>303</v>
      </c>
      <c r="S325" s="906" t="s">
        <v>583</v>
      </c>
      <c r="T325" s="946"/>
      <c r="U325" s="946">
        <v>220</v>
      </c>
      <c r="V325" s="946"/>
      <c r="W325" s="946"/>
      <c r="X325" s="946"/>
      <c r="Y325" s="949"/>
      <c r="Z325" s="954" t="s">
        <v>3744</v>
      </c>
      <c r="AA325" s="931">
        <v>4000</v>
      </c>
      <c r="AB325" s="1313">
        <f t="shared" si="66"/>
        <v>4</v>
      </c>
      <c r="AC325" s="953"/>
      <c r="AD325" s="946"/>
      <c r="AE325" s="946"/>
      <c r="AF325" s="946"/>
      <c r="AG325" s="946"/>
      <c r="AH325" s="955"/>
      <c r="AI325" s="1271"/>
      <c r="AJ325" s="1149">
        <v>0</v>
      </c>
      <c r="AK325" s="1150">
        <v>0</v>
      </c>
      <c r="AL325" s="1149">
        <f t="shared" si="67"/>
        <v>0</v>
      </c>
      <c r="AM325" s="1135">
        <f t="shared" si="68"/>
        <v>0</v>
      </c>
      <c r="AN325" s="1328">
        <f t="shared" si="69"/>
        <v>0</v>
      </c>
      <c r="AO325" s="1127">
        <f t="shared" si="64"/>
        <v>0</v>
      </c>
      <c r="AP325" s="1318">
        <f t="shared" si="70"/>
        <v>0</v>
      </c>
      <c r="AQ325" s="1319"/>
      <c r="AR325" s="1139">
        <f t="shared" si="71"/>
        <v>0</v>
      </c>
      <c r="AS325" s="1325">
        <f t="shared" si="72"/>
        <v>0</v>
      </c>
      <c r="AT325" s="1325">
        <f t="shared" si="73"/>
        <v>0</v>
      </c>
      <c r="AU325" s="1325">
        <f t="shared" si="74"/>
        <v>0</v>
      </c>
      <c r="AV325" s="1141">
        <f t="shared" si="75"/>
        <v>0</v>
      </c>
      <c r="AW325" s="1329">
        <v>0</v>
      </c>
      <c r="AX325" s="1141">
        <v>0</v>
      </c>
      <c r="AY325" s="1149">
        <f t="shared" si="76"/>
        <v>0</v>
      </c>
      <c r="AZ325" s="1141">
        <f t="shared" si="77"/>
        <v>0</v>
      </c>
      <c r="BA325" s="1149">
        <f t="shared" si="78"/>
        <v>0</v>
      </c>
      <c r="BB325" s="1141">
        <f t="shared" si="79"/>
        <v>0</v>
      </c>
    </row>
    <row r="326" spans="2:54" ht="14.65" customHeight="1">
      <c r="B326" s="911">
        <v>318</v>
      </c>
      <c r="C326" s="913" t="s">
        <v>3463</v>
      </c>
      <c r="D326" s="931" t="s">
        <v>150</v>
      </c>
      <c r="E326" s="928" t="s">
        <v>7</v>
      </c>
      <c r="F326" s="946"/>
      <c r="G326" s="946"/>
      <c r="H326" s="946"/>
      <c r="I326" s="946" t="s">
        <v>582</v>
      </c>
      <c r="J326" s="931">
        <v>1213</v>
      </c>
      <c r="K326" s="931"/>
      <c r="L326" s="946" t="s">
        <v>3773</v>
      </c>
      <c r="M326" s="931"/>
      <c r="N326" s="947"/>
      <c r="O326" s="931"/>
      <c r="P326" s="948"/>
      <c r="Q326" s="931"/>
      <c r="R326" s="906"/>
      <c r="S326" s="906"/>
      <c r="T326" s="946"/>
      <c r="U326" s="946"/>
      <c r="V326" s="946"/>
      <c r="W326" s="946"/>
      <c r="X326" s="946"/>
      <c r="Y326" s="949"/>
      <c r="Z326" s="954" t="s">
        <v>3744</v>
      </c>
      <c r="AA326" s="931">
        <v>1000</v>
      </c>
      <c r="AB326" s="1313">
        <f t="shared" si="66"/>
        <v>1</v>
      </c>
      <c r="AC326" s="953"/>
      <c r="AD326" s="946"/>
      <c r="AE326" s="946"/>
      <c r="AF326" s="946"/>
      <c r="AG326" s="946"/>
      <c r="AH326" s="955"/>
      <c r="AI326" s="1271"/>
      <c r="AJ326" s="1149"/>
      <c r="AK326" s="1150"/>
      <c r="AL326" s="1149"/>
      <c r="AM326" s="1135"/>
      <c r="AN326" s="1328"/>
      <c r="AO326" s="1127"/>
      <c r="AP326" s="1318"/>
      <c r="AQ326" s="1319"/>
      <c r="AR326" s="1139"/>
      <c r="AS326" s="1325"/>
      <c r="AT326" s="1325"/>
      <c r="AU326" s="1325"/>
      <c r="AV326" s="1141"/>
      <c r="AW326" s="1329"/>
      <c r="AX326" s="1141"/>
      <c r="AY326" s="1149"/>
      <c r="AZ326" s="1141"/>
      <c r="BA326" s="1149"/>
      <c r="BB326" s="1141"/>
    </row>
    <row r="327" spans="2:54" ht="14.65" customHeight="1">
      <c r="B327" s="911">
        <v>319</v>
      </c>
      <c r="C327" s="913" t="s">
        <v>3042</v>
      </c>
      <c r="D327" s="931" t="s">
        <v>150</v>
      </c>
      <c r="E327" s="928" t="s">
        <v>7</v>
      </c>
      <c r="F327" s="946"/>
      <c r="G327" s="946"/>
      <c r="H327" s="946"/>
      <c r="I327" s="946" t="s">
        <v>582</v>
      </c>
      <c r="J327" s="931">
        <v>1213</v>
      </c>
      <c r="K327" s="931"/>
      <c r="L327" s="946" t="s">
        <v>3544</v>
      </c>
      <c r="M327" s="931"/>
      <c r="N327" s="947"/>
      <c r="O327" s="931"/>
      <c r="P327" s="948"/>
      <c r="Q327" s="931"/>
      <c r="R327" s="906"/>
      <c r="S327" s="906"/>
      <c r="T327" s="946"/>
      <c r="U327" s="946"/>
      <c r="V327" s="946"/>
      <c r="W327" s="946"/>
      <c r="X327" s="946"/>
      <c r="Y327" s="949"/>
      <c r="Z327" s="954" t="s">
        <v>3744</v>
      </c>
      <c r="AA327" s="931">
        <v>1000</v>
      </c>
      <c r="AB327" s="1313">
        <f t="shared" si="66"/>
        <v>1</v>
      </c>
      <c r="AC327" s="953"/>
      <c r="AD327" s="946"/>
      <c r="AE327" s="946"/>
      <c r="AF327" s="946"/>
      <c r="AG327" s="946"/>
      <c r="AH327" s="955"/>
      <c r="AI327" s="1271"/>
      <c r="AJ327" s="1149"/>
      <c r="AK327" s="1150"/>
      <c r="AL327" s="1149"/>
      <c r="AM327" s="1135"/>
      <c r="AN327" s="1328"/>
      <c r="AO327" s="1127"/>
      <c r="AP327" s="1318"/>
      <c r="AQ327" s="1319"/>
      <c r="AR327" s="1139"/>
      <c r="AS327" s="1325"/>
      <c r="AT327" s="1325"/>
      <c r="AU327" s="1325"/>
      <c r="AV327" s="1141"/>
      <c r="AW327" s="1329"/>
      <c r="AX327" s="1141"/>
      <c r="AY327" s="1149"/>
      <c r="AZ327" s="1141"/>
      <c r="BA327" s="1149"/>
      <c r="BB327" s="1141"/>
    </row>
    <row r="328" spans="2:54" ht="14.65" customHeight="1">
      <c r="B328" s="911">
        <v>320</v>
      </c>
      <c r="C328" s="913" t="s">
        <v>3463</v>
      </c>
      <c r="D328" s="931" t="s">
        <v>150</v>
      </c>
      <c r="E328" s="928" t="s">
        <v>7</v>
      </c>
      <c r="F328" s="946" t="s">
        <v>237</v>
      </c>
      <c r="G328" s="946"/>
      <c r="H328" s="946"/>
      <c r="I328" s="946" t="s">
        <v>584</v>
      </c>
      <c r="J328" s="931">
        <v>1214</v>
      </c>
      <c r="K328" s="931"/>
      <c r="L328" s="931" t="s">
        <v>103</v>
      </c>
      <c r="M328" s="931">
        <v>100</v>
      </c>
      <c r="N328" s="947" t="s">
        <v>179</v>
      </c>
      <c r="O328" s="931" t="s">
        <v>180</v>
      </c>
      <c r="P328" s="948" t="s">
        <v>155</v>
      </c>
      <c r="Q328" s="931" t="s">
        <v>71</v>
      </c>
      <c r="R328" s="906" t="s">
        <v>303</v>
      </c>
      <c r="S328" s="906" t="s">
        <v>585</v>
      </c>
      <c r="T328" s="946"/>
      <c r="U328" s="946">
        <v>220</v>
      </c>
      <c r="V328" s="946"/>
      <c r="W328" s="946"/>
      <c r="X328" s="946"/>
      <c r="Y328" s="949"/>
      <c r="Z328" s="954" t="s">
        <v>3744</v>
      </c>
      <c r="AA328" s="931">
        <v>4000</v>
      </c>
      <c r="AB328" s="1313">
        <f t="shared" si="66"/>
        <v>4</v>
      </c>
      <c r="AC328" s="953"/>
      <c r="AD328" s="946"/>
      <c r="AE328" s="946"/>
      <c r="AF328" s="946"/>
      <c r="AG328" s="946"/>
      <c r="AH328" s="955"/>
      <c r="AI328" s="1271"/>
      <c r="AJ328" s="1149">
        <v>0</v>
      </c>
      <c r="AK328" s="1150">
        <v>0</v>
      </c>
      <c r="AL328" s="1149">
        <f t="shared" si="67"/>
        <v>0</v>
      </c>
      <c r="AM328" s="1135">
        <f t="shared" si="68"/>
        <v>0</v>
      </c>
      <c r="AN328" s="1328">
        <f t="shared" si="69"/>
        <v>0</v>
      </c>
      <c r="AO328" s="1127">
        <f t="shared" si="64"/>
        <v>0</v>
      </c>
      <c r="AP328" s="1318">
        <f t="shared" si="70"/>
        <v>0</v>
      </c>
      <c r="AQ328" s="1319"/>
      <c r="AR328" s="1139">
        <f t="shared" si="71"/>
        <v>0</v>
      </c>
      <c r="AS328" s="1325">
        <f t="shared" si="72"/>
        <v>0</v>
      </c>
      <c r="AT328" s="1325">
        <f t="shared" si="73"/>
        <v>0</v>
      </c>
      <c r="AU328" s="1325">
        <f t="shared" si="74"/>
        <v>0</v>
      </c>
      <c r="AV328" s="1141">
        <f t="shared" si="75"/>
        <v>0</v>
      </c>
      <c r="AW328" s="1329">
        <v>0</v>
      </c>
      <c r="AX328" s="1141">
        <v>0</v>
      </c>
      <c r="AY328" s="1149">
        <f t="shared" si="76"/>
        <v>0</v>
      </c>
      <c r="AZ328" s="1141">
        <f t="shared" si="77"/>
        <v>0</v>
      </c>
      <c r="BA328" s="1149">
        <f t="shared" si="78"/>
        <v>0</v>
      </c>
      <c r="BB328" s="1141">
        <f t="shared" si="79"/>
        <v>0</v>
      </c>
    </row>
    <row r="329" spans="2:54" ht="14.65" customHeight="1">
      <c r="B329" s="911">
        <v>321</v>
      </c>
      <c r="C329" s="913" t="s">
        <v>3463</v>
      </c>
      <c r="D329" s="931" t="s">
        <v>150</v>
      </c>
      <c r="E329" s="928" t="s">
        <v>7</v>
      </c>
      <c r="F329" s="946"/>
      <c r="G329" s="946"/>
      <c r="H329" s="946"/>
      <c r="I329" s="946" t="s">
        <v>584</v>
      </c>
      <c r="J329" s="931">
        <v>1214</v>
      </c>
      <c r="K329" s="931"/>
      <c r="L329" s="946" t="s">
        <v>3773</v>
      </c>
      <c r="M329" s="931"/>
      <c r="N329" s="947"/>
      <c r="O329" s="931"/>
      <c r="P329" s="948"/>
      <c r="Q329" s="931"/>
      <c r="R329" s="906"/>
      <c r="S329" s="906"/>
      <c r="T329" s="946"/>
      <c r="U329" s="946"/>
      <c r="V329" s="946"/>
      <c r="W329" s="946"/>
      <c r="X329" s="946"/>
      <c r="Y329" s="949"/>
      <c r="Z329" s="954" t="s">
        <v>3744</v>
      </c>
      <c r="AA329" s="931">
        <v>1000</v>
      </c>
      <c r="AB329" s="1313">
        <f t="shared" si="66"/>
        <v>1</v>
      </c>
      <c r="AC329" s="953"/>
      <c r="AD329" s="946"/>
      <c r="AE329" s="946"/>
      <c r="AF329" s="946"/>
      <c r="AG329" s="946"/>
      <c r="AH329" s="955"/>
      <c r="AI329" s="1271"/>
      <c r="AJ329" s="1149"/>
      <c r="AK329" s="1150"/>
      <c r="AL329" s="1149"/>
      <c r="AM329" s="1135"/>
      <c r="AN329" s="1328"/>
      <c r="AO329" s="1127"/>
      <c r="AP329" s="1318"/>
      <c r="AQ329" s="1319"/>
      <c r="AR329" s="1139"/>
      <c r="AS329" s="1325"/>
      <c r="AT329" s="1325"/>
      <c r="AU329" s="1325"/>
      <c r="AV329" s="1141"/>
      <c r="AW329" s="1329"/>
      <c r="AX329" s="1141"/>
      <c r="AY329" s="1149"/>
      <c r="AZ329" s="1141"/>
      <c r="BA329" s="1149"/>
      <c r="BB329" s="1141"/>
    </row>
    <row r="330" spans="2:54" ht="14.65" customHeight="1">
      <c r="B330" s="911">
        <v>322</v>
      </c>
      <c r="C330" s="913" t="s">
        <v>3042</v>
      </c>
      <c r="D330" s="931" t="s">
        <v>150</v>
      </c>
      <c r="E330" s="928" t="s">
        <v>7</v>
      </c>
      <c r="F330" s="946"/>
      <c r="G330" s="946"/>
      <c r="H330" s="946"/>
      <c r="I330" s="946" t="s">
        <v>584</v>
      </c>
      <c r="J330" s="931">
        <v>1214</v>
      </c>
      <c r="K330" s="931"/>
      <c r="L330" s="946" t="s">
        <v>3544</v>
      </c>
      <c r="M330" s="931"/>
      <c r="N330" s="947"/>
      <c r="O330" s="931"/>
      <c r="P330" s="948"/>
      <c r="Q330" s="931"/>
      <c r="R330" s="906"/>
      <c r="S330" s="906"/>
      <c r="T330" s="946"/>
      <c r="U330" s="946"/>
      <c r="V330" s="946"/>
      <c r="W330" s="946"/>
      <c r="X330" s="946"/>
      <c r="Y330" s="949"/>
      <c r="Z330" s="954" t="s">
        <v>3744</v>
      </c>
      <c r="AA330" s="931">
        <v>1000</v>
      </c>
      <c r="AB330" s="1313">
        <f t="shared" si="66"/>
        <v>1</v>
      </c>
      <c r="AC330" s="953"/>
      <c r="AD330" s="946"/>
      <c r="AE330" s="946"/>
      <c r="AF330" s="946"/>
      <c r="AG330" s="946"/>
      <c r="AH330" s="955"/>
      <c r="AI330" s="1271"/>
      <c r="AJ330" s="1149"/>
      <c r="AK330" s="1150"/>
      <c r="AL330" s="1149"/>
      <c r="AM330" s="1135"/>
      <c r="AN330" s="1328"/>
      <c r="AO330" s="1127"/>
      <c r="AP330" s="1318"/>
      <c r="AQ330" s="1319"/>
      <c r="AR330" s="1139"/>
      <c r="AS330" s="1325"/>
      <c r="AT330" s="1325"/>
      <c r="AU330" s="1325"/>
      <c r="AV330" s="1141"/>
      <c r="AW330" s="1329"/>
      <c r="AX330" s="1141"/>
      <c r="AY330" s="1149"/>
      <c r="AZ330" s="1141"/>
      <c r="BA330" s="1149"/>
      <c r="BB330" s="1141"/>
    </row>
    <row r="331" spans="2:54" ht="14.65" customHeight="1">
      <c r="B331" s="911">
        <v>323</v>
      </c>
      <c r="C331" s="913" t="s">
        <v>3463</v>
      </c>
      <c r="D331" s="931" t="s">
        <v>150</v>
      </c>
      <c r="E331" s="928" t="s">
        <v>7</v>
      </c>
      <c r="F331" s="946" t="s">
        <v>237</v>
      </c>
      <c r="G331" s="946"/>
      <c r="H331" s="946"/>
      <c r="I331" s="946" t="s">
        <v>586</v>
      </c>
      <c r="J331" s="931">
        <v>1215</v>
      </c>
      <c r="K331" s="931"/>
      <c r="L331" s="931" t="s">
        <v>103</v>
      </c>
      <c r="M331" s="931">
        <v>100</v>
      </c>
      <c r="N331" s="947" t="s">
        <v>179</v>
      </c>
      <c r="O331" s="931" t="s">
        <v>180</v>
      </c>
      <c r="P331" s="948" t="s">
        <v>155</v>
      </c>
      <c r="Q331" s="931" t="s">
        <v>71</v>
      </c>
      <c r="R331" s="906" t="s">
        <v>303</v>
      </c>
      <c r="S331" s="906" t="s">
        <v>587</v>
      </c>
      <c r="T331" s="946"/>
      <c r="U331" s="946">
        <v>220</v>
      </c>
      <c r="V331" s="946"/>
      <c r="W331" s="946"/>
      <c r="X331" s="946"/>
      <c r="Y331" s="949"/>
      <c r="Z331" s="954" t="s">
        <v>3744</v>
      </c>
      <c r="AA331" s="931">
        <v>4000</v>
      </c>
      <c r="AB331" s="1313">
        <f t="shared" si="66"/>
        <v>4</v>
      </c>
      <c r="AC331" s="953"/>
      <c r="AD331" s="946"/>
      <c r="AE331" s="946"/>
      <c r="AF331" s="946"/>
      <c r="AG331" s="946"/>
      <c r="AH331" s="955"/>
      <c r="AI331" s="1271"/>
      <c r="AJ331" s="1149">
        <v>0</v>
      </c>
      <c r="AK331" s="1150">
        <v>0</v>
      </c>
      <c r="AL331" s="1149">
        <f t="shared" si="67"/>
        <v>0</v>
      </c>
      <c r="AM331" s="1135">
        <f t="shared" si="68"/>
        <v>0</v>
      </c>
      <c r="AN331" s="1328">
        <f t="shared" si="69"/>
        <v>0</v>
      </c>
      <c r="AO331" s="1127">
        <f t="shared" si="64"/>
        <v>0</v>
      </c>
      <c r="AP331" s="1318">
        <f t="shared" si="70"/>
        <v>0</v>
      </c>
      <c r="AQ331" s="1319"/>
      <c r="AR331" s="1139">
        <f t="shared" si="71"/>
        <v>0</v>
      </c>
      <c r="AS331" s="1325">
        <f t="shared" si="72"/>
        <v>0</v>
      </c>
      <c r="AT331" s="1325">
        <f t="shared" si="73"/>
        <v>0</v>
      </c>
      <c r="AU331" s="1325">
        <f t="shared" si="74"/>
        <v>0</v>
      </c>
      <c r="AV331" s="1141">
        <f t="shared" si="75"/>
        <v>0</v>
      </c>
      <c r="AW331" s="1329">
        <v>0</v>
      </c>
      <c r="AX331" s="1141">
        <v>0</v>
      </c>
      <c r="AY331" s="1149">
        <f t="shared" si="76"/>
        <v>0</v>
      </c>
      <c r="AZ331" s="1141">
        <f t="shared" si="77"/>
        <v>0</v>
      </c>
      <c r="BA331" s="1149">
        <f t="shared" si="78"/>
        <v>0</v>
      </c>
      <c r="BB331" s="1141">
        <f t="shared" si="79"/>
        <v>0</v>
      </c>
    </row>
    <row r="332" spans="2:54" ht="14.65" customHeight="1">
      <c r="B332" s="911">
        <v>324</v>
      </c>
      <c r="C332" s="913" t="s">
        <v>3463</v>
      </c>
      <c r="D332" s="931" t="s">
        <v>150</v>
      </c>
      <c r="E332" s="928" t="s">
        <v>7</v>
      </c>
      <c r="F332" s="946"/>
      <c r="G332" s="946"/>
      <c r="H332" s="946"/>
      <c r="I332" s="946" t="s">
        <v>586</v>
      </c>
      <c r="J332" s="931">
        <v>1215</v>
      </c>
      <c r="K332" s="931"/>
      <c r="L332" s="946" t="s">
        <v>3773</v>
      </c>
      <c r="M332" s="931"/>
      <c r="N332" s="947"/>
      <c r="O332" s="931"/>
      <c r="P332" s="948"/>
      <c r="Q332" s="931"/>
      <c r="R332" s="906"/>
      <c r="S332" s="906"/>
      <c r="T332" s="946"/>
      <c r="U332" s="946"/>
      <c r="V332" s="946"/>
      <c r="W332" s="946"/>
      <c r="X332" s="946"/>
      <c r="Y332" s="949"/>
      <c r="Z332" s="954" t="s">
        <v>3744</v>
      </c>
      <c r="AA332" s="931">
        <v>1000</v>
      </c>
      <c r="AB332" s="1313">
        <f t="shared" si="66"/>
        <v>1</v>
      </c>
      <c r="AC332" s="953"/>
      <c r="AD332" s="946"/>
      <c r="AE332" s="946"/>
      <c r="AF332" s="946"/>
      <c r="AG332" s="946"/>
      <c r="AH332" s="955"/>
      <c r="AI332" s="1271"/>
      <c r="AJ332" s="1149"/>
      <c r="AK332" s="1150"/>
      <c r="AL332" s="1149"/>
      <c r="AM332" s="1135"/>
      <c r="AN332" s="1328"/>
      <c r="AO332" s="1127"/>
      <c r="AP332" s="1318"/>
      <c r="AQ332" s="1319"/>
      <c r="AR332" s="1139"/>
      <c r="AS332" s="1325"/>
      <c r="AT332" s="1325"/>
      <c r="AU332" s="1325"/>
      <c r="AV332" s="1141"/>
      <c r="AW332" s="1329"/>
      <c r="AX332" s="1141"/>
      <c r="AY332" s="1149"/>
      <c r="AZ332" s="1141"/>
      <c r="BA332" s="1149"/>
      <c r="BB332" s="1141"/>
    </row>
    <row r="333" spans="2:54" ht="14.65" customHeight="1">
      <c r="B333" s="911">
        <v>325</v>
      </c>
      <c r="C333" s="913" t="s">
        <v>3042</v>
      </c>
      <c r="D333" s="931" t="s">
        <v>150</v>
      </c>
      <c r="E333" s="928" t="s">
        <v>7</v>
      </c>
      <c r="F333" s="946"/>
      <c r="G333" s="946"/>
      <c r="H333" s="946"/>
      <c r="I333" s="946" t="s">
        <v>586</v>
      </c>
      <c r="J333" s="931">
        <v>1215</v>
      </c>
      <c r="K333" s="931"/>
      <c r="L333" s="946" t="s">
        <v>3544</v>
      </c>
      <c r="M333" s="931"/>
      <c r="N333" s="947"/>
      <c r="O333" s="931"/>
      <c r="P333" s="948"/>
      <c r="Q333" s="931"/>
      <c r="R333" s="906"/>
      <c r="S333" s="906"/>
      <c r="T333" s="946"/>
      <c r="U333" s="946"/>
      <c r="V333" s="946"/>
      <c r="W333" s="946"/>
      <c r="X333" s="946"/>
      <c r="Y333" s="949"/>
      <c r="Z333" s="954" t="s">
        <v>3744</v>
      </c>
      <c r="AA333" s="931">
        <v>1000</v>
      </c>
      <c r="AB333" s="1313">
        <f t="shared" si="66"/>
        <v>1</v>
      </c>
      <c r="AC333" s="953"/>
      <c r="AD333" s="946"/>
      <c r="AE333" s="946"/>
      <c r="AF333" s="946"/>
      <c r="AG333" s="946"/>
      <c r="AH333" s="955"/>
      <c r="AI333" s="1271"/>
      <c r="AJ333" s="1149"/>
      <c r="AK333" s="1150"/>
      <c r="AL333" s="1149"/>
      <c r="AM333" s="1135"/>
      <c r="AN333" s="1328"/>
      <c r="AO333" s="1127"/>
      <c r="AP333" s="1318"/>
      <c r="AQ333" s="1319"/>
      <c r="AR333" s="1139"/>
      <c r="AS333" s="1325"/>
      <c r="AT333" s="1325"/>
      <c r="AU333" s="1325"/>
      <c r="AV333" s="1141"/>
      <c r="AW333" s="1329"/>
      <c r="AX333" s="1141"/>
      <c r="AY333" s="1149"/>
      <c r="AZ333" s="1141"/>
      <c r="BA333" s="1149"/>
      <c r="BB333" s="1141"/>
    </row>
    <row r="334" spans="2:54" ht="14.65" customHeight="1">
      <c r="B334" s="911">
        <v>326</v>
      </c>
      <c r="C334" s="913" t="s">
        <v>3463</v>
      </c>
      <c r="D334" s="931" t="s">
        <v>150</v>
      </c>
      <c r="E334" s="928" t="s">
        <v>7</v>
      </c>
      <c r="F334" s="946" t="s">
        <v>237</v>
      </c>
      <c r="G334" s="946"/>
      <c r="H334" s="946"/>
      <c r="I334" s="946" t="s">
        <v>588</v>
      </c>
      <c r="J334" s="931">
        <v>1216</v>
      </c>
      <c r="K334" s="931"/>
      <c r="L334" s="931" t="s">
        <v>103</v>
      </c>
      <c r="M334" s="931">
        <v>100</v>
      </c>
      <c r="N334" s="947" t="s">
        <v>179</v>
      </c>
      <c r="O334" s="931" t="s">
        <v>180</v>
      </c>
      <c r="P334" s="948" t="s">
        <v>155</v>
      </c>
      <c r="Q334" s="931" t="s">
        <v>71</v>
      </c>
      <c r="R334" s="906" t="s">
        <v>303</v>
      </c>
      <c r="S334" s="906" t="s">
        <v>589</v>
      </c>
      <c r="T334" s="946"/>
      <c r="U334" s="946">
        <v>220</v>
      </c>
      <c r="V334" s="946"/>
      <c r="W334" s="946"/>
      <c r="X334" s="946"/>
      <c r="Y334" s="949"/>
      <c r="Z334" s="954" t="s">
        <v>3744</v>
      </c>
      <c r="AA334" s="931">
        <v>4000</v>
      </c>
      <c r="AB334" s="1313">
        <f t="shared" si="66"/>
        <v>4</v>
      </c>
      <c r="AC334" s="953"/>
      <c r="AD334" s="946"/>
      <c r="AE334" s="946"/>
      <c r="AF334" s="946"/>
      <c r="AG334" s="946"/>
      <c r="AH334" s="955"/>
      <c r="AI334" s="1271"/>
      <c r="AJ334" s="1149">
        <v>0</v>
      </c>
      <c r="AK334" s="1150">
        <v>0</v>
      </c>
      <c r="AL334" s="1149">
        <f t="shared" si="67"/>
        <v>0</v>
      </c>
      <c r="AM334" s="1135">
        <f t="shared" si="68"/>
        <v>0</v>
      </c>
      <c r="AN334" s="1328">
        <f t="shared" si="69"/>
        <v>0</v>
      </c>
      <c r="AO334" s="1127">
        <f t="shared" si="64"/>
        <v>0</v>
      </c>
      <c r="AP334" s="1318">
        <f t="shared" si="70"/>
        <v>0</v>
      </c>
      <c r="AQ334" s="1319"/>
      <c r="AR334" s="1139">
        <f t="shared" si="71"/>
        <v>0</v>
      </c>
      <c r="AS334" s="1325">
        <f t="shared" si="72"/>
        <v>0</v>
      </c>
      <c r="AT334" s="1325">
        <f t="shared" si="73"/>
        <v>0</v>
      </c>
      <c r="AU334" s="1325">
        <f t="shared" si="74"/>
        <v>0</v>
      </c>
      <c r="AV334" s="1141">
        <f t="shared" si="75"/>
        <v>0</v>
      </c>
      <c r="AW334" s="1329">
        <v>0</v>
      </c>
      <c r="AX334" s="1141">
        <v>0</v>
      </c>
      <c r="AY334" s="1149">
        <f t="shared" si="76"/>
        <v>0</v>
      </c>
      <c r="AZ334" s="1141">
        <f t="shared" si="77"/>
        <v>0</v>
      </c>
      <c r="BA334" s="1149">
        <f t="shared" si="78"/>
        <v>0</v>
      </c>
      <c r="BB334" s="1141">
        <f t="shared" si="79"/>
        <v>0</v>
      </c>
    </row>
    <row r="335" spans="2:54" ht="14.65" customHeight="1">
      <c r="B335" s="911">
        <v>327</v>
      </c>
      <c r="C335" s="913" t="s">
        <v>3463</v>
      </c>
      <c r="D335" s="931" t="s">
        <v>150</v>
      </c>
      <c r="E335" s="928" t="s">
        <v>7</v>
      </c>
      <c r="F335" s="946"/>
      <c r="G335" s="946"/>
      <c r="H335" s="946"/>
      <c r="I335" s="946" t="s">
        <v>588</v>
      </c>
      <c r="J335" s="931">
        <v>1216</v>
      </c>
      <c r="K335" s="931"/>
      <c r="L335" s="946" t="s">
        <v>3773</v>
      </c>
      <c r="M335" s="931"/>
      <c r="N335" s="947"/>
      <c r="O335" s="931"/>
      <c r="P335" s="948"/>
      <c r="Q335" s="931"/>
      <c r="R335" s="906"/>
      <c r="S335" s="906"/>
      <c r="T335" s="946"/>
      <c r="U335" s="946"/>
      <c r="V335" s="946"/>
      <c r="W335" s="946"/>
      <c r="X335" s="946"/>
      <c r="Y335" s="949"/>
      <c r="Z335" s="954" t="s">
        <v>3744</v>
      </c>
      <c r="AA335" s="931">
        <v>1000</v>
      </c>
      <c r="AB335" s="1313">
        <f t="shared" si="66"/>
        <v>1</v>
      </c>
      <c r="AC335" s="953"/>
      <c r="AD335" s="946"/>
      <c r="AE335" s="946"/>
      <c r="AF335" s="946"/>
      <c r="AG335" s="946"/>
      <c r="AH335" s="955"/>
      <c r="AI335" s="1271"/>
      <c r="AJ335" s="1149"/>
      <c r="AK335" s="1150"/>
      <c r="AL335" s="1149"/>
      <c r="AM335" s="1135"/>
      <c r="AN335" s="1328"/>
      <c r="AO335" s="1127"/>
      <c r="AP335" s="1318"/>
      <c r="AQ335" s="1319"/>
      <c r="AR335" s="1139"/>
      <c r="AS335" s="1325"/>
      <c r="AT335" s="1325"/>
      <c r="AU335" s="1325"/>
      <c r="AV335" s="1141"/>
      <c r="AW335" s="1329"/>
      <c r="AX335" s="1141"/>
      <c r="AY335" s="1149"/>
      <c r="AZ335" s="1141"/>
      <c r="BA335" s="1149"/>
      <c r="BB335" s="1141"/>
    </row>
    <row r="336" spans="2:54" ht="14.65" customHeight="1">
      <c r="B336" s="911">
        <v>328</v>
      </c>
      <c r="C336" s="913" t="s">
        <v>3042</v>
      </c>
      <c r="D336" s="931" t="s">
        <v>150</v>
      </c>
      <c r="E336" s="928" t="s">
        <v>7</v>
      </c>
      <c r="F336" s="946"/>
      <c r="G336" s="946"/>
      <c r="H336" s="946"/>
      <c r="I336" s="946" t="s">
        <v>588</v>
      </c>
      <c r="J336" s="931">
        <v>1216</v>
      </c>
      <c r="K336" s="931"/>
      <c r="L336" s="946" t="s">
        <v>3544</v>
      </c>
      <c r="M336" s="931"/>
      <c r="N336" s="947"/>
      <c r="O336" s="931"/>
      <c r="P336" s="948"/>
      <c r="Q336" s="931"/>
      <c r="R336" s="906"/>
      <c r="S336" s="906"/>
      <c r="T336" s="946"/>
      <c r="U336" s="946"/>
      <c r="V336" s="946"/>
      <c r="W336" s="946"/>
      <c r="X336" s="946"/>
      <c r="Y336" s="949"/>
      <c r="Z336" s="954" t="s">
        <v>3744</v>
      </c>
      <c r="AA336" s="931">
        <v>1000</v>
      </c>
      <c r="AB336" s="1313">
        <f t="shared" si="66"/>
        <v>1</v>
      </c>
      <c r="AC336" s="953"/>
      <c r="AD336" s="946"/>
      <c r="AE336" s="946"/>
      <c r="AF336" s="946"/>
      <c r="AG336" s="946"/>
      <c r="AH336" s="955"/>
      <c r="AI336" s="1271"/>
      <c r="AJ336" s="1149"/>
      <c r="AK336" s="1150"/>
      <c r="AL336" s="1149"/>
      <c r="AM336" s="1135"/>
      <c r="AN336" s="1328"/>
      <c r="AO336" s="1127"/>
      <c r="AP336" s="1318"/>
      <c r="AQ336" s="1319"/>
      <c r="AR336" s="1139"/>
      <c r="AS336" s="1325"/>
      <c r="AT336" s="1325"/>
      <c r="AU336" s="1325"/>
      <c r="AV336" s="1141"/>
      <c r="AW336" s="1329"/>
      <c r="AX336" s="1141"/>
      <c r="AY336" s="1149"/>
      <c r="AZ336" s="1141"/>
      <c r="BA336" s="1149"/>
      <c r="BB336" s="1141"/>
    </row>
    <row r="337" spans="2:54" ht="14.65" customHeight="1">
      <c r="B337" s="911">
        <v>329</v>
      </c>
      <c r="C337" s="913" t="s">
        <v>3463</v>
      </c>
      <c r="D337" s="931" t="s">
        <v>150</v>
      </c>
      <c r="E337" s="928" t="s">
        <v>7</v>
      </c>
      <c r="F337" s="946" t="s">
        <v>237</v>
      </c>
      <c r="G337" s="946"/>
      <c r="H337" s="946"/>
      <c r="I337" s="946" t="s">
        <v>590</v>
      </c>
      <c r="J337" s="931">
        <v>1217</v>
      </c>
      <c r="K337" s="931"/>
      <c r="L337" s="931" t="s">
        <v>103</v>
      </c>
      <c r="M337" s="931">
        <v>100</v>
      </c>
      <c r="N337" s="947" t="s">
        <v>179</v>
      </c>
      <c r="O337" s="931" t="s">
        <v>180</v>
      </c>
      <c r="P337" s="948" t="s">
        <v>155</v>
      </c>
      <c r="Q337" s="931" t="s">
        <v>71</v>
      </c>
      <c r="R337" s="906" t="s">
        <v>303</v>
      </c>
      <c r="S337" s="906" t="s">
        <v>591</v>
      </c>
      <c r="T337" s="946"/>
      <c r="U337" s="946">
        <v>220</v>
      </c>
      <c r="V337" s="946"/>
      <c r="W337" s="946"/>
      <c r="X337" s="946"/>
      <c r="Y337" s="949"/>
      <c r="Z337" s="954" t="s">
        <v>3744</v>
      </c>
      <c r="AA337" s="931">
        <v>4000</v>
      </c>
      <c r="AB337" s="1313">
        <f t="shared" si="66"/>
        <v>4</v>
      </c>
      <c r="AC337" s="953"/>
      <c r="AD337" s="946"/>
      <c r="AE337" s="946"/>
      <c r="AF337" s="946"/>
      <c r="AG337" s="946"/>
      <c r="AH337" s="955"/>
      <c r="AI337" s="1271"/>
      <c r="AJ337" s="1149">
        <v>0</v>
      </c>
      <c r="AK337" s="1150">
        <v>0</v>
      </c>
      <c r="AL337" s="1149">
        <f t="shared" si="67"/>
        <v>0</v>
      </c>
      <c r="AM337" s="1135">
        <f t="shared" si="68"/>
        <v>0</v>
      </c>
      <c r="AN337" s="1328">
        <f t="shared" si="69"/>
        <v>0</v>
      </c>
      <c r="AO337" s="1127">
        <f t="shared" si="64"/>
        <v>0</v>
      </c>
      <c r="AP337" s="1318">
        <f t="shared" si="70"/>
        <v>0</v>
      </c>
      <c r="AQ337" s="1319"/>
      <c r="AR337" s="1139">
        <f t="shared" si="71"/>
        <v>0</v>
      </c>
      <c r="AS337" s="1325">
        <f t="shared" si="72"/>
        <v>0</v>
      </c>
      <c r="AT337" s="1325">
        <f t="shared" si="73"/>
        <v>0</v>
      </c>
      <c r="AU337" s="1325">
        <f t="shared" si="74"/>
        <v>0</v>
      </c>
      <c r="AV337" s="1141">
        <f t="shared" si="75"/>
        <v>0</v>
      </c>
      <c r="AW337" s="1329">
        <v>0</v>
      </c>
      <c r="AX337" s="1141">
        <v>0</v>
      </c>
      <c r="AY337" s="1149">
        <f t="shared" si="76"/>
        <v>0</v>
      </c>
      <c r="AZ337" s="1141">
        <f t="shared" si="77"/>
        <v>0</v>
      </c>
      <c r="BA337" s="1149">
        <f t="shared" si="78"/>
        <v>0</v>
      </c>
      <c r="BB337" s="1141">
        <f t="shared" si="79"/>
        <v>0</v>
      </c>
    </row>
    <row r="338" spans="2:54" ht="14.65" customHeight="1">
      <c r="B338" s="911">
        <v>330</v>
      </c>
      <c r="C338" s="913" t="s">
        <v>3463</v>
      </c>
      <c r="D338" s="931" t="s">
        <v>150</v>
      </c>
      <c r="E338" s="928" t="s">
        <v>7</v>
      </c>
      <c r="F338" s="946"/>
      <c r="G338" s="946"/>
      <c r="H338" s="946"/>
      <c r="I338" s="946" t="s">
        <v>590</v>
      </c>
      <c r="J338" s="931">
        <v>1217</v>
      </c>
      <c r="K338" s="931"/>
      <c r="L338" s="946" t="s">
        <v>3773</v>
      </c>
      <c r="M338" s="931"/>
      <c r="N338" s="947"/>
      <c r="O338" s="931"/>
      <c r="P338" s="948"/>
      <c r="Q338" s="931"/>
      <c r="R338" s="906"/>
      <c r="S338" s="906"/>
      <c r="T338" s="946"/>
      <c r="U338" s="946"/>
      <c r="V338" s="946"/>
      <c r="W338" s="946"/>
      <c r="X338" s="946"/>
      <c r="Y338" s="949"/>
      <c r="Z338" s="954" t="s">
        <v>3744</v>
      </c>
      <c r="AA338" s="931">
        <v>1000</v>
      </c>
      <c r="AB338" s="1313">
        <f t="shared" si="66"/>
        <v>1</v>
      </c>
      <c r="AC338" s="953"/>
      <c r="AD338" s="946"/>
      <c r="AE338" s="946"/>
      <c r="AF338" s="946"/>
      <c r="AG338" s="946"/>
      <c r="AH338" s="955"/>
      <c r="AI338" s="1271"/>
      <c r="AJ338" s="1149"/>
      <c r="AK338" s="1150"/>
      <c r="AL338" s="1149"/>
      <c r="AM338" s="1135"/>
      <c r="AN338" s="1328"/>
      <c r="AO338" s="1127"/>
      <c r="AP338" s="1318"/>
      <c r="AQ338" s="1319"/>
      <c r="AR338" s="1139"/>
      <c r="AS338" s="1325"/>
      <c r="AT338" s="1325"/>
      <c r="AU338" s="1325"/>
      <c r="AV338" s="1141"/>
      <c r="AW338" s="1329"/>
      <c r="AX338" s="1141"/>
      <c r="AY338" s="1149"/>
      <c r="AZ338" s="1141"/>
      <c r="BA338" s="1149"/>
      <c r="BB338" s="1141"/>
    </row>
    <row r="339" spans="2:54" ht="14.65" customHeight="1">
      <c r="B339" s="911">
        <v>331</v>
      </c>
      <c r="C339" s="913" t="s">
        <v>3042</v>
      </c>
      <c r="D339" s="931" t="s">
        <v>150</v>
      </c>
      <c r="E339" s="928" t="s">
        <v>7</v>
      </c>
      <c r="F339" s="946"/>
      <c r="G339" s="946"/>
      <c r="H339" s="946"/>
      <c r="I339" s="946" t="s">
        <v>590</v>
      </c>
      <c r="J339" s="931">
        <v>1217</v>
      </c>
      <c r="K339" s="931"/>
      <c r="L339" s="946" t="s">
        <v>3544</v>
      </c>
      <c r="M339" s="931"/>
      <c r="N339" s="947"/>
      <c r="O339" s="931"/>
      <c r="P339" s="948"/>
      <c r="Q339" s="931"/>
      <c r="R339" s="906"/>
      <c r="S339" s="906"/>
      <c r="T339" s="946"/>
      <c r="U339" s="946"/>
      <c r="V339" s="946"/>
      <c r="W339" s="946"/>
      <c r="X339" s="946"/>
      <c r="Y339" s="949"/>
      <c r="Z339" s="954" t="s">
        <v>3744</v>
      </c>
      <c r="AA339" s="931">
        <v>1000</v>
      </c>
      <c r="AB339" s="1313">
        <f t="shared" si="66"/>
        <v>1</v>
      </c>
      <c r="AC339" s="953"/>
      <c r="AD339" s="946"/>
      <c r="AE339" s="946"/>
      <c r="AF339" s="946"/>
      <c r="AG339" s="946"/>
      <c r="AH339" s="955"/>
      <c r="AI339" s="1271"/>
      <c r="AJ339" s="1149"/>
      <c r="AK339" s="1150"/>
      <c r="AL339" s="1149"/>
      <c r="AM339" s="1135"/>
      <c r="AN339" s="1328"/>
      <c r="AO339" s="1127"/>
      <c r="AP339" s="1318"/>
      <c r="AQ339" s="1319"/>
      <c r="AR339" s="1139"/>
      <c r="AS339" s="1325"/>
      <c r="AT339" s="1325"/>
      <c r="AU339" s="1325"/>
      <c r="AV339" s="1141"/>
      <c r="AW339" s="1329"/>
      <c r="AX339" s="1141"/>
      <c r="AY339" s="1149"/>
      <c r="AZ339" s="1141"/>
      <c r="BA339" s="1149"/>
      <c r="BB339" s="1141"/>
    </row>
    <row r="340" spans="2:54" ht="14.65" customHeight="1">
      <c r="B340" s="911">
        <v>332</v>
      </c>
      <c r="C340" s="913" t="s">
        <v>3463</v>
      </c>
      <c r="D340" s="931" t="s">
        <v>150</v>
      </c>
      <c r="E340" s="928" t="s">
        <v>7</v>
      </c>
      <c r="F340" s="946" t="s">
        <v>237</v>
      </c>
      <c r="G340" s="946"/>
      <c r="H340" s="946"/>
      <c r="I340" s="946" t="s">
        <v>592</v>
      </c>
      <c r="J340" s="931">
        <v>1218</v>
      </c>
      <c r="K340" s="931"/>
      <c r="L340" s="931" t="s">
        <v>103</v>
      </c>
      <c r="M340" s="931">
        <v>100</v>
      </c>
      <c r="N340" s="947" t="s">
        <v>179</v>
      </c>
      <c r="O340" s="931" t="s">
        <v>180</v>
      </c>
      <c r="P340" s="948" t="s">
        <v>155</v>
      </c>
      <c r="Q340" s="931" t="s">
        <v>71</v>
      </c>
      <c r="R340" s="906" t="s">
        <v>303</v>
      </c>
      <c r="S340" s="906" t="s">
        <v>593</v>
      </c>
      <c r="T340" s="946"/>
      <c r="U340" s="946">
        <v>220</v>
      </c>
      <c r="V340" s="946"/>
      <c r="W340" s="946"/>
      <c r="X340" s="946"/>
      <c r="Y340" s="949"/>
      <c r="Z340" s="954" t="s">
        <v>3744</v>
      </c>
      <c r="AA340" s="931">
        <v>4000</v>
      </c>
      <c r="AB340" s="1313">
        <f t="shared" si="66"/>
        <v>4</v>
      </c>
      <c r="AC340" s="953"/>
      <c r="AD340" s="946"/>
      <c r="AE340" s="946"/>
      <c r="AF340" s="946"/>
      <c r="AG340" s="946"/>
      <c r="AH340" s="955"/>
      <c r="AI340" s="1271"/>
      <c r="AJ340" s="1149">
        <v>0</v>
      </c>
      <c r="AK340" s="1150">
        <v>0</v>
      </c>
      <c r="AL340" s="1149">
        <f t="shared" si="67"/>
        <v>0</v>
      </c>
      <c r="AM340" s="1135">
        <f t="shared" si="68"/>
        <v>0</v>
      </c>
      <c r="AN340" s="1328">
        <f t="shared" si="69"/>
        <v>0</v>
      </c>
      <c r="AO340" s="1127">
        <f t="shared" si="64"/>
        <v>0</v>
      </c>
      <c r="AP340" s="1318">
        <f t="shared" si="70"/>
        <v>0</v>
      </c>
      <c r="AQ340" s="1319"/>
      <c r="AR340" s="1139">
        <f t="shared" si="71"/>
        <v>0</v>
      </c>
      <c r="AS340" s="1325">
        <f t="shared" si="72"/>
        <v>0</v>
      </c>
      <c r="AT340" s="1325">
        <f t="shared" si="73"/>
        <v>0</v>
      </c>
      <c r="AU340" s="1325">
        <f t="shared" si="74"/>
        <v>0</v>
      </c>
      <c r="AV340" s="1141">
        <f t="shared" si="75"/>
        <v>0</v>
      </c>
      <c r="AW340" s="1329">
        <v>0</v>
      </c>
      <c r="AX340" s="1141">
        <v>0</v>
      </c>
      <c r="AY340" s="1149">
        <f t="shared" si="76"/>
        <v>0</v>
      </c>
      <c r="AZ340" s="1141">
        <f t="shared" si="77"/>
        <v>0</v>
      </c>
      <c r="BA340" s="1149">
        <f t="shared" si="78"/>
        <v>0</v>
      </c>
      <c r="BB340" s="1141">
        <f t="shared" si="79"/>
        <v>0</v>
      </c>
    </row>
    <row r="341" spans="2:54" ht="14.65" customHeight="1">
      <c r="B341" s="911">
        <v>333</v>
      </c>
      <c r="C341" s="913" t="s">
        <v>3463</v>
      </c>
      <c r="D341" s="931" t="s">
        <v>150</v>
      </c>
      <c r="E341" s="928" t="s">
        <v>7</v>
      </c>
      <c r="F341" s="946"/>
      <c r="G341" s="946"/>
      <c r="H341" s="946"/>
      <c r="I341" s="946" t="s">
        <v>592</v>
      </c>
      <c r="J341" s="931">
        <v>1218</v>
      </c>
      <c r="K341" s="931"/>
      <c r="L341" s="946" t="s">
        <v>3773</v>
      </c>
      <c r="M341" s="931"/>
      <c r="N341" s="947"/>
      <c r="O341" s="931"/>
      <c r="P341" s="948"/>
      <c r="Q341" s="931"/>
      <c r="R341" s="906"/>
      <c r="S341" s="906"/>
      <c r="T341" s="946"/>
      <c r="U341" s="946"/>
      <c r="V341" s="946"/>
      <c r="W341" s="946"/>
      <c r="X341" s="946"/>
      <c r="Y341" s="949"/>
      <c r="Z341" s="954" t="s">
        <v>3744</v>
      </c>
      <c r="AA341" s="931">
        <v>1000</v>
      </c>
      <c r="AB341" s="1313">
        <f t="shared" si="66"/>
        <v>1</v>
      </c>
      <c r="AC341" s="953"/>
      <c r="AD341" s="946"/>
      <c r="AE341" s="946"/>
      <c r="AF341" s="946"/>
      <c r="AG341" s="946"/>
      <c r="AH341" s="955"/>
      <c r="AI341" s="1271"/>
      <c r="AJ341" s="1149"/>
      <c r="AK341" s="1150"/>
      <c r="AL341" s="1149"/>
      <c r="AM341" s="1135"/>
      <c r="AN341" s="1328"/>
      <c r="AO341" s="1127"/>
      <c r="AP341" s="1318"/>
      <c r="AQ341" s="1319"/>
      <c r="AR341" s="1139"/>
      <c r="AS341" s="1325"/>
      <c r="AT341" s="1325"/>
      <c r="AU341" s="1325"/>
      <c r="AV341" s="1141"/>
      <c r="AW341" s="1329"/>
      <c r="AX341" s="1141"/>
      <c r="AY341" s="1149"/>
      <c r="AZ341" s="1141"/>
      <c r="BA341" s="1149"/>
      <c r="BB341" s="1141"/>
    </row>
    <row r="342" spans="2:54" ht="14.65" customHeight="1">
      <c r="B342" s="911">
        <v>334</v>
      </c>
      <c r="C342" s="913" t="s">
        <v>3042</v>
      </c>
      <c r="D342" s="931" t="s">
        <v>150</v>
      </c>
      <c r="E342" s="928" t="s">
        <v>7</v>
      </c>
      <c r="F342" s="946"/>
      <c r="G342" s="946"/>
      <c r="H342" s="946"/>
      <c r="I342" s="946" t="s">
        <v>592</v>
      </c>
      <c r="J342" s="931">
        <v>1218</v>
      </c>
      <c r="K342" s="931"/>
      <c r="L342" s="946" t="s">
        <v>3544</v>
      </c>
      <c r="M342" s="931"/>
      <c r="N342" s="947"/>
      <c r="O342" s="931"/>
      <c r="P342" s="948"/>
      <c r="Q342" s="931"/>
      <c r="R342" s="906"/>
      <c r="S342" s="906"/>
      <c r="T342" s="946"/>
      <c r="U342" s="946"/>
      <c r="V342" s="946"/>
      <c r="W342" s="946"/>
      <c r="X342" s="946"/>
      <c r="Y342" s="949"/>
      <c r="Z342" s="954" t="s">
        <v>3744</v>
      </c>
      <c r="AA342" s="931">
        <v>1000</v>
      </c>
      <c r="AB342" s="1313">
        <f t="shared" si="66"/>
        <v>1</v>
      </c>
      <c r="AC342" s="953"/>
      <c r="AD342" s="946"/>
      <c r="AE342" s="946"/>
      <c r="AF342" s="946"/>
      <c r="AG342" s="946"/>
      <c r="AH342" s="955"/>
      <c r="AI342" s="1271"/>
      <c r="AJ342" s="1149"/>
      <c r="AK342" s="1150"/>
      <c r="AL342" s="1149"/>
      <c r="AM342" s="1135"/>
      <c r="AN342" s="1328"/>
      <c r="AO342" s="1127"/>
      <c r="AP342" s="1318"/>
      <c r="AQ342" s="1319"/>
      <c r="AR342" s="1139"/>
      <c r="AS342" s="1325"/>
      <c r="AT342" s="1325"/>
      <c r="AU342" s="1325"/>
      <c r="AV342" s="1141"/>
      <c r="AW342" s="1329"/>
      <c r="AX342" s="1141"/>
      <c r="AY342" s="1149"/>
      <c r="AZ342" s="1141"/>
      <c r="BA342" s="1149"/>
      <c r="BB342" s="1141"/>
    </row>
    <row r="343" spans="2:54" ht="14.65" customHeight="1">
      <c r="B343" s="911">
        <v>335</v>
      </c>
      <c r="C343" s="913" t="s">
        <v>3463</v>
      </c>
      <c r="D343" s="931" t="s">
        <v>150</v>
      </c>
      <c r="E343" s="928" t="s">
        <v>7</v>
      </c>
      <c r="F343" s="946" t="s">
        <v>237</v>
      </c>
      <c r="G343" s="946"/>
      <c r="H343" s="946"/>
      <c r="I343" s="946" t="s">
        <v>594</v>
      </c>
      <c r="J343" s="931">
        <v>1219</v>
      </c>
      <c r="K343" s="931"/>
      <c r="L343" s="931" t="s">
        <v>103</v>
      </c>
      <c r="M343" s="931">
        <v>100</v>
      </c>
      <c r="N343" s="947" t="s">
        <v>179</v>
      </c>
      <c r="O343" s="931" t="s">
        <v>180</v>
      </c>
      <c r="P343" s="948" t="s">
        <v>155</v>
      </c>
      <c r="Q343" s="931" t="s">
        <v>71</v>
      </c>
      <c r="R343" s="906" t="s">
        <v>303</v>
      </c>
      <c r="S343" s="906" t="s">
        <v>595</v>
      </c>
      <c r="T343" s="946"/>
      <c r="U343" s="946">
        <v>220</v>
      </c>
      <c r="V343" s="946"/>
      <c r="W343" s="946"/>
      <c r="X343" s="946"/>
      <c r="Y343" s="949"/>
      <c r="Z343" s="954" t="s">
        <v>3744</v>
      </c>
      <c r="AA343" s="931">
        <v>4000</v>
      </c>
      <c r="AB343" s="1313">
        <f t="shared" si="66"/>
        <v>4</v>
      </c>
      <c r="AC343" s="953"/>
      <c r="AD343" s="946"/>
      <c r="AE343" s="946"/>
      <c r="AF343" s="946"/>
      <c r="AG343" s="946"/>
      <c r="AH343" s="955"/>
      <c r="AI343" s="1271"/>
      <c r="AJ343" s="1149">
        <v>0</v>
      </c>
      <c r="AK343" s="1150">
        <v>0</v>
      </c>
      <c r="AL343" s="1149">
        <f t="shared" si="67"/>
        <v>0</v>
      </c>
      <c r="AM343" s="1135">
        <f t="shared" si="68"/>
        <v>0</v>
      </c>
      <c r="AN343" s="1328">
        <f t="shared" si="69"/>
        <v>0</v>
      </c>
      <c r="AO343" s="1127">
        <f t="shared" si="64"/>
        <v>0</v>
      </c>
      <c r="AP343" s="1318">
        <f t="shared" si="70"/>
        <v>0</v>
      </c>
      <c r="AQ343" s="1319"/>
      <c r="AR343" s="1139">
        <f t="shared" si="71"/>
        <v>0</v>
      </c>
      <c r="AS343" s="1325">
        <f t="shared" si="72"/>
        <v>0</v>
      </c>
      <c r="AT343" s="1325">
        <f t="shared" si="73"/>
        <v>0</v>
      </c>
      <c r="AU343" s="1325">
        <f t="shared" si="74"/>
        <v>0</v>
      </c>
      <c r="AV343" s="1141">
        <f t="shared" si="75"/>
        <v>0</v>
      </c>
      <c r="AW343" s="1329">
        <v>0</v>
      </c>
      <c r="AX343" s="1141">
        <v>0</v>
      </c>
      <c r="AY343" s="1149">
        <f t="shared" si="76"/>
        <v>0</v>
      </c>
      <c r="AZ343" s="1141">
        <f t="shared" si="77"/>
        <v>0</v>
      </c>
      <c r="BA343" s="1149">
        <f t="shared" si="78"/>
        <v>0</v>
      </c>
      <c r="BB343" s="1141">
        <f t="shared" si="79"/>
        <v>0</v>
      </c>
    </row>
    <row r="344" spans="2:54" ht="14.65" customHeight="1">
      <c r="B344" s="911">
        <v>336</v>
      </c>
      <c r="C344" s="913" t="s">
        <v>3463</v>
      </c>
      <c r="D344" s="931" t="s">
        <v>150</v>
      </c>
      <c r="E344" s="928" t="s">
        <v>7</v>
      </c>
      <c r="F344" s="946"/>
      <c r="G344" s="946"/>
      <c r="H344" s="946"/>
      <c r="I344" s="946" t="s">
        <v>594</v>
      </c>
      <c r="J344" s="931">
        <v>1219</v>
      </c>
      <c r="K344" s="931"/>
      <c r="L344" s="946" t="s">
        <v>3773</v>
      </c>
      <c r="M344" s="931"/>
      <c r="N344" s="947"/>
      <c r="O344" s="931"/>
      <c r="P344" s="948"/>
      <c r="Q344" s="931"/>
      <c r="R344" s="906"/>
      <c r="S344" s="906"/>
      <c r="T344" s="946"/>
      <c r="U344" s="946"/>
      <c r="V344" s="946"/>
      <c r="W344" s="946"/>
      <c r="X344" s="946"/>
      <c r="Y344" s="949"/>
      <c r="Z344" s="954" t="s">
        <v>3744</v>
      </c>
      <c r="AA344" s="931">
        <v>1000</v>
      </c>
      <c r="AB344" s="1313">
        <f t="shared" si="66"/>
        <v>1</v>
      </c>
      <c r="AC344" s="953"/>
      <c r="AD344" s="946"/>
      <c r="AE344" s="946"/>
      <c r="AF344" s="946"/>
      <c r="AG344" s="946"/>
      <c r="AH344" s="955"/>
      <c r="AI344" s="1271"/>
      <c r="AJ344" s="1149"/>
      <c r="AK344" s="1150"/>
      <c r="AL344" s="1149"/>
      <c r="AM344" s="1135"/>
      <c r="AN344" s="1328"/>
      <c r="AO344" s="1127"/>
      <c r="AP344" s="1318"/>
      <c r="AQ344" s="1319"/>
      <c r="AR344" s="1139"/>
      <c r="AS344" s="1325"/>
      <c r="AT344" s="1325"/>
      <c r="AU344" s="1325"/>
      <c r="AV344" s="1141"/>
      <c r="AW344" s="1329"/>
      <c r="AX344" s="1141"/>
      <c r="AY344" s="1149"/>
      <c r="AZ344" s="1141"/>
      <c r="BA344" s="1149"/>
      <c r="BB344" s="1141"/>
    </row>
    <row r="345" spans="2:54" ht="14.65" customHeight="1">
      <c r="B345" s="911">
        <v>337</v>
      </c>
      <c r="C345" s="913" t="s">
        <v>3042</v>
      </c>
      <c r="D345" s="931" t="s">
        <v>150</v>
      </c>
      <c r="E345" s="928" t="s">
        <v>7</v>
      </c>
      <c r="F345" s="946"/>
      <c r="G345" s="946"/>
      <c r="H345" s="946"/>
      <c r="I345" s="946" t="s">
        <v>594</v>
      </c>
      <c r="J345" s="931">
        <v>1219</v>
      </c>
      <c r="K345" s="931"/>
      <c r="L345" s="946" t="s">
        <v>3544</v>
      </c>
      <c r="M345" s="931"/>
      <c r="N345" s="947"/>
      <c r="O345" s="931"/>
      <c r="P345" s="948"/>
      <c r="Q345" s="931"/>
      <c r="R345" s="906"/>
      <c r="S345" s="906"/>
      <c r="T345" s="946"/>
      <c r="U345" s="946"/>
      <c r="V345" s="946"/>
      <c r="W345" s="946"/>
      <c r="X345" s="946"/>
      <c r="Y345" s="949"/>
      <c r="Z345" s="954" t="s">
        <v>3744</v>
      </c>
      <c r="AA345" s="931">
        <v>1000</v>
      </c>
      <c r="AB345" s="1313">
        <f t="shared" si="66"/>
        <v>1</v>
      </c>
      <c r="AC345" s="953"/>
      <c r="AD345" s="946"/>
      <c r="AE345" s="946"/>
      <c r="AF345" s="946"/>
      <c r="AG345" s="946"/>
      <c r="AH345" s="955"/>
      <c r="AI345" s="1271"/>
      <c r="AJ345" s="1149"/>
      <c r="AK345" s="1150"/>
      <c r="AL345" s="1149"/>
      <c r="AM345" s="1135"/>
      <c r="AN345" s="1328"/>
      <c r="AO345" s="1127"/>
      <c r="AP345" s="1318"/>
      <c r="AQ345" s="1319"/>
      <c r="AR345" s="1139"/>
      <c r="AS345" s="1325"/>
      <c r="AT345" s="1325"/>
      <c r="AU345" s="1325"/>
      <c r="AV345" s="1141"/>
      <c r="AW345" s="1329"/>
      <c r="AX345" s="1141"/>
      <c r="AY345" s="1149"/>
      <c r="AZ345" s="1141"/>
      <c r="BA345" s="1149"/>
      <c r="BB345" s="1141"/>
    </row>
    <row r="346" spans="2:54" ht="14.65" customHeight="1">
      <c r="B346" s="911">
        <v>338</v>
      </c>
      <c r="C346" s="913" t="s">
        <v>3463</v>
      </c>
      <c r="D346" s="931" t="s">
        <v>150</v>
      </c>
      <c r="E346" s="928" t="s">
        <v>7</v>
      </c>
      <c r="F346" s="946" t="s">
        <v>237</v>
      </c>
      <c r="G346" s="946"/>
      <c r="H346" s="946"/>
      <c r="I346" s="946" t="s">
        <v>596</v>
      </c>
      <c r="J346" s="931">
        <v>1220</v>
      </c>
      <c r="K346" s="931"/>
      <c r="L346" s="931" t="s">
        <v>103</v>
      </c>
      <c r="M346" s="931">
        <v>100</v>
      </c>
      <c r="N346" s="947" t="s">
        <v>179</v>
      </c>
      <c r="O346" s="931" t="s">
        <v>180</v>
      </c>
      <c r="P346" s="948" t="s">
        <v>155</v>
      </c>
      <c r="Q346" s="931" t="s">
        <v>71</v>
      </c>
      <c r="R346" s="906" t="s">
        <v>303</v>
      </c>
      <c r="S346" s="906" t="s">
        <v>597</v>
      </c>
      <c r="T346" s="946"/>
      <c r="U346" s="946">
        <v>220</v>
      </c>
      <c r="V346" s="946"/>
      <c r="W346" s="946"/>
      <c r="X346" s="946"/>
      <c r="Y346" s="949"/>
      <c r="Z346" s="954" t="s">
        <v>3744</v>
      </c>
      <c r="AA346" s="931">
        <v>4000</v>
      </c>
      <c r="AB346" s="1313">
        <f t="shared" si="66"/>
        <v>4</v>
      </c>
      <c r="AC346" s="953"/>
      <c r="AD346" s="946"/>
      <c r="AE346" s="946"/>
      <c r="AF346" s="946"/>
      <c r="AG346" s="946"/>
      <c r="AH346" s="955"/>
      <c r="AI346" s="1271"/>
      <c r="AJ346" s="1149">
        <v>0</v>
      </c>
      <c r="AK346" s="1150">
        <v>0</v>
      </c>
      <c r="AL346" s="1149">
        <f t="shared" si="67"/>
        <v>0</v>
      </c>
      <c r="AM346" s="1135">
        <f t="shared" si="68"/>
        <v>0</v>
      </c>
      <c r="AN346" s="1328">
        <f t="shared" si="69"/>
        <v>0</v>
      </c>
      <c r="AO346" s="1127">
        <f t="shared" si="64"/>
        <v>0</v>
      </c>
      <c r="AP346" s="1318">
        <f t="shared" si="70"/>
        <v>0</v>
      </c>
      <c r="AQ346" s="1319"/>
      <c r="AR346" s="1139">
        <f t="shared" si="71"/>
        <v>0</v>
      </c>
      <c r="AS346" s="1325">
        <f t="shared" si="72"/>
        <v>0</v>
      </c>
      <c r="AT346" s="1325">
        <f t="shared" si="73"/>
        <v>0</v>
      </c>
      <c r="AU346" s="1325">
        <f t="shared" si="74"/>
        <v>0</v>
      </c>
      <c r="AV346" s="1141">
        <f t="shared" si="75"/>
        <v>0</v>
      </c>
      <c r="AW346" s="1329">
        <v>0</v>
      </c>
      <c r="AX346" s="1141">
        <v>0</v>
      </c>
      <c r="AY346" s="1149">
        <f t="shared" si="76"/>
        <v>0</v>
      </c>
      <c r="AZ346" s="1141">
        <f t="shared" si="77"/>
        <v>0</v>
      </c>
      <c r="BA346" s="1149">
        <f t="shared" si="78"/>
        <v>0</v>
      </c>
      <c r="BB346" s="1141">
        <f t="shared" si="79"/>
        <v>0</v>
      </c>
    </row>
    <row r="347" spans="2:54" ht="14.65" customHeight="1">
      <c r="B347" s="911">
        <v>339</v>
      </c>
      <c r="C347" s="913" t="s">
        <v>3463</v>
      </c>
      <c r="D347" s="931" t="s">
        <v>150</v>
      </c>
      <c r="E347" s="928" t="s">
        <v>7</v>
      </c>
      <c r="F347" s="946"/>
      <c r="G347" s="946"/>
      <c r="H347" s="946"/>
      <c r="I347" s="946" t="s">
        <v>596</v>
      </c>
      <c r="J347" s="931">
        <v>1220</v>
      </c>
      <c r="K347" s="931"/>
      <c r="L347" s="946" t="s">
        <v>3773</v>
      </c>
      <c r="M347" s="931"/>
      <c r="N347" s="947"/>
      <c r="O347" s="931"/>
      <c r="P347" s="948"/>
      <c r="Q347" s="931"/>
      <c r="R347" s="906"/>
      <c r="S347" s="906"/>
      <c r="T347" s="946"/>
      <c r="U347" s="946"/>
      <c r="V347" s="946"/>
      <c r="W347" s="946"/>
      <c r="X347" s="946"/>
      <c r="Y347" s="949"/>
      <c r="Z347" s="954" t="s">
        <v>3744</v>
      </c>
      <c r="AA347" s="931">
        <v>1000</v>
      </c>
      <c r="AB347" s="1313">
        <f t="shared" si="66"/>
        <v>1</v>
      </c>
      <c r="AC347" s="953"/>
      <c r="AD347" s="946"/>
      <c r="AE347" s="946"/>
      <c r="AF347" s="946"/>
      <c r="AG347" s="946"/>
      <c r="AH347" s="955"/>
      <c r="AI347" s="1271"/>
      <c r="AJ347" s="1149"/>
      <c r="AK347" s="1150"/>
      <c r="AL347" s="1149"/>
      <c r="AM347" s="1135"/>
      <c r="AN347" s="1328"/>
      <c r="AO347" s="1127"/>
      <c r="AP347" s="1318"/>
      <c r="AQ347" s="1319"/>
      <c r="AR347" s="1139"/>
      <c r="AS347" s="1325"/>
      <c r="AT347" s="1325"/>
      <c r="AU347" s="1325"/>
      <c r="AV347" s="1141"/>
      <c r="AW347" s="1329"/>
      <c r="AX347" s="1141"/>
      <c r="AY347" s="1149"/>
      <c r="AZ347" s="1141"/>
      <c r="BA347" s="1149"/>
      <c r="BB347" s="1141"/>
    </row>
    <row r="348" spans="2:54" ht="14.65" customHeight="1">
      <c r="B348" s="911">
        <v>340</v>
      </c>
      <c r="C348" s="913" t="s">
        <v>3042</v>
      </c>
      <c r="D348" s="931" t="s">
        <v>150</v>
      </c>
      <c r="E348" s="928" t="s">
        <v>7</v>
      </c>
      <c r="F348" s="946"/>
      <c r="G348" s="946"/>
      <c r="H348" s="946"/>
      <c r="I348" s="946" t="s">
        <v>596</v>
      </c>
      <c r="J348" s="931">
        <v>1220</v>
      </c>
      <c r="K348" s="931"/>
      <c r="L348" s="946" t="s">
        <v>3544</v>
      </c>
      <c r="M348" s="931"/>
      <c r="N348" s="947"/>
      <c r="O348" s="931"/>
      <c r="P348" s="948"/>
      <c r="Q348" s="931"/>
      <c r="R348" s="906"/>
      <c r="S348" s="906"/>
      <c r="T348" s="946"/>
      <c r="U348" s="946"/>
      <c r="V348" s="946"/>
      <c r="W348" s="946"/>
      <c r="X348" s="946"/>
      <c r="Y348" s="949"/>
      <c r="Z348" s="954" t="s">
        <v>3744</v>
      </c>
      <c r="AA348" s="931">
        <v>1000</v>
      </c>
      <c r="AB348" s="1313">
        <f t="shared" si="66"/>
        <v>1</v>
      </c>
      <c r="AC348" s="953"/>
      <c r="AD348" s="946"/>
      <c r="AE348" s="946"/>
      <c r="AF348" s="946"/>
      <c r="AG348" s="946"/>
      <c r="AH348" s="955"/>
      <c r="AI348" s="1271"/>
      <c r="AJ348" s="1149"/>
      <c r="AK348" s="1150"/>
      <c r="AL348" s="1149"/>
      <c r="AM348" s="1135"/>
      <c r="AN348" s="1328"/>
      <c r="AO348" s="1127"/>
      <c r="AP348" s="1318"/>
      <c r="AQ348" s="1319"/>
      <c r="AR348" s="1139"/>
      <c r="AS348" s="1325"/>
      <c r="AT348" s="1325"/>
      <c r="AU348" s="1325"/>
      <c r="AV348" s="1141"/>
      <c r="AW348" s="1329"/>
      <c r="AX348" s="1141"/>
      <c r="AY348" s="1149"/>
      <c r="AZ348" s="1141"/>
      <c r="BA348" s="1149"/>
      <c r="BB348" s="1141"/>
    </row>
    <row r="349" spans="2:54" ht="14.65" customHeight="1">
      <c r="B349" s="911">
        <v>341</v>
      </c>
      <c r="C349" s="913" t="s">
        <v>3463</v>
      </c>
      <c r="D349" s="931" t="s">
        <v>150</v>
      </c>
      <c r="E349" s="928" t="s">
        <v>7</v>
      </c>
      <c r="F349" s="946" t="s">
        <v>237</v>
      </c>
      <c r="G349" s="946"/>
      <c r="H349" s="946"/>
      <c r="I349" s="946" t="s">
        <v>598</v>
      </c>
      <c r="J349" s="931">
        <v>1221</v>
      </c>
      <c r="K349" s="931"/>
      <c r="L349" s="931" t="s">
        <v>103</v>
      </c>
      <c r="M349" s="931">
        <v>100</v>
      </c>
      <c r="N349" s="947" t="s">
        <v>179</v>
      </c>
      <c r="O349" s="931" t="s">
        <v>180</v>
      </c>
      <c r="P349" s="948" t="s">
        <v>155</v>
      </c>
      <c r="Q349" s="931" t="s">
        <v>71</v>
      </c>
      <c r="R349" s="906" t="s">
        <v>303</v>
      </c>
      <c r="S349" s="906" t="s">
        <v>599</v>
      </c>
      <c r="T349" s="946"/>
      <c r="U349" s="946">
        <v>220</v>
      </c>
      <c r="V349" s="946"/>
      <c r="W349" s="946"/>
      <c r="X349" s="946"/>
      <c r="Y349" s="949"/>
      <c r="Z349" s="954" t="s">
        <v>3744</v>
      </c>
      <c r="AA349" s="931">
        <v>4000</v>
      </c>
      <c r="AB349" s="1313">
        <f t="shared" si="66"/>
        <v>4</v>
      </c>
      <c r="AC349" s="953"/>
      <c r="AD349" s="946"/>
      <c r="AE349" s="946"/>
      <c r="AF349" s="946"/>
      <c r="AG349" s="946"/>
      <c r="AH349" s="955"/>
      <c r="AI349" s="1271"/>
      <c r="AJ349" s="1149">
        <v>0</v>
      </c>
      <c r="AK349" s="1150">
        <v>0</v>
      </c>
      <c r="AL349" s="1149">
        <f t="shared" si="67"/>
        <v>0</v>
      </c>
      <c r="AM349" s="1135">
        <f t="shared" si="68"/>
        <v>0</v>
      </c>
      <c r="AN349" s="1328">
        <f t="shared" si="69"/>
        <v>0</v>
      </c>
      <c r="AO349" s="1127">
        <f t="shared" si="64"/>
        <v>0</v>
      </c>
      <c r="AP349" s="1318">
        <f t="shared" si="70"/>
        <v>0</v>
      </c>
      <c r="AQ349" s="1319"/>
      <c r="AR349" s="1139">
        <f t="shared" si="71"/>
        <v>0</v>
      </c>
      <c r="AS349" s="1325">
        <f t="shared" si="72"/>
        <v>0</v>
      </c>
      <c r="AT349" s="1325">
        <f t="shared" si="73"/>
        <v>0</v>
      </c>
      <c r="AU349" s="1325">
        <f t="shared" si="74"/>
        <v>0</v>
      </c>
      <c r="AV349" s="1141">
        <f t="shared" si="75"/>
        <v>0</v>
      </c>
      <c r="AW349" s="1329">
        <v>0</v>
      </c>
      <c r="AX349" s="1141">
        <v>0</v>
      </c>
      <c r="AY349" s="1149">
        <f t="shared" si="76"/>
        <v>0</v>
      </c>
      <c r="AZ349" s="1141">
        <f t="shared" si="77"/>
        <v>0</v>
      </c>
      <c r="BA349" s="1149">
        <f t="shared" si="78"/>
        <v>0</v>
      </c>
      <c r="BB349" s="1141">
        <f t="shared" si="79"/>
        <v>0</v>
      </c>
    </row>
    <row r="350" spans="2:54" ht="14.65" customHeight="1">
      <c r="B350" s="911">
        <v>342</v>
      </c>
      <c r="C350" s="913" t="s">
        <v>3463</v>
      </c>
      <c r="D350" s="931" t="s">
        <v>150</v>
      </c>
      <c r="E350" s="928" t="s">
        <v>7</v>
      </c>
      <c r="F350" s="946"/>
      <c r="G350" s="946"/>
      <c r="H350" s="946"/>
      <c r="I350" s="946" t="s">
        <v>598</v>
      </c>
      <c r="J350" s="931">
        <v>1221</v>
      </c>
      <c r="K350" s="931"/>
      <c r="L350" s="946" t="s">
        <v>3773</v>
      </c>
      <c r="M350" s="931"/>
      <c r="N350" s="947"/>
      <c r="O350" s="931"/>
      <c r="P350" s="948"/>
      <c r="Q350" s="931"/>
      <c r="R350" s="906"/>
      <c r="S350" s="906"/>
      <c r="T350" s="946"/>
      <c r="U350" s="946"/>
      <c r="V350" s="946"/>
      <c r="W350" s="946"/>
      <c r="X350" s="946"/>
      <c r="Y350" s="949"/>
      <c r="Z350" s="954" t="s">
        <v>3744</v>
      </c>
      <c r="AA350" s="931">
        <v>1000</v>
      </c>
      <c r="AB350" s="1313">
        <f t="shared" si="66"/>
        <v>1</v>
      </c>
      <c r="AC350" s="953"/>
      <c r="AD350" s="946"/>
      <c r="AE350" s="946"/>
      <c r="AF350" s="946"/>
      <c r="AG350" s="946"/>
      <c r="AH350" s="955"/>
      <c r="AI350" s="1271"/>
      <c r="AJ350" s="1149"/>
      <c r="AK350" s="1150"/>
      <c r="AL350" s="1149"/>
      <c r="AM350" s="1135"/>
      <c r="AN350" s="1328"/>
      <c r="AO350" s="1127"/>
      <c r="AP350" s="1318"/>
      <c r="AQ350" s="1319"/>
      <c r="AR350" s="1139"/>
      <c r="AS350" s="1325"/>
      <c r="AT350" s="1325"/>
      <c r="AU350" s="1325"/>
      <c r="AV350" s="1141"/>
      <c r="AW350" s="1329"/>
      <c r="AX350" s="1141"/>
      <c r="AY350" s="1149"/>
      <c r="AZ350" s="1141"/>
      <c r="BA350" s="1149"/>
      <c r="BB350" s="1141"/>
    </row>
    <row r="351" spans="2:54" ht="14.65" customHeight="1">
      <c r="B351" s="911">
        <v>343</v>
      </c>
      <c r="C351" s="913" t="s">
        <v>3042</v>
      </c>
      <c r="D351" s="931" t="s">
        <v>150</v>
      </c>
      <c r="E351" s="928" t="s">
        <v>7</v>
      </c>
      <c r="F351" s="946"/>
      <c r="G351" s="946"/>
      <c r="H351" s="946"/>
      <c r="I351" s="946" t="s">
        <v>598</v>
      </c>
      <c r="J351" s="931">
        <v>1221</v>
      </c>
      <c r="K351" s="931"/>
      <c r="L351" s="946" t="s">
        <v>3544</v>
      </c>
      <c r="M351" s="931"/>
      <c r="N351" s="947"/>
      <c r="O351" s="931"/>
      <c r="P351" s="948"/>
      <c r="Q351" s="931"/>
      <c r="R351" s="906"/>
      <c r="S351" s="906"/>
      <c r="T351" s="946"/>
      <c r="U351" s="946"/>
      <c r="V351" s="946"/>
      <c r="W351" s="946"/>
      <c r="X351" s="946"/>
      <c r="Y351" s="949"/>
      <c r="Z351" s="954" t="s">
        <v>3744</v>
      </c>
      <c r="AA351" s="931">
        <v>1000</v>
      </c>
      <c r="AB351" s="1313">
        <f t="shared" si="66"/>
        <v>1</v>
      </c>
      <c r="AC351" s="953"/>
      <c r="AD351" s="946"/>
      <c r="AE351" s="946"/>
      <c r="AF351" s="946"/>
      <c r="AG351" s="946"/>
      <c r="AH351" s="955"/>
      <c r="AI351" s="1271"/>
      <c r="AJ351" s="1149"/>
      <c r="AK351" s="1150"/>
      <c r="AL351" s="1149"/>
      <c r="AM351" s="1135"/>
      <c r="AN351" s="1328"/>
      <c r="AO351" s="1127"/>
      <c r="AP351" s="1318"/>
      <c r="AQ351" s="1319"/>
      <c r="AR351" s="1139"/>
      <c r="AS351" s="1325"/>
      <c r="AT351" s="1325"/>
      <c r="AU351" s="1325"/>
      <c r="AV351" s="1141"/>
      <c r="AW351" s="1329"/>
      <c r="AX351" s="1141"/>
      <c r="AY351" s="1149"/>
      <c r="AZ351" s="1141"/>
      <c r="BA351" s="1149"/>
      <c r="BB351" s="1141"/>
    </row>
    <row r="352" spans="2:54" ht="14.65" customHeight="1">
      <c r="B352" s="911">
        <v>344</v>
      </c>
      <c r="C352" s="913" t="s">
        <v>3463</v>
      </c>
      <c r="D352" s="931" t="s">
        <v>150</v>
      </c>
      <c r="E352" s="928" t="s">
        <v>7</v>
      </c>
      <c r="F352" s="946" t="s">
        <v>237</v>
      </c>
      <c r="G352" s="946"/>
      <c r="H352" s="946"/>
      <c r="I352" s="946" t="s">
        <v>600</v>
      </c>
      <c r="J352" s="931">
        <v>1222</v>
      </c>
      <c r="K352" s="931"/>
      <c r="L352" s="931" t="s">
        <v>103</v>
      </c>
      <c r="M352" s="931">
        <v>100</v>
      </c>
      <c r="N352" s="947" t="s">
        <v>179</v>
      </c>
      <c r="O352" s="931" t="s">
        <v>180</v>
      </c>
      <c r="P352" s="948" t="s">
        <v>155</v>
      </c>
      <c r="Q352" s="931" t="s">
        <v>71</v>
      </c>
      <c r="R352" s="906" t="s">
        <v>303</v>
      </c>
      <c r="S352" s="906" t="s">
        <v>601</v>
      </c>
      <c r="T352" s="946"/>
      <c r="U352" s="946">
        <v>220</v>
      </c>
      <c r="V352" s="946"/>
      <c r="W352" s="946"/>
      <c r="X352" s="946"/>
      <c r="Y352" s="949"/>
      <c r="Z352" s="954" t="s">
        <v>3744</v>
      </c>
      <c r="AA352" s="931">
        <v>4000</v>
      </c>
      <c r="AB352" s="1313">
        <f t="shared" si="66"/>
        <v>4</v>
      </c>
      <c r="AC352" s="953"/>
      <c r="AD352" s="946"/>
      <c r="AE352" s="946"/>
      <c r="AF352" s="946"/>
      <c r="AG352" s="946"/>
      <c r="AH352" s="955"/>
      <c r="AI352" s="1271"/>
      <c r="AJ352" s="1149">
        <v>0</v>
      </c>
      <c r="AK352" s="1150">
        <v>0</v>
      </c>
      <c r="AL352" s="1149">
        <f t="shared" si="67"/>
        <v>0</v>
      </c>
      <c r="AM352" s="1135">
        <f t="shared" si="68"/>
        <v>0</v>
      </c>
      <c r="AN352" s="1328">
        <f t="shared" si="69"/>
        <v>0</v>
      </c>
      <c r="AO352" s="1127">
        <f t="shared" si="64"/>
        <v>0</v>
      </c>
      <c r="AP352" s="1318">
        <f t="shared" si="70"/>
        <v>0</v>
      </c>
      <c r="AQ352" s="1319"/>
      <c r="AR352" s="1139">
        <f t="shared" si="71"/>
        <v>0</v>
      </c>
      <c r="AS352" s="1325">
        <f t="shared" si="72"/>
        <v>0</v>
      </c>
      <c r="AT352" s="1325">
        <f t="shared" si="73"/>
        <v>0</v>
      </c>
      <c r="AU352" s="1325">
        <f t="shared" si="74"/>
        <v>0</v>
      </c>
      <c r="AV352" s="1141">
        <f t="shared" si="75"/>
        <v>0</v>
      </c>
      <c r="AW352" s="1329">
        <v>0</v>
      </c>
      <c r="AX352" s="1141">
        <v>0</v>
      </c>
      <c r="AY352" s="1149">
        <f t="shared" si="76"/>
        <v>0</v>
      </c>
      <c r="AZ352" s="1141">
        <f t="shared" si="77"/>
        <v>0</v>
      </c>
      <c r="BA352" s="1149">
        <f t="shared" si="78"/>
        <v>0</v>
      </c>
      <c r="BB352" s="1141">
        <f t="shared" si="79"/>
        <v>0</v>
      </c>
    </row>
    <row r="353" spans="2:54" ht="14.65" customHeight="1">
      <c r="B353" s="911">
        <v>345</v>
      </c>
      <c r="C353" s="913" t="s">
        <v>3463</v>
      </c>
      <c r="D353" s="931" t="s">
        <v>150</v>
      </c>
      <c r="E353" s="928" t="s">
        <v>7</v>
      </c>
      <c r="F353" s="946"/>
      <c r="G353" s="946"/>
      <c r="H353" s="946"/>
      <c r="I353" s="946" t="s">
        <v>600</v>
      </c>
      <c r="J353" s="931">
        <v>1222</v>
      </c>
      <c r="K353" s="931"/>
      <c r="L353" s="946" t="s">
        <v>3773</v>
      </c>
      <c r="M353" s="931"/>
      <c r="N353" s="947"/>
      <c r="O353" s="931"/>
      <c r="P353" s="948"/>
      <c r="Q353" s="931"/>
      <c r="R353" s="906"/>
      <c r="S353" s="906"/>
      <c r="T353" s="946"/>
      <c r="U353" s="946"/>
      <c r="V353" s="946"/>
      <c r="W353" s="946"/>
      <c r="X353" s="946"/>
      <c r="Y353" s="949"/>
      <c r="Z353" s="954" t="s">
        <v>3744</v>
      </c>
      <c r="AA353" s="931">
        <v>1000</v>
      </c>
      <c r="AB353" s="1313">
        <f t="shared" si="66"/>
        <v>1</v>
      </c>
      <c r="AC353" s="953"/>
      <c r="AD353" s="946"/>
      <c r="AE353" s="946"/>
      <c r="AF353" s="946"/>
      <c r="AG353" s="946"/>
      <c r="AH353" s="955"/>
      <c r="AI353" s="1271"/>
      <c r="AJ353" s="1149"/>
      <c r="AK353" s="1150"/>
      <c r="AL353" s="1149"/>
      <c r="AM353" s="1135"/>
      <c r="AN353" s="1328"/>
      <c r="AO353" s="1127"/>
      <c r="AP353" s="1318"/>
      <c r="AQ353" s="1319"/>
      <c r="AR353" s="1139"/>
      <c r="AS353" s="1325"/>
      <c r="AT353" s="1325"/>
      <c r="AU353" s="1325"/>
      <c r="AV353" s="1141"/>
      <c r="AW353" s="1329"/>
      <c r="AX353" s="1141"/>
      <c r="AY353" s="1149"/>
      <c r="AZ353" s="1141"/>
      <c r="BA353" s="1149"/>
      <c r="BB353" s="1141"/>
    </row>
    <row r="354" spans="2:54" ht="14.65" customHeight="1">
      <c r="B354" s="911">
        <v>346</v>
      </c>
      <c r="C354" s="913" t="s">
        <v>3042</v>
      </c>
      <c r="D354" s="931" t="s">
        <v>150</v>
      </c>
      <c r="E354" s="928" t="s">
        <v>7</v>
      </c>
      <c r="F354" s="946"/>
      <c r="G354" s="946"/>
      <c r="H354" s="946"/>
      <c r="I354" s="946" t="s">
        <v>600</v>
      </c>
      <c r="J354" s="931">
        <v>1222</v>
      </c>
      <c r="K354" s="931"/>
      <c r="L354" s="946" t="s">
        <v>3544</v>
      </c>
      <c r="M354" s="931"/>
      <c r="N354" s="947"/>
      <c r="O354" s="931"/>
      <c r="P354" s="948"/>
      <c r="Q354" s="931"/>
      <c r="R354" s="906"/>
      <c r="S354" s="906"/>
      <c r="T354" s="946"/>
      <c r="U354" s="946"/>
      <c r="V354" s="946"/>
      <c r="W354" s="946"/>
      <c r="X354" s="946"/>
      <c r="Y354" s="949"/>
      <c r="Z354" s="954" t="s">
        <v>3744</v>
      </c>
      <c r="AA354" s="931">
        <v>1000</v>
      </c>
      <c r="AB354" s="1313">
        <f t="shared" si="66"/>
        <v>1</v>
      </c>
      <c r="AC354" s="953"/>
      <c r="AD354" s="946"/>
      <c r="AE354" s="946"/>
      <c r="AF354" s="946"/>
      <c r="AG354" s="946"/>
      <c r="AH354" s="955"/>
      <c r="AI354" s="1271"/>
      <c r="AJ354" s="1149"/>
      <c r="AK354" s="1150"/>
      <c r="AL354" s="1149"/>
      <c r="AM354" s="1135"/>
      <c r="AN354" s="1328"/>
      <c r="AO354" s="1127"/>
      <c r="AP354" s="1318"/>
      <c r="AQ354" s="1319"/>
      <c r="AR354" s="1139"/>
      <c r="AS354" s="1325"/>
      <c r="AT354" s="1325"/>
      <c r="AU354" s="1325"/>
      <c r="AV354" s="1141"/>
      <c r="AW354" s="1329"/>
      <c r="AX354" s="1141"/>
      <c r="AY354" s="1149"/>
      <c r="AZ354" s="1141"/>
      <c r="BA354" s="1149"/>
      <c r="BB354" s="1141"/>
    </row>
    <row r="355" spans="2:54" ht="14.65" customHeight="1">
      <c r="B355" s="911">
        <v>347</v>
      </c>
      <c r="C355" s="913" t="s">
        <v>3463</v>
      </c>
      <c r="D355" s="931" t="s">
        <v>150</v>
      </c>
      <c r="E355" s="928" t="s">
        <v>7</v>
      </c>
      <c r="F355" s="946" t="s">
        <v>237</v>
      </c>
      <c r="G355" s="946"/>
      <c r="H355" s="946"/>
      <c r="I355" s="946" t="s">
        <v>602</v>
      </c>
      <c r="J355" s="931">
        <v>1223</v>
      </c>
      <c r="K355" s="931"/>
      <c r="L355" s="931" t="s">
        <v>103</v>
      </c>
      <c r="M355" s="931">
        <v>100</v>
      </c>
      <c r="N355" s="947" t="s">
        <v>179</v>
      </c>
      <c r="O355" s="931" t="s">
        <v>180</v>
      </c>
      <c r="P355" s="948" t="s">
        <v>155</v>
      </c>
      <c r="Q355" s="931" t="s">
        <v>71</v>
      </c>
      <c r="R355" s="906" t="s">
        <v>303</v>
      </c>
      <c r="S355" s="906" t="s">
        <v>603</v>
      </c>
      <c r="T355" s="946"/>
      <c r="U355" s="946">
        <v>220</v>
      </c>
      <c r="V355" s="946"/>
      <c r="W355" s="946"/>
      <c r="X355" s="946"/>
      <c r="Y355" s="949"/>
      <c r="Z355" s="954" t="s">
        <v>3744</v>
      </c>
      <c r="AA355" s="931">
        <v>4000</v>
      </c>
      <c r="AB355" s="1313">
        <f t="shared" si="66"/>
        <v>4</v>
      </c>
      <c r="AC355" s="953"/>
      <c r="AD355" s="946"/>
      <c r="AE355" s="946"/>
      <c r="AF355" s="946"/>
      <c r="AG355" s="946"/>
      <c r="AH355" s="955"/>
      <c r="AI355" s="1271"/>
      <c r="AJ355" s="1149">
        <v>0</v>
      </c>
      <c r="AK355" s="1150">
        <v>0</v>
      </c>
      <c r="AL355" s="1149">
        <f t="shared" si="67"/>
        <v>0</v>
      </c>
      <c r="AM355" s="1135">
        <f t="shared" si="68"/>
        <v>0</v>
      </c>
      <c r="AN355" s="1328">
        <f t="shared" si="69"/>
        <v>0</v>
      </c>
      <c r="AO355" s="1127">
        <f t="shared" si="64"/>
        <v>0</v>
      </c>
      <c r="AP355" s="1318">
        <f t="shared" si="70"/>
        <v>0</v>
      </c>
      <c r="AQ355" s="1319"/>
      <c r="AR355" s="1139">
        <f t="shared" si="71"/>
        <v>0</v>
      </c>
      <c r="AS355" s="1325">
        <f t="shared" si="72"/>
        <v>0</v>
      </c>
      <c r="AT355" s="1325">
        <f t="shared" si="73"/>
        <v>0</v>
      </c>
      <c r="AU355" s="1325">
        <f t="shared" si="74"/>
        <v>0</v>
      </c>
      <c r="AV355" s="1141">
        <f t="shared" si="75"/>
        <v>0</v>
      </c>
      <c r="AW355" s="1329">
        <v>0</v>
      </c>
      <c r="AX355" s="1141">
        <v>0</v>
      </c>
      <c r="AY355" s="1149">
        <f t="shared" si="76"/>
        <v>0</v>
      </c>
      <c r="AZ355" s="1141">
        <f t="shared" si="77"/>
        <v>0</v>
      </c>
      <c r="BA355" s="1149">
        <f t="shared" si="78"/>
        <v>0</v>
      </c>
      <c r="BB355" s="1141">
        <f t="shared" si="79"/>
        <v>0</v>
      </c>
    </row>
    <row r="356" spans="2:54" ht="14.65" customHeight="1">
      <c r="B356" s="911">
        <v>348</v>
      </c>
      <c r="C356" s="913" t="s">
        <v>3463</v>
      </c>
      <c r="D356" s="931" t="s">
        <v>150</v>
      </c>
      <c r="E356" s="928" t="s">
        <v>7</v>
      </c>
      <c r="F356" s="946"/>
      <c r="G356" s="946"/>
      <c r="H356" s="946"/>
      <c r="I356" s="946" t="s">
        <v>602</v>
      </c>
      <c r="J356" s="931">
        <v>1223</v>
      </c>
      <c r="K356" s="931"/>
      <c r="L356" s="946" t="s">
        <v>3773</v>
      </c>
      <c r="M356" s="931"/>
      <c r="N356" s="947"/>
      <c r="O356" s="931"/>
      <c r="P356" s="948"/>
      <c r="Q356" s="931"/>
      <c r="R356" s="906"/>
      <c r="S356" s="906"/>
      <c r="T356" s="946"/>
      <c r="U356" s="946"/>
      <c r="V356" s="946"/>
      <c r="W356" s="946"/>
      <c r="X356" s="946"/>
      <c r="Y356" s="949"/>
      <c r="Z356" s="954" t="s">
        <v>3744</v>
      </c>
      <c r="AA356" s="931">
        <v>1000</v>
      </c>
      <c r="AB356" s="1313">
        <f t="shared" si="66"/>
        <v>1</v>
      </c>
      <c r="AC356" s="953"/>
      <c r="AD356" s="946"/>
      <c r="AE356" s="946"/>
      <c r="AF356" s="946"/>
      <c r="AG356" s="946"/>
      <c r="AH356" s="955"/>
      <c r="AI356" s="1271"/>
      <c r="AJ356" s="1149"/>
      <c r="AK356" s="1150"/>
      <c r="AL356" s="1149"/>
      <c r="AM356" s="1135"/>
      <c r="AN356" s="1328"/>
      <c r="AO356" s="1127"/>
      <c r="AP356" s="1318"/>
      <c r="AQ356" s="1319"/>
      <c r="AR356" s="1139"/>
      <c r="AS356" s="1325"/>
      <c r="AT356" s="1325"/>
      <c r="AU356" s="1325"/>
      <c r="AV356" s="1141"/>
      <c r="AW356" s="1329"/>
      <c r="AX356" s="1141"/>
      <c r="AY356" s="1149"/>
      <c r="AZ356" s="1141"/>
      <c r="BA356" s="1149"/>
      <c r="BB356" s="1141"/>
    </row>
    <row r="357" spans="2:54" ht="14.65" customHeight="1">
      <c r="B357" s="911">
        <v>349</v>
      </c>
      <c r="C357" s="913" t="s">
        <v>3042</v>
      </c>
      <c r="D357" s="931" t="s">
        <v>150</v>
      </c>
      <c r="E357" s="928" t="s">
        <v>7</v>
      </c>
      <c r="F357" s="946"/>
      <c r="G357" s="946"/>
      <c r="H357" s="946"/>
      <c r="I357" s="946" t="s">
        <v>602</v>
      </c>
      <c r="J357" s="931">
        <v>1223</v>
      </c>
      <c r="K357" s="931"/>
      <c r="L357" s="946" t="s">
        <v>3544</v>
      </c>
      <c r="M357" s="931"/>
      <c r="N357" s="947"/>
      <c r="O357" s="931"/>
      <c r="P357" s="948"/>
      <c r="Q357" s="931"/>
      <c r="R357" s="906"/>
      <c r="S357" s="906"/>
      <c r="T357" s="946"/>
      <c r="U357" s="946"/>
      <c r="V357" s="946"/>
      <c r="W357" s="946"/>
      <c r="X357" s="946"/>
      <c r="Y357" s="949"/>
      <c r="Z357" s="954" t="s">
        <v>3744</v>
      </c>
      <c r="AA357" s="931">
        <v>1000</v>
      </c>
      <c r="AB357" s="1313">
        <f t="shared" si="66"/>
        <v>1</v>
      </c>
      <c r="AC357" s="953"/>
      <c r="AD357" s="946"/>
      <c r="AE357" s="946"/>
      <c r="AF357" s="946"/>
      <c r="AG357" s="946"/>
      <c r="AH357" s="955"/>
      <c r="AI357" s="1271"/>
      <c r="AJ357" s="1149"/>
      <c r="AK357" s="1150"/>
      <c r="AL357" s="1149"/>
      <c r="AM357" s="1135"/>
      <c r="AN357" s="1328"/>
      <c r="AO357" s="1127"/>
      <c r="AP357" s="1318"/>
      <c r="AQ357" s="1319"/>
      <c r="AR357" s="1139"/>
      <c r="AS357" s="1325"/>
      <c r="AT357" s="1325"/>
      <c r="AU357" s="1325"/>
      <c r="AV357" s="1141"/>
      <c r="AW357" s="1329"/>
      <c r="AX357" s="1141"/>
      <c r="AY357" s="1149"/>
      <c r="AZ357" s="1141"/>
      <c r="BA357" s="1149"/>
      <c r="BB357" s="1141"/>
    </row>
    <row r="358" spans="2:54" ht="14.65" customHeight="1">
      <c r="B358" s="911">
        <v>350</v>
      </c>
      <c r="C358" s="913" t="s">
        <v>3463</v>
      </c>
      <c r="D358" s="931" t="s">
        <v>150</v>
      </c>
      <c r="E358" s="928" t="s">
        <v>7</v>
      </c>
      <c r="F358" s="946" t="s">
        <v>237</v>
      </c>
      <c r="G358" s="946"/>
      <c r="H358" s="946"/>
      <c r="I358" s="946" t="s">
        <v>604</v>
      </c>
      <c r="J358" s="931">
        <v>1224</v>
      </c>
      <c r="K358" s="931"/>
      <c r="L358" s="931" t="s">
        <v>103</v>
      </c>
      <c r="M358" s="931">
        <v>100</v>
      </c>
      <c r="N358" s="947" t="s">
        <v>179</v>
      </c>
      <c r="O358" s="931" t="s">
        <v>180</v>
      </c>
      <c r="P358" s="948" t="s">
        <v>155</v>
      </c>
      <c r="Q358" s="931" t="s">
        <v>71</v>
      </c>
      <c r="R358" s="906" t="s">
        <v>303</v>
      </c>
      <c r="S358" s="906" t="s">
        <v>605</v>
      </c>
      <c r="T358" s="946"/>
      <c r="U358" s="946">
        <v>220</v>
      </c>
      <c r="V358" s="946"/>
      <c r="W358" s="946"/>
      <c r="X358" s="946"/>
      <c r="Y358" s="949"/>
      <c r="Z358" s="954" t="s">
        <v>3744</v>
      </c>
      <c r="AA358" s="931">
        <v>4000</v>
      </c>
      <c r="AB358" s="1313">
        <f t="shared" si="66"/>
        <v>4</v>
      </c>
      <c r="AC358" s="953"/>
      <c r="AD358" s="946"/>
      <c r="AE358" s="946"/>
      <c r="AF358" s="946"/>
      <c r="AG358" s="946"/>
      <c r="AH358" s="955"/>
      <c r="AI358" s="1271"/>
      <c r="AJ358" s="1149">
        <v>0</v>
      </c>
      <c r="AK358" s="1150">
        <v>0</v>
      </c>
      <c r="AL358" s="1149">
        <f t="shared" si="67"/>
        <v>0</v>
      </c>
      <c r="AM358" s="1135">
        <f t="shared" si="68"/>
        <v>0</v>
      </c>
      <c r="AN358" s="1328">
        <f t="shared" si="69"/>
        <v>0</v>
      </c>
      <c r="AO358" s="1127">
        <f t="shared" si="64"/>
        <v>0</v>
      </c>
      <c r="AP358" s="1318">
        <f t="shared" si="70"/>
        <v>0</v>
      </c>
      <c r="AQ358" s="1319"/>
      <c r="AR358" s="1139">
        <f t="shared" si="71"/>
        <v>0</v>
      </c>
      <c r="AS358" s="1325">
        <f t="shared" si="72"/>
        <v>0</v>
      </c>
      <c r="AT358" s="1325">
        <f t="shared" si="73"/>
        <v>0</v>
      </c>
      <c r="AU358" s="1325">
        <f t="shared" si="74"/>
        <v>0</v>
      </c>
      <c r="AV358" s="1141">
        <f t="shared" si="75"/>
        <v>0</v>
      </c>
      <c r="AW358" s="1329">
        <v>0</v>
      </c>
      <c r="AX358" s="1141">
        <v>0</v>
      </c>
      <c r="AY358" s="1149">
        <f t="shared" si="76"/>
        <v>0</v>
      </c>
      <c r="AZ358" s="1141">
        <f t="shared" si="77"/>
        <v>0</v>
      </c>
      <c r="BA358" s="1149">
        <f t="shared" si="78"/>
        <v>0</v>
      </c>
      <c r="BB358" s="1141">
        <f t="shared" si="79"/>
        <v>0</v>
      </c>
    </row>
    <row r="359" spans="2:54" ht="14.65" customHeight="1">
      <c r="B359" s="911">
        <v>351</v>
      </c>
      <c r="C359" s="913" t="s">
        <v>3463</v>
      </c>
      <c r="D359" s="931" t="s">
        <v>150</v>
      </c>
      <c r="E359" s="928" t="s">
        <v>7</v>
      </c>
      <c r="F359" s="946"/>
      <c r="G359" s="946"/>
      <c r="H359" s="946"/>
      <c r="I359" s="946" t="s">
        <v>604</v>
      </c>
      <c r="J359" s="931">
        <v>1224</v>
      </c>
      <c r="K359" s="931"/>
      <c r="L359" s="946" t="s">
        <v>3773</v>
      </c>
      <c r="M359" s="931"/>
      <c r="N359" s="947"/>
      <c r="O359" s="931"/>
      <c r="P359" s="948"/>
      <c r="Q359" s="931"/>
      <c r="R359" s="906"/>
      <c r="S359" s="906"/>
      <c r="T359" s="946"/>
      <c r="U359" s="946"/>
      <c r="V359" s="946"/>
      <c r="W359" s="946"/>
      <c r="X359" s="946"/>
      <c r="Y359" s="949"/>
      <c r="Z359" s="954" t="s">
        <v>3744</v>
      </c>
      <c r="AA359" s="931">
        <v>1000</v>
      </c>
      <c r="AB359" s="1313">
        <f t="shared" si="66"/>
        <v>1</v>
      </c>
      <c r="AC359" s="953"/>
      <c r="AD359" s="946"/>
      <c r="AE359" s="946"/>
      <c r="AF359" s="946"/>
      <c r="AG359" s="946"/>
      <c r="AH359" s="955"/>
      <c r="AI359" s="1271"/>
      <c r="AJ359" s="1149"/>
      <c r="AK359" s="1150"/>
      <c r="AL359" s="1149"/>
      <c r="AM359" s="1135"/>
      <c r="AN359" s="1328"/>
      <c r="AO359" s="1127"/>
      <c r="AP359" s="1318"/>
      <c r="AQ359" s="1319"/>
      <c r="AR359" s="1139"/>
      <c r="AS359" s="1325"/>
      <c r="AT359" s="1325"/>
      <c r="AU359" s="1325"/>
      <c r="AV359" s="1141"/>
      <c r="AW359" s="1329"/>
      <c r="AX359" s="1141"/>
      <c r="AY359" s="1149"/>
      <c r="AZ359" s="1141"/>
      <c r="BA359" s="1149"/>
      <c r="BB359" s="1141"/>
    </row>
    <row r="360" spans="2:54" ht="14.65" customHeight="1">
      <c r="B360" s="911">
        <v>352</v>
      </c>
      <c r="C360" s="913" t="s">
        <v>3042</v>
      </c>
      <c r="D360" s="931" t="s">
        <v>150</v>
      </c>
      <c r="E360" s="928" t="s">
        <v>7</v>
      </c>
      <c r="F360" s="946"/>
      <c r="G360" s="946"/>
      <c r="H360" s="946"/>
      <c r="I360" s="946" t="s">
        <v>604</v>
      </c>
      <c r="J360" s="931">
        <v>1224</v>
      </c>
      <c r="K360" s="931"/>
      <c r="L360" s="946" t="s">
        <v>3544</v>
      </c>
      <c r="M360" s="931"/>
      <c r="N360" s="947"/>
      <c r="O360" s="931"/>
      <c r="P360" s="948"/>
      <c r="Q360" s="931"/>
      <c r="R360" s="906"/>
      <c r="S360" s="906"/>
      <c r="T360" s="946"/>
      <c r="U360" s="946"/>
      <c r="V360" s="946"/>
      <c r="W360" s="946"/>
      <c r="X360" s="946"/>
      <c r="Y360" s="949"/>
      <c r="Z360" s="954" t="s">
        <v>3744</v>
      </c>
      <c r="AA360" s="931">
        <v>1000</v>
      </c>
      <c r="AB360" s="1313">
        <f t="shared" si="66"/>
        <v>1</v>
      </c>
      <c r="AC360" s="953"/>
      <c r="AD360" s="946"/>
      <c r="AE360" s="946"/>
      <c r="AF360" s="946"/>
      <c r="AG360" s="946"/>
      <c r="AH360" s="955"/>
      <c r="AI360" s="1271"/>
      <c r="AJ360" s="1149"/>
      <c r="AK360" s="1150"/>
      <c r="AL360" s="1149"/>
      <c r="AM360" s="1135"/>
      <c r="AN360" s="1328"/>
      <c r="AO360" s="1127"/>
      <c r="AP360" s="1318"/>
      <c r="AQ360" s="1319"/>
      <c r="AR360" s="1139"/>
      <c r="AS360" s="1325"/>
      <c r="AT360" s="1325"/>
      <c r="AU360" s="1325"/>
      <c r="AV360" s="1141"/>
      <c r="AW360" s="1329"/>
      <c r="AX360" s="1141"/>
      <c r="AY360" s="1149"/>
      <c r="AZ360" s="1141"/>
      <c r="BA360" s="1149"/>
      <c r="BB360" s="1141"/>
    </row>
    <row r="361" spans="2:54" ht="14.65" customHeight="1">
      <c r="B361" s="911">
        <v>353</v>
      </c>
      <c r="C361" s="913" t="s">
        <v>3463</v>
      </c>
      <c r="D361" s="931" t="s">
        <v>150</v>
      </c>
      <c r="E361" s="928" t="s">
        <v>7</v>
      </c>
      <c r="F361" s="946" t="s">
        <v>237</v>
      </c>
      <c r="G361" s="946"/>
      <c r="H361" s="946"/>
      <c r="I361" s="946" t="s">
        <v>606</v>
      </c>
      <c r="J361" s="931">
        <v>1225</v>
      </c>
      <c r="K361" s="931"/>
      <c r="L361" s="931" t="s">
        <v>103</v>
      </c>
      <c r="M361" s="931">
        <v>100</v>
      </c>
      <c r="N361" s="947" t="s">
        <v>179</v>
      </c>
      <c r="O361" s="931" t="s">
        <v>180</v>
      </c>
      <c r="P361" s="948" t="s">
        <v>155</v>
      </c>
      <c r="Q361" s="931" t="s">
        <v>71</v>
      </c>
      <c r="R361" s="906" t="s">
        <v>303</v>
      </c>
      <c r="S361" s="906" t="s">
        <v>607</v>
      </c>
      <c r="T361" s="946"/>
      <c r="U361" s="946">
        <v>220</v>
      </c>
      <c r="V361" s="946"/>
      <c r="W361" s="946"/>
      <c r="X361" s="946"/>
      <c r="Y361" s="949"/>
      <c r="Z361" s="954" t="s">
        <v>3744</v>
      </c>
      <c r="AA361" s="931">
        <v>4000</v>
      </c>
      <c r="AB361" s="1313">
        <f t="shared" si="66"/>
        <v>4</v>
      </c>
      <c r="AC361" s="953"/>
      <c r="AD361" s="946"/>
      <c r="AE361" s="946"/>
      <c r="AF361" s="946"/>
      <c r="AG361" s="946"/>
      <c r="AH361" s="955"/>
      <c r="AI361" s="1271"/>
      <c r="AJ361" s="1149">
        <v>0</v>
      </c>
      <c r="AK361" s="1150">
        <v>0</v>
      </c>
      <c r="AL361" s="1149">
        <f t="shared" si="67"/>
        <v>0</v>
      </c>
      <c r="AM361" s="1135">
        <f t="shared" si="68"/>
        <v>0</v>
      </c>
      <c r="AN361" s="1328">
        <f t="shared" si="69"/>
        <v>0</v>
      </c>
      <c r="AO361" s="1127">
        <f t="shared" si="64"/>
        <v>0</v>
      </c>
      <c r="AP361" s="1318">
        <f t="shared" si="70"/>
        <v>0</v>
      </c>
      <c r="AQ361" s="1319"/>
      <c r="AR361" s="1139">
        <f t="shared" si="71"/>
        <v>0</v>
      </c>
      <c r="AS361" s="1325">
        <f t="shared" si="72"/>
        <v>0</v>
      </c>
      <c r="AT361" s="1325">
        <f t="shared" si="73"/>
        <v>0</v>
      </c>
      <c r="AU361" s="1325">
        <f t="shared" si="74"/>
        <v>0</v>
      </c>
      <c r="AV361" s="1141">
        <f t="shared" si="75"/>
        <v>0</v>
      </c>
      <c r="AW361" s="1329">
        <v>0</v>
      </c>
      <c r="AX361" s="1141">
        <v>0</v>
      </c>
      <c r="AY361" s="1149">
        <f t="shared" si="76"/>
        <v>0</v>
      </c>
      <c r="AZ361" s="1141">
        <f t="shared" si="77"/>
        <v>0</v>
      </c>
      <c r="BA361" s="1149">
        <f t="shared" si="78"/>
        <v>0</v>
      </c>
      <c r="BB361" s="1141">
        <f t="shared" si="79"/>
        <v>0</v>
      </c>
    </row>
    <row r="362" spans="2:54" ht="14.65" customHeight="1">
      <c r="B362" s="911">
        <v>354</v>
      </c>
      <c r="C362" s="913" t="s">
        <v>3463</v>
      </c>
      <c r="D362" s="931" t="s">
        <v>150</v>
      </c>
      <c r="E362" s="928" t="s">
        <v>7</v>
      </c>
      <c r="F362" s="946"/>
      <c r="G362" s="946"/>
      <c r="H362" s="946"/>
      <c r="I362" s="946" t="s">
        <v>606</v>
      </c>
      <c r="J362" s="931">
        <v>1225</v>
      </c>
      <c r="K362" s="931"/>
      <c r="L362" s="946" t="s">
        <v>3773</v>
      </c>
      <c r="M362" s="931"/>
      <c r="N362" s="947"/>
      <c r="O362" s="931"/>
      <c r="P362" s="948"/>
      <c r="Q362" s="931"/>
      <c r="R362" s="906"/>
      <c r="S362" s="906"/>
      <c r="T362" s="946"/>
      <c r="U362" s="946"/>
      <c r="V362" s="946"/>
      <c r="W362" s="946"/>
      <c r="X362" s="946"/>
      <c r="Y362" s="949"/>
      <c r="Z362" s="954" t="s">
        <v>3744</v>
      </c>
      <c r="AA362" s="931">
        <v>1000</v>
      </c>
      <c r="AB362" s="1313">
        <f t="shared" si="66"/>
        <v>1</v>
      </c>
      <c r="AC362" s="953"/>
      <c r="AD362" s="946"/>
      <c r="AE362" s="946"/>
      <c r="AF362" s="946"/>
      <c r="AG362" s="946"/>
      <c r="AH362" s="955"/>
      <c r="AI362" s="1271"/>
      <c r="AJ362" s="1149"/>
      <c r="AK362" s="1150"/>
      <c r="AL362" s="1149"/>
      <c r="AM362" s="1135"/>
      <c r="AN362" s="1328"/>
      <c r="AO362" s="1127"/>
      <c r="AP362" s="1318"/>
      <c r="AQ362" s="1319"/>
      <c r="AR362" s="1139"/>
      <c r="AS362" s="1325"/>
      <c r="AT362" s="1325"/>
      <c r="AU362" s="1325"/>
      <c r="AV362" s="1141"/>
      <c r="AW362" s="1329"/>
      <c r="AX362" s="1141"/>
      <c r="AY362" s="1149"/>
      <c r="AZ362" s="1141"/>
      <c r="BA362" s="1149"/>
      <c r="BB362" s="1141"/>
    </row>
    <row r="363" spans="2:54" ht="14.65" customHeight="1">
      <c r="B363" s="911">
        <v>355</v>
      </c>
      <c r="C363" s="913" t="s">
        <v>3042</v>
      </c>
      <c r="D363" s="931" t="s">
        <v>150</v>
      </c>
      <c r="E363" s="928" t="s">
        <v>7</v>
      </c>
      <c r="F363" s="946"/>
      <c r="G363" s="946"/>
      <c r="H363" s="946"/>
      <c r="I363" s="946" t="s">
        <v>606</v>
      </c>
      <c r="J363" s="931">
        <v>1225</v>
      </c>
      <c r="K363" s="931"/>
      <c r="L363" s="946" t="s">
        <v>3544</v>
      </c>
      <c r="M363" s="931"/>
      <c r="N363" s="947"/>
      <c r="O363" s="931"/>
      <c r="P363" s="948"/>
      <c r="Q363" s="931"/>
      <c r="R363" s="906"/>
      <c r="S363" s="906"/>
      <c r="T363" s="946"/>
      <c r="U363" s="946"/>
      <c r="V363" s="946"/>
      <c r="W363" s="946"/>
      <c r="X363" s="946"/>
      <c r="Y363" s="949"/>
      <c r="Z363" s="954" t="s">
        <v>3744</v>
      </c>
      <c r="AA363" s="931">
        <v>1000</v>
      </c>
      <c r="AB363" s="1313">
        <f t="shared" si="66"/>
        <v>1</v>
      </c>
      <c r="AC363" s="953"/>
      <c r="AD363" s="946"/>
      <c r="AE363" s="946"/>
      <c r="AF363" s="946"/>
      <c r="AG363" s="946"/>
      <c r="AH363" s="955"/>
      <c r="AI363" s="1271"/>
      <c r="AJ363" s="1149"/>
      <c r="AK363" s="1150"/>
      <c r="AL363" s="1149"/>
      <c r="AM363" s="1135"/>
      <c r="AN363" s="1328"/>
      <c r="AO363" s="1127"/>
      <c r="AP363" s="1318"/>
      <c r="AQ363" s="1319"/>
      <c r="AR363" s="1139"/>
      <c r="AS363" s="1325"/>
      <c r="AT363" s="1325"/>
      <c r="AU363" s="1325"/>
      <c r="AV363" s="1141"/>
      <c r="AW363" s="1329"/>
      <c r="AX363" s="1141"/>
      <c r="AY363" s="1149"/>
      <c r="AZ363" s="1141"/>
      <c r="BA363" s="1149"/>
      <c r="BB363" s="1141"/>
    </row>
    <row r="364" spans="2:54" ht="14.65" customHeight="1">
      <c r="B364" s="911">
        <v>356</v>
      </c>
      <c r="C364" s="913" t="s">
        <v>3463</v>
      </c>
      <c r="D364" s="931" t="s">
        <v>150</v>
      </c>
      <c r="E364" s="928" t="s">
        <v>7</v>
      </c>
      <c r="F364" s="946" t="s">
        <v>237</v>
      </c>
      <c r="G364" s="946"/>
      <c r="H364" s="946"/>
      <c r="I364" s="946" t="s">
        <v>608</v>
      </c>
      <c r="J364" s="931">
        <v>1226</v>
      </c>
      <c r="K364" s="931"/>
      <c r="L364" s="931" t="s">
        <v>103</v>
      </c>
      <c r="M364" s="931">
        <v>100</v>
      </c>
      <c r="N364" s="947" t="s">
        <v>179</v>
      </c>
      <c r="O364" s="931" t="s">
        <v>180</v>
      </c>
      <c r="P364" s="948" t="s">
        <v>155</v>
      </c>
      <c r="Q364" s="931" t="s">
        <v>71</v>
      </c>
      <c r="R364" s="906" t="s">
        <v>303</v>
      </c>
      <c r="S364" s="906" t="s">
        <v>609</v>
      </c>
      <c r="T364" s="946"/>
      <c r="U364" s="946">
        <v>220</v>
      </c>
      <c r="V364" s="946"/>
      <c r="W364" s="946"/>
      <c r="X364" s="946"/>
      <c r="Y364" s="949"/>
      <c r="Z364" s="954" t="s">
        <v>3744</v>
      </c>
      <c r="AA364" s="931">
        <v>4000</v>
      </c>
      <c r="AB364" s="1313">
        <f t="shared" si="66"/>
        <v>4</v>
      </c>
      <c r="AC364" s="953"/>
      <c r="AD364" s="946"/>
      <c r="AE364" s="946"/>
      <c r="AF364" s="946"/>
      <c r="AG364" s="946"/>
      <c r="AH364" s="955"/>
      <c r="AI364" s="1271"/>
      <c r="AJ364" s="1149">
        <v>0</v>
      </c>
      <c r="AK364" s="1150">
        <v>0</v>
      </c>
      <c r="AL364" s="1149">
        <f t="shared" si="67"/>
        <v>0</v>
      </c>
      <c r="AM364" s="1135">
        <f t="shared" si="68"/>
        <v>0</v>
      </c>
      <c r="AN364" s="1328">
        <f t="shared" si="69"/>
        <v>0</v>
      </c>
      <c r="AO364" s="1127">
        <f t="shared" si="64"/>
        <v>0</v>
      </c>
      <c r="AP364" s="1318">
        <f t="shared" si="70"/>
        <v>0</v>
      </c>
      <c r="AQ364" s="1319"/>
      <c r="AR364" s="1139">
        <f t="shared" si="71"/>
        <v>0</v>
      </c>
      <c r="AS364" s="1325">
        <f t="shared" si="72"/>
        <v>0</v>
      </c>
      <c r="AT364" s="1325">
        <f t="shared" si="73"/>
        <v>0</v>
      </c>
      <c r="AU364" s="1325">
        <f t="shared" si="74"/>
        <v>0</v>
      </c>
      <c r="AV364" s="1141">
        <f t="shared" si="75"/>
        <v>0</v>
      </c>
      <c r="AW364" s="1329">
        <v>0</v>
      </c>
      <c r="AX364" s="1141">
        <v>0</v>
      </c>
      <c r="AY364" s="1149">
        <f t="shared" si="76"/>
        <v>0</v>
      </c>
      <c r="AZ364" s="1141">
        <f t="shared" si="77"/>
        <v>0</v>
      </c>
      <c r="BA364" s="1149">
        <f t="shared" si="78"/>
        <v>0</v>
      </c>
      <c r="BB364" s="1141">
        <f t="shared" si="79"/>
        <v>0</v>
      </c>
    </row>
    <row r="365" spans="2:54" ht="14.65" customHeight="1">
      <c r="B365" s="911">
        <v>357</v>
      </c>
      <c r="C365" s="913" t="s">
        <v>3463</v>
      </c>
      <c r="D365" s="931" t="s">
        <v>150</v>
      </c>
      <c r="E365" s="928" t="s">
        <v>7</v>
      </c>
      <c r="F365" s="946"/>
      <c r="G365" s="946"/>
      <c r="H365" s="946"/>
      <c r="I365" s="946" t="s">
        <v>608</v>
      </c>
      <c r="J365" s="931">
        <v>1226</v>
      </c>
      <c r="K365" s="931"/>
      <c r="L365" s="946" t="s">
        <v>3773</v>
      </c>
      <c r="M365" s="931"/>
      <c r="N365" s="947"/>
      <c r="O365" s="931"/>
      <c r="P365" s="948"/>
      <c r="Q365" s="931"/>
      <c r="R365" s="906"/>
      <c r="S365" s="906"/>
      <c r="T365" s="946"/>
      <c r="U365" s="946"/>
      <c r="V365" s="946"/>
      <c r="W365" s="946"/>
      <c r="X365" s="946"/>
      <c r="Y365" s="949"/>
      <c r="Z365" s="954" t="s">
        <v>3744</v>
      </c>
      <c r="AA365" s="931">
        <v>1000</v>
      </c>
      <c r="AB365" s="1313">
        <f t="shared" si="66"/>
        <v>1</v>
      </c>
      <c r="AC365" s="953"/>
      <c r="AD365" s="946"/>
      <c r="AE365" s="946"/>
      <c r="AF365" s="946"/>
      <c r="AG365" s="946"/>
      <c r="AH365" s="955"/>
      <c r="AI365" s="1271"/>
      <c r="AJ365" s="1149"/>
      <c r="AK365" s="1150"/>
      <c r="AL365" s="1149"/>
      <c r="AM365" s="1135"/>
      <c r="AN365" s="1328"/>
      <c r="AO365" s="1127"/>
      <c r="AP365" s="1318"/>
      <c r="AQ365" s="1319"/>
      <c r="AR365" s="1139"/>
      <c r="AS365" s="1325"/>
      <c r="AT365" s="1325"/>
      <c r="AU365" s="1325"/>
      <c r="AV365" s="1141"/>
      <c r="AW365" s="1329"/>
      <c r="AX365" s="1141"/>
      <c r="AY365" s="1149"/>
      <c r="AZ365" s="1141"/>
      <c r="BA365" s="1149"/>
      <c r="BB365" s="1141"/>
    </row>
    <row r="366" spans="2:54" ht="14.65" customHeight="1">
      <c r="B366" s="911">
        <v>358</v>
      </c>
      <c r="C366" s="913" t="s">
        <v>3042</v>
      </c>
      <c r="D366" s="931" t="s">
        <v>150</v>
      </c>
      <c r="E366" s="928" t="s">
        <v>7</v>
      </c>
      <c r="F366" s="946"/>
      <c r="G366" s="946"/>
      <c r="H366" s="946"/>
      <c r="I366" s="946" t="s">
        <v>608</v>
      </c>
      <c r="J366" s="931">
        <v>1226</v>
      </c>
      <c r="K366" s="931"/>
      <c r="L366" s="946" t="s">
        <v>3544</v>
      </c>
      <c r="M366" s="931"/>
      <c r="N366" s="947"/>
      <c r="O366" s="931"/>
      <c r="P366" s="948"/>
      <c r="Q366" s="931"/>
      <c r="R366" s="906"/>
      <c r="S366" s="906"/>
      <c r="T366" s="946"/>
      <c r="U366" s="946"/>
      <c r="V366" s="946"/>
      <c r="W366" s="946"/>
      <c r="X366" s="946"/>
      <c r="Y366" s="949"/>
      <c r="Z366" s="954" t="s">
        <v>3744</v>
      </c>
      <c r="AA366" s="931">
        <v>1000</v>
      </c>
      <c r="AB366" s="1313">
        <f t="shared" si="66"/>
        <v>1</v>
      </c>
      <c r="AC366" s="953"/>
      <c r="AD366" s="946"/>
      <c r="AE366" s="946"/>
      <c r="AF366" s="946"/>
      <c r="AG366" s="946"/>
      <c r="AH366" s="955"/>
      <c r="AI366" s="1271"/>
      <c r="AJ366" s="1149"/>
      <c r="AK366" s="1150"/>
      <c r="AL366" s="1149"/>
      <c r="AM366" s="1135"/>
      <c r="AN366" s="1328"/>
      <c r="AO366" s="1127"/>
      <c r="AP366" s="1318"/>
      <c r="AQ366" s="1319"/>
      <c r="AR366" s="1139"/>
      <c r="AS366" s="1325"/>
      <c r="AT366" s="1325"/>
      <c r="AU366" s="1325"/>
      <c r="AV366" s="1141"/>
      <c r="AW366" s="1329"/>
      <c r="AX366" s="1141"/>
      <c r="AY366" s="1149"/>
      <c r="AZ366" s="1141"/>
      <c r="BA366" s="1149"/>
      <c r="BB366" s="1141"/>
    </row>
    <row r="367" spans="2:54" ht="14.65" customHeight="1">
      <c r="B367" s="911">
        <v>359</v>
      </c>
      <c r="C367" s="913" t="s">
        <v>3463</v>
      </c>
      <c r="D367" s="931" t="s">
        <v>150</v>
      </c>
      <c r="E367" s="928" t="s">
        <v>7</v>
      </c>
      <c r="F367" s="946" t="s">
        <v>237</v>
      </c>
      <c r="G367" s="946"/>
      <c r="H367" s="946"/>
      <c r="I367" s="946" t="s">
        <v>610</v>
      </c>
      <c r="J367" s="931">
        <v>1227</v>
      </c>
      <c r="K367" s="931"/>
      <c r="L367" s="931" t="s">
        <v>103</v>
      </c>
      <c r="M367" s="931">
        <v>100</v>
      </c>
      <c r="N367" s="947" t="s">
        <v>179</v>
      </c>
      <c r="O367" s="931" t="s">
        <v>180</v>
      </c>
      <c r="P367" s="948" t="s">
        <v>155</v>
      </c>
      <c r="Q367" s="931" t="s">
        <v>71</v>
      </c>
      <c r="R367" s="906" t="s">
        <v>303</v>
      </c>
      <c r="S367" s="906" t="s">
        <v>611</v>
      </c>
      <c r="T367" s="946"/>
      <c r="U367" s="946">
        <v>220</v>
      </c>
      <c r="V367" s="946"/>
      <c r="W367" s="946"/>
      <c r="X367" s="946"/>
      <c r="Y367" s="949"/>
      <c r="Z367" s="954" t="s">
        <v>3744</v>
      </c>
      <c r="AA367" s="931">
        <v>4000</v>
      </c>
      <c r="AB367" s="1313">
        <f t="shared" si="66"/>
        <v>4</v>
      </c>
      <c r="AC367" s="953"/>
      <c r="AD367" s="946"/>
      <c r="AE367" s="946"/>
      <c r="AF367" s="946"/>
      <c r="AG367" s="946"/>
      <c r="AH367" s="955"/>
      <c r="AI367" s="1271"/>
      <c r="AJ367" s="1149">
        <v>0</v>
      </c>
      <c r="AK367" s="1150">
        <v>0</v>
      </c>
      <c r="AL367" s="1149">
        <f t="shared" si="67"/>
        <v>0</v>
      </c>
      <c r="AM367" s="1135">
        <f t="shared" si="68"/>
        <v>0</v>
      </c>
      <c r="AN367" s="1328">
        <f t="shared" si="69"/>
        <v>0</v>
      </c>
      <c r="AO367" s="1127">
        <f t="shared" si="64"/>
        <v>0</v>
      </c>
      <c r="AP367" s="1318">
        <f t="shared" si="70"/>
        <v>0</v>
      </c>
      <c r="AQ367" s="1319"/>
      <c r="AR367" s="1139">
        <f t="shared" si="71"/>
        <v>0</v>
      </c>
      <c r="AS367" s="1325">
        <f t="shared" si="72"/>
        <v>0</v>
      </c>
      <c r="AT367" s="1325">
        <f t="shared" si="73"/>
        <v>0</v>
      </c>
      <c r="AU367" s="1325">
        <f t="shared" si="74"/>
        <v>0</v>
      </c>
      <c r="AV367" s="1141">
        <f t="shared" si="75"/>
        <v>0</v>
      </c>
      <c r="AW367" s="1329">
        <v>0</v>
      </c>
      <c r="AX367" s="1141">
        <v>0</v>
      </c>
      <c r="AY367" s="1149">
        <f t="shared" si="76"/>
        <v>0</v>
      </c>
      <c r="AZ367" s="1141">
        <f t="shared" si="77"/>
        <v>0</v>
      </c>
      <c r="BA367" s="1149">
        <f t="shared" si="78"/>
        <v>0</v>
      </c>
      <c r="BB367" s="1141">
        <f t="shared" si="79"/>
        <v>0</v>
      </c>
    </row>
    <row r="368" spans="2:54" ht="14.65" customHeight="1">
      <c r="B368" s="911">
        <v>360</v>
      </c>
      <c r="C368" s="913" t="s">
        <v>3463</v>
      </c>
      <c r="D368" s="931" t="s">
        <v>150</v>
      </c>
      <c r="E368" s="928" t="s">
        <v>7</v>
      </c>
      <c r="F368" s="946"/>
      <c r="G368" s="946"/>
      <c r="H368" s="946"/>
      <c r="I368" s="946" t="s">
        <v>610</v>
      </c>
      <c r="J368" s="931">
        <v>1227</v>
      </c>
      <c r="K368" s="931"/>
      <c r="L368" s="946" t="s">
        <v>3773</v>
      </c>
      <c r="M368" s="931"/>
      <c r="N368" s="947"/>
      <c r="O368" s="931"/>
      <c r="P368" s="948"/>
      <c r="Q368" s="931"/>
      <c r="R368" s="906"/>
      <c r="S368" s="906"/>
      <c r="T368" s="946"/>
      <c r="U368" s="946"/>
      <c r="V368" s="946"/>
      <c r="W368" s="946"/>
      <c r="X368" s="946"/>
      <c r="Y368" s="949"/>
      <c r="Z368" s="954" t="s">
        <v>3744</v>
      </c>
      <c r="AA368" s="931">
        <v>1000</v>
      </c>
      <c r="AB368" s="1313">
        <f t="shared" si="66"/>
        <v>1</v>
      </c>
      <c r="AC368" s="953"/>
      <c r="AD368" s="946"/>
      <c r="AE368" s="946"/>
      <c r="AF368" s="946"/>
      <c r="AG368" s="946"/>
      <c r="AH368" s="955"/>
      <c r="AI368" s="1271"/>
      <c r="AJ368" s="1149"/>
      <c r="AK368" s="1150"/>
      <c r="AL368" s="1149"/>
      <c r="AM368" s="1135"/>
      <c r="AN368" s="1328"/>
      <c r="AO368" s="1127"/>
      <c r="AP368" s="1318"/>
      <c r="AQ368" s="1319"/>
      <c r="AR368" s="1139"/>
      <c r="AS368" s="1325"/>
      <c r="AT368" s="1325"/>
      <c r="AU368" s="1325"/>
      <c r="AV368" s="1141"/>
      <c r="AW368" s="1329"/>
      <c r="AX368" s="1141"/>
      <c r="AY368" s="1149"/>
      <c r="AZ368" s="1141"/>
      <c r="BA368" s="1149"/>
      <c r="BB368" s="1141"/>
    </row>
    <row r="369" spans="2:54" ht="14.65" customHeight="1">
      <c r="B369" s="911">
        <v>361</v>
      </c>
      <c r="C369" s="913" t="s">
        <v>3042</v>
      </c>
      <c r="D369" s="931" t="s">
        <v>150</v>
      </c>
      <c r="E369" s="928" t="s">
        <v>7</v>
      </c>
      <c r="F369" s="946"/>
      <c r="G369" s="946"/>
      <c r="H369" s="946"/>
      <c r="I369" s="946" t="s">
        <v>610</v>
      </c>
      <c r="J369" s="931">
        <v>1227</v>
      </c>
      <c r="K369" s="931"/>
      <c r="L369" s="946" t="s">
        <v>3544</v>
      </c>
      <c r="M369" s="931"/>
      <c r="N369" s="947"/>
      <c r="O369" s="931"/>
      <c r="P369" s="948"/>
      <c r="Q369" s="931"/>
      <c r="R369" s="906"/>
      <c r="S369" s="906"/>
      <c r="T369" s="946"/>
      <c r="U369" s="946"/>
      <c r="V369" s="946"/>
      <c r="W369" s="946"/>
      <c r="X369" s="946"/>
      <c r="Y369" s="949"/>
      <c r="Z369" s="954" t="s">
        <v>3744</v>
      </c>
      <c r="AA369" s="931">
        <v>1000</v>
      </c>
      <c r="AB369" s="1313">
        <f t="shared" si="66"/>
        <v>1</v>
      </c>
      <c r="AC369" s="953"/>
      <c r="AD369" s="946"/>
      <c r="AE369" s="946"/>
      <c r="AF369" s="946"/>
      <c r="AG369" s="946"/>
      <c r="AH369" s="955"/>
      <c r="AI369" s="1271"/>
      <c r="AJ369" s="1149"/>
      <c r="AK369" s="1150"/>
      <c r="AL369" s="1149"/>
      <c r="AM369" s="1135"/>
      <c r="AN369" s="1328"/>
      <c r="AO369" s="1127"/>
      <c r="AP369" s="1318"/>
      <c r="AQ369" s="1319"/>
      <c r="AR369" s="1139"/>
      <c r="AS369" s="1325"/>
      <c r="AT369" s="1325"/>
      <c r="AU369" s="1325"/>
      <c r="AV369" s="1141"/>
      <c r="AW369" s="1329"/>
      <c r="AX369" s="1141"/>
      <c r="AY369" s="1149"/>
      <c r="AZ369" s="1141"/>
      <c r="BA369" s="1149"/>
      <c r="BB369" s="1141"/>
    </row>
    <row r="370" spans="2:54" ht="14.65" customHeight="1">
      <c r="B370" s="911">
        <v>362</v>
      </c>
      <c r="C370" s="913" t="s">
        <v>3463</v>
      </c>
      <c r="D370" s="931" t="s">
        <v>150</v>
      </c>
      <c r="E370" s="928" t="s">
        <v>7</v>
      </c>
      <c r="F370" s="946" t="s">
        <v>237</v>
      </c>
      <c r="G370" s="946"/>
      <c r="H370" s="946"/>
      <c r="I370" s="946" t="s">
        <v>612</v>
      </c>
      <c r="J370" s="931">
        <v>1228</v>
      </c>
      <c r="K370" s="931"/>
      <c r="L370" s="931" t="s">
        <v>103</v>
      </c>
      <c r="M370" s="931">
        <v>100</v>
      </c>
      <c r="N370" s="947" t="s">
        <v>179</v>
      </c>
      <c r="O370" s="931" t="s">
        <v>180</v>
      </c>
      <c r="P370" s="948" t="s">
        <v>155</v>
      </c>
      <c r="Q370" s="931" t="s">
        <v>71</v>
      </c>
      <c r="R370" s="906" t="s">
        <v>303</v>
      </c>
      <c r="S370" s="906" t="s">
        <v>613</v>
      </c>
      <c r="T370" s="946"/>
      <c r="U370" s="946">
        <v>220</v>
      </c>
      <c r="V370" s="946"/>
      <c r="W370" s="946"/>
      <c r="X370" s="946"/>
      <c r="Y370" s="949"/>
      <c r="Z370" s="954" t="s">
        <v>3744</v>
      </c>
      <c r="AA370" s="931">
        <v>4000</v>
      </c>
      <c r="AB370" s="1313">
        <f t="shared" si="66"/>
        <v>4</v>
      </c>
      <c r="AC370" s="953"/>
      <c r="AD370" s="946"/>
      <c r="AE370" s="946"/>
      <c r="AF370" s="946"/>
      <c r="AG370" s="946"/>
      <c r="AH370" s="955"/>
      <c r="AI370" s="1271"/>
      <c r="AJ370" s="1149">
        <v>0</v>
      </c>
      <c r="AK370" s="1150">
        <v>0</v>
      </c>
      <c r="AL370" s="1149">
        <f t="shared" si="67"/>
        <v>0</v>
      </c>
      <c r="AM370" s="1135">
        <f t="shared" si="68"/>
        <v>0</v>
      </c>
      <c r="AN370" s="1328">
        <f t="shared" si="69"/>
        <v>0</v>
      </c>
      <c r="AO370" s="1127">
        <f t="shared" si="64"/>
        <v>0</v>
      </c>
      <c r="AP370" s="1318">
        <f t="shared" si="70"/>
        <v>0</v>
      </c>
      <c r="AQ370" s="1319"/>
      <c r="AR370" s="1139">
        <f t="shared" si="71"/>
        <v>0</v>
      </c>
      <c r="AS370" s="1325">
        <f t="shared" si="72"/>
        <v>0</v>
      </c>
      <c r="AT370" s="1325">
        <f t="shared" si="73"/>
        <v>0</v>
      </c>
      <c r="AU370" s="1325">
        <f t="shared" si="74"/>
        <v>0</v>
      </c>
      <c r="AV370" s="1141">
        <f t="shared" si="75"/>
        <v>0</v>
      </c>
      <c r="AW370" s="1329">
        <v>0</v>
      </c>
      <c r="AX370" s="1141">
        <v>0</v>
      </c>
      <c r="AY370" s="1149">
        <f t="shared" si="76"/>
        <v>0</v>
      </c>
      <c r="AZ370" s="1141">
        <f t="shared" si="77"/>
        <v>0</v>
      </c>
      <c r="BA370" s="1149">
        <f t="shared" si="78"/>
        <v>0</v>
      </c>
      <c r="BB370" s="1141">
        <f t="shared" si="79"/>
        <v>0</v>
      </c>
    </row>
    <row r="371" spans="2:54" ht="14.65" customHeight="1">
      <c r="B371" s="911">
        <v>363</v>
      </c>
      <c r="C371" s="913" t="s">
        <v>3463</v>
      </c>
      <c r="D371" s="931" t="s">
        <v>150</v>
      </c>
      <c r="E371" s="928" t="s">
        <v>7</v>
      </c>
      <c r="F371" s="946"/>
      <c r="G371" s="946"/>
      <c r="H371" s="946"/>
      <c r="I371" s="946" t="s">
        <v>612</v>
      </c>
      <c r="J371" s="931">
        <v>1228</v>
      </c>
      <c r="K371" s="931"/>
      <c r="L371" s="946" t="s">
        <v>3773</v>
      </c>
      <c r="M371" s="931"/>
      <c r="N371" s="947"/>
      <c r="O371" s="931"/>
      <c r="P371" s="948"/>
      <c r="Q371" s="931"/>
      <c r="R371" s="906"/>
      <c r="S371" s="906"/>
      <c r="T371" s="946"/>
      <c r="U371" s="946"/>
      <c r="V371" s="946"/>
      <c r="W371" s="946"/>
      <c r="X371" s="946"/>
      <c r="Y371" s="949"/>
      <c r="Z371" s="954" t="s">
        <v>3744</v>
      </c>
      <c r="AA371" s="931">
        <v>1000</v>
      </c>
      <c r="AB371" s="1313">
        <f t="shared" si="66"/>
        <v>1</v>
      </c>
      <c r="AC371" s="953"/>
      <c r="AD371" s="946"/>
      <c r="AE371" s="946"/>
      <c r="AF371" s="946"/>
      <c r="AG371" s="946"/>
      <c r="AH371" s="955"/>
      <c r="AI371" s="1271"/>
      <c r="AJ371" s="1149"/>
      <c r="AK371" s="1150"/>
      <c r="AL371" s="1149"/>
      <c r="AM371" s="1135"/>
      <c r="AN371" s="1328"/>
      <c r="AO371" s="1127"/>
      <c r="AP371" s="1318"/>
      <c r="AQ371" s="1319"/>
      <c r="AR371" s="1139"/>
      <c r="AS371" s="1325"/>
      <c r="AT371" s="1325"/>
      <c r="AU371" s="1325"/>
      <c r="AV371" s="1141"/>
      <c r="AW371" s="1329"/>
      <c r="AX371" s="1141"/>
      <c r="AY371" s="1149"/>
      <c r="AZ371" s="1141"/>
      <c r="BA371" s="1149"/>
      <c r="BB371" s="1141"/>
    </row>
    <row r="372" spans="2:54" ht="14.65" customHeight="1">
      <c r="B372" s="911">
        <v>364</v>
      </c>
      <c r="C372" s="913" t="s">
        <v>3042</v>
      </c>
      <c r="D372" s="931" t="s">
        <v>150</v>
      </c>
      <c r="E372" s="928" t="s">
        <v>7</v>
      </c>
      <c r="F372" s="946"/>
      <c r="G372" s="946"/>
      <c r="H372" s="946"/>
      <c r="I372" s="946" t="s">
        <v>612</v>
      </c>
      <c r="J372" s="931">
        <v>1228</v>
      </c>
      <c r="K372" s="931"/>
      <c r="L372" s="946" t="s">
        <v>3544</v>
      </c>
      <c r="M372" s="931"/>
      <c r="N372" s="947"/>
      <c r="O372" s="931"/>
      <c r="P372" s="948"/>
      <c r="Q372" s="931"/>
      <c r="R372" s="906"/>
      <c r="S372" s="906"/>
      <c r="T372" s="946"/>
      <c r="U372" s="946"/>
      <c r="V372" s="946"/>
      <c r="W372" s="946"/>
      <c r="X372" s="946"/>
      <c r="Y372" s="949"/>
      <c r="Z372" s="954" t="s">
        <v>3744</v>
      </c>
      <c r="AA372" s="931">
        <v>1000</v>
      </c>
      <c r="AB372" s="1313">
        <f t="shared" si="66"/>
        <v>1</v>
      </c>
      <c r="AC372" s="953"/>
      <c r="AD372" s="946"/>
      <c r="AE372" s="946"/>
      <c r="AF372" s="946"/>
      <c r="AG372" s="946"/>
      <c r="AH372" s="955"/>
      <c r="AI372" s="1271"/>
      <c r="AJ372" s="1149"/>
      <c r="AK372" s="1150"/>
      <c r="AL372" s="1149"/>
      <c r="AM372" s="1135"/>
      <c r="AN372" s="1328"/>
      <c r="AO372" s="1127"/>
      <c r="AP372" s="1318"/>
      <c r="AQ372" s="1319"/>
      <c r="AR372" s="1139"/>
      <c r="AS372" s="1325"/>
      <c r="AT372" s="1325"/>
      <c r="AU372" s="1325"/>
      <c r="AV372" s="1141"/>
      <c r="AW372" s="1329"/>
      <c r="AX372" s="1141"/>
      <c r="AY372" s="1149"/>
      <c r="AZ372" s="1141"/>
      <c r="BA372" s="1149"/>
      <c r="BB372" s="1141"/>
    </row>
    <row r="373" spans="2:54" ht="14.65" customHeight="1">
      <c r="B373" s="911">
        <v>365</v>
      </c>
      <c r="C373" s="913" t="s">
        <v>3463</v>
      </c>
      <c r="D373" s="931" t="s">
        <v>150</v>
      </c>
      <c r="E373" s="928" t="s">
        <v>7</v>
      </c>
      <c r="F373" s="946" t="s">
        <v>237</v>
      </c>
      <c r="G373" s="946"/>
      <c r="H373" s="946"/>
      <c r="I373" s="946" t="s">
        <v>614</v>
      </c>
      <c r="J373" s="931">
        <v>1229</v>
      </c>
      <c r="K373" s="931"/>
      <c r="L373" s="931" t="s">
        <v>103</v>
      </c>
      <c r="M373" s="931">
        <v>100</v>
      </c>
      <c r="N373" s="947" t="s">
        <v>179</v>
      </c>
      <c r="O373" s="931" t="s">
        <v>180</v>
      </c>
      <c r="P373" s="948" t="s">
        <v>155</v>
      </c>
      <c r="Q373" s="931" t="s">
        <v>71</v>
      </c>
      <c r="R373" s="906" t="s">
        <v>303</v>
      </c>
      <c r="S373" s="906" t="s">
        <v>615</v>
      </c>
      <c r="T373" s="946"/>
      <c r="U373" s="946">
        <v>220</v>
      </c>
      <c r="V373" s="946"/>
      <c r="W373" s="946"/>
      <c r="X373" s="946"/>
      <c r="Y373" s="949"/>
      <c r="Z373" s="954" t="s">
        <v>3744</v>
      </c>
      <c r="AA373" s="931">
        <v>4000</v>
      </c>
      <c r="AB373" s="1313">
        <f t="shared" si="66"/>
        <v>4</v>
      </c>
      <c r="AC373" s="953"/>
      <c r="AD373" s="946"/>
      <c r="AE373" s="946"/>
      <c r="AF373" s="946"/>
      <c r="AG373" s="946"/>
      <c r="AH373" s="955"/>
      <c r="AI373" s="1271"/>
      <c r="AJ373" s="1149">
        <v>0</v>
      </c>
      <c r="AK373" s="1150">
        <v>0</v>
      </c>
      <c r="AL373" s="1149">
        <f t="shared" si="67"/>
        <v>0</v>
      </c>
      <c r="AM373" s="1135">
        <f t="shared" si="68"/>
        <v>0</v>
      </c>
      <c r="AN373" s="1328">
        <f t="shared" si="69"/>
        <v>0</v>
      </c>
      <c r="AO373" s="1127">
        <f t="shared" si="64"/>
        <v>0</v>
      </c>
      <c r="AP373" s="1318">
        <f t="shared" si="70"/>
        <v>0</v>
      </c>
      <c r="AQ373" s="1319"/>
      <c r="AR373" s="1139">
        <f t="shared" si="71"/>
        <v>0</v>
      </c>
      <c r="AS373" s="1325">
        <f t="shared" si="72"/>
        <v>0</v>
      </c>
      <c r="AT373" s="1325">
        <f t="shared" si="73"/>
        <v>0</v>
      </c>
      <c r="AU373" s="1325">
        <f t="shared" si="74"/>
        <v>0</v>
      </c>
      <c r="AV373" s="1141">
        <f t="shared" si="75"/>
        <v>0</v>
      </c>
      <c r="AW373" s="1329">
        <v>0</v>
      </c>
      <c r="AX373" s="1141">
        <v>0</v>
      </c>
      <c r="AY373" s="1149">
        <f t="shared" si="76"/>
        <v>0</v>
      </c>
      <c r="AZ373" s="1141">
        <f t="shared" si="77"/>
        <v>0</v>
      </c>
      <c r="BA373" s="1149">
        <f t="shared" si="78"/>
        <v>0</v>
      </c>
      <c r="BB373" s="1141">
        <f t="shared" si="79"/>
        <v>0</v>
      </c>
    </row>
    <row r="374" spans="2:54" ht="14.65" customHeight="1">
      <c r="B374" s="911">
        <v>366</v>
      </c>
      <c r="C374" s="913" t="s">
        <v>3463</v>
      </c>
      <c r="D374" s="931" t="s">
        <v>150</v>
      </c>
      <c r="E374" s="928" t="s">
        <v>7</v>
      </c>
      <c r="F374" s="946"/>
      <c r="G374" s="946"/>
      <c r="H374" s="946"/>
      <c r="I374" s="946" t="s">
        <v>614</v>
      </c>
      <c r="J374" s="931">
        <v>1229</v>
      </c>
      <c r="K374" s="931"/>
      <c r="L374" s="946" t="s">
        <v>3773</v>
      </c>
      <c r="M374" s="931"/>
      <c r="N374" s="947"/>
      <c r="O374" s="931"/>
      <c r="P374" s="948"/>
      <c r="Q374" s="931"/>
      <c r="R374" s="906"/>
      <c r="S374" s="906"/>
      <c r="T374" s="946"/>
      <c r="U374" s="946"/>
      <c r="V374" s="946"/>
      <c r="W374" s="946"/>
      <c r="X374" s="946"/>
      <c r="Y374" s="949"/>
      <c r="Z374" s="954" t="s">
        <v>3744</v>
      </c>
      <c r="AA374" s="931">
        <v>1000</v>
      </c>
      <c r="AB374" s="1313">
        <f t="shared" si="66"/>
        <v>1</v>
      </c>
      <c r="AC374" s="953"/>
      <c r="AD374" s="946"/>
      <c r="AE374" s="946"/>
      <c r="AF374" s="946"/>
      <c r="AG374" s="946"/>
      <c r="AH374" s="955"/>
      <c r="AI374" s="1271"/>
      <c r="AJ374" s="1149"/>
      <c r="AK374" s="1150"/>
      <c r="AL374" s="1149"/>
      <c r="AM374" s="1135"/>
      <c r="AN374" s="1328"/>
      <c r="AO374" s="1127"/>
      <c r="AP374" s="1318"/>
      <c r="AQ374" s="1319"/>
      <c r="AR374" s="1139"/>
      <c r="AS374" s="1325"/>
      <c r="AT374" s="1325"/>
      <c r="AU374" s="1325"/>
      <c r="AV374" s="1141"/>
      <c r="AW374" s="1329"/>
      <c r="AX374" s="1141"/>
      <c r="AY374" s="1149"/>
      <c r="AZ374" s="1141"/>
      <c r="BA374" s="1149"/>
      <c r="BB374" s="1141"/>
    </row>
    <row r="375" spans="2:54" ht="14.65" customHeight="1">
      <c r="B375" s="911">
        <v>367</v>
      </c>
      <c r="C375" s="913" t="s">
        <v>3042</v>
      </c>
      <c r="D375" s="931" t="s">
        <v>150</v>
      </c>
      <c r="E375" s="928" t="s">
        <v>7</v>
      </c>
      <c r="F375" s="946"/>
      <c r="G375" s="946"/>
      <c r="H375" s="946"/>
      <c r="I375" s="946" t="s">
        <v>614</v>
      </c>
      <c r="J375" s="931">
        <v>1229</v>
      </c>
      <c r="K375" s="931"/>
      <c r="L375" s="946" t="s">
        <v>3544</v>
      </c>
      <c r="M375" s="931"/>
      <c r="N375" s="947"/>
      <c r="O375" s="931"/>
      <c r="P375" s="948"/>
      <c r="Q375" s="931"/>
      <c r="R375" s="906"/>
      <c r="S375" s="906"/>
      <c r="T375" s="946"/>
      <c r="U375" s="946"/>
      <c r="V375" s="946"/>
      <c r="W375" s="946"/>
      <c r="X375" s="946"/>
      <c r="Y375" s="949"/>
      <c r="Z375" s="954" t="s">
        <v>3744</v>
      </c>
      <c r="AA375" s="931">
        <v>1000</v>
      </c>
      <c r="AB375" s="1313">
        <f t="shared" si="66"/>
        <v>1</v>
      </c>
      <c r="AC375" s="953"/>
      <c r="AD375" s="946"/>
      <c r="AE375" s="946"/>
      <c r="AF375" s="946"/>
      <c r="AG375" s="946"/>
      <c r="AH375" s="955"/>
      <c r="AI375" s="1271"/>
      <c r="AJ375" s="1149"/>
      <c r="AK375" s="1150"/>
      <c r="AL375" s="1149"/>
      <c r="AM375" s="1135"/>
      <c r="AN375" s="1328"/>
      <c r="AO375" s="1127"/>
      <c r="AP375" s="1318"/>
      <c r="AQ375" s="1319"/>
      <c r="AR375" s="1139"/>
      <c r="AS375" s="1325"/>
      <c r="AT375" s="1325"/>
      <c r="AU375" s="1325"/>
      <c r="AV375" s="1141"/>
      <c r="AW375" s="1329"/>
      <c r="AX375" s="1141"/>
      <c r="AY375" s="1149"/>
      <c r="AZ375" s="1141"/>
      <c r="BA375" s="1149"/>
      <c r="BB375" s="1141"/>
    </row>
    <row r="376" spans="2:54" ht="14.65" customHeight="1">
      <c r="B376" s="911">
        <v>368</v>
      </c>
      <c r="C376" s="913" t="s">
        <v>3463</v>
      </c>
      <c r="D376" s="931" t="s">
        <v>150</v>
      </c>
      <c r="E376" s="928" t="s">
        <v>7</v>
      </c>
      <c r="F376" s="946" t="s">
        <v>237</v>
      </c>
      <c r="G376" s="946"/>
      <c r="H376" s="946"/>
      <c r="I376" s="946" t="s">
        <v>616</v>
      </c>
      <c r="J376" s="931">
        <v>1230</v>
      </c>
      <c r="K376" s="931"/>
      <c r="L376" s="931" t="s">
        <v>103</v>
      </c>
      <c r="M376" s="931">
        <v>100</v>
      </c>
      <c r="N376" s="947" t="s">
        <v>179</v>
      </c>
      <c r="O376" s="931" t="s">
        <v>180</v>
      </c>
      <c r="P376" s="948" t="s">
        <v>155</v>
      </c>
      <c r="Q376" s="931" t="s">
        <v>71</v>
      </c>
      <c r="R376" s="906" t="s">
        <v>303</v>
      </c>
      <c r="S376" s="906" t="s">
        <v>617</v>
      </c>
      <c r="T376" s="946"/>
      <c r="U376" s="946">
        <v>220</v>
      </c>
      <c r="V376" s="946"/>
      <c r="W376" s="946"/>
      <c r="X376" s="946"/>
      <c r="Y376" s="949"/>
      <c r="Z376" s="954" t="s">
        <v>3744</v>
      </c>
      <c r="AA376" s="931">
        <v>4000</v>
      </c>
      <c r="AB376" s="1313">
        <f t="shared" si="66"/>
        <v>4</v>
      </c>
      <c r="AC376" s="953"/>
      <c r="AD376" s="946"/>
      <c r="AE376" s="946"/>
      <c r="AF376" s="946"/>
      <c r="AG376" s="946"/>
      <c r="AH376" s="955"/>
      <c r="AI376" s="1271"/>
      <c r="AJ376" s="1149">
        <v>0</v>
      </c>
      <c r="AK376" s="1150">
        <v>0</v>
      </c>
      <c r="AL376" s="1149">
        <f t="shared" si="67"/>
        <v>0</v>
      </c>
      <c r="AM376" s="1135">
        <f t="shared" si="68"/>
        <v>0</v>
      </c>
      <c r="AN376" s="1328">
        <f t="shared" si="69"/>
        <v>0</v>
      </c>
      <c r="AO376" s="1127">
        <f t="shared" si="64"/>
        <v>0</v>
      </c>
      <c r="AP376" s="1318">
        <f t="shared" si="70"/>
        <v>0</v>
      </c>
      <c r="AQ376" s="1319"/>
      <c r="AR376" s="1139">
        <f t="shared" si="71"/>
        <v>0</v>
      </c>
      <c r="AS376" s="1325">
        <f t="shared" si="72"/>
        <v>0</v>
      </c>
      <c r="AT376" s="1325">
        <f t="shared" si="73"/>
        <v>0</v>
      </c>
      <c r="AU376" s="1325">
        <f t="shared" si="74"/>
        <v>0</v>
      </c>
      <c r="AV376" s="1141">
        <f t="shared" si="75"/>
        <v>0</v>
      </c>
      <c r="AW376" s="1329">
        <v>0</v>
      </c>
      <c r="AX376" s="1141">
        <v>0</v>
      </c>
      <c r="AY376" s="1149">
        <f t="shared" si="76"/>
        <v>0</v>
      </c>
      <c r="AZ376" s="1141">
        <f t="shared" si="77"/>
        <v>0</v>
      </c>
      <c r="BA376" s="1149">
        <f t="shared" si="78"/>
        <v>0</v>
      </c>
      <c r="BB376" s="1141">
        <f t="shared" si="79"/>
        <v>0</v>
      </c>
    </row>
    <row r="377" spans="2:54" ht="14.65" customHeight="1">
      <c r="B377" s="911">
        <v>369</v>
      </c>
      <c r="C377" s="913" t="s">
        <v>3463</v>
      </c>
      <c r="D377" s="931" t="s">
        <v>150</v>
      </c>
      <c r="E377" s="928" t="s">
        <v>7</v>
      </c>
      <c r="F377" s="946"/>
      <c r="G377" s="946"/>
      <c r="H377" s="946"/>
      <c r="I377" s="946" t="s">
        <v>616</v>
      </c>
      <c r="J377" s="931">
        <v>1230</v>
      </c>
      <c r="K377" s="931"/>
      <c r="L377" s="946" t="s">
        <v>3773</v>
      </c>
      <c r="M377" s="931"/>
      <c r="N377" s="947"/>
      <c r="O377" s="931"/>
      <c r="P377" s="948"/>
      <c r="Q377" s="931"/>
      <c r="R377" s="906"/>
      <c r="S377" s="906"/>
      <c r="T377" s="946"/>
      <c r="U377" s="946"/>
      <c r="V377" s="946"/>
      <c r="W377" s="946"/>
      <c r="X377" s="946"/>
      <c r="Y377" s="949"/>
      <c r="Z377" s="954" t="s">
        <v>3744</v>
      </c>
      <c r="AA377" s="931">
        <v>1000</v>
      </c>
      <c r="AB377" s="1313">
        <f t="shared" si="66"/>
        <v>1</v>
      </c>
      <c r="AC377" s="953"/>
      <c r="AD377" s="946"/>
      <c r="AE377" s="946"/>
      <c r="AF377" s="946"/>
      <c r="AG377" s="946"/>
      <c r="AH377" s="955"/>
      <c r="AI377" s="1271"/>
      <c r="AJ377" s="1149"/>
      <c r="AK377" s="1150"/>
      <c r="AL377" s="1149"/>
      <c r="AM377" s="1135"/>
      <c r="AN377" s="1328"/>
      <c r="AO377" s="1127"/>
      <c r="AP377" s="1318"/>
      <c r="AQ377" s="1319"/>
      <c r="AR377" s="1139"/>
      <c r="AS377" s="1325"/>
      <c r="AT377" s="1325"/>
      <c r="AU377" s="1325"/>
      <c r="AV377" s="1141"/>
      <c r="AW377" s="1329"/>
      <c r="AX377" s="1141"/>
      <c r="AY377" s="1149"/>
      <c r="AZ377" s="1141"/>
      <c r="BA377" s="1149"/>
      <c r="BB377" s="1141"/>
    </row>
    <row r="378" spans="2:54" ht="14.65" customHeight="1">
      <c r="B378" s="911">
        <v>370</v>
      </c>
      <c r="C378" s="913" t="s">
        <v>3042</v>
      </c>
      <c r="D378" s="931" t="s">
        <v>150</v>
      </c>
      <c r="E378" s="928" t="s">
        <v>7</v>
      </c>
      <c r="F378" s="946"/>
      <c r="G378" s="946"/>
      <c r="H378" s="946"/>
      <c r="I378" s="946" t="s">
        <v>616</v>
      </c>
      <c r="J378" s="931">
        <v>1230</v>
      </c>
      <c r="K378" s="931"/>
      <c r="L378" s="946" t="s">
        <v>3544</v>
      </c>
      <c r="M378" s="931"/>
      <c r="N378" s="947"/>
      <c r="O378" s="931"/>
      <c r="P378" s="948"/>
      <c r="Q378" s="931"/>
      <c r="R378" s="906"/>
      <c r="S378" s="906"/>
      <c r="T378" s="946"/>
      <c r="U378" s="946"/>
      <c r="V378" s="946"/>
      <c r="W378" s="946"/>
      <c r="X378" s="946"/>
      <c r="Y378" s="949"/>
      <c r="Z378" s="954" t="s">
        <v>3744</v>
      </c>
      <c r="AA378" s="931">
        <v>1000</v>
      </c>
      <c r="AB378" s="1313">
        <f t="shared" si="66"/>
        <v>1</v>
      </c>
      <c r="AC378" s="953"/>
      <c r="AD378" s="946"/>
      <c r="AE378" s="946"/>
      <c r="AF378" s="946"/>
      <c r="AG378" s="946"/>
      <c r="AH378" s="955"/>
      <c r="AI378" s="1271"/>
      <c r="AJ378" s="1149"/>
      <c r="AK378" s="1150"/>
      <c r="AL378" s="1149"/>
      <c r="AM378" s="1135"/>
      <c r="AN378" s="1328"/>
      <c r="AO378" s="1127"/>
      <c r="AP378" s="1318"/>
      <c r="AQ378" s="1319"/>
      <c r="AR378" s="1139"/>
      <c r="AS378" s="1325"/>
      <c r="AT378" s="1325"/>
      <c r="AU378" s="1325"/>
      <c r="AV378" s="1141"/>
      <c r="AW378" s="1329"/>
      <c r="AX378" s="1141"/>
      <c r="AY378" s="1149"/>
      <c r="AZ378" s="1141"/>
      <c r="BA378" s="1149"/>
      <c r="BB378" s="1141"/>
    </row>
    <row r="379" spans="2:54" ht="14.65" customHeight="1">
      <c r="B379" s="911">
        <v>371</v>
      </c>
      <c r="C379" s="913" t="s">
        <v>3463</v>
      </c>
      <c r="D379" s="931" t="s">
        <v>150</v>
      </c>
      <c r="E379" s="928" t="s">
        <v>7</v>
      </c>
      <c r="F379" s="946" t="s">
        <v>237</v>
      </c>
      <c r="G379" s="946"/>
      <c r="H379" s="946"/>
      <c r="I379" s="946" t="s">
        <v>618</v>
      </c>
      <c r="J379" s="931">
        <v>1231</v>
      </c>
      <c r="K379" s="931"/>
      <c r="L379" s="931" t="s">
        <v>103</v>
      </c>
      <c r="M379" s="931">
        <v>100</v>
      </c>
      <c r="N379" s="947" t="s">
        <v>179</v>
      </c>
      <c r="O379" s="931" t="s">
        <v>180</v>
      </c>
      <c r="P379" s="948" t="s">
        <v>155</v>
      </c>
      <c r="Q379" s="931" t="s">
        <v>71</v>
      </c>
      <c r="R379" s="906" t="s">
        <v>303</v>
      </c>
      <c r="S379" s="906" t="s">
        <v>619</v>
      </c>
      <c r="T379" s="946"/>
      <c r="U379" s="946">
        <v>220</v>
      </c>
      <c r="V379" s="946"/>
      <c r="W379" s="946"/>
      <c r="X379" s="946"/>
      <c r="Y379" s="949"/>
      <c r="Z379" s="954" t="s">
        <v>3744</v>
      </c>
      <c r="AA379" s="931">
        <v>4000</v>
      </c>
      <c r="AB379" s="1313">
        <f t="shared" si="66"/>
        <v>4</v>
      </c>
      <c r="AC379" s="953"/>
      <c r="AD379" s="946"/>
      <c r="AE379" s="946"/>
      <c r="AF379" s="946"/>
      <c r="AG379" s="946"/>
      <c r="AH379" s="955"/>
      <c r="AI379" s="1271"/>
      <c r="AJ379" s="1149">
        <v>0</v>
      </c>
      <c r="AK379" s="1150">
        <v>0</v>
      </c>
      <c r="AL379" s="1149">
        <f t="shared" si="67"/>
        <v>0</v>
      </c>
      <c r="AM379" s="1135">
        <f t="shared" si="68"/>
        <v>0</v>
      </c>
      <c r="AN379" s="1328">
        <f t="shared" si="69"/>
        <v>0</v>
      </c>
      <c r="AO379" s="1127">
        <f t="shared" ref="AO379:AO430" si="80">SUMPRODUCT(AC379:AH379,$AC$4:$AH$4)</f>
        <v>0</v>
      </c>
      <c r="AP379" s="1318">
        <f t="shared" si="70"/>
        <v>0</v>
      </c>
      <c r="AQ379" s="1319"/>
      <c r="AR379" s="1139">
        <f t="shared" si="71"/>
        <v>0</v>
      </c>
      <c r="AS379" s="1325">
        <f t="shared" si="72"/>
        <v>0</v>
      </c>
      <c r="AT379" s="1325">
        <f t="shared" si="73"/>
        <v>0</v>
      </c>
      <c r="AU379" s="1325">
        <f t="shared" si="74"/>
        <v>0</v>
      </c>
      <c r="AV379" s="1141">
        <f t="shared" si="75"/>
        <v>0</v>
      </c>
      <c r="AW379" s="1329">
        <v>0</v>
      </c>
      <c r="AX379" s="1141">
        <v>0</v>
      </c>
      <c r="AY379" s="1149">
        <f t="shared" si="76"/>
        <v>0</v>
      </c>
      <c r="AZ379" s="1141">
        <f t="shared" si="77"/>
        <v>0</v>
      </c>
      <c r="BA379" s="1149">
        <f t="shared" si="78"/>
        <v>0</v>
      </c>
      <c r="BB379" s="1141">
        <f t="shared" si="79"/>
        <v>0</v>
      </c>
    </row>
    <row r="380" spans="2:54" ht="14.65" customHeight="1">
      <c r="B380" s="911">
        <v>372</v>
      </c>
      <c r="C380" s="913" t="s">
        <v>3463</v>
      </c>
      <c r="D380" s="931" t="s">
        <v>150</v>
      </c>
      <c r="E380" s="928" t="s">
        <v>7</v>
      </c>
      <c r="F380" s="946"/>
      <c r="G380" s="946"/>
      <c r="H380" s="946"/>
      <c r="I380" s="946" t="s">
        <v>618</v>
      </c>
      <c r="J380" s="931">
        <v>1231</v>
      </c>
      <c r="K380" s="931"/>
      <c r="L380" s="946" t="s">
        <v>3773</v>
      </c>
      <c r="M380" s="931"/>
      <c r="N380" s="947"/>
      <c r="O380" s="931"/>
      <c r="P380" s="948"/>
      <c r="Q380" s="931"/>
      <c r="R380" s="906"/>
      <c r="S380" s="906"/>
      <c r="T380" s="946"/>
      <c r="U380" s="946"/>
      <c r="V380" s="946"/>
      <c r="W380" s="946"/>
      <c r="X380" s="946"/>
      <c r="Y380" s="949"/>
      <c r="Z380" s="954" t="s">
        <v>3744</v>
      </c>
      <c r="AA380" s="931">
        <v>1000</v>
      </c>
      <c r="AB380" s="1313">
        <f t="shared" si="66"/>
        <v>1</v>
      </c>
      <c r="AC380" s="953"/>
      <c r="AD380" s="946"/>
      <c r="AE380" s="946"/>
      <c r="AF380" s="946"/>
      <c r="AG380" s="946"/>
      <c r="AH380" s="955"/>
      <c r="AI380" s="1271"/>
      <c r="AJ380" s="1149"/>
      <c r="AK380" s="1150"/>
      <c r="AL380" s="1149"/>
      <c r="AM380" s="1135"/>
      <c r="AN380" s="1328"/>
      <c r="AO380" s="1127"/>
      <c r="AP380" s="1318"/>
      <c r="AQ380" s="1319"/>
      <c r="AR380" s="1139"/>
      <c r="AS380" s="1325"/>
      <c r="AT380" s="1325"/>
      <c r="AU380" s="1325"/>
      <c r="AV380" s="1141"/>
      <c r="AW380" s="1329"/>
      <c r="AX380" s="1141"/>
      <c r="AY380" s="1149"/>
      <c r="AZ380" s="1141"/>
      <c r="BA380" s="1149"/>
      <c r="BB380" s="1141"/>
    </row>
    <row r="381" spans="2:54" ht="14.65" customHeight="1">
      <c r="B381" s="911">
        <v>373</v>
      </c>
      <c r="C381" s="913" t="s">
        <v>3042</v>
      </c>
      <c r="D381" s="931" t="s">
        <v>150</v>
      </c>
      <c r="E381" s="928" t="s">
        <v>7</v>
      </c>
      <c r="F381" s="946"/>
      <c r="G381" s="946"/>
      <c r="H381" s="946"/>
      <c r="I381" s="946" t="s">
        <v>618</v>
      </c>
      <c r="J381" s="931">
        <v>1231</v>
      </c>
      <c r="K381" s="931"/>
      <c r="L381" s="946" t="s">
        <v>3544</v>
      </c>
      <c r="M381" s="931"/>
      <c r="N381" s="947"/>
      <c r="O381" s="931"/>
      <c r="P381" s="948"/>
      <c r="Q381" s="931"/>
      <c r="R381" s="906"/>
      <c r="S381" s="906"/>
      <c r="T381" s="946"/>
      <c r="U381" s="946"/>
      <c r="V381" s="946"/>
      <c r="W381" s="946"/>
      <c r="X381" s="946"/>
      <c r="Y381" s="949"/>
      <c r="Z381" s="954" t="s">
        <v>3744</v>
      </c>
      <c r="AA381" s="931">
        <v>1000</v>
      </c>
      <c r="AB381" s="1313">
        <f t="shared" si="66"/>
        <v>1</v>
      </c>
      <c r="AC381" s="953"/>
      <c r="AD381" s="946"/>
      <c r="AE381" s="946"/>
      <c r="AF381" s="946"/>
      <c r="AG381" s="946"/>
      <c r="AH381" s="955"/>
      <c r="AI381" s="1271"/>
      <c r="AJ381" s="1149"/>
      <c r="AK381" s="1150"/>
      <c r="AL381" s="1149"/>
      <c r="AM381" s="1135"/>
      <c r="AN381" s="1328"/>
      <c r="AO381" s="1127"/>
      <c r="AP381" s="1318"/>
      <c r="AQ381" s="1319"/>
      <c r="AR381" s="1139"/>
      <c r="AS381" s="1325"/>
      <c r="AT381" s="1325"/>
      <c r="AU381" s="1325"/>
      <c r="AV381" s="1141"/>
      <c r="AW381" s="1329"/>
      <c r="AX381" s="1141"/>
      <c r="AY381" s="1149"/>
      <c r="AZ381" s="1141"/>
      <c r="BA381" s="1149"/>
      <c r="BB381" s="1141"/>
    </row>
    <row r="382" spans="2:54" ht="14.65" customHeight="1">
      <c r="B382" s="911">
        <v>374</v>
      </c>
      <c r="C382" s="913" t="s">
        <v>3463</v>
      </c>
      <c r="D382" s="931" t="s">
        <v>150</v>
      </c>
      <c r="E382" s="928" t="s">
        <v>7</v>
      </c>
      <c r="F382" s="946" t="s">
        <v>237</v>
      </c>
      <c r="G382" s="946"/>
      <c r="H382" s="946"/>
      <c r="I382" s="946" t="s">
        <v>620</v>
      </c>
      <c r="J382" s="931">
        <v>1232</v>
      </c>
      <c r="K382" s="931"/>
      <c r="L382" s="931" t="s">
        <v>103</v>
      </c>
      <c r="M382" s="931">
        <v>100</v>
      </c>
      <c r="N382" s="947" t="s">
        <v>179</v>
      </c>
      <c r="O382" s="931" t="s">
        <v>180</v>
      </c>
      <c r="P382" s="948" t="s">
        <v>155</v>
      </c>
      <c r="Q382" s="931" t="s">
        <v>71</v>
      </c>
      <c r="R382" s="906" t="s">
        <v>300</v>
      </c>
      <c r="S382" s="906" t="s">
        <v>621</v>
      </c>
      <c r="T382" s="946"/>
      <c r="U382" s="946">
        <v>220</v>
      </c>
      <c r="V382" s="946"/>
      <c r="W382" s="946"/>
      <c r="X382" s="946"/>
      <c r="Y382" s="949"/>
      <c r="Z382" s="954"/>
      <c r="AA382" s="931"/>
      <c r="AB382" s="1313">
        <f t="shared" si="66"/>
        <v>0</v>
      </c>
      <c r="AC382" s="953"/>
      <c r="AD382" s="946"/>
      <c r="AE382" s="946"/>
      <c r="AF382" s="946"/>
      <c r="AG382" s="946"/>
      <c r="AH382" s="955"/>
      <c r="AI382" s="1271"/>
      <c r="AJ382" s="1149">
        <v>0</v>
      </c>
      <c r="AK382" s="1150">
        <v>0</v>
      </c>
      <c r="AL382" s="1149">
        <f t="shared" si="67"/>
        <v>0</v>
      </c>
      <c r="AM382" s="1135">
        <f t="shared" si="68"/>
        <v>0</v>
      </c>
      <c r="AN382" s="1328">
        <f t="shared" si="69"/>
        <v>0</v>
      </c>
      <c r="AO382" s="1127">
        <f t="shared" si="80"/>
        <v>0</v>
      </c>
      <c r="AP382" s="1318">
        <f t="shared" si="70"/>
        <v>0</v>
      </c>
      <c r="AQ382" s="1319"/>
      <c r="AR382" s="1139">
        <f t="shared" si="71"/>
        <v>0</v>
      </c>
      <c r="AS382" s="1325">
        <f t="shared" si="72"/>
        <v>0</v>
      </c>
      <c r="AT382" s="1325">
        <f t="shared" si="73"/>
        <v>0</v>
      </c>
      <c r="AU382" s="1325">
        <f t="shared" si="74"/>
        <v>0</v>
      </c>
      <c r="AV382" s="1141">
        <f t="shared" si="75"/>
        <v>0</v>
      </c>
      <c r="AW382" s="1329">
        <v>0</v>
      </c>
      <c r="AX382" s="1141">
        <v>0</v>
      </c>
      <c r="AY382" s="1149">
        <f t="shared" si="76"/>
        <v>0</v>
      </c>
      <c r="AZ382" s="1141">
        <f t="shared" si="77"/>
        <v>0</v>
      </c>
      <c r="BA382" s="1149">
        <f t="shared" si="78"/>
        <v>0</v>
      </c>
      <c r="BB382" s="1141">
        <f t="shared" si="79"/>
        <v>0</v>
      </c>
    </row>
    <row r="383" spans="2:54" ht="14.65" customHeight="1">
      <c r="B383" s="911">
        <v>375</v>
      </c>
      <c r="C383" s="913" t="s">
        <v>3463</v>
      </c>
      <c r="D383" s="931" t="s">
        <v>150</v>
      </c>
      <c r="E383" s="928" t="s">
        <v>7</v>
      </c>
      <c r="F383" s="946" t="s">
        <v>237</v>
      </c>
      <c r="G383" s="946"/>
      <c r="H383" s="946"/>
      <c r="I383" s="946" t="s">
        <v>622</v>
      </c>
      <c r="J383" s="931">
        <v>1233</v>
      </c>
      <c r="K383" s="931"/>
      <c r="L383" s="931" t="s">
        <v>103</v>
      </c>
      <c r="M383" s="931">
        <v>100</v>
      </c>
      <c r="N383" s="947" t="s">
        <v>179</v>
      </c>
      <c r="O383" s="931" t="s">
        <v>180</v>
      </c>
      <c r="P383" s="948" t="s">
        <v>155</v>
      </c>
      <c r="Q383" s="931" t="s">
        <v>71</v>
      </c>
      <c r="R383" s="906" t="s">
        <v>290</v>
      </c>
      <c r="S383" s="906" t="s">
        <v>623</v>
      </c>
      <c r="T383" s="946"/>
      <c r="U383" s="946">
        <v>220</v>
      </c>
      <c r="V383" s="946"/>
      <c r="W383" s="946"/>
      <c r="X383" s="946"/>
      <c r="Y383" s="949"/>
      <c r="Z383" s="954" t="s">
        <v>3744</v>
      </c>
      <c r="AA383" s="931">
        <v>4000</v>
      </c>
      <c r="AB383" s="1313">
        <f t="shared" si="66"/>
        <v>4</v>
      </c>
      <c r="AC383" s="953"/>
      <c r="AD383" s="946"/>
      <c r="AE383" s="946"/>
      <c r="AF383" s="946"/>
      <c r="AG383" s="946"/>
      <c r="AH383" s="955"/>
      <c r="AI383" s="1271"/>
      <c r="AJ383" s="1149">
        <v>0</v>
      </c>
      <c r="AK383" s="1150">
        <v>0</v>
      </c>
      <c r="AL383" s="1149">
        <f t="shared" si="67"/>
        <v>0</v>
      </c>
      <c r="AM383" s="1135">
        <f t="shared" si="68"/>
        <v>0</v>
      </c>
      <c r="AN383" s="1328">
        <f t="shared" si="69"/>
        <v>0</v>
      </c>
      <c r="AO383" s="1127">
        <f t="shared" si="80"/>
        <v>0</v>
      </c>
      <c r="AP383" s="1318">
        <f t="shared" si="70"/>
        <v>0</v>
      </c>
      <c r="AQ383" s="1319"/>
      <c r="AR383" s="1139">
        <f t="shared" si="71"/>
        <v>0</v>
      </c>
      <c r="AS383" s="1325">
        <f t="shared" si="72"/>
        <v>0</v>
      </c>
      <c r="AT383" s="1325">
        <f t="shared" si="73"/>
        <v>0</v>
      </c>
      <c r="AU383" s="1325">
        <f t="shared" si="74"/>
        <v>0</v>
      </c>
      <c r="AV383" s="1141">
        <f t="shared" si="75"/>
        <v>0</v>
      </c>
      <c r="AW383" s="1329">
        <v>0</v>
      </c>
      <c r="AX383" s="1141">
        <v>0</v>
      </c>
      <c r="AY383" s="1149">
        <f t="shared" si="76"/>
        <v>0</v>
      </c>
      <c r="AZ383" s="1141">
        <f t="shared" si="77"/>
        <v>0</v>
      </c>
      <c r="BA383" s="1149">
        <f t="shared" si="78"/>
        <v>0</v>
      </c>
      <c r="BB383" s="1141">
        <f t="shared" si="79"/>
        <v>0</v>
      </c>
    </row>
    <row r="384" spans="2:54" ht="14.65" customHeight="1">
      <c r="B384" s="911">
        <v>376</v>
      </c>
      <c r="C384" s="913" t="s">
        <v>3463</v>
      </c>
      <c r="D384" s="931" t="s">
        <v>150</v>
      </c>
      <c r="E384" s="928" t="s">
        <v>7</v>
      </c>
      <c r="F384" s="946"/>
      <c r="G384" s="946"/>
      <c r="H384" s="946"/>
      <c r="I384" s="946" t="s">
        <v>622</v>
      </c>
      <c r="J384" s="931">
        <v>1233</v>
      </c>
      <c r="K384" s="931"/>
      <c r="L384" s="946" t="s">
        <v>3773</v>
      </c>
      <c r="M384" s="931"/>
      <c r="N384" s="947"/>
      <c r="O384" s="931"/>
      <c r="P384" s="948"/>
      <c r="Q384" s="931"/>
      <c r="R384" s="906"/>
      <c r="S384" s="906"/>
      <c r="T384" s="946"/>
      <c r="U384" s="946"/>
      <c r="V384" s="946"/>
      <c r="W384" s="946"/>
      <c r="X384" s="946"/>
      <c r="Y384" s="949"/>
      <c r="Z384" s="954" t="s">
        <v>3744</v>
      </c>
      <c r="AA384" s="931">
        <v>1000</v>
      </c>
      <c r="AB384" s="1313">
        <f t="shared" si="66"/>
        <v>1</v>
      </c>
      <c r="AC384" s="953"/>
      <c r="AD384" s="946"/>
      <c r="AE384" s="946"/>
      <c r="AF384" s="946"/>
      <c r="AG384" s="946"/>
      <c r="AH384" s="955"/>
      <c r="AI384" s="1271"/>
      <c r="AJ384" s="1149"/>
      <c r="AK384" s="1150"/>
      <c r="AL384" s="1149"/>
      <c r="AM384" s="1135"/>
      <c r="AN384" s="1328"/>
      <c r="AO384" s="1127"/>
      <c r="AP384" s="1318"/>
      <c r="AQ384" s="1319"/>
      <c r="AR384" s="1139"/>
      <c r="AS384" s="1325"/>
      <c r="AT384" s="1325"/>
      <c r="AU384" s="1325"/>
      <c r="AV384" s="1141"/>
      <c r="AW384" s="1329"/>
      <c r="AX384" s="1141"/>
      <c r="AY384" s="1149"/>
      <c r="AZ384" s="1141"/>
      <c r="BA384" s="1149"/>
      <c r="BB384" s="1141"/>
    </row>
    <row r="385" spans="2:54" ht="14.65" customHeight="1">
      <c r="B385" s="911">
        <v>377</v>
      </c>
      <c r="C385" s="913" t="s">
        <v>3042</v>
      </c>
      <c r="D385" s="931" t="s">
        <v>150</v>
      </c>
      <c r="E385" s="928" t="s">
        <v>7</v>
      </c>
      <c r="F385" s="946"/>
      <c r="G385" s="946"/>
      <c r="H385" s="946"/>
      <c r="I385" s="946" t="s">
        <v>622</v>
      </c>
      <c r="J385" s="931">
        <v>1233</v>
      </c>
      <c r="K385" s="931"/>
      <c r="L385" s="946" t="s">
        <v>3544</v>
      </c>
      <c r="M385" s="931"/>
      <c r="N385" s="947"/>
      <c r="O385" s="931"/>
      <c r="P385" s="948"/>
      <c r="Q385" s="931"/>
      <c r="R385" s="906"/>
      <c r="S385" s="906"/>
      <c r="T385" s="946"/>
      <c r="U385" s="946"/>
      <c r="V385" s="946"/>
      <c r="W385" s="946"/>
      <c r="X385" s="946"/>
      <c r="Y385" s="949"/>
      <c r="Z385" s="954" t="s">
        <v>3744</v>
      </c>
      <c r="AA385" s="931">
        <v>1000</v>
      </c>
      <c r="AB385" s="1313">
        <f t="shared" si="66"/>
        <v>1</v>
      </c>
      <c r="AC385" s="953"/>
      <c r="AD385" s="946"/>
      <c r="AE385" s="946"/>
      <c r="AF385" s="946"/>
      <c r="AG385" s="946"/>
      <c r="AH385" s="955"/>
      <c r="AI385" s="1271"/>
      <c r="AJ385" s="1149"/>
      <c r="AK385" s="1150"/>
      <c r="AL385" s="1149"/>
      <c r="AM385" s="1135"/>
      <c r="AN385" s="1328"/>
      <c r="AO385" s="1127"/>
      <c r="AP385" s="1318"/>
      <c r="AQ385" s="1319"/>
      <c r="AR385" s="1139"/>
      <c r="AS385" s="1325"/>
      <c r="AT385" s="1325"/>
      <c r="AU385" s="1325"/>
      <c r="AV385" s="1141"/>
      <c r="AW385" s="1329"/>
      <c r="AX385" s="1141"/>
      <c r="AY385" s="1149"/>
      <c r="AZ385" s="1141"/>
      <c r="BA385" s="1149"/>
      <c r="BB385" s="1141"/>
    </row>
    <row r="386" spans="2:54" ht="14.65" customHeight="1">
      <c r="B386" s="911">
        <v>378</v>
      </c>
      <c r="C386" s="913" t="s">
        <v>3463</v>
      </c>
      <c r="D386" s="931" t="s">
        <v>150</v>
      </c>
      <c r="E386" s="928" t="s">
        <v>7</v>
      </c>
      <c r="F386" s="946" t="s">
        <v>237</v>
      </c>
      <c r="G386" s="946"/>
      <c r="H386" s="946"/>
      <c r="I386" s="946" t="s">
        <v>624</v>
      </c>
      <c r="J386" s="931">
        <v>1234</v>
      </c>
      <c r="K386" s="931"/>
      <c r="L386" s="931" t="s">
        <v>103</v>
      </c>
      <c r="M386" s="931">
        <v>100</v>
      </c>
      <c r="N386" s="947" t="s">
        <v>179</v>
      </c>
      <c r="O386" s="931" t="s">
        <v>180</v>
      </c>
      <c r="P386" s="948" t="s">
        <v>155</v>
      </c>
      <c r="Q386" s="931" t="s">
        <v>71</v>
      </c>
      <c r="R386" s="906" t="s">
        <v>272</v>
      </c>
      <c r="S386" s="906" t="s">
        <v>625</v>
      </c>
      <c r="T386" s="946"/>
      <c r="U386" s="946">
        <v>220</v>
      </c>
      <c r="V386" s="946"/>
      <c r="W386" s="946"/>
      <c r="X386" s="946"/>
      <c r="Y386" s="949"/>
      <c r="Z386" s="1323" t="s">
        <v>3753</v>
      </c>
      <c r="AA386" s="931">
        <v>4000</v>
      </c>
      <c r="AB386" s="1313">
        <f t="shared" si="66"/>
        <v>4</v>
      </c>
      <c r="AC386" s="953"/>
      <c r="AD386" s="946"/>
      <c r="AE386" s="946"/>
      <c r="AF386" s="946"/>
      <c r="AG386" s="946"/>
      <c r="AH386" s="955"/>
      <c r="AI386" s="1271"/>
      <c r="AJ386" s="1149">
        <v>0</v>
      </c>
      <c r="AK386" s="1150">
        <v>0</v>
      </c>
      <c r="AL386" s="1149">
        <f t="shared" si="67"/>
        <v>0</v>
      </c>
      <c r="AM386" s="1135">
        <f t="shared" si="68"/>
        <v>0</v>
      </c>
      <c r="AN386" s="1328">
        <f t="shared" si="69"/>
        <v>0</v>
      </c>
      <c r="AO386" s="1127">
        <f t="shared" si="80"/>
        <v>0</v>
      </c>
      <c r="AP386" s="1318">
        <f t="shared" si="70"/>
        <v>0</v>
      </c>
      <c r="AQ386" s="1319"/>
      <c r="AR386" s="1139">
        <f t="shared" si="71"/>
        <v>0</v>
      </c>
      <c r="AS386" s="1325">
        <f t="shared" si="72"/>
        <v>0</v>
      </c>
      <c r="AT386" s="1325">
        <f t="shared" si="73"/>
        <v>0</v>
      </c>
      <c r="AU386" s="1325">
        <f t="shared" si="74"/>
        <v>0</v>
      </c>
      <c r="AV386" s="1141">
        <f t="shared" si="75"/>
        <v>0</v>
      </c>
      <c r="AW386" s="1329">
        <v>0</v>
      </c>
      <c r="AX386" s="1141">
        <v>0</v>
      </c>
      <c r="AY386" s="1149">
        <f t="shared" si="76"/>
        <v>0</v>
      </c>
      <c r="AZ386" s="1141">
        <f t="shared" si="77"/>
        <v>0</v>
      </c>
      <c r="BA386" s="1149">
        <f t="shared" si="78"/>
        <v>0</v>
      </c>
      <c r="BB386" s="1141">
        <f t="shared" si="79"/>
        <v>0</v>
      </c>
    </row>
    <row r="387" spans="2:54" ht="14.65" customHeight="1">
      <c r="B387" s="911">
        <v>379</v>
      </c>
      <c r="C387" s="913" t="s">
        <v>3463</v>
      </c>
      <c r="D387" s="931" t="s">
        <v>150</v>
      </c>
      <c r="E387" s="928" t="s">
        <v>7</v>
      </c>
      <c r="F387" s="946"/>
      <c r="G387" s="946"/>
      <c r="H387" s="946"/>
      <c r="I387" s="946" t="s">
        <v>624</v>
      </c>
      <c r="J387" s="931">
        <v>1234</v>
      </c>
      <c r="K387" s="931"/>
      <c r="L387" s="946" t="s">
        <v>3773</v>
      </c>
      <c r="M387" s="931"/>
      <c r="N387" s="947"/>
      <c r="O387" s="931"/>
      <c r="P387" s="948"/>
      <c r="Q387" s="931"/>
      <c r="R387" s="906"/>
      <c r="S387" s="906"/>
      <c r="T387" s="946"/>
      <c r="U387" s="946"/>
      <c r="V387" s="946"/>
      <c r="W387" s="946"/>
      <c r="X387" s="946"/>
      <c r="Y387" s="949"/>
      <c r="Z387" s="1323" t="s">
        <v>3753</v>
      </c>
      <c r="AA387" s="931">
        <v>1000</v>
      </c>
      <c r="AB387" s="1313">
        <f t="shared" si="66"/>
        <v>1</v>
      </c>
      <c r="AC387" s="953"/>
      <c r="AD387" s="946"/>
      <c r="AE387" s="946"/>
      <c r="AF387" s="946"/>
      <c r="AG387" s="946"/>
      <c r="AH387" s="955"/>
      <c r="AI387" s="1271"/>
      <c r="AJ387" s="1149"/>
      <c r="AK387" s="1150"/>
      <c r="AL387" s="1149"/>
      <c r="AM387" s="1135"/>
      <c r="AN387" s="1328"/>
      <c r="AO387" s="1127"/>
      <c r="AP387" s="1318"/>
      <c r="AQ387" s="1319"/>
      <c r="AR387" s="1139"/>
      <c r="AS387" s="1325"/>
      <c r="AT387" s="1325"/>
      <c r="AU387" s="1325"/>
      <c r="AV387" s="1141"/>
      <c r="AW387" s="1329"/>
      <c r="AX387" s="1141"/>
      <c r="AY387" s="1149"/>
      <c r="AZ387" s="1141"/>
      <c r="BA387" s="1149"/>
      <c r="BB387" s="1141"/>
    </row>
    <row r="388" spans="2:54" ht="14.65" customHeight="1">
      <c r="B388" s="911">
        <v>380</v>
      </c>
      <c r="C388" s="913" t="s">
        <v>3042</v>
      </c>
      <c r="D388" s="931" t="s">
        <v>150</v>
      </c>
      <c r="E388" s="928" t="s">
        <v>7</v>
      </c>
      <c r="F388" s="946"/>
      <c r="G388" s="946"/>
      <c r="H388" s="946"/>
      <c r="I388" s="946" t="s">
        <v>624</v>
      </c>
      <c r="J388" s="931">
        <v>1234</v>
      </c>
      <c r="K388" s="931"/>
      <c r="L388" s="946" t="s">
        <v>3544</v>
      </c>
      <c r="M388" s="931"/>
      <c r="N388" s="947"/>
      <c r="O388" s="931"/>
      <c r="P388" s="948"/>
      <c r="Q388" s="931"/>
      <c r="R388" s="906"/>
      <c r="S388" s="906"/>
      <c r="T388" s="946"/>
      <c r="U388" s="946"/>
      <c r="V388" s="946"/>
      <c r="W388" s="946"/>
      <c r="X388" s="946"/>
      <c r="Y388" s="949"/>
      <c r="Z388" s="1323" t="s">
        <v>3753</v>
      </c>
      <c r="AA388" s="931">
        <v>1000</v>
      </c>
      <c r="AB388" s="1313">
        <f t="shared" si="66"/>
        <v>1</v>
      </c>
      <c r="AC388" s="953"/>
      <c r="AD388" s="946"/>
      <c r="AE388" s="946"/>
      <c r="AF388" s="946"/>
      <c r="AG388" s="946"/>
      <c r="AH388" s="955"/>
      <c r="AI388" s="1271"/>
      <c r="AJ388" s="1149"/>
      <c r="AK388" s="1150"/>
      <c r="AL388" s="1149"/>
      <c r="AM388" s="1135"/>
      <c r="AN388" s="1328"/>
      <c r="AO388" s="1127"/>
      <c r="AP388" s="1318"/>
      <c r="AQ388" s="1319"/>
      <c r="AR388" s="1139"/>
      <c r="AS388" s="1325"/>
      <c r="AT388" s="1325"/>
      <c r="AU388" s="1325"/>
      <c r="AV388" s="1141"/>
      <c r="AW388" s="1329"/>
      <c r="AX388" s="1141"/>
      <c r="AY388" s="1149"/>
      <c r="AZ388" s="1141"/>
      <c r="BA388" s="1149"/>
      <c r="BB388" s="1141"/>
    </row>
    <row r="389" spans="2:54" ht="14.65" customHeight="1">
      <c r="B389" s="911">
        <v>381</v>
      </c>
      <c r="C389" s="913" t="s">
        <v>3463</v>
      </c>
      <c r="D389" s="931" t="s">
        <v>150</v>
      </c>
      <c r="E389" s="928" t="s">
        <v>7</v>
      </c>
      <c r="F389" s="946" t="s">
        <v>237</v>
      </c>
      <c r="G389" s="946"/>
      <c r="H389" s="946"/>
      <c r="I389" s="946" t="s">
        <v>626</v>
      </c>
      <c r="J389" s="931">
        <v>1235</v>
      </c>
      <c r="K389" s="931"/>
      <c r="L389" s="931" t="s">
        <v>103</v>
      </c>
      <c r="M389" s="931">
        <v>100</v>
      </c>
      <c r="N389" s="947" t="s">
        <v>179</v>
      </c>
      <c r="O389" s="931" t="s">
        <v>180</v>
      </c>
      <c r="P389" s="948" t="s">
        <v>155</v>
      </c>
      <c r="Q389" s="931" t="s">
        <v>71</v>
      </c>
      <c r="R389" s="906" t="s">
        <v>265</v>
      </c>
      <c r="S389" s="906" t="s">
        <v>627</v>
      </c>
      <c r="T389" s="946"/>
      <c r="U389" s="946">
        <v>220</v>
      </c>
      <c r="V389" s="946"/>
      <c r="W389" s="946"/>
      <c r="X389" s="946"/>
      <c r="Y389" s="949"/>
      <c r="Z389" s="1323" t="s">
        <v>3736</v>
      </c>
      <c r="AA389" s="931">
        <v>4000</v>
      </c>
      <c r="AB389" s="1313">
        <f t="shared" si="66"/>
        <v>4</v>
      </c>
      <c r="AC389" s="953"/>
      <c r="AD389" s="946"/>
      <c r="AE389" s="946"/>
      <c r="AF389" s="946"/>
      <c r="AG389" s="946"/>
      <c r="AH389" s="955"/>
      <c r="AI389" s="1271"/>
      <c r="AJ389" s="1149">
        <v>0</v>
      </c>
      <c r="AK389" s="1150">
        <v>0</v>
      </c>
      <c r="AL389" s="1149">
        <f t="shared" si="67"/>
        <v>0</v>
      </c>
      <c r="AM389" s="1135">
        <f t="shared" si="68"/>
        <v>0</v>
      </c>
      <c r="AN389" s="1328">
        <f t="shared" si="69"/>
        <v>0</v>
      </c>
      <c r="AO389" s="1127">
        <f t="shared" si="80"/>
        <v>0</v>
      </c>
      <c r="AP389" s="1318">
        <f t="shared" si="70"/>
        <v>0</v>
      </c>
      <c r="AQ389" s="1319"/>
      <c r="AR389" s="1139">
        <f t="shared" si="71"/>
        <v>0</v>
      </c>
      <c r="AS389" s="1325">
        <f t="shared" si="72"/>
        <v>0</v>
      </c>
      <c r="AT389" s="1325">
        <f t="shared" si="73"/>
        <v>0</v>
      </c>
      <c r="AU389" s="1325">
        <f t="shared" si="74"/>
        <v>0</v>
      </c>
      <c r="AV389" s="1141">
        <f t="shared" si="75"/>
        <v>0</v>
      </c>
      <c r="AW389" s="1329">
        <v>0</v>
      </c>
      <c r="AX389" s="1141">
        <v>0</v>
      </c>
      <c r="AY389" s="1149">
        <f t="shared" si="76"/>
        <v>0</v>
      </c>
      <c r="AZ389" s="1141">
        <f t="shared" si="77"/>
        <v>0</v>
      </c>
      <c r="BA389" s="1149">
        <f t="shared" si="78"/>
        <v>0</v>
      </c>
      <c r="BB389" s="1141">
        <f t="shared" si="79"/>
        <v>0</v>
      </c>
    </row>
    <row r="390" spans="2:54" ht="14.65" customHeight="1">
      <c r="B390" s="911">
        <v>382</v>
      </c>
      <c r="C390" s="913" t="s">
        <v>3463</v>
      </c>
      <c r="D390" s="931" t="s">
        <v>150</v>
      </c>
      <c r="E390" s="928" t="s">
        <v>7</v>
      </c>
      <c r="F390" s="946"/>
      <c r="G390" s="946"/>
      <c r="H390" s="946"/>
      <c r="I390" s="946" t="s">
        <v>626</v>
      </c>
      <c r="J390" s="931">
        <v>1235</v>
      </c>
      <c r="K390" s="931"/>
      <c r="L390" s="946" t="s">
        <v>3773</v>
      </c>
      <c r="M390" s="931"/>
      <c r="N390" s="947"/>
      <c r="O390" s="931"/>
      <c r="P390" s="948"/>
      <c r="Q390" s="931"/>
      <c r="R390" s="906"/>
      <c r="S390" s="906"/>
      <c r="T390" s="946"/>
      <c r="U390" s="946"/>
      <c r="V390" s="946"/>
      <c r="W390" s="946"/>
      <c r="X390" s="946"/>
      <c r="Y390" s="949"/>
      <c r="Z390" s="1323" t="s">
        <v>3736</v>
      </c>
      <c r="AA390" s="931">
        <v>1000</v>
      </c>
      <c r="AB390" s="1313">
        <f t="shared" si="66"/>
        <v>1</v>
      </c>
      <c r="AC390" s="953"/>
      <c r="AD390" s="946"/>
      <c r="AE390" s="946"/>
      <c r="AF390" s="946"/>
      <c r="AG390" s="946"/>
      <c r="AH390" s="955"/>
      <c r="AI390" s="1271"/>
      <c r="AJ390" s="1149"/>
      <c r="AK390" s="1150"/>
      <c r="AL390" s="1149"/>
      <c r="AM390" s="1135"/>
      <c r="AN390" s="1328"/>
      <c r="AO390" s="1127"/>
      <c r="AP390" s="1318"/>
      <c r="AQ390" s="1319"/>
      <c r="AR390" s="1139"/>
      <c r="AS390" s="1325"/>
      <c r="AT390" s="1325"/>
      <c r="AU390" s="1325"/>
      <c r="AV390" s="1141"/>
      <c r="AW390" s="1329"/>
      <c r="AX390" s="1141"/>
      <c r="AY390" s="1149"/>
      <c r="AZ390" s="1141"/>
      <c r="BA390" s="1149"/>
      <c r="BB390" s="1141"/>
    </row>
    <row r="391" spans="2:54" ht="14.65" customHeight="1">
      <c r="B391" s="911">
        <v>383</v>
      </c>
      <c r="C391" s="913" t="s">
        <v>3042</v>
      </c>
      <c r="D391" s="931" t="s">
        <v>150</v>
      </c>
      <c r="E391" s="928" t="s">
        <v>7</v>
      </c>
      <c r="F391" s="946"/>
      <c r="G391" s="946"/>
      <c r="H391" s="946"/>
      <c r="I391" s="946" t="s">
        <v>626</v>
      </c>
      <c r="J391" s="931">
        <v>1235</v>
      </c>
      <c r="K391" s="931"/>
      <c r="L391" s="946" t="s">
        <v>3544</v>
      </c>
      <c r="M391" s="931"/>
      <c r="N391" s="947"/>
      <c r="O391" s="931"/>
      <c r="P391" s="948"/>
      <c r="Q391" s="931"/>
      <c r="R391" s="906"/>
      <c r="S391" s="906"/>
      <c r="T391" s="946"/>
      <c r="U391" s="946"/>
      <c r="V391" s="946"/>
      <c r="W391" s="946"/>
      <c r="X391" s="946"/>
      <c r="Y391" s="949"/>
      <c r="Z391" s="1323" t="s">
        <v>3736</v>
      </c>
      <c r="AA391" s="931">
        <v>1000</v>
      </c>
      <c r="AB391" s="1313">
        <f t="shared" si="66"/>
        <v>1</v>
      </c>
      <c r="AC391" s="953"/>
      <c r="AD391" s="946"/>
      <c r="AE391" s="946"/>
      <c r="AF391" s="946"/>
      <c r="AG391" s="946"/>
      <c r="AH391" s="955"/>
      <c r="AI391" s="1271"/>
      <c r="AJ391" s="1149"/>
      <c r="AK391" s="1150"/>
      <c r="AL391" s="1149"/>
      <c r="AM391" s="1135"/>
      <c r="AN391" s="1328"/>
      <c r="AO391" s="1127"/>
      <c r="AP391" s="1318"/>
      <c r="AQ391" s="1319"/>
      <c r="AR391" s="1139"/>
      <c r="AS391" s="1325"/>
      <c r="AT391" s="1325"/>
      <c r="AU391" s="1325"/>
      <c r="AV391" s="1141"/>
      <c r="AW391" s="1329"/>
      <c r="AX391" s="1141"/>
      <c r="AY391" s="1149"/>
      <c r="AZ391" s="1141"/>
      <c r="BA391" s="1149"/>
      <c r="BB391" s="1141"/>
    </row>
    <row r="392" spans="2:54" ht="14.65" customHeight="1">
      <c r="B392" s="911">
        <v>384</v>
      </c>
      <c r="C392" s="913" t="s">
        <v>3463</v>
      </c>
      <c r="D392" s="931" t="s">
        <v>150</v>
      </c>
      <c r="E392" s="928" t="s">
        <v>7</v>
      </c>
      <c r="F392" s="946" t="s">
        <v>237</v>
      </c>
      <c r="G392" s="946"/>
      <c r="H392" s="946"/>
      <c r="I392" s="946" t="s">
        <v>628</v>
      </c>
      <c r="J392" s="931">
        <v>1236</v>
      </c>
      <c r="K392" s="931"/>
      <c r="L392" s="931" t="s">
        <v>103</v>
      </c>
      <c r="M392" s="931">
        <v>100</v>
      </c>
      <c r="N392" s="947" t="s">
        <v>179</v>
      </c>
      <c r="O392" s="931" t="s">
        <v>180</v>
      </c>
      <c r="P392" s="948" t="s">
        <v>155</v>
      </c>
      <c r="Q392" s="931" t="s">
        <v>71</v>
      </c>
      <c r="R392" s="906" t="s">
        <v>260</v>
      </c>
      <c r="S392" s="906" t="s">
        <v>629</v>
      </c>
      <c r="T392" s="946"/>
      <c r="U392" s="946">
        <v>220</v>
      </c>
      <c r="V392" s="946"/>
      <c r="W392" s="946"/>
      <c r="X392" s="946"/>
      <c r="Y392" s="949"/>
      <c r="Z392" s="954" t="s">
        <v>3734</v>
      </c>
      <c r="AA392" s="931">
        <v>4400</v>
      </c>
      <c r="AB392" s="1313">
        <f t="shared" si="66"/>
        <v>4.4000000000000004</v>
      </c>
      <c r="AC392" s="953"/>
      <c r="AD392" s="946"/>
      <c r="AE392" s="946"/>
      <c r="AF392" s="946"/>
      <c r="AG392" s="946"/>
      <c r="AH392" s="955"/>
      <c r="AI392" s="1271"/>
      <c r="AJ392" s="1149">
        <v>0</v>
      </c>
      <c r="AK392" s="1150">
        <v>0</v>
      </c>
      <c r="AL392" s="1149">
        <f t="shared" si="67"/>
        <v>0</v>
      </c>
      <c r="AM392" s="1135">
        <f t="shared" si="68"/>
        <v>0</v>
      </c>
      <c r="AN392" s="1328">
        <f t="shared" si="69"/>
        <v>0</v>
      </c>
      <c r="AO392" s="1127">
        <f t="shared" si="80"/>
        <v>0</v>
      </c>
      <c r="AP392" s="1318">
        <f t="shared" si="70"/>
        <v>0</v>
      </c>
      <c r="AQ392" s="1319"/>
      <c r="AR392" s="1139">
        <f t="shared" si="71"/>
        <v>0</v>
      </c>
      <c r="AS392" s="1325">
        <f t="shared" si="72"/>
        <v>0</v>
      </c>
      <c r="AT392" s="1325">
        <f t="shared" si="73"/>
        <v>0</v>
      </c>
      <c r="AU392" s="1325">
        <f t="shared" si="74"/>
        <v>0</v>
      </c>
      <c r="AV392" s="1141">
        <f t="shared" si="75"/>
        <v>0</v>
      </c>
      <c r="AW392" s="1329">
        <v>0</v>
      </c>
      <c r="AX392" s="1141">
        <v>0</v>
      </c>
      <c r="AY392" s="1149">
        <f t="shared" si="76"/>
        <v>0</v>
      </c>
      <c r="AZ392" s="1141">
        <f t="shared" si="77"/>
        <v>0</v>
      </c>
      <c r="BA392" s="1149">
        <f t="shared" si="78"/>
        <v>0</v>
      </c>
      <c r="BB392" s="1141">
        <f t="shared" si="79"/>
        <v>0</v>
      </c>
    </row>
    <row r="393" spans="2:54" ht="14.65" customHeight="1">
      <c r="B393" s="911">
        <v>385</v>
      </c>
      <c r="C393" s="913" t="s">
        <v>3463</v>
      </c>
      <c r="D393" s="931" t="s">
        <v>150</v>
      </c>
      <c r="E393" s="928" t="s">
        <v>7</v>
      </c>
      <c r="F393" s="946"/>
      <c r="G393" s="946"/>
      <c r="H393" s="946"/>
      <c r="I393" s="946" t="s">
        <v>628</v>
      </c>
      <c r="J393" s="931">
        <v>1236</v>
      </c>
      <c r="K393" s="931"/>
      <c r="L393" s="946" t="s">
        <v>3773</v>
      </c>
      <c r="M393" s="931"/>
      <c r="N393" s="947"/>
      <c r="O393" s="931"/>
      <c r="P393" s="948"/>
      <c r="Q393" s="931"/>
      <c r="R393" s="906"/>
      <c r="S393" s="906"/>
      <c r="T393" s="946"/>
      <c r="U393" s="946"/>
      <c r="V393" s="946"/>
      <c r="W393" s="946"/>
      <c r="X393" s="946"/>
      <c r="Y393" s="949"/>
      <c r="Z393" s="954" t="s">
        <v>3734</v>
      </c>
      <c r="AA393" s="931">
        <v>1000</v>
      </c>
      <c r="AB393" s="1313">
        <f t="shared" si="66"/>
        <v>1</v>
      </c>
      <c r="AC393" s="953"/>
      <c r="AD393" s="946"/>
      <c r="AE393" s="946"/>
      <c r="AF393" s="946"/>
      <c r="AG393" s="946"/>
      <c r="AH393" s="955"/>
      <c r="AI393" s="1271"/>
      <c r="AJ393" s="1149"/>
      <c r="AK393" s="1150"/>
      <c r="AL393" s="1149"/>
      <c r="AM393" s="1135"/>
      <c r="AN393" s="1328"/>
      <c r="AO393" s="1127"/>
      <c r="AP393" s="1318"/>
      <c r="AQ393" s="1319"/>
      <c r="AR393" s="1139"/>
      <c r="AS393" s="1325"/>
      <c r="AT393" s="1325"/>
      <c r="AU393" s="1325"/>
      <c r="AV393" s="1141"/>
      <c r="AW393" s="1329"/>
      <c r="AX393" s="1141"/>
      <c r="AY393" s="1149"/>
      <c r="AZ393" s="1141"/>
      <c r="BA393" s="1149"/>
      <c r="BB393" s="1141"/>
    </row>
    <row r="394" spans="2:54" ht="14.65" customHeight="1">
      <c r="B394" s="911">
        <v>386</v>
      </c>
      <c r="C394" s="913" t="s">
        <v>3042</v>
      </c>
      <c r="D394" s="931" t="s">
        <v>150</v>
      </c>
      <c r="E394" s="928" t="s">
        <v>7</v>
      </c>
      <c r="F394" s="946"/>
      <c r="G394" s="946"/>
      <c r="H394" s="946"/>
      <c r="I394" s="946" t="s">
        <v>628</v>
      </c>
      <c r="J394" s="931">
        <v>1236</v>
      </c>
      <c r="K394" s="931"/>
      <c r="L394" s="946" t="s">
        <v>3544</v>
      </c>
      <c r="M394" s="931"/>
      <c r="N394" s="947"/>
      <c r="O394" s="931"/>
      <c r="P394" s="948"/>
      <c r="Q394" s="931"/>
      <c r="R394" s="906"/>
      <c r="S394" s="906"/>
      <c r="T394" s="946"/>
      <c r="U394" s="946"/>
      <c r="V394" s="946"/>
      <c r="W394" s="946"/>
      <c r="X394" s="946"/>
      <c r="Y394" s="949"/>
      <c r="Z394" s="954" t="s">
        <v>3734</v>
      </c>
      <c r="AA394" s="931">
        <v>1000</v>
      </c>
      <c r="AB394" s="1313">
        <f t="shared" si="66"/>
        <v>1</v>
      </c>
      <c r="AC394" s="953"/>
      <c r="AD394" s="946"/>
      <c r="AE394" s="946"/>
      <c r="AF394" s="946"/>
      <c r="AG394" s="946"/>
      <c r="AH394" s="955"/>
      <c r="AI394" s="1271"/>
      <c r="AJ394" s="1149"/>
      <c r="AK394" s="1150"/>
      <c r="AL394" s="1149"/>
      <c r="AM394" s="1135"/>
      <c r="AN394" s="1328"/>
      <c r="AO394" s="1127"/>
      <c r="AP394" s="1318"/>
      <c r="AQ394" s="1319"/>
      <c r="AR394" s="1139"/>
      <c r="AS394" s="1325"/>
      <c r="AT394" s="1325"/>
      <c r="AU394" s="1325"/>
      <c r="AV394" s="1141"/>
      <c r="AW394" s="1329"/>
      <c r="AX394" s="1141"/>
      <c r="AY394" s="1149"/>
      <c r="AZ394" s="1141"/>
      <c r="BA394" s="1149"/>
      <c r="BB394" s="1141"/>
    </row>
    <row r="395" spans="2:54" ht="14.65" customHeight="1">
      <c r="B395" s="911">
        <v>387</v>
      </c>
      <c r="C395" s="913" t="s">
        <v>3463</v>
      </c>
      <c r="D395" s="931" t="s">
        <v>150</v>
      </c>
      <c r="E395" s="928" t="s">
        <v>7</v>
      </c>
      <c r="F395" s="946" t="s">
        <v>189</v>
      </c>
      <c r="G395" s="946"/>
      <c r="H395" s="946"/>
      <c r="I395" s="946" t="s">
        <v>630</v>
      </c>
      <c r="J395" s="931">
        <v>1237</v>
      </c>
      <c r="K395" s="931"/>
      <c r="L395" s="931" t="s">
        <v>103</v>
      </c>
      <c r="M395" s="931">
        <v>100</v>
      </c>
      <c r="N395" s="947" t="s">
        <v>179</v>
      </c>
      <c r="O395" s="931" t="s">
        <v>180</v>
      </c>
      <c r="P395" s="948" t="s">
        <v>155</v>
      </c>
      <c r="Q395" s="931" t="s">
        <v>71</v>
      </c>
      <c r="R395" s="906" t="s">
        <v>240</v>
      </c>
      <c r="S395" s="906" t="s">
        <v>631</v>
      </c>
      <c r="T395" s="946"/>
      <c r="U395" s="946">
        <v>220</v>
      </c>
      <c r="V395" s="946"/>
      <c r="W395" s="946"/>
      <c r="X395" s="946"/>
      <c r="Y395" s="949"/>
      <c r="Z395" s="1323" t="s">
        <v>3732</v>
      </c>
      <c r="AA395" s="931">
        <v>4100</v>
      </c>
      <c r="AB395" s="1313">
        <f t="shared" si="66"/>
        <v>4.0999999999999996</v>
      </c>
      <c r="AC395" s="953"/>
      <c r="AD395" s="946"/>
      <c r="AE395" s="946"/>
      <c r="AF395" s="946"/>
      <c r="AG395" s="946"/>
      <c r="AH395" s="955"/>
      <c r="AI395" s="1271"/>
      <c r="AJ395" s="1149">
        <v>0</v>
      </c>
      <c r="AK395" s="1150">
        <v>0</v>
      </c>
      <c r="AL395" s="1149">
        <f t="shared" si="67"/>
        <v>0</v>
      </c>
      <c r="AM395" s="1135">
        <f t="shared" si="68"/>
        <v>0</v>
      </c>
      <c r="AN395" s="1328">
        <f t="shared" si="69"/>
        <v>0</v>
      </c>
      <c r="AO395" s="1127">
        <f t="shared" si="80"/>
        <v>0</v>
      </c>
      <c r="AP395" s="1318">
        <f t="shared" si="70"/>
        <v>0</v>
      </c>
      <c r="AQ395" s="1319"/>
      <c r="AR395" s="1139">
        <f t="shared" si="71"/>
        <v>0</v>
      </c>
      <c r="AS395" s="1325">
        <f t="shared" si="72"/>
        <v>0</v>
      </c>
      <c r="AT395" s="1325">
        <f t="shared" si="73"/>
        <v>0</v>
      </c>
      <c r="AU395" s="1325">
        <f t="shared" si="74"/>
        <v>0</v>
      </c>
      <c r="AV395" s="1141">
        <f t="shared" si="75"/>
        <v>0</v>
      </c>
      <c r="AW395" s="1329">
        <v>0</v>
      </c>
      <c r="AX395" s="1141">
        <v>0</v>
      </c>
      <c r="AY395" s="1149">
        <f t="shared" si="76"/>
        <v>0</v>
      </c>
      <c r="AZ395" s="1141">
        <f t="shared" si="77"/>
        <v>0</v>
      </c>
      <c r="BA395" s="1149">
        <f t="shared" si="78"/>
        <v>0</v>
      </c>
      <c r="BB395" s="1141">
        <f t="shared" si="79"/>
        <v>0</v>
      </c>
    </row>
    <row r="396" spans="2:54" ht="14.65" customHeight="1">
      <c r="B396" s="911">
        <v>388</v>
      </c>
      <c r="C396" s="913" t="s">
        <v>3463</v>
      </c>
      <c r="D396" s="931" t="s">
        <v>150</v>
      </c>
      <c r="E396" s="928" t="s">
        <v>7</v>
      </c>
      <c r="F396" s="946"/>
      <c r="G396" s="946"/>
      <c r="H396" s="946"/>
      <c r="I396" s="946" t="s">
        <v>630</v>
      </c>
      <c r="J396" s="931">
        <v>1237</v>
      </c>
      <c r="K396" s="931"/>
      <c r="L396" s="946" t="s">
        <v>3773</v>
      </c>
      <c r="M396" s="931"/>
      <c r="N396" s="947"/>
      <c r="O396" s="931"/>
      <c r="P396" s="948"/>
      <c r="Q396" s="931"/>
      <c r="R396" s="906"/>
      <c r="S396" s="906"/>
      <c r="T396" s="946"/>
      <c r="U396" s="946"/>
      <c r="V396" s="946"/>
      <c r="W396" s="946"/>
      <c r="X396" s="946"/>
      <c r="Y396" s="949"/>
      <c r="Z396" s="1323" t="s">
        <v>3732</v>
      </c>
      <c r="AA396" s="931">
        <v>1000</v>
      </c>
      <c r="AB396" s="1313">
        <f t="shared" si="66"/>
        <v>1</v>
      </c>
      <c r="AC396" s="953"/>
      <c r="AD396" s="946"/>
      <c r="AE396" s="946"/>
      <c r="AF396" s="946"/>
      <c r="AG396" s="946"/>
      <c r="AH396" s="955"/>
      <c r="AI396" s="1271"/>
      <c r="AJ396" s="1149"/>
      <c r="AK396" s="1150"/>
      <c r="AL396" s="1149"/>
      <c r="AM396" s="1135"/>
      <c r="AN396" s="1328"/>
      <c r="AO396" s="1127"/>
      <c r="AP396" s="1318"/>
      <c r="AQ396" s="1319"/>
      <c r="AR396" s="1139"/>
      <c r="AS396" s="1325"/>
      <c r="AT396" s="1325"/>
      <c r="AU396" s="1325"/>
      <c r="AV396" s="1141"/>
      <c r="AW396" s="1329"/>
      <c r="AX396" s="1141"/>
      <c r="AY396" s="1149"/>
      <c r="AZ396" s="1141"/>
      <c r="BA396" s="1149"/>
      <c r="BB396" s="1141"/>
    </row>
    <row r="397" spans="2:54" ht="14.65" customHeight="1">
      <c r="B397" s="911">
        <v>389</v>
      </c>
      <c r="C397" s="913" t="s">
        <v>3042</v>
      </c>
      <c r="D397" s="931" t="s">
        <v>150</v>
      </c>
      <c r="E397" s="928" t="s">
        <v>7</v>
      </c>
      <c r="F397" s="946"/>
      <c r="G397" s="946"/>
      <c r="H397" s="946"/>
      <c r="I397" s="946" t="s">
        <v>630</v>
      </c>
      <c r="J397" s="931">
        <v>1237</v>
      </c>
      <c r="K397" s="931"/>
      <c r="L397" s="946" t="s">
        <v>3544</v>
      </c>
      <c r="M397" s="931"/>
      <c r="N397" s="947"/>
      <c r="O397" s="931"/>
      <c r="P397" s="948"/>
      <c r="Q397" s="931"/>
      <c r="R397" s="906"/>
      <c r="S397" s="906"/>
      <c r="T397" s="946"/>
      <c r="U397" s="946"/>
      <c r="V397" s="946"/>
      <c r="W397" s="946"/>
      <c r="X397" s="946"/>
      <c r="Y397" s="949"/>
      <c r="Z397" s="1323" t="s">
        <v>3732</v>
      </c>
      <c r="AA397" s="931">
        <v>1000</v>
      </c>
      <c r="AB397" s="1313">
        <f t="shared" si="66"/>
        <v>1</v>
      </c>
      <c r="AC397" s="953"/>
      <c r="AD397" s="946"/>
      <c r="AE397" s="946"/>
      <c r="AF397" s="946"/>
      <c r="AG397" s="946"/>
      <c r="AH397" s="955"/>
      <c r="AI397" s="1271"/>
      <c r="AJ397" s="1149"/>
      <c r="AK397" s="1150"/>
      <c r="AL397" s="1149"/>
      <c r="AM397" s="1135"/>
      <c r="AN397" s="1328"/>
      <c r="AO397" s="1127"/>
      <c r="AP397" s="1318"/>
      <c r="AQ397" s="1319"/>
      <c r="AR397" s="1139"/>
      <c r="AS397" s="1325"/>
      <c r="AT397" s="1325"/>
      <c r="AU397" s="1325"/>
      <c r="AV397" s="1141"/>
      <c r="AW397" s="1329"/>
      <c r="AX397" s="1141"/>
      <c r="AY397" s="1149"/>
      <c r="AZ397" s="1141"/>
      <c r="BA397" s="1149"/>
      <c r="BB397" s="1141"/>
    </row>
    <row r="398" spans="2:54" ht="14.65" customHeight="1">
      <c r="B398" s="911">
        <v>390</v>
      </c>
      <c r="C398" s="913" t="s">
        <v>3463</v>
      </c>
      <c r="D398" s="931" t="s">
        <v>150</v>
      </c>
      <c r="E398" s="928" t="s">
        <v>7</v>
      </c>
      <c r="F398" s="946" t="s">
        <v>189</v>
      </c>
      <c r="G398" s="946"/>
      <c r="H398" s="946"/>
      <c r="I398" s="946" t="s">
        <v>632</v>
      </c>
      <c r="J398" s="931">
        <v>1238</v>
      </c>
      <c r="K398" s="931"/>
      <c r="L398" s="931" t="s">
        <v>103</v>
      </c>
      <c r="M398" s="931">
        <v>100</v>
      </c>
      <c r="N398" s="947" t="s">
        <v>179</v>
      </c>
      <c r="O398" s="931" t="s">
        <v>180</v>
      </c>
      <c r="P398" s="948" t="s">
        <v>155</v>
      </c>
      <c r="Q398" s="931" t="s">
        <v>71</v>
      </c>
      <c r="R398" s="906" t="s">
        <v>234</v>
      </c>
      <c r="S398" s="906" t="s">
        <v>633</v>
      </c>
      <c r="T398" s="946"/>
      <c r="U398" s="946">
        <v>220</v>
      </c>
      <c r="V398" s="946"/>
      <c r="W398" s="946"/>
      <c r="X398" s="946"/>
      <c r="Y398" s="949"/>
      <c r="Z398" s="1323" t="s">
        <v>3728</v>
      </c>
      <c r="AA398" s="931">
        <v>4200</v>
      </c>
      <c r="AB398" s="1313">
        <f t="shared" si="66"/>
        <v>4.2</v>
      </c>
      <c r="AC398" s="953"/>
      <c r="AD398" s="946"/>
      <c r="AE398" s="946"/>
      <c r="AF398" s="946"/>
      <c r="AG398" s="946"/>
      <c r="AH398" s="955"/>
      <c r="AI398" s="1271"/>
      <c r="AJ398" s="1149">
        <v>0</v>
      </c>
      <c r="AK398" s="1150">
        <v>0</v>
      </c>
      <c r="AL398" s="1149">
        <f t="shared" si="67"/>
        <v>0</v>
      </c>
      <c r="AM398" s="1135">
        <f t="shared" si="68"/>
        <v>0</v>
      </c>
      <c r="AN398" s="1328">
        <f t="shared" si="69"/>
        <v>0</v>
      </c>
      <c r="AO398" s="1127">
        <f t="shared" si="80"/>
        <v>0</v>
      </c>
      <c r="AP398" s="1318">
        <f t="shared" si="70"/>
        <v>0</v>
      </c>
      <c r="AQ398" s="1319"/>
      <c r="AR398" s="1139">
        <f t="shared" si="71"/>
        <v>0</v>
      </c>
      <c r="AS398" s="1325">
        <f t="shared" si="72"/>
        <v>0</v>
      </c>
      <c r="AT398" s="1325">
        <f t="shared" si="73"/>
        <v>0</v>
      </c>
      <c r="AU398" s="1325">
        <f t="shared" si="74"/>
        <v>0</v>
      </c>
      <c r="AV398" s="1141">
        <f t="shared" si="75"/>
        <v>0</v>
      </c>
      <c r="AW398" s="1329">
        <v>0</v>
      </c>
      <c r="AX398" s="1141">
        <v>0</v>
      </c>
      <c r="AY398" s="1149">
        <f t="shared" si="76"/>
        <v>0</v>
      </c>
      <c r="AZ398" s="1141">
        <f t="shared" si="77"/>
        <v>0</v>
      </c>
      <c r="BA398" s="1149">
        <f t="shared" si="78"/>
        <v>0</v>
      </c>
      <c r="BB398" s="1141">
        <f t="shared" si="79"/>
        <v>0</v>
      </c>
    </row>
    <row r="399" spans="2:54" ht="14.65" customHeight="1">
      <c r="B399" s="911">
        <v>391</v>
      </c>
      <c r="C399" s="913" t="s">
        <v>3463</v>
      </c>
      <c r="D399" s="931" t="s">
        <v>150</v>
      </c>
      <c r="E399" s="928" t="s">
        <v>7</v>
      </c>
      <c r="F399" s="946"/>
      <c r="G399" s="946"/>
      <c r="H399" s="946"/>
      <c r="I399" s="946" t="s">
        <v>632</v>
      </c>
      <c r="J399" s="931">
        <v>1238</v>
      </c>
      <c r="K399" s="931"/>
      <c r="L399" s="946" t="s">
        <v>3773</v>
      </c>
      <c r="M399" s="931"/>
      <c r="N399" s="947"/>
      <c r="O399" s="931"/>
      <c r="P399" s="948"/>
      <c r="Q399" s="931"/>
      <c r="R399" s="906"/>
      <c r="S399" s="906"/>
      <c r="T399" s="946"/>
      <c r="U399" s="946"/>
      <c r="V399" s="946"/>
      <c r="W399" s="946"/>
      <c r="X399" s="946"/>
      <c r="Y399" s="949"/>
      <c r="Z399" s="1323" t="s">
        <v>3728</v>
      </c>
      <c r="AA399" s="931">
        <v>1000</v>
      </c>
      <c r="AB399" s="1313">
        <f t="shared" si="66"/>
        <v>1</v>
      </c>
      <c r="AC399" s="953"/>
      <c r="AD399" s="946"/>
      <c r="AE399" s="946"/>
      <c r="AF399" s="946"/>
      <c r="AG399" s="946"/>
      <c r="AH399" s="955"/>
      <c r="AI399" s="1271"/>
      <c r="AJ399" s="1149"/>
      <c r="AK399" s="1150"/>
      <c r="AL399" s="1149"/>
      <c r="AM399" s="1135"/>
      <c r="AN399" s="1328"/>
      <c r="AO399" s="1127"/>
      <c r="AP399" s="1318"/>
      <c r="AQ399" s="1319"/>
      <c r="AR399" s="1139"/>
      <c r="AS399" s="1325"/>
      <c r="AT399" s="1325"/>
      <c r="AU399" s="1325"/>
      <c r="AV399" s="1141"/>
      <c r="AW399" s="1329"/>
      <c r="AX399" s="1141"/>
      <c r="AY399" s="1149"/>
      <c r="AZ399" s="1141"/>
      <c r="BA399" s="1149"/>
      <c r="BB399" s="1141"/>
    </row>
    <row r="400" spans="2:54" ht="14.65" customHeight="1">
      <c r="B400" s="911">
        <v>392</v>
      </c>
      <c r="C400" s="913" t="s">
        <v>3042</v>
      </c>
      <c r="D400" s="931" t="s">
        <v>150</v>
      </c>
      <c r="E400" s="928" t="s">
        <v>7</v>
      </c>
      <c r="F400" s="946"/>
      <c r="G400" s="946"/>
      <c r="H400" s="946"/>
      <c r="I400" s="946" t="s">
        <v>632</v>
      </c>
      <c r="J400" s="931">
        <v>1238</v>
      </c>
      <c r="K400" s="931"/>
      <c r="L400" s="946" t="s">
        <v>3544</v>
      </c>
      <c r="M400" s="931"/>
      <c r="N400" s="947"/>
      <c r="O400" s="931"/>
      <c r="P400" s="948"/>
      <c r="Q400" s="931"/>
      <c r="R400" s="906"/>
      <c r="S400" s="906"/>
      <c r="T400" s="946"/>
      <c r="U400" s="946"/>
      <c r="V400" s="946"/>
      <c r="W400" s="946"/>
      <c r="X400" s="946"/>
      <c r="Y400" s="949"/>
      <c r="Z400" s="1323" t="s">
        <v>3728</v>
      </c>
      <c r="AA400" s="931">
        <v>1000</v>
      </c>
      <c r="AB400" s="1313">
        <f t="shared" si="66"/>
        <v>1</v>
      </c>
      <c r="AC400" s="953"/>
      <c r="AD400" s="946"/>
      <c r="AE400" s="946"/>
      <c r="AF400" s="946"/>
      <c r="AG400" s="946"/>
      <c r="AH400" s="955"/>
      <c r="AI400" s="1271"/>
      <c r="AJ400" s="1149"/>
      <c r="AK400" s="1150"/>
      <c r="AL400" s="1149"/>
      <c r="AM400" s="1135"/>
      <c r="AN400" s="1328"/>
      <c r="AO400" s="1127"/>
      <c r="AP400" s="1318"/>
      <c r="AQ400" s="1319"/>
      <c r="AR400" s="1139"/>
      <c r="AS400" s="1325"/>
      <c r="AT400" s="1325"/>
      <c r="AU400" s="1325"/>
      <c r="AV400" s="1141"/>
      <c r="AW400" s="1329"/>
      <c r="AX400" s="1141"/>
      <c r="AY400" s="1149"/>
      <c r="AZ400" s="1141"/>
      <c r="BA400" s="1149"/>
      <c r="BB400" s="1141"/>
    </row>
    <row r="401" spans="2:54" ht="14.65" customHeight="1">
      <c r="B401" s="911">
        <v>393</v>
      </c>
      <c r="C401" s="913" t="s">
        <v>3463</v>
      </c>
      <c r="D401" s="931" t="s">
        <v>150</v>
      </c>
      <c r="E401" s="928" t="s">
        <v>7</v>
      </c>
      <c r="F401" s="946" t="s">
        <v>189</v>
      </c>
      <c r="G401" s="946"/>
      <c r="H401" s="946"/>
      <c r="I401" s="946" t="s">
        <v>634</v>
      </c>
      <c r="J401" s="931">
        <v>1239</v>
      </c>
      <c r="K401" s="931"/>
      <c r="L401" s="931" t="s">
        <v>103</v>
      </c>
      <c r="M401" s="931">
        <v>100</v>
      </c>
      <c r="N401" s="947" t="s">
        <v>174</v>
      </c>
      <c r="O401" s="931" t="s">
        <v>175</v>
      </c>
      <c r="P401" s="948" t="s">
        <v>155</v>
      </c>
      <c r="Q401" s="931" t="s">
        <v>71</v>
      </c>
      <c r="R401" s="906" t="s">
        <v>230</v>
      </c>
      <c r="S401" s="906" t="s">
        <v>635</v>
      </c>
      <c r="T401" s="946"/>
      <c r="U401" s="946">
        <v>220</v>
      </c>
      <c r="V401" s="946"/>
      <c r="W401" s="946"/>
      <c r="X401" s="946"/>
      <c r="Y401" s="949"/>
      <c r="Z401" s="954"/>
      <c r="AA401" s="931"/>
      <c r="AB401" s="1313">
        <f t="shared" si="66"/>
        <v>0</v>
      </c>
      <c r="AC401" s="953"/>
      <c r="AD401" s="946"/>
      <c r="AE401" s="946"/>
      <c r="AF401" s="946"/>
      <c r="AG401" s="946"/>
      <c r="AH401" s="955"/>
      <c r="AI401" s="1271"/>
      <c r="AJ401" s="1149">
        <v>0</v>
      </c>
      <c r="AK401" s="1150">
        <v>0</v>
      </c>
      <c r="AL401" s="1149">
        <f t="shared" si="67"/>
        <v>0</v>
      </c>
      <c r="AM401" s="1135">
        <f t="shared" si="68"/>
        <v>0</v>
      </c>
      <c r="AN401" s="1328">
        <f t="shared" si="69"/>
        <v>0</v>
      </c>
      <c r="AO401" s="1127">
        <f t="shared" si="80"/>
        <v>0</v>
      </c>
      <c r="AP401" s="1318">
        <f t="shared" si="70"/>
        <v>0</v>
      </c>
      <c r="AQ401" s="1319"/>
      <c r="AR401" s="1139">
        <f t="shared" si="71"/>
        <v>0</v>
      </c>
      <c r="AS401" s="1325">
        <f t="shared" si="72"/>
        <v>0</v>
      </c>
      <c r="AT401" s="1325">
        <f t="shared" si="73"/>
        <v>0</v>
      </c>
      <c r="AU401" s="1325">
        <f t="shared" si="74"/>
        <v>0</v>
      </c>
      <c r="AV401" s="1141">
        <f t="shared" si="75"/>
        <v>0</v>
      </c>
      <c r="AW401" s="1329">
        <v>0</v>
      </c>
      <c r="AX401" s="1141">
        <v>0</v>
      </c>
      <c r="AY401" s="1149">
        <f t="shared" si="76"/>
        <v>0</v>
      </c>
      <c r="AZ401" s="1141">
        <f t="shared" si="77"/>
        <v>0</v>
      </c>
      <c r="BA401" s="1149">
        <f t="shared" si="78"/>
        <v>0</v>
      </c>
      <c r="BB401" s="1141">
        <f t="shared" si="79"/>
        <v>0</v>
      </c>
    </row>
    <row r="402" spans="2:54" ht="14.65" customHeight="1">
      <c r="B402" s="911">
        <v>394</v>
      </c>
      <c r="C402" s="913" t="s">
        <v>3463</v>
      </c>
      <c r="D402" s="931" t="s">
        <v>150</v>
      </c>
      <c r="E402" s="928" t="s">
        <v>7</v>
      </c>
      <c r="F402" s="946" t="s">
        <v>189</v>
      </c>
      <c r="G402" s="946"/>
      <c r="H402" s="946"/>
      <c r="I402" s="946" t="s">
        <v>636</v>
      </c>
      <c r="J402" s="931">
        <v>1240</v>
      </c>
      <c r="K402" s="931"/>
      <c r="L402" s="931" t="s">
        <v>103</v>
      </c>
      <c r="M402" s="931">
        <v>100</v>
      </c>
      <c r="N402" s="947" t="s">
        <v>179</v>
      </c>
      <c r="O402" s="931" t="s">
        <v>180</v>
      </c>
      <c r="P402" s="948" t="s">
        <v>155</v>
      </c>
      <c r="Q402" s="931" t="s">
        <v>71</v>
      </c>
      <c r="R402" s="906" t="s">
        <v>233</v>
      </c>
      <c r="S402" s="906" t="s">
        <v>637</v>
      </c>
      <c r="T402" s="946"/>
      <c r="U402" s="946">
        <v>220</v>
      </c>
      <c r="V402" s="946"/>
      <c r="W402" s="946"/>
      <c r="X402" s="946"/>
      <c r="Y402" s="949"/>
      <c r="Z402" s="1323" t="s">
        <v>3726</v>
      </c>
      <c r="AA402" s="931">
        <v>4300</v>
      </c>
      <c r="AB402" s="1313">
        <f t="shared" si="66"/>
        <v>4.3</v>
      </c>
      <c r="AC402" s="953"/>
      <c r="AD402" s="946"/>
      <c r="AE402" s="946"/>
      <c r="AF402" s="946"/>
      <c r="AG402" s="946"/>
      <c r="AH402" s="955"/>
      <c r="AI402" s="1271"/>
      <c r="AJ402" s="1149">
        <v>0</v>
      </c>
      <c r="AK402" s="1150">
        <v>0</v>
      </c>
      <c r="AL402" s="1149">
        <f t="shared" si="67"/>
        <v>0</v>
      </c>
      <c r="AM402" s="1135">
        <f t="shared" si="68"/>
        <v>0</v>
      </c>
      <c r="AN402" s="1328">
        <f t="shared" si="69"/>
        <v>0</v>
      </c>
      <c r="AO402" s="1127">
        <f t="shared" si="80"/>
        <v>0</v>
      </c>
      <c r="AP402" s="1318">
        <f t="shared" si="70"/>
        <v>0</v>
      </c>
      <c r="AQ402" s="1319"/>
      <c r="AR402" s="1139">
        <f t="shared" si="71"/>
        <v>0</v>
      </c>
      <c r="AS402" s="1325">
        <f t="shared" si="72"/>
        <v>0</v>
      </c>
      <c r="AT402" s="1325">
        <f t="shared" si="73"/>
        <v>0</v>
      </c>
      <c r="AU402" s="1325">
        <f t="shared" si="74"/>
        <v>0</v>
      </c>
      <c r="AV402" s="1141">
        <f t="shared" si="75"/>
        <v>0</v>
      </c>
      <c r="AW402" s="1329">
        <v>0</v>
      </c>
      <c r="AX402" s="1141">
        <v>0</v>
      </c>
      <c r="AY402" s="1149">
        <f t="shared" si="76"/>
        <v>0</v>
      </c>
      <c r="AZ402" s="1141">
        <f t="shared" si="77"/>
        <v>0</v>
      </c>
      <c r="BA402" s="1149">
        <f t="shared" si="78"/>
        <v>0</v>
      </c>
      <c r="BB402" s="1141">
        <f t="shared" si="79"/>
        <v>0</v>
      </c>
    </row>
    <row r="403" spans="2:54" ht="14.65" customHeight="1">
      <c r="B403" s="911">
        <v>395</v>
      </c>
      <c r="C403" s="913" t="s">
        <v>3463</v>
      </c>
      <c r="D403" s="931" t="s">
        <v>150</v>
      </c>
      <c r="E403" s="928" t="s">
        <v>7</v>
      </c>
      <c r="F403" s="946"/>
      <c r="G403" s="946"/>
      <c r="H403" s="946"/>
      <c r="I403" s="946" t="s">
        <v>636</v>
      </c>
      <c r="J403" s="931">
        <v>1240</v>
      </c>
      <c r="K403" s="931"/>
      <c r="L403" s="946" t="s">
        <v>3773</v>
      </c>
      <c r="M403" s="931"/>
      <c r="N403" s="947"/>
      <c r="O403" s="931"/>
      <c r="P403" s="948"/>
      <c r="Q403" s="931"/>
      <c r="R403" s="906"/>
      <c r="S403" s="906"/>
      <c r="T403" s="946"/>
      <c r="U403" s="946"/>
      <c r="V403" s="946"/>
      <c r="W403" s="946"/>
      <c r="X403" s="946"/>
      <c r="Y403" s="949"/>
      <c r="Z403" s="1323" t="s">
        <v>3726</v>
      </c>
      <c r="AA403" s="931">
        <v>1000</v>
      </c>
      <c r="AB403" s="1313">
        <f t="shared" si="66"/>
        <v>1</v>
      </c>
      <c r="AC403" s="953"/>
      <c r="AD403" s="946"/>
      <c r="AE403" s="946"/>
      <c r="AF403" s="946"/>
      <c r="AG403" s="946"/>
      <c r="AH403" s="955"/>
      <c r="AI403" s="1271"/>
      <c r="AJ403" s="1149"/>
      <c r="AK403" s="1150"/>
      <c r="AL403" s="1149"/>
      <c r="AM403" s="1135"/>
      <c r="AN403" s="1328"/>
      <c r="AO403" s="1127"/>
      <c r="AP403" s="1318"/>
      <c r="AQ403" s="1319"/>
      <c r="AR403" s="1139"/>
      <c r="AS403" s="1325"/>
      <c r="AT403" s="1325"/>
      <c r="AU403" s="1325"/>
      <c r="AV403" s="1141"/>
      <c r="AW403" s="1329"/>
      <c r="AX403" s="1141"/>
      <c r="AY403" s="1149"/>
      <c r="AZ403" s="1141"/>
      <c r="BA403" s="1149"/>
      <c r="BB403" s="1141"/>
    </row>
    <row r="404" spans="2:54" ht="14.65" customHeight="1">
      <c r="B404" s="911">
        <v>396</v>
      </c>
      <c r="C404" s="913" t="s">
        <v>3042</v>
      </c>
      <c r="D404" s="931" t="s">
        <v>150</v>
      </c>
      <c r="E404" s="928" t="s">
        <v>7</v>
      </c>
      <c r="F404" s="946"/>
      <c r="G404" s="946"/>
      <c r="H404" s="946"/>
      <c r="I404" s="946" t="s">
        <v>636</v>
      </c>
      <c r="J404" s="931">
        <v>1240</v>
      </c>
      <c r="K404" s="931"/>
      <c r="L404" s="946" t="s">
        <v>3544</v>
      </c>
      <c r="M404" s="931"/>
      <c r="N404" s="947"/>
      <c r="O404" s="931"/>
      <c r="P404" s="948"/>
      <c r="Q404" s="931"/>
      <c r="R404" s="906"/>
      <c r="S404" s="906"/>
      <c r="T404" s="946"/>
      <c r="U404" s="946"/>
      <c r="V404" s="946"/>
      <c r="W404" s="946"/>
      <c r="X404" s="946"/>
      <c r="Y404" s="949"/>
      <c r="Z404" s="1323" t="s">
        <v>3726</v>
      </c>
      <c r="AA404" s="931">
        <v>1000</v>
      </c>
      <c r="AB404" s="1313">
        <f t="shared" si="66"/>
        <v>1</v>
      </c>
      <c r="AC404" s="953"/>
      <c r="AD404" s="946"/>
      <c r="AE404" s="946"/>
      <c r="AF404" s="946"/>
      <c r="AG404" s="946"/>
      <c r="AH404" s="955"/>
      <c r="AI404" s="1271"/>
      <c r="AJ404" s="1149"/>
      <c r="AK404" s="1150"/>
      <c r="AL404" s="1149"/>
      <c r="AM404" s="1135"/>
      <c r="AN404" s="1328"/>
      <c r="AO404" s="1127"/>
      <c r="AP404" s="1318"/>
      <c r="AQ404" s="1319"/>
      <c r="AR404" s="1139"/>
      <c r="AS404" s="1325"/>
      <c r="AT404" s="1325"/>
      <c r="AU404" s="1325"/>
      <c r="AV404" s="1141"/>
      <c r="AW404" s="1329"/>
      <c r="AX404" s="1141"/>
      <c r="AY404" s="1149"/>
      <c r="AZ404" s="1141"/>
      <c r="BA404" s="1149"/>
      <c r="BB404" s="1141"/>
    </row>
    <row r="405" spans="2:54" ht="14.65" customHeight="1">
      <c r="B405" s="911">
        <v>397</v>
      </c>
      <c r="C405" s="913" t="s">
        <v>3463</v>
      </c>
      <c r="D405" s="931" t="s">
        <v>150</v>
      </c>
      <c r="E405" s="928" t="s">
        <v>7</v>
      </c>
      <c r="F405" s="946" t="s">
        <v>189</v>
      </c>
      <c r="G405" s="946"/>
      <c r="H405" s="946"/>
      <c r="I405" s="946" t="s">
        <v>638</v>
      </c>
      <c r="J405" s="931">
        <v>1241</v>
      </c>
      <c r="K405" s="931"/>
      <c r="L405" s="931" t="s">
        <v>103</v>
      </c>
      <c r="M405" s="931">
        <v>100</v>
      </c>
      <c r="N405" s="947" t="s">
        <v>174</v>
      </c>
      <c r="O405" s="931" t="s">
        <v>175</v>
      </c>
      <c r="P405" s="948" t="s">
        <v>155</v>
      </c>
      <c r="Q405" s="931" t="s">
        <v>71</v>
      </c>
      <c r="R405" s="906" t="s">
        <v>185</v>
      </c>
      <c r="S405" s="906" t="s">
        <v>639</v>
      </c>
      <c r="T405" s="946"/>
      <c r="U405" s="946">
        <v>220</v>
      </c>
      <c r="V405" s="946"/>
      <c r="W405" s="946"/>
      <c r="X405" s="946"/>
      <c r="Y405" s="949"/>
      <c r="Z405" s="954"/>
      <c r="AA405" s="931"/>
      <c r="AB405" s="1313">
        <f t="shared" si="66"/>
        <v>0</v>
      </c>
      <c r="AC405" s="953"/>
      <c r="AD405" s="946"/>
      <c r="AE405" s="946"/>
      <c r="AF405" s="946"/>
      <c r="AG405" s="946"/>
      <c r="AH405" s="955"/>
      <c r="AI405" s="1271"/>
      <c r="AJ405" s="1149">
        <v>0</v>
      </c>
      <c r="AK405" s="1150">
        <v>0</v>
      </c>
      <c r="AL405" s="1149">
        <f t="shared" si="67"/>
        <v>0</v>
      </c>
      <c r="AM405" s="1135">
        <f t="shared" si="68"/>
        <v>0</v>
      </c>
      <c r="AN405" s="1328">
        <f t="shared" si="69"/>
        <v>0</v>
      </c>
      <c r="AO405" s="1127">
        <f t="shared" si="80"/>
        <v>0</v>
      </c>
      <c r="AP405" s="1318">
        <f t="shared" si="70"/>
        <v>0</v>
      </c>
      <c r="AQ405" s="1319"/>
      <c r="AR405" s="1139">
        <f t="shared" si="71"/>
        <v>0</v>
      </c>
      <c r="AS405" s="1325">
        <f t="shared" si="72"/>
        <v>0</v>
      </c>
      <c r="AT405" s="1325">
        <f t="shared" si="73"/>
        <v>0</v>
      </c>
      <c r="AU405" s="1325">
        <f t="shared" si="74"/>
        <v>0</v>
      </c>
      <c r="AV405" s="1141">
        <f t="shared" si="75"/>
        <v>0</v>
      </c>
      <c r="AW405" s="1329">
        <v>0</v>
      </c>
      <c r="AX405" s="1141">
        <v>0</v>
      </c>
      <c r="AY405" s="1149">
        <f t="shared" si="76"/>
        <v>0</v>
      </c>
      <c r="AZ405" s="1141">
        <f t="shared" si="77"/>
        <v>0</v>
      </c>
      <c r="BA405" s="1149">
        <f t="shared" si="78"/>
        <v>0</v>
      </c>
      <c r="BB405" s="1141">
        <f t="shared" si="79"/>
        <v>0</v>
      </c>
    </row>
    <row r="406" spans="2:54" ht="14.65" customHeight="1">
      <c r="B406" s="911">
        <v>398</v>
      </c>
      <c r="C406" s="913" t="s">
        <v>3463</v>
      </c>
      <c r="D406" s="931" t="s">
        <v>150</v>
      </c>
      <c r="E406" s="928" t="s">
        <v>7</v>
      </c>
      <c r="F406" s="946" t="s">
        <v>189</v>
      </c>
      <c r="G406" s="946"/>
      <c r="H406" s="946"/>
      <c r="I406" s="946" t="s">
        <v>640</v>
      </c>
      <c r="J406" s="931">
        <v>1242</v>
      </c>
      <c r="K406" s="931"/>
      <c r="L406" s="931" t="s">
        <v>103</v>
      </c>
      <c r="M406" s="931">
        <v>100</v>
      </c>
      <c r="N406" s="947" t="s">
        <v>179</v>
      </c>
      <c r="O406" s="931" t="s">
        <v>180</v>
      </c>
      <c r="P406" s="948" t="s">
        <v>155</v>
      </c>
      <c r="Q406" s="931" t="s">
        <v>71</v>
      </c>
      <c r="R406" s="906" t="s">
        <v>191</v>
      </c>
      <c r="S406" s="906" t="s">
        <v>641</v>
      </c>
      <c r="T406" s="946"/>
      <c r="U406" s="946">
        <v>220</v>
      </c>
      <c r="V406" s="946"/>
      <c r="W406" s="946"/>
      <c r="X406" s="946"/>
      <c r="Y406" s="949"/>
      <c r="Z406" s="1323" t="s">
        <v>3731</v>
      </c>
      <c r="AA406" s="931">
        <v>4400</v>
      </c>
      <c r="AB406" s="1313">
        <f t="shared" si="66"/>
        <v>4.4000000000000004</v>
      </c>
      <c r="AC406" s="953"/>
      <c r="AD406" s="946"/>
      <c r="AE406" s="946"/>
      <c r="AF406" s="946"/>
      <c r="AG406" s="946"/>
      <c r="AH406" s="955"/>
      <c r="AI406" s="1271"/>
      <c r="AJ406" s="1149">
        <v>0</v>
      </c>
      <c r="AK406" s="1150">
        <v>0</v>
      </c>
      <c r="AL406" s="1149">
        <f t="shared" si="67"/>
        <v>0</v>
      </c>
      <c r="AM406" s="1135">
        <f t="shared" si="68"/>
        <v>0</v>
      </c>
      <c r="AN406" s="1328">
        <f t="shared" si="69"/>
        <v>0</v>
      </c>
      <c r="AO406" s="1127">
        <f t="shared" si="80"/>
        <v>0</v>
      </c>
      <c r="AP406" s="1318">
        <f t="shared" si="70"/>
        <v>0</v>
      </c>
      <c r="AQ406" s="1319"/>
      <c r="AR406" s="1139">
        <f t="shared" si="71"/>
        <v>0</v>
      </c>
      <c r="AS406" s="1325">
        <f t="shared" si="72"/>
        <v>0</v>
      </c>
      <c r="AT406" s="1325">
        <f t="shared" si="73"/>
        <v>0</v>
      </c>
      <c r="AU406" s="1325">
        <f t="shared" si="74"/>
        <v>0</v>
      </c>
      <c r="AV406" s="1141">
        <f t="shared" si="75"/>
        <v>0</v>
      </c>
      <c r="AW406" s="1329">
        <v>0</v>
      </c>
      <c r="AX406" s="1141">
        <v>0</v>
      </c>
      <c r="AY406" s="1149">
        <f t="shared" si="76"/>
        <v>0</v>
      </c>
      <c r="AZ406" s="1141">
        <f t="shared" si="77"/>
        <v>0</v>
      </c>
      <c r="BA406" s="1149">
        <f t="shared" si="78"/>
        <v>0</v>
      </c>
      <c r="BB406" s="1141">
        <f t="shared" si="79"/>
        <v>0</v>
      </c>
    </row>
    <row r="407" spans="2:54" ht="14.65" customHeight="1">
      <c r="B407" s="911">
        <v>399</v>
      </c>
      <c r="C407" s="913" t="s">
        <v>3463</v>
      </c>
      <c r="D407" s="931" t="s">
        <v>150</v>
      </c>
      <c r="E407" s="928" t="s">
        <v>7</v>
      </c>
      <c r="F407" s="946"/>
      <c r="G407" s="946"/>
      <c r="H407" s="946"/>
      <c r="I407" s="946" t="s">
        <v>640</v>
      </c>
      <c r="J407" s="931">
        <v>1242</v>
      </c>
      <c r="K407" s="931"/>
      <c r="L407" s="946" t="s">
        <v>3773</v>
      </c>
      <c r="M407" s="931"/>
      <c r="N407" s="947"/>
      <c r="O407" s="931"/>
      <c r="P407" s="948"/>
      <c r="Q407" s="931"/>
      <c r="R407" s="906"/>
      <c r="S407" s="906"/>
      <c r="T407" s="946"/>
      <c r="U407" s="946"/>
      <c r="V407" s="946"/>
      <c r="W407" s="946"/>
      <c r="X407" s="946"/>
      <c r="Y407" s="949"/>
      <c r="Z407" s="1323" t="s">
        <v>3731</v>
      </c>
      <c r="AA407" s="931">
        <v>1000</v>
      </c>
      <c r="AB407" s="1313">
        <f t="shared" si="66"/>
        <v>1</v>
      </c>
      <c r="AC407" s="953"/>
      <c r="AD407" s="946"/>
      <c r="AE407" s="946"/>
      <c r="AF407" s="946"/>
      <c r="AG407" s="946"/>
      <c r="AH407" s="955"/>
      <c r="AI407" s="1271"/>
      <c r="AJ407" s="1149"/>
      <c r="AK407" s="1150"/>
      <c r="AL407" s="1149"/>
      <c r="AM407" s="1135"/>
      <c r="AN407" s="1328"/>
      <c r="AO407" s="1127"/>
      <c r="AP407" s="1318"/>
      <c r="AQ407" s="1319"/>
      <c r="AR407" s="1139"/>
      <c r="AS407" s="1325"/>
      <c r="AT407" s="1325"/>
      <c r="AU407" s="1325"/>
      <c r="AV407" s="1141"/>
      <c r="AW407" s="1329"/>
      <c r="AX407" s="1141"/>
      <c r="AY407" s="1149"/>
      <c r="AZ407" s="1141"/>
      <c r="BA407" s="1149"/>
      <c r="BB407" s="1141"/>
    </row>
    <row r="408" spans="2:54" ht="14.65" customHeight="1">
      <c r="B408" s="911">
        <v>400</v>
      </c>
      <c r="C408" s="913" t="s">
        <v>3042</v>
      </c>
      <c r="D408" s="931" t="s">
        <v>150</v>
      </c>
      <c r="E408" s="928" t="s">
        <v>7</v>
      </c>
      <c r="F408" s="946"/>
      <c r="G408" s="946"/>
      <c r="H408" s="946"/>
      <c r="I408" s="946" t="s">
        <v>640</v>
      </c>
      <c r="J408" s="931">
        <v>1242</v>
      </c>
      <c r="K408" s="931"/>
      <c r="L408" s="946" t="s">
        <v>3544</v>
      </c>
      <c r="M408" s="931"/>
      <c r="N408" s="947"/>
      <c r="O408" s="931"/>
      <c r="P408" s="948"/>
      <c r="Q408" s="931"/>
      <c r="R408" s="906"/>
      <c r="S408" s="906"/>
      <c r="T408" s="946"/>
      <c r="U408" s="946"/>
      <c r="V408" s="946"/>
      <c r="W408" s="946"/>
      <c r="X408" s="946"/>
      <c r="Y408" s="949"/>
      <c r="Z408" s="1323" t="s">
        <v>3731</v>
      </c>
      <c r="AA408" s="931">
        <v>1000</v>
      </c>
      <c r="AB408" s="1313">
        <f t="shared" si="66"/>
        <v>1</v>
      </c>
      <c r="AC408" s="953"/>
      <c r="AD408" s="946"/>
      <c r="AE408" s="946"/>
      <c r="AF408" s="946"/>
      <c r="AG408" s="946"/>
      <c r="AH408" s="955"/>
      <c r="AI408" s="1271"/>
      <c r="AJ408" s="1149"/>
      <c r="AK408" s="1150"/>
      <c r="AL408" s="1149"/>
      <c r="AM408" s="1135"/>
      <c r="AN408" s="1328"/>
      <c r="AO408" s="1127"/>
      <c r="AP408" s="1318"/>
      <c r="AQ408" s="1319"/>
      <c r="AR408" s="1139"/>
      <c r="AS408" s="1325"/>
      <c r="AT408" s="1325"/>
      <c r="AU408" s="1325"/>
      <c r="AV408" s="1141"/>
      <c r="AW408" s="1329"/>
      <c r="AX408" s="1141"/>
      <c r="AY408" s="1149"/>
      <c r="AZ408" s="1141"/>
      <c r="BA408" s="1149"/>
      <c r="BB408" s="1141"/>
    </row>
    <row r="409" spans="2:54" ht="14.65" customHeight="1">
      <c r="B409" s="911">
        <v>401</v>
      </c>
      <c r="C409" s="913" t="s">
        <v>3463</v>
      </c>
      <c r="D409" s="931" t="s">
        <v>150</v>
      </c>
      <c r="E409" s="928" t="s">
        <v>7</v>
      </c>
      <c r="F409" s="946" t="s">
        <v>189</v>
      </c>
      <c r="G409" s="946"/>
      <c r="H409" s="946"/>
      <c r="I409" s="946" t="s">
        <v>642</v>
      </c>
      <c r="J409" s="931">
        <v>1243</v>
      </c>
      <c r="K409" s="931"/>
      <c r="L409" s="931" t="s">
        <v>103</v>
      </c>
      <c r="M409" s="931">
        <v>100</v>
      </c>
      <c r="N409" s="947" t="s">
        <v>179</v>
      </c>
      <c r="O409" s="931" t="s">
        <v>180</v>
      </c>
      <c r="P409" s="948" t="s">
        <v>155</v>
      </c>
      <c r="Q409" s="931" t="s">
        <v>71</v>
      </c>
      <c r="R409" s="906" t="s">
        <v>191</v>
      </c>
      <c r="S409" s="906" t="s">
        <v>643</v>
      </c>
      <c r="T409" s="946"/>
      <c r="U409" s="946">
        <v>220</v>
      </c>
      <c r="V409" s="946"/>
      <c r="W409" s="946"/>
      <c r="X409" s="946"/>
      <c r="Y409" s="949"/>
      <c r="Z409" s="1323" t="s">
        <v>3731</v>
      </c>
      <c r="AA409" s="931">
        <v>4200</v>
      </c>
      <c r="AB409" s="1313">
        <f t="shared" si="66"/>
        <v>4.2</v>
      </c>
      <c r="AC409" s="953"/>
      <c r="AD409" s="946"/>
      <c r="AE409" s="946"/>
      <c r="AF409" s="946"/>
      <c r="AG409" s="946"/>
      <c r="AH409" s="955"/>
      <c r="AI409" s="1271"/>
      <c r="AJ409" s="1149">
        <v>0</v>
      </c>
      <c r="AK409" s="1150">
        <v>0</v>
      </c>
      <c r="AL409" s="1149">
        <f t="shared" si="67"/>
        <v>0</v>
      </c>
      <c r="AM409" s="1135">
        <f t="shared" si="68"/>
        <v>0</v>
      </c>
      <c r="AN409" s="1328">
        <f t="shared" si="69"/>
        <v>0</v>
      </c>
      <c r="AO409" s="1127">
        <f t="shared" si="80"/>
        <v>0</v>
      </c>
      <c r="AP409" s="1318">
        <f t="shared" si="70"/>
        <v>0</v>
      </c>
      <c r="AQ409" s="1319"/>
      <c r="AR409" s="1139">
        <f t="shared" si="71"/>
        <v>0</v>
      </c>
      <c r="AS409" s="1325">
        <f t="shared" si="72"/>
        <v>0</v>
      </c>
      <c r="AT409" s="1325">
        <f t="shared" si="73"/>
        <v>0</v>
      </c>
      <c r="AU409" s="1325">
        <f t="shared" si="74"/>
        <v>0</v>
      </c>
      <c r="AV409" s="1141">
        <f t="shared" si="75"/>
        <v>0</v>
      </c>
      <c r="AW409" s="1329">
        <v>0</v>
      </c>
      <c r="AX409" s="1141">
        <v>0</v>
      </c>
      <c r="AY409" s="1149">
        <f t="shared" si="76"/>
        <v>0</v>
      </c>
      <c r="AZ409" s="1141">
        <f t="shared" si="77"/>
        <v>0</v>
      </c>
      <c r="BA409" s="1149">
        <f t="shared" si="78"/>
        <v>0</v>
      </c>
      <c r="BB409" s="1141">
        <f t="shared" si="79"/>
        <v>0</v>
      </c>
    </row>
    <row r="410" spans="2:54" ht="14.65" customHeight="1">
      <c r="B410" s="911">
        <v>402</v>
      </c>
      <c r="C410" s="913" t="s">
        <v>3463</v>
      </c>
      <c r="D410" s="931" t="s">
        <v>150</v>
      </c>
      <c r="E410" s="928" t="s">
        <v>7</v>
      </c>
      <c r="F410" s="946"/>
      <c r="G410" s="946"/>
      <c r="H410" s="946"/>
      <c r="I410" s="946" t="s">
        <v>642</v>
      </c>
      <c r="J410" s="931">
        <v>1243</v>
      </c>
      <c r="K410" s="931"/>
      <c r="L410" s="946" t="s">
        <v>3773</v>
      </c>
      <c r="M410" s="931"/>
      <c r="N410" s="947"/>
      <c r="O410" s="931"/>
      <c r="P410" s="948"/>
      <c r="Q410" s="931"/>
      <c r="R410" s="906"/>
      <c r="S410" s="906"/>
      <c r="T410" s="946"/>
      <c r="U410" s="946"/>
      <c r="V410" s="946"/>
      <c r="W410" s="946"/>
      <c r="X410" s="946"/>
      <c r="Y410" s="949"/>
      <c r="Z410" s="1323" t="s">
        <v>3731</v>
      </c>
      <c r="AA410" s="931">
        <v>1000</v>
      </c>
      <c r="AB410" s="1313">
        <f t="shared" si="66"/>
        <v>1</v>
      </c>
      <c r="AC410" s="953"/>
      <c r="AD410" s="946"/>
      <c r="AE410" s="946"/>
      <c r="AF410" s="946"/>
      <c r="AG410" s="946"/>
      <c r="AH410" s="955"/>
      <c r="AI410" s="1271"/>
      <c r="AJ410" s="1149"/>
      <c r="AK410" s="1150"/>
      <c r="AL410" s="1149"/>
      <c r="AM410" s="1135"/>
      <c r="AN410" s="1328"/>
      <c r="AO410" s="1127"/>
      <c r="AP410" s="1318"/>
      <c r="AQ410" s="1319"/>
      <c r="AR410" s="1139"/>
      <c r="AS410" s="1325"/>
      <c r="AT410" s="1325"/>
      <c r="AU410" s="1325"/>
      <c r="AV410" s="1141"/>
      <c r="AW410" s="1329"/>
      <c r="AX410" s="1141"/>
      <c r="AY410" s="1149"/>
      <c r="AZ410" s="1141"/>
      <c r="BA410" s="1149"/>
      <c r="BB410" s="1141"/>
    </row>
    <row r="411" spans="2:54" ht="14.65" customHeight="1">
      <c r="B411" s="911">
        <v>403</v>
      </c>
      <c r="C411" s="913" t="s">
        <v>3042</v>
      </c>
      <c r="D411" s="931" t="s">
        <v>150</v>
      </c>
      <c r="E411" s="928" t="s">
        <v>7</v>
      </c>
      <c r="F411" s="946"/>
      <c r="G411" s="946"/>
      <c r="H411" s="946"/>
      <c r="I411" s="946" t="s">
        <v>642</v>
      </c>
      <c r="J411" s="931">
        <v>1243</v>
      </c>
      <c r="K411" s="931"/>
      <c r="L411" s="946" t="s">
        <v>3544</v>
      </c>
      <c r="M411" s="931"/>
      <c r="N411" s="947"/>
      <c r="O411" s="931"/>
      <c r="P411" s="948"/>
      <c r="Q411" s="931"/>
      <c r="R411" s="906"/>
      <c r="S411" s="906"/>
      <c r="T411" s="946"/>
      <c r="U411" s="946"/>
      <c r="V411" s="946"/>
      <c r="W411" s="946"/>
      <c r="X411" s="946"/>
      <c r="Y411" s="949"/>
      <c r="Z411" s="1323" t="s">
        <v>3731</v>
      </c>
      <c r="AA411" s="931">
        <v>1000</v>
      </c>
      <c r="AB411" s="1313">
        <f t="shared" si="66"/>
        <v>1</v>
      </c>
      <c r="AC411" s="953"/>
      <c r="AD411" s="946"/>
      <c r="AE411" s="946"/>
      <c r="AF411" s="946"/>
      <c r="AG411" s="946"/>
      <c r="AH411" s="955"/>
      <c r="AI411" s="1271"/>
      <c r="AJ411" s="1149"/>
      <c r="AK411" s="1150"/>
      <c r="AL411" s="1149"/>
      <c r="AM411" s="1135"/>
      <c r="AN411" s="1328"/>
      <c r="AO411" s="1127"/>
      <c r="AP411" s="1318"/>
      <c r="AQ411" s="1319"/>
      <c r="AR411" s="1139"/>
      <c r="AS411" s="1325"/>
      <c r="AT411" s="1325"/>
      <c r="AU411" s="1325"/>
      <c r="AV411" s="1141"/>
      <c r="AW411" s="1329"/>
      <c r="AX411" s="1141"/>
      <c r="AY411" s="1149"/>
      <c r="AZ411" s="1141"/>
      <c r="BA411" s="1149"/>
      <c r="BB411" s="1141"/>
    </row>
    <row r="412" spans="2:54" ht="14.65" customHeight="1">
      <c r="B412" s="911">
        <v>404</v>
      </c>
      <c r="C412" s="913" t="s">
        <v>3463</v>
      </c>
      <c r="D412" s="931" t="s">
        <v>150</v>
      </c>
      <c r="E412" s="928" t="s">
        <v>7</v>
      </c>
      <c r="F412" s="946" t="s">
        <v>189</v>
      </c>
      <c r="G412" s="946"/>
      <c r="H412" s="946"/>
      <c r="I412" s="946" t="s">
        <v>644</v>
      </c>
      <c r="J412" s="931">
        <v>1244</v>
      </c>
      <c r="K412" s="931"/>
      <c r="L412" s="931" t="s">
        <v>103</v>
      </c>
      <c r="M412" s="931">
        <v>100</v>
      </c>
      <c r="N412" s="947" t="s">
        <v>179</v>
      </c>
      <c r="O412" s="931" t="s">
        <v>180</v>
      </c>
      <c r="P412" s="948" t="s">
        <v>155</v>
      </c>
      <c r="Q412" s="931" t="s">
        <v>71</v>
      </c>
      <c r="R412" s="906" t="s">
        <v>191</v>
      </c>
      <c r="S412" s="906" t="s">
        <v>645</v>
      </c>
      <c r="T412" s="946"/>
      <c r="U412" s="946">
        <v>220</v>
      </c>
      <c r="V412" s="946"/>
      <c r="W412" s="946"/>
      <c r="X412" s="946"/>
      <c r="Y412" s="949"/>
      <c r="Z412" s="1323" t="s">
        <v>3731</v>
      </c>
      <c r="AA412" s="931">
        <v>4300</v>
      </c>
      <c r="AB412" s="1313">
        <f t="shared" si="66"/>
        <v>4.3</v>
      </c>
      <c r="AC412" s="953"/>
      <c r="AD412" s="946"/>
      <c r="AE412" s="946"/>
      <c r="AF412" s="946"/>
      <c r="AG412" s="946"/>
      <c r="AH412" s="955"/>
      <c r="AI412" s="1271"/>
      <c r="AJ412" s="1149">
        <v>0</v>
      </c>
      <c r="AK412" s="1150">
        <v>0</v>
      </c>
      <c r="AL412" s="1149">
        <f t="shared" si="67"/>
        <v>0</v>
      </c>
      <c r="AM412" s="1135">
        <f t="shared" si="68"/>
        <v>0</v>
      </c>
      <c r="AN412" s="1328">
        <f t="shared" si="69"/>
        <v>0</v>
      </c>
      <c r="AO412" s="1127">
        <f t="shared" si="80"/>
        <v>0</v>
      </c>
      <c r="AP412" s="1318">
        <f t="shared" si="70"/>
        <v>0</v>
      </c>
      <c r="AQ412" s="1319"/>
      <c r="AR412" s="1139">
        <f t="shared" si="71"/>
        <v>0</v>
      </c>
      <c r="AS412" s="1325">
        <f t="shared" si="72"/>
        <v>0</v>
      </c>
      <c r="AT412" s="1325">
        <f t="shared" si="73"/>
        <v>0</v>
      </c>
      <c r="AU412" s="1325">
        <f t="shared" si="74"/>
        <v>0</v>
      </c>
      <c r="AV412" s="1141">
        <f t="shared" si="75"/>
        <v>0</v>
      </c>
      <c r="AW412" s="1329">
        <v>0</v>
      </c>
      <c r="AX412" s="1141">
        <v>0</v>
      </c>
      <c r="AY412" s="1149">
        <f t="shared" si="76"/>
        <v>0</v>
      </c>
      <c r="AZ412" s="1141">
        <f t="shared" si="77"/>
        <v>0</v>
      </c>
      <c r="BA412" s="1149">
        <f t="shared" si="78"/>
        <v>0</v>
      </c>
      <c r="BB412" s="1141">
        <f t="shared" si="79"/>
        <v>0</v>
      </c>
    </row>
    <row r="413" spans="2:54" ht="14.65" customHeight="1">
      <c r="B413" s="911">
        <v>405</v>
      </c>
      <c r="C413" s="913" t="s">
        <v>3463</v>
      </c>
      <c r="D413" s="931" t="s">
        <v>150</v>
      </c>
      <c r="E413" s="928" t="s">
        <v>7</v>
      </c>
      <c r="F413" s="946"/>
      <c r="G413" s="946"/>
      <c r="H413" s="946"/>
      <c r="I413" s="946" t="s">
        <v>644</v>
      </c>
      <c r="J413" s="931">
        <v>1244</v>
      </c>
      <c r="K413" s="931"/>
      <c r="L413" s="946" t="s">
        <v>3773</v>
      </c>
      <c r="M413" s="931"/>
      <c r="N413" s="947"/>
      <c r="O413" s="931"/>
      <c r="P413" s="948"/>
      <c r="Q413" s="931"/>
      <c r="R413" s="906"/>
      <c r="S413" s="906"/>
      <c r="T413" s="946"/>
      <c r="U413" s="946"/>
      <c r="V413" s="946"/>
      <c r="W413" s="946"/>
      <c r="X413" s="946"/>
      <c r="Y413" s="949"/>
      <c r="Z413" s="1323" t="s">
        <v>3731</v>
      </c>
      <c r="AA413" s="931">
        <v>1000</v>
      </c>
      <c r="AB413" s="1313">
        <f t="shared" si="66"/>
        <v>1</v>
      </c>
      <c r="AC413" s="953"/>
      <c r="AD413" s="946"/>
      <c r="AE413" s="946"/>
      <c r="AF413" s="946"/>
      <c r="AG413" s="946"/>
      <c r="AH413" s="955"/>
      <c r="AI413" s="1271"/>
      <c r="AJ413" s="1149"/>
      <c r="AK413" s="1150"/>
      <c r="AL413" s="1149"/>
      <c r="AM413" s="1135"/>
      <c r="AN413" s="1328"/>
      <c r="AO413" s="1127"/>
      <c r="AP413" s="1318"/>
      <c r="AQ413" s="1319"/>
      <c r="AR413" s="1139"/>
      <c r="AS413" s="1325"/>
      <c r="AT413" s="1325"/>
      <c r="AU413" s="1325"/>
      <c r="AV413" s="1141"/>
      <c r="AW413" s="1329"/>
      <c r="AX413" s="1141"/>
      <c r="AY413" s="1149"/>
      <c r="AZ413" s="1141"/>
      <c r="BA413" s="1149"/>
      <c r="BB413" s="1141"/>
    </row>
    <row r="414" spans="2:54" ht="14.65" customHeight="1">
      <c r="B414" s="911">
        <v>406</v>
      </c>
      <c r="C414" s="913" t="s">
        <v>3042</v>
      </c>
      <c r="D414" s="931" t="s">
        <v>150</v>
      </c>
      <c r="E414" s="928" t="s">
        <v>7</v>
      </c>
      <c r="F414" s="946"/>
      <c r="G414" s="946"/>
      <c r="H414" s="946"/>
      <c r="I414" s="946" t="s">
        <v>644</v>
      </c>
      <c r="J414" s="931">
        <v>1244</v>
      </c>
      <c r="K414" s="931"/>
      <c r="L414" s="946" t="s">
        <v>3544</v>
      </c>
      <c r="M414" s="931"/>
      <c r="N414" s="947"/>
      <c r="O414" s="931"/>
      <c r="P414" s="948"/>
      <c r="Q414" s="931"/>
      <c r="R414" s="906"/>
      <c r="S414" s="906"/>
      <c r="T414" s="946"/>
      <c r="U414" s="946"/>
      <c r="V414" s="946"/>
      <c r="W414" s="946"/>
      <c r="X414" s="946"/>
      <c r="Y414" s="949"/>
      <c r="Z414" s="1323" t="s">
        <v>3731</v>
      </c>
      <c r="AA414" s="931">
        <v>1000</v>
      </c>
      <c r="AB414" s="1313">
        <f t="shared" si="66"/>
        <v>1</v>
      </c>
      <c r="AC414" s="953"/>
      <c r="AD414" s="946"/>
      <c r="AE414" s="946"/>
      <c r="AF414" s="946"/>
      <c r="AG414" s="946"/>
      <c r="AH414" s="955"/>
      <c r="AI414" s="1271"/>
      <c r="AJ414" s="1149"/>
      <c r="AK414" s="1150"/>
      <c r="AL414" s="1149"/>
      <c r="AM414" s="1135"/>
      <c r="AN414" s="1328"/>
      <c r="AO414" s="1127"/>
      <c r="AP414" s="1318"/>
      <c r="AQ414" s="1319"/>
      <c r="AR414" s="1139"/>
      <c r="AS414" s="1325"/>
      <c r="AT414" s="1325"/>
      <c r="AU414" s="1325"/>
      <c r="AV414" s="1141"/>
      <c r="AW414" s="1329"/>
      <c r="AX414" s="1141"/>
      <c r="AY414" s="1149"/>
      <c r="AZ414" s="1141"/>
      <c r="BA414" s="1149"/>
      <c r="BB414" s="1141"/>
    </row>
    <row r="415" spans="2:54" ht="14.65" customHeight="1">
      <c r="B415" s="911">
        <v>407</v>
      </c>
      <c r="C415" s="913" t="s">
        <v>3463</v>
      </c>
      <c r="D415" s="931" t="s">
        <v>150</v>
      </c>
      <c r="E415" s="928" t="s">
        <v>7</v>
      </c>
      <c r="F415" s="946" t="s">
        <v>189</v>
      </c>
      <c r="G415" s="946"/>
      <c r="H415" s="946"/>
      <c r="I415" s="946" t="s">
        <v>646</v>
      </c>
      <c r="J415" s="931">
        <v>1245</v>
      </c>
      <c r="K415" s="931"/>
      <c r="L415" s="931" t="s">
        <v>103</v>
      </c>
      <c r="M415" s="931">
        <v>100</v>
      </c>
      <c r="N415" s="947" t="s">
        <v>179</v>
      </c>
      <c r="O415" s="931" t="s">
        <v>180</v>
      </c>
      <c r="P415" s="948" t="s">
        <v>155</v>
      </c>
      <c r="Q415" s="931" t="s">
        <v>71</v>
      </c>
      <c r="R415" s="906" t="s">
        <v>191</v>
      </c>
      <c r="S415" s="906" t="s">
        <v>647</v>
      </c>
      <c r="T415" s="946"/>
      <c r="U415" s="946">
        <v>220</v>
      </c>
      <c r="V415" s="946"/>
      <c r="W415" s="946"/>
      <c r="X415" s="946"/>
      <c r="Y415" s="949"/>
      <c r="Z415" s="954" t="s">
        <v>3752</v>
      </c>
      <c r="AA415" s="931">
        <v>4000</v>
      </c>
      <c r="AB415" s="1313">
        <f t="shared" si="66"/>
        <v>4</v>
      </c>
      <c r="AC415" s="953"/>
      <c r="AD415" s="946"/>
      <c r="AE415" s="946"/>
      <c r="AF415" s="946"/>
      <c r="AG415" s="946"/>
      <c r="AH415" s="955"/>
      <c r="AI415" s="1271"/>
      <c r="AJ415" s="1149">
        <v>0</v>
      </c>
      <c r="AK415" s="1150">
        <v>0</v>
      </c>
      <c r="AL415" s="1149">
        <f t="shared" si="67"/>
        <v>0</v>
      </c>
      <c r="AM415" s="1135">
        <f t="shared" si="68"/>
        <v>0</v>
      </c>
      <c r="AN415" s="1328">
        <f t="shared" si="69"/>
        <v>0</v>
      </c>
      <c r="AO415" s="1127">
        <f t="shared" si="80"/>
        <v>0</v>
      </c>
      <c r="AP415" s="1318">
        <f t="shared" si="70"/>
        <v>0</v>
      </c>
      <c r="AQ415" s="1319"/>
      <c r="AR415" s="1139">
        <f t="shared" si="71"/>
        <v>0</v>
      </c>
      <c r="AS415" s="1325">
        <f t="shared" si="72"/>
        <v>0</v>
      </c>
      <c r="AT415" s="1325">
        <f t="shared" si="73"/>
        <v>0</v>
      </c>
      <c r="AU415" s="1325">
        <f t="shared" si="74"/>
        <v>0</v>
      </c>
      <c r="AV415" s="1141">
        <f t="shared" si="75"/>
        <v>0</v>
      </c>
      <c r="AW415" s="1329">
        <v>0</v>
      </c>
      <c r="AX415" s="1141">
        <v>0</v>
      </c>
      <c r="AY415" s="1149">
        <f t="shared" si="76"/>
        <v>0</v>
      </c>
      <c r="AZ415" s="1141">
        <f t="shared" si="77"/>
        <v>0</v>
      </c>
      <c r="BA415" s="1149">
        <f t="shared" si="78"/>
        <v>0</v>
      </c>
      <c r="BB415" s="1141">
        <f t="shared" si="79"/>
        <v>0</v>
      </c>
    </row>
    <row r="416" spans="2:54" ht="14.65" customHeight="1">
      <c r="B416" s="911">
        <v>408</v>
      </c>
      <c r="C416" s="913" t="s">
        <v>3463</v>
      </c>
      <c r="D416" s="931" t="s">
        <v>150</v>
      </c>
      <c r="E416" s="928" t="s">
        <v>7</v>
      </c>
      <c r="F416" s="946"/>
      <c r="G416" s="946"/>
      <c r="H416" s="946"/>
      <c r="I416" s="946" t="s">
        <v>646</v>
      </c>
      <c r="J416" s="931">
        <v>1245</v>
      </c>
      <c r="K416" s="931"/>
      <c r="L416" s="946" t="s">
        <v>3773</v>
      </c>
      <c r="M416" s="931"/>
      <c r="N416" s="947"/>
      <c r="O416" s="931"/>
      <c r="P416" s="948"/>
      <c r="Q416" s="931"/>
      <c r="R416" s="906"/>
      <c r="S416" s="906"/>
      <c r="T416" s="946"/>
      <c r="U416" s="946"/>
      <c r="V416" s="946"/>
      <c r="W416" s="946"/>
      <c r="X416" s="946"/>
      <c r="Y416" s="949"/>
      <c r="Z416" s="954" t="s">
        <v>3752</v>
      </c>
      <c r="AA416" s="931">
        <v>1000</v>
      </c>
      <c r="AB416" s="1313">
        <f t="shared" si="66"/>
        <v>1</v>
      </c>
      <c r="AC416" s="953"/>
      <c r="AD416" s="946"/>
      <c r="AE416" s="946"/>
      <c r="AF416" s="946"/>
      <c r="AG416" s="946"/>
      <c r="AH416" s="955"/>
      <c r="AI416" s="1271"/>
      <c r="AJ416" s="1149"/>
      <c r="AK416" s="1150"/>
      <c r="AL416" s="1149"/>
      <c r="AM416" s="1135"/>
      <c r="AN416" s="1328"/>
      <c r="AO416" s="1127"/>
      <c r="AP416" s="1318"/>
      <c r="AQ416" s="1319"/>
      <c r="AR416" s="1139"/>
      <c r="AS416" s="1325"/>
      <c r="AT416" s="1325"/>
      <c r="AU416" s="1325"/>
      <c r="AV416" s="1141"/>
      <c r="AW416" s="1329"/>
      <c r="AX416" s="1141"/>
      <c r="AY416" s="1149"/>
      <c r="AZ416" s="1141"/>
      <c r="BA416" s="1149"/>
      <c r="BB416" s="1141"/>
    </row>
    <row r="417" spans="2:54" ht="14.65" customHeight="1">
      <c r="B417" s="911">
        <v>409</v>
      </c>
      <c r="C417" s="913" t="s">
        <v>3042</v>
      </c>
      <c r="D417" s="931" t="s">
        <v>150</v>
      </c>
      <c r="E417" s="928" t="s">
        <v>7</v>
      </c>
      <c r="F417" s="946"/>
      <c r="G417" s="946"/>
      <c r="H417" s="946"/>
      <c r="I417" s="946" t="s">
        <v>646</v>
      </c>
      <c r="J417" s="931">
        <v>1245</v>
      </c>
      <c r="K417" s="931"/>
      <c r="L417" s="946" t="s">
        <v>3544</v>
      </c>
      <c r="M417" s="931"/>
      <c r="N417" s="947"/>
      <c r="O417" s="931"/>
      <c r="P417" s="948"/>
      <c r="Q417" s="931"/>
      <c r="R417" s="906"/>
      <c r="S417" s="906"/>
      <c r="T417" s="946"/>
      <c r="U417" s="946"/>
      <c r="V417" s="946"/>
      <c r="W417" s="946"/>
      <c r="X417" s="946"/>
      <c r="Y417" s="949"/>
      <c r="Z417" s="954" t="s">
        <v>3752</v>
      </c>
      <c r="AA417" s="931">
        <v>1000</v>
      </c>
      <c r="AB417" s="1313">
        <f t="shared" si="66"/>
        <v>1</v>
      </c>
      <c r="AC417" s="953"/>
      <c r="AD417" s="946"/>
      <c r="AE417" s="946"/>
      <c r="AF417" s="946"/>
      <c r="AG417" s="946"/>
      <c r="AH417" s="955"/>
      <c r="AI417" s="1271"/>
      <c r="AJ417" s="1149"/>
      <c r="AK417" s="1150"/>
      <c r="AL417" s="1149"/>
      <c r="AM417" s="1135"/>
      <c r="AN417" s="1328"/>
      <c r="AO417" s="1127"/>
      <c r="AP417" s="1318"/>
      <c r="AQ417" s="1319"/>
      <c r="AR417" s="1139"/>
      <c r="AS417" s="1325"/>
      <c r="AT417" s="1325"/>
      <c r="AU417" s="1325"/>
      <c r="AV417" s="1141"/>
      <c r="AW417" s="1329"/>
      <c r="AX417" s="1141"/>
      <c r="AY417" s="1149"/>
      <c r="AZ417" s="1141"/>
      <c r="BA417" s="1149"/>
      <c r="BB417" s="1141"/>
    </row>
    <row r="418" spans="2:54" ht="14.65" customHeight="1">
      <c r="B418" s="911">
        <v>410</v>
      </c>
      <c r="C418" s="913" t="s">
        <v>3463</v>
      </c>
      <c r="D418" s="931" t="s">
        <v>150</v>
      </c>
      <c r="E418" s="928" t="s">
        <v>7</v>
      </c>
      <c r="F418" s="946" t="s">
        <v>189</v>
      </c>
      <c r="G418" s="946"/>
      <c r="H418" s="946"/>
      <c r="I418" s="946" t="s">
        <v>648</v>
      </c>
      <c r="J418" s="931">
        <v>1246</v>
      </c>
      <c r="K418" s="931"/>
      <c r="L418" s="931" t="s">
        <v>103</v>
      </c>
      <c r="M418" s="931">
        <v>100</v>
      </c>
      <c r="N418" s="947" t="s">
        <v>179</v>
      </c>
      <c r="O418" s="931" t="s">
        <v>180</v>
      </c>
      <c r="P418" s="948" t="s">
        <v>155</v>
      </c>
      <c r="Q418" s="931" t="s">
        <v>71</v>
      </c>
      <c r="R418" s="906" t="s">
        <v>191</v>
      </c>
      <c r="S418" s="906" t="s">
        <v>649</v>
      </c>
      <c r="T418" s="946"/>
      <c r="U418" s="946">
        <v>220</v>
      </c>
      <c r="V418" s="946"/>
      <c r="W418" s="946"/>
      <c r="X418" s="946"/>
      <c r="Y418" s="949"/>
      <c r="Z418" s="954" t="s">
        <v>3774</v>
      </c>
      <c r="AA418" s="931">
        <v>20600</v>
      </c>
      <c r="AB418" s="1313">
        <f t="shared" si="66"/>
        <v>20.6</v>
      </c>
      <c r="AC418" s="953"/>
      <c r="AD418" s="946"/>
      <c r="AE418" s="946"/>
      <c r="AF418" s="946"/>
      <c r="AG418" s="946"/>
      <c r="AH418" s="955"/>
      <c r="AI418" s="1271"/>
      <c r="AJ418" s="1149">
        <v>0</v>
      </c>
      <c r="AK418" s="1150">
        <v>0</v>
      </c>
      <c r="AL418" s="1149">
        <f t="shared" si="67"/>
        <v>0</v>
      </c>
      <c r="AM418" s="1135">
        <f t="shared" si="68"/>
        <v>0</v>
      </c>
      <c r="AN418" s="1328">
        <f t="shared" si="69"/>
        <v>0</v>
      </c>
      <c r="AO418" s="1127">
        <f t="shared" si="80"/>
        <v>0</v>
      </c>
      <c r="AP418" s="1318">
        <f t="shared" si="70"/>
        <v>0</v>
      </c>
      <c r="AQ418" s="1319"/>
      <c r="AR418" s="1139">
        <f t="shared" si="71"/>
        <v>0</v>
      </c>
      <c r="AS418" s="1325">
        <f t="shared" si="72"/>
        <v>0</v>
      </c>
      <c r="AT418" s="1325">
        <f t="shared" si="73"/>
        <v>0</v>
      </c>
      <c r="AU418" s="1325">
        <f t="shared" si="74"/>
        <v>0</v>
      </c>
      <c r="AV418" s="1141">
        <f t="shared" si="75"/>
        <v>0</v>
      </c>
      <c r="AW418" s="1329">
        <v>0</v>
      </c>
      <c r="AX418" s="1141">
        <v>0</v>
      </c>
      <c r="AY418" s="1149">
        <f t="shared" si="76"/>
        <v>0</v>
      </c>
      <c r="AZ418" s="1141">
        <f t="shared" si="77"/>
        <v>0</v>
      </c>
      <c r="BA418" s="1149">
        <f t="shared" si="78"/>
        <v>0</v>
      </c>
      <c r="BB418" s="1141">
        <f t="shared" si="79"/>
        <v>0</v>
      </c>
    </row>
    <row r="419" spans="2:54" ht="14.65" customHeight="1">
      <c r="B419" s="911">
        <v>411</v>
      </c>
      <c r="C419" s="913" t="s">
        <v>3463</v>
      </c>
      <c r="D419" s="931" t="s">
        <v>150</v>
      </c>
      <c r="E419" s="928" t="s">
        <v>7</v>
      </c>
      <c r="F419" s="946"/>
      <c r="G419" s="946"/>
      <c r="H419" s="946"/>
      <c r="I419" s="946" t="s">
        <v>3775</v>
      </c>
      <c r="J419" s="931">
        <v>1246</v>
      </c>
      <c r="K419" s="931"/>
      <c r="L419" s="946" t="s">
        <v>3773</v>
      </c>
      <c r="M419" s="931"/>
      <c r="N419" s="947"/>
      <c r="O419" s="931"/>
      <c r="P419" s="948"/>
      <c r="Q419" s="931"/>
      <c r="R419" s="906"/>
      <c r="S419" s="906"/>
      <c r="T419" s="946"/>
      <c r="U419" s="946"/>
      <c r="V419" s="946"/>
      <c r="W419" s="946"/>
      <c r="X419" s="946"/>
      <c r="Y419" s="949"/>
      <c r="Z419" s="954" t="s">
        <v>3774</v>
      </c>
      <c r="AA419" s="931">
        <v>1000</v>
      </c>
      <c r="AB419" s="1313">
        <f t="shared" si="66"/>
        <v>1</v>
      </c>
      <c r="AC419" s="953"/>
      <c r="AD419" s="946"/>
      <c r="AE419" s="946"/>
      <c r="AF419" s="946"/>
      <c r="AG419" s="946"/>
      <c r="AH419" s="955"/>
      <c r="AI419" s="1271"/>
      <c r="AJ419" s="1149"/>
      <c r="AK419" s="1150"/>
      <c r="AL419" s="1149"/>
      <c r="AM419" s="1135"/>
      <c r="AN419" s="1328"/>
      <c r="AO419" s="1127"/>
      <c r="AP419" s="1318"/>
      <c r="AQ419" s="1319"/>
      <c r="AR419" s="1139"/>
      <c r="AS419" s="1325"/>
      <c r="AT419" s="1325"/>
      <c r="AU419" s="1325"/>
      <c r="AV419" s="1141"/>
      <c r="AW419" s="1329"/>
      <c r="AX419" s="1141"/>
      <c r="AY419" s="1149"/>
      <c r="AZ419" s="1141"/>
      <c r="BA419" s="1149"/>
      <c r="BB419" s="1141"/>
    </row>
    <row r="420" spans="2:54" ht="14.65" customHeight="1">
      <c r="B420" s="911">
        <v>412</v>
      </c>
      <c r="C420" s="913" t="s">
        <v>3042</v>
      </c>
      <c r="D420" s="931" t="s">
        <v>150</v>
      </c>
      <c r="E420" s="928" t="s">
        <v>7</v>
      </c>
      <c r="F420" s="946"/>
      <c r="G420" s="946"/>
      <c r="H420" s="946"/>
      <c r="I420" s="946" t="s">
        <v>3775</v>
      </c>
      <c r="J420" s="931">
        <v>1246</v>
      </c>
      <c r="K420" s="931"/>
      <c r="L420" s="946" t="s">
        <v>3544</v>
      </c>
      <c r="M420" s="931"/>
      <c r="N420" s="947"/>
      <c r="O420" s="931"/>
      <c r="P420" s="948"/>
      <c r="Q420" s="931"/>
      <c r="R420" s="906"/>
      <c r="S420" s="906"/>
      <c r="T420" s="946"/>
      <c r="U420" s="946"/>
      <c r="V420" s="946"/>
      <c r="W420" s="946"/>
      <c r="X420" s="946"/>
      <c r="Y420" s="949"/>
      <c r="Z420" s="954" t="s">
        <v>3774</v>
      </c>
      <c r="AA420" s="931">
        <v>1000</v>
      </c>
      <c r="AB420" s="1313">
        <f t="shared" si="66"/>
        <v>1</v>
      </c>
      <c r="AC420" s="953"/>
      <c r="AD420" s="946"/>
      <c r="AE420" s="946"/>
      <c r="AF420" s="946"/>
      <c r="AG420" s="946"/>
      <c r="AH420" s="955"/>
      <c r="AI420" s="1271"/>
      <c r="AJ420" s="1149"/>
      <c r="AK420" s="1150"/>
      <c r="AL420" s="1149"/>
      <c r="AM420" s="1135"/>
      <c r="AN420" s="1328"/>
      <c r="AO420" s="1127"/>
      <c r="AP420" s="1318"/>
      <c r="AQ420" s="1319"/>
      <c r="AR420" s="1139"/>
      <c r="AS420" s="1325"/>
      <c r="AT420" s="1325"/>
      <c r="AU420" s="1325"/>
      <c r="AV420" s="1141"/>
      <c r="AW420" s="1329"/>
      <c r="AX420" s="1141"/>
      <c r="AY420" s="1149"/>
      <c r="AZ420" s="1141"/>
      <c r="BA420" s="1149"/>
      <c r="BB420" s="1141"/>
    </row>
    <row r="421" spans="2:54" ht="14.65" customHeight="1">
      <c r="B421" s="911">
        <v>413</v>
      </c>
      <c r="C421" s="913" t="s">
        <v>3463</v>
      </c>
      <c r="D421" s="931" t="s">
        <v>150</v>
      </c>
      <c r="E421" s="928" t="s">
        <v>7</v>
      </c>
      <c r="F421" s="946" t="s">
        <v>189</v>
      </c>
      <c r="G421" s="946"/>
      <c r="H421" s="946"/>
      <c r="I421" s="946" t="s">
        <v>650</v>
      </c>
      <c r="J421" s="931">
        <v>1247</v>
      </c>
      <c r="K421" s="931"/>
      <c r="L421" s="931" t="s">
        <v>103</v>
      </c>
      <c r="M421" s="931">
        <v>100</v>
      </c>
      <c r="N421" s="947" t="s">
        <v>179</v>
      </c>
      <c r="O421" s="931" t="s">
        <v>180</v>
      </c>
      <c r="P421" s="948" t="s">
        <v>155</v>
      </c>
      <c r="Q421" s="931" t="s">
        <v>71</v>
      </c>
      <c r="R421" s="906" t="s">
        <v>191</v>
      </c>
      <c r="S421" s="906" t="s">
        <v>651</v>
      </c>
      <c r="T421" s="946"/>
      <c r="U421" s="946">
        <v>220</v>
      </c>
      <c r="V421" s="946"/>
      <c r="W421" s="946"/>
      <c r="X421" s="946"/>
      <c r="Y421" s="949"/>
      <c r="Z421" s="954"/>
      <c r="AA421" s="931"/>
      <c r="AB421" s="1313">
        <f t="shared" si="66"/>
        <v>0</v>
      </c>
      <c r="AC421" s="953"/>
      <c r="AD421" s="946"/>
      <c r="AE421" s="946"/>
      <c r="AF421" s="946"/>
      <c r="AG421" s="946"/>
      <c r="AH421" s="955"/>
      <c r="AI421" s="1271"/>
      <c r="AJ421" s="1149">
        <v>0</v>
      </c>
      <c r="AK421" s="1150">
        <v>0</v>
      </c>
      <c r="AL421" s="1149">
        <f t="shared" si="67"/>
        <v>0</v>
      </c>
      <c r="AM421" s="1135">
        <f t="shared" si="68"/>
        <v>0</v>
      </c>
      <c r="AN421" s="1328">
        <f t="shared" si="69"/>
        <v>0</v>
      </c>
      <c r="AO421" s="1127">
        <f t="shared" si="80"/>
        <v>0</v>
      </c>
      <c r="AP421" s="1318">
        <f t="shared" si="70"/>
        <v>0</v>
      </c>
      <c r="AQ421" s="1319"/>
      <c r="AR421" s="1139">
        <f t="shared" si="71"/>
        <v>0</v>
      </c>
      <c r="AS421" s="1325">
        <f t="shared" si="72"/>
        <v>0</v>
      </c>
      <c r="AT421" s="1325">
        <f t="shared" si="73"/>
        <v>0</v>
      </c>
      <c r="AU421" s="1325">
        <f t="shared" si="74"/>
        <v>0</v>
      </c>
      <c r="AV421" s="1141">
        <f t="shared" si="75"/>
        <v>0</v>
      </c>
      <c r="AW421" s="1329">
        <v>0</v>
      </c>
      <c r="AX421" s="1141">
        <v>0</v>
      </c>
      <c r="AY421" s="1149">
        <f t="shared" si="76"/>
        <v>0</v>
      </c>
      <c r="AZ421" s="1141">
        <f t="shared" si="77"/>
        <v>0</v>
      </c>
      <c r="BA421" s="1149">
        <f t="shared" si="78"/>
        <v>0</v>
      </c>
      <c r="BB421" s="1141">
        <f t="shared" si="79"/>
        <v>0</v>
      </c>
    </row>
    <row r="422" spans="2:54" ht="14.65" customHeight="1">
      <c r="B422" s="911">
        <v>414</v>
      </c>
      <c r="C422" s="913" t="s">
        <v>3463</v>
      </c>
      <c r="D422" s="931" t="s">
        <v>150</v>
      </c>
      <c r="E422" s="928" t="s">
        <v>7</v>
      </c>
      <c r="F422" s="946" t="s">
        <v>189</v>
      </c>
      <c r="G422" s="946"/>
      <c r="H422" s="946"/>
      <c r="I422" s="946" t="s">
        <v>652</v>
      </c>
      <c r="J422" s="931">
        <v>1248</v>
      </c>
      <c r="K422" s="931"/>
      <c r="L422" s="931" t="s">
        <v>103</v>
      </c>
      <c r="M422" s="931">
        <v>100</v>
      </c>
      <c r="N422" s="947" t="s">
        <v>179</v>
      </c>
      <c r="O422" s="931" t="s">
        <v>180</v>
      </c>
      <c r="P422" s="948" t="s">
        <v>155</v>
      </c>
      <c r="Q422" s="931" t="s">
        <v>71</v>
      </c>
      <c r="R422" s="906" t="s">
        <v>653</v>
      </c>
      <c r="S422" s="906" t="s">
        <v>654</v>
      </c>
      <c r="T422" s="946"/>
      <c r="U422" s="946">
        <v>220</v>
      </c>
      <c r="V422" s="946"/>
      <c r="W422" s="946"/>
      <c r="X422" s="946"/>
      <c r="Y422" s="949"/>
      <c r="Z422" s="954"/>
      <c r="AA422" s="931"/>
      <c r="AB422" s="1313">
        <f t="shared" si="66"/>
        <v>0</v>
      </c>
      <c r="AC422" s="953"/>
      <c r="AD422" s="946"/>
      <c r="AE422" s="946"/>
      <c r="AF422" s="946"/>
      <c r="AG422" s="946"/>
      <c r="AH422" s="955"/>
      <c r="AI422" s="1271"/>
      <c r="AJ422" s="1149">
        <v>0</v>
      </c>
      <c r="AK422" s="1150">
        <v>0</v>
      </c>
      <c r="AL422" s="1149">
        <f t="shared" si="67"/>
        <v>0</v>
      </c>
      <c r="AM422" s="1135">
        <f t="shared" si="68"/>
        <v>0</v>
      </c>
      <c r="AN422" s="1328">
        <f t="shared" si="69"/>
        <v>0</v>
      </c>
      <c r="AO422" s="1127">
        <f t="shared" si="80"/>
        <v>0</v>
      </c>
      <c r="AP422" s="1318">
        <f t="shared" si="70"/>
        <v>0</v>
      </c>
      <c r="AQ422" s="1319"/>
      <c r="AR422" s="1139">
        <f t="shared" si="71"/>
        <v>0</v>
      </c>
      <c r="AS422" s="1325">
        <f t="shared" si="72"/>
        <v>0</v>
      </c>
      <c r="AT422" s="1325">
        <f t="shared" si="73"/>
        <v>0</v>
      </c>
      <c r="AU422" s="1325">
        <f t="shared" si="74"/>
        <v>0</v>
      </c>
      <c r="AV422" s="1141">
        <f t="shared" si="75"/>
        <v>0</v>
      </c>
      <c r="AW422" s="1329">
        <v>0</v>
      </c>
      <c r="AX422" s="1141">
        <v>0</v>
      </c>
      <c r="AY422" s="1149">
        <f t="shared" si="76"/>
        <v>0</v>
      </c>
      <c r="AZ422" s="1141">
        <f t="shared" si="77"/>
        <v>0</v>
      </c>
      <c r="BA422" s="1149">
        <f t="shared" si="78"/>
        <v>0</v>
      </c>
      <c r="BB422" s="1141">
        <f t="shared" si="79"/>
        <v>0</v>
      </c>
    </row>
    <row r="423" spans="2:54" ht="14.65" customHeight="1">
      <c r="B423" s="911">
        <v>415</v>
      </c>
      <c r="C423" s="913" t="s">
        <v>3463</v>
      </c>
      <c r="D423" s="931" t="s">
        <v>150</v>
      </c>
      <c r="E423" s="928" t="s">
        <v>7</v>
      </c>
      <c r="F423" s="946" t="s">
        <v>189</v>
      </c>
      <c r="G423" s="946"/>
      <c r="H423" s="946"/>
      <c r="I423" s="946" t="s">
        <v>655</v>
      </c>
      <c r="J423" s="931">
        <v>1249</v>
      </c>
      <c r="K423" s="931"/>
      <c r="L423" s="931" t="s">
        <v>103</v>
      </c>
      <c r="M423" s="931">
        <v>100</v>
      </c>
      <c r="N423" s="947" t="s">
        <v>179</v>
      </c>
      <c r="O423" s="931" t="s">
        <v>180</v>
      </c>
      <c r="P423" s="948" t="s">
        <v>155</v>
      </c>
      <c r="Q423" s="931" t="s">
        <v>71</v>
      </c>
      <c r="R423" s="906" t="s">
        <v>653</v>
      </c>
      <c r="S423" s="906" t="s">
        <v>656</v>
      </c>
      <c r="T423" s="946"/>
      <c r="U423" s="946">
        <v>220</v>
      </c>
      <c r="V423" s="946"/>
      <c r="W423" s="946"/>
      <c r="X423" s="946"/>
      <c r="Y423" s="949"/>
      <c r="Z423" s="954"/>
      <c r="AA423" s="931"/>
      <c r="AB423" s="1313">
        <f t="shared" si="66"/>
        <v>0</v>
      </c>
      <c r="AC423" s="953"/>
      <c r="AD423" s="946"/>
      <c r="AE423" s="946"/>
      <c r="AF423" s="946"/>
      <c r="AG423" s="946"/>
      <c r="AH423" s="955"/>
      <c r="AI423" s="1271"/>
      <c r="AJ423" s="1149">
        <v>0</v>
      </c>
      <c r="AK423" s="1150">
        <v>0</v>
      </c>
      <c r="AL423" s="1149">
        <f t="shared" si="67"/>
        <v>0</v>
      </c>
      <c r="AM423" s="1135">
        <f t="shared" si="68"/>
        <v>0</v>
      </c>
      <c r="AN423" s="1328">
        <f t="shared" si="69"/>
        <v>0</v>
      </c>
      <c r="AO423" s="1127">
        <f t="shared" si="80"/>
        <v>0</v>
      </c>
      <c r="AP423" s="1318">
        <f t="shared" si="70"/>
        <v>0</v>
      </c>
      <c r="AQ423" s="1319"/>
      <c r="AR423" s="1139">
        <f t="shared" si="71"/>
        <v>0</v>
      </c>
      <c r="AS423" s="1325">
        <f t="shared" si="72"/>
        <v>0</v>
      </c>
      <c r="AT423" s="1325">
        <f t="shared" si="73"/>
        <v>0</v>
      </c>
      <c r="AU423" s="1325">
        <f t="shared" si="74"/>
        <v>0</v>
      </c>
      <c r="AV423" s="1141">
        <f t="shared" si="75"/>
        <v>0</v>
      </c>
      <c r="AW423" s="1329">
        <v>0</v>
      </c>
      <c r="AX423" s="1141">
        <v>0</v>
      </c>
      <c r="AY423" s="1149">
        <f t="shared" si="76"/>
        <v>0</v>
      </c>
      <c r="AZ423" s="1141">
        <f t="shared" si="77"/>
        <v>0</v>
      </c>
      <c r="BA423" s="1149">
        <f t="shared" si="78"/>
        <v>0</v>
      </c>
      <c r="BB423" s="1141">
        <f t="shared" si="79"/>
        <v>0</v>
      </c>
    </row>
    <row r="424" spans="2:54" ht="14.65" customHeight="1">
      <c r="B424" s="911">
        <v>416</v>
      </c>
      <c r="C424" s="913" t="s">
        <v>3463</v>
      </c>
      <c r="D424" s="931" t="s">
        <v>150</v>
      </c>
      <c r="E424" s="928" t="s">
        <v>7</v>
      </c>
      <c r="F424" s="946" t="s">
        <v>189</v>
      </c>
      <c r="G424" s="946"/>
      <c r="H424" s="946"/>
      <c r="I424" s="946" t="s">
        <v>657</v>
      </c>
      <c r="J424" s="931">
        <v>1250</v>
      </c>
      <c r="K424" s="931"/>
      <c r="L424" s="931" t="s">
        <v>103</v>
      </c>
      <c r="M424" s="931">
        <v>100</v>
      </c>
      <c r="N424" s="947" t="s">
        <v>179</v>
      </c>
      <c r="O424" s="931" t="s">
        <v>180</v>
      </c>
      <c r="P424" s="948" t="s">
        <v>155</v>
      </c>
      <c r="Q424" s="931" t="s">
        <v>71</v>
      </c>
      <c r="R424" s="906" t="s">
        <v>653</v>
      </c>
      <c r="S424" s="906" t="s">
        <v>658</v>
      </c>
      <c r="T424" s="946"/>
      <c r="U424" s="946">
        <v>220</v>
      </c>
      <c r="V424" s="946"/>
      <c r="W424" s="946"/>
      <c r="X424" s="946"/>
      <c r="Y424" s="949"/>
      <c r="Z424" s="954"/>
      <c r="AA424" s="931"/>
      <c r="AB424" s="1313">
        <f t="shared" si="66"/>
        <v>0</v>
      </c>
      <c r="AC424" s="953"/>
      <c r="AD424" s="946"/>
      <c r="AE424" s="946"/>
      <c r="AF424" s="946"/>
      <c r="AG424" s="946"/>
      <c r="AH424" s="955"/>
      <c r="AI424" s="1271"/>
      <c r="AJ424" s="1149">
        <v>0</v>
      </c>
      <c r="AK424" s="1150">
        <v>0</v>
      </c>
      <c r="AL424" s="1149">
        <f t="shared" si="67"/>
        <v>0</v>
      </c>
      <c r="AM424" s="1135">
        <f t="shared" si="68"/>
        <v>0</v>
      </c>
      <c r="AN424" s="1328">
        <f t="shared" si="69"/>
        <v>0</v>
      </c>
      <c r="AO424" s="1127">
        <f t="shared" si="80"/>
        <v>0</v>
      </c>
      <c r="AP424" s="1318">
        <f t="shared" si="70"/>
        <v>0</v>
      </c>
      <c r="AQ424" s="1319"/>
      <c r="AR424" s="1139">
        <f t="shared" si="71"/>
        <v>0</v>
      </c>
      <c r="AS424" s="1325">
        <f t="shared" si="72"/>
        <v>0</v>
      </c>
      <c r="AT424" s="1325">
        <f t="shared" si="73"/>
        <v>0</v>
      </c>
      <c r="AU424" s="1325">
        <f t="shared" si="74"/>
        <v>0</v>
      </c>
      <c r="AV424" s="1141">
        <f t="shared" si="75"/>
        <v>0</v>
      </c>
      <c r="AW424" s="1329">
        <v>0</v>
      </c>
      <c r="AX424" s="1141">
        <v>0</v>
      </c>
      <c r="AY424" s="1149">
        <f t="shared" si="76"/>
        <v>0</v>
      </c>
      <c r="AZ424" s="1141">
        <f t="shared" si="77"/>
        <v>0</v>
      </c>
      <c r="BA424" s="1149">
        <f t="shared" si="78"/>
        <v>0</v>
      </c>
      <c r="BB424" s="1141">
        <f t="shared" si="79"/>
        <v>0</v>
      </c>
    </row>
    <row r="425" spans="2:54" ht="14.65" customHeight="1">
      <c r="B425" s="911">
        <v>417</v>
      </c>
      <c r="C425" s="913" t="s">
        <v>3463</v>
      </c>
      <c r="D425" s="931" t="s">
        <v>150</v>
      </c>
      <c r="E425" s="928" t="s">
        <v>7</v>
      </c>
      <c r="F425" s="946" t="s">
        <v>189</v>
      </c>
      <c r="G425" s="946"/>
      <c r="H425" s="946"/>
      <c r="I425" s="946" t="s">
        <v>659</v>
      </c>
      <c r="J425" s="931">
        <v>1251</v>
      </c>
      <c r="K425" s="931"/>
      <c r="L425" s="931" t="s">
        <v>103</v>
      </c>
      <c r="M425" s="931">
        <v>100</v>
      </c>
      <c r="N425" s="947" t="s">
        <v>179</v>
      </c>
      <c r="O425" s="931" t="s">
        <v>180</v>
      </c>
      <c r="P425" s="948" t="s">
        <v>155</v>
      </c>
      <c r="Q425" s="931" t="s">
        <v>71</v>
      </c>
      <c r="R425" s="906" t="s">
        <v>653</v>
      </c>
      <c r="S425" s="906" t="s">
        <v>660</v>
      </c>
      <c r="T425" s="946"/>
      <c r="U425" s="946">
        <v>220</v>
      </c>
      <c r="V425" s="946"/>
      <c r="W425" s="946"/>
      <c r="X425" s="946"/>
      <c r="Y425" s="949"/>
      <c r="Z425" s="954"/>
      <c r="AA425" s="931"/>
      <c r="AB425" s="1313">
        <f t="shared" si="66"/>
        <v>0</v>
      </c>
      <c r="AC425" s="953"/>
      <c r="AD425" s="946"/>
      <c r="AE425" s="946"/>
      <c r="AF425" s="946"/>
      <c r="AG425" s="946"/>
      <c r="AH425" s="955"/>
      <c r="AI425" s="1271"/>
      <c r="AJ425" s="1149">
        <v>0</v>
      </c>
      <c r="AK425" s="1150">
        <v>0</v>
      </c>
      <c r="AL425" s="1149">
        <f t="shared" si="67"/>
        <v>0</v>
      </c>
      <c r="AM425" s="1135">
        <f t="shared" si="68"/>
        <v>0</v>
      </c>
      <c r="AN425" s="1328">
        <f t="shared" si="69"/>
        <v>0</v>
      </c>
      <c r="AO425" s="1127">
        <f t="shared" si="80"/>
        <v>0</v>
      </c>
      <c r="AP425" s="1318">
        <f t="shared" si="70"/>
        <v>0</v>
      </c>
      <c r="AQ425" s="1319"/>
      <c r="AR425" s="1139">
        <f t="shared" si="71"/>
        <v>0</v>
      </c>
      <c r="AS425" s="1325">
        <f t="shared" si="72"/>
        <v>0</v>
      </c>
      <c r="AT425" s="1325">
        <f t="shared" si="73"/>
        <v>0</v>
      </c>
      <c r="AU425" s="1325">
        <f t="shared" si="74"/>
        <v>0</v>
      </c>
      <c r="AV425" s="1141">
        <f t="shared" si="75"/>
        <v>0</v>
      </c>
      <c r="AW425" s="1329">
        <v>0</v>
      </c>
      <c r="AX425" s="1141">
        <v>0</v>
      </c>
      <c r="AY425" s="1149">
        <f t="shared" si="76"/>
        <v>0</v>
      </c>
      <c r="AZ425" s="1141">
        <f t="shared" si="77"/>
        <v>0</v>
      </c>
      <c r="BA425" s="1149">
        <f t="shared" si="78"/>
        <v>0</v>
      </c>
      <c r="BB425" s="1141">
        <f t="shared" si="79"/>
        <v>0</v>
      </c>
    </row>
    <row r="426" spans="2:54" ht="14.65" customHeight="1">
      <c r="B426" s="911">
        <v>418</v>
      </c>
      <c r="C426" s="913" t="s">
        <v>3463</v>
      </c>
      <c r="D426" s="931" t="s">
        <v>150</v>
      </c>
      <c r="E426" s="928" t="s">
        <v>7</v>
      </c>
      <c r="F426" s="946" t="s">
        <v>189</v>
      </c>
      <c r="G426" s="946"/>
      <c r="H426" s="946"/>
      <c r="I426" s="946" t="s">
        <v>661</v>
      </c>
      <c r="J426" s="931">
        <v>1252</v>
      </c>
      <c r="K426" s="931"/>
      <c r="L426" s="931" t="s">
        <v>103</v>
      </c>
      <c r="M426" s="931">
        <v>100</v>
      </c>
      <c r="N426" s="947" t="s">
        <v>179</v>
      </c>
      <c r="O426" s="931" t="s">
        <v>180</v>
      </c>
      <c r="P426" s="948" t="s">
        <v>155</v>
      </c>
      <c r="Q426" s="931" t="s">
        <v>71</v>
      </c>
      <c r="R426" s="906" t="s">
        <v>653</v>
      </c>
      <c r="S426" s="906" t="s">
        <v>662</v>
      </c>
      <c r="T426" s="946"/>
      <c r="U426" s="946">
        <v>220</v>
      </c>
      <c r="V426" s="946"/>
      <c r="W426" s="946"/>
      <c r="X426" s="946"/>
      <c r="Y426" s="949"/>
      <c r="Z426" s="954"/>
      <c r="AA426" s="931"/>
      <c r="AB426" s="1313">
        <f t="shared" si="66"/>
        <v>0</v>
      </c>
      <c r="AC426" s="953"/>
      <c r="AD426" s="946"/>
      <c r="AE426" s="946"/>
      <c r="AF426" s="946"/>
      <c r="AG426" s="946"/>
      <c r="AH426" s="955"/>
      <c r="AI426" s="1271"/>
      <c r="AJ426" s="1149">
        <v>0</v>
      </c>
      <c r="AK426" s="1150">
        <v>0</v>
      </c>
      <c r="AL426" s="1149">
        <f t="shared" si="67"/>
        <v>0</v>
      </c>
      <c r="AM426" s="1135">
        <f t="shared" si="68"/>
        <v>0</v>
      </c>
      <c r="AN426" s="1328">
        <f t="shared" si="69"/>
        <v>0</v>
      </c>
      <c r="AO426" s="1127">
        <f t="shared" si="80"/>
        <v>0</v>
      </c>
      <c r="AP426" s="1318">
        <f t="shared" si="70"/>
        <v>0</v>
      </c>
      <c r="AQ426" s="1319"/>
      <c r="AR426" s="1139">
        <f t="shared" si="71"/>
        <v>0</v>
      </c>
      <c r="AS426" s="1325">
        <f t="shared" si="72"/>
        <v>0</v>
      </c>
      <c r="AT426" s="1325">
        <f t="shared" si="73"/>
        <v>0</v>
      </c>
      <c r="AU426" s="1325">
        <f t="shared" si="74"/>
        <v>0</v>
      </c>
      <c r="AV426" s="1141">
        <f t="shared" si="75"/>
        <v>0</v>
      </c>
      <c r="AW426" s="1329">
        <v>0</v>
      </c>
      <c r="AX426" s="1141">
        <v>0</v>
      </c>
      <c r="AY426" s="1149">
        <f t="shared" si="76"/>
        <v>0</v>
      </c>
      <c r="AZ426" s="1141">
        <f t="shared" si="77"/>
        <v>0</v>
      </c>
      <c r="BA426" s="1149">
        <f t="shared" si="78"/>
        <v>0</v>
      </c>
      <c r="BB426" s="1141">
        <f t="shared" si="79"/>
        <v>0</v>
      </c>
    </row>
    <row r="427" spans="2:54" ht="14.65" customHeight="1">
      <c r="B427" s="911">
        <v>419</v>
      </c>
      <c r="C427" s="913" t="s">
        <v>3463</v>
      </c>
      <c r="D427" s="931" t="s">
        <v>150</v>
      </c>
      <c r="E427" s="928" t="s">
        <v>7</v>
      </c>
      <c r="F427" s="946" t="s">
        <v>189</v>
      </c>
      <c r="G427" s="946"/>
      <c r="H427" s="946"/>
      <c r="I427" s="946" t="s">
        <v>663</v>
      </c>
      <c r="J427" s="931">
        <v>1253</v>
      </c>
      <c r="K427" s="931"/>
      <c r="L427" s="931" t="s">
        <v>103</v>
      </c>
      <c r="M427" s="931">
        <v>100</v>
      </c>
      <c r="N427" s="947" t="s">
        <v>179</v>
      </c>
      <c r="O427" s="931" t="s">
        <v>180</v>
      </c>
      <c r="P427" s="948" t="s">
        <v>155</v>
      </c>
      <c r="Q427" s="931" t="s">
        <v>71</v>
      </c>
      <c r="R427" s="906" t="s">
        <v>653</v>
      </c>
      <c r="S427" s="906" t="s">
        <v>664</v>
      </c>
      <c r="T427" s="946"/>
      <c r="U427" s="946">
        <v>220</v>
      </c>
      <c r="V427" s="946"/>
      <c r="W427" s="946"/>
      <c r="X427" s="946"/>
      <c r="Y427" s="949"/>
      <c r="Z427" s="954"/>
      <c r="AA427" s="931"/>
      <c r="AB427" s="1313">
        <f t="shared" si="66"/>
        <v>0</v>
      </c>
      <c r="AC427" s="953"/>
      <c r="AD427" s="946"/>
      <c r="AE427" s="946"/>
      <c r="AF427" s="946"/>
      <c r="AG427" s="946"/>
      <c r="AH427" s="955"/>
      <c r="AI427" s="1271"/>
      <c r="AJ427" s="1149">
        <v>0</v>
      </c>
      <c r="AK427" s="1150">
        <v>0</v>
      </c>
      <c r="AL427" s="1149">
        <f t="shared" si="67"/>
        <v>0</v>
      </c>
      <c r="AM427" s="1135">
        <f t="shared" si="68"/>
        <v>0</v>
      </c>
      <c r="AN427" s="1328">
        <f t="shared" si="69"/>
        <v>0</v>
      </c>
      <c r="AO427" s="1127">
        <f t="shared" si="80"/>
        <v>0</v>
      </c>
      <c r="AP427" s="1318">
        <f t="shared" si="70"/>
        <v>0</v>
      </c>
      <c r="AQ427" s="1319"/>
      <c r="AR427" s="1139">
        <f t="shared" si="71"/>
        <v>0</v>
      </c>
      <c r="AS427" s="1325">
        <f t="shared" si="72"/>
        <v>0</v>
      </c>
      <c r="AT427" s="1325">
        <f t="shared" si="73"/>
        <v>0</v>
      </c>
      <c r="AU427" s="1325">
        <f t="shared" si="74"/>
        <v>0</v>
      </c>
      <c r="AV427" s="1141">
        <f t="shared" si="75"/>
        <v>0</v>
      </c>
      <c r="AW427" s="1329">
        <v>0</v>
      </c>
      <c r="AX427" s="1141">
        <v>0</v>
      </c>
      <c r="AY427" s="1149">
        <f t="shared" si="76"/>
        <v>0</v>
      </c>
      <c r="AZ427" s="1141">
        <f t="shared" si="77"/>
        <v>0</v>
      </c>
      <c r="BA427" s="1149">
        <f t="shared" si="78"/>
        <v>0</v>
      </c>
      <c r="BB427" s="1141">
        <f t="shared" si="79"/>
        <v>0</v>
      </c>
    </row>
    <row r="428" spans="2:54" ht="14.65" customHeight="1">
      <c r="B428" s="911">
        <v>420</v>
      </c>
      <c r="C428" s="913" t="s">
        <v>3463</v>
      </c>
      <c r="D428" s="931" t="s">
        <v>150</v>
      </c>
      <c r="E428" s="928" t="s">
        <v>7</v>
      </c>
      <c r="F428" s="946" t="s">
        <v>189</v>
      </c>
      <c r="G428" s="946"/>
      <c r="H428" s="946"/>
      <c r="I428" s="946" t="s">
        <v>665</v>
      </c>
      <c r="J428" s="931">
        <v>1254</v>
      </c>
      <c r="K428" s="931"/>
      <c r="L428" s="931" t="s">
        <v>103</v>
      </c>
      <c r="M428" s="931">
        <v>100</v>
      </c>
      <c r="N428" s="947" t="s">
        <v>179</v>
      </c>
      <c r="O428" s="931" t="s">
        <v>180</v>
      </c>
      <c r="P428" s="948" t="s">
        <v>155</v>
      </c>
      <c r="Q428" s="931" t="s">
        <v>71</v>
      </c>
      <c r="R428" s="906" t="s">
        <v>653</v>
      </c>
      <c r="S428" s="906" t="s">
        <v>666</v>
      </c>
      <c r="T428" s="946"/>
      <c r="U428" s="946">
        <v>220</v>
      </c>
      <c r="V428" s="946"/>
      <c r="W428" s="946"/>
      <c r="X428" s="946"/>
      <c r="Y428" s="949"/>
      <c r="Z428" s="954"/>
      <c r="AA428" s="931">
        <v>4000</v>
      </c>
      <c r="AB428" s="1313">
        <v>4</v>
      </c>
      <c r="AC428" s="953">
        <v>4</v>
      </c>
      <c r="AD428" s="946">
        <v>4</v>
      </c>
      <c r="AE428" s="946">
        <v>4</v>
      </c>
      <c r="AF428" s="946">
        <v>4</v>
      </c>
      <c r="AG428" s="946">
        <v>4</v>
      </c>
      <c r="AH428" s="955">
        <v>4</v>
      </c>
      <c r="AI428" s="1271"/>
      <c r="AJ428" s="1149">
        <v>0.99999999999999989</v>
      </c>
      <c r="AK428" s="1150">
        <v>3.9999999999999996</v>
      </c>
      <c r="AL428" s="1149">
        <f t="shared" si="67"/>
        <v>0</v>
      </c>
      <c r="AM428" s="1135">
        <f t="shared" si="68"/>
        <v>0</v>
      </c>
      <c r="AN428" s="1328">
        <f t="shared" si="69"/>
        <v>0.99999999999999989</v>
      </c>
      <c r="AO428" s="1127">
        <f t="shared" si="80"/>
        <v>3.9999999999999996</v>
      </c>
      <c r="AP428" s="1318">
        <f t="shared" si="70"/>
        <v>0</v>
      </c>
      <c r="AQ428" s="1319"/>
      <c r="AR428" s="1139">
        <f t="shared" si="71"/>
        <v>4</v>
      </c>
      <c r="AS428" s="1325">
        <f t="shared" si="72"/>
        <v>4</v>
      </c>
      <c r="AT428" s="1325">
        <f t="shared" si="73"/>
        <v>4</v>
      </c>
      <c r="AU428" s="1325">
        <f t="shared" si="74"/>
        <v>4</v>
      </c>
      <c r="AV428" s="1141">
        <f t="shared" si="75"/>
        <v>4</v>
      </c>
      <c r="AW428" s="1329">
        <v>0.39999999999999997</v>
      </c>
      <c r="AX428" s="1141">
        <v>1.4</v>
      </c>
      <c r="AY428" s="1149">
        <f t="shared" si="76"/>
        <v>0.60000000000000009</v>
      </c>
      <c r="AZ428" s="1141">
        <f t="shared" si="77"/>
        <v>2.6</v>
      </c>
      <c r="BA428" s="1149">
        <f t="shared" si="78"/>
        <v>1</v>
      </c>
      <c r="BB428" s="1141">
        <f t="shared" si="79"/>
        <v>4</v>
      </c>
    </row>
    <row r="429" spans="2:54" ht="14.65" customHeight="1">
      <c r="B429" s="911">
        <v>421</v>
      </c>
      <c r="C429" s="913" t="s">
        <v>3463</v>
      </c>
      <c r="D429" s="931" t="s">
        <v>150</v>
      </c>
      <c r="E429" s="928" t="s">
        <v>7</v>
      </c>
      <c r="F429" s="946" t="s">
        <v>189</v>
      </c>
      <c r="G429" s="946"/>
      <c r="H429" s="946"/>
      <c r="I429" s="946" t="s">
        <v>667</v>
      </c>
      <c r="J429" s="931">
        <v>1255</v>
      </c>
      <c r="K429" s="931"/>
      <c r="L429" s="931" t="s">
        <v>103</v>
      </c>
      <c r="M429" s="931">
        <v>100</v>
      </c>
      <c r="N429" s="947" t="s">
        <v>179</v>
      </c>
      <c r="O429" s="931" t="s">
        <v>180</v>
      </c>
      <c r="P429" s="948" t="s">
        <v>155</v>
      </c>
      <c r="Q429" s="931" t="s">
        <v>71</v>
      </c>
      <c r="R429" s="906" t="s">
        <v>653</v>
      </c>
      <c r="S429" s="906" t="s">
        <v>668</v>
      </c>
      <c r="T429" s="946"/>
      <c r="U429" s="946">
        <v>220</v>
      </c>
      <c r="V429" s="946"/>
      <c r="W429" s="946"/>
      <c r="X429" s="946"/>
      <c r="Y429" s="949"/>
      <c r="Z429" s="954"/>
      <c r="AA429" s="931">
        <v>4000</v>
      </c>
      <c r="AB429" s="1313">
        <f t="shared" si="66"/>
        <v>4</v>
      </c>
      <c r="AC429" s="953">
        <v>4</v>
      </c>
      <c r="AD429" s="946">
        <v>4</v>
      </c>
      <c r="AE429" s="946">
        <v>4</v>
      </c>
      <c r="AF429" s="946">
        <v>4</v>
      </c>
      <c r="AG429" s="946">
        <v>4</v>
      </c>
      <c r="AH429" s="955">
        <v>4</v>
      </c>
      <c r="AI429" s="1271"/>
      <c r="AJ429" s="1149">
        <v>0.99999999999999989</v>
      </c>
      <c r="AK429" s="1150">
        <v>3.9999999999999996</v>
      </c>
      <c r="AL429" s="1149">
        <f t="shared" si="67"/>
        <v>0</v>
      </c>
      <c r="AM429" s="1135">
        <f t="shared" si="68"/>
        <v>0</v>
      </c>
      <c r="AN429" s="1328">
        <f t="shared" si="69"/>
        <v>0.99999999999999989</v>
      </c>
      <c r="AO429" s="1127">
        <f t="shared" si="80"/>
        <v>3.9999999999999996</v>
      </c>
      <c r="AP429" s="1318">
        <f t="shared" si="70"/>
        <v>0</v>
      </c>
      <c r="AQ429" s="1319"/>
      <c r="AR429" s="1139">
        <f t="shared" si="71"/>
        <v>4</v>
      </c>
      <c r="AS429" s="1325">
        <f t="shared" si="72"/>
        <v>4</v>
      </c>
      <c r="AT429" s="1325">
        <f t="shared" si="73"/>
        <v>4</v>
      </c>
      <c r="AU429" s="1325">
        <f t="shared" si="74"/>
        <v>4</v>
      </c>
      <c r="AV429" s="1141">
        <f t="shared" si="75"/>
        <v>4</v>
      </c>
      <c r="AW429" s="1329">
        <v>0</v>
      </c>
      <c r="AX429" s="1141">
        <v>0</v>
      </c>
      <c r="AY429" s="1149">
        <f t="shared" si="76"/>
        <v>1</v>
      </c>
      <c r="AZ429" s="1141">
        <f t="shared" si="77"/>
        <v>4</v>
      </c>
      <c r="BA429" s="1149">
        <f t="shared" si="78"/>
        <v>1</v>
      </c>
      <c r="BB429" s="1141">
        <f t="shared" si="79"/>
        <v>4</v>
      </c>
    </row>
    <row r="430" spans="2:54" ht="14.65" customHeight="1">
      <c r="B430" s="911">
        <v>422</v>
      </c>
      <c r="C430" s="913" t="s">
        <v>3463</v>
      </c>
      <c r="D430" s="931" t="s">
        <v>150</v>
      </c>
      <c r="E430" s="928" t="s">
        <v>7</v>
      </c>
      <c r="F430" s="946" t="s">
        <v>183</v>
      </c>
      <c r="G430" s="946"/>
      <c r="H430" s="946"/>
      <c r="I430" s="946" t="s">
        <v>669</v>
      </c>
      <c r="J430" s="931">
        <v>1256</v>
      </c>
      <c r="K430" s="931"/>
      <c r="L430" s="931" t="s">
        <v>103</v>
      </c>
      <c r="M430" s="931">
        <v>100</v>
      </c>
      <c r="N430" s="947" t="s">
        <v>179</v>
      </c>
      <c r="O430" s="931" t="s">
        <v>180</v>
      </c>
      <c r="P430" s="948" t="s">
        <v>155</v>
      </c>
      <c r="Q430" s="931" t="s">
        <v>71</v>
      </c>
      <c r="R430" s="906" t="s">
        <v>418</v>
      </c>
      <c r="S430" s="906" t="s">
        <v>670</v>
      </c>
      <c r="T430" s="946"/>
      <c r="U430" s="946">
        <v>220</v>
      </c>
      <c r="V430" s="946"/>
      <c r="W430" s="946"/>
      <c r="X430" s="946"/>
      <c r="Y430" s="949"/>
      <c r="Z430" s="954"/>
      <c r="AA430" s="931">
        <v>3600</v>
      </c>
      <c r="AB430" s="1313">
        <v>4</v>
      </c>
      <c r="AC430" s="953">
        <v>4</v>
      </c>
      <c r="AD430" s="946">
        <v>4</v>
      </c>
      <c r="AE430" s="946">
        <v>4</v>
      </c>
      <c r="AF430" s="946">
        <v>4</v>
      </c>
      <c r="AG430" s="946">
        <v>4</v>
      </c>
      <c r="AH430" s="955">
        <v>4</v>
      </c>
      <c r="AI430" s="1271"/>
      <c r="AJ430" s="1149">
        <v>0.99999999999999989</v>
      </c>
      <c r="AK430" s="1150">
        <v>3.9999999999999996</v>
      </c>
      <c r="AL430" s="1149">
        <f t="shared" si="67"/>
        <v>0</v>
      </c>
      <c r="AM430" s="1135">
        <f t="shared" si="68"/>
        <v>0</v>
      </c>
      <c r="AN430" s="1328">
        <f t="shared" si="69"/>
        <v>0.99999999999999989</v>
      </c>
      <c r="AO430" s="1127">
        <f t="shared" si="80"/>
        <v>3.9999999999999996</v>
      </c>
      <c r="AP430" s="1318">
        <f t="shared" si="70"/>
        <v>0</v>
      </c>
      <c r="AQ430" s="1319"/>
      <c r="AR430" s="1139">
        <f t="shared" si="71"/>
        <v>4</v>
      </c>
      <c r="AS430" s="1325">
        <f t="shared" si="72"/>
        <v>4</v>
      </c>
      <c r="AT430" s="1325">
        <f t="shared" si="73"/>
        <v>4</v>
      </c>
      <c r="AU430" s="1325">
        <f t="shared" si="74"/>
        <v>4</v>
      </c>
      <c r="AV430" s="1141">
        <f t="shared" si="75"/>
        <v>4</v>
      </c>
      <c r="AW430" s="1329">
        <v>1</v>
      </c>
      <c r="AX430" s="1141">
        <v>4</v>
      </c>
      <c r="AY430" s="1149">
        <f t="shared" si="76"/>
        <v>0</v>
      </c>
      <c r="AZ430" s="1141">
        <f t="shared" si="77"/>
        <v>0</v>
      </c>
      <c r="BA430" s="1149">
        <f t="shared" si="78"/>
        <v>1</v>
      </c>
      <c r="BB430" s="1141">
        <f t="shared" si="79"/>
        <v>4</v>
      </c>
    </row>
    <row r="431" spans="2:54" ht="14.65" customHeight="1">
      <c r="B431" s="911">
        <v>423</v>
      </c>
      <c r="C431" s="913" t="s">
        <v>3463</v>
      </c>
      <c r="D431" s="931" t="s">
        <v>150</v>
      </c>
      <c r="E431" s="928" t="s">
        <v>7</v>
      </c>
      <c r="F431" s="946"/>
      <c r="G431" s="946"/>
      <c r="H431" s="946"/>
      <c r="I431" s="946" t="s">
        <v>669</v>
      </c>
      <c r="J431" s="931">
        <v>1256</v>
      </c>
      <c r="K431" s="931"/>
      <c r="L431" s="931" t="s">
        <v>3773</v>
      </c>
      <c r="M431" s="931"/>
      <c r="N431" s="947"/>
      <c r="O431" s="931"/>
      <c r="P431" s="948"/>
      <c r="Q431" s="931"/>
      <c r="R431" s="906"/>
      <c r="S431" s="906"/>
      <c r="T431" s="946"/>
      <c r="U431" s="946"/>
      <c r="V431" s="946"/>
      <c r="W431" s="946"/>
      <c r="X431" s="946"/>
      <c r="Y431" s="949"/>
      <c r="Z431" s="954"/>
      <c r="AA431" s="931">
        <v>1000</v>
      </c>
      <c r="AB431" s="1313">
        <f t="shared" si="66"/>
        <v>1</v>
      </c>
      <c r="AC431" s="953"/>
      <c r="AD431" s="946"/>
      <c r="AE431" s="946"/>
      <c r="AF431" s="946"/>
      <c r="AG431" s="946"/>
      <c r="AH431" s="955"/>
      <c r="AI431" s="1271"/>
      <c r="AJ431" s="1149">
        <v>0</v>
      </c>
      <c r="AK431" s="1150"/>
      <c r="AL431" s="1149">
        <f t="shared" si="67"/>
        <v>0</v>
      </c>
      <c r="AM431" s="1135">
        <f t="shared" si="68"/>
        <v>0</v>
      </c>
      <c r="AN431" s="1328">
        <f t="shared" si="69"/>
        <v>0</v>
      </c>
      <c r="AO431" s="1127"/>
      <c r="AP431" s="1318">
        <f t="shared" si="70"/>
        <v>0</v>
      </c>
      <c r="AQ431" s="1319"/>
      <c r="AR431" s="1139">
        <f t="shared" si="71"/>
        <v>0</v>
      </c>
      <c r="AS431" s="1325">
        <f t="shared" si="72"/>
        <v>0</v>
      </c>
      <c r="AT431" s="1325">
        <f t="shared" si="73"/>
        <v>0</v>
      </c>
      <c r="AU431" s="1325">
        <f t="shared" si="74"/>
        <v>0</v>
      </c>
      <c r="AV431" s="1141">
        <f t="shared" si="75"/>
        <v>0</v>
      </c>
      <c r="AW431" s="1329">
        <v>0</v>
      </c>
      <c r="AX431" s="1141">
        <v>0</v>
      </c>
      <c r="AY431" s="1149">
        <f t="shared" si="76"/>
        <v>0</v>
      </c>
      <c r="AZ431" s="1141">
        <f t="shared" si="77"/>
        <v>0</v>
      </c>
      <c r="BA431" s="1149">
        <f t="shared" si="78"/>
        <v>0</v>
      </c>
      <c r="BB431" s="1141">
        <f t="shared" si="79"/>
        <v>0</v>
      </c>
    </row>
    <row r="432" spans="2:54" ht="14.65" customHeight="1">
      <c r="B432" s="911">
        <v>424</v>
      </c>
      <c r="C432" s="913" t="s">
        <v>3042</v>
      </c>
      <c r="D432" s="931" t="s">
        <v>150</v>
      </c>
      <c r="E432" s="928" t="s">
        <v>7</v>
      </c>
      <c r="F432" s="946" t="s">
        <v>183</v>
      </c>
      <c r="G432" s="946"/>
      <c r="H432" s="946"/>
      <c r="I432" s="946" t="s">
        <v>669</v>
      </c>
      <c r="J432" s="931">
        <v>1256</v>
      </c>
      <c r="K432" s="931"/>
      <c r="L432" s="931" t="s">
        <v>3544</v>
      </c>
      <c r="M432" s="931">
        <v>40</v>
      </c>
      <c r="N432" s="947" t="s">
        <v>179</v>
      </c>
      <c r="O432" s="931" t="s">
        <v>180</v>
      </c>
      <c r="P432" s="948" t="s">
        <v>155</v>
      </c>
      <c r="Q432" s="931" t="s">
        <v>71</v>
      </c>
      <c r="R432" s="906" t="s">
        <v>418</v>
      </c>
      <c r="S432" s="906" t="s">
        <v>672</v>
      </c>
      <c r="T432" s="946"/>
      <c r="U432" s="946">
        <v>220</v>
      </c>
      <c r="V432" s="946"/>
      <c r="W432" s="946"/>
      <c r="X432" s="946"/>
      <c r="Y432" s="949"/>
      <c r="Z432" s="954"/>
      <c r="AA432" s="931">
        <v>1000</v>
      </c>
      <c r="AB432" s="1313">
        <f t="shared" si="66"/>
        <v>1</v>
      </c>
      <c r="AC432" s="953"/>
      <c r="AD432" s="946"/>
      <c r="AE432" s="946"/>
      <c r="AF432" s="946"/>
      <c r="AG432" s="946"/>
      <c r="AH432" s="955"/>
      <c r="AI432" s="1271">
        <f>+VLOOKUP(C432,Itemizado_Piping!$C:$K,9,FALSE)</f>
        <v>2.573</v>
      </c>
      <c r="AJ432" s="1149">
        <v>0</v>
      </c>
      <c r="AK432" s="1150">
        <v>0</v>
      </c>
      <c r="AL432" s="1149">
        <f t="shared" si="67"/>
        <v>0</v>
      </c>
      <c r="AM432" s="1135">
        <f t="shared" si="68"/>
        <v>0</v>
      </c>
      <c r="AN432" s="1328">
        <f t="shared" si="69"/>
        <v>0</v>
      </c>
      <c r="AO432" s="1127">
        <f>SUMPRODUCT(AC432:AH432,$AC$4:$AH$4)</f>
        <v>0</v>
      </c>
      <c r="AP432" s="1318">
        <f t="shared" si="70"/>
        <v>0</v>
      </c>
      <c r="AQ432" s="1319"/>
      <c r="AR432" s="1139">
        <f t="shared" si="71"/>
        <v>0</v>
      </c>
      <c r="AS432" s="1325">
        <f t="shared" si="72"/>
        <v>0</v>
      </c>
      <c r="AT432" s="1325">
        <f t="shared" si="73"/>
        <v>0</v>
      </c>
      <c r="AU432" s="1325">
        <f t="shared" si="74"/>
        <v>0</v>
      </c>
      <c r="AV432" s="1141">
        <f t="shared" si="75"/>
        <v>0</v>
      </c>
      <c r="AW432" s="1329">
        <v>0</v>
      </c>
      <c r="AX432" s="1141">
        <v>0</v>
      </c>
      <c r="AY432" s="1149">
        <f t="shared" si="76"/>
        <v>0</v>
      </c>
      <c r="AZ432" s="1141">
        <f t="shared" si="77"/>
        <v>0</v>
      </c>
      <c r="BA432" s="1149">
        <f t="shared" si="78"/>
        <v>0</v>
      </c>
      <c r="BB432" s="1141">
        <f t="shared" si="79"/>
        <v>0</v>
      </c>
    </row>
    <row r="433" spans="2:54" ht="14.65" customHeight="1">
      <c r="B433" s="911">
        <v>425</v>
      </c>
      <c r="C433" s="913" t="s">
        <v>3463</v>
      </c>
      <c r="D433" s="931" t="s">
        <v>150</v>
      </c>
      <c r="E433" s="928" t="s">
        <v>7</v>
      </c>
      <c r="F433" s="946"/>
      <c r="G433" s="946"/>
      <c r="H433" s="946"/>
      <c r="I433" s="946" t="s">
        <v>1667</v>
      </c>
      <c r="J433" s="931">
        <v>1257</v>
      </c>
      <c r="K433" s="931"/>
      <c r="L433" s="931" t="s">
        <v>103</v>
      </c>
      <c r="M433" s="931">
        <v>100</v>
      </c>
      <c r="N433" s="947"/>
      <c r="O433" s="931"/>
      <c r="P433" s="948"/>
      <c r="Q433" s="931"/>
      <c r="R433" s="906"/>
      <c r="S433" s="906"/>
      <c r="T433" s="946"/>
      <c r="U433" s="946"/>
      <c r="V433" s="946"/>
      <c r="W433" s="946"/>
      <c r="X433" s="946"/>
      <c r="Y433" s="949"/>
      <c r="Z433" s="954"/>
      <c r="AA433" s="931">
        <v>4000</v>
      </c>
      <c r="AB433" s="1313">
        <f t="shared" si="66"/>
        <v>4</v>
      </c>
      <c r="AC433" s="953">
        <v>4</v>
      </c>
      <c r="AD433" s="946">
        <v>4</v>
      </c>
      <c r="AE433" s="946">
        <v>4</v>
      </c>
      <c r="AF433" s="946">
        <v>4</v>
      </c>
      <c r="AG433" s="946">
        <v>4</v>
      </c>
      <c r="AH433" s="955">
        <v>4</v>
      </c>
      <c r="AI433" s="1271"/>
      <c r="AJ433" s="1149">
        <v>0</v>
      </c>
      <c r="AK433" s="1150"/>
      <c r="AL433" s="1149">
        <f t="shared" si="67"/>
        <v>0</v>
      </c>
      <c r="AM433" s="1135">
        <f t="shared" si="68"/>
        <v>0</v>
      </c>
      <c r="AN433" s="1328">
        <f t="shared" si="69"/>
        <v>0</v>
      </c>
      <c r="AO433" s="1127"/>
      <c r="AP433" s="1318">
        <f t="shared" si="70"/>
        <v>0</v>
      </c>
      <c r="AQ433" s="1319"/>
      <c r="AR433" s="1139">
        <f t="shared" si="71"/>
        <v>4</v>
      </c>
      <c r="AS433" s="1325">
        <f t="shared" si="72"/>
        <v>4</v>
      </c>
      <c r="AT433" s="1325">
        <f t="shared" si="73"/>
        <v>4</v>
      </c>
      <c r="AU433" s="1325">
        <f t="shared" si="74"/>
        <v>4</v>
      </c>
      <c r="AV433" s="1141">
        <f t="shared" si="75"/>
        <v>4</v>
      </c>
      <c r="AW433" s="1329">
        <v>1</v>
      </c>
      <c r="AX433" s="1141">
        <v>4</v>
      </c>
      <c r="AY433" s="1149">
        <f t="shared" si="76"/>
        <v>0</v>
      </c>
      <c r="AZ433" s="1141">
        <f t="shared" si="77"/>
        <v>0</v>
      </c>
      <c r="BA433" s="1149">
        <f t="shared" si="78"/>
        <v>1</v>
      </c>
      <c r="BB433" s="1141">
        <f t="shared" si="79"/>
        <v>4</v>
      </c>
    </row>
    <row r="434" spans="2:54" ht="14.65" customHeight="1">
      <c r="B434" s="911">
        <v>426</v>
      </c>
      <c r="C434" s="913" t="s">
        <v>3463</v>
      </c>
      <c r="D434" s="931" t="s">
        <v>150</v>
      </c>
      <c r="E434" s="928" t="s">
        <v>7</v>
      </c>
      <c r="F434" s="946"/>
      <c r="G434" s="946"/>
      <c r="H434" s="946"/>
      <c r="I434" s="946" t="s">
        <v>1667</v>
      </c>
      <c r="J434" s="931">
        <v>1257</v>
      </c>
      <c r="K434" s="931"/>
      <c r="L434" s="931" t="s">
        <v>3773</v>
      </c>
      <c r="M434" s="931"/>
      <c r="N434" s="947"/>
      <c r="O434" s="931"/>
      <c r="P434" s="948"/>
      <c r="Q434" s="931"/>
      <c r="R434" s="906"/>
      <c r="S434" s="906"/>
      <c r="T434" s="946"/>
      <c r="U434" s="946"/>
      <c r="V434" s="946"/>
      <c r="W434" s="946"/>
      <c r="X434" s="946"/>
      <c r="Y434" s="949"/>
      <c r="Z434" s="954"/>
      <c r="AA434" s="931">
        <v>1000</v>
      </c>
      <c r="AB434" s="1313">
        <f t="shared" si="66"/>
        <v>1</v>
      </c>
      <c r="AC434" s="953"/>
      <c r="AD434" s="946"/>
      <c r="AE434" s="946"/>
      <c r="AF434" s="946"/>
      <c r="AG434" s="946"/>
      <c r="AH434" s="955"/>
      <c r="AI434" s="1271"/>
      <c r="AJ434" s="1149">
        <v>0</v>
      </c>
      <c r="AK434" s="1150"/>
      <c r="AL434" s="1149">
        <f t="shared" si="67"/>
        <v>0</v>
      </c>
      <c r="AM434" s="1135">
        <f t="shared" si="68"/>
        <v>0</v>
      </c>
      <c r="AN434" s="1328">
        <f t="shared" si="69"/>
        <v>0</v>
      </c>
      <c r="AO434" s="1127"/>
      <c r="AP434" s="1318">
        <f t="shared" si="70"/>
        <v>0</v>
      </c>
      <c r="AQ434" s="1319"/>
      <c r="AR434" s="1139">
        <f t="shared" si="71"/>
        <v>0</v>
      </c>
      <c r="AS434" s="1325">
        <f t="shared" si="72"/>
        <v>0</v>
      </c>
      <c r="AT434" s="1325">
        <f t="shared" si="73"/>
        <v>0</v>
      </c>
      <c r="AU434" s="1325">
        <f t="shared" si="74"/>
        <v>0</v>
      </c>
      <c r="AV434" s="1141">
        <f t="shared" si="75"/>
        <v>0</v>
      </c>
      <c r="AW434" s="1329">
        <v>0</v>
      </c>
      <c r="AX434" s="1141">
        <v>0</v>
      </c>
      <c r="AY434" s="1149">
        <f t="shared" si="76"/>
        <v>0</v>
      </c>
      <c r="AZ434" s="1141">
        <f t="shared" si="77"/>
        <v>0</v>
      </c>
      <c r="BA434" s="1149">
        <f t="shared" si="78"/>
        <v>0</v>
      </c>
      <c r="BB434" s="1141">
        <f t="shared" si="79"/>
        <v>0</v>
      </c>
    </row>
    <row r="435" spans="2:54" ht="14.65" customHeight="1">
      <c r="B435" s="911">
        <v>427</v>
      </c>
      <c r="C435" s="913" t="s">
        <v>3042</v>
      </c>
      <c r="D435" s="931" t="s">
        <v>150</v>
      </c>
      <c r="E435" s="928" t="s">
        <v>7</v>
      </c>
      <c r="F435" s="946"/>
      <c r="G435" s="946"/>
      <c r="H435" s="946"/>
      <c r="I435" s="946" t="s">
        <v>1667</v>
      </c>
      <c r="J435" s="931">
        <v>1257</v>
      </c>
      <c r="K435" s="931"/>
      <c r="L435" s="931" t="s">
        <v>3544</v>
      </c>
      <c r="M435" s="931">
        <v>40</v>
      </c>
      <c r="N435" s="947"/>
      <c r="O435" s="931"/>
      <c r="P435" s="948"/>
      <c r="Q435" s="931"/>
      <c r="R435" s="906"/>
      <c r="S435" s="906"/>
      <c r="T435" s="946"/>
      <c r="U435" s="946"/>
      <c r="V435" s="946"/>
      <c r="W435" s="946"/>
      <c r="X435" s="946"/>
      <c r="Y435" s="949"/>
      <c r="Z435" s="954"/>
      <c r="AA435" s="931">
        <v>1000</v>
      </c>
      <c r="AB435" s="1313">
        <f t="shared" si="66"/>
        <v>1</v>
      </c>
      <c r="AC435" s="953"/>
      <c r="AD435" s="946"/>
      <c r="AE435" s="946"/>
      <c r="AF435" s="946"/>
      <c r="AG435" s="946"/>
      <c r="AH435" s="955"/>
      <c r="AI435" s="1271">
        <f>+VLOOKUP(C435,Itemizado_Piping!$C:$K,9,FALSE)</f>
        <v>2.573</v>
      </c>
      <c r="AJ435" s="1149">
        <v>0</v>
      </c>
      <c r="AK435" s="1150"/>
      <c r="AL435" s="1149">
        <f t="shared" si="67"/>
        <v>0</v>
      </c>
      <c r="AM435" s="1135">
        <f t="shared" si="68"/>
        <v>0</v>
      </c>
      <c r="AN435" s="1328">
        <f t="shared" si="69"/>
        <v>0</v>
      </c>
      <c r="AO435" s="1127"/>
      <c r="AP435" s="1318">
        <f t="shared" si="70"/>
        <v>0</v>
      </c>
      <c r="AQ435" s="1319"/>
      <c r="AR435" s="1139">
        <f t="shared" si="71"/>
        <v>0</v>
      </c>
      <c r="AS435" s="1325">
        <f t="shared" si="72"/>
        <v>0</v>
      </c>
      <c r="AT435" s="1325">
        <f t="shared" si="73"/>
        <v>0</v>
      </c>
      <c r="AU435" s="1325">
        <f t="shared" si="74"/>
        <v>0</v>
      </c>
      <c r="AV435" s="1141">
        <f t="shared" si="75"/>
        <v>0</v>
      </c>
      <c r="AW435" s="1329">
        <v>0</v>
      </c>
      <c r="AX435" s="1141">
        <v>0</v>
      </c>
      <c r="AY435" s="1149">
        <f t="shared" si="76"/>
        <v>0</v>
      </c>
      <c r="AZ435" s="1141">
        <f t="shared" si="77"/>
        <v>0</v>
      </c>
      <c r="BA435" s="1149">
        <f t="shared" si="78"/>
        <v>0</v>
      </c>
      <c r="BB435" s="1141">
        <f t="shared" si="79"/>
        <v>0</v>
      </c>
    </row>
    <row r="436" spans="2:54" ht="14.65" customHeight="1">
      <c r="B436" s="911">
        <v>428</v>
      </c>
      <c r="C436" s="913" t="s">
        <v>3463</v>
      </c>
      <c r="D436" s="931" t="s">
        <v>150</v>
      </c>
      <c r="E436" s="928" t="s">
        <v>7</v>
      </c>
      <c r="F436" s="946" t="s">
        <v>183</v>
      </c>
      <c r="G436" s="946"/>
      <c r="H436" s="946"/>
      <c r="I436" s="946" t="s">
        <v>673</v>
      </c>
      <c r="J436" s="931">
        <v>1258</v>
      </c>
      <c r="K436" s="931"/>
      <c r="L436" s="931" t="s">
        <v>103</v>
      </c>
      <c r="M436" s="931">
        <v>100</v>
      </c>
      <c r="N436" s="947" t="s">
        <v>174</v>
      </c>
      <c r="O436" s="931" t="s">
        <v>175</v>
      </c>
      <c r="P436" s="948" t="s">
        <v>155</v>
      </c>
      <c r="Q436" s="931" t="s">
        <v>71</v>
      </c>
      <c r="R436" s="906" t="s">
        <v>418</v>
      </c>
      <c r="S436" s="906" t="s">
        <v>674</v>
      </c>
      <c r="T436" s="946"/>
      <c r="U436" s="946">
        <v>220</v>
      </c>
      <c r="V436" s="946"/>
      <c r="W436" s="946"/>
      <c r="X436" s="946"/>
      <c r="Y436" s="949"/>
      <c r="Z436" s="954"/>
      <c r="AA436" s="931">
        <v>3900</v>
      </c>
      <c r="AB436" s="1313">
        <f t="shared" si="66"/>
        <v>3.9</v>
      </c>
      <c r="AC436" s="953">
        <v>3.9</v>
      </c>
      <c r="AD436" s="946">
        <v>3.9</v>
      </c>
      <c r="AE436" s="946">
        <v>3.9</v>
      </c>
      <c r="AF436" s="946">
        <v>3.9</v>
      </c>
      <c r="AG436" s="946">
        <v>3.9</v>
      </c>
      <c r="AH436" s="955">
        <v>3.9</v>
      </c>
      <c r="AI436" s="1271"/>
      <c r="AJ436" s="1149">
        <v>1</v>
      </c>
      <c r="AK436" s="1150">
        <v>3.9</v>
      </c>
      <c r="AL436" s="1149">
        <f t="shared" si="67"/>
        <v>0</v>
      </c>
      <c r="AM436" s="1135">
        <f t="shared" si="68"/>
        <v>0</v>
      </c>
      <c r="AN436" s="1328">
        <f t="shared" si="69"/>
        <v>1</v>
      </c>
      <c r="AO436" s="1127">
        <f>SUMPRODUCT(AC436:AH436,$AC$4:$AH$4)</f>
        <v>3.9</v>
      </c>
      <c r="AP436" s="1318">
        <f t="shared" si="70"/>
        <v>0</v>
      </c>
      <c r="AQ436" s="1319"/>
      <c r="AR436" s="1139">
        <f t="shared" si="71"/>
        <v>3.9</v>
      </c>
      <c r="AS436" s="1325">
        <f t="shared" si="72"/>
        <v>3.9</v>
      </c>
      <c r="AT436" s="1325">
        <f t="shared" si="73"/>
        <v>3.9</v>
      </c>
      <c r="AU436" s="1325">
        <f t="shared" si="74"/>
        <v>3.9</v>
      </c>
      <c r="AV436" s="1141">
        <f t="shared" si="75"/>
        <v>3.9</v>
      </c>
      <c r="AW436" s="1329">
        <v>1</v>
      </c>
      <c r="AX436" s="1141">
        <v>3.9</v>
      </c>
      <c r="AY436" s="1149">
        <f t="shared" si="76"/>
        <v>0</v>
      </c>
      <c r="AZ436" s="1141">
        <f t="shared" si="77"/>
        <v>0</v>
      </c>
      <c r="BA436" s="1149">
        <f t="shared" si="78"/>
        <v>1</v>
      </c>
      <c r="BB436" s="1141">
        <f t="shared" si="79"/>
        <v>3.9</v>
      </c>
    </row>
    <row r="437" spans="2:54" ht="14.65" customHeight="1">
      <c r="B437" s="911">
        <v>429</v>
      </c>
      <c r="C437" s="913" t="s">
        <v>3463</v>
      </c>
      <c r="D437" s="931" t="s">
        <v>150</v>
      </c>
      <c r="E437" s="928" t="s">
        <v>7</v>
      </c>
      <c r="F437" s="946"/>
      <c r="G437" s="946"/>
      <c r="H437" s="946"/>
      <c r="I437" s="946" t="s">
        <v>673</v>
      </c>
      <c r="J437" s="931">
        <v>1258</v>
      </c>
      <c r="K437" s="931"/>
      <c r="L437" s="931" t="s">
        <v>3773</v>
      </c>
      <c r="M437" s="931"/>
      <c r="N437" s="947"/>
      <c r="O437" s="931"/>
      <c r="P437" s="948"/>
      <c r="Q437" s="931"/>
      <c r="R437" s="906"/>
      <c r="S437" s="906"/>
      <c r="T437" s="946"/>
      <c r="U437" s="946"/>
      <c r="V437" s="946"/>
      <c r="W437" s="946"/>
      <c r="X437" s="946"/>
      <c r="Y437" s="949"/>
      <c r="Z437" s="954"/>
      <c r="AA437" s="931">
        <v>1000</v>
      </c>
      <c r="AB437" s="1313">
        <f t="shared" si="66"/>
        <v>1</v>
      </c>
      <c r="AC437" s="953"/>
      <c r="AD437" s="946"/>
      <c r="AE437" s="946"/>
      <c r="AF437" s="946"/>
      <c r="AG437" s="946"/>
      <c r="AH437" s="955"/>
      <c r="AI437" s="1271"/>
      <c r="AJ437" s="1149">
        <v>0</v>
      </c>
      <c r="AK437" s="1150"/>
      <c r="AL437" s="1149">
        <f t="shared" si="67"/>
        <v>0</v>
      </c>
      <c r="AM437" s="1135">
        <f t="shared" si="68"/>
        <v>0</v>
      </c>
      <c r="AN437" s="1328">
        <f t="shared" si="69"/>
        <v>0</v>
      </c>
      <c r="AO437" s="1127"/>
      <c r="AP437" s="1318">
        <f t="shared" si="70"/>
        <v>0</v>
      </c>
      <c r="AQ437" s="1319"/>
      <c r="AR437" s="1139">
        <f t="shared" si="71"/>
        <v>0</v>
      </c>
      <c r="AS437" s="1325">
        <f t="shared" si="72"/>
        <v>0</v>
      </c>
      <c r="AT437" s="1325">
        <f t="shared" si="73"/>
        <v>0</v>
      </c>
      <c r="AU437" s="1325">
        <f t="shared" si="74"/>
        <v>0</v>
      </c>
      <c r="AV437" s="1141">
        <f t="shared" si="75"/>
        <v>0</v>
      </c>
      <c r="AW437" s="1329">
        <v>0</v>
      </c>
      <c r="AX437" s="1141">
        <v>0</v>
      </c>
      <c r="AY437" s="1149">
        <f t="shared" si="76"/>
        <v>0</v>
      </c>
      <c r="AZ437" s="1141">
        <f t="shared" si="77"/>
        <v>0</v>
      </c>
      <c r="BA437" s="1149">
        <f t="shared" si="78"/>
        <v>0</v>
      </c>
      <c r="BB437" s="1141">
        <f t="shared" si="79"/>
        <v>0</v>
      </c>
    </row>
    <row r="438" spans="2:54" ht="14.65" customHeight="1">
      <c r="B438" s="911">
        <v>430</v>
      </c>
      <c r="C438" s="913" t="s">
        <v>3042</v>
      </c>
      <c r="D438" s="931" t="s">
        <v>150</v>
      </c>
      <c r="E438" s="928" t="s">
        <v>7</v>
      </c>
      <c r="F438" s="946"/>
      <c r="G438" s="946"/>
      <c r="H438" s="946"/>
      <c r="I438" s="946" t="s">
        <v>673</v>
      </c>
      <c r="J438" s="931">
        <v>1258</v>
      </c>
      <c r="K438" s="931"/>
      <c r="L438" s="931" t="s">
        <v>3544</v>
      </c>
      <c r="M438" s="931">
        <v>40</v>
      </c>
      <c r="N438" s="947"/>
      <c r="O438" s="931"/>
      <c r="P438" s="948"/>
      <c r="Q438" s="931"/>
      <c r="R438" s="906"/>
      <c r="S438" s="906"/>
      <c r="T438" s="946"/>
      <c r="U438" s="946"/>
      <c r="V438" s="946"/>
      <c r="W438" s="946"/>
      <c r="X438" s="946"/>
      <c r="Y438" s="949"/>
      <c r="Z438" s="954"/>
      <c r="AA438" s="931">
        <v>1000</v>
      </c>
      <c r="AB438" s="1313">
        <f t="shared" si="66"/>
        <v>1</v>
      </c>
      <c r="AC438" s="953"/>
      <c r="AD438" s="946"/>
      <c r="AE438" s="946"/>
      <c r="AF438" s="946"/>
      <c r="AG438" s="946"/>
      <c r="AH438" s="955"/>
      <c r="AI438" s="1271">
        <f>+VLOOKUP(C438,Itemizado_Piping!$C:$K,9,FALSE)</f>
        <v>2.573</v>
      </c>
      <c r="AJ438" s="1149">
        <v>0</v>
      </c>
      <c r="AK438" s="1150"/>
      <c r="AL438" s="1149">
        <f t="shared" si="67"/>
        <v>0</v>
      </c>
      <c r="AM438" s="1135">
        <f t="shared" si="68"/>
        <v>0</v>
      </c>
      <c r="AN438" s="1328">
        <f t="shared" si="69"/>
        <v>0</v>
      </c>
      <c r="AO438" s="1127"/>
      <c r="AP438" s="1318">
        <f t="shared" si="70"/>
        <v>0</v>
      </c>
      <c r="AQ438" s="1319"/>
      <c r="AR438" s="1139">
        <f t="shared" si="71"/>
        <v>0</v>
      </c>
      <c r="AS438" s="1325">
        <f t="shared" si="72"/>
        <v>0</v>
      </c>
      <c r="AT438" s="1325">
        <f t="shared" si="73"/>
        <v>0</v>
      </c>
      <c r="AU438" s="1325">
        <f t="shared" si="74"/>
        <v>0</v>
      </c>
      <c r="AV438" s="1141">
        <f t="shared" si="75"/>
        <v>0</v>
      </c>
      <c r="AW438" s="1329">
        <v>0</v>
      </c>
      <c r="AX438" s="1141">
        <v>0</v>
      </c>
      <c r="AY438" s="1149">
        <f t="shared" si="76"/>
        <v>0</v>
      </c>
      <c r="AZ438" s="1141">
        <f t="shared" si="77"/>
        <v>0</v>
      </c>
      <c r="BA438" s="1149">
        <f t="shared" si="78"/>
        <v>0</v>
      </c>
      <c r="BB438" s="1141">
        <f t="shared" si="79"/>
        <v>0</v>
      </c>
    </row>
    <row r="439" spans="2:54" ht="14.65" customHeight="1">
      <c r="B439" s="911">
        <v>431</v>
      </c>
      <c r="C439" s="913" t="s">
        <v>3463</v>
      </c>
      <c r="D439" s="931" t="s">
        <v>150</v>
      </c>
      <c r="E439" s="928" t="s">
        <v>7</v>
      </c>
      <c r="F439" s="946" t="s">
        <v>183</v>
      </c>
      <c r="G439" s="946"/>
      <c r="H439" s="946"/>
      <c r="I439" s="946" t="s">
        <v>675</v>
      </c>
      <c r="J439" s="931">
        <v>1259</v>
      </c>
      <c r="K439" s="931"/>
      <c r="L439" s="931" t="s">
        <v>103</v>
      </c>
      <c r="M439" s="931">
        <v>100</v>
      </c>
      <c r="N439" s="947" t="s">
        <v>174</v>
      </c>
      <c r="O439" s="931" t="s">
        <v>175</v>
      </c>
      <c r="P439" s="948" t="s">
        <v>155</v>
      </c>
      <c r="Q439" s="931" t="s">
        <v>71</v>
      </c>
      <c r="R439" s="906" t="s">
        <v>418</v>
      </c>
      <c r="S439" s="906" t="s">
        <v>676</v>
      </c>
      <c r="T439" s="946"/>
      <c r="U439" s="946">
        <v>220</v>
      </c>
      <c r="V439" s="946"/>
      <c r="W439" s="946"/>
      <c r="X439" s="946"/>
      <c r="Y439" s="949"/>
      <c r="Z439" s="954"/>
      <c r="AA439" s="931"/>
      <c r="AB439" s="1313">
        <f t="shared" si="66"/>
        <v>0</v>
      </c>
      <c r="AC439" s="953"/>
      <c r="AD439" s="946"/>
      <c r="AE439" s="946"/>
      <c r="AF439" s="946"/>
      <c r="AG439" s="946"/>
      <c r="AH439" s="955"/>
      <c r="AI439" s="1271"/>
      <c r="AJ439" s="1149">
        <v>0</v>
      </c>
      <c r="AK439" s="1150">
        <v>0</v>
      </c>
      <c r="AL439" s="1149">
        <f t="shared" si="67"/>
        <v>0</v>
      </c>
      <c r="AM439" s="1135">
        <f t="shared" si="68"/>
        <v>0</v>
      </c>
      <c r="AN439" s="1328">
        <f t="shared" si="69"/>
        <v>0</v>
      </c>
      <c r="AO439" s="1127">
        <f>SUMPRODUCT(AC439:AH439,$AC$4:$AH$4)</f>
        <v>0</v>
      </c>
      <c r="AP439" s="1318">
        <f t="shared" si="70"/>
        <v>0</v>
      </c>
      <c r="AQ439" s="1319"/>
      <c r="AR439" s="1139">
        <f t="shared" si="71"/>
        <v>0</v>
      </c>
      <c r="AS439" s="1325">
        <f t="shared" si="72"/>
        <v>0</v>
      </c>
      <c r="AT439" s="1325">
        <f t="shared" si="73"/>
        <v>0</v>
      </c>
      <c r="AU439" s="1325">
        <f t="shared" si="74"/>
        <v>0</v>
      </c>
      <c r="AV439" s="1141">
        <f t="shared" si="75"/>
        <v>0</v>
      </c>
      <c r="AW439" s="1329">
        <v>0</v>
      </c>
      <c r="AX439" s="1141">
        <v>0</v>
      </c>
      <c r="AY439" s="1149">
        <f t="shared" si="76"/>
        <v>0</v>
      </c>
      <c r="AZ439" s="1141">
        <f t="shared" si="77"/>
        <v>0</v>
      </c>
      <c r="BA439" s="1149">
        <f t="shared" si="78"/>
        <v>0</v>
      </c>
      <c r="BB439" s="1141">
        <f t="shared" si="79"/>
        <v>0</v>
      </c>
    </row>
    <row r="440" spans="2:54" ht="14.65" customHeight="1">
      <c r="B440" s="911">
        <v>432</v>
      </c>
      <c r="C440" s="913" t="s">
        <v>3463</v>
      </c>
      <c r="D440" s="931" t="s">
        <v>150</v>
      </c>
      <c r="E440" s="928" t="s">
        <v>7</v>
      </c>
      <c r="F440" s="946" t="s">
        <v>183</v>
      </c>
      <c r="G440" s="946"/>
      <c r="H440" s="946"/>
      <c r="I440" s="946" t="s">
        <v>677</v>
      </c>
      <c r="J440" s="931">
        <v>1260</v>
      </c>
      <c r="K440" s="931"/>
      <c r="L440" s="931" t="s">
        <v>103</v>
      </c>
      <c r="M440" s="931">
        <v>100</v>
      </c>
      <c r="N440" s="947" t="s">
        <v>179</v>
      </c>
      <c r="O440" s="931" t="s">
        <v>180</v>
      </c>
      <c r="P440" s="948" t="s">
        <v>155</v>
      </c>
      <c r="Q440" s="931" t="s">
        <v>71</v>
      </c>
      <c r="R440" s="906" t="s">
        <v>418</v>
      </c>
      <c r="S440" s="906" t="s">
        <v>678</v>
      </c>
      <c r="T440" s="946"/>
      <c r="U440" s="946">
        <v>220</v>
      </c>
      <c r="V440" s="946"/>
      <c r="W440" s="946"/>
      <c r="X440" s="946"/>
      <c r="Y440" s="949"/>
      <c r="Z440" s="954"/>
      <c r="AA440" s="931">
        <v>3800</v>
      </c>
      <c r="AB440" s="1313">
        <f t="shared" si="66"/>
        <v>3.8</v>
      </c>
      <c r="AC440" s="953"/>
      <c r="AD440" s="946"/>
      <c r="AE440" s="946"/>
      <c r="AF440" s="946"/>
      <c r="AG440" s="946"/>
      <c r="AH440" s="955"/>
      <c r="AI440" s="1271"/>
      <c r="AJ440" s="1149">
        <v>0</v>
      </c>
      <c r="AK440" s="1150">
        <v>0</v>
      </c>
      <c r="AL440" s="1149">
        <f t="shared" si="67"/>
        <v>0</v>
      </c>
      <c r="AM440" s="1135">
        <f t="shared" si="68"/>
        <v>0</v>
      </c>
      <c r="AN440" s="1328">
        <f t="shared" si="69"/>
        <v>0</v>
      </c>
      <c r="AO440" s="1127">
        <f>SUMPRODUCT(AC440:AH440,$AC$4:$AH$4)</f>
        <v>0</v>
      </c>
      <c r="AP440" s="1318">
        <f t="shared" si="70"/>
        <v>0</v>
      </c>
      <c r="AQ440" s="1319"/>
      <c r="AR440" s="1139">
        <f t="shared" si="71"/>
        <v>0</v>
      </c>
      <c r="AS440" s="1325">
        <f t="shared" si="72"/>
        <v>0</v>
      </c>
      <c r="AT440" s="1325">
        <f t="shared" si="73"/>
        <v>0</v>
      </c>
      <c r="AU440" s="1325">
        <f t="shared" si="74"/>
        <v>0</v>
      </c>
      <c r="AV440" s="1141">
        <f t="shared" si="75"/>
        <v>0</v>
      </c>
      <c r="AW440" s="1329">
        <v>0</v>
      </c>
      <c r="AX440" s="1141">
        <v>0</v>
      </c>
      <c r="AY440" s="1149">
        <f t="shared" si="76"/>
        <v>0</v>
      </c>
      <c r="AZ440" s="1141">
        <f t="shared" si="77"/>
        <v>0</v>
      </c>
      <c r="BA440" s="1149">
        <f t="shared" si="78"/>
        <v>0</v>
      </c>
      <c r="BB440" s="1141">
        <f t="shared" si="79"/>
        <v>0</v>
      </c>
    </row>
    <row r="441" spans="2:54" ht="14.65" customHeight="1">
      <c r="B441" s="911">
        <v>433</v>
      </c>
      <c r="C441" s="913" t="s">
        <v>3463</v>
      </c>
      <c r="D441" s="931" t="s">
        <v>150</v>
      </c>
      <c r="E441" s="928" t="s">
        <v>7</v>
      </c>
      <c r="F441" s="946" t="s">
        <v>183</v>
      </c>
      <c r="G441" s="946"/>
      <c r="H441" s="946"/>
      <c r="I441" s="946" t="s">
        <v>677</v>
      </c>
      <c r="J441" s="931">
        <v>1260</v>
      </c>
      <c r="K441" s="931"/>
      <c r="L441" s="931" t="s">
        <v>3773</v>
      </c>
      <c r="M441" s="931"/>
      <c r="N441" s="947"/>
      <c r="O441" s="931"/>
      <c r="P441" s="948"/>
      <c r="Q441" s="931"/>
      <c r="R441" s="906"/>
      <c r="S441" s="906"/>
      <c r="T441" s="946"/>
      <c r="U441" s="946"/>
      <c r="V441" s="946"/>
      <c r="W441" s="946"/>
      <c r="X441" s="946"/>
      <c r="Y441" s="949"/>
      <c r="Z441" s="954"/>
      <c r="AA441" s="931">
        <v>1000</v>
      </c>
      <c r="AB441" s="1313">
        <f t="shared" ref="AB441:AB504" si="81">AA441/1000</f>
        <v>1</v>
      </c>
      <c r="AC441" s="953"/>
      <c r="AD441" s="946"/>
      <c r="AE441" s="946"/>
      <c r="AF441" s="946"/>
      <c r="AG441" s="946"/>
      <c r="AH441" s="955"/>
      <c r="AI441" s="1271"/>
      <c r="AJ441" s="1149">
        <v>0</v>
      </c>
      <c r="AK441" s="1150"/>
      <c r="AL441" s="1149">
        <f t="shared" ref="AL441:AL504" si="82">AN441-AJ441</f>
        <v>0</v>
      </c>
      <c r="AM441" s="1135">
        <f t="shared" ref="AM441:AM504" si="83">+AO441-AK441</f>
        <v>0</v>
      </c>
      <c r="AN441" s="1328">
        <f t="shared" ref="AN441:AN504" si="84">IFERROR(AO441/AB441,0)</f>
        <v>0</v>
      </c>
      <c r="AO441" s="1127"/>
      <c r="AP441" s="1318">
        <f t="shared" ref="AP441:AP504" si="85">+AM441*AI441</f>
        <v>0</v>
      </c>
      <c r="AQ441" s="1319"/>
      <c r="AR441" s="1139">
        <f t="shared" ref="AR441:AR504" si="86">AC441</f>
        <v>0</v>
      </c>
      <c r="AS441" s="1325">
        <f t="shared" ref="AS441:AS504" si="87">AD441</f>
        <v>0</v>
      </c>
      <c r="AT441" s="1325">
        <f t="shared" ref="AT441:AT504" si="88">AE441</f>
        <v>0</v>
      </c>
      <c r="AU441" s="1325">
        <f t="shared" ref="AU441:AU504" si="89">AG441</f>
        <v>0</v>
      </c>
      <c r="AV441" s="1141">
        <f t="shared" ref="AV441:AV504" si="90">AH441</f>
        <v>0</v>
      </c>
      <c r="AW441" s="1329">
        <v>0</v>
      </c>
      <c r="AX441" s="1141">
        <v>0</v>
      </c>
      <c r="AY441" s="1149">
        <f t="shared" ref="AY441:AY504" si="91">BA441-AW441</f>
        <v>0</v>
      </c>
      <c r="AZ441" s="1141">
        <f t="shared" ref="AZ441:AZ504" si="92">BB441-AX441</f>
        <v>0</v>
      </c>
      <c r="BA441" s="1149">
        <f t="shared" ref="BA441:BA504" si="93">IFERROR(BB441/AB441,0)</f>
        <v>0</v>
      </c>
      <c r="BB441" s="1141">
        <f t="shared" ref="BB441:BB504" si="94">SUMPRODUCT(AR441:AV441,$AR$4:$AV$4)</f>
        <v>0</v>
      </c>
    </row>
    <row r="442" spans="2:54" ht="14.65" customHeight="1">
      <c r="B442" s="911">
        <v>434</v>
      </c>
      <c r="C442" s="913" t="s">
        <v>3042</v>
      </c>
      <c r="D442" s="931" t="s">
        <v>150</v>
      </c>
      <c r="E442" s="928" t="s">
        <v>7</v>
      </c>
      <c r="F442" s="946" t="s">
        <v>183</v>
      </c>
      <c r="G442" s="946"/>
      <c r="H442" s="946"/>
      <c r="I442" s="946" t="s">
        <v>677</v>
      </c>
      <c r="J442" s="931">
        <v>1260</v>
      </c>
      <c r="K442" s="931"/>
      <c r="L442" s="931" t="s">
        <v>3544</v>
      </c>
      <c r="M442" s="931">
        <v>40</v>
      </c>
      <c r="N442" s="947"/>
      <c r="O442" s="931"/>
      <c r="P442" s="948"/>
      <c r="Q442" s="931"/>
      <c r="R442" s="906"/>
      <c r="S442" s="906"/>
      <c r="T442" s="946"/>
      <c r="U442" s="946"/>
      <c r="V442" s="946"/>
      <c r="W442" s="946"/>
      <c r="X442" s="946"/>
      <c r="Y442" s="949"/>
      <c r="Z442" s="954"/>
      <c r="AA442" s="931">
        <v>1000</v>
      </c>
      <c r="AB442" s="1313">
        <f t="shared" si="81"/>
        <v>1</v>
      </c>
      <c r="AC442" s="953"/>
      <c r="AD442" s="946"/>
      <c r="AE442" s="946"/>
      <c r="AF442" s="946"/>
      <c r="AG442" s="946"/>
      <c r="AH442" s="955"/>
      <c r="AI442" s="1271">
        <f>+VLOOKUP(C442,Itemizado_Piping!$C:$K,9,FALSE)</f>
        <v>2.573</v>
      </c>
      <c r="AJ442" s="1149">
        <v>0</v>
      </c>
      <c r="AK442" s="1150"/>
      <c r="AL442" s="1149">
        <f t="shared" si="82"/>
        <v>0</v>
      </c>
      <c r="AM442" s="1135">
        <f t="shared" si="83"/>
        <v>0</v>
      </c>
      <c r="AN442" s="1328">
        <f t="shared" si="84"/>
        <v>0</v>
      </c>
      <c r="AO442" s="1127"/>
      <c r="AP442" s="1318">
        <f t="shared" si="85"/>
        <v>0</v>
      </c>
      <c r="AQ442" s="1319"/>
      <c r="AR442" s="1139">
        <f t="shared" si="86"/>
        <v>0</v>
      </c>
      <c r="AS442" s="1325">
        <f t="shared" si="87"/>
        <v>0</v>
      </c>
      <c r="AT442" s="1325">
        <f t="shared" si="88"/>
        <v>0</v>
      </c>
      <c r="AU442" s="1325">
        <f t="shared" si="89"/>
        <v>0</v>
      </c>
      <c r="AV442" s="1141">
        <f t="shared" si="90"/>
        <v>0</v>
      </c>
      <c r="AW442" s="1329">
        <v>0</v>
      </c>
      <c r="AX442" s="1141">
        <v>0</v>
      </c>
      <c r="AY442" s="1149">
        <f t="shared" si="91"/>
        <v>0</v>
      </c>
      <c r="AZ442" s="1141">
        <f t="shared" si="92"/>
        <v>0</v>
      </c>
      <c r="BA442" s="1149">
        <f t="shared" si="93"/>
        <v>0</v>
      </c>
      <c r="BB442" s="1141">
        <f t="shared" si="94"/>
        <v>0</v>
      </c>
    </row>
    <row r="443" spans="2:54" ht="14.65" customHeight="1">
      <c r="B443" s="911">
        <v>435</v>
      </c>
      <c r="C443" s="913" t="s">
        <v>3463</v>
      </c>
      <c r="D443" s="931" t="s">
        <v>150</v>
      </c>
      <c r="E443" s="928" t="s">
        <v>7</v>
      </c>
      <c r="F443" s="946" t="s">
        <v>183</v>
      </c>
      <c r="G443" s="946"/>
      <c r="H443" s="946"/>
      <c r="I443" s="946" t="s">
        <v>679</v>
      </c>
      <c r="J443" s="931">
        <v>1261</v>
      </c>
      <c r="K443" s="931"/>
      <c r="L443" s="931" t="s">
        <v>103</v>
      </c>
      <c r="M443" s="931">
        <v>100</v>
      </c>
      <c r="N443" s="947" t="s">
        <v>179</v>
      </c>
      <c r="O443" s="931" t="s">
        <v>180</v>
      </c>
      <c r="P443" s="948" t="s">
        <v>155</v>
      </c>
      <c r="Q443" s="931" t="s">
        <v>71</v>
      </c>
      <c r="R443" s="906" t="s">
        <v>418</v>
      </c>
      <c r="S443" s="906" t="s">
        <v>680</v>
      </c>
      <c r="T443" s="946"/>
      <c r="U443" s="946">
        <v>220</v>
      </c>
      <c r="V443" s="946"/>
      <c r="W443" s="946"/>
      <c r="X443" s="946"/>
      <c r="Y443" s="949"/>
      <c r="Z443" s="954"/>
      <c r="AA443" s="931">
        <v>3500</v>
      </c>
      <c r="AB443" s="1313">
        <f t="shared" si="81"/>
        <v>3.5</v>
      </c>
      <c r="AC443" s="953"/>
      <c r="AD443" s="946"/>
      <c r="AE443" s="946"/>
      <c r="AF443" s="946"/>
      <c r="AG443" s="946"/>
      <c r="AH443" s="955"/>
      <c r="AI443" s="1271"/>
      <c r="AJ443" s="1149">
        <v>0</v>
      </c>
      <c r="AK443" s="1150">
        <v>0</v>
      </c>
      <c r="AL443" s="1149">
        <f t="shared" si="82"/>
        <v>0</v>
      </c>
      <c r="AM443" s="1135">
        <f t="shared" si="83"/>
        <v>0</v>
      </c>
      <c r="AN443" s="1328">
        <f t="shared" si="84"/>
        <v>0</v>
      </c>
      <c r="AO443" s="1127">
        <f>SUMPRODUCT(AC443:AH443,$AC$4:$AH$4)</f>
        <v>0</v>
      </c>
      <c r="AP443" s="1318">
        <f t="shared" si="85"/>
        <v>0</v>
      </c>
      <c r="AQ443" s="1319"/>
      <c r="AR443" s="1139">
        <f t="shared" si="86"/>
        <v>0</v>
      </c>
      <c r="AS443" s="1325">
        <f t="shared" si="87"/>
        <v>0</v>
      </c>
      <c r="AT443" s="1325">
        <f t="shared" si="88"/>
        <v>0</v>
      </c>
      <c r="AU443" s="1325">
        <f t="shared" si="89"/>
        <v>0</v>
      </c>
      <c r="AV443" s="1141">
        <f t="shared" si="90"/>
        <v>0</v>
      </c>
      <c r="AW443" s="1329">
        <v>0</v>
      </c>
      <c r="AX443" s="1141">
        <v>0</v>
      </c>
      <c r="AY443" s="1149">
        <f t="shared" si="91"/>
        <v>0</v>
      </c>
      <c r="AZ443" s="1141">
        <f t="shared" si="92"/>
        <v>0</v>
      </c>
      <c r="BA443" s="1149">
        <f t="shared" si="93"/>
        <v>0</v>
      </c>
      <c r="BB443" s="1141">
        <f t="shared" si="94"/>
        <v>0</v>
      </c>
    </row>
    <row r="444" spans="2:54" ht="14.65" customHeight="1">
      <c r="B444" s="911">
        <v>436</v>
      </c>
      <c r="C444" s="913" t="s">
        <v>3463</v>
      </c>
      <c r="D444" s="931" t="s">
        <v>150</v>
      </c>
      <c r="E444" s="928" t="s">
        <v>7</v>
      </c>
      <c r="F444" s="946"/>
      <c r="G444" s="946"/>
      <c r="H444" s="946"/>
      <c r="I444" s="946" t="s">
        <v>679</v>
      </c>
      <c r="J444" s="931">
        <v>1261</v>
      </c>
      <c r="K444" s="931"/>
      <c r="L444" s="931" t="s">
        <v>3773</v>
      </c>
      <c r="M444" s="931"/>
      <c r="N444" s="947"/>
      <c r="O444" s="931"/>
      <c r="P444" s="948"/>
      <c r="Q444" s="931"/>
      <c r="R444" s="906"/>
      <c r="S444" s="906"/>
      <c r="T444" s="946"/>
      <c r="U444" s="946"/>
      <c r="V444" s="946"/>
      <c r="W444" s="946"/>
      <c r="X444" s="946"/>
      <c r="Y444" s="949"/>
      <c r="Z444" s="954"/>
      <c r="AA444" s="931">
        <v>1000</v>
      </c>
      <c r="AB444" s="1313">
        <f t="shared" si="81"/>
        <v>1</v>
      </c>
      <c r="AC444" s="953"/>
      <c r="AD444" s="946"/>
      <c r="AE444" s="946"/>
      <c r="AF444" s="946"/>
      <c r="AG444" s="946"/>
      <c r="AH444" s="955"/>
      <c r="AI444" s="1271"/>
      <c r="AJ444" s="1149">
        <v>0</v>
      </c>
      <c r="AK444" s="1150"/>
      <c r="AL444" s="1149">
        <f t="shared" si="82"/>
        <v>0</v>
      </c>
      <c r="AM444" s="1135">
        <f t="shared" si="83"/>
        <v>0</v>
      </c>
      <c r="AN444" s="1328">
        <f t="shared" si="84"/>
        <v>0</v>
      </c>
      <c r="AO444" s="1127"/>
      <c r="AP444" s="1318">
        <f t="shared" si="85"/>
        <v>0</v>
      </c>
      <c r="AQ444" s="1319"/>
      <c r="AR444" s="1139">
        <f t="shared" si="86"/>
        <v>0</v>
      </c>
      <c r="AS444" s="1325">
        <f t="shared" si="87"/>
        <v>0</v>
      </c>
      <c r="AT444" s="1325">
        <f t="shared" si="88"/>
        <v>0</v>
      </c>
      <c r="AU444" s="1325">
        <f t="shared" si="89"/>
        <v>0</v>
      </c>
      <c r="AV444" s="1141">
        <f t="shared" si="90"/>
        <v>0</v>
      </c>
      <c r="AW444" s="1329">
        <v>0</v>
      </c>
      <c r="AX444" s="1141">
        <v>0</v>
      </c>
      <c r="AY444" s="1149">
        <f t="shared" si="91"/>
        <v>0</v>
      </c>
      <c r="AZ444" s="1141">
        <f t="shared" si="92"/>
        <v>0</v>
      </c>
      <c r="BA444" s="1149">
        <f t="shared" si="93"/>
        <v>0</v>
      </c>
      <c r="BB444" s="1141">
        <f t="shared" si="94"/>
        <v>0</v>
      </c>
    </row>
    <row r="445" spans="2:54" ht="14.65" customHeight="1">
      <c r="B445" s="911">
        <v>437</v>
      </c>
      <c r="C445" s="913" t="s">
        <v>3042</v>
      </c>
      <c r="D445" s="931" t="s">
        <v>150</v>
      </c>
      <c r="E445" s="928" t="s">
        <v>7</v>
      </c>
      <c r="F445" s="946"/>
      <c r="G445" s="946"/>
      <c r="H445" s="946"/>
      <c r="I445" s="946" t="s">
        <v>679</v>
      </c>
      <c r="J445" s="931">
        <v>1261</v>
      </c>
      <c r="K445" s="931"/>
      <c r="L445" s="931" t="s">
        <v>3544</v>
      </c>
      <c r="M445" s="931">
        <v>40</v>
      </c>
      <c r="N445" s="947"/>
      <c r="O445" s="931"/>
      <c r="P445" s="948"/>
      <c r="Q445" s="931"/>
      <c r="R445" s="906"/>
      <c r="S445" s="906"/>
      <c r="T445" s="946"/>
      <c r="U445" s="946"/>
      <c r="V445" s="946"/>
      <c r="W445" s="946"/>
      <c r="X445" s="946"/>
      <c r="Y445" s="949"/>
      <c r="Z445" s="954"/>
      <c r="AA445" s="931">
        <v>1000</v>
      </c>
      <c r="AB445" s="1313">
        <f t="shared" si="81"/>
        <v>1</v>
      </c>
      <c r="AC445" s="953"/>
      <c r="AD445" s="946"/>
      <c r="AE445" s="946"/>
      <c r="AF445" s="946"/>
      <c r="AG445" s="946"/>
      <c r="AH445" s="955"/>
      <c r="AI445" s="1271">
        <f>+VLOOKUP(C445,Itemizado_Piping!$C:$K,9,FALSE)</f>
        <v>2.573</v>
      </c>
      <c r="AJ445" s="1149">
        <v>0</v>
      </c>
      <c r="AK445" s="1150"/>
      <c r="AL445" s="1149">
        <f t="shared" si="82"/>
        <v>0</v>
      </c>
      <c r="AM445" s="1135">
        <f t="shared" si="83"/>
        <v>0</v>
      </c>
      <c r="AN445" s="1328">
        <f t="shared" si="84"/>
        <v>0</v>
      </c>
      <c r="AO445" s="1127"/>
      <c r="AP445" s="1318">
        <f t="shared" si="85"/>
        <v>0</v>
      </c>
      <c r="AQ445" s="1319"/>
      <c r="AR445" s="1139">
        <f t="shared" si="86"/>
        <v>0</v>
      </c>
      <c r="AS445" s="1325">
        <f t="shared" si="87"/>
        <v>0</v>
      </c>
      <c r="AT445" s="1325">
        <f t="shared" si="88"/>
        <v>0</v>
      </c>
      <c r="AU445" s="1325">
        <f t="shared" si="89"/>
        <v>0</v>
      </c>
      <c r="AV445" s="1141">
        <f t="shared" si="90"/>
        <v>0</v>
      </c>
      <c r="AW445" s="1329">
        <v>0</v>
      </c>
      <c r="AX445" s="1141">
        <v>0</v>
      </c>
      <c r="AY445" s="1149">
        <f t="shared" si="91"/>
        <v>0</v>
      </c>
      <c r="AZ445" s="1141">
        <f t="shared" si="92"/>
        <v>0</v>
      </c>
      <c r="BA445" s="1149">
        <f t="shared" si="93"/>
        <v>0</v>
      </c>
      <c r="BB445" s="1141">
        <f t="shared" si="94"/>
        <v>0</v>
      </c>
    </row>
    <row r="446" spans="2:54" ht="14.65" customHeight="1">
      <c r="B446" s="911">
        <v>438</v>
      </c>
      <c r="C446" s="913" t="s">
        <v>3463</v>
      </c>
      <c r="D446" s="931" t="s">
        <v>150</v>
      </c>
      <c r="E446" s="928" t="s">
        <v>7</v>
      </c>
      <c r="F446" s="946" t="s">
        <v>183</v>
      </c>
      <c r="G446" s="946"/>
      <c r="H446" s="946"/>
      <c r="I446" s="946" t="s">
        <v>681</v>
      </c>
      <c r="J446" s="931">
        <v>1262</v>
      </c>
      <c r="K446" s="931"/>
      <c r="L446" s="931" t="s">
        <v>103</v>
      </c>
      <c r="M446" s="931">
        <v>100</v>
      </c>
      <c r="N446" s="947" t="s">
        <v>179</v>
      </c>
      <c r="O446" s="931" t="s">
        <v>180</v>
      </c>
      <c r="P446" s="948" t="s">
        <v>155</v>
      </c>
      <c r="Q446" s="931" t="s">
        <v>71</v>
      </c>
      <c r="R446" s="906" t="s">
        <v>418</v>
      </c>
      <c r="S446" s="906" t="s">
        <v>682</v>
      </c>
      <c r="T446" s="946"/>
      <c r="U446" s="946">
        <v>220</v>
      </c>
      <c r="V446" s="946"/>
      <c r="W446" s="946"/>
      <c r="X446" s="946"/>
      <c r="Y446" s="949"/>
      <c r="Z446" s="954"/>
      <c r="AA446" s="931">
        <v>3800</v>
      </c>
      <c r="AB446" s="1313">
        <f t="shared" si="81"/>
        <v>3.8</v>
      </c>
      <c r="AC446" s="953"/>
      <c r="AD446" s="946"/>
      <c r="AE446" s="946"/>
      <c r="AF446" s="946"/>
      <c r="AG446" s="946"/>
      <c r="AH446" s="955"/>
      <c r="AI446" s="1271"/>
      <c r="AJ446" s="1149">
        <v>0</v>
      </c>
      <c r="AK446" s="1150">
        <v>0</v>
      </c>
      <c r="AL446" s="1149">
        <f t="shared" si="82"/>
        <v>0</v>
      </c>
      <c r="AM446" s="1135">
        <f t="shared" si="83"/>
        <v>0</v>
      </c>
      <c r="AN446" s="1328">
        <f t="shared" si="84"/>
        <v>0</v>
      </c>
      <c r="AO446" s="1127">
        <f>SUMPRODUCT(AC446:AH446,$AC$4:$AH$4)</f>
        <v>0</v>
      </c>
      <c r="AP446" s="1318">
        <f t="shared" si="85"/>
        <v>0</v>
      </c>
      <c r="AQ446" s="1319"/>
      <c r="AR446" s="1139">
        <f t="shared" si="86"/>
        <v>0</v>
      </c>
      <c r="AS446" s="1325">
        <f t="shared" si="87"/>
        <v>0</v>
      </c>
      <c r="AT446" s="1325">
        <f t="shared" si="88"/>
        <v>0</v>
      </c>
      <c r="AU446" s="1325">
        <f t="shared" si="89"/>
        <v>0</v>
      </c>
      <c r="AV446" s="1141">
        <f t="shared" si="90"/>
        <v>0</v>
      </c>
      <c r="AW446" s="1329">
        <v>0</v>
      </c>
      <c r="AX446" s="1141">
        <v>0</v>
      </c>
      <c r="AY446" s="1149">
        <f t="shared" si="91"/>
        <v>0</v>
      </c>
      <c r="AZ446" s="1141">
        <f t="shared" si="92"/>
        <v>0</v>
      </c>
      <c r="BA446" s="1149">
        <f t="shared" si="93"/>
        <v>0</v>
      </c>
      <c r="BB446" s="1141">
        <f t="shared" si="94"/>
        <v>0</v>
      </c>
    </row>
    <row r="447" spans="2:54" ht="14.65" customHeight="1">
      <c r="B447" s="911">
        <v>439</v>
      </c>
      <c r="C447" s="913" t="s">
        <v>3463</v>
      </c>
      <c r="D447" s="931" t="s">
        <v>150</v>
      </c>
      <c r="E447" s="928" t="s">
        <v>7</v>
      </c>
      <c r="F447" s="946"/>
      <c r="G447" s="946"/>
      <c r="H447" s="946"/>
      <c r="I447" s="946" t="s">
        <v>681</v>
      </c>
      <c r="J447" s="931">
        <v>1262</v>
      </c>
      <c r="K447" s="931"/>
      <c r="L447" s="931" t="s">
        <v>3773</v>
      </c>
      <c r="M447" s="931"/>
      <c r="N447" s="947"/>
      <c r="O447" s="931"/>
      <c r="P447" s="948"/>
      <c r="Q447" s="931"/>
      <c r="R447" s="906"/>
      <c r="S447" s="906"/>
      <c r="T447" s="946"/>
      <c r="U447" s="946"/>
      <c r="V447" s="946"/>
      <c r="W447" s="946"/>
      <c r="X447" s="946"/>
      <c r="Y447" s="949"/>
      <c r="Z447" s="954"/>
      <c r="AA447" s="931">
        <v>1000</v>
      </c>
      <c r="AB447" s="1313">
        <f t="shared" si="81"/>
        <v>1</v>
      </c>
      <c r="AC447" s="953"/>
      <c r="AD447" s="946"/>
      <c r="AE447" s="946"/>
      <c r="AF447" s="946"/>
      <c r="AG447" s="946"/>
      <c r="AH447" s="955"/>
      <c r="AI447" s="1271"/>
      <c r="AJ447" s="1149">
        <v>0</v>
      </c>
      <c r="AK447" s="1150"/>
      <c r="AL447" s="1149">
        <f t="shared" si="82"/>
        <v>0</v>
      </c>
      <c r="AM447" s="1135">
        <f t="shared" si="83"/>
        <v>0</v>
      </c>
      <c r="AN447" s="1328">
        <f t="shared" si="84"/>
        <v>0</v>
      </c>
      <c r="AO447" s="1127"/>
      <c r="AP447" s="1318">
        <f t="shared" si="85"/>
        <v>0</v>
      </c>
      <c r="AQ447" s="1319"/>
      <c r="AR447" s="1139">
        <f t="shared" si="86"/>
        <v>0</v>
      </c>
      <c r="AS447" s="1325">
        <f t="shared" si="87"/>
        <v>0</v>
      </c>
      <c r="AT447" s="1325">
        <f t="shared" si="88"/>
        <v>0</v>
      </c>
      <c r="AU447" s="1325">
        <f t="shared" si="89"/>
        <v>0</v>
      </c>
      <c r="AV447" s="1141">
        <f t="shared" si="90"/>
        <v>0</v>
      </c>
      <c r="AW447" s="1329">
        <v>0</v>
      </c>
      <c r="AX447" s="1141">
        <v>0</v>
      </c>
      <c r="AY447" s="1149">
        <f t="shared" si="91"/>
        <v>0</v>
      </c>
      <c r="AZ447" s="1141">
        <f t="shared" si="92"/>
        <v>0</v>
      </c>
      <c r="BA447" s="1149">
        <f t="shared" si="93"/>
        <v>0</v>
      </c>
      <c r="BB447" s="1141">
        <f t="shared" si="94"/>
        <v>0</v>
      </c>
    </row>
    <row r="448" spans="2:54" ht="14.65" customHeight="1">
      <c r="B448" s="911">
        <v>440</v>
      </c>
      <c r="C448" s="913" t="s">
        <v>3042</v>
      </c>
      <c r="D448" s="931" t="s">
        <v>150</v>
      </c>
      <c r="E448" s="928" t="s">
        <v>7</v>
      </c>
      <c r="F448" s="946"/>
      <c r="G448" s="946"/>
      <c r="H448" s="946"/>
      <c r="I448" s="946" t="s">
        <v>681</v>
      </c>
      <c r="J448" s="931">
        <v>1262</v>
      </c>
      <c r="K448" s="931"/>
      <c r="L448" s="931" t="s">
        <v>3544</v>
      </c>
      <c r="M448" s="931">
        <v>40</v>
      </c>
      <c r="N448" s="947"/>
      <c r="O448" s="931"/>
      <c r="P448" s="948"/>
      <c r="Q448" s="931"/>
      <c r="R448" s="906"/>
      <c r="S448" s="906"/>
      <c r="T448" s="946"/>
      <c r="U448" s="946"/>
      <c r="V448" s="946"/>
      <c r="W448" s="946"/>
      <c r="X448" s="946"/>
      <c r="Y448" s="949"/>
      <c r="Z448" s="954"/>
      <c r="AA448" s="931">
        <v>1000</v>
      </c>
      <c r="AB448" s="1313">
        <f t="shared" si="81"/>
        <v>1</v>
      </c>
      <c r="AC448" s="953"/>
      <c r="AD448" s="946"/>
      <c r="AE448" s="946"/>
      <c r="AF448" s="946"/>
      <c r="AG448" s="946"/>
      <c r="AH448" s="955"/>
      <c r="AI448" s="1271">
        <f>+VLOOKUP(C448,Itemizado_Piping!$C:$K,9,FALSE)</f>
        <v>2.573</v>
      </c>
      <c r="AJ448" s="1149">
        <v>0</v>
      </c>
      <c r="AK448" s="1150"/>
      <c r="AL448" s="1149">
        <f t="shared" si="82"/>
        <v>0</v>
      </c>
      <c r="AM448" s="1135">
        <f t="shared" si="83"/>
        <v>0</v>
      </c>
      <c r="AN448" s="1328">
        <f t="shared" si="84"/>
        <v>0</v>
      </c>
      <c r="AO448" s="1127"/>
      <c r="AP448" s="1318">
        <f t="shared" si="85"/>
        <v>0</v>
      </c>
      <c r="AQ448" s="1319"/>
      <c r="AR448" s="1139">
        <f t="shared" si="86"/>
        <v>0</v>
      </c>
      <c r="AS448" s="1325">
        <f t="shared" si="87"/>
        <v>0</v>
      </c>
      <c r="AT448" s="1325">
        <f t="shared" si="88"/>
        <v>0</v>
      </c>
      <c r="AU448" s="1325">
        <f t="shared" si="89"/>
        <v>0</v>
      </c>
      <c r="AV448" s="1141">
        <f t="shared" si="90"/>
        <v>0</v>
      </c>
      <c r="AW448" s="1329">
        <v>0</v>
      </c>
      <c r="AX448" s="1141">
        <v>0</v>
      </c>
      <c r="AY448" s="1149">
        <f t="shared" si="91"/>
        <v>0</v>
      </c>
      <c r="AZ448" s="1141">
        <f t="shared" si="92"/>
        <v>0</v>
      </c>
      <c r="BA448" s="1149">
        <f t="shared" si="93"/>
        <v>0</v>
      </c>
      <c r="BB448" s="1141">
        <f t="shared" si="94"/>
        <v>0</v>
      </c>
    </row>
    <row r="449" spans="2:54" ht="14.65" customHeight="1">
      <c r="B449" s="911">
        <v>441</v>
      </c>
      <c r="C449" s="913" t="s">
        <v>3463</v>
      </c>
      <c r="D449" s="931" t="s">
        <v>150</v>
      </c>
      <c r="E449" s="928" t="s">
        <v>7</v>
      </c>
      <c r="F449" s="946" t="s">
        <v>183</v>
      </c>
      <c r="G449" s="946"/>
      <c r="H449" s="946"/>
      <c r="I449" s="946" t="s">
        <v>683</v>
      </c>
      <c r="J449" s="931">
        <v>1263</v>
      </c>
      <c r="K449" s="931"/>
      <c r="L449" s="931" t="s">
        <v>103</v>
      </c>
      <c r="M449" s="931">
        <v>100</v>
      </c>
      <c r="N449" s="947" t="s">
        <v>179</v>
      </c>
      <c r="O449" s="931" t="s">
        <v>180</v>
      </c>
      <c r="P449" s="948" t="s">
        <v>155</v>
      </c>
      <c r="Q449" s="931" t="s">
        <v>71</v>
      </c>
      <c r="R449" s="906" t="s">
        <v>418</v>
      </c>
      <c r="S449" s="906" t="s">
        <v>684</v>
      </c>
      <c r="T449" s="946"/>
      <c r="U449" s="946">
        <v>220</v>
      </c>
      <c r="V449" s="946"/>
      <c r="W449" s="946"/>
      <c r="X449" s="946"/>
      <c r="Y449" s="949"/>
      <c r="Z449" s="954"/>
      <c r="AA449" s="931">
        <v>3800</v>
      </c>
      <c r="AB449" s="1313">
        <f t="shared" si="81"/>
        <v>3.8</v>
      </c>
      <c r="AC449" s="953"/>
      <c r="AD449" s="946"/>
      <c r="AE449" s="946"/>
      <c r="AF449" s="946"/>
      <c r="AG449" s="946"/>
      <c r="AH449" s="955"/>
      <c r="AI449" s="1271"/>
      <c r="AJ449" s="1149">
        <v>0</v>
      </c>
      <c r="AK449" s="1150">
        <v>0</v>
      </c>
      <c r="AL449" s="1149">
        <f t="shared" si="82"/>
        <v>0</v>
      </c>
      <c r="AM449" s="1135">
        <f t="shared" si="83"/>
        <v>0</v>
      </c>
      <c r="AN449" s="1328">
        <f t="shared" si="84"/>
        <v>0</v>
      </c>
      <c r="AO449" s="1127">
        <f>SUMPRODUCT(AC449:AH449,$AC$4:$AH$4)</f>
        <v>0</v>
      </c>
      <c r="AP449" s="1318">
        <f t="shared" si="85"/>
        <v>0</v>
      </c>
      <c r="AQ449" s="1319"/>
      <c r="AR449" s="1139">
        <f t="shared" si="86"/>
        <v>0</v>
      </c>
      <c r="AS449" s="1325">
        <f t="shared" si="87"/>
        <v>0</v>
      </c>
      <c r="AT449" s="1325">
        <f t="shared" si="88"/>
        <v>0</v>
      </c>
      <c r="AU449" s="1325">
        <f t="shared" si="89"/>
        <v>0</v>
      </c>
      <c r="AV449" s="1141">
        <f t="shared" si="90"/>
        <v>0</v>
      </c>
      <c r="AW449" s="1329">
        <v>0</v>
      </c>
      <c r="AX449" s="1141">
        <v>0</v>
      </c>
      <c r="AY449" s="1149">
        <f t="shared" si="91"/>
        <v>0</v>
      </c>
      <c r="AZ449" s="1141">
        <f t="shared" si="92"/>
        <v>0</v>
      </c>
      <c r="BA449" s="1149">
        <f t="shared" si="93"/>
        <v>0</v>
      </c>
      <c r="BB449" s="1141">
        <f t="shared" si="94"/>
        <v>0</v>
      </c>
    </row>
    <row r="450" spans="2:54" ht="14.65" customHeight="1">
      <c r="B450" s="911">
        <v>442</v>
      </c>
      <c r="C450" s="913" t="s">
        <v>3463</v>
      </c>
      <c r="D450" s="931" t="s">
        <v>150</v>
      </c>
      <c r="E450" s="928" t="s">
        <v>7</v>
      </c>
      <c r="F450" s="946"/>
      <c r="G450" s="946"/>
      <c r="H450" s="946"/>
      <c r="I450" s="946" t="s">
        <v>683</v>
      </c>
      <c r="J450" s="931">
        <v>1263</v>
      </c>
      <c r="K450" s="931"/>
      <c r="L450" s="931" t="s">
        <v>3773</v>
      </c>
      <c r="M450" s="931"/>
      <c r="N450" s="947"/>
      <c r="O450" s="931"/>
      <c r="P450" s="948"/>
      <c r="Q450" s="931"/>
      <c r="R450" s="906"/>
      <c r="S450" s="906"/>
      <c r="T450" s="946"/>
      <c r="U450" s="946"/>
      <c r="V450" s="946"/>
      <c r="W450" s="946"/>
      <c r="X450" s="946"/>
      <c r="Y450" s="949"/>
      <c r="Z450" s="954"/>
      <c r="AA450" s="931">
        <v>1000</v>
      </c>
      <c r="AB450" s="1313">
        <f t="shared" si="81"/>
        <v>1</v>
      </c>
      <c r="AC450" s="953"/>
      <c r="AD450" s="946"/>
      <c r="AE450" s="946"/>
      <c r="AF450" s="946"/>
      <c r="AG450" s="946"/>
      <c r="AH450" s="955"/>
      <c r="AI450" s="1271"/>
      <c r="AJ450" s="1149">
        <v>0</v>
      </c>
      <c r="AK450" s="1150"/>
      <c r="AL450" s="1149">
        <f t="shared" si="82"/>
        <v>0</v>
      </c>
      <c r="AM450" s="1135">
        <f t="shared" si="83"/>
        <v>0</v>
      </c>
      <c r="AN450" s="1328">
        <f t="shared" si="84"/>
        <v>0</v>
      </c>
      <c r="AO450" s="1127"/>
      <c r="AP450" s="1318">
        <f t="shared" si="85"/>
        <v>0</v>
      </c>
      <c r="AQ450" s="1319"/>
      <c r="AR450" s="1139">
        <f t="shared" si="86"/>
        <v>0</v>
      </c>
      <c r="AS450" s="1325">
        <f t="shared" si="87"/>
        <v>0</v>
      </c>
      <c r="AT450" s="1325">
        <f t="shared" si="88"/>
        <v>0</v>
      </c>
      <c r="AU450" s="1325">
        <f t="shared" si="89"/>
        <v>0</v>
      </c>
      <c r="AV450" s="1141">
        <f t="shared" si="90"/>
        <v>0</v>
      </c>
      <c r="AW450" s="1329">
        <v>0</v>
      </c>
      <c r="AX450" s="1141">
        <v>0</v>
      </c>
      <c r="AY450" s="1149">
        <f t="shared" si="91"/>
        <v>0</v>
      </c>
      <c r="AZ450" s="1141">
        <f t="shared" si="92"/>
        <v>0</v>
      </c>
      <c r="BA450" s="1149">
        <f t="shared" si="93"/>
        <v>0</v>
      </c>
      <c r="BB450" s="1141">
        <f t="shared" si="94"/>
        <v>0</v>
      </c>
    </row>
    <row r="451" spans="2:54" ht="14.65" customHeight="1">
      <c r="B451" s="911">
        <v>443</v>
      </c>
      <c r="C451" s="913" t="s">
        <v>3042</v>
      </c>
      <c r="D451" s="931" t="s">
        <v>150</v>
      </c>
      <c r="E451" s="928" t="s">
        <v>7</v>
      </c>
      <c r="F451" s="946"/>
      <c r="G451" s="946"/>
      <c r="H451" s="946"/>
      <c r="I451" s="946" t="s">
        <v>683</v>
      </c>
      <c r="J451" s="931">
        <v>1263</v>
      </c>
      <c r="K451" s="931"/>
      <c r="L451" s="931" t="s">
        <v>3544</v>
      </c>
      <c r="M451" s="931">
        <v>40</v>
      </c>
      <c r="N451" s="947"/>
      <c r="O451" s="931"/>
      <c r="P451" s="948"/>
      <c r="Q451" s="931"/>
      <c r="R451" s="906"/>
      <c r="S451" s="906"/>
      <c r="T451" s="946"/>
      <c r="U451" s="946"/>
      <c r="V451" s="946"/>
      <c r="W451" s="946"/>
      <c r="X451" s="946"/>
      <c r="Y451" s="949"/>
      <c r="Z451" s="954"/>
      <c r="AA451" s="931">
        <v>1000</v>
      </c>
      <c r="AB451" s="1313">
        <f t="shared" si="81"/>
        <v>1</v>
      </c>
      <c r="AC451" s="953"/>
      <c r="AD451" s="946"/>
      <c r="AE451" s="946"/>
      <c r="AF451" s="946"/>
      <c r="AG451" s="946"/>
      <c r="AH451" s="955"/>
      <c r="AI451" s="1271">
        <f>+VLOOKUP(C451,Itemizado_Piping!$C:$K,9,FALSE)</f>
        <v>2.573</v>
      </c>
      <c r="AJ451" s="1149">
        <v>0</v>
      </c>
      <c r="AK451" s="1150"/>
      <c r="AL451" s="1149">
        <f t="shared" si="82"/>
        <v>0</v>
      </c>
      <c r="AM451" s="1135">
        <f t="shared" si="83"/>
        <v>0</v>
      </c>
      <c r="AN451" s="1328">
        <f t="shared" si="84"/>
        <v>0</v>
      </c>
      <c r="AO451" s="1127"/>
      <c r="AP451" s="1318">
        <f t="shared" si="85"/>
        <v>0</v>
      </c>
      <c r="AQ451" s="1319"/>
      <c r="AR451" s="1139">
        <f t="shared" si="86"/>
        <v>0</v>
      </c>
      <c r="AS451" s="1325">
        <f t="shared" si="87"/>
        <v>0</v>
      </c>
      <c r="AT451" s="1325">
        <f t="shared" si="88"/>
        <v>0</v>
      </c>
      <c r="AU451" s="1325">
        <f t="shared" si="89"/>
        <v>0</v>
      </c>
      <c r="AV451" s="1141">
        <f t="shared" si="90"/>
        <v>0</v>
      </c>
      <c r="AW451" s="1329">
        <v>0</v>
      </c>
      <c r="AX451" s="1141">
        <v>0</v>
      </c>
      <c r="AY451" s="1149">
        <f t="shared" si="91"/>
        <v>0</v>
      </c>
      <c r="AZ451" s="1141">
        <f t="shared" si="92"/>
        <v>0</v>
      </c>
      <c r="BA451" s="1149">
        <f t="shared" si="93"/>
        <v>0</v>
      </c>
      <c r="BB451" s="1141">
        <f t="shared" si="94"/>
        <v>0</v>
      </c>
    </row>
    <row r="452" spans="2:54" ht="14.65" customHeight="1">
      <c r="B452" s="911">
        <v>444</v>
      </c>
      <c r="C452" s="913" t="s">
        <v>3463</v>
      </c>
      <c r="D452" s="931" t="s">
        <v>150</v>
      </c>
      <c r="E452" s="928" t="s">
        <v>7</v>
      </c>
      <c r="F452" s="946" t="s">
        <v>183</v>
      </c>
      <c r="G452" s="946"/>
      <c r="H452" s="946"/>
      <c r="I452" s="946" t="s">
        <v>685</v>
      </c>
      <c r="J452" s="931">
        <v>1264</v>
      </c>
      <c r="K452" s="931"/>
      <c r="L452" s="931" t="s">
        <v>103</v>
      </c>
      <c r="M452" s="931">
        <v>100</v>
      </c>
      <c r="N452" s="947" t="s">
        <v>179</v>
      </c>
      <c r="O452" s="931" t="s">
        <v>180</v>
      </c>
      <c r="P452" s="948" t="s">
        <v>155</v>
      </c>
      <c r="Q452" s="931" t="s">
        <v>71</v>
      </c>
      <c r="R452" s="906" t="s">
        <v>418</v>
      </c>
      <c r="S452" s="906" t="s">
        <v>686</v>
      </c>
      <c r="T452" s="946"/>
      <c r="U452" s="946">
        <v>220</v>
      </c>
      <c r="V452" s="946"/>
      <c r="W452" s="946"/>
      <c r="X452" s="946"/>
      <c r="Y452" s="949"/>
      <c r="Z452" s="954"/>
      <c r="AA452" s="931">
        <v>3800</v>
      </c>
      <c r="AB452" s="1313">
        <f t="shared" si="81"/>
        <v>3.8</v>
      </c>
      <c r="AC452" s="953"/>
      <c r="AD452" s="946"/>
      <c r="AE452" s="946"/>
      <c r="AF452" s="946"/>
      <c r="AG452" s="946"/>
      <c r="AH452" s="955"/>
      <c r="AI452" s="1271"/>
      <c r="AJ452" s="1149">
        <v>0</v>
      </c>
      <c r="AK452" s="1150">
        <v>0</v>
      </c>
      <c r="AL452" s="1149">
        <f t="shared" si="82"/>
        <v>0</v>
      </c>
      <c r="AM452" s="1135">
        <f t="shared" si="83"/>
        <v>0</v>
      </c>
      <c r="AN452" s="1328">
        <f t="shared" si="84"/>
        <v>0</v>
      </c>
      <c r="AO452" s="1127">
        <f>SUMPRODUCT(AC452:AH452,$AC$4:$AH$4)</f>
        <v>0</v>
      </c>
      <c r="AP452" s="1318">
        <f t="shared" si="85"/>
        <v>0</v>
      </c>
      <c r="AQ452" s="1319"/>
      <c r="AR452" s="1139">
        <f t="shared" si="86"/>
        <v>0</v>
      </c>
      <c r="AS452" s="1325">
        <f t="shared" si="87"/>
        <v>0</v>
      </c>
      <c r="AT452" s="1325">
        <f t="shared" si="88"/>
        <v>0</v>
      </c>
      <c r="AU452" s="1325">
        <f t="shared" si="89"/>
        <v>0</v>
      </c>
      <c r="AV452" s="1141">
        <f t="shared" si="90"/>
        <v>0</v>
      </c>
      <c r="AW452" s="1329">
        <v>0</v>
      </c>
      <c r="AX452" s="1141">
        <v>0</v>
      </c>
      <c r="AY452" s="1149">
        <f t="shared" si="91"/>
        <v>0</v>
      </c>
      <c r="AZ452" s="1141">
        <f t="shared" si="92"/>
        <v>0</v>
      </c>
      <c r="BA452" s="1149">
        <f t="shared" si="93"/>
        <v>0</v>
      </c>
      <c r="BB452" s="1141">
        <f t="shared" si="94"/>
        <v>0</v>
      </c>
    </row>
    <row r="453" spans="2:54" ht="14.65" customHeight="1">
      <c r="B453" s="911">
        <v>445</v>
      </c>
      <c r="C453" s="913" t="s">
        <v>3463</v>
      </c>
      <c r="D453" s="931" t="s">
        <v>150</v>
      </c>
      <c r="E453" s="928" t="s">
        <v>7</v>
      </c>
      <c r="F453" s="946"/>
      <c r="G453" s="946"/>
      <c r="H453" s="946"/>
      <c r="I453" s="946" t="s">
        <v>685</v>
      </c>
      <c r="J453" s="931">
        <v>1264</v>
      </c>
      <c r="K453" s="931"/>
      <c r="L453" s="931" t="s">
        <v>3773</v>
      </c>
      <c r="M453" s="931"/>
      <c r="N453" s="947"/>
      <c r="O453" s="931"/>
      <c r="P453" s="948"/>
      <c r="Q453" s="931"/>
      <c r="R453" s="906"/>
      <c r="S453" s="906"/>
      <c r="T453" s="946"/>
      <c r="U453" s="946"/>
      <c r="V453" s="946"/>
      <c r="W453" s="946"/>
      <c r="X453" s="946"/>
      <c r="Y453" s="949"/>
      <c r="Z453" s="954"/>
      <c r="AA453" s="931">
        <v>1000</v>
      </c>
      <c r="AB453" s="1313">
        <f t="shared" si="81"/>
        <v>1</v>
      </c>
      <c r="AC453" s="953"/>
      <c r="AD453" s="946"/>
      <c r="AE453" s="946"/>
      <c r="AF453" s="946"/>
      <c r="AG453" s="946"/>
      <c r="AH453" s="955"/>
      <c r="AI453" s="1271"/>
      <c r="AJ453" s="1149">
        <v>0</v>
      </c>
      <c r="AK453" s="1150"/>
      <c r="AL453" s="1149">
        <f t="shared" si="82"/>
        <v>0</v>
      </c>
      <c r="AM453" s="1135">
        <f t="shared" si="83"/>
        <v>0</v>
      </c>
      <c r="AN453" s="1328">
        <f t="shared" si="84"/>
        <v>0</v>
      </c>
      <c r="AO453" s="1127"/>
      <c r="AP453" s="1318">
        <f t="shared" si="85"/>
        <v>0</v>
      </c>
      <c r="AQ453" s="1319"/>
      <c r="AR453" s="1139">
        <f t="shared" si="86"/>
        <v>0</v>
      </c>
      <c r="AS453" s="1325">
        <f t="shared" si="87"/>
        <v>0</v>
      </c>
      <c r="AT453" s="1325">
        <f t="shared" si="88"/>
        <v>0</v>
      </c>
      <c r="AU453" s="1325">
        <f t="shared" si="89"/>
        <v>0</v>
      </c>
      <c r="AV453" s="1141">
        <f t="shared" si="90"/>
        <v>0</v>
      </c>
      <c r="AW453" s="1329">
        <v>0</v>
      </c>
      <c r="AX453" s="1141">
        <v>0</v>
      </c>
      <c r="AY453" s="1149">
        <f t="shared" si="91"/>
        <v>0</v>
      </c>
      <c r="AZ453" s="1141">
        <f t="shared" si="92"/>
        <v>0</v>
      </c>
      <c r="BA453" s="1149">
        <f t="shared" si="93"/>
        <v>0</v>
      </c>
      <c r="BB453" s="1141">
        <f t="shared" si="94"/>
        <v>0</v>
      </c>
    </row>
    <row r="454" spans="2:54" ht="14.65" customHeight="1">
      <c r="B454" s="911">
        <v>446</v>
      </c>
      <c r="C454" s="913" t="s">
        <v>3042</v>
      </c>
      <c r="D454" s="931" t="s">
        <v>150</v>
      </c>
      <c r="E454" s="928" t="s">
        <v>7</v>
      </c>
      <c r="F454" s="946"/>
      <c r="G454" s="946"/>
      <c r="H454" s="946"/>
      <c r="I454" s="946" t="s">
        <v>685</v>
      </c>
      <c r="J454" s="931">
        <v>1264</v>
      </c>
      <c r="K454" s="931"/>
      <c r="L454" s="931" t="s">
        <v>3544</v>
      </c>
      <c r="M454" s="931">
        <v>40</v>
      </c>
      <c r="N454" s="947"/>
      <c r="O454" s="931"/>
      <c r="P454" s="948"/>
      <c r="Q454" s="931"/>
      <c r="R454" s="906"/>
      <c r="S454" s="906"/>
      <c r="T454" s="946"/>
      <c r="U454" s="946"/>
      <c r="V454" s="946"/>
      <c r="W454" s="946"/>
      <c r="X454" s="946"/>
      <c r="Y454" s="949"/>
      <c r="Z454" s="954"/>
      <c r="AA454" s="931">
        <v>1000</v>
      </c>
      <c r="AB454" s="1313">
        <f t="shared" si="81"/>
        <v>1</v>
      </c>
      <c r="AC454" s="953"/>
      <c r="AD454" s="946"/>
      <c r="AE454" s="946"/>
      <c r="AF454" s="946"/>
      <c r="AG454" s="946"/>
      <c r="AH454" s="955"/>
      <c r="AI454" s="1271">
        <f>+VLOOKUP(C454,Itemizado_Piping!$C:$K,9,FALSE)</f>
        <v>2.573</v>
      </c>
      <c r="AJ454" s="1149">
        <v>0</v>
      </c>
      <c r="AK454" s="1150"/>
      <c r="AL454" s="1149">
        <f t="shared" si="82"/>
        <v>0</v>
      </c>
      <c r="AM454" s="1135">
        <f t="shared" si="83"/>
        <v>0</v>
      </c>
      <c r="AN454" s="1328">
        <f t="shared" si="84"/>
        <v>0</v>
      </c>
      <c r="AO454" s="1127"/>
      <c r="AP454" s="1318">
        <f t="shared" si="85"/>
        <v>0</v>
      </c>
      <c r="AQ454" s="1319"/>
      <c r="AR454" s="1139">
        <f t="shared" si="86"/>
        <v>0</v>
      </c>
      <c r="AS454" s="1325">
        <f t="shared" si="87"/>
        <v>0</v>
      </c>
      <c r="AT454" s="1325">
        <f t="shared" si="88"/>
        <v>0</v>
      </c>
      <c r="AU454" s="1325">
        <f t="shared" si="89"/>
        <v>0</v>
      </c>
      <c r="AV454" s="1141">
        <f t="shared" si="90"/>
        <v>0</v>
      </c>
      <c r="AW454" s="1329">
        <v>0</v>
      </c>
      <c r="AX454" s="1141">
        <v>0</v>
      </c>
      <c r="AY454" s="1149">
        <f t="shared" si="91"/>
        <v>0</v>
      </c>
      <c r="AZ454" s="1141">
        <f t="shared" si="92"/>
        <v>0</v>
      </c>
      <c r="BA454" s="1149">
        <f t="shared" si="93"/>
        <v>0</v>
      </c>
      <c r="BB454" s="1141">
        <f t="shared" si="94"/>
        <v>0</v>
      </c>
    </row>
    <row r="455" spans="2:54" ht="14.65" customHeight="1">
      <c r="B455" s="911">
        <v>447</v>
      </c>
      <c r="C455" s="913" t="s">
        <v>3463</v>
      </c>
      <c r="D455" s="931" t="s">
        <v>150</v>
      </c>
      <c r="E455" s="928" t="s">
        <v>7</v>
      </c>
      <c r="F455" s="946" t="s">
        <v>183</v>
      </c>
      <c r="G455" s="946"/>
      <c r="H455" s="946"/>
      <c r="I455" s="946" t="s">
        <v>687</v>
      </c>
      <c r="J455" s="931">
        <v>1265</v>
      </c>
      <c r="K455" s="931"/>
      <c r="L455" s="931" t="s">
        <v>103</v>
      </c>
      <c r="M455" s="931">
        <v>100</v>
      </c>
      <c r="N455" s="947" t="s">
        <v>179</v>
      </c>
      <c r="O455" s="931" t="s">
        <v>180</v>
      </c>
      <c r="P455" s="948" t="s">
        <v>155</v>
      </c>
      <c r="Q455" s="931" t="s">
        <v>71</v>
      </c>
      <c r="R455" s="906" t="s">
        <v>418</v>
      </c>
      <c r="S455" s="906" t="s">
        <v>688</v>
      </c>
      <c r="T455" s="946"/>
      <c r="U455" s="946">
        <v>220</v>
      </c>
      <c r="V455" s="946"/>
      <c r="W455" s="946"/>
      <c r="X455" s="946"/>
      <c r="Y455" s="949"/>
      <c r="Z455" s="954"/>
      <c r="AA455" s="931">
        <v>3500</v>
      </c>
      <c r="AB455" s="1313">
        <f t="shared" si="81"/>
        <v>3.5</v>
      </c>
      <c r="AC455" s="953"/>
      <c r="AD455" s="946"/>
      <c r="AE455" s="946"/>
      <c r="AF455" s="946"/>
      <c r="AG455" s="946"/>
      <c r="AH455" s="955"/>
      <c r="AI455" s="1271"/>
      <c r="AJ455" s="1149">
        <v>0</v>
      </c>
      <c r="AK455" s="1150">
        <v>0</v>
      </c>
      <c r="AL455" s="1149">
        <f t="shared" si="82"/>
        <v>0</v>
      </c>
      <c r="AM455" s="1135">
        <f t="shared" si="83"/>
        <v>0</v>
      </c>
      <c r="AN455" s="1328">
        <f t="shared" si="84"/>
        <v>0</v>
      </c>
      <c r="AO455" s="1127">
        <f>SUMPRODUCT(AC455:AH455,$AC$4:$AH$4)</f>
        <v>0</v>
      </c>
      <c r="AP455" s="1318">
        <f t="shared" si="85"/>
        <v>0</v>
      </c>
      <c r="AQ455" s="1319"/>
      <c r="AR455" s="1139">
        <f t="shared" si="86"/>
        <v>0</v>
      </c>
      <c r="AS455" s="1325">
        <f t="shared" si="87"/>
        <v>0</v>
      </c>
      <c r="AT455" s="1325">
        <f t="shared" si="88"/>
        <v>0</v>
      </c>
      <c r="AU455" s="1325">
        <f t="shared" si="89"/>
        <v>0</v>
      </c>
      <c r="AV455" s="1141">
        <f t="shared" si="90"/>
        <v>0</v>
      </c>
      <c r="AW455" s="1329">
        <v>0</v>
      </c>
      <c r="AX455" s="1141">
        <v>0</v>
      </c>
      <c r="AY455" s="1149">
        <f t="shared" si="91"/>
        <v>0</v>
      </c>
      <c r="AZ455" s="1141">
        <f t="shared" si="92"/>
        <v>0</v>
      </c>
      <c r="BA455" s="1149">
        <f t="shared" si="93"/>
        <v>0</v>
      </c>
      <c r="BB455" s="1141">
        <f t="shared" si="94"/>
        <v>0</v>
      </c>
    </row>
    <row r="456" spans="2:54" ht="14.65" customHeight="1">
      <c r="B456" s="911">
        <v>448</v>
      </c>
      <c r="C456" s="913" t="s">
        <v>3463</v>
      </c>
      <c r="D456" s="931" t="s">
        <v>150</v>
      </c>
      <c r="E456" s="928" t="s">
        <v>7</v>
      </c>
      <c r="F456" s="946"/>
      <c r="G456" s="946"/>
      <c r="H456" s="946"/>
      <c r="I456" s="946" t="s">
        <v>687</v>
      </c>
      <c r="J456" s="931">
        <v>1265</v>
      </c>
      <c r="K456" s="931"/>
      <c r="L456" s="931" t="s">
        <v>3773</v>
      </c>
      <c r="M456" s="931"/>
      <c r="N456" s="947"/>
      <c r="O456" s="931"/>
      <c r="P456" s="948"/>
      <c r="Q456" s="931"/>
      <c r="R456" s="906"/>
      <c r="S456" s="906"/>
      <c r="T456" s="946"/>
      <c r="U456" s="946"/>
      <c r="V456" s="946"/>
      <c r="W456" s="946"/>
      <c r="X456" s="946"/>
      <c r="Y456" s="949"/>
      <c r="Z456" s="954"/>
      <c r="AA456" s="931">
        <v>1000</v>
      </c>
      <c r="AB456" s="1313">
        <f t="shared" si="81"/>
        <v>1</v>
      </c>
      <c r="AC456" s="953"/>
      <c r="AD456" s="946"/>
      <c r="AE456" s="946"/>
      <c r="AF456" s="946"/>
      <c r="AG456" s="946"/>
      <c r="AH456" s="955"/>
      <c r="AI456" s="1271"/>
      <c r="AJ456" s="1149">
        <v>0</v>
      </c>
      <c r="AK456" s="1150"/>
      <c r="AL456" s="1149">
        <f t="shared" si="82"/>
        <v>0</v>
      </c>
      <c r="AM456" s="1135">
        <f t="shared" si="83"/>
        <v>0</v>
      </c>
      <c r="AN456" s="1328">
        <f t="shared" si="84"/>
        <v>0</v>
      </c>
      <c r="AO456" s="1127"/>
      <c r="AP456" s="1318">
        <f t="shared" si="85"/>
        <v>0</v>
      </c>
      <c r="AQ456" s="1319"/>
      <c r="AR456" s="1139">
        <f t="shared" si="86"/>
        <v>0</v>
      </c>
      <c r="AS456" s="1325">
        <f t="shared" si="87"/>
        <v>0</v>
      </c>
      <c r="AT456" s="1325">
        <f t="shared" si="88"/>
        <v>0</v>
      </c>
      <c r="AU456" s="1325">
        <f t="shared" si="89"/>
        <v>0</v>
      </c>
      <c r="AV456" s="1141">
        <f t="shared" si="90"/>
        <v>0</v>
      </c>
      <c r="AW456" s="1329">
        <v>0</v>
      </c>
      <c r="AX456" s="1141">
        <v>0</v>
      </c>
      <c r="AY456" s="1149">
        <f t="shared" si="91"/>
        <v>0</v>
      </c>
      <c r="AZ456" s="1141">
        <f t="shared" si="92"/>
        <v>0</v>
      </c>
      <c r="BA456" s="1149">
        <f t="shared" si="93"/>
        <v>0</v>
      </c>
      <c r="BB456" s="1141">
        <f t="shared" si="94"/>
        <v>0</v>
      </c>
    </row>
    <row r="457" spans="2:54" ht="14.65" customHeight="1">
      <c r="B457" s="911">
        <v>449</v>
      </c>
      <c r="C457" s="913" t="s">
        <v>3042</v>
      </c>
      <c r="D457" s="931" t="s">
        <v>150</v>
      </c>
      <c r="E457" s="928" t="s">
        <v>7</v>
      </c>
      <c r="F457" s="946"/>
      <c r="G457" s="946"/>
      <c r="H457" s="946"/>
      <c r="I457" s="946" t="s">
        <v>687</v>
      </c>
      <c r="J457" s="931">
        <v>1265</v>
      </c>
      <c r="K457" s="931"/>
      <c r="L457" s="931" t="s">
        <v>3544</v>
      </c>
      <c r="M457" s="931">
        <v>40</v>
      </c>
      <c r="N457" s="947"/>
      <c r="O457" s="931"/>
      <c r="P457" s="948"/>
      <c r="Q457" s="931"/>
      <c r="R457" s="906"/>
      <c r="S457" s="906"/>
      <c r="T457" s="946"/>
      <c r="U457" s="946"/>
      <c r="V457" s="946"/>
      <c r="W457" s="946"/>
      <c r="X457" s="946"/>
      <c r="Y457" s="949"/>
      <c r="Z457" s="954"/>
      <c r="AA457" s="931">
        <v>1000</v>
      </c>
      <c r="AB457" s="1313">
        <f t="shared" si="81"/>
        <v>1</v>
      </c>
      <c r="AC457" s="953"/>
      <c r="AD457" s="946"/>
      <c r="AE457" s="946"/>
      <c r="AF457" s="946"/>
      <c r="AG457" s="946"/>
      <c r="AH457" s="955"/>
      <c r="AI457" s="1271">
        <f>+VLOOKUP(C457,Itemizado_Piping!$C:$K,9,FALSE)</f>
        <v>2.573</v>
      </c>
      <c r="AJ457" s="1149">
        <v>0</v>
      </c>
      <c r="AK457" s="1150"/>
      <c r="AL457" s="1149">
        <f t="shared" si="82"/>
        <v>0</v>
      </c>
      <c r="AM457" s="1135">
        <f t="shared" si="83"/>
        <v>0</v>
      </c>
      <c r="AN457" s="1328">
        <f t="shared" si="84"/>
        <v>0</v>
      </c>
      <c r="AO457" s="1127"/>
      <c r="AP457" s="1318">
        <f t="shared" si="85"/>
        <v>0</v>
      </c>
      <c r="AQ457" s="1319"/>
      <c r="AR457" s="1139">
        <f t="shared" si="86"/>
        <v>0</v>
      </c>
      <c r="AS457" s="1325">
        <f t="shared" si="87"/>
        <v>0</v>
      </c>
      <c r="AT457" s="1325">
        <f t="shared" si="88"/>
        <v>0</v>
      </c>
      <c r="AU457" s="1325">
        <f t="shared" si="89"/>
        <v>0</v>
      </c>
      <c r="AV457" s="1141">
        <f t="shared" si="90"/>
        <v>0</v>
      </c>
      <c r="AW457" s="1329">
        <v>0</v>
      </c>
      <c r="AX457" s="1141">
        <v>0</v>
      </c>
      <c r="AY457" s="1149">
        <f t="shared" si="91"/>
        <v>0</v>
      </c>
      <c r="AZ457" s="1141">
        <f t="shared" si="92"/>
        <v>0</v>
      </c>
      <c r="BA457" s="1149">
        <f t="shared" si="93"/>
        <v>0</v>
      </c>
      <c r="BB457" s="1141">
        <f t="shared" si="94"/>
        <v>0</v>
      </c>
    </row>
    <row r="458" spans="2:54" ht="14.65" customHeight="1">
      <c r="B458" s="911">
        <v>450</v>
      </c>
      <c r="C458" s="913" t="s">
        <v>3463</v>
      </c>
      <c r="D458" s="931" t="s">
        <v>150</v>
      </c>
      <c r="E458" s="928" t="s">
        <v>7</v>
      </c>
      <c r="F458" s="946" t="s">
        <v>183</v>
      </c>
      <c r="G458" s="946"/>
      <c r="H458" s="946"/>
      <c r="I458" s="946" t="s">
        <v>689</v>
      </c>
      <c r="J458" s="931">
        <v>1266</v>
      </c>
      <c r="K458" s="931"/>
      <c r="L458" s="931" t="s">
        <v>103</v>
      </c>
      <c r="M458" s="931">
        <v>100</v>
      </c>
      <c r="N458" s="947" t="s">
        <v>179</v>
      </c>
      <c r="O458" s="931" t="s">
        <v>180</v>
      </c>
      <c r="P458" s="948" t="s">
        <v>155</v>
      </c>
      <c r="Q458" s="931" t="s">
        <v>71</v>
      </c>
      <c r="R458" s="906" t="s">
        <v>418</v>
      </c>
      <c r="S458" s="906" t="s">
        <v>690</v>
      </c>
      <c r="T458" s="946"/>
      <c r="U458" s="946">
        <v>220</v>
      </c>
      <c r="V458" s="946"/>
      <c r="W458" s="946"/>
      <c r="X458" s="946"/>
      <c r="Y458" s="949"/>
      <c r="Z458" s="954"/>
      <c r="AA458" s="931">
        <v>4000</v>
      </c>
      <c r="AB458" s="1313">
        <f t="shared" si="81"/>
        <v>4</v>
      </c>
      <c r="AC458" s="953"/>
      <c r="AD458" s="946"/>
      <c r="AE458" s="946"/>
      <c r="AF458" s="946"/>
      <c r="AG458" s="946"/>
      <c r="AH458" s="955"/>
      <c r="AI458" s="1271"/>
      <c r="AJ458" s="1149">
        <v>0</v>
      </c>
      <c r="AK458" s="1150">
        <v>0</v>
      </c>
      <c r="AL458" s="1149">
        <f t="shared" si="82"/>
        <v>0</v>
      </c>
      <c r="AM458" s="1135">
        <f t="shared" si="83"/>
        <v>0</v>
      </c>
      <c r="AN458" s="1328">
        <f t="shared" si="84"/>
        <v>0</v>
      </c>
      <c r="AO458" s="1127">
        <f>SUMPRODUCT(AC458:AH458,$AC$4:$AH$4)</f>
        <v>0</v>
      </c>
      <c r="AP458" s="1318">
        <f t="shared" si="85"/>
        <v>0</v>
      </c>
      <c r="AQ458" s="1319"/>
      <c r="AR458" s="1139">
        <f t="shared" si="86"/>
        <v>0</v>
      </c>
      <c r="AS458" s="1325">
        <f t="shared" si="87"/>
        <v>0</v>
      </c>
      <c r="AT458" s="1325">
        <f t="shared" si="88"/>
        <v>0</v>
      </c>
      <c r="AU458" s="1325">
        <f t="shared" si="89"/>
        <v>0</v>
      </c>
      <c r="AV458" s="1141">
        <f t="shared" si="90"/>
        <v>0</v>
      </c>
      <c r="AW458" s="1329">
        <v>0</v>
      </c>
      <c r="AX458" s="1141">
        <v>0</v>
      </c>
      <c r="AY458" s="1149">
        <f t="shared" si="91"/>
        <v>0</v>
      </c>
      <c r="AZ458" s="1141">
        <f t="shared" si="92"/>
        <v>0</v>
      </c>
      <c r="BA458" s="1149">
        <f t="shared" si="93"/>
        <v>0</v>
      </c>
      <c r="BB458" s="1141">
        <f t="shared" si="94"/>
        <v>0</v>
      </c>
    </row>
    <row r="459" spans="2:54" ht="14.65" customHeight="1">
      <c r="B459" s="911">
        <v>451</v>
      </c>
      <c r="C459" s="913" t="s">
        <v>3463</v>
      </c>
      <c r="D459" s="931" t="s">
        <v>150</v>
      </c>
      <c r="E459" s="928" t="s">
        <v>7</v>
      </c>
      <c r="F459" s="946"/>
      <c r="G459" s="946"/>
      <c r="H459" s="946"/>
      <c r="I459" s="946" t="s">
        <v>689</v>
      </c>
      <c r="J459" s="931">
        <v>1266</v>
      </c>
      <c r="K459" s="931"/>
      <c r="L459" s="931" t="s">
        <v>3773</v>
      </c>
      <c r="M459" s="931"/>
      <c r="N459" s="947"/>
      <c r="O459" s="931"/>
      <c r="P459" s="948"/>
      <c r="Q459" s="931"/>
      <c r="R459" s="906"/>
      <c r="S459" s="906"/>
      <c r="T459" s="946"/>
      <c r="U459" s="946"/>
      <c r="V459" s="946"/>
      <c r="W459" s="946"/>
      <c r="X459" s="946"/>
      <c r="Y459" s="949"/>
      <c r="Z459" s="954"/>
      <c r="AA459" s="931">
        <v>1000</v>
      </c>
      <c r="AB459" s="1313">
        <f t="shared" si="81"/>
        <v>1</v>
      </c>
      <c r="AC459" s="953"/>
      <c r="AD459" s="946"/>
      <c r="AE459" s="946"/>
      <c r="AF459" s="946"/>
      <c r="AG459" s="946"/>
      <c r="AH459" s="955"/>
      <c r="AI459" s="1271"/>
      <c r="AJ459" s="1149">
        <v>0</v>
      </c>
      <c r="AK459" s="1150"/>
      <c r="AL459" s="1149">
        <f t="shared" si="82"/>
        <v>0</v>
      </c>
      <c r="AM459" s="1135">
        <f t="shared" si="83"/>
        <v>0</v>
      </c>
      <c r="AN459" s="1328">
        <f t="shared" si="84"/>
        <v>0</v>
      </c>
      <c r="AO459" s="1127"/>
      <c r="AP459" s="1318">
        <f t="shared" si="85"/>
        <v>0</v>
      </c>
      <c r="AQ459" s="1319"/>
      <c r="AR459" s="1139">
        <f t="shared" si="86"/>
        <v>0</v>
      </c>
      <c r="AS459" s="1325">
        <f t="shared" si="87"/>
        <v>0</v>
      </c>
      <c r="AT459" s="1325">
        <f t="shared" si="88"/>
        <v>0</v>
      </c>
      <c r="AU459" s="1325">
        <f t="shared" si="89"/>
        <v>0</v>
      </c>
      <c r="AV459" s="1141">
        <f t="shared" si="90"/>
        <v>0</v>
      </c>
      <c r="AW459" s="1329">
        <v>0</v>
      </c>
      <c r="AX459" s="1141">
        <v>0</v>
      </c>
      <c r="AY459" s="1149">
        <f t="shared" si="91"/>
        <v>0</v>
      </c>
      <c r="AZ459" s="1141">
        <f t="shared" si="92"/>
        <v>0</v>
      </c>
      <c r="BA459" s="1149">
        <f t="shared" si="93"/>
        <v>0</v>
      </c>
      <c r="BB459" s="1141">
        <f t="shared" si="94"/>
        <v>0</v>
      </c>
    </row>
    <row r="460" spans="2:54" ht="14.65" customHeight="1">
      <c r="B460" s="911">
        <v>452</v>
      </c>
      <c r="C460" s="913" t="s">
        <v>3042</v>
      </c>
      <c r="D460" s="931" t="s">
        <v>150</v>
      </c>
      <c r="E460" s="928" t="s">
        <v>7</v>
      </c>
      <c r="F460" s="946"/>
      <c r="G460" s="946"/>
      <c r="H460" s="946"/>
      <c r="I460" s="946" t="s">
        <v>689</v>
      </c>
      <c r="J460" s="931">
        <v>1266</v>
      </c>
      <c r="K460" s="931"/>
      <c r="L460" s="931" t="s">
        <v>3544</v>
      </c>
      <c r="M460" s="931">
        <v>40</v>
      </c>
      <c r="N460" s="947"/>
      <c r="O460" s="931"/>
      <c r="P460" s="948"/>
      <c r="Q460" s="931"/>
      <c r="R460" s="906"/>
      <c r="S460" s="906"/>
      <c r="T460" s="946"/>
      <c r="U460" s="946"/>
      <c r="V460" s="946"/>
      <c r="W460" s="946"/>
      <c r="X460" s="946"/>
      <c r="Y460" s="949"/>
      <c r="Z460" s="954"/>
      <c r="AA460" s="931">
        <v>1000</v>
      </c>
      <c r="AB460" s="1313">
        <f t="shared" si="81"/>
        <v>1</v>
      </c>
      <c r="AC460" s="953"/>
      <c r="AD460" s="946"/>
      <c r="AE460" s="946"/>
      <c r="AF460" s="946"/>
      <c r="AG460" s="946"/>
      <c r="AH460" s="955"/>
      <c r="AI460" s="1271">
        <f>+VLOOKUP(C460,Itemizado_Piping!$C:$K,9,FALSE)</f>
        <v>2.573</v>
      </c>
      <c r="AJ460" s="1149">
        <v>0</v>
      </c>
      <c r="AK460" s="1150"/>
      <c r="AL460" s="1149">
        <f t="shared" si="82"/>
        <v>0</v>
      </c>
      <c r="AM460" s="1135">
        <f t="shared" si="83"/>
        <v>0</v>
      </c>
      <c r="AN460" s="1328">
        <f t="shared" si="84"/>
        <v>0</v>
      </c>
      <c r="AO460" s="1127"/>
      <c r="AP460" s="1318">
        <f t="shared" si="85"/>
        <v>0</v>
      </c>
      <c r="AQ460" s="1319"/>
      <c r="AR460" s="1139">
        <f t="shared" si="86"/>
        <v>0</v>
      </c>
      <c r="AS460" s="1325">
        <f t="shared" si="87"/>
        <v>0</v>
      </c>
      <c r="AT460" s="1325">
        <f t="shared" si="88"/>
        <v>0</v>
      </c>
      <c r="AU460" s="1325">
        <f t="shared" si="89"/>
        <v>0</v>
      </c>
      <c r="AV460" s="1141">
        <f t="shared" si="90"/>
        <v>0</v>
      </c>
      <c r="AW460" s="1329">
        <v>0</v>
      </c>
      <c r="AX460" s="1141">
        <v>0</v>
      </c>
      <c r="AY460" s="1149">
        <f t="shared" si="91"/>
        <v>0</v>
      </c>
      <c r="AZ460" s="1141">
        <f t="shared" si="92"/>
        <v>0</v>
      </c>
      <c r="BA460" s="1149">
        <f t="shared" si="93"/>
        <v>0</v>
      </c>
      <c r="BB460" s="1141">
        <f t="shared" si="94"/>
        <v>0</v>
      </c>
    </row>
    <row r="461" spans="2:54" ht="14.65" customHeight="1">
      <c r="B461" s="911">
        <v>453</v>
      </c>
      <c r="C461" s="913" t="s">
        <v>3463</v>
      </c>
      <c r="D461" s="931" t="s">
        <v>150</v>
      </c>
      <c r="E461" s="928" t="s">
        <v>7</v>
      </c>
      <c r="F461" s="946" t="s">
        <v>183</v>
      </c>
      <c r="G461" s="946"/>
      <c r="H461" s="946"/>
      <c r="I461" s="946" t="s">
        <v>691</v>
      </c>
      <c r="J461" s="931">
        <v>1267</v>
      </c>
      <c r="K461" s="931"/>
      <c r="L461" s="931" t="s">
        <v>103</v>
      </c>
      <c r="M461" s="931">
        <v>100</v>
      </c>
      <c r="N461" s="947" t="s">
        <v>179</v>
      </c>
      <c r="O461" s="931" t="s">
        <v>180</v>
      </c>
      <c r="P461" s="948" t="s">
        <v>155</v>
      </c>
      <c r="Q461" s="931" t="s">
        <v>71</v>
      </c>
      <c r="R461" s="906" t="s">
        <v>418</v>
      </c>
      <c r="S461" s="906" t="s">
        <v>692</v>
      </c>
      <c r="T461" s="946"/>
      <c r="U461" s="946">
        <v>220</v>
      </c>
      <c r="V461" s="946"/>
      <c r="W461" s="946"/>
      <c r="X461" s="946"/>
      <c r="Y461" s="949"/>
      <c r="Z461" s="954"/>
      <c r="AA461" s="931">
        <v>4000</v>
      </c>
      <c r="AB461" s="1313">
        <f t="shared" si="81"/>
        <v>4</v>
      </c>
      <c r="AC461" s="953"/>
      <c r="AD461" s="946"/>
      <c r="AE461" s="946"/>
      <c r="AF461" s="946"/>
      <c r="AG461" s="946"/>
      <c r="AH461" s="955"/>
      <c r="AI461" s="1271"/>
      <c r="AJ461" s="1149">
        <v>0</v>
      </c>
      <c r="AK461" s="1150">
        <v>0</v>
      </c>
      <c r="AL461" s="1149">
        <f t="shared" si="82"/>
        <v>0</v>
      </c>
      <c r="AM461" s="1135">
        <f t="shared" si="83"/>
        <v>0</v>
      </c>
      <c r="AN461" s="1328">
        <f t="shared" si="84"/>
        <v>0</v>
      </c>
      <c r="AO461" s="1127">
        <f>SUMPRODUCT(AC461:AH461,$AC$4:$AH$4)</f>
        <v>0</v>
      </c>
      <c r="AP461" s="1318">
        <f t="shared" si="85"/>
        <v>0</v>
      </c>
      <c r="AQ461" s="1319"/>
      <c r="AR461" s="1139">
        <f t="shared" si="86"/>
        <v>0</v>
      </c>
      <c r="AS461" s="1325">
        <f t="shared" si="87"/>
        <v>0</v>
      </c>
      <c r="AT461" s="1325">
        <f t="shared" si="88"/>
        <v>0</v>
      </c>
      <c r="AU461" s="1325">
        <f t="shared" si="89"/>
        <v>0</v>
      </c>
      <c r="AV461" s="1141">
        <f t="shared" si="90"/>
        <v>0</v>
      </c>
      <c r="AW461" s="1329">
        <v>0</v>
      </c>
      <c r="AX461" s="1141">
        <v>0</v>
      </c>
      <c r="AY461" s="1149">
        <f t="shared" si="91"/>
        <v>0</v>
      </c>
      <c r="AZ461" s="1141">
        <f t="shared" si="92"/>
        <v>0</v>
      </c>
      <c r="BA461" s="1149">
        <f t="shared" si="93"/>
        <v>0</v>
      </c>
      <c r="BB461" s="1141">
        <f t="shared" si="94"/>
        <v>0</v>
      </c>
    </row>
    <row r="462" spans="2:54" ht="14.65" customHeight="1">
      <c r="B462" s="911">
        <v>454</v>
      </c>
      <c r="C462" s="913" t="s">
        <v>3463</v>
      </c>
      <c r="D462" s="931" t="s">
        <v>150</v>
      </c>
      <c r="E462" s="928" t="s">
        <v>7</v>
      </c>
      <c r="F462" s="946"/>
      <c r="G462" s="946"/>
      <c r="H462" s="946"/>
      <c r="I462" s="946" t="s">
        <v>691</v>
      </c>
      <c r="J462" s="931">
        <v>1267</v>
      </c>
      <c r="K462" s="931"/>
      <c r="L462" s="931" t="s">
        <v>3773</v>
      </c>
      <c r="M462" s="931"/>
      <c r="N462" s="947"/>
      <c r="O462" s="931"/>
      <c r="P462" s="948"/>
      <c r="Q462" s="931"/>
      <c r="R462" s="906"/>
      <c r="S462" s="906"/>
      <c r="T462" s="946"/>
      <c r="U462" s="946"/>
      <c r="V462" s="946"/>
      <c r="W462" s="946"/>
      <c r="X462" s="946"/>
      <c r="Y462" s="949"/>
      <c r="Z462" s="954"/>
      <c r="AA462" s="931">
        <v>1000</v>
      </c>
      <c r="AB462" s="1313">
        <f t="shared" si="81"/>
        <v>1</v>
      </c>
      <c r="AC462" s="953"/>
      <c r="AD462" s="946"/>
      <c r="AE462" s="946"/>
      <c r="AF462" s="946"/>
      <c r="AG462" s="946"/>
      <c r="AH462" s="955"/>
      <c r="AI462" s="1271"/>
      <c r="AJ462" s="1149">
        <v>0</v>
      </c>
      <c r="AK462" s="1150"/>
      <c r="AL462" s="1149">
        <f t="shared" si="82"/>
        <v>0</v>
      </c>
      <c r="AM462" s="1135">
        <f t="shared" si="83"/>
        <v>0</v>
      </c>
      <c r="AN462" s="1328">
        <f t="shared" si="84"/>
        <v>0</v>
      </c>
      <c r="AO462" s="1127"/>
      <c r="AP462" s="1318">
        <f t="shared" si="85"/>
        <v>0</v>
      </c>
      <c r="AQ462" s="1319"/>
      <c r="AR462" s="1139">
        <f t="shared" si="86"/>
        <v>0</v>
      </c>
      <c r="AS462" s="1325">
        <f t="shared" si="87"/>
        <v>0</v>
      </c>
      <c r="AT462" s="1325">
        <f t="shared" si="88"/>
        <v>0</v>
      </c>
      <c r="AU462" s="1325">
        <f t="shared" si="89"/>
        <v>0</v>
      </c>
      <c r="AV462" s="1141">
        <f t="shared" si="90"/>
        <v>0</v>
      </c>
      <c r="AW462" s="1329">
        <v>0</v>
      </c>
      <c r="AX462" s="1141">
        <v>0</v>
      </c>
      <c r="AY462" s="1149">
        <f t="shared" si="91"/>
        <v>0</v>
      </c>
      <c r="AZ462" s="1141">
        <f t="shared" si="92"/>
        <v>0</v>
      </c>
      <c r="BA462" s="1149">
        <f t="shared" si="93"/>
        <v>0</v>
      </c>
      <c r="BB462" s="1141">
        <f t="shared" si="94"/>
        <v>0</v>
      </c>
    </row>
    <row r="463" spans="2:54" ht="14.65" customHeight="1">
      <c r="B463" s="911">
        <v>455</v>
      </c>
      <c r="C463" s="913" t="s">
        <v>3042</v>
      </c>
      <c r="D463" s="931" t="s">
        <v>150</v>
      </c>
      <c r="E463" s="928" t="s">
        <v>7</v>
      </c>
      <c r="F463" s="946"/>
      <c r="G463" s="946"/>
      <c r="H463" s="946"/>
      <c r="I463" s="946" t="s">
        <v>691</v>
      </c>
      <c r="J463" s="931">
        <v>1267</v>
      </c>
      <c r="K463" s="931"/>
      <c r="L463" s="931" t="s">
        <v>3544</v>
      </c>
      <c r="M463" s="931">
        <v>40</v>
      </c>
      <c r="N463" s="947"/>
      <c r="O463" s="931"/>
      <c r="P463" s="948"/>
      <c r="Q463" s="931"/>
      <c r="R463" s="906"/>
      <c r="S463" s="906"/>
      <c r="T463" s="946"/>
      <c r="U463" s="946"/>
      <c r="V463" s="946"/>
      <c r="W463" s="946"/>
      <c r="X463" s="946"/>
      <c r="Y463" s="949"/>
      <c r="Z463" s="954"/>
      <c r="AA463" s="931">
        <v>1000</v>
      </c>
      <c r="AB463" s="1313">
        <f t="shared" si="81"/>
        <v>1</v>
      </c>
      <c r="AC463" s="953"/>
      <c r="AD463" s="946"/>
      <c r="AE463" s="946"/>
      <c r="AF463" s="946"/>
      <c r="AG463" s="946"/>
      <c r="AH463" s="955"/>
      <c r="AI463" s="1271">
        <f>+VLOOKUP(C463,Itemizado_Piping!$C:$K,9,FALSE)</f>
        <v>2.573</v>
      </c>
      <c r="AJ463" s="1149">
        <v>0</v>
      </c>
      <c r="AK463" s="1150"/>
      <c r="AL463" s="1149">
        <f t="shared" si="82"/>
        <v>0</v>
      </c>
      <c r="AM463" s="1135">
        <f t="shared" si="83"/>
        <v>0</v>
      </c>
      <c r="AN463" s="1328">
        <f t="shared" si="84"/>
        <v>0</v>
      </c>
      <c r="AO463" s="1127"/>
      <c r="AP463" s="1318">
        <f t="shared" si="85"/>
        <v>0</v>
      </c>
      <c r="AQ463" s="1319"/>
      <c r="AR463" s="1139">
        <f t="shared" si="86"/>
        <v>0</v>
      </c>
      <c r="AS463" s="1325">
        <f t="shared" si="87"/>
        <v>0</v>
      </c>
      <c r="AT463" s="1325">
        <f t="shared" si="88"/>
        <v>0</v>
      </c>
      <c r="AU463" s="1325">
        <f t="shared" si="89"/>
        <v>0</v>
      </c>
      <c r="AV463" s="1141">
        <f t="shared" si="90"/>
        <v>0</v>
      </c>
      <c r="AW463" s="1329">
        <v>0</v>
      </c>
      <c r="AX463" s="1141">
        <v>0</v>
      </c>
      <c r="AY463" s="1149">
        <f t="shared" si="91"/>
        <v>0</v>
      </c>
      <c r="AZ463" s="1141">
        <f t="shared" si="92"/>
        <v>0</v>
      </c>
      <c r="BA463" s="1149">
        <f t="shared" si="93"/>
        <v>0</v>
      </c>
      <c r="BB463" s="1141">
        <f t="shared" si="94"/>
        <v>0</v>
      </c>
    </row>
    <row r="464" spans="2:54" ht="14.65" customHeight="1">
      <c r="B464" s="911">
        <v>456</v>
      </c>
      <c r="C464" s="913" t="s">
        <v>3463</v>
      </c>
      <c r="D464" s="931" t="s">
        <v>150</v>
      </c>
      <c r="E464" s="928" t="s">
        <v>7</v>
      </c>
      <c r="F464" s="946" t="s">
        <v>183</v>
      </c>
      <c r="G464" s="946"/>
      <c r="H464" s="946"/>
      <c r="I464" s="946" t="s">
        <v>693</v>
      </c>
      <c r="J464" s="931">
        <v>1268</v>
      </c>
      <c r="K464" s="931"/>
      <c r="L464" s="931" t="s">
        <v>103</v>
      </c>
      <c r="M464" s="931">
        <v>100</v>
      </c>
      <c r="N464" s="947" t="s">
        <v>179</v>
      </c>
      <c r="O464" s="931" t="s">
        <v>180</v>
      </c>
      <c r="P464" s="948" t="s">
        <v>155</v>
      </c>
      <c r="Q464" s="931" t="s">
        <v>71</v>
      </c>
      <c r="R464" s="906" t="s">
        <v>418</v>
      </c>
      <c r="S464" s="906" t="s">
        <v>694</v>
      </c>
      <c r="T464" s="946"/>
      <c r="U464" s="946">
        <v>220</v>
      </c>
      <c r="V464" s="946"/>
      <c r="W464" s="946"/>
      <c r="X464" s="946"/>
      <c r="Y464" s="949"/>
      <c r="Z464" s="954"/>
      <c r="AA464" s="931">
        <v>3600</v>
      </c>
      <c r="AB464" s="1313">
        <f t="shared" si="81"/>
        <v>3.6</v>
      </c>
      <c r="AC464" s="953"/>
      <c r="AD464" s="946"/>
      <c r="AE464" s="946"/>
      <c r="AF464" s="946"/>
      <c r="AG464" s="946"/>
      <c r="AH464" s="955"/>
      <c r="AI464" s="1271"/>
      <c r="AJ464" s="1149">
        <v>0</v>
      </c>
      <c r="AK464" s="1150">
        <v>0</v>
      </c>
      <c r="AL464" s="1149">
        <f t="shared" si="82"/>
        <v>0</v>
      </c>
      <c r="AM464" s="1135">
        <f t="shared" si="83"/>
        <v>0</v>
      </c>
      <c r="AN464" s="1328">
        <f t="shared" si="84"/>
        <v>0</v>
      </c>
      <c r="AO464" s="1127">
        <f>SUMPRODUCT(AC464:AH464,$AC$4:$AH$4)</f>
        <v>0</v>
      </c>
      <c r="AP464" s="1318">
        <f t="shared" si="85"/>
        <v>0</v>
      </c>
      <c r="AQ464" s="1319"/>
      <c r="AR464" s="1139">
        <f t="shared" si="86"/>
        <v>0</v>
      </c>
      <c r="AS464" s="1325">
        <f t="shared" si="87"/>
        <v>0</v>
      </c>
      <c r="AT464" s="1325">
        <f t="shared" si="88"/>
        <v>0</v>
      </c>
      <c r="AU464" s="1325">
        <f t="shared" si="89"/>
        <v>0</v>
      </c>
      <c r="AV464" s="1141">
        <f t="shared" si="90"/>
        <v>0</v>
      </c>
      <c r="AW464" s="1329">
        <v>0</v>
      </c>
      <c r="AX464" s="1141">
        <v>0</v>
      </c>
      <c r="AY464" s="1149">
        <f t="shared" si="91"/>
        <v>0</v>
      </c>
      <c r="AZ464" s="1141">
        <f t="shared" si="92"/>
        <v>0</v>
      </c>
      <c r="BA464" s="1149">
        <f t="shared" si="93"/>
        <v>0</v>
      </c>
      <c r="BB464" s="1141">
        <f t="shared" si="94"/>
        <v>0</v>
      </c>
    </row>
    <row r="465" spans="2:54" ht="14.65" customHeight="1">
      <c r="B465" s="911">
        <v>457</v>
      </c>
      <c r="C465" s="913" t="s">
        <v>3463</v>
      </c>
      <c r="D465" s="931" t="s">
        <v>150</v>
      </c>
      <c r="E465" s="928" t="s">
        <v>7</v>
      </c>
      <c r="F465" s="946"/>
      <c r="G465" s="946"/>
      <c r="H465" s="946"/>
      <c r="I465" s="946" t="s">
        <v>693</v>
      </c>
      <c r="J465" s="931">
        <v>1268</v>
      </c>
      <c r="K465" s="931"/>
      <c r="L465" s="931" t="s">
        <v>3773</v>
      </c>
      <c r="M465" s="931"/>
      <c r="N465" s="947"/>
      <c r="O465" s="931"/>
      <c r="P465" s="948"/>
      <c r="Q465" s="931"/>
      <c r="R465" s="906"/>
      <c r="S465" s="906"/>
      <c r="T465" s="946"/>
      <c r="U465" s="946"/>
      <c r="V465" s="946"/>
      <c r="W465" s="946"/>
      <c r="X465" s="946"/>
      <c r="Y465" s="949"/>
      <c r="Z465" s="954"/>
      <c r="AA465" s="931">
        <v>1000</v>
      </c>
      <c r="AB465" s="1313">
        <f t="shared" si="81"/>
        <v>1</v>
      </c>
      <c r="AC465" s="953"/>
      <c r="AD465" s="946"/>
      <c r="AE465" s="946"/>
      <c r="AF465" s="946"/>
      <c r="AG465" s="946"/>
      <c r="AH465" s="955"/>
      <c r="AI465" s="1271"/>
      <c r="AJ465" s="1149">
        <v>0</v>
      </c>
      <c r="AK465" s="1150"/>
      <c r="AL465" s="1149">
        <f t="shared" si="82"/>
        <v>0</v>
      </c>
      <c r="AM465" s="1135">
        <f t="shared" si="83"/>
        <v>0</v>
      </c>
      <c r="AN465" s="1328">
        <f t="shared" si="84"/>
        <v>0</v>
      </c>
      <c r="AO465" s="1127"/>
      <c r="AP465" s="1318">
        <f t="shared" si="85"/>
        <v>0</v>
      </c>
      <c r="AQ465" s="1319"/>
      <c r="AR465" s="1139">
        <f t="shared" si="86"/>
        <v>0</v>
      </c>
      <c r="AS465" s="1325">
        <f t="shared" si="87"/>
        <v>0</v>
      </c>
      <c r="AT465" s="1325">
        <f t="shared" si="88"/>
        <v>0</v>
      </c>
      <c r="AU465" s="1325">
        <f t="shared" si="89"/>
        <v>0</v>
      </c>
      <c r="AV465" s="1141">
        <f t="shared" si="90"/>
        <v>0</v>
      </c>
      <c r="AW465" s="1329">
        <v>0</v>
      </c>
      <c r="AX465" s="1141">
        <v>0</v>
      </c>
      <c r="AY465" s="1149">
        <f t="shared" si="91"/>
        <v>0</v>
      </c>
      <c r="AZ465" s="1141">
        <f t="shared" si="92"/>
        <v>0</v>
      </c>
      <c r="BA465" s="1149">
        <f t="shared" si="93"/>
        <v>0</v>
      </c>
      <c r="BB465" s="1141">
        <f t="shared" si="94"/>
        <v>0</v>
      </c>
    </row>
    <row r="466" spans="2:54" ht="14.65" customHeight="1">
      <c r="B466" s="911">
        <v>458</v>
      </c>
      <c r="C466" s="913" t="s">
        <v>3042</v>
      </c>
      <c r="D466" s="931" t="s">
        <v>150</v>
      </c>
      <c r="E466" s="928" t="s">
        <v>7</v>
      </c>
      <c r="F466" s="946"/>
      <c r="G466" s="946"/>
      <c r="H466" s="946"/>
      <c r="I466" s="946" t="s">
        <v>693</v>
      </c>
      <c r="J466" s="931">
        <v>1268</v>
      </c>
      <c r="K466" s="931"/>
      <c r="L466" s="931" t="s">
        <v>3544</v>
      </c>
      <c r="M466" s="931">
        <v>40</v>
      </c>
      <c r="N466" s="947"/>
      <c r="O466" s="931"/>
      <c r="P466" s="948"/>
      <c r="Q466" s="931"/>
      <c r="R466" s="906"/>
      <c r="S466" s="906"/>
      <c r="T466" s="946"/>
      <c r="U466" s="946"/>
      <c r="V466" s="946"/>
      <c r="W466" s="946"/>
      <c r="X466" s="946"/>
      <c r="Y466" s="949"/>
      <c r="Z466" s="954"/>
      <c r="AA466" s="931">
        <v>1000</v>
      </c>
      <c r="AB466" s="1313">
        <f t="shared" si="81"/>
        <v>1</v>
      </c>
      <c r="AC466" s="953"/>
      <c r="AD466" s="946"/>
      <c r="AE466" s="946"/>
      <c r="AF466" s="946"/>
      <c r="AG466" s="946"/>
      <c r="AH466" s="955"/>
      <c r="AI466" s="1271">
        <f>+VLOOKUP(C466,Itemizado_Piping!$C:$K,9,FALSE)</f>
        <v>2.573</v>
      </c>
      <c r="AJ466" s="1149">
        <v>0</v>
      </c>
      <c r="AK466" s="1150"/>
      <c r="AL466" s="1149">
        <f t="shared" si="82"/>
        <v>0</v>
      </c>
      <c r="AM466" s="1135">
        <f t="shared" si="83"/>
        <v>0</v>
      </c>
      <c r="AN466" s="1328">
        <f t="shared" si="84"/>
        <v>0</v>
      </c>
      <c r="AO466" s="1127"/>
      <c r="AP466" s="1318">
        <f t="shared" si="85"/>
        <v>0</v>
      </c>
      <c r="AQ466" s="1319"/>
      <c r="AR466" s="1139">
        <f t="shared" si="86"/>
        <v>0</v>
      </c>
      <c r="AS466" s="1325">
        <f t="shared" si="87"/>
        <v>0</v>
      </c>
      <c r="AT466" s="1325">
        <f t="shared" si="88"/>
        <v>0</v>
      </c>
      <c r="AU466" s="1325">
        <f t="shared" si="89"/>
        <v>0</v>
      </c>
      <c r="AV466" s="1141">
        <f t="shared" si="90"/>
        <v>0</v>
      </c>
      <c r="AW466" s="1329">
        <v>0</v>
      </c>
      <c r="AX466" s="1141">
        <v>0</v>
      </c>
      <c r="AY466" s="1149">
        <f t="shared" si="91"/>
        <v>0</v>
      </c>
      <c r="AZ466" s="1141">
        <f t="shared" si="92"/>
        <v>0</v>
      </c>
      <c r="BA466" s="1149">
        <f t="shared" si="93"/>
        <v>0</v>
      </c>
      <c r="BB466" s="1141">
        <f t="shared" si="94"/>
        <v>0</v>
      </c>
    </row>
    <row r="467" spans="2:54" ht="14.65" customHeight="1">
      <c r="B467" s="911">
        <v>459</v>
      </c>
      <c r="C467" s="913" t="s">
        <v>3463</v>
      </c>
      <c r="D467" s="931" t="s">
        <v>150</v>
      </c>
      <c r="E467" s="928" t="s">
        <v>7</v>
      </c>
      <c r="F467" s="946" t="s">
        <v>183</v>
      </c>
      <c r="G467" s="946"/>
      <c r="H467" s="946"/>
      <c r="I467" s="946" t="s">
        <v>695</v>
      </c>
      <c r="J467" s="931">
        <v>1269</v>
      </c>
      <c r="K467" s="931"/>
      <c r="L467" s="931" t="s">
        <v>103</v>
      </c>
      <c r="M467" s="931">
        <v>100</v>
      </c>
      <c r="N467" s="947" t="s">
        <v>179</v>
      </c>
      <c r="O467" s="931" t="s">
        <v>180</v>
      </c>
      <c r="P467" s="948" t="s">
        <v>155</v>
      </c>
      <c r="Q467" s="931" t="s">
        <v>71</v>
      </c>
      <c r="R467" s="906" t="s">
        <v>418</v>
      </c>
      <c r="S467" s="906" t="s">
        <v>696</v>
      </c>
      <c r="T467" s="946"/>
      <c r="U467" s="946">
        <v>220</v>
      </c>
      <c r="V467" s="946"/>
      <c r="W467" s="946"/>
      <c r="X467" s="946"/>
      <c r="Y467" s="949"/>
      <c r="Z467" s="954"/>
      <c r="AA467" s="931">
        <v>3400</v>
      </c>
      <c r="AB467" s="1313">
        <f t="shared" si="81"/>
        <v>3.4</v>
      </c>
      <c r="AC467" s="953"/>
      <c r="AD467" s="946"/>
      <c r="AE467" s="946"/>
      <c r="AF467" s="946"/>
      <c r="AG467" s="946"/>
      <c r="AH467" s="955"/>
      <c r="AI467" s="1271"/>
      <c r="AJ467" s="1149">
        <v>0</v>
      </c>
      <c r="AK467" s="1150">
        <v>0</v>
      </c>
      <c r="AL467" s="1149">
        <f t="shared" si="82"/>
        <v>0</v>
      </c>
      <c r="AM467" s="1135">
        <f t="shared" si="83"/>
        <v>0</v>
      </c>
      <c r="AN467" s="1328">
        <f t="shared" si="84"/>
        <v>0</v>
      </c>
      <c r="AO467" s="1127">
        <f>SUMPRODUCT(AC467:AH467,$AC$4:$AH$4)</f>
        <v>0</v>
      </c>
      <c r="AP467" s="1318">
        <f t="shared" si="85"/>
        <v>0</v>
      </c>
      <c r="AQ467" s="1319"/>
      <c r="AR467" s="1139">
        <f t="shared" si="86"/>
        <v>0</v>
      </c>
      <c r="AS467" s="1325">
        <f t="shared" si="87"/>
        <v>0</v>
      </c>
      <c r="AT467" s="1325">
        <f t="shared" si="88"/>
        <v>0</v>
      </c>
      <c r="AU467" s="1325">
        <f t="shared" si="89"/>
        <v>0</v>
      </c>
      <c r="AV467" s="1141">
        <f t="shared" si="90"/>
        <v>0</v>
      </c>
      <c r="AW467" s="1329">
        <v>0</v>
      </c>
      <c r="AX467" s="1141">
        <v>0</v>
      </c>
      <c r="AY467" s="1149">
        <f t="shared" si="91"/>
        <v>0</v>
      </c>
      <c r="AZ467" s="1141">
        <f t="shared" si="92"/>
        <v>0</v>
      </c>
      <c r="BA467" s="1149">
        <f t="shared" si="93"/>
        <v>0</v>
      </c>
      <c r="BB467" s="1141">
        <f t="shared" si="94"/>
        <v>0</v>
      </c>
    </row>
    <row r="468" spans="2:54" ht="14.65" customHeight="1">
      <c r="B468" s="911">
        <v>460</v>
      </c>
      <c r="C468" s="913" t="s">
        <v>3463</v>
      </c>
      <c r="D468" s="931" t="s">
        <v>150</v>
      </c>
      <c r="E468" s="928" t="s">
        <v>7</v>
      </c>
      <c r="F468" s="946"/>
      <c r="G468" s="946"/>
      <c r="H468" s="946"/>
      <c r="I468" s="946" t="s">
        <v>695</v>
      </c>
      <c r="J468" s="931">
        <v>1269</v>
      </c>
      <c r="K468" s="931"/>
      <c r="L468" s="931" t="s">
        <v>3773</v>
      </c>
      <c r="M468" s="931"/>
      <c r="N468" s="947"/>
      <c r="O468" s="931"/>
      <c r="P468" s="948"/>
      <c r="Q468" s="931"/>
      <c r="R468" s="906"/>
      <c r="S468" s="906"/>
      <c r="T468" s="946"/>
      <c r="U468" s="946"/>
      <c r="V468" s="946"/>
      <c r="W468" s="946"/>
      <c r="X468" s="946"/>
      <c r="Y468" s="949"/>
      <c r="Z468" s="954"/>
      <c r="AA468" s="931">
        <v>1000</v>
      </c>
      <c r="AB468" s="1313">
        <f t="shared" si="81"/>
        <v>1</v>
      </c>
      <c r="AC468" s="953"/>
      <c r="AD468" s="946"/>
      <c r="AE468" s="946"/>
      <c r="AF468" s="946"/>
      <c r="AG468" s="946"/>
      <c r="AH468" s="955"/>
      <c r="AI468" s="1271"/>
      <c r="AJ468" s="1149">
        <v>0</v>
      </c>
      <c r="AK468" s="1150"/>
      <c r="AL468" s="1149">
        <f t="shared" si="82"/>
        <v>0</v>
      </c>
      <c r="AM468" s="1135">
        <f t="shared" si="83"/>
        <v>0</v>
      </c>
      <c r="AN468" s="1328">
        <f t="shared" si="84"/>
        <v>0</v>
      </c>
      <c r="AO468" s="1127"/>
      <c r="AP468" s="1318">
        <f t="shared" si="85"/>
        <v>0</v>
      </c>
      <c r="AQ468" s="1319"/>
      <c r="AR468" s="1139">
        <f t="shared" si="86"/>
        <v>0</v>
      </c>
      <c r="AS468" s="1325">
        <f t="shared" si="87"/>
        <v>0</v>
      </c>
      <c r="AT468" s="1325">
        <f t="shared" si="88"/>
        <v>0</v>
      </c>
      <c r="AU468" s="1325">
        <f t="shared" si="89"/>
        <v>0</v>
      </c>
      <c r="AV468" s="1141">
        <f t="shared" si="90"/>
        <v>0</v>
      </c>
      <c r="AW468" s="1329">
        <v>0</v>
      </c>
      <c r="AX468" s="1141">
        <v>0</v>
      </c>
      <c r="AY468" s="1149">
        <f t="shared" si="91"/>
        <v>0</v>
      </c>
      <c r="AZ468" s="1141">
        <f t="shared" si="92"/>
        <v>0</v>
      </c>
      <c r="BA468" s="1149">
        <f t="shared" si="93"/>
        <v>0</v>
      </c>
      <c r="BB468" s="1141">
        <f t="shared" si="94"/>
        <v>0</v>
      </c>
    </row>
    <row r="469" spans="2:54" ht="14.65" customHeight="1">
      <c r="B469" s="911">
        <v>461</v>
      </c>
      <c r="C469" s="913" t="s">
        <v>3042</v>
      </c>
      <c r="D469" s="931" t="s">
        <v>150</v>
      </c>
      <c r="E469" s="928" t="s">
        <v>7</v>
      </c>
      <c r="F469" s="946"/>
      <c r="G469" s="946"/>
      <c r="H469" s="946"/>
      <c r="I469" s="946" t="s">
        <v>695</v>
      </c>
      <c r="J469" s="931">
        <v>1269</v>
      </c>
      <c r="K469" s="931"/>
      <c r="L469" s="931" t="s">
        <v>3544</v>
      </c>
      <c r="M469" s="931">
        <v>40</v>
      </c>
      <c r="N469" s="947"/>
      <c r="O469" s="931"/>
      <c r="P469" s="948"/>
      <c r="Q469" s="931"/>
      <c r="R469" s="906"/>
      <c r="S469" s="906"/>
      <c r="T469" s="946"/>
      <c r="U469" s="946"/>
      <c r="V469" s="946"/>
      <c r="W469" s="946"/>
      <c r="X469" s="946"/>
      <c r="Y469" s="949"/>
      <c r="Z469" s="954"/>
      <c r="AA469" s="931">
        <v>1000</v>
      </c>
      <c r="AB469" s="1313">
        <f t="shared" si="81"/>
        <v>1</v>
      </c>
      <c r="AC469" s="953"/>
      <c r="AD469" s="946"/>
      <c r="AE469" s="946"/>
      <c r="AF469" s="946"/>
      <c r="AG469" s="946"/>
      <c r="AH469" s="955"/>
      <c r="AI469" s="1271">
        <f>+VLOOKUP(C469,Itemizado_Piping!$C:$K,9,FALSE)</f>
        <v>2.573</v>
      </c>
      <c r="AJ469" s="1149">
        <v>0</v>
      </c>
      <c r="AK469" s="1150"/>
      <c r="AL469" s="1149">
        <f t="shared" si="82"/>
        <v>0</v>
      </c>
      <c r="AM469" s="1135">
        <f t="shared" si="83"/>
        <v>0</v>
      </c>
      <c r="AN469" s="1328">
        <f t="shared" si="84"/>
        <v>0</v>
      </c>
      <c r="AO469" s="1127"/>
      <c r="AP469" s="1318">
        <f t="shared" si="85"/>
        <v>0</v>
      </c>
      <c r="AQ469" s="1319"/>
      <c r="AR469" s="1139">
        <f t="shared" si="86"/>
        <v>0</v>
      </c>
      <c r="AS469" s="1325">
        <f t="shared" si="87"/>
        <v>0</v>
      </c>
      <c r="AT469" s="1325">
        <f t="shared" si="88"/>
        <v>0</v>
      </c>
      <c r="AU469" s="1325">
        <f t="shared" si="89"/>
        <v>0</v>
      </c>
      <c r="AV469" s="1141">
        <f t="shared" si="90"/>
        <v>0</v>
      </c>
      <c r="AW469" s="1329">
        <v>0</v>
      </c>
      <c r="AX469" s="1141">
        <v>0</v>
      </c>
      <c r="AY469" s="1149">
        <f t="shared" si="91"/>
        <v>0</v>
      </c>
      <c r="AZ469" s="1141">
        <f t="shared" si="92"/>
        <v>0</v>
      </c>
      <c r="BA469" s="1149">
        <f t="shared" si="93"/>
        <v>0</v>
      </c>
      <c r="BB469" s="1141">
        <f t="shared" si="94"/>
        <v>0</v>
      </c>
    </row>
    <row r="470" spans="2:54" ht="14.65" customHeight="1">
      <c r="B470" s="911">
        <v>462</v>
      </c>
      <c r="C470" s="913" t="s">
        <v>3463</v>
      </c>
      <c r="D470" s="931" t="s">
        <v>150</v>
      </c>
      <c r="E470" s="928" t="s">
        <v>7</v>
      </c>
      <c r="F470" s="946" t="s">
        <v>183</v>
      </c>
      <c r="G470" s="946"/>
      <c r="H470" s="946"/>
      <c r="I470" s="946" t="s">
        <v>697</v>
      </c>
      <c r="J470" s="931">
        <v>1270</v>
      </c>
      <c r="K470" s="931"/>
      <c r="L470" s="931" t="s">
        <v>103</v>
      </c>
      <c r="M470" s="931">
        <v>100</v>
      </c>
      <c r="N470" s="947" t="s">
        <v>179</v>
      </c>
      <c r="O470" s="931" t="s">
        <v>180</v>
      </c>
      <c r="P470" s="948" t="s">
        <v>155</v>
      </c>
      <c r="Q470" s="931" t="s">
        <v>71</v>
      </c>
      <c r="R470" s="906" t="s">
        <v>418</v>
      </c>
      <c r="S470" s="906" t="s">
        <v>698</v>
      </c>
      <c r="T470" s="946"/>
      <c r="U470" s="946">
        <v>220</v>
      </c>
      <c r="V470" s="946"/>
      <c r="W470" s="946"/>
      <c r="X470" s="946"/>
      <c r="Y470" s="949"/>
      <c r="Z470" s="954"/>
      <c r="AA470" s="931">
        <v>3800</v>
      </c>
      <c r="AB470" s="1313">
        <f t="shared" si="81"/>
        <v>3.8</v>
      </c>
      <c r="AC470" s="953"/>
      <c r="AD470" s="946"/>
      <c r="AE470" s="946"/>
      <c r="AF470" s="946"/>
      <c r="AG470" s="946"/>
      <c r="AH470" s="955"/>
      <c r="AI470" s="1271"/>
      <c r="AJ470" s="1149">
        <v>0</v>
      </c>
      <c r="AK470" s="1150">
        <v>0</v>
      </c>
      <c r="AL470" s="1149">
        <f t="shared" si="82"/>
        <v>0</v>
      </c>
      <c r="AM470" s="1135">
        <f t="shared" si="83"/>
        <v>0</v>
      </c>
      <c r="AN470" s="1328">
        <f t="shared" si="84"/>
        <v>0</v>
      </c>
      <c r="AO470" s="1127">
        <f>SUMPRODUCT(AC470:AH470,$AC$4:$AH$4)</f>
        <v>0</v>
      </c>
      <c r="AP470" s="1318">
        <f t="shared" si="85"/>
        <v>0</v>
      </c>
      <c r="AQ470" s="1319"/>
      <c r="AR470" s="1139">
        <f t="shared" si="86"/>
        <v>0</v>
      </c>
      <c r="AS470" s="1325">
        <f t="shared" si="87"/>
        <v>0</v>
      </c>
      <c r="AT470" s="1325">
        <f t="shared" si="88"/>
        <v>0</v>
      </c>
      <c r="AU470" s="1325">
        <f t="shared" si="89"/>
        <v>0</v>
      </c>
      <c r="AV470" s="1141">
        <f t="shared" si="90"/>
        <v>0</v>
      </c>
      <c r="AW470" s="1329">
        <v>0</v>
      </c>
      <c r="AX470" s="1141">
        <v>0</v>
      </c>
      <c r="AY470" s="1149">
        <f t="shared" si="91"/>
        <v>0</v>
      </c>
      <c r="AZ470" s="1141">
        <f t="shared" si="92"/>
        <v>0</v>
      </c>
      <c r="BA470" s="1149">
        <f t="shared" si="93"/>
        <v>0</v>
      </c>
      <c r="BB470" s="1141">
        <f t="shared" si="94"/>
        <v>0</v>
      </c>
    </row>
    <row r="471" spans="2:54" ht="14.65" customHeight="1">
      <c r="B471" s="911">
        <v>463</v>
      </c>
      <c r="C471" s="913" t="s">
        <v>3463</v>
      </c>
      <c r="D471" s="931" t="s">
        <v>150</v>
      </c>
      <c r="E471" s="928" t="s">
        <v>7</v>
      </c>
      <c r="F471" s="946"/>
      <c r="G471" s="946"/>
      <c r="H471" s="946"/>
      <c r="I471" s="946" t="s">
        <v>697</v>
      </c>
      <c r="J471" s="931">
        <v>1270</v>
      </c>
      <c r="K471" s="931"/>
      <c r="L471" s="931" t="s">
        <v>3773</v>
      </c>
      <c r="M471" s="931"/>
      <c r="N471" s="947"/>
      <c r="O471" s="931"/>
      <c r="P471" s="948"/>
      <c r="Q471" s="931"/>
      <c r="R471" s="906"/>
      <c r="S471" s="906"/>
      <c r="T471" s="946"/>
      <c r="U471" s="946"/>
      <c r="V471" s="946"/>
      <c r="W471" s="946"/>
      <c r="X471" s="946"/>
      <c r="Y471" s="949"/>
      <c r="Z471" s="954"/>
      <c r="AA471" s="931">
        <v>1000</v>
      </c>
      <c r="AB471" s="1313">
        <f t="shared" si="81"/>
        <v>1</v>
      </c>
      <c r="AC471" s="953"/>
      <c r="AD471" s="946"/>
      <c r="AE471" s="946"/>
      <c r="AF471" s="946"/>
      <c r="AG471" s="946"/>
      <c r="AH471" s="955"/>
      <c r="AI471" s="1271"/>
      <c r="AJ471" s="1149">
        <v>0</v>
      </c>
      <c r="AK471" s="1150"/>
      <c r="AL471" s="1149">
        <f t="shared" si="82"/>
        <v>0</v>
      </c>
      <c r="AM471" s="1135">
        <f t="shared" si="83"/>
        <v>0</v>
      </c>
      <c r="AN471" s="1328">
        <f t="shared" si="84"/>
        <v>0</v>
      </c>
      <c r="AO471" s="1127"/>
      <c r="AP471" s="1318">
        <f t="shared" si="85"/>
        <v>0</v>
      </c>
      <c r="AQ471" s="1319"/>
      <c r="AR471" s="1139">
        <f t="shared" si="86"/>
        <v>0</v>
      </c>
      <c r="AS471" s="1325">
        <f t="shared" si="87"/>
        <v>0</v>
      </c>
      <c r="AT471" s="1325">
        <f t="shared" si="88"/>
        <v>0</v>
      </c>
      <c r="AU471" s="1325">
        <f t="shared" si="89"/>
        <v>0</v>
      </c>
      <c r="AV471" s="1141">
        <f t="shared" si="90"/>
        <v>0</v>
      </c>
      <c r="AW471" s="1329">
        <v>0</v>
      </c>
      <c r="AX471" s="1141">
        <v>0</v>
      </c>
      <c r="AY471" s="1149">
        <f t="shared" si="91"/>
        <v>0</v>
      </c>
      <c r="AZ471" s="1141">
        <f t="shared" si="92"/>
        <v>0</v>
      </c>
      <c r="BA471" s="1149">
        <f t="shared" si="93"/>
        <v>0</v>
      </c>
      <c r="BB471" s="1141">
        <f t="shared" si="94"/>
        <v>0</v>
      </c>
    </row>
    <row r="472" spans="2:54" ht="14.65" customHeight="1">
      <c r="B472" s="911">
        <v>464</v>
      </c>
      <c r="C472" s="913" t="s">
        <v>3042</v>
      </c>
      <c r="D472" s="931" t="s">
        <v>150</v>
      </c>
      <c r="E472" s="928" t="s">
        <v>7</v>
      </c>
      <c r="F472" s="946"/>
      <c r="G472" s="946"/>
      <c r="H472" s="946"/>
      <c r="I472" s="946" t="s">
        <v>697</v>
      </c>
      <c r="J472" s="931">
        <v>1270</v>
      </c>
      <c r="K472" s="931"/>
      <c r="L472" s="931" t="s">
        <v>3544</v>
      </c>
      <c r="M472" s="931">
        <v>40</v>
      </c>
      <c r="N472" s="947"/>
      <c r="O472" s="931"/>
      <c r="P472" s="948"/>
      <c r="Q472" s="931"/>
      <c r="R472" s="906"/>
      <c r="S472" s="906"/>
      <c r="T472" s="946"/>
      <c r="U472" s="946"/>
      <c r="V472" s="946"/>
      <c r="W472" s="946"/>
      <c r="X472" s="946"/>
      <c r="Y472" s="949"/>
      <c r="Z472" s="954"/>
      <c r="AA472" s="931">
        <v>1000</v>
      </c>
      <c r="AB472" s="1313">
        <f t="shared" si="81"/>
        <v>1</v>
      </c>
      <c r="AC472" s="953"/>
      <c r="AD472" s="946"/>
      <c r="AE472" s="946"/>
      <c r="AF472" s="946"/>
      <c r="AG472" s="946"/>
      <c r="AH472" s="955"/>
      <c r="AI472" s="1271">
        <f>+VLOOKUP(C472,Itemizado_Piping!$C:$K,9,FALSE)</f>
        <v>2.573</v>
      </c>
      <c r="AJ472" s="1149">
        <v>0</v>
      </c>
      <c r="AK472" s="1150"/>
      <c r="AL472" s="1149">
        <f t="shared" si="82"/>
        <v>0</v>
      </c>
      <c r="AM472" s="1135">
        <f t="shared" si="83"/>
        <v>0</v>
      </c>
      <c r="AN472" s="1328">
        <f t="shared" si="84"/>
        <v>0</v>
      </c>
      <c r="AO472" s="1127"/>
      <c r="AP472" s="1318">
        <f t="shared" si="85"/>
        <v>0</v>
      </c>
      <c r="AQ472" s="1319"/>
      <c r="AR472" s="1139">
        <f t="shared" si="86"/>
        <v>0</v>
      </c>
      <c r="AS472" s="1325">
        <f t="shared" si="87"/>
        <v>0</v>
      </c>
      <c r="AT472" s="1325">
        <f t="shared" si="88"/>
        <v>0</v>
      </c>
      <c r="AU472" s="1325">
        <f t="shared" si="89"/>
        <v>0</v>
      </c>
      <c r="AV472" s="1141">
        <f t="shared" si="90"/>
        <v>0</v>
      </c>
      <c r="AW472" s="1329">
        <v>0</v>
      </c>
      <c r="AX472" s="1141">
        <v>0</v>
      </c>
      <c r="AY472" s="1149">
        <f t="shared" si="91"/>
        <v>0</v>
      </c>
      <c r="AZ472" s="1141">
        <f t="shared" si="92"/>
        <v>0</v>
      </c>
      <c r="BA472" s="1149">
        <f t="shared" si="93"/>
        <v>0</v>
      </c>
      <c r="BB472" s="1141">
        <f t="shared" si="94"/>
        <v>0</v>
      </c>
    </row>
    <row r="473" spans="2:54" ht="14.65" customHeight="1">
      <c r="B473" s="911">
        <v>465</v>
      </c>
      <c r="C473" s="913" t="s">
        <v>3463</v>
      </c>
      <c r="D473" s="931" t="s">
        <v>150</v>
      </c>
      <c r="E473" s="928" t="s">
        <v>7</v>
      </c>
      <c r="F473" s="946" t="s">
        <v>183</v>
      </c>
      <c r="G473" s="946"/>
      <c r="H473" s="946"/>
      <c r="I473" s="946" t="s">
        <v>699</v>
      </c>
      <c r="J473" s="931">
        <v>1271</v>
      </c>
      <c r="K473" s="931"/>
      <c r="L473" s="931" t="s">
        <v>103</v>
      </c>
      <c r="M473" s="931">
        <v>100</v>
      </c>
      <c r="N473" s="947" t="s">
        <v>179</v>
      </c>
      <c r="O473" s="931" t="s">
        <v>180</v>
      </c>
      <c r="P473" s="948" t="s">
        <v>155</v>
      </c>
      <c r="Q473" s="931" t="s">
        <v>71</v>
      </c>
      <c r="R473" s="906" t="s">
        <v>418</v>
      </c>
      <c r="S473" s="906" t="s">
        <v>700</v>
      </c>
      <c r="T473" s="946"/>
      <c r="U473" s="946">
        <v>220</v>
      </c>
      <c r="V473" s="946"/>
      <c r="W473" s="946"/>
      <c r="X473" s="946"/>
      <c r="Y473" s="949"/>
      <c r="Z473" s="954"/>
      <c r="AA473" s="931">
        <v>3500</v>
      </c>
      <c r="AB473" s="1313">
        <f t="shared" si="81"/>
        <v>3.5</v>
      </c>
      <c r="AC473" s="953"/>
      <c r="AD473" s="946"/>
      <c r="AE473" s="946"/>
      <c r="AF473" s="946"/>
      <c r="AG473" s="946"/>
      <c r="AH473" s="955"/>
      <c r="AI473" s="1271"/>
      <c r="AJ473" s="1149">
        <v>0</v>
      </c>
      <c r="AK473" s="1150">
        <v>0</v>
      </c>
      <c r="AL473" s="1149">
        <f t="shared" si="82"/>
        <v>0</v>
      </c>
      <c r="AM473" s="1135">
        <f t="shared" si="83"/>
        <v>0</v>
      </c>
      <c r="AN473" s="1328">
        <f t="shared" si="84"/>
        <v>0</v>
      </c>
      <c r="AO473" s="1127">
        <f>SUMPRODUCT(AC473:AH473,$AC$4:$AH$4)</f>
        <v>0</v>
      </c>
      <c r="AP473" s="1318">
        <f t="shared" si="85"/>
        <v>0</v>
      </c>
      <c r="AQ473" s="1319"/>
      <c r="AR473" s="1139">
        <f t="shared" si="86"/>
        <v>0</v>
      </c>
      <c r="AS473" s="1325">
        <f t="shared" si="87"/>
        <v>0</v>
      </c>
      <c r="AT473" s="1325">
        <f t="shared" si="88"/>
        <v>0</v>
      </c>
      <c r="AU473" s="1325">
        <f t="shared" si="89"/>
        <v>0</v>
      </c>
      <c r="AV473" s="1141">
        <f t="shared" si="90"/>
        <v>0</v>
      </c>
      <c r="AW473" s="1329">
        <v>0</v>
      </c>
      <c r="AX473" s="1141">
        <v>0</v>
      </c>
      <c r="AY473" s="1149">
        <f t="shared" si="91"/>
        <v>0</v>
      </c>
      <c r="AZ473" s="1141">
        <f t="shared" si="92"/>
        <v>0</v>
      </c>
      <c r="BA473" s="1149">
        <f t="shared" si="93"/>
        <v>0</v>
      </c>
      <c r="BB473" s="1141">
        <f t="shared" si="94"/>
        <v>0</v>
      </c>
    </row>
    <row r="474" spans="2:54" ht="14.65" customHeight="1">
      <c r="B474" s="911">
        <v>466</v>
      </c>
      <c r="C474" s="913" t="s">
        <v>3463</v>
      </c>
      <c r="D474" s="931" t="s">
        <v>150</v>
      </c>
      <c r="E474" s="928" t="s">
        <v>7</v>
      </c>
      <c r="F474" s="946"/>
      <c r="G474" s="946"/>
      <c r="H474" s="946"/>
      <c r="I474" s="946" t="s">
        <v>699</v>
      </c>
      <c r="J474" s="931">
        <v>1271</v>
      </c>
      <c r="K474" s="931"/>
      <c r="L474" s="931" t="s">
        <v>3773</v>
      </c>
      <c r="M474" s="931"/>
      <c r="N474" s="947"/>
      <c r="O474" s="931"/>
      <c r="P474" s="948"/>
      <c r="Q474" s="931"/>
      <c r="R474" s="906"/>
      <c r="S474" s="906"/>
      <c r="T474" s="946"/>
      <c r="U474" s="946"/>
      <c r="V474" s="946"/>
      <c r="W474" s="946"/>
      <c r="X474" s="946"/>
      <c r="Y474" s="949"/>
      <c r="Z474" s="954"/>
      <c r="AA474" s="931">
        <v>1000</v>
      </c>
      <c r="AB474" s="1313">
        <f t="shared" si="81"/>
        <v>1</v>
      </c>
      <c r="AC474" s="953"/>
      <c r="AD474" s="946"/>
      <c r="AE474" s="946"/>
      <c r="AF474" s="946"/>
      <c r="AG474" s="946"/>
      <c r="AH474" s="955"/>
      <c r="AI474" s="1271"/>
      <c r="AJ474" s="1149">
        <v>0</v>
      </c>
      <c r="AK474" s="1150"/>
      <c r="AL474" s="1149">
        <f t="shared" si="82"/>
        <v>0</v>
      </c>
      <c r="AM474" s="1135">
        <f t="shared" si="83"/>
        <v>0</v>
      </c>
      <c r="AN474" s="1328">
        <f t="shared" si="84"/>
        <v>0</v>
      </c>
      <c r="AO474" s="1127"/>
      <c r="AP474" s="1318">
        <f t="shared" si="85"/>
        <v>0</v>
      </c>
      <c r="AQ474" s="1319"/>
      <c r="AR474" s="1139">
        <f t="shared" si="86"/>
        <v>0</v>
      </c>
      <c r="AS474" s="1325">
        <f t="shared" si="87"/>
        <v>0</v>
      </c>
      <c r="AT474" s="1325">
        <f t="shared" si="88"/>
        <v>0</v>
      </c>
      <c r="AU474" s="1325">
        <f t="shared" si="89"/>
        <v>0</v>
      </c>
      <c r="AV474" s="1141">
        <f t="shared" si="90"/>
        <v>0</v>
      </c>
      <c r="AW474" s="1329">
        <v>0</v>
      </c>
      <c r="AX474" s="1141">
        <v>0</v>
      </c>
      <c r="AY474" s="1149">
        <f t="shared" si="91"/>
        <v>0</v>
      </c>
      <c r="AZ474" s="1141">
        <f t="shared" si="92"/>
        <v>0</v>
      </c>
      <c r="BA474" s="1149">
        <f t="shared" si="93"/>
        <v>0</v>
      </c>
      <c r="BB474" s="1141">
        <f t="shared" si="94"/>
        <v>0</v>
      </c>
    </row>
    <row r="475" spans="2:54" ht="14.65" customHeight="1">
      <c r="B475" s="911">
        <v>467</v>
      </c>
      <c r="C475" s="913" t="s">
        <v>3042</v>
      </c>
      <c r="D475" s="931" t="s">
        <v>150</v>
      </c>
      <c r="E475" s="928" t="s">
        <v>7</v>
      </c>
      <c r="F475" s="946"/>
      <c r="G475" s="946"/>
      <c r="H475" s="946"/>
      <c r="I475" s="946" t="s">
        <v>699</v>
      </c>
      <c r="J475" s="931">
        <v>1271</v>
      </c>
      <c r="K475" s="931"/>
      <c r="L475" s="931" t="s">
        <v>3544</v>
      </c>
      <c r="M475" s="931">
        <v>40</v>
      </c>
      <c r="N475" s="947"/>
      <c r="O475" s="931"/>
      <c r="P475" s="948"/>
      <c r="Q475" s="931"/>
      <c r="R475" s="906"/>
      <c r="S475" s="906"/>
      <c r="T475" s="946"/>
      <c r="U475" s="946"/>
      <c r="V475" s="946"/>
      <c r="W475" s="946"/>
      <c r="X475" s="946"/>
      <c r="Y475" s="949"/>
      <c r="Z475" s="954"/>
      <c r="AA475" s="931">
        <v>1000</v>
      </c>
      <c r="AB475" s="1313">
        <f t="shared" si="81"/>
        <v>1</v>
      </c>
      <c r="AC475" s="953"/>
      <c r="AD475" s="946"/>
      <c r="AE475" s="946"/>
      <c r="AF475" s="946"/>
      <c r="AG475" s="946"/>
      <c r="AH475" s="955"/>
      <c r="AI475" s="1271">
        <f>+VLOOKUP(C475,Itemizado_Piping!$C:$K,9,FALSE)</f>
        <v>2.573</v>
      </c>
      <c r="AJ475" s="1149">
        <v>0</v>
      </c>
      <c r="AK475" s="1150"/>
      <c r="AL475" s="1149">
        <f t="shared" si="82"/>
        <v>0</v>
      </c>
      <c r="AM475" s="1135">
        <f t="shared" si="83"/>
        <v>0</v>
      </c>
      <c r="AN475" s="1328">
        <f t="shared" si="84"/>
        <v>0</v>
      </c>
      <c r="AO475" s="1127"/>
      <c r="AP475" s="1318">
        <f t="shared" si="85"/>
        <v>0</v>
      </c>
      <c r="AQ475" s="1319"/>
      <c r="AR475" s="1139">
        <f t="shared" si="86"/>
        <v>0</v>
      </c>
      <c r="AS475" s="1325">
        <f t="shared" si="87"/>
        <v>0</v>
      </c>
      <c r="AT475" s="1325">
        <f t="shared" si="88"/>
        <v>0</v>
      </c>
      <c r="AU475" s="1325">
        <f t="shared" si="89"/>
        <v>0</v>
      </c>
      <c r="AV475" s="1141">
        <f t="shared" si="90"/>
        <v>0</v>
      </c>
      <c r="AW475" s="1329">
        <v>0</v>
      </c>
      <c r="AX475" s="1141">
        <v>0</v>
      </c>
      <c r="AY475" s="1149">
        <f t="shared" si="91"/>
        <v>0</v>
      </c>
      <c r="AZ475" s="1141">
        <f t="shared" si="92"/>
        <v>0</v>
      </c>
      <c r="BA475" s="1149">
        <f t="shared" si="93"/>
        <v>0</v>
      </c>
      <c r="BB475" s="1141">
        <f t="shared" si="94"/>
        <v>0</v>
      </c>
    </row>
    <row r="476" spans="2:54" ht="14.65" customHeight="1">
      <c r="B476" s="911">
        <v>468</v>
      </c>
      <c r="C476" s="913" t="s">
        <v>3463</v>
      </c>
      <c r="D476" s="931" t="s">
        <v>150</v>
      </c>
      <c r="E476" s="928" t="s">
        <v>7</v>
      </c>
      <c r="F476" s="946" t="s">
        <v>183</v>
      </c>
      <c r="G476" s="946"/>
      <c r="H476" s="946"/>
      <c r="I476" s="946" t="s">
        <v>701</v>
      </c>
      <c r="J476" s="931">
        <v>1272</v>
      </c>
      <c r="K476" s="931"/>
      <c r="L476" s="931" t="s">
        <v>103</v>
      </c>
      <c r="M476" s="931">
        <v>100</v>
      </c>
      <c r="N476" s="947" t="s">
        <v>179</v>
      </c>
      <c r="O476" s="931" t="s">
        <v>180</v>
      </c>
      <c r="P476" s="948" t="s">
        <v>155</v>
      </c>
      <c r="Q476" s="931" t="s">
        <v>71</v>
      </c>
      <c r="R476" s="906" t="s">
        <v>418</v>
      </c>
      <c r="S476" s="906" t="s">
        <v>702</v>
      </c>
      <c r="T476" s="946"/>
      <c r="U476" s="946">
        <v>220</v>
      </c>
      <c r="V476" s="946"/>
      <c r="W476" s="946"/>
      <c r="X476" s="946"/>
      <c r="Y476" s="949"/>
      <c r="Z476" s="954"/>
      <c r="AA476" s="931">
        <v>3500</v>
      </c>
      <c r="AB476" s="1313">
        <f t="shared" si="81"/>
        <v>3.5</v>
      </c>
      <c r="AC476" s="953"/>
      <c r="AD476" s="946"/>
      <c r="AE476" s="946"/>
      <c r="AF476" s="946"/>
      <c r="AG476" s="946"/>
      <c r="AH476" s="955"/>
      <c r="AI476" s="1271"/>
      <c r="AJ476" s="1149">
        <v>0</v>
      </c>
      <c r="AK476" s="1150">
        <v>0</v>
      </c>
      <c r="AL476" s="1149">
        <f t="shared" si="82"/>
        <v>0</v>
      </c>
      <c r="AM476" s="1135">
        <f t="shared" si="83"/>
        <v>0</v>
      </c>
      <c r="AN476" s="1328">
        <f t="shared" si="84"/>
        <v>0</v>
      </c>
      <c r="AO476" s="1127">
        <f>SUMPRODUCT(AC476:AH476,$AC$4:$AH$4)</f>
        <v>0</v>
      </c>
      <c r="AP476" s="1318">
        <f t="shared" si="85"/>
        <v>0</v>
      </c>
      <c r="AQ476" s="1319"/>
      <c r="AR476" s="1139">
        <f t="shared" si="86"/>
        <v>0</v>
      </c>
      <c r="AS476" s="1325">
        <f t="shared" si="87"/>
        <v>0</v>
      </c>
      <c r="AT476" s="1325">
        <f t="shared" si="88"/>
        <v>0</v>
      </c>
      <c r="AU476" s="1325">
        <f t="shared" si="89"/>
        <v>0</v>
      </c>
      <c r="AV476" s="1141">
        <f t="shared" si="90"/>
        <v>0</v>
      </c>
      <c r="AW476" s="1329">
        <v>0</v>
      </c>
      <c r="AX476" s="1141">
        <v>0</v>
      </c>
      <c r="AY476" s="1149">
        <f t="shared" si="91"/>
        <v>0</v>
      </c>
      <c r="AZ476" s="1141">
        <f t="shared" si="92"/>
        <v>0</v>
      </c>
      <c r="BA476" s="1149">
        <f t="shared" si="93"/>
        <v>0</v>
      </c>
      <c r="BB476" s="1141">
        <f t="shared" si="94"/>
        <v>0</v>
      </c>
    </row>
    <row r="477" spans="2:54" ht="14.65" customHeight="1">
      <c r="B477" s="911">
        <v>469</v>
      </c>
      <c r="C477" s="913" t="s">
        <v>3463</v>
      </c>
      <c r="D477" s="931" t="s">
        <v>150</v>
      </c>
      <c r="E477" s="928" t="s">
        <v>7</v>
      </c>
      <c r="F477" s="946"/>
      <c r="G477" s="946"/>
      <c r="H477" s="946"/>
      <c r="I477" s="946" t="s">
        <v>701</v>
      </c>
      <c r="J477" s="931">
        <v>1272</v>
      </c>
      <c r="K477" s="931"/>
      <c r="L477" s="931" t="s">
        <v>3773</v>
      </c>
      <c r="M477" s="931"/>
      <c r="N477" s="947"/>
      <c r="O477" s="931"/>
      <c r="P477" s="948"/>
      <c r="Q477" s="931"/>
      <c r="R477" s="906"/>
      <c r="S477" s="906"/>
      <c r="T477" s="946"/>
      <c r="U477" s="946"/>
      <c r="V477" s="946"/>
      <c r="W477" s="946"/>
      <c r="X477" s="946"/>
      <c r="Y477" s="949"/>
      <c r="Z477" s="954"/>
      <c r="AA477" s="931">
        <v>1000</v>
      </c>
      <c r="AB477" s="1313">
        <f t="shared" si="81"/>
        <v>1</v>
      </c>
      <c r="AC477" s="953"/>
      <c r="AD477" s="946"/>
      <c r="AE477" s="946"/>
      <c r="AF477" s="946"/>
      <c r="AG477" s="946"/>
      <c r="AH477" s="955"/>
      <c r="AI477" s="1271"/>
      <c r="AJ477" s="1149">
        <v>0</v>
      </c>
      <c r="AK477" s="1150"/>
      <c r="AL477" s="1149">
        <f t="shared" si="82"/>
        <v>0</v>
      </c>
      <c r="AM477" s="1135">
        <f t="shared" si="83"/>
        <v>0</v>
      </c>
      <c r="AN477" s="1328">
        <f t="shared" si="84"/>
        <v>0</v>
      </c>
      <c r="AO477" s="1127"/>
      <c r="AP477" s="1318">
        <f t="shared" si="85"/>
        <v>0</v>
      </c>
      <c r="AQ477" s="1319"/>
      <c r="AR477" s="1139">
        <f t="shared" si="86"/>
        <v>0</v>
      </c>
      <c r="AS477" s="1325">
        <f t="shared" si="87"/>
        <v>0</v>
      </c>
      <c r="AT477" s="1325">
        <f t="shared" si="88"/>
        <v>0</v>
      </c>
      <c r="AU477" s="1325">
        <f t="shared" si="89"/>
        <v>0</v>
      </c>
      <c r="AV477" s="1141">
        <f t="shared" si="90"/>
        <v>0</v>
      </c>
      <c r="AW477" s="1329">
        <v>0</v>
      </c>
      <c r="AX477" s="1141">
        <v>0</v>
      </c>
      <c r="AY477" s="1149">
        <f t="shared" si="91"/>
        <v>0</v>
      </c>
      <c r="AZ477" s="1141">
        <f t="shared" si="92"/>
        <v>0</v>
      </c>
      <c r="BA477" s="1149">
        <f t="shared" si="93"/>
        <v>0</v>
      </c>
      <c r="BB477" s="1141">
        <f t="shared" si="94"/>
        <v>0</v>
      </c>
    </row>
    <row r="478" spans="2:54" ht="14.65" customHeight="1">
      <c r="B478" s="911">
        <v>470</v>
      </c>
      <c r="C478" s="913" t="s">
        <v>3042</v>
      </c>
      <c r="D478" s="931" t="s">
        <v>150</v>
      </c>
      <c r="E478" s="928" t="s">
        <v>7</v>
      </c>
      <c r="F478" s="946"/>
      <c r="G478" s="946"/>
      <c r="H478" s="946"/>
      <c r="I478" s="946" t="s">
        <v>701</v>
      </c>
      <c r="J478" s="931">
        <v>1272</v>
      </c>
      <c r="K478" s="931"/>
      <c r="L478" s="931" t="s">
        <v>3544</v>
      </c>
      <c r="M478" s="931">
        <v>40</v>
      </c>
      <c r="N478" s="947"/>
      <c r="O478" s="931"/>
      <c r="P478" s="948"/>
      <c r="Q478" s="931"/>
      <c r="R478" s="906"/>
      <c r="S478" s="906"/>
      <c r="T478" s="946"/>
      <c r="U478" s="946"/>
      <c r="V478" s="946"/>
      <c r="W478" s="946"/>
      <c r="X478" s="946"/>
      <c r="Y478" s="949"/>
      <c r="Z478" s="954"/>
      <c r="AA478" s="931">
        <v>1000</v>
      </c>
      <c r="AB478" s="1313">
        <f t="shared" si="81"/>
        <v>1</v>
      </c>
      <c r="AC478" s="953"/>
      <c r="AD478" s="946"/>
      <c r="AE478" s="946"/>
      <c r="AF478" s="946"/>
      <c r="AG478" s="946"/>
      <c r="AH478" s="955"/>
      <c r="AI478" s="1271">
        <f>+VLOOKUP(C478,Itemizado_Piping!$C:$K,9,FALSE)</f>
        <v>2.573</v>
      </c>
      <c r="AJ478" s="1149">
        <v>0</v>
      </c>
      <c r="AK478" s="1150"/>
      <c r="AL478" s="1149">
        <f t="shared" si="82"/>
        <v>0</v>
      </c>
      <c r="AM478" s="1135">
        <f t="shared" si="83"/>
        <v>0</v>
      </c>
      <c r="AN478" s="1328">
        <f t="shared" si="84"/>
        <v>0</v>
      </c>
      <c r="AO478" s="1127"/>
      <c r="AP478" s="1318">
        <f t="shared" si="85"/>
        <v>0</v>
      </c>
      <c r="AQ478" s="1319"/>
      <c r="AR478" s="1139">
        <f t="shared" si="86"/>
        <v>0</v>
      </c>
      <c r="AS478" s="1325">
        <f t="shared" si="87"/>
        <v>0</v>
      </c>
      <c r="AT478" s="1325">
        <f t="shared" si="88"/>
        <v>0</v>
      </c>
      <c r="AU478" s="1325">
        <f t="shared" si="89"/>
        <v>0</v>
      </c>
      <c r="AV478" s="1141">
        <f t="shared" si="90"/>
        <v>0</v>
      </c>
      <c r="AW478" s="1329">
        <v>0</v>
      </c>
      <c r="AX478" s="1141">
        <v>0</v>
      </c>
      <c r="AY478" s="1149">
        <f t="shared" si="91"/>
        <v>0</v>
      </c>
      <c r="AZ478" s="1141">
        <f t="shared" si="92"/>
        <v>0</v>
      </c>
      <c r="BA478" s="1149">
        <f t="shared" si="93"/>
        <v>0</v>
      </c>
      <c r="BB478" s="1141">
        <f t="shared" si="94"/>
        <v>0</v>
      </c>
    </row>
    <row r="479" spans="2:54" ht="14.65" customHeight="1">
      <c r="B479" s="911">
        <v>471</v>
      </c>
      <c r="C479" s="913" t="s">
        <v>3463</v>
      </c>
      <c r="D479" s="931" t="s">
        <v>150</v>
      </c>
      <c r="E479" s="928" t="s">
        <v>7</v>
      </c>
      <c r="F479" s="946" t="s">
        <v>183</v>
      </c>
      <c r="G479" s="946"/>
      <c r="H479" s="946"/>
      <c r="I479" s="946" t="s">
        <v>703</v>
      </c>
      <c r="J479" s="931">
        <v>1273</v>
      </c>
      <c r="K479" s="931"/>
      <c r="L479" s="931" t="s">
        <v>103</v>
      </c>
      <c r="M479" s="931">
        <v>100</v>
      </c>
      <c r="N479" s="947" t="s">
        <v>179</v>
      </c>
      <c r="O479" s="931" t="s">
        <v>180</v>
      </c>
      <c r="P479" s="948" t="s">
        <v>155</v>
      </c>
      <c r="Q479" s="931" t="s">
        <v>71</v>
      </c>
      <c r="R479" s="906" t="s">
        <v>418</v>
      </c>
      <c r="S479" s="906" t="s">
        <v>704</v>
      </c>
      <c r="T479" s="946"/>
      <c r="U479" s="946">
        <v>220</v>
      </c>
      <c r="V479" s="946"/>
      <c r="W479" s="946"/>
      <c r="X479" s="946"/>
      <c r="Y479" s="949"/>
      <c r="Z479" s="954"/>
      <c r="AA479" s="931">
        <v>3600</v>
      </c>
      <c r="AB479" s="1313">
        <f t="shared" si="81"/>
        <v>3.6</v>
      </c>
      <c r="AC479" s="953"/>
      <c r="AD479" s="946"/>
      <c r="AE479" s="946"/>
      <c r="AF479" s="946"/>
      <c r="AG479" s="946"/>
      <c r="AH479" s="955"/>
      <c r="AI479" s="1271"/>
      <c r="AJ479" s="1149">
        <v>0</v>
      </c>
      <c r="AK479" s="1150">
        <v>0</v>
      </c>
      <c r="AL479" s="1149">
        <f t="shared" si="82"/>
        <v>0</v>
      </c>
      <c r="AM479" s="1135">
        <f t="shared" si="83"/>
        <v>0</v>
      </c>
      <c r="AN479" s="1328">
        <f t="shared" si="84"/>
        <v>0</v>
      </c>
      <c r="AO479" s="1127">
        <f>SUMPRODUCT(AC479:AH479,$AC$4:$AH$4)</f>
        <v>0</v>
      </c>
      <c r="AP479" s="1318">
        <f t="shared" si="85"/>
        <v>0</v>
      </c>
      <c r="AQ479" s="1319"/>
      <c r="AR479" s="1139">
        <f t="shared" si="86"/>
        <v>0</v>
      </c>
      <c r="AS479" s="1325">
        <f t="shared" si="87"/>
        <v>0</v>
      </c>
      <c r="AT479" s="1325">
        <f t="shared" si="88"/>
        <v>0</v>
      </c>
      <c r="AU479" s="1325">
        <f t="shared" si="89"/>
        <v>0</v>
      </c>
      <c r="AV479" s="1141">
        <f t="shared" si="90"/>
        <v>0</v>
      </c>
      <c r="AW479" s="1329">
        <v>0</v>
      </c>
      <c r="AX479" s="1141">
        <v>0</v>
      </c>
      <c r="AY479" s="1149">
        <f t="shared" si="91"/>
        <v>0</v>
      </c>
      <c r="AZ479" s="1141">
        <f t="shared" si="92"/>
        <v>0</v>
      </c>
      <c r="BA479" s="1149">
        <f t="shared" si="93"/>
        <v>0</v>
      </c>
      <c r="BB479" s="1141">
        <f t="shared" si="94"/>
        <v>0</v>
      </c>
    </row>
    <row r="480" spans="2:54" ht="14.65" customHeight="1">
      <c r="B480" s="911">
        <v>472</v>
      </c>
      <c r="C480" s="913" t="s">
        <v>3463</v>
      </c>
      <c r="D480" s="931" t="s">
        <v>150</v>
      </c>
      <c r="E480" s="928" t="s">
        <v>7</v>
      </c>
      <c r="F480" s="946"/>
      <c r="G480" s="946"/>
      <c r="H480" s="946"/>
      <c r="I480" s="946" t="s">
        <v>703</v>
      </c>
      <c r="J480" s="931">
        <v>1273</v>
      </c>
      <c r="K480" s="931"/>
      <c r="L480" s="931" t="s">
        <v>3773</v>
      </c>
      <c r="M480" s="931"/>
      <c r="N480" s="947"/>
      <c r="O480" s="931"/>
      <c r="P480" s="948"/>
      <c r="Q480" s="931"/>
      <c r="R480" s="906"/>
      <c r="S480" s="906"/>
      <c r="T480" s="946"/>
      <c r="U480" s="946"/>
      <c r="V480" s="946"/>
      <c r="W480" s="946"/>
      <c r="X480" s="946"/>
      <c r="Y480" s="949"/>
      <c r="Z480" s="954"/>
      <c r="AA480" s="931">
        <v>1000</v>
      </c>
      <c r="AB480" s="1313">
        <f t="shared" si="81"/>
        <v>1</v>
      </c>
      <c r="AC480" s="953"/>
      <c r="AD480" s="946"/>
      <c r="AE480" s="946"/>
      <c r="AF480" s="946"/>
      <c r="AG480" s="946"/>
      <c r="AH480" s="955"/>
      <c r="AI480" s="1271"/>
      <c r="AJ480" s="1149">
        <v>0</v>
      </c>
      <c r="AK480" s="1150"/>
      <c r="AL480" s="1149">
        <f t="shared" si="82"/>
        <v>0</v>
      </c>
      <c r="AM480" s="1135">
        <f t="shared" si="83"/>
        <v>0</v>
      </c>
      <c r="AN480" s="1328">
        <f t="shared" si="84"/>
        <v>0</v>
      </c>
      <c r="AO480" s="1127"/>
      <c r="AP480" s="1318">
        <f t="shared" si="85"/>
        <v>0</v>
      </c>
      <c r="AQ480" s="1319"/>
      <c r="AR480" s="1139">
        <f t="shared" si="86"/>
        <v>0</v>
      </c>
      <c r="AS480" s="1325">
        <f t="shared" si="87"/>
        <v>0</v>
      </c>
      <c r="AT480" s="1325">
        <f t="shared" si="88"/>
        <v>0</v>
      </c>
      <c r="AU480" s="1325">
        <f t="shared" si="89"/>
        <v>0</v>
      </c>
      <c r="AV480" s="1141">
        <f t="shared" si="90"/>
        <v>0</v>
      </c>
      <c r="AW480" s="1329">
        <v>0</v>
      </c>
      <c r="AX480" s="1141">
        <v>0</v>
      </c>
      <c r="AY480" s="1149">
        <f t="shared" si="91"/>
        <v>0</v>
      </c>
      <c r="AZ480" s="1141">
        <f t="shared" si="92"/>
        <v>0</v>
      </c>
      <c r="BA480" s="1149">
        <f t="shared" si="93"/>
        <v>0</v>
      </c>
      <c r="BB480" s="1141">
        <f t="shared" si="94"/>
        <v>0</v>
      </c>
    </row>
    <row r="481" spans="2:54" ht="14.65" customHeight="1">
      <c r="B481" s="911">
        <v>473</v>
      </c>
      <c r="C481" s="913" t="s">
        <v>3042</v>
      </c>
      <c r="D481" s="931" t="s">
        <v>150</v>
      </c>
      <c r="E481" s="928" t="s">
        <v>7</v>
      </c>
      <c r="F481" s="946"/>
      <c r="G481" s="946"/>
      <c r="H481" s="946"/>
      <c r="I481" s="946" t="s">
        <v>703</v>
      </c>
      <c r="J481" s="931">
        <v>1273</v>
      </c>
      <c r="K481" s="931"/>
      <c r="L481" s="931" t="s">
        <v>3544</v>
      </c>
      <c r="M481" s="931">
        <v>40</v>
      </c>
      <c r="N481" s="947"/>
      <c r="O481" s="931"/>
      <c r="P481" s="948"/>
      <c r="Q481" s="931"/>
      <c r="R481" s="906"/>
      <c r="S481" s="906"/>
      <c r="T481" s="946"/>
      <c r="U481" s="946"/>
      <c r="V481" s="946"/>
      <c r="W481" s="946"/>
      <c r="X481" s="946"/>
      <c r="Y481" s="949"/>
      <c r="Z481" s="954"/>
      <c r="AA481" s="931">
        <v>1000</v>
      </c>
      <c r="AB481" s="1313">
        <f t="shared" si="81"/>
        <v>1</v>
      </c>
      <c r="AC481" s="953"/>
      <c r="AD481" s="946"/>
      <c r="AE481" s="946"/>
      <c r="AF481" s="946"/>
      <c r="AG481" s="946"/>
      <c r="AH481" s="955"/>
      <c r="AI481" s="1271">
        <f>+VLOOKUP(C481,Itemizado_Piping!$C:$K,9,FALSE)</f>
        <v>2.573</v>
      </c>
      <c r="AJ481" s="1149">
        <v>0</v>
      </c>
      <c r="AK481" s="1150"/>
      <c r="AL481" s="1149">
        <f t="shared" si="82"/>
        <v>0</v>
      </c>
      <c r="AM481" s="1135">
        <f t="shared" si="83"/>
        <v>0</v>
      </c>
      <c r="AN481" s="1328">
        <f t="shared" si="84"/>
        <v>0</v>
      </c>
      <c r="AO481" s="1127"/>
      <c r="AP481" s="1318">
        <f t="shared" si="85"/>
        <v>0</v>
      </c>
      <c r="AQ481" s="1319"/>
      <c r="AR481" s="1139">
        <f t="shared" si="86"/>
        <v>0</v>
      </c>
      <c r="AS481" s="1325">
        <f t="shared" si="87"/>
        <v>0</v>
      </c>
      <c r="AT481" s="1325">
        <f t="shared" si="88"/>
        <v>0</v>
      </c>
      <c r="AU481" s="1325">
        <f t="shared" si="89"/>
        <v>0</v>
      </c>
      <c r="AV481" s="1141">
        <f t="shared" si="90"/>
        <v>0</v>
      </c>
      <c r="AW481" s="1329">
        <v>0</v>
      </c>
      <c r="AX481" s="1141">
        <v>0</v>
      </c>
      <c r="AY481" s="1149">
        <f t="shared" si="91"/>
        <v>0</v>
      </c>
      <c r="AZ481" s="1141">
        <f t="shared" si="92"/>
        <v>0</v>
      </c>
      <c r="BA481" s="1149">
        <f t="shared" si="93"/>
        <v>0</v>
      </c>
      <c r="BB481" s="1141">
        <f t="shared" si="94"/>
        <v>0</v>
      </c>
    </row>
    <row r="482" spans="2:54" ht="14.65" customHeight="1">
      <c r="B482" s="911">
        <v>474</v>
      </c>
      <c r="C482" s="913" t="s">
        <v>3463</v>
      </c>
      <c r="D482" s="931" t="s">
        <v>150</v>
      </c>
      <c r="E482" s="928" t="s">
        <v>7</v>
      </c>
      <c r="F482" s="946" t="s">
        <v>183</v>
      </c>
      <c r="G482" s="946"/>
      <c r="H482" s="946"/>
      <c r="I482" s="946" t="s">
        <v>705</v>
      </c>
      <c r="J482" s="931">
        <v>1274</v>
      </c>
      <c r="K482" s="931"/>
      <c r="L482" s="931" t="s">
        <v>103</v>
      </c>
      <c r="M482" s="931">
        <v>100</v>
      </c>
      <c r="N482" s="947" t="s">
        <v>179</v>
      </c>
      <c r="O482" s="931" t="s">
        <v>180</v>
      </c>
      <c r="P482" s="948" t="s">
        <v>155</v>
      </c>
      <c r="Q482" s="931" t="s">
        <v>71</v>
      </c>
      <c r="R482" s="906" t="s">
        <v>418</v>
      </c>
      <c r="S482" s="906" t="s">
        <v>706</v>
      </c>
      <c r="T482" s="946"/>
      <c r="U482" s="946">
        <v>220</v>
      </c>
      <c r="V482" s="946"/>
      <c r="W482" s="946"/>
      <c r="X482" s="946"/>
      <c r="Y482" s="949"/>
      <c r="Z482" s="954"/>
      <c r="AA482" s="931">
        <v>3600</v>
      </c>
      <c r="AB482" s="1313">
        <f t="shared" si="81"/>
        <v>3.6</v>
      </c>
      <c r="AC482" s="953"/>
      <c r="AD482" s="946"/>
      <c r="AE482" s="946"/>
      <c r="AF482" s="946"/>
      <c r="AG482" s="946"/>
      <c r="AH482" s="955"/>
      <c r="AI482" s="1271"/>
      <c r="AJ482" s="1149">
        <v>0</v>
      </c>
      <c r="AK482" s="1150">
        <v>0</v>
      </c>
      <c r="AL482" s="1149">
        <f t="shared" si="82"/>
        <v>0</v>
      </c>
      <c r="AM482" s="1135">
        <f t="shared" si="83"/>
        <v>0</v>
      </c>
      <c r="AN482" s="1328">
        <f t="shared" si="84"/>
        <v>0</v>
      </c>
      <c r="AO482" s="1127">
        <f>SUMPRODUCT(AC482:AH482,$AC$4:$AH$4)</f>
        <v>0</v>
      </c>
      <c r="AP482" s="1318">
        <f t="shared" si="85"/>
        <v>0</v>
      </c>
      <c r="AQ482" s="1319"/>
      <c r="AR482" s="1139">
        <f t="shared" si="86"/>
        <v>0</v>
      </c>
      <c r="AS482" s="1325">
        <f t="shared" si="87"/>
        <v>0</v>
      </c>
      <c r="AT482" s="1325">
        <f t="shared" si="88"/>
        <v>0</v>
      </c>
      <c r="AU482" s="1325">
        <f t="shared" si="89"/>
        <v>0</v>
      </c>
      <c r="AV482" s="1141">
        <f t="shared" si="90"/>
        <v>0</v>
      </c>
      <c r="AW482" s="1329">
        <v>0</v>
      </c>
      <c r="AX482" s="1141">
        <v>0</v>
      </c>
      <c r="AY482" s="1149">
        <f t="shared" si="91"/>
        <v>0</v>
      </c>
      <c r="AZ482" s="1141">
        <f t="shared" si="92"/>
        <v>0</v>
      </c>
      <c r="BA482" s="1149">
        <f t="shared" si="93"/>
        <v>0</v>
      </c>
      <c r="BB482" s="1141">
        <f t="shared" si="94"/>
        <v>0</v>
      </c>
    </row>
    <row r="483" spans="2:54" ht="14.65" customHeight="1">
      <c r="B483" s="911">
        <v>475</v>
      </c>
      <c r="C483" s="913" t="s">
        <v>3463</v>
      </c>
      <c r="D483" s="931" t="s">
        <v>150</v>
      </c>
      <c r="E483" s="928" t="s">
        <v>7</v>
      </c>
      <c r="F483" s="946"/>
      <c r="G483" s="946"/>
      <c r="H483" s="946"/>
      <c r="I483" s="946" t="s">
        <v>705</v>
      </c>
      <c r="J483" s="931">
        <v>1274</v>
      </c>
      <c r="K483" s="931"/>
      <c r="L483" s="931" t="s">
        <v>3773</v>
      </c>
      <c r="M483" s="931"/>
      <c r="N483" s="947"/>
      <c r="O483" s="931"/>
      <c r="P483" s="948"/>
      <c r="Q483" s="931"/>
      <c r="R483" s="906"/>
      <c r="S483" s="906"/>
      <c r="T483" s="946"/>
      <c r="U483" s="946"/>
      <c r="V483" s="946"/>
      <c r="W483" s="946"/>
      <c r="X483" s="946"/>
      <c r="Y483" s="949"/>
      <c r="Z483" s="954"/>
      <c r="AA483" s="931">
        <v>1000</v>
      </c>
      <c r="AB483" s="1313">
        <f t="shared" si="81"/>
        <v>1</v>
      </c>
      <c r="AC483" s="953"/>
      <c r="AD483" s="946"/>
      <c r="AE483" s="946"/>
      <c r="AF483" s="946"/>
      <c r="AG483" s="946"/>
      <c r="AH483" s="955"/>
      <c r="AI483" s="1271"/>
      <c r="AJ483" s="1149">
        <v>0</v>
      </c>
      <c r="AK483" s="1150"/>
      <c r="AL483" s="1149">
        <f t="shared" si="82"/>
        <v>0</v>
      </c>
      <c r="AM483" s="1135">
        <f t="shared" si="83"/>
        <v>0</v>
      </c>
      <c r="AN483" s="1328">
        <f t="shared" si="84"/>
        <v>0</v>
      </c>
      <c r="AO483" s="1127"/>
      <c r="AP483" s="1318">
        <f t="shared" si="85"/>
        <v>0</v>
      </c>
      <c r="AQ483" s="1319"/>
      <c r="AR483" s="1139">
        <f t="shared" si="86"/>
        <v>0</v>
      </c>
      <c r="AS483" s="1325">
        <f t="shared" si="87"/>
        <v>0</v>
      </c>
      <c r="AT483" s="1325">
        <f t="shared" si="88"/>
        <v>0</v>
      </c>
      <c r="AU483" s="1325">
        <f t="shared" si="89"/>
        <v>0</v>
      </c>
      <c r="AV483" s="1141">
        <f t="shared" si="90"/>
        <v>0</v>
      </c>
      <c r="AW483" s="1329">
        <v>0</v>
      </c>
      <c r="AX483" s="1141">
        <v>0</v>
      </c>
      <c r="AY483" s="1149">
        <f t="shared" si="91"/>
        <v>0</v>
      </c>
      <c r="AZ483" s="1141">
        <f t="shared" si="92"/>
        <v>0</v>
      </c>
      <c r="BA483" s="1149">
        <f t="shared" si="93"/>
        <v>0</v>
      </c>
      <c r="BB483" s="1141">
        <f t="shared" si="94"/>
        <v>0</v>
      </c>
    </row>
    <row r="484" spans="2:54" ht="14.65" customHeight="1">
      <c r="B484" s="911">
        <v>476</v>
      </c>
      <c r="C484" s="913" t="s">
        <v>3042</v>
      </c>
      <c r="D484" s="931" t="s">
        <v>150</v>
      </c>
      <c r="E484" s="928" t="s">
        <v>7</v>
      </c>
      <c r="F484" s="946"/>
      <c r="G484" s="946"/>
      <c r="H484" s="946"/>
      <c r="I484" s="946" t="s">
        <v>705</v>
      </c>
      <c r="J484" s="931">
        <v>1274</v>
      </c>
      <c r="K484" s="931"/>
      <c r="L484" s="931" t="s">
        <v>3544</v>
      </c>
      <c r="M484" s="931">
        <v>40</v>
      </c>
      <c r="N484" s="947"/>
      <c r="O484" s="931"/>
      <c r="P484" s="948"/>
      <c r="Q484" s="931"/>
      <c r="R484" s="906"/>
      <c r="S484" s="906"/>
      <c r="T484" s="946"/>
      <c r="U484" s="946"/>
      <c r="V484" s="946"/>
      <c r="W484" s="946"/>
      <c r="X484" s="946"/>
      <c r="Y484" s="949"/>
      <c r="Z484" s="954"/>
      <c r="AA484" s="931">
        <v>1000</v>
      </c>
      <c r="AB484" s="1313">
        <f t="shared" si="81"/>
        <v>1</v>
      </c>
      <c r="AC484" s="953"/>
      <c r="AD484" s="946"/>
      <c r="AE484" s="946"/>
      <c r="AF484" s="946"/>
      <c r="AG484" s="946"/>
      <c r="AH484" s="955"/>
      <c r="AI484" s="1271">
        <f>+VLOOKUP(C484,Itemizado_Piping!$C:$K,9,FALSE)</f>
        <v>2.573</v>
      </c>
      <c r="AJ484" s="1149">
        <v>0</v>
      </c>
      <c r="AK484" s="1150"/>
      <c r="AL484" s="1149">
        <f t="shared" si="82"/>
        <v>0</v>
      </c>
      <c r="AM484" s="1135">
        <f t="shared" si="83"/>
        <v>0</v>
      </c>
      <c r="AN484" s="1328">
        <f t="shared" si="84"/>
        <v>0</v>
      </c>
      <c r="AO484" s="1127"/>
      <c r="AP484" s="1318">
        <f t="shared" si="85"/>
        <v>0</v>
      </c>
      <c r="AQ484" s="1319"/>
      <c r="AR484" s="1139">
        <f t="shared" si="86"/>
        <v>0</v>
      </c>
      <c r="AS484" s="1325">
        <f t="shared" si="87"/>
        <v>0</v>
      </c>
      <c r="AT484" s="1325">
        <f t="shared" si="88"/>
        <v>0</v>
      </c>
      <c r="AU484" s="1325">
        <f t="shared" si="89"/>
        <v>0</v>
      </c>
      <c r="AV484" s="1141">
        <f t="shared" si="90"/>
        <v>0</v>
      </c>
      <c r="AW484" s="1329">
        <v>0</v>
      </c>
      <c r="AX484" s="1141">
        <v>0</v>
      </c>
      <c r="AY484" s="1149">
        <f t="shared" si="91"/>
        <v>0</v>
      </c>
      <c r="AZ484" s="1141">
        <f t="shared" si="92"/>
        <v>0</v>
      </c>
      <c r="BA484" s="1149">
        <f t="shared" si="93"/>
        <v>0</v>
      </c>
      <c r="BB484" s="1141">
        <f t="shared" si="94"/>
        <v>0</v>
      </c>
    </row>
    <row r="485" spans="2:54" ht="14.65" customHeight="1">
      <c r="B485" s="911">
        <v>477</v>
      </c>
      <c r="C485" s="913" t="s">
        <v>3463</v>
      </c>
      <c r="D485" s="931" t="s">
        <v>150</v>
      </c>
      <c r="E485" s="928" t="s">
        <v>7</v>
      </c>
      <c r="F485" s="946" t="s">
        <v>183</v>
      </c>
      <c r="G485" s="946"/>
      <c r="H485" s="946"/>
      <c r="I485" s="946" t="s">
        <v>707</v>
      </c>
      <c r="J485" s="931">
        <v>1275</v>
      </c>
      <c r="K485" s="931"/>
      <c r="L485" s="931" t="s">
        <v>103</v>
      </c>
      <c r="M485" s="931">
        <v>100</v>
      </c>
      <c r="N485" s="947" t="s">
        <v>179</v>
      </c>
      <c r="O485" s="931" t="s">
        <v>180</v>
      </c>
      <c r="P485" s="948" t="s">
        <v>155</v>
      </c>
      <c r="Q485" s="931" t="s">
        <v>71</v>
      </c>
      <c r="R485" s="906" t="s">
        <v>418</v>
      </c>
      <c r="S485" s="906" t="s">
        <v>708</v>
      </c>
      <c r="T485" s="946"/>
      <c r="U485" s="946">
        <v>220</v>
      </c>
      <c r="V485" s="946"/>
      <c r="W485" s="946"/>
      <c r="X485" s="946"/>
      <c r="Y485" s="949"/>
      <c r="Z485" s="954"/>
      <c r="AA485" s="931">
        <v>3400</v>
      </c>
      <c r="AB485" s="1313">
        <f t="shared" si="81"/>
        <v>3.4</v>
      </c>
      <c r="AC485" s="953"/>
      <c r="AD485" s="946"/>
      <c r="AE485" s="946"/>
      <c r="AF485" s="946"/>
      <c r="AG485" s="946"/>
      <c r="AH485" s="955"/>
      <c r="AI485" s="1271"/>
      <c r="AJ485" s="1149">
        <v>0</v>
      </c>
      <c r="AK485" s="1150">
        <v>0</v>
      </c>
      <c r="AL485" s="1149">
        <f t="shared" si="82"/>
        <v>0</v>
      </c>
      <c r="AM485" s="1135">
        <f t="shared" si="83"/>
        <v>0</v>
      </c>
      <c r="AN485" s="1328">
        <f t="shared" si="84"/>
        <v>0</v>
      </c>
      <c r="AO485" s="1127">
        <f>SUMPRODUCT(AC485:AH485,$AC$4:$AH$4)</f>
        <v>0</v>
      </c>
      <c r="AP485" s="1318">
        <f t="shared" si="85"/>
        <v>0</v>
      </c>
      <c r="AQ485" s="1319"/>
      <c r="AR485" s="1139">
        <f t="shared" si="86"/>
        <v>0</v>
      </c>
      <c r="AS485" s="1325">
        <f t="shared" si="87"/>
        <v>0</v>
      </c>
      <c r="AT485" s="1325">
        <f t="shared" si="88"/>
        <v>0</v>
      </c>
      <c r="AU485" s="1325">
        <f t="shared" si="89"/>
        <v>0</v>
      </c>
      <c r="AV485" s="1141">
        <f t="shared" si="90"/>
        <v>0</v>
      </c>
      <c r="AW485" s="1329">
        <v>0</v>
      </c>
      <c r="AX485" s="1141">
        <v>0</v>
      </c>
      <c r="AY485" s="1149">
        <f t="shared" si="91"/>
        <v>0</v>
      </c>
      <c r="AZ485" s="1141">
        <f t="shared" si="92"/>
        <v>0</v>
      </c>
      <c r="BA485" s="1149">
        <f t="shared" si="93"/>
        <v>0</v>
      </c>
      <c r="BB485" s="1141">
        <f t="shared" si="94"/>
        <v>0</v>
      </c>
    </row>
    <row r="486" spans="2:54" ht="14.65" customHeight="1">
      <c r="B486" s="911">
        <v>478</v>
      </c>
      <c r="C486" s="913" t="s">
        <v>3463</v>
      </c>
      <c r="D486" s="931" t="s">
        <v>150</v>
      </c>
      <c r="E486" s="928" t="s">
        <v>7</v>
      </c>
      <c r="F486" s="946"/>
      <c r="G486" s="946"/>
      <c r="H486" s="946"/>
      <c r="I486" s="946" t="s">
        <v>707</v>
      </c>
      <c r="J486" s="931">
        <v>1275</v>
      </c>
      <c r="K486" s="931"/>
      <c r="L486" s="931" t="s">
        <v>3773</v>
      </c>
      <c r="M486" s="931"/>
      <c r="N486" s="947"/>
      <c r="O486" s="931"/>
      <c r="P486" s="948"/>
      <c r="Q486" s="931"/>
      <c r="R486" s="906"/>
      <c r="S486" s="906"/>
      <c r="T486" s="946"/>
      <c r="U486" s="946"/>
      <c r="V486" s="946"/>
      <c r="W486" s="946"/>
      <c r="X486" s="946"/>
      <c r="Y486" s="949"/>
      <c r="Z486" s="954"/>
      <c r="AA486" s="931">
        <v>1000</v>
      </c>
      <c r="AB486" s="1313">
        <f t="shared" si="81"/>
        <v>1</v>
      </c>
      <c r="AC486" s="953"/>
      <c r="AD486" s="946"/>
      <c r="AE486" s="946"/>
      <c r="AF486" s="946"/>
      <c r="AG486" s="946"/>
      <c r="AH486" s="955"/>
      <c r="AI486" s="1271"/>
      <c r="AJ486" s="1149">
        <v>0</v>
      </c>
      <c r="AK486" s="1150"/>
      <c r="AL486" s="1149">
        <f t="shared" si="82"/>
        <v>0</v>
      </c>
      <c r="AM486" s="1135">
        <f t="shared" si="83"/>
        <v>0</v>
      </c>
      <c r="AN486" s="1328">
        <f t="shared" si="84"/>
        <v>0</v>
      </c>
      <c r="AO486" s="1127"/>
      <c r="AP486" s="1318">
        <f t="shared" si="85"/>
        <v>0</v>
      </c>
      <c r="AQ486" s="1319"/>
      <c r="AR486" s="1139">
        <f t="shared" si="86"/>
        <v>0</v>
      </c>
      <c r="AS486" s="1325">
        <f t="shared" si="87"/>
        <v>0</v>
      </c>
      <c r="AT486" s="1325">
        <f t="shared" si="88"/>
        <v>0</v>
      </c>
      <c r="AU486" s="1325">
        <f t="shared" si="89"/>
        <v>0</v>
      </c>
      <c r="AV486" s="1141">
        <f t="shared" si="90"/>
        <v>0</v>
      </c>
      <c r="AW486" s="1329">
        <v>0</v>
      </c>
      <c r="AX486" s="1141">
        <v>0</v>
      </c>
      <c r="AY486" s="1149">
        <f t="shared" si="91"/>
        <v>0</v>
      </c>
      <c r="AZ486" s="1141">
        <f t="shared" si="92"/>
        <v>0</v>
      </c>
      <c r="BA486" s="1149">
        <f t="shared" si="93"/>
        <v>0</v>
      </c>
      <c r="BB486" s="1141">
        <f t="shared" si="94"/>
        <v>0</v>
      </c>
    </row>
    <row r="487" spans="2:54" ht="14.65" customHeight="1">
      <c r="B487" s="911">
        <v>479</v>
      </c>
      <c r="C487" s="913" t="s">
        <v>3042</v>
      </c>
      <c r="D487" s="931" t="s">
        <v>150</v>
      </c>
      <c r="E487" s="928" t="s">
        <v>7</v>
      </c>
      <c r="F487" s="946"/>
      <c r="G487" s="946"/>
      <c r="H487" s="946"/>
      <c r="I487" s="946" t="s">
        <v>707</v>
      </c>
      <c r="J487" s="931">
        <v>1275</v>
      </c>
      <c r="K487" s="931"/>
      <c r="L487" s="931" t="s">
        <v>3544</v>
      </c>
      <c r="M487" s="931">
        <v>40</v>
      </c>
      <c r="N487" s="947"/>
      <c r="O487" s="931"/>
      <c r="P487" s="948"/>
      <c r="Q487" s="931"/>
      <c r="R487" s="906"/>
      <c r="S487" s="906"/>
      <c r="T487" s="946"/>
      <c r="U487" s="946"/>
      <c r="V487" s="946"/>
      <c r="W487" s="946"/>
      <c r="X487" s="946"/>
      <c r="Y487" s="949"/>
      <c r="Z487" s="954"/>
      <c r="AA487" s="931">
        <v>1000</v>
      </c>
      <c r="AB487" s="1313">
        <f t="shared" si="81"/>
        <v>1</v>
      </c>
      <c r="AC487" s="953"/>
      <c r="AD487" s="946"/>
      <c r="AE487" s="946"/>
      <c r="AF487" s="946"/>
      <c r="AG487" s="946"/>
      <c r="AH487" s="955"/>
      <c r="AI487" s="1271">
        <f>+VLOOKUP(C487,Itemizado_Piping!$C:$K,9,FALSE)</f>
        <v>2.573</v>
      </c>
      <c r="AJ487" s="1149">
        <v>0</v>
      </c>
      <c r="AK487" s="1150"/>
      <c r="AL487" s="1149">
        <f t="shared" si="82"/>
        <v>0</v>
      </c>
      <c r="AM487" s="1135">
        <f t="shared" si="83"/>
        <v>0</v>
      </c>
      <c r="AN487" s="1328">
        <f t="shared" si="84"/>
        <v>0</v>
      </c>
      <c r="AO487" s="1127"/>
      <c r="AP487" s="1318">
        <f t="shared" si="85"/>
        <v>0</v>
      </c>
      <c r="AQ487" s="1319"/>
      <c r="AR487" s="1139">
        <f t="shared" si="86"/>
        <v>0</v>
      </c>
      <c r="AS487" s="1325">
        <f t="shared" si="87"/>
        <v>0</v>
      </c>
      <c r="AT487" s="1325">
        <f t="shared" si="88"/>
        <v>0</v>
      </c>
      <c r="AU487" s="1325">
        <f t="shared" si="89"/>
        <v>0</v>
      </c>
      <c r="AV487" s="1141">
        <f t="shared" si="90"/>
        <v>0</v>
      </c>
      <c r="AW487" s="1329">
        <v>0</v>
      </c>
      <c r="AX487" s="1141">
        <v>0</v>
      </c>
      <c r="AY487" s="1149">
        <f t="shared" si="91"/>
        <v>0</v>
      </c>
      <c r="AZ487" s="1141">
        <f t="shared" si="92"/>
        <v>0</v>
      </c>
      <c r="BA487" s="1149">
        <f t="shared" si="93"/>
        <v>0</v>
      </c>
      <c r="BB487" s="1141">
        <f t="shared" si="94"/>
        <v>0</v>
      </c>
    </row>
    <row r="488" spans="2:54" ht="14.65" customHeight="1">
      <c r="B488" s="911">
        <v>480</v>
      </c>
      <c r="C488" s="913" t="s">
        <v>3463</v>
      </c>
      <c r="D488" s="931" t="s">
        <v>150</v>
      </c>
      <c r="E488" s="928" t="s">
        <v>7</v>
      </c>
      <c r="F488" s="946" t="s">
        <v>183</v>
      </c>
      <c r="G488" s="946"/>
      <c r="H488" s="946"/>
      <c r="I488" s="946" t="s">
        <v>709</v>
      </c>
      <c r="J488" s="931">
        <v>1276</v>
      </c>
      <c r="K488" s="931"/>
      <c r="L488" s="931" t="s">
        <v>103</v>
      </c>
      <c r="M488" s="931">
        <v>100</v>
      </c>
      <c r="N488" s="947" t="s">
        <v>179</v>
      </c>
      <c r="O488" s="931" t="s">
        <v>180</v>
      </c>
      <c r="P488" s="948" t="s">
        <v>155</v>
      </c>
      <c r="Q488" s="931" t="s">
        <v>71</v>
      </c>
      <c r="R488" s="906" t="s">
        <v>418</v>
      </c>
      <c r="S488" s="906" t="s">
        <v>710</v>
      </c>
      <c r="T488" s="946"/>
      <c r="U488" s="946">
        <v>220</v>
      </c>
      <c r="V488" s="946"/>
      <c r="W488" s="946"/>
      <c r="X488" s="946"/>
      <c r="Y488" s="949"/>
      <c r="Z488" s="954"/>
      <c r="AA488" s="931">
        <v>4200</v>
      </c>
      <c r="AB488" s="1313">
        <f t="shared" si="81"/>
        <v>4.2</v>
      </c>
      <c r="AC488" s="953"/>
      <c r="AD488" s="946"/>
      <c r="AE488" s="946"/>
      <c r="AF488" s="946"/>
      <c r="AG488" s="946"/>
      <c r="AH488" s="955"/>
      <c r="AI488" s="1271"/>
      <c r="AJ488" s="1149">
        <v>0</v>
      </c>
      <c r="AK488" s="1150">
        <v>0</v>
      </c>
      <c r="AL488" s="1149">
        <f t="shared" si="82"/>
        <v>0</v>
      </c>
      <c r="AM488" s="1135">
        <f t="shared" si="83"/>
        <v>0</v>
      </c>
      <c r="AN488" s="1328">
        <f t="shared" si="84"/>
        <v>0</v>
      </c>
      <c r="AO488" s="1127">
        <f>SUMPRODUCT(AC488:AH488,$AC$4:$AH$4)</f>
        <v>0</v>
      </c>
      <c r="AP488" s="1318">
        <f t="shared" si="85"/>
        <v>0</v>
      </c>
      <c r="AQ488" s="1319"/>
      <c r="AR488" s="1139">
        <f t="shared" si="86"/>
        <v>0</v>
      </c>
      <c r="AS488" s="1325">
        <f t="shared" si="87"/>
        <v>0</v>
      </c>
      <c r="AT488" s="1325">
        <f t="shared" si="88"/>
        <v>0</v>
      </c>
      <c r="AU488" s="1325">
        <f t="shared" si="89"/>
        <v>0</v>
      </c>
      <c r="AV488" s="1141">
        <f t="shared" si="90"/>
        <v>0</v>
      </c>
      <c r="AW488" s="1329">
        <v>0</v>
      </c>
      <c r="AX488" s="1141">
        <v>0</v>
      </c>
      <c r="AY488" s="1149">
        <f t="shared" si="91"/>
        <v>0</v>
      </c>
      <c r="AZ488" s="1141">
        <f t="shared" si="92"/>
        <v>0</v>
      </c>
      <c r="BA488" s="1149">
        <f t="shared" si="93"/>
        <v>0</v>
      </c>
      <c r="BB488" s="1141">
        <f t="shared" si="94"/>
        <v>0</v>
      </c>
    </row>
    <row r="489" spans="2:54" ht="14.65" customHeight="1">
      <c r="B489" s="911">
        <v>481</v>
      </c>
      <c r="C489" s="913" t="s">
        <v>3463</v>
      </c>
      <c r="D489" s="931" t="s">
        <v>150</v>
      </c>
      <c r="E489" s="928" t="s">
        <v>7</v>
      </c>
      <c r="F489" s="946"/>
      <c r="G489" s="946"/>
      <c r="H489" s="946"/>
      <c r="I489" s="946" t="s">
        <v>709</v>
      </c>
      <c r="J489" s="931">
        <v>1276</v>
      </c>
      <c r="K489" s="931"/>
      <c r="L489" s="931" t="s">
        <v>3773</v>
      </c>
      <c r="M489" s="931"/>
      <c r="N489" s="947"/>
      <c r="O489" s="931"/>
      <c r="P489" s="948"/>
      <c r="Q489" s="931"/>
      <c r="R489" s="906"/>
      <c r="S489" s="906"/>
      <c r="T489" s="946"/>
      <c r="U489" s="946"/>
      <c r="V489" s="946"/>
      <c r="W489" s="946"/>
      <c r="X489" s="946"/>
      <c r="Y489" s="949"/>
      <c r="Z489" s="954"/>
      <c r="AA489" s="931">
        <v>1000</v>
      </c>
      <c r="AB489" s="1313">
        <f t="shared" si="81"/>
        <v>1</v>
      </c>
      <c r="AC489" s="953"/>
      <c r="AD489" s="946"/>
      <c r="AE489" s="946"/>
      <c r="AF489" s="946"/>
      <c r="AG489" s="946"/>
      <c r="AH489" s="955"/>
      <c r="AI489" s="1271"/>
      <c r="AJ489" s="1149">
        <v>0</v>
      </c>
      <c r="AK489" s="1150"/>
      <c r="AL489" s="1149">
        <f t="shared" si="82"/>
        <v>0</v>
      </c>
      <c r="AM489" s="1135">
        <f t="shared" si="83"/>
        <v>0</v>
      </c>
      <c r="AN489" s="1328">
        <f t="shared" si="84"/>
        <v>0</v>
      </c>
      <c r="AO489" s="1127"/>
      <c r="AP489" s="1318">
        <f t="shared" si="85"/>
        <v>0</v>
      </c>
      <c r="AQ489" s="1319"/>
      <c r="AR489" s="1139">
        <f t="shared" si="86"/>
        <v>0</v>
      </c>
      <c r="AS489" s="1325">
        <f t="shared" si="87"/>
        <v>0</v>
      </c>
      <c r="AT489" s="1325">
        <f t="shared" si="88"/>
        <v>0</v>
      </c>
      <c r="AU489" s="1325">
        <f t="shared" si="89"/>
        <v>0</v>
      </c>
      <c r="AV489" s="1141">
        <f t="shared" si="90"/>
        <v>0</v>
      </c>
      <c r="AW489" s="1329">
        <v>0</v>
      </c>
      <c r="AX489" s="1141">
        <v>0</v>
      </c>
      <c r="AY489" s="1149">
        <f t="shared" si="91"/>
        <v>0</v>
      </c>
      <c r="AZ489" s="1141">
        <f t="shared" si="92"/>
        <v>0</v>
      </c>
      <c r="BA489" s="1149">
        <f t="shared" si="93"/>
        <v>0</v>
      </c>
      <c r="BB489" s="1141">
        <f t="shared" si="94"/>
        <v>0</v>
      </c>
    </row>
    <row r="490" spans="2:54" ht="14.65" customHeight="1">
      <c r="B490" s="911">
        <v>482</v>
      </c>
      <c r="C490" s="913" t="s">
        <v>3042</v>
      </c>
      <c r="D490" s="931" t="s">
        <v>150</v>
      </c>
      <c r="E490" s="928" t="s">
        <v>7</v>
      </c>
      <c r="F490" s="946"/>
      <c r="G490" s="946"/>
      <c r="H490" s="946"/>
      <c r="I490" s="946" t="s">
        <v>709</v>
      </c>
      <c r="J490" s="931">
        <v>1276</v>
      </c>
      <c r="K490" s="931"/>
      <c r="L490" s="931" t="s">
        <v>3544</v>
      </c>
      <c r="M490" s="931">
        <v>40</v>
      </c>
      <c r="N490" s="947"/>
      <c r="O490" s="931"/>
      <c r="P490" s="948"/>
      <c r="Q490" s="931"/>
      <c r="R490" s="906"/>
      <c r="S490" s="906"/>
      <c r="T490" s="946"/>
      <c r="U490" s="946"/>
      <c r="V490" s="946"/>
      <c r="W490" s="946"/>
      <c r="X490" s="946"/>
      <c r="Y490" s="949"/>
      <c r="Z490" s="954"/>
      <c r="AA490" s="931">
        <v>1000</v>
      </c>
      <c r="AB490" s="1313">
        <f t="shared" si="81"/>
        <v>1</v>
      </c>
      <c r="AC490" s="953"/>
      <c r="AD490" s="946"/>
      <c r="AE490" s="946"/>
      <c r="AF490" s="946"/>
      <c r="AG490" s="946"/>
      <c r="AH490" s="955"/>
      <c r="AI490" s="1271">
        <f>+VLOOKUP(C490,Itemizado_Piping!$C:$K,9,FALSE)</f>
        <v>2.573</v>
      </c>
      <c r="AJ490" s="1149">
        <v>0</v>
      </c>
      <c r="AK490" s="1150"/>
      <c r="AL490" s="1149">
        <f t="shared" si="82"/>
        <v>0</v>
      </c>
      <c r="AM490" s="1135">
        <f t="shared" si="83"/>
        <v>0</v>
      </c>
      <c r="AN490" s="1328">
        <f t="shared" si="84"/>
        <v>0</v>
      </c>
      <c r="AO490" s="1127"/>
      <c r="AP490" s="1318">
        <f t="shared" si="85"/>
        <v>0</v>
      </c>
      <c r="AQ490" s="1319"/>
      <c r="AR490" s="1139">
        <f t="shared" si="86"/>
        <v>0</v>
      </c>
      <c r="AS490" s="1325">
        <f t="shared" si="87"/>
        <v>0</v>
      </c>
      <c r="AT490" s="1325">
        <f t="shared" si="88"/>
        <v>0</v>
      </c>
      <c r="AU490" s="1325">
        <f t="shared" si="89"/>
        <v>0</v>
      </c>
      <c r="AV490" s="1141">
        <f t="shared" si="90"/>
        <v>0</v>
      </c>
      <c r="AW490" s="1329">
        <v>0</v>
      </c>
      <c r="AX490" s="1141">
        <v>0</v>
      </c>
      <c r="AY490" s="1149">
        <f t="shared" si="91"/>
        <v>0</v>
      </c>
      <c r="AZ490" s="1141">
        <f t="shared" si="92"/>
        <v>0</v>
      </c>
      <c r="BA490" s="1149">
        <f t="shared" si="93"/>
        <v>0</v>
      </c>
      <c r="BB490" s="1141">
        <f t="shared" si="94"/>
        <v>0</v>
      </c>
    </row>
    <row r="491" spans="2:54" ht="14.65" customHeight="1">
      <c r="B491" s="911">
        <v>483</v>
      </c>
      <c r="C491" s="913" t="s">
        <v>3463</v>
      </c>
      <c r="D491" s="931" t="s">
        <v>150</v>
      </c>
      <c r="E491" s="928" t="s">
        <v>7</v>
      </c>
      <c r="F491" s="946" t="s">
        <v>403</v>
      </c>
      <c r="G491" s="946"/>
      <c r="H491" s="946"/>
      <c r="I491" s="946" t="s">
        <v>711</v>
      </c>
      <c r="J491" s="931">
        <v>1277</v>
      </c>
      <c r="K491" s="931"/>
      <c r="L491" s="931" t="s">
        <v>103</v>
      </c>
      <c r="M491" s="931">
        <v>100</v>
      </c>
      <c r="N491" s="947" t="s">
        <v>179</v>
      </c>
      <c r="O491" s="931" t="s">
        <v>180</v>
      </c>
      <c r="P491" s="948" t="s">
        <v>155</v>
      </c>
      <c r="Q491" s="931" t="s">
        <v>71</v>
      </c>
      <c r="R491" s="906" t="s">
        <v>418</v>
      </c>
      <c r="S491" s="906" t="s">
        <v>712</v>
      </c>
      <c r="T491" s="946"/>
      <c r="U491" s="946">
        <v>220</v>
      </c>
      <c r="V491" s="946"/>
      <c r="W491" s="946"/>
      <c r="X491" s="946"/>
      <c r="Y491" s="949"/>
      <c r="Z491" s="954"/>
      <c r="AA491" s="931">
        <v>7500</v>
      </c>
      <c r="AB491" s="1313">
        <f t="shared" si="81"/>
        <v>7.5</v>
      </c>
      <c r="AC491" s="953"/>
      <c r="AD491" s="946"/>
      <c r="AE491" s="946"/>
      <c r="AF491" s="946"/>
      <c r="AG491" s="946"/>
      <c r="AH491" s="955"/>
      <c r="AI491" s="1271"/>
      <c r="AJ491" s="1149">
        <v>0</v>
      </c>
      <c r="AK491" s="1150">
        <v>0</v>
      </c>
      <c r="AL491" s="1149">
        <f t="shared" si="82"/>
        <v>0</v>
      </c>
      <c r="AM491" s="1135">
        <f t="shared" si="83"/>
        <v>0</v>
      </c>
      <c r="AN491" s="1328">
        <f t="shared" si="84"/>
        <v>0</v>
      </c>
      <c r="AO491" s="1127">
        <f>SUMPRODUCT(AC491:AH491,$AC$4:$AH$4)</f>
        <v>0</v>
      </c>
      <c r="AP491" s="1318">
        <f t="shared" si="85"/>
        <v>0</v>
      </c>
      <c r="AQ491" s="1319"/>
      <c r="AR491" s="1139">
        <f t="shared" si="86"/>
        <v>0</v>
      </c>
      <c r="AS491" s="1325">
        <f t="shared" si="87"/>
        <v>0</v>
      </c>
      <c r="AT491" s="1325">
        <f t="shared" si="88"/>
        <v>0</v>
      </c>
      <c r="AU491" s="1325">
        <f t="shared" si="89"/>
        <v>0</v>
      </c>
      <c r="AV491" s="1141">
        <f t="shared" si="90"/>
        <v>0</v>
      </c>
      <c r="AW491" s="1329">
        <v>0</v>
      </c>
      <c r="AX491" s="1141">
        <v>0</v>
      </c>
      <c r="AY491" s="1149">
        <f t="shared" si="91"/>
        <v>0</v>
      </c>
      <c r="AZ491" s="1141">
        <f t="shared" si="92"/>
        <v>0</v>
      </c>
      <c r="BA491" s="1149">
        <f t="shared" si="93"/>
        <v>0</v>
      </c>
      <c r="BB491" s="1141">
        <f t="shared" si="94"/>
        <v>0</v>
      </c>
    </row>
    <row r="492" spans="2:54" ht="14.65" customHeight="1">
      <c r="B492" s="911">
        <v>484</v>
      </c>
      <c r="C492" s="913" t="s">
        <v>3463</v>
      </c>
      <c r="D492" s="931" t="s">
        <v>150</v>
      </c>
      <c r="E492" s="928" t="s">
        <v>7</v>
      </c>
      <c r="F492" s="946"/>
      <c r="G492" s="946"/>
      <c r="H492" s="946"/>
      <c r="I492" s="946" t="s">
        <v>711</v>
      </c>
      <c r="J492" s="931">
        <v>1277</v>
      </c>
      <c r="K492" s="931"/>
      <c r="L492" s="931" t="s">
        <v>3773</v>
      </c>
      <c r="M492" s="931"/>
      <c r="N492" s="947"/>
      <c r="O492" s="931"/>
      <c r="P492" s="948"/>
      <c r="Q492" s="931"/>
      <c r="R492" s="906"/>
      <c r="S492" s="906"/>
      <c r="T492" s="946"/>
      <c r="U492" s="946"/>
      <c r="V492" s="946"/>
      <c r="W492" s="946"/>
      <c r="X492" s="946"/>
      <c r="Y492" s="949"/>
      <c r="Z492" s="954"/>
      <c r="AA492" s="931">
        <v>1000</v>
      </c>
      <c r="AB492" s="1313">
        <f t="shared" si="81"/>
        <v>1</v>
      </c>
      <c r="AC492" s="953"/>
      <c r="AD492" s="946"/>
      <c r="AE492" s="946"/>
      <c r="AF492" s="946"/>
      <c r="AG492" s="946"/>
      <c r="AH492" s="955"/>
      <c r="AI492" s="1271"/>
      <c r="AJ492" s="1149">
        <v>0</v>
      </c>
      <c r="AK492" s="1150"/>
      <c r="AL492" s="1149">
        <f t="shared" si="82"/>
        <v>0</v>
      </c>
      <c r="AM492" s="1135">
        <f t="shared" si="83"/>
        <v>0</v>
      </c>
      <c r="AN492" s="1328">
        <f t="shared" si="84"/>
        <v>0</v>
      </c>
      <c r="AO492" s="1127"/>
      <c r="AP492" s="1318">
        <f t="shared" si="85"/>
        <v>0</v>
      </c>
      <c r="AQ492" s="1319"/>
      <c r="AR492" s="1139">
        <f t="shared" si="86"/>
        <v>0</v>
      </c>
      <c r="AS492" s="1325">
        <f t="shared" si="87"/>
        <v>0</v>
      </c>
      <c r="AT492" s="1325">
        <f t="shared" si="88"/>
        <v>0</v>
      </c>
      <c r="AU492" s="1325">
        <f t="shared" si="89"/>
        <v>0</v>
      </c>
      <c r="AV492" s="1141">
        <f t="shared" si="90"/>
        <v>0</v>
      </c>
      <c r="AW492" s="1329">
        <v>0</v>
      </c>
      <c r="AX492" s="1141">
        <v>0</v>
      </c>
      <c r="AY492" s="1149">
        <f t="shared" si="91"/>
        <v>0</v>
      </c>
      <c r="AZ492" s="1141">
        <f t="shared" si="92"/>
        <v>0</v>
      </c>
      <c r="BA492" s="1149">
        <f t="shared" si="93"/>
        <v>0</v>
      </c>
      <c r="BB492" s="1141">
        <f t="shared" si="94"/>
        <v>0</v>
      </c>
    </row>
    <row r="493" spans="2:54" ht="14.65" customHeight="1">
      <c r="B493" s="911">
        <v>485</v>
      </c>
      <c r="C493" s="913" t="s">
        <v>3042</v>
      </c>
      <c r="D493" s="931" t="s">
        <v>150</v>
      </c>
      <c r="E493" s="928" t="s">
        <v>7</v>
      </c>
      <c r="F493" s="946"/>
      <c r="G493" s="946"/>
      <c r="H493" s="946"/>
      <c r="I493" s="946" t="s">
        <v>711</v>
      </c>
      <c r="J493" s="931">
        <v>1277</v>
      </c>
      <c r="K493" s="931"/>
      <c r="L493" s="931" t="s">
        <v>3544</v>
      </c>
      <c r="M493" s="931">
        <v>40</v>
      </c>
      <c r="N493" s="947"/>
      <c r="O493" s="931"/>
      <c r="P493" s="948"/>
      <c r="Q493" s="931"/>
      <c r="R493" s="906"/>
      <c r="S493" s="906"/>
      <c r="T493" s="946"/>
      <c r="U493" s="946"/>
      <c r="V493" s="946"/>
      <c r="W493" s="946"/>
      <c r="X493" s="946"/>
      <c r="Y493" s="949"/>
      <c r="Z493" s="954"/>
      <c r="AA493" s="931">
        <v>1000</v>
      </c>
      <c r="AB493" s="1313">
        <f t="shared" si="81"/>
        <v>1</v>
      </c>
      <c r="AC493" s="953"/>
      <c r="AD493" s="946"/>
      <c r="AE493" s="946"/>
      <c r="AF493" s="946"/>
      <c r="AG493" s="946"/>
      <c r="AH493" s="955"/>
      <c r="AI493" s="1271">
        <f>+VLOOKUP(C493,Itemizado_Piping!$C:$K,9,FALSE)</f>
        <v>2.573</v>
      </c>
      <c r="AJ493" s="1149">
        <v>0</v>
      </c>
      <c r="AK493" s="1150"/>
      <c r="AL493" s="1149">
        <f t="shared" si="82"/>
        <v>0</v>
      </c>
      <c r="AM493" s="1135">
        <f t="shared" si="83"/>
        <v>0</v>
      </c>
      <c r="AN493" s="1328">
        <f t="shared" si="84"/>
        <v>0</v>
      </c>
      <c r="AO493" s="1127"/>
      <c r="AP493" s="1318">
        <f t="shared" si="85"/>
        <v>0</v>
      </c>
      <c r="AQ493" s="1319"/>
      <c r="AR493" s="1139">
        <f t="shared" si="86"/>
        <v>0</v>
      </c>
      <c r="AS493" s="1325">
        <f t="shared" si="87"/>
        <v>0</v>
      </c>
      <c r="AT493" s="1325">
        <f t="shared" si="88"/>
        <v>0</v>
      </c>
      <c r="AU493" s="1325">
        <f t="shared" si="89"/>
        <v>0</v>
      </c>
      <c r="AV493" s="1141">
        <f t="shared" si="90"/>
        <v>0</v>
      </c>
      <c r="AW493" s="1329">
        <v>0</v>
      </c>
      <c r="AX493" s="1141">
        <v>0</v>
      </c>
      <c r="AY493" s="1149">
        <f t="shared" si="91"/>
        <v>0</v>
      </c>
      <c r="AZ493" s="1141">
        <f t="shared" si="92"/>
        <v>0</v>
      </c>
      <c r="BA493" s="1149">
        <f t="shared" si="93"/>
        <v>0</v>
      </c>
      <c r="BB493" s="1141">
        <f t="shared" si="94"/>
        <v>0</v>
      </c>
    </row>
    <row r="494" spans="2:54" ht="14.65" customHeight="1">
      <c r="B494" s="911">
        <v>486</v>
      </c>
      <c r="C494" s="913" t="s">
        <v>3463</v>
      </c>
      <c r="D494" s="931" t="s">
        <v>150</v>
      </c>
      <c r="E494" s="928" t="s">
        <v>7</v>
      </c>
      <c r="F494" s="946" t="s">
        <v>403</v>
      </c>
      <c r="G494" s="946"/>
      <c r="H494" s="946"/>
      <c r="I494" s="946" t="s">
        <v>713</v>
      </c>
      <c r="J494" s="931">
        <v>1278</v>
      </c>
      <c r="K494" s="931"/>
      <c r="L494" s="931" t="s">
        <v>103</v>
      </c>
      <c r="M494" s="931">
        <v>100</v>
      </c>
      <c r="N494" s="947" t="s">
        <v>179</v>
      </c>
      <c r="O494" s="931" t="s">
        <v>180</v>
      </c>
      <c r="P494" s="948" t="s">
        <v>155</v>
      </c>
      <c r="Q494" s="931" t="s">
        <v>71</v>
      </c>
      <c r="R494" s="906" t="s">
        <v>418</v>
      </c>
      <c r="S494" s="906" t="s">
        <v>714</v>
      </c>
      <c r="T494" s="946"/>
      <c r="U494" s="946">
        <v>220</v>
      </c>
      <c r="V494" s="946"/>
      <c r="W494" s="946"/>
      <c r="X494" s="946"/>
      <c r="Y494" s="949"/>
      <c r="Z494" s="954"/>
      <c r="AA494" s="931">
        <v>7200</v>
      </c>
      <c r="AB494" s="1313">
        <f t="shared" si="81"/>
        <v>7.2</v>
      </c>
      <c r="AC494" s="953"/>
      <c r="AD494" s="946"/>
      <c r="AE494" s="946"/>
      <c r="AF494" s="946"/>
      <c r="AG494" s="946"/>
      <c r="AH494" s="955"/>
      <c r="AI494" s="1271"/>
      <c r="AJ494" s="1149">
        <v>0</v>
      </c>
      <c r="AK494" s="1150">
        <v>0</v>
      </c>
      <c r="AL494" s="1149">
        <f t="shared" si="82"/>
        <v>0</v>
      </c>
      <c r="AM494" s="1135">
        <f t="shared" si="83"/>
        <v>0</v>
      </c>
      <c r="AN494" s="1328">
        <f t="shared" si="84"/>
        <v>0</v>
      </c>
      <c r="AO494" s="1127">
        <f>SUMPRODUCT(AC494:AH494,$AC$4:$AH$4)</f>
        <v>0</v>
      </c>
      <c r="AP494" s="1318">
        <f t="shared" si="85"/>
        <v>0</v>
      </c>
      <c r="AQ494" s="1319"/>
      <c r="AR494" s="1139">
        <f t="shared" si="86"/>
        <v>0</v>
      </c>
      <c r="AS494" s="1325">
        <f t="shared" si="87"/>
        <v>0</v>
      </c>
      <c r="AT494" s="1325">
        <f t="shared" si="88"/>
        <v>0</v>
      </c>
      <c r="AU494" s="1325">
        <f t="shared" si="89"/>
        <v>0</v>
      </c>
      <c r="AV494" s="1141">
        <f t="shared" si="90"/>
        <v>0</v>
      </c>
      <c r="AW494" s="1329">
        <v>0</v>
      </c>
      <c r="AX494" s="1141">
        <v>0</v>
      </c>
      <c r="AY494" s="1149">
        <f t="shared" si="91"/>
        <v>0</v>
      </c>
      <c r="AZ494" s="1141">
        <f t="shared" si="92"/>
        <v>0</v>
      </c>
      <c r="BA494" s="1149">
        <f t="shared" si="93"/>
        <v>0</v>
      </c>
      <c r="BB494" s="1141">
        <f t="shared" si="94"/>
        <v>0</v>
      </c>
    </row>
    <row r="495" spans="2:54" ht="14.65" customHeight="1">
      <c r="B495" s="911">
        <v>487</v>
      </c>
      <c r="C495" s="913" t="s">
        <v>3463</v>
      </c>
      <c r="D495" s="931" t="s">
        <v>150</v>
      </c>
      <c r="E495" s="928" t="s">
        <v>7</v>
      </c>
      <c r="F495" s="946"/>
      <c r="G495" s="946"/>
      <c r="H495" s="946"/>
      <c r="I495" s="946" t="s">
        <v>713</v>
      </c>
      <c r="J495" s="931">
        <v>1278</v>
      </c>
      <c r="K495" s="931"/>
      <c r="L495" s="931" t="s">
        <v>3773</v>
      </c>
      <c r="M495" s="931"/>
      <c r="N495" s="947"/>
      <c r="O495" s="931"/>
      <c r="P495" s="948"/>
      <c r="Q495" s="931"/>
      <c r="R495" s="906"/>
      <c r="S495" s="906"/>
      <c r="T495" s="946"/>
      <c r="U495" s="946"/>
      <c r="V495" s="946"/>
      <c r="W495" s="946"/>
      <c r="X495" s="946"/>
      <c r="Y495" s="949"/>
      <c r="Z495" s="954"/>
      <c r="AA495" s="931">
        <v>1000</v>
      </c>
      <c r="AB495" s="1313">
        <f t="shared" si="81"/>
        <v>1</v>
      </c>
      <c r="AC495" s="953"/>
      <c r="AD495" s="946"/>
      <c r="AE495" s="946"/>
      <c r="AF495" s="946"/>
      <c r="AG495" s="946"/>
      <c r="AH495" s="955"/>
      <c r="AI495" s="1271"/>
      <c r="AJ495" s="1149">
        <v>0</v>
      </c>
      <c r="AK495" s="1150"/>
      <c r="AL495" s="1149">
        <f t="shared" si="82"/>
        <v>0</v>
      </c>
      <c r="AM495" s="1135">
        <f t="shared" si="83"/>
        <v>0</v>
      </c>
      <c r="AN495" s="1328">
        <f t="shared" si="84"/>
        <v>0</v>
      </c>
      <c r="AO495" s="1127"/>
      <c r="AP495" s="1318">
        <f t="shared" si="85"/>
        <v>0</v>
      </c>
      <c r="AQ495" s="1319"/>
      <c r="AR495" s="1139">
        <f t="shared" si="86"/>
        <v>0</v>
      </c>
      <c r="AS495" s="1325">
        <f t="shared" si="87"/>
        <v>0</v>
      </c>
      <c r="AT495" s="1325">
        <f t="shared" si="88"/>
        <v>0</v>
      </c>
      <c r="AU495" s="1325">
        <f t="shared" si="89"/>
        <v>0</v>
      </c>
      <c r="AV495" s="1141">
        <f t="shared" si="90"/>
        <v>0</v>
      </c>
      <c r="AW495" s="1329">
        <v>0</v>
      </c>
      <c r="AX495" s="1141">
        <v>0</v>
      </c>
      <c r="AY495" s="1149">
        <f t="shared" si="91"/>
        <v>0</v>
      </c>
      <c r="AZ495" s="1141">
        <f t="shared" si="92"/>
        <v>0</v>
      </c>
      <c r="BA495" s="1149">
        <f t="shared" si="93"/>
        <v>0</v>
      </c>
      <c r="BB495" s="1141">
        <f t="shared" si="94"/>
        <v>0</v>
      </c>
    </row>
    <row r="496" spans="2:54" ht="14.65" customHeight="1">
      <c r="B496" s="911">
        <v>488</v>
      </c>
      <c r="C496" s="913" t="s">
        <v>3042</v>
      </c>
      <c r="D496" s="931" t="s">
        <v>150</v>
      </c>
      <c r="E496" s="928" t="s">
        <v>7</v>
      </c>
      <c r="F496" s="946"/>
      <c r="G496" s="946"/>
      <c r="H496" s="946"/>
      <c r="I496" s="946" t="s">
        <v>713</v>
      </c>
      <c r="J496" s="931">
        <v>1278</v>
      </c>
      <c r="K496" s="931"/>
      <c r="L496" s="931" t="s">
        <v>3544</v>
      </c>
      <c r="M496" s="931">
        <v>40</v>
      </c>
      <c r="N496" s="947"/>
      <c r="O496" s="931"/>
      <c r="P496" s="948"/>
      <c r="Q496" s="931"/>
      <c r="R496" s="906"/>
      <c r="S496" s="906"/>
      <c r="T496" s="946"/>
      <c r="U496" s="946"/>
      <c r="V496" s="946"/>
      <c r="W496" s="946"/>
      <c r="X496" s="946"/>
      <c r="Y496" s="949"/>
      <c r="Z496" s="954"/>
      <c r="AA496" s="931">
        <v>1000</v>
      </c>
      <c r="AB496" s="1313">
        <f t="shared" si="81"/>
        <v>1</v>
      </c>
      <c r="AC496" s="953"/>
      <c r="AD496" s="946"/>
      <c r="AE496" s="946"/>
      <c r="AF496" s="946"/>
      <c r="AG496" s="946"/>
      <c r="AH496" s="955"/>
      <c r="AI496" s="1271">
        <f>+VLOOKUP(C496,Itemizado_Piping!$C:$K,9,FALSE)</f>
        <v>2.573</v>
      </c>
      <c r="AJ496" s="1149">
        <v>0</v>
      </c>
      <c r="AK496" s="1150"/>
      <c r="AL496" s="1149">
        <f t="shared" si="82"/>
        <v>0</v>
      </c>
      <c r="AM496" s="1135">
        <f t="shared" si="83"/>
        <v>0</v>
      </c>
      <c r="AN496" s="1328">
        <f t="shared" si="84"/>
        <v>0</v>
      </c>
      <c r="AO496" s="1127"/>
      <c r="AP496" s="1318">
        <f t="shared" si="85"/>
        <v>0</v>
      </c>
      <c r="AQ496" s="1319"/>
      <c r="AR496" s="1139">
        <f t="shared" si="86"/>
        <v>0</v>
      </c>
      <c r="AS496" s="1325">
        <f t="shared" si="87"/>
        <v>0</v>
      </c>
      <c r="AT496" s="1325">
        <f t="shared" si="88"/>
        <v>0</v>
      </c>
      <c r="AU496" s="1325">
        <f t="shared" si="89"/>
        <v>0</v>
      </c>
      <c r="AV496" s="1141">
        <f t="shared" si="90"/>
        <v>0</v>
      </c>
      <c r="AW496" s="1329">
        <v>0</v>
      </c>
      <c r="AX496" s="1141">
        <v>0</v>
      </c>
      <c r="AY496" s="1149">
        <f t="shared" si="91"/>
        <v>0</v>
      </c>
      <c r="AZ496" s="1141">
        <f t="shared" si="92"/>
        <v>0</v>
      </c>
      <c r="BA496" s="1149">
        <f t="shared" si="93"/>
        <v>0</v>
      </c>
      <c r="BB496" s="1141">
        <f t="shared" si="94"/>
        <v>0</v>
      </c>
    </row>
    <row r="497" spans="2:54" ht="14.65" customHeight="1">
      <c r="B497" s="911">
        <v>489</v>
      </c>
      <c r="C497" s="913" t="s">
        <v>3463</v>
      </c>
      <c r="D497" s="931" t="s">
        <v>150</v>
      </c>
      <c r="E497" s="928" t="s">
        <v>7</v>
      </c>
      <c r="F497" s="946" t="s">
        <v>403</v>
      </c>
      <c r="G497" s="946"/>
      <c r="H497" s="946"/>
      <c r="I497" s="946" t="s">
        <v>715</v>
      </c>
      <c r="J497" s="931">
        <v>1279</v>
      </c>
      <c r="K497" s="931"/>
      <c r="L497" s="931" t="s">
        <v>103</v>
      </c>
      <c r="M497" s="931">
        <v>100</v>
      </c>
      <c r="N497" s="947" t="s">
        <v>179</v>
      </c>
      <c r="O497" s="931" t="s">
        <v>180</v>
      </c>
      <c r="P497" s="948" t="s">
        <v>155</v>
      </c>
      <c r="Q497" s="931" t="s">
        <v>71</v>
      </c>
      <c r="R497" s="906" t="s">
        <v>418</v>
      </c>
      <c r="S497" s="906" t="s">
        <v>716</v>
      </c>
      <c r="T497" s="946"/>
      <c r="U497" s="946">
        <v>220</v>
      </c>
      <c r="V497" s="946"/>
      <c r="W497" s="946"/>
      <c r="X497" s="946"/>
      <c r="Y497" s="949"/>
      <c r="Z497" s="954"/>
      <c r="AA497" s="931">
        <v>7200</v>
      </c>
      <c r="AB497" s="1313">
        <f t="shared" si="81"/>
        <v>7.2</v>
      </c>
      <c r="AC497" s="953"/>
      <c r="AD497" s="946"/>
      <c r="AE497" s="946"/>
      <c r="AF497" s="946"/>
      <c r="AG497" s="946"/>
      <c r="AH497" s="955"/>
      <c r="AI497" s="1271"/>
      <c r="AJ497" s="1149">
        <v>0</v>
      </c>
      <c r="AK497" s="1150">
        <v>0</v>
      </c>
      <c r="AL497" s="1149">
        <f t="shared" si="82"/>
        <v>0</v>
      </c>
      <c r="AM497" s="1135">
        <f t="shared" si="83"/>
        <v>0</v>
      </c>
      <c r="AN497" s="1328">
        <f t="shared" si="84"/>
        <v>0</v>
      </c>
      <c r="AO497" s="1127">
        <f>SUMPRODUCT(AC497:AH497,$AC$4:$AH$4)</f>
        <v>0</v>
      </c>
      <c r="AP497" s="1318">
        <f t="shared" si="85"/>
        <v>0</v>
      </c>
      <c r="AQ497" s="1319"/>
      <c r="AR497" s="1139">
        <f t="shared" si="86"/>
        <v>0</v>
      </c>
      <c r="AS497" s="1325">
        <f t="shared" si="87"/>
        <v>0</v>
      </c>
      <c r="AT497" s="1325">
        <f t="shared" si="88"/>
        <v>0</v>
      </c>
      <c r="AU497" s="1325">
        <f t="shared" si="89"/>
        <v>0</v>
      </c>
      <c r="AV497" s="1141">
        <f t="shared" si="90"/>
        <v>0</v>
      </c>
      <c r="AW497" s="1329">
        <v>0</v>
      </c>
      <c r="AX497" s="1141">
        <v>0</v>
      </c>
      <c r="AY497" s="1149">
        <f t="shared" si="91"/>
        <v>0</v>
      </c>
      <c r="AZ497" s="1141">
        <f t="shared" si="92"/>
        <v>0</v>
      </c>
      <c r="BA497" s="1149">
        <f t="shared" si="93"/>
        <v>0</v>
      </c>
      <c r="BB497" s="1141">
        <f t="shared" si="94"/>
        <v>0</v>
      </c>
    </row>
    <row r="498" spans="2:54" ht="14.65" customHeight="1">
      <c r="B498" s="911">
        <v>490</v>
      </c>
      <c r="C498" s="913" t="s">
        <v>3463</v>
      </c>
      <c r="D498" s="931" t="s">
        <v>150</v>
      </c>
      <c r="E498" s="928" t="s">
        <v>7</v>
      </c>
      <c r="F498" s="946"/>
      <c r="G498" s="946"/>
      <c r="H498" s="946"/>
      <c r="I498" s="946" t="s">
        <v>715</v>
      </c>
      <c r="J498" s="931">
        <v>1279</v>
      </c>
      <c r="K498" s="931"/>
      <c r="L498" s="931" t="s">
        <v>3773</v>
      </c>
      <c r="M498" s="931"/>
      <c r="N498" s="947"/>
      <c r="O498" s="931"/>
      <c r="P498" s="948"/>
      <c r="Q498" s="931"/>
      <c r="R498" s="906"/>
      <c r="S498" s="906"/>
      <c r="T498" s="946"/>
      <c r="U498" s="946"/>
      <c r="V498" s="946"/>
      <c r="W498" s="946"/>
      <c r="X498" s="946"/>
      <c r="Y498" s="949"/>
      <c r="Z498" s="954"/>
      <c r="AA498" s="931">
        <v>1000</v>
      </c>
      <c r="AB498" s="1313">
        <f t="shared" si="81"/>
        <v>1</v>
      </c>
      <c r="AC498" s="953"/>
      <c r="AD498" s="946"/>
      <c r="AE498" s="946"/>
      <c r="AF498" s="946"/>
      <c r="AG498" s="946"/>
      <c r="AH498" s="955"/>
      <c r="AI498" s="1271"/>
      <c r="AJ498" s="1149">
        <v>0</v>
      </c>
      <c r="AK498" s="1150"/>
      <c r="AL498" s="1149">
        <f t="shared" si="82"/>
        <v>0</v>
      </c>
      <c r="AM498" s="1135">
        <f t="shared" si="83"/>
        <v>0</v>
      </c>
      <c r="AN498" s="1328">
        <f t="shared" si="84"/>
        <v>0</v>
      </c>
      <c r="AO498" s="1127"/>
      <c r="AP498" s="1318">
        <f t="shared" si="85"/>
        <v>0</v>
      </c>
      <c r="AQ498" s="1319"/>
      <c r="AR498" s="1139">
        <f t="shared" si="86"/>
        <v>0</v>
      </c>
      <c r="AS498" s="1325">
        <f t="shared" si="87"/>
        <v>0</v>
      </c>
      <c r="AT498" s="1325">
        <f t="shared" si="88"/>
        <v>0</v>
      </c>
      <c r="AU498" s="1325">
        <f t="shared" si="89"/>
        <v>0</v>
      </c>
      <c r="AV498" s="1141">
        <f t="shared" si="90"/>
        <v>0</v>
      </c>
      <c r="AW498" s="1329">
        <v>0</v>
      </c>
      <c r="AX498" s="1141">
        <v>0</v>
      </c>
      <c r="AY498" s="1149">
        <f t="shared" si="91"/>
        <v>0</v>
      </c>
      <c r="AZ498" s="1141">
        <f t="shared" si="92"/>
        <v>0</v>
      </c>
      <c r="BA498" s="1149">
        <f t="shared" si="93"/>
        <v>0</v>
      </c>
      <c r="BB498" s="1141">
        <f t="shared" si="94"/>
        <v>0</v>
      </c>
    </row>
    <row r="499" spans="2:54" ht="14.65" customHeight="1">
      <c r="B499" s="911">
        <v>491</v>
      </c>
      <c r="C499" s="913" t="s">
        <v>3042</v>
      </c>
      <c r="D499" s="931" t="s">
        <v>150</v>
      </c>
      <c r="E499" s="928" t="s">
        <v>7</v>
      </c>
      <c r="F499" s="946"/>
      <c r="G499" s="946"/>
      <c r="H499" s="946"/>
      <c r="I499" s="946" t="s">
        <v>715</v>
      </c>
      <c r="J499" s="931">
        <v>1279</v>
      </c>
      <c r="K499" s="931"/>
      <c r="L499" s="931" t="s">
        <v>3544</v>
      </c>
      <c r="M499" s="931">
        <v>40</v>
      </c>
      <c r="N499" s="947"/>
      <c r="O499" s="931"/>
      <c r="P499" s="948"/>
      <c r="Q499" s="931"/>
      <c r="R499" s="906"/>
      <c r="S499" s="906"/>
      <c r="T499" s="946"/>
      <c r="U499" s="946"/>
      <c r="V499" s="946"/>
      <c r="W499" s="946"/>
      <c r="X499" s="946"/>
      <c r="Y499" s="949"/>
      <c r="Z499" s="954"/>
      <c r="AA499" s="931">
        <v>1000</v>
      </c>
      <c r="AB499" s="1313">
        <f t="shared" si="81"/>
        <v>1</v>
      </c>
      <c r="AC499" s="953"/>
      <c r="AD499" s="946"/>
      <c r="AE499" s="946"/>
      <c r="AF499" s="946"/>
      <c r="AG499" s="946"/>
      <c r="AH499" s="955"/>
      <c r="AI499" s="1271">
        <f>+VLOOKUP(C499,Itemizado_Piping!$C:$K,9,FALSE)</f>
        <v>2.573</v>
      </c>
      <c r="AJ499" s="1149">
        <v>0</v>
      </c>
      <c r="AK499" s="1150"/>
      <c r="AL499" s="1149">
        <f t="shared" si="82"/>
        <v>0</v>
      </c>
      <c r="AM499" s="1135">
        <f t="shared" si="83"/>
        <v>0</v>
      </c>
      <c r="AN499" s="1328">
        <f t="shared" si="84"/>
        <v>0</v>
      </c>
      <c r="AO499" s="1127"/>
      <c r="AP499" s="1318">
        <f t="shared" si="85"/>
        <v>0</v>
      </c>
      <c r="AQ499" s="1319"/>
      <c r="AR499" s="1139">
        <f t="shared" si="86"/>
        <v>0</v>
      </c>
      <c r="AS499" s="1325">
        <f t="shared" si="87"/>
        <v>0</v>
      </c>
      <c r="AT499" s="1325">
        <f t="shared" si="88"/>
        <v>0</v>
      </c>
      <c r="AU499" s="1325">
        <f t="shared" si="89"/>
        <v>0</v>
      </c>
      <c r="AV499" s="1141">
        <f t="shared" si="90"/>
        <v>0</v>
      </c>
      <c r="AW499" s="1329">
        <v>0</v>
      </c>
      <c r="AX499" s="1141">
        <v>0</v>
      </c>
      <c r="AY499" s="1149">
        <f t="shared" si="91"/>
        <v>0</v>
      </c>
      <c r="AZ499" s="1141">
        <f t="shared" si="92"/>
        <v>0</v>
      </c>
      <c r="BA499" s="1149">
        <f t="shared" si="93"/>
        <v>0</v>
      </c>
      <c r="BB499" s="1141">
        <f t="shared" si="94"/>
        <v>0</v>
      </c>
    </row>
    <row r="500" spans="2:54" ht="14.65" customHeight="1">
      <c r="B500" s="911">
        <v>492</v>
      </c>
      <c r="C500" s="913" t="s">
        <v>3463</v>
      </c>
      <c r="D500" s="931" t="s">
        <v>150</v>
      </c>
      <c r="E500" s="928" t="s">
        <v>7</v>
      </c>
      <c r="F500" s="946" t="s">
        <v>403</v>
      </c>
      <c r="G500" s="946"/>
      <c r="H500" s="946"/>
      <c r="I500" s="946" t="s">
        <v>717</v>
      </c>
      <c r="J500" s="931">
        <v>1280</v>
      </c>
      <c r="K500" s="931"/>
      <c r="L500" s="931" t="s">
        <v>103</v>
      </c>
      <c r="M500" s="931">
        <v>100</v>
      </c>
      <c r="N500" s="947" t="s">
        <v>179</v>
      </c>
      <c r="O500" s="931" t="s">
        <v>180</v>
      </c>
      <c r="P500" s="948" t="s">
        <v>155</v>
      </c>
      <c r="Q500" s="931" t="s">
        <v>71</v>
      </c>
      <c r="R500" s="906" t="s">
        <v>418</v>
      </c>
      <c r="S500" s="906" t="s">
        <v>718</v>
      </c>
      <c r="T500" s="946"/>
      <c r="U500" s="946">
        <v>220</v>
      </c>
      <c r="V500" s="946"/>
      <c r="W500" s="946"/>
      <c r="X500" s="946"/>
      <c r="Y500" s="949"/>
      <c r="Z500" s="954"/>
      <c r="AA500" s="931">
        <v>7100</v>
      </c>
      <c r="AB500" s="1313">
        <f t="shared" si="81"/>
        <v>7.1</v>
      </c>
      <c r="AC500" s="953"/>
      <c r="AD500" s="946"/>
      <c r="AE500" s="946"/>
      <c r="AF500" s="946"/>
      <c r="AG500" s="946"/>
      <c r="AH500" s="955"/>
      <c r="AI500" s="1271"/>
      <c r="AJ500" s="1149">
        <v>0</v>
      </c>
      <c r="AK500" s="1150">
        <v>0</v>
      </c>
      <c r="AL500" s="1149">
        <f t="shared" si="82"/>
        <v>0</v>
      </c>
      <c r="AM500" s="1135">
        <f t="shared" si="83"/>
        <v>0</v>
      </c>
      <c r="AN500" s="1328">
        <f t="shared" si="84"/>
        <v>0</v>
      </c>
      <c r="AO500" s="1127">
        <f>SUMPRODUCT(AC500:AH500,$AC$4:$AH$4)</f>
        <v>0</v>
      </c>
      <c r="AP500" s="1318">
        <f t="shared" si="85"/>
        <v>0</v>
      </c>
      <c r="AQ500" s="1319"/>
      <c r="AR500" s="1139">
        <f t="shared" si="86"/>
        <v>0</v>
      </c>
      <c r="AS500" s="1325">
        <f t="shared" si="87"/>
        <v>0</v>
      </c>
      <c r="AT500" s="1325">
        <f t="shared" si="88"/>
        <v>0</v>
      </c>
      <c r="AU500" s="1325">
        <f t="shared" si="89"/>
        <v>0</v>
      </c>
      <c r="AV500" s="1141">
        <f t="shared" si="90"/>
        <v>0</v>
      </c>
      <c r="AW500" s="1329">
        <v>0</v>
      </c>
      <c r="AX500" s="1141">
        <v>0</v>
      </c>
      <c r="AY500" s="1149">
        <f t="shared" si="91"/>
        <v>0</v>
      </c>
      <c r="AZ500" s="1141">
        <f t="shared" si="92"/>
        <v>0</v>
      </c>
      <c r="BA500" s="1149">
        <f t="shared" si="93"/>
        <v>0</v>
      </c>
      <c r="BB500" s="1141">
        <f t="shared" si="94"/>
        <v>0</v>
      </c>
    </row>
    <row r="501" spans="2:54" ht="14.65" customHeight="1">
      <c r="B501" s="911">
        <v>493</v>
      </c>
      <c r="C501" s="913" t="s">
        <v>3463</v>
      </c>
      <c r="D501" s="931" t="s">
        <v>150</v>
      </c>
      <c r="E501" s="928" t="s">
        <v>7</v>
      </c>
      <c r="F501" s="946"/>
      <c r="G501" s="946"/>
      <c r="H501" s="946"/>
      <c r="I501" s="946" t="s">
        <v>717</v>
      </c>
      <c r="J501" s="931">
        <v>1280</v>
      </c>
      <c r="K501" s="931"/>
      <c r="L501" s="931" t="s">
        <v>3773</v>
      </c>
      <c r="M501" s="931"/>
      <c r="N501" s="947"/>
      <c r="O501" s="931"/>
      <c r="P501" s="948"/>
      <c r="Q501" s="931"/>
      <c r="R501" s="906"/>
      <c r="S501" s="906"/>
      <c r="T501" s="946"/>
      <c r="U501" s="946"/>
      <c r="V501" s="946"/>
      <c r="W501" s="946"/>
      <c r="X501" s="946"/>
      <c r="Y501" s="949"/>
      <c r="Z501" s="954"/>
      <c r="AA501" s="931">
        <v>1000</v>
      </c>
      <c r="AB501" s="1313">
        <f t="shared" si="81"/>
        <v>1</v>
      </c>
      <c r="AC501" s="953"/>
      <c r="AD501" s="946"/>
      <c r="AE501" s="946"/>
      <c r="AF501" s="946"/>
      <c r="AG501" s="946"/>
      <c r="AH501" s="955"/>
      <c r="AI501" s="1271"/>
      <c r="AJ501" s="1149">
        <v>0</v>
      </c>
      <c r="AK501" s="1150"/>
      <c r="AL501" s="1149">
        <f t="shared" si="82"/>
        <v>0</v>
      </c>
      <c r="AM501" s="1135">
        <f t="shared" si="83"/>
        <v>0</v>
      </c>
      <c r="AN501" s="1328">
        <f t="shared" si="84"/>
        <v>0</v>
      </c>
      <c r="AO501" s="1127"/>
      <c r="AP501" s="1318">
        <f t="shared" si="85"/>
        <v>0</v>
      </c>
      <c r="AQ501" s="1319"/>
      <c r="AR501" s="1139">
        <f t="shared" si="86"/>
        <v>0</v>
      </c>
      <c r="AS501" s="1325">
        <f t="shared" si="87"/>
        <v>0</v>
      </c>
      <c r="AT501" s="1325">
        <f t="shared" si="88"/>
        <v>0</v>
      </c>
      <c r="AU501" s="1325">
        <f t="shared" si="89"/>
        <v>0</v>
      </c>
      <c r="AV501" s="1141">
        <f t="shared" si="90"/>
        <v>0</v>
      </c>
      <c r="AW501" s="1329">
        <v>0</v>
      </c>
      <c r="AX501" s="1141">
        <v>0</v>
      </c>
      <c r="AY501" s="1149">
        <f t="shared" si="91"/>
        <v>0</v>
      </c>
      <c r="AZ501" s="1141">
        <f t="shared" si="92"/>
        <v>0</v>
      </c>
      <c r="BA501" s="1149">
        <f t="shared" si="93"/>
        <v>0</v>
      </c>
      <c r="BB501" s="1141">
        <f t="shared" si="94"/>
        <v>0</v>
      </c>
    </row>
    <row r="502" spans="2:54" ht="14.65" customHeight="1">
      <c r="B502" s="911">
        <v>494</v>
      </c>
      <c r="C502" s="913" t="s">
        <v>3042</v>
      </c>
      <c r="D502" s="931" t="s">
        <v>150</v>
      </c>
      <c r="E502" s="928" t="s">
        <v>7</v>
      </c>
      <c r="F502" s="946"/>
      <c r="G502" s="946"/>
      <c r="H502" s="946"/>
      <c r="I502" s="946" t="s">
        <v>717</v>
      </c>
      <c r="J502" s="931">
        <v>1280</v>
      </c>
      <c r="K502" s="931"/>
      <c r="L502" s="931" t="s">
        <v>3544</v>
      </c>
      <c r="M502" s="931">
        <v>40</v>
      </c>
      <c r="N502" s="947"/>
      <c r="O502" s="931"/>
      <c r="P502" s="948"/>
      <c r="Q502" s="931"/>
      <c r="R502" s="906"/>
      <c r="S502" s="906"/>
      <c r="T502" s="946"/>
      <c r="U502" s="946"/>
      <c r="V502" s="946"/>
      <c r="W502" s="946"/>
      <c r="X502" s="946"/>
      <c r="Y502" s="949"/>
      <c r="Z502" s="954"/>
      <c r="AA502" s="931">
        <v>1000</v>
      </c>
      <c r="AB502" s="1313">
        <f t="shared" si="81"/>
        <v>1</v>
      </c>
      <c r="AC502" s="953"/>
      <c r="AD502" s="946"/>
      <c r="AE502" s="946"/>
      <c r="AF502" s="946"/>
      <c r="AG502" s="946"/>
      <c r="AH502" s="955"/>
      <c r="AI502" s="1271">
        <f>+VLOOKUP(C502,Itemizado_Piping!$C:$K,9,FALSE)</f>
        <v>2.573</v>
      </c>
      <c r="AJ502" s="1149">
        <v>0</v>
      </c>
      <c r="AK502" s="1150"/>
      <c r="AL502" s="1149">
        <f t="shared" si="82"/>
        <v>0</v>
      </c>
      <c r="AM502" s="1135">
        <f t="shared" si="83"/>
        <v>0</v>
      </c>
      <c r="AN502" s="1328">
        <f t="shared" si="84"/>
        <v>0</v>
      </c>
      <c r="AO502" s="1127"/>
      <c r="AP502" s="1318">
        <f t="shared" si="85"/>
        <v>0</v>
      </c>
      <c r="AQ502" s="1319"/>
      <c r="AR502" s="1139">
        <f t="shared" si="86"/>
        <v>0</v>
      </c>
      <c r="AS502" s="1325">
        <f t="shared" si="87"/>
        <v>0</v>
      </c>
      <c r="AT502" s="1325">
        <f t="shared" si="88"/>
        <v>0</v>
      </c>
      <c r="AU502" s="1325">
        <f t="shared" si="89"/>
        <v>0</v>
      </c>
      <c r="AV502" s="1141">
        <f t="shared" si="90"/>
        <v>0</v>
      </c>
      <c r="AW502" s="1329">
        <v>0</v>
      </c>
      <c r="AX502" s="1141">
        <v>0</v>
      </c>
      <c r="AY502" s="1149">
        <f t="shared" si="91"/>
        <v>0</v>
      </c>
      <c r="AZ502" s="1141">
        <f t="shared" si="92"/>
        <v>0</v>
      </c>
      <c r="BA502" s="1149">
        <f t="shared" si="93"/>
        <v>0</v>
      </c>
      <c r="BB502" s="1141">
        <f t="shared" si="94"/>
        <v>0</v>
      </c>
    </row>
    <row r="503" spans="2:54" ht="14.65" customHeight="1">
      <c r="B503" s="911">
        <v>495</v>
      </c>
      <c r="C503" s="913" t="s">
        <v>3463</v>
      </c>
      <c r="D503" s="931" t="s">
        <v>150</v>
      </c>
      <c r="E503" s="928" t="s">
        <v>7</v>
      </c>
      <c r="F503" s="946" t="s">
        <v>403</v>
      </c>
      <c r="G503" s="946"/>
      <c r="H503" s="946"/>
      <c r="I503" s="946" t="s">
        <v>719</v>
      </c>
      <c r="J503" s="931">
        <v>1281</v>
      </c>
      <c r="K503" s="931"/>
      <c r="L503" s="931" t="s">
        <v>103</v>
      </c>
      <c r="M503" s="931">
        <v>100</v>
      </c>
      <c r="N503" s="947" t="s">
        <v>179</v>
      </c>
      <c r="O503" s="931" t="s">
        <v>180</v>
      </c>
      <c r="P503" s="948" t="s">
        <v>155</v>
      </c>
      <c r="Q503" s="931" t="s">
        <v>71</v>
      </c>
      <c r="R503" s="906" t="s">
        <v>418</v>
      </c>
      <c r="S503" s="906" t="s">
        <v>720</v>
      </c>
      <c r="T503" s="946"/>
      <c r="U503" s="946">
        <v>220</v>
      </c>
      <c r="V503" s="946"/>
      <c r="W503" s="946"/>
      <c r="X503" s="946"/>
      <c r="Y503" s="949"/>
      <c r="Z503" s="954"/>
      <c r="AA503" s="931">
        <v>7200</v>
      </c>
      <c r="AB503" s="1313">
        <f t="shared" si="81"/>
        <v>7.2</v>
      </c>
      <c r="AC503" s="953"/>
      <c r="AD503" s="946"/>
      <c r="AE503" s="946"/>
      <c r="AF503" s="946"/>
      <c r="AG503" s="946"/>
      <c r="AH503" s="955"/>
      <c r="AI503" s="1271"/>
      <c r="AJ503" s="1149">
        <v>0</v>
      </c>
      <c r="AK503" s="1150">
        <v>0</v>
      </c>
      <c r="AL503" s="1149">
        <f t="shared" si="82"/>
        <v>0</v>
      </c>
      <c r="AM503" s="1135">
        <f t="shared" si="83"/>
        <v>0</v>
      </c>
      <c r="AN503" s="1328">
        <f t="shared" si="84"/>
        <v>0</v>
      </c>
      <c r="AO503" s="1127">
        <f>SUMPRODUCT(AC503:AH503,$AC$4:$AH$4)</f>
        <v>0</v>
      </c>
      <c r="AP503" s="1318">
        <f t="shared" si="85"/>
        <v>0</v>
      </c>
      <c r="AQ503" s="1319"/>
      <c r="AR503" s="1139">
        <f t="shared" si="86"/>
        <v>0</v>
      </c>
      <c r="AS503" s="1325">
        <f t="shared" si="87"/>
        <v>0</v>
      </c>
      <c r="AT503" s="1325">
        <f t="shared" si="88"/>
        <v>0</v>
      </c>
      <c r="AU503" s="1325">
        <f t="shared" si="89"/>
        <v>0</v>
      </c>
      <c r="AV503" s="1141">
        <f t="shared" si="90"/>
        <v>0</v>
      </c>
      <c r="AW503" s="1329">
        <v>0</v>
      </c>
      <c r="AX503" s="1141">
        <v>0</v>
      </c>
      <c r="AY503" s="1149">
        <f t="shared" si="91"/>
        <v>0</v>
      </c>
      <c r="AZ503" s="1141">
        <f t="shared" si="92"/>
        <v>0</v>
      </c>
      <c r="BA503" s="1149">
        <f t="shared" si="93"/>
        <v>0</v>
      </c>
      <c r="BB503" s="1141">
        <f t="shared" si="94"/>
        <v>0</v>
      </c>
    </row>
    <row r="504" spans="2:54" ht="14.65" customHeight="1">
      <c r="B504" s="911">
        <v>496</v>
      </c>
      <c r="C504" s="913" t="s">
        <v>3463</v>
      </c>
      <c r="D504" s="931" t="s">
        <v>150</v>
      </c>
      <c r="E504" s="928" t="s">
        <v>7</v>
      </c>
      <c r="F504" s="946"/>
      <c r="G504" s="946"/>
      <c r="H504" s="946"/>
      <c r="I504" s="946" t="s">
        <v>719</v>
      </c>
      <c r="J504" s="931">
        <v>1281</v>
      </c>
      <c r="K504" s="931"/>
      <c r="L504" s="931" t="s">
        <v>3773</v>
      </c>
      <c r="M504" s="931"/>
      <c r="N504" s="947"/>
      <c r="O504" s="931"/>
      <c r="P504" s="948"/>
      <c r="Q504" s="931"/>
      <c r="R504" s="906"/>
      <c r="S504" s="906"/>
      <c r="T504" s="946"/>
      <c r="U504" s="946"/>
      <c r="V504" s="946"/>
      <c r="W504" s="946"/>
      <c r="X504" s="946"/>
      <c r="Y504" s="949"/>
      <c r="Z504" s="954"/>
      <c r="AA504" s="931">
        <v>1000</v>
      </c>
      <c r="AB504" s="1313">
        <f t="shared" si="81"/>
        <v>1</v>
      </c>
      <c r="AC504" s="953"/>
      <c r="AD504" s="946"/>
      <c r="AE504" s="946"/>
      <c r="AF504" s="946"/>
      <c r="AG504" s="946"/>
      <c r="AH504" s="955"/>
      <c r="AI504" s="1271"/>
      <c r="AJ504" s="1149">
        <v>0</v>
      </c>
      <c r="AK504" s="1150"/>
      <c r="AL504" s="1149">
        <f t="shared" si="82"/>
        <v>0</v>
      </c>
      <c r="AM504" s="1135">
        <f t="shared" si="83"/>
        <v>0</v>
      </c>
      <c r="AN504" s="1328">
        <f t="shared" si="84"/>
        <v>0</v>
      </c>
      <c r="AO504" s="1127"/>
      <c r="AP504" s="1318">
        <f t="shared" si="85"/>
        <v>0</v>
      </c>
      <c r="AQ504" s="1319"/>
      <c r="AR504" s="1139">
        <f t="shared" si="86"/>
        <v>0</v>
      </c>
      <c r="AS504" s="1325">
        <f t="shared" si="87"/>
        <v>0</v>
      </c>
      <c r="AT504" s="1325">
        <f t="shared" si="88"/>
        <v>0</v>
      </c>
      <c r="AU504" s="1325">
        <f t="shared" si="89"/>
        <v>0</v>
      </c>
      <c r="AV504" s="1141">
        <f t="shared" si="90"/>
        <v>0</v>
      </c>
      <c r="AW504" s="1329">
        <v>0</v>
      </c>
      <c r="AX504" s="1141">
        <v>0</v>
      </c>
      <c r="AY504" s="1149">
        <f t="shared" si="91"/>
        <v>0</v>
      </c>
      <c r="AZ504" s="1141">
        <f t="shared" si="92"/>
        <v>0</v>
      </c>
      <c r="BA504" s="1149">
        <f t="shared" si="93"/>
        <v>0</v>
      </c>
      <c r="BB504" s="1141">
        <f t="shared" si="94"/>
        <v>0</v>
      </c>
    </row>
    <row r="505" spans="2:54" ht="14.65" customHeight="1">
      <c r="B505" s="911">
        <v>497</v>
      </c>
      <c r="C505" s="913" t="s">
        <v>3042</v>
      </c>
      <c r="D505" s="931" t="s">
        <v>150</v>
      </c>
      <c r="E505" s="928" t="s">
        <v>7</v>
      </c>
      <c r="F505" s="946"/>
      <c r="G505" s="946"/>
      <c r="H505" s="946"/>
      <c r="I505" s="946" t="s">
        <v>719</v>
      </c>
      <c r="J505" s="931">
        <v>1281</v>
      </c>
      <c r="K505" s="931"/>
      <c r="L505" s="931" t="s">
        <v>3544</v>
      </c>
      <c r="M505" s="931">
        <v>40</v>
      </c>
      <c r="N505" s="947"/>
      <c r="O505" s="931"/>
      <c r="P505" s="948"/>
      <c r="Q505" s="931"/>
      <c r="R505" s="906"/>
      <c r="S505" s="906"/>
      <c r="T505" s="946"/>
      <c r="U505" s="946"/>
      <c r="V505" s="946"/>
      <c r="W505" s="946"/>
      <c r="X505" s="946"/>
      <c r="Y505" s="949"/>
      <c r="Z505" s="954"/>
      <c r="AA505" s="931">
        <v>1000</v>
      </c>
      <c r="AB505" s="1313">
        <f t="shared" ref="AB505:AB566" si="95">AA505/1000</f>
        <v>1</v>
      </c>
      <c r="AC505" s="953"/>
      <c r="AD505" s="946"/>
      <c r="AE505" s="946"/>
      <c r="AF505" s="946"/>
      <c r="AG505" s="946"/>
      <c r="AH505" s="955"/>
      <c r="AI505" s="1271">
        <f>+VLOOKUP(C505,Itemizado_Piping!$C:$K,9,FALSE)</f>
        <v>2.573</v>
      </c>
      <c r="AJ505" s="1149">
        <v>0</v>
      </c>
      <c r="AK505" s="1150"/>
      <c r="AL505" s="1149">
        <f t="shared" ref="AL505:AL568" si="96">AN505-AJ505</f>
        <v>0</v>
      </c>
      <c r="AM505" s="1135">
        <f t="shared" ref="AM505:AM568" si="97">+AO505-AK505</f>
        <v>0</v>
      </c>
      <c r="AN505" s="1328">
        <f t="shared" ref="AN505:AN568" si="98">IFERROR(AO505/AB505,0)</f>
        <v>0</v>
      </c>
      <c r="AO505" s="1127"/>
      <c r="AP505" s="1318">
        <f t="shared" ref="AP505:AP568" si="99">+AM505*AI505</f>
        <v>0</v>
      </c>
      <c r="AQ505" s="1319"/>
      <c r="AR505" s="1139">
        <f t="shared" ref="AR505:AR568" si="100">AC505</f>
        <v>0</v>
      </c>
      <c r="AS505" s="1325">
        <f t="shared" ref="AS505:AS568" si="101">AD505</f>
        <v>0</v>
      </c>
      <c r="AT505" s="1325">
        <f t="shared" ref="AT505:AT568" si="102">AE505</f>
        <v>0</v>
      </c>
      <c r="AU505" s="1325">
        <f t="shared" ref="AU505:AU568" si="103">AG505</f>
        <v>0</v>
      </c>
      <c r="AV505" s="1141">
        <f t="shared" ref="AV505:AV568" si="104">AH505</f>
        <v>0</v>
      </c>
      <c r="AW505" s="1329">
        <v>0</v>
      </c>
      <c r="AX505" s="1141">
        <v>0</v>
      </c>
      <c r="AY505" s="1149">
        <f t="shared" ref="AY505:AY568" si="105">BA505-AW505</f>
        <v>0</v>
      </c>
      <c r="AZ505" s="1141">
        <f t="shared" ref="AZ505:AZ568" si="106">BB505-AX505</f>
        <v>0</v>
      </c>
      <c r="BA505" s="1149">
        <f t="shared" ref="BA505:BA568" si="107">IFERROR(BB505/AB505,0)</f>
        <v>0</v>
      </c>
      <c r="BB505" s="1141">
        <f t="shared" ref="BB505:BB568" si="108">SUMPRODUCT(AR505:AV505,$AR$4:$AV$4)</f>
        <v>0</v>
      </c>
    </row>
    <row r="506" spans="2:54" ht="14.65" customHeight="1">
      <c r="B506" s="911">
        <v>498</v>
      </c>
      <c r="C506" s="913" t="s">
        <v>3463</v>
      </c>
      <c r="D506" s="931" t="s">
        <v>150</v>
      </c>
      <c r="E506" s="928" t="s">
        <v>7</v>
      </c>
      <c r="F506" s="946" t="s">
        <v>403</v>
      </c>
      <c r="G506" s="946"/>
      <c r="H506" s="946"/>
      <c r="I506" s="946" t="s">
        <v>721</v>
      </c>
      <c r="J506" s="931">
        <v>1282</v>
      </c>
      <c r="K506" s="931"/>
      <c r="L506" s="931" t="s">
        <v>103</v>
      </c>
      <c r="M506" s="931">
        <v>100</v>
      </c>
      <c r="N506" s="947" t="s">
        <v>179</v>
      </c>
      <c r="O506" s="931" t="s">
        <v>180</v>
      </c>
      <c r="P506" s="948" t="s">
        <v>155</v>
      </c>
      <c r="Q506" s="931" t="s">
        <v>71</v>
      </c>
      <c r="R506" s="906" t="s">
        <v>418</v>
      </c>
      <c r="S506" s="906" t="s">
        <v>722</v>
      </c>
      <c r="T506" s="946"/>
      <c r="U506" s="946">
        <v>220</v>
      </c>
      <c r="V506" s="946"/>
      <c r="W506" s="946"/>
      <c r="X506" s="946"/>
      <c r="Y506" s="949"/>
      <c r="Z506" s="954"/>
      <c r="AA506" s="931">
        <v>3500</v>
      </c>
      <c r="AB506" s="1313">
        <f t="shared" si="95"/>
        <v>3.5</v>
      </c>
      <c r="AC506" s="953"/>
      <c r="AD506" s="946"/>
      <c r="AE506" s="946"/>
      <c r="AF506" s="946"/>
      <c r="AG506" s="946"/>
      <c r="AH506" s="955"/>
      <c r="AI506" s="1271"/>
      <c r="AJ506" s="1149">
        <v>0</v>
      </c>
      <c r="AK506" s="1150">
        <v>0</v>
      </c>
      <c r="AL506" s="1149">
        <f t="shared" si="96"/>
        <v>0</v>
      </c>
      <c r="AM506" s="1135">
        <f t="shared" si="97"/>
        <v>0</v>
      </c>
      <c r="AN506" s="1328">
        <f t="shared" si="98"/>
        <v>0</v>
      </c>
      <c r="AO506" s="1127">
        <f>SUMPRODUCT(AC506:AH506,$AC$4:$AH$4)</f>
        <v>0</v>
      </c>
      <c r="AP506" s="1318">
        <f t="shared" si="99"/>
        <v>0</v>
      </c>
      <c r="AQ506" s="1319"/>
      <c r="AR506" s="1139">
        <f t="shared" si="100"/>
        <v>0</v>
      </c>
      <c r="AS506" s="1325">
        <f t="shared" si="101"/>
        <v>0</v>
      </c>
      <c r="AT506" s="1325">
        <f t="shared" si="102"/>
        <v>0</v>
      </c>
      <c r="AU506" s="1325">
        <f t="shared" si="103"/>
        <v>0</v>
      </c>
      <c r="AV506" s="1141">
        <f t="shared" si="104"/>
        <v>0</v>
      </c>
      <c r="AW506" s="1329">
        <v>0</v>
      </c>
      <c r="AX506" s="1141">
        <v>0</v>
      </c>
      <c r="AY506" s="1149">
        <f t="shared" si="105"/>
        <v>0</v>
      </c>
      <c r="AZ506" s="1141">
        <f t="shared" si="106"/>
        <v>0</v>
      </c>
      <c r="BA506" s="1149">
        <f t="shared" si="107"/>
        <v>0</v>
      </c>
      <c r="BB506" s="1141">
        <f t="shared" si="108"/>
        <v>0</v>
      </c>
    </row>
    <row r="507" spans="2:54" ht="14.65" customHeight="1">
      <c r="B507" s="911">
        <v>499</v>
      </c>
      <c r="C507" s="913" t="s">
        <v>3463</v>
      </c>
      <c r="D507" s="931" t="s">
        <v>150</v>
      </c>
      <c r="E507" s="928" t="s">
        <v>7</v>
      </c>
      <c r="F507" s="946"/>
      <c r="G507" s="946"/>
      <c r="H507" s="946"/>
      <c r="I507" s="946" t="s">
        <v>721</v>
      </c>
      <c r="J507" s="931">
        <v>1282</v>
      </c>
      <c r="K507" s="931"/>
      <c r="L507" s="931" t="s">
        <v>3773</v>
      </c>
      <c r="M507" s="931"/>
      <c r="N507" s="947"/>
      <c r="O507" s="931"/>
      <c r="P507" s="948"/>
      <c r="Q507" s="931"/>
      <c r="R507" s="906"/>
      <c r="S507" s="906"/>
      <c r="T507" s="946"/>
      <c r="U507" s="946"/>
      <c r="V507" s="946"/>
      <c r="W507" s="946"/>
      <c r="X507" s="946"/>
      <c r="Y507" s="949"/>
      <c r="Z507" s="954"/>
      <c r="AA507" s="931">
        <v>1000</v>
      </c>
      <c r="AB507" s="1313">
        <f t="shared" si="95"/>
        <v>1</v>
      </c>
      <c r="AC507" s="953"/>
      <c r="AD507" s="946"/>
      <c r="AE507" s="946"/>
      <c r="AF507" s="946"/>
      <c r="AG507" s="946"/>
      <c r="AH507" s="955"/>
      <c r="AI507" s="1271"/>
      <c r="AJ507" s="1149">
        <v>0</v>
      </c>
      <c r="AK507" s="1150"/>
      <c r="AL507" s="1149">
        <f t="shared" si="96"/>
        <v>0</v>
      </c>
      <c r="AM507" s="1135">
        <f t="shared" si="97"/>
        <v>0</v>
      </c>
      <c r="AN507" s="1328">
        <f t="shared" si="98"/>
        <v>0</v>
      </c>
      <c r="AO507" s="1127"/>
      <c r="AP507" s="1318">
        <f t="shared" si="99"/>
        <v>0</v>
      </c>
      <c r="AQ507" s="1319"/>
      <c r="AR507" s="1139">
        <f t="shared" si="100"/>
        <v>0</v>
      </c>
      <c r="AS507" s="1325">
        <f t="shared" si="101"/>
        <v>0</v>
      </c>
      <c r="AT507" s="1325">
        <f t="shared" si="102"/>
        <v>0</v>
      </c>
      <c r="AU507" s="1325">
        <f t="shared" si="103"/>
        <v>0</v>
      </c>
      <c r="AV507" s="1141">
        <f t="shared" si="104"/>
        <v>0</v>
      </c>
      <c r="AW507" s="1329">
        <v>0</v>
      </c>
      <c r="AX507" s="1141">
        <v>0</v>
      </c>
      <c r="AY507" s="1149">
        <f t="shared" si="105"/>
        <v>0</v>
      </c>
      <c r="AZ507" s="1141">
        <f t="shared" si="106"/>
        <v>0</v>
      </c>
      <c r="BA507" s="1149">
        <f t="shared" si="107"/>
        <v>0</v>
      </c>
      <c r="BB507" s="1141">
        <f t="shared" si="108"/>
        <v>0</v>
      </c>
    </row>
    <row r="508" spans="2:54" ht="14.65" customHeight="1">
      <c r="B508" s="911">
        <v>500</v>
      </c>
      <c r="C508" s="913" t="s">
        <v>3042</v>
      </c>
      <c r="D508" s="931" t="s">
        <v>150</v>
      </c>
      <c r="E508" s="928" t="s">
        <v>7</v>
      </c>
      <c r="F508" s="946"/>
      <c r="G508" s="946"/>
      <c r="H508" s="946"/>
      <c r="I508" s="946" t="s">
        <v>721</v>
      </c>
      <c r="J508" s="931">
        <v>1282</v>
      </c>
      <c r="K508" s="931"/>
      <c r="L508" s="931" t="s">
        <v>3544</v>
      </c>
      <c r="M508" s="931">
        <v>40</v>
      </c>
      <c r="N508" s="947"/>
      <c r="O508" s="931"/>
      <c r="P508" s="948"/>
      <c r="Q508" s="931"/>
      <c r="R508" s="906"/>
      <c r="S508" s="906"/>
      <c r="T508" s="946"/>
      <c r="U508" s="946"/>
      <c r="V508" s="946"/>
      <c r="W508" s="946"/>
      <c r="X508" s="946"/>
      <c r="Y508" s="949"/>
      <c r="Z508" s="954"/>
      <c r="AA508" s="931">
        <v>1000</v>
      </c>
      <c r="AB508" s="1313">
        <f t="shared" si="95"/>
        <v>1</v>
      </c>
      <c r="AC508" s="953"/>
      <c r="AD508" s="946"/>
      <c r="AE508" s="946"/>
      <c r="AF508" s="946"/>
      <c r="AG508" s="946"/>
      <c r="AH508" s="955"/>
      <c r="AI508" s="1271">
        <f>+VLOOKUP(C508,Itemizado_Piping!$C:$K,9,FALSE)</f>
        <v>2.573</v>
      </c>
      <c r="AJ508" s="1149">
        <v>0</v>
      </c>
      <c r="AK508" s="1150"/>
      <c r="AL508" s="1149">
        <f t="shared" si="96"/>
        <v>0</v>
      </c>
      <c r="AM508" s="1135">
        <f t="shared" si="97"/>
        <v>0</v>
      </c>
      <c r="AN508" s="1328">
        <f t="shared" si="98"/>
        <v>0</v>
      </c>
      <c r="AO508" s="1127"/>
      <c r="AP508" s="1318">
        <f t="shared" si="99"/>
        <v>0</v>
      </c>
      <c r="AQ508" s="1319"/>
      <c r="AR508" s="1139">
        <f t="shared" si="100"/>
        <v>0</v>
      </c>
      <c r="AS508" s="1325">
        <f t="shared" si="101"/>
        <v>0</v>
      </c>
      <c r="AT508" s="1325">
        <f t="shared" si="102"/>
        <v>0</v>
      </c>
      <c r="AU508" s="1325">
        <f t="shared" si="103"/>
        <v>0</v>
      </c>
      <c r="AV508" s="1141">
        <f t="shared" si="104"/>
        <v>0</v>
      </c>
      <c r="AW508" s="1329">
        <v>0</v>
      </c>
      <c r="AX508" s="1141">
        <v>0</v>
      </c>
      <c r="AY508" s="1149">
        <f t="shared" si="105"/>
        <v>0</v>
      </c>
      <c r="AZ508" s="1141">
        <f t="shared" si="106"/>
        <v>0</v>
      </c>
      <c r="BA508" s="1149">
        <f t="shared" si="107"/>
        <v>0</v>
      </c>
      <c r="BB508" s="1141">
        <f t="shared" si="108"/>
        <v>0</v>
      </c>
    </row>
    <row r="509" spans="2:54" ht="14.65" customHeight="1">
      <c r="B509" s="911">
        <v>501</v>
      </c>
      <c r="C509" s="913" t="s">
        <v>3463</v>
      </c>
      <c r="D509" s="931" t="s">
        <v>150</v>
      </c>
      <c r="E509" s="928" t="s">
        <v>7</v>
      </c>
      <c r="F509" s="946" t="s">
        <v>403</v>
      </c>
      <c r="G509" s="946"/>
      <c r="H509" s="946"/>
      <c r="I509" s="946" t="s">
        <v>723</v>
      </c>
      <c r="J509" s="931">
        <v>1283</v>
      </c>
      <c r="K509" s="931"/>
      <c r="L509" s="931" t="s">
        <v>103</v>
      </c>
      <c r="M509" s="931">
        <v>100</v>
      </c>
      <c r="N509" s="947" t="s">
        <v>179</v>
      </c>
      <c r="O509" s="931" t="s">
        <v>180</v>
      </c>
      <c r="P509" s="948" t="s">
        <v>155</v>
      </c>
      <c r="Q509" s="931" t="s">
        <v>71</v>
      </c>
      <c r="R509" s="906" t="s">
        <v>418</v>
      </c>
      <c r="S509" s="906" t="s">
        <v>724</v>
      </c>
      <c r="T509" s="946"/>
      <c r="U509" s="946">
        <v>220</v>
      </c>
      <c r="V509" s="946"/>
      <c r="W509" s="946"/>
      <c r="X509" s="946"/>
      <c r="Y509" s="949"/>
      <c r="Z509" s="954"/>
      <c r="AA509" s="931">
        <v>3600</v>
      </c>
      <c r="AB509" s="1313">
        <f t="shared" si="95"/>
        <v>3.6</v>
      </c>
      <c r="AC509" s="953"/>
      <c r="AD509" s="946"/>
      <c r="AE509" s="946"/>
      <c r="AF509" s="946"/>
      <c r="AG509" s="946"/>
      <c r="AH509" s="955"/>
      <c r="AI509" s="1271"/>
      <c r="AJ509" s="1149">
        <v>0</v>
      </c>
      <c r="AK509" s="1150">
        <v>0</v>
      </c>
      <c r="AL509" s="1149">
        <f t="shared" si="96"/>
        <v>0</v>
      </c>
      <c r="AM509" s="1135">
        <f t="shared" si="97"/>
        <v>0</v>
      </c>
      <c r="AN509" s="1328">
        <f t="shared" si="98"/>
        <v>0</v>
      </c>
      <c r="AO509" s="1127">
        <f>SUMPRODUCT(AC509:AH509,$AC$4:$AH$4)</f>
        <v>0</v>
      </c>
      <c r="AP509" s="1318">
        <f t="shared" si="99"/>
        <v>0</v>
      </c>
      <c r="AQ509" s="1319"/>
      <c r="AR509" s="1139">
        <f t="shared" si="100"/>
        <v>0</v>
      </c>
      <c r="AS509" s="1325">
        <f t="shared" si="101"/>
        <v>0</v>
      </c>
      <c r="AT509" s="1325">
        <f t="shared" si="102"/>
        <v>0</v>
      </c>
      <c r="AU509" s="1325">
        <f t="shared" si="103"/>
        <v>0</v>
      </c>
      <c r="AV509" s="1141">
        <f t="shared" si="104"/>
        <v>0</v>
      </c>
      <c r="AW509" s="1329">
        <v>0</v>
      </c>
      <c r="AX509" s="1141">
        <v>0</v>
      </c>
      <c r="AY509" s="1149">
        <f t="shared" si="105"/>
        <v>0</v>
      </c>
      <c r="AZ509" s="1141">
        <f t="shared" si="106"/>
        <v>0</v>
      </c>
      <c r="BA509" s="1149">
        <f t="shared" si="107"/>
        <v>0</v>
      </c>
      <c r="BB509" s="1141">
        <f t="shared" si="108"/>
        <v>0</v>
      </c>
    </row>
    <row r="510" spans="2:54" ht="14.65" customHeight="1">
      <c r="B510" s="911">
        <v>502</v>
      </c>
      <c r="C510" s="913" t="s">
        <v>3463</v>
      </c>
      <c r="D510" s="931" t="s">
        <v>150</v>
      </c>
      <c r="E510" s="928" t="s">
        <v>7</v>
      </c>
      <c r="F510" s="946"/>
      <c r="G510" s="946"/>
      <c r="H510" s="946"/>
      <c r="I510" s="946" t="s">
        <v>723</v>
      </c>
      <c r="J510" s="931">
        <v>1283</v>
      </c>
      <c r="K510" s="931"/>
      <c r="L510" s="931" t="s">
        <v>3773</v>
      </c>
      <c r="M510" s="931"/>
      <c r="N510" s="947"/>
      <c r="O510" s="931"/>
      <c r="P510" s="948"/>
      <c r="Q510" s="931"/>
      <c r="R510" s="906"/>
      <c r="S510" s="906"/>
      <c r="T510" s="946"/>
      <c r="U510" s="946"/>
      <c r="V510" s="946"/>
      <c r="W510" s="946"/>
      <c r="X510" s="946"/>
      <c r="Y510" s="949"/>
      <c r="Z510" s="954"/>
      <c r="AA510" s="931">
        <v>1000</v>
      </c>
      <c r="AB510" s="1313">
        <f t="shared" si="95"/>
        <v>1</v>
      </c>
      <c r="AC510" s="953"/>
      <c r="AD510" s="946"/>
      <c r="AE510" s="946"/>
      <c r="AF510" s="946"/>
      <c r="AG510" s="946"/>
      <c r="AH510" s="955"/>
      <c r="AI510" s="1271"/>
      <c r="AJ510" s="1149">
        <v>0</v>
      </c>
      <c r="AK510" s="1150"/>
      <c r="AL510" s="1149">
        <f t="shared" si="96"/>
        <v>0</v>
      </c>
      <c r="AM510" s="1135">
        <f t="shared" si="97"/>
        <v>0</v>
      </c>
      <c r="AN510" s="1328">
        <f t="shared" si="98"/>
        <v>0</v>
      </c>
      <c r="AO510" s="1127"/>
      <c r="AP510" s="1318">
        <f t="shared" si="99"/>
        <v>0</v>
      </c>
      <c r="AQ510" s="1319"/>
      <c r="AR510" s="1139">
        <f t="shared" si="100"/>
        <v>0</v>
      </c>
      <c r="AS510" s="1325">
        <f t="shared" si="101"/>
        <v>0</v>
      </c>
      <c r="AT510" s="1325">
        <f t="shared" si="102"/>
        <v>0</v>
      </c>
      <c r="AU510" s="1325">
        <f t="shared" si="103"/>
        <v>0</v>
      </c>
      <c r="AV510" s="1141">
        <f t="shared" si="104"/>
        <v>0</v>
      </c>
      <c r="AW510" s="1329">
        <v>0</v>
      </c>
      <c r="AX510" s="1141">
        <v>0</v>
      </c>
      <c r="AY510" s="1149">
        <f t="shared" si="105"/>
        <v>0</v>
      </c>
      <c r="AZ510" s="1141">
        <f t="shared" si="106"/>
        <v>0</v>
      </c>
      <c r="BA510" s="1149">
        <f t="shared" si="107"/>
        <v>0</v>
      </c>
      <c r="BB510" s="1141">
        <f t="shared" si="108"/>
        <v>0</v>
      </c>
    </row>
    <row r="511" spans="2:54" ht="14.65" customHeight="1">
      <c r="B511" s="911">
        <v>503</v>
      </c>
      <c r="C511" s="913" t="s">
        <v>3042</v>
      </c>
      <c r="D511" s="931" t="s">
        <v>150</v>
      </c>
      <c r="E511" s="928" t="s">
        <v>7</v>
      </c>
      <c r="F511" s="946"/>
      <c r="G511" s="946"/>
      <c r="H511" s="946"/>
      <c r="I511" s="946" t="s">
        <v>723</v>
      </c>
      <c r="J511" s="931">
        <v>1283</v>
      </c>
      <c r="K511" s="931"/>
      <c r="L511" s="931" t="s">
        <v>3544</v>
      </c>
      <c r="M511" s="931">
        <v>40</v>
      </c>
      <c r="N511" s="947"/>
      <c r="O511" s="931"/>
      <c r="P511" s="948"/>
      <c r="Q511" s="931"/>
      <c r="R511" s="906"/>
      <c r="S511" s="906"/>
      <c r="T511" s="946"/>
      <c r="U511" s="946"/>
      <c r="V511" s="946"/>
      <c r="W511" s="946"/>
      <c r="X511" s="946"/>
      <c r="Y511" s="949"/>
      <c r="Z511" s="954"/>
      <c r="AA511" s="931">
        <v>1000</v>
      </c>
      <c r="AB511" s="1313">
        <f t="shared" si="95"/>
        <v>1</v>
      </c>
      <c r="AC511" s="953"/>
      <c r="AD511" s="946"/>
      <c r="AE511" s="946"/>
      <c r="AF511" s="946"/>
      <c r="AG511" s="946"/>
      <c r="AH511" s="955"/>
      <c r="AI511" s="1271">
        <f>+VLOOKUP(C511,Itemizado_Piping!$C:$K,9,FALSE)</f>
        <v>2.573</v>
      </c>
      <c r="AJ511" s="1149">
        <v>0</v>
      </c>
      <c r="AK511" s="1150"/>
      <c r="AL511" s="1149">
        <f t="shared" si="96"/>
        <v>0</v>
      </c>
      <c r="AM511" s="1135">
        <f t="shared" si="97"/>
        <v>0</v>
      </c>
      <c r="AN511" s="1328">
        <f t="shared" si="98"/>
        <v>0</v>
      </c>
      <c r="AO511" s="1127"/>
      <c r="AP511" s="1318">
        <f t="shared" si="99"/>
        <v>0</v>
      </c>
      <c r="AQ511" s="1319"/>
      <c r="AR511" s="1139">
        <f t="shared" si="100"/>
        <v>0</v>
      </c>
      <c r="AS511" s="1325">
        <f t="shared" si="101"/>
        <v>0</v>
      </c>
      <c r="AT511" s="1325">
        <f t="shared" si="102"/>
        <v>0</v>
      </c>
      <c r="AU511" s="1325">
        <f t="shared" si="103"/>
        <v>0</v>
      </c>
      <c r="AV511" s="1141">
        <f t="shared" si="104"/>
        <v>0</v>
      </c>
      <c r="AW511" s="1329">
        <v>0</v>
      </c>
      <c r="AX511" s="1141">
        <v>0</v>
      </c>
      <c r="AY511" s="1149">
        <f t="shared" si="105"/>
        <v>0</v>
      </c>
      <c r="AZ511" s="1141">
        <f t="shared" si="106"/>
        <v>0</v>
      </c>
      <c r="BA511" s="1149">
        <f t="shared" si="107"/>
        <v>0</v>
      </c>
      <c r="BB511" s="1141">
        <f t="shared" si="108"/>
        <v>0</v>
      </c>
    </row>
    <row r="512" spans="2:54" ht="14.65" customHeight="1">
      <c r="B512" s="911">
        <v>504</v>
      </c>
      <c r="C512" s="913" t="s">
        <v>3463</v>
      </c>
      <c r="D512" s="931" t="s">
        <v>150</v>
      </c>
      <c r="E512" s="928" t="s">
        <v>7</v>
      </c>
      <c r="F512" s="946" t="s">
        <v>403</v>
      </c>
      <c r="G512" s="946"/>
      <c r="H512" s="946"/>
      <c r="I512" s="946" t="s">
        <v>725</v>
      </c>
      <c r="J512" s="931">
        <v>1284</v>
      </c>
      <c r="K512" s="931"/>
      <c r="L512" s="931" t="s">
        <v>103</v>
      </c>
      <c r="M512" s="931">
        <v>100</v>
      </c>
      <c r="N512" s="947" t="s">
        <v>179</v>
      </c>
      <c r="O512" s="931" t="s">
        <v>180</v>
      </c>
      <c r="P512" s="948" t="s">
        <v>155</v>
      </c>
      <c r="Q512" s="931" t="s">
        <v>71</v>
      </c>
      <c r="R512" s="906" t="s">
        <v>418</v>
      </c>
      <c r="S512" s="906" t="s">
        <v>726</v>
      </c>
      <c r="T512" s="946"/>
      <c r="U512" s="946">
        <v>220</v>
      </c>
      <c r="V512" s="946"/>
      <c r="W512" s="946"/>
      <c r="X512" s="946"/>
      <c r="Y512" s="949"/>
      <c r="Z512" s="954"/>
      <c r="AA512" s="931">
        <v>3500</v>
      </c>
      <c r="AB512" s="1313">
        <f t="shared" si="95"/>
        <v>3.5</v>
      </c>
      <c r="AC512" s="953">
        <v>4</v>
      </c>
      <c r="AD512" s="946">
        <v>4</v>
      </c>
      <c r="AE512" s="946">
        <v>4</v>
      </c>
      <c r="AF512" s="946">
        <v>2</v>
      </c>
      <c r="AG512" s="946">
        <v>4</v>
      </c>
      <c r="AH512" s="955">
        <v>4</v>
      </c>
      <c r="AI512" s="1271"/>
      <c r="AJ512" s="1149">
        <v>1.1142857142857143</v>
      </c>
      <c r="AK512" s="1150">
        <v>3.9</v>
      </c>
      <c r="AL512" s="1149">
        <f t="shared" si="96"/>
        <v>0</v>
      </c>
      <c r="AM512" s="1135">
        <f t="shared" si="97"/>
        <v>0</v>
      </c>
      <c r="AN512" s="1328">
        <f t="shared" si="98"/>
        <v>1.1142857142857143</v>
      </c>
      <c r="AO512" s="1127">
        <f>SUMPRODUCT(AC512:AH512,$AC$4:$AH$4)</f>
        <v>3.9</v>
      </c>
      <c r="AP512" s="1318">
        <f t="shared" si="99"/>
        <v>0</v>
      </c>
      <c r="AQ512" s="1319"/>
      <c r="AR512" s="1139">
        <f t="shared" si="100"/>
        <v>4</v>
      </c>
      <c r="AS512" s="1325">
        <f t="shared" si="101"/>
        <v>4</v>
      </c>
      <c r="AT512" s="1325">
        <f t="shared" si="102"/>
        <v>4</v>
      </c>
      <c r="AU512" s="1325">
        <f t="shared" si="103"/>
        <v>4</v>
      </c>
      <c r="AV512" s="1141">
        <f t="shared" si="104"/>
        <v>4</v>
      </c>
      <c r="AW512" s="1329">
        <v>1.0285714285714287</v>
      </c>
      <c r="AX512" s="1141">
        <v>3.6</v>
      </c>
      <c r="AY512" s="1149">
        <f t="shared" si="105"/>
        <v>0.1142857142857141</v>
      </c>
      <c r="AZ512" s="1141">
        <f t="shared" si="106"/>
        <v>0.39999999999999991</v>
      </c>
      <c r="BA512" s="1149">
        <f t="shared" si="107"/>
        <v>1.1428571428571428</v>
      </c>
      <c r="BB512" s="1141">
        <f t="shared" si="108"/>
        <v>4</v>
      </c>
    </row>
    <row r="513" spans="2:54" ht="14.65" customHeight="1">
      <c r="B513" s="911">
        <v>505</v>
      </c>
      <c r="C513" s="913" t="s">
        <v>3463</v>
      </c>
      <c r="D513" s="931" t="s">
        <v>150</v>
      </c>
      <c r="E513" s="928" t="s">
        <v>7</v>
      </c>
      <c r="F513" s="946"/>
      <c r="G513" s="946"/>
      <c r="H513" s="946"/>
      <c r="I513" s="946" t="s">
        <v>725</v>
      </c>
      <c r="J513" s="931">
        <v>1284</v>
      </c>
      <c r="K513" s="931"/>
      <c r="L513" s="931" t="s">
        <v>3773</v>
      </c>
      <c r="M513" s="931"/>
      <c r="N513" s="947"/>
      <c r="O513" s="931"/>
      <c r="P513" s="948"/>
      <c r="Q513" s="931"/>
      <c r="R513" s="906"/>
      <c r="S513" s="906"/>
      <c r="T513" s="946"/>
      <c r="U513" s="946"/>
      <c r="V513" s="946"/>
      <c r="W513" s="946"/>
      <c r="X513" s="946"/>
      <c r="Y513" s="949"/>
      <c r="Z513" s="954"/>
      <c r="AA513" s="931">
        <v>1000</v>
      </c>
      <c r="AB513" s="1313">
        <f t="shared" si="95"/>
        <v>1</v>
      </c>
      <c r="AC513" s="953"/>
      <c r="AD513" s="946"/>
      <c r="AE513" s="946"/>
      <c r="AF513" s="946"/>
      <c r="AG513" s="946"/>
      <c r="AH513" s="955"/>
      <c r="AI513" s="1271"/>
      <c r="AJ513" s="1149">
        <v>0</v>
      </c>
      <c r="AK513" s="1150"/>
      <c r="AL513" s="1149">
        <f t="shared" si="96"/>
        <v>0</v>
      </c>
      <c r="AM513" s="1135">
        <f t="shared" si="97"/>
        <v>0</v>
      </c>
      <c r="AN513" s="1328">
        <f t="shared" si="98"/>
        <v>0</v>
      </c>
      <c r="AO513" s="1127"/>
      <c r="AP513" s="1318">
        <f t="shared" si="99"/>
        <v>0</v>
      </c>
      <c r="AQ513" s="1319"/>
      <c r="AR513" s="1139">
        <f t="shared" si="100"/>
        <v>0</v>
      </c>
      <c r="AS513" s="1325">
        <f t="shared" si="101"/>
        <v>0</v>
      </c>
      <c r="AT513" s="1325">
        <f t="shared" si="102"/>
        <v>0</v>
      </c>
      <c r="AU513" s="1325">
        <f t="shared" si="103"/>
        <v>0</v>
      </c>
      <c r="AV513" s="1141">
        <f t="shared" si="104"/>
        <v>0</v>
      </c>
      <c r="AW513" s="1329">
        <v>0</v>
      </c>
      <c r="AX513" s="1141">
        <v>0</v>
      </c>
      <c r="AY513" s="1149">
        <f t="shared" si="105"/>
        <v>0</v>
      </c>
      <c r="AZ513" s="1141">
        <f t="shared" si="106"/>
        <v>0</v>
      </c>
      <c r="BA513" s="1149">
        <f t="shared" si="107"/>
        <v>0</v>
      </c>
      <c r="BB513" s="1141">
        <f t="shared" si="108"/>
        <v>0</v>
      </c>
    </row>
    <row r="514" spans="2:54" ht="14.65" customHeight="1">
      <c r="B514" s="911">
        <v>506</v>
      </c>
      <c r="C514" s="913" t="s">
        <v>3042</v>
      </c>
      <c r="D514" s="931" t="s">
        <v>150</v>
      </c>
      <c r="E514" s="928" t="s">
        <v>7</v>
      </c>
      <c r="F514" s="946"/>
      <c r="G514" s="946"/>
      <c r="H514" s="946"/>
      <c r="I514" s="946" t="s">
        <v>725</v>
      </c>
      <c r="J514" s="931">
        <v>1284</v>
      </c>
      <c r="K514" s="931"/>
      <c r="L514" s="931" t="s">
        <v>3544</v>
      </c>
      <c r="M514" s="931">
        <v>40</v>
      </c>
      <c r="N514" s="947"/>
      <c r="O514" s="931"/>
      <c r="P514" s="948"/>
      <c r="Q514" s="931"/>
      <c r="R514" s="906"/>
      <c r="S514" s="906"/>
      <c r="T514" s="946"/>
      <c r="U514" s="946"/>
      <c r="V514" s="946"/>
      <c r="W514" s="946"/>
      <c r="X514" s="946"/>
      <c r="Y514" s="949"/>
      <c r="Z514" s="954"/>
      <c r="AA514" s="931">
        <v>1000</v>
      </c>
      <c r="AB514" s="1313">
        <f t="shared" si="95"/>
        <v>1</v>
      </c>
      <c r="AC514" s="953"/>
      <c r="AD514" s="946"/>
      <c r="AE514" s="946"/>
      <c r="AF514" s="946"/>
      <c r="AG514" s="946"/>
      <c r="AH514" s="955"/>
      <c r="AI514" s="1271">
        <f>+VLOOKUP(C514,Itemizado_Piping!$C:$K,9,FALSE)</f>
        <v>2.573</v>
      </c>
      <c r="AJ514" s="1149">
        <v>0</v>
      </c>
      <c r="AK514" s="1150"/>
      <c r="AL514" s="1149">
        <f t="shared" si="96"/>
        <v>0</v>
      </c>
      <c r="AM514" s="1135">
        <f t="shared" si="97"/>
        <v>0</v>
      </c>
      <c r="AN514" s="1328">
        <f t="shared" si="98"/>
        <v>0</v>
      </c>
      <c r="AO514" s="1127"/>
      <c r="AP514" s="1318">
        <f t="shared" si="99"/>
        <v>0</v>
      </c>
      <c r="AQ514" s="1319"/>
      <c r="AR514" s="1139">
        <f t="shared" si="100"/>
        <v>0</v>
      </c>
      <c r="AS514" s="1325">
        <f t="shared" si="101"/>
        <v>0</v>
      </c>
      <c r="AT514" s="1325">
        <f t="shared" si="102"/>
        <v>0</v>
      </c>
      <c r="AU514" s="1325">
        <f t="shared" si="103"/>
        <v>0</v>
      </c>
      <c r="AV514" s="1141">
        <f t="shared" si="104"/>
        <v>0</v>
      </c>
      <c r="AW514" s="1329">
        <v>0</v>
      </c>
      <c r="AX514" s="1141">
        <v>0</v>
      </c>
      <c r="AY514" s="1149">
        <f t="shared" si="105"/>
        <v>0</v>
      </c>
      <c r="AZ514" s="1141">
        <f t="shared" si="106"/>
        <v>0</v>
      </c>
      <c r="BA514" s="1149">
        <f t="shared" si="107"/>
        <v>0</v>
      </c>
      <c r="BB514" s="1141">
        <f t="shared" si="108"/>
        <v>0</v>
      </c>
    </row>
    <row r="515" spans="2:54" ht="14.65" customHeight="1">
      <c r="B515" s="911">
        <v>507</v>
      </c>
      <c r="C515" s="913" t="s">
        <v>3463</v>
      </c>
      <c r="D515" s="931" t="s">
        <v>150</v>
      </c>
      <c r="E515" s="928" t="s">
        <v>7</v>
      </c>
      <c r="F515" s="946" t="s">
        <v>403</v>
      </c>
      <c r="G515" s="946"/>
      <c r="H515" s="946"/>
      <c r="I515" s="946" t="s">
        <v>727</v>
      </c>
      <c r="J515" s="931">
        <v>1285</v>
      </c>
      <c r="K515" s="931"/>
      <c r="L515" s="931" t="s">
        <v>103</v>
      </c>
      <c r="M515" s="931">
        <v>100</v>
      </c>
      <c r="N515" s="947" t="s">
        <v>179</v>
      </c>
      <c r="O515" s="931" t="s">
        <v>180</v>
      </c>
      <c r="P515" s="948" t="s">
        <v>155</v>
      </c>
      <c r="Q515" s="931" t="s">
        <v>71</v>
      </c>
      <c r="R515" s="906" t="s">
        <v>418</v>
      </c>
      <c r="S515" s="906" t="s">
        <v>728</v>
      </c>
      <c r="T515" s="946"/>
      <c r="U515" s="946">
        <v>220</v>
      </c>
      <c r="V515" s="946"/>
      <c r="W515" s="946"/>
      <c r="X515" s="946"/>
      <c r="Y515" s="949"/>
      <c r="Z515" s="954"/>
      <c r="AA515" s="931">
        <v>4000</v>
      </c>
      <c r="AB515" s="1313">
        <f t="shared" si="95"/>
        <v>4</v>
      </c>
      <c r="AC515" s="953">
        <v>4</v>
      </c>
      <c r="AD515" s="946">
        <v>4</v>
      </c>
      <c r="AE515" s="946">
        <v>4</v>
      </c>
      <c r="AF515" s="946">
        <v>2</v>
      </c>
      <c r="AG515" s="946">
        <v>4</v>
      </c>
      <c r="AH515" s="955">
        <v>4</v>
      </c>
      <c r="AI515" s="1271"/>
      <c r="AJ515" s="1149">
        <v>0.97499999999999998</v>
      </c>
      <c r="AK515" s="1150">
        <v>3.9</v>
      </c>
      <c r="AL515" s="1149">
        <f t="shared" si="96"/>
        <v>0</v>
      </c>
      <c r="AM515" s="1135">
        <f t="shared" si="97"/>
        <v>0</v>
      </c>
      <c r="AN515" s="1328">
        <f t="shared" si="98"/>
        <v>0.97499999999999998</v>
      </c>
      <c r="AO515" s="1127">
        <f>SUMPRODUCT(AC515:AH515,$AC$4:$AH$4)</f>
        <v>3.9</v>
      </c>
      <c r="AP515" s="1318">
        <f t="shared" si="99"/>
        <v>0</v>
      </c>
      <c r="AQ515" s="1319"/>
      <c r="AR515" s="1139">
        <f t="shared" si="100"/>
        <v>4</v>
      </c>
      <c r="AS515" s="1325">
        <f t="shared" si="101"/>
        <v>4</v>
      </c>
      <c r="AT515" s="1325">
        <f t="shared" si="102"/>
        <v>4</v>
      </c>
      <c r="AU515" s="1325">
        <f t="shared" si="103"/>
        <v>4</v>
      </c>
      <c r="AV515" s="1141">
        <f t="shared" si="104"/>
        <v>4</v>
      </c>
      <c r="AW515" s="1329">
        <v>0.9</v>
      </c>
      <c r="AX515" s="1141">
        <v>3.6</v>
      </c>
      <c r="AY515" s="1149">
        <f t="shared" si="105"/>
        <v>9.9999999999999978E-2</v>
      </c>
      <c r="AZ515" s="1141">
        <f t="shared" si="106"/>
        <v>0.39999999999999991</v>
      </c>
      <c r="BA515" s="1149">
        <f t="shared" si="107"/>
        <v>1</v>
      </c>
      <c r="BB515" s="1141">
        <f t="shared" si="108"/>
        <v>4</v>
      </c>
    </row>
    <row r="516" spans="2:54" ht="14.65" customHeight="1">
      <c r="B516" s="911">
        <v>508</v>
      </c>
      <c r="C516" s="913" t="s">
        <v>3463</v>
      </c>
      <c r="D516" s="931" t="s">
        <v>150</v>
      </c>
      <c r="E516" s="928" t="s">
        <v>7</v>
      </c>
      <c r="F516" s="946"/>
      <c r="G516" s="946"/>
      <c r="H516" s="946"/>
      <c r="I516" s="946" t="s">
        <v>727</v>
      </c>
      <c r="J516" s="931">
        <v>1285</v>
      </c>
      <c r="K516" s="931"/>
      <c r="L516" s="931" t="s">
        <v>3773</v>
      </c>
      <c r="M516" s="931"/>
      <c r="N516" s="947"/>
      <c r="O516" s="931"/>
      <c r="P516" s="948"/>
      <c r="Q516" s="931"/>
      <c r="R516" s="906"/>
      <c r="S516" s="906"/>
      <c r="T516" s="946"/>
      <c r="U516" s="946"/>
      <c r="V516" s="946"/>
      <c r="W516" s="946"/>
      <c r="X516" s="946"/>
      <c r="Y516" s="949"/>
      <c r="Z516" s="954"/>
      <c r="AA516" s="931">
        <v>1000</v>
      </c>
      <c r="AB516" s="1313">
        <f t="shared" si="95"/>
        <v>1</v>
      </c>
      <c r="AC516" s="953"/>
      <c r="AD516" s="946"/>
      <c r="AE516" s="946"/>
      <c r="AF516" s="946"/>
      <c r="AG516" s="946"/>
      <c r="AH516" s="955"/>
      <c r="AI516" s="1271"/>
      <c r="AJ516" s="1149">
        <v>0</v>
      </c>
      <c r="AK516" s="1150"/>
      <c r="AL516" s="1149">
        <f t="shared" si="96"/>
        <v>0</v>
      </c>
      <c r="AM516" s="1135">
        <f t="shared" si="97"/>
        <v>0</v>
      </c>
      <c r="AN516" s="1328">
        <f t="shared" si="98"/>
        <v>0</v>
      </c>
      <c r="AO516" s="1127"/>
      <c r="AP516" s="1318">
        <f t="shared" si="99"/>
        <v>0</v>
      </c>
      <c r="AQ516" s="1319"/>
      <c r="AR516" s="1139">
        <f t="shared" si="100"/>
        <v>0</v>
      </c>
      <c r="AS516" s="1325">
        <f t="shared" si="101"/>
        <v>0</v>
      </c>
      <c r="AT516" s="1325">
        <f t="shared" si="102"/>
        <v>0</v>
      </c>
      <c r="AU516" s="1325">
        <f t="shared" si="103"/>
        <v>0</v>
      </c>
      <c r="AV516" s="1141">
        <f t="shared" si="104"/>
        <v>0</v>
      </c>
      <c r="AW516" s="1329">
        <v>0</v>
      </c>
      <c r="AX516" s="1141">
        <v>0</v>
      </c>
      <c r="AY516" s="1149">
        <f t="shared" si="105"/>
        <v>0</v>
      </c>
      <c r="AZ516" s="1141">
        <f t="shared" si="106"/>
        <v>0</v>
      </c>
      <c r="BA516" s="1149">
        <f t="shared" si="107"/>
        <v>0</v>
      </c>
      <c r="BB516" s="1141">
        <f t="shared" si="108"/>
        <v>0</v>
      </c>
    </row>
    <row r="517" spans="2:54" ht="14.65" customHeight="1">
      <c r="B517" s="911">
        <v>509</v>
      </c>
      <c r="C517" s="913" t="s">
        <v>3042</v>
      </c>
      <c r="D517" s="931" t="s">
        <v>150</v>
      </c>
      <c r="E517" s="928" t="s">
        <v>7</v>
      </c>
      <c r="F517" s="946"/>
      <c r="G517" s="946"/>
      <c r="H517" s="946"/>
      <c r="I517" s="946" t="s">
        <v>727</v>
      </c>
      <c r="J517" s="931">
        <v>1285</v>
      </c>
      <c r="K517" s="931"/>
      <c r="L517" s="931" t="s">
        <v>3544</v>
      </c>
      <c r="M517" s="931">
        <v>40</v>
      </c>
      <c r="N517" s="947"/>
      <c r="O517" s="931"/>
      <c r="P517" s="948"/>
      <c r="Q517" s="931"/>
      <c r="R517" s="906"/>
      <c r="S517" s="906"/>
      <c r="T517" s="946"/>
      <c r="U517" s="946"/>
      <c r="V517" s="946"/>
      <c r="W517" s="946"/>
      <c r="X517" s="946"/>
      <c r="Y517" s="949"/>
      <c r="Z517" s="954"/>
      <c r="AA517" s="931">
        <v>1000</v>
      </c>
      <c r="AB517" s="1313">
        <f t="shared" si="95"/>
        <v>1</v>
      </c>
      <c r="AC517" s="953"/>
      <c r="AD517" s="946"/>
      <c r="AE517" s="946"/>
      <c r="AF517" s="946"/>
      <c r="AG517" s="946"/>
      <c r="AH517" s="955"/>
      <c r="AI517" s="1271">
        <f>+VLOOKUP(C517,Itemizado_Piping!$C:$K,9,FALSE)</f>
        <v>2.573</v>
      </c>
      <c r="AJ517" s="1149">
        <v>0</v>
      </c>
      <c r="AK517" s="1150"/>
      <c r="AL517" s="1149">
        <f t="shared" si="96"/>
        <v>0</v>
      </c>
      <c r="AM517" s="1135">
        <f t="shared" si="97"/>
        <v>0</v>
      </c>
      <c r="AN517" s="1328">
        <f t="shared" si="98"/>
        <v>0</v>
      </c>
      <c r="AO517" s="1127"/>
      <c r="AP517" s="1318">
        <f t="shared" si="99"/>
        <v>0</v>
      </c>
      <c r="AQ517" s="1319"/>
      <c r="AR517" s="1139">
        <f t="shared" si="100"/>
        <v>0</v>
      </c>
      <c r="AS517" s="1325">
        <f t="shared" si="101"/>
        <v>0</v>
      </c>
      <c r="AT517" s="1325">
        <f t="shared" si="102"/>
        <v>0</v>
      </c>
      <c r="AU517" s="1325">
        <f t="shared" si="103"/>
        <v>0</v>
      </c>
      <c r="AV517" s="1141">
        <f t="shared" si="104"/>
        <v>0</v>
      </c>
      <c r="AW517" s="1329">
        <v>0</v>
      </c>
      <c r="AX517" s="1141">
        <v>0</v>
      </c>
      <c r="AY517" s="1149">
        <f t="shared" si="105"/>
        <v>0</v>
      </c>
      <c r="AZ517" s="1141">
        <f t="shared" si="106"/>
        <v>0</v>
      </c>
      <c r="BA517" s="1149">
        <f t="shared" si="107"/>
        <v>0</v>
      </c>
      <c r="BB517" s="1141">
        <f t="shared" si="108"/>
        <v>0</v>
      </c>
    </row>
    <row r="518" spans="2:54" ht="14.65" customHeight="1">
      <c r="B518" s="911">
        <v>510</v>
      </c>
      <c r="C518" s="913" t="s">
        <v>3463</v>
      </c>
      <c r="D518" s="931" t="s">
        <v>150</v>
      </c>
      <c r="E518" s="928" t="s">
        <v>7</v>
      </c>
      <c r="F518" s="946" t="s">
        <v>403</v>
      </c>
      <c r="G518" s="946"/>
      <c r="H518" s="946"/>
      <c r="I518" s="946" t="s">
        <v>729</v>
      </c>
      <c r="J518" s="931">
        <v>1286</v>
      </c>
      <c r="K518" s="931"/>
      <c r="L518" s="931" t="s">
        <v>103</v>
      </c>
      <c r="M518" s="931">
        <v>100</v>
      </c>
      <c r="N518" s="947" t="s">
        <v>179</v>
      </c>
      <c r="O518" s="931" t="s">
        <v>180</v>
      </c>
      <c r="P518" s="948" t="s">
        <v>155</v>
      </c>
      <c r="Q518" s="931" t="s">
        <v>71</v>
      </c>
      <c r="R518" s="906" t="s">
        <v>418</v>
      </c>
      <c r="S518" s="906" t="s">
        <v>730</v>
      </c>
      <c r="T518" s="946"/>
      <c r="U518" s="946">
        <v>220</v>
      </c>
      <c r="V518" s="946"/>
      <c r="W518" s="946"/>
      <c r="X518" s="946"/>
      <c r="Y518" s="949"/>
      <c r="Z518" s="954"/>
      <c r="AA518" s="931">
        <v>4000</v>
      </c>
      <c r="AB518" s="1313">
        <f t="shared" si="95"/>
        <v>4</v>
      </c>
      <c r="AC518" s="953">
        <v>4</v>
      </c>
      <c r="AD518" s="946">
        <v>4</v>
      </c>
      <c r="AE518" s="946">
        <v>4</v>
      </c>
      <c r="AF518" s="946">
        <v>2</v>
      </c>
      <c r="AG518" s="946">
        <v>4</v>
      </c>
      <c r="AH518" s="955">
        <v>4</v>
      </c>
      <c r="AI518" s="1271"/>
      <c r="AJ518" s="1149">
        <v>0.97499999999999998</v>
      </c>
      <c r="AK518" s="1150">
        <v>3.9</v>
      </c>
      <c r="AL518" s="1149">
        <f t="shared" si="96"/>
        <v>0</v>
      </c>
      <c r="AM518" s="1135">
        <f t="shared" si="97"/>
        <v>0</v>
      </c>
      <c r="AN518" s="1328">
        <f t="shared" si="98"/>
        <v>0.97499999999999998</v>
      </c>
      <c r="AO518" s="1127">
        <f>SUMPRODUCT(AC518:AH518,$AC$4:$AH$4)</f>
        <v>3.9</v>
      </c>
      <c r="AP518" s="1318">
        <f t="shared" si="99"/>
        <v>0</v>
      </c>
      <c r="AQ518" s="1319"/>
      <c r="AR518" s="1139">
        <f t="shared" si="100"/>
        <v>4</v>
      </c>
      <c r="AS518" s="1325">
        <f t="shared" si="101"/>
        <v>4</v>
      </c>
      <c r="AT518" s="1325">
        <f t="shared" si="102"/>
        <v>4</v>
      </c>
      <c r="AU518" s="1325">
        <f t="shared" si="103"/>
        <v>4</v>
      </c>
      <c r="AV518" s="1141">
        <f t="shared" si="104"/>
        <v>4</v>
      </c>
      <c r="AW518" s="1329">
        <v>0.9</v>
      </c>
      <c r="AX518" s="1141">
        <v>3.6</v>
      </c>
      <c r="AY518" s="1149">
        <f t="shared" si="105"/>
        <v>9.9999999999999978E-2</v>
      </c>
      <c r="AZ518" s="1141">
        <f t="shared" si="106"/>
        <v>0.39999999999999991</v>
      </c>
      <c r="BA518" s="1149">
        <f t="shared" si="107"/>
        <v>1</v>
      </c>
      <c r="BB518" s="1141">
        <f t="shared" si="108"/>
        <v>4</v>
      </c>
    </row>
    <row r="519" spans="2:54" ht="14.65" customHeight="1">
      <c r="B519" s="911">
        <v>511</v>
      </c>
      <c r="C519" s="913" t="s">
        <v>3463</v>
      </c>
      <c r="D519" s="931" t="s">
        <v>150</v>
      </c>
      <c r="E519" s="928" t="s">
        <v>7</v>
      </c>
      <c r="F519" s="946" t="s">
        <v>403</v>
      </c>
      <c r="G519" s="946"/>
      <c r="H519" s="946"/>
      <c r="I519" s="946" t="s">
        <v>729</v>
      </c>
      <c r="J519" s="931">
        <v>1286</v>
      </c>
      <c r="K519" s="931"/>
      <c r="L519" s="931" t="s">
        <v>3773</v>
      </c>
      <c r="M519" s="931"/>
      <c r="N519" s="947"/>
      <c r="O519" s="931"/>
      <c r="P519" s="948"/>
      <c r="Q519" s="931"/>
      <c r="R519" s="906"/>
      <c r="S519" s="906"/>
      <c r="T519" s="946"/>
      <c r="U519" s="946"/>
      <c r="V519" s="946"/>
      <c r="W519" s="946"/>
      <c r="X519" s="946"/>
      <c r="Y519" s="949"/>
      <c r="Z519" s="954"/>
      <c r="AA519" s="931">
        <v>1000</v>
      </c>
      <c r="AB519" s="1313">
        <f t="shared" si="95"/>
        <v>1</v>
      </c>
      <c r="AC519" s="953"/>
      <c r="AD519" s="946"/>
      <c r="AE519" s="946"/>
      <c r="AF519" s="946"/>
      <c r="AG519" s="946"/>
      <c r="AH519" s="955"/>
      <c r="AI519" s="1271"/>
      <c r="AJ519" s="1149">
        <v>0</v>
      </c>
      <c r="AK519" s="1150"/>
      <c r="AL519" s="1149">
        <f t="shared" si="96"/>
        <v>0</v>
      </c>
      <c r="AM519" s="1135">
        <f t="shared" si="97"/>
        <v>0</v>
      </c>
      <c r="AN519" s="1328">
        <f t="shared" si="98"/>
        <v>0</v>
      </c>
      <c r="AO519" s="1127"/>
      <c r="AP519" s="1318">
        <f t="shared" si="99"/>
        <v>0</v>
      </c>
      <c r="AQ519" s="1319"/>
      <c r="AR519" s="1139">
        <f t="shared" si="100"/>
        <v>0</v>
      </c>
      <c r="AS519" s="1325">
        <f t="shared" si="101"/>
        <v>0</v>
      </c>
      <c r="AT519" s="1325">
        <f t="shared" si="102"/>
        <v>0</v>
      </c>
      <c r="AU519" s="1325">
        <f t="shared" si="103"/>
        <v>0</v>
      </c>
      <c r="AV519" s="1141">
        <f t="shared" si="104"/>
        <v>0</v>
      </c>
      <c r="AW519" s="1329">
        <v>0</v>
      </c>
      <c r="AX519" s="1141">
        <v>0</v>
      </c>
      <c r="AY519" s="1149">
        <f t="shared" si="105"/>
        <v>0</v>
      </c>
      <c r="AZ519" s="1141">
        <f t="shared" si="106"/>
        <v>0</v>
      </c>
      <c r="BA519" s="1149">
        <f t="shared" si="107"/>
        <v>0</v>
      </c>
      <c r="BB519" s="1141">
        <f t="shared" si="108"/>
        <v>0</v>
      </c>
    </row>
    <row r="520" spans="2:54" ht="14.65" customHeight="1">
      <c r="B520" s="911">
        <v>512</v>
      </c>
      <c r="C520" s="913" t="s">
        <v>3042</v>
      </c>
      <c r="D520" s="931" t="s">
        <v>150</v>
      </c>
      <c r="E520" s="928" t="s">
        <v>7</v>
      </c>
      <c r="F520" s="946" t="s">
        <v>403</v>
      </c>
      <c r="G520" s="946"/>
      <c r="H520" s="946"/>
      <c r="I520" s="946" t="s">
        <v>729</v>
      </c>
      <c r="J520" s="931">
        <v>1286</v>
      </c>
      <c r="K520" s="931"/>
      <c r="L520" s="931" t="s">
        <v>3544</v>
      </c>
      <c r="M520" s="931">
        <v>40</v>
      </c>
      <c r="N520" s="947"/>
      <c r="O520" s="931"/>
      <c r="P520" s="948"/>
      <c r="Q520" s="931"/>
      <c r="R520" s="906"/>
      <c r="S520" s="906"/>
      <c r="T520" s="946"/>
      <c r="U520" s="946"/>
      <c r="V520" s="946"/>
      <c r="W520" s="946"/>
      <c r="X520" s="946"/>
      <c r="Y520" s="949"/>
      <c r="Z520" s="954"/>
      <c r="AA520" s="931">
        <v>1000</v>
      </c>
      <c r="AB520" s="1313">
        <f t="shared" si="95"/>
        <v>1</v>
      </c>
      <c r="AC520" s="953"/>
      <c r="AD520" s="946"/>
      <c r="AE520" s="946"/>
      <c r="AF520" s="946"/>
      <c r="AG520" s="946"/>
      <c r="AH520" s="955"/>
      <c r="AI520" s="1271">
        <f>+VLOOKUP(C520,Itemizado_Piping!$C:$K,9,FALSE)</f>
        <v>2.573</v>
      </c>
      <c r="AJ520" s="1149">
        <v>0</v>
      </c>
      <c r="AK520" s="1150"/>
      <c r="AL520" s="1149">
        <f t="shared" si="96"/>
        <v>0</v>
      </c>
      <c r="AM520" s="1135">
        <f t="shared" si="97"/>
        <v>0</v>
      </c>
      <c r="AN520" s="1328">
        <f t="shared" si="98"/>
        <v>0</v>
      </c>
      <c r="AO520" s="1127"/>
      <c r="AP520" s="1318">
        <f t="shared" si="99"/>
        <v>0</v>
      </c>
      <c r="AQ520" s="1319"/>
      <c r="AR520" s="1139">
        <f t="shared" si="100"/>
        <v>0</v>
      </c>
      <c r="AS520" s="1325">
        <f t="shared" si="101"/>
        <v>0</v>
      </c>
      <c r="AT520" s="1325">
        <f t="shared" si="102"/>
        <v>0</v>
      </c>
      <c r="AU520" s="1325">
        <f t="shared" si="103"/>
        <v>0</v>
      </c>
      <c r="AV520" s="1141">
        <f t="shared" si="104"/>
        <v>0</v>
      </c>
      <c r="AW520" s="1329">
        <v>0</v>
      </c>
      <c r="AX520" s="1141">
        <v>0</v>
      </c>
      <c r="AY520" s="1149">
        <f t="shared" si="105"/>
        <v>0</v>
      </c>
      <c r="AZ520" s="1141">
        <f t="shared" si="106"/>
        <v>0</v>
      </c>
      <c r="BA520" s="1149">
        <f t="shared" si="107"/>
        <v>0</v>
      </c>
      <c r="BB520" s="1141">
        <f t="shared" si="108"/>
        <v>0</v>
      </c>
    </row>
    <row r="521" spans="2:54" ht="14.65" customHeight="1">
      <c r="B521" s="911">
        <v>513</v>
      </c>
      <c r="C521" s="913" t="s">
        <v>3463</v>
      </c>
      <c r="D521" s="931" t="s">
        <v>150</v>
      </c>
      <c r="E521" s="928" t="s">
        <v>7</v>
      </c>
      <c r="F521" s="946" t="s">
        <v>403</v>
      </c>
      <c r="G521" s="946"/>
      <c r="H521" s="946"/>
      <c r="I521" s="946" t="s">
        <v>731</v>
      </c>
      <c r="J521" s="931">
        <v>1287</v>
      </c>
      <c r="K521" s="931"/>
      <c r="L521" s="931" t="s">
        <v>103</v>
      </c>
      <c r="M521" s="931">
        <v>100</v>
      </c>
      <c r="N521" s="947" t="s">
        <v>179</v>
      </c>
      <c r="O521" s="931" t="s">
        <v>180</v>
      </c>
      <c r="P521" s="948" t="s">
        <v>155</v>
      </c>
      <c r="Q521" s="931" t="s">
        <v>71</v>
      </c>
      <c r="R521" s="906" t="s">
        <v>418</v>
      </c>
      <c r="S521" s="906" t="s">
        <v>732</v>
      </c>
      <c r="T521" s="946"/>
      <c r="U521" s="946">
        <v>220</v>
      </c>
      <c r="V521" s="946"/>
      <c r="W521" s="946"/>
      <c r="X521" s="946"/>
      <c r="Y521" s="949"/>
      <c r="Z521" s="954"/>
      <c r="AA521" s="931">
        <v>4000</v>
      </c>
      <c r="AB521" s="1313">
        <f t="shared" si="95"/>
        <v>4</v>
      </c>
      <c r="AC521" s="953">
        <v>4</v>
      </c>
      <c r="AD521" s="946">
        <v>4</v>
      </c>
      <c r="AE521" s="946">
        <v>4</v>
      </c>
      <c r="AF521" s="946">
        <v>2</v>
      </c>
      <c r="AG521" s="946">
        <v>4</v>
      </c>
      <c r="AH521" s="955">
        <v>4</v>
      </c>
      <c r="AI521" s="1271"/>
      <c r="AJ521" s="1149">
        <v>0.97499999999999998</v>
      </c>
      <c r="AK521" s="1150">
        <v>3.9</v>
      </c>
      <c r="AL521" s="1149">
        <f t="shared" si="96"/>
        <v>0</v>
      </c>
      <c r="AM521" s="1135">
        <f t="shared" si="97"/>
        <v>0</v>
      </c>
      <c r="AN521" s="1328">
        <f t="shared" si="98"/>
        <v>0.97499999999999998</v>
      </c>
      <c r="AO521" s="1127">
        <f>SUMPRODUCT(AC521:AH521,$AC$4:$AH$4)</f>
        <v>3.9</v>
      </c>
      <c r="AP521" s="1318">
        <f t="shared" si="99"/>
        <v>0</v>
      </c>
      <c r="AQ521" s="1319"/>
      <c r="AR521" s="1139">
        <f t="shared" si="100"/>
        <v>4</v>
      </c>
      <c r="AS521" s="1325">
        <f t="shared" si="101"/>
        <v>4</v>
      </c>
      <c r="AT521" s="1325">
        <f t="shared" si="102"/>
        <v>4</v>
      </c>
      <c r="AU521" s="1325">
        <f t="shared" si="103"/>
        <v>4</v>
      </c>
      <c r="AV521" s="1141">
        <f t="shared" si="104"/>
        <v>4</v>
      </c>
      <c r="AW521" s="1329">
        <v>0.9</v>
      </c>
      <c r="AX521" s="1141">
        <v>3.6</v>
      </c>
      <c r="AY521" s="1149">
        <f t="shared" si="105"/>
        <v>9.9999999999999978E-2</v>
      </c>
      <c r="AZ521" s="1141">
        <f t="shared" si="106"/>
        <v>0.39999999999999991</v>
      </c>
      <c r="BA521" s="1149">
        <f t="shared" si="107"/>
        <v>1</v>
      </c>
      <c r="BB521" s="1141">
        <f t="shared" si="108"/>
        <v>4</v>
      </c>
    </row>
    <row r="522" spans="2:54" ht="14.65" customHeight="1">
      <c r="B522" s="911">
        <v>514</v>
      </c>
      <c r="C522" s="913" t="s">
        <v>3463</v>
      </c>
      <c r="D522" s="931" t="s">
        <v>150</v>
      </c>
      <c r="E522" s="928" t="s">
        <v>7</v>
      </c>
      <c r="F522" s="946" t="s">
        <v>403</v>
      </c>
      <c r="G522" s="946"/>
      <c r="H522" s="946"/>
      <c r="I522" s="946" t="s">
        <v>731</v>
      </c>
      <c r="J522" s="931">
        <v>1287</v>
      </c>
      <c r="K522" s="931"/>
      <c r="L522" s="931" t="s">
        <v>3773</v>
      </c>
      <c r="M522" s="931"/>
      <c r="N522" s="947"/>
      <c r="O522" s="931"/>
      <c r="P522" s="948"/>
      <c r="Q522" s="931"/>
      <c r="R522" s="906"/>
      <c r="S522" s="906"/>
      <c r="T522" s="946"/>
      <c r="U522" s="946"/>
      <c r="V522" s="946"/>
      <c r="W522" s="946"/>
      <c r="X522" s="946"/>
      <c r="Y522" s="949"/>
      <c r="Z522" s="954"/>
      <c r="AA522" s="931">
        <v>1000</v>
      </c>
      <c r="AB522" s="1313">
        <f t="shared" si="95"/>
        <v>1</v>
      </c>
      <c r="AC522" s="953"/>
      <c r="AD522" s="946"/>
      <c r="AE522" s="946"/>
      <c r="AF522" s="946"/>
      <c r="AG522" s="946"/>
      <c r="AH522" s="955"/>
      <c r="AI522" s="1271"/>
      <c r="AJ522" s="1149">
        <v>0</v>
      </c>
      <c r="AK522" s="1150"/>
      <c r="AL522" s="1149">
        <f t="shared" si="96"/>
        <v>0</v>
      </c>
      <c r="AM522" s="1135">
        <f t="shared" si="97"/>
        <v>0</v>
      </c>
      <c r="AN522" s="1328">
        <f t="shared" si="98"/>
        <v>0</v>
      </c>
      <c r="AO522" s="1127"/>
      <c r="AP522" s="1318">
        <f t="shared" si="99"/>
        <v>0</v>
      </c>
      <c r="AQ522" s="1319"/>
      <c r="AR522" s="1139">
        <f t="shared" si="100"/>
        <v>0</v>
      </c>
      <c r="AS522" s="1325">
        <f t="shared" si="101"/>
        <v>0</v>
      </c>
      <c r="AT522" s="1325">
        <f t="shared" si="102"/>
        <v>0</v>
      </c>
      <c r="AU522" s="1325">
        <f t="shared" si="103"/>
        <v>0</v>
      </c>
      <c r="AV522" s="1141">
        <f t="shared" si="104"/>
        <v>0</v>
      </c>
      <c r="AW522" s="1329">
        <v>0</v>
      </c>
      <c r="AX522" s="1141">
        <v>0</v>
      </c>
      <c r="AY522" s="1149">
        <f t="shared" si="105"/>
        <v>0</v>
      </c>
      <c r="AZ522" s="1141">
        <f t="shared" si="106"/>
        <v>0</v>
      </c>
      <c r="BA522" s="1149">
        <f t="shared" si="107"/>
        <v>0</v>
      </c>
      <c r="BB522" s="1141">
        <f t="shared" si="108"/>
        <v>0</v>
      </c>
    </row>
    <row r="523" spans="2:54" ht="14.65" customHeight="1">
      <c r="B523" s="911">
        <v>515</v>
      </c>
      <c r="C523" s="913" t="s">
        <v>3042</v>
      </c>
      <c r="D523" s="931" t="s">
        <v>150</v>
      </c>
      <c r="E523" s="928" t="s">
        <v>7</v>
      </c>
      <c r="F523" s="946" t="s">
        <v>403</v>
      </c>
      <c r="G523" s="946"/>
      <c r="H523" s="946"/>
      <c r="I523" s="946" t="s">
        <v>731</v>
      </c>
      <c r="J523" s="931">
        <v>1287</v>
      </c>
      <c r="K523" s="931"/>
      <c r="L523" s="931" t="s">
        <v>3544</v>
      </c>
      <c r="M523" s="931">
        <v>40</v>
      </c>
      <c r="N523" s="947"/>
      <c r="O523" s="931"/>
      <c r="P523" s="948"/>
      <c r="Q523" s="931"/>
      <c r="R523" s="906"/>
      <c r="S523" s="906"/>
      <c r="T523" s="946"/>
      <c r="U523" s="946"/>
      <c r="V523" s="946"/>
      <c r="W523" s="946"/>
      <c r="X523" s="946"/>
      <c r="Y523" s="949"/>
      <c r="Z523" s="954"/>
      <c r="AA523" s="931">
        <v>1000</v>
      </c>
      <c r="AB523" s="1313">
        <f t="shared" si="95"/>
        <v>1</v>
      </c>
      <c r="AC523" s="953"/>
      <c r="AD523" s="946"/>
      <c r="AE523" s="946"/>
      <c r="AF523" s="946"/>
      <c r="AG523" s="946"/>
      <c r="AH523" s="955"/>
      <c r="AI523" s="1271">
        <f>+VLOOKUP(C523,Itemizado_Piping!$C:$K,9,FALSE)</f>
        <v>2.573</v>
      </c>
      <c r="AJ523" s="1149">
        <v>0</v>
      </c>
      <c r="AK523" s="1150"/>
      <c r="AL523" s="1149">
        <f t="shared" si="96"/>
        <v>0</v>
      </c>
      <c r="AM523" s="1135">
        <f t="shared" si="97"/>
        <v>0</v>
      </c>
      <c r="AN523" s="1328">
        <f t="shared" si="98"/>
        <v>0</v>
      </c>
      <c r="AO523" s="1127"/>
      <c r="AP523" s="1318">
        <f t="shared" si="99"/>
        <v>0</v>
      </c>
      <c r="AQ523" s="1319"/>
      <c r="AR523" s="1139">
        <f t="shared" si="100"/>
        <v>0</v>
      </c>
      <c r="AS523" s="1325">
        <f t="shared" si="101"/>
        <v>0</v>
      </c>
      <c r="AT523" s="1325">
        <f t="shared" si="102"/>
        <v>0</v>
      </c>
      <c r="AU523" s="1325">
        <f t="shared" si="103"/>
        <v>0</v>
      </c>
      <c r="AV523" s="1141">
        <f t="shared" si="104"/>
        <v>0</v>
      </c>
      <c r="AW523" s="1329">
        <v>0</v>
      </c>
      <c r="AX523" s="1141">
        <v>0</v>
      </c>
      <c r="AY523" s="1149">
        <f t="shared" si="105"/>
        <v>0</v>
      </c>
      <c r="AZ523" s="1141">
        <f t="shared" si="106"/>
        <v>0</v>
      </c>
      <c r="BA523" s="1149">
        <f t="shared" si="107"/>
        <v>0</v>
      </c>
      <c r="BB523" s="1141">
        <f t="shared" si="108"/>
        <v>0</v>
      </c>
    </row>
    <row r="524" spans="2:54" ht="14.65" customHeight="1">
      <c r="B524" s="911">
        <v>516</v>
      </c>
      <c r="C524" s="913" t="s">
        <v>3463</v>
      </c>
      <c r="D524" s="931" t="s">
        <v>150</v>
      </c>
      <c r="E524" s="928" t="s">
        <v>7</v>
      </c>
      <c r="F524" s="946" t="s">
        <v>403</v>
      </c>
      <c r="G524" s="946"/>
      <c r="H524" s="946"/>
      <c r="I524" s="946" t="s">
        <v>733</v>
      </c>
      <c r="J524" s="931">
        <v>1288</v>
      </c>
      <c r="K524" s="931"/>
      <c r="L524" s="931" t="s">
        <v>103</v>
      </c>
      <c r="M524" s="931">
        <v>100</v>
      </c>
      <c r="N524" s="947" t="s">
        <v>179</v>
      </c>
      <c r="O524" s="931" t="s">
        <v>180</v>
      </c>
      <c r="P524" s="948" t="s">
        <v>155</v>
      </c>
      <c r="Q524" s="931" t="s">
        <v>71</v>
      </c>
      <c r="R524" s="906" t="s">
        <v>418</v>
      </c>
      <c r="S524" s="906" t="s">
        <v>734</v>
      </c>
      <c r="T524" s="946"/>
      <c r="U524" s="946">
        <v>220</v>
      </c>
      <c r="V524" s="946"/>
      <c r="W524" s="946"/>
      <c r="X524" s="946"/>
      <c r="Y524" s="949"/>
      <c r="Z524" s="954"/>
      <c r="AA524" s="931">
        <v>4000</v>
      </c>
      <c r="AB524" s="1313">
        <f t="shared" si="95"/>
        <v>4</v>
      </c>
      <c r="AC524" s="953">
        <v>4</v>
      </c>
      <c r="AD524" s="946">
        <v>4</v>
      </c>
      <c r="AE524" s="946">
        <v>4</v>
      </c>
      <c r="AF524" s="946">
        <v>2</v>
      </c>
      <c r="AG524" s="946">
        <v>4</v>
      </c>
      <c r="AH524" s="955">
        <v>4</v>
      </c>
      <c r="AI524" s="1271"/>
      <c r="AJ524" s="1149">
        <v>0.97499999999999998</v>
      </c>
      <c r="AK524" s="1150">
        <v>3.9</v>
      </c>
      <c r="AL524" s="1149">
        <f t="shared" si="96"/>
        <v>0</v>
      </c>
      <c r="AM524" s="1135">
        <f t="shared" si="97"/>
        <v>0</v>
      </c>
      <c r="AN524" s="1328">
        <f t="shared" si="98"/>
        <v>0.97499999999999998</v>
      </c>
      <c r="AO524" s="1127">
        <f>SUMPRODUCT(AC524:AH524,$AC$4:$AH$4)</f>
        <v>3.9</v>
      </c>
      <c r="AP524" s="1318">
        <f t="shared" si="99"/>
        <v>0</v>
      </c>
      <c r="AQ524" s="1319"/>
      <c r="AR524" s="1139">
        <f t="shared" si="100"/>
        <v>4</v>
      </c>
      <c r="AS524" s="1325">
        <f t="shared" si="101"/>
        <v>4</v>
      </c>
      <c r="AT524" s="1325">
        <f t="shared" si="102"/>
        <v>4</v>
      </c>
      <c r="AU524" s="1325">
        <f t="shared" si="103"/>
        <v>4</v>
      </c>
      <c r="AV524" s="1141">
        <f t="shared" si="104"/>
        <v>4</v>
      </c>
      <c r="AW524" s="1329">
        <v>0.9</v>
      </c>
      <c r="AX524" s="1141">
        <v>3.6</v>
      </c>
      <c r="AY524" s="1149">
        <f t="shared" si="105"/>
        <v>9.9999999999999978E-2</v>
      </c>
      <c r="AZ524" s="1141">
        <f t="shared" si="106"/>
        <v>0.39999999999999991</v>
      </c>
      <c r="BA524" s="1149">
        <f t="shared" si="107"/>
        <v>1</v>
      </c>
      <c r="BB524" s="1141">
        <f t="shared" si="108"/>
        <v>4</v>
      </c>
    </row>
    <row r="525" spans="2:54" ht="14.65" customHeight="1">
      <c r="B525" s="911">
        <v>517</v>
      </c>
      <c r="C525" s="913" t="s">
        <v>3463</v>
      </c>
      <c r="D525" s="931" t="s">
        <v>150</v>
      </c>
      <c r="E525" s="928" t="s">
        <v>7</v>
      </c>
      <c r="F525" s="946"/>
      <c r="G525" s="946"/>
      <c r="H525" s="946"/>
      <c r="I525" s="946" t="s">
        <v>733</v>
      </c>
      <c r="J525" s="931">
        <v>1288</v>
      </c>
      <c r="K525" s="931"/>
      <c r="L525" s="931" t="s">
        <v>3773</v>
      </c>
      <c r="M525" s="931"/>
      <c r="N525" s="947"/>
      <c r="O525" s="931"/>
      <c r="P525" s="948"/>
      <c r="Q525" s="931"/>
      <c r="R525" s="906"/>
      <c r="S525" s="906"/>
      <c r="T525" s="946"/>
      <c r="U525" s="946"/>
      <c r="V525" s="946"/>
      <c r="W525" s="946"/>
      <c r="X525" s="946"/>
      <c r="Y525" s="949"/>
      <c r="Z525" s="954"/>
      <c r="AA525" s="931">
        <v>1000</v>
      </c>
      <c r="AB525" s="1313">
        <f t="shared" si="95"/>
        <v>1</v>
      </c>
      <c r="AC525" s="953"/>
      <c r="AD525" s="946"/>
      <c r="AE525" s="946"/>
      <c r="AF525" s="946"/>
      <c r="AG525" s="946"/>
      <c r="AH525" s="955"/>
      <c r="AI525" s="1271"/>
      <c r="AJ525" s="1149">
        <v>0</v>
      </c>
      <c r="AK525" s="1150"/>
      <c r="AL525" s="1149">
        <f t="shared" si="96"/>
        <v>0</v>
      </c>
      <c r="AM525" s="1135">
        <f t="shared" si="97"/>
        <v>0</v>
      </c>
      <c r="AN525" s="1328">
        <f t="shared" si="98"/>
        <v>0</v>
      </c>
      <c r="AO525" s="1127"/>
      <c r="AP525" s="1318">
        <f t="shared" si="99"/>
        <v>0</v>
      </c>
      <c r="AQ525" s="1319"/>
      <c r="AR525" s="1139">
        <f t="shared" si="100"/>
        <v>0</v>
      </c>
      <c r="AS525" s="1325">
        <f t="shared" si="101"/>
        <v>0</v>
      </c>
      <c r="AT525" s="1325">
        <f t="shared" si="102"/>
        <v>0</v>
      </c>
      <c r="AU525" s="1325">
        <f t="shared" si="103"/>
        <v>0</v>
      </c>
      <c r="AV525" s="1141">
        <f t="shared" si="104"/>
        <v>0</v>
      </c>
      <c r="AW525" s="1329">
        <v>0</v>
      </c>
      <c r="AX525" s="1141">
        <v>0</v>
      </c>
      <c r="AY525" s="1149">
        <f t="shared" si="105"/>
        <v>0</v>
      </c>
      <c r="AZ525" s="1141">
        <f t="shared" si="106"/>
        <v>0</v>
      </c>
      <c r="BA525" s="1149">
        <f t="shared" si="107"/>
        <v>0</v>
      </c>
      <c r="BB525" s="1141">
        <f t="shared" si="108"/>
        <v>0</v>
      </c>
    </row>
    <row r="526" spans="2:54" ht="14.65" customHeight="1">
      <c r="B526" s="911">
        <v>518</v>
      </c>
      <c r="C526" s="913" t="s">
        <v>3042</v>
      </c>
      <c r="D526" s="931" t="s">
        <v>150</v>
      </c>
      <c r="E526" s="928" t="s">
        <v>7</v>
      </c>
      <c r="F526" s="946"/>
      <c r="G526" s="946"/>
      <c r="H526" s="946"/>
      <c r="I526" s="946" t="s">
        <v>733</v>
      </c>
      <c r="J526" s="931">
        <v>1288</v>
      </c>
      <c r="K526" s="931"/>
      <c r="L526" s="931" t="s">
        <v>3544</v>
      </c>
      <c r="M526" s="931">
        <v>40</v>
      </c>
      <c r="N526" s="947"/>
      <c r="O526" s="931"/>
      <c r="P526" s="948"/>
      <c r="Q526" s="931"/>
      <c r="R526" s="906"/>
      <c r="S526" s="906"/>
      <c r="T526" s="946"/>
      <c r="U526" s="946"/>
      <c r="V526" s="946"/>
      <c r="W526" s="946"/>
      <c r="X526" s="946"/>
      <c r="Y526" s="949"/>
      <c r="Z526" s="954"/>
      <c r="AA526" s="931">
        <v>1000</v>
      </c>
      <c r="AB526" s="1313">
        <f t="shared" si="95"/>
        <v>1</v>
      </c>
      <c r="AC526" s="953"/>
      <c r="AD526" s="946"/>
      <c r="AE526" s="946"/>
      <c r="AF526" s="946"/>
      <c r="AG526" s="946"/>
      <c r="AH526" s="955"/>
      <c r="AI526" s="1271">
        <f>+VLOOKUP(C526,Itemizado_Piping!$C:$K,9,FALSE)</f>
        <v>2.573</v>
      </c>
      <c r="AJ526" s="1149">
        <v>0</v>
      </c>
      <c r="AK526" s="1150"/>
      <c r="AL526" s="1149">
        <f t="shared" si="96"/>
        <v>0</v>
      </c>
      <c r="AM526" s="1135">
        <f t="shared" si="97"/>
        <v>0</v>
      </c>
      <c r="AN526" s="1328">
        <f t="shared" si="98"/>
        <v>0</v>
      </c>
      <c r="AO526" s="1127"/>
      <c r="AP526" s="1318">
        <f t="shared" si="99"/>
        <v>0</v>
      </c>
      <c r="AQ526" s="1319"/>
      <c r="AR526" s="1139">
        <f t="shared" si="100"/>
        <v>0</v>
      </c>
      <c r="AS526" s="1325">
        <f t="shared" si="101"/>
        <v>0</v>
      </c>
      <c r="AT526" s="1325">
        <f t="shared" si="102"/>
        <v>0</v>
      </c>
      <c r="AU526" s="1325">
        <f t="shared" si="103"/>
        <v>0</v>
      </c>
      <c r="AV526" s="1141">
        <f t="shared" si="104"/>
        <v>0</v>
      </c>
      <c r="AW526" s="1329">
        <v>0</v>
      </c>
      <c r="AX526" s="1141">
        <v>0</v>
      </c>
      <c r="AY526" s="1149">
        <f t="shared" si="105"/>
        <v>0</v>
      </c>
      <c r="AZ526" s="1141">
        <f t="shared" si="106"/>
        <v>0</v>
      </c>
      <c r="BA526" s="1149">
        <f t="shared" si="107"/>
        <v>0</v>
      </c>
      <c r="BB526" s="1141">
        <f t="shared" si="108"/>
        <v>0</v>
      </c>
    </row>
    <row r="527" spans="2:54" ht="14.65" customHeight="1">
      <c r="B527" s="911">
        <v>519</v>
      </c>
      <c r="C527" s="913" t="s">
        <v>3463</v>
      </c>
      <c r="D527" s="931" t="s">
        <v>150</v>
      </c>
      <c r="E527" s="928" t="s">
        <v>7</v>
      </c>
      <c r="F527" s="946" t="s">
        <v>403</v>
      </c>
      <c r="G527" s="946"/>
      <c r="H527" s="946"/>
      <c r="I527" s="946" t="s">
        <v>735</v>
      </c>
      <c r="J527" s="931">
        <v>1289</v>
      </c>
      <c r="K527" s="931"/>
      <c r="L527" s="931" t="s">
        <v>103</v>
      </c>
      <c r="M527" s="931">
        <v>100</v>
      </c>
      <c r="N527" s="947" t="s">
        <v>179</v>
      </c>
      <c r="O527" s="931" t="s">
        <v>180</v>
      </c>
      <c r="P527" s="948" t="s">
        <v>155</v>
      </c>
      <c r="Q527" s="931" t="s">
        <v>71</v>
      </c>
      <c r="R527" s="906" t="s">
        <v>418</v>
      </c>
      <c r="S527" s="906" t="s">
        <v>736</v>
      </c>
      <c r="T527" s="946"/>
      <c r="U527" s="946">
        <v>220</v>
      </c>
      <c r="V527" s="946"/>
      <c r="W527" s="946"/>
      <c r="X527" s="946"/>
      <c r="Y527" s="949"/>
      <c r="Z527" s="954"/>
      <c r="AA527" s="931">
        <v>4000</v>
      </c>
      <c r="AB527" s="1313">
        <f t="shared" si="95"/>
        <v>4</v>
      </c>
      <c r="AC527" s="953">
        <v>4</v>
      </c>
      <c r="AD527" s="946">
        <v>4</v>
      </c>
      <c r="AE527" s="946">
        <v>4</v>
      </c>
      <c r="AF527" s="946">
        <v>2</v>
      </c>
      <c r="AG527" s="946">
        <v>4</v>
      </c>
      <c r="AH527" s="955">
        <v>4</v>
      </c>
      <c r="AI527" s="1271"/>
      <c r="AJ527" s="1149">
        <v>0.97499999999999998</v>
      </c>
      <c r="AK527" s="1150">
        <v>3.9</v>
      </c>
      <c r="AL527" s="1149">
        <f t="shared" si="96"/>
        <v>0</v>
      </c>
      <c r="AM527" s="1135">
        <f t="shared" si="97"/>
        <v>0</v>
      </c>
      <c r="AN527" s="1328">
        <f t="shared" si="98"/>
        <v>0.97499999999999998</v>
      </c>
      <c r="AO527" s="1127">
        <f>SUMPRODUCT(AC527:AH527,$AC$4:$AH$4)</f>
        <v>3.9</v>
      </c>
      <c r="AP527" s="1318">
        <f t="shared" si="99"/>
        <v>0</v>
      </c>
      <c r="AQ527" s="1319"/>
      <c r="AR527" s="1139">
        <f t="shared" si="100"/>
        <v>4</v>
      </c>
      <c r="AS527" s="1325">
        <f t="shared" si="101"/>
        <v>4</v>
      </c>
      <c r="AT527" s="1325">
        <f t="shared" si="102"/>
        <v>4</v>
      </c>
      <c r="AU527" s="1325">
        <f t="shared" si="103"/>
        <v>4</v>
      </c>
      <c r="AV527" s="1141">
        <f t="shared" si="104"/>
        <v>4</v>
      </c>
      <c r="AW527" s="1329">
        <v>0.9</v>
      </c>
      <c r="AX527" s="1141">
        <v>3.6</v>
      </c>
      <c r="AY527" s="1149">
        <f t="shared" si="105"/>
        <v>9.9999999999999978E-2</v>
      </c>
      <c r="AZ527" s="1141">
        <f t="shared" si="106"/>
        <v>0.39999999999999991</v>
      </c>
      <c r="BA527" s="1149">
        <f t="shared" si="107"/>
        <v>1</v>
      </c>
      <c r="BB527" s="1141">
        <f t="shared" si="108"/>
        <v>4</v>
      </c>
    </row>
    <row r="528" spans="2:54" ht="14.65" customHeight="1">
      <c r="B528" s="911">
        <v>520</v>
      </c>
      <c r="C528" s="913" t="s">
        <v>3463</v>
      </c>
      <c r="D528" s="931" t="s">
        <v>150</v>
      </c>
      <c r="E528" s="928" t="s">
        <v>7</v>
      </c>
      <c r="F528" s="946"/>
      <c r="G528" s="946"/>
      <c r="H528" s="946"/>
      <c r="I528" s="946" t="s">
        <v>735</v>
      </c>
      <c r="J528" s="931">
        <v>1289</v>
      </c>
      <c r="K528" s="931"/>
      <c r="L528" s="931" t="s">
        <v>3773</v>
      </c>
      <c r="M528" s="931"/>
      <c r="N528" s="947"/>
      <c r="O528" s="931"/>
      <c r="P528" s="948"/>
      <c r="Q528" s="931"/>
      <c r="R528" s="906"/>
      <c r="S528" s="906"/>
      <c r="T528" s="946"/>
      <c r="U528" s="946"/>
      <c r="V528" s="946"/>
      <c r="W528" s="946"/>
      <c r="X528" s="946"/>
      <c r="Y528" s="949"/>
      <c r="Z528" s="954"/>
      <c r="AA528" s="931">
        <v>1000</v>
      </c>
      <c r="AB528" s="1313">
        <f t="shared" si="95"/>
        <v>1</v>
      </c>
      <c r="AC528" s="953"/>
      <c r="AD528" s="946"/>
      <c r="AE528" s="946"/>
      <c r="AF528" s="946"/>
      <c r="AG528" s="946"/>
      <c r="AH528" s="955"/>
      <c r="AI528" s="1271"/>
      <c r="AJ528" s="1149">
        <v>0</v>
      </c>
      <c r="AK528" s="1150"/>
      <c r="AL528" s="1149">
        <f t="shared" si="96"/>
        <v>0</v>
      </c>
      <c r="AM528" s="1135">
        <f t="shared" si="97"/>
        <v>0</v>
      </c>
      <c r="AN528" s="1328">
        <f t="shared" si="98"/>
        <v>0</v>
      </c>
      <c r="AO528" s="1127"/>
      <c r="AP528" s="1318">
        <f t="shared" si="99"/>
        <v>0</v>
      </c>
      <c r="AQ528" s="1319"/>
      <c r="AR528" s="1139">
        <f t="shared" si="100"/>
        <v>0</v>
      </c>
      <c r="AS528" s="1325">
        <f t="shared" si="101"/>
        <v>0</v>
      </c>
      <c r="AT528" s="1325">
        <f t="shared" si="102"/>
        <v>0</v>
      </c>
      <c r="AU528" s="1325">
        <f t="shared" si="103"/>
        <v>0</v>
      </c>
      <c r="AV528" s="1141">
        <f t="shared" si="104"/>
        <v>0</v>
      </c>
      <c r="AW528" s="1329">
        <v>0</v>
      </c>
      <c r="AX528" s="1141">
        <v>0</v>
      </c>
      <c r="AY528" s="1149">
        <f t="shared" si="105"/>
        <v>0</v>
      </c>
      <c r="AZ528" s="1141">
        <f t="shared" si="106"/>
        <v>0</v>
      </c>
      <c r="BA528" s="1149">
        <f t="shared" si="107"/>
        <v>0</v>
      </c>
      <c r="BB528" s="1141">
        <f t="shared" si="108"/>
        <v>0</v>
      </c>
    </row>
    <row r="529" spans="2:54" ht="14.65" customHeight="1">
      <c r="B529" s="911">
        <v>521</v>
      </c>
      <c r="C529" s="913" t="s">
        <v>3042</v>
      </c>
      <c r="D529" s="931" t="s">
        <v>150</v>
      </c>
      <c r="E529" s="928" t="s">
        <v>7</v>
      </c>
      <c r="F529" s="946"/>
      <c r="G529" s="946"/>
      <c r="H529" s="946"/>
      <c r="I529" s="946" t="s">
        <v>735</v>
      </c>
      <c r="J529" s="931">
        <v>1289</v>
      </c>
      <c r="K529" s="931"/>
      <c r="L529" s="931" t="s">
        <v>3544</v>
      </c>
      <c r="M529" s="931">
        <v>40</v>
      </c>
      <c r="N529" s="947"/>
      <c r="O529" s="931"/>
      <c r="P529" s="948"/>
      <c r="Q529" s="931"/>
      <c r="R529" s="906"/>
      <c r="S529" s="906"/>
      <c r="T529" s="946"/>
      <c r="U529" s="946"/>
      <c r="V529" s="946"/>
      <c r="W529" s="946"/>
      <c r="X529" s="946"/>
      <c r="Y529" s="949"/>
      <c r="Z529" s="954"/>
      <c r="AA529" s="931">
        <v>1000</v>
      </c>
      <c r="AB529" s="1313">
        <f t="shared" si="95"/>
        <v>1</v>
      </c>
      <c r="AC529" s="953"/>
      <c r="AD529" s="946"/>
      <c r="AE529" s="946"/>
      <c r="AF529" s="946"/>
      <c r="AG529" s="946"/>
      <c r="AH529" s="955"/>
      <c r="AI529" s="1271">
        <f>+VLOOKUP(C529,Itemizado_Piping!$C:$K,9,FALSE)</f>
        <v>2.573</v>
      </c>
      <c r="AJ529" s="1149">
        <v>0</v>
      </c>
      <c r="AK529" s="1150"/>
      <c r="AL529" s="1149">
        <f t="shared" si="96"/>
        <v>0</v>
      </c>
      <c r="AM529" s="1135">
        <f t="shared" si="97"/>
        <v>0</v>
      </c>
      <c r="AN529" s="1328">
        <f t="shared" si="98"/>
        <v>0</v>
      </c>
      <c r="AO529" s="1127"/>
      <c r="AP529" s="1318">
        <f t="shared" si="99"/>
        <v>0</v>
      </c>
      <c r="AQ529" s="1319"/>
      <c r="AR529" s="1139">
        <f t="shared" si="100"/>
        <v>0</v>
      </c>
      <c r="AS529" s="1325">
        <f t="shared" si="101"/>
        <v>0</v>
      </c>
      <c r="AT529" s="1325">
        <f t="shared" si="102"/>
        <v>0</v>
      </c>
      <c r="AU529" s="1325">
        <f t="shared" si="103"/>
        <v>0</v>
      </c>
      <c r="AV529" s="1141">
        <f t="shared" si="104"/>
        <v>0</v>
      </c>
      <c r="AW529" s="1329">
        <v>0</v>
      </c>
      <c r="AX529" s="1141">
        <v>0</v>
      </c>
      <c r="AY529" s="1149">
        <f t="shared" si="105"/>
        <v>0</v>
      </c>
      <c r="AZ529" s="1141">
        <f t="shared" si="106"/>
        <v>0</v>
      </c>
      <c r="BA529" s="1149">
        <f t="shared" si="107"/>
        <v>0</v>
      </c>
      <c r="BB529" s="1141">
        <f t="shared" si="108"/>
        <v>0</v>
      </c>
    </row>
    <row r="530" spans="2:54" ht="14.65" customHeight="1">
      <c r="B530" s="911">
        <v>522</v>
      </c>
      <c r="C530" s="913" t="s">
        <v>3463</v>
      </c>
      <c r="D530" s="931" t="s">
        <v>150</v>
      </c>
      <c r="E530" s="928" t="s">
        <v>7</v>
      </c>
      <c r="F530" s="946" t="s">
        <v>403</v>
      </c>
      <c r="G530" s="946"/>
      <c r="H530" s="946"/>
      <c r="I530" s="946" t="s">
        <v>737</v>
      </c>
      <c r="J530" s="931">
        <v>1290</v>
      </c>
      <c r="K530" s="931"/>
      <c r="L530" s="931" t="s">
        <v>103</v>
      </c>
      <c r="M530" s="931">
        <v>100</v>
      </c>
      <c r="N530" s="947" t="s">
        <v>179</v>
      </c>
      <c r="O530" s="931" t="s">
        <v>180</v>
      </c>
      <c r="P530" s="948" t="s">
        <v>155</v>
      </c>
      <c r="Q530" s="931" t="s">
        <v>71</v>
      </c>
      <c r="R530" s="906" t="s">
        <v>418</v>
      </c>
      <c r="S530" s="906" t="s">
        <v>738</v>
      </c>
      <c r="T530" s="946"/>
      <c r="U530" s="946">
        <v>220</v>
      </c>
      <c r="V530" s="946"/>
      <c r="W530" s="946"/>
      <c r="X530" s="946"/>
      <c r="Y530" s="949"/>
      <c r="Z530" s="954"/>
      <c r="AA530" s="931">
        <v>4000</v>
      </c>
      <c r="AB530" s="1313">
        <f t="shared" si="95"/>
        <v>4</v>
      </c>
      <c r="AC530" s="953">
        <v>4</v>
      </c>
      <c r="AD530" s="946">
        <v>4</v>
      </c>
      <c r="AE530" s="946">
        <v>4</v>
      </c>
      <c r="AF530" s="946">
        <v>2</v>
      </c>
      <c r="AG530" s="946">
        <v>4</v>
      </c>
      <c r="AH530" s="955">
        <v>4</v>
      </c>
      <c r="AI530" s="1271"/>
      <c r="AJ530" s="1149">
        <v>0.97499999999999998</v>
      </c>
      <c r="AK530" s="1150">
        <v>3.9</v>
      </c>
      <c r="AL530" s="1149">
        <f t="shared" si="96"/>
        <v>0</v>
      </c>
      <c r="AM530" s="1135">
        <f t="shared" si="97"/>
        <v>0</v>
      </c>
      <c r="AN530" s="1328">
        <f t="shared" si="98"/>
        <v>0.97499999999999998</v>
      </c>
      <c r="AO530" s="1127">
        <f>SUMPRODUCT(AC530:AH530,$AC$4:$AH$4)</f>
        <v>3.9</v>
      </c>
      <c r="AP530" s="1318">
        <f t="shared" si="99"/>
        <v>0</v>
      </c>
      <c r="AQ530" s="1319"/>
      <c r="AR530" s="1139">
        <f t="shared" si="100"/>
        <v>4</v>
      </c>
      <c r="AS530" s="1325">
        <f t="shared" si="101"/>
        <v>4</v>
      </c>
      <c r="AT530" s="1325">
        <f t="shared" si="102"/>
        <v>4</v>
      </c>
      <c r="AU530" s="1325">
        <f t="shared" si="103"/>
        <v>4</v>
      </c>
      <c r="AV530" s="1141">
        <f t="shared" si="104"/>
        <v>4</v>
      </c>
      <c r="AW530" s="1329">
        <v>0.9</v>
      </c>
      <c r="AX530" s="1141">
        <v>3.6</v>
      </c>
      <c r="AY530" s="1149">
        <f t="shared" si="105"/>
        <v>9.9999999999999978E-2</v>
      </c>
      <c r="AZ530" s="1141">
        <f t="shared" si="106"/>
        <v>0.39999999999999991</v>
      </c>
      <c r="BA530" s="1149">
        <f t="shared" si="107"/>
        <v>1</v>
      </c>
      <c r="BB530" s="1141">
        <f t="shared" si="108"/>
        <v>4</v>
      </c>
    </row>
    <row r="531" spans="2:54" ht="14.65" customHeight="1">
      <c r="B531" s="911">
        <v>523</v>
      </c>
      <c r="C531" s="913" t="s">
        <v>3463</v>
      </c>
      <c r="D531" s="931" t="s">
        <v>150</v>
      </c>
      <c r="E531" s="928" t="s">
        <v>7</v>
      </c>
      <c r="F531" s="946" t="s">
        <v>403</v>
      </c>
      <c r="G531" s="946"/>
      <c r="H531" s="946"/>
      <c r="I531" s="946" t="s">
        <v>737</v>
      </c>
      <c r="J531" s="931">
        <v>1290</v>
      </c>
      <c r="K531" s="931"/>
      <c r="L531" s="931" t="s">
        <v>3773</v>
      </c>
      <c r="M531" s="931"/>
      <c r="N531" s="947" t="s">
        <v>179</v>
      </c>
      <c r="O531" s="931" t="s">
        <v>180</v>
      </c>
      <c r="P531" s="948" t="s">
        <v>155</v>
      </c>
      <c r="Q531" s="931" t="s">
        <v>71</v>
      </c>
      <c r="R531" s="906" t="s">
        <v>418</v>
      </c>
      <c r="S531" s="906" t="s">
        <v>738</v>
      </c>
      <c r="T531" s="946"/>
      <c r="U531" s="946">
        <v>220</v>
      </c>
      <c r="V531" s="946"/>
      <c r="W531" s="946"/>
      <c r="X531" s="946"/>
      <c r="Y531" s="949"/>
      <c r="Z531" s="954"/>
      <c r="AA531" s="931">
        <v>1000</v>
      </c>
      <c r="AB531" s="1313">
        <f t="shared" si="95"/>
        <v>1</v>
      </c>
      <c r="AC531" s="953"/>
      <c r="AD531" s="946"/>
      <c r="AE531" s="946"/>
      <c r="AF531" s="946"/>
      <c r="AG531" s="946"/>
      <c r="AH531" s="955"/>
      <c r="AI531" s="1271"/>
      <c r="AJ531" s="1149">
        <v>0</v>
      </c>
      <c r="AK531" s="1150">
        <v>0</v>
      </c>
      <c r="AL531" s="1149">
        <f t="shared" si="96"/>
        <v>0</v>
      </c>
      <c r="AM531" s="1135">
        <f t="shared" si="97"/>
        <v>0</v>
      </c>
      <c r="AN531" s="1328">
        <f t="shared" si="98"/>
        <v>0</v>
      </c>
      <c r="AO531" s="1127">
        <f>SUMPRODUCT(AC531:AH531,$AC$4:$AH$4)</f>
        <v>0</v>
      </c>
      <c r="AP531" s="1318">
        <f t="shared" si="99"/>
        <v>0</v>
      </c>
      <c r="AQ531" s="1319"/>
      <c r="AR531" s="1139">
        <f t="shared" si="100"/>
        <v>0</v>
      </c>
      <c r="AS531" s="1325">
        <f t="shared" si="101"/>
        <v>0</v>
      </c>
      <c r="AT531" s="1325">
        <f t="shared" si="102"/>
        <v>0</v>
      </c>
      <c r="AU531" s="1325">
        <f t="shared" si="103"/>
        <v>0</v>
      </c>
      <c r="AV531" s="1141">
        <f t="shared" si="104"/>
        <v>0</v>
      </c>
      <c r="AW531" s="1329">
        <v>0</v>
      </c>
      <c r="AX531" s="1141">
        <v>0</v>
      </c>
      <c r="AY531" s="1149">
        <f t="shared" si="105"/>
        <v>0</v>
      </c>
      <c r="AZ531" s="1141">
        <f t="shared" si="106"/>
        <v>0</v>
      </c>
      <c r="BA531" s="1149">
        <f t="shared" si="107"/>
        <v>0</v>
      </c>
      <c r="BB531" s="1141">
        <f t="shared" si="108"/>
        <v>0</v>
      </c>
    </row>
    <row r="532" spans="2:54" ht="14.65" customHeight="1">
      <c r="B532" s="911">
        <v>524</v>
      </c>
      <c r="C532" s="913" t="s">
        <v>3042</v>
      </c>
      <c r="D532" s="931" t="s">
        <v>150</v>
      </c>
      <c r="E532" s="928" t="s">
        <v>7</v>
      </c>
      <c r="F532" s="946" t="s">
        <v>403</v>
      </c>
      <c r="G532" s="946"/>
      <c r="H532" s="946"/>
      <c r="I532" s="946" t="s">
        <v>737</v>
      </c>
      <c r="J532" s="931">
        <v>1290</v>
      </c>
      <c r="K532" s="931"/>
      <c r="L532" s="931" t="s">
        <v>3544</v>
      </c>
      <c r="M532" s="931">
        <v>40</v>
      </c>
      <c r="N532" s="947" t="s">
        <v>179</v>
      </c>
      <c r="O532" s="931" t="s">
        <v>180</v>
      </c>
      <c r="P532" s="948" t="s">
        <v>155</v>
      </c>
      <c r="Q532" s="931" t="s">
        <v>71</v>
      </c>
      <c r="R532" s="906" t="s">
        <v>418</v>
      </c>
      <c r="S532" s="906" t="s">
        <v>738</v>
      </c>
      <c r="T532" s="946"/>
      <c r="U532" s="946">
        <v>220</v>
      </c>
      <c r="V532" s="946"/>
      <c r="W532" s="946"/>
      <c r="X532" s="946"/>
      <c r="Y532" s="949"/>
      <c r="Z532" s="954"/>
      <c r="AA532" s="931">
        <v>1000</v>
      </c>
      <c r="AB532" s="1313">
        <f t="shared" si="95"/>
        <v>1</v>
      </c>
      <c r="AC532" s="953"/>
      <c r="AD532" s="946"/>
      <c r="AE532" s="946"/>
      <c r="AF532" s="946"/>
      <c r="AG532" s="946"/>
      <c r="AH532" s="955"/>
      <c r="AI532" s="1271">
        <f>+VLOOKUP(C532,Itemizado_Piping!$C:$K,9,FALSE)</f>
        <v>2.573</v>
      </c>
      <c r="AJ532" s="1149">
        <v>0</v>
      </c>
      <c r="AK532" s="1150">
        <v>0</v>
      </c>
      <c r="AL532" s="1149">
        <f t="shared" si="96"/>
        <v>0</v>
      </c>
      <c r="AM532" s="1135">
        <f t="shared" si="97"/>
        <v>0</v>
      </c>
      <c r="AN532" s="1328">
        <f t="shared" si="98"/>
        <v>0</v>
      </c>
      <c r="AO532" s="1127">
        <f>SUMPRODUCT(AC532:AH532,$AC$4:$AH$4)</f>
        <v>0</v>
      </c>
      <c r="AP532" s="1318">
        <f t="shared" si="99"/>
        <v>0</v>
      </c>
      <c r="AQ532" s="1319"/>
      <c r="AR532" s="1139">
        <f t="shared" si="100"/>
        <v>0</v>
      </c>
      <c r="AS532" s="1325">
        <f t="shared" si="101"/>
        <v>0</v>
      </c>
      <c r="AT532" s="1325">
        <f t="shared" si="102"/>
        <v>0</v>
      </c>
      <c r="AU532" s="1325">
        <f t="shared" si="103"/>
        <v>0</v>
      </c>
      <c r="AV532" s="1141">
        <f t="shared" si="104"/>
        <v>0</v>
      </c>
      <c r="AW532" s="1329">
        <v>0</v>
      </c>
      <c r="AX532" s="1141">
        <v>0</v>
      </c>
      <c r="AY532" s="1149">
        <f t="shared" si="105"/>
        <v>0</v>
      </c>
      <c r="AZ532" s="1141">
        <f t="shared" si="106"/>
        <v>0</v>
      </c>
      <c r="BA532" s="1149">
        <f t="shared" si="107"/>
        <v>0</v>
      </c>
      <c r="BB532" s="1141">
        <f t="shared" si="108"/>
        <v>0</v>
      </c>
    </row>
    <row r="533" spans="2:54" ht="14.65" customHeight="1">
      <c r="B533" s="911">
        <v>525</v>
      </c>
      <c r="C533" s="913" t="s">
        <v>3463</v>
      </c>
      <c r="D533" s="931" t="s">
        <v>150</v>
      </c>
      <c r="E533" s="928" t="s">
        <v>7</v>
      </c>
      <c r="F533" s="946" t="s">
        <v>403</v>
      </c>
      <c r="G533" s="946"/>
      <c r="H533" s="946"/>
      <c r="I533" s="946" t="s">
        <v>739</v>
      </c>
      <c r="J533" s="931">
        <v>1291</v>
      </c>
      <c r="K533" s="931"/>
      <c r="L533" s="931" t="s">
        <v>103</v>
      </c>
      <c r="M533" s="931">
        <v>100</v>
      </c>
      <c r="N533" s="947" t="s">
        <v>179</v>
      </c>
      <c r="O533" s="931" t="s">
        <v>180</v>
      </c>
      <c r="P533" s="948" t="s">
        <v>155</v>
      </c>
      <c r="Q533" s="931" t="s">
        <v>71</v>
      </c>
      <c r="R533" s="906" t="s">
        <v>418</v>
      </c>
      <c r="S533" s="906" t="s">
        <v>740</v>
      </c>
      <c r="T533" s="946"/>
      <c r="U533" s="946">
        <v>220</v>
      </c>
      <c r="V533" s="946"/>
      <c r="W533" s="946"/>
      <c r="X533" s="946"/>
      <c r="Y533" s="949"/>
      <c r="Z533" s="954"/>
      <c r="AA533" s="931">
        <v>4000</v>
      </c>
      <c r="AB533" s="1313">
        <f t="shared" si="95"/>
        <v>4</v>
      </c>
      <c r="AC533" s="953">
        <v>4</v>
      </c>
      <c r="AD533" s="946">
        <v>4</v>
      </c>
      <c r="AE533" s="946">
        <v>4</v>
      </c>
      <c r="AF533" s="946">
        <v>2</v>
      </c>
      <c r="AG533" s="946">
        <v>4</v>
      </c>
      <c r="AH533" s="955">
        <v>4</v>
      </c>
      <c r="AI533" s="1271"/>
      <c r="AJ533" s="1149">
        <v>0.97499999999999998</v>
      </c>
      <c r="AK533" s="1150">
        <v>3.9</v>
      </c>
      <c r="AL533" s="1149">
        <f t="shared" si="96"/>
        <v>0</v>
      </c>
      <c r="AM533" s="1135">
        <f t="shared" si="97"/>
        <v>0</v>
      </c>
      <c r="AN533" s="1328">
        <f t="shared" si="98"/>
        <v>0.97499999999999998</v>
      </c>
      <c r="AO533" s="1127">
        <f>SUMPRODUCT(AC533:AH533,$AC$4:$AH$4)</f>
        <v>3.9</v>
      </c>
      <c r="AP533" s="1318">
        <f t="shared" si="99"/>
        <v>0</v>
      </c>
      <c r="AQ533" s="1319"/>
      <c r="AR533" s="1139">
        <f t="shared" si="100"/>
        <v>4</v>
      </c>
      <c r="AS533" s="1325">
        <f t="shared" si="101"/>
        <v>4</v>
      </c>
      <c r="AT533" s="1325">
        <f t="shared" si="102"/>
        <v>4</v>
      </c>
      <c r="AU533" s="1325">
        <f t="shared" si="103"/>
        <v>4</v>
      </c>
      <c r="AV533" s="1141">
        <f t="shared" si="104"/>
        <v>4</v>
      </c>
      <c r="AW533" s="1329">
        <v>0.9</v>
      </c>
      <c r="AX533" s="1141">
        <v>3.6</v>
      </c>
      <c r="AY533" s="1149">
        <f t="shared" si="105"/>
        <v>9.9999999999999978E-2</v>
      </c>
      <c r="AZ533" s="1141">
        <f t="shared" si="106"/>
        <v>0.39999999999999991</v>
      </c>
      <c r="BA533" s="1149">
        <f t="shared" si="107"/>
        <v>1</v>
      </c>
      <c r="BB533" s="1141">
        <f t="shared" si="108"/>
        <v>4</v>
      </c>
    </row>
    <row r="534" spans="2:54" ht="14.65" customHeight="1">
      <c r="B534" s="911">
        <v>526</v>
      </c>
      <c r="C534" s="913" t="s">
        <v>3463</v>
      </c>
      <c r="D534" s="931" t="s">
        <v>150</v>
      </c>
      <c r="E534" s="928" t="s">
        <v>7</v>
      </c>
      <c r="F534" s="946"/>
      <c r="G534" s="946"/>
      <c r="H534" s="946"/>
      <c r="I534" s="946" t="s">
        <v>739</v>
      </c>
      <c r="J534" s="931">
        <v>1291</v>
      </c>
      <c r="K534" s="931"/>
      <c r="L534" s="931" t="s">
        <v>3773</v>
      </c>
      <c r="M534" s="931"/>
      <c r="N534" s="947"/>
      <c r="O534" s="931"/>
      <c r="P534" s="948"/>
      <c r="Q534" s="931"/>
      <c r="R534" s="906"/>
      <c r="S534" s="906"/>
      <c r="T534" s="946"/>
      <c r="U534" s="946"/>
      <c r="V534" s="946"/>
      <c r="W534" s="946"/>
      <c r="X534" s="946"/>
      <c r="Y534" s="949"/>
      <c r="Z534" s="954"/>
      <c r="AA534" s="931">
        <v>1000</v>
      </c>
      <c r="AB534" s="1313">
        <f t="shared" si="95"/>
        <v>1</v>
      </c>
      <c r="AC534" s="953"/>
      <c r="AD534" s="946"/>
      <c r="AE534" s="946"/>
      <c r="AF534" s="946"/>
      <c r="AG534" s="946"/>
      <c r="AH534" s="955"/>
      <c r="AI534" s="1271"/>
      <c r="AJ534" s="1149">
        <v>0</v>
      </c>
      <c r="AK534" s="1150"/>
      <c r="AL534" s="1149">
        <f t="shared" si="96"/>
        <v>0</v>
      </c>
      <c r="AM534" s="1135">
        <f t="shared" si="97"/>
        <v>0</v>
      </c>
      <c r="AN534" s="1328">
        <f t="shared" si="98"/>
        <v>0</v>
      </c>
      <c r="AO534" s="1127"/>
      <c r="AP534" s="1318">
        <f t="shared" si="99"/>
        <v>0</v>
      </c>
      <c r="AQ534" s="1319"/>
      <c r="AR534" s="1139">
        <f t="shared" si="100"/>
        <v>0</v>
      </c>
      <c r="AS534" s="1325">
        <f t="shared" si="101"/>
        <v>0</v>
      </c>
      <c r="AT534" s="1325">
        <f t="shared" si="102"/>
        <v>0</v>
      </c>
      <c r="AU534" s="1325">
        <f t="shared" si="103"/>
        <v>0</v>
      </c>
      <c r="AV534" s="1141">
        <f t="shared" si="104"/>
        <v>0</v>
      </c>
      <c r="AW534" s="1329">
        <v>0</v>
      </c>
      <c r="AX534" s="1141">
        <v>0</v>
      </c>
      <c r="AY534" s="1149">
        <f t="shared" si="105"/>
        <v>0</v>
      </c>
      <c r="AZ534" s="1141">
        <f t="shared" si="106"/>
        <v>0</v>
      </c>
      <c r="BA534" s="1149">
        <f t="shared" si="107"/>
        <v>0</v>
      </c>
      <c r="BB534" s="1141">
        <f t="shared" si="108"/>
        <v>0</v>
      </c>
    </row>
    <row r="535" spans="2:54" ht="14.65" customHeight="1">
      <c r="B535" s="911">
        <v>527</v>
      </c>
      <c r="C535" s="913" t="s">
        <v>3042</v>
      </c>
      <c r="D535" s="931" t="s">
        <v>150</v>
      </c>
      <c r="E535" s="928" t="s">
        <v>7</v>
      </c>
      <c r="F535" s="946"/>
      <c r="G535" s="946"/>
      <c r="H535" s="946"/>
      <c r="I535" s="946" t="s">
        <v>739</v>
      </c>
      <c r="J535" s="931">
        <v>1291</v>
      </c>
      <c r="K535" s="931"/>
      <c r="L535" s="931" t="s">
        <v>3544</v>
      </c>
      <c r="M535" s="931">
        <v>40</v>
      </c>
      <c r="N535" s="947"/>
      <c r="O535" s="931"/>
      <c r="P535" s="948"/>
      <c r="Q535" s="931"/>
      <c r="R535" s="906"/>
      <c r="S535" s="906"/>
      <c r="T535" s="946"/>
      <c r="U535" s="946"/>
      <c r="V535" s="946"/>
      <c r="W535" s="946"/>
      <c r="X535" s="946"/>
      <c r="Y535" s="949"/>
      <c r="Z535" s="954"/>
      <c r="AA535" s="931">
        <v>1000</v>
      </c>
      <c r="AB535" s="1313">
        <f t="shared" si="95"/>
        <v>1</v>
      </c>
      <c r="AC535" s="953"/>
      <c r="AD535" s="946"/>
      <c r="AE535" s="946"/>
      <c r="AF535" s="946"/>
      <c r="AG535" s="946"/>
      <c r="AH535" s="955"/>
      <c r="AI535" s="1271">
        <f>+VLOOKUP(C535,Itemizado_Piping!$C:$K,9,FALSE)</f>
        <v>2.573</v>
      </c>
      <c r="AJ535" s="1149">
        <v>0</v>
      </c>
      <c r="AK535" s="1150"/>
      <c r="AL535" s="1149">
        <f t="shared" si="96"/>
        <v>0</v>
      </c>
      <c r="AM535" s="1135">
        <f t="shared" si="97"/>
        <v>0</v>
      </c>
      <c r="AN535" s="1328">
        <f t="shared" si="98"/>
        <v>0</v>
      </c>
      <c r="AO535" s="1127"/>
      <c r="AP535" s="1318">
        <f t="shared" si="99"/>
        <v>0</v>
      </c>
      <c r="AQ535" s="1319"/>
      <c r="AR535" s="1139">
        <f t="shared" si="100"/>
        <v>0</v>
      </c>
      <c r="AS535" s="1325">
        <f t="shared" si="101"/>
        <v>0</v>
      </c>
      <c r="AT535" s="1325">
        <f t="shared" si="102"/>
        <v>0</v>
      </c>
      <c r="AU535" s="1325">
        <f t="shared" si="103"/>
        <v>0</v>
      </c>
      <c r="AV535" s="1141">
        <f t="shared" si="104"/>
        <v>0</v>
      </c>
      <c r="AW535" s="1329">
        <v>0</v>
      </c>
      <c r="AX535" s="1141">
        <v>0</v>
      </c>
      <c r="AY535" s="1149">
        <f t="shared" si="105"/>
        <v>0</v>
      </c>
      <c r="AZ535" s="1141">
        <f t="shared" si="106"/>
        <v>0</v>
      </c>
      <c r="BA535" s="1149">
        <f t="shared" si="107"/>
        <v>0</v>
      </c>
      <c r="BB535" s="1141">
        <f t="shared" si="108"/>
        <v>0</v>
      </c>
    </row>
    <row r="536" spans="2:54" ht="14.65" customHeight="1">
      <c r="B536" s="911">
        <v>528</v>
      </c>
      <c r="C536" s="913" t="s">
        <v>3463</v>
      </c>
      <c r="D536" s="931" t="s">
        <v>150</v>
      </c>
      <c r="E536" s="928" t="s">
        <v>7</v>
      </c>
      <c r="F536" s="946" t="s">
        <v>403</v>
      </c>
      <c r="G536" s="946"/>
      <c r="H536" s="946"/>
      <c r="I536" s="946" t="s">
        <v>741</v>
      </c>
      <c r="J536" s="931">
        <v>1292</v>
      </c>
      <c r="K536" s="931"/>
      <c r="L536" s="931" t="s">
        <v>103</v>
      </c>
      <c r="M536" s="931">
        <v>100</v>
      </c>
      <c r="N536" s="947" t="s">
        <v>179</v>
      </c>
      <c r="O536" s="931" t="s">
        <v>180</v>
      </c>
      <c r="P536" s="948" t="s">
        <v>155</v>
      </c>
      <c r="Q536" s="931" t="s">
        <v>71</v>
      </c>
      <c r="R536" s="906" t="s">
        <v>418</v>
      </c>
      <c r="S536" s="906" t="s">
        <v>742</v>
      </c>
      <c r="T536" s="946"/>
      <c r="U536" s="946">
        <v>220</v>
      </c>
      <c r="V536" s="946"/>
      <c r="W536" s="946"/>
      <c r="X536" s="946"/>
      <c r="Y536" s="949"/>
      <c r="Z536" s="954"/>
      <c r="AA536" s="931">
        <v>4000</v>
      </c>
      <c r="AB536" s="1313">
        <f t="shared" si="95"/>
        <v>4</v>
      </c>
      <c r="AC536" s="953">
        <v>4</v>
      </c>
      <c r="AD536" s="946">
        <v>4</v>
      </c>
      <c r="AE536" s="946">
        <v>4</v>
      </c>
      <c r="AF536" s="946">
        <v>2</v>
      </c>
      <c r="AG536" s="946">
        <v>4</v>
      </c>
      <c r="AH536" s="955">
        <v>4</v>
      </c>
      <c r="AI536" s="1271"/>
      <c r="AJ536" s="1149">
        <v>0.97499999999999998</v>
      </c>
      <c r="AK536" s="1150">
        <v>3.9</v>
      </c>
      <c r="AL536" s="1149">
        <f t="shared" si="96"/>
        <v>0</v>
      </c>
      <c r="AM536" s="1135">
        <f t="shared" si="97"/>
        <v>0</v>
      </c>
      <c r="AN536" s="1328">
        <f t="shared" si="98"/>
        <v>0.97499999999999998</v>
      </c>
      <c r="AO536" s="1127">
        <f t="shared" ref="AO536:AO566" si="109">SUMPRODUCT(AC536:AH536,$AC$4:$AH$4)</f>
        <v>3.9</v>
      </c>
      <c r="AP536" s="1318">
        <f t="shared" si="99"/>
        <v>0</v>
      </c>
      <c r="AQ536" s="1319"/>
      <c r="AR536" s="1139">
        <f t="shared" si="100"/>
        <v>4</v>
      </c>
      <c r="AS536" s="1325">
        <f t="shared" si="101"/>
        <v>4</v>
      </c>
      <c r="AT536" s="1325">
        <f t="shared" si="102"/>
        <v>4</v>
      </c>
      <c r="AU536" s="1325">
        <f t="shared" si="103"/>
        <v>4</v>
      </c>
      <c r="AV536" s="1141">
        <f t="shared" si="104"/>
        <v>4</v>
      </c>
      <c r="AW536" s="1329">
        <v>0.9</v>
      </c>
      <c r="AX536" s="1141">
        <v>3.6</v>
      </c>
      <c r="AY536" s="1149">
        <f t="shared" si="105"/>
        <v>9.9999999999999978E-2</v>
      </c>
      <c r="AZ536" s="1141">
        <f t="shared" si="106"/>
        <v>0.39999999999999991</v>
      </c>
      <c r="BA536" s="1149">
        <f t="shared" si="107"/>
        <v>1</v>
      </c>
      <c r="BB536" s="1141">
        <f t="shared" si="108"/>
        <v>4</v>
      </c>
    </row>
    <row r="537" spans="2:54" ht="14.65" customHeight="1">
      <c r="B537" s="911">
        <v>529</v>
      </c>
      <c r="C537" s="913" t="s">
        <v>3463</v>
      </c>
      <c r="D537" s="931" t="s">
        <v>150</v>
      </c>
      <c r="E537" s="928" t="s">
        <v>7</v>
      </c>
      <c r="F537" s="946" t="s">
        <v>403</v>
      </c>
      <c r="G537" s="946"/>
      <c r="H537" s="946"/>
      <c r="I537" s="946" t="s">
        <v>741</v>
      </c>
      <c r="J537" s="931">
        <v>1292</v>
      </c>
      <c r="K537" s="931"/>
      <c r="L537" s="931" t="s">
        <v>3773</v>
      </c>
      <c r="M537" s="931"/>
      <c r="N537" s="947" t="s">
        <v>179</v>
      </c>
      <c r="O537" s="931" t="s">
        <v>180</v>
      </c>
      <c r="P537" s="948" t="s">
        <v>155</v>
      </c>
      <c r="Q537" s="931" t="s">
        <v>71</v>
      </c>
      <c r="R537" s="906" t="s">
        <v>418</v>
      </c>
      <c r="S537" s="906" t="s">
        <v>742</v>
      </c>
      <c r="T537" s="946"/>
      <c r="U537" s="946">
        <v>220</v>
      </c>
      <c r="V537" s="946"/>
      <c r="W537" s="946"/>
      <c r="X537" s="946"/>
      <c r="Y537" s="949"/>
      <c r="Z537" s="954"/>
      <c r="AA537" s="931">
        <v>1000</v>
      </c>
      <c r="AB537" s="1313">
        <f t="shared" si="95"/>
        <v>1</v>
      </c>
      <c r="AC537" s="953"/>
      <c r="AD537" s="946"/>
      <c r="AE537" s="946"/>
      <c r="AF537" s="946"/>
      <c r="AG537" s="946"/>
      <c r="AH537" s="955"/>
      <c r="AI537" s="1271"/>
      <c r="AJ537" s="1149">
        <v>0</v>
      </c>
      <c r="AK537" s="1150">
        <v>0</v>
      </c>
      <c r="AL537" s="1149">
        <f t="shared" si="96"/>
        <v>0</v>
      </c>
      <c r="AM537" s="1135">
        <f t="shared" si="97"/>
        <v>0</v>
      </c>
      <c r="AN537" s="1328">
        <f t="shared" si="98"/>
        <v>0</v>
      </c>
      <c r="AO537" s="1127">
        <f t="shared" si="109"/>
        <v>0</v>
      </c>
      <c r="AP537" s="1318">
        <f t="shared" si="99"/>
        <v>0</v>
      </c>
      <c r="AQ537" s="1319"/>
      <c r="AR537" s="1139">
        <f t="shared" si="100"/>
        <v>0</v>
      </c>
      <c r="AS537" s="1325">
        <f t="shared" si="101"/>
        <v>0</v>
      </c>
      <c r="AT537" s="1325">
        <f t="shared" si="102"/>
        <v>0</v>
      </c>
      <c r="AU537" s="1325">
        <f t="shared" si="103"/>
        <v>0</v>
      </c>
      <c r="AV537" s="1141">
        <f t="shared" si="104"/>
        <v>0</v>
      </c>
      <c r="AW537" s="1329">
        <v>0</v>
      </c>
      <c r="AX537" s="1141">
        <v>0</v>
      </c>
      <c r="AY537" s="1149">
        <f t="shared" si="105"/>
        <v>0</v>
      </c>
      <c r="AZ537" s="1141">
        <f t="shared" si="106"/>
        <v>0</v>
      </c>
      <c r="BA537" s="1149">
        <f t="shared" si="107"/>
        <v>0</v>
      </c>
      <c r="BB537" s="1141">
        <f t="shared" si="108"/>
        <v>0</v>
      </c>
    </row>
    <row r="538" spans="2:54" ht="14.65" customHeight="1">
      <c r="B538" s="911">
        <v>530</v>
      </c>
      <c r="C538" s="913" t="s">
        <v>3042</v>
      </c>
      <c r="D538" s="931" t="s">
        <v>150</v>
      </c>
      <c r="E538" s="928" t="s">
        <v>7</v>
      </c>
      <c r="F538" s="946" t="s">
        <v>403</v>
      </c>
      <c r="G538" s="946"/>
      <c r="H538" s="946"/>
      <c r="I538" s="946" t="s">
        <v>741</v>
      </c>
      <c r="J538" s="931">
        <v>1292</v>
      </c>
      <c r="K538" s="931"/>
      <c r="L538" s="931" t="s">
        <v>3544</v>
      </c>
      <c r="M538" s="931">
        <v>40</v>
      </c>
      <c r="N538" s="947" t="s">
        <v>179</v>
      </c>
      <c r="O538" s="931" t="s">
        <v>180</v>
      </c>
      <c r="P538" s="948" t="s">
        <v>155</v>
      </c>
      <c r="Q538" s="931" t="s">
        <v>71</v>
      </c>
      <c r="R538" s="906" t="s">
        <v>418</v>
      </c>
      <c r="S538" s="906" t="s">
        <v>742</v>
      </c>
      <c r="T538" s="946"/>
      <c r="U538" s="946">
        <v>220</v>
      </c>
      <c r="V538" s="946"/>
      <c r="W538" s="946"/>
      <c r="X538" s="946"/>
      <c r="Y538" s="949"/>
      <c r="Z538" s="954"/>
      <c r="AA538" s="931">
        <v>1000</v>
      </c>
      <c r="AB538" s="1313">
        <f t="shared" si="95"/>
        <v>1</v>
      </c>
      <c r="AC538" s="953"/>
      <c r="AD538" s="946"/>
      <c r="AE538" s="946"/>
      <c r="AF538" s="946"/>
      <c r="AG538" s="946"/>
      <c r="AH538" s="955"/>
      <c r="AI538" s="1271">
        <f>+VLOOKUP(C538,Itemizado_Piping!$C:$K,9,FALSE)</f>
        <v>2.573</v>
      </c>
      <c r="AJ538" s="1149">
        <v>0</v>
      </c>
      <c r="AK538" s="1150">
        <v>0</v>
      </c>
      <c r="AL538" s="1149">
        <f t="shared" si="96"/>
        <v>0</v>
      </c>
      <c r="AM538" s="1135">
        <f t="shared" si="97"/>
        <v>0</v>
      </c>
      <c r="AN538" s="1328">
        <f t="shared" si="98"/>
        <v>0</v>
      </c>
      <c r="AO538" s="1127">
        <f t="shared" si="109"/>
        <v>0</v>
      </c>
      <c r="AP538" s="1318">
        <f t="shared" si="99"/>
        <v>0</v>
      </c>
      <c r="AQ538" s="1319"/>
      <c r="AR538" s="1139">
        <f t="shared" si="100"/>
        <v>0</v>
      </c>
      <c r="AS538" s="1325">
        <f t="shared" si="101"/>
        <v>0</v>
      </c>
      <c r="AT538" s="1325">
        <f t="shared" si="102"/>
        <v>0</v>
      </c>
      <c r="AU538" s="1325">
        <f t="shared" si="103"/>
        <v>0</v>
      </c>
      <c r="AV538" s="1141">
        <f t="shared" si="104"/>
        <v>0</v>
      </c>
      <c r="AW538" s="1329">
        <v>0</v>
      </c>
      <c r="AX538" s="1141">
        <v>0</v>
      </c>
      <c r="AY538" s="1149">
        <f t="shared" si="105"/>
        <v>0</v>
      </c>
      <c r="AZ538" s="1141">
        <f t="shared" si="106"/>
        <v>0</v>
      </c>
      <c r="BA538" s="1149">
        <f t="shared" si="107"/>
        <v>0</v>
      </c>
      <c r="BB538" s="1141">
        <f t="shared" si="108"/>
        <v>0</v>
      </c>
    </row>
    <row r="539" spans="2:54" ht="14.65" customHeight="1">
      <c r="B539" s="911">
        <v>531</v>
      </c>
      <c r="C539" s="913" t="s">
        <v>3463</v>
      </c>
      <c r="D539" s="931" t="s">
        <v>150</v>
      </c>
      <c r="E539" s="928" t="s">
        <v>7</v>
      </c>
      <c r="F539" s="946" t="s">
        <v>403</v>
      </c>
      <c r="G539" s="946"/>
      <c r="H539" s="946"/>
      <c r="I539" s="946" t="s">
        <v>743</v>
      </c>
      <c r="J539" s="931">
        <v>1293</v>
      </c>
      <c r="K539" s="931"/>
      <c r="L539" s="931" t="s">
        <v>103</v>
      </c>
      <c r="M539" s="931">
        <v>100</v>
      </c>
      <c r="N539" s="947" t="s">
        <v>179</v>
      </c>
      <c r="O539" s="931" t="s">
        <v>180</v>
      </c>
      <c r="P539" s="948" t="s">
        <v>155</v>
      </c>
      <c r="Q539" s="931" t="s">
        <v>71</v>
      </c>
      <c r="R539" s="906" t="s">
        <v>744</v>
      </c>
      <c r="S539" s="906" t="s">
        <v>745</v>
      </c>
      <c r="T539" s="946"/>
      <c r="U539" s="946">
        <v>220</v>
      </c>
      <c r="V539" s="946"/>
      <c r="W539" s="946"/>
      <c r="X539" s="946"/>
      <c r="Y539" s="949"/>
      <c r="Z539" s="954"/>
      <c r="AA539" s="931">
        <v>3700</v>
      </c>
      <c r="AB539" s="1313">
        <f t="shared" si="95"/>
        <v>3.7</v>
      </c>
      <c r="AC539" s="953">
        <v>1.5</v>
      </c>
      <c r="AD539" s="946"/>
      <c r="AE539" s="946">
        <v>3.7</v>
      </c>
      <c r="AF539" s="946">
        <v>1.5</v>
      </c>
      <c r="AG539" s="946">
        <v>1.5</v>
      </c>
      <c r="AH539" s="955"/>
      <c r="AI539" s="1271"/>
      <c r="AJ539" s="1149">
        <v>0.32297297297297295</v>
      </c>
      <c r="AK539" s="1150">
        <v>1.1950000000000001</v>
      </c>
      <c r="AL539" s="1149">
        <f t="shared" si="96"/>
        <v>0</v>
      </c>
      <c r="AM539" s="1135">
        <f t="shared" si="97"/>
        <v>0</v>
      </c>
      <c r="AN539" s="1328">
        <f t="shared" si="98"/>
        <v>0.32297297297297295</v>
      </c>
      <c r="AO539" s="1127">
        <f t="shared" si="109"/>
        <v>1.1950000000000001</v>
      </c>
      <c r="AP539" s="1318">
        <f t="shared" si="99"/>
        <v>0</v>
      </c>
      <c r="AQ539" s="1319"/>
      <c r="AR539" s="1139">
        <f t="shared" si="100"/>
        <v>1.5</v>
      </c>
      <c r="AS539" s="1325">
        <f t="shared" si="101"/>
        <v>0</v>
      </c>
      <c r="AT539" s="1325">
        <f t="shared" si="102"/>
        <v>3.7</v>
      </c>
      <c r="AU539" s="1325">
        <f t="shared" si="103"/>
        <v>1.5</v>
      </c>
      <c r="AV539" s="1141">
        <f t="shared" si="104"/>
        <v>0</v>
      </c>
      <c r="AW539" s="1329">
        <v>0</v>
      </c>
      <c r="AX539" s="1141">
        <v>0</v>
      </c>
      <c r="AY539" s="1149">
        <f t="shared" si="105"/>
        <v>0.35270270270270271</v>
      </c>
      <c r="AZ539" s="1141">
        <f t="shared" si="106"/>
        <v>1.3050000000000002</v>
      </c>
      <c r="BA539" s="1149">
        <f t="shared" si="107"/>
        <v>0.35270270270270271</v>
      </c>
      <c r="BB539" s="1141">
        <f t="shared" si="108"/>
        <v>1.3050000000000002</v>
      </c>
    </row>
    <row r="540" spans="2:54" ht="14.65" customHeight="1">
      <c r="B540" s="911">
        <v>532</v>
      </c>
      <c r="C540" s="913" t="s">
        <v>3463</v>
      </c>
      <c r="D540" s="931" t="s">
        <v>150</v>
      </c>
      <c r="E540" s="928" t="s">
        <v>7</v>
      </c>
      <c r="F540" s="946" t="s">
        <v>403</v>
      </c>
      <c r="G540" s="946"/>
      <c r="H540" s="946"/>
      <c r="I540" s="946" t="s">
        <v>743</v>
      </c>
      <c r="J540" s="931">
        <v>1293</v>
      </c>
      <c r="K540" s="931"/>
      <c r="L540" s="931" t="s">
        <v>3773</v>
      </c>
      <c r="M540" s="931"/>
      <c r="N540" s="947" t="s">
        <v>179</v>
      </c>
      <c r="O540" s="931" t="s">
        <v>180</v>
      </c>
      <c r="P540" s="948" t="s">
        <v>155</v>
      </c>
      <c r="Q540" s="931" t="s">
        <v>71</v>
      </c>
      <c r="R540" s="906" t="s">
        <v>744</v>
      </c>
      <c r="S540" s="906" t="s">
        <v>745</v>
      </c>
      <c r="T540" s="946"/>
      <c r="U540" s="946">
        <v>220</v>
      </c>
      <c r="V540" s="946"/>
      <c r="W540" s="946"/>
      <c r="X540" s="946"/>
      <c r="Y540" s="949"/>
      <c r="Z540" s="954"/>
      <c r="AA540" s="931">
        <v>1000</v>
      </c>
      <c r="AB540" s="1313">
        <f t="shared" si="95"/>
        <v>1</v>
      </c>
      <c r="AC540" s="953"/>
      <c r="AD540" s="946"/>
      <c r="AE540" s="946"/>
      <c r="AF540" s="946"/>
      <c r="AG540" s="946"/>
      <c r="AH540" s="955"/>
      <c r="AI540" s="1271"/>
      <c r="AJ540" s="1149">
        <v>0</v>
      </c>
      <c r="AK540" s="1150">
        <v>0</v>
      </c>
      <c r="AL540" s="1149">
        <f t="shared" si="96"/>
        <v>0</v>
      </c>
      <c r="AM540" s="1135">
        <f t="shared" si="97"/>
        <v>0</v>
      </c>
      <c r="AN540" s="1328">
        <f t="shared" si="98"/>
        <v>0</v>
      </c>
      <c r="AO540" s="1127">
        <f t="shared" si="109"/>
        <v>0</v>
      </c>
      <c r="AP540" s="1318">
        <f t="shared" si="99"/>
        <v>0</v>
      </c>
      <c r="AQ540" s="1319"/>
      <c r="AR540" s="1139">
        <f t="shared" si="100"/>
        <v>0</v>
      </c>
      <c r="AS540" s="1325">
        <f t="shared" si="101"/>
        <v>0</v>
      </c>
      <c r="AT540" s="1325">
        <f t="shared" si="102"/>
        <v>0</v>
      </c>
      <c r="AU540" s="1325">
        <f t="shared" si="103"/>
        <v>0</v>
      </c>
      <c r="AV540" s="1141">
        <f t="shared" si="104"/>
        <v>0</v>
      </c>
      <c r="AW540" s="1329">
        <v>0</v>
      </c>
      <c r="AX540" s="1141">
        <v>0</v>
      </c>
      <c r="AY540" s="1149">
        <f t="shared" si="105"/>
        <v>0</v>
      </c>
      <c r="AZ540" s="1141">
        <f t="shared" si="106"/>
        <v>0</v>
      </c>
      <c r="BA540" s="1149">
        <f t="shared" si="107"/>
        <v>0</v>
      </c>
      <c r="BB540" s="1141">
        <f t="shared" si="108"/>
        <v>0</v>
      </c>
    </row>
    <row r="541" spans="2:54" ht="14.65" customHeight="1">
      <c r="B541" s="911">
        <v>533</v>
      </c>
      <c r="C541" s="913" t="s">
        <v>3042</v>
      </c>
      <c r="D541" s="931" t="s">
        <v>150</v>
      </c>
      <c r="E541" s="928" t="s">
        <v>7</v>
      </c>
      <c r="F541" s="946" t="s">
        <v>403</v>
      </c>
      <c r="G541" s="946"/>
      <c r="H541" s="946"/>
      <c r="I541" s="946" t="s">
        <v>743</v>
      </c>
      <c r="J541" s="931">
        <v>1293</v>
      </c>
      <c r="K541" s="931"/>
      <c r="L541" s="931" t="s">
        <v>3544</v>
      </c>
      <c r="M541" s="931">
        <v>40</v>
      </c>
      <c r="N541" s="947" t="s">
        <v>179</v>
      </c>
      <c r="O541" s="931" t="s">
        <v>180</v>
      </c>
      <c r="P541" s="948" t="s">
        <v>155</v>
      </c>
      <c r="Q541" s="931" t="s">
        <v>71</v>
      </c>
      <c r="R541" s="906" t="s">
        <v>744</v>
      </c>
      <c r="S541" s="906" t="s">
        <v>745</v>
      </c>
      <c r="T541" s="946"/>
      <c r="U541" s="946">
        <v>220</v>
      </c>
      <c r="V541" s="946"/>
      <c r="W541" s="946"/>
      <c r="X541" s="946"/>
      <c r="Y541" s="949"/>
      <c r="Z541" s="954"/>
      <c r="AA541" s="931">
        <v>1000</v>
      </c>
      <c r="AB541" s="1313">
        <f t="shared" si="95"/>
        <v>1</v>
      </c>
      <c r="AC541" s="953"/>
      <c r="AD541" s="946"/>
      <c r="AE541" s="946"/>
      <c r="AF541" s="946"/>
      <c r="AG541" s="946"/>
      <c r="AH541" s="955"/>
      <c r="AI541" s="1271">
        <f>+VLOOKUP(C541,Itemizado_Piping!$C:$K,9,FALSE)</f>
        <v>2.573</v>
      </c>
      <c r="AJ541" s="1149">
        <v>0</v>
      </c>
      <c r="AK541" s="1150">
        <v>0</v>
      </c>
      <c r="AL541" s="1149">
        <f t="shared" si="96"/>
        <v>0</v>
      </c>
      <c r="AM541" s="1135">
        <f t="shared" si="97"/>
        <v>0</v>
      </c>
      <c r="AN541" s="1328">
        <f t="shared" si="98"/>
        <v>0</v>
      </c>
      <c r="AO541" s="1127">
        <f t="shared" si="109"/>
        <v>0</v>
      </c>
      <c r="AP541" s="1318">
        <f t="shared" si="99"/>
        <v>0</v>
      </c>
      <c r="AQ541" s="1319"/>
      <c r="AR541" s="1139">
        <f t="shared" si="100"/>
        <v>0</v>
      </c>
      <c r="AS541" s="1325">
        <f t="shared" si="101"/>
        <v>0</v>
      </c>
      <c r="AT541" s="1325">
        <f t="shared" si="102"/>
        <v>0</v>
      </c>
      <c r="AU541" s="1325">
        <f t="shared" si="103"/>
        <v>0</v>
      </c>
      <c r="AV541" s="1141">
        <f t="shared" si="104"/>
        <v>0</v>
      </c>
      <c r="AW541" s="1329">
        <v>0</v>
      </c>
      <c r="AX541" s="1141">
        <v>0</v>
      </c>
      <c r="AY541" s="1149">
        <f t="shared" si="105"/>
        <v>0</v>
      </c>
      <c r="AZ541" s="1141">
        <f t="shared" si="106"/>
        <v>0</v>
      </c>
      <c r="BA541" s="1149">
        <f t="shared" si="107"/>
        <v>0</v>
      </c>
      <c r="BB541" s="1141">
        <f t="shared" si="108"/>
        <v>0</v>
      </c>
    </row>
    <row r="542" spans="2:54" ht="14.65" customHeight="1">
      <c r="B542" s="911">
        <v>534</v>
      </c>
      <c r="C542" s="913" t="s">
        <v>3463</v>
      </c>
      <c r="D542" s="931" t="s">
        <v>150</v>
      </c>
      <c r="E542" s="928" t="s">
        <v>7</v>
      </c>
      <c r="F542" s="946" t="s">
        <v>403</v>
      </c>
      <c r="G542" s="946"/>
      <c r="H542" s="946"/>
      <c r="I542" s="946" t="s">
        <v>746</v>
      </c>
      <c r="J542" s="931">
        <v>1294</v>
      </c>
      <c r="K542" s="931"/>
      <c r="L542" s="931" t="s">
        <v>103</v>
      </c>
      <c r="M542" s="931">
        <v>100</v>
      </c>
      <c r="N542" s="947" t="s">
        <v>179</v>
      </c>
      <c r="O542" s="931" t="s">
        <v>180</v>
      </c>
      <c r="P542" s="948" t="s">
        <v>155</v>
      </c>
      <c r="Q542" s="931" t="s">
        <v>71</v>
      </c>
      <c r="R542" s="906" t="s">
        <v>744</v>
      </c>
      <c r="S542" s="906" t="s">
        <v>747</v>
      </c>
      <c r="T542" s="946"/>
      <c r="U542" s="946">
        <v>220</v>
      </c>
      <c r="V542" s="946"/>
      <c r="W542" s="946"/>
      <c r="X542" s="946"/>
      <c r="Y542" s="949"/>
      <c r="Z542" s="954"/>
      <c r="AA542" s="931">
        <v>3700</v>
      </c>
      <c r="AB542" s="1313">
        <f t="shared" si="95"/>
        <v>3.7</v>
      </c>
      <c r="AC542" s="953">
        <v>1.5</v>
      </c>
      <c r="AD542" s="946"/>
      <c r="AE542" s="946">
        <v>3.7</v>
      </c>
      <c r="AF542" s="946"/>
      <c r="AG542" s="946">
        <v>1.5</v>
      </c>
      <c r="AH542" s="955"/>
      <c r="AI542" s="1271"/>
      <c r="AJ542" s="1149">
        <v>0.30270270270270272</v>
      </c>
      <c r="AK542" s="1150">
        <v>1.1200000000000001</v>
      </c>
      <c r="AL542" s="1149">
        <f t="shared" si="96"/>
        <v>0</v>
      </c>
      <c r="AM542" s="1135">
        <f t="shared" si="97"/>
        <v>0</v>
      </c>
      <c r="AN542" s="1328">
        <f t="shared" si="98"/>
        <v>0.30270270270270272</v>
      </c>
      <c r="AO542" s="1127">
        <f t="shared" si="109"/>
        <v>1.1200000000000001</v>
      </c>
      <c r="AP542" s="1318">
        <f t="shared" si="99"/>
        <v>0</v>
      </c>
      <c r="AQ542" s="1319"/>
      <c r="AR542" s="1139">
        <f t="shared" si="100"/>
        <v>1.5</v>
      </c>
      <c r="AS542" s="1325">
        <f t="shared" si="101"/>
        <v>0</v>
      </c>
      <c r="AT542" s="1325">
        <f t="shared" si="102"/>
        <v>3.7</v>
      </c>
      <c r="AU542" s="1325">
        <f t="shared" si="103"/>
        <v>1.5</v>
      </c>
      <c r="AV542" s="1141">
        <f t="shared" si="104"/>
        <v>0</v>
      </c>
      <c r="AW542" s="1329">
        <v>0</v>
      </c>
      <c r="AX542" s="1141">
        <v>0</v>
      </c>
      <c r="AY542" s="1149">
        <f t="shared" si="105"/>
        <v>0.35270270270270271</v>
      </c>
      <c r="AZ542" s="1141">
        <f t="shared" si="106"/>
        <v>1.3050000000000002</v>
      </c>
      <c r="BA542" s="1149">
        <f t="shared" si="107"/>
        <v>0.35270270270270271</v>
      </c>
      <c r="BB542" s="1141">
        <f t="shared" si="108"/>
        <v>1.3050000000000002</v>
      </c>
    </row>
    <row r="543" spans="2:54" ht="14.65" customHeight="1">
      <c r="B543" s="911">
        <v>535</v>
      </c>
      <c r="C543" s="913" t="s">
        <v>3463</v>
      </c>
      <c r="D543" s="931" t="s">
        <v>150</v>
      </c>
      <c r="E543" s="928" t="s">
        <v>7</v>
      </c>
      <c r="F543" s="946" t="s">
        <v>403</v>
      </c>
      <c r="G543" s="946"/>
      <c r="H543" s="946"/>
      <c r="I543" s="946" t="s">
        <v>746</v>
      </c>
      <c r="J543" s="931">
        <v>1294</v>
      </c>
      <c r="K543" s="931"/>
      <c r="L543" s="931" t="s">
        <v>3773</v>
      </c>
      <c r="M543" s="931"/>
      <c r="N543" s="947" t="s">
        <v>179</v>
      </c>
      <c r="O543" s="931" t="s">
        <v>180</v>
      </c>
      <c r="P543" s="948" t="s">
        <v>155</v>
      </c>
      <c r="Q543" s="931" t="s">
        <v>71</v>
      </c>
      <c r="R543" s="906" t="s">
        <v>744</v>
      </c>
      <c r="S543" s="906" t="s">
        <v>747</v>
      </c>
      <c r="T543" s="946"/>
      <c r="U543" s="946">
        <v>220</v>
      </c>
      <c r="V543" s="946"/>
      <c r="W543" s="946"/>
      <c r="X543" s="946"/>
      <c r="Y543" s="949"/>
      <c r="Z543" s="954"/>
      <c r="AA543" s="931">
        <v>1000</v>
      </c>
      <c r="AB543" s="1313">
        <f t="shared" si="95"/>
        <v>1</v>
      </c>
      <c r="AC543" s="953"/>
      <c r="AD543" s="946"/>
      <c r="AE543" s="946"/>
      <c r="AF543" s="946"/>
      <c r="AG543" s="946"/>
      <c r="AH543" s="955"/>
      <c r="AI543" s="1271"/>
      <c r="AJ543" s="1149">
        <v>0</v>
      </c>
      <c r="AK543" s="1150">
        <v>0</v>
      </c>
      <c r="AL543" s="1149">
        <f t="shared" si="96"/>
        <v>0</v>
      </c>
      <c r="AM543" s="1135">
        <f t="shared" si="97"/>
        <v>0</v>
      </c>
      <c r="AN543" s="1328">
        <f t="shared" si="98"/>
        <v>0</v>
      </c>
      <c r="AO543" s="1127">
        <f t="shared" si="109"/>
        <v>0</v>
      </c>
      <c r="AP543" s="1318">
        <f t="shared" si="99"/>
        <v>0</v>
      </c>
      <c r="AQ543" s="1319"/>
      <c r="AR543" s="1139">
        <f t="shared" si="100"/>
        <v>0</v>
      </c>
      <c r="AS543" s="1325">
        <f t="shared" si="101"/>
        <v>0</v>
      </c>
      <c r="AT543" s="1325">
        <f t="shared" si="102"/>
        <v>0</v>
      </c>
      <c r="AU543" s="1325">
        <f t="shared" si="103"/>
        <v>0</v>
      </c>
      <c r="AV543" s="1141">
        <f t="shared" si="104"/>
        <v>0</v>
      </c>
      <c r="AW543" s="1329">
        <v>0</v>
      </c>
      <c r="AX543" s="1141">
        <v>0</v>
      </c>
      <c r="AY543" s="1149">
        <f t="shared" si="105"/>
        <v>0</v>
      </c>
      <c r="AZ543" s="1141">
        <f t="shared" si="106"/>
        <v>0</v>
      </c>
      <c r="BA543" s="1149">
        <f t="shared" si="107"/>
        <v>0</v>
      </c>
      <c r="BB543" s="1141">
        <f t="shared" si="108"/>
        <v>0</v>
      </c>
    </row>
    <row r="544" spans="2:54" ht="14.65" customHeight="1">
      <c r="B544" s="911">
        <v>536</v>
      </c>
      <c r="C544" s="913" t="s">
        <v>3042</v>
      </c>
      <c r="D544" s="931" t="s">
        <v>150</v>
      </c>
      <c r="E544" s="928" t="s">
        <v>7</v>
      </c>
      <c r="F544" s="946" t="s">
        <v>403</v>
      </c>
      <c r="G544" s="946"/>
      <c r="H544" s="946"/>
      <c r="I544" s="946" t="s">
        <v>746</v>
      </c>
      <c r="J544" s="931">
        <v>1294</v>
      </c>
      <c r="K544" s="931"/>
      <c r="L544" s="931" t="s">
        <v>3544</v>
      </c>
      <c r="M544" s="931">
        <v>40</v>
      </c>
      <c r="N544" s="947" t="s">
        <v>179</v>
      </c>
      <c r="O544" s="931" t="s">
        <v>180</v>
      </c>
      <c r="P544" s="948" t="s">
        <v>155</v>
      </c>
      <c r="Q544" s="931" t="s">
        <v>71</v>
      </c>
      <c r="R544" s="906" t="s">
        <v>744</v>
      </c>
      <c r="S544" s="906" t="s">
        <v>747</v>
      </c>
      <c r="T544" s="946"/>
      <c r="U544" s="946">
        <v>220</v>
      </c>
      <c r="V544" s="946"/>
      <c r="W544" s="946"/>
      <c r="X544" s="946"/>
      <c r="Y544" s="949"/>
      <c r="Z544" s="954"/>
      <c r="AA544" s="931">
        <v>1000</v>
      </c>
      <c r="AB544" s="1313">
        <f t="shared" si="95"/>
        <v>1</v>
      </c>
      <c r="AC544" s="953"/>
      <c r="AD544" s="946"/>
      <c r="AE544" s="946"/>
      <c r="AF544" s="946"/>
      <c r="AG544" s="946"/>
      <c r="AH544" s="955"/>
      <c r="AI544" s="1271">
        <f>+VLOOKUP(C544,Itemizado_Piping!$C:$K,9,FALSE)</f>
        <v>2.573</v>
      </c>
      <c r="AJ544" s="1149">
        <v>0</v>
      </c>
      <c r="AK544" s="1150">
        <v>0</v>
      </c>
      <c r="AL544" s="1149">
        <f t="shared" si="96"/>
        <v>0</v>
      </c>
      <c r="AM544" s="1135">
        <f t="shared" si="97"/>
        <v>0</v>
      </c>
      <c r="AN544" s="1328">
        <f t="shared" si="98"/>
        <v>0</v>
      </c>
      <c r="AO544" s="1127">
        <f t="shared" si="109"/>
        <v>0</v>
      </c>
      <c r="AP544" s="1318">
        <f t="shared" si="99"/>
        <v>0</v>
      </c>
      <c r="AQ544" s="1319"/>
      <c r="AR544" s="1139">
        <f t="shared" si="100"/>
        <v>0</v>
      </c>
      <c r="AS544" s="1325">
        <f t="shared" si="101"/>
        <v>0</v>
      </c>
      <c r="AT544" s="1325">
        <f t="shared" si="102"/>
        <v>0</v>
      </c>
      <c r="AU544" s="1325">
        <f t="shared" si="103"/>
        <v>0</v>
      </c>
      <c r="AV544" s="1141">
        <f t="shared" si="104"/>
        <v>0</v>
      </c>
      <c r="AW544" s="1329">
        <v>0</v>
      </c>
      <c r="AX544" s="1141">
        <v>0</v>
      </c>
      <c r="AY544" s="1149">
        <f t="shared" si="105"/>
        <v>0</v>
      </c>
      <c r="AZ544" s="1141">
        <f t="shared" si="106"/>
        <v>0</v>
      </c>
      <c r="BA544" s="1149">
        <f t="shared" si="107"/>
        <v>0</v>
      </c>
      <c r="BB544" s="1141">
        <f t="shared" si="108"/>
        <v>0</v>
      </c>
    </row>
    <row r="545" spans="2:54" ht="14.65" customHeight="1">
      <c r="B545" s="911">
        <v>537</v>
      </c>
      <c r="C545" s="913" t="s">
        <v>3463</v>
      </c>
      <c r="D545" s="931" t="s">
        <v>150</v>
      </c>
      <c r="E545" s="928" t="s">
        <v>7</v>
      </c>
      <c r="F545" s="946" t="s">
        <v>403</v>
      </c>
      <c r="G545" s="946"/>
      <c r="H545" s="946"/>
      <c r="I545" s="946" t="s">
        <v>748</v>
      </c>
      <c r="J545" s="931">
        <v>1295</v>
      </c>
      <c r="K545" s="931"/>
      <c r="L545" s="931" t="s">
        <v>103</v>
      </c>
      <c r="M545" s="931">
        <v>100</v>
      </c>
      <c r="N545" s="947" t="s">
        <v>179</v>
      </c>
      <c r="O545" s="931" t="s">
        <v>180</v>
      </c>
      <c r="P545" s="948" t="s">
        <v>155</v>
      </c>
      <c r="Q545" s="931" t="s">
        <v>71</v>
      </c>
      <c r="R545" s="906" t="s">
        <v>744</v>
      </c>
      <c r="S545" s="906" t="s">
        <v>749</v>
      </c>
      <c r="T545" s="946"/>
      <c r="U545" s="946">
        <v>220</v>
      </c>
      <c r="V545" s="946"/>
      <c r="W545" s="946"/>
      <c r="X545" s="946"/>
      <c r="Y545" s="949"/>
      <c r="Z545" s="954"/>
      <c r="AA545" s="931">
        <v>4100</v>
      </c>
      <c r="AB545" s="1313">
        <f t="shared" si="95"/>
        <v>4.0999999999999996</v>
      </c>
      <c r="AC545" s="953"/>
      <c r="AD545" s="946"/>
      <c r="AE545" s="946">
        <v>4.0999999999999996</v>
      </c>
      <c r="AF545" s="946"/>
      <c r="AG545" s="946">
        <v>2</v>
      </c>
      <c r="AH545" s="955"/>
      <c r="AI545" s="1271"/>
      <c r="AJ545" s="1149">
        <v>0.29512195121951224</v>
      </c>
      <c r="AK545" s="1150">
        <v>1.21</v>
      </c>
      <c r="AL545" s="1149">
        <f t="shared" si="96"/>
        <v>0</v>
      </c>
      <c r="AM545" s="1135">
        <f t="shared" si="97"/>
        <v>0</v>
      </c>
      <c r="AN545" s="1328">
        <f t="shared" si="98"/>
        <v>0.29512195121951224</v>
      </c>
      <c r="AO545" s="1127">
        <f t="shared" si="109"/>
        <v>1.21</v>
      </c>
      <c r="AP545" s="1318">
        <f t="shared" si="99"/>
        <v>0</v>
      </c>
      <c r="AQ545" s="1319"/>
      <c r="AR545" s="1139">
        <f t="shared" si="100"/>
        <v>0</v>
      </c>
      <c r="AS545" s="1325">
        <f t="shared" si="101"/>
        <v>0</v>
      </c>
      <c r="AT545" s="1325">
        <f t="shared" si="102"/>
        <v>4.0999999999999996</v>
      </c>
      <c r="AU545" s="1325">
        <f t="shared" si="103"/>
        <v>2</v>
      </c>
      <c r="AV545" s="1141">
        <f t="shared" si="104"/>
        <v>0</v>
      </c>
      <c r="AW545" s="1329">
        <v>0</v>
      </c>
      <c r="AX545" s="1141">
        <v>0</v>
      </c>
      <c r="AY545" s="1149">
        <f t="shared" si="105"/>
        <v>0.34512195121951222</v>
      </c>
      <c r="AZ545" s="1141">
        <f t="shared" si="106"/>
        <v>1.415</v>
      </c>
      <c r="BA545" s="1149">
        <f t="shared" si="107"/>
        <v>0.34512195121951222</v>
      </c>
      <c r="BB545" s="1141">
        <f t="shared" si="108"/>
        <v>1.415</v>
      </c>
    </row>
    <row r="546" spans="2:54" ht="14.65" customHeight="1">
      <c r="B546" s="911">
        <v>538</v>
      </c>
      <c r="C546" s="913" t="s">
        <v>3463</v>
      </c>
      <c r="D546" s="931" t="s">
        <v>150</v>
      </c>
      <c r="E546" s="928" t="s">
        <v>7</v>
      </c>
      <c r="F546" s="946" t="s">
        <v>403</v>
      </c>
      <c r="G546" s="946"/>
      <c r="H546" s="946"/>
      <c r="I546" s="946" t="s">
        <v>748</v>
      </c>
      <c r="J546" s="931">
        <v>1295</v>
      </c>
      <c r="K546" s="931"/>
      <c r="L546" s="931" t="s">
        <v>3773</v>
      </c>
      <c r="M546" s="931"/>
      <c r="N546" s="947" t="s">
        <v>179</v>
      </c>
      <c r="O546" s="931" t="s">
        <v>180</v>
      </c>
      <c r="P546" s="948" t="s">
        <v>155</v>
      </c>
      <c r="Q546" s="931" t="s">
        <v>71</v>
      </c>
      <c r="R546" s="906" t="s">
        <v>744</v>
      </c>
      <c r="S546" s="906" t="s">
        <v>749</v>
      </c>
      <c r="T546" s="946"/>
      <c r="U546" s="946">
        <v>220</v>
      </c>
      <c r="V546" s="946"/>
      <c r="W546" s="946"/>
      <c r="X546" s="946"/>
      <c r="Y546" s="949"/>
      <c r="Z546" s="954"/>
      <c r="AA546" s="931">
        <v>1000</v>
      </c>
      <c r="AB546" s="1313">
        <f t="shared" si="95"/>
        <v>1</v>
      </c>
      <c r="AC546" s="953"/>
      <c r="AD546" s="946"/>
      <c r="AE546" s="946"/>
      <c r="AF546" s="946"/>
      <c r="AG546" s="946"/>
      <c r="AH546" s="955"/>
      <c r="AI546" s="1271"/>
      <c r="AJ546" s="1149">
        <v>0</v>
      </c>
      <c r="AK546" s="1150">
        <v>0</v>
      </c>
      <c r="AL546" s="1149">
        <f t="shared" si="96"/>
        <v>0</v>
      </c>
      <c r="AM546" s="1135">
        <f t="shared" si="97"/>
        <v>0</v>
      </c>
      <c r="AN546" s="1328">
        <f t="shared" si="98"/>
        <v>0</v>
      </c>
      <c r="AO546" s="1127">
        <f t="shared" si="109"/>
        <v>0</v>
      </c>
      <c r="AP546" s="1318">
        <f t="shared" si="99"/>
        <v>0</v>
      </c>
      <c r="AQ546" s="1319"/>
      <c r="AR546" s="1139">
        <f t="shared" si="100"/>
        <v>0</v>
      </c>
      <c r="AS546" s="1325">
        <f t="shared" si="101"/>
        <v>0</v>
      </c>
      <c r="AT546" s="1325">
        <f t="shared" si="102"/>
        <v>0</v>
      </c>
      <c r="AU546" s="1325">
        <f t="shared" si="103"/>
        <v>0</v>
      </c>
      <c r="AV546" s="1141">
        <f t="shared" si="104"/>
        <v>0</v>
      </c>
      <c r="AW546" s="1329">
        <v>0</v>
      </c>
      <c r="AX546" s="1141">
        <v>0</v>
      </c>
      <c r="AY546" s="1149">
        <f t="shared" si="105"/>
        <v>0</v>
      </c>
      <c r="AZ546" s="1141">
        <f t="shared" si="106"/>
        <v>0</v>
      </c>
      <c r="BA546" s="1149">
        <f t="shared" si="107"/>
        <v>0</v>
      </c>
      <c r="BB546" s="1141">
        <f t="shared" si="108"/>
        <v>0</v>
      </c>
    </row>
    <row r="547" spans="2:54" ht="14.65" customHeight="1">
      <c r="B547" s="911">
        <v>539</v>
      </c>
      <c r="C547" s="913" t="s">
        <v>3042</v>
      </c>
      <c r="D547" s="931" t="s">
        <v>150</v>
      </c>
      <c r="E547" s="928" t="s">
        <v>7</v>
      </c>
      <c r="F547" s="946" t="s">
        <v>403</v>
      </c>
      <c r="G547" s="946"/>
      <c r="H547" s="946"/>
      <c r="I547" s="946" t="s">
        <v>748</v>
      </c>
      <c r="J547" s="931">
        <v>1295</v>
      </c>
      <c r="K547" s="931"/>
      <c r="L547" s="931" t="s">
        <v>3544</v>
      </c>
      <c r="M547" s="931">
        <v>40</v>
      </c>
      <c r="N547" s="947" t="s">
        <v>179</v>
      </c>
      <c r="O547" s="931" t="s">
        <v>180</v>
      </c>
      <c r="P547" s="948" t="s">
        <v>155</v>
      </c>
      <c r="Q547" s="931" t="s">
        <v>71</v>
      </c>
      <c r="R547" s="906" t="s">
        <v>744</v>
      </c>
      <c r="S547" s="906" t="s">
        <v>749</v>
      </c>
      <c r="T547" s="946"/>
      <c r="U547" s="946">
        <v>220</v>
      </c>
      <c r="V547" s="946"/>
      <c r="W547" s="946"/>
      <c r="X547" s="946"/>
      <c r="Y547" s="949"/>
      <c r="Z547" s="954"/>
      <c r="AA547" s="931">
        <v>1000</v>
      </c>
      <c r="AB547" s="1313">
        <f t="shared" si="95"/>
        <v>1</v>
      </c>
      <c r="AC547" s="953"/>
      <c r="AD547" s="946"/>
      <c r="AE547" s="946"/>
      <c r="AF547" s="946"/>
      <c r="AG547" s="946"/>
      <c r="AH547" s="955"/>
      <c r="AI547" s="1271">
        <f>+VLOOKUP(C547,Itemizado_Piping!$C:$K,9,FALSE)</f>
        <v>2.573</v>
      </c>
      <c r="AJ547" s="1149">
        <v>0</v>
      </c>
      <c r="AK547" s="1150">
        <v>0</v>
      </c>
      <c r="AL547" s="1149">
        <f t="shared" si="96"/>
        <v>0</v>
      </c>
      <c r="AM547" s="1135">
        <f t="shared" si="97"/>
        <v>0</v>
      </c>
      <c r="AN547" s="1328">
        <f t="shared" si="98"/>
        <v>0</v>
      </c>
      <c r="AO547" s="1127">
        <f t="shared" si="109"/>
        <v>0</v>
      </c>
      <c r="AP547" s="1318">
        <f t="shared" si="99"/>
        <v>0</v>
      </c>
      <c r="AQ547" s="1319"/>
      <c r="AR547" s="1139">
        <f t="shared" si="100"/>
        <v>0</v>
      </c>
      <c r="AS547" s="1325">
        <f t="shared" si="101"/>
        <v>0</v>
      </c>
      <c r="AT547" s="1325">
        <f t="shared" si="102"/>
        <v>0</v>
      </c>
      <c r="AU547" s="1325">
        <f t="shared" si="103"/>
        <v>0</v>
      </c>
      <c r="AV547" s="1141">
        <f t="shared" si="104"/>
        <v>0</v>
      </c>
      <c r="AW547" s="1329">
        <v>0</v>
      </c>
      <c r="AX547" s="1141">
        <v>0</v>
      </c>
      <c r="AY547" s="1149">
        <f t="shared" si="105"/>
        <v>0</v>
      </c>
      <c r="AZ547" s="1141">
        <f t="shared" si="106"/>
        <v>0</v>
      </c>
      <c r="BA547" s="1149">
        <f t="shared" si="107"/>
        <v>0</v>
      </c>
      <c r="BB547" s="1141">
        <f t="shared" si="108"/>
        <v>0</v>
      </c>
    </row>
    <row r="548" spans="2:54" ht="14.65" customHeight="1">
      <c r="B548" s="911">
        <v>540</v>
      </c>
      <c r="C548" s="913" t="s">
        <v>3463</v>
      </c>
      <c r="D548" s="931" t="s">
        <v>150</v>
      </c>
      <c r="E548" s="928" t="s">
        <v>7</v>
      </c>
      <c r="F548" s="946" t="s">
        <v>403</v>
      </c>
      <c r="G548" s="946"/>
      <c r="H548" s="946"/>
      <c r="I548" s="946" t="s">
        <v>750</v>
      </c>
      <c r="J548" s="931">
        <v>1296</v>
      </c>
      <c r="K548" s="931"/>
      <c r="L548" s="931" t="s">
        <v>103</v>
      </c>
      <c r="M548" s="931">
        <v>100</v>
      </c>
      <c r="N548" s="947" t="s">
        <v>179</v>
      </c>
      <c r="O548" s="931" t="s">
        <v>180</v>
      </c>
      <c r="P548" s="948" t="s">
        <v>155</v>
      </c>
      <c r="Q548" s="931" t="s">
        <v>71</v>
      </c>
      <c r="R548" s="906" t="s">
        <v>744</v>
      </c>
      <c r="S548" s="906" t="s">
        <v>751</v>
      </c>
      <c r="T548" s="946"/>
      <c r="U548" s="946">
        <v>220</v>
      </c>
      <c r="V548" s="946"/>
      <c r="W548" s="946"/>
      <c r="X548" s="946"/>
      <c r="Y548" s="949"/>
      <c r="Z548" s="954"/>
      <c r="AA548" s="931">
        <v>4500</v>
      </c>
      <c r="AB548" s="1313">
        <f t="shared" si="95"/>
        <v>4.5</v>
      </c>
      <c r="AC548" s="953"/>
      <c r="AD548" s="946"/>
      <c r="AE548" s="946"/>
      <c r="AF548" s="946"/>
      <c r="AG548" s="946"/>
      <c r="AH548" s="955"/>
      <c r="AI548" s="1271"/>
      <c r="AJ548" s="1149">
        <v>0</v>
      </c>
      <c r="AK548" s="1150">
        <v>0</v>
      </c>
      <c r="AL548" s="1149">
        <f t="shared" si="96"/>
        <v>0</v>
      </c>
      <c r="AM548" s="1135">
        <f t="shared" si="97"/>
        <v>0</v>
      </c>
      <c r="AN548" s="1328">
        <f t="shared" si="98"/>
        <v>0</v>
      </c>
      <c r="AO548" s="1127">
        <f t="shared" si="109"/>
        <v>0</v>
      </c>
      <c r="AP548" s="1318">
        <f t="shared" si="99"/>
        <v>0</v>
      </c>
      <c r="AQ548" s="1319"/>
      <c r="AR548" s="1139">
        <f t="shared" si="100"/>
        <v>0</v>
      </c>
      <c r="AS548" s="1325">
        <f t="shared" si="101"/>
        <v>0</v>
      </c>
      <c r="AT548" s="1325">
        <f t="shared" si="102"/>
        <v>0</v>
      </c>
      <c r="AU548" s="1325">
        <f t="shared" si="103"/>
        <v>0</v>
      </c>
      <c r="AV548" s="1141">
        <f t="shared" si="104"/>
        <v>0</v>
      </c>
      <c r="AW548" s="1329">
        <v>0</v>
      </c>
      <c r="AX548" s="1141">
        <v>0</v>
      </c>
      <c r="AY548" s="1149">
        <f t="shared" si="105"/>
        <v>0</v>
      </c>
      <c r="AZ548" s="1141">
        <f t="shared" si="106"/>
        <v>0</v>
      </c>
      <c r="BA548" s="1149">
        <f t="shared" si="107"/>
        <v>0</v>
      </c>
      <c r="BB548" s="1141">
        <f t="shared" si="108"/>
        <v>0</v>
      </c>
    </row>
    <row r="549" spans="2:54" ht="14.65" customHeight="1">
      <c r="B549" s="911">
        <v>541</v>
      </c>
      <c r="C549" s="913" t="s">
        <v>3463</v>
      </c>
      <c r="D549" s="931" t="s">
        <v>150</v>
      </c>
      <c r="E549" s="928" t="s">
        <v>7</v>
      </c>
      <c r="F549" s="946" t="s">
        <v>403</v>
      </c>
      <c r="G549" s="946"/>
      <c r="H549" s="946"/>
      <c r="I549" s="946" t="s">
        <v>750</v>
      </c>
      <c r="J549" s="931">
        <v>1296</v>
      </c>
      <c r="K549" s="931"/>
      <c r="L549" s="931" t="s">
        <v>3773</v>
      </c>
      <c r="M549" s="931"/>
      <c r="N549" s="947" t="s">
        <v>179</v>
      </c>
      <c r="O549" s="931" t="s">
        <v>180</v>
      </c>
      <c r="P549" s="948" t="s">
        <v>155</v>
      </c>
      <c r="Q549" s="931" t="s">
        <v>71</v>
      </c>
      <c r="R549" s="906" t="s">
        <v>744</v>
      </c>
      <c r="S549" s="906" t="s">
        <v>751</v>
      </c>
      <c r="T549" s="946"/>
      <c r="U549" s="946">
        <v>220</v>
      </c>
      <c r="V549" s="946"/>
      <c r="W549" s="946"/>
      <c r="X549" s="946"/>
      <c r="Y549" s="949"/>
      <c r="Z549" s="954"/>
      <c r="AA549" s="931">
        <v>1000</v>
      </c>
      <c r="AB549" s="1313">
        <f t="shared" si="95"/>
        <v>1</v>
      </c>
      <c r="AC549" s="953"/>
      <c r="AD549" s="946"/>
      <c r="AE549" s="946"/>
      <c r="AF549" s="946"/>
      <c r="AG549" s="946"/>
      <c r="AH549" s="955"/>
      <c r="AI549" s="1271"/>
      <c r="AJ549" s="1149">
        <v>0</v>
      </c>
      <c r="AK549" s="1150">
        <v>0</v>
      </c>
      <c r="AL549" s="1149">
        <f t="shared" si="96"/>
        <v>0</v>
      </c>
      <c r="AM549" s="1135">
        <f t="shared" si="97"/>
        <v>0</v>
      </c>
      <c r="AN549" s="1328">
        <f t="shared" si="98"/>
        <v>0</v>
      </c>
      <c r="AO549" s="1127">
        <f t="shared" si="109"/>
        <v>0</v>
      </c>
      <c r="AP549" s="1318">
        <f t="shared" si="99"/>
        <v>0</v>
      </c>
      <c r="AQ549" s="1319"/>
      <c r="AR549" s="1139">
        <f t="shared" si="100"/>
        <v>0</v>
      </c>
      <c r="AS549" s="1325">
        <f t="shared" si="101"/>
        <v>0</v>
      </c>
      <c r="AT549" s="1325">
        <f t="shared" si="102"/>
        <v>0</v>
      </c>
      <c r="AU549" s="1325">
        <f t="shared" si="103"/>
        <v>0</v>
      </c>
      <c r="AV549" s="1141">
        <f t="shared" si="104"/>
        <v>0</v>
      </c>
      <c r="AW549" s="1329">
        <v>0</v>
      </c>
      <c r="AX549" s="1141">
        <v>0</v>
      </c>
      <c r="AY549" s="1149">
        <f t="shared" si="105"/>
        <v>0</v>
      </c>
      <c r="AZ549" s="1141">
        <f t="shared" si="106"/>
        <v>0</v>
      </c>
      <c r="BA549" s="1149">
        <f t="shared" si="107"/>
        <v>0</v>
      </c>
      <c r="BB549" s="1141">
        <f t="shared" si="108"/>
        <v>0</v>
      </c>
    </row>
    <row r="550" spans="2:54" ht="14.65" customHeight="1">
      <c r="B550" s="911">
        <v>542</v>
      </c>
      <c r="C550" s="913" t="s">
        <v>3042</v>
      </c>
      <c r="D550" s="931" t="s">
        <v>150</v>
      </c>
      <c r="E550" s="928" t="s">
        <v>7</v>
      </c>
      <c r="F550" s="946" t="s">
        <v>403</v>
      </c>
      <c r="G550" s="946"/>
      <c r="H550" s="946"/>
      <c r="I550" s="946" t="s">
        <v>750</v>
      </c>
      <c r="J550" s="931">
        <v>1296</v>
      </c>
      <c r="K550" s="931"/>
      <c r="L550" s="931" t="s">
        <v>3544</v>
      </c>
      <c r="M550" s="931">
        <v>40</v>
      </c>
      <c r="N550" s="947" t="s">
        <v>179</v>
      </c>
      <c r="O550" s="931" t="s">
        <v>180</v>
      </c>
      <c r="P550" s="948" t="s">
        <v>155</v>
      </c>
      <c r="Q550" s="931" t="s">
        <v>71</v>
      </c>
      <c r="R550" s="906" t="s">
        <v>744</v>
      </c>
      <c r="S550" s="906" t="s">
        <v>751</v>
      </c>
      <c r="T550" s="946"/>
      <c r="U550" s="946">
        <v>220</v>
      </c>
      <c r="V550" s="946"/>
      <c r="W550" s="946"/>
      <c r="X550" s="946"/>
      <c r="Y550" s="949"/>
      <c r="Z550" s="954"/>
      <c r="AA550" s="931">
        <v>1000</v>
      </c>
      <c r="AB550" s="1313">
        <f t="shared" si="95"/>
        <v>1</v>
      </c>
      <c r="AC550" s="953"/>
      <c r="AD550" s="946"/>
      <c r="AE550" s="946"/>
      <c r="AF550" s="946"/>
      <c r="AG550" s="946"/>
      <c r="AH550" s="955"/>
      <c r="AI550" s="1271">
        <f>+VLOOKUP(C550,Itemizado_Piping!$C:$K,9,FALSE)</f>
        <v>2.573</v>
      </c>
      <c r="AJ550" s="1149">
        <v>0</v>
      </c>
      <c r="AK550" s="1150">
        <v>0</v>
      </c>
      <c r="AL550" s="1149">
        <f t="shared" si="96"/>
        <v>0</v>
      </c>
      <c r="AM550" s="1135">
        <f t="shared" si="97"/>
        <v>0</v>
      </c>
      <c r="AN550" s="1328">
        <f t="shared" si="98"/>
        <v>0</v>
      </c>
      <c r="AO550" s="1127">
        <f t="shared" si="109"/>
        <v>0</v>
      </c>
      <c r="AP550" s="1318">
        <f t="shared" si="99"/>
        <v>0</v>
      </c>
      <c r="AQ550" s="1319"/>
      <c r="AR550" s="1139">
        <f t="shared" si="100"/>
        <v>0</v>
      </c>
      <c r="AS550" s="1325">
        <f t="shared" si="101"/>
        <v>0</v>
      </c>
      <c r="AT550" s="1325">
        <f t="shared" si="102"/>
        <v>0</v>
      </c>
      <c r="AU550" s="1325">
        <f t="shared" si="103"/>
        <v>0</v>
      </c>
      <c r="AV550" s="1141">
        <f t="shared" si="104"/>
        <v>0</v>
      </c>
      <c r="AW550" s="1329">
        <v>0</v>
      </c>
      <c r="AX550" s="1141">
        <v>0</v>
      </c>
      <c r="AY550" s="1149">
        <f t="shared" si="105"/>
        <v>0</v>
      </c>
      <c r="AZ550" s="1141">
        <f t="shared" si="106"/>
        <v>0</v>
      </c>
      <c r="BA550" s="1149">
        <f t="shared" si="107"/>
        <v>0</v>
      </c>
      <c r="BB550" s="1141">
        <f t="shared" si="108"/>
        <v>0</v>
      </c>
    </row>
    <row r="551" spans="2:54" ht="14.65" customHeight="1">
      <c r="B551" s="911">
        <v>543</v>
      </c>
      <c r="C551" s="913" t="s">
        <v>3463</v>
      </c>
      <c r="D551" s="931" t="s">
        <v>150</v>
      </c>
      <c r="E551" s="928" t="s">
        <v>7</v>
      </c>
      <c r="F551" s="946" t="s">
        <v>403</v>
      </c>
      <c r="G551" s="946"/>
      <c r="H551" s="946"/>
      <c r="I551" s="946" t="s">
        <v>752</v>
      </c>
      <c r="J551" s="931">
        <v>1297</v>
      </c>
      <c r="K551" s="931"/>
      <c r="L551" s="931" t="s">
        <v>103</v>
      </c>
      <c r="M551" s="931">
        <v>100</v>
      </c>
      <c r="N551" s="947" t="s">
        <v>179</v>
      </c>
      <c r="O551" s="931" t="s">
        <v>180</v>
      </c>
      <c r="P551" s="948" t="s">
        <v>155</v>
      </c>
      <c r="Q551" s="931" t="s">
        <v>71</v>
      </c>
      <c r="R551" s="906" t="s">
        <v>744</v>
      </c>
      <c r="S551" s="906" t="s">
        <v>753</v>
      </c>
      <c r="T551" s="946"/>
      <c r="U551" s="946">
        <v>220</v>
      </c>
      <c r="V551" s="946"/>
      <c r="W551" s="946"/>
      <c r="X551" s="946"/>
      <c r="Y551" s="949"/>
      <c r="Z551" s="954"/>
      <c r="AA551" s="931">
        <v>5100</v>
      </c>
      <c r="AB551" s="1313">
        <f t="shared" si="95"/>
        <v>5.0999999999999996</v>
      </c>
      <c r="AC551" s="953"/>
      <c r="AD551" s="946"/>
      <c r="AE551" s="946"/>
      <c r="AF551" s="946"/>
      <c r="AG551" s="946"/>
      <c r="AH551" s="955"/>
      <c r="AI551" s="1271"/>
      <c r="AJ551" s="1149">
        <v>0</v>
      </c>
      <c r="AK551" s="1150">
        <v>0</v>
      </c>
      <c r="AL551" s="1149">
        <f t="shared" si="96"/>
        <v>0</v>
      </c>
      <c r="AM551" s="1135">
        <f t="shared" si="97"/>
        <v>0</v>
      </c>
      <c r="AN551" s="1328">
        <f t="shared" si="98"/>
        <v>0</v>
      </c>
      <c r="AO551" s="1127">
        <f t="shared" si="109"/>
        <v>0</v>
      </c>
      <c r="AP551" s="1318">
        <f t="shared" si="99"/>
        <v>0</v>
      </c>
      <c r="AQ551" s="1319"/>
      <c r="AR551" s="1139">
        <f t="shared" si="100"/>
        <v>0</v>
      </c>
      <c r="AS551" s="1325">
        <f t="shared" si="101"/>
        <v>0</v>
      </c>
      <c r="AT551" s="1325">
        <f t="shared" si="102"/>
        <v>0</v>
      </c>
      <c r="AU551" s="1325">
        <f t="shared" si="103"/>
        <v>0</v>
      </c>
      <c r="AV551" s="1141">
        <f t="shared" si="104"/>
        <v>0</v>
      </c>
      <c r="AW551" s="1329">
        <v>0</v>
      </c>
      <c r="AX551" s="1141">
        <v>0</v>
      </c>
      <c r="AY551" s="1149">
        <f t="shared" si="105"/>
        <v>0</v>
      </c>
      <c r="AZ551" s="1141">
        <f t="shared" si="106"/>
        <v>0</v>
      </c>
      <c r="BA551" s="1149">
        <f t="shared" si="107"/>
        <v>0</v>
      </c>
      <c r="BB551" s="1141">
        <f t="shared" si="108"/>
        <v>0</v>
      </c>
    </row>
    <row r="552" spans="2:54" ht="14.65" customHeight="1">
      <c r="B552" s="911">
        <v>544</v>
      </c>
      <c r="C552" s="913" t="s">
        <v>3463</v>
      </c>
      <c r="D552" s="931" t="s">
        <v>150</v>
      </c>
      <c r="E552" s="928" t="s">
        <v>7</v>
      </c>
      <c r="F552" s="946" t="s">
        <v>403</v>
      </c>
      <c r="G552" s="946"/>
      <c r="H552" s="946"/>
      <c r="I552" s="946" t="s">
        <v>752</v>
      </c>
      <c r="J552" s="931">
        <v>1297</v>
      </c>
      <c r="K552" s="931"/>
      <c r="L552" s="931" t="s">
        <v>3773</v>
      </c>
      <c r="M552" s="931"/>
      <c r="N552" s="947" t="s">
        <v>179</v>
      </c>
      <c r="O552" s="931" t="s">
        <v>180</v>
      </c>
      <c r="P552" s="948" t="s">
        <v>155</v>
      </c>
      <c r="Q552" s="931" t="s">
        <v>71</v>
      </c>
      <c r="R552" s="906" t="s">
        <v>744</v>
      </c>
      <c r="S552" s="906" t="s">
        <v>753</v>
      </c>
      <c r="T552" s="946"/>
      <c r="U552" s="946">
        <v>220</v>
      </c>
      <c r="V552" s="946"/>
      <c r="W552" s="946"/>
      <c r="X552" s="946"/>
      <c r="Y552" s="949"/>
      <c r="Z552" s="954"/>
      <c r="AA552" s="931">
        <v>1000</v>
      </c>
      <c r="AB552" s="1313">
        <f t="shared" si="95"/>
        <v>1</v>
      </c>
      <c r="AC552" s="953"/>
      <c r="AD552" s="946"/>
      <c r="AE552" s="946"/>
      <c r="AF552" s="946"/>
      <c r="AG552" s="946"/>
      <c r="AH552" s="955"/>
      <c r="AI552" s="1271"/>
      <c r="AJ552" s="1149">
        <v>0</v>
      </c>
      <c r="AK552" s="1150">
        <v>0</v>
      </c>
      <c r="AL552" s="1149">
        <f t="shared" si="96"/>
        <v>0</v>
      </c>
      <c r="AM552" s="1135">
        <f t="shared" si="97"/>
        <v>0</v>
      </c>
      <c r="AN552" s="1328">
        <f t="shared" si="98"/>
        <v>0</v>
      </c>
      <c r="AO552" s="1127">
        <f t="shared" si="109"/>
        <v>0</v>
      </c>
      <c r="AP552" s="1318">
        <f t="shared" si="99"/>
        <v>0</v>
      </c>
      <c r="AQ552" s="1319"/>
      <c r="AR552" s="1139">
        <f t="shared" si="100"/>
        <v>0</v>
      </c>
      <c r="AS552" s="1325">
        <f t="shared" si="101"/>
        <v>0</v>
      </c>
      <c r="AT552" s="1325">
        <f t="shared" si="102"/>
        <v>0</v>
      </c>
      <c r="AU552" s="1325">
        <f t="shared" si="103"/>
        <v>0</v>
      </c>
      <c r="AV552" s="1141">
        <f t="shared" si="104"/>
        <v>0</v>
      </c>
      <c r="AW552" s="1329">
        <v>0</v>
      </c>
      <c r="AX552" s="1141">
        <v>0</v>
      </c>
      <c r="AY552" s="1149">
        <f t="shared" si="105"/>
        <v>0</v>
      </c>
      <c r="AZ552" s="1141">
        <f t="shared" si="106"/>
        <v>0</v>
      </c>
      <c r="BA552" s="1149">
        <f t="shared" si="107"/>
        <v>0</v>
      </c>
      <c r="BB552" s="1141">
        <f t="shared" si="108"/>
        <v>0</v>
      </c>
    </row>
    <row r="553" spans="2:54" ht="14.65" customHeight="1">
      <c r="B553" s="911">
        <v>545</v>
      </c>
      <c r="C553" s="913" t="s">
        <v>3042</v>
      </c>
      <c r="D553" s="931" t="s">
        <v>150</v>
      </c>
      <c r="E553" s="928" t="s">
        <v>7</v>
      </c>
      <c r="F553" s="946" t="s">
        <v>403</v>
      </c>
      <c r="G553" s="946"/>
      <c r="H553" s="946"/>
      <c r="I553" s="946" t="s">
        <v>752</v>
      </c>
      <c r="J553" s="931">
        <v>1297</v>
      </c>
      <c r="K553" s="931"/>
      <c r="L553" s="931" t="s">
        <v>3544</v>
      </c>
      <c r="M553" s="931">
        <v>40</v>
      </c>
      <c r="N553" s="947" t="s">
        <v>179</v>
      </c>
      <c r="O553" s="931" t="s">
        <v>180</v>
      </c>
      <c r="P553" s="948" t="s">
        <v>155</v>
      </c>
      <c r="Q553" s="931" t="s">
        <v>71</v>
      </c>
      <c r="R553" s="906" t="s">
        <v>744</v>
      </c>
      <c r="S553" s="906" t="s">
        <v>753</v>
      </c>
      <c r="T553" s="946"/>
      <c r="U553" s="946">
        <v>220</v>
      </c>
      <c r="V553" s="946"/>
      <c r="W553" s="946"/>
      <c r="X553" s="946"/>
      <c r="Y553" s="949"/>
      <c r="Z553" s="954"/>
      <c r="AA553" s="931">
        <v>1000</v>
      </c>
      <c r="AB553" s="1313">
        <f t="shared" si="95"/>
        <v>1</v>
      </c>
      <c r="AC553" s="953"/>
      <c r="AD553" s="946"/>
      <c r="AE553" s="946"/>
      <c r="AF553" s="946"/>
      <c r="AG553" s="946"/>
      <c r="AH553" s="955"/>
      <c r="AI553" s="1271">
        <f>+VLOOKUP(C553,Itemizado_Piping!$C:$K,9,FALSE)</f>
        <v>2.573</v>
      </c>
      <c r="AJ553" s="1149">
        <v>0</v>
      </c>
      <c r="AK553" s="1150">
        <v>0</v>
      </c>
      <c r="AL553" s="1149">
        <f t="shared" si="96"/>
        <v>0</v>
      </c>
      <c r="AM553" s="1135">
        <f t="shared" si="97"/>
        <v>0</v>
      </c>
      <c r="AN553" s="1328">
        <f t="shared" si="98"/>
        <v>0</v>
      </c>
      <c r="AO553" s="1127">
        <f t="shared" si="109"/>
        <v>0</v>
      </c>
      <c r="AP553" s="1318">
        <f t="shared" si="99"/>
        <v>0</v>
      </c>
      <c r="AQ553" s="1319"/>
      <c r="AR553" s="1139">
        <f t="shared" si="100"/>
        <v>0</v>
      </c>
      <c r="AS553" s="1325">
        <f t="shared" si="101"/>
        <v>0</v>
      </c>
      <c r="AT553" s="1325">
        <f t="shared" si="102"/>
        <v>0</v>
      </c>
      <c r="AU553" s="1325">
        <f t="shared" si="103"/>
        <v>0</v>
      </c>
      <c r="AV553" s="1141">
        <f t="shared" si="104"/>
        <v>0</v>
      </c>
      <c r="AW553" s="1329">
        <v>0</v>
      </c>
      <c r="AX553" s="1141">
        <v>0</v>
      </c>
      <c r="AY553" s="1149">
        <f t="shared" si="105"/>
        <v>0</v>
      </c>
      <c r="AZ553" s="1141">
        <f t="shared" si="106"/>
        <v>0</v>
      </c>
      <c r="BA553" s="1149">
        <f t="shared" si="107"/>
        <v>0</v>
      </c>
      <c r="BB553" s="1141">
        <f t="shared" si="108"/>
        <v>0</v>
      </c>
    </row>
    <row r="554" spans="2:54" ht="14.65" customHeight="1">
      <c r="B554" s="911">
        <v>546</v>
      </c>
      <c r="C554" s="913" t="s">
        <v>3463</v>
      </c>
      <c r="D554" s="931" t="s">
        <v>150</v>
      </c>
      <c r="E554" s="928" t="s">
        <v>7</v>
      </c>
      <c r="F554" s="946" t="s">
        <v>403</v>
      </c>
      <c r="G554" s="946"/>
      <c r="H554" s="946"/>
      <c r="I554" s="946" t="s">
        <v>754</v>
      </c>
      <c r="J554" s="931">
        <v>1298</v>
      </c>
      <c r="K554" s="931"/>
      <c r="L554" s="931" t="s">
        <v>103</v>
      </c>
      <c r="M554" s="931">
        <v>100</v>
      </c>
      <c r="N554" s="947" t="s">
        <v>179</v>
      </c>
      <c r="O554" s="931" t="s">
        <v>180</v>
      </c>
      <c r="P554" s="948" t="s">
        <v>155</v>
      </c>
      <c r="Q554" s="931" t="s">
        <v>71</v>
      </c>
      <c r="R554" s="906" t="s">
        <v>744</v>
      </c>
      <c r="S554" s="906" t="s">
        <v>755</v>
      </c>
      <c r="T554" s="946"/>
      <c r="U554" s="946">
        <v>220</v>
      </c>
      <c r="V554" s="946"/>
      <c r="W554" s="946"/>
      <c r="X554" s="946"/>
      <c r="Y554" s="949"/>
      <c r="Z554" s="954"/>
      <c r="AA554" s="931">
        <v>5700</v>
      </c>
      <c r="AB554" s="1313">
        <f t="shared" si="95"/>
        <v>5.7</v>
      </c>
      <c r="AC554" s="953"/>
      <c r="AD554" s="946"/>
      <c r="AE554" s="946"/>
      <c r="AF554" s="946"/>
      <c r="AG554" s="946"/>
      <c r="AH554" s="955"/>
      <c r="AI554" s="1271"/>
      <c r="AJ554" s="1149">
        <v>0</v>
      </c>
      <c r="AK554" s="1150">
        <v>0</v>
      </c>
      <c r="AL554" s="1149">
        <f t="shared" si="96"/>
        <v>0</v>
      </c>
      <c r="AM554" s="1135">
        <f t="shared" si="97"/>
        <v>0</v>
      </c>
      <c r="AN554" s="1328">
        <f t="shared" si="98"/>
        <v>0</v>
      </c>
      <c r="AO554" s="1127">
        <f t="shared" si="109"/>
        <v>0</v>
      </c>
      <c r="AP554" s="1318">
        <f t="shared" si="99"/>
        <v>0</v>
      </c>
      <c r="AQ554" s="1319"/>
      <c r="AR554" s="1139">
        <f t="shared" si="100"/>
        <v>0</v>
      </c>
      <c r="AS554" s="1325">
        <f t="shared" si="101"/>
        <v>0</v>
      </c>
      <c r="AT554" s="1325">
        <f t="shared" si="102"/>
        <v>0</v>
      </c>
      <c r="AU554" s="1325">
        <f t="shared" si="103"/>
        <v>0</v>
      </c>
      <c r="AV554" s="1141">
        <f t="shared" si="104"/>
        <v>0</v>
      </c>
      <c r="AW554" s="1329">
        <v>0</v>
      </c>
      <c r="AX554" s="1141">
        <v>0</v>
      </c>
      <c r="AY554" s="1149">
        <f t="shared" si="105"/>
        <v>0</v>
      </c>
      <c r="AZ554" s="1141">
        <f t="shared" si="106"/>
        <v>0</v>
      </c>
      <c r="BA554" s="1149">
        <f t="shared" si="107"/>
        <v>0</v>
      </c>
      <c r="BB554" s="1141">
        <f t="shared" si="108"/>
        <v>0</v>
      </c>
    </row>
    <row r="555" spans="2:54" ht="14.65" customHeight="1">
      <c r="B555" s="911">
        <v>547</v>
      </c>
      <c r="C555" s="913" t="s">
        <v>3463</v>
      </c>
      <c r="D555" s="931" t="s">
        <v>150</v>
      </c>
      <c r="E555" s="928" t="s">
        <v>7</v>
      </c>
      <c r="F555" s="946" t="s">
        <v>403</v>
      </c>
      <c r="G555" s="946"/>
      <c r="H555" s="946"/>
      <c r="I555" s="946" t="s">
        <v>754</v>
      </c>
      <c r="J555" s="931">
        <v>1298</v>
      </c>
      <c r="K555" s="931"/>
      <c r="L555" s="931" t="s">
        <v>3773</v>
      </c>
      <c r="M555" s="931"/>
      <c r="N555" s="947" t="s">
        <v>179</v>
      </c>
      <c r="O555" s="931" t="s">
        <v>180</v>
      </c>
      <c r="P555" s="948" t="s">
        <v>155</v>
      </c>
      <c r="Q555" s="931" t="s">
        <v>71</v>
      </c>
      <c r="R555" s="906" t="s">
        <v>744</v>
      </c>
      <c r="S555" s="906" t="s">
        <v>755</v>
      </c>
      <c r="T555" s="946"/>
      <c r="U555" s="946">
        <v>220</v>
      </c>
      <c r="V555" s="946"/>
      <c r="W555" s="946"/>
      <c r="X555" s="946"/>
      <c r="Y555" s="949"/>
      <c r="Z555" s="954"/>
      <c r="AA555" s="931">
        <v>1000</v>
      </c>
      <c r="AB555" s="1313">
        <f t="shared" si="95"/>
        <v>1</v>
      </c>
      <c r="AC555" s="953"/>
      <c r="AD555" s="946"/>
      <c r="AE555" s="946"/>
      <c r="AF555" s="946"/>
      <c r="AG555" s="946"/>
      <c r="AH555" s="955"/>
      <c r="AI555" s="1271"/>
      <c r="AJ555" s="1149">
        <v>0</v>
      </c>
      <c r="AK555" s="1150">
        <v>0</v>
      </c>
      <c r="AL555" s="1149">
        <f t="shared" si="96"/>
        <v>0</v>
      </c>
      <c r="AM555" s="1135">
        <f t="shared" si="97"/>
        <v>0</v>
      </c>
      <c r="AN555" s="1328">
        <f t="shared" si="98"/>
        <v>0</v>
      </c>
      <c r="AO555" s="1127">
        <f t="shared" si="109"/>
        <v>0</v>
      </c>
      <c r="AP555" s="1318">
        <f t="shared" si="99"/>
        <v>0</v>
      </c>
      <c r="AQ555" s="1319"/>
      <c r="AR555" s="1139">
        <f t="shared" si="100"/>
        <v>0</v>
      </c>
      <c r="AS555" s="1325">
        <f t="shared" si="101"/>
        <v>0</v>
      </c>
      <c r="AT555" s="1325">
        <f t="shared" si="102"/>
        <v>0</v>
      </c>
      <c r="AU555" s="1325">
        <f t="shared" si="103"/>
        <v>0</v>
      </c>
      <c r="AV555" s="1141">
        <f t="shared" si="104"/>
        <v>0</v>
      </c>
      <c r="AW555" s="1329">
        <v>0</v>
      </c>
      <c r="AX555" s="1141">
        <v>0</v>
      </c>
      <c r="AY555" s="1149">
        <f t="shared" si="105"/>
        <v>0</v>
      </c>
      <c r="AZ555" s="1141">
        <f t="shared" si="106"/>
        <v>0</v>
      </c>
      <c r="BA555" s="1149">
        <f t="shared" si="107"/>
        <v>0</v>
      </c>
      <c r="BB555" s="1141">
        <f t="shared" si="108"/>
        <v>0</v>
      </c>
    </row>
    <row r="556" spans="2:54" ht="14.65" customHeight="1">
      <c r="B556" s="911">
        <v>548</v>
      </c>
      <c r="C556" s="913" t="s">
        <v>3042</v>
      </c>
      <c r="D556" s="931" t="s">
        <v>150</v>
      </c>
      <c r="E556" s="928" t="s">
        <v>7</v>
      </c>
      <c r="F556" s="946" t="s">
        <v>403</v>
      </c>
      <c r="G556" s="946"/>
      <c r="H556" s="946"/>
      <c r="I556" s="946" t="s">
        <v>754</v>
      </c>
      <c r="J556" s="931">
        <v>1298</v>
      </c>
      <c r="K556" s="931"/>
      <c r="L556" s="931" t="s">
        <v>3544</v>
      </c>
      <c r="M556" s="931">
        <v>40</v>
      </c>
      <c r="N556" s="947" t="s">
        <v>179</v>
      </c>
      <c r="O556" s="931" t="s">
        <v>180</v>
      </c>
      <c r="P556" s="948" t="s">
        <v>155</v>
      </c>
      <c r="Q556" s="931" t="s">
        <v>71</v>
      </c>
      <c r="R556" s="906" t="s">
        <v>744</v>
      </c>
      <c r="S556" s="906" t="s">
        <v>755</v>
      </c>
      <c r="T556" s="946"/>
      <c r="U556" s="946">
        <v>220</v>
      </c>
      <c r="V556" s="946"/>
      <c r="W556" s="946"/>
      <c r="X556" s="946"/>
      <c r="Y556" s="949"/>
      <c r="Z556" s="954"/>
      <c r="AA556" s="931">
        <v>1000</v>
      </c>
      <c r="AB556" s="1313">
        <f t="shared" si="95"/>
        <v>1</v>
      </c>
      <c r="AC556" s="953"/>
      <c r="AD556" s="946"/>
      <c r="AE556" s="946"/>
      <c r="AF556" s="946"/>
      <c r="AG556" s="946"/>
      <c r="AH556" s="955"/>
      <c r="AI556" s="1271">
        <f>+VLOOKUP(C556,Itemizado_Piping!$C:$K,9,FALSE)</f>
        <v>2.573</v>
      </c>
      <c r="AJ556" s="1149">
        <v>0</v>
      </c>
      <c r="AK556" s="1150">
        <v>0</v>
      </c>
      <c r="AL556" s="1149">
        <f t="shared" si="96"/>
        <v>0</v>
      </c>
      <c r="AM556" s="1135">
        <f t="shared" si="97"/>
        <v>0</v>
      </c>
      <c r="AN556" s="1328">
        <f t="shared" si="98"/>
        <v>0</v>
      </c>
      <c r="AO556" s="1127">
        <f t="shared" si="109"/>
        <v>0</v>
      </c>
      <c r="AP556" s="1318">
        <f t="shared" si="99"/>
        <v>0</v>
      </c>
      <c r="AQ556" s="1319"/>
      <c r="AR556" s="1139">
        <f t="shared" si="100"/>
        <v>0</v>
      </c>
      <c r="AS556" s="1325">
        <f t="shared" si="101"/>
        <v>0</v>
      </c>
      <c r="AT556" s="1325">
        <f t="shared" si="102"/>
        <v>0</v>
      </c>
      <c r="AU556" s="1325">
        <f t="shared" si="103"/>
        <v>0</v>
      </c>
      <c r="AV556" s="1141">
        <f t="shared" si="104"/>
        <v>0</v>
      </c>
      <c r="AW556" s="1329">
        <v>0</v>
      </c>
      <c r="AX556" s="1141">
        <v>0</v>
      </c>
      <c r="AY556" s="1149">
        <f t="shared" si="105"/>
        <v>0</v>
      </c>
      <c r="AZ556" s="1141">
        <f t="shared" si="106"/>
        <v>0</v>
      </c>
      <c r="BA556" s="1149">
        <f t="shared" si="107"/>
        <v>0</v>
      </c>
      <c r="BB556" s="1141">
        <f t="shared" si="108"/>
        <v>0</v>
      </c>
    </row>
    <row r="557" spans="2:54" ht="14.65" customHeight="1">
      <c r="B557" s="911">
        <v>549</v>
      </c>
      <c r="C557" s="913" t="s">
        <v>3463</v>
      </c>
      <c r="D557" s="931" t="s">
        <v>150</v>
      </c>
      <c r="E557" s="928" t="s">
        <v>7</v>
      </c>
      <c r="F557" s="946" t="s">
        <v>403</v>
      </c>
      <c r="G557" s="946"/>
      <c r="H557" s="946"/>
      <c r="I557" s="946" t="s">
        <v>756</v>
      </c>
      <c r="J557" s="931">
        <v>1299</v>
      </c>
      <c r="K557" s="931"/>
      <c r="L557" s="931" t="s">
        <v>103</v>
      </c>
      <c r="M557" s="931">
        <v>100</v>
      </c>
      <c r="N557" s="947" t="s">
        <v>179</v>
      </c>
      <c r="O557" s="931" t="s">
        <v>180</v>
      </c>
      <c r="P557" s="948" t="s">
        <v>155</v>
      </c>
      <c r="Q557" s="931" t="s">
        <v>71</v>
      </c>
      <c r="R557" s="906" t="s">
        <v>744</v>
      </c>
      <c r="S557" s="906" t="s">
        <v>757</v>
      </c>
      <c r="T557" s="946"/>
      <c r="U557" s="946">
        <v>220</v>
      </c>
      <c r="V557" s="946"/>
      <c r="W557" s="946"/>
      <c r="X557" s="946"/>
      <c r="Y557" s="949"/>
      <c r="Z557" s="954"/>
      <c r="AA557" s="931">
        <v>5200</v>
      </c>
      <c r="AB557" s="1313">
        <f t="shared" si="95"/>
        <v>5.2</v>
      </c>
      <c r="AC557" s="953"/>
      <c r="AD557" s="946"/>
      <c r="AE557" s="946"/>
      <c r="AF557" s="946"/>
      <c r="AG557" s="946"/>
      <c r="AH557" s="955"/>
      <c r="AI557" s="1271"/>
      <c r="AJ557" s="1149">
        <v>0</v>
      </c>
      <c r="AK557" s="1150">
        <v>0</v>
      </c>
      <c r="AL557" s="1149">
        <f t="shared" si="96"/>
        <v>0</v>
      </c>
      <c r="AM557" s="1135">
        <f t="shared" si="97"/>
        <v>0</v>
      </c>
      <c r="AN557" s="1328">
        <f t="shared" si="98"/>
        <v>0</v>
      </c>
      <c r="AO557" s="1127">
        <f t="shared" si="109"/>
        <v>0</v>
      </c>
      <c r="AP557" s="1318">
        <f t="shared" si="99"/>
        <v>0</v>
      </c>
      <c r="AQ557" s="1319"/>
      <c r="AR557" s="1139">
        <f t="shared" si="100"/>
        <v>0</v>
      </c>
      <c r="AS557" s="1325">
        <f t="shared" si="101"/>
        <v>0</v>
      </c>
      <c r="AT557" s="1325">
        <f t="shared" si="102"/>
        <v>0</v>
      </c>
      <c r="AU557" s="1325">
        <f t="shared" si="103"/>
        <v>0</v>
      </c>
      <c r="AV557" s="1141">
        <f t="shared" si="104"/>
        <v>0</v>
      </c>
      <c r="AW557" s="1329">
        <v>0</v>
      </c>
      <c r="AX557" s="1141">
        <v>0</v>
      </c>
      <c r="AY557" s="1149">
        <f t="shared" si="105"/>
        <v>0</v>
      </c>
      <c r="AZ557" s="1141">
        <f t="shared" si="106"/>
        <v>0</v>
      </c>
      <c r="BA557" s="1149">
        <f t="shared" si="107"/>
        <v>0</v>
      </c>
      <c r="BB557" s="1141">
        <f t="shared" si="108"/>
        <v>0</v>
      </c>
    </row>
    <row r="558" spans="2:54" ht="14.65" customHeight="1">
      <c r="B558" s="911">
        <v>550</v>
      </c>
      <c r="C558" s="913" t="s">
        <v>3463</v>
      </c>
      <c r="D558" s="931" t="s">
        <v>150</v>
      </c>
      <c r="E558" s="928" t="s">
        <v>7</v>
      </c>
      <c r="F558" s="946" t="s">
        <v>403</v>
      </c>
      <c r="G558" s="946"/>
      <c r="H558" s="946"/>
      <c r="I558" s="946" t="s">
        <v>756</v>
      </c>
      <c r="J558" s="931">
        <v>1299</v>
      </c>
      <c r="K558" s="931"/>
      <c r="L558" s="931" t="s">
        <v>3773</v>
      </c>
      <c r="M558" s="931"/>
      <c r="N558" s="947" t="s">
        <v>179</v>
      </c>
      <c r="O558" s="931" t="s">
        <v>180</v>
      </c>
      <c r="P558" s="948" t="s">
        <v>155</v>
      </c>
      <c r="Q558" s="931" t="s">
        <v>71</v>
      </c>
      <c r="R558" s="906" t="s">
        <v>744</v>
      </c>
      <c r="S558" s="906" t="s">
        <v>755</v>
      </c>
      <c r="T558" s="946"/>
      <c r="U558" s="946">
        <v>220</v>
      </c>
      <c r="V558" s="946"/>
      <c r="W558" s="946"/>
      <c r="X558" s="946"/>
      <c r="Y558" s="949"/>
      <c r="Z558" s="954"/>
      <c r="AA558" s="931">
        <v>1000</v>
      </c>
      <c r="AB558" s="1313">
        <f t="shared" si="95"/>
        <v>1</v>
      </c>
      <c r="AC558" s="953"/>
      <c r="AD558" s="946"/>
      <c r="AE558" s="946"/>
      <c r="AF558" s="946"/>
      <c r="AG558" s="946"/>
      <c r="AH558" s="955"/>
      <c r="AI558" s="1271"/>
      <c r="AJ558" s="1149">
        <v>0</v>
      </c>
      <c r="AK558" s="1150">
        <v>0</v>
      </c>
      <c r="AL558" s="1149">
        <f t="shared" si="96"/>
        <v>0</v>
      </c>
      <c r="AM558" s="1135">
        <f t="shared" si="97"/>
        <v>0</v>
      </c>
      <c r="AN558" s="1328">
        <f t="shared" si="98"/>
        <v>0</v>
      </c>
      <c r="AO558" s="1127">
        <f t="shared" si="109"/>
        <v>0</v>
      </c>
      <c r="AP558" s="1318">
        <f t="shared" si="99"/>
        <v>0</v>
      </c>
      <c r="AQ558" s="1319"/>
      <c r="AR558" s="1139">
        <f t="shared" si="100"/>
        <v>0</v>
      </c>
      <c r="AS558" s="1325">
        <f t="shared" si="101"/>
        <v>0</v>
      </c>
      <c r="AT558" s="1325">
        <f t="shared" si="102"/>
        <v>0</v>
      </c>
      <c r="AU558" s="1325">
        <f t="shared" si="103"/>
        <v>0</v>
      </c>
      <c r="AV558" s="1141">
        <f t="shared" si="104"/>
        <v>0</v>
      </c>
      <c r="AW558" s="1329">
        <v>0</v>
      </c>
      <c r="AX558" s="1141">
        <v>0</v>
      </c>
      <c r="AY558" s="1149">
        <f t="shared" si="105"/>
        <v>0</v>
      </c>
      <c r="AZ558" s="1141">
        <f t="shared" si="106"/>
        <v>0</v>
      </c>
      <c r="BA558" s="1149">
        <f t="shared" si="107"/>
        <v>0</v>
      </c>
      <c r="BB558" s="1141">
        <f t="shared" si="108"/>
        <v>0</v>
      </c>
    </row>
    <row r="559" spans="2:54" ht="14.65" customHeight="1">
      <c r="B559" s="911">
        <v>551</v>
      </c>
      <c r="C559" s="913" t="s">
        <v>3042</v>
      </c>
      <c r="D559" s="931" t="s">
        <v>150</v>
      </c>
      <c r="E559" s="928" t="s">
        <v>7</v>
      </c>
      <c r="F559" s="946" t="s">
        <v>403</v>
      </c>
      <c r="G559" s="946"/>
      <c r="H559" s="946"/>
      <c r="I559" s="946" t="s">
        <v>756</v>
      </c>
      <c r="J559" s="931">
        <v>1299</v>
      </c>
      <c r="K559" s="931"/>
      <c r="L559" s="931" t="s">
        <v>3544</v>
      </c>
      <c r="M559" s="931">
        <v>40</v>
      </c>
      <c r="N559" s="947" t="s">
        <v>179</v>
      </c>
      <c r="O559" s="931" t="s">
        <v>180</v>
      </c>
      <c r="P559" s="948" t="s">
        <v>155</v>
      </c>
      <c r="Q559" s="931" t="s">
        <v>71</v>
      </c>
      <c r="R559" s="906" t="s">
        <v>744</v>
      </c>
      <c r="S559" s="906" t="s">
        <v>755</v>
      </c>
      <c r="T559" s="946"/>
      <c r="U559" s="946">
        <v>220</v>
      </c>
      <c r="V559" s="946"/>
      <c r="W559" s="946"/>
      <c r="X559" s="946"/>
      <c r="Y559" s="949"/>
      <c r="Z559" s="954"/>
      <c r="AA559" s="931">
        <v>1000</v>
      </c>
      <c r="AB559" s="1313">
        <f t="shared" si="95"/>
        <v>1</v>
      </c>
      <c r="AC559" s="953"/>
      <c r="AD559" s="946"/>
      <c r="AE559" s="946"/>
      <c r="AF559" s="946"/>
      <c r="AG559" s="946"/>
      <c r="AH559" s="955"/>
      <c r="AI559" s="1271">
        <f>+VLOOKUP(C559,Itemizado_Piping!$C:$K,9,FALSE)</f>
        <v>2.573</v>
      </c>
      <c r="AJ559" s="1149">
        <v>0</v>
      </c>
      <c r="AK559" s="1150">
        <v>0</v>
      </c>
      <c r="AL559" s="1149">
        <f t="shared" si="96"/>
        <v>0</v>
      </c>
      <c r="AM559" s="1135">
        <f t="shared" si="97"/>
        <v>0</v>
      </c>
      <c r="AN559" s="1328">
        <f t="shared" si="98"/>
        <v>0</v>
      </c>
      <c r="AO559" s="1127">
        <f t="shared" si="109"/>
        <v>0</v>
      </c>
      <c r="AP559" s="1318">
        <f t="shared" si="99"/>
        <v>0</v>
      </c>
      <c r="AQ559" s="1319"/>
      <c r="AR559" s="1139">
        <f t="shared" si="100"/>
        <v>0</v>
      </c>
      <c r="AS559" s="1325">
        <f t="shared" si="101"/>
        <v>0</v>
      </c>
      <c r="AT559" s="1325">
        <f t="shared" si="102"/>
        <v>0</v>
      </c>
      <c r="AU559" s="1325">
        <f t="shared" si="103"/>
        <v>0</v>
      </c>
      <c r="AV559" s="1141">
        <f t="shared" si="104"/>
        <v>0</v>
      </c>
      <c r="AW559" s="1329">
        <v>0</v>
      </c>
      <c r="AX559" s="1141">
        <v>0</v>
      </c>
      <c r="AY559" s="1149">
        <f t="shared" si="105"/>
        <v>0</v>
      </c>
      <c r="AZ559" s="1141">
        <f t="shared" si="106"/>
        <v>0</v>
      </c>
      <c r="BA559" s="1149">
        <f t="shared" si="107"/>
        <v>0</v>
      </c>
      <c r="BB559" s="1141">
        <f t="shared" si="108"/>
        <v>0</v>
      </c>
    </row>
    <row r="560" spans="2:54" ht="14.65" customHeight="1">
      <c r="B560" s="911">
        <v>552</v>
      </c>
      <c r="C560" s="913" t="s">
        <v>3463</v>
      </c>
      <c r="D560" s="931" t="s">
        <v>150</v>
      </c>
      <c r="E560" s="928" t="s">
        <v>7</v>
      </c>
      <c r="F560" s="946" t="s">
        <v>403</v>
      </c>
      <c r="G560" s="946"/>
      <c r="H560" s="946"/>
      <c r="I560" s="946" t="s">
        <v>758</v>
      </c>
      <c r="J560" s="931">
        <v>1300</v>
      </c>
      <c r="K560" s="931"/>
      <c r="L560" s="931" t="s">
        <v>103</v>
      </c>
      <c r="M560" s="931">
        <v>100</v>
      </c>
      <c r="N560" s="947" t="s">
        <v>179</v>
      </c>
      <c r="O560" s="931" t="s">
        <v>180</v>
      </c>
      <c r="P560" s="948" t="s">
        <v>155</v>
      </c>
      <c r="Q560" s="931" t="s">
        <v>71</v>
      </c>
      <c r="R560" s="906" t="s">
        <v>744</v>
      </c>
      <c r="S560" s="906" t="s">
        <v>759</v>
      </c>
      <c r="T560" s="946"/>
      <c r="U560" s="946">
        <v>220</v>
      </c>
      <c r="V560" s="946"/>
      <c r="W560" s="946"/>
      <c r="X560" s="946"/>
      <c r="Y560" s="949"/>
      <c r="Z560" s="954"/>
      <c r="AA560" s="931">
        <v>3700</v>
      </c>
      <c r="AB560" s="1313">
        <f t="shared" si="95"/>
        <v>3.7</v>
      </c>
      <c r="AC560" s="953"/>
      <c r="AD560" s="946"/>
      <c r="AE560" s="946"/>
      <c r="AF560" s="946"/>
      <c r="AG560" s="946"/>
      <c r="AH560" s="955"/>
      <c r="AI560" s="1271"/>
      <c r="AJ560" s="1149">
        <v>0</v>
      </c>
      <c r="AK560" s="1150">
        <v>0</v>
      </c>
      <c r="AL560" s="1149">
        <f t="shared" si="96"/>
        <v>0</v>
      </c>
      <c r="AM560" s="1135">
        <f t="shared" si="97"/>
        <v>0</v>
      </c>
      <c r="AN560" s="1328">
        <f t="shared" si="98"/>
        <v>0</v>
      </c>
      <c r="AO560" s="1127">
        <f t="shared" si="109"/>
        <v>0</v>
      </c>
      <c r="AP560" s="1318">
        <f t="shared" si="99"/>
        <v>0</v>
      </c>
      <c r="AQ560" s="1319"/>
      <c r="AR560" s="1139">
        <f t="shared" si="100"/>
        <v>0</v>
      </c>
      <c r="AS560" s="1325">
        <f t="shared" si="101"/>
        <v>0</v>
      </c>
      <c r="AT560" s="1325">
        <f t="shared" si="102"/>
        <v>0</v>
      </c>
      <c r="AU560" s="1325">
        <f t="shared" si="103"/>
        <v>0</v>
      </c>
      <c r="AV560" s="1141">
        <f t="shared" si="104"/>
        <v>0</v>
      </c>
      <c r="AW560" s="1329">
        <v>0</v>
      </c>
      <c r="AX560" s="1141">
        <v>0</v>
      </c>
      <c r="AY560" s="1149">
        <f t="shared" si="105"/>
        <v>0</v>
      </c>
      <c r="AZ560" s="1141">
        <f t="shared" si="106"/>
        <v>0</v>
      </c>
      <c r="BA560" s="1149">
        <f t="shared" si="107"/>
        <v>0</v>
      </c>
      <c r="BB560" s="1141">
        <f t="shared" si="108"/>
        <v>0</v>
      </c>
    </row>
    <row r="561" spans="2:54" ht="14.65" customHeight="1">
      <c r="B561" s="911">
        <v>553</v>
      </c>
      <c r="C561" s="913" t="s">
        <v>3463</v>
      </c>
      <c r="D561" s="931" t="s">
        <v>150</v>
      </c>
      <c r="E561" s="928" t="s">
        <v>7</v>
      </c>
      <c r="F561" s="946" t="s">
        <v>403</v>
      </c>
      <c r="G561" s="946"/>
      <c r="H561" s="946"/>
      <c r="I561" s="946" t="s">
        <v>758</v>
      </c>
      <c r="J561" s="931">
        <v>1300</v>
      </c>
      <c r="K561" s="931"/>
      <c r="L561" s="931" t="s">
        <v>3773</v>
      </c>
      <c r="M561" s="931"/>
      <c r="N561" s="947" t="s">
        <v>179</v>
      </c>
      <c r="O561" s="931" t="s">
        <v>180</v>
      </c>
      <c r="P561" s="948" t="s">
        <v>155</v>
      </c>
      <c r="Q561" s="931" t="s">
        <v>71</v>
      </c>
      <c r="R561" s="906" t="s">
        <v>744</v>
      </c>
      <c r="S561" s="906" t="s">
        <v>755</v>
      </c>
      <c r="T561" s="946"/>
      <c r="U561" s="946">
        <v>220</v>
      </c>
      <c r="V561" s="946"/>
      <c r="W561" s="946"/>
      <c r="X561" s="946"/>
      <c r="Y561" s="949"/>
      <c r="Z561" s="954"/>
      <c r="AA561" s="931">
        <v>1000</v>
      </c>
      <c r="AB561" s="1313">
        <f t="shared" si="95"/>
        <v>1</v>
      </c>
      <c r="AC561" s="953"/>
      <c r="AD561" s="946"/>
      <c r="AE561" s="946"/>
      <c r="AF561" s="946"/>
      <c r="AG561" s="946"/>
      <c r="AH561" s="955"/>
      <c r="AI561" s="1271"/>
      <c r="AJ561" s="1149">
        <v>0</v>
      </c>
      <c r="AK561" s="1150">
        <v>0</v>
      </c>
      <c r="AL561" s="1149">
        <f t="shared" si="96"/>
        <v>0</v>
      </c>
      <c r="AM561" s="1135">
        <f t="shared" si="97"/>
        <v>0</v>
      </c>
      <c r="AN561" s="1328">
        <f t="shared" si="98"/>
        <v>0</v>
      </c>
      <c r="AO561" s="1127">
        <f t="shared" si="109"/>
        <v>0</v>
      </c>
      <c r="AP561" s="1318">
        <f t="shared" si="99"/>
        <v>0</v>
      </c>
      <c r="AQ561" s="1319"/>
      <c r="AR561" s="1139">
        <f t="shared" si="100"/>
        <v>0</v>
      </c>
      <c r="AS561" s="1325">
        <f t="shared" si="101"/>
        <v>0</v>
      </c>
      <c r="AT561" s="1325">
        <f t="shared" si="102"/>
        <v>0</v>
      </c>
      <c r="AU561" s="1325">
        <f t="shared" si="103"/>
        <v>0</v>
      </c>
      <c r="AV561" s="1141">
        <f t="shared" si="104"/>
        <v>0</v>
      </c>
      <c r="AW561" s="1329">
        <v>0</v>
      </c>
      <c r="AX561" s="1141">
        <v>0</v>
      </c>
      <c r="AY561" s="1149">
        <f t="shared" si="105"/>
        <v>0</v>
      </c>
      <c r="AZ561" s="1141">
        <f t="shared" si="106"/>
        <v>0</v>
      </c>
      <c r="BA561" s="1149">
        <f t="shared" si="107"/>
        <v>0</v>
      </c>
      <c r="BB561" s="1141">
        <f t="shared" si="108"/>
        <v>0</v>
      </c>
    </row>
    <row r="562" spans="2:54" ht="14.65" customHeight="1">
      <c r="B562" s="911">
        <v>554</v>
      </c>
      <c r="C562" s="913" t="s">
        <v>3042</v>
      </c>
      <c r="D562" s="931" t="s">
        <v>150</v>
      </c>
      <c r="E562" s="928" t="s">
        <v>7</v>
      </c>
      <c r="F562" s="946" t="s">
        <v>403</v>
      </c>
      <c r="G562" s="946"/>
      <c r="H562" s="946"/>
      <c r="I562" s="946" t="s">
        <v>758</v>
      </c>
      <c r="J562" s="931">
        <v>1300</v>
      </c>
      <c r="K562" s="931"/>
      <c r="L562" s="931" t="s">
        <v>3544</v>
      </c>
      <c r="M562" s="931">
        <v>40</v>
      </c>
      <c r="N562" s="947" t="s">
        <v>179</v>
      </c>
      <c r="O562" s="931" t="s">
        <v>180</v>
      </c>
      <c r="P562" s="948" t="s">
        <v>155</v>
      </c>
      <c r="Q562" s="931" t="s">
        <v>71</v>
      </c>
      <c r="R562" s="906" t="s">
        <v>744</v>
      </c>
      <c r="S562" s="906" t="s">
        <v>755</v>
      </c>
      <c r="T562" s="946"/>
      <c r="U562" s="946">
        <v>220</v>
      </c>
      <c r="V562" s="946"/>
      <c r="W562" s="946"/>
      <c r="X562" s="946"/>
      <c r="Y562" s="949"/>
      <c r="Z562" s="954"/>
      <c r="AA562" s="931">
        <v>1000</v>
      </c>
      <c r="AB562" s="1313">
        <f t="shared" si="95"/>
        <v>1</v>
      </c>
      <c r="AC562" s="953"/>
      <c r="AD562" s="946"/>
      <c r="AE562" s="946"/>
      <c r="AF562" s="946"/>
      <c r="AG562" s="946"/>
      <c r="AH562" s="955"/>
      <c r="AI562" s="1271">
        <f>+VLOOKUP(C562,Itemizado_Piping!$C:$K,9,FALSE)</f>
        <v>2.573</v>
      </c>
      <c r="AJ562" s="1149">
        <v>0</v>
      </c>
      <c r="AK562" s="1150">
        <v>0</v>
      </c>
      <c r="AL562" s="1149">
        <f t="shared" si="96"/>
        <v>0</v>
      </c>
      <c r="AM562" s="1135">
        <f t="shared" si="97"/>
        <v>0</v>
      </c>
      <c r="AN562" s="1328">
        <f t="shared" si="98"/>
        <v>0</v>
      </c>
      <c r="AO562" s="1127">
        <f t="shared" si="109"/>
        <v>0</v>
      </c>
      <c r="AP562" s="1318">
        <f t="shared" si="99"/>
        <v>0</v>
      </c>
      <c r="AQ562" s="1319"/>
      <c r="AR562" s="1139">
        <f t="shared" si="100"/>
        <v>0</v>
      </c>
      <c r="AS562" s="1325">
        <f t="shared" si="101"/>
        <v>0</v>
      </c>
      <c r="AT562" s="1325">
        <f t="shared" si="102"/>
        <v>0</v>
      </c>
      <c r="AU562" s="1325">
        <f t="shared" si="103"/>
        <v>0</v>
      </c>
      <c r="AV562" s="1141">
        <f t="shared" si="104"/>
        <v>0</v>
      </c>
      <c r="AW562" s="1329">
        <v>0</v>
      </c>
      <c r="AX562" s="1141">
        <v>0</v>
      </c>
      <c r="AY562" s="1149">
        <f t="shared" si="105"/>
        <v>0</v>
      </c>
      <c r="AZ562" s="1141">
        <f t="shared" si="106"/>
        <v>0</v>
      </c>
      <c r="BA562" s="1149">
        <f t="shared" si="107"/>
        <v>0</v>
      </c>
      <c r="BB562" s="1141">
        <f t="shared" si="108"/>
        <v>0</v>
      </c>
    </row>
    <row r="563" spans="2:54" ht="14.65" customHeight="1">
      <c r="B563" s="911">
        <v>555</v>
      </c>
      <c r="C563" s="913" t="s">
        <v>3463</v>
      </c>
      <c r="D563" s="931" t="s">
        <v>150</v>
      </c>
      <c r="E563" s="928" t="s">
        <v>7</v>
      </c>
      <c r="F563" s="946" t="s">
        <v>403</v>
      </c>
      <c r="G563" s="946"/>
      <c r="H563" s="946"/>
      <c r="I563" s="946" t="s">
        <v>760</v>
      </c>
      <c r="J563" s="931">
        <v>1301</v>
      </c>
      <c r="K563" s="931"/>
      <c r="L563" s="931" t="s">
        <v>103</v>
      </c>
      <c r="M563" s="931">
        <v>100</v>
      </c>
      <c r="N563" s="947" t="s">
        <v>179</v>
      </c>
      <c r="O563" s="931" t="s">
        <v>180</v>
      </c>
      <c r="P563" s="948" t="s">
        <v>155</v>
      </c>
      <c r="Q563" s="931" t="s">
        <v>71</v>
      </c>
      <c r="R563" s="906" t="s">
        <v>744</v>
      </c>
      <c r="S563" s="906" t="s">
        <v>761</v>
      </c>
      <c r="T563" s="946"/>
      <c r="U563" s="946">
        <v>220</v>
      </c>
      <c r="V563" s="946"/>
      <c r="W563" s="946"/>
      <c r="X563" s="946"/>
      <c r="Y563" s="949"/>
      <c r="Z563" s="954"/>
      <c r="AA563" s="931">
        <v>3600</v>
      </c>
      <c r="AB563" s="1313">
        <f t="shared" si="95"/>
        <v>3.6</v>
      </c>
      <c r="AC563" s="953"/>
      <c r="AD563" s="946"/>
      <c r="AE563" s="946"/>
      <c r="AF563" s="946"/>
      <c r="AG563" s="946"/>
      <c r="AH563" s="955"/>
      <c r="AI563" s="1271"/>
      <c r="AJ563" s="1149">
        <v>0</v>
      </c>
      <c r="AK563" s="1150">
        <v>0</v>
      </c>
      <c r="AL563" s="1149">
        <f t="shared" si="96"/>
        <v>0</v>
      </c>
      <c r="AM563" s="1135">
        <f t="shared" si="97"/>
        <v>0</v>
      </c>
      <c r="AN563" s="1328">
        <f t="shared" si="98"/>
        <v>0</v>
      </c>
      <c r="AO563" s="1127">
        <f t="shared" si="109"/>
        <v>0</v>
      </c>
      <c r="AP563" s="1318">
        <f t="shared" si="99"/>
        <v>0</v>
      </c>
      <c r="AQ563" s="1319"/>
      <c r="AR563" s="1139">
        <f t="shared" si="100"/>
        <v>0</v>
      </c>
      <c r="AS563" s="1325">
        <f t="shared" si="101"/>
        <v>0</v>
      </c>
      <c r="AT563" s="1325">
        <f t="shared" si="102"/>
        <v>0</v>
      </c>
      <c r="AU563" s="1325">
        <f t="shared" si="103"/>
        <v>0</v>
      </c>
      <c r="AV563" s="1141">
        <f t="shared" si="104"/>
        <v>0</v>
      </c>
      <c r="AW563" s="1329">
        <v>0</v>
      </c>
      <c r="AX563" s="1141">
        <v>0</v>
      </c>
      <c r="AY563" s="1149">
        <f t="shared" si="105"/>
        <v>0</v>
      </c>
      <c r="AZ563" s="1141">
        <f t="shared" si="106"/>
        <v>0</v>
      </c>
      <c r="BA563" s="1149">
        <f t="shared" si="107"/>
        <v>0</v>
      </c>
      <c r="BB563" s="1141">
        <f t="shared" si="108"/>
        <v>0</v>
      </c>
    </row>
    <row r="564" spans="2:54" ht="14.65" customHeight="1">
      <c r="B564" s="911">
        <v>556</v>
      </c>
      <c r="C564" s="913" t="s">
        <v>3463</v>
      </c>
      <c r="D564" s="931" t="s">
        <v>150</v>
      </c>
      <c r="E564" s="928" t="s">
        <v>7</v>
      </c>
      <c r="F564" s="946" t="s">
        <v>403</v>
      </c>
      <c r="G564" s="946"/>
      <c r="H564" s="946"/>
      <c r="I564" s="946" t="s">
        <v>760</v>
      </c>
      <c r="J564" s="931">
        <v>1301</v>
      </c>
      <c r="K564" s="931"/>
      <c r="L564" s="931" t="s">
        <v>3773</v>
      </c>
      <c r="M564" s="931"/>
      <c r="N564" s="947" t="s">
        <v>179</v>
      </c>
      <c r="O564" s="931" t="s">
        <v>180</v>
      </c>
      <c r="P564" s="948" t="s">
        <v>155</v>
      </c>
      <c r="Q564" s="931" t="s">
        <v>71</v>
      </c>
      <c r="R564" s="906" t="s">
        <v>744</v>
      </c>
      <c r="S564" s="906" t="s">
        <v>755</v>
      </c>
      <c r="T564" s="946"/>
      <c r="U564" s="946">
        <v>220</v>
      </c>
      <c r="V564" s="946"/>
      <c r="W564" s="946"/>
      <c r="X564" s="946"/>
      <c r="Y564" s="949"/>
      <c r="Z564" s="954"/>
      <c r="AA564" s="931">
        <v>1000</v>
      </c>
      <c r="AB564" s="1313">
        <f t="shared" si="95"/>
        <v>1</v>
      </c>
      <c r="AC564" s="953"/>
      <c r="AD564" s="946"/>
      <c r="AE564" s="946"/>
      <c r="AF564" s="946"/>
      <c r="AG564" s="946"/>
      <c r="AH564" s="955"/>
      <c r="AI564" s="1271"/>
      <c r="AJ564" s="1149">
        <v>0</v>
      </c>
      <c r="AK564" s="1150">
        <v>0</v>
      </c>
      <c r="AL564" s="1149">
        <f t="shared" si="96"/>
        <v>0</v>
      </c>
      <c r="AM564" s="1135">
        <f t="shared" si="97"/>
        <v>0</v>
      </c>
      <c r="AN564" s="1328">
        <f t="shared" si="98"/>
        <v>0</v>
      </c>
      <c r="AO564" s="1127">
        <f t="shared" si="109"/>
        <v>0</v>
      </c>
      <c r="AP564" s="1318">
        <f t="shared" si="99"/>
        <v>0</v>
      </c>
      <c r="AQ564" s="1319"/>
      <c r="AR564" s="1139">
        <f t="shared" si="100"/>
        <v>0</v>
      </c>
      <c r="AS564" s="1325">
        <f t="shared" si="101"/>
        <v>0</v>
      </c>
      <c r="AT564" s="1325">
        <f t="shared" si="102"/>
        <v>0</v>
      </c>
      <c r="AU564" s="1325">
        <f t="shared" si="103"/>
        <v>0</v>
      </c>
      <c r="AV564" s="1141">
        <f t="shared" si="104"/>
        <v>0</v>
      </c>
      <c r="AW564" s="1329">
        <v>0</v>
      </c>
      <c r="AX564" s="1141">
        <v>0</v>
      </c>
      <c r="AY564" s="1149">
        <f t="shared" si="105"/>
        <v>0</v>
      </c>
      <c r="AZ564" s="1141">
        <f t="shared" si="106"/>
        <v>0</v>
      </c>
      <c r="BA564" s="1149">
        <f t="shared" si="107"/>
        <v>0</v>
      </c>
      <c r="BB564" s="1141">
        <f t="shared" si="108"/>
        <v>0</v>
      </c>
    </row>
    <row r="565" spans="2:54" ht="14.65" customHeight="1">
      <c r="B565" s="911">
        <v>557</v>
      </c>
      <c r="C565" s="913" t="s">
        <v>3042</v>
      </c>
      <c r="D565" s="931" t="s">
        <v>150</v>
      </c>
      <c r="E565" s="928" t="s">
        <v>7</v>
      </c>
      <c r="F565" s="946" t="s">
        <v>403</v>
      </c>
      <c r="G565" s="946"/>
      <c r="H565" s="946"/>
      <c r="I565" s="946" t="s">
        <v>760</v>
      </c>
      <c r="J565" s="931">
        <v>1301</v>
      </c>
      <c r="K565" s="931"/>
      <c r="L565" s="931" t="s">
        <v>3544</v>
      </c>
      <c r="M565" s="931">
        <v>40</v>
      </c>
      <c r="N565" s="947" t="s">
        <v>179</v>
      </c>
      <c r="O565" s="931" t="s">
        <v>180</v>
      </c>
      <c r="P565" s="948" t="s">
        <v>155</v>
      </c>
      <c r="Q565" s="931" t="s">
        <v>71</v>
      </c>
      <c r="R565" s="906" t="s">
        <v>744</v>
      </c>
      <c r="S565" s="906" t="s">
        <v>755</v>
      </c>
      <c r="T565" s="946"/>
      <c r="U565" s="946">
        <v>220</v>
      </c>
      <c r="V565" s="946"/>
      <c r="W565" s="946"/>
      <c r="X565" s="946"/>
      <c r="Y565" s="949"/>
      <c r="Z565" s="954"/>
      <c r="AA565" s="931">
        <v>1000</v>
      </c>
      <c r="AB565" s="1313">
        <f t="shared" si="95"/>
        <v>1</v>
      </c>
      <c r="AC565" s="953"/>
      <c r="AD565" s="946"/>
      <c r="AE565" s="946"/>
      <c r="AF565" s="946"/>
      <c r="AG565" s="946"/>
      <c r="AH565" s="955"/>
      <c r="AI565" s="1271">
        <f>+VLOOKUP(C565,Itemizado_Piping!$C:$K,9,FALSE)</f>
        <v>2.573</v>
      </c>
      <c r="AJ565" s="1149">
        <v>0</v>
      </c>
      <c r="AK565" s="1150">
        <v>0</v>
      </c>
      <c r="AL565" s="1149">
        <f t="shared" si="96"/>
        <v>0</v>
      </c>
      <c r="AM565" s="1135">
        <f t="shared" si="97"/>
        <v>0</v>
      </c>
      <c r="AN565" s="1328">
        <f t="shared" si="98"/>
        <v>0</v>
      </c>
      <c r="AO565" s="1127">
        <f t="shared" si="109"/>
        <v>0</v>
      </c>
      <c r="AP565" s="1318">
        <f t="shared" si="99"/>
        <v>0</v>
      </c>
      <c r="AQ565" s="1319"/>
      <c r="AR565" s="1139">
        <f t="shared" si="100"/>
        <v>0</v>
      </c>
      <c r="AS565" s="1325">
        <f t="shared" si="101"/>
        <v>0</v>
      </c>
      <c r="AT565" s="1325">
        <f t="shared" si="102"/>
        <v>0</v>
      </c>
      <c r="AU565" s="1325">
        <f t="shared" si="103"/>
        <v>0</v>
      </c>
      <c r="AV565" s="1141">
        <f t="shared" si="104"/>
        <v>0</v>
      </c>
      <c r="AW565" s="1329">
        <v>0</v>
      </c>
      <c r="AX565" s="1141">
        <v>0</v>
      </c>
      <c r="AY565" s="1149">
        <f t="shared" si="105"/>
        <v>0</v>
      </c>
      <c r="AZ565" s="1141">
        <f t="shared" si="106"/>
        <v>0</v>
      </c>
      <c r="BA565" s="1149">
        <f t="shared" si="107"/>
        <v>0</v>
      </c>
      <c r="BB565" s="1141">
        <f t="shared" si="108"/>
        <v>0</v>
      </c>
    </row>
    <row r="566" spans="2:54" ht="14.65" customHeight="1">
      <c r="B566" s="911">
        <v>558</v>
      </c>
      <c r="C566" s="913" t="s">
        <v>3463</v>
      </c>
      <c r="D566" s="931" t="s">
        <v>150</v>
      </c>
      <c r="E566" s="928" t="s">
        <v>7</v>
      </c>
      <c r="F566" s="946" t="s">
        <v>403</v>
      </c>
      <c r="G566" s="946"/>
      <c r="H566" s="946"/>
      <c r="I566" s="946" t="s">
        <v>762</v>
      </c>
      <c r="J566" s="931">
        <v>1302</v>
      </c>
      <c r="K566" s="931"/>
      <c r="L566" s="931" t="s">
        <v>103</v>
      </c>
      <c r="M566" s="931">
        <v>100</v>
      </c>
      <c r="N566" s="947" t="s">
        <v>179</v>
      </c>
      <c r="O566" s="931" t="s">
        <v>180</v>
      </c>
      <c r="P566" s="948" t="s">
        <v>155</v>
      </c>
      <c r="Q566" s="931" t="s">
        <v>71</v>
      </c>
      <c r="R566" s="906" t="s">
        <v>744</v>
      </c>
      <c r="S566" s="906" t="s">
        <v>763</v>
      </c>
      <c r="T566" s="946"/>
      <c r="U566" s="946">
        <v>220</v>
      </c>
      <c r="V566" s="946"/>
      <c r="W566" s="946"/>
      <c r="X566" s="946"/>
      <c r="Y566" s="949"/>
      <c r="Z566" s="954"/>
      <c r="AA566" s="931">
        <v>4100</v>
      </c>
      <c r="AB566" s="1313">
        <f t="shared" si="95"/>
        <v>4.0999999999999996</v>
      </c>
      <c r="AC566" s="953"/>
      <c r="AD566" s="946"/>
      <c r="AE566" s="946"/>
      <c r="AF566" s="946"/>
      <c r="AG566" s="946"/>
      <c r="AH566" s="955"/>
      <c r="AI566" s="1271"/>
      <c r="AJ566" s="1149">
        <v>0</v>
      </c>
      <c r="AK566" s="1150">
        <v>0</v>
      </c>
      <c r="AL566" s="1149">
        <f t="shared" si="96"/>
        <v>0</v>
      </c>
      <c r="AM566" s="1135">
        <f t="shared" si="97"/>
        <v>0</v>
      </c>
      <c r="AN566" s="1328">
        <f t="shared" si="98"/>
        <v>0</v>
      </c>
      <c r="AO566" s="1127">
        <f t="shared" si="109"/>
        <v>0</v>
      </c>
      <c r="AP566" s="1318">
        <f t="shared" si="99"/>
        <v>0</v>
      </c>
      <c r="AQ566" s="1319"/>
      <c r="AR566" s="1139">
        <f t="shared" si="100"/>
        <v>0</v>
      </c>
      <c r="AS566" s="1325">
        <f t="shared" si="101"/>
        <v>0</v>
      </c>
      <c r="AT566" s="1325">
        <f t="shared" si="102"/>
        <v>0</v>
      </c>
      <c r="AU566" s="1325">
        <f t="shared" si="103"/>
        <v>0</v>
      </c>
      <c r="AV566" s="1141">
        <f t="shared" si="104"/>
        <v>0</v>
      </c>
      <c r="AW566" s="1329">
        <v>0</v>
      </c>
      <c r="AX566" s="1141">
        <v>0</v>
      </c>
      <c r="AY566" s="1149">
        <f t="shared" si="105"/>
        <v>0</v>
      </c>
      <c r="AZ566" s="1141">
        <f t="shared" si="106"/>
        <v>0</v>
      </c>
      <c r="BA566" s="1149">
        <f t="shared" si="107"/>
        <v>0</v>
      </c>
      <c r="BB566" s="1141">
        <f t="shared" si="108"/>
        <v>0</v>
      </c>
    </row>
    <row r="567" spans="2:54" ht="14.65" customHeight="1">
      <c r="B567" s="911">
        <v>559</v>
      </c>
      <c r="C567" s="913" t="s">
        <v>3463</v>
      </c>
      <c r="D567" s="931" t="s">
        <v>150</v>
      </c>
      <c r="E567" s="928" t="s">
        <v>7</v>
      </c>
      <c r="F567" s="946" t="s">
        <v>403</v>
      </c>
      <c r="G567" s="946"/>
      <c r="H567" s="946"/>
      <c r="I567" s="946" t="s">
        <v>762</v>
      </c>
      <c r="J567" s="931">
        <v>1302</v>
      </c>
      <c r="K567" s="931"/>
      <c r="L567" s="931" t="s">
        <v>3773</v>
      </c>
      <c r="M567" s="931"/>
      <c r="N567" s="947" t="s">
        <v>179</v>
      </c>
      <c r="O567" s="931" t="s">
        <v>180</v>
      </c>
      <c r="P567" s="948" t="s">
        <v>155</v>
      </c>
      <c r="Q567" s="931" t="s">
        <v>71</v>
      </c>
      <c r="R567" s="906" t="s">
        <v>744</v>
      </c>
      <c r="S567" s="906" t="s">
        <v>755</v>
      </c>
      <c r="T567" s="946"/>
      <c r="U567" s="946">
        <v>220</v>
      </c>
      <c r="V567" s="946"/>
      <c r="W567" s="946"/>
      <c r="X567" s="946"/>
      <c r="Y567" s="949"/>
      <c r="Z567" s="954"/>
      <c r="AA567" s="931">
        <v>1000</v>
      </c>
      <c r="AB567" s="1313">
        <v>1</v>
      </c>
      <c r="AC567" s="953"/>
      <c r="AD567" s="946"/>
      <c r="AE567" s="946"/>
      <c r="AF567" s="946"/>
      <c r="AG567" s="946"/>
      <c r="AH567" s="955"/>
      <c r="AI567" s="1271"/>
      <c r="AJ567" s="1149">
        <v>0</v>
      </c>
      <c r="AK567" s="1150">
        <v>0</v>
      </c>
      <c r="AL567" s="1149">
        <f t="shared" si="96"/>
        <v>0</v>
      </c>
      <c r="AM567" s="1135">
        <f t="shared" si="97"/>
        <v>0</v>
      </c>
      <c r="AN567" s="1328">
        <f t="shared" si="98"/>
        <v>0</v>
      </c>
      <c r="AO567" s="1127">
        <v>0</v>
      </c>
      <c r="AP567" s="1318">
        <f t="shared" si="99"/>
        <v>0</v>
      </c>
      <c r="AQ567" s="1319"/>
      <c r="AR567" s="1139">
        <f t="shared" si="100"/>
        <v>0</v>
      </c>
      <c r="AS567" s="1325">
        <f t="shared" si="101"/>
        <v>0</v>
      </c>
      <c r="AT567" s="1325">
        <f t="shared" si="102"/>
        <v>0</v>
      </c>
      <c r="AU567" s="1325">
        <f t="shared" si="103"/>
        <v>0</v>
      </c>
      <c r="AV567" s="1141">
        <f t="shared" si="104"/>
        <v>0</v>
      </c>
      <c r="AW567" s="1329">
        <v>0</v>
      </c>
      <c r="AX567" s="1141">
        <v>0</v>
      </c>
      <c r="AY567" s="1149">
        <f t="shared" si="105"/>
        <v>0</v>
      </c>
      <c r="AZ567" s="1141">
        <f t="shared" si="106"/>
        <v>0</v>
      </c>
      <c r="BA567" s="1149">
        <f t="shared" si="107"/>
        <v>0</v>
      </c>
      <c r="BB567" s="1141">
        <f t="shared" si="108"/>
        <v>0</v>
      </c>
    </row>
    <row r="568" spans="2:54" ht="14.65" customHeight="1">
      <c r="B568" s="911">
        <v>560</v>
      </c>
      <c r="C568" s="913" t="s">
        <v>3042</v>
      </c>
      <c r="D568" s="931" t="s">
        <v>150</v>
      </c>
      <c r="E568" s="928" t="s">
        <v>7</v>
      </c>
      <c r="F568" s="946" t="s">
        <v>403</v>
      </c>
      <c r="G568" s="946"/>
      <c r="H568" s="946"/>
      <c r="I568" s="946" t="s">
        <v>762</v>
      </c>
      <c r="J568" s="931">
        <v>1302</v>
      </c>
      <c r="K568" s="931"/>
      <c r="L568" s="931" t="s">
        <v>3544</v>
      </c>
      <c r="M568" s="931">
        <v>40</v>
      </c>
      <c r="N568" s="947" t="s">
        <v>179</v>
      </c>
      <c r="O568" s="931" t="s">
        <v>180</v>
      </c>
      <c r="P568" s="948" t="s">
        <v>155</v>
      </c>
      <c r="Q568" s="931" t="s">
        <v>71</v>
      </c>
      <c r="R568" s="906" t="s">
        <v>744</v>
      </c>
      <c r="S568" s="906" t="s">
        <v>755</v>
      </c>
      <c r="T568" s="946"/>
      <c r="U568" s="946">
        <v>220</v>
      </c>
      <c r="V568" s="946"/>
      <c r="W568" s="946"/>
      <c r="X568" s="946"/>
      <c r="Y568" s="949"/>
      <c r="Z568" s="954"/>
      <c r="AA568" s="931">
        <v>1000</v>
      </c>
      <c r="AB568" s="1313">
        <v>1</v>
      </c>
      <c r="AC568" s="953"/>
      <c r="AD568" s="946"/>
      <c r="AE568" s="946"/>
      <c r="AF568" s="946"/>
      <c r="AG568" s="946"/>
      <c r="AH568" s="955"/>
      <c r="AI568" s="1271">
        <f>+VLOOKUP(C568,Itemizado_Piping!$C:$K,9,FALSE)</f>
        <v>2.573</v>
      </c>
      <c r="AJ568" s="1149">
        <v>0</v>
      </c>
      <c r="AK568" s="1150">
        <v>0</v>
      </c>
      <c r="AL568" s="1149">
        <f t="shared" si="96"/>
        <v>0</v>
      </c>
      <c r="AM568" s="1135">
        <f t="shared" si="97"/>
        <v>0</v>
      </c>
      <c r="AN568" s="1328">
        <f t="shared" si="98"/>
        <v>0</v>
      </c>
      <c r="AO568" s="1127">
        <v>0</v>
      </c>
      <c r="AP568" s="1318">
        <f t="shared" si="99"/>
        <v>0</v>
      </c>
      <c r="AQ568" s="1319"/>
      <c r="AR568" s="1139">
        <f t="shared" si="100"/>
        <v>0</v>
      </c>
      <c r="AS568" s="1325">
        <f t="shared" si="101"/>
        <v>0</v>
      </c>
      <c r="AT568" s="1325">
        <f t="shared" si="102"/>
        <v>0</v>
      </c>
      <c r="AU568" s="1325">
        <f t="shared" si="103"/>
        <v>0</v>
      </c>
      <c r="AV568" s="1141">
        <f t="shared" si="104"/>
        <v>0</v>
      </c>
      <c r="AW568" s="1329">
        <v>0</v>
      </c>
      <c r="AX568" s="1141">
        <v>0</v>
      </c>
      <c r="AY568" s="1149">
        <f t="shared" si="105"/>
        <v>0</v>
      </c>
      <c r="AZ568" s="1141">
        <f t="shared" si="106"/>
        <v>0</v>
      </c>
      <c r="BA568" s="1149">
        <f t="shared" si="107"/>
        <v>0</v>
      </c>
      <c r="BB568" s="1141">
        <f t="shared" si="108"/>
        <v>0</v>
      </c>
    </row>
    <row r="569" spans="2:54" ht="14.65" customHeight="1">
      <c r="B569" s="911">
        <v>561</v>
      </c>
      <c r="C569" s="913" t="s">
        <v>3463</v>
      </c>
      <c r="D569" s="931" t="s">
        <v>150</v>
      </c>
      <c r="E569" s="928" t="s">
        <v>7</v>
      </c>
      <c r="F569" s="946" t="s">
        <v>403</v>
      </c>
      <c r="G569" s="946"/>
      <c r="H569" s="946"/>
      <c r="I569" s="946" t="s">
        <v>764</v>
      </c>
      <c r="J569" s="931">
        <v>1303</v>
      </c>
      <c r="K569" s="931"/>
      <c r="L569" s="931" t="s">
        <v>103</v>
      </c>
      <c r="M569" s="931">
        <v>100</v>
      </c>
      <c r="N569" s="947" t="s">
        <v>179</v>
      </c>
      <c r="O569" s="931" t="s">
        <v>180</v>
      </c>
      <c r="P569" s="948" t="s">
        <v>155</v>
      </c>
      <c r="Q569" s="931" t="s">
        <v>71</v>
      </c>
      <c r="R569" s="906" t="s">
        <v>744</v>
      </c>
      <c r="S569" s="906" t="s">
        <v>765</v>
      </c>
      <c r="T569" s="946"/>
      <c r="U569" s="946">
        <v>220</v>
      </c>
      <c r="V569" s="946"/>
      <c r="W569" s="946"/>
      <c r="X569" s="946"/>
      <c r="Y569" s="949"/>
      <c r="Z569" s="954"/>
      <c r="AA569" s="931">
        <v>4500</v>
      </c>
      <c r="AB569" s="1313">
        <f>AA569/1000</f>
        <v>4.5</v>
      </c>
      <c r="AC569" s="953"/>
      <c r="AD569" s="946"/>
      <c r="AE569" s="946"/>
      <c r="AF569" s="946"/>
      <c r="AG569" s="946"/>
      <c r="AH569" s="955"/>
      <c r="AI569" s="1271"/>
      <c r="AJ569" s="1149">
        <v>0</v>
      </c>
      <c r="AK569" s="1150">
        <v>0</v>
      </c>
      <c r="AL569" s="1149">
        <f t="shared" ref="AL569:AL632" si="110">AN569-AJ569</f>
        <v>0</v>
      </c>
      <c r="AM569" s="1135">
        <f t="shared" ref="AM569:AM632" si="111">+AO569-AK569</f>
        <v>0</v>
      </c>
      <c r="AN569" s="1328">
        <f t="shared" ref="AN569:AN632" si="112">IFERROR(AO569/AB569,0)</f>
        <v>0</v>
      </c>
      <c r="AO569" s="1127">
        <f>SUMPRODUCT(AC569:AH569,$AC$4:$AH$4)</f>
        <v>0</v>
      </c>
      <c r="AP569" s="1318">
        <f t="shared" ref="AP569:AP632" si="113">+AM569*AI569</f>
        <v>0</v>
      </c>
      <c r="AQ569" s="1319"/>
      <c r="AR569" s="1139">
        <f t="shared" ref="AR569:AR632" si="114">AC569</f>
        <v>0</v>
      </c>
      <c r="AS569" s="1325">
        <f t="shared" ref="AS569:AS632" si="115">AD569</f>
        <v>0</v>
      </c>
      <c r="AT569" s="1325">
        <f t="shared" ref="AT569:AT632" si="116">AE569</f>
        <v>0</v>
      </c>
      <c r="AU569" s="1325">
        <f t="shared" ref="AU569:AU632" si="117">AG569</f>
        <v>0</v>
      </c>
      <c r="AV569" s="1141">
        <f t="shared" ref="AV569:AV632" si="118">AH569</f>
        <v>0</v>
      </c>
      <c r="AW569" s="1329">
        <v>0</v>
      </c>
      <c r="AX569" s="1141">
        <v>0</v>
      </c>
      <c r="AY569" s="1149">
        <f t="shared" ref="AY569:AY632" si="119">BA569-AW569</f>
        <v>0</v>
      </c>
      <c r="AZ569" s="1141">
        <f t="shared" ref="AZ569:AZ632" si="120">BB569-AX569</f>
        <v>0</v>
      </c>
      <c r="BA569" s="1149">
        <f t="shared" ref="BA569:BA632" si="121">IFERROR(BB569/AB569,0)</f>
        <v>0</v>
      </c>
      <c r="BB569" s="1141">
        <f t="shared" ref="BB569:BB632" si="122">SUMPRODUCT(AR569:AV569,$AR$4:$AV$4)</f>
        <v>0</v>
      </c>
    </row>
    <row r="570" spans="2:54" ht="14.65" customHeight="1">
      <c r="B570" s="911">
        <v>562</v>
      </c>
      <c r="C570" s="913" t="s">
        <v>3463</v>
      </c>
      <c r="D570" s="931" t="s">
        <v>150</v>
      </c>
      <c r="E570" s="928" t="s">
        <v>7</v>
      </c>
      <c r="F570" s="946" t="s">
        <v>403</v>
      </c>
      <c r="G570" s="946"/>
      <c r="H570" s="946"/>
      <c r="I570" s="946" t="s">
        <v>764</v>
      </c>
      <c r="J570" s="931">
        <v>1303</v>
      </c>
      <c r="K570" s="931"/>
      <c r="L570" s="931" t="s">
        <v>3773</v>
      </c>
      <c r="M570" s="931"/>
      <c r="N570" s="947" t="s">
        <v>179</v>
      </c>
      <c r="O570" s="931" t="s">
        <v>180</v>
      </c>
      <c r="P570" s="948" t="s">
        <v>155</v>
      </c>
      <c r="Q570" s="931" t="s">
        <v>71</v>
      </c>
      <c r="R570" s="906" t="s">
        <v>744</v>
      </c>
      <c r="S570" s="906" t="s">
        <v>755</v>
      </c>
      <c r="T570" s="946"/>
      <c r="U570" s="946">
        <v>220</v>
      </c>
      <c r="V570" s="946"/>
      <c r="W570" s="946"/>
      <c r="X570" s="946"/>
      <c r="Y570" s="949"/>
      <c r="Z570" s="954"/>
      <c r="AA570" s="931">
        <v>1000</v>
      </c>
      <c r="AB570" s="1313">
        <v>1</v>
      </c>
      <c r="AC570" s="953"/>
      <c r="AD570" s="946"/>
      <c r="AE570" s="946"/>
      <c r="AF570" s="946"/>
      <c r="AG570" s="946"/>
      <c r="AH570" s="955"/>
      <c r="AI570" s="1271"/>
      <c r="AJ570" s="1149">
        <v>0</v>
      </c>
      <c r="AK570" s="1150">
        <v>0</v>
      </c>
      <c r="AL570" s="1149">
        <f t="shared" si="110"/>
        <v>0</v>
      </c>
      <c r="AM570" s="1135">
        <f t="shared" si="111"/>
        <v>0</v>
      </c>
      <c r="AN570" s="1328">
        <f t="shared" si="112"/>
        <v>0</v>
      </c>
      <c r="AO570" s="1127">
        <v>0</v>
      </c>
      <c r="AP570" s="1318">
        <f t="shared" si="113"/>
        <v>0</v>
      </c>
      <c r="AQ570" s="1319"/>
      <c r="AR570" s="1139">
        <f t="shared" si="114"/>
        <v>0</v>
      </c>
      <c r="AS570" s="1325">
        <f t="shared" si="115"/>
        <v>0</v>
      </c>
      <c r="AT570" s="1325">
        <f t="shared" si="116"/>
        <v>0</v>
      </c>
      <c r="AU570" s="1325">
        <f t="shared" si="117"/>
        <v>0</v>
      </c>
      <c r="AV570" s="1141">
        <f t="shared" si="118"/>
        <v>0</v>
      </c>
      <c r="AW570" s="1329">
        <v>0</v>
      </c>
      <c r="AX570" s="1141">
        <v>0</v>
      </c>
      <c r="AY570" s="1149">
        <f t="shared" si="119"/>
        <v>0</v>
      </c>
      <c r="AZ570" s="1141">
        <f t="shared" si="120"/>
        <v>0</v>
      </c>
      <c r="BA570" s="1149">
        <f t="shared" si="121"/>
        <v>0</v>
      </c>
      <c r="BB570" s="1141">
        <f t="shared" si="122"/>
        <v>0</v>
      </c>
    </row>
    <row r="571" spans="2:54" ht="14.65" customHeight="1">
      <c r="B571" s="911">
        <v>563</v>
      </c>
      <c r="C571" s="913" t="s">
        <v>3042</v>
      </c>
      <c r="D571" s="931" t="s">
        <v>150</v>
      </c>
      <c r="E571" s="928" t="s">
        <v>7</v>
      </c>
      <c r="F571" s="946" t="s">
        <v>403</v>
      </c>
      <c r="G571" s="946"/>
      <c r="H571" s="946"/>
      <c r="I571" s="946" t="s">
        <v>764</v>
      </c>
      <c r="J571" s="931">
        <v>1303</v>
      </c>
      <c r="K571" s="931"/>
      <c r="L571" s="931" t="s">
        <v>3544</v>
      </c>
      <c r="M571" s="931">
        <v>40</v>
      </c>
      <c r="N571" s="947" t="s">
        <v>179</v>
      </c>
      <c r="O571" s="931" t="s">
        <v>180</v>
      </c>
      <c r="P571" s="948" t="s">
        <v>155</v>
      </c>
      <c r="Q571" s="931" t="s">
        <v>71</v>
      </c>
      <c r="R571" s="906" t="s">
        <v>744</v>
      </c>
      <c r="S571" s="906" t="s">
        <v>755</v>
      </c>
      <c r="T571" s="946"/>
      <c r="U571" s="946">
        <v>220</v>
      </c>
      <c r="V571" s="946"/>
      <c r="W571" s="946"/>
      <c r="X571" s="946"/>
      <c r="Y571" s="949"/>
      <c r="Z571" s="954"/>
      <c r="AA571" s="931">
        <v>1000</v>
      </c>
      <c r="AB571" s="1313">
        <v>1</v>
      </c>
      <c r="AC571" s="953"/>
      <c r="AD571" s="946"/>
      <c r="AE571" s="946"/>
      <c r="AF571" s="946"/>
      <c r="AG571" s="946"/>
      <c r="AH571" s="955"/>
      <c r="AI571" s="1271">
        <f>+VLOOKUP(C571,Itemizado_Piping!$C:$K,9,FALSE)</f>
        <v>2.573</v>
      </c>
      <c r="AJ571" s="1149">
        <v>0</v>
      </c>
      <c r="AK571" s="1150">
        <v>0</v>
      </c>
      <c r="AL571" s="1149">
        <f t="shared" si="110"/>
        <v>0</v>
      </c>
      <c r="AM571" s="1135">
        <f t="shared" si="111"/>
        <v>0</v>
      </c>
      <c r="AN571" s="1328">
        <f t="shared" si="112"/>
        <v>0</v>
      </c>
      <c r="AO571" s="1127">
        <v>0</v>
      </c>
      <c r="AP571" s="1318">
        <f t="shared" si="113"/>
        <v>0</v>
      </c>
      <c r="AQ571" s="1319"/>
      <c r="AR571" s="1139">
        <f t="shared" si="114"/>
        <v>0</v>
      </c>
      <c r="AS571" s="1325">
        <f t="shared" si="115"/>
        <v>0</v>
      </c>
      <c r="AT571" s="1325">
        <f t="shared" si="116"/>
        <v>0</v>
      </c>
      <c r="AU571" s="1325">
        <f t="shared" si="117"/>
        <v>0</v>
      </c>
      <c r="AV571" s="1141">
        <f t="shared" si="118"/>
        <v>0</v>
      </c>
      <c r="AW571" s="1329">
        <v>0</v>
      </c>
      <c r="AX571" s="1141">
        <v>0</v>
      </c>
      <c r="AY571" s="1149">
        <f t="shared" si="119"/>
        <v>0</v>
      </c>
      <c r="AZ571" s="1141">
        <f t="shared" si="120"/>
        <v>0</v>
      </c>
      <c r="BA571" s="1149">
        <f t="shared" si="121"/>
        <v>0</v>
      </c>
      <c r="BB571" s="1141">
        <f t="shared" si="122"/>
        <v>0</v>
      </c>
    </row>
    <row r="572" spans="2:54" ht="14.65" customHeight="1">
      <c r="B572" s="911">
        <v>564</v>
      </c>
      <c r="C572" s="913" t="s">
        <v>3463</v>
      </c>
      <c r="D572" s="931" t="s">
        <v>150</v>
      </c>
      <c r="E572" s="928" t="s">
        <v>7</v>
      </c>
      <c r="F572" s="946" t="s">
        <v>403</v>
      </c>
      <c r="G572" s="946"/>
      <c r="H572" s="946"/>
      <c r="I572" s="946" t="s">
        <v>766</v>
      </c>
      <c r="J572" s="931">
        <v>1304</v>
      </c>
      <c r="K572" s="931"/>
      <c r="L572" s="931" t="s">
        <v>103</v>
      </c>
      <c r="M572" s="931">
        <v>100</v>
      </c>
      <c r="N572" s="947" t="s">
        <v>179</v>
      </c>
      <c r="O572" s="931" t="s">
        <v>180</v>
      </c>
      <c r="P572" s="948" t="s">
        <v>155</v>
      </c>
      <c r="Q572" s="931" t="s">
        <v>71</v>
      </c>
      <c r="R572" s="906" t="s">
        <v>744</v>
      </c>
      <c r="S572" s="906" t="s">
        <v>767</v>
      </c>
      <c r="T572" s="946"/>
      <c r="U572" s="946">
        <v>220</v>
      </c>
      <c r="V572" s="946"/>
      <c r="W572" s="946"/>
      <c r="X572" s="946"/>
      <c r="Y572" s="949"/>
      <c r="Z572" s="954"/>
      <c r="AA572" s="931">
        <v>5200</v>
      </c>
      <c r="AB572" s="1313">
        <f>AA572/1000</f>
        <v>5.2</v>
      </c>
      <c r="AC572" s="953"/>
      <c r="AD572" s="946"/>
      <c r="AE572" s="946"/>
      <c r="AF572" s="946"/>
      <c r="AG572" s="946"/>
      <c r="AH572" s="955"/>
      <c r="AI572" s="1271"/>
      <c r="AJ572" s="1149">
        <v>0</v>
      </c>
      <c r="AK572" s="1150">
        <v>0</v>
      </c>
      <c r="AL572" s="1149">
        <f t="shared" si="110"/>
        <v>0</v>
      </c>
      <c r="AM572" s="1135">
        <f t="shared" si="111"/>
        <v>0</v>
      </c>
      <c r="AN572" s="1328">
        <f t="shared" si="112"/>
        <v>0</v>
      </c>
      <c r="AO572" s="1127">
        <f>SUMPRODUCT(AC572:AH572,$AC$4:$AH$4)</f>
        <v>0</v>
      </c>
      <c r="AP572" s="1318">
        <f t="shared" si="113"/>
        <v>0</v>
      </c>
      <c r="AQ572" s="1319"/>
      <c r="AR572" s="1139">
        <f t="shared" si="114"/>
        <v>0</v>
      </c>
      <c r="AS572" s="1325">
        <f t="shared" si="115"/>
        <v>0</v>
      </c>
      <c r="AT572" s="1325">
        <f t="shared" si="116"/>
        <v>0</v>
      </c>
      <c r="AU572" s="1325">
        <f t="shared" si="117"/>
        <v>0</v>
      </c>
      <c r="AV572" s="1141">
        <f t="shared" si="118"/>
        <v>0</v>
      </c>
      <c r="AW572" s="1329">
        <v>0</v>
      </c>
      <c r="AX572" s="1141">
        <v>0</v>
      </c>
      <c r="AY572" s="1149">
        <f t="shared" si="119"/>
        <v>0</v>
      </c>
      <c r="AZ572" s="1141">
        <f t="shared" si="120"/>
        <v>0</v>
      </c>
      <c r="BA572" s="1149">
        <f t="shared" si="121"/>
        <v>0</v>
      </c>
      <c r="BB572" s="1141">
        <f t="shared" si="122"/>
        <v>0</v>
      </c>
    </row>
    <row r="573" spans="2:54" ht="14.65" customHeight="1">
      <c r="B573" s="911">
        <v>565</v>
      </c>
      <c r="C573" s="913" t="s">
        <v>3463</v>
      </c>
      <c r="D573" s="931" t="s">
        <v>150</v>
      </c>
      <c r="E573" s="928" t="s">
        <v>7</v>
      </c>
      <c r="F573" s="946" t="s">
        <v>403</v>
      </c>
      <c r="G573" s="946"/>
      <c r="H573" s="946"/>
      <c r="I573" s="946" t="s">
        <v>766</v>
      </c>
      <c r="J573" s="931">
        <v>1304</v>
      </c>
      <c r="K573" s="931"/>
      <c r="L573" s="931" t="s">
        <v>3773</v>
      </c>
      <c r="M573" s="931"/>
      <c r="N573" s="947" t="s">
        <v>179</v>
      </c>
      <c r="O573" s="931" t="s">
        <v>180</v>
      </c>
      <c r="P573" s="948" t="s">
        <v>155</v>
      </c>
      <c r="Q573" s="931" t="s">
        <v>71</v>
      </c>
      <c r="R573" s="906" t="s">
        <v>744</v>
      </c>
      <c r="S573" s="906" t="s">
        <v>755</v>
      </c>
      <c r="T573" s="946"/>
      <c r="U573" s="946">
        <v>220</v>
      </c>
      <c r="V573" s="946"/>
      <c r="W573" s="946"/>
      <c r="X573" s="946"/>
      <c r="Y573" s="949"/>
      <c r="Z573" s="954"/>
      <c r="AA573" s="931">
        <v>1000</v>
      </c>
      <c r="AB573" s="1313">
        <v>1</v>
      </c>
      <c r="AC573" s="953"/>
      <c r="AD573" s="946"/>
      <c r="AE573" s="946"/>
      <c r="AF573" s="946"/>
      <c r="AG573" s="946"/>
      <c r="AH573" s="955"/>
      <c r="AI573" s="1271"/>
      <c r="AJ573" s="1149">
        <v>0</v>
      </c>
      <c r="AK573" s="1150">
        <v>0</v>
      </c>
      <c r="AL573" s="1149">
        <f t="shared" si="110"/>
        <v>0</v>
      </c>
      <c r="AM573" s="1135">
        <f t="shared" si="111"/>
        <v>0</v>
      </c>
      <c r="AN573" s="1328">
        <f t="shared" si="112"/>
        <v>0</v>
      </c>
      <c r="AO573" s="1127">
        <v>0</v>
      </c>
      <c r="AP573" s="1318">
        <f t="shared" si="113"/>
        <v>0</v>
      </c>
      <c r="AQ573" s="1319"/>
      <c r="AR573" s="1139">
        <f t="shared" si="114"/>
        <v>0</v>
      </c>
      <c r="AS573" s="1325">
        <f t="shared" si="115"/>
        <v>0</v>
      </c>
      <c r="AT573" s="1325">
        <f t="shared" si="116"/>
        <v>0</v>
      </c>
      <c r="AU573" s="1325">
        <f t="shared" si="117"/>
        <v>0</v>
      </c>
      <c r="AV573" s="1141">
        <f t="shared" si="118"/>
        <v>0</v>
      </c>
      <c r="AW573" s="1329">
        <v>0</v>
      </c>
      <c r="AX573" s="1141">
        <v>0</v>
      </c>
      <c r="AY573" s="1149">
        <f t="shared" si="119"/>
        <v>0</v>
      </c>
      <c r="AZ573" s="1141">
        <f t="shared" si="120"/>
        <v>0</v>
      </c>
      <c r="BA573" s="1149">
        <f t="shared" si="121"/>
        <v>0</v>
      </c>
      <c r="BB573" s="1141">
        <f t="shared" si="122"/>
        <v>0</v>
      </c>
    </row>
    <row r="574" spans="2:54" ht="14.65" customHeight="1">
      <c r="B574" s="911">
        <v>566</v>
      </c>
      <c r="C574" s="913" t="s">
        <v>3042</v>
      </c>
      <c r="D574" s="931" t="s">
        <v>150</v>
      </c>
      <c r="E574" s="928" t="s">
        <v>7</v>
      </c>
      <c r="F574" s="946" t="s">
        <v>403</v>
      </c>
      <c r="G574" s="946"/>
      <c r="H574" s="946"/>
      <c r="I574" s="946" t="s">
        <v>766</v>
      </c>
      <c r="J574" s="931">
        <v>1304</v>
      </c>
      <c r="K574" s="931"/>
      <c r="L574" s="931" t="s">
        <v>3544</v>
      </c>
      <c r="M574" s="931">
        <v>40</v>
      </c>
      <c r="N574" s="947" t="s">
        <v>179</v>
      </c>
      <c r="O574" s="931" t="s">
        <v>180</v>
      </c>
      <c r="P574" s="948" t="s">
        <v>155</v>
      </c>
      <c r="Q574" s="931" t="s">
        <v>71</v>
      </c>
      <c r="R574" s="906" t="s">
        <v>744</v>
      </c>
      <c r="S574" s="906" t="s">
        <v>755</v>
      </c>
      <c r="T574" s="946"/>
      <c r="U574" s="946">
        <v>220</v>
      </c>
      <c r="V574" s="946"/>
      <c r="W574" s="946"/>
      <c r="X574" s="946"/>
      <c r="Y574" s="949"/>
      <c r="Z574" s="954"/>
      <c r="AA574" s="931">
        <v>1000</v>
      </c>
      <c r="AB574" s="1313">
        <v>1</v>
      </c>
      <c r="AC574" s="953"/>
      <c r="AD574" s="946"/>
      <c r="AE574" s="946"/>
      <c r="AF574" s="946"/>
      <c r="AG574" s="946"/>
      <c r="AH574" s="955"/>
      <c r="AI574" s="1271">
        <f>+VLOOKUP(C574,Itemizado_Piping!$C:$K,9,FALSE)</f>
        <v>2.573</v>
      </c>
      <c r="AJ574" s="1149">
        <v>0</v>
      </c>
      <c r="AK574" s="1150">
        <v>0</v>
      </c>
      <c r="AL574" s="1149">
        <f t="shared" si="110"/>
        <v>0</v>
      </c>
      <c r="AM574" s="1135">
        <f t="shared" si="111"/>
        <v>0</v>
      </c>
      <c r="AN574" s="1328">
        <f t="shared" si="112"/>
        <v>0</v>
      </c>
      <c r="AO574" s="1127">
        <v>0</v>
      </c>
      <c r="AP574" s="1318">
        <f t="shared" si="113"/>
        <v>0</v>
      </c>
      <c r="AQ574" s="1319"/>
      <c r="AR574" s="1139">
        <f t="shared" si="114"/>
        <v>0</v>
      </c>
      <c r="AS574" s="1325">
        <f t="shared" si="115"/>
        <v>0</v>
      </c>
      <c r="AT574" s="1325">
        <f t="shared" si="116"/>
        <v>0</v>
      </c>
      <c r="AU574" s="1325">
        <f t="shared" si="117"/>
        <v>0</v>
      </c>
      <c r="AV574" s="1141">
        <f t="shared" si="118"/>
        <v>0</v>
      </c>
      <c r="AW574" s="1329">
        <v>0</v>
      </c>
      <c r="AX574" s="1141">
        <v>0</v>
      </c>
      <c r="AY574" s="1149">
        <f t="shared" si="119"/>
        <v>0</v>
      </c>
      <c r="AZ574" s="1141">
        <f t="shared" si="120"/>
        <v>0</v>
      </c>
      <c r="BA574" s="1149">
        <f t="shared" si="121"/>
        <v>0</v>
      </c>
      <c r="BB574" s="1141">
        <f t="shared" si="122"/>
        <v>0</v>
      </c>
    </row>
    <row r="575" spans="2:54" ht="14.65" customHeight="1">
      <c r="B575" s="911">
        <v>567</v>
      </c>
      <c r="C575" s="913" t="s">
        <v>3463</v>
      </c>
      <c r="D575" s="931" t="s">
        <v>150</v>
      </c>
      <c r="E575" s="928" t="s">
        <v>7</v>
      </c>
      <c r="F575" s="946" t="s">
        <v>403</v>
      </c>
      <c r="G575" s="946"/>
      <c r="H575" s="946"/>
      <c r="I575" s="946" t="s">
        <v>768</v>
      </c>
      <c r="J575" s="931">
        <v>1305</v>
      </c>
      <c r="K575" s="931"/>
      <c r="L575" s="931" t="s">
        <v>103</v>
      </c>
      <c r="M575" s="931">
        <v>100</v>
      </c>
      <c r="N575" s="947" t="s">
        <v>179</v>
      </c>
      <c r="O575" s="931" t="s">
        <v>180</v>
      </c>
      <c r="P575" s="948" t="s">
        <v>155</v>
      </c>
      <c r="Q575" s="931" t="s">
        <v>71</v>
      </c>
      <c r="R575" s="906" t="s">
        <v>744</v>
      </c>
      <c r="S575" s="906" t="s">
        <v>769</v>
      </c>
      <c r="T575" s="946"/>
      <c r="U575" s="946">
        <v>220</v>
      </c>
      <c r="V575" s="946"/>
      <c r="W575" s="946"/>
      <c r="X575" s="946"/>
      <c r="Y575" s="949"/>
      <c r="Z575" s="954"/>
      <c r="AA575" s="931">
        <v>5800</v>
      </c>
      <c r="AB575" s="1313">
        <f>AA575/1000</f>
        <v>5.8</v>
      </c>
      <c r="AC575" s="953"/>
      <c r="AD575" s="946"/>
      <c r="AE575" s="946"/>
      <c r="AF575" s="946"/>
      <c r="AG575" s="946"/>
      <c r="AH575" s="955"/>
      <c r="AI575" s="1271"/>
      <c r="AJ575" s="1149">
        <v>0</v>
      </c>
      <c r="AK575" s="1150">
        <v>0</v>
      </c>
      <c r="AL575" s="1149">
        <f t="shared" si="110"/>
        <v>0</v>
      </c>
      <c r="AM575" s="1135">
        <f t="shared" si="111"/>
        <v>0</v>
      </c>
      <c r="AN575" s="1328">
        <f t="shared" si="112"/>
        <v>0</v>
      </c>
      <c r="AO575" s="1127">
        <f>SUMPRODUCT(AC575:AH575,$AC$4:$AH$4)</f>
        <v>0</v>
      </c>
      <c r="AP575" s="1318">
        <f t="shared" si="113"/>
        <v>0</v>
      </c>
      <c r="AQ575" s="1319"/>
      <c r="AR575" s="1139">
        <f t="shared" si="114"/>
        <v>0</v>
      </c>
      <c r="AS575" s="1325">
        <f t="shared" si="115"/>
        <v>0</v>
      </c>
      <c r="AT575" s="1325">
        <f t="shared" si="116"/>
        <v>0</v>
      </c>
      <c r="AU575" s="1325">
        <f t="shared" si="117"/>
        <v>0</v>
      </c>
      <c r="AV575" s="1141">
        <f t="shared" si="118"/>
        <v>0</v>
      </c>
      <c r="AW575" s="1329">
        <v>0</v>
      </c>
      <c r="AX575" s="1141">
        <v>0</v>
      </c>
      <c r="AY575" s="1149">
        <f t="shared" si="119"/>
        <v>0</v>
      </c>
      <c r="AZ575" s="1141">
        <f t="shared" si="120"/>
        <v>0</v>
      </c>
      <c r="BA575" s="1149">
        <f t="shared" si="121"/>
        <v>0</v>
      </c>
      <c r="BB575" s="1141">
        <f t="shared" si="122"/>
        <v>0</v>
      </c>
    </row>
    <row r="576" spans="2:54" ht="14.65" customHeight="1">
      <c r="B576" s="911">
        <v>568</v>
      </c>
      <c r="C576" s="913" t="s">
        <v>3463</v>
      </c>
      <c r="D576" s="931" t="s">
        <v>150</v>
      </c>
      <c r="E576" s="928" t="s">
        <v>7</v>
      </c>
      <c r="F576" s="946" t="s">
        <v>403</v>
      </c>
      <c r="G576" s="946"/>
      <c r="H576" s="946"/>
      <c r="I576" s="946" t="s">
        <v>768</v>
      </c>
      <c r="J576" s="931">
        <v>1305</v>
      </c>
      <c r="K576" s="931"/>
      <c r="L576" s="931" t="s">
        <v>3773</v>
      </c>
      <c r="M576" s="931"/>
      <c r="N576" s="947" t="s">
        <v>179</v>
      </c>
      <c r="O576" s="931" t="s">
        <v>180</v>
      </c>
      <c r="P576" s="948" t="s">
        <v>155</v>
      </c>
      <c r="Q576" s="931" t="s">
        <v>71</v>
      </c>
      <c r="R576" s="906" t="s">
        <v>744</v>
      </c>
      <c r="S576" s="906" t="s">
        <v>755</v>
      </c>
      <c r="T576" s="946"/>
      <c r="U576" s="946">
        <v>220</v>
      </c>
      <c r="V576" s="946"/>
      <c r="W576" s="946"/>
      <c r="X576" s="946"/>
      <c r="Y576" s="949"/>
      <c r="Z576" s="954"/>
      <c r="AA576" s="931">
        <v>1000</v>
      </c>
      <c r="AB576" s="1313">
        <v>1</v>
      </c>
      <c r="AC576" s="953"/>
      <c r="AD576" s="946"/>
      <c r="AE576" s="946"/>
      <c r="AF576" s="946"/>
      <c r="AG576" s="946"/>
      <c r="AH576" s="955"/>
      <c r="AI576" s="1271"/>
      <c r="AJ576" s="1149">
        <v>0</v>
      </c>
      <c r="AK576" s="1150">
        <v>0</v>
      </c>
      <c r="AL576" s="1149">
        <f t="shared" si="110"/>
        <v>0</v>
      </c>
      <c r="AM576" s="1135">
        <f t="shared" si="111"/>
        <v>0</v>
      </c>
      <c r="AN576" s="1328">
        <f t="shared" si="112"/>
        <v>0</v>
      </c>
      <c r="AO576" s="1127">
        <v>0</v>
      </c>
      <c r="AP576" s="1318">
        <f t="shared" si="113"/>
        <v>0</v>
      </c>
      <c r="AQ576" s="1319"/>
      <c r="AR576" s="1139">
        <f t="shared" si="114"/>
        <v>0</v>
      </c>
      <c r="AS576" s="1325">
        <f t="shared" si="115"/>
        <v>0</v>
      </c>
      <c r="AT576" s="1325">
        <f t="shared" si="116"/>
        <v>0</v>
      </c>
      <c r="AU576" s="1325">
        <f t="shared" si="117"/>
        <v>0</v>
      </c>
      <c r="AV576" s="1141">
        <f t="shared" si="118"/>
        <v>0</v>
      </c>
      <c r="AW576" s="1329">
        <v>0</v>
      </c>
      <c r="AX576" s="1141">
        <v>0</v>
      </c>
      <c r="AY576" s="1149">
        <f t="shared" si="119"/>
        <v>0</v>
      </c>
      <c r="AZ576" s="1141">
        <f t="shared" si="120"/>
        <v>0</v>
      </c>
      <c r="BA576" s="1149">
        <f t="shared" si="121"/>
        <v>0</v>
      </c>
      <c r="BB576" s="1141">
        <f t="shared" si="122"/>
        <v>0</v>
      </c>
    </row>
    <row r="577" spans="2:54" ht="14.65" customHeight="1">
      <c r="B577" s="911">
        <v>569</v>
      </c>
      <c r="C577" s="913" t="s">
        <v>3042</v>
      </c>
      <c r="D577" s="931" t="s">
        <v>150</v>
      </c>
      <c r="E577" s="928" t="s">
        <v>7</v>
      </c>
      <c r="F577" s="946" t="s">
        <v>403</v>
      </c>
      <c r="G577" s="946"/>
      <c r="H577" s="946"/>
      <c r="I577" s="946" t="s">
        <v>768</v>
      </c>
      <c r="J577" s="931">
        <v>1305</v>
      </c>
      <c r="K577" s="931"/>
      <c r="L577" s="931" t="s">
        <v>3544</v>
      </c>
      <c r="M577" s="931">
        <v>40</v>
      </c>
      <c r="N577" s="947" t="s">
        <v>179</v>
      </c>
      <c r="O577" s="931" t="s">
        <v>180</v>
      </c>
      <c r="P577" s="948" t="s">
        <v>155</v>
      </c>
      <c r="Q577" s="931" t="s">
        <v>71</v>
      </c>
      <c r="R577" s="906" t="s">
        <v>744</v>
      </c>
      <c r="S577" s="906" t="s">
        <v>755</v>
      </c>
      <c r="T577" s="946"/>
      <c r="U577" s="946">
        <v>220</v>
      </c>
      <c r="V577" s="946"/>
      <c r="W577" s="946"/>
      <c r="X577" s="946"/>
      <c r="Y577" s="949"/>
      <c r="Z577" s="954"/>
      <c r="AA577" s="931">
        <v>1000</v>
      </c>
      <c r="AB577" s="1313">
        <v>1</v>
      </c>
      <c r="AC577" s="953"/>
      <c r="AD577" s="946"/>
      <c r="AE577" s="946"/>
      <c r="AF577" s="946"/>
      <c r="AG577" s="946"/>
      <c r="AH577" s="955"/>
      <c r="AI577" s="1271">
        <f>+VLOOKUP(C577,Itemizado_Piping!$C:$K,9,FALSE)</f>
        <v>2.573</v>
      </c>
      <c r="AJ577" s="1149">
        <v>0</v>
      </c>
      <c r="AK577" s="1150">
        <v>0</v>
      </c>
      <c r="AL577" s="1149">
        <f t="shared" si="110"/>
        <v>0</v>
      </c>
      <c r="AM577" s="1135">
        <f t="shared" si="111"/>
        <v>0</v>
      </c>
      <c r="AN577" s="1328">
        <f t="shared" si="112"/>
        <v>0</v>
      </c>
      <c r="AO577" s="1127">
        <v>0</v>
      </c>
      <c r="AP577" s="1318">
        <f t="shared" si="113"/>
        <v>0</v>
      </c>
      <c r="AQ577" s="1319"/>
      <c r="AR577" s="1139">
        <f t="shared" si="114"/>
        <v>0</v>
      </c>
      <c r="AS577" s="1325">
        <f t="shared" si="115"/>
        <v>0</v>
      </c>
      <c r="AT577" s="1325">
        <f t="shared" si="116"/>
        <v>0</v>
      </c>
      <c r="AU577" s="1325">
        <f t="shared" si="117"/>
        <v>0</v>
      </c>
      <c r="AV577" s="1141">
        <f t="shared" si="118"/>
        <v>0</v>
      </c>
      <c r="AW577" s="1329">
        <v>0</v>
      </c>
      <c r="AX577" s="1141">
        <v>0</v>
      </c>
      <c r="AY577" s="1149">
        <f t="shared" si="119"/>
        <v>0</v>
      </c>
      <c r="AZ577" s="1141">
        <f t="shared" si="120"/>
        <v>0</v>
      </c>
      <c r="BA577" s="1149">
        <f t="shared" si="121"/>
        <v>0</v>
      </c>
      <c r="BB577" s="1141">
        <f t="shared" si="122"/>
        <v>0</v>
      </c>
    </row>
    <row r="578" spans="2:54" ht="14.65" customHeight="1">
      <c r="B578" s="911">
        <v>570</v>
      </c>
      <c r="C578" s="913" t="s">
        <v>3463</v>
      </c>
      <c r="D578" s="931" t="s">
        <v>150</v>
      </c>
      <c r="E578" s="928" t="s">
        <v>7</v>
      </c>
      <c r="F578" s="946" t="s">
        <v>403</v>
      </c>
      <c r="G578" s="946"/>
      <c r="H578" s="946"/>
      <c r="I578" s="946" t="s">
        <v>770</v>
      </c>
      <c r="J578" s="931">
        <v>1306</v>
      </c>
      <c r="K578" s="931"/>
      <c r="L578" s="931" t="s">
        <v>103</v>
      </c>
      <c r="M578" s="931">
        <v>100</v>
      </c>
      <c r="N578" s="947" t="s">
        <v>179</v>
      </c>
      <c r="O578" s="931" t="s">
        <v>180</v>
      </c>
      <c r="P578" s="948" t="s">
        <v>155</v>
      </c>
      <c r="Q578" s="931" t="s">
        <v>71</v>
      </c>
      <c r="R578" s="906" t="s">
        <v>744</v>
      </c>
      <c r="S578" s="906" t="s">
        <v>771</v>
      </c>
      <c r="T578" s="946"/>
      <c r="U578" s="946">
        <v>220</v>
      </c>
      <c r="V578" s="946"/>
      <c r="W578" s="946"/>
      <c r="X578" s="946"/>
      <c r="Y578" s="949"/>
      <c r="Z578" s="954"/>
      <c r="AA578" s="931">
        <v>4100</v>
      </c>
      <c r="AB578" s="1313">
        <f>AA578/1000</f>
        <v>4.0999999999999996</v>
      </c>
      <c r="AC578" s="953"/>
      <c r="AD578" s="946"/>
      <c r="AE578" s="946"/>
      <c r="AF578" s="946"/>
      <c r="AG578" s="946"/>
      <c r="AH578" s="955"/>
      <c r="AI578" s="1271"/>
      <c r="AJ578" s="1149">
        <v>0</v>
      </c>
      <c r="AK578" s="1150">
        <v>0</v>
      </c>
      <c r="AL578" s="1149">
        <f t="shared" si="110"/>
        <v>0</v>
      </c>
      <c r="AM578" s="1135">
        <f t="shared" si="111"/>
        <v>0</v>
      </c>
      <c r="AN578" s="1328">
        <f t="shared" si="112"/>
        <v>0</v>
      </c>
      <c r="AO578" s="1127">
        <f>SUMPRODUCT(AC578:AH578,$AC$4:$AH$4)</f>
        <v>0</v>
      </c>
      <c r="AP578" s="1318">
        <f t="shared" si="113"/>
        <v>0</v>
      </c>
      <c r="AQ578" s="1319"/>
      <c r="AR578" s="1139">
        <f t="shared" si="114"/>
        <v>0</v>
      </c>
      <c r="AS578" s="1325">
        <f t="shared" si="115"/>
        <v>0</v>
      </c>
      <c r="AT578" s="1325">
        <f t="shared" si="116"/>
        <v>0</v>
      </c>
      <c r="AU578" s="1325">
        <f t="shared" si="117"/>
        <v>0</v>
      </c>
      <c r="AV578" s="1141">
        <f t="shared" si="118"/>
        <v>0</v>
      </c>
      <c r="AW578" s="1329">
        <v>0</v>
      </c>
      <c r="AX578" s="1141">
        <v>0</v>
      </c>
      <c r="AY578" s="1149">
        <f t="shared" si="119"/>
        <v>0</v>
      </c>
      <c r="AZ578" s="1141">
        <f t="shared" si="120"/>
        <v>0</v>
      </c>
      <c r="BA578" s="1149">
        <f t="shared" si="121"/>
        <v>0</v>
      </c>
      <c r="BB578" s="1141">
        <f t="shared" si="122"/>
        <v>0</v>
      </c>
    </row>
    <row r="579" spans="2:54" ht="14.65" customHeight="1">
      <c r="B579" s="911">
        <v>571</v>
      </c>
      <c r="C579" s="913" t="s">
        <v>3463</v>
      </c>
      <c r="D579" s="931" t="s">
        <v>150</v>
      </c>
      <c r="E579" s="928" t="s">
        <v>7</v>
      </c>
      <c r="F579" s="946" t="s">
        <v>403</v>
      </c>
      <c r="G579" s="946"/>
      <c r="H579" s="946"/>
      <c r="I579" s="946" t="s">
        <v>770</v>
      </c>
      <c r="J579" s="931">
        <v>1306</v>
      </c>
      <c r="K579" s="931"/>
      <c r="L579" s="931" t="s">
        <v>3773</v>
      </c>
      <c r="M579" s="931"/>
      <c r="N579" s="947" t="s">
        <v>179</v>
      </c>
      <c r="O579" s="931" t="s">
        <v>180</v>
      </c>
      <c r="P579" s="948" t="s">
        <v>155</v>
      </c>
      <c r="Q579" s="931" t="s">
        <v>71</v>
      </c>
      <c r="R579" s="906" t="s">
        <v>744</v>
      </c>
      <c r="S579" s="906" t="s">
        <v>755</v>
      </c>
      <c r="T579" s="946"/>
      <c r="U579" s="946">
        <v>220</v>
      </c>
      <c r="V579" s="946"/>
      <c r="W579" s="946"/>
      <c r="X579" s="946"/>
      <c r="Y579" s="949"/>
      <c r="Z579" s="954"/>
      <c r="AA579" s="931">
        <v>1000</v>
      </c>
      <c r="AB579" s="1313">
        <v>1</v>
      </c>
      <c r="AC579" s="953"/>
      <c r="AD579" s="946"/>
      <c r="AE579" s="946"/>
      <c r="AF579" s="946"/>
      <c r="AG579" s="946"/>
      <c r="AH579" s="955"/>
      <c r="AI579" s="1271"/>
      <c r="AJ579" s="1149">
        <v>0</v>
      </c>
      <c r="AK579" s="1150">
        <v>0</v>
      </c>
      <c r="AL579" s="1149">
        <f t="shared" si="110"/>
        <v>0</v>
      </c>
      <c r="AM579" s="1135">
        <f t="shared" si="111"/>
        <v>0</v>
      </c>
      <c r="AN579" s="1328">
        <f t="shared" si="112"/>
        <v>0</v>
      </c>
      <c r="AO579" s="1127">
        <v>0</v>
      </c>
      <c r="AP579" s="1318">
        <f t="shared" si="113"/>
        <v>0</v>
      </c>
      <c r="AQ579" s="1319"/>
      <c r="AR579" s="1139">
        <f t="shared" si="114"/>
        <v>0</v>
      </c>
      <c r="AS579" s="1325">
        <f t="shared" si="115"/>
        <v>0</v>
      </c>
      <c r="AT579" s="1325">
        <f t="shared" si="116"/>
        <v>0</v>
      </c>
      <c r="AU579" s="1325">
        <f t="shared" si="117"/>
        <v>0</v>
      </c>
      <c r="AV579" s="1141">
        <f t="shared" si="118"/>
        <v>0</v>
      </c>
      <c r="AW579" s="1329">
        <v>0</v>
      </c>
      <c r="AX579" s="1141">
        <v>0</v>
      </c>
      <c r="AY579" s="1149">
        <f t="shared" si="119"/>
        <v>0</v>
      </c>
      <c r="AZ579" s="1141">
        <f t="shared" si="120"/>
        <v>0</v>
      </c>
      <c r="BA579" s="1149">
        <f t="shared" si="121"/>
        <v>0</v>
      </c>
      <c r="BB579" s="1141">
        <f t="shared" si="122"/>
        <v>0</v>
      </c>
    </row>
    <row r="580" spans="2:54" ht="14.65" customHeight="1">
      <c r="B580" s="911">
        <v>572</v>
      </c>
      <c r="C580" s="913" t="s">
        <v>3042</v>
      </c>
      <c r="D580" s="931" t="s">
        <v>150</v>
      </c>
      <c r="E580" s="928" t="s">
        <v>7</v>
      </c>
      <c r="F580" s="946" t="s">
        <v>403</v>
      </c>
      <c r="G580" s="946"/>
      <c r="H580" s="946"/>
      <c r="I580" s="946" t="s">
        <v>770</v>
      </c>
      <c r="J580" s="931">
        <v>1306</v>
      </c>
      <c r="K580" s="931"/>
      <c r="L580" s="931" t="s">
        <v>3544</v>
      </c>
      <c r="M580" s="931">
        <v>40</v>
      </c>
      <c r="N580" s="947" t="s">
        <v>179</v>
      </c>
      <c r="O580" s="931" t="s">
        <v>180</v>
      </c>
      <c r="P580" s="948" t="s">
        <v>155</v>
      </c>
      <c r="Q580" s="931" t="s">
        <v>71</v>
      </c>
      <c r="R580" s="906" t="s">
        <v>744</v>
      </c>
      <c r="S580" s="906" t="s">
        <v>755</v>
      </c>
      <c r="T580" s="946"/>
      <c r="U580" s="946">
        <v>220</v>
      </c>
      <c r="V580" s="946"/>
      <c r="W580" s="946"/>
      <c r="X580" s="946"/>
      <c r="Y580" s="949"/>
      <c r="Z580" s="954"/>
      <c r="AA580" s="931">
        <v>1000</v>
      </c>
      <c r="AB580" s="1313">
        <v>1</v>
      </c>
      <c r="AC580" s="953"/>
      <c r="AD580" s="946"/>
      <c r="AE580" s="946"/>
      <c r="AF580" s="946"/>
      <c r="AG580" s="946"/>
      <c r="AH580" s="955"/>
      <c r="AI580" s="1271">
        <f>+VLOOKUP(C580,Itemizado_Piping!$C:$K,9,FALSE)</f>
        <v>2.573</v>
      </c>
      <c r="AJ580" s="1149">
        <v>0</v>
      </c>
      <c r="AK580" s="1150">
        <v>0</v>
      </c>
      <c r="AL580" s="1149">
        <f t="shared" si="110"/>
        <v>0</v>
      </c>
      <c r="AM580" s="1135">
        <f t="shared" si="111"/>
        <v>0</v>
      </c>
      <c r="AN580" s="1328">
        <f t="shared" si="112"/>
        <v>0</v>
      </c>
      <c r="AO580" s="1127">
        <v>0</v>
      </c>
      <c r="AP580" s="1318">
        <f t="shared" si="113"/>
        <v>0</v>
      </c>
      <c r="AQ580" s="1319"/>
      <c r="AR580" s="1139">
        <f t="shared" si="114"/>
        <v>0</v>
      </c>
      <c r="AS580" s="1325">
        <f t="shared" si="115"/>
        <v>0</v>
      </c>
      <c r="AT580" s="1325">
        <f t="shared" si="116"/>
        <v>0</v>
      </c>
      <c r="AU580" s="1325">
        <f t="shared" si="117"/>
        <v>0</v>
      </c>
      <c r="AV580" s="1141">
        <f t="shared" si="118"/>
        <v>0</v>
      </c>
      <c r="AW580" s="1329">
        <v>0</v>
      </c>
      <c r="AX580" s="1141">
        <v>0</v>
      </c>
      <c r="AY580" s="1149">
        <f t="shared" si="119"/>
        <v>0</v>
      </c>
      <c r="AZ580" s="1141">
        <f t="shared" si="120"/>
        <v>0</v>
      </c>
      <c r="BA580" s="1149">
        <f t="shared" si="121"/>
        <v>0</v>
      </c>
      <c r="BB580" s="1141">
        <f t="shared" si="122"/>
        <v>0</v>
      </c>
    </row>
    <row r="581" spans="2:54" ht="14.65" customHeight="1">
      <c r="B581" s="911">
        <v>573</v>
      </c>
      <c r="C581" s="913" t="s">
        <v>3463</v>
      </c>
      <c r="D581" s="931" t="s">
        <v>150</v>
      </c>
      <c r="E581" s="928" t="s">
        <v>7</v>
      </c>
      <c r="F581" s="946" t="s">
        <v>403</v>
      </c>
      <c r="G581" s="946"/>
      <c r="H581" s="946"/>
      <c r="I581" s="946" t="s">
        <v>772</v>
      </c>
      <c r="J581" s="931">
        <v>1307</v>
      </c>
      <c r="K581" s="931"/>
      <c r="L581" s="931" t="s">
        <v>103</v>
      </c>
      <c r="M581" s="931">
        <v>100</v>
      </c>
      <c r="N581" s="947" t="s">
        <v>179</v>
      </c>
      <c r="O581" s="931" t="s">
        <v>180</v>
      </c>
      <c r="P581" s="948" t="s">
        <v>155</v>
      </c>
      <c r="Q581" s="931" t="s">
        <v>71</v>
      </c>
      <c r="R581" s="906" t="s">
        <v>744</v>
      </c>
      <c r="S581" s="906" t="s">
        <v>773</v>
      </c>
      <c r="T581" s="946"/>
      <c r="U581" s="946">
        <v>220</v>
      </c>
      <c r="V581" s="946"/>
      <c r="W581" s="946"/>
      <c r="X581" s="946"/>
      <c r="Y581" s="949"/>
      <c r="Z581" s="954"/>
      <c r="AA581" s="931"/>
      <c r="AB581" s="1313">
        <f t="shared" ref="AB581:AB612" si="123">AA581/1000</f>
        <v>0</v>
      </c>
      <c r="AC581" s="953"/>
      <c r="AD581" s="946"/>
      <c r="AE581" s="946"/>
      <c r="AF581" s="946"/>
      <c r="AG581" s="946"/>
      <c r="AH581" s="955"/>
      <c r="AI581" s="1271"/>
      <c r="AJ581" s="1149">
        <v>0</v>
      </c>
      <c r="AK581" s="1150">
        <v>0</v>
      </c>
      <c r="AL581" s="1149">
        <f t="shared" si="110"/>
        <v>0</v>
      </c>
      <c r="AM581" s="1135">
        <f t="shared" si="111"/>
        <v>0</v>
      </c>
      <c r="AN581" s="1328">
        <f t="shared" si="112"/>
        <v>0</v>
      </c>
      <c r="AO581" s="1127">
        <f t="shared" ref="AO581:AO612" si="124">SUMPRODUCT(AC581:AH581,$AC$4:$AH$4)</f>
        <v>0</v>
      </c>
      <c r="AP581" s="1318">
        <f t="shared" si="113"/>
        <v>0</v>
      </c>
      <c r="AQ581" s="1319"/>
      <c r="AR581" s="1139">
        <f t="shared" si="114"/>
        <v>0</v>
      </c>
      <c r="AS581" s="1325">
        <f t="shared" si="115"/>
        <v>0</v>
      </c>
      <c r="AT581" s="1325">
        <f t="shared" si="116"/>
        <v>0</v>
      </c>
      <c r="AU581" s="1325">
        <f t="shared" si="117"/>
        <v>0</v>
      </c>
      <c r="AV581" s="1141">
        <f t="shared" si="118"/>
        <v>0</v>
      </c>
      <c r="AW581" s="1329">
        <v>0</v>
      </c>
      <c r="AX581" s="1141">
        <v>0</v>
      </c>
      <c r="AY581" s="1149">
        <f t="shared" si="119"/>
        <v>0</v>
      </c>
      <c r="AZ581" s="1141">
        <f t="shared" si="120"/>
        <v>0</v>
      </c>
      <c r="BA581" s="1149">
        <f t="shared" si="121"/>
        <v>0</v>
      </c>
      <c r="BB581" s="1141">
        <f t="shared" si="122"/>
        <v>0</v>
      </c>
    </row>
    <row r="582" spans="2:54" ht="14.65" customHeight="1">
      <c r="B582" s="911">
        <v>574</v>
      </c>
      <c r="C582" s="913" t="s">
        <v>3463</v>
      </c>
      <c r="D582" s="931" t="s">
        <v>150</v>
      </c>
      <c r="E582" s="928" t="s">
        <v>7</v>
      </c>
      <c r="F582" s="946" t="s">
        <v>403</v>
      </c>
      <c r="G582" s="946"/>
      <c r="H582" s="946"/>
      <c r="I582" s="946" t="s">
        <v>774</v>
      </c>
      <c r="J582" s="931">
        <v>1308</v>
      </c>
      <c r="K582" s="931"/>
      <c r="L582" s="931" t="s">
        <v>103</v>
      </c>
      <c r="M582" s="931">
        <v>100</v>
      </c>
      <c r="N582" s="947" t="s">
        <v>179</v>
      </c>
      <c r="O582" s="931" t="s">
        <v>180</v>
      </c>
      <c r="P582" s="948" t="s">
        <v>155</v>
      </c>
      <c r="Q582" s="931" t="s">
        <v>71</v>
      </c>
      <c r="R582" s="906" t="s">
        <v>744</v>
      </c>
      <c r="S582" s="906" t="s">
        <v>775</v>
      </c>
      <c r="T582" s="946"/>
      <c r="U582" s="946">
        <v>220</v>
      </c>
      <c r="V582" s="946"/>
      <c r="W582" s="946"/>
      <c r="X582" s="946"/>
      <c r="Y582" s="949"/>
      <c r="Z582" s="954" t="s">
        <v>3765</v>
      </c>
      <c r="AA582" s="931">
        <v>19600</v>
      </c>
      <c r="AB582" s="1313">
        <f t="shared" si="123"/>
        <v>19.600000000000001</v>
      </c>
      <c r="AC582" s="953"/>
      <c r="AD582" s="946"/>
      <c r="AE582" s="946"/>
      <c r="AF582" s="946"/>
      <c r="AG582" s="946"/>
      <c r="AH582" s="955"/>
      <c r="AI582" s="1271"/>
      <c r="AJ582" s="1149">
        <v>0</v>
      </c>
      <c r="AK582" s="1150">
        <v>0</v>
      </c>
      <c r="AL582" s="1149">
        <f t="shared" si="110"/>
        <v>0</v>
      </c>
      <c r="AM582" s="1135">
        <f t="shared" si="111"/>
        <v>0</v>
      </c>
      <c r="AN582" s="1328">
        <f t="shared" si="112"/>
        <v>0</v>
      </c>
      <c r="AO582" s="1127">
        <f t="shared" si="124"/>
        <v>0</v>
      </c>
      <c r="AP582" s="1318">
        <f t="shared" si="113"/>
        <v>0</v>
      </c>
      <c r="AQ582" s="1319"/>
      <c r="AR582" s="1139">
        <f t="shared" si="114"/>
        <v>0</v>
      </c>
      <c r="AS582" s="1325">
        <f t="shared" si="115"/>
        <v>0</v>
      </c>
      <c r="AT582" s="1325">
        <f t="shared" si="116"/>
        <v>0</v>
      </c>
      <c r="AU582" s="1325">
        <f t="shared" si="117"/>
        <v>0</v>
      </c>
      <c r="AV582" s="1141">
        <f t="shared" si="118"/>
        <v>0</v>
      </c>
      <c r="AW582" s="1329">
        <v>0</v>
      </c>
      <c r="AX582" s="1141">
        <v>0</v>
      </c>
      <c r="AY582" s="1149">
        <f t="shared" si="119"/>
        <v>0</v>
      </c>
      <c r="AZ582" s="1141">
        <f t="shared" si="120"/>
        <v>0</v>
      </c>
      <c r="BA582" s="1149">
        <f t="shared" si="121"/>
        <v>0</v>
      </c>
      <c r="BB582" s="1141">
        <f t="shared" si="122"/>
        <v>0</v>
      </c>
    </row>
    <row r="583" spans="2:54" ht="14.65" customHeight="1">
      <c r="B583" s="911">
        <v>575</v>
      </c>
      <c r="C583" s="913" t="s">
        <v>3463</v>
      </c>
      <c r="D583" s="931" t="s">
        <v>150</v>
      </c>
      <c r="E583" s="928" t="s">
        <v>7</v>
      </c>
      <c r="F583" s="946" t="s">
        <v>403</v>
      </c>
      <c r="G583" s="946"/>
      <c r="H583" s="946"/>
      <c r="I583" s="946" t="s">
        <v>774</v>
      </c>
      <c r="J583" s="931">
        <v>1308</v>
      </c>
      <c r="K583" s="931"/>
      <c r="L583" s="931" t="s">
        <v>3773</v>
      </c>
      <c r="M583" s="931"/>
      <c r="N583" s="947" t="s">
        <v>179</v>
      </c>
      <c r="O583" s="931" t="s">
        <v>180</v>
      </c>
      <c r="P583" s="948" t="s">
        <v>155</v>
      </c>
      <c r="Q583" s="931" t="s">
        <v>71</v>
      </c>
      <c r="R583" s="906" t="s">
        <v>744</v>
      </c>
      <c r="S583" s="906" t="s">
        <v>775</v>
      </c>
      <c r="T583" s="946"/>
      <c r="U583" s="946">
        <v>220</v>
      </c>
      <c r="V583" s="946"/>
      <c r="W583" s="946"/>
      <c r="X583" s="946"/>
      <c r="Y583" s="949"/>
      <c r="Z583" s="954" t="s">
        <v>3765</v>
      </c>
      <c r="AA583" s="931">
        <v>1000</v>
      </c>
      <c r="AB583" s="1313">
        <f t="shared" si="123"/>
        <v>1</v>
      </c>
      <c r="AC583" s="953"/>
      <c r="AD583" s="946"/>
      <c r="AE583" s="946"/>
      <c r="AF583" s="946"/>
      <c r="AG583" s="946"/>
      <c r="AH583" s="955"/>
      <c r="AI583" s="1271"/>
      <c r="AJ583" s="1149">
        <v>0</v>
      </c>
      <c r="AK583" s="1150">
        <v>0</v>
      </c>
      <c r="AL583" s="1149">
        <f t="shared" si="110"/>
        <v>0</v>
      </c>
      <c r="AM583" s="1135">
        <f t="shared" si="111"/>
        <v>0</v>
      </c>
      <c r="AN583" s="1328">
        <f t="shared" si="112"/>
        <v>0</v>
      </c>
      <c r="AO583" s="1127">
        <f t="shared" si="124"/>
        <v>0</v>
      </c>
      <c r="AP583" s="1318">
        <f t="shared" si="113"/>
        <v>0</v>
      </c>
      <c r="AQ583" s="1319"/>
      <c r="AR583" s="1139">
        <f t="shared" si="114"/>
        <v>0</v>
      </c>
      <c r="AS583" s="1325">
        <f t="shared" si="115"/>
        <v>0</v>
      </c>
      <c r="AT583" s="1325">
        <f t="shared" si="116"/>
        <v>0</v>
      </c>
      <c r="AU583" s="1325">
        <f t="shared" si="117"/>
        <v>0</v>
      </c>
      <c r="AV583" s="1141">
        <f t="shared" si="118"/>
        <v>0</v>
      </c>
      <c r="AW583" s="1329">
        <v>0</v>
      </c>
      <c r="AX583" s="1141">
        <v>0</v>
      </c>
      <c r="AY583" s="1149">
        <f t="shared" si="119"/>
        <v>0</v>
      </c>
      <c r="AZ583" s="1141">
        <f t="shared" si="120"/>
        <v>0</v>
      </c>
      <c r="BA583" s="1149">
        <f t="shared" si="121"/>
        <v>0</v>
      </c>
      <c r="BB583" s="1141">
        <f t="shared" si="122"/>
        <v>0</v>
      </c>
    </row>
    <row r="584" spans="2:54" ht="14.65" customHeight="1">
      <c r="B584" s="911">
        <v>576</v>
      </c>
      <c r="C584" s="913" t="s">
        <v>3042</v>
      </c>
      <c r="D584" s="931" t="s">
        <v>150</v>
      </c>
      <c r="E584" s="928" t="s">
        <v>7</v>
      </c>
      <c r="F584" s="946" t="s">
        <v>403</v>
      </c>
      <c r="G584" s="946"/>
      <c r="H584" s="946"/>
      <c r="I584" s="946" t="s">
        <v>774</v>
      </c>
      <c r="J584" s="931">
        <v>1308</v>
      </c>
      <c r="K584" s="931"/>
      <c r="L584" s="931" t="s">
        <v>3544</v>
      </c>
      <c r="M584" s="931">
        <v>40</v>
      </c>
      <c r="N584" s="947" t="s">
        <v>179</v>
      </c>
      <c r="O584" s="931" t="s">
        <v>180</v>
      </c>
      <c r="P584" s="948" t="s">
        <v>155</v>
      </c>
      <c r="Q584" s="931" t="s">
        <v>71</v>
      </c>
      <c r="R584" s="906" t="s">
        <v>744</v>
      </c>
      <c r="S584" s="906" t="s">
        <v>775</v>
      </c>
      <c r="T584" s="946"/>
      <c r="U584" s="946">
        <v>220</v>
      </c>
      <c r="V584" s="946"/>
      <c r="W584" s="946"/>
      <c r="X584" s="946"/>
      <c r="Y584" s="949"/>
      <c r="Z584" s="954" t="s">
        <v>3765</v>
      </c>
      <c r="AA584" s="931">
        <v>1000</v>
      </c>
      <c r="AB584" s="1313">
        <f t="shared" si="123"/>
        <v>1</v>
      </c>
      <c r="AC584" s="953"/>
      <c r="AD584" s="946"/>
      <c r="AE584" s="946"/>
      <c r="AF584" s="946"/>
      <c r="AG584" s="946"/>
      <c r="AH584" s="955"/>
      <c r="AI584" s="1271">
        <f>+VLOOKUP(C584,Itemizado_Piping!$C:$K,9,FALSE)</f>
        <v>2.573</v>
      </c>
      <c r="AJ584" s="1149">
        <v>0</v>
      </c>
      <c r="AK584" s="1150">
        <v>0</v>
      </c>
      <c r="AL584" s="1149">
        <f t="shared" si="110"/>
        <v>0</v>
      </c>
      <c r="AM584" s="1135">
        <f t="shared" si="111"/>
        <v>0</v>
      </c>
      <c r="AN584" s="1328">
        <f t="shared" si="112"/>
        <v>0</v>
      </c>
      <c r="AO584" s="1127">
        <f t="shared" si="124"/>
        <v>0</v>
      </c>
      <c r="AP584" s="1318">
        <f t="shared" si="113"/>
        <v>0</v>
      </c>
      <c r="AQ584" s="1319"/>
      <c r="AR584" s="1139">
        <f t="shared" si="114"/>
        <v>0</v>
      </c>
      <c r="AS584" s="1325">
        <f t="shared" si="115"/>
        <v>0</v>
      </c>
      <c r="AT584" s="1325">
        <f t="shared" si="116"/>
        <v>0</v>
      </c>
      <c r="AU584" s="1325">
        <f t="shared" si="117"/>
        <v>0</v>
      </c>
      <c r="AV584" s="1141">
        <f t="shared" si="118"/>
        <v>0</v>
      </c>
      <c r="AW584" s="1329">
        <v>0</v>
      </c>
      <c r="AX584" s="1141">
        <v>0</v>
      </c>
      <c r="AY584" s="1149">
        <f t="shared" si="119"/>
        <v>0</v>
      </c>
      <c r="AZ584" s="1141">
        <f t="shared" si="120"/>
        <v>0</v>
      </c>
      <c r="BA584" s="1149">
        <f t="shared" si="121"/>
        <v>0</v>
      </c>
      <c r="BB584" s="1141">
        <f t="shared" si="122"/>
        <v>0</v>
      </c>
    </row>
    <row r="585" spans="2:54" ht="14.65" customHeight="1">
      <c r="B585" s="911">
        <v>577</v>
      </c>
      <c r="C585" s="913" t="s">
        <v>3463</v>
      </c>
      <c r="D585" s="931" t="s">
        <v>150</v>
      </c>
      <c r="E585" s="928" t="s">
        <v>7</v>
      </c>
      <c r="F585" s="946" t="s">
        <v>403</v>
      </c>
      <c r="G585" s="946"/>
      <c r="H585" s="946"/>
      <c r="I585" s="946" t="s">
        <v>776</v>
      </c>
      <c r="J585" s="931">
        <v>1309</v>
      </c>
      <c r="K585" s="931"/>
      <c r="L585" s="931" t="s">
        <v>103</v>
      </c>
      <c r="M585" s="931">
        <v>100</v>
      </c>
      <c r="N585" s="947" t="s">
        <v>179</v>
      </c>
      <c r="O585" s="931" t="s">
        <v>180</v>
      </c>
      <c r="P585" s="948" t="s">
        <v>155</v>
      </c>
      <c r="Q585" s="931" t="s">
        <v>71</v>
      </c>
      <c r="R585" s="906" t="s">
        <v>744</v>
      </c>
      <c r="S585" s="906" t="s">
        <v>777</v>
      </c>
      <c r="T585" s="946"/>
      <c r="U585" s="946">
        <v>220</v>
      </c>
      <c r="V585" s="946"/>
      <c r="W585" s="946"/>
      <c r="X585" s="946"/>
      <c r="Y585" s="949"/>
      <c r="Z585" s="954" t="s">
        <v>3765</v>
      </c>
      <c r="AA585" s="931">
        <v>3700</v>
      </c>
      <c r="AB585" s="1313">
        <f t="shared" si="123"/>
        <v>3.7</v>
      </c>
      <c r="AC585" s="953"/>
      <c r="AD585" s="946"/>
      <c r="AE585" s="946"/>
      <c r="AF585" s="946"/>
      <c r="AG585" s="946"/>
      <c r="AH585" s="955"/>
      <c r="AI585" s="1271"/>
      <c r="AJ585" s="1149">
        <v>0</v>
      </c>
      <c r="AK585" s="1150">
        <v>0</v>
      </c>
      <c r="AL585" s="1149">
        <f t="shared" si="110"/>
        <v>0</v>
      </c>
      <c r="AM585" s="1135">
        <f t="shared" si="111"/>
        <v>0</v>
      </c>
      <c r="AN585" s="1328">
        <f t="shared" si="112"/>
        <v>0</v>
      </c>
      <c r="AO585" s="1127">
        <f t="shared" si="124"/>
        <v>0</v>
      </c>
      <c r="AP585" s="1318">
        <f t="shared" si="113"/>
        <v>0</v>
      </c>
      <c r="AQ585" s="1319"/>
      <c r="AR585" s="1139">
        <f t="shared" si="114"/>
        <v>0</v>
      </c>
      <c r="AS585" s="1325">
        <f t="shared" si="115"/>
        <v>0</v>
      </c>
      <c r="AT585" s="1325">
        <f t="shared" si="116"/>
        <v>0</v>
      </c>
      <c r="AU585" s="1325">
        <f t="shared" si="117"/>
        <v>0</v>
      </c>
      <c r="AV585" s="1141">
        <f t="shared" si="118"/>
        <v>0</v>
      </c>
      <c r="AW585" s="1329">
        <v>0</v>
      </c>
      <c r="AX585" s="1141">
        <v>0</v>
      </c>
      <c r="AY585" s="1149">
        <f t="shared" si="119"/>
        <v>0</v>
      </c>
      <c r="AZ585" s="1141">
        <f t="shared" si="120"/>
        <v>0</v>
      </c>
      <c r="BA585" s="1149">
        <f t="shared" si="121"/>
        <v>0</v>
      </c>
      <c r="BB585" s="1141">
        <f t="shared" si="122"/>
        <v>0</v>
      </c>
    </row>
    <row r="586" spans="2:54" ht="14.65" customHeight="1">
      <c r="B586" s="911">
        <v>578</v>
      </c>
      <c r="C586" s="913" t="s">
        <v>3463</v>
      </c>
      <c r="D586" s="931" t="s">
        <v>150</v>
      </c>
      <c r="E586" s="928" t="s">
        <v>7</v>
      </c>
      <c r="F586" s="946" t="s">
        <v>403</v>
      </c>
      <c r="G586" s="946"/>
      <c r="H586" s="946"/>
      <c r="I586" s="946" t="s">
        <v>776</v>
      </c>
      <c r="J586" s="931">
        <v>1309</v>
      </c>
      <c r="K586" s="931"/>
      <c r="L586" s="931" t="s">
        <v>3773</v>
      </c>
      <c r="M586" s="931"/>
      <c r="N586" s="947" t="s">
        <v>179</v>
      </c>
      <c r="O586" s="931" t="s">
        <v>180</v>
      </c>
      <c r="P586" s="948" t="s">
        <v>155</v>
      </c>
      <c r="Q586" s="931" t="s">
        <v>71</v>
      </c>
      <c r="R586" s="906" t="s">
        <v>744</v>
      </c>
      <c r="S586" s="906" t="s">
        <v>777</v>
      </c>
      <c r="T586" s="946"/>
      <c r="U586" s="946">
        <v>220</v>
      </c>
      <c r="V586" s="946"/>
      <c r="W586" s="946"/>
      <c r="X586" s="946"/>
      <c r="Y586" s="949"/>
      <c r="Z586" s="954" t="s">
        <v>3765</v>
      </c>
      <c r="AA586" s="931">
        <v>1000</v>
      </c>
      <c r="AB586" s="1313">
        <f t="shared" si="123"/>
        <v>1</v>
      </c>
      <c r="AC586" s="953"/>
      <c r="AD586" s="946"/>
      <c r="AE586" s="946"/>
      <c r="AF586" s="946"/>
      <c r="AG586" s="946"/>
      <c r="AH586" s="955"/>
      <c r="AI586" s="1271"/>
      <c r="AJ586" s="1149">
        <v>0</v>
      </c>
      <c r="AK586" s="1150">
        <v>0</v>
      </c>
      <c r="AL586" s="1149">
        <f t="shared" si="110"/>
        <v>0</v>
      </c>
      <c r="AM586" s="1135">
        <f t="shared" si="111"/>
        <v>0</v>
      </c>
      <c r="AN586" s="1328">
        <f t="shared" si="112"/>
        <v>0</v>
      </c>
      <c r="AO586" s="1127">
        <f t="shared" si="124"/>
        <v>0</v>
      </c>
      <c r="AP586" s="1318">
        <f t="shared" si="113"/>
        <v>0</v>
      </c>
      <c r="AQ586" s="1319"/>
      <c r="AR586" s="1139">
        <f t="shared" si="114"/>
        <v>0</v>
      </c>
      <c r="AS586" s="1325">
        <f t="shared" si="115"/>
        <v>0</v>
      </c>
      <c r="AT586" s="1325">
        <f t="shared" si="116"/>
        <v>0</v>
      </c>
      <c r="AU586" s="1325">
        <f t="shared" si="117"/>
        <v>0</v>
      </c>
      <c r="AV586" s="1141">
        <f t="shared" si="118"/>
        <v>0</v>
      </c>
      <c r="AW586" s="1329">
        <v>0</v>
      </c>
      <c r="AX586" s="1141">
        <v>0</v>
      </c>
      <c r="AY586" s="1149">
        <f t="shared" si="119"/>
        <v>0</v>
      </c>
      <c r="AZ586" s="1141">
        <f t="shared" si="120"/>
        <v>0</v>
      </c>
      <c r="BA586" s="1149">
        <f t="shared" si="121"/>
        <v>0</v>
      </c>
      <c r="BB586" s="1141">
        <f t="shared" si="122"/>
        <v>0</v>
      </c>
    </row>
    <row r="587" spans="2:54" ht="14.65" customHeight="1">
      <c r="B587" s="911">
        <v>579</v>
      </c>
      <c r="C587" s="913" t="s">
        <v>3042</v>
      </c>
      <c r="D587" s="931" t="s">
        <v>150</v>
      </c>
      <c r="E587" s="928" t="s">
        <v>7</v>
      </c>
      <c r="F587" s="946" t="s">
        <v>403</v>
      </c>
      <c r="G587" s="946"/>
      <c r="H587" s="946"/>
      <c r="I587" s="946" t="s">
        <v>776</v>
      </c>
      <c r="J587" s="931">
        <v>1309</v>
      </c>
      <c r="K587" s="931"/>
      <c r="L587" s="931" t="s">
        <v>3544</v>
      </c>
      <c r="M587" s="931">
        <v>40</v>
      </c>
      <c r="N587" s="947" t="s">
        <v>179</v>
      </c>
      <c r="O587" s="931" t="s">
        <v>180</v>
      </c>
      <c r="P587" s="948" t="s">
        <v>155</v>
      </c>
      <c r="Q587" s="931" t="s">
        <v>71</v>
      </c>
      <c r="R587" s="906" t="s">
        <v>744</v>
      </c>
      <c r="S587" s="906" t="s">
        <v>777</v>
      </c>
      <c r="T587" s="946"/>
      <c r="U587" s="946">
        <v>220</v>
      </c>
      <c r="V587" s="946"/>
      <c r="W587" s="946"/>
      <c r="X587" s="946"/>
      <c r="Y587" s="949"/>
      <c r="Z587" s="954" t="s">
        <v>3765</v>
      </c>
      <c r="AA587" s="931">
        <v>1000</v>
      </c>
      <c r="AB587" s="1313">
        <f t="shared" si="123"/>
        <v>1</v>
      </c>
      <c r="AC587" s="953"/>
      <c r="AD587" s="946"/>
      <c r="AE587" s="946"/>
      <c r="AF587" s="946"/>
      <c r="AG587" s="946"/>
      <c r="AH587" s="955"/>
      <c r="AI587" s="1271">
        <f>+VLOOKUP(C587,Itemizado_Piping!$C:$K,9,FALSE)</f>
        <v>2.573</v>
      </c>
      <c r="AJ587" s="1149">
        <v>0</v>
      </c>
      <c r="AK587" s="1150">
        <v>0</v>
      </c>
      <c r="AL587" s="1149">
        <f t="shared" si="110"/>
        <v>0</v>
      </c>
      <c r="AM587" s="1135">
        <f t="shared" si="111"/>
        <v>0</v>
      </c>
      <c r="AN587" s="1328">
        <f t="shared" si="112"/>
        <v>0</v>
      </c>
      <c r="AO587" s="1127">
        <f t="shared" si="124"/>
        <v>0</v>
      </c>
      <c r="AP587" s="1318">
        <f t="shared" si="113"/>
        <v>0</v>
      </c>
      <c r="AQ587" s="1319"/>
      <c r="AR587" s="1139">
        <f t="shared" si="114"/>
        <v>0</v>
      </c>
      <c r="AS587" s="1325">
        <f t="shared" si="115"/>
        <v>0</v>
      </c>
      <c r="AT587" s="1325">
        <f t="shared" si="116"/>
        <v>0</v>
      </c>
      <c r="AU587" s="1325">
        <f t="shared" si="117"/>
        <v>0</v>
      </c>
      <c r="AV587" s="1141">
        <f t="shared" si="118"/>
        <v>0</v>
      </c>
      <c r="AW587" s="1329">
        <v>0</v>
      </c>
      <c r="AX587" s="1141">
        <v>0</v>
      </c>
      <c r="AY587" s="1149">
        <f t="shared" si="119"/>
        <v>0</v>
      </c>
      <c r="AZ587" s="1141">
        <f t="shared" si="120"/>
        <v>0</v>
      </c>
      <c r="BA587" s="1149">
        <f t="shared" si="121"/>
        <v>0</v>
      </c>
      <c r="BB587" s="1141">
        <f t="shared" si="122"/>
        <v>0</v>
      </c>
    </row>
    <row r="588" spans="2:54" ht="14.65" customHeight="1">
      <c r="B588" s="911">
        <v>580</v>
      </c>
      <c r="C588" s="913" t="s">
        <v>3024</v>
      </c>
      <c r="D588" s="931" t="s">
        <v>150</v>
      </c>
      <c r="E588" s="928" t="s">
        <v>7</v>
      </c>
      <c r="F588" s="946" t="s">
        <v>237</v>
      </c>
      <c r="G588" s="946"/>
      <c r="H588" s="946"/>
      <c r="I588" s="946" t="s">
        <v>778</v>
      </c>
      <c r="J588" s="931">
        <v>1400</v>
      </c>
      <c r="K588" s="931"/>
      <c r="L588" s="931" t="s">
        <v>206</v>
      </c>
      <c r="M588" s="931">
        <v>180</v>
      </c>
      <c r="N588" s="947" t="s">
        <v>179</v>
      </c>
      <c r="O588" s="931" t="s">
        <v>180</v>
      </c>
      <c r="P588" s="948" t="s">
        <v>155</v>
      </c>
      <c r="Q588" s="931" t="s">
        <v>71</v>
      </c>
      <c r="R588" s="906" t="s">
        <v>303</v>
      </c>
      <c r="S588" s="906" t="s">
        <v>779</v>
      </c>
      <c r="T588" s="946"/>
      <c r="U588" s="946">
        <v>220</v>
      </c>
      <c r="V588" s="946"/>
      <c r="W588" s="946"/>
      <c r="X588" s="946"/>
      <c r="Y588" s="949"/>
      <c r="Z588" s="1323" t="s">
        <v>3758</v>
      </c>
      <c r="AA588" s="931"/>
      <c r="AB588" s="1313">
        <f t="shared" si="123"/>
        <v>0</v>
      </c>
      <c r="AC588" s="953"/>
      <c r="AD588" s="946"/>
      <c r="AE588" s="946"/>
      <c r="AF588" s="946"/>
      <c r="AG588" s="946"/>
      <c r="AH588" s="955"/>
      <c r="AI588" s="1271">
        <f>+VLOOKUP(C588,Itemizado_Piping!$C:$K,9,FALSE)</f>
        <v>3.7229999999999999</v>
      </c>
      <c r="AJ588" s="1149">
        <v>0</v>
      </c>
      <c r="AK588" s="1150">
        <v>0</v>
      </c>
      <c r="AL588" s="1149">
        <f t="shared" si="110"/>
        <v>0</v>
      </c>
      <c r="AM588" s="1135">
        <f t="shared" si="111"/>
        <v>0</v>
      </c>
      <c r="AN588" s="1328">
        <f t="shared" si="112"/>
        <v>0</v>
      </c>
      <c r="AO588" s="1127">
        <f t="shared" si="124"/>
        <v>0</v>
      </c>
      <c r="AP588" s="1318">
        <f t="shared" si="113"/>
        <v>0</v>
      </c>
      <c r="AQ588" s="1319"/>
      <c r="AR588" s="1139">
        <f t="shared" si="114"/>
        <v>0</v>
      </c>
      <c r="AS588" s="1325">
        <f t="shared" si="115"/>
        <v>0</v>
      </c>
      <c r="AT588" s="1325">
        <f t="shared" si="116"/>
        <v>0</v>
      </c>
      <c r="AU588" s="1325">
        <f t="shared" si="117"/>
        <v>0</v>
      </c>
      <c r="AV588" s="1141">
        <f t="shared" si="118"/>
        <v>0</v>
      </c>
      <c r="AW588" s="1329">
        <v>0</v>
      </c>
      <c r="AX588" s="1141">
        <v>0</v>
      </c>
      <c r="AY588" s="1149">
        <f t="shared" si="119"/>
        <v>0</v>
      </c>
      <c r="AZ588" s="1141">
        <f t="shared" si="120"/>
        <v>0</v>
      </c>
      <c r="BA588" s="1149">
        <f t="shared" si="121"/>
        <v>0</v>
      </c>
      <c r="BB588" s="1141">
        <f t="shared" si="122"/>
        <v>0</v>
      </c>
    </row>
    <row r="589" spans="2:54" ht="14.65" customHeight="1">
      <c r="B589" s="911">
        <v>581</v>
      </c>
      <c r="C589" s="913" t="s">
        <v>3024</v>
      </c>
      <c r="D589" s="931" t="s">
        <v>150</v>
      </c>
      <c r="E589" s="928" t="s">
        <v>7</v>
      </c>
      <c r="F589" s="946" t="s">
        <v>237</v>
      </c>
      <c r="G589" s="946"/>
      <c r="H589" s="946"/>
      <c r="I589" s="946" t="s">
        <v>780</v>
      </c>
      <c r="J589" s="931">
        <v>1401</v>
      </c>
      <c r="K589" s="931"/>
      <c r="L589" s="931" t="s">
        <v>206</v>
      </c>
      <c r="M589" s="931">
        <v>150</v>
      </c>
      <c r="N589" s="947" t="s">
        <v>179</v>
      </c>
      <c r="O589" s="931" t="s">
        <v>180</v>
      </c>
      <c r="P589" s="948" t="s">
        <v>155</v>
      </c>
      <c r="Q589" s="931" t="s">
        <v>71</v>
      </c>
      <c r="R589" s="906" t="s">
        <v>303</v>
      </c>
      <c r="S589" s="906" t="s">
        <v>781</v>
      </c>
      <c r="T589" s="946"/>
      <c r="U589" s="946">
        <v>220</v>
      </c>
      <c r="V589" s="946"/>
      <c r="W589" s="946"/>
      <c r="X589" s="946"/>
      <c r="Y589" s="949"/>
      <c r="Z589" s="954" t="s">
        <v>3744</v>
      </c>
      <c r="AA589" s="931">
        <v>4500</v>
      </c>
      <c r="AB589" s="1313">
        <f t="shared" si="123"/>
        <v>4.5</v>
      </c>
      <c r="AC589" s="953"/>
      <c r="AD589" s="946"/>
      <c r="AE589" s="946"/>
      <c r="AF589" s="946"/>
      <c r="AG589" s="946"/>
      <c r="AH589" s="955"/>
      <c r="AI589" s="1271">
        <f>+VLOOKUP(C589,Itemizado_Piping!$C:$K,9,FALSE)</f>
        <v>3.7229999999999999</v>
      </c>
      <c r="AJ589" s="1149">
        <v>0</v>
      </c>
      <c r="AK589" s="1150">
        <v>0</v>
      </c>
      <c r="AL589" s="1149">
        <f t="shared" si="110"/>
        <v>0</v>
      </c>
      <c r="AM589" s="1135">
        <f t="shared" si="111"/>
        <v>0</v>
      </c>
      <c r="AN589" s="1328">
        <f t="shared" si="112"/>
        <v>0</v>
      </c>
      <c r="AO589" s="1127">
        <f t="shared" si="124"/>
        <v>0</v>
      </c>
      <c r="AP589" s="1318">
        <f t="shared" si="113"/>
        <v>0</v>
      </c>
      <c r="AQ589" s="1319"/>
      <c r="AR589" s="1139">
        <f t="shared" si="114"/>
        <v>0</v>
      </c>
      <c r="AS589" s="1325">
        <f t="shared" si="115"/>
        <v>0</v>
      </c>
      <c r="AT589" s="1325">
        <f t="shared" si="116"/>
        <v>0</v>
      </c>
      <c r="AU589" s="1325">
        <f t="shared" si="117"/>
        <v>0</v>
      </c>
      <c r="AV589" s="1141">
        <f t="shared" si="118"/>
        <v>0</v>
      </c>
      <c r="AW589" s="1329">
        <v>0</v>
      </c>
      <c r="AX589" s="1141">
        <v>0</v>
      </c>
      <c r="AY589" s="1149">
        <f t="shared" si="119"/>
        <v>0</v>
      </c>
      <c r="AZ589" s="1141">
        <f t="shared" si="120"/>
        <v>0</v>
      </c>
      <c r="BA589" s="1149">
        <f t="shared" si="121"/>
        <v>0</v>
      </c>
      <c r="BB589" s="1141">
        <f t="shared" si="122"/>
        <v>0</v>
      </c>
    </row>
    <row r="590" spans="2:54" ht="14.65" customHeight="1">
      <c r="B590" s="911">
        <v>582</v>
      </c>
      <c r="C590" s="913" t="s">
        <v>3024</v>
      </c>
      <c r="D590" s="931" t="s">
        <v>150</v>
      </c>
      <c r="E590" s="928" t="s">
        <v>7</v>
      </c>
      <c r="F590" s="946" t="s">
        <v>237</v>
      </c>
      <c r="G590" s="946"/>
      <c r="H590" s="946"/>
      <c r="I590" s="946" t="s">
        <v>782</v>
      </c>
      <c r="J590" s="931">
        <v>1402</v>
      </c>
      <c r="K590" s="931"/>
      <c r="L590" s="931" t="s">
        <v>206</v>
      </c>
      <c r="M590" s="931">
        <v>150</v>
      </c>
      <c r="N590" s="947" t="s">
        <v>179</v>
      </c>
      <c r="O590" s="931" t="s">
        <v>180</v>
      </c>
      <c r="P590" s="948" t="s">
        <v>155</v>
      </c>
      <c r="Q590" s="931" t="s">
        <v>71</v>
      </c>
      <c r="R590" s="906" t="s">
        <v>303</v>
      </c>
      <c r="S590" s="906" t="s">
        <v>783</v>
      </c>
      <c r="T590" s="946"/>
      <c r="U590" s="946">
        <v>220</v>
      </c>
      <c r="V590" s="946"/>
      <c r="W590" s="946"/>
      <c r="X590" s="946"/>
      <c r="Y590" s="949"/>
      <c r="Z590" s="954" t="s">
        <v>3744</v>
      </c>
      <c r="AA590" s="931">
        <v>4400</v>
      </c>
      <c r="AB590" s="1313">
        <f t="shared" si="123"/>
        <v>4.4000000000000004</v>
      </c>
      <c r="AC590" s="953"/>
      <c r="AD590" s="946"/>
      <c r="AE590" s="946"/>
      <c r="AF590" s="946"/>
      <c r="AG590" s="946"/>
      <c r="AH590" s="955"/>
      <c r="AI590" s="1271">
        <f>+VLOOKUP(C590,Itemizado_Piping!$C:$K,9,FALSE)</f>
        <v>3.7229999999999999</v>
      </c>
      <c r="AJ590" s="1149">
        <v>0</v>
      </c>
      <c r="AK590" s="1150">
        <v>0</v>
      </c>
      <c r="AL590" s="1149">
        <f t="shared" si="110"/>
        <v>0</v>
      </c>
      <c r="AM590" s="1135">
        <f t="shared" si="111"/>
        <v>0</v>
      </c>
      <c r="AN590" s="1328">
        <f t="shared" si="112"/>
        <v>0</v>
      </c>
      <c r="AO590" s="1127">
        <f t="shared" si="124"/>
        <v>0</v>
      </c>
      <c r="AP590" s="1318">
        <f t="shared" si="113"/>
        <v>0</v>
      </c>
      <c r="AQ590" s="1319"/>
      <c r="AR590" s="1139">
        <f t="shared" si="114"/>
        <v>0</v>
      </c>
      <c r="AS590" s="1325">
        <f t="shared" si="115"/>
        <v>0</v>
      </c>
      <c r="AT590" s="1325">
        <f t="shared" si="116"/>
        <v>0</v>
      </c>
      <c r="AU590" s="1325">
        <f t="shared" si="117"/>
        <v>0</v>
      </c>
      <c r="AV590" s="1141">
        <f t="shared" si="118"/>
        <v>0</v>
      </c>
      <c r="AW590" s="1329">
        <v>0</v>
      </c>
      <c r="AX590" s="1141">
        <v>0</v>
      </c>
      <c r="AY590" s="1149">
        <f t="shared" si="119"/>
        <v>0</v>
      </c>
      <c r="AZ590" s="1141">
        <f t="shared" si="120"/>
        <v>0</v>
      </c>
      <c r="BA590" s="1149">
        <f t="shared" si="121"/>
        <v>0</v>
      </c>
      <c r="BB590" s="1141">
        <f t="shared" si="122"/>
        <v>0</v>
      </c>
    </row>
    <row r="591" spans="2:54" ht="14.65" customHeight="1">
      <c r="B591" s="911">
        <v>583</v>
      </c>
      <c r="C591" s="913" t="s">
        <v>3024</v>
      </c>
      <c r="D591" s="931" t="s">
        <v>150</v>
      </c>
      <c r="E591" s="928" t="s">
        <v>7</v>
      </c>
      <c r="F591" s="946" t="s">
        <v>237</v>
      </c>
      <c r="G591" s="946"/>
      <c r="H591" s="946"/>
      <c r="I591" s="946" t="s">
        <v>784</v>
      </c>
      <c r="J591" s="931">
        <v>1403</v>
      </c>
      <c r="K591" s="931"/>
      <c r="L591" s="931" t="s">
        <v>206</v>
      </c>
      <c r="M591" s="931">
        <v>150</v>
      </c>
      <c r="N591" s="947" t="s">
        <v>179</v>
      </c>
      <c r="O591" s="931" t="s">
        <v>180</v>
      </c>
      <c r="P591" s="948" t="s">
        <v>155</v>
      </c>
      <c r="Q591" s="931" t="s">
        <v>71</v>
      </c>
      <c r="R591" s="906" t="s">
        <v>303</v>
      </c>
      <c r="S591" s="906" t="s">
        <v>785</v>
      </c>
      <c r="T591" s="946"/>
      <c r="U591" s="946">
        <v>220</v>
      </c>
      <c r="V591" s="946"/>
      <c r="W591" s="946"/>
      <c r="X591" s="946"/>
      <c r="Y591" s="949"/>
      <c r="Z591" s="954" t="s">
        <v>3744</v>
      </c>
      <c r="AA591" s="931">
        <v>4600</v>
      </c>
      <c r="AB591" s="1313">
        <f t="shared" si="123"/>
        <v>4.5999999999999996</v>
      </c>
      <c r="AC591" s="953"/>
      <c r="AD591" s="946"/>
      <c r="AE591" s="946"/>
      <c r="AF591" s="946"/>
      <c r="AG591" s="946"/>
      <c r="AH591" s="955"/>
      <c r="AI591" s="1271">
        <f>+VLOOKUP(C591,Itemizado_Piping!$C:$K,9,FALSE)</f>
        <v>3.7229999999999999</v>
      </c>
      <c r="AJ591" s="1149">
        <v>0</v>
      </c>
      <c r="AK591" s="1150">
        <v>0</v>
      </c>
      <c r="AL591" s="1149">
        <f t="shared" si="110"/>
        <v>0</v>
      </c>
      <c r="AM591" s="1135">
        <f t="shared" si="111"/>
        <v>0</v>
      </c>
      <c r="AN591" s="1328">
        <f t="shared" si="112"/>
        <v>0</v>
      </c>
      <c r="AO591" s="1127">
        <f t="shared" si="124"/>
        <v>0</v>
      </c>
      <c r="AP591" s="1318">
        <f t="shared" si="113"/>
        <v>0</v>
      </c>
      <c r="AQ591" s="1319"/>
      <c r="AR591" s="1139">
        <f t="shared" si="114"/>
        <v>0</v>
      </c>
      <c r="AS591" s="1325">
        <f t="shared" si="115"/>
        <v>0</v>
      </c>
      <c r="AT591" s="1325">
        <f t="shared" si="116"/>
        <v>0</v>
      </c>
      <c r="AU591" s="1325">
        <f t="shared" si="117"/>
        <v>0</v>
      </c>
      <c r="AV591" s="1141">
        <f t="shared" si="118"/>
        <v>0</v>
      </c>
      <c r="AW591" s="1329">
        <v>0</v>
      </c>
      <c r="AX591" s="1141">
        <v>0</v>
      </c>
      <c r="AY591" s="1149">
        <f t="shared" si="119"/>
        <v>0</v>
      </c>
      <c r="AZ591" s="1141">
        <f t="shared" si="120"/>
        <v>0</v>
      </c>
      <c r="BA591" s="1149">
        <f t="shared" si="121"/>
        <v>0</v>
      </c>
      <c r="BB591" s="1141">
        <f t="shared" si="122"/>
        <v>0</v>
      </c>
    </row>
    <row r="592" spans="2:54" ht="14.65" customHeight="1">
      <c r="B592" s="911">
        <v>584</v>
      </c>
      <c r="C592" s="913" t="s">
        <v>3024</v>
      </c>
      <c r="D592" s="931" t="s">
        <v>150</v>
      </c>
      <c r="E592" s="928" t="s">
        <v>7</v>
      </c>
      <c r="F592" s="946" t="s">
        <v>237</v>
      </c>
      <c r="G592" s="946"/>
      <c r="H592" s="946"/>
      <c r="I592" s="946" t="s">
        <v>786</v>
      </c>
      <c r="J592" s="931">
        <v>1404</v>
      </c>
      <c r="K592" s="931"/>
      <c r="L592" s="931" t="s">
        <v>206</v>
      </c>
      <c r="M592" s="931">
        <v>150</v>
      </c>
      <c r="N592" s="947" t="s">
        <v>179</v>
      </c>
      <c r="O592" s="931" t="s">
        <v>180</v>
      </c>
      <c r="P592" s="948" t="s">
        <v>155</v>
      </c>
      <c r="Q592" s="931" t="s">
        <v>71</v>
      </c>
      <c r="R592" s="906" t="s">
        <v>303</v>
      </c>
      <c r="S592" s="906" t="s">
        <v>787</v>
      </c>
      <c r="T592" s="946"/>
      <c r="U592" s="946">
        <v>220</v>
      </c>
      <c r="V592" s="946"/>
      <c r="W592" s="946"/>
      <c r="X592" s="946"/>
      <c r="Y592" s="949"/>
      <c r="Z592" s="954" t="s">
        <v>3744</v>
      </c>
      <c r="AA592" s="931">
        <v>4500</v>
      </c>
      <c r="AB592" s="1313">
        <f t="shared" si="123"/>
        <v>4.5</v>
      </c>
      <c r="AC592" s="953"/>
      <c r="AD592" s="946"/>
      <c r="AE592" s="946"/>
      <c r="AF592" s="946"/>
      <c r="AG592" s="946"/>
      <c r="AH592" s="955"/>
      <c r="AI592" s="1271">
        <f>+VLOOKUP(C592,Itemizado_Piping!$C:$K,9,FALSE)</f>
        <v>3.7229999999999999</v>
      </c>
      <c r="AJ592" s="1149">
        <v>0</v>
      </c>
      <c r="AK592" s="1150">
        <v>0</v>
      </c>
      <c r="AL592" s="1149">
        <f t="shared" si="110"/>
        <v>0</v>
      </c>
      <c r="AM592" s="1135">
        <f t="shared" si="111"/>
        <v>0</v>
      </c>
      <c r="AN592" s="1328">
        <f t="shared" si="112"/>
        <v>0</v>
      </c>
      <c r="AO592" s="1127">
        <f t="shared" si="124"/>
        <v>0</v>
      </c>
      <c r="AP592" s="1318">
        <f t="shared" si="113"/>
        <v>0</v>
      </c>
      <c r="AQ592" s="1319"/>
      <c r="AR592" s="1139">
        <f t="shared" si="114"/>
        <v>0</v>
      </c>
      <c r="AS592" s="1325">
        <f t="shared" si="115"/>
        <v>0</v>
      </c>
      <c r="AT592" s="1325">
        <f t="shared" si="116"/>
        <v>0</v>
      </c>
      <c r="AU592" s="1325">
        <f t="shared" si="117"/>
        <v>0</v>
      </c>
      <c r="AV592" s="1141">
        <f t="shared" si="118"/>
        <v>0</v>
      </c>
      <c r="AW592" s="1329">
        <v>0</v>
      </c>
      <c r="AX592" s="1141">
        <v>0</v>
      </c>
      <c r="AY592" s="1149">
        <f t="shared" si="119"/>
        <v>0</v>
      </c>
      <c r="AZ592" s="1141">
        <f t="shared" si="120"/>
        <v>0</v>
      </c>
      <c r="BA592" s="1149">
        <f t="shared" si="121"/>
        <v>0</v>
      </c>
      <c r="BB592" s="1141">
        <f t="shared" si="122"/>
        <v>0</v>
      </c>
    </row>
    <row r="593" spans="2:54" ht="14.65" customHeight="1">
      <c r="B593" s="911">
        <v>585</v>
      </c>
      <c r="C593" s="913" t="s">
        <v>3024</v>
      </c>
      <c r="D593" s="931" t="s">
        <v>150</v>
      </c>
      <c r="E593" s="928" t="s">
        <v>7</v>
      </c>
      <c r="F593" s="946" t="s">
        <v>237</v>
      </c>
      <c r="G593" s="946"/>
      <c r="H593" s="946"/>
      <c r="I593" s="946" t="s">
        <v>788</v>
      </c>
      <c r="J593" s="931">
        <v>1405</v>
      </c>
      <c r="K593" s="931"/>
      <c r="L593" s="931" t="s">
        <v>206</v>
      </c>
      <c r="M593" s="931">
        <v>150</v>
      </c>
      <c r="N593" s="947" t="s">
        <v>179</v>
      </c>
      <c r="O593" s="931" t="s">
        <v>180</v>
      </c>
      <c r="P593" s="948" t="s">
        <v>155</v>
      </c>
      <c r="Q593" s="931" t="s">
        <v>71</v>
      </c>
      <c r="R593" s="906" t="s">
        <v>303</v>
      </c>
      <c r="S593" s="906" t="s">
        <v>789</v>
      </c>
      <c r="T593" s="946"/>
      <c r="U593" s="946">
        <v>220</v>
      </c>
      <c r="V593" s="946"/>
      <c r="W593" s="946"/>
      <c r="X593" s="946"/>
      <c r="Y593" s="949"/>
      <c r="Z593" s="954" t="s">
        <v>3744</v>
      </c>
      <c r="AA593" s="931">
        <v>4400</v>
      </c>
      <c r="AB593" s="1313">
        <f t="shared" si="123"/>
        <v>4.4000000000000004</v>
      </c>
      <c r="AC593" s="953"/>
      <c r="AD593" s="946"/>
      <c r="AE593" s="946"/>
      <c r="AF593" s="946"/>
      <c r="AG593" s="946"/>
      <c r="AH593" s="955"/>
      <c r="AI593" s="1271">
        <f>+VLOOKUP(C593,Itemizado_Piping!$C:$K,9,FALSE)</f>
        <v>3.7229999999999999</v>
      </c>
      <c r="AJ593" s="1149">
        <v>0</v>
      </c>
      <c r="AK593" s="1150">
        <v>0</v>
      </c>
      <c r="AL593" s="1149">
        <f t="shared" si="110"/>
        <v>0</v>
      </c>
      <c r="AM593" s="1135">
        <f t="shared" si="111"/>
        <v>0</v>
      </c>
      <c r="AN593" s="1328">
        <f t="shared" si="112"/>
        <v>0</v>
      </c>
      <c r="AO593" s="1127">
        <f t="shared" si="124"/>
        <v>0</v>
      </c>
      <c r="AP593" s="1318">
        <f t="shared" si="113"/>
        <v>0</v>
      </c>
      <c r="AQ593" s="1319"/>
      <c r="AR593" s="1139">
        <f t="shared" si="114"/>
        <v>0</v>
      </c>
      <c r="AS593" s="1325">
        <f t="shared" si="115"/>
        <v>0</v>
      </c>
      <c r="AT593" s="1325">
        <f t="shared" si="116"/>
        <v>0</v>
      </c>
      <c r="AU593" s="1325">
        <f t="shared" si="117"/>
        <v>0</v>
      </c>
      <c r="AV593" s="1141">
        <f t="shared" si="118"/>
        <v>0</v>
      </c>
      <c r="AW593" s="1329">
        <v>0</v>
      </c>
      <c r="AX593" s="1141">
        <v>0</v>
      </c>
      <c r="AY593" s="1149">
        <f t="shared" si="119"/>
        <v>0</v>
      </c>
      <c r="AZ593" s="1141">
        <f t="shared" si="120"/>
        <v>0</v>
      </c>
      <c r="BA593" s="1149">
        <f t="shared" si="121"/>
        <v>0</v>
      </c>
      <c r="BB593" s="1141">
        <f t="shared" si="122"/>
        <v>0</v>
      </c>
    </row>
    <row r="594" spans="2:54" ht="14.65" customHeight="1">
      <c r="B594" s="911">
        <v>586</v>
      </c>
      <c r="C594" s="913" t="s">
        <v>3024</v>
      </c>
      <c r="D594" s="931" t="s">
        <v>150</v>
      </c>
      <c r="E594" s="928" t="s">
        <v>7</v>
      </c>
      <c r="F594" s="946" t="s">
        <v>237</v>
      </c>
      <c r="G594" s="946"/>
      <c r="H594" s="946"/>
      <c r="I594" s="946" t="s">
        <v>790</v>
      </c>
      <c r="J594" s="931">
        <v>1406</v>
      </c>
      <c r="K594" s="931"/>
      <c r="L594" s="931" t="s">
        <v>206</v>
      </c>
      <c r="M594" s="931">
        <v>150</v>
      </c>
      <c r="N594" s="947" t="s">
        <v>179</v>
      </c>
      <c r="O594" s="931" t="s">
        <v>180</v>
      </c>
      <c r="P594" s="948" t="s">
        <v>155</v>
      </c>
      <c r="Q594" s="931" t="s">
        <v>71</v>
      </c>
      <c r="R594" s="906" t="s">
        <v>303</v>
      </c>
      <c r="S594" s="906" t="s">
        <v>791</v>
      </c>
      <c r="T594" s="946"/>
      <c r="U594" s="946">
        <v>220</v>
      </c>
      <c r="V594" s="946"/>
      <c r="W594" s="946"/>
      <c r="X594" s="946"/>
      <c r="Y594" s="949"/>
      <c r="Z594" s="954" t="s">
        <v>3744</v>
      </c>
      <c r="AA594" s="931">
        <v>4600</v>
      </c>
      <c r="AB594" s="1313">
        <f t="shared" si="123"/>
        <v>4.5999999999999996</v>
      </c>
      <c r="AC594" s="953"/>
      <c r="AD594" s="946"/>
      <c r="AE594" s="946"/>
      <c r="AF594" s="946"/>
      <c r="AG594" s="946"/>
      <c r="AH594" s="955"/>
      <c r="AI594" s="1271">
        <f>+VLOOKUP(C594,Itemizado_Piping!$C:$K,9,FALSE)</f>
        <v>3.7229999999999999</v>
      </c>
      <c r="AJ594" s="1149">
        <v>0</v>
      </c>
      <c r="AK594" s="1150">
        <v>0</v>
      </c>
      <c r="AL594" s="1149">
        <f t="shared" si="110"/>
        <v>0</v>
      </c>
      <c r="AM594" s="1135">
        <f t="shared" si="111"/>
        <v>0</v>
      </c>
      <c r="AN594" s="1328">
        <f t="shared" si="112"/>
        <v>0</v>
      </c>
      <c r="AO594" s="1127">
        <f t="shared" si="124"/>
        <v>0</v>
      </c>
      <c r="AP594" s="1318">
        <f t="shared" si="113"/>
        <v>0</v>
      </c>
      <c r="AQ594" s="1319"/>
      <c r="AR594" s="1139">
        <f t="shared" si="114"/>
        <v>0</v>
      </c>
      <c r="AS594" s="1325">
        <f t="shared" si="115"/>
        <v>0</v>
      </c>
      <c r="AT594" s="1325">
        <f t="shared" si="116"/>
        <v>0</v>
      </c>
      <c r="AU594" s="1325">
        <f t="shared" si="117"/>
        <v>0</v>
      </c>
      <c r="AV594" s="1141">
        <f t="shared" si="118"/>
        <v>0</v>
      </c>
      <c r="AW594" s="1329">
        <v>0</v>
      </c>
      <c r="AX594" s="1141">
        <v>0</v>
      </c>
      <c r="AY594" s="1149">
        <f t="shared" si="119"/>
        <v>0</v>
      </c>
      <c r="AZ594" s="1141">
        <f t="shared" si="120"/>
        <v>0</v>
      </c>
      <c r="BA594" s="1149">
        <f t="shared" si="121"/>
        <v>0</v>
      </c>
      <c r="BB594" s="1141">
        <f t="shared" si="122"/>
        <v>0</v>
      </c>
    </row>
    <row r="595" spans="2:54" ht="14.65" customHeight="1">
      <c r="B595" s="911">
        <v>587</v>
      </c>
      <c r="C595" s="913" t="s">
        <v>3024</v>
      </c>
      <c r="D595" s="931" t="s">
        <v>150</v>
      </c>
      <c r="E595" s="928" t="s">
        <v>7</v>
      </c>
      <c r="F595" s="946" t="s">
        <v>237</v>
      </c>
      <c r="G595" s="946"/>
      <c r="H595" s="946"/>
      <c r="I595" s="946" t="s">
        <v>792</v>
      </c>
      <c r="J595" s="931">
        <v>1407</v>
      </c>
      <c r="K595" s="931"/>
      <c r="L595" s="931" t="s">
        <v>206</v>
      </c>
      <c r="M595" s="931">
        <v>150</v>
      </c>
      <c r="N595" s="947" t="s">
        <v>179</v>
      </c>
      <c r="O595" s="931" t="s">
        <v>180</v>
      </c>
      <c r="P595" s="948" t="s">
        <v>155</v>
      </c>
      <c r="Q595" s="931" t="s">
        <v>71</v>
      </c>
      <c r="R595" s="906" t="s">
        <v>303</v>
      </c>
      <c r="S595" s="906" t="s">
        <v>793</v>
      </c>
      <c r="T595" s="946"/>
      <c r="U595" s="946">
        <v>220</v>
      </c>
      <c r="V595" s="946"/>
      <c r="W595" s="946"/>
      <c r="X595" s="946"/>
      <c r="Y595" s="949"/>
      <c r="Z595" s="954" t="s">
        <v>3744</v>
      </c>
      <c r="AA595" s="931">
        <v>4500</v>
      </c>
      <c r="AB595" s="1313">
        <f t="shared" si="123"/>
        <v>4.5</v>
      </c>
      <c r="AC595" s="953"/>
      <c r="AD595" s="946"/>
      <c r="AE595" s="946"/>
      <c r="AF595" s="946"/>
      <c r="AG595" s="946"/>
      <c r="AH595" s="955"/>
      <c r="AI595" s="1271">
        <f>+VLOOKUP(C595,Itemizado_Piping!$C:$K,9,FALSE)</f>
        <v>3.7229999999999999</v>
      </c>
      <c r="AJ595" s="1149">
        <v>0</v>
      </c>
      <c r="AK595" s="1150">
        <v>0</v>
      </c>
      <c r="AL595" s="1149">
        <f t="shared" si="110"/>
        <v>0</v>
      </c>
      <c r="AM595" s="1135">
        <f t="shared" si="111"/>
        <v>0</v>
      </c>
      <c r="AN595" s="1328">
        <f t="shared" si="112"/>
        <v>0</v>
      </c>
      <c r="AO595" s="1127">
        <f t="shared" si="124"/>
        <v>0</v>
      </c>
      <c r="AP595" s="1318">
        <f t="shared" si="113"/>
        <v>0</v>
      </c>
      <c r="AQ595" s="1319"/>
      <c r="AR595" s="1139">
        <f t="shared" si="114"/>
        <v>0</v>
      </c>
      <c r="AS595" s="1325">
        <f t="shared" si="115"/>
        <v>0</v>
      </c>
      <c r="AT595" s="1325">
        <f t="shared" si="116"/>
        <v>0</v>
      </c>
      <c r="AU595" s="1325">
        <f t="shared" si="117"/>
        <v>0</v>
      </c>
      <c r="AV595" s="1141">
        <f t="shared" si="118"/>
        <v>0</v>
      </c>
      <c r="AW595" s="1329">
        <v>0</v>
      </c>
      <c r="AX595" s="1141">
        <v>0</v>
      </c>
      <c r="AY595" s="1149">
        <f t="shared" si="119"/>
        <v>0</v>
      </c>
      <c r="AZ595" s="1141">
        <f t="shared" si="120"/>
        <v>0</v>
      </c>
      <c r="BA595" s="1149">
        <f t="shared" si="121"/>
        <v>0</v>
      </c>
      <c r="BB595" s="1141">
        <f t="shared" si="122"/>
        <v>0</v>
      </c>
    </row>
    <row r="596" spans="2:54" ht="14.65" customHeight="1">
      <c r="B596" s="911">
        <v>588</v>
      </c>
      <c r="C596" s="913" t="s">
        <v>3024</v>
      </c>
      <c r="D596" s="931" t="s">
        <v>150</v>
      </c>
      <c r="E596" s="928" t="s">
        <v>7</v>
      </c>
      <c r="F596" s="946" t="s">
        <v>237</v>
      </c>
      <c r="G596" s="946"/>
      <c r="H596" s="946"/>
      <c r="I596" s="946" t="s">
        <v>794</v>
      </c>
      <c r="J596" s="931">
        <v>1408</v>
      </c>
      <c r="K596" s="931"/>
      <c r="L596" s="931" t="s">
        <v>206</v>
      </c>
      <c r="M596" s="931">
        <v>150</v>
      </c>
      <c r="N596" s="947" t="s">
        <v>179</v>
      </c>
      <c r="O596" s="931" t="s">
        <v>180</v>
      </c>
      <c r="P596" s="948" t="s">
        <v>155</v>
      </c>
      <c r="Q596" s="931" t="s">
        <v>71</v>
      </c>
      <c r="R596" s="906" t="s">
        <v>303</v>
      </c>
      <c r="S596" s="906" t="s">
        <v>795</v>
      </c>
      <c r="T596" s="946"/>
      <c r="U596" s="946">
        <v>220</v>
      </c>
      <c r="V596" s="946"/>
      <c r="W596" s="946"/>
      <c r="X596" s="946"/>
      <c r="Y596" s="949"/>
      <c r="Z596" s="954" t="s">
        <v>3744</v>
      </c>
      <c r="AA596" s="931">
        <v>4400</v>
      </c>
      <c r="AB596" s="1313">
        <f t="shared" si="123"/>
        <v>4.4000000000000004</v>
      </c>
      <c r="AC596" s="953"/>
      <c r="AD596" s="946"/>
      <c r="AE596" s="946"/>
      <c r="AF596" s="946"/>
      <c r="AG596" s="946"/>
      <c r="AH596" s="955"/>
      <c r="AI596" s="1271">
        <f>+VLOOKUP(C596,Itemizado_Piping!$C:$K,9,FALSE)</f>
        <v>3.7229999999999999</v>
      </c>
      <c r="AJ596" s="1149">
        <v>0</v>
      </c>
      <c r="AK596" s="1150">
        <v>0</v>
      </c>
      <c r="AL596" s="1149">
        <f t="shared" si="110"/>
        <v>0</v>
      </c>
      <c r="AM596" s="1135">
        <f t="shared" si="111"/>
        <v>0</v>
      </c>
      <c r="AN596" s="1328">
        <f t="shared" si="112"/>
        <v>0</v>
      </c>
      <c r="AO596" s="1127">
        <f t="shared" si="124"/>
        <v>0</v>
      </c>
      <c r="AP596" s="1318">
        <f t="shared" si="113"/>
        <v>0</v>
      </c>
      <c r="AQ596" s="1319"/>
      <c r="AR596" s="1139">
        <f t="shared" si="114"/>
        <v>0</v>
      </c>
      <c r="AS596" s="1325">
        <f t="shared" si="115"/>
        <v>0</v>
      </c>
      <c r="AT596" s="1325">
        <f t="shared" si="116"/>
        <v>0</v>
      </c>
      <c r="AU596" s="1325">
        <f t="shared" si="117"/>
        <v>0</v>
      </c>
      <c r="AV596" s="1141">
        <f t="shared" si="118"/>
        <v>0</v>
      </c>
      <c r="AW596" s="1329">
        <v>0</v>
      </c>
      <c r="AX596" s="1141">
        <v>0</v>
      </c>
      <c r="AY596" s="1149">
        <f t="shared" si="119"/>
        <v>0</v>
      </c>
      <c r="AZ596" s="1141">
        <f t="shared" si="120"/>
        <v>0</v>
      </c>
      <c r="BA596" s="1149">
        <f t="shared" si="121"/>
        <v>0</v>
      </c>
      <c r="BB596" s="1141">
        <f t="shared" si="122"/>
        <v>0</v>
      </c>
    </row>
    <row r="597" spans="2:54" ht="14.65" customHeight="1">
      <c r="B597" s="911">
        <v>589</v>
      </c>
      <c r="C597" s="913" t="s">
        <v>3024</v>
      </c>
      <c r="D597" s="931" t="s">
        <v>150</v>
      </c>
      <c r="E597" s="928" t="s">
        <v>7</v>
      </c>
      <c r="F597" s="946" t="s">
        <v>237</v>
      </c>
      <c r="G597" s="946"/>
      <c r="H597" s="946"/>
      <c r="I597" s="946" t="s">
        <v>796</v>
      </c>
      <c r="J597" s="931">
        <v>1409</v>
      </c>
      <c r="K597" s="931"/>
      <c r="L597" s="931" t="s">
        <v>206</v>
      </c>
      <c r="M597" s="931">
        <v>150</v>
      </c>
      <c r="N597" s="947" t="s">
        <v>179</v>
      </c>
      <c r="O597" s="931" t="s">
        <v>180</v>
      </c>
      <c r="P597" s="948" t="s">
        <v>155</v>
      </c>
      <c r="Q597" s="931" t="s">
        <v>71</v>
      </c>
      <c r="R597" s="906" t="s">
        <v>303</v>
      </c>
      <c r="S597" s="906" t="s">
        <v>797</v>
      </c>
      <c r="T597" s="946"/>
      <c r="U597" s="946">
        <v>220</v>
      </c>
      <c r="V597" s="946"/>
      <c r="W597" s="946"/>
      <c r="X597" s="946"/>
      <c r="Y597" s="949"/>
      <c r="Z597" s="954" t="s">
        <v>3744</v>
      </c>
      <c r="AA597" s="931">
        <v>4600</v>
      </c>
      <c r="AB597" s="1313">
        <f t="shared" si="123"/>
        <v>4.5999999999999996</v>
      </c>
      <c r="AC597" s="953"/>
      <c r="AD597" s="946"/>
      <c r="AE597" s="946"/>
      <c r="AF597" s="946"/>
      <c r="AG597" s="946"/>
      <c r="AH597" s="955"/>
      <c r="AI597" s="1271">
        <f>+VLOOKUP(C597,Itemizado_Piping!$C:$K,9,FALSE)</f>
        <v>3.7229999999999999</v>
      </c>
      <c r="AJ597" s="1149">
        <v>0</v>
      </c>
      <c r="AK597" s="1150">
        <v>0</v>
      </c>
      <c r="AL597" s="1149">
        <f t="shared" si="110"/>
        <v>0</v>
      </c>
      <c r="AM597" s="1135">
        <f t="shared" si="111"/>
        <v>0</v>
      </c>
      <c r="AN597" s="1328">
        <f t="shared" si="112"/>
        <v>0</v>
      </c>
      <c r="AO597" s="1127">
        <f t="shared" si="124"/>
        <v>0</v>
      </c>
      <c r="AP597" s="1318">
        <f t="shared" si="113"/>
        <v>0</v>
      </c>
      <c r="AQ597" s="1319"/>
      <c r="AR597" s="1139">
        <f t="shared" si="114"/>
        <v>0</v>
      </c>
      <c r="AS597" s="1325">
        <f t="shared" si="115"/>
        <v>0</v>
      </c>
      <c r="AT597" s="1325">
        <f t="shared" si="116"/>
        <v>0</v>
      </c>
      <c r="AU597" s="1325">
        <f t="shared" si="117"/>
        <v>0</v>
      </c>
      <c r="AV597" s="1141">
        <f t="shared" si="118"/>
        <v>0</v>
      </c>
      <c r="AW597" s="1329">
        <v>0</v>
      </c>
      <c r="AX597" s="1141">
        <v>0</v>
      </c>
      <c r="AY597" s="1149">
        <f t="shared" si="119"/>
        <v>0</v>
      </c>
      <c r="AZ597" s="1141">
        <f t="shared" si="120"/>
        <v>0</v>
      </c>
      <c r="BA597" s="1149">
        <f t="shared" si="121"/>
        <v>0</v>
      </c>
      <c r="BB597" s="1141">
        <f t="shared" si="122"/>
        <v>0</v>
      </c>
    </row>
    <row r="598" spans="2:54" ht="14.65" customHeight="1">
      <c r="B598" s="911">
        <v>590</v>
      </c>
      <c r="C598" s="913" t="s">
        <v>3024</v>
      </c>
      <c r="D598" s="931" t="s">
        <v>150</v>
      </c>
      <c r="E598" s="928" t="s">
        <v>7</v>
      </c>
      <c r="F598" s="946" t="s">
        <v>237</v>
      </c>
      <c r="G598" s="946"/>
      <c r="H598" s="946"/>
      <c r="I598" s="946" t="s">
        <v>798</v>
      </c>
      <c r="J598" s="931">
        <v>1410</v>
      </c>
      <c r="K598" s="931"/>
      <c r="L598" s="931" t="s">
        <v>206</v>
      </c>
      <c r="M598" s="931">
        <v>150</v>
      </c>
      <c r="N598" s="947" t="s">
        <v>179</v>
      </c>
      <c r="O598" s="931" t="s">
        <v>180</v>
      </c>
      <c r="P598" s="948" t="s">
        <v>155</v>
      </c>
      <c r="Q598" s="931" t="s">
        <v>71</v>
      </c>
      <c r="R598" s="906" t="s">
        <v>303</v>
      </c>
      <c r="S598" s="906" t="s">
        <v>799</v>
      </c>
      <c r="T598" s="946"/>
      <c r="U598" s="946">
        <v>220</v>
      </c>
      <c r="V598" s="946"/>
      <c r="W598" s="946"/>
      <c r="X598" s="946"/>
      <c r="Y598" s="949"/>
      <c r="Z598" s="954" t="s">
        <v>3744</v>
      </c>
      <c r="AA598" s="931">
        <v>4500</v>
      </c>
      <c r="AB598" s="1313">
        <f t="shared" si="123"/>
        <v>4.5</v>
      </c>
      <c r="AC598" s="953"/>
      <c r="AD598" s="946"/>
      <c r="AE598" s="946"/>
      <c r="AF598" s="946"/>
      <c r="AG598" s="946"/>
      <c r="AH598" s="955"/>
      <c r="AI598" s="1271">
        <f>+VLOOKUP(C598,Itemizado_Piping!$C:$K,9,FALSE)</f>
        <v>3.7229999999999999</v>
      </c>
      <c r="AJ598" s="1149">
        <v>0</v>
      </c>
      <c r="AK598" s="1150">
        <v>0</v>
      </c>
      <c r="AL598" s="1149">
        <f t="shared" si="110"/>
        <v>0</v>
      </c>
      <c r="AM598" s="1135">
        <f t="shared" si="111"/>
        <v>0</v>
      </c>
      <c r="AN598" s="1328">
        <f t="shared" si="112"/>
        <v>0</v>
      </c>
      <c r="AO598" s="1127">
        <f t="shared" si="124"/>
        <v>0</v>
      </c>
      <c r="AP598" s="1318">
        <f t="shared" si="113"/>
        <v>0</v>
      </c>
      <c r="AQ598" s="1319"/>
      <c r="AR598" s="1139">
        <f t="shared" si="114"/>
        <v>0</v>
      </c>
      <c r="AS598" s="1325">
        <f t="shared" si="115"/>
        <v>0</v>
      </c>
      <c r="AT598" s="1325">
        <f t="shared" si="116"/>
        <v>0</v>
      </c>
      <c r="AU598" s="1325">
        <f t="shared" si="117"/>
        <v>0</v>
      </c>
      <c r="AV598" s="1141">
        <f t="shared" si="118"/>
        <v>0</v>
      </c>
      <c r="AW598" s="1329">
        <v>0</v>
      </c>
      <c r="AX598" s="1141">
        <v>0</v>
      </c>
      <c r="AY598" s="1149">
        <f t="shared" si="119"/>
        <v>0</v>
      </c>
      <c r="AZ598" s="1141">
        <f t="shared" si="120"/>
        <v>0</v>
      </c>
      <c r="BA598" s="1149">
        <f t="shared" si="121"/>
        <v>0</v>
      </c>
      <c r="BB598" s="1141">
        <f t="shared" si="122"/>
        <v>0</v>
      </c>
    </row>
    <row r="599" spans="2:54" ht="14.65" customHeight="1">
      <c r="B599" s="911">
        <v>591</v>
      </c>
      <c r="C599" s="913" t="s">
        <v>3024</v>
      </c>
      <c r="D599" s="931" t="s">
        <v>150</v>
      </c>
      <c r="E599" s="928" t="s">
        <v>7</v>
      </c>
      <c r="F599" s="946" t="s">
        <v>237</v>
      </c>
      <c r="G599" s="946"/>
      <c r="H599" s="946"/>
      <c r="I599" s="946" t="s">
        <v>800</v>
      </c>
      <c r="J599" s="931">
        <v>1411</v>
      </c>
      <c r="K599" s="931"/>
      <c r="L599" s="931" t="s">
        <v>206</v>
      </c>
      <c r="M599" s="931">
        <v>150</v>
      </c>
      <c r="N599" s="947" t="s">
        <v>179</v>
      </c>
      <c r="O599" s="931" t="s">
        <v>180</v>
      </c>
      <c r="P599" s="948" t="s">
        <v>155</v>
      </c>
      <c r="Q599" s="931" t="s">
        <v>71</v>
      </c>
      <c r="R599" s="906" t="s">
        <v>303</v>
      </c>
      <c r="S599" s="906" t="s">
        <v>801</v>
      </c>
      <c r="T599" s="946"/>
      <c r="U599" s="946">
        <v>220</v>
      </c>
      <c r="V599" s="946"/>
      <c r="W599" s="946"/>
      <c r="X599" s="946"/>
      <c r="Y599" s="949"/>
      <c r="Z599" s="954" t="s">
        <v>3744</v>
      </c>
      <c r="AA599" s="931">
        <v>4400</v>
      </c>
      <c r="AB599" s="1313">
        <f t="shared" si="123"/>
        <v>4.4000000000000004</v>
      </c>
      <c r="AC599" s="953"/>
      <c r="AD599" s="946"/>
      <c r="AE599" s="946"/>
      <c r="AF599" s="946"/>
      <c r="AG599" s="946"/>
      <c r="AH599" s="955"/>
      <c r="AI599" s="1271">
        <f>+VLOOKUP(C599,Itemizado_Piping!$C:$K,9,FALSE)</f>
        <v>3.7229999999999999</v>
      </c>
      <c r="AJ599" s="1149">
        <v>0</v>
      </c>
      <c r="AK599" s="1150">
        <v>0</v>
      </c>
      <c r="AL599" s="1149">
        <f t="shared" si="110"/>
        <v>0</v>
      </c>
      <c r="AM599" s="1135">
        <f t="shared" si="111"/>
        <v>0</v>
      </c>
      <c r="AN599" s="1328">
        <f t="shared" si="112"/>
        <v>0</v>
      </c>
      <c r="AO599" s="1127">
        <f t="shared" si="124"/>
        <v>0</v>
      </c>
      <c r="AP599" s="1318">
        <f t="shared" si="113"/>
        <v>0</v>
      </c>
      <c r="AQ599" s="1319"/>
      <c r="AR599" s="1139">
        <f t="shared" si="114"/>
        <v>0</v>
      </c>
      <c r="AS599" s="1325">
        <f t="shared" si="115"/>
        <v>0</v>
      </c>
      <c r="AT599" s="1325">
        <f t="shared" si="116"/>
        <v>0</v>
      </c>
      <c r="AU599" s="1325">
        <f t="shared" si="117"/>
        <v>0</v>
      </c>
      <c r="AV599" s="1141">
        <f t="shared" si="118"/>
        <v>0</v>
      </c>
      <c r="AW599" s="1329">
        <v>0</v>
      </c>
      <c r="AX599" s="1141">
        <v>0</v>
      </c>
      <c r="AY599" s="1149">
        <f t="shared" si="119"/>
        <v>0</v>
      </c>
      <c r="AZ599" s="1141">
        <f t="shared" si="120"/>
        <v>0</v>
      </c>
      <c r="BA599" s="1149">
        <f t="shared" si="121"/>
        <v>0</v>
      </c>
      <c r="BB599" s="1141">
        <f t="shared" si="122"/>
        <v>0</v>
      </c>
    </row>
    <row r="600" spans="2:54" ht="14.65" customHeight="1">
      <c r="B600" s="911">
        <v>592</v>
      </c>
      <c r="C600" s="913" t="s">
        <v>3024</v>
      </c>
      <c r="D600" s="931" t="s">
        <v>150</v>
      </c>
      <c r="E600" s="928" t="s">
        <v>7</v>
      </c>
      <c r="F600" s="946" t="s">
        <v>237</v>
      </c>
      <c r="G600" s="946"/>
      <c r="H600" s="946"/>
      <c r="I600" s="946" t="s">
        <v>802</v>
      </c>
      <c r="J600" s="931">
        <v>1412</v>
      </c>
      <c r="K600" s="931"/>
      <c r="L600" s="931" t="s">
        <v>206</v>
      </c>
      <c r="M600" s="931">
        <v>150</v>
      </c>
      <c r="N600" s="947" t="s">
        <v>179</v>
      </c>
      <c r="O600" s="931" t="s">
        <v>180</v>
      </c>
      <c r="P600" s="948" t="s">
        <v>155</v>
      </c>
      <c r="Q600" s="931" t="s">
        <v>71</v>
      </c>
      <c r="R600" s="906" t="s">
        <v>303</v>
      </c>
      <c r="S600" s="906" t="s">
        <v>803</v>
      </c>
      <c r="T600" s="946"/>
      <c r="U600" s="946">
        <v>220</v>
      </c>
      <c r="V600" s="946"/>
      <c r="W600" s="946"/>
      <c r="X600" s="946"/>
      <c r="Y600" s="949"/>
      <c r="Z600" s="954" t="s">
        <v>3744</v>
      </c>
      <c r="AA600" s="931">
        <v>4600</v>
      </c>
      <c r="AB600" s="1313">
        <f t="shared" si="123"/>
        <v>4.5999999999999996</v>
      </c>
      <c r="AC600" s="953"/>
      <c r="AD600" s="946"/>
      <c r="AE600" s="946"/>
      <c r="AF600" s="946"/>
      <c r="AG600" s="946"/>
      <c r="AH600" s="955"/>
      <c r="AI600" s="1271">
        <f>+VLOOKUP(C600,Itemizado_Piping!$C:$K,9,FALSE)</f>
        <v>3.7229999999999999</v>
      </c>
      <c r="AJ600" s="1149">
        <v>0</v>
      </c>
      <c r="AK600" s="1150">
        <v>0</v>
      </c>
      <c r="AL600" s="1149">
        <f t="shared" si="110"/>
        <v>0</v>
      </c>
      <c r="AM600" s="1135">
        <f t="shared" si="111"/>
        <v>0</v>
      </c>
      <c r="AN600" s="1328">
        <f t="shared" si="112"/>
        <v>0</v>
      </c>
      <c r="AO600" s="1127">
        <f t="shared" si="124"/>
        <v>0</v>
      </c>
      <c r="AP600" s="1318">
        <f t="shared" si="113"/>
        <v>0</v>
      </c>
      <c r="AQ600" s="1319"/>
      <c r="AR600" s="1139">
        <f t="shared" si="114"/>
        <v>0</v>
      </c>
      <c r="AS600" s="1325">
        <f t="shared" si="115"/>
        <v>0</v>
      </c>
      <c r="AT600" s="1325">
        <f t="shared" si="116"/>
        <v>0</v>
      </c>
      <c r="AU600" s="1325">
        <f t="shared" si="117"/>
        <v>0</v>
      </c>
      <c r="AV600" s="1141">
        <f t="shared" si="118"/>
        <v>0</v>
      </c>
      <c r="AW600" s="1329">
        <v>0</v>
      </c>
      <c r="AX600" s="1141">
        <v>0</v>
      </c>
      <c r="AY600" s="1149">
        <f t="shared" si="119"/>
        <v>0</v>
      </c>
      <c r="AZ600" s="1141">
        <f t="shared" si="120"/>
        <v>0</v>
      </c>
      <c r="BA600" s="1149">
        <f t="shared" si="121"/>
        <v>0</v>
      </c>
      <c r="BB600" s="1141">
        <f t="shared" si="122"/>
        <v>0</v>
      </c>
    </row>
    <row r="601" spans="2:54" ht="14.65" customHeight="1">
      <c r="B601" s="911">
        <v>593</v>
      </c>
      <c r="C601" s="913" t="s">
        <v>3024</v>
      </c>
      <c r="D601" s="931" t="s">
        <v>150</v>
      </c>
      <c r="E601" s="928" t="s">
        <v>7</v>
      </c>
      <c r="F601" s="946" t="s">
        <v>237</v>
      </c>
      <c r="G601" s="946"/>
      <c r="H601" s="946"/>
      <c r="I601" s="946" t="s">
        <v>804</v>
      </c>
      <c r="J601" s="931">
        <v>1413</v>
      </c>
      <c r="K601" s="931"/>
      <c r="L601" s="931" t="s">
        <v>206</v>
      </c>
      <c r="M601" s="931">
        <v>150</v>
      </c>
      <c r="N601" s="947" t="s">
        <v>179</v>
      </c>
      <c r="O601" s="931" t="s">
        <v>180</v>
      </c>
      <c r="P601" s="948" t="s">
        <v>155</v>
      </c>
      <c r="Q601" s="931" t="s">
        <v>71</v>
      </c>
      <c r="R601" s="906" t="s">
        <v>303</v>
      </c>
      <c r="S601" s="906" t="s">
        <v>805</v>
      </c>
      <c r="T601" s="946"/>
      <c r="U601" s="946">
        <v>220</v>
      </c>
      <c r="V601" s="946"/>
      <c r="W601" s="946"/>
      <c r="X601" s="946"/>
      <c r="Y601" s="949"/>
      <c r="Z601" s="954" t="s">
        <v>3744</v>
      </c>
      <c r="AA601" s="931">
        <v>4000</v>
      </c>
      <c r="AB601" s="1313">
        <f t="shared" si="123"/>
        <v>4</v>
      </c>
      <c r="AC601" s="953"/>
      <c r="AD601" s="946"/>
      <c r="AE601" s="946"/>
      <c r="AF601" s="946"/>
      <c r="AG601" s="946"/>
      <c r="AH601" s="955"/>
      <c r="AI601" s="1271">
        <f>+VLOOKUP(C601,Itemizado_Piping!$C:$K,9,FALSE)</f>
        <v>3.7229999999999999</v>
      </c>
      <c r="AJ601" s="1149">
        <v>0</v>
      </c>
      <c r="AK601" s="1150">
        <v>0</v>
      </c>
      <c r="AL601" s="1149">
        <f t="shared" si="110"/>
        <v>0</v>
      </c>
      <c r="AM601" s="1135">
        <f t="shared" si="111"/>
        <v>0</v>
      </c>
      <c r="AN601" s="1328">
        <f t="shared" si="112"/>
        <v>0</v>
      </c>
      <c r="AO601" s="1127">
        <f t="shared" si="124"/>
        <v>0</v>
      </c>
      <c r="AP601" s="1318">
        <f t="shared" si="113"/>
        <v>0</v>
      </c>
      <c r="AQ601" s="1319"/>
      <c r="AR601" s="1139">
        <f t="shared" si="114"/>
        <v>0</v>
      </c>
      <c r="AS601" s="1325">
        <f t="shared" si="115"/>
        <v>0</v>
      </c>
      <c r="AT601" s="1325">
        <f t="shared" si="116"/>
        <v>0</v>
      </c>
      <c r="AU601" s="1325">
        <f t="shared" si="117"/>
        <v>0</v>
      </c>
      <c r="AV601" s="1141">
        <f t="shared" si="118"/>
        <v>0</v>
      </c>
      <c r="AW601" s="1329">
        <v>0</v>
      </c>
      <c r="AX601" s="1141">
        <v>0</v>
      </c>
      <c r="AY601" s="1149">
        <f t="shared" si="119"/>
        <v>0</v>
      </c>
      <c r="AZ601" s="1141">
        <f t="shared" si="120"/>
        <v>0</v>
      </c>
      <c r="BA601" s="1149">
        <f t="shared" si="121"/>
        <v>0</v>
      </c>
      <c r="BB601" s="1141">
        <f t="shared" si="122"/>
        <v>0</v>
      </c>
    </row>
    <row r="602" spans="2:54" ht="14.65" customHeight="1">
      <c r="B602" s="911">
        <v>594</v>
      </c>
      <c r="C602" s="913" t="s">
        <v>3024</v>
      </c>
      <c r="D602" s="931" t="s">
        <v>150</v>
      </c>
      <c r="E602" s="928" t="s">
        <v>7</v>
      </c>
      <c r="F602" s="946" t="s">
        <v>237</v>
      </c>
      <c r="G602" s="946"/>
      <c r="H602" s="946"/>
      <c r="I602" s="946" t="s">
        <v>806</v>
      </c>
      <c r="J602" s="931">
        <v>1414</v>
      </c>
      <c r="K602" s="931"/>
      <c r="L602" s="931" t="s">
        <v>206</v>
      </c>
      <c r="M602" s="931">
        <v>150</v>
      </c>
      <c r="N602" s="947" t="s">
        <v>179</v>
      </c>
      <c r="O602" s="931" t="s">
        <v>180</v>
      </c>
      <c r="P602" s="948" t="s">
        <v>155</v>
      </c>
      <c r="Q602" s="931" t="s">
        <v>71</v>
      </c>
      <c r="R602" s="906" t="s">
        <v>303</v>
      </c>
      <c r="S602" s="906" t="s">
        <v>807</v>
      </c>
      <c r="T602" s="946"/>
      <c r="U602" s="946">
        <v>220</v>
      </c>
      <c r="V602" s="946"/>
      <c r="W602" s="946"/>
      <c r="X602" s="946"/>
      <c r="Y602" s="949"/>
      <c r="Z602" s="954" t="s">
        <v>3744</v>
      </c>
      <c r="AA602" s="931">
        <v>4500</v>
      </c>
      <c r="AB602" s="1313">
        <f t="shared" si="123"/>
        <v>4.5</v>
      </c>
      <c r="AC602" s="953"/>
      <c r="AD602" s="946"/>
      <c r="AE602" s="946"/>
      <c r="AF602" s="946"/>
      <c r="AG602" s="946"/>
      <c r="AH602" s="955"/>
      <c r="AI602" s="1271">
        <f>+VLOOKUP(C602,Itemizado_Piping!$C:$K,9,FALSE)</f>
        <v>3.7229999999999999</v>
      </c>
      <c r="AJ602" s="1149">
        <v>0</v>
      </c>
      <c r="AK602" s="1150">
        <v>0</v>
      </c>
      <c r="AL602" s="1149">
        <f t="shared" si="110"/>
        <v>0</v>
      </c>
      <c r="AM602" s="1135">
        <f t="shared" si="111"/>
        <v>0</v>
      </c>
      <c r="AN602" s="1328">
        <f t="shared" si="112"/>
        <v>0</v>
      </c>
      <c r="AO602" s="1127">
        <f t="shared" si="124"/>
        <v>0</v>
      </c>
      <c r="AP602" s="1318">
        <f t="shared" si="113"/>
        <v>0</v>
      </c>
      <c r="AQ602" s="1319"/>
      <c r="AR602" s="1139">
        <f t="shared" si="114"/>
        <v>0</v>
      </c>
      <c r="AS602" s="1325">
        <f t="shared" si="115"/>
        <v>0</v>
      </c>
      <c r="AT602" s="1325">
        <f t="shared" si="116"/>
        <v>0</v>
      </c>
      <c r="AU602" s="1325">
        <f t="shared" si="117"/>
        <v>0</v>
      </c>
      <c r="AV602" s="1141">
        <f t="shared" si="118"/>
        <v>0</v>
      </c>
      <c r="AW602" s="1329">
        <v>0</v>
      </c>
      <c r="AX602" s="1141">
        <v>0</v>
      </c>
      <c r="AY602" s="1149">
        <f t="shared" si="119"/>
        <v>0</v>
      </c>
      <c r="AZ602" s="1141">
        <f t="shared" si="120"/>
        <v>0</v>
      </c>
      <c r="BA602" s="1149">
        <f t="shared" si="121"/>
        <v>0</v>
      </c>
      <c r="BB602" s="1141">
        <f t="shared" si="122"/>
        <v>0</v>
      </c>
    </row>
    <row r="603" spans="2:54" ht="14.65" customHeight="1">
      <c r="B603" s="911">
        <v>595</v>
      </c>
      <c r="C603" s="913" t="s">
        <v>3024</v>
      </c>
      <c r="D603" s="931" t="s">
        <v>150</v>
      </c>
      <c r="E603" s="928" t="s">
        <v>7</v>
      </c>
      <c r="F603" s="946" t="s">
        <v>237</v>
      </c>
      <c r="G603" s="946"/>
      <c r="H603" s="946"/>
      <c r="I603" s="946" t="s">
        <v>808</v>
      </c>
      <c r="J603" s="931">
        <v>1415</v>
      </c>
      <c r="K603" s="931"/>
      <c r="L603" s="931" t="s">
        <v>206</v>
      </c>
      <c r="M603" s="931">
        <v>150</v>
      </c>
      <c r="N603" s="947" t="s">
        <v>179</v>
      </c>
      <c r="O603" s="931" t="s">
        <v>180</v>
      </c>
      <c r="P603" s="948" t="s">
        <v>155</v>
      </c>
      <c r="Q603" s="931" t="s">
        <v>71</v>
      </c>
      <c r="R603" s="906" t="s">
        <v>303</v>
      </c>
      <c r="S603" s="906" t="s">
        <v>809</v>
      </c>
      <c r="T603" s="946"/>
      <c r="U603" s="946">
        <v>220</v>
      </c>
      <c r="V603" s="946"/>
      <c r="W603" s="946"/>
      <c r="X603" s="946"/>
      <c r="Y603" s="949"/>
      <c r="Z603" s="954" t="s">
        <v>3744</v>
      </c>
      <c r="AA603" s="931">
        <v>4400</v>
      </c>
      <c r="AB603" s="1313">
        <f t="shared" si="123"/>
        <v>4.4000000000000004</v>
      </c>
      <c r="AC603" s="953"/>
      <c r="AD603" s="946"/>
      <c r="AE603" s="946"/>
      <c r="AF603" s="946"/>
      <c r="AG603" s="946"/>
      <c r="AH603" s="955"/>
      <c r="AI603" s="1271">
        <f>+VLOOKUP(C603,Itemizado_Piping!$C:$K,9,FALSE)</f>
        <v>3.7229999999999999</v>
      </c>
      <c r="AJ603" s="1149">
        <v>0</v>
      </c>
      <c r="AK603" s="1150">
        <v>0</v>
      </c>
      <c r="AL603" s="1149">
        <f t="shared" si="110"/>
        <v>0</v>
      </c>
      <c r="AM603" s="1135">
        <f t="shared" si="111"/>
        <v>0</v>
      </c>
      <c r="AN603" s="1328">
        <f t="shared" si="112"/>
        <v>0</v>
      </c>
      <c r="AO603" s="1127">
        <f t="shared" si="124"/>
        <v>0</v>
      </c>
      <c r="AP603" s="1318">
        <f t="shared" si="113"/>
        <v>0</v>
      </c>
      <c r="AQ603" s="1319"/>
      <c r="AR603" s="1139">
        <f t="shared" si="114"/>
        <v>0</v>
      </c>
      <c r="AS603" s="1325">
        <f t="shared" si="115"/>
        <v>0</v>
      </c>
      <c r="AT603" s="1325">
        <f t="shared" si="116"/>
        <v>0</v>
      </c>
      <c r="AU603" s="1325">
        <f t="shared" si="117"/>
        <v>0</v>
      </c>
      <c r="AV603" s="1141">
        <f t="shared" si="118"/>
        <v>0</v>
      </c>
      <c r="AW603" s="1329">
        <v>0</v>
      </c>
      <c r="AX603" s="1141">
        <v>0</v>
      </c>
      <c r="AY603" s="1149">
        <f t="shared" si="119"/>
        <v>0</v>
      </c>
      <c r="AZ603" s="1141">
        <f t="shared" si="120"/>
        <v>0</v>
      </c>
      <c r="BA603" s="1149">
        <f t="shared" si="121"/>
        <v>0</v>
      </c>
      <c r="BB603" s="1141">
        <f t="shared" si="122"/>
        <v>0</v>
      </c>
    </row>
    <row r="604" spans="2:54" ht="14.65" customHeight="1">
      <c r="B604" s="911">
        <v>596</v>
      </c>
      <c r="C604" s="913" t="s">
        <v>3024</v>
      </c>
      <c r="D604" s="931" t="s">
        <v>150</v>
      </c>
      <c r="E604" s="928" t="s">
        <v>7</v>
      </c>
      <c r="F604" s="946" t="s">
        <v>189</v>
      </c>
      <c r="G604" s="946"/>
      <c r="H604" s="946"/>
      <c r="I604" s="946" t="s">
        <v>810</v>
      </c>
      <c r="J604" s="931">
        <v>1416</v>
      </c>
      <c r="K604" s="931"/>
      <c r="L604" s="931" t="s">
        <v>206</v>
      </c>
      <c r="M604" s="931">
        <v>150</v>
      </c>
      <c r="N604" s="947" t="s">
        <v>179</v>
      </c>
      <c r="O604" s="931" t="s">
        <v>180</v>
      </c>
      <c r="P604" s="948" t="s">
        <v>155</v>
      </c>
      <c r="Q604" s="931" t="s">
        <v>71</v>
      </c>
      <c r="R604" s="906" t="s">
        <v>191</v>
      </c>
      <c r="S604" s="906" t="s">
        <v>811</v>
      </c>
      <c r="T604" s="946"/>
      <c r="U604" s="946">
        <v>220</v>
      </c>
      <c r="V604" s="946"/>
      <c r="W604" s="946"/>
      <c r="X604" s="946"/>
      <c r="Y604" s="949"/>
      <c r="Z604" s="1323" t="s">
        <v>3731</v>
      </c>
      <c r="AA604" s="931">
        <v>4600</v>
      </c>
      <c r="AB604" s="1313">
        <f t="shared" si="123"/>
        <v>4.5999999999999996</v>
      </c>
      <c r="AC604" s="953"/>
      <c r="AD604" s="946"/>
      <c r="AE604" s="946"/>
      <c r="AF604" s="946"/>
      <c r="AG604" s="946"/>
      <c r="AH604" s="955"/>
      <c r="AI604" s="1271">
        <f>+VLOOKUP(C604,Itemizado_Piping!$C:$K,9,FALSE)</f>
        <v>3.7229999999999999</v>
      </c>
      <c r="AJ604" s="1149">
        <v>0</v>
      </c>
      <c r="AK604" s="1150">
        <v>0</v>
      </c>
      <c r="AL604" s="1149">
        <f t="shared" si="110"/>
        <v>0</v>
      </c>
      <c r="AM604" s="1135">
        <f t="shared" si="111"/>
        <v>0</v>
      </c>
      <c r="AN604" s="1328">
        <f t="shared" si="112"/>
        <v>0</v>
      </c>
      <c r="AO604" s="1127">
        <f t="shared" si="124"/>
        <v>0</v>
      </c>
      <c r="AP604" s="1318">
        <f t="shared" si="113"/>
        <v>0</v>
      </c>
      <c r="AQ604" s="1319"/>
      <c r="AR604" s="1139">
        <f t="shared" si="114"/>
        <v>0</v>
      </c>
      <c r="AS604" s="1325">
        <f t="shared" si="115"/>
        <v>0</v>
      </c>
      <c r="AT604" s="1325">
        <f t="shared" si="116"/>
        <v>0</v>
      </c>
      <c r="AU604" s="1325">
        <f t="shared" si="117"/>
        <v>0</v>
      </c>
      <c r="AV604" s="1141">
        <f t="shared" si="118"/>
        <v>0</v>
      </c>
      <c r="AW604" s="1329">
        <v>0</v>
      </c>
      <c r="AX604" s="1141">
        <v>0</v>
      </c>
      <c r="AY604" s="1149">
        <f t="shared" si="119"/>
        <v>0</v>
      </c>
      <c r="AZ604" s="1141">
        <f t="shared" si="120"/>
        <v>0</v>
      </c>
      <c r="BA604" s="1149">
        <f t="shared" si="121"/>
        <v>0</v>
      </c>
      <c r="BB604" s="1141">
        <f t="shared" si="122"/>
        <v>0</v>
      </c>
    </row>
    <row r="605" spans="2:54" ht="14.65" customHeight="1">
      <c r="B605" s="911">
        <v>597</v>
      </c>
      <c r="C605" s="913" t="s">
        <v>3024</v>
      </c>
      <c r="D605" s="931" t="s">
        <v>150</v>
      </c>
      <c r="E605" s="928" t="s">
        <v>7</v>
      </c>
      <c r="F605" s="946" t="s">
        <v>189</v>
      </c>
      <c r="G605" s="946"/>
      <c r="H605" s="946"/>
      <c r="I605" s="946" t="s">
        <v>812</v>
      </c>
      <c r="J605" s="931">
        <v>1417</v>
      </c>
      <c r="K605" s="931"/>
      <c r="L605" s="931" t="s">
        <v>206</v>
      </c>
      <c r="M605" s="931">
        <v>150</v>
      </c>
      <c r="N605" s="947" t="s">
        <v>179</v>
      </c>
      <c r="O605" s="931" t="s">
        <v>180</v>
      </c>
      <c r="P605" s="948" t="s">
        <v>155</v>
      </c>
      <c r="Q605" s="931" t="s">
        <v>71</v>
      </c>
      <c r="R605" s="906" t="s">
        <v>191</v>
      </c>
      <c r="S605" s="906" t="s">
        <v>813</v>
      </c>
      <c r="T605" s="946"/>
      <c r="U605" s="946">
        <v>220</v>
      </c>
      <c r="V605" s="946"/>
      <c r="W605" s="946"/>
      <c r="X605" s="946"/>
      <c r="Y605" s="949"/>
      <c r="Z605" s="1323" t="s">
        <v>3731</v>
      </c>
      <c r="AA605" s="931">
        <v>4500</v>
      </c>
      <c r="AB605" s="1313">
        <f t="shared" si="123"/>
        <v>4.5</v>
      </c>
      <c r="AC605" s="953"/>
      <c r="AD605" s="946"/>
      <c r="AE605" s="946"/>
      <c r="AF605" s="946"/>
      <c r="AG605" s="946"/>
      <c r="AH605" s="955"/>
      <c r="AI605" s="1271">
        <f>+VLOOKUP(C605,Itemizado_Piping!$C:$K,9,FALSE)</f>
        <v>3.7229999999999999</v>
      </c>
      <c r="AJ605" s="1149">
        <v>0</v>
      </c>
      <c r="AK605" s="1150">
        <v>0</v>
      </c>
      <c r="AL605" s="1149">
        <f t="shared" si="110"/>
        <v>0</v>
      </c>
      <c r="AM605" s="1135">
        <f t="shared" si="111"/>
        <v>0</v>
      </c>
      <c r="AN605" s="1328">
        <f t="shared" si="112"/>
        <v>0</v>
      </c>
      <c r="AO605" s="1127">
        <f t="shared" si="124"/>
        <v>0</v>
      </c>
      <c r="AP605" s="1318">
        <f t="shared" si="113"/>
        <v>0</v>
      </c>
      <c r="AQ605" s="1319"/>
      <c r="AR605" s="1139">
        <f t="shared" si="114"/>
        <v>0</v>
      </c>
      <c r="AS605" s="1325">
        <f t="shared" si="115"/>
        <v>0</v>
      </c>
      <c r="AT605" s="1325">
        <f t="shared" si="116"/>
        <v>0</v>
      </c>
      <c r="AU605" s="1325">
        <f t="shared" si="117"/>
        <v>0</v>
      </c>
      <c r="AV605" s="1141">
        <f t="shared" si="118"/>
        <v>0</v>
      </c>
      <c r="AW605" s="1329">
        <v>0</v>
      </c>
      <c r="AX605" s="1141">
        <v>0</v>
      </c>
      <c r="AY605" s="1149">
        <f t="shared" si="119"/>
        <v>0</v>
      </c>
      <c r="AZ605" s="1141">
        <f t="shared" si="120"/>
        <v>0</v>
      </c>
      <c r="BA605" s="1149">
        <f t="shared" si="121"/>
        <v>0</v>
      </c>
      <c r="BB605" s="1141">
        <f t="shared" si="122"/>
        <v>0</v>
      </c>
    </row>
    <row r="606" spans="2:54" ht="14.65" customHeight="1">
      <c r="B606" s="911">
        <v>598</v>
      </c>
      <c r="C606" s="913" t="s">
        <v>3024</v>
      </c>
      <c r="D606" s="931" t="s">
        <v>150</v>
      </c>
      <c r="E606" s="928" t="s">
        <v>7</v>
      </c>
      <c r="F606" s="946" t="s">
        <v>189</v>
      </c>
      <c r="G606" s="946"/>
      <c r="H606" s="946"/>
      <c r="I606" s="946" t="s">
        <v>814</v>
      </c>
      <c r="J606" s="931">
        <v>1418</v>
      </c>
      <c r="K606" s="931"/>
      <c r="L606" s="931" t="s">
        <v>206</v>
      </c>
      <c r="M606" s="931">
        <v>150</v>
      </c>
      <c r="N606" s="947" t="s">
        <v>179</v>
      </c>
      <c r="O606" s="931" t="s">
        <v>180</v>
      </c>
      <c r="P606" s="948" t="s">
        <v>155</v>
      </c>
      <c r="Q606" s="931" t="s">
        <v>71</v>
      </c>
      <c r="R606" s="906" t="s">
        <v>191</v>
      </c>
      <c r="S606" s="906" t="s">
        <v>815</v>
      </c>
      <c r="T606" s="946"/>
      <c r="U606" s="946">
        <v>220</v>
      </c>
      <c r="V606" s="946"/>
      <c r="W606" s="946"/>
      <c r="X606" s="946"/>
      <c r="Y606" s="949"/>
      <c r="Z606" s="954"/>
      <c r="AA606" s="931"/>
      <c r="AB606" s="1313">
        <f t="shared" si="123"/>
        <v>0</v>
      </c>
      <c r="AC606" s="953"/>
      <c r="AD606" s="946"/>
      <c r="AE606" s="946"/>
      <c r="AF606" s="946"/>
      <c r="AG606" s="946"/>
      <c r="AH606" s="955"/>
      <c r="AI606" s="1271">
        <f>+VLOOKUP(C606,Itemizado_Piping!$C:$K,9,FALSE)</f>
        <v>3.7229999999999999</v>
      </c>
      <c r="AJ606" s="1149">
        <v>0</v>
      </c>
      <c r="AK606" s="1150">
        <v>0</v>
      </c>
      <c r="AL606" s="1149">
        <f t="shared" si="110"/>
        <v>0</v>
      </c>
      <c r="AM606" s="1135">
        <f t="shared" si="111"/>
        <v>0</v>
      </c>
      <c r="AN606" s="1328">
        <f t="shared" si="112"/>
        <v>0</v>
      </c>
      <c r="AO606" s="1127">
        <f t="shared" si="124"/>
        <v>0</v>
      </c>
      <c r="AP606" s="1318">
        <f t="shared" si="113"/>
        <v>0</v>
      </c>
      <c r="AQ606" s="1319"/>
      <c r="AR606" s="1139">
        <f t="shared" si="114"/>
        <v>0</v>
      </c>
      <c r="AS606" s="1325">
        <f t="shared" si="115"/>
        <v>0</v>
      </c>
      <c r="AT606" s="1325">
        <f t="shared" si="116"/>
        <v>0</v>
      </c>
      <c r="AU606" s="1325">
        <f t="shared" si="117"/>
        <v>0</v>
      </c>
      <c r="AV606" s="1141">
        <f t="shared" si="118"/>
        <v>0</v>
      </c>
      <c r="AW606" s="1329">
        <v>0</v>
      </c>
      <c r="AX606" s="1141">
        <v>0</v>
      </c>
      <c r="AY606" s="1149">
        <f t="shared" si="119"/>
        <v>0</v>
      </c>
      <c r="AZ606" s="1141">
        <f t="shared" si="120"/>
        <v>0</v>
      </c>
      <c r="BA606" s="1149">
        <f t="shared" si="121"/>
        <v>0</v>
      </c>
      <c r="BB606" s="1141">
        <f t="shared" si="122"/>
        <v>0</v>
      </c>
    </row>
    <row r="607" spans="2:54" ht="14.65" customHeight="1">
      <c r="B607" s="911">
        <v>599</v>
      </c>
      <c r="C607" s="913" t="s">
        <v>3024</v>
      </c>
      <c r="D607" s="931" t="s">
        <v>150</v>
      </c>
      <c r="E607" s="928" t="s">
        <v>7</v>
      </c>
      <c r="F607" s="946" t="s">
        <v>189</v>
      </c>
      <c r="G607" s="946"/>
      <c r="H607" s="946"/>
      <c r="I607" s="946" t="s">
        <v>816</v>
      </c>
      <c r="J607" s="931">
        <v>1419</v>
      </c>
      <c r="K607" s="931"/>
      <c r="L607" s="931" t="s">
        <v>206</v>
      </c>
      <c r="M607" s="931">
        <v>150</v>
      </c>
      <c r="N607" s="947" t="s">
        <v>179</v>
      </c>
      <c r="O607" s="931" t="s">
        <v>180</v>
      </c>
      <c r="P607" s="948" t="s">
        <v>155</v>
      </c>
      <c r="Q607" s="931" t="s">
        <v>71</v>
      </c>
      <c r="R607" s="906" t="s">
        <v>653</v>
      </c>
      <c r="S607" s="906" t="s">
        <v>817</v>
      </c>
      <c r="T607" s="946"/>
      <c r="U607" s="946">
        <v>220</v>
      </c>
      <c r="V607" s="946"/>
      <c r="W607" s="946"/>
      <c r="X607" s="946"/>
      <c r="Y607" s="949"/>
      <c r="Z607" s="1323"/>
      <c r="AA607" s="931"/>
      <c r="AB607" s="1313">
        <f t="shared" si="123"/>
        <v>0</v>
      </c>
      <c r="AC607" s="953"/>
      <c r="AD607" s="946"/>
      <c r="AE607" s="946"/>
      <c r="AF607" s="946"/>
      <c r="AG607" s="946"/>
      <c r="AH607" s="955"/>
      <c r="AI607" s="1271">
        <f>+VLOOKUP(C607,Itemizado_Piping!$C:$K,9,FALSE)</f>
        <v>3.7229999999999999</v>
      </c>
      <c r="AJ607" s="1149">
        <v>0</v>
      </c>
      <c r="AK607" s="1150">
        <v>0</v>
      </c>
      <c r="AL607" s="1149">
        <f t="shared" si="110"/>
        <v>0</v>
      </c>
      <c r="AM607" s="1135">
        <f t="shared" si="111"/>
        <v>0</v>
      </c>
      <c r="AN607" s="1328">
        <f t="shared" si="112"/>
        <v>0</v>
      </c>
      <c r="AO607" s="1127">
        <f t="shared" si="124"/>
        <v>0</v>
      </c>
      <c r="AP607" s="1318">
        <f t="shared" si="113"/>
        <v>0</v>
      </c>
      <c r="AQ607" s="1319"/>
      <c r="AR607" s="1139">
        <f t="shared" si="114"/>
        <v>0</v>
      </c>
      <c r="AS607" s="1325">
        <f t="shared" si="115"/>
        <v>0</v>
      </c>
      <c r="AT607" s="1325">
        <f t="shared" si="116"/>
        <v>0</v>
      </c>
      <c r="AU607" s="1325">
        <f t="shared" si="117"/>
        <v>0</v>
      </c>
      <c r="AV607" s="1141">
        <f t="shared" si="118"/>
        <v>0</v>
      </c>
      <c r="AW607" s="1329">
        <v>0</v>
      </c>
      <c r="AX607" s="1141">
        <v>0</v>
      </c>
      <c r="AY607" s="1149">
        <f t="shared" si="119"/>
        <v>0</v>
      </c>
      <c r="AZ607" s="1141">
        <f t="shared" si="120"/>
        <v>0</v>
      </c>
      <c r="BA607" s="1149">
        <f t="shared" si="121"/>
        <v>0</v>
      </c>
      <c r="BB607" s="1141">
        <f t="shared" si="122"/>
        <v>0</v>
      </c>
    </row>
    <row r="608" spans="2:54" ht="14.65" customHeight="1">
      <c r="B608" s="911">
        <v>600</v>
      </c>
      <c r="C608" s="913" t="s">
        <v>3024</v>
      </c>
      <c r="D608" s="931" t="s">
        <v>150</v>
      </c>
      <c r="E608" s="928" t="s">
        <v>7</v>
      </c>
      <c r="F608" s="946" t="s">
        <v>189</v>
      </c>
      <c r="G608" s="946"/>
      <c r="H608" s="946"/>
      <c r="I608" s="946" t="s">
        <v>818</v>
      </c>
      <c r="J608" s="931">
        <v>1420</v>
      </c>
      <c r="K608" s="931"/>
      <c r="L608" s="931" t="s">
        <v>206</v>
      </c>
      <c r="M608" s="931">
        <v>150</v>
      </c>
      <c r="N608" s="947" t="s">
        <v>179</v>
      </c>
      <c r="O608" s="931" t="s">
        <v>180</v>
      </c>
      <c r="P608" s="948" t="s">
        <v>155</v>
      </c>
      <c r="Q608" s="931" t="s">
        <v>71</v>
      </c>
      <c r="R608" s="906" t="s">
        <v>653</v>
      </c>
      <c r="S608" s="906" t="s">
        <v>819</v>
      </c>
      <c r="T608" s="946"/>
      <c r="U608" s="946">
        <v>220</v>
      </c>
      <c r="V608" s="946"/>
      <c r="W608" s="946"/>
      <c r="X608" s="946"/>
      <c r="Y608" s="949"/>
      <c r="Z608" s="954"/>
      <c r="AA608" s="931"/>
      <c r="AB608" s="1313">
        <f t="shared" si="123"/>
        <v>0</v>
      </c>
      <c r="AC608" s="953"/>
      <c r="AD608" s="946"/>
      <c r="AE608" s="946"/>
      <c r="AF608" s="946"/>
      <c r="AG608" s="946"/>
      <c r="AH608" s="955"/>
      <c r="AI608" s="1271">
        <f>+VLOOKUP(C608,Itemizado_Piping!$C:$K,9,FALSE)</f>
        <v>3.7229999999999999</v>
      </c>
      <c r="AJ608" s="1149">
        <v>0</v>
      </c>
      <c r="AK608" s="1150">
        <v>0</v>
      </c>
      <c r="AL608" s="1149">
        <f t="shared" si="110"/>
        <v>0</v>
      </c>
      <c r="AM608" s="1135">
        <f t="shared" si="111"/>
        <v>0</v>
      </c>
      <c r="AN608" s="1328">
        <f t="shared" si="112"/>
        <v>0</v>
      </c>
      <c r="AO608" s="1127">
        <f t="shared" si="124"/>
        <v>0</v>
      </c>
      <c r="AP608" s="1318">
        <f t="shared" si="113"/>
        <v>0</v>
      </c>
      <c r="AQ608" s="1319"/>
      <c r="AR608" s="1139">
        <f t="shared" si="114"/>
        <v>0</v>
      </c>
      <c r="AS608" s="1325">
        <f t="shared" si="115"/>
        <v>0</v>
      </c>
      <c r="AT608" s="1325">
        <f t="shared" si="116"/>
        <v>0</v>
      </c>
      <c r="AU608" s="1325">
        <f t="shared" si="117"/>
        <v>0</v>
      </c>
      <c r="AV608" s="1141">
        <f t="shared" si="118"/>
        <v>0</v>
      </c>
      <c r="AW608" s="1329">
        <v>0</v>
      </c>
      <c r="AX608" s="1141">
        <v>0</v>
      </c>
      <c r="AY608" s="1149">
        <f t="shared" si="119"/>
        <v>0</v>
      </c>
      <c r="AZ608" s="1141">
        <f t="shared" si="120"/>
        <v>0</v>
      </c>
      <c r="BA608" s="1149">
        <f t="shared" si="121"/>
        <v>0</v>
      </c>
      <c r="BB608" s="1141">
        <f t="shared" si="122"/>
        <v>0</v>
      </c>
    </row>
    <row r="609" spans="2:54" ht="14.65" customHeight="1">
      <c r="B609" s="911">
        <v>601</v>
      </c>
      <c r="C609" s="913" t="s">
        <v>3024</v>
      </c>
      <c r="D609" s="931" t="s">
        <v>150</v>
      </c>
      <c r="E609" s="928" t="s">
        <v>7</v>
      </c>
      <c r="F609" s="946" t="s">
        <v>189</v>
      </c>
      <c r="G609" s="946"/>
      <c r="H609" s="946"/>
      <c r="I609" s="946" t="s">
        <v>820</v>
      </c>
      <c r="J609" s="931">
        <v>1421</v>
      </c>
      <c r="K609" s="931"/>
      <c r="L609" s="931" t="s">
        <v>206</v>
      </c>
      <c r="M609" s="931">
        <v>150</v>
      </c>
      <c r="N609" s="947" t="s">
        <v>179</v>
      </c>
      <c r="O609" s="931" t="s">
        <v>180</v>
      </c>
      <c r="P609" s="948" t="s">
        <v>155</v>
      </c>
      <c r="Q609" s="931" t="s">
        <v>71</v>
      </c>
      <c r="R609" s="906" t="s">
        <v>653</v>
      </c>
      <c r="S609" s="906" t="s">
        <v>821</v>
      </c>
      <c r="T609" s="946"/>
      <c r="U609" s="946">
        <v>220</v>
      </c>
      <c r="V609" s="946"/>
      <c r="W609" s="946"/>
      <c r="X609" s="946"/>
      <c r="Y609" s="949"/>
      <c r="Z609" s="954"/>
      <c r="AA609" s="931"/>
      <c r="AB609" s="1313">
        <f t="shared" si="123"/>
        <v>0</v>
      </c>
      <c r="AC609" s="953"/>
      <c r="AD609" s="946"/>
      <c r="AE609" s="946"/>
      <c r="AF609" s="946"/>
      <c r="AG609" s="946"/>
      <c r="AH609" s="955"/>
      <c r="AI609" s="1271">
        <f>+VLOOKUP(C609,Itemizado_Piping!$C:$K,9,FALSE)</f>
        <v>3.7229999999999999</v>
      </c>
      <c r="AJ609" s="1149">
        <v>0</v>
      </c>
      <c r="AK609" s="1150">
        <v>0</v>
      </c>
      <c r="AL609" s="1149">
        <f t="shared" si="110"/>
        <v>0</v>
      </c>
      <c r="AM609" s="1135">
        <f t="shared" si="111"/>
        <v>0</v>
      </c>
      <c r="AN609" s="1328">
        <f t="shared" si="112"/>
        <v>0</v>
      </c>
      <c r="AO609" s="1127">
        <f t="shared" si="124"/>
        <v>0</v>
      </c>
      <c r="AP609" s="1318">
        <f t="shared" si="113"/>
        <v>0</v>
      </c>
      <c r="AQ609" s="1319"/>
      <c r="AR609" s="1139">
        <f t="shared" si="114"/>
        <v>0</v>
      </c>
      <c r="AS609" s="1325">
        <f t="shared" si="115"/>
        <v>0</v>
      </c>
      <c r="AT609" s="1325">
        <f t="shared" si="116"/>
        <v>0</v>
      </c>
      <c r="AU609" s="1325">
        <f t="shared" si="117"/>
        <v>0</v>
      </c>
      <c r="AV609" s="1141">
        <f t="shared" si="118"/>
        <v>0</v>
      </c>
      <c r="AW609" s="1329">
        <v>0</v>
      </c>
      <c r="AX609" s="1141">
        <v>0</v>
      </c>
      <c r="AY609" s="1149">
        <f t="shared" si="119"/>
        <v>0</v>
      </c>
      <c r="AZ609" s="1141">
        <f t="shared" si="120"/>
        <v>0</v>
      </c>
      <c r="BA609" s="1149">
        <f t="shared" si="121"/>
        <v>0</v>
      </c>
      <c r="BB609" s="1141">
        <f t="shared" si="122"/>
        <v>0</v>
      </c>
    </row>
    <row r="610" spans="2:54" ht="14.65" customHeight="1">
      <c r="B610" s="911">
        <v>602</v>
      </c>
      <c r="C610" s="913" t="s">
        <v>3024</v>
      </c>
      <c r="D610" s="931" t="s">
        <v>150</v>
      </c>
      <c r="E610" s="928" t="s">
        <v>7</v>
      </c>
      <c r="F610" s="946" t="s">
        <v>189</v>
      </c>
      <c r="G610" s="946"/>
      <c r="H610" s="946"/>
      <c r="I610" s="946" t="s">
        <v>822</v>
      </c>
      <c r="J610" s="931">
        <v>1422</v>
      </c>
      <c r="K610" s="931"/>
      <c r="L610" s="931" t="s">
        <v>206</v>
      </c>
      <c r="M610" s="931">
        <v>150</v>
      </c>
      <c r="N610" s="947" t="s">
        <v>179</v>
      </c>
      <c r="O610" s="931" t="s">
        <v>180</v>
      </c>
      <c r="P610" s="948" t="s">
        <v>155</v>
      </c>
      <c r="Q610" s="931" t="s">
        <v>71</v>
      </c>
      <c r="R610" s="906" t="s">
        <v>653</v>
      </c>
      <c r="S610" s="906" t="s">
        <v>823</v>
      </c>
      <c r="T610" s="946"/>
      <c r="U610" s="946">
        <v>220</v>
      </c>
      <c r="V610" s="946"/>
      <c r="W610" s="946"/>
      <c r="X610" s="946"/>
      <c r="Y610" s="949"/>
      <c r="Z610" s="954"/>
      <c r="AA610" s="931">
        <v>3150</v>
      </c>
      <c r="AB610" s="1313">
        <f t="shared" si="123"/>
        <v>3.15</v>
      </c>
      <c r="AC610" s="953">
        <v>3.2</v>
      </c>
      <c r="AD610" s="946">
        <v>3.2</v>
      </c>
      <c r="AE610" s="946">
        <v>3.2</v>
      </c>
      <c r="AF610" s="946">
        <v>3.2</v>
      </c>
      <c r="AG610" s="946">
        <v>3.2</v>
      </c>
      <c r="AH610" s="955">
        <v>3.2</v>
      </c>
      <c r="AI610" s="1271">
        <f>+VLOOKUP(C610,Itemizado_Piping!$C:$K,9,FALSE)</f>
        <v>3.7229999999999999</v>
      </c>
      <c r="AJ610" s="1149">
        <v>1.015873015873016</v>
      </c>
      <c r="AK610" s="1150">
        <v>3.2</v>
      </c>
      <c r="AL610" s="1149">
        <f t="shared" si="110"/>
        <v>0</v>
      </c>
      <c r="AM610" s="1135">
        <f t="shared" si="111"/>
        <v>0</v>
      </c>
      <c r="AN610" s="1328">
        <f t="shared" si="112"/>
        <v>1.015873015873016</v>
      </c>
      <c r="AO610" s="1127">
        <f t="shared" si="124"/>
        <v>3.2</v>
      </c>
      <c r="AP610" s="1318">
        <f t="shared" si="113"/>
        <v>0</v>
      </c>
      <c r="AQ610" s="1319"/>
      <c r="AR610" s="1139">
        <f t="shared" si="114"/>
        <v>3.2</v>
      </c>
      <c r="AS610" s="1325">
        <f t="shared" si="115"/>
        <v>3.2</v>
      </c>
      <c r="AT610" s="1325">
        <f t="shared" si="116"/>
        <v>3.2</v>
      </c>
      <c r="AU610" s="1325">
        <f t="shared" si="117"/>
        <v>3.2</v>
      </c>
      <c r="AV610" s="1141">
        <f t="shared" si="118"/>
        <v>3.2</v>
      </c>
      <c r="AW610" s="1329">
        <v>0.32558139534883718</v>
      </c>
      <c r="AX610" s="1141">
        <v>1.4</v>
      </c>
      <c r="AY610" s="1149">
        <f t="shared" si="119"/>
        <v>0.69029162052417892</v>
      </c>
      <c r="AZ610" s="1141">
        <f t="shared" si="120"/>
        <v>1.8000000000000003</v>
      </c>
      <c r="BA610" s="1149">
        <f t="shared" si="121"/>
        <v>1.015873015873016</v>
      </c>
      <c r="BB610" s="1141">
        <f t="shared" si="122"/>
        <v>3.2</v>
      </c>
    </row>
    <row r="611" spans="2:54" ht="14.65" customHeight="1">
      <c r="B611" s="911">
        <v>603</v>
      </c>
      <c r="C611" s="913" t="s">
        <v>3024</v>
      </c>
      <c r="D611" s="931" t="s">
        <v>150</v>
      </c>
      <c r="E611" s="928" t="s">
        <v>7</v>
      </c>
      <c r="F611" s="946" t="s">
        <v>183</v>
      </c>
      <c r="G611" s="946"/>
      <c r="H611" s="946"/>
      <c r="I611" s="946" t="s">
        <v>824</v>
      </c>
      <c r="J611" s="931">
        <v>1423</v>
      </c>
      <c r="K611" s="931"/>
      <c r="L611" s="931" t="s">
        <v>206</v>
      </c>
      <c r="M611" s="931">
        <v>150</v>
      </c>
      <c r="N611" s="947" t="s">
        <v>179</v>
      </c>
      <c r="O611" s="931" t="s">
        <v>180</v>
      </c>
      <c r="P611" s="948" t="s">
        <v>155</v>
      </c>
      <c r="Q611" s="931" t="s">
        <v>71</v>
      </c>
      <c r="R611" s="906" t="s">
        <v>418</v>
      </c>
      <c r="S611" s="906" t="s">
        <v>825</v>
      </c>
      <c r="T611" s="946"/>
      <c r="U611" s="946">
        <v>220</v>
      </c>
      <c r="V611" s="946"/>
      <c r="W611" s="946"/>
      <c r="X611" s="946"/>
      <c r="Y611" s="949"/>
      <c r="Z611" s="954"/>
      <c r="AA611" s="931">
        <v>4300</v>
      </c>
      <c r="AB611" s="1313">
        <f t="shared" si="123"/>
        <v>4.3</v>
      </c>
      <c r="AC611" s="953">
        <v>4</v>
      </c>
      <c r="AD611" s="946">
        <v>4</v>
      </c>
      <c r="AE611" s="946">
        <v>4</v>
      </c>
      <c r="AF611" s="946">
        <v>4</v>
      </c>
      <c r="AG611" s="946">
        <v>4</v>
      </c>
      <c r="AH611" s="955">
        <v>4</v>
      </c>
      <c r="AI611" s="1271">
        <f>+VLOOKUP(C611,Itemizado_Piping!$C:$K,9,FALSE)</f>
        <v>3.7229999999999999</v>
      </c>
      <c r="AJ611" s="1149">
        <v>0.93023255813953487</v>
      </c>
      <c r="AK611" s="1150">
        <v>3.9999999999999996</v>
      </c>
      <c r="AL611" s="1149">
        <f t="shared" si="110"/>
        <v>0</v>
      </c>
      <c r="AM611" s="1135">
        <f t="shared" si="111"/>
        <v>0</v>
      </c>
      <c r="AN611" s="1328">
        <f t="shared" si="112"/>
        <v>0.93023255813953487</v>
      </c>
      <c r="AO611" s="1127">
        <f t="shared" si="124"/>
        <v>3.9999999999999996</v>
      </c>
      <c r="AP611" s="1318">
        <f t="shared" si="113"/>
        <v>0</v>
      </c>
      <c r="AQ611" s="1319"/>
      <c r="AR611" s="1139">
        <f t="shared" si="114"/>
        <v>4</v>
      </c>
      <c r="AS611" s="1325">
        <f t="shared" si="115"/>
        <v>4</v>
      </c>
      <c r="AT611" s="1325">
        <f t="shared" si="116"/>
        <v>4</v>
      </c>
      <c r="AU611" s="1325">
        <f t="shared" si="117"/>
        <v>4</v>
      </c>
      <c r="AV611" s="1141">
        <f t="shared" si="118"/>
        <v>4</v>
      </c>
      <c r="AW611" s="1329">
        <v>0.93023255813953487</v>
      </c>
      <c r="AX611" s="1141">
        <v>4</v>
      </c>
      <c r="AY611" s="1149">
        <f t="shared" si="119"/>
        <v>0</v>
      </c>
      <c r="AZ611" s="1141">
        <f t="shared" si="120"/>
        <v>0</v>
      </c>
      <c r="BA611" s="1149">
        <f t="shared" si="121"/>
        <v>0.93023255813953487</v>
      </c>
      <c r="BB611" s="1141">
        <f t="shared" si="122"/>
        <v>4</v>
      </c>
    </row>
    <row r="612" spans="2:54" ht="14.65" customHeight="1">
      <c r="B612" s="911">
        <v>604</v>
      </c>
      <c r="C612" s="913" t="s">
        <v>3024</v>
      </c>
      <c r="D612" s="931" t="s">
        <v>150</v>
      </c>
      <c r="E612" s="928" t="s">
        <v>7</v>
      </c>
      <c r="F612" s="946" t="s">
        <v>183</v>
      </c>
      <c r="G612" s="946"/>
      <c r="H612" s="946"/>
      <c r="I612" s="946" t="s">
        <v>826</v>
      </c>
      <c r="J612" s="931">
        <v>1424</v>
      </c>
      <c r="K612" s="931"/>
      <c r="L612" s="931" t="s">
        <v>206</v>
      </c>
      <c r="M612" s="931">
        <v>150</v>
      </c>
      <c r="N612" s="947" t="s">
        <v>179</v>
      </c>
      <c r="O612" s="931" t="s">
        <v>180</v>
      </c>
      <c r="P612" s="948" t="s">
        <v>155</v>
      </c>
      <c r="Q612" s="931" t="s">
        <v>71</v>
      </c>
      <c r="R612" s="906" t="s">
        <v>418</v>
      </c>
      <c r="S612" s="906" t="s">
        <v>827</v>
      </c>
      <c r="T612" s="946"/>
      <c r="U612" s="946">
        <v>220</v>
      </c>
      <c r="V612" s="946"/>
      <c r="W612" s="946"/>
      <c r="X612" s="946"/>
      <c r="Y612" s="949"/>
      <c r="Z612" s="954"/>
      <c r="AA612" s="931">
        <v>4200</v>
      </c>
      <c r="AB612" s="1313">
        <f t="shared" si="123"/>
        <v>4.2</v>
      </c>
      <c r="AC612" s="953">
        <v>4.2</v>
      </c>
      <c r="AD612" s="946">
        <v>4.2</v>
      </c>
      <c r="AE612" s="946">
        <v>4.2</v>
      </c>
      <c r="AF612" s="946">
        <v>4.2</v>
      </c>
      <c r="AG612" s="946">
        <v>4.2</v>
      </c>
      <c r="AH612" s="955">
        <v>4.2</v>
      </c>
      <c r="AI612" s="1271">
        <f>+VLOOKUP(C612,Itemizado_Piping!$C:$K,9,FALSE)</f>
        <v>3.7229999999999999</v>
      </c>
      <c r="AJ612" s="1149">
        <v>1</v>
      </c>
      <c r="AK612" s="1150">
        <v>4.2</v>
      </c>
      <c r="AL612" s="1149">
        <f t="shared" si="110"/>
        <v>0</v>
      </c>
      <c r="AM612" s="1135">
        <f t="shared" si="111"/>
        <v>0</v>
      </c>
      <c r="AN612" s="1328">
        <f t="shared" si="112"/>
        <v>1</v>
      </c>
      <c r="AO612" s="1127">
        <f t="shared" si="124"/>
        <v>4.2</v>
      </c>
      <c r="AP612" s="1318">
        <f t="shared" si="113"/>
        <v>0</v>
      </c>
      <c r="AQ612" s="1319"/>
      <c r="AR612" s="1139">
        <f t="shared" si="114"/>
        <v>4.2</v>
      </c>
      <c r="AS612" s="1325">
        <f t="shared" si="115"/>
        <v>4.2</v>
      </c>
      <c r="AT612" s="1325">
        <f t="shared" si="116"/>
        <v>4.2</v>
      </c>
      <c r="AU612" s="1325">
        <f t="shared" si="117"/>
        <v>4.2</v>
      </c>
      <c r="AV612" s="1141">
        <f t="shared" si="118"/>
        <v>4.2</v>
      </c>
      <c r="AW612" s="1329">
        <v>1</v>
      </c>
      <c r="AX612" s="1141">
        <v>4.2</v>
      </c>
      <c r="AY612" s="1149">
        <f t="shared" si="119"/>
        <v>0</v>
      </c>
      <c r="AZ612" s="1141">
        <f t="shared" si="120"/>
        <v>0</v>
      </c>
      <c r="BA612" s="1149">
        <f t="shared" si="121"/>
        <v>1</v>
      </c>
      <c r="BB612" s="1141">
        <f t="shared" si="122"/>
        <v>4.2</v>
      </c>
    </row>
    <row r="613" spans="2:54" ht="14.65" customHeight="1">
      <c r="B613" s="911">
        <v>605</v>
      </c>
      <c r="C613" s="913" t="s">
        <v>3024</v>
      </c>
      <c r="D613" s="931" t="s">
        <v>150</v>
      </c>
      <c r="E613" s="928" t="s">
        <v>7</v>
      </c>
      <c r="F613" s="946" t="s">
        <v>183</v>
      </c>
      <c r="G613" s="946"/>
      <c r="H613" s="946"/>
      <c r="I613" s="946" t="s">
        <v>828</v>
      </c>
      <c r="J613" s="931">
        <v>1425</v>
      </c>
      <c r="K613" s="931"/>
      <c r="L613" s="931" t="s">
        <v>206</v>
      </c>
      <c r="M613" s="931">
        <v>150</v>
      </c>
      <c r="N613" s="947" t="s">
        <v>179</v>
      </c>
      <c r="O613" s="931" t="s">
        <v>180</v>
      </c>
      <c r="P613" s="948" t="s">
        <v>155</v>
      </c>
      <c r="Q613" s="931" t="s">
        <v>71</v>
      </c>
      <c r="R613" s="906" t="s">
        <v>418</v>
      </c>
      <c r="S613" s="906" t="s">
        <v>829</v>
      </c>
      <c r="T613" s="946"/>
      <c r="U613" s="946">
        <v>220</v>
      </c>
      <c r="V613" s="946"/>
      <c r="W613" s="946"/>
      <c r="X613" s="946"/>
      <c r="Y613" s="949"/>
      <c r="Z613" s="954"/>
      <c r="AA613" s="931">
        <v>4200</v>
      </c>
      <c r="AB613" s="1313">
        <f t="shared" ref="AB613:AB644" si="125">AA613/1000</f>
        <v>4.2</v>
      </c>
      <c r="AC613" s="953"/>
      <c r="AD613" s="946"/>
      <c r="AE613" s="946"/>
      <c r="AF613" s="946"/>
      <c r="AG613" s="946"/>
      <c r="AH613" s="955"/>
      <c r="AI613" s="1271">
        <f>+VLOOKUP(C613,Itemizado_Piping!$C:$K,9,FALSE)</f>
        <v>3.7229999999999999</v>
      </c>
      <c r="AJ613" s="1149">
        <v>0</v>
      </c>
      <c r="AK613" s="1150">
        <v>0</v>
      </c>
      <c r="AL613" s="1149">
        <f t="shared" si="110"/>
        <v>0</v>
      </c>
      <c r="AM613" s="1135">
        <f t="shared" si="111"/>
        <v>0</v>
      </c>
      <c r="AN613" s="1328">
        <f t="shared" si="112"/>
        <v>0</v>
      </c>
      <c r="AO613" s="1127">
        <f t="shared" ref="AO613:AO634" si="126">SUMPRODUCT(AC613:AH613,$AC$4:$AH$4)</f>
        <v>0</v>
      </c>
      <c r="AP613" s="1318">
        <f t="shared" si="113"/>
        <v>0</v>
      </c>
      <c r="AQ613" s="1319"/>
      <c r="AR613" s="1139">
        <f t="shared" si="114"/>
        <v>0</v>
      </c>
      <c r="AS613" s="1325">
        <f t="shared" si="115"/>
        <v>0</v>
      </c>
      <c r="AT613" s="1325">
        <f t="shared" si="116"/>
        <v>0</v>
      </c>
      <c r="AU613" s="1325">
        <f t="shared" si="117"/>
        <v>0</v>
      </c>
      <c r="AV613" s="1141">
        <f t="shared" si="118"/>
        <v>0</v>
      </c>
      <c r="AW613" s="1329">
        <v>0</v>
      </c>
      <c r="AX613" s="1141">
        <v>0</v>
      </c>
      <c r="AY613" s="1149">
        <f t="shared" si="119"/>
        <v>0</v>
      </c>
      <c r="AZ613" s="1141">
        <f t="shared" si="120"/>
        <v>0</v>
      </c>
      <c r="BA613" s="1149">
        <f t="shared" si="121"/>
        <v>0</v>
      </c>
      <c r="BB613" s="1141">
        <f t="shared" si="122"/>
        <v>0</v>
      </c>
    </row>
    <row r="614" spans="2:54" ht="14.65" customHeight="1">
      <c r="B614" s="911">
        <v>606</v>
      </c>
      <c r="C614" s="913" t="s">
        <v>3024</v>
      </c>
      <c r="D614" s="931" t="s">
        <v>150</v>
      </c>
      <c r="E614" s="928" t="s">
        <v>7</v>
      </c>
      <c r="F614" s="946" t="s">
        <v>183</v>
      </c>
      <c r="G614" s="946"/>
      <c r="H614" s="946"/>
      <c r="I614" s="946" t="s">
        <v>830</v>
      </c>
      <c r="J614" s="931">
        <v>1426</v>
      </c>
      <c r="K614" s="931"/>
      <c r="L614" s="931" t="s">
        <v>206</v>
      </c>
      <c r="M614" s="931">
        <v>150</v>
      </c>
      <c r="N614" s="947" t="s">
        <v>179</v>
      </c>
      <c r="O614" s="931" t="s">
        <v>180</v>
      </c>
      <c r="P614" s="948" t="s">
        <v>155</v>
      </c>
      <c r="Q614" s="931" t="s">
        <v>71</v>
      </c>
      <c r="R614" s="906" t="s">
        <v>418</v>
      </c>
      <c r="S614" s="906" t="s">
        <v>831</v>
      </c>
      <c r="T614" s="946"/>
      <c r="U614" s="946">
        <v>220</v>
      </c>
      <c r="V614" s="946"/>
      <c r="W614" s="946"/>
      <c r="X614" s="946"/>
      <c r="Y614" s="949"/>
      <c r="Z614" s="954"/>
      <c r="AA614" s="931">
        <v>4200</v>
      </c>
      <c r="AB614" s="1313">
        <f t="shared" si="125"/>
        <v>4.2</v>
      </c>
      <c r="AC614" s="953"/>
      <c r="AD614" s="946"/>
      <c r="AE614" s="946"/>
      <c r="AF614" s="946"/>
      <c r="AG614" s="946"/>
      <c r="AH614" s="955"/>
      <c r="AI614" s="1271">
        <f>+VLOOKUP(C614,Itemizado_Piping!$C:$K,9,FALSE)</f>
        <v>3.7229999999999999</v>
      </c>
      <c r="AJ614" s="1149">
        <v>0</v>
      </c>
      <c r="AK614" s="1150">
        <v>0</v>
      </c>
      <c r="AL614" s="1149">
        <f t="shared" si="110"/>
        <v>0</v>
      </c>
      <c r="AM614" s="1135">
        <f t="shared" si="111"/>
        <v>0</v>
      </c>
      <c r="AN614" s="1328">
        <f t="shared" si="112"/>
        <v>0</v>
      </c>
      <c r="AO614" s="1127">
        <f t="shared" si="126"/>
        <v>0</v>
      </c>
      <c r="AP614" s="1318">
        <f t="shared" si="113"/>
        <v>0</v>
      </c>
      <c r="AQ614" s="1319"/>
      <c r="AR614" s="1139">
        <f t="shared" si="114"/>
        <v>0</v>
      </c>
      <c r="AS614" s="1325">
        <f t="shared" si="115"/>
        <v>0</v>
      </c>
      <c r="AT614" s="1325">
        <f t="shared" si="116"/>
        <v>0</v>
      </c>
      <c r="AU614" s="1325">
        <f t="shared" si="117"/>
        <v>0</v>
      </c>
      <c r="AV614" s="1141">
        <f t="shared" si="118"/>
        <v>0</v>
      </c>
      <c r="AW614" s="1329">
        <v>0</v>
      </c>
      <c r="AX614" s="1141">
        <v>0</v>
      </c>
      <c r="AY614" s="1149">
        <f t="shared" si="119"/>
        <v>0</v>
      </c>
      <c r="AZ614" s="1141">
        <f t="shared" si="120"/>
        <v>0</v>
      </c>
      <c r="BA614" s="1149">
        <f t="shared" si="121"/>
        <v>0</v>
      </c>
      <c r="BB614" s="1141">
        <f t="shared" si="122"/>
        <v>0</v>
      </c>
    </row>
    <row r="615" spans="2:54" ht="14.65" customHeight="1">
      <c r="B615" s="911">
        <v>607</v>
      </c>
      <c r="C615" s="913" t="s">
        <v>3024</v>
      </c>
      <c r="D615" s="931" t="s">
        <v>150</v>
      </c>
      <c r="E615" s="928" t="s">
        <v>7</v>
      </c>
      <c r="F615" s="946" t="s">
        <v>183</v>
      </c>
      <c r="G615" s="946"/>
      <c r="H615" s="946"/>
      <c r="I615" s="946" t="s">
        <v>832</v>
      </c>
      <c r="J615" s="931">
        <v>1427</v>
      </c>
      <c r="K615" s="931"/>
      <c r="L615" s="931" t="s">
        <v>206</v>
      </c>
      <c r="M615" s="931">
        <v>150</v>
      </c>
      <c r="N615" s="947" t="s">
        <v>179</v>
      </c>
      <c r="O615" s="931" t="s">
        <v>180</v>
      </c>
      <c r="P615" s="948" t="s">
        <v>155</v>
      </c>
      <c r="Q615" s="931" t="s">
        <v>71</v>
      </c>
      <c r="R615" s="906" t="s">
        <v>418</v>
      </c>
      <c r="S615" s="906" t="s">
        <v>833</v>
      </c>
      <c r="T615" s="946"/>
      <c r="U615" s="946">
        <v>220</v>
      </c>
      <c r="V615" s="946"/>
      <c r="W615" s="946"/>
      <c r="X615" s="946"/>
      <c r="Y615" s="949"/>
      <c r="Z615" s="954"/>
      <c r="AA615" s="931">
        <v>4200</v>
      </c>
      <c r="AB615" s="1313">
        <f t="shared" si="125"/>
        <v>4.2</v>
      </c>
      <c r="AC615" s="953"/>
      <c r="AD615" s="946"/>
      <c r="AE615" s="946"/>
      <c r="AF615" s="946"/>
      <c r="AG615" s="946"/>
      <c r="AH615" s="955"/>
      <c r="AI615" s="1271">
        <f>+VLOOKUP(C615,Itemizado_Piping!$C:$K,9,FALSE)</f>
        <v>3.7229999999999999</v>
      </c>
      <c r="AJ615" s="1149">
        <v>0</v>
      </c>
      <c r="AK615" s="1150">
        <v>0</v>
      </c>
      <c r="AL615" s="1149">
        <f t="shared" si="110"/>
        <v>0</v>
      </c>
      <c r="AM615" s="1135">
        <f t="shared" si="111"/>
        <v>0</v>
      </c>
      <c r="AN615" s="1328">
        <f t="shared" si="112"/>
        <v>0</v>
      </c>
      <c r="AO615" s="1127">
        <f t="shared" si="126"/>
        <v>0</v>
      </c>
      <c r="AP615" s="1318">
        <f t="shared" si="113"/>
        <v>0</v>
      </c>
      <c r="AQ615" s="1319"/>
      <c r="AR615" s="1139">
        <f t="shared" si="114"/>
        <v>0</v>
      </c>
      <c r="AS615" s="1325">
        <f t="shared" si="115"/>
        <v>0</v>
      </c>
      <c r="AT615" s="1325">
        <f t="shared" si="116"/>
        <v>0</v>
      </c>
      <c r="AU615" s="1325">
        <f t="shared" si="117"/>
        <v>0</v>
      </c>
      <c r="AV615" s="1141">
        <f t="shared" si="118"/>
        <v>0</v>
      </c>
      <c r="AW615" s="1329">
        <v>0</v>
      </c>
      <c r="AX615" s="1141">
        <v>0</v>
      </c>
      <c r="AY615" s="1149">
        <f t="shared" si="119"/>
        <v>0</v>
      </c>
      <c r="AZ615" s="1141">
        <f t="shared" si="120"/>
        <v>0</v>
      </c>
      <c r="BA615" s="1149">
        <f t="shared" si="121"/>
        <v>0</v>
      </c>
      <c r="BB615" s="1141">
        <f t="shared" si="122"/>
        <v>0</v>
      </c>
    </row>
    <row r="616" spans="2:54" ht="14.65" customHeight="1">
      <c r="B616" s="911">
        <v>608</v>
      </c>
      <c r="C616" s="913" t="s">
        <v>3024</v>
      </c>
      <c r="D616" s="931" t="s">
        <v>150</v>
      </c>
      <c r="E616" s="928" t="s">
        <v>7</v>
      </c>
      <c r="F616" s="946" t="s">
        <v>183</v>
      </c>
      <c r="G616" s="946"/>
      <c r="H616" s="946"/>
      <c r="I616" s="946" t="s">
        <v>834</v>
      </c>
      <c r="J616" s="931">
        <v>1428</v>
      </c>
      <c r="K616" s="931"/>
      <c r="L616" s="931" t="s">
        <v>206</v>
      </c>
      <c r="M616" s="931">
        <v>150</v>
      </c>
      <c r="N616" s="947" t="s">
        <v>179</v>
      </c>
      <c r="O616" s="931" t="s">
        <v>180</v>
      </c>
      <c r="P616" s="948" t="s">
        <v>155</v>
      </c>
      <c r="Q616" s="931" t="s">
        <v>71</v>
      </c>
      <c r="R616" s="906" t="s">
        <v>418</v>
      </c>
      <c r="S616" s="906" t="s">
        <v>835</v>
      </c>
      <c r="T616" s="946"/>
      <c r="U616" s="946">
        <v>220</v>
      </c>
      <c r="V616" s="946"/>
      <c r="W616" s="946"/>
      <c r="X616" s="946"/>
      <c r="Y616" s="949"/>
      <c r="Z616" s="954"/>
      <c r="AA616" s="931">
        <v>4200</v>
      </c>
      <c r="AB616" s="1313">
        <f t="shared" si="125"/>
        <v>4.2</v>
      </c>
      <c r="AC616" s="953"/>
      <c r="AD616" s="946"/>
      <c r="AE616" s="946"/>
      <c r="AF616" s="946"/>
      <c r="AG616" s="946"/>
      <c r="AH616" s="955"/>
      <c r="AI616" s="1271">
        <f>+VLOOKUP(C616,Itemizado_Piping!$C:$K,9,FALSE)</f>
        <v>3.7229999999999999</v>
      </c>
      <c r="AJ616" s="1149">
        <v>0</v>
      </c>
      <c r="AK616" s="1150">
        <v>0</v>
      </c>
      <c r="AL616" s="1149">
        <f t="shared" si="110"/>
        <v>0</v>
      </c>
      <c r="AM616" s="1135">
        <f t="shared" si="111"/>
        <v>0</v>
      </c>
      <c r="AN616" s="1328">
        <f t="shared" si="112"/>
        <v>0</v>
      </c>
      <c r="AO616" s="1127">
        <f t="shared" si="126"/>
        <v>0</v>
      </c>
      <c r="AP616" s="1318">
        <f t="shared" si="113"/>
        <v>0</v>
      </c>
      <c r="AQ616" s="1319"/>
      <c r="AR616" s="1139">
        <f t="shared" si="114"/>
        <v>0</v>
      </c>
      <c r="AS616" s="1325">
        <f t="shared" si="115"/>
        <v>0</v>
      </c>
      <c r="AT616" s="1325">
        <f t="shared" si="116"/>
        <v>0</v>
      </c>
      <c r="AU616" s="1325">
        <f t="shared" si="117"/>
        <v>0</v>
      </c>
      <c r="AV616" s="1141">
        <f t="shared" si="118"/>
        <v>0</v>
      </c>
      <c r="AW616" s="1329">
        <v>0</v>
      </c>
      <c r="AX616" s="1141">
        <v>0</v>
      </c>
      <c r="AY616" s="1149">
        <f t="shared" si="119"/>
        <v>0</v>
      </c>
      <c r="AZ616" s="1141">
        <f t="shared" si="120"/>
        <v>0</v>
      </c>
      <c r="BA616" s="1149">
        <f t="shared" si="121"/>
        <v>0</v>
      </c>
      <c r="BB616" s="1141">
        <f t="shared" si="122"/>
        <v>0</v>
      </c>
    </row>
    <row r="617" spans="2:54" ht="14.65" customHeight="1">
      <c r="B617" s="911">
        <v>609</v>
      </c>
      <c r="C617" s="913" t="s">
        <v>3024</v>
      </c>
      <c r="D617" s="931" t="s">
        <v>150</v>
      </c>
      <c r="E617" s="928" t="s">
        <v>7</v>
      </c>
      <c r="F617" s="946" t="s">
        <v>183</v>
      </c>
      <c r="G617" s="946"/>
      <c r="H617" s="946"/>
      <c r="I617" s="946" t="s">
        <v>836</v>
      </c>
      <c r="J617" s="931">
        <v>1429</v>
      </c>
      <c r="K617" s="931"/>
      <c r="L617" s="931" t="s">
        <v>206</v>
      </c>
      <c r="M617" s="931">
        <v>150</v>
      </c>
      <c r="N617" s="947" t="s">
        <v>179</v>
      </c>
      <c r="O617" s="931" t="s">
        <v>180</v>
      </c>
      <c r="P617" s="948" t="s">
        <v>155</v>
      </c>
      <c r="Q617" s="931" t="s">
        <v>71</v>
      </c>
      <c r="R617" s="906" t="s">
        <v>418</v>
      </c>
      <c r="S617" s="906" t="s">
        <v>837</v>
      </c>
      <c r="T617" s="946"/>
      <c r="U617" s="946">
        <v>220</v>
      </c>
      <c r="V617" s="946"/>
      <c r="W617" s="946"/>
      <c r="X617" s="946"/>
      <c r="Y617" s="949"/>
      <c r="Z617" s="954"/>
      <c r="AA617" s="931">
        <v>4300</v>
      </c>
      <c r="AB617" s="1313">
        <f t="shared" si="125"/>
        <v>4.3</v>
      </c>
      <c r="AC617" s="953"/>
      <c r="AD617" s="946"/>
      <c r="AE617" s="946"/>
      <c r="AF617" s="946"/>
      <c r="AG617" s="946"/>
      <c r="AH617" s="955"/>
      <c r="AI617" s="1271">
        <f>+VLOOKUP(C617,Itemizado_Piping!$C:$K,9,FALSE)</f>
        <v>3.7229999999999999</v>
      </c>
      <c r="AJ617" s="1149">
        <v>0</v>
      </c>
      <c r="AK617" s="1150">
        <v>0</v>
      </c>
      <c r="AL617" s="1149">
        <f t="shared" si="110"/>
        <v>0</v>
      </c>
      <c r="AM617" s="1135">
        <f t="shared" si="111"/>
        <v>0</v>
      </c>
      <c r="AN617" s="1328">
        <f t="shared" si="112"/>
        <v>0</v>
      </c>
      <c r="AO617" s="1127">
        <f t="shared" si="126"/>
        <v>0</v>
      </c>
      <c r="AP617" s="1318">
        <f t="shared" si="113"/>
        <v>0</v>
      </c>
      <c r="AQ617" s="1319"/>
      <c r="AR617" s="1139">
        <f t="shared" si="114"/>
        <v>0</v>
      </c>
      <c r="AS617" s="1325">
        <f t="shared" si="115"/>
        <v>0</v>
      </c>
      <c r="AT617" s="1325">
        <f t="shared" si="116"/>
        <v>0</v>
      </c>
      <c r="AU617" s="1325">
        <f t="shared" si="117"/>
        <v>0</v>
      </c>
      <c r="AV617" s="1141">
        <f t="shared" si="118"/>
        <v>0</v>
      </c>
      <c r="AW617" s="1329">
        <v>0</v>
      </c>
      <c r="AX617" s="1141">
        <v>0</v>
      </c>
      <c r="AY617" s="1149">
        <f t="shared" si="119"/>
        <v>0</v>
      </c>
      <c r="AZ617" s="1141">
        <f t="shared" si="120"/>
        <v>0</v>
      </c>
      <c r="BA617" s="1149">
        <f t="shared" si="121"/>
        <v>0</v>
      </c>
      <c r="BB617" s="1141">
        <f t="shared" si="122"/>
        <v>0</v>
      </c>
    </row>
    <row r="618" spans="2:54" ht="14.65" customHeight="1">
      <c r="B618" s="911">
        <v>610</v>
      </c>
      <c r="C618" s="913" t="s">
        <v>3024</v>
      </c>
      <c r="D618" s="931" t="s">
        <v>150</v>
      </c>
      <c r="E618" s="928" t="s">
        <v>7</v>
      </c>
      <c r="F618" s="946" t="s">
        <v>183</v>
      </c>
      <c r="G618" s="946"/>
      <c r="H618" s="946"/>
      <c r="I618" s="946" t="s">
        <v>838</v>
      </c>
      <c r="J618" s="931">
        <v>1430</v>
      </c>
      <c r="K618" s="931"/>
      <c r="L618" s="931" t="s">
        <v>206</v>
      </c>
      <c r="M618" s="931">
        <v>150</v>
      </c>
      <c r="N618" s="947" t="s">
        <v>179</v>
      </c>
      <c r="O618" s="931" t="s">
        <v>180</v>
      </c>
      <c r="P618" s="948" t="s">
        <v>155</v>
      </c>
      <c r="Q618" s="931" t="s">
        <v>71</v>
      </c>
      <c r="R618" s="906" t="s">
        <v>418</v>
      </c>
      <c r="S618" s="906" t="s">
        <v>839</v>
      </c>
      <c r="T618" s="946"/>
      <c r="U618" s="946">
        <v>220</v>
      </c>
      <c r="V618" s="946"/>
      <c r="W618" s="946"/>
      <c r="X618" s="946"/>
      <c r="Y618" s="949"/>
      <c r="Z618" s="954"/>
      <c r="AA618" s="931">
        <v>4500</v>
      </c>
      <c r="AB618" s="1313">
        <f t="shared" si="125"/>
        <v>4.5</v>
      </c>
      <c r="AC618" s="953"/>
      <c r="AD618" s="946"/>
      <c r="AE618" s="946"/>
      <c r="AF618" s="946"/>
      <c r="AG618" s="946"/>
      <c r="AH618" s="955"/>
      <c r="AI618" s="1271">
        <f>+VLOOKUP(C618,Itemizado_Piping!$C:$K,9,FALSE)</f>
        <v>3.7229999999999999</v>
      </c>
      <c r="AJ618" s="1149">
        <v>0</v>
      </c>
      <c r="AK618" s="1150">
        <v>0</v>
      </c>
      <c r="AL618" s="1149">
        <f t="shared" si="110"/>
        <v>0</v>
      </c>
      <c r="AM618" s="1135">
        <f t="shared" si="111"/>
        <v>0</v>
      </c>
      <c r="AN618" s="1328">
        <f t="shared" si="112"/>
        <v>0</v>
      </c>
      <c r="AO618" s="1127">
        <f t="shared" si="126"/>
        <v>0</v>
      </c>
      <c r="AP618" s="1318">
        <f t="shared" si="113"/>
        <v>0</v>
      </c>
      <c r="AQ618" s="1319"/>
      <c r="AR618" s="1139">
        <f t="shared" si="114"/>
        <v>0</v>
      </c>
      <c r="AS618" s="1325">
        <f t="shared" si="115"/>
        <v>0</v>
      </c>
      <c r="AT618" s="1325">
        <f t="shared" si="116"/>
        <v>0</v>
      </c>
      <c r="AU618" s="1325">
        <f t="shared" si="117"/>
        <v>0</v>
      </c>
      <c r="AV618" s="1141">
        <f t="shared" si="118"/>
        <v>0</v>
      </c>
      <c r="AW618" s="1329">
        <v>0</v>
      </c>
      <c r="AX618" s="1141">
        <v>0</v>
      </c>
      <c r="AY618" s="1149">
        <f t="shared" si="119"/>
        <v>0</v>
      </c>
      <c r="AZ618" s="1141">
        <f t="shared" si="120"/>
        <v>0</v>
      </c>
      <c r="BA618" s="1149">
        <f t="shared" si="121"/>
        <v>0</v>
      </c>
      <c r="BB618" s="1141">
        <f t="shared" si="122"/>
        <v>0</v>
      </c>
    </row>
    <row r="619" spans="2:54" ht="14.65" customHeight="1">
      <c r="B619" s="911">
        <v>611</v>
      </c>
      <c r="C619" s="913" t="s">
        <v>3024</v>
      </c>
      <c r="D619" s="931" t="s">
        <v>150</v>
      </c>
      <c r="E619" s="928" t="s">
        <v>7</v>
      </c>
      <c r="F619" s="946" t="s">
        <v>183</v>
      </c>
      <c r="G619" s="946"/>
      <c r="H619" s="946"/>
      <c r="I619" s="946" t="s">
        <v>840</v>
      </c>
      <c r="J619" s="931">
        <v>1431</v>
      </c>
      <c r="K619" s="931"/>
      <c r="L619" s="931" t="s">
        <v>206</v>
      </c>
      <c r="M619" s="931">
        <v>150</v>
      </c>
      <c r="N619" s="947" t="s">
        <v>179</v>
      </c>
      <c r="O619" s="931" t="s">
        <v>180</v>
      </c>
      <c r="P619" s="948" t="s">
        <v>155</v>
      </c>
      <c r="Q619" s="931" t="s">
        <v>71</v>
      </c>
      <c r="R619" s="906" t="s">
        <v>418</v>
      </c>
      <c r="S619" s="906" t="s">
        <v>841</v>
      </c>
      <c r="T619" s="946"/>
      <c r="U619" s="946">
        <v>220</v>
      </c>
      <c r="V619" s="946"/>
      <c r="W619" s="946"/>
      <c r="X619" s="946"/>
      <c r="Y619" s="949"/>
      <c r="Z619" s="954"/>
      <c r="AA619" s="931">
        <v>4200</v>
      </c>
      <c r="AB619" s="1313">
        <f t="shared" si="125"/>
        <v>4.2</v>
      </c>
      <c r="AC619" s="953"/>
      <c r="AD619" s="946"/>
      <c r="AE619" s="946"/>
      <c r="AF619" s="946"/>
      <c r="AG619" s="946"/>
      <c r="AH619" s="955"/>
      <c r="AI619" s="1271">
        <f>+VLOOKUP(C619,Itemizado_Piping!$C:$K,9,FALSE)</f>
        <v>3.7229999999999999</v>
      </c>
      <c r="AJ619" s="1149">
        <v>0</v>
      </c>
      <c r="AK619" s="1150">
        <v>0</v>
      </c>
      <c r="AL619" s="1149">
        <f t="shared" si="110"/>
        <v>0</v>
      </c>
      <c r="AM619" s="1135">
        <f t="shared" si="111"/>
        <v>0</v>
      </c>
      <c r="AN619" s="1328">
        <f t="shared" si="112"/>
        <v>0</v>
      </c>
      <c r="AO619" s="1127">
        <f t="shared" si="126"/>
        <v>0</v>
      </c>
      <c r="AP619" s="1318">
        <f t="shared" si="113"/>
        <v>0</v>
      </c>
      <c r="AQ619" s="1319"/>
      <c r="AR619" s="1139">
        <f t="shared" si="114"/>
        <v>0</v>
      </c>
      <c r="AS619" s="1325">
        <f t="shared" si="115"/>
        <v>0</v>
      </c>
      <c r="AT619" s="1325">
        <f t="shared" si="116"/>
        <v>0</v>
      </c>
      <c r="AU619" s="1325">
        <f t="shared" si="117"/>
        <v>0</v>
      </c>
      <c r="AV619" s="1141">
        <f t="shared" si="118"/>
        <v>0</v>
      </c>
      <c r="AW619" s="1329">
        <v>0</v>
      </c>
      <c r="AX619" s="1141">
        <v>0</v>
      </c>
      <c r="AY619" s="1149">
        <f t="shared" si="119"/>
        <v>0</v>
      </c>
      <c r="AZ619" s="1141">
        <f t="shared" si="120"/>
        <v>0</v>
      </c>
      <c r="BA619" s="1149">
        <f t="shared" si="121"/>
        <v>0</v>
      </c>
      <c r="BB619" s="1141">
        <f t="shared" si="122"/>
        <v>0</v>
      </c>
    </row>
    <row r="620" spans="2:54" ht="14.65" customHeight="1">
      <c r="B620" s="911">
        <v>612</v>
      </c>
      <c r="C620" s="913" t="s">
        <v>3024</v>
      </c>
      <c r="D620" s="931" t="s">
        <v>150</v>
      </c>
      <c r="E620" s="928" t="s">
        <v>7</v>
      </c>
      <c r="F620" s="946" t="s">
        <v>183</v>
      </c>
      <c r="G620" s="946"/>
      <c r="H620" s="946"/>
      <c r="I620" s="946" t="s">
        <v>842</v>
      </c>
      <c r="J620" s="931">
        <v>1432</v>
      </c>
      <c r="K620" s="931"/>
      <c r="L620" s="931" t="s">
        <v>206</v>
      </c>
      <c r="M620" s="931">
        <v>150</v>
      </c>
      <c r="N620" s="947" t="s">
        <v>179</v>
      </c>
      <c r="O620" s="931" t="s">
        <v>180</v>
      </c>
      <c r="P620" s="948" t="s">
        <v>155</v>
      </c>
      <c r="Q620" s="931" t="s">
        <v>71</v>
      </c>
      <c r="R620" s="906" t="s">
        <v>418</v>
      </c>
      <c r="S620" s="906" t="s">
        <v>843</v>
      </c>
      <c r="T620" s="946"/>
      <c r="U620" s="946">
        <v>220</v>
      </c>
      <c r="V620" s="946"/>
      <c r="W620" s="946"/>
      <c r="X620" s="946"/>
      <c r="Y620" s="949"/>
      <c r="Z620" s="954"/>
      <c r="AA620" s="931">
        <v>4200</v>
      </c>
      <c r="AB620" s="1313">
        <f t="shared" si="125"/>
        <v>4.2</v>
      </c>
      <c r="AC620" s="953"/>
      <c r="AD620" s="946"/>
      <c r="AE620" s="946"/>
      <c r="AF620" s="946"/>
      <c r="AG620" s="946"/>
      <c r="AH620" s="955"/>
      <c r="AI620" s="1271">
        <f>+VLOOKUP(C620,Itemizado_Piping!$C:$K,9,FALSE)</f>
        <v>3.7229999999999999</v>
      </c>
      <c r="AJ620" s="1149">
        <v>0</v>
      </c>
      <c r="AK620" s="1150">
        <v>0</v>
      </c>
      <c r="AL620" s="1149">
        <f t="shared" si="110"/>
        <v>0</v>
      </c>
      <c r="AM620" s="1135">
        <f t="shared" si="111"/>
        <v>0</v>
      </c>
      <c r="AN620" s="1328">
        <f t="shared" si="112"/>
        <v>0</v>
      </c>
      <c r="AO620" s="1127">
        <f t="shared" si="126"/>
        <v>0</v>
      </c>
      <c r="AP620" s="1318">
        <f t="shared" si="113"/>
        <v>0</v>
      </c>
      <c r="AQ620" s="1319"/>
      <c r="AR620" s="1139">
        <f t="shared" si="114"/>
        <v>0</v>
      </c>
      <c r="AS620" s="1325">
        <f t="shared" si="115"/>
        <v>0</v>
      </c>
      <c r="AT620" s="1325">
        <f t="shared" si="116"/>
        <v>0</v>
      </c>
      <c r="AU620" s="1325">
        <f t="shared" si="117"/>
        <v>0</v>
      </c>
      <c r="AV620" s="1141">
        <f t="shared" si="118"/>
        <v>0</v>
      </c>
      <c r="AW620" s="1329">
        <v>0</v>
      </c>
      <c r="AX620" s="1141">
        <v>0</v>
      </c>
      <c r="AY620" s="1149">
        <f t="shared" si="119"/>
        <v>0</v>
      </c>
      <c r="AZ620" s="1141">
        <f t="shared" si="120"/>
        <v>0</v>
      </c>
      <c r="BA620" s="1149">
        <f t="shared" si="121"/>
        <v>0</v>
      </c>
      <c r="BB620" s="1141">
        <f t="shared" si="122"/>
        <v>0</v>
      </c>
    </row>
    <row r="621" spans="2:54" ht="14.65" customHeight="1">
      <c r="B621" s="911">
        <v>613</v>
      </c>
      <c r="C621" s="913" t="s">
        <v>3024</v>
      </c>
      <c r="D621" s="931" t="s">
        <v>150</v>
      </c>
      <c r="E621" s="928" t="s">
        <v>7</v>
      </c>
      <c r="F621" s="946" t="s">
        <v>403</v>
      </c>
      <c r="G621" s="946"/>
      <c r="H621" s="946"/>
      <c r="I621" s="946" t="s">
        <v>844</v>
      </c>
      <c r="J621" s="931">
        <v>1433</v>
      </c>
      <c r="K621" s="931"/>
      <c r="L621" s="931" t="s">
        <v>206</v>
      </c>
      <c r="M621" s="931">
        <v>150</v>
      </c>
      <c r="N621" s="947" t="s">
        <v>179</v>
      </c>
      <c r="O621" s="931" t="s">
        <v>180</v>
      </c>
      <c r="P621" s="948" t="s">
        <v>155</v>
      </c>
      <c r="Q621" s="931" t="s">
        <v>71</v>
      </c>
      <c r="R621" s="906" t="s">
        <v>418</v>
      </c>
      <c r="S621" s="906" t="s">
        <v>845</v>
      </c>
      <c r="T621" s="946"/>
      <c r="U621" s="946">
        <v>220</v>
      </c>
      <c r="V621" s="946"/>
      <c r="W621" s="946"/>
      <c r="X621" s="946"/>
      <c r="Y621" s="949"/>
      <c r="Z621" s="954"/>
      <c r="AA621" s="931">
        <v>7800</v>
      </c>
      <c r="AB621" s="1313">
        <f t="shared" si="125"/>
        <v>7.8</v>
      </c>
      <c r="AC621" s="953"/>
      <c r="AD621" s="946"/>
      <c r="AE621" s="946"/>
      <c r="AF621" s="946"/>
      <c r="AG621" s="946"/>
      <c r="AH621" s="955"/>
      <c r="AI621" s="1271">
        <f>+VLOOKUP(C621,Itemizado_Piping!$C:$K,9,FALSE)</f>
        <v>3.7229999999999999</v>
      </c>
      <c r="AJ621" s="1149">
        <v>0</v>
      </c>
      <c r="AK621" s="1150">
        <v>0</v>
      </c>
      <c r="AL621" s="1149">
        <f t="shared" si="110"/>
        <v>0</v>
      </c>
      <c r="AM621" s="1135">
        <f t="shared" si="111"/>
        <v>0</v>
      </c>
      <c r="AN621" s="1328">
        <f t="shared" si="112"/>
        <v>0</v>
      </c>
      <c r="AO621" s="1127">
        <f t="shared" si="126"/>
        <v>0</v>
      </c>
      <c r="AP621" s="1318">
        <f t="shared" si="113"/>
        <v>0</v>
      </c>
      <c r="AQ621" s="1319"/>
      <c r="AR621" s="1139">
        <f t="shared" si="114"/>
        <v>0</v>
      </c>
      <c r="AS621" s="1325">
        <f t="shared" si="115"/>
        <v>0</v>
      </c>
      <c r="AT621" s="1325">
        <f t="shared" si="116"/>
        <v>0</v>
      </c>
      <c r="AU621" s="1325">
        <f t="shared" si="117"/>
        <v>0</v>
      </c>
      <c r="AV621" s="1141">
        <f t="shared" si="118"/>
        <v>0</v>
      </c>
      <c r="AW621" s="1329">
        <v>0</v>
      </c>
      <c r="AX621" s="1141">
        <v>0</v>
      </c>
      <c r="AY621" s="1149">
        <f t="shared" si="119"/>
        <v>0</v>
      </c>
      <c r="AZ621" s="1141">
        <f t="shared" si="120"/>
        <v>0</v>
      </c>
      <c r="BA621" s="1149">
        <f t="shared" si="121"/>
        <v>0</v>
      </c>
      <c r="BB621" s="1141">
        <f t="shared" si="122"/>
        <v>0</v>
      </c>
    </row>
    <row r="622" spans="2:54" ht="14.65" customHeight="1">
      <c r="B622" s="911">
        <v>614</v>
      </c>
      <c r="C622" s="913" t="s">
        <v>3024</v>
      </c>
      <c r="D622" s="931" t="s">
        <v>150</v>
      </c>
      <c r="E622" s="928" t="s">
        <v>7</v>
      </c>
      <c r="F622" s="946" t="s">
        <v>403</v>
      </c>
      <c r="G622" s="946"/>
      <c r="H622" s="946"/>
      <c r="I622" s="946" t="s">
        <v>846</v>
      </c>
      <c r="J622" s="931">
        <v>1434</v>
      </c>
      <c r="K622" s="931"/>
      <c r="L622" s="931" t="s">
        <v>206</v>
      </c>
      <c r="M622" s="931">
        <v>150</v>
      </c>
      <c r="N622" s="947" t="s">
        <v>179</v>
      </c>
      <c r="O622" s="931" t="s">
        <v>180</v>
      </c>
      <c r="P622" s="948" t="s">
        <v>155</v>
      </c>
      <c r="Q622" s="931" t="s">
        <v>71</v>
      </c>
      <c r="R622" s="906" t="s">
        <v>418</v>
      </c>
      <c r="S622" s="906" t="s">
        <v>847</v>
      </c>
      <c r="T622" s="946"/>
      <c r="U622" s="946">
        <v>220</v>
      </c>
      <c r="V622" s="946"/>
      <c r="W622" s="946"/>
      <c r="X622" s="946"/>
      <c r="Y622" s="949"/>
      <c r="Z622" s="954"/>
      <c r="AA622" s="931">
        <v>7800</v>
      </c>
      <c r="AB622" s="1313">
        <f t="shared" si="125"/>
        <v>7.8</v>
      </c>
      <c r="AC622" s="953"/>
      <c r="AD622" s="946"/>
      <c r="AE622" s="946"/>
      <c r="AF622" s="946"/>
      <c r="AG622" s="946"/>
      <c r="AH622" s="955"/>
      <c r="AI622" s="1271">
        <f>+VLOOKUP(C622,Itemizado_Piping!$C:$K,9,FALSE)</f>
        <v>3.7229999999999999</v>
      </c>
      <c r="AJ622" s="1149">
        <v>0</v>
      </c>
      <c r="AK622" s="1150">
        <v>0</v>
      </c>
      <c r="AL622" s="1149">
        <f t="shared" si="110"/>
        <v>0</v>
      </c>
      <c r="AM622" s="1135">
        <f t="shared" si="111"/>
        <v>0</v>
      </c>
      <c r="AN622" s="1328">
        <f t="shared" si="112"/>
        <v>0</v>
      </c>
      <c r="AO622" s="1127">
        <f t="shared" si="126"/>
        <v>0</v>
      </c>
      <c r="AP622" s="1318">
        <f t="shared" si="113"/>
        <v>0</v>
      </c>
      <c r="AQ622" s="1319"/>
      <c r="AR622" s="1139">
        <f t="shared" si="114"/>
        <v>0</v>
      </c>
      <c r="AS622" s="1325">
        <f t="shared" si="115"/>
        <v>0</v>
      </c>
      <c r="AT622" s="1325">
        <f t="shared" si="116"/>
        <v>0</v>
      </c>
      <c r="AU622" s="1325">
        <f t="shared" si="117"/>
        <v>0</v>
      </c>
      <c r="AV622" s="1141">
        <f t="shared" si="118"/>
        <v>0</v>
      </c>
      <c r="AW622" s="1329">
        <v>0</v>
      </c>
      <c r="AX622" s="1141">
        <v>0</v>
      </c>
      <c r="AY622" s="1149">
        <f t="shared" si="119"/>
        <v>0</v>
      </c>
      <c r="AZ622" s="1141">
        <f t="shared" si="120"/>
        <v>0</v>
      </c>
      <c r="BA622" s="1149">
        <f t="shared" si="121"/>
        <v>0</v>
      </c>
      <c r="BB622" s="1141">
        <f t="shared" si="122"/>
        <v>0</v>
      </c>
    </row>
    <row r="623" spans="2:54" ht="14.65" customHeight="1">
      <c r="B623" s="911">
        <v>615</v>
      </c>
      <c r="C623" s="913" t="s">
        <v>3024</v>
      </c>
      <c r="D623" s="931" t="s">
        <v>150</v>
      </c>
      <c r="E623" s="928" t="s">
        <v>7</v>
      </c>
      <c r="F623" s="946" t="s">
        <v>403</v>
      </c>
      <c r="G623" s="946"/>
      <c r="H623" s="946"/>
      <c r="I623" s="946" t="s">
        <v>848</v>
      </c>
      <c r="J623" s="931">
        <v>1435</v>
      </c>
      <c r="K623" s="931"/>
      <c r="L623" s="931" t="s">
        <v>206</v>
      </c>
      <c r="M623" s="931">
        <v>150</v>
      </c>
      <c r="N623" s="947" t="s">
        <v>179</v>
      </c>
      <c r="O623" s="931" t="s">
        <v>180</v>
      </c>
      <c r="P623" s="948" t="s">
        <v>155</v>
      </c>
      <c r="Q623" s="931" t="s">
        <v>71</v>
      </c>
      <c r="R623" s="906" t="s">
        <v>418</v>
      </c>
      <c r="S623" s="906" t="s">
        <v>849</v>
      </c>
      <c r="T623" s="946"/>
      <c r="U623" s="946">
        <v>220</v>
      </c>
      <c r="V623" s="946"/>
      <c r="W623" s="946"/>
      <c r="X623" s="946"/>
      <c r="Y623" s="949"/>
      <c r="Z623" s="954"/>
      <c r="AA623" s="931">
        <v>4200</v>
      </c>
      <c r="AB623" s="1313">
        <f t="shared" si="125"/>
        <v>4.2</v>
      </c>
      <c r="AC623" s="953"/>
      <c r="AD623" s="946"/>
      <c r="AE623" s="946"/>
      <c r="AF623" s="946"/>
      <c r="AG623" s="946"/>
      <c r="AH623" s="955"/>
      <c r="AI623" s="1271">
        <f>+VLOOKUP(C623,Itemizado_Piping!$C:$K,9,FALSE)</f>
        <v>3.7229999999999999</v>
      </c>
      <c r="AJ623" s="1149">
        <v>0</v>
      </c>
      <c r="AK623" s="1150">
        <v>0</v>
      </c>
      <c r="AL623" s="1149">
        <f t="shared" si="110"/>
        <v>0</v>
      </c>
      <c r="AM623" s="1135">
        <f t="shared" si="111"/>
        <v>0</v>
      </c>
      <c r="AN623" s="1328">
        <f t="shared" si="112"/>
        <v>0</v>
      </c>
      <c r="AO623" s="1127">
        <f t="shared" si="126"/>
        <v>0</v>
      </c>
      <c r="AP623" s="1318">
        <f t="shared" si="113"/>
        <v>0</v>
      </c>
      <c r="AQ623" s="1319"/>
      <c r="AR623" s="1139">
        <f t="shared" si="114"/>
        <v>0</v>
      </c>
      <c r="AS623" s="1325">
        <f t="shared" si="115"/>
        <v>0</v>
      </c>
      <c r="AT623" s="1325">
        <f t="shared" si="116"/>
        <v>0</v>
      </c>
      <c r="AU623" s="1325">
        <f t="shared" si="117"/>
        <v>0</v>
      </c>
      <c r="AV623" s="1141">
        <f t="shared" si="118"/>
        <v>0</v>
      </c>
      <c r="AW623" s="1329">
        <v>0</v>
      </c>
      <c r="AX623" s="1141">
        <v>0</v>
      </c>
      <c r="AY623" s="1149">
        <f t="shared" si="119"/>
        <v>0</v>
      </c>
      <c r="AZ623" s="1141">
        <f t="shared" si="120"/>
        <v>0</v>
      </c>
      <c r="BA623" s="1149">
        <f t="shared" si="121"/>
        <v>0</v>
      </c>
      <c r="BB623" s="1141">
        <f t="shared" si="122"/>
        <v>0</v>
      </c>
    </row>
    <row r="624" spans="2:54" ht="14.65" customHeight="1">
      <c r="B624" s="911">
        <v>616</v>
      </c>
      <c r="C624" s="913" t="s">
        <v>3024</v>
      </c>
      <c r="D624" s="931" t="s">
        <v>150</v>
      </c>
      <c r="E624" s="928" t="s">
        <v>7</v>
      </c>
      <c r="F624" s="946" t="s">
        <v>403</v>
      </c>
      <c r="G624" s="946"/>
      <c r="H624" s="946"/>
      <c r="I624" s="946" t="s">
        <v>850</v>
      </c>
      <c r="J624" s="931">
        <v>1436</v>
      </c>
      <c r="K624" s="931"/>
      <c r="L624" s="931" t="s">
        <v>206</v>
      </c>
      <c r="M624" s="931">
        <v>150</v>
      </c>
      <c r="N624" s="947" t="s">
        <v>179</v>
      </c>
      <c r="O624" s="931" t="s">
        <v>180</v>
      </c>
      <c r="P624" s="948" t="s">
        <v>155</v>
      </c>
      <c r="Q624" s="931" t="s">
        <v>71</v>
      </c>
      <c r="R624" s="906" t="s">
        <v>418</v>
      </c>
      <c r="S624" s="906" t="s">
        <v>851</v>
      </c>
      <c r="T624" s="946"/>
      <c r="U624" s="946">
        <v>220</v>
      </c>
      <c r="V624" s="946"/>
      <c r="W624" s="946"/>
      <c r="X624" s="946"/>
      <c r="Y624" s="949"/>
      <c r="Z624" s="954"/>
      <c r="AA624" s="931">
        <v>4100</v>
      </c>
      <c r="AB624" s="1313">
        <f t="shared" si="125"/>
        <v>4.0999999999999996</v>
      </c>
      <c r="AC624" s="953">
        <v>3</v>
      </c>
      <c r="AD624" s="946">
        <v>3</v>
      </c>
      <c r="AE624" s="946">
        <v>3</v>
      </c>
      <c r="AF624" s="946"/>
      <c r="AG624" s="946">
        <v>3</v>
      </c>
      <c r="AH624" s="955"/>
      <c r="AI624" s="1271">
        <f>+VLOOKUP(C624,Itemizado_Piping!$C:$K,9,FALSE)</f>
        <v>3.7229999999999999</v>
      </c>
      <c r="AJ624" s="1149">
        <v>0.62195121951219523</v>
      </c>
      <c r="AK624" s="1150">
        <v>2.5500000000000003</v>
      </c>
      <c r="AL624" s="1149">
        <f t="shared" si="110"/>
        <v>0</v>
      </c>
      <c r="AM624" s="1135">
        <f t="shared" si="111"/>
        <v>0</v>
      </c>
      <c r="AN624" s="1328">
        <f t="shared" si="112"/>
        <v>0.62195121951219523</v>
      </c>
      <c r="AO624" s="1127">
        <f t="shared" si="126"/>
        <v>2.5500000000000003</v>
      </c>
      <c r="AP624" s="1318">
        <f t="shared" si="113"/>
        <v>0</v>
      </c>
      <c r="AQ624" s="1319"/>
      <c r="AR624" s="1139">
        <f t="shared" si="114"/>
        <v>3</v>
      </c>
      <c r="AS624" s="1325">
        <f t="shared" si="115"/>
        <v>3</v>
      </c>
      <c r="AT624" s="1325">
        <f t="shared" si="116"/>
        <v>3</v>
      </c>
      <c r="AU624" s="1325">
        <f t="shared" si="117"/>
        <v>3</v>
      </c>
      <c r="AV624" s="1141">
        <f t="shared" si="118"/>
        <v>0</v>
      </c>
      <c r="AW624" s="1329">
        <v>0.6585365853658538</v>
      </c>
      <c r="AX624" s="1141">
        <v>2.7</v>
      </c>
      <c r="AY624" s="1149">
        <f t="shared" si="119"/>
        <v>0</v>
      </c>
      <c r="AZ624" s="1141">
        <f t="shared" si="120"/>
        <v>0</v>
      </c>
      <c r="BA624" s="1149">
        <f t="shared" si="121"/>
        <v>0.6585365853658538</v>
      </c>
      <c r="BB624" s="1141">
        <f t="shared" si="122"/>
        <v>2.7</v>
      </c>
    </row>
    <row r="625" spans="2:54" ht="14.65" customHeight="1">
      <c r="B625" s="911">
        <v>617</v>
      </c>
      <c r="C625" s="913" t="s">
        <v>3024</v>
      </c>
      <c r="D625" s="931" t="s">
        <v>150</v>
      </c>
      <c r="E625" s="928" t="s">
        <v>7</v>
      </c>
      <c r="F625" s="946" t="s">
        <v>403</v>
      </c>
      <c r="G625" s="946"/>
      <c r="H625" s="946"/>
      <c r="I625" s="946" t="s">
        <v>852</v>
      </c>
      <c r="J625" s="931">
        <v>1437</v>
      </c>
      <c r="K625" s="931"/>
      <c r="L625" s="931" t="s">
        <v>206</v>
      </c>
      <c r="M625" s="931">
        <v>150</v>
      </c>
      <c r="N625" s="947" t="s">
        <v>179</v>
      </c>
      <c r="O625" s="931" t="s">
        <v>180</v>
      </c>
      <c r="P625" s="948" t="s">
        <v>155</v>
      </c>
      <c r="Q625" s="931" t="s">
        <v>71</v>
      </c>
      <c r="R625" s="906" t="s">
        <v>418</v>
      </c>
      <c r="S625" s="906" t="s">
        <v>853</v>
      </c>
      <c r="T625" s="946"/>
      <c r="U625" s="946">
        <v>220</v>
      </c>
      <c r="V625" s="946"/>
      <c r="W625" s="946"/>
      <c r="X625" s="946"/>
      <c r="Y625" s="949"/>
      <c r="Z625" s="954"/>
      <c r="AA625" s="931">
        <v>4100</v>
      </c>
      <c r="AB625" s="1313">
        <f t="shared" si="125"/>
        <v>4.0999999999999996</v>
      </c>
      <c r="AC625" s="953">
        <v>3</v>
      </c>
      <c r="AD625" s="946">
        <v>3</v>
      </c>
      <c r="AE625" s="946">
        <v>3</v>
      </c>
      <c r="AF625" s="946">
        <v>1.5</v>
      </c>
      <c r="AG625" s="946">
        <v>3</v>
      </c>
      <c r="AH625" s="955">
        <v>3</v>
      </c>
      <c r="AI625" s="1271">
        <f>+VLOOKUP(C625,Itemizado_Piping!$C:$K,9,FALSE)</f>
        <v>3.7229999999999999</v>
      </c>
      <c r="AJ625" s="1149">
        <v>0.71341463414634143</v>
      </c>
      <c r="AK625" s="1150">
        <v>2.9249999999999998</v>
      </c>
      <c r="AL625" s="1149">
        <f t="shared" si="110"/>
        <v>0</v>
      </c>
      <c r="AM625" s="1135">
        <f t="shared" si="111"/>
        <v>0</v>
      </c>
      <c r="AN625" s="1328">
        <f t="shared" si="112"/>
        <v>0.71341463414634143</v>
      </c>
      <c r="AO625" s="1127">
        <f t="shared" si="126"/>
        <v>2.9249999999999998</v>
      </c>
      <c r="AP625" s="1318">
        <f t="shared" si="113"/>
        <v>0</v>
      </c>
      <c r="AQ625" s="1319"/>
      <c r="AR625" s="1139">
        <f t="shared" si="114"/>
        <v>3</v>
      </c>
      <c r="AS625" s="1325">
        <f t="shared" si="115"/>
        <v>3</v>
      </c>
      <c r="AT625" s="1325">
        <f t="shared" si="116"/>
        <v>3</v>
      </c>
      <c r="AU625" s="1325">
        <f t="shared" si="117"/>
        <v>3</v>
      </c>
      <c r="AV625" s="1141">
        <f t="shared" si="118"/>
        <v>3</v>
      </c>
      <c r="AW625" s="1329">
        <v>0.6585365853658538</v>
      </c>
      <c r="AX625" s="1141">
        <v>2.7</v>
      </c>
      <c r="AY625" s="1149">
        <f t="shared" si="119"/>
        <v>7.3170731707317027E-2</v>
      </c>
      <c r="AZ625" s="1141">
        <f t="shared" si="120"/>
        <v>0.29999999999999982</v>
      </c>
      <c r="BA625" s="1149">
        <f t="shared" si="121"/>
        <v>0.73170731707317083</v>
      </c>
      <c r="BB625" s="1141">
        <f t="shared" si="122"/>
        <v>3</v>
      </c>
    </row>
    <row r="626" spans="2:54" ht="14.65" customHeight="1">
      <c r="B626" s="911">
        <v>618</v>
      </c>
      <c r="C626" s="913" t="s">
        <v>3024</v>
      </c>
      <c r="D626" s="931" t="s">
        <v>150</v>
      </c>
      <c r="E626" s="928" t="s">
        <v>7</v>
      </c>
      <c r="F626" s="946" t="s">
        <v>403</v>
      </c>
      <c r="G626" s="946"/>
      <c r="H626" s="946"/>
      <c r="I626" s="946" t="s">
        <v>854</v>
      </c>
      <c r="J626" s="931">
        <v>1438</v>
      </c>
      <c r="K626" s="931"/>
      <c r="L626" s="931" t="s">
        <v>206</v>
      </c>
      <c r="M626" s="931">
        <v>150</v>
      </c>
      <c r="N626" s="947" t="s">
        <v>179</v>
      </c>
      <c r="O626" s="931" t="s">
        <v>180</v>
      </c>
      <c r="P626" s="948" t="s">
        <v>155</v>
      </c>
      <c r="Q626" s="931" t="s">
        <v>71</v>
      </c>
      <c r="R626" s="906" t="s">
        <v>418</v>
      </c>
      <c r="S626" s="906" t="s">
        <v>855</v>
      </c>
      <c r="T626" s="946"/>
      <c r="U626" s="946">
        <v>220</v>
      </c>
      <c r="V626" s="946"/>
      <c r="W626" s="946"/>
      <c r="X626" s="946"/>
      <c r="Y626" s="949"/>
      <c r="Z626" s="954"/>
      <c r="AA626" s="931">
        <v>4200</v>
      </c>
      <c r="AB626" s="1313">
        <f t="shared" si="125"/>
        <v>4.2</v>
      </c>
      <c r="AC626" s="953">
        <v>3</v>
      </c>
      <c r="AD626" s="946">
        <v>3</v>
      </c>
      <c r="AE626" s="946">
        <v>3</v>
      </c>
      <c r="AF626" s="946">
        <v>1.5</v>
      </c>
      <c r="AG626" s="946">
        <v>3</v>
      </c>
      <c r="AH626" s="955">
        <v>3</v>
      </c>
      <c r="AI626" s="1271">
        <f>+VLOOKUP(C626,Itemizado_Piping!$C:$K,9,FALSE)</f>
        <v>3.7229999999999999</v>
      </c>
      <c r="AJ626" s="1149">
        <v>0.6964285714285714</v>
      </c>
      <c r="AK626" s="1150">
        <v>2.9249999999999998</v>
      </c>
      <c r="AL626" s="1149">
        <f t="shared" si="110"/>
        <v>0</v>
      </c>
      <c r="AM626" s="1135">
        <f t="shared" si="111"/>
        <v>0</v>
      </c>
      <c r="AN626" s="1328">
        <f t="shared" si="112"/>
        <v>0.6964285714285714</v>
      </c>
      <c r="AO626" s="1127">
        <f t="shared" si="126"/>
        <v>2.9249999999999998</v>
      </c>
      <c r="AP626" s="1318">
        <f t="shared" si="113"/>
        <v>0</v>
      </c>
      <c r="AQ626" s="1319"/>
      <c r="AR626" s="1139">
        <f t="shared" si="114"/>
        <v>3</v>
      </c>
      <c r="AS626" s="1325">
        <f t="shared" si="115"/>
        <v>3</v>
      </c>
      <c r="AT626" s="1325">
        <f t="shared" si="116"/>
        <v>3</v>
      </c>
      <c r="AU626" s="1325">
        <f t="shared" si="117"/>
        <v>3</v>
      </c>
      <c r="AV626" s="1141">
        <f t="shared" si="118"/>
        <v>3</v>
      </c>
      <c r="AW626" s="1329">
        <v>0.6428571428571429</v>
      </c>
      <c r="AX626" s="1141">
        <v>2.7</v>
      </c>
      <c r="AY626" s="1149">
        <f t="shared" si="119"/>
        <v>7.1428571428571397E-2</v>
      </c>
      <c r="AZ626" s="1141">
        <f t="shared" si="120"/>
        <v>0.29999999999999982</v>
      </c>
      <c r="BA626" s="1149">
        <f t="shared" si="121"/>
        <v>0.7142857142857143</v>
      </c>
      <c r="BB626" s="1141">
        <f t="shared" si="122"/>
        <v>3</v>
      </c>
    </row>
    <row r="627" spans="2:54" ht="14.65" customHeight="1">
      <c r="B627" s="911">
        <v>619</v>
      </c>
      <c r="C627" s="913" t="s">
        <v>3024</v>
      </c>
      <c r="D627" s="931" t="s">
        <v>150</v>
      </c>
      <c r="E627" s="928" t="s">
        <v>7</v>
      </c>
      <c r="F627" s="946" t="s">
        <v>403</v>
      </c>
      <c r="G627" s="946"/>
      <c r="H627" s="946"/>
      <c r="I627" s="946" t="s">
        <v>856</v>
      </c>
      <c r="J627" s="931">
        <v>1439</v>
      </c>
      <c r="K627" s="931"/>
      <c r="L627" s="931" t="s">
        <v>206</v>
      </c>
      <c r="M627" s="931">
        <v>150</v>
      </c>
      <c r="N627" s="947" t="s">
        <v>179</v>
      </c>
      <c r="O627" s="931" t="s">
        <v>180</v>
      </c>
      <c r="P627" s="948" t="s">
        <v>155</v>
      </c>
      <c r="Q627" s="931" t="s">
        <v>71</v>
      </c>
      <c r="R627" s="906" t="s">
        <v>418</v>
      </c>
      <c r="S627" s="906" t="s">
        <v>857</v>
      </c>
      <c r="T627" s="946"/>
      <c r="U627" s="946">
        <v>220</v>
      </c>
      <c r="V627" s="946"/>
      <c r="W627" s="946"/>
      <c r="X627" s="946"/>
      <c r="Y627" s="949"/>
      <c r="Z627" s="954"/>
      <c r="AA627" s="931">
        <v>4200</v>
      </c>
      <c r="AB627" s="1313">
        <f t="shared" si="125"/>
        <v>4.2</v>
      </c>
      <c r="AC627" s="953">
        <v>3</v>
      </c>
      <c r="AD627" s="946">
        <v>3</v>
      </c>
      <c r="AE627" s="946">
        <v>3</v>
      </c>
      <c r="AF627" s="946">
        <v>1.5</v>
      </c>
      <c r="AG627" s="946">
        <v>3</v>
      </c>
      <c r="AH627" s="955">
        <v>3</v>
      </c>
      <c r="AI627" s="1271">
        <f>+VLOOKUP(C627,Itemizado_Piping!$C:$K,9,FALSE)</f>
        <v>3.7229999999999999</v>
      </c>
      <c r="AJ627" s="1149">
        <v>0.6964285714285714</v>
      </c>
      <c r="AK627" s="1150">
        <v>2.9249999999999998</v>
      </c>
      <c r="AL627" s="1149">
        <f t="shared" si="110"/>
        <v>0</v>
      </c>
      <c r="AM627" s="1135">
        <f t="shared" si="111"/>
        <v>0</v>
      </c>
      <c r="AN627" s="1328">
        <f t="shared" si="112"/>
        <v>0.6964285714285714</v>
      </c>
      <c r="AO627" s="1127">
        <f t="shared" si="126"/>
        <v>2.9249999999999998</v>
      </c>
      <c r="AP627" s="1318">
        <f t="shared" si="113"/>
        <v>0</v>
      </c>
      <c r="AQ627" s="1319"/>
      <c r="AR627" s="1139">
        <f t="shared" si="114"/>
        <v>3</v>
      </c>
      <c r="AS627" s="1325">
        <f t="shared" si="115"/>
        <v>3</v>
      </c>
      <c r="AT627" s="1325">
        <f t="shared" si="116"/>
        <v>3</v>
      </c>
      <c r="AU627" s="1325">
        <f t="shared" si="117"/>
        <v>3</v>
      </c>
      <c r="AV627" s="1141">
        <f t="shared" si="118"/>
        <v>3</v>
      </c>
      <c r="AW627" s="1329">
        <v>0.6428571428571429</v>
      </c>
      <c r="AX627" s="1141">
        <v>2.7</v>
      </c>
      <c r="AY627" s="1149">
        <f t="shared" si="119"/>
        <v>7.1428571428571397E-2</v>
      </c>
      <c r="AZ627" s="1141">
        <f t="shared" si="120"/>
        <v>0.29999999999999982</v>
      </c>
      <c r="BA627" s="1149">
        <f t="shared" si="121"/>
        <v>0.7142857142857143</v>
      </c>
      <c r="BB627" s="1141">
        <f t="shared" si="122"/>
        <v>3</v>
      </c>
    </row>
    <row r="628" spans="2:54" ht="14.65" customHeight="1">
      <c r="B628" s="911">
        <v>620</v>
      </c>
      <c r="C628" s="913" t="s">
        <v>3024</v>
      </c>
      <c r="D628" s="931" t="s">
        <v>150</v>
      </c>
      <c r="E628" s="928" t="s">
        <v>7</v>
      </c>
      <c r="F628" s="946" t="s">
        <v>403</v>
      </c>
      <c r="G628" s="946"/>
      <c r="H628" s="946"/>
      <c r="I628" s="946" t="s">
        <v>858</v>
      </c>
      <c r="J628" s="931">
        <v>1440</v>
      </c>
      <c r="K628" s="931"/>
      <c r="L628" s="931" t="s">
        <v>206</v>
      </c>
      <c r="M628" s="931">
        <v>150</v>
      </c>
      <c r="N628" s="947" t="s">
        <v>179</v>
      </c>
      <c r="O628" s="931" t="s">
        <v>180</v>
      </c>
      <c r="P628" s="948" t="s">
        <v>155</v>
      </c>
      <c r="Q628" s="931" t="s">
        <v>71</v>
      </c>
      <c r="R628" s="906" t="s">
        <v>418</v>
      </c>
      <c r="S628" s="906" t="s">
        <v>859</v>
      </c>
      <c r="T628" s="946"/>
      <c r="U628" s="946">
        <v>220</v>
      </c>
      <c r="V628" s="946"/>
      <c r="W628" s="946"/>
      <c r="X628" s="946"/>
      <c r="Y628" s="949"/>
      <c r="Z628" s="954"/>
      <c r="AA628" s="931">
        <v>3000</v>
      </c>
      <c r="AB628" s="1313">
        <f t="shared" si="125"/>
        <v>3</v>
      </c>
      <c r="AC628" s="953">
        <v>3</v>
      </c>
      <c r="AD628" s="946">
        <v>3</v>
      </c>
      <c r="AE628" s="946">
        <v>3</v>
      </c>
      <c r="AF628" s="946">
        <v>1.5</v>
      </c>
      <c r="AG628" s="946">
        <v>3</v>
      </c>
      <c r="AH628" s="955">
        <v>3</v>
      </c>
      <c r="AI628" s="1271">
        <f>+VLOOKUP(C628,Itemizado_Piping!$C:$K,9,FALSE)</f>
        <v>3.7229999999999999</v>
      </c>
      <c r="AJ628" s="1149">
        <v>0.97499999999999998</v>
      </c>
      <c r="AK628" s="1150">
        <v>2.9249999999999998</v>
      </c>
      <c r="AL628" s="1149">
        <f t="shared" si="110"/>
        <v>0</v>
      </c>
      <c r="AM628" s="1135">
        <f t="shared" si="111"/>
        <v>0</v>
      </c>
      <c r="AN628" s="1328">
        <f t="shared" si="112"/>
        <v>0.97499999999999998</v>
      </c>
      <c r="AO628" s="1127">
        <f t="shared" si="126"/>
        <v>2.9249999999999998</v>
      </c>
      <c r="AP628" s="1318">
        <f t="shared" si="113"/>
        <v>0</v>
      </c>
      <c r="AQ628" s="1319"/>
      <c r="AR628" s="1139">
        <f t="shared" si="114"/>
        <v>3</v>
      </c>
      <c r="AS628" s="1325">
        <f t="shared" si="115"/>
        <v>3</v>
      </c>
      <c r="AT628" s="1325">
        <f t="shared" si="116"/>
        <v>3</v>
      </c>
      <c r="AU628" s="1325">
        <f t="shared" si="117"/>
        <v>3</v>
      </c>
      <c r="AV628" s="1141">
        <f t="shared" si="118"/>
        <v>3</v>
      </c>
      <c r="AW628" s="1329">
        <v>0</v>
      </c>
      <c r="AX628" s="1141">
        <v>0</v>
      </c>
      <c r="AY628" s="1149">
        <f t="shared" si="119"/>
        <v>1</v>
      </c>
      <c r="AZ628" s="1141">
        <f t="shared" si="120"/>
        <v>3</v>
      </c>
      <c r="BA628" s="1149">
        <f t="shared" si="121"/>
        <v>1</v>
      </c>
      <c r="BB628" s="1141">
        <f t="shared" si="122"/>
        <v>3</v>
      </c>
    </row>
    <row r="629" spans="2:54" ht="14.65" customHeight="1">
      <c r="B629" s="911">
        <v>621</v>
      </c>
      <c r="C629" s="913" t="s">
        <v>3024</v>
      </c>
      <c r="D629" s="931" t="s">
        <v>150</v>
      </c>
      <c r="E629" s="928" t="s">
        <v>7</v>
      </c>
      <c r="F629" s="946" t="s">
        <v>403</v>
      </c>
      <c r="G629" s="946"/>
      <c r="H629" s="946"/>
      <c r="I629" s="946" t="s">
        <v>860</v>
      </c>
      <c r="J629" s="931">
        <v>1441</v>
      </c>
      <c r="K629" s="931"/>
      <c r="L629" s="931" t="s">
        <v>206</v>
      </c>
      <c r="M629" s="931">
        <v>150</v>
      </c>
      <c r="N629" s="947" t="s">
        <v>179</v>
      </c>
      <c r="O629" s="931" t="s">
        <v>180</v>
      </c>
      <c r="P629" s="948" t="s">
        <v>155</v>
      </c>
      <c r="Q629" s="931" t="s">
        <v>71</v>
      </c>
      <c r="R629" s="906" t="s">
        <v>744</v>
      </c>
      <c r="S629" s="906" t="s">
        <v>861</v>
      </c>
      <c r="T629" s="946"/>
      <c r="U629" s="946">
        <v>220</v>
      </c>
      <c r="V629" s="946"/>
      <c r="W629" s="946"/>
      <c r="X629" s="946"/>
      <c r="Y629" s="949"/>
      <c r="Z629" s="954"/>
      <c r="AA629" s="931">
        <v>4100</v>
      </c>
      <c r="AB629" s="1313">
        <f t="shared" si="125"/>
        <v>4.0999999999999996</v>
      </c>
      <c r="AC629" s="953">
        <v>3</v>
      </c>
      <c r="AD629" s="946">
        <v>3</v>
      </c>
      <c r="AE629" s="946">
        <v>3</v>
      </c>
      <c r="AF629" s="946"/>
      <c r="AG629" s="946">
        <v>3</v>
      </c>
      <c r="AH629" s="955"/>
      <c r="AI629" s="1271">
        <f>+VLOOKUP(C629,Itemizado_Piping!$C:$K,9,FALSE)</f>
        <v>3.7229999999999999</v>
      </c>
      <c r="AJ629" s="1149">
        <v>0.62195121951219523</v>
      </c>
      <c r="AK629" s="1150">
        <v>2.5500000000000003</v>
      </c>
      <c r="AL629" s="1149">
        <f t="shared" si="110"/>
        <v>0</v>
      </c>
      <c r="AM629" s="1135">
        <f t="shared" si="111"/>
        <v>0</v>
      </c>
      <c r="AN629" s="1328">
        <f t="shared" si="112"/>
        <v>0.62195121951219523</v>
      </c>
      <c r="AO629" s="1127">
        <f t="shared" si="126"/>
        <v>2.5500000000000003</v>
      </c>
      <c r="AP629" s="1318">
        <f t="shared" si="113"/>
        <v>0</v>
      </c>
      <c r="AQ629" s="1319"/>
      <c r="AR629" s="1139">
        <f t="shared" si="114"/>
        <v>3</v>
      </c>
      <c r="AS629" s="1325">
        <f t="shared" si="115"/>
        <v>3</v>
      </c>
      <c r="AT629" s="1325">
        <f t="shared" si="116"/>
        <v>3</v>
      </c>
      <c r="AU629" s="1325">
        <f t="shared" si="117"/>
        <v>3</v>
      </c>
      <c r="AV629" s="1141">
        <f t="shared" si="118"/>
        <v>0</v>
      </c>
      <c r="AW629" s="1329">
        <v>0.6585365853658538</v>
      </c>
      <c r="AX629" s="1141">
        <v>2.7</v>
      </c>
      <c r="AY629" s="1149">
        <f t="shared" si="119"/>
        <v>0</v>
      </c>
      <c r="AZ629" s="1141">
        <f t="shared" si="120"/>
        <v>0</v>
      </c>
      <c r="BA629" s="1149">
        <f t="shared" si="121"/>
        <v>0.6585365853658538</v>
      </c>
      <c r="BB629" s="1141">
        <f t="shared" si="122"/>
        <v>2.7</v>
      </c>
    </row>
    <row r="630" spans="2:54" ht="14.65" customHeight="1">
      <c r="B630" s="911">
        <v>622</v>
      </c>
      <c r="C630" s="913" t="s">
        <v>3024</v>
      </c>
      <c r="D630" s="931" t="s">
        <v>150</v>
      </c>
      <c r="E630" s="928" t="s">
        <v>7</v>
      </c>
      <c r="F630" s="946" t="s">
        <v>403</v>
      </c>
      <c r="G630" s="946"/>
      <c r="H630" s="946"/>
      <c r="I630" s="946" t="s">
        <v>862</v>
      </c>
      <c r="J630" s="931">
        <v>1442</v>
      </c>
      <c r="K630" s="931"/>
      <c r="L630" s="931" t="s">
        <v>206</v>
      </c>
      <c r="M630" s="931">
        <v>150</v>
      </c>
      <c r="N630" s="947" t="s">
        <v>179</v>
      </c>
      <c r="O630" s="931" t="s">
        <v>180</v>
      </c>
      <c r="P630" s="948" t="s">
        <v>155</v>
      </c>
      <c r="Q630" s="931" t="s">
        <v>71</v>
      </c>
      <c r="R630" s="906" t="s">
        <v>744</v>
      </c>
      <c r="S630" s="906" t="s">
        <v>863</v>
      </c>
      <c r="T630" s="946"/>
      <c r="U630" s="946">
        <v>220</v>
      </c>
      <c r="V630" s="946"/>
      <c r="W630" s="946"/>
      <c r="X630" s="946"/>
      <c r="Y630" s="949"/>
      <c r="Z630" s="954"/>
      <c r="AA630" s="931">
        <v>4800</v>
      </c>
      <c r="AB630" s="1313">
        <f t="shared" si="125"/>
        <v>4.8</v>
      </c>
      <c r="AC630" s="953"/>
      <c r="AD630" s="946"/>
      <c r="AE630" s="946"/>
      <c r="AF630" s="946"/>
      <c r="AG630" s="946"/>
      <c r="AH630" s="955"/>
      <c r="AI630" s="1271">
        <f>+VLOOKUP(C630,Itemizado_Piping!$C:$K,9,FALSE)</f>
        <v>3.7229999999999999</v>
      </c>
      <c r="AJ630" s="1149">
        <v>0</v>
      </c>
      <c r="AK630" s="1150">
        <v>0</v>
      </c>
      <c r="AL630" s="1149">
        <f t="shared" si="110"/>
        <v>0</v>
      </c>
      <c r="AM630" s="1135">
        <f t="shared" si="111"/>
        <v>0</v>
      </c>
      <c r="AN630" s="1328">
        <f t="shared" si="112"/>
        <v>0</v>
      </c>
      <c r="AO630" s="1127">
        <f t="shared" si="126"/>
        <v>0</v>
      </c>
      <c r="AP630" s="1318">
        <f t="shared" si="113"/>
        <v>0</v>
      </c>
      <c r="AQ630" s="1319"/>
      <c r="AR630" s="1139">
        <f t="shared" si="114"/>
        <v>0</v>
      </c>
      <c r="AS630" s="1325">
        <f t="shared" si="115"/>
        <v>0</v>
      </c>
      <c r="AT630" s="1325">
        <f t="shared" si="116"/>
        <v>0</v>
      </c>
      <c r="AU630" s="1325">
        <f t="shared" si="117"/>
        <v>0</v>
      </c>
      <c r="AV630" s="1141">
        <f t="shared" si="118"/>
        <v>0</v>
      </c>
      <c r="AW630" s="1329">
        <v>0</v>
      </c>
      <c r="AX630" s="1141">
        <v>0</v>
      </c>
      <c r="AY630" s="1149">
        <f t="shared" si="119"/>
        <v>0</v>
      </c>
      <c r="AZ630" s="1141">
        <f t="shared" si="120"/>
        <v>0</v>
      </c>
      <c r="BA630" s="1149">
        <f t="shared" si="121"/>
        <v>0</v>
      </c>
      <c r="BB630" s="1141">
        <f t="shared" si="122"/>
        <v>0</v>
      </c>
    </row>
    <row r="631" spans="2:54" ht="14.65" customHeight="1">
      <c r="B631" s="911">
        <v>623</v>
      </c>
      <c r="C631" s="913" t="s">
        <v>3024</v>
      </c>
      <c r="D631" s="931" t="s">
        <v>150</v>
      </c>
      <c r="E631" s="928" t="s">
        <v>7</v>
      </c>
      <c r="F631" s="946" t="s">
        <v>403</v>
      </c>
      <c r="G631" s="946"/>
      <c r="H631" s="946"/>
      <c r="I631" s="946" t="s">
        <v>864</v>
      </c>
      <c r="J631" s="931">
        <v>1443</v>
      </c>
      <c r="K631" s="931"/>
      <c r="L631" s="931" t="s">
        <v>206</v>
      </c>
      <c r="M631" s="931">
        <v>150</v>
      </c>
      <c r="N631" s="947" t="s">
        <v>179</v>
      </c>
      <c r="O631" s="931" t="s">
        <v>180</v>
      </c>
      <c r="P631" s="948" t="s">
        <v>155</v>
      </c>
      <c r="Q631" s="931" t="s">
        <v>71</v>
      </c>
      <c r="R631" s="906" t="s">
        <v>744</v>
      </c>
      <c r="S631" s="906" t="s">
        <v>865</v>
      </c>
      <c r="T631" s="946"/>
      <c r="U631" s="946">
        <v>220</v>
      </c>
      <c r="V631" s="946"/>
      <c r="W631" s="946"/>
      <c r="X631" s="946"/>
      <c r="Y631" s="949"/>
      <c r="Z631" s="954"/>
      <c r="AA631" s="931">
        <v>5800</v>
      </c>
      <c r="AB631" s="1313">
        <f t="shared" si="125"/>
        <v>5.8</v>
      </c>
      <c r="AC631" s="953"/>
      <c r="AD631" s="946"/>
      <c r="AE631" s="946"/>
      <c r="AF631" s="946"/>
      <c r="AG631" s="946"/>
      <c r="AH631" s="955"/>
      <c r="AI631" s="1271">
        <f>+VLOOKUP(C631,Itemizado_Piping!$C:$K,9,FALSE)</f>
        <v>3.7229999999999999</v>
      </c>
      <c r="AJ631" s="1149">
        <v>0</v>
      </c>
      <c r="AK631" s="1150">
        <v>0</v>
      </c>
      <c r="AL631" s="1149">
        <f t="shared" si="110"/>
        <v>0</v>
      </c>
      <c r="AM631" s="1135">
        <f t="shared" si="111"/>
        <v>0</v>
      </c>
      <c r="AN631" s="1328">
        <f t="shared" si="112"/>
        <v>0</v>
      </c>
      <c r="AO631" s="1127">
        <f t="shared" si="126"/>
        <v>0</v>
      </c>
      <c r="AP631" s="1318">
        <f t="shared" si="113"/>
        <v>0</v>
      </c>
      <c r="AQ631" s="1319"/>
      <c r="AR631" s="1139">
        <f t="shared" si="114"/>
        <v>0</v>
      </c>
      <c r="AS631" s="1325">
        <f t="shared" si="115"/>
        <v>0</v>
      </c>
      <c r="AT631" s="1325">
        <f t="shared" si="116"/>
        <v>0</v>
      </c>
      <c r="AU631" s="1325">
        <f t="shared" si="117"/>
        <v>0</v>
      </c>
      <c r="AV631" s="1141">
        <f t="shared" si="118"/>
        <v>0</v>
      </c>
      <c r="AW631" s="1329">
        <v>0</v>
      </c>
      <c r="AX631" s="1141">
        <v>0</v>
      </c>
      <c r="AY631" s="1149">
        <f t="shared" si="119"/>
        <v>0</v>
      </c>
      <c r="AZ631" s="1141">
        <f t="shared" si="120"/>
        <v>0</v>
      </c>
      <c r="BA631" s="1149">
        <f t="shared" si="121"/>
        <v>0</v>
      </c>
      <c r="BB631" s="1141">
        <f t="shared" si="122"/>
        <v>0</v>
      </c>
    </row>
    <row r="632" spans="2:54" ht="14.65" customHeight="1">
      <c r="B632" s="911">
        <v>624</v>
      </c>
      <c r="C632" s="913" t="s">
        <v>3024</v>
      </c>
      <c r="D632" s="931" t="s">
        <v>150</v>
      </c>
      <c r="E632" s="928" t="s">
        <v>7</v>
      </c>
      <c r="F632" s="946" t="s">
        <v>403</v>
      </c>
      <c r="G632" s="946"/>
      <c r="H632" s="946"/>
      <c r="I632" s="946" t="s">
        <v>866</v>
      </c>
      <c r="J632" s="931">
        <v>1444</v>
      </c>
      <c r="K632" s="931"/>
      <c r="L632" s="931" t="s">
        <v>206</v>
      </c>
      <c r="M632" s="931">
        <v>150</v>
      </c>
      <c r="N632" s="947" t="s">
        <v>179</v>
      </c>
      <c r="O632" s="931" t="s">
        <v>180</v>
      </c>
      <c r="P632" s="948" t="s">
        <v>155</v>
      </c>
      <c r="Q632" s="931" t="s">
        <v>71</v>
      </c>
      <c r="R632" s="906" t="s">
        <v>744</v>
      </c>
      <c r="S632" s="906" t="s">
        <v>867</v>
      </c>
      <c r="T632" s="946"/>
      <c r="U632" s="946">
        <v>220</v>
      </c>
      <c r="V632" s="946"/>
      <c r="W632" s="946"/>
      <c r="X632" s="946"/>
      <c r="Y632" s="949"/>
      <c r="Z632" s="954"/>
      <c r="AA632" s="931">
        <v>4800</v>
      </c>
      <c r="AB632" s="1313">
        <f t="shared" si="125"/>
        <v>4.8</v>
      </c>
      <c r="AC632" s="953"/>
      <c r="AD632" s="946"/>
      <c r="AE632" s="946"/>
      <c r="AF632" s="946"/>
      <c r="AG632" s="946"/>
      <c r="AH632" s="955"/>
      <c r="AI632" s="1271">
        <f>+VLOOKUP(C632,Itemizado_Piping!$C:$K,9,FALSE)</f>
        <v>3.7229999999999999</v>
      </c>
      <c r="AJ632" s="1149">
        <v>0</v>
      </c>
      <c r="AK632" s="1150">
        <v>0</v>
      </c>
      <c r="AL632" s="1149">
        <f t="shared" si="110"/>
        <v>0</v>
      </c>
      <c r="AM632" s="1135">
        <f t="shared" si="111"/>
        <v>0</v>
      </c>
      <c r="AN632" s="1328">
        <f t="shared" si="112"/>
        <v>0</v>
      </c>
      <c r="AO632" s="1127">
        <f t="shared" si="126"/>
        <v>0</v>
      </c>
      <c r="AP632" s="1318">
        <f t="shared" si="113"/>
        <v>0</v>
      </c>
      <c r="AQ632" s="1319"/>
      <c r="AR632" s="1139">
        <f t="shared" si="114"/>
        <v>0</v>
      </c>
      <c r="AS632" s="1325">
        <f t="shared" si="115"/>
        <v>0</v>
      </c>
      <c r="AT632" s="1325">
        <f t="shared" si="116"/>
        <v>0</v>
      </c>
      <c r="AU632" s="1325">
        <f t="shared" si="117"/>
        <v>0</v>
      </c>
      <c r="AV632" s="1141">
        <f t="shared" si="118"/>
        <v>0</v>
      </c>
      <c r="AW632" s="1329">
        <v>0</v>
      </c>
      <c r="AX632" s="1141">
        <v>0</v>
      </c>
      <c r="AY632" s="1149">
        <f t="shared" si="119"/>
        <v>0</v>
      </c>
      <c r="AZ632" s="1141">
        <f t="shared" si="120"/>
        <v>0</v>
      </c>
      <c r="BA632" s="1149">
        <f t="shared" si="121"/>
        <v>0</v>
      </c>
      <c r="BB632" s="1141">
        <f t="shared" si="122"/>
        <v>0</v>
      </c>
    </row>
    <row r="633" spans="2:54" ht="14.65" customHeight="1">
      <c r="B633" s="911">
        <v>625</v>
      </c>
      <c r="C633" s="913" t="s">
        <v>3024</v>
      </c>
      <c r="D633" s="931" t="s">
        <v>150</v>
      </c>
      <c r="E633" s="928" t="s">
        <v>7</v>
      </c>
      <c r="F633" s="946" t="s">
        <v>403</v>
      </c>
      <c r="G633" s="946"/>
      <c r="H633" s="946"/>
      <c r="I633" s="946" t="s">
        <v>868</v>
      </c>
      <c r="J633" s="931">
        <v>1445</v>
      </c>
      <c r="K633" s="931"/>
      <c r="L633" s="931" t="s">
        <v>206</v>
      </c>
      <c r="M633" s="931">
        <v>150</v>
      </c>
      <c r="N633" s="947" t="s">
        <v>179</v>
      </c>
      <c r="O633" s="931" t="s">
        <v>180</v>
      </c>
      <c r="P633" s="948" t="s">
        <v>155</v>
      </c>
      <c r="Q633" s="931" t="s">
        <v>71</v>
      </c>
      <c r="R633" s="906" t="s">
        <v>744</v>
      </c>
      <c r="S633" s="906" t="s">
        <v>869</v>
      </c>
      <c r="T633" s="946"/>
      <c r="U633" s="946">
        <v>220</v>
      </c>
      <c r="V633" s="946"/>
      <c r="W633" s="946"/>
      <c r="X633" s="946"/>
      <c r="Y633" s="949"/>
      <c r="Z633" s="954"/>
      <c r="AA633" s="931">
        <v>105000</v>
      </c>
      <c r="AB633" s="1313">
        <f t="shared" si="125"/>
        <v>105</v>
      </c>
      <c r="AC633" s="953"/>
      <c r="AD633" s="946"/>
      <c r="AE633" s="946"/>
      <c r="AF633" s="946"/>
      <c r="AG633" s="946"/>
      <c r="AH633" s="955"/>
      <c r="AI633" s="1271">
        <f>+VLOOKUP(C633,Itemizado_Piping!$C:$K,9,FALSE)</f>
        <v>3.7229999999999999</v>
      </c>
      <c r="AJ633" s="1149">
        <v>0</v>
      </c>
      <c r="AK633" s="1150">
        <v>0</v>
      </c>
      <c r="AL633" s="1149">
        <f t="shared" ref="AL633:AL695" si="127">AN633-AJ633</f>
        <v>0</v>
      </c>
      <c r="AM633" s="1135">
        <f t="shared" ref="AM633:AM695" si="128">+AO633-AK633</f>
        <v>0</v>
      </c>
      <c r="AN633" s="1328">
        <f t="shared" ref="AN633:AN695" si="129">IFERROR(AO633/AB633,0)</f>
        <v>0</v>
      </c>
      <c r="AO633" s="1127">
        <f t="shared" si="126"/>
        <v>0</v>
      </c>
      <c r="AP633" s="1318">
        <f t="shared" ref="AP633:AP695" si="130">+AM633*AI633</f>
        <v>0</v>
      </c>
      <c r="AQ633" s="1319"/>
      <c r="AR633" s="1139">
        <f t="shared" ref="AR633:AR695" si="131">AC633</f>
        <v>0</v>
      </c>
      <c r="AS633" s="1325">
        <f t="shared" ref="AS633:AS695" si="132">AD633</f>
        <v>0</v>
      </c>
      <c r="AT633" s="1325">
        <f t="shared" ref="AT633:AT695" si="133">AE633</f>
        <v>0</v>
      </c>
      <c r="AU633" s="1325">
        <f t="shared" ref="AU633:AU695" si="134">AG633</f>
        <v>0</v>
      </c>
      <c r="AV633" s="1141">
        <f t="shared" ref="AV633:AV695" si="135">AH633</f>
        <v>0</v>
      </c>
      <c r="AW633" s="1329">
        <v>0</v>
      </c>
      <c r="AX633" s="1141">
        <v>0</v>
      </c>
      <c r="AY633" s="1149">
        <f t="shared" ref="AY633:AY695" si="136">BA633-AW633</f>
        <v>0</v>
      </c>
      <c r="AZ633" s="1141">
        <f t="shared" ref="AZ633:AZ695" si="137">BB633-AX633</f>
        <v>0</v>
      </c>
      <c r="BA633" s="1149">
        <f t="shared" ref="BA633:BA695" si="138">IFERROR(BB633/AB633,0)</f>
        <v>0</v>
      </c>
      <c r="BB633" s="1141">
        <f t="shared" ref="BB633:BB695" si="139">SUMPRODUCT(AR633:AV633,$AR$4:$AV$4)</f>
        <v>0</v>
      </c>
    </row>
    <row r="634" spans="2:54" ht="14.65" customHeight="1">
      <c r="B634" s="911">
        <v>626</v>
      </c>
      <c r="C634" s="913" t="s">
        <v>3036</v>
      </c>
      <c r="D634" s="931" t="s">
        <v>150</v>
      </c>
      <c r="E634" s="928" t="s">
        <v>7</v>
      </c>
      <c r="F634" s="946" t="s">
        <v>403</v>
      </c>
      <c r="G634" s="946"/>
      <c r="H634" s="946"/>
      <c r="I634" s="946" t="s">
        <v>868</v>
      </c>
      <c r="J634" s="931">
        <v>1445</v>
      </c>
      <c r="K634" s="931"/>
      <c r="L634" s="931" t="s">
        <v>195</v>
      </c>
      <c r="M634" s="931">
        <v>75</v>
      </c>
      <c r="N634" s="947" t="s">
        <v>179</v>
      </c>
      <c r="O634" s="931" t="s">
        <v>180</v>
      </c>
      <c r="P634" s="948" t="s">
        <v>155</v>
      </c>
      <c r="Q634" s="931" t="s">
        <v>71</v>
      </c>
      <c r="R634" s="906" t="s">
        <v>744</v>
      </c>
      <c r="S634" s="906" t="s">
        <v>869</v>
      </c>
      <c r="T634" s="946"/>
      <c r="U634" s="946">
        <v>220</v>
      </c>
      <c r="V634" s="946"/>
      <c r="W634" s="946"/>
      <c r="X634" s="946"/>
      <c r="Y634" s="949"/>
      <c r="Z634" s="954"/>
      <c r="AA634" s="931">
        <v>9500</v>
      </c>
      <c r="AB634" s="1313">
        <f t="shared" si="125"/>
        <v>9.5</v>
      </c>
      <c r="AC634" s="953"/>
      <c r="AD634" s="946"/>
      <c r="AE634" s="946"/>
      <c r="AF634" s="946"/>
      <c r="AG634" s="946"/>
      <c r="AH634" s="955"/>
      <c r="AI634" s="1271">
        <f>+VLOOKUP(C634,Itemizado_Piping!$C:$K,9,FALSE)</f>
        <v>1.772</v>
      </c>
      <c r="AJ634" s="1149">
        <v>0</v>
      </c>
      <c r="AK634" s="1150">
        <v>0</v>
      </c>
      <c r="AL634" s="1149">
        <f t="shared" si="127"/>
        <v>0</v>
      </c>
      <c r="AM634" s="1135">
        <f t="shared" si="128"/>
        <v>0</v>
      </c>
      <c r="AN634" s="1328">
        <f t="shared" si="129"/>
        <v>0</v>
      </c>
      <c r="AO634" s="1127">
        <f t="shared" si="126"/>
        <v>0</v>
      </c>
      <c r="AP634" s="1318">
        <f t="shared" si="130"/>
        <v>0</v>
      </c>
      <c r="AQ634" s="1319"/>
      <c r="AR634" s="1139">
        <f t="shared" si="131"/>
        <v>0</v>
      </c>
      <c r="AS634" s="1325">
        <f t="shared" si="132"/>
        <v>0</v>
      </c>
      <c r="AT634" s="1325">
        <f t="shared" si="133"/>
        <v>0</v>
      </c>
      <c r="AU634" s="1325">
        <f t="shared" si="134"/>
        <v>0</v>
      </c>
      <c r="AV634" s="1141">
        <f t="shared" si="135"/>
        <v>0</v>
      </c>
      <c r="AW634" s="1329">
        <v>0</v>
      </c>
      <c r="AX634" s="1141">
        <v>0</v>
      </c>
      <c r="AY634" s="1149">
        <f t="shared" si="136"/>
        <v>0</v>
      </c>
      <c r="AZ634" s="1141">
        <f t="shared" si="137"/>
        <v>0</v>
      </c>
      <c r="BA634" s="1149">
        <f t="shared" si="138"/>
        <v>0</v>
      </c>
      <c r="BB634" s="1141">
        <f t="shared" si="139"/>
        <v>0</v>
      </c>
    </row>
    <row r="635" spans="2:54" ht="14.65" customHeight="1">
      <c r="B635" s="911">
        <v>627</v>
      </c>
      <c r="C635" s="913" t="s">
        <v>3036</v>
      </c>
      <c r="D635" s="931" t="s">
        <v>150</v>
      </c>
      <c r="E635" s="928" t="s">
        <v>7</v>
      </c>
      <c r="F635" s="946"/>
      <c r="G635" s="946"/>
      <c r="H635" s="946"/>
      <c r="I635" s="946" t="s">
        <v>3776</v>
      </c>
      <c r="J635" s="931">
        <v>1445</v>
      </c>
      <c r="K635" s="931"/>
      <c r="L635" s="931" t="s">
        <v>195</v>
      </c>
      <c r="M635" s="931">
        <v>75</v>
      </c>
      <c r="N635" s="947"/>
      <c r="O635" s="931"/>
      <c r="P635" s="948"/>
      <c r="Q635" s="931"/>
      <c r="R635" s="906"/>
      <c r="S635" s="906"/>
      <c r="T635" s="946"/>
      <c r="U635" s="946"/>
      <c r="V635" s="946"/>
      <c r="W635" s="946"/>
      <c r="X635" s="946"/>
      <c r="Y635" s="949"/>
      <c r="Z635" s="954"/>
      <c r="AA635" s="931">
        <v>3200</v>
      </c>
      <c r="AB635" s="1313">
        <f t="shared" si="125"/>
        <v>3.2</v>
      </c>
      <c r="AC635" s="953"/>
      <c r="AD635" s="946"/>
      <c r="AE635" s="946"/>
      <c r="AF635" s="946"/>
      <c r="AG635" s="946"/>
      <c r="AH635" s="955"/>
      <c r="AI635" s="1271">
        <f>+VLOOKUP(C635,Itemizado_Piping!$C:$K,9,FALSE)</f>
        <v>1.772</v>
      </c>
      <c r="AJ635" s="1149">
        <v>0</v>
      </c>
      <c r="AK635" s="1150"/>
      <c r="AL635" s="1149">
        <f t="shared" si="127"/>
        <v>0</v>
      </c>
      <c r="AM635" s="1135">
        <f t="shared" si="128"/>
        <v>0</v>
      </c>
      <c r="AN635" s="1328">
        <f t="shared" si="129"/>
        <v>0</v>
      </c>
      <c r="AO635" s="1127"/>
      <c r="AP635" s="1318">
        <f t="shared" si="130"/>
        <v>0</v>
      </c>
      <c r="AQ635" s="1319"/>
      <c r="AR635" s="1139">
        <f t="shared" si="131"/>
        <v>0</v>
      </c>
      <c r="AS635" s="1325">
        <f t="shared" si="132"/>
        <v>0</v>
      </c>
      <c r="AT635" s="1325">
        <f t="shared" si="133"/>
        <v>0</v>
      </c>
      <c r="AU635" s="1325">
        <f t="shared" si="134"/>
        <v>0</v>
      </c>
      <c r="AV635" s="1141">
        <f t="shared" si="135"/>
        <v>0</v>
      </c>
      <c r="AW635" s="1329">
        <v>0</v>
      </c>
      <c r="AX635" s="1141">
        <v>0</v>
      </c>
      <c r="AY635" s="1149">
        <f t="shared" si="136"/>
        <v>0</v>
      </c>
      <c r="AZ635" s="1141">
        <f t="shared" si="137"/>
        <v>0</v>
      </c>
      <c r="BA635" s="1149">
        <f t="shared" si="138"/>
        <v>0</v>
      </c>
      <c r="BB635" s="1141">
        <f t="shared" si="139"/>
        <v>0</v>
      </c>
    </row>
    <row r="636" spans="2:54" ht="14.65" customHeight="1">
      <c r="B636" s="911">
        <v>628</v>
      </c>
      <c r="C636" s="913" t="s">
        <v>3024</v>
      </c>
      <c r="D636" s="931" t="s">
        <v>150</v>
      </c>
      <c r="E636" s="928" t="s">
        <v>7</v>
      </c>
      <c r="F636" s="946" t="s">
        <v>403</v>
      </c>
      <c r="G636" s="946"/>
      <c r="H636" s="946"/>
      <c r="I636" s="946" t="s">
        <v>870</v>
      </c>
      <c r="J636" s="931">
        <v>1446</v>
      </c>
      <c r="K636" s="931"/>
      <c r="L636" s="931" t="s">
        <v>206</v>
      </c>
      <c r="M636" s="931">
        <v>150</v>
      </c>
      <c r="N636" s="947" t="s">
        <v>179</v>
      </c>
      <c r="O636" s="931" t="s">
        <v>180</v>
      </c>
      <c r="P636" s="948" t="s">
        <v>155</v>
      </c>
      <c r="Q636" s="931" t="s">
        <v>71</v>
      </c>
      <c r="R636" s="906" t="s">
        <v>744</v>
      </c>
      <c r="S636" s="906" t="s">
        <v>871</v>
      </c>
      <c r="T636" s="946"/>
      <c r="U636" s="946">
        <v>220</v>
      </c>
      <c r="V636" s="946"/>
      <c r="W636" s="946"/>
      <c r="X636" s="946"/>
      <c r="Y636" s="949"/>
      <c r="Z636" s="954"/>
      <c r="AA636" s="931">
        <v>5400</v>
      </c>
      <c r="AB636" s="1313">
        <f t="shared" si="125"/>
        <v>5.4</v>
      </c>
      <c r="AC636" s="953"/>
      <c r="AD636" s="946"/>
      <c r="AE636" s="946"/>
      <c r="AF636" s="946"/>
      <c r="AG636" s="946"/>
      <c r="AH636" s="955"/>
      <c r="AI636" s="1271">
        <f>+VLOOKUP(C636,Itemizado_Piping!$C:$K,9,FALSE)</f>
        <v>3.7229999999999999</v>
      </c>
      <c r="AJ636" s="1149">
        <v>0</v>
      </c>
      <c r="AK636" s="1150">
        <v>0</v>
      </c>
      <c r="AL636" s="1149">
        <f t="shared" si="127"/>
        <v>0</v>
      </c>
      <c r="AM636" s="1135">
        <f t="shared" si="128"/>
        <v>0</v>
      </c>
      <c r="AN636" s="1328">
        <f t="shared" si="129"/>
        <v>0</v>
      </c>
      <c r="AO636" s="1127">
        <f t="shared" ref="AO636:AO667" si="140">SUMPRODUCT(AC636:AH636,$AC$4:$AH$4)</f>
        <v>0</v>
      </c>
      <c r="AP636" s="1318">
        <f t="shared" si="130"/>
        <v>0</v>
      </c>
      <c r="AQ636" s="1319"/>
      <c r="AR636" s="1139">
        <f t="shared" si="131"/>
        <v>0</v>
      </c>
      <c r="AS636" s="1325">
        <f t="shared" si="132"/>
        <v>0</v>
      </c>
      <c r="AT636" s="1325">
        <f t="shared" si="133"/>
        <v>0</v>
      </c>
      <c r="AU636" s="1325">
        <f t="shared" si="134"/>
        <v>0</v>
      </c>
      <c r="AV636" s="1141">
        <f t="shared" si="135"/>
        <v>0</v>
      </c>
      <c r="AW636" s="1329">
        <v>0</v>
      </c>
      <c r="AX636" s="1141">
        <v>0</v>
      </c>
      <c r="AY636" s="1149">
        <f t="shared" si="136"/>
        <v>0</v>
      </c>
      <c r="AZ636" s="1141">
        <f t="shared" si="137"/>
        <v>0</v>
      </c>
      <c r="BA636" s="1149">
        <f t="shared" si="138"/>
        <v>0</v>
      </c>
      <c r="BB636" s="1141">
        <f t="shared" si="139"/>
        <v>0</v>
      </c>
    </row>
    <row r="637" spans="2:54" ht="14.65" customHeight="1">
      <c r="B637" s="911">
        <v>629</v>
      </c>
      <c r="C637" s="913" t="s">
        <v>3024</v>
      </c>
      <c r="D637" s="931" t="s">
        <v>150</v>
      </c>
      <c r="E637" s="928" t="s">
        <v>7</v>
      </c>
      <c r="F637" s="946" t="s">
        <v>403</v>
      </c>
      <c r="G637" s="946"/>
      <c r="H637" s="946"/>
      <c r="I637" s="946" t="s">
        <v>872</v>
      </c>
      <c r="J637" s="931">
        <v>1447</v>
      </c>
      <c r="K637" s="931"/>
      <c r="L637" s="931" t="s">
        <v>206</v>
      </c>
      <c r="M637" s="931">
        <v>150</v>
      </c>
      <c r="N637" s="947" t="s">
        <v>179</v>
      </c>
      <c r="O637" s="931" t="s">
        <v>180</v>
      </c>
      <c r="P637" s="948" t="s">
        <v>155</v>
      </c>
      <c r="Q637" s="931" t="s">
        <v>71</v>
      </c>
      <c r="R637" s="906" t="s">
        <v>744</v>
      </c>
      <c r="S637" s="906" t="s">
        <v>873</v>
      </c>
      <c r="T637" s="946"/>
      <c r="U637" s="946">
        <v>220</v>
      </c>
      <c r="V637" s="946"/>
      <c r="W637" s="946"/>
      <c r="X637" s="946"/>
      <c r="Y637" s="949"/>
      <c r="Z637" s="954"/>
      <c r="AA637" s="931">
        <v>4400</v>
      </c>
      <c r="AB637" s="1313">
        <f t="shared" si="125"/>
        <v>4.4000000000000004</v>
      </c>
      <c r="AC637" s="953"/>
      <c r="AD637" s="946"/>
      <c r="AE637" s="946"/>
      <c r="AF637" s="946"/>
      <c r="AG637" s="946"/>
      <c r="AH637" s="955"/>
      <c r="AI637" s="1271">
        <f>+VLOOKUP(C637,Itemizado_Piping!$C:$K,9,FALSE)</f>
        <v>3.7229999999999999</v>
      </c>
      <c r="AJ637" s="1149">
        <v>0</v>
      </c>
      <c r="AK637" s="1150">
        <v>0</v>
      </c>
      <c r="AL637" s="1149">
        <f t="shared" si="127"/>
        <v>0</v>
      </c>
      <c r="AM637" s="1135">
        <f t="shared" si="128"/>
        <v>0</v>
      </c>
      <c r="AN637" s="1328">
        <f t="shared" si="129"/>
        <v>0</v>
      </c>
      <c r="AO637" s="1127">
        <f t="shared" si="140"/>
        <v>0</v>
      </c>
      <c r="AP637" s="1318">
        <f t="shared" si="130"/>
        <v>0</v>
      </c>
      <c r="AQ637" s="1319"/>
      <c r="AR637" s="1139">
        <f t="shared" si="131"/>
        <v>0</v>
      </c>
      <c r="AS637" s="1325">
        <f t="shared" si="132"/>
        <v>0</v>
      </c>
      <c r="AT637" s="1325">
        <f t="shared" si="133"/>
        <v>0</v>
      </c>
      <c r="AU637" s="1325">
        <f t="shared" si="134"/>
        <v>0</v>
      </c>
      <c r="AV637" s="1141">
        <f t="shared" si="135"/>
        <v>0</v>
      </c>
      <c r="AW637" s="1329">
        <v>0</v>
      </c>
      <c r="AX637" s="1141">
        <v>0</v>
      </c>
      <c r="AY637" s="1149">
        <f t="shared" si="136"/>
        <v>0</v>
      </c>
      <c r="AZ637" s="1141">
        <f t="shared" si="137"/>
        <v>0</v>
      </c>
      <c r="BA637" s="1149">
        <f t="shared" si="138"/>
        <v>0</v>
      </c>
      <c r="BB637" s="1141">
        <f t="shared" si="139"/>
        <v>0</v>
      </c>
    </row>
    <row r="638" spans="2:54" ht="14.65" customHeight="1">
      <c r="B638" s="911">
        <v>630</v>
      </c>
      <c r="C638" s="913" t="s">
        <v>3024</v>
      </c>
      <c r="D638" s="931" t="s">
        <v>150</v>
      </c>
      <c r="E638" s="928" t="s">
        <v>7</v>
      </c>
      <c r="F638" s="946" t="s">
        <v>403</v>
      </c>
      <c r="G638" s="946"/>
      <c r="H638" s="946"/>
      <c r="I638" s="946" t="s">
        <v>874</v>
      </c>
      <c r="J638" s="931">
        <v>1448</v>
      </c>
      <c r="K638" s="931"/>
      <c r="L638" s="931" t="s">
        <v>206</v>
      </c>
      <c r="M638" s="931">
        <v>150</v>
      </c>
      <c r="N638" s="947" t="s">
        <v>179</v>
      </c>
      <c r="O638" s="931" t="s">
        <v>180</v>
      </c>
      <c r="P638" s="948" t="s">
        <v>155</v>
      </c>
      <c r="Q638" s="931" t="s">
        <v>71</v>
      </c>
      <c r="R638" s="906" t="s">
        <v>744</v>
      </c>
      <c r="S638" s="906" t="s">
        <v>875</v>
      </c>
      <c r="T638" s="946"/>
      <c r="U638" s="946">
        <v>220</v>
      </c>
      <c r="V638" s="946"/>
      <c r="W638" s="946"/>
      <c r="X638" s="946"/>
      <c r="Y638" s="949"/>
      <c r="Z638" s="954" t="s">
        <v>3765</v>
      </c>
      <c r="AA638" s="931">
        <v>4200</v>
      </c>
      <c r="AB638" s="1313">
        <f t="shared" si="125"/>
        <v>4.2</v>
      </c>
      <c r="AC638" s="953"/>
      <c r="AD638" s="946"/>
      <c r="AE638" s="946"/>
      <c r="AF638" s="946"/>
      <c r="AG638" s="946"/>
      <c r="AH638" s="955"/>
      <c r="AI638" s="1271">
        <f>+VLOOKUP(C638,Itemizado_Piping!$C:$K,9,FALSE)</f>
        <v>3.7229999999999999</v>
      </c>
      <c r="AJ638" s="1149">
        <v>0</v>
      </c>
      <c r="AK638" s="1150">
        <v>0</v>
      </c>
      <c r="AL638" s="1149">
        <f t="shared" si="127"/>
        <v>0</v>
      </c>
      <c r="AM638" s="1135">
        <f t="shared" si="128"/>
        <v>0</v>
      </c>
      <c r="AN638" s="1328">
        <f t="shared" si="129"/>
        <v>0</v>
      </c>
      <c r="AO638" s="1127">
        <f t="shared" si="140"/>
        <v>0</v>
      </c>
      <c r="AP638" s="1318">
        <f t="shared" si="130"/>
        <v>0</v>
      </c>
      <c r="AQ638" s="1319"/>
      <c r="AR638" s="1139">
        <f t="shared" si="131"/>
        <v>0</v>
      </c>
      <c r="AS638" s="1325">
        <f t="shared" si="132"/>
        <v>0</v>
      </c>
      <c r="AT638" s="1325">
        <f t="shared" si="133"/>
        <v>0</v>
      </c>
      <c r="AU638" s="1325">
        <f t="shared" si="134"/>
        <v>0</v>
      </c>
      <c r="AV638" s="1141">
        <f t="shared" si="135"/>
        <v>0</v>
      </c>
      <c r="AW638" s="1329">
        <v>0</v>
      </c>
      <c r="AX638" s="1141">
        <v>0</v>
      </c>
      <c r="AY638" s="1149">
        <f t="shared" si="136"/>
        <v>0</v>
      </c>
      <c r="AZ638" s="1141">
        <f t="shared" si="137"/>
        <v>0</v>
      </c>
      <c r="BA638" s="1149">
        <f t="shared" si="138"/>
        <v>0</v>
      </c>
      <c r="BB638" s="1141">
        <f t="shared" si="139"/>
        <v>0</v>
      </c>
    </row>
    <row r="639" spans="2:54" ht="14.65" customHeight="1">
      <c r="B639" s="911">
        <v>631</v>
      </c>
      <c r="C639" s="913" t="s">
        <v>3024</v>
      </c>
      <c r="D639" s="931" t="s">
        <v>150</v>
      </c>
      <c r="E639" s="928" t="s">
        <v>7</v>
      </c>
      <c r="F639" s="946" t="s">
        <v>403</v>
      </c>
      <c r="G639" s="946"/>
      <c r="H639" s="946"/>
      <c r="I639" s="946" t="s">
        <v>876</v>
      </c>
      <c r="J639" s="931">
        <v>1450</v>
      </c>
      <c r="K639" s="931"/>
      <c r="L639" s="931" t="s">
        <v>206</v>
      </c>
      <c r="M639" s="931">
        <v>150</v>
      </c>
      <c r="N639" s="947" t="s">
        <v>179</v>
      </c>
      <c r="O639" s="931" t="s">
        <v>180</v>
      </c>
      <c r="P639" s="948" t="s">
        <v>155</v>
      </c>
      <c r="Q639" s="931" t="s">
        <v>71</v>
      </c>
      <c r="R639" s="906" t="s">
        <v>877</v>
      </c>
      <c r="S639" s="906" t="s">
        <v>878</v>
      </c>
      <c r="T639" s="946"/>
      <c r="U639" s="946">
        <v>220</v>
      </c>
      <c r="V639" s="946"/>
      <c r="W639" s="946"/>
      <c r="X639" s="946"/>
      <c r="Y639" s="949"/>
      <c r="Z639" s="954"/>
      <c r="AA639" s="931"/>
      <c r="AB639" s="1313">
        <f t="shared" si="125"/>
        <v>0</v>
      </c>
      <c r="AC639" s="953"/>
      <c r="AD639" s="946"/>
      <c r="AE639" s="946"/>
      <c r="AF639" s="946"/>
      <c r="AG639" s="946"/>
      <c r="AH639" s="955"/>
      <c r="AI639" s="1271">
        <f>+VLOOKUP(C639,Itemizado_Piping!$C:$K,9,FALSE)</f>
        <v>3.7229999999999999</v>
      </c>
      <c r="AJ639" s="1149">
        <v>0</v>
      </c>
      <c r="AK639" s="1150">
        <v>0</v>
      </c>
      <c r="AL639" s="1149">
        <f t="shared" si="127"/>
        <v>0</v>
      </c>
      <c r="AM639" s="1135">
        <f t="shared" si="128"/>
        <v>0</v>
      </c>
      <c r="AN639" s="1328">
        <f t="shared" si="129"/>
        <v>0</v>
      </c>
      <c r="AO639" s="1127">
        <f t="shared" si="140"/>
        <v>0</v>
      </c>
      <c r="AP639" s="1318">
        <f t="shared" si="130"/>
        <v>0</v>
      </c>
      <c r="AQ639" s="1319"/>
      <c r="AR639" s="1139">
        <f t="shared" si="131"/>
        <v>0</v>
      </c>
      <c r="AS639" s="1325">
        <f t="shared" si="132"/>
        <v>0</v>
      </c>
      <c r="AT639" s="1325">
        <f t="shared" si="133"/>
        <v>0</v>
      </c>
      <c r="AU639" s="1325">
        <f t="shared" si="134"/>
        <v>0</v>
      </c>
      <c r="AV639" s="1141">
        <f t="shared" si="135"/>
        <v>0</v>
      </c>
      <c r="AW639" s="1329">
        <v>0</v>
      </c>
      <c r="AX639" s="1141">
        <v>0</v>
      </c>
      <c r="AY639" s="1149">
        <f t="shared" si="136"/>
        <v>0</v>
      </c>
      <c r="AZ639" s="1141">
        <f t="shared" si="137"/>
        <v>0</v>
      </c>
      <c r="BA639" s="1149">
        <f t="shared" si="138"/>
        <v>0</v>
      </c>
      <c r="BB639" s="1141">
        <f t="shared" si="139"/>
        <v>0</v>
      </c>
    </row>
    <row r="640" spans="2:54" ht="14.65" customHeight="1">
      <c r="B640" s="911">
        <v>632</v>
      </c>
      <c r="C640" s="913" t="s">
        <v>3463</v>
      </c>
      <c r="D640" s="931" t="s">
        <v>150</v>
      </c>
      <c r="E640" s="928" t="s">
        <v>7</v>
      </c>
      <c r="F640" s="946" t="s">
        <v>151</v>
      </c>
      <c r="G640" s="946"/>
      <c r="H640" s="946"/>
      <c r="I640" s="946" t="s">
        <v>879</v>
      </c>
      <c r="J640" s="931">
        <v>1500</v>
      </c>
      <c r="K640" s="931"/>
      <c r="L640" s="931" t="s">
        <v>165</v>
      </c>
      <c r="M640" s="931">
        <v>250</v>
      </c>
      <c r="N640" s="947" t="s">
        <v>166</v>
      </c>
      <c r="O640" s="931" t="s">
        <v>167</v>
      </c>
      <c r="P640" s="948" t="s">
        <v>155</v>
      </c>
      <c r="Q640" s="931" t="s">
        <v>71</v>
      </c>
      <c r="R640" s="906" t="s">
        <v>880</v>
      </c>
      <c r="S640" s="906" t="s">
        <v>881</v>
      </c>
      <c r="T640" s="946"/>
      <c r="U640" s="946">
        <v>11</v>
      </c>
      <c r="V640" s="946"/>
      <c r="W640" s="946"/>
      <c r="X640" s="946"/>
      <c r="Y640" s="949"/>
      <c r="Z640" s="1323" t="s">
        <v>3715</v>
      </c>
      <c r="AA640" s="931"/>
      <c r="AB640" s="1313">
        <f t="shared" si="125"/>
        <v>0</v>
      </c>
      <c r="AC640" s="953"/>
      <c r="AD640" s="946"/>
      <c r="AE640" s="946"/>
      <c r="AF640" s="946"/>
      <c r="AG640" s="946"/>
      <c r="AH640" s="955"/>
      <c r="AI640" s="1271"/>
      <c r="AJ640" s="1149">
        <v>0</v>
      </c>
      <c r="AK640" s="1150">
        <v>0</v>
      </c>
      <c r="AL640" s="1149">
        <f t="shared" si="127"/>
        <v>0</v>
      </c>
      <c r="AM640" s="1135">
        <f t="shared" si="128"/>
        <v>0</v>
      </c>
      <c r="AN640" s="1328">
        <f t="shared" si="129"/>
        <v>0</v>
      </c>
      <c r="AO640" s="1127">
        <f t="shared" si="140"/>
        <v>0</v>
      </c>
      <c r="AP640" s="1318">
        <f t="shared" si="130"/>
        <v>0</v>
      </c>
      <c r="AQ640" s="1319"/>
      <c r="AR640" s="1139">
        <f t="shared" si="131"/>
        <v>0</v>
      </c>
      <c r="AS640" s="1325">
        <f t="shared" si="132"/>
        <v>0</v>
      </c>
      <c r="AT640" s="1325">
        <f t="shared" si="133"/>
        <v>0</v>
      </c>
      <c r="AU640" s="1325">
        <f t="shared" si="134"/>
        <v>0</v>
      </c>
      <c r="AV640" s="1141">
        <f t="shared" si="135"/>
        <v>0</v>
      </c>
      <c r="AW640" s="1329">
        <v>0</v>
      </c>
      <c r="AX640" s="1141">
        <v>0</v>
      </c>
      <c r="AY640" s="1149">
        <f t="shared" si="136"/>
        <v>0</v>
      </c>
      <c r="AZ640" s="1141">
        <f t="shared" si="137"/>
        <v>0</v>
      </c>
      <c r="BA640" s="1149">
        <f t="shared" si="138"/>
        <v>0</v>
      </c>
      <c r="BB640" s="1141">
        <f t="shared" si="139"/>
        <v>0</v>
      </c>
    </row>
    <row r="641" spans="2:54" ht="14.65" customHeight="1">
      <c r="B641" s="911">
        <v>633</v>
      </c>
      <c r="C641" s="913" t="s">
        <v>3463</v>
      </c>
      <c r="D641" s="931" t="s">
        <v>150</v>
      </c>
      <c r="E641" s="928" t="s">
        <v>7</v>
      </c>
      <c r="F641" s="946" t="s">
        <v>151</v>
      </c>
      <c r="G641" s="946"/>
      <c r="H641" s="946"/>
      <c r="I641" s="946" t="s">
        <v>882</v>
      </c>
      <c r="J641" s="931">
        <v>1501</v>
      </c>
      <c r="K641" s="931"/>
      <c r="L641" s="931" t="s">
        <v>165</v>
      </c>
      <c r="M641" s="931">
        <v>250</v>
      </c>
      <c r="N641" s="947" t="s">
        <v>166</v>
      </c>
      <c r="O641" s="931" t="s">
        <v>167</v>
      </c>
      <c r="P641" s="948" t="s">
        <v>155</v>
      </c>
      <c r="Q641" s="931" t="s">
        <v>71</v>
      </c>
      <c r="R641" s="906" t="s">
        <v>883</v>
      </c>
      <c r="S641" s="906" t="s">
        <v>884</v>
      </c>
      <c r="T641" s="946"/>
      <c r="U641" s="946">
        <v>11</v>
      </c>
      <c r="V641" s="946"/>
      <c r="W641" s="946"/>
      <c r="X641" s="946"/>
      <c r="Y641" s="949"/>
      <c r="Z641" s="1323" t="s">
        <v>3715</v>
      </c>
      <c r="AA641" s="931">
        <v>1320</v>
      </c>
      <c r="AB641" s="1313">
        <f t="shared" si="125"/>
        <v>1.32</v>
      </c>
      <c r="AC641" s="953"/>
      <c r="AD641" s="946"/>
      <c r="AE641" s="946"/>
      <c r="AF641" s="946"/>
      <c r="AG641" s="946"/>
      <c r="AH641" s="955"/>
      <c r="AI641" s="1271"/>
      <c r="AJ641" s="1149">
        <v>0</v>
      </c>
      <c r="AK641" s="1150">
        <v>0</v>
      </c>
      <c r="AL641" s="1149">
        <f t="shared" si="127"/>
        <v>0</v>
      </c>
      <c r="AM641" s="1135">
        <f t="shared" si="128"/>
        <v>0</v>
      </c>
      <c r="AN641" s="1328">
        <f t="shared" si="129"/>
        <v>0</v>
      </c>
      <c r="AO641" s="1127">
        <f t="shared" si="140"/>
        <v>0</v>
      </c>
      <c r="AP641" s="1318">
        <f t="shared" si="130"/>
        <v>0</v>
      </c>
      <c r="AQ641" s="1319"/>
      <c r="AR641" s="1139">
        <f t="shared" si="131"/>
        <v>0</v>
      </c>
      <c r="AS641" s="1325">
        <f t="shared" si="132"/>
        <v>0</v>
      </c>
      <c r="AT641" s="1325">
        <f t="shared" si="133"/>
        <v>0</v>
      </c>
      <c r="AU641" s="1325">
        <f t="shared" si="134"/>
        <v>0</v>
      </c>
      <c r="AV641" s="1141">
        <f t="shared" si="135"/>
        <v>0</v>
      </c>
      <c r="AW641" s="1329">
        <v>0</v>
      </c>
      <c r="AX641" s="1141">
        <v>0</v>
      </c>
      <c r="AY641" s="1149">
        <f t="shared" si="136"/>
        <v>0</v>
      </c>
      <c r="AZ641" s="1141">
        <f t="shared" si="137"/>
        <v>0</v>
      </c>
      <c r="BA641" s="1149">
        <f t="shared" si="138"/>
        <v>0</v>
      </c>
      <c r="BB641" s="1141">
        <f t="shared" si="139"/>
        <v>0</v>
      </c>
    </row>
    <row r="642" spans="2:54" ht="14.65" customHeight="1">
      <c r="B642" s="911">
        <v>634</v>
      </c>
      <c r="C642" s="913" t="s">
        <v>3463</v>
      </c>
      <c r="D642" s="931" t="s">
        <v>150</v>
      </c>
      <c r="E642" s="928" t="s">
        <v>7</v>
      </c>
      <c r="F642" s="946" t="s">
        <v>151</v>
      </c>
      <c r="G642" s="946"/>
      <c r="H642" s="946"/>
      <c r="I642" s="946" t="s">
        <v>885</v>
      </c>
      <c r="J642" s="931">
        <v>1502</v>
      </c>
      <c r="K642" s="931"/>
      <c r="L642" s="931" t="s">
        <v>165</v>
      </c>
      <c r="M642" s="931">
        <v>250</v>
      </c>
      <c r="N642" s="947" t="s">
        <v>166</v>
      </c>
      <c r="O642" s="931" t="s">
        <v>167</v>
      </c>
      <c r="P642" s="948" t="s">
        <v>155</v>
      </c>
      <c r="Q642" s="931" t="s">
        <v>71</v>
      </c>
      <c r="R642" s="906" t="s">
        <v>883</v>
      </c>
      <c r="S642" s="906" t="s">
        <v>886</v>
      </c>
      <c r="T642" s="946"/>
      <c r="U642" s="946">
        <v>11</v>
      </c>
      <c r="V642" s="946"/>
      <c r="W642" s="946"/>
      <c r="X642" s="946"/>
      <c r="Y642" s="949"/>
      <c r="Z642" s="1323" t="s">
        <v>3715</v>
      </c>
      <c r="AA642" s="931">
        <v>1470</v>
      </c>
      <c r="AB642" s="1313">
        <f t="shared" si="125"/>
        <v>1.47</v>
      </c>
      <c r="AC642" s="953"/>
      <c r="AD642" s="946"/>
      <c r="AE642" s="946"/>
      <c r="AF642" s="946"/>
      <c r="AG642" s="946"/>
      <c r="AH642" s="955"/>
      <c r="AI642" s="1271"/>
      <c r="AJ642" s="1149">
        <v>0</v>
      </c>
      <c r="AK642" s="1150">
        <v>0</v>
      </c>
      <c r="AL642" s="1149">
        <f t="shared" si="127"/>
        <v>0</v>
      </c>
      <c r="AM642" s="1135">
        <f t="shared" si="128"/>
        <v>0</v>
      </c>
      <c r="AN642" s="1328">
        <f t="shared" si="129"/>
        <v>0</v>
      </c>
      <c r="AO642" s="1127">
        <f t="shared" si="140"/>
        <v>0</v>
      </c>
      <c r="AP642" s="1318">
        <f t="shared" si="130"/>
        <v>0</v>
      </c>
      <c r="AQ642" s="1319"/>
      <c r="AR642" s="1139">
        <f t="shared" si="131"/>
        <v>0</v>
      </c>
      <c r="AS642" s="1325">
        <f t="shared" si="132"/>
        <v>0</v>
      </c>
      <c r="AT642" s="1325">
        <f t="shared" si="133"/>
        <v>0</v>
      </c>
      <c r="AU642" s="1325">
        <f t="shared" si="134"/>
        <v>0</v>
      </c>
      <c r="AV642" s="1141">
        <f t="shared" si="135"/>
        <v>0</v>
      </c>
      <c r="AW642" s="1329">
        <v>0</v>
      </c>
      <c r="AX642" s="1141">
        <v>0</v>
      </c>
      <c r="AY642" s="1149">
        <f t="shared" si="136"/>
        <v>0</v>
      </c>
      <c r="AZ642" s="1141">
        <f t="shared" si="137"/>
        <v>0</v>
      </c>
      <c r="BA642" s="1149">
        <f t="shared" si="138"/>
        <v>0</v>
      </c>
      <c r="BB642" s="1141">
        <f t="shared" si="139"/>
        <v>0</v>
      </c>
    </row>
    <row r="643" spans="2:54" ht="14.65" customHeight="1">
      <c r="B643" s="911">
        <v>635</v>
      </c>
      <c r="C643" s="913" t="s">
        <v>3463</v>
      </c>
      <c r="D643" s="931" t="s">
        <v>150</v>
      </c>
      <c r="E643" s="928" t="s">
        <v>7</v>
      </c>
      <c r="F643" s="946" t="s">
        <v>151</v>
      </c>
      <c r="G643" s="946"/>
      <c r="H643" s="946"/>
      <c r="I643" s="946" t="s">
        <v>887</v>
      </c>
      <c r="J643" s="931">
        <v>1503</v>
      </c>
      <c r="K643" s="931"/>
      <c r="L643" s="931" t="s">
        <v>165</v>
      </c>
      <c r="M643" s="931">
        <v>250</v>
      </c>
      <c r="N643" s="947" t="s">
        <v>166</v>
      </c>
      <c r="O643" s="931" t="s">
        <v>167</v>
      </c>
      <c r="P643" s="948" t="s">
        <v>155</v>
      </c>
      <c r="Q643" s="931" t="s">
        <v>71</v>
      </c>
      <c r="R643" s="906" t="s">
        <v>883</v>
      </c>
      <c r="S643" s="906" t="s">
        <v>888</v>
      </c>
      <c r="T643" s="946"/>
      <c r="U643" s="946">
        <v>11</v>
      </c>
      <c r="V643" s="946"/>
      <c r="W643" s="946"/>
      <c r="X643" s="946"/>
      <c r="Y643" s="949"/>
      <c r="Z643" s="1323" t="s">
        <v>3715</v>
      </c>
      <c r="AA643" s="931"/>
      <c r="AB643" s="1313">
        <f t="shared" si="125"/>
        <v>0</v>
      </c>
      <c r="AC643" s="953"/>
      <c r="AD643" s="946"/>
      <c r="AE643" s="946"/>
      <c r="AF643" s="946"/>
      <c r="AG643" s="946"/>
      <c r="AH643" s="955"/>
      <c r="AI643" s="1271"/>
      <c r="AJ643" s="1149">
        <v>0</v>
      </c>
      <c r="AK643" s="1150">
        <v>0</v>
      </c>
      <c r="AL643" s="1149">
        <f t="shared" si="127"/>
        <v>0</v>
      </c>
      <c r="AM643" s="1135">
        <f t="shared" si="128"/>
        <v>0</v>
      </c>
      <c r="AN643" s="1328">
        <f t="shared" si="129"/>
        <v>0</v>
      </c>
      <c r="AO643" s="1127">
        <f t="shared" si="140"/>
        <v>0</v>
      </c>
      <c r="AP643" s="1318">
        <f t="shared" si="130"/>
        <v>0</v>
      </c>
      <c r="AQ643" s="1319"/>
      <c r="AR643" s="1139">
        <f t="shared" si="131"/>
        <v>0</v>
      </c>
      <c r="AS643" s="1325">
        <f t="shared" si="132"/>
        <v>0</v>
      </c>
      <c r="AT643" s="1325">
        <f t="shared" si="133"/>
        <v>0</v>
      </c>
      <c r="AU643" s="1325">
        <f t="shared" si="134"/>
        <v>0</v>
      </c>
      <c r="AV643" s="1141">
        <f t="shared" si="135"/>
        <v>0</v>
      </c>
      <c r="AW643" s="1329">
        <v>0</v>
      </c>
      <c r="AX643" s="1141">
        <v>0</v>
      </c>
      <c r="AY643" s="1149">
        <f t="shared" si="136"/>
        <v>0</v>
      </c>
      <c r="AZ643" s="1141">
        <f t="shared" si="137"/>
        <v>0</v>
      </c>
      <c r="BA643" s="1149">
        <f t="shared" si="138"/>
        <v>0</v>
      </c>
      <c r="BB643" s="1141">
        <f t="shared" si="139"/>
        <v>0</v>
      </c>
    </row>
    <row r="644" spans="2:54" ht="14.65" customHeight="1">
      <c r="B644" s="911">
        <v>636</v>
      </c>
      <c r="C644" s="913" t="s">
        <v>3042</v>
      </c>
      <c r="D644" s="931" t="s">
        <v>150</v>
      </c>
      <c r="E644" s="928" t="s">
        <v>7</v>
      </c>
      <c r="F644" s="946" t="s">
        <v>151</v>
      </c>
      <c r="G644" s="946" t="s">
        <v>3777</v>
      </c>
      <c r="H644" s="946"/>
      <c r="I644" s="946" t="s">
        <v>889</v>
      </c>
      <c r="J644" s="931">
        <v>1504</v>
      </c>
      <c r="K644" s="931">
        <v>1</v>
      </c>
      <c r="L644" s="931" t="s">
        <v>307</v>
      </c>
      <c r="M644" s="931">
        <v>50</v>
      </c>
      <c r="N644" s="947" t="s">
        <v>166</v>
      </c>
      <c r="O644" s="931" t="s">
        <v>308</v>
      </c>
      <c r="P644" s="948" t="s">
        <v>155</v>
      </c>
      <c r="Q644" s="931" t="s">
        <v>71</v>
      </c>
      <c r="R644" s="906" t="s">
        <v>883</v>
      </c>
      <c r="S644" s="906" t="s">
        <v>890</v>
      </c>
      <c r="T644" s="946"/>
      <c r="U644" s="946">
        <v>11</v>
      </c>
      <c r="V644" s="946"/>
      <c r="W644" s="946"/>
      <c r="X644" s="946"/>
      <c r="Y644" s="949"/>
      <c r="Z644" s="1323" t="s">
        <v>3714</v>
      </c>
      <c r="AA644" s="931">
        <v>7000</v>
      </c>
      <c r="AB644" s="1313">
        <f t="shared" si="125"/>
        <v>7</v>
      </c>
      <c r="AC644" s="953"/>
      <c r="AD644" s="946"/>
      <c r="AE644" s="946"/>
      <c r="AF644" s="946"/>
      <c r="AG644" s="946"/>
      <c r="AH644" s="955"/>
      <c r="AI644" s="1271">
        <f>+VLOOKUP(C644,Itemizado_Piping!$C:$K,9,FALSE)</f>
        <v>2.573</v>
      </c>
      <c r="AJ644" s="1149">
        <v>0</v>
      </c>
      <c r="AK644" s="1150">
        <v>0</v>
      </c>
      <c r="AL644" s="1149">
        <f t="shared" si="127"/>
        <v>0</v>
      </c>
      <c r="AM644" s="1135">
        <f t="shared" si="128"/>
        <v>0</v>
      </c>
      <c r="AN644" s="1328">
        <f t="shared" si="129"/>
        <v>0</v>
      </c>
      <c r="AO644" s="1127">
        <f t="shared" si="140"/>
        <v>0</v>
      </c>
      <c r="AP644" s="1318">
        <f t="shared" si="130"/>
        <v>0</v>
      </c>
      <c r="AQ644" s="1319"/>
      <c r="AR644" s="1139">
        <f t="shared" si="131"/>
        <v>0</v>
      </c>
      <c r="AS644" s="1325">
        <f t="shared" si="132"/>
        <v>0</v>
      </c>
      <c r="AT644" s="1325">
        <f t="shared" si="133"/>
        <v>0</v>
      </c>
      <c r="AU644" s="1325">
        <f t="shared" si="134"/>
        <v>0</v>
      </c>
      <c r="AV644" s="1141">
        <f t="shared" si="135"/>
        <v>0</v>
      </c>
      <c r="AW644" s="1329">
        <v>0</v>
      </c>
      <c r="AX644" s="1141">
        <v>0</v>
      </c>
      <c r="AY644" s="1149">
        <f t="shared" si="136"/>
        <v>0</v>
      </c>
      <c r="AZ644" s="1141">
        <f t="shared" si="137"/>
        <v>0</v>
      </c>
      <c r="BA644" s="1149">
        <f t="shared" si="138"/>
        <v>0</v>
      </c>
      <c r="BB644" s="1141">
        <f t="shared" si="139"/>
        <v>0</v>
      </c>
    </row>
    <row r="645" spans="2:54" ht="14.65" customHeight="1">
      <c r="B645" s="911">
        <v>637</v>
      </c>
      <c r="C645" s="913" t="s">
        <v>3463</v>
      </c>
      <c r="D645" s="931" t="s">
        <v>150</v>
      </c>
      <c r="E645" s="928" t="s">
        <v>7</v>
      </c>
      <c r="F645" s="946" t="s">
        <v>151</v>
      </c>
      <c r="G645" s="946"/>
      <c r="H645" s="946"/>
      <c r="I645" s="946" t="s">
        <v>891</v>
      </c>
      <c r="J645" s="931">
        <v>1505</v>
      </c>
      <c r="K645" s="931"/>
      <c r="L645" s="931" t="s">
        <v>153</v>
      </c>
      <c r="M645" s="931">
        <v>200</v>
      </c>
      <c r="N645" s="947" t="s">
        <v>174</v>
      </c>
      <c r="O645" s="931" t="s">
        <v>175</v>
      </c>
      <c r="P645" s="948" t="s">
        <v>155</v>
      </c>
      <c r="Q645" s="931" t="s">
        <v>71</v>
      </c>
      <c r="R645" s="906" t="s">
        <v>892</v>
      </c>
      <c r="S645" s="906" t="s">
        <v>176</v>
      </c>
      <c r="T645" s="946"/>
      <c r="U645" s="946">
        <v>208</v>
      </c>
      <c r="V645" s="946"/>
      <c r="W645" s="946"/>
      <c r="X645" s="946"/>
      <c r="Y645" s="949"/>
      <c r="Z645" s="1323" t="s">
        <v>3715</v>
      </c>
      <c r="AA645" s="931"/>
      <c r="AB645" s="1313">
        <f t="shared" ref="AB645:AB676" si="141">AA645/1000</f>
        <v>0</v>
      </c>
      <c r="AC645" s="953"/>
      <c r="AD645" s="946"/>
      <c r="AE645" s="946"/>
      <c r="AF645" s="946"/>
      <c r="AG645" s="946"/>
      <c r="AH645" s="955"/>
      <c r="AI645" s="1271"/>
      <c r="AJ645" s="1149">
        <v>0</v>
      </c>
      <c r="AK645" s="1150">
        <v>0</v>
      </c>
      <c r="AL645" s="1149">
        <f t="shared" si="127"/>
        <v>0</v>
      </c>
      <c r="AM645" s="1135">
        <f t="shared" si="128"/>
        <v>0</v>
      </c>
      <c r="AN645" s="1328">
        <f t="shared" si="129"/>
        <v>0</v>
      </c>
      <c r="AO645" s="1127">
        <f t="shared" si="140"/>
        <v>0</v>
      </c>
      <c r="AP645" s="1318">
        <f t="shared" si="130"/>
        <v>0</v>
      </c>
      <c r="AQ645" s="1319"/>
      <c r="AR645" s="1139">
        <f t="shared" si="131"/>
        <v>0</v>
      </c>
      <c r="AS645" s="1325">
        <f t="shared" si="132"/>
        <v>0</v>
      </c>
      <c r="AT645" s="1325">
        <f t="shared" si="133"/>
        <v>0</v>
      </c>
      <c r="AU645" s="1325">
        <f t="shared" si="134"/>
        <v>0</v>
      </c>
      <c r="AV645" s="1141">
        <f t="shared" si="135"/>
        <v>0</v>
      </c>
      <c r="AW645" s="1329">
        <v>0</v>
      </c>
      <c r="AX645" s="1141">
        <v>0</v>
      </c>
      <c r="AY645" s="1149">
        <f t="shared" si="136"/>
        <v>0</v>
      </c>
      <c r="AZ645" s="1141">
        <f t="shared" si="137"/>
        <v>0</v>
      </c>
      <c r="BA645" s="1149">
        <f t="shared" si="138"/>
        <v>0</v>
      </c>
      <c r="BB645" s="1141">
        <f t="shared" si="139"/>
        <v>0</v>
      </c>
    </row>
    <row r="646" spans="2:54" ht="14.65" customHeight="1">
      <c r="B646" s="911">
        <v>638</v>
      </c>
      <c r="C646" s="913" t="s">
        <v>3463</v>
      </c>
      <c r="D646" s="931" t="s">
        <v>150</v>
      </c>
      <c r="E646" s="928" t="s">
        <v>7</v>
      </c>
      <c r="F646" s="946" t="s">
        <v>151</v>
      </c>
      <c r="G646" s="946"/>
      <c r="H646" s="946"/>
      <c r="I646" s="946" t="s">
        <v>893</v>
      </c>
      <c r="J646" s="931">
        <v>1506</v>
      </c>
      <c r="K646" s="931"/>
      <c r="L646" s="931" t="s">
        <v>153</v>
      </c>
      <c r="M646" s="931">
        <v>200</v>
      </c>
      <c r="N646" s="947" t="s">
        <v>174</v>
      </c>
      <c r="O646" s="931" t="s">
        <v>175</v>
      </c>
      <c r="P646" s="948" t="s">
        <v>155</v>
      </c>
      <c r="Q646" s="931" t="s">
        <v>71</v>
      </c>
      <c r="R646" s="906" t="s">
        <v>894</v>
      </c>
      <c r="S646" s="906" t="s">
        <v>176</v>
      </c>
      <c r="T646" s="946"/>
      <c r="U646" s="946">
        <v>208</v>
      </c>
      <c r="V646" s="946"/>
      <c r="W646" s="946"/>
      <c r="X646" s="946"/>
      <c r="Y646" s="949"/>
      <c r="Z646" s="1323" t="s">
        <v>3715</v>
      </c>
      <c r="AA646" s="931"/>
      <c r="AB646" s="1313">
        <f t="shared" si="141"/>
        <v>0</v>
      </c>
      <c r="AC646" s="953"/>
      <c r="AD646" s="946"/>
      <c r="AE646" s="946"/>
      <c r="AF646" s="946"/>
      <c r="AG646" s="946"/>
      <c r="AH646" s="955"/>
      <c r="AI646" s="1271"/>
      <c r="AJ646" s="1149">
        <v>0</v>
      </c>
      <c r="AK646" s="1150">
        <v>0</v>
      </c>
      <c r="AL646" s="1149">
        <f t="shared" si="127"/>
        <v>0</v>
      </c>
      <c r="AM646" s="1135">
        <f t="shared" si="128"/>
        <v>0</v>
      </c>
      <c r="AN646" s="1328">
        <f t="shared" si="129"/>
        <v>0</v>
      </c>
      <c r="AO646" s="1127">
        <f t="shared" si="140"/>
        <v>0</v>
      </c>
      <c r="AP646" s="1318">
        <f t="shared" si="130"/>
        <v>0</v>
      </c>
      <c r="AQ646" s="1319"/>
      <c r="AR646" s="1139">
        <f t="shared" si="131"/>
        <v>0</v>
      </c>
      <c r="AS646" s="1325">
        <f t="shared" si="132"/>
        <v>0</v>
      </c>
      <c r="AT646" s="1325">
        <f t="shared" si="133"/>
        <v>0</v>
      </c>
      <c r="AU646" s="1325">
        <f t="shared" si="134"/>
        <v>0</v>
      </c>
      <c r="AV646" s="1141">
        <f t="shared" si="135"/>
        <v>0</v>
      </c>
      <c r="AW646" s="1329">
        <v>0</v>
      </c>
      <c r="AX646" s="1141">
        <v>0</v>
      </c>
      <c r="AY646" s="1149">
        <f t="shared" si="136"/>
        <v>0</v>
      </c>
      <c r="AZ646" s="1141">
        <f t="shared" si="137"/>
        <v>0</v>
      </c>
      <c r="BA646" s="1149">
        <f t="shared" si="138"/>
        <v>0</v>
      </c>
      <c r="BB646" s="1141">
        <f t="shared" si="139"/>
        <v>0</v>
      </c>
    </row>
    <row r="647" spans="2:54" ht="14.65" customHeight="1">
      <c r="B647" s="911">
        <v>639</v>
      </c>
      <c r="C647" s="913" t="s">
        <v>3463</v>
      </c>
      <c r="D647" s="931" t="s">
        <v>150</v>
      </c>
      <c r="E647" s="928" t="s">
        <v>7</v>
      </c>
      <c r="F647" s="946" t="s">
        <v>151</v>
      </c>
      <c r="G647" s="946"/>
      <c r="H647" s="946"/>
      <c r="I647" s="946" t="s">
        <v>895</v>
      </c>
      <c r="J647" s="931">
        <v>1507</v>
      </c>
      <c r="K647" s="931"/>
      <c r="L647" s="931" t="s">
        <v>153</v>
      </c>
      <c r="M647" s="931">
        <v>200</v>
      </c>
      <c r="N647" s="947" t="s">
        <v>174</v>
      </c>
      <c r="O647" s="931" t="s">
        <v>175</v>
      </c>
      <c r="P647" s="948" t="s">
        <v>155</v>
      </c>
      <c r="Q647" s="931" t="s">
        <v>71</v>
      </c>
      <c r="R647" s="906" t="s">
        <v>881</v>
      </c>
      <c r="S647" s="906" t="s">
        <v>176</v>
      </c>
      <c r="T647" s="946"/>
      <c r="U647" s="946">
        <v>208</v>
      </c>
      <c r="V647" s="946"/>
      <c r="W647" s="946"/>
      <c r="X647" s="946"/>
      <c r="Y647" s="949"/>
      <c r="Z647" s="1323" t="s">
        <v>3715</v>
      </c>
      <c r="AA647" s="931"/>
      <c r="AB647" s="1313">
        <f t="shared" si="141"/>
        <v>0</v>
      </c>
      <c r="AC647" s="953"/>
      <c r="AD647" s="946"/>
      <c r="AE647" s="946"/>
      <c r="AF647" s="946"/>
      <c r="AG647" s="946"/>
      <c r="AH647" s="955"/>
      <c r="AI647" s="1271"/>
      <c r="AJ647" s="1149">
        <v>0</v>
      </c>
      <c r="AK647" s="1150">
        <v>0</v>
      </c>
      <c r="AL647" s="1149">
        <f t="shared" si="127"/>
        <v>0</v>
      </c>
      <c r="AM647" s="1135">
        <f t="shared" si="128"/>
        <v>0</v>
      </c>
      <c r="AN647" s="1328">
        <f t="shared" si="129"/>
        <v>0</v>
      </c>
      <c r="AO647" s="1127">
        <f t="shared" si="140"/>
        <v>0</v>
      </c>
      <c r="AP647" s="1318">
        <f t="shared" si="130"/>
        <v>0</v>
      </c>
      <c r="AQ647" s="1319"/>
      <c r="AR647" s="1139">
        <f t="shared" si="131"/>
        <v>0</v>
      </c>
      <c r="AS647" s="1325">
        <f t="shared" si="132"/>
        <v>0</v>
      </c>
      <c r="AT647" s="1325">
        <f t="shared" si="133"/>
        <v>0</v>
      </c>
      <c r="AU647" s="1325">
        <f t="shared" si="134"/>
        <v>0</v>
      </c>
      <c r="AV647" s="1141">
        <f t="shared" si="135"/>
        <v>0</v>
      </c>
      <c r="AW647" s="1329">
        <v>0</v>
      </c>
      <c r="AX647" s="1141">
        <v>0</v>
      </c>
      <c r="AY647" s="1149">
        <f t="shared" si="136"/>
        <v>0</v>
      </c>
      <c r="AZ647" s="1141">
        <f t="shared" si="137"/>
        <v>0</v>
      </c>
      <c r="BA647" s="1149">
        <f t="shared" si="138"/>
        <v>0</v>
      </c>
      <c r="BB647" s="1141">
        <f t="shared" si="139"/>
        <v>0</v>
      </c>
    </row>
    <row r="648" spans="2:54" ht="14.65" customHeight="1">
      <c r="B648" s="911">
        <v>640</v>
      </c>
      <c r="C648" s="913" t="s">
        <v>3042</v>
      </c>
      <c r="D648" s="931" t="s">
        <v>150</v>
      </c>
      <c r="E648" s="928" t="s">
        <v>7</v>
      </c>
      <c r="F648" s="946" t="s">
        <v>151</v>
      </c>
      <c r="G648" s="946" t="s">
        <v>3778</v>
      </c>
      <c r="H648" s="946"/>
      <c r="I648" s="946" t="s">
        <v>896</v>
      </c>
      <c r="J648" s="931">
        <v>1508</v>
      </c>
      <c r="K648" s="931">
        <v>1</v>
      </c>
      <c r="L648" s="931" t="s">
        <v>3544</v>
      </c>
      <c r="M648" s="931">
        <v>40</v>
      </c>
      <c r="N648" s="947" t="s">
        <v>174</v>
      </c>
      <c r="O648" s="931" t="s">
        <v>308</v>
      </c>
      <c r="P648" s="948" t="s">
        <v>155</v>
      </c>
      <c r="Q648" s="931" t="s">
        <v>71</v>
      </c>
      <c r="R648" s="906" t="s">
        <v>898</v>
      </c>
      <c r="S648" s="906" t="s">
        <v>176</v>
      </c>
      <c r="T648" s="946"/>
      <c r="U648" s="946">
        <v>208</v>
      </c>
      <c r="V648" s="946"/>
      <c r="W648" s="946"/>
      <c r="X648" s="946"/>
      <c r="Y648" s="949"/>
      <c r="Z648" s="1323" t="s">
        <v>3715</v>
      </c>
      <c r="AA648" s="931">
        <v>10500</v>
      </c>
      <c r="AB648" s="1313">
        <f t="shared" si="141"/>
        <v>10.5</v>
      </c>
      <c r="AC648" s="953"/>
      <c r="AD648" s="946"/>
      <c r="AE648" s="946"/>
      <c r="AF648" s="946"/>
      <c r="AG648" s="946"/>
      <c r="AH648" s="955"/>
      <c r="AI648" s="1271">
        <f>+VLOOKUP(C648,Itemizado_Piping!$C:$K,9,FALSE)</f>
        <v>2.573</v>
      </c>
      <c r="AJ648" s="1149">
        <v>0</v>
      </c>
      <c r="AK648" s="1150">
        <v>0</v>
      </c>
      <c r="AL648" s="1149">
        <f t="shared" si="127"/>
        <v>0</v>
      </c>
      <c r="AM648" s="1135">
        <f t="shared" si="128"/>
        <v>0</v>
      </c>
      <c r="AN648" s="1328">
        <f t="shared" si="129"/>
        <v>0</v>
      </c>
      <c r="AO648" s="1127">
        <f t="shared" si="140"/>
        <v>0</v>
      </c>
      <c r="AP648" s="1318">
        <f t="shared" si="130"/>
        <v>0</v>
      </c>
      <c r="AQ648" s="1319"/>
      <c r="AR648" s="1139">
        <f t="shared" si="131"/>
        <v>0</v>
      </c>
      <c r="AS648" s="1325">
        <f t="shared" si="132"/>
        <v>0</v>
      </c>
      <c r="AT648" s="1325">
        <f t="shared" si="133"/>
        <v>0</v>
      </c>
      <c r="AU648" s="1325">
        <f t="shared" si="134"/>
        <v>0</v>
      </c>
      <c r="AV648" s="1141">
        <f t="shared" si="135"/>
        <v>0</v>
      </c>
      <c r="AW648" s="1329">
        <v>0</v>
      </c>
      <c r="AX648" s="1141">
        <v>0</v>
      </c>
      <c r="AY648" s="1149">
        <f t="shared" si="136"/>
        <v>0</v>
      </c>
      <c r="AZ648" s="1141">
        <f t="shared" si="137"/>
        <v>0</v>
      </c>
      <c r="BA648" s="1149">
        <f t="shared" si="138"/>
        <v>0</v>
      </c>
      <c r="BB648" s="1141">
        <f t="shared" si="139"/>
        <v>0</v>
      </c>
    </row>
    <row r="649" spans="2:54" ht="14.65" customHeight="1">
      <c r="B649" s="911">
        <v>641</v>
      </c>
      <c r="C649" s="913" t="s">
        <v>3463</v>
      </c>
      <c r="D649" s="931" t="s">
        <v>150</v>
      </c>
      <c r="E649" s="928" t="s">
        <v>7</v>
      </c>
      <c r="F649" s="946" t="s">
        <v>151</v>
      </c>
      <c r="G649" s="946"/>
      <c r="H649" s="946"/>
      <c r="I649" s="946" t="s">
        <v>899</v>
      </c>
      <c r="J649" s="931">
        <v>1509</v>
      </c>
      <c r="K649" s="931"/>
      <c r="L649" s="931" t="s">
        <v>153</v>
      </c>
      <c r="M649" s="931">
        <v>200</v>
      </c>
      <c r="N649" s="947" t="s">
        <v>174</v>
      </c>
      <c r="O649" s="931" t="s">
        <v>175</v>
      </c>
      <c r="P649" s="948" t="s">
        <v>155</v>
      </c>
      <c r="Q649" s="931" t="s">
        <v>71</v>
      </c>
      <c r="R649" s="906" t="s">
        <v>900</v>
      </c>
      <c r="S649" s="906" t="s">
        <v>901</v>
      </c>
      <c r="T649" s="946"/>
      <c r="U649" s="946">
        <v>208</v>
      </c>
      <c r="V649" s="946"/>
      <c r="W649" s="946"/>
      <c r="X649" s="946"/>
      <c r="Y649" s="949"/>
      <c r="Z649" s="954"/>
      <c r="AA649" s="931"/>
      <c r="AB649" s="1313">
        <f t="shared" si="141"/>
        <v>0</v>
      </c>
      <c r="AC649" s="953"/>
      <c r="AD649" s="946"/>
      <c r="AE649" s="946"/>
      <c r="AF649" s="946"/>
      <c r="AG649" s="946"/>
      <c r="AH649" s="955"/>
      <c r="AI649" s="1271"/>
      <c r="AJ649" s="1149">
        <v>0</v>
      </c>
      <c r="AK649" s="1150">
        <v>0</v>
      </c>
      <c r="AL649" s="1149">
        <f t="shared" si="127"/>
        <v>0</v>
      </c>
      <c r="AM649" s="1135">
        <f t="shared" si="128"/>
        <v>0</v>
      </c>
      <c r="AN649" s="1328">
        <f t="shared" si="129"/>
        <v>0</v>
      </c>
      <c r="AO649" s="1127">
        <f t="shared" si="140"/>
        <v>0</v>
      </c>
      <c r="AP649" s="1318">
        <f t="shared" si="130"/>
        <v>0</v>
      </c>
      <c r="AQ649" s="1319"/>
      <c r="AR649" s="1139">
        <f t="shared" si="131"/>
        <v>0</v>
      </c>
      <c r="AS649" s="1325">
        <f t="shared" si="132"/>
        <v>0</v>
      </c>
      <c r="AT649" s="1325">
        <f t="shared" si="133"/>
        <v>0</v>
      </c>
      <c r="AU649" s="1325">
        <f t="shared" si="134"/>
        <v>0</v>
      </c>
      <c r="AV649" s="1141">
        <f t="shared" si="135"/>
        <v>0</v>
      </c>
      <c r="AW649" s="1329">
        <v>0</v>
      </c>
      <c r="AX649" s="1141">
        <v>0</v>
      </c>
      <c r="AY649" s="1149">
        <f t="shared" si="136"/>
        <v>0</v>
      </c>
      <c r="AZ649" s="1141">
        <f t="shared" si="137"/>
        <v>0</v>
      </c>
      <c r="BA649" s="1149">
        <f t="shared" si="138"/>
        <v>0</v>
      </c>
      <c r="BB649" s="1141">
        <f t="shared" si="139"/>
        <v>0</v>
      </c>
    </row>
    <row r="650" spans="2:54" ht="14.65" customHeight="1">
      <c r="B650" s="911">
        <v>642</v>
      </c>
      <c r="C650" s="913" t="s">
        <v>3463</v>
      </c>
      <c r="D650" s="931" t="s">
        <v>150</v>
      </c>
      <c r="E650" s="928" t="s">
        <v>7</v>
      </c>
      <c r="F650" s="946" t="s">
        <v>151</v>
      </c>
      <c r="G650" s="946"/>
      <c r="H650" s="946"/>
      <c r="I650" s="946" t="s">
        <v>902</v>
      </c>
      <c r="J650" s="931">
        <v>1510</v>
      </c>
      <c r="K650" s="931"/>
      <c r="L650" s="931" t="s">
        <v>153</v>
      </c>
      <c r="M650" s="931">
        <v>200</v>
      </c>
      <c r="N650" s="947" t="s">
        <v>174</v>
      </c>
      <c r="O650" s="931" t="s">
        <v>175</v>
      </c>
      <c r="P650" s="948" t="s">
        <v>155</v>
      </c>
      <c r="Q650" s="931" t="s">
        <v>71</v>
      </c>
      <c r="R650" s="906" t="s">
        <v>886</v>
      </c>
      <c r="S650" s="906" t="s">
        <v>901</v>
      </c>
      <c r="T650" s="946"/>
      <c r="U650" s="946">
        <v>208</v>
      </c>
      <c r="V650" s="946"/>
      <c r="W650" s="946"/>
      <c r="X650" s="946"/>
      <c r="Y650" s="949"/>
      <c r="Z650" s="954"/>
      <c r="AA650" s="905"/>
      <c r="AB650" s="1313">
        <f t="shared" si="141"/>
        <v>0</v>
      </c>
      <c r="AC650" s="953">
        <v>30</v>
      </c>
      <c r="AD650" s="946"/>
      <c r="AE650" s="946"/>
      <c r="AF650" s="946"/>
      <c r="AG650" s="946"/>
      <c r="AH650" s="955"/>
      <c r="AI650" s="1271"/>
      <c r="AJ650" s="1149">
        <v>0</v>
      </c>
      <c r="AK650" s="1150">
        <v>3</v>
      </c>
      <c r="AL650" s="1149">
        <f t="shared" si="127"/>
        <v>0</v>
      </c>
      <c r="AM650" s="1135">
        <f t="shared" si="128"/>
        <v>0</v>
      </c>
      <c r="AN650" s="1328">
        <f t="shared" si="129"/>
        <v>0</v>
      </c>
      <c r="AO650" s="1127">
        <f t="shared" si="140"/>
        <v>3</v>
      </c>
      <c r="AP650" s="1318">
        <f t="shared" si="130"/>
        <v>0</v>
      </c>
      <c r="AQ650" s="1319"/>
      <c r="AR650" s="1139">
        <f t="shared" si="131"/>
        <v>30</v>
      </c>
      <c r="AS650" s="1325">
        <f t="shared" si="132"/>
        <v>0</v>
      </c>
      <c r="AT650" s="1325">
        <f t="shared" si="133"/>
        <v>0</v>
      </c>
      <c r="AU650" s="1325">
        <f t="shared" si="134"/>
        <v>0</v>
      </c>
      <c r="AV650" s="1141">
        <f t="shared" si="135"/>
        <v>0</v>
      </c>
      <c r="AW650" s="1329">
        <v>0</v>
      </c>
      <c r="AX650" s="1141">
        <v>3</v>
      </c>
      <c r="AY650" s="1149">
        <f t="shared" si="136"/>
        <v>0</v>
      </c>
      <c r="AZ650" s="1141">
        <f t="shared" si="137"/>
        <v>0</v>
      </c>
      <c r="BA650" s="1149">
        <f t="shared" si="138"/>
        <v>0</v>
      </c>
      <c r="BB650" s="1141">
        <f t="shared" si="139"/>
        <v>3</v>
      </c>
    </row>
    <row r="651" spans="2:54" ht="14.65" customHeight="1">
      <c r="B651" s="911">
        <v>643</v>
      </c>
      <c r="C651" s="913" t="s">
        <v>3463</v>
      </c>
      <c r="D651" s="931" t="s">
        <v>150</v>
      </c>
      <c r="E651" s="928" t="s">
        <v>7</v>
      </c>
      <c r="F651" s="946" t="s">
        <v>151</v>
      </c>
      <c r="G651" s="946"/>
      <c r="H651" s="946"/>
      <c r="I651" s="946" t="s">
        <v>903</v>
      </c>
      <c r="J651" s="931">
        <v>1511</v>
      </c>
      <c r="K651" s="931"/>
      <c r="L651" s="931" t="s">
        <v>153</v>
      </c>
      <c r="M651" s="931">
        <v>200</v>
      </c>
      <c r="N651" s="947" t="s">
        <v>174</v>
      </c>
      <c r="O651" s="931" t="s">
        <v>175</v>
      </c>
      <c r="P651" s="948" t="s">
        <v>155</v>
      </c>
      <c r="Q651" s="931" t="s">
        <v>71</v>
      </c>
      <c r="R651" s="906" t="s">
        <v>888</v>
      </c>
      <c r="S651" s="906" t="s">
        <v>901</v>
      </c>
      <c r="T651" s="946"/>
      <c r="U651" s="946">
        <v>208</v>
      </c>
      <c r="V651" s="946"/>
      <c r="W651" s="946"/>
      <c r="X651" s="946"/>
      <c r="Y651" s="949"/>
      <c r="Z651" s="954"/>
      <c r="AA651" s="931"/>
      <c r="AB651" s="1313">
        <f t="shared" si="141"/>
        <v>0</v>
      </c>
      <c r="AC651" s="953"/>
      <c r="AD651" s="946"/>
      <c r="AE651" s="946"/>
      <c r="AF651" s="946"/>
      <c r="AG651" s="946"/>
      <c r="AH651" s="955"/>
      <c r="AI651" s="1271"/>
      <c r="AJ651" s="1149">
        <v>0</v>
      </c>
      <c r="AK651" s="1150">
        <v>0</v>
      </c>
      <c r="AL651" s="1149">
        <f t="shared" si="127"/>
        <v>0</v>
      </c>
      <c r="AM651" s="1135">
        <f t="shared" si="128"/>
        <v>0</v>
      </c>
      <c r="AN651" s="1328">
        <f t="shared" si="129"/>
        <v>0</v>
      </c>
      <c r="AO651" s="1127">
        <f t="shared" si="140"/>
        <v>0</v>
      </c>
      <c r="AP651" s="1318">
        <f t="shared" si="130"/>
        <v>0</v>
      </c>
      <c r="AQ651" s="1319"/>
      <c r="AR651" s="1139">
        <f t="shared" si="131"/>
        <v>0</v>
      </c>
      <c r="AS651" s="1325">
        <f t="shared" si="132"/>
        <v>0</v>
      </c>
      <c r="AT651" s="1325">
        <f t="shared" si="133"/>
        <v>0</v>
      </c>
      <c r="AU651" s="1325">
        <f t="shared" si="134"/>
        <v>0</v>
      </c>
      <c r="AV651" s="1141">
        <f t="shared" si="135"/>
        <v>0</v>
      </c>
      <c r="AW651" s="1329">
        <v>0</v>
      </c>
      <c r="AX651" s="1141">
        <v>0</v>
      </c>
      <c r="AY651" s="1149">
        <f t="shared" si="136"/>
        <v>0</v>
      </c>
      <c r="AZ651" s="1141">
        <f t="shared" si="137"/>
        <v>0</v>
      </c>
      <c r="BA651" s="1149">
        <f t="shared" si="138"/>
        <v>0</v>
      </c>
      <c r="BB651" s="1141">
        <f t="shared" si="139"/>
        <v>0</v>
      </c>
    </row>
    <row r="652" spans="2:54" ht="14.65" customHeight="1">
      <c r="B652" s="911">
        <v>644</v>
      </c>
      <c r="C652" s="913" t="s">
        <v>3463</v>
      </c>
      <c r="D652" s="931" t="s">
        <v>150</v>
      </c>
      <c r="E652" s="928" t="s">
        <v>7</v>
      </c>
      <c r="F652" s="946" t="s">
        <v>151</v>
      </c>
      <c r="G652" s="946" t="s">
        <v>904</v>
      </c>
      <c r="H652" s="946">
        <v>1</v>
      </c>
      <c r="I652" s="946" t="s">
        <v>905</v>
      </c>
      <c r="J652" s="931">
        <v>1512</v>
      </c>
      <c r="K652" s="931">
        <v>1</v>
      </c>
      <c r="L652" s="931" t="s">
        <v>153</v>
      </c>
      <c r="M652" s="931">
        <v>200</v>
      </c>
      <c r="N652" s="947" t="s">
        <v>174</v>
      </c>
      <c r="O652" s="931" t="s">
        <v>175</v>
      </c>
      <c r="P652" s="948" t="s">
        <v>155</v>
      </c>
      <c r="Q652" s="931" t="s">
        <v>168</v>
      </c>
      <c r="R652" s="906" t="s">
        <v>886</v>
      </c>
      <c r="S652" s="906" t="s">
        <v>347</v>
      </c>
      <c r="T652" s="946"/>
      <c r="U652" s="946">
        <v>208</v>
      </c>
      <c r="V652" s="946"/>
      <c r="W652" s="946"/>
      <c r="X652" s="946"/>
      <c r="Y652" s="949"/>
      <c r="Z652" s="1323" t="s">
        <v>3714</v>
      </c>
      <c r="AA652" s="931">
        <v>14755</v>
      </c>
      <c r="AB652" s="1313">
        <f t="shared" si="141"/>
        <v>14.755000000000001</v>
      </c>
      <c r="AC652" s="953"/>
      <c r="AD652" s="946"/>
      <c r="AE652" s="946"/>
      <c r="AF652" s="946"/>
      <c r="AG652" s="946"/>
      <c r="AH652" s="955"/>
      <c r="AI652" s="1271"/>
      <c r="AJ652" s="1149">
        <v>0</v>
      </c>
      <c r="AK652" s="1150">
        <v>0</v>
      </c>
      <c r="AL652" s="1149">
        <f t="shared" si="127"/>
        <v>0</v>
      </c>
      <c r="AM652" s="1135">
        <f t="shared" si="128"/>
        <v>0</v>
      </c>
      <c r="AN652" s="1328">
        <f t="shared" si="129"/>
        <v>0</v>
      </c>
      <c r="AO652" s="1127">
        <f t="shared" si="140"/>
        <v>0</v>
      </c>
      <c r="AP652" s="1318">
        <f t="shared" si="130"/>
        <v>0</v>
      </c>
      <c r="AQ652" s="1319"/>
      <c r="AR652" s="1139">
        <f t="shared" si="131"/>
        <v>0</v>
      </c>
      <c r="AS652" s="1325">
        <f t="shared" si="132"/>
        <v>0</v>
      </c>
      <c r="AT652" s="1325">
        <f t="shared" si="133"/>
        <v>0</v>
      </c>
      <c r="AU652" s="1325">
        <f t="shared" si="134"/>
        <v>0</v>
      </c>
      <c r="AV652" s="1141">
        <f t="shared" si="135"/>
        <v>0</v>
      </c>
      <c r="AW652" s="1329">
        <v>0</v>
      </c>
      <c r="AX652" s="1141">
        <v>0</v>
      </c>
      <c r="AY652" s="1149">
        <f t="shared" si="136"/>
        <v>0</v>
      </c>
      <c r="AZ652" s="1141">
        <f t="shared" si="137"/>
        <v>0</v>
      </c>
      <c r="BA652" s="1149">
        <f t="shared" si="138"/>
        <v>0</v>
      </c>
      <c r="BB652" s="1141">
        <f t="shared" si="139"/>
        <v>0</v>
      </c>
    </row>
    <row r="653" spans="2:54" ht="14.65" customHeight="1">
      <c r="B653" s="911">
        <v>645</v>
      </c>
      <c r="C653" s="913" t="s">
        <v>3463</v>
      </c>
      <c r="D653" s="931" t="s">
        <v>150</v>
      </c>
      <c r="E653" s="928" t="s">
        <v>7</v>
      </c>
      <c r="F653" s="946" t="s">
        <v>151</v>
      </c>
      <c r="G653" s="946" t="s">
        <v>904</v>
      </c>
      <c r="H653" s="946">
        <v>1</v>
      </c>
      <c r="I653" s="946" t="s">
        <v>905</v>
      </c>
      <c r="J653" s="931">
        <v>1512</v>
      </c>
      <c r="K653" s="931">
        <v>2</v>
      </c>
      <c r="L653" s="931" t="s">
        <v>153</v>
      </c>
      <c r="M653" s="931">
        <v>200</v>
      </c>
      <c r="N653" s="947" t="s">
        <v>174</v>
      </c>
      <c r="O653" s="931" t="s">
        <v>175</v>
      </c>
      <c r="P653" s="948" t="s">
        <v>155</v>
      </c>
      <c r="Q653" s="931" t="s">
        <v>168</v>
      </c>
      <c r="R653" s="906"/>
      <c r="S653" s="906"/>
      <c r="T653" s="946"/>
      <c r="U653" s="946"/>
      <c r="V653" s="946"/>
      <c r="W653" s="946"/>
      <c r="X653" s="946"/>
      <c r="Y653" s="949"/>
      <c r="Z653" s="1323" t="s">
        <v>3714</v>
      </c>
      <c r="AA653" s="931">
        <v>14597</v>
      </c>
      <c r="AB653" s="1313">
        <f t="shared" si="141"/>
        <v>14.597</v>
      </c>
      <c r="AC653" s="953"/>
      <c r="AD653" s="946"/>
      <c r="AE653" s="946"/>
      <c r="AF653" s="946"/>
      <c r="AG653" s="946"/>
      <c r="AH653" s="955"/>
      <c r="AI653" s="1271"/>
      <c r="AJ653" s="1149">
        <v>0</v>
      </c>
      <c r="AK653" s="1150">
        <v>0</v>
      </c>
      <c r="AL653" s="1149">
        <f t="shared" si="127"/>
        <v>0</v>
      </c>
      <c r="AM653" s="1135">
        <f t="shared" si="128"/>
        <v>0</v>
      </c>
      <c r="AN653" s="1328">
        <f t="shared" si="129"/>
        <v>0</v>
      </c>
      <c r="AO653" s="1127">
        <f t="shared" si="140"/>
        <v>0</v>
      </c>
      <c r="AP653" s="1318">
        <f t="shared" si="130"/>
        <v>0</v>
      </c>
      <c r="AQ653" s="1319"/>
      <c r="AR653" s="1139">
        <f t="shared" si="131"/>
        <v>0</v>
      </c>
      <c r="AS653" s="1325">
        <f t="shared" si="132"/>
        <v>0</v>
      </c>
      <c r="AT653" s="1325">
        <f t="shared" si="133"/>
        <v>0</v>
      </c>
      <c r="AU653" s="1325">
        <f t="shared" si="134"/>
        <v>0</v>
      </c>
      <c r="AV653" s="1141">
        <f t="shared" si="135"/>
        <v>0</v>
      </c>
      <c r="AW653" s="1329">
        <v>0</v>
      </c>
      <c r="AX653" s="1141">
        <v>0</v>
      </c>
      <c r="AY653" s="1149">
        <f t="shared" si="136"/>
        <v>0</v>
      </c>
      <c r="AZ653" s="1141">
        <f t="shared" si="137"/>
        <v>0</v>
      </c>
      <c r="BA653" s="1149">
        <f t="shared" si="138"/>
        <v>0</v>
      </c>
      <c r="BB653" s="1141">
        <f t="shared" si="139"/>
        <v>0</v>
      </c>
    </row>
    <row r="654" spans="2:54" ht="14.65" customHeight="1">
      <c r="B654" s="911">
        <v>646</v>
      </c>
      <c r="C654" s="913" t="s">
        <v>3042</v>
      </c>
      <c r="D654" s="931" t="s">
        <v>150</v>
      </c>
      <c r="E654" s="928" t="s">
        <v>7</v>
      </c>
      <c r="F654" s="946"/>
      <c r="G654" s="906" t="s">
        <v>3779</v>
      </c>
      <c r="H654" s="946"/>
      <c r="I654" s="946" t="s">
        <v>3779</v>
      </c>
      <c r="J654" s="931">
        <v>1512</v>
      </c>
      <c r="K654" s="931">
        <v>1</v>
      </c>
      <c r="L654" s="931" t="s">
        <v>3544</v>
      </c>
      <c r="M654" s="931">
        <v>40</v>
      </c>
      <c r="N654" s="947"/>
      <c r="O654" s="931"/>
      <c r="P654" s="948"/>
      <c r="Q654" s="931"/>
      <c r="R654" s="906"/>
      <c r="S654" s="906"/>
      <c r="T654" s="946"/>
      <c r="U654" s="946"/>
      <c r="V654" s="946"/>
      <c r="W654" s="946"/>
      <c r="X654" s="946"/>
      <c r="Y654" s="949"/>
      <c r="Z654" s="1323" t="s">
        <v>3714</v>
      </c>
      <c r="AA654" s="931">
        <v>3300</v>
      </c>
      <c r="AB654" s="1313">
        <f t="shared" si="141"/>
        <v>3.3</v>
      </c>
      <c r="AC654" s="953"/>
      <c r="AD654" s="946"/>
      <c r="AE654" s="946"/>
      <c r="AF654" s="946"/>
      <c r="AG654" s="946"/>
      <c r="AH654" s="955"/>
      <c r="AI654" s="1271">
        <f>+VLOOKUP(C654,Itemizado_Piping!$C:$K,9,FALSE)</f>
        <v>2.573</v>
      </c>
      <c r="AJ654" s="1149">
        <v>0</v>
      </c>
      <c r="AK654" s="1150">
        <v>0</v>
      </c>
      <c r="AL654" s="1149">
        <f t="shared" si="127"/>
        <v>0</v>
      </c>
      <c r="AM654" s="1135">
        <f t="shared" si="128"/>
        <v>0</v>
      </c>
      <c r="AN654" s="1328">
        <f t="shared" si="129"/>
        <v>0</v>
      </c>
      <c r="AO654" s="1127">
        <f t="shared" si="140"/>
        <v>0</v>
      </c>
      <c r="AP654" s="1318">
        <f t="shared" si="130"/>
        <v>0</v>
      </c>
      <c r="AQ654" s="1319"/>
      <c r="AR654" s="1139">
        <f t="shared" si="131"/>
        <v>0</v>
      </c>
      <c r="AS654" s="1325">
        <f t="shared" si="132"/>
        <v>0</v>
      </c>
      <c r="AT654" s="1325">
        <f t="shared" si="133"/>
        <v>0</v>
      </c>
      <c r="AU654" s="1325">
        <f t="shared" si="134"/>
        <v>0</v>
      </c>
      <c r="AV654" s="1141">
        <f t="shared" si="135"/>
        <v>0</v>
      </c>
      <c r="AW654" s="1329">
        <v>0</v>
      </c>
      <c r="AX654" s="1141">
        <v>0</v>
      </c>
      <c r="AY654" s="1149">
        <f t="shared" si="136"/>
        <v>0</v>
      </c>
      <c r="AZ654" s="1141">
        <f t="shared" si="137"/>
        <v>0</v>
      </c>
      <c r="BA654" s="1149">
        <f t="shared" si="138"/>
        <v>0</v>
      </c>
      <c r="BB654" s="1141">
        <f t="shared" si="139"/>
        <v>0</v>
      </c>
    </row>
    <row r="655" spans="2:54" ht="14.65" customHeight="1">
      <c r="B655" s="911">
        <v>647</v>
      </c>
      <c r="C655" s="913" t="s">
        <v>3463</v>
      </c>
      <c r="D655" s="931" t="s">
        <v>150</v>
      </c>
      <c r="E655" s="928" t="s">
        <v>7</v>
      </c>
      <c r="F655" s="946" t="s">
        <v>151</v>
      </c>
      <c r="G655" s="946" t="s">
        <v>906</v>
      </c>
      <c r="H655" s="946">
        <v>1</v>
      </c>
      <c r="I655" s="946" t="s">
        <v>907</v>
      </c>
      <c r="J655" s="931">
        <v>1513</v>
      </c>
      <c r="K655" s="931">
        <v>1</v>
      </c>
      <c r="L655" s="931" t="s">
        <v>153</v>
      </c>
      <c r="M655" s="931">
        <v>200</v>
      </c>
      <c r="N655" s="947" t="s">
        <v>174</v>
      </c>
      <c r="O655" s="931" t="s">
        <v>175</v>
      </c>
      <c r="P655" s="948" t="s">
        <v>155</v>
      </c>
      <c r="Q655" s="931" t="s">
        <v>168</v>
      </c>
      <c r="R655" s="906" t="s">
        <v>888</v>
      </c>
      <c r="S655" s="906" t="s">
        <v>208</v>
      </c>
      <c r="T655" s="946"/>
      <c r="U655" s="946">
        <v>208</v>
      </c>
      <c r="V655" s="946"/>
      <c r="W655" s="946"/>
      <c r="X655" s="946"/>
      <c r="Y655" s="949"/>
      <c r="Z655" s="1323" t="s">
        <v>3714</v>
      </c>
      <c r="AA655" s="931">
        <v>14424</v>
      </c>
      <c r="AB655" s="1313">
        <f t="shared" si="141"/>
        <v>14.423999999999999</v>
      </c>
      <c r="AC655" s="953"/>
      <c r="AD655" s="946"/>
      <c r="AE655" s="946"/>
      <c r="AF655" s="946"/>
      <c r="AG655" s="946"/>
      <c r="AH655" s="955"/>
      <c r="AI655" s="1271"/>
      <c r="AJ655" s="1149">
        <v>0</v>
      </c>
      <c r="AK655" s="1150">
        <v>0</v>
      </c>
      <c r="AL655" s="1149">
        <f t="shared" si="127"/>
        <v>0</v>
      </c>
      <c r="AM655" s="1135">
        <f t="shared" si="128"/>
        <v>0</v>
      </c>
      <c r="AN655" s="1328">
        <f t="shared" si="129"/>
        <v>0</v>
      </c>
      <c r="AO655" s="1127">
        <f t="shared" si="140"/>
        <v>0</v>
      </c>
      <c r="AP655" s="1318">
        <f t="shared" si="130"/>
        <v>0</v>
      </c>
      <c r="AQ655" s="1319"/>
      <c r="AR655" s="1139">
        <f t="shared" si="131"/>
        <v>0</v>
      </c>
      <c r="AS655" s="1325">
        <f t="shared" si="132"/>
        <v>0</v>
      </c>
      <c r="AT655" s="1325">
        <f t="shared" si="133"/>
        <v>0</v>
      </c>
      <c r="AU655" s="1325">
        <f t="shared" si="134"/>
        <v>0</v>
      </c>
      <c r="AV655" s="1141">
        <f t="shared" si="135"/>
        <v>0</v>
      </c>
      <c r="AW655" s="1329">
        <v>0</v>
      </c>
      <c r="AX655" s="1141">
        <v>0</v>
      </c>
      <c r="AY655" s="1149">
        <f t="shared" si="136"/>
        <v>0</v>
      </c>
      <c r="AZ655" s="1141">
        <f t="shared" si="137"/>
        <v>0</v>
      </c>
      <c r="BA655" s="1149">
        <f t="shared" si="138"/>
        <v>0</v>
      </c>
      <c r="BB655" s="1141">
        <f t="shared" si="139"/>
        <v>0</v>
      </c>
    </row>
    <row r="656" spans="2:54" ht="14.65" customHeight="1">
      <c r="B656" s="911">
        <v>648</v>
      </c>
      <c r="C656" s="913" t="s">
        <v>3463</v>
      </c>
      <c r="D656" s="931" t="s">
        <v>150</v>
      </c>
      <c r="E656" s="928" t="s">
        <v>7</v>
      </c>
      <c r="F656" s="946" t="s">
        <v>151</v>
      </c>
      <c r="G656" s="946" t="s">
        <v>906</v>
      </c>
      <c r="H656" s="946">
        <v>1</v>
      </c>
      <c r="I656" s="946" t="s">
        <v>907</v>
      </c>
      <c r="J656" s="931">
        <v>1513</v>
      </c>
      <c r="K656" s="931">
        <v>2</v>
      </c>
      <c r="L656" s="931" t="s">
        <v>153</v>
      </c>
      <c r="M656" s="931">
        <v>200</v>
      </c>
      <c r="N656" s="947" t="s">
        <v>174</v>
      </c>
      <c r="O656" s="931" t="s">
        <v>175</v>
      </c>
      <c r="P656" s="948" t="s">
        <v>155</v>
      </c>
      <c r="Q656" s="931" t="s">
        <v>168</v>
      </c>
      <c r="R656" s="906" t="s">
        <v>888</v>
      </c>
      <c r="S656" s="906" t="s">
        <v>208</v>
      </c>
      <c r="T656" s="946"/>
      <c r="U656" s="946">
        <v>208</v>
      </c>
      <c r="V656" s="946"/>
      <c r="W656" s="946"/>
      <c r="X656" s="946"/>
      <c r="Y656" s="949"/>
      <c r="Z656" s="1323" t="s">
        <v>3714</v>
      </c>
      <c r="AA656" s="931">
        <v>14233</v>
      </c>
      <c r="AB656" s="1313">
        <f t="shared" si="141"/>
        <v>14.233000000000001</v>
      </c>
      <c r="AC656" s="953"/>
      <c r="AD656" s="946"/>
      <c r="AE656" s="946"/>
      <c r="AF656" s="946"/>
      <c r="AG656" s="946"/>
      <c r="AH656" s="955"/>
      <c r="AI656" s="1271"/>
      <c r="AJ656" s="1149">
        <v>0</v>
      </c>
      <c r="AK656" s="1150">
        <v>0</v>
      </c>
      <c r="AL656" s="1149">
        <f t="shared" si="127"/>
        <v>0</v>
      </c>
      <c r="AM656" s="1135">
        <f t="shared" si="128"/>
        <v>0</v>
      </c>
      <c r="AN656" s="1328">
        <f t="shared" si="129"/>
        <v>0</v>
      </c>
      <c r="AO656" s="1127">
        <f t="shared" si="140"/>
        <v>0</v>
      </c>
      <c r="AP656" s="1318">
        <f t="shared" si="130"/>
        <v>0</v>
      </c>
      <c r="AQ656" s="1319"/>
      <c r="AR656" s="1139">
        <f t="shared" si="131"/>
        <v>0</v>
      </c>
      <c r="AS656" s="1325">
        <f t="shared" si="132"/>
        <v>0</v>
      </c>
      <c r="AT656" s="1325">
        <f t="shared" si="133"/>
        <v>0</v>
      </c>
      <c r="AU656" s="1325">
        <f t="shared" si="134"/>
        <v>0</v>
      </c>
      <c r="AV656" s="1141">
        <f t="shared" si="135"/>
        <v>0</v>
      </c>
      <c r="AW656" s="1329">
        <v>0</v>
      </c>
      <c r="AX656" s="1141">
        <v>0</v>
      </c>
      <c r="AY656" s="1149">
        <f t="shared" si="136"/>
        <v>0</v>
      </c>
      <c r="AZ656" s="1141">
        <f t="shared" si="137"/>
        <v>0</v>
      </c>
      <c r="BA656" s="1149">
        <f t="shared" si="138"/>
        <v>0</v>
      </c>
      <c r="BB656" s="1141">
        <f t="shared" si="139"/>
        <v>0</v>
      </c>
    </row>
    <row r="657" spans="2:54" ht="14.65" customHeight="1">
      <c r="B657" s="911">
        <v>649</v>
      </c>
      <c r="C657" s="913" t="s">
        <v>3042</v>
      </c>
      <c r="D657" s="931" t="s">
        <v>150</v>
      </c>
      <c r="E657" s="928" t="s">
        <v>7</v>
      </c>
      <c r="F657" s="946"/>
      <c r="G657" s="946" t="s">
        <v>3780</v>
      </c>
      <c r="H657" s="946"/>
      <c r="I657" s="946" t="s">
        <v>3781</v>
      </c>
      <c r="J657" s="931">
        <v>1513</v>
      </c>
      <c r="K657" s="931">
        <v>1</v>
      </c>
      <c r="L657" s="931" t="s">
        <v>3544</v>
      </c>
      <c r="M657" s="931">
        <v>40</v>
      </c>
      <c r="N657" s="947"/>
      <c r="O657" s="931"/>
      <c r="P657" s="948"/>
      <c r="Q657" s="931"/>
      <c r="R657" s="906"/>
      <c r="S657" s="906"/>
      <c r="T657" s="946"/>
      <c r="U657" s="946"/>
      <c r="V657" s="946"/>
      <c r="W657" s="946"/>
      <c r="X657" s="946"/>
      <c r="Y657" s="949"/>
      <c r="Z657" s="1323" t="s">
        <v>3714</v>
      </c>
      <c r="AA657" s="931">
        <v>3900</v>
      </c>
      <c r="AB657" s="1313">
        <f t="shared" si="141"/>
        <v>3.9</v>
      </c>
      <c r="AC657" s="953"/>
      <c r="AD657" s="946"/>
      <c r="AE657" s="946"/>
      <c r="AF657" s="946"/>
      <c r="AG657" s="946"/>
      <c r="AH657" s="955"/>
      <c r="AI657" s="1271">
        <f>+VLOOKUP(C657,Itemizado_Piping!$C:$K,9,FALSE)</f>
        <v>2.573</v>
      </c>
      <c r="AJ657" s="1149">
        <v>0</v>
      </c>
      <c r="AK657" s="1150">
        <v>0</v>
      </c>
      <c r="AL657" s="1149">
        <f t="shared" si="127"/>
        <v>0</v>
      </c>
      <c r="AM657" s="1135">
        <f t="shared" si="128"/>
        <v>0</v>
      </c>
      <c r="AN657" s="1328">
        <f t="shared" si="129"/>
        <v>0</v>
      </c>
      <c r="AO657" s="1127">
        <f t="shared" si="140"/>
        <v>0</v>
      </c>
      <c r="AP657" s="1318">
        <f t="shared" si="130"/>
        <v>0</v>
      </c>
      <c r="AQ657" s="1319"/>
      <c r="AR657" s="1139">
        <f t="shared" si="131"/>
        <v>0</v>
      </c>
      <c r="AS657" s="1325">
        <f t="shared" si="132"/>
        <v>0</v>
      </c>
      <c r="AT657" s="1325">
        <f t="shared" si="133"/>
        <v>0</v>
      </c>
      <c r="AU657" s="1325">
        <f t="shared" si="134"/>
        <v>0</v>
      </c>
      <c r="AV657" s="1141">
        <f t="shared" si="135"/>
        <v>0</v>
      </c>
      <c r="AW657" s="1329">
        <v>0</v>
      </c>
      <c r="AX657" s="1141">
        <v>0</v>
      </c>
      <c r="AY657" s="1149">
        <f t="shared" si="136"/>
        <v>0</v>
      </c>
      <c r="AZ657" s="1141">
        <f t="shared" si="137"/>
        <v>0</v>
      </c>
      <c r="BA657" s="1149">
        <f t="shared" si="138"/>
        <v>0</v>
      </c>
      <c r="BB657" s="1141">
        <f t="shared" si="139"/>
        <v>0</v>
      </c>
    </row>
    <row r="658" spans="2:54" ht="14.65" customHeight="1">
      <c r="B658" s="911">
        <v>650</v>
      </c>
      <c r="C658" s="913" t="s">
        <v>3463</v>
      </c>
      <c r="D658" s="931" t="s">
        <v>150</v>
      </c>
      <c r="E658" s="928" t="s">
        <v>7</v>
      </c>
      <c r="F658" s="946" t="s">
        <v>151</v>
      </c>
      <c r="G658" s="946"/>
      <c r="H658" s="946"/>
      <c r="I658" s="946" t="s">
        <v>908</v>
      </c>
      <c r="J658" s="931">
        <v>1514</v>
      </c>
      <c r="K658" s="931"/>
      <c r="L658" s="931" t="s">
        <v>165</v>
      </c>
      <c r="M658" s="931">
        <v>250</v>
      </c>
      <c r="N658" s="947" t="s">
        <v>174</v>
      </c>
      <c r="O658" s="931" t="s">
        <v>175</v>
      </c>
      <c r="P658" s="948" t="s">
        <v>155</v>
      </c>
      <c r="Q658" s="931" t="s">
        <v>71</v>
      </c>
      <c r="R658" s="906" t="s">
        <v>900</v>
      </c>
      <c r="S658" s="906" t="s">
        <v>909</v>
      </c>
      <c r="T658" s="946"/>
      <c r="U658" s="946">
        <v>208</v>
      </c>
      <c r="V658" s="946"/>
      <c r="W658" s="946"/>
      <c r="X658" s="946"/>
      <c r="Y658" s="949"/>
      <c r="Z658" s="1323" t="s">
        <v>3715</v>
      </c>
      <c r="AA658" s="931"/>
      <c r="AB658" s="1313">
        <f t="shared" si="141"/>
        <v>0</v>
      </c>
      <c r="AC658" s="953"/>
      <c r="AD658" s="946"/>
      <c r="AE658" s="946"/>
      <c r="AF658" s="946"/>
      <c r="AG658" s="946"/>
      <c r="AH658" s="955"/>
      <c r="AI658" s="1271"/>
      <c r="AJ658" s="1149">
        <v>0</v>
      </c>
      <c r="AK658" s="1150">
        <v>0</v>
      </c>
      <c r="AL658" s="1149">
        <f t="shared" si="127"/>
        <v>0</v>
      </c>
      <c r="AM658" s="1135">
        <f t="shared" si="128"/>
        <v>0</v>
      </c>
      <c r="AN658" s="1328">
        <f t="shared" si="129"/>
        <v>0</v>
      </c>
      <c r="AO658" s="1127">
        <f t="shared" si="140"/>
        <v>0</v>
      </c>
      <c r="AP658" s="1318">
        <f t="shared" si="130"/>
        <v>0</v>
      </c>
      <c r="AQ658" s="1319"/>
      <c r="AR658" s="1139">
        <f t="shared" si="131"/>
        <v>0</v>
      </c>
      <c r="AS658" s="1325">
        <f t="shared" si="132"/>
        <v>0</v>
      </c>
      <c r="AT658" s="1325">
        <f t="shared" si="133"/>
        <v>0</v>
      </c>
      <c r="AU658" s="1325">
        <f t="shared" si="134"/>
        <v>0</v>
      </c>
      <c r="AV658" s="1141">
        <f t="shared" si="135"/>
        <v>0</v>
      </c>
      <c r="AW658" s="1329">
        <v>0</v>
      </c>
      <c r="AX658" s="1141">
        <v>0</v>
      </c>
      <c r="AY658" s="1149">
        <f t="shared" si="136"/>
        <v>0</v>
      </c>
      <c r="AZ658" s="1141">
        <f t="shared" si="137"/>
        <v>0</v>
      </c>
      <c r="BA658" s="1149">
        <f t="shared" si="138"/>
        <v>0</v>
      </c>
      <c r="BB658" s="1141">
        <f t="shared" si="139"/>
        <v>0</v>
      </c>
    </row>
    <row r="659" spans="2:54" ht="14.65" customHeight="1">
      <c r="B659" s="911">
        <v>651</v>
      </c>
      <c r="C659" s="913" t="s">
        <v>3463</v>
      </c>
      <c r="D659" s="931" t="s">
        <v>150</v>
      </c>
      <c r="E659" s="928" t="s">
        <v>7</v>
      </c>
      <c r="F659" s="946" t="s">
        <v>151</v>
      </c>
      <c r="G659" s="946" t="s">
        <v>910</v>
      </c>
      <c r="H659" s="946">
        <v>1</v>
      </c>
      <c r="I659" s="946" t="s">
        <v>911</v>
      </c>
      <c r="J659" s="931">
        <v>1515</v>
      </c>
      <c r="K659" s="931">
        <v>1</v>
      </c>
      <c r="L659" s="931" t="s">
        <v>153</v>
      </c>
      <c r="M659" s="931">
        <v>200</v>
      </c>
      <c r="N659" s="947" t="s">
        <v>174</v>
      </c>
      <c r="O659" s="931" t="s">
        <v>175</v>
      </c>
      <c r="P659" s="948" t="s">
        <v>155</v>
      </c>
      <c r="Q659" s="931" t="s">
        <v>168</v>
      </c>
      <c r="R659" s="906" t="s">
        <v>912</v>
      </c>
      <c r="S659" s="906" t="s">
        <v>208</v>
      </c>
      <c r="T659" s="946"/>
      <c r="U659" s="946">
        <v>208</v>
      </c>
      <c r="V659" s="946"/>
      <c r="W659" s="946"/>
      <c r="X659" s="946"/>
      <c r="Y659" s="949"/>
      <c r="Z659" s="1323" t="s">
        <v>3714</v>
      </c>
      <c r="AA659" s="931">
        <v>16583</v>
      </c>
      <c r="AB659" s="1313">
        <f t="shared" si="141"/>
        <v>16.582999999999998</v>
      </c>
      <c r="AC659" s="953"/>
      <c r="AD659" s="946"/>
      <c r="AE659" s="946"/>
      <c r="AF659" s="946"/>
      <c r="AG659" s="946"/>
      <c r="AH659" s="955"/>
      <c r="AI659" s="1271"/>
      <c r="AJ659" s="1149">
        <v>0</v>
      </c>
      <c r="AK659" s="1150">
        <v>0</v>
      </c>
      <c r="AL659" s="1149">
        <f t="shared" si="127"/>
        <v>0</v>
      </c>
      <c r="AM659" s="1135">
        <f t="shared" si="128"/>
        <v>0</v>
      </c>
      <c r="AN659" s="1328">
        <f t="shared" si="129"/>
        <v>0</v>
      </c>
      <c r="AO659" s="1127">
        <f t="shared" si="140"/>
        <v>0</v>
      </c>
      <c r="AP659" s="1318">
        <f t="shared" si="130"/>
        <v>0</v>
      </c>
      <c r="AQ659" s="1319"/>
      <c r="AR659" s="1139">
        <f t="shared" si="131"/>
        <v>0</v>
      </c>
      <c r="AS659" s="1325">
        <f t="shared" si="132"/>
        <v>0</v>
      </c>
      <c r="AT659" s="1325">
        <f t="shared" si="133"/>
        <v>0</v>
      </c>
      <c r="AU659" s="1325">
        <f t="shared" si="134"/>
        <v>0</v>
      </c>
      <c r="AV659" s="1141">
        <f t="shared" si="135"/>
        <v>0</v>
      </c>
      <c r="AW659" s="1329">
        <v>0</v>
      </c>
      <c r="AX659" s="1141">
        <v>0</v>
      </c>
      <c r="AY659" s="1149">
        <f t="shared" si="136"/>
        <v>0</v>
      </c>
      <c r="AZ659" s="1141">
        <f t="shared" si="137"/>
        <v>0</v>
      </c>
      <c r="BA659" s="1149">
        <f t="shared" si="138"/>
        <v>0</v>
      </c>
      <c r="BB659" s="1141">
        <f t="shared" si="139"/>
        <v>0</v>
      </c>
    </row>
    <row r="660" spans="2:54" ht="14.65" customHeight="1">
      <c r="B660" s="911">
        <v>652</v>
      </c>
      <c r="C660" s="913" t="s">
        <v>3463</v>
      </c>
      <c r="D660" s="931" t="s">
        <v>150</v>
      </c>
      <c r="E660" s="928" t="s">
        <v>7</v>
      </c>
      <c r="F660" s="946" t="s">
        <v>151</v>
      </c>
      <c r="G660" s="946" t="s">
        <v>910</v>
      </c>
      <c r="H660" s="946">
        <v>1</v>
      </c>
      <c r="I660" s="946" t="s">
        <v>911</v>
      </c>
      <c r="J660" s="931">
        <v>1515</v>
      </c>
      <c r="K660" s="931">
        <v>2</v>
      </c>
      <c r="L660" s="931" t="s">
        <v>153</v>
      </c>
      <c r="M660" s="931">
        <v>200</v>
      </c>
      <c r="N660" s="947" t="s">
        <v>174</v>
      </c>
      <c r="O660" s="931" t="s">
        <v>175</v>
      </c>
      <c r="P660" s="948" t="s">
        <v>155</v>
      </c>
      <c r="Q660" s="931" t="s">
        <v>168</v>
      </c>
      <c r="R660" s="906"/>
      <c r="S660" s="906"/>
      <c r="T660" s="946"/>
      <c r="U660" s="946"/>
      <c r="V660" s="946"/>
      <c r="W660" s="946"/>
      <c r="X660" s="946"/>
      <c r="Y660" s="949"/>
      <c r="Z660" s="954"/>
      <c r="AA660" s="931">
        <v>14997</v>
      </c>
      <c r="AB660" s="1313">
        <f t="shared" si="141"/>
        <v>14.997</v>
      </c>
      <c r="AC660" s="953"/>
      <c r="AD660" s="946"/>
      <c r="AE660" s="946"/>
      <c r="AF660" s="946"/>
      <c r="AG660" s="946"/>
      <c r="AH660" s="955"/>
      <c r="AI660" s="1271"/>
      <c r="AJ660" s="1149">
        <v>0</v>
      </c>
      <c r="AK660" s="1150">
        <v>0</v>
      </c>
      <c r="AL660" s="1149">
        <f t="shared" si="127"/>
        <v>0</v>
      </c>
      <c r="AM660" s="1135">
        <f t="shared" si="128"/>
        <v>0</v>
      </c>
      <c r="AN660" s="1328">
        <f t="shared" si="129"/>
        <v>0</v>
      </c>
      <c r="AO660" s="1127">
        <f t="shared" si="140"/>
        <v>0</v>
      </c>
      <c r="AP660" s="1318">
        <f t="shared" si="130"/>
        <v>0</v>
      </c>
      <c r="AQ660" s="1319"/>
      <c r="AR660" s="1139">
        <f t="shared" si="131"/>
        <v>0</v>
      </c>
      <c r="AS660" s="1325">
        <f t="shared" si="132"/>
        <v>0</v>
      </c>
      <c r="AT660" s="1325">
        <f t="shared" si="133"/>
        <v>0</v>
      </c>
      <c r="AU660" s="1325">
        <f t="shared" si="134"/>
        <v>0</v>
      </c>
      <c r="AV660" s="1141">
        <f t="shared" si="135"/>
        <v>0</v>
      </c>
      <c r="AW660" s="1329">
        <v>0</v>
      </c>
      <c r="AX660" s="1141">
        <v>0</v>
      </c>
      <c r="AY660" s="1149">
        <f t="shared" si="136"/>
        <v>0</v>
      </c>
      <c r="AZ660" s="1141">
        <f t="shared" si="137"/>
        <v>0</v>
      </c>
      <c r="BA660" s="1149">
        <f t="shared" si="138"/>
        <v>0</v>
      </c>
      <c r="BB660" s="1141">
        <f t="shared" si="139"/>
        <v>0</v>
      </c>
    </row>
    <row r="661" spans="2:54" ht="14.65" customHeight="1">
      <c r="B661" s="911">
        <v>653</v>
      </c>
      <c r="C661" s="913" t="s">
        <v>3042</v>
      </c>
      <c r="D661" s="931" t="s">
        <v>150</v>
      </c>
      <c r="E661" s="928" t="s">
        <v>7</v>
      </c>
      <c r="F661" s="946"/>
      <c r="G661" s="906" t="s">
        <v>3782</v>
      </c>
      <c r="H661" s="946"/>
      <c r="I661" s="946" t="s">
        <v>3782</v>
      </c>
      <c r="J661" s="931">
        <v>1515</v>
      </c>
      <c r="K661" s="931">
        <v>1</v>
      </c>
      <c r="L661" s="931" t="s">
        <v>3544</v>
      </c>
      <c r="M661" s="931">
        <v>40</v>
      </c>
      <c r="N661" s="947"/>
      <c r="O661" s="931"/>
      <c r="P661" s="948"/>
      <c r="Q661" s="931"/>
      <c r="R661" s="906"/>
      <c r="S661" s="906"/>
      <c r="T661" s="946"/>
      <c r="U661" s="946"/>
      <c r="V661" s="946"/>
      <c r="W661" s="946"/>
      <c r="X661" s="946"/>
      <c r="Y661" s="949"/>
      <c r="Z661" s="954"/>
      <c r="AA661" s="931">
        <v>3500</v>
      </c>
      <c r="AB661" s="1313">
        <f t="shared" si="141"/>
        <v>3.5</v>
      </c>
      <c r="AC661" s="953"/>
      <c r="AD661" s="946"/>
      <c r="AE661" s="946"/>
      <c r="AF661" s="946"/>
      <c r="AG661" s="946"/>
      <c r="AH661" s="955"/>
      <c r="AI661" s="1271">
        <f>+VLOOKUP(C661,Itemizado_Piping!$C:$K,9,FALSE)</f>
        <v>2.573</v>
      </c>
      <c r="AJ661" s="1149">
        <v>0</v>
      </c>
      <c r="AK661" s="1150">
        <v>0</v>
      </c>
      <c r="AL661" s="1149">
        <f t="shared" si="127"/>
        <v>0</v>
      </c>
      <c r="AM661" s="1135">
        <f t="shared" si="128"/>
        <v>0</v>
      </c>
      <c r="AN661" s="1328">
        <f t="shared" si="129"/>
        <v>0</v>
      </c>
      <c r="AO661" s="1127">
        <f t="shared" si="140"/>
        <v>0</v>
      </c>
      <c r="AP661" s="1318">
        <f t="shared" si="130"/>
        <v>0</v>
      </c>
      <c r="AQ661" s="1319"/>
      <c r="AR661" s="1139">
        <f t="shared" si="131"/>
        <v>0</v>
      </c>
      <c r="AS661" s="1325">
        <f t="shared" si="132"/>
        <v>0</v>
      </c>
      <c r="AT661" s="1325">
        <f t="shared" si="133"/>
        <v>0</v>
      </c>
      <c r="AU661" s="1325">
        <f t="shared" si="134"/>
        <v>0</v>
      </c>
      <c r="AV661" s="1141">
        <f t="shared" si="135"/>
        <v>0</v>
      </c>
      <c r="AW661" s="1329">
        <v>0</v>
      </c>
      <c r="AX661" s="1141">
        <v>0</v>
      </c>
      <c r="AY661" s="1149">
        <f t="shared" si="136"/>
        <v>0</v>
      </c>
      <c r="AZ661" s="1141">
        <f t="shared" si="137"/>
        <v>0</v>
      </c>
      <c r="BA661" s="1149">
        <f t="shared" si="138"/>
        <v>0</v>
      </c>
      <c r="BB661" s="1141">
        <f t="shared" si="139"/>
        <v>0</v>
      </c>
    </row>
    <row r="662" spans="2:54" ht="14.65" customHeight="1">
      <c r="B662" s="911">
        <v>654</v>
      </c>
      <c r="C662" s="913" t="s">
        <v>3463</v>
      </c>
      <c r="D662" s="931" t="s">
        <v>150</v>
      </c>
      <c r="E662" s="928" t="s">
        <v>7</v>
      </c>
      <c r="F662" s="946" t="s">
        <v>151</v>
      </c>
      <c r="G662" s="946" t="s">
        <v>913</v>
      </c>
      <c r="H662" s="946">
        <v>1</v>
      </c>
      <c r="I662" s="946" t="s">
        <v>914</v>
      </c>
      <c r="J662" s="931">
        <v>1516</v>
      </c>
      <c r="K662" s="931">
        <v>1</v>
      </c>
      <c r="L662" s="931" t="s">
        <v>153</v>
      </c>
      <c r="M662" s="931">
        <v>200</v>
      </c>
      <c r="N662" s="947" t="s">
        <v>174</v>
      </c>
      <c r="O662" s="931" t="s">
        <v>175</v>
      </c>
      <c r="P662" s="948" t="s">
        <v>155</v>
      </c>
      <c r="Q662" s="931" t="s">
        <v>71</v>
      </c>
      <c r="R662" s="906" t="s">
        <v>901</v>
      </c>
      <c r="S662" s="906" t="s">
        <v>915</v>
      </c>
      <c r="T662" s="946"/>
      <c r="U662" s="946">
        <v>208</v>
      </c>
      <c r="V662" s="946"/>
      <c r="W662" s="946"/>
      <c r="X662" s="946"/>
      <c r="Y662" s="949"/>
      <c r="Z662" s="954" t="s">
        <v>3783</v>
      </c>
      <c r="AA662" s="931">
        <v>3627</v>
      </c>
      <c r="AB662" s="1313">
        <f t="shared" si="141"/>
        <v>3.6269999999999998</v>
      </c>
      <c r="AC662" s="953"/>
      <c r="AD662" s="946"/>
      <c r="AE662" s="946"/>
      <c r="AF662" s="946"/>
      <c r="AG662" s="946"/>
      <c r="AH662" s="955"/>
      <c r="AI662" s="1271"/>
      <c r="AJ662" s="1149">
        <v>0</v>
      </c>
      <c r="AK662" s="1150">
        <v>0</v>
      </c>
      <c r="AL662" s="1149">
        <f t="shared" si="127"/>
        <v>0</v>
      </c>
      <c r="AM662" s="1135">
        <f t="shared" si="128"/>
        <v>0</v>
      </c>
      <c r="AN662" s="1328">
        <f t="shared" si="129"/>
        <v>0</v>
      </c>
      <c r="AO662" s="1127">
        <f t="shared" si="140"/>
        <v>0</v>
      </c>
      <c r="AP662" s="1318">
        <f t="shared" si="130"/>
        <v>0</v>
      </c>
      <c r="AQ662" s="1319"/>
      <c r="AR662" s="1139">
        <f t="shared" si="131"/>
        <v>0</v>
      </c>
      <c r="AS662" s="1325">
        <f t="shared" si="132"/>
        <v>0</v>
      </c>
      <c r="AT662" s="1325">
        <f t="shared" si="133"/>
        <v>0</v>
      </c>
      <c r="AU662" s="1325">
        <f t="shared" si="134"/>
        <v>0</v>
      </c>
      <c r="AV662" s="1141">
        <f t="shared" si="135"/>
        <v>0</v>
      </c>
      <c r="AW662" s="1329">
        <v>0</v>
      </c>
      <c r="AX662" s="1141">
        <v>0</v>
      </c>
      <c r="AY662" s="1149">
        <f t="shared" si="136"/>
        <v>0</v>
      </c>
      <c r="AZ662" s="1141">
        <f t="shared" si="137"/>
        <v>0</v>
      </c>
      <c r="BA662" s="1149">
        <f t="shared" si="138"/>
        <v>0</v>
      </c>
      <c r="BB662" s="1141">
        <f t="shared" si="139"/>
        <v>0</v>
      </c>
    </row>
    <row r="663" spans="2:54" ht="14.65" customHeight="1">
      <c r="B663" s="911">
        <v>655</v>
      </c>
      <c r="C663" s="913" t="s">
        <v>3463</v>
      </c>
      <c r="D663" s="931" t="s">
        <v>150</v>
      </c>
      <c r="E663" s="928" t="s">
        <v>7</v>
      </c>
      <c r="F663" s="946"/>
      <c r="G663" s="946"/>
      <c r="H663" s="946"/>
      <c r="I663" s="946" t="s">
        <v>1092</v>
      </c>
      <c r="J663" s="931">
        <v>1516</v>
      </c>
      <c r="K663" s="931"/>
      <c r="L663" s="931" t="s">
        <v>165</v>
      </c>
      <c r="M663" s="931">
        <v>250</v>
      </c>
      <c r="N663" s="947"/>
      <c r="O663" s="931"/>
      <c r="P663" s="948"/>
      <c r="Q663" s="931"/>
      <c r="R663" s="906"/>
      <c r="S663" s="906"/>
      <c r="T663" s="946"/>
      <c r="U663" s="946"/>
      <c r="V663" s="946"/>
      <c r="W663" s="946"/>
      <c r="X663" s="946"/>
      <c r="Y663" s="949"/>
      <c r="Z663" s="954" t="s">
        <v>3783</v>
      </c>
      <c r="AA663" s="931">
        <v>13500</v>
      </c>
      <c r="AB663" s="1313">
        <f t="shared" si="141"/>
        <v>13.5</v>
      </c>
      <c r="AC663" s="953"/>
      <c r="AD663" s="946"/>
      <c r="AE663" s="946"/>
      <c r="AF663" s="946"/>
      <c r="AG663" s="946"/>
      <c r="AH663" s="955"/>
      <c r="AI663" s="1271"/>
      <c r="AJ663" s="1149">
        <v>0</v>
      </c>
      <c r="AK663" s="1150">
        <v>0</v>
      </c>
      <c r="AL663" s="1149">
        <f t="shared" si="127"/>
        <v>0</v>
      </c>
      <c r="AM663" s="1135">
        <f t="shared" si="128"/>
        <v>0</v>
      </c>
      <c r="AN663" s="1328">
        <f t="shared" si="129"/>
        <v>0</v>
      </c>
      <c r="AO663" s="1127">
        <f t="shared" si="140"/>
        <v>0</v>
      </c>
      <c r="AP663" s="1318">
        <f t="shared" si="130"/>
        <v>0</v>
      </c>
      <c r="AQ663" s="1319"/>
      <c r="AR663" s="1139">
        <f t="shared" si="131"/>
        <v>0</v>
      </c>
      <c r="AS663" s="1325">
        <f t="shared" si="132"/>
        <v>0</v>
      </c>
      <c r="AT663" s="1325">
        <f t="shared" si="133"/>
        <v>0</v>
      </c>
      <c r="AU663" s="1325">
        <f t="shared" si="134"/>
        <v>0</v>
      </c>
      <c r="AV663" s="1141">
        <f t="shared" si="135"/>
        <v>0</v>
      </c>
      <c r="AW663" s="1329">
        <v>0</v>
      </c>
      <c r="AX663" s="1141">
        <v>0</v>
      </c>
      <c r="AY663" s="1149">
        <f t="shared" si="136"/>
        <v>0</v>
      </c>
      <c r="AZ663" s="1141">
        <f t="shared" si="137"/>
        <v>0</v>
      </c>
      <c r="BA663" s="1149">
        <f t="shared" si="138"/>
        <v>0</v>
      </c>
      <c r="BB663" s="1141">
        <f t="shared" si="139"/>
        <v>0</v>
      </c>
    </row>
    <row r="664" spans="2:54" ht="14.65" customHeight="1">
      <c r="B664" s="911">
        <v>656</v>
      </c>
      <c r="C664" s="913" t="s">
        <v>3463</v>
      </c>
      <c r="D664" s="931" t="s">
        <v>150</v>
      </c>
      <c r="E664" s="928" t="s">
        <v>7</v>
      </c>
      <c r="F664" s="946"/>
      <c r="G664" s="946"/>
      <c r="H664" s="946"/>
      <c r="I664" s="946" t="s">
        <v>1092</v>
      </c>
      <c r="J664" s="931">
        <v>1516</v>
      </c>
      <c r="K664" s="931"/>
      <c r="L664" s="931" t="s">
        <v>165</v>
      </c>
      <c r="M664" s="931">
        <v>250</v>
      </c>
      <c r="N664" s="947"/>
      <c r="O664" s="931"/>
      <c r="P664" s="948"/>
      <c r="Q664" s="931"/>
      <c r="R664" s="906"/>
      <c r="S664" s="906"/>
      <c r="T664" s="946"/>
      <c r="U664" s="946"/>
      <c r="V664" s="946"/>
      <c r="W664" s="946"/>
      <c r="X664" s="946"/>
      <c r="Y664" s="949"/>
      <c r="Z664" s="954" t="s">
        <v>3783</v>
      </c>
      <c r="AA664" s="931">
        <v>5300</v>
      </c>
      <c r="AB664" s="1313">
        <f t="shared" si="141"/>
        <v>5.3</v>
      </c>
      <c r="AC664" s="953"/>
      <c r="AD664" s="946"/>
      <c r="AE664" s="946"/>
      <c r="AF664" s="946"/>
      <c r="AG664" s="946"/>
      <c r="AH664" s="955"/>
      <c r="AI664" s="1271"/>
      <c r="AJ664" s="1149">
        <v>0</v>
      </c>
      <c r="AK664" s="1150">
        <v>0</v>
      </c>
      <c r="AL664" s="1149">
        <f t="shared" si="127"/>
        <v>0</v>
      </c>
      <c r="AM664" s="1135">
        <f t="shared" si="128"/>
        <v>0</v>
      </c>
      <c r="AN664" s="1328">
        <f t="shared" si="129"/>
        <v>0</v>
      </c>
      <c r="AO664" s="1127">
        <f t="shared" si="140"/>
        <v>0</v>
      </c>
      <c r="AP664" s="1318">
        <f t="shared" si="130"/>
        <v>0</v>
      </c>
      <c r="AQ664" s="1319"/>
      <c r="AR664" s="1139">
        <f t="shared" si="131"/>
        <v>0</v>
      </c>
      <c r="AS664" s="1325">
        <f t="shared" si="132"/>
        <v>0</v>
      </c>
      <c r="AT664" s="1325">
        <f t="shared" si="133"/>
        <v>0</v>
      </c>
      <c r="AU664" s="1325">
        <f t="shared" si="134"/>
        <v>0</v>
      </c>
      <c r="AV664" s="1141">
        <f t="shared" si="135"/>
        <v>0</v>
      </c>
      <c r="AW664" s="1329">
        <v>0</v>
      </c>
      <c r="AX664" s="1141">
        <v>0</v>
      </c>
      <c r="AY664" s="1149">
        <f t="shared" si="136"/>
        <v>0</v>
      </c>
      <c r="AZ664" s="1141">
        <f t="shared" si="137"/>
        <v>0</v>
      </c>
      <c r="BA664" s="1149">
        <f t="shared" si="138"/>
        <v>0</v>
      </c>
      <c r="BB664" s="1141">
        <f t="shared" si="139"/>
        <v>0</v>
      </c>
    </row>
    <row r="665" spans="2:54" ht="14.65" customHeight="1">
      <c r="B665" s="911">
        <v>657</v>
      </c>
      <c r="C665" s="913" t="s">
        <v>3463</v>
      </c>
      <c r="D665" s="931" t="s">
        <v>150</v>
      </c>
      <c r="E665" s="928" t="s">
        <v>7</v>
      </c>
      <c r="F665" s="946"/>
      <c r="G665" s="946"/>
      <c r="H665" s="946"/>
      <c r="I665" s="946" t="s">
        <v>3418</v>
      </c>
      <c r="J665" s="931">
        <v>1516</v>
      </c>
      <c r="K665" s="931"/>
      <c r="L665" s="931" t="s">
        <v>165</v>
      </c>
      <c r="M665" s="931">
        <v>250</v>
      </c>
      <c r="N665" s="947"/>
      <c r="O665" s="931"/>
      <c r="P665" s="948"/>
      <c r="Q665" s="931"/>
      <c r="R665" s="906"/>
      <c r="S665" s="906"/>
      <c r="T665" s="946"/>
      <c r="U665" s="946"/>
      <c r="V665" s="946"/>
      <c r="W665" s="946"/>
      <c r="X665" s="946"/>
      <c r="Y665" s="949"/>
      <c r="Z665" s="954" t="s">
        <v>3783</v>
      </c>
      <c r="AA665" s="931">
        <v>68030</v>
      </c>
      <c r="AB665" s="1313">
        <f t="shared" si="141"/>
        <v>68.03</v>
      </c>
      <c r="AC665" s="953">
        <v>60</v>
      </c>
      <c r="AD665" s="946">
        <v>48</v>
      </c>
      <c r="AE665" s="946">
        <v>48</v>
      </c>
      <c r="AF665" s="946">
        <v>20</v>
      </c>
      <c r="AG665" s="946">
        <v>48</v>
      </c>
      <c r="AH665" s="955"/>
      <c r="AI665" s="1271"/>
      <c r="AJ665" s="1149">
        <v>0.63207408496251649</v>
      </c>
      <c r="AK665" s="1150">
        <v>43</v>
      </c>
      <c r="AL665" s="1149">
        <f t="shared" si="127"/>
        <v>0</v>
      </c>
      <c r="AM665" s="1135">
        <f t="shared" si="128"/>
        <v>0</v>
      </c>
      <c r="AN665" s="1328">
        <f t="shared" si="129"/>
        <v>0.63207408496251649</v>
      </c>
      <c r="AO665" s="1127">
        <f t="shared" si="140"/>
        <v>43</v>
      </c>
      <c r="AP665" s="1318">
        <f t="shared" si="130"/>
        <v>0</v>
      </c>
      <c r="AQ665" s="1319"/>
      <c r="AR665" s="1139">
        <f t="shared" si="131"/>
        <v>60</v>
      </c>
      <c r="AS665" s="1325">
        <f t="shared" si="132"/>
        <v>48</v>
      </c>
      <c r="AT665" s="1325">
        <f t="shared" si="133"/>
        <v>48</v>
      </c>
      <c r="AU665" s="1325">
        <f t="shared" si="134"/>
        <v>48</v>
      </c>
      <c r="AV665" s="1141">
        <f t="shared" si="135"/>
        <v>0</v>
      </c>
      <c r="AW665" s="1329">
        <v>0</v>
      </c>
      <c r="AX665" s="1141">
        <v>0</v>
      </c>
      <c r="AY665" s="1149">
        <f t="shared" si="136"/>
        <v>0.65265324121711021</v>
      </c>
      <c r="AZ665" s="1141">
        <f t="shared" si="137"/>
        <v>44.400000000000006</v>
      </c>
      <c r="BA665" s="1149">
        <f t="shared" si="138"/>
        <v>0.65265324121711021</v>
      </c>
      <c r="BB665" s="1141">
        <f t="shared" si="139"/>
        <v>44.400000000000006</v>
      </c>
    </row>
    <row r="666" spans="2:54" ht="14.65" customHeight="1">
      <c r="B666" s="911">
        <v>658</v>
      </c>
      <c r="C666" s="913" t="s">
        <v>3463</v>
      </c>
      <c r="D666" s="931" t="s">
        <v>150</v>
      </c>
      <c r="E666" s="928" t="s">
        <v>7</v>
      </c>
      <c r="F666" s="946"/>
      <c r="G666" s="946"/>
      <c r="H666" s="946"/>
      <c r="I666" s="946" t="s">
        <v>3418</v>
      </c>
      <c r="J666" s="931">
        <v>1516</v>
      </c>
      <c r="K666" s="931"/>
      <c r="L666" s="931" t="s">
        <v>165</v>
      </c>
      <c r="M666" s="931">
        <v>250</v>
      </c>
      <c r="N666" s="947"/>
      <c r="O666" s="931"/>
      <c r="P666" s="948"/>
      <c r="Q666" s="931"/>
      <c r="R666" s="906"/>
      <c r="S666" s="906"/>
      <c r="T666" s="946"/>
      <c r="U666" s="946"/>
      <c r="V666" s="946"/>
      <c r="W666" s="946"/>
      <c r="X666" s="946"/>
      <c r="Y666" s="949"/>
      <c r="Z666" s="954" t="s">
        <v>3783</v>
      </c>
      <c r="AA666" s="931">
        <v>16500</v>
      </c>
      <c r="AB666" s="1313">
        <f t="shared" si="141"/>
        <v>16.5</v>
      </c>
      <c r="AC666" s="953">
        <v>6</v>
      </c>
      <c r="AD666" s="946"/>
      <c r="AE666" s="946"/>
      <c r="AF666" s="946"/>
      <c r="AG666" s="946"/>
      <c r="AH666" s="955"/>
      <c r="AI666" s="1271"/>
      <c r="AJ666" s="1149">
        <v>3.6363636363636369E-2</v>
      </c>
      <c r="AK666" s="1150">
        <v>0.60000000000000009</v>
      </c>
      <c r="AL666" s="1149">
        <f t="shared" si="127"/>
        <v>0</v>
      </c>
      <c r="AM666" s="1135">
        <f t="shared" si="128"/>
        <v>0</v>
      </c>
      <c r="AN666" s="1328">
        <f t="shared" si="129"/>
        <v>3.6363636363636369E-2</v>
      </c>
      <c r="AO666" s="1127">
        <f t="shared" si="140"/>
        <v>0.60000000000000009</v>
      </c>
      <c r="AP666" s="1318">
        <f t="shared" si="130"/>
        <v>0</v>
      </c>
      <c r="AQ666" s="1319"/>
      <c r="AR666" s="1139">
        <f t="shared" si="131"/>
        <v>6</v>
      </c>
      <c r="AS666" s="1325">
        <f t="shared" si="132"/>
        <v>0</v>
      </c>
      <c r="AT666" s="1325">
        <f t="shared" si="133"/>
        <v>0</v>
      </c>
      <c r="AU666" s="1325">
        <f t="shared" si="134"/>
        <v>0</v>
      </c>
      <c r="AV666" s="1141">
        <f t="shared" si="135"/>
        <v>0</v>
      </c>
      <c r="AW666" s="1329">
        <v>0</v>
      </c>
      <c r="AX666" s="1141">
        <v>0</v>
      </c>
      <c r="AY666" s="1149">
        <f t="shared" si="136"/>
        <v>3.6363636363636369E-2</v>
      </c>
      <c r="AZ666" s="1141">
        <f t="shared" si="137"/>
        <v>0.60000000000000009</v>
      </c>
      <c r="BA666" s="1149">
        <f t="shared" si="138"/>
        <v>3.6363636363636369E-2</v>
      </c>
      <c r="BB666" s="1141">
        <f t="shared" si="139"/>
        <v>0.60000000000000009</v>
      </c>
    </row>
    <row r="667" spans="2:54" ht="14.65" customHeight="1">
      <c r="B667" s="911">
        <v>659</v>
      </c>
      <c r="C667" s="913" t="s">
        <v>3036</v>
      </c>
      <c r="D667" s="931" t="s">
        <v>150</v>
      </c>
      <c r="E667" s="928" t="s">
        <v>7</v>
      </c>
      <c r="F667" s="946" t="s">
        <v>151</v>
      </c>
      <c r="G667" s="946" t="s">
        <v>916</v>
      </c>
      <c r="H667" s="946">
        <v>0</v>
      </c>
      <c r="I667" s="946" t="s">
        <v>917</v>
      </c>
      <c r="J667" s="931">
        <v>1517</v>
      </c>
      <c r="K667" s="931">
        <v>1</v>
      </c>
      <c r="L667" s="931" t="s">
        <v>195</v>
      </c>
      <c r="M667" s="931">
        <v>80</v>
      </c>
      <c r="N667" s="947" t="s">
        <v>174</v>
      </c>
      <c r="O667" s="931" t="s">
        <v>175</v>
      </c>
      <c r="P667" s="948" t="s">
        <v>155</v>
      </c>
      <c r="Q667" s="931" t="s">
        <v>71</v>
      </c>
      <c r="R667" s="906" t="s">
        <v>176</v>
      </c>
      <c r="S667" s="906" t="s">
        <v>918</v>
      </c>
      <c r="T667" s="946"/>
      <c r="U667" s="946">
        <v>208</v>
      </c>
      <c r="V667" s="946"/>
      <c r="W667" s="946"/>
      <c r="X667" s="946"/>
      <c r="Y667" s="949"/>
      <c r="Z667" s="1323" t="s">
        <v>3715</v>
      </c>
      <c r="AA667" s="931">
        <v>7514</v>
      </c>
      <c r="AB667" s="1313">
        <f t="shared" si="141"/>
        <v>7.5140000000000002</v>
      </c>
      <c r="AC667" s="953"/>
      <c r="AD667" s="946"/>
      <c r="AE667" s="946"/>
      <c r="AF667" s="946"/>
      <c r="AG667" s="946"/>
      <c r="AH667" s="955"/>
      <c r="AI667" s="1271">
        <f>+VLOOKUP(C667,Itemizado_Piping!$C:$K,9,FALSE)</f>
        <v>1.772</v>
      </c>
      <c r="AJ667" s="1149">
        <v>0</v>
      </c>
      <c r="AK667" s="1150">
        <v>0</v>
      </c>
      <c r="AL667" s="1149">
        <f t="shared" si="127"/>
        <v>0</v>
      </c>
      <c r="AM667" s="1135">
        <f t="shared" si="128"/>
        <v>0</v>
      </c>
      <c r="AN667" s="1328">
        <f t="shared" si="129"/>
        <v>0</v>
      </c>
      <c r="AO667" s="1127">
        <f t="shared" si="140"/>
        <v>0</v>
      </c>
      <c r="AP667" s="1318">
        <f t="shared" si="130"/>
        <v>0</v>
      </c>
      <c r="AQ667" s="1319"/>
      <c r="AR667" s="1139">
        <f t="shared" si="131"/>
        <v>0</v>
      </c>
      <c r="AS667" s="1325">
        <f t="shared" si="132"/>
        <v>0</v>
      </c>
      <c r="AT667" s="1325">
        <f t="shared" si="133"/>
        <v>0</v>
      </c>
      <c r="AU667" s="1325">
        <f t="shared" si="134"/>
        <v>0</v>
      </c>
      <c r="AV667" s="1141">
        <f t="shared" si="135"/>
        <v>0</v>
      </c>
      <c r="AW667" s="1329">
        <v>0</v>
      </c>
      <c r="AX667" s="1141">
        <v>0</v>
      </c>
      <c r="AY667" s="1149">
        <f t="shared" si="136"/>
        <v>0</v>
      </c>
      <c r="AZ667" s="1141">
        <f t="shared" si="137"/>
        <v>0</v>
      </c>
      <c r="BA667" s="1149">
        <f t="shared" si="138"/>
        <v>0</v>
      </c>
      <c r="BB667" s="1141">
        <f t="shared" si="139"/>
        <v>0</v>
      </c>
    </row>
    <row r="668" spans="2:54" ht="14.65" customHeight="1">
      <c r="B668" s="911">
        <v>660</v>
      </c>
      <c r="C668" s="913" t="s">
        <v>3036</v>
      </c>
      <c r="D668" s="931" t="s">
        <v>150</v>
      </c>
      <c r="E668" s="928" t="s">
        <v>7</v>
      </c>
      <c r="F668" s="946" t="s">
        <v>151</v>
      </c>
      <c r="G668" s="946" t="s">
        <v>916</v>
      </c>
      <c r="H668" s="946">
        <v>0</v>
      </c>
      <c r="I668" s="946" t="s">
        <v>917</v>
      </c>
      <c r="J668" s="931">
        <v>1517</v>
      </c>
      <c r="K668" s="931">
        <v>2</v>
      </c>
      <c r="L668" s="931" t="s">
        <v>195</v>
      </c>
      <c r="M668" s="931">
        <v>80</v>
      </c>
      <c r="N668" s="947" t="s">
        <v>174</v>
      </c>
      <c r="O668" s="931" t="s">
        <v>175</v>
      </c>
      <c r="P668" s="948" t="s">
        <v>155</v>
      </c>
      <c r="Q668" s="931" t="s">
        <v>71</v>
      </c>
      <c r="R668" s="906"/>
      <c r="S668" s="906"/>
      <c r="T668" s="946"/>
      <c r="U668" s="946"/>
      <c r="V668" s="946"/>
      <c r="W668" s="946"/>
      <c r="X668" s="946"/>
      <c r="Y668" s="949"/>
      <c r="Z668" s="1323" t="s">
        <v>3715</v>
      </c>
      <c r="AA668" s="931">
        <v>1775</v>
      </c>
      <c r="AB668" s="1313">
        <f t="shared" si="141"/>
        <v>1.7749999999999999</v>
      </c>
      <c r="AC668" s="953"/>
      <c r="AD668" s="946"/>
      <c r="AE668" s="946"/>
      <c r="AF668" s="946"/>
      <c r="AG668" s="946"/>
      <c r="AH668" s="955"/>
      <c r="AI668" s="1271">
        <f>+VLOOKUP(C668,Itemizado_Piping!$C:$K,9,FALSE)</f>
        <v>1.772</v>
      </c>
      <c r="AJ668" s="1149">
        <v>0</v>
      </c>
      <c r="AK668" s="1150">
        <v>0</v>
      </c>
      <c r="AL668" s="1149">
        <f t="shared" si="127"/>
        <v>0</v>
      </c>
      <c r="AM668" s="1135">
        <f t="shared" si="128"/>
        <v>0</v>
      </c>
      <c r="AN668" s="1328">
        <f t="shared" si="129"/>
        <v>0</v>
      </c>
      <c r="AO668" s="1127">
        <f t="shared" ref="AO668:AO695" si="142">SUMPRODUCT(AC668:AH668,$AC$4:$AH$4)</f>
        <v>0</v>
      </c>
      <c r="AP668" s="1318">
        <f t="shared" si="130"/>
        <v>0</v>
      </c>
      <c r="AQ668" s="1319"/>
      <c r="AR668" s="1139">
        <f t="shared" si="131"/>
        <v>0</v>
      </c>
      <c r="AS668" s="1325">
        <f t="shared" si="132"/>
        <v>0</v>
      </c>
      <c r="AT668" s="1325">
        <f t="shared" si="133"/>
        <v>0</v>
      </c>
      <c r="AU668" s="1325">
        <f t="shared" si="134"/>
        <v>0</v>
      </c>
      <c r="AV668" s="1141">
        <f t="shared" si="135"/>
        <v>0</v>
      </c>
      <c r="AW668" s="1329">
        <v>0</v>
      </c>
      <c r="AX668" s="1141">
        <v>0</v>
      </c>
      <c r="AY668" s="1149">
        <f t="shared" si="136"/>
        <v>0</v>
      </c>
      <c r="AZ668" s="1141">
        <f t="shared" si="137"/>
        <v>0</v>
      </c>
      <c r="BA668" s="1149">
        <f t="shared" si="138"/>
        <v>0</v>
      </c>
      <c r="BB668" s="1141">
        <f t="shared" si="139"/>
        <v>0</v>
      </c>
    </row>
    <row r="669" spans="2:54" ht="14.65" customHeight="1">
      <c r="B669" s="911">
        <v>661</v>
      </c>
      <c r="C669" s="913" t="s">
        <v>3042</v>
      </c>
      <c r="D669" s="931" t="s">
        <v>150</v>
      </c>
      <c r="E669" s="928" t="s">
        <v>7</v>
      </c>
      <c r="F669" s="946"/>
      <c r="G669" s="946" t="s">
        <v>3784</v>
      </c>
      <c r="H669" s="946"/>
      <c r="I669" s="946" t="s">
        <v>3785</v>
      </c>
      <c r="J669" s="931">
        <v>1517</v>
      </c>
      <c r="K669" s="931">
        <v>1</v>
      </c>
      <c r="L669" s="931" t="s">
        <v>3544</v>
      </c>
      <c r="M669" s="931">
        <v>40</v>
      </c>
      <c r="N669" s="947"/>
      <c r="O669" s="931"/>
      <c r="P669" s="948"/>
      <c r="Q669" s="931"/>
      <c r="R669" s="906"/>
      <c r="S669" s="906"/>
      <c r="T669" s="946"/>
      <c r="U669" s="946"/>
      <c r="V669" s="946"/>
      <c r="W669" s="946"/>
      <c r="X669" s="946"/>
      <c r="Y669" s="949"/>
      <c r="Z669" s="1323" t="s">
        <v>3715</v>
      </c>
      <c r="AA669" s="931">
        <v>1800</v>
      </c>
      <c r="AB669" s="1313">
        <f t="shared" si="141"/>
        <v>1.8</v>
      </c>
      <c r="AC669" s="953"/>
      <c r="AD669" s="946"/>
      <c r="AE669" s="946"/>
      <c r="AF669" s="946"/>
      <c r="AG669" s="946"/>
      <c r="AH669" s="955"/>
      <c r="AI669" s="1271">
        <f>+VLOOKUP(C669,Itemizado_Piping!$C:$K,9,FALSE)</f>
        <v>2.573</v>
      </c>
      <c r="AJ669" s="1149">
        <v>0</v>
      </c>
      <c r="AK669" s="1150">
        <v>0</v>
      </c>
      <c r="AL669" s="1149">
        <f t="shared" si="127"/>
        <v>0</v>
      </c>
      <c r="AM669" s="1135">
        <f t="shared" si="128"/>
        <v>0</v>
      </c>
      <c r="AN669" s="1328">
        <f t="shared" si="129"/>
        <v>0</v>
      </c>
      <c r="AO669" s="1127">
        <f t="shared" si="142"/>
        <v>0</v>
      </c>
      <c r="AP669" s="1318">
        <f t="shared" si="130"/>
        <v>0</v>
      </c>
      <c r="AQ669" s="1319"/>
      <c r="AR669" s="1139">
        <f t="shared" si="131"/>
        <v>0</v>
      </c>
      <c r="AS669" s="1325">
        <f t="shared" si="132"/>
        <v>0</v>
      </c>
      <c r="AT669" s="1325">
        <f t="shared" si="133"/>
        <v>0</v>
      </c>
      <c r="AU669" s="1325">
        <f t="shared" si="134"/>
        <v>0</v>
      </c>
      <c r="AV669" s="1141">
        <f t="shared" si="135"/>
        <v>0</v>
      </c>
      <c r="AW669" s="1329">
        <v>0</v>
      </c>
      <c r="AX669" s="1141">
        <v>0</v>
      </c>
      <c r="AY669" s="1149">
        <f t="shared" si="136"/>
        <v>0</v>
      </c>
      <c r="AZ669" s="1141">
        <f t="shared" si="137"/>
        <v>0</v>
      </c>
      <c r="BA669" s="1149">
        <f t="shared" si="138"/>
        <v>0</v>
      </c>
      <c r="BB669" s="1141">
        <f t="shared" si="139"/>
        <v>0</v>
      </c>
    </row>
    <row r="670" spans="2:54" ht="14.65" customHeight="1">
      <c r="B670" s="911">
        <v>662</v>
      </c>
      <c r="C670" s="913" t="s">
        <v>3042</v>
      </c>
      <c r="D670" s="931" t="s">
        <v>150</v>
      </c>
      <c r="E670" s="928" t="s">
        <v>7</v>
      </c>
      <c r="F670" s="946"/>
      <c r="G670" s="946" t="s">
        <v>3786</v>
      </c>
      <c r="H670" s="946"/>
      <c r="I670" s="946" t="s">
        <v>3785</v>
      </c>
      <c r="J670" s="931">
        <v>1517</v>
      </c>
      <c r="K670" s="931">
        <v>2</v>
      </c>
      <c r="L670" s="931" t="s">
        <v>3544</v>
      </c>
      <c r="M670" s="931">
        <v>40</v>
      </c>
      <c r="N670" s="947"/>
      <c r="O670" s="931"/>
      <c r="P670" s="948"/>
      <c r="Q670" s="931"/>
      <c r="R670" s="906"/>
      <c r="S670" s="906"/>
      <c r="T670" s="946"/>
      <c r="U670" s="946"/>
      <c r="V670" s="946"/>
      <c r="W670" s="946"/>
      <c r="X670" s="946"/>
      <c r="Y670" s="949"/>
      <c r="Z670" s="1323" t="s">
        <v>3715</v>
      </c>
      <c r="AA670" s="931">
        <v>500</v>
      </c>
      <c r="AB670" s="1313">
        <f t="shared" si="141"/>
        <v>0.5</v>
      </c>
      <c r="AC670" s="953"/>
      <c r="AD670" s="946"/>
      <c r="AE670" s="946"/>
      <c r="AF670" s="946"/>
      <c r="AG670" s="946"/>
      <c r="AH670" s="955"/>
      <c r="AI670" s="1271">
        <f>+VLOOKUP(C670,Itemizado_Piping!$C:$K,9,FALSE)</f>
        <v>2.573</v>
      </c>
      <c r="AJ670" s="1149">
        <v>0</v>
      </c>
      <c r="AK670" s="1150">
        <v>0</v>
      </c>
      <c r="AL670" s="1149">
        <f t="shared" si="127"/>
        <v>0</v>
      </c>
      <c r="AM670" s="1135">
        <f t="shared" si="128"/>
        <v>0</v>
      </c>
      <c r="AN670" s="1328">
        <f t="shared" si="129"/>
        <v>0</v>
      </c>
      <c r="AO670" s="1127">
        <f t="shared" si="142"/>
        <v>0</v>
      </c>
      <c r="AP670" s="1318">
        <f t="shared" si="130"/>
        <v>0</v>
      </c>
      <c r="AQ670" s="1319"/>
      <c r="AR670" s="1139">
        <f t="shared" si="131"/>
        <v>0</v>
      </c>
      <c r="AS670" s="1325">
        <f t="shared" si="132"/>
        <v>0</v>
      </c>
      <c r="AT670" s="1325">
        <f t="shared" si="133"/>
        <v>0</v>
      </c>
      <c r="AU670" s="1325">
        <f t="shared" si="134"/>
        <v>0</v>
      </c>
      <c r="AV670" s="1141">
        <f t="shared" si="135"/>
        <v>0</v>
      </c>
      <c r="AW670" s="1329">
        <v>0</v>
      </c>
      <c r="AX670" s="1141">
        <v>0</v>
      </c>
      <c r="AY670" s="1149">
        <f t="shared" si="136"/>
        <v>0</v>
      </c>
      <c r="AZ670" s="1141">
        <f t="shared" si="137"/>
        <v>0</v>
      </c>
      <c r="BA670" s="1149">
        <f t="shared" si="138"/>
        <v>0</v>
      </c>
      <c r="BB670" s="1141">
        <f t="shared" si="139"/>
        <v>0</v>
      </c>
    </row>
    <row r="671" spans="2:54" ht="14.65" customHeight="1">
      <c r="B671" s="911">
        <v>663</v>
      </c>
      <c r="C671" s="913" t="s">
        <v>3036</v>
      </c>
      <c r="D671" s="931" t="s">
        <v>150</v>
      </c>
      <c r="E671" s="928" t="s">
        <v>7</v>
      </c>
      <c r="F671" s="946" t="s">
        <v>151</v>
      </c>
      <c r="G671" s="946" t="s">
        <v>3787</v>
      </c>
      <c r="H671" s="946"/>
      <c r="I671" s="946" t="s">
        <v>919</v>
      </c>
      <c r="J671" s="931">
        <v>1518</v>
      </c>
      <c r="K671" s="931">
        <v>1</v>
      </c>
      <c r="L671" s="931" t="s">
        <v>195</v>
      </c>
      <c r="M671" s="931">
        <v>80</v>
      </c>
      <c r="N671" s="947" t="s">
        <v>174</v>
      </c>
      <c r="O671" s="931" t="s">
        <v>308</v>
      </c>
      <c r="P671" s="948" t="s">
        <v>155</v>
      </c>
      <c r="Q671" s="931" t="s">
        <v>71</v>
      </c>
      <c r="R671" s="906" t="s">
        <v>920</v>
      </c>
      <c r="S671" s="906" t="s">
        <v>921</v>
      </c>
      <c r="T671" s="946"/>
      <c r="U671" s="946">
        <v>208</v>
      </c>
      <c r="V671" s="946"/>
      <c r="W671" s="946"/>
      <c r="X671" s="946"/>
      <c r="Y671" s="949"/>
      <c r="Z671" s="954"/>
      <c r="AA671" s="931">
        <v>500</v>
      </c>
      <c r="AB671" s="1313">
        <f t="shared" si="141"/>
        <v>0.5</v>
      </c>
      <c r="AC671" s="953"/>
      <c r="AD671" s="946"/>
      <c r="AE671" s="946"/>
      <c r="AF671" s="946"/>
      <c r="AG671" s="946"/>
      <c r="AH671" s="955"/>
      <c r="AI671" s="1271">
        <f>+VLOOKUP(C671,Itemizado_Piping!$C:$K,9,FALSE)</f>
        <v>1.772</v>
      </c>
      <c r="AJ671" s="1149">
        <v>0</v>
      </c>
      <c r="AK671" s="1150">
        <v>0</v>
      </c>
      <c r="AL671" s="1149">
        <f t="shared" si="127"/>
        <v>0</v>
      </c>
      <c r="AM671" s="1135">
        <f t="shared" si="128"/>
        <v>0</v>
      </c>
      <c r="AN671" s="1328">
        <f t="shared" si="129"/>
        <v>0</v>
      </c>
      <c r="AO671" s="1127">
        <f t="shared" si="142"/>
        <v>0</v>
      </c>
      <c r="AP671" s="1318">
        <f t="shared" si="130"/>
        <v>0</v>
      </c>
      <c r="AQ671" s="1319"/>
      <c r="AR671" s="1139">
        <f t="shared" si="131"/>
        <v>0</v>
      </c>
      <c r="AS671" s="1325">
        <f t="shared" si="132"/>
        <v>0</v>
      </c>
      <c r="AT671" s="1325">
        <f t="shared" si="133"/>
        <v>0</v>
      </c>
      <c r="AU671" s="1325">
        <f t="shared" si="134"/>
        <v>0</v>
      </c>
      <c r="AV671" s="1141">
        <f t="shared" si="135"/>
        <v>0</v>
      </c>
      <c r="AW671" s="1329">
        <v>0</v>
      </c>
      <c r="AX671" s="1141">
        <v>0</v>
      </c>
      <c r="AY671" s="1149">
        <f t="shared" si="136"/>
        <v>0</v>
      </c>
      <c r="AZ671" s="1141">
        <f t="shared" si="137"/>
        <v>0</v>
      </c>
      <c r="BA671" s="1149">
        <f t="shared" si="138"/>
        <v>0</v>
      </c>
      <c r="BB671" s="1141">
        <f t="shared" si="139"/>
        <v>0</v>
      </c>
    </row>
    <row r="672" spans="2:54" ht="14.65" customHeight="1">
      <c r="B672" s="911">
        <v>664</v>
      </c>
      <c r="C672" s="913" t="s">
        <v>3042</v>
      </c>
      <c r="D672" s="931" t="s">
        <v>150</v>
      </c>
      <c r="E672" s="928" t="s">
        <v>7</v>
      </c>
      <c r="F672" s="946"/>
      <c r="G672" s="946" t="s">
        <v>3787</v>
      </c>
      <c r="H672" s="946"/>
      <c r="I672" s="946" t="s">
        <v>919</v>
      </c>
      <c r="J672" s="931">
        <v>1518</v>
      </c>
      <c r="K672" s="931">
        <v>1</v>
      </c>
      <c r="L672" s="931" t="s">
        <v>307</v>
      </c>
      <c r="M672" s="931">
        <v>50</v>
      </c>
      <c r="N672" s="947"/>
      <c r="O672" s="931"/>
      <c r="P672" s="948"/>
      <c r="Q672" s="931"/>
      <c r="R672" s="906"/>
      <c r="S672" s="906"/>
      <c r="T672" s="946"/>
      <c r="U672" s="946"/>
      <c r="V672" s="946"/>
      <c r="W672" s="946"/>
      <c r="X672" s="946"/>
      <c r="Y672" s="949"/>
      <c r="Z672" s="954"/>
      <c r="AA672" s="931">
        <v>22000</v>
      </c>
      <c r="AB672" s="1313">
        <f t="shared" si="141"/>
        <v>22</v>
      </c>
      <c r="AC672" s="953"/>
      <c r="AD672" s="946"/>
      <c r="AE672" s="946"/>
      <c r="AF672" s="946"/>
      <c r="AG672" s="946"/>
      <c r="AH672" s="955"/>
      <c r="AI672" s="1271">
        <f>+VLOOKUP(C672,Itemizado_Piping!$C:$K,9,FALSE)</f>
        <v>2.573</v>
      </c>
      <c r="AJ672" s="1149">
        <v>0</v>
      </c>
      <c r="AK672" s="1150">
        <v>0</v>
      </c>
      <c r="AL672" s="1149">
        <f t="shared" si="127"/>
        <v>0</v>
      </c>
      <c r="AM672" s="1135">
        <f t="shared" si="128"/>
        <v>0</v>
      </c>
      <c r="AN672" s="1328">
        <f t="shared" si="129"/>
        <v>0</v>
      </c>
      <c r="AO672" s="1127">
        <f t="shared" si="142"/>
        <v>0</v>
      </c>
      <c r="AP672" s="1318">
        <f t="shared" si="130"/>
        <v>0</v>
      </c>
      <c r="AQ672" s="1319"/>
      <c r="AR672" s="1139">
        <f t="shared" si="131"/>
        <v>0</v>
      </c>
      <c r="AS672" s="1325">
        <f t="shared" si="132"/>
        <v>0</v>
      </c>
      <c r="AT672" s="1325">
        <f t="shared" si="133"/>
        <v>0</v>
      </c>
      <c r="AU672" s="1325">
        <f t="shared" si="134"/>
        <v>0</v>
      </c>
      <c r="AV672" s="1141">
        <f t="shared" si="135"/>
        <v>0</v>
      </c>
      <c r="AW672" s="1329">
        <v>0</v>
      </c>
      <c r="AX672" s="1141">
        <v>0</v>
      </c>
      <c r="AY672" s="1149">
        <f t="shared" si="136"/>
        <v>0</v>
      </c>
      <c r="AZ672" s="1141">
        <f t="shared" si="137"/>
        <v>0</v>
      </c>
      <c r="BA672" s="1149">
        <f t="shared" si="138"/>
        <v>0</v>
      </c>
      <c r="BB672" s="1141">
        <f t="shared" si="139"/>
        <v>0</v>
      </c>
    </row>
    <row r="673" spans="2:54" ht="14.65" customHeight="1">
      <c r="B673" s="911">
        <v>665</v>
      </c>
      <c r="C673" s="913" t="s">
        <v>3042</v>
      </c>
      <c r="D673" s="931" t="s">
        <v>150</v>
      </c>
      <c r="E673" s="928" t="s">
        <v>7</v>
      </c>
      <c r="F673" s="946"/>
      <c r="G673" s="946" t="s">
        <v>3787</v>
      </c>
      <c r="H673" s="946"/>
      <c r="I673" s="946"/>
      <c r="J673" s="931">
        <v>1518</v>
      </c>
      <c r="K673" s="931">
        <v>1</v>
      </c>
      <c r="L673" s="931" t="s">
        <v>3544</v>
      </c>
      <c r="M673" s="931">
        <v>40</v>
      </c>
      <c r="N673" s="947"/>
      <c r="O673" s="931"/>
      <c r="P673" s="948"/>
      <c r="Q673" s="931"/>
      <c r="R673" s="906"/>
      <c r="S673" s="906"/>
      <c r="T673" s="946"/>
      <c r="U673" s="946"/>
      <c r="V673" s="946"/>
      <c r="W673" s="946"/>
      <c r="X673" s="946"/>
      <c r="Y673" s="949"/>
      <c r="Z673" s="954"/>
      <c r="AA673" s="931">
        <v>1800</v>
      </c>
      <c r="AB673" s="1313">
        <f t="shared" si="141"/>
        <v>1.8</v>
      </c>
      <c r="AC673" s="953"/>
      <c r="AD673" s="946"/>
      <c r="AE673" s="946"/>
      <c r="AF673" s="946"/>
      <c r="AG673" s="946"/>
      <c r="AH673" s="955"/>
      <c r="AI673" s="1271">
        <f>+VLOOKUP(C673,Itemizado_Piping!$C:$K,9,FALSE)</f>
        <v>2.573</v>
      </c>
      <c r="AJ673" s="1149">
        <v>0</v>
      </c>
      <c r="AK673" s="1150">
        <v>0</v>
      </c>
      <c r="AL673" s="1149">
        <f t="shared" si="127"/>
        <v>0</v>
      </c>
      <c r="AM673" s="1135">
        <f t="shared" si="128"/>
        <v>0</v>
      </c>
      <c r="AN673" s="1328">
        <f t="shared" si="129"/>
        <v>0</v>
      </c>
      <c r="AO673" s="1127">
        <f t="shared" si="142"/>
        <v>0</v>
      </c>
      <c r="AP673" s="1318">
        <f t="shared" si="130"/>
        <v>0</v>
      </c>
      <c r="AQ673" s="1319"/>
      <c r="AR673" s="1139">
        <f t="shared" si="131"/>
        <v>0</v>
      </c>
      <c r="AS673" s="1325">
        <f t="shared" si="132"/>
        <v>0</v>
      </c>
      <c r="AT673" s="1325">
        <f t="shared" si="133"/>
        <v>0</v>
      </c>
      <c r="AU673" s="1325">
        <f t="shared" si="134"/>
        <v>0</v>
      </c>
      <c r="AV673" s="1141">
        <f t="shared" si="135"/>
        <v>0</v>
      </c>
      <c r="AW673" s="1329">
        <v>0</v>
      </c>
      <c r="AX673" s="1141">
        <v>0</v>
      </c>
      <c r="AY673" s="1149">
        <f t="shared" si="136"/>
        <v>0</v>
      </c>
      <c r="AZ673" s="1141">
        <f t="shared" si="137"/>
        <v>0</v>
      </c>
      <c r="BA673" s="1149">
        <f t="shared" si="138"/>
        <v>0</v>
      </c>
      <c r="BB673" s="1141">
        <f t="shared" si="139"/>
        <v>0</v>
      </c>
    </row>
    <row r="674" spans="2:54" ht="14.65" customHeight="1">
      <c r="B674" s="911">
        <v>666</v>
      </c>
      <c r="C674" s="913" t="s">
        <v>3042</v>
      </c>
      <c r="D674" s="931" t="s">
        <v>150</v>
      </c>
      <c r="E674" s="928" t="s">
        <v>7</v>
      </c>
      <c r="F674" s="946"/>
      <c r="G674" s="946" t="s">
        <v>3787</v>
      </c>
      <c r="H674" s="946"/>
      <c r="I674" s="946" t="s">
        <v>919</v>
      </c>
      <c r="J674" s="931">
        <v>1518</v>
      </c>
      <c r="K674" s="931">
        <v>1</v>
      </c>
      <c r="L674" s="931" t="s">
        <v>1350</v>
      </c>
      <c r="M674" s="931">
        <v>25</v>
      </c>
      <c r="N674" s="947"/>
      <c r="O674" s="931"/>
      <c r="P674" s="948"/>
      <c r="Q674" s="931"/>
      <c r="R674" s="906"/>
      <c r="S674" s="906"/>
      <c r="T674" s="946"/>
      <c r="U674" s="946"/>
      <c r="V674" s="946"/>
      <c r="W674" s="946"/>
      <c r="X674" s="946"/>
      <c r="Y674" s="949"/>
      <c r="Z674" s="954"/>
      <c r="AA674" s="931">
        <v>2400</v>
      </c>
      <c r="AB674" s="1313">
        <f t="shared" si="141"/>
        <v>2.4</v>
      </c>
      <c r="AC674" s="953"/>
      <c r="AD674" s="946"/>
      <c r="AE674" s="946"/>
      <c r="AF674" s="946"/>
      <c r="AG674" s="946"/>
      <c r="AH674" s="955"/>
      <c r="AI674" s="1271">
        <f>+VLOOKUP(C674,Itemizado_Piping!$C:$K,9,FALSE)</f>
        <v>2.573</v>
      </c>
      <c r="AJ674" s="1149">
        <v>0</v>
      </c>
      <c r="AK674" s="1150">
        <v>0</v>
      </c>
      <c r="AL674" s="1149">
        <f t="shared" si="127"/>
        <v>0</v>
      </c>
      <c r="AM674" s="1135">
        <f t="shared" si="128"/>
        <v>0</v>
      </c>
      <c r="AN674" s="1328">
        <f t="shared" si="129"/>
        <v>0</v>
      </c>
      <c r="AO674" s="1127">
        <f t="shared" si="142"/>
        <v>0</v>
      </c>
      <c r="AP674" s="1318">
        <f t="shared" si="130"/>
        <v>0</v>
      </c>
      <c r="AQ674" s="1319"/>
      <c r="AR674" s="1139">
        <f t="shared" si="131"/>
        <v>0</v>
      </c>
      <c r="AS674" s="1325">
        <f t="shared" si="132"/>
        <v>0</v>
      </c>
      <c r="AT674" s="1325">
        <f t="shared" si="133"/>
        <v>0</v>
      </c>
      <c r="AU674" s="1325">
        <f t="shared" si="134"/>
        <v>0</v>
      </c>
      <c r="AV674" s="1141">
        <f t="shared" si="135"/>
        <v>0</v>
      </c>
      <c r="AW674" s="1329">
        <v>0</v>
      </c>
      <c r="AX674" s="1141">
        <v>0</v>
      </c>
      <c r="AY674" s="1149">
        <f t="shared" si="136"/>
        <v>0</v>
      </c>
      <c r="AZ674" s="1141">
        <f t="shared" si="137"/>
        <v>0</v>
      </c>
      <c r="BA674" s="1149">
        <f t="shared" si="138"/>
        <v>0</v>
      </c>
      <c r="BB674" s="1141">
        <f t="shared" si="139"/>
        <v>0</v>
      </c>
    </row>
    <row r="675" spans="2:54" ht="14.65" customHeight="1">
      <c r="B675" s="911">
        <v>667</v>
      </c>
      <c r="C675" s="913" t="s">
        <v>3036</v>
      </c>
      <c r="D675" s="931" t="s">
        <v>150</v>
      </c>
      <c r="E675" s="928" t="s">
        <v>7</v>
      </c>
      <c r="F675" s="946" t="s">
        <v>151</v>
      </c>
      <c r="G675" s="946" t="s">
        <v>922</v>
      </c>
      <c r="H675" s="946"/>
      <c r="I675" s="946" t="s">
        <v>923</v>
      </c>
      <c r="J675" s="931">
        <v>1519</v>
      </c>
      <c r="K675" s="931">
        <v>1</v>
      </c>
      <c r="L675" s="931" t="s">
        <v>195</v>
      </c>
      <c r="M675" s="931">
        <v>80</v>
      </c>
      <c r="N675" s="947" t="s">
        <v>166</v>
      </c>
      <c r="O675" s="931" t="s">
        <v>167</v>
      </c>
      <c r="P675" s="948" t="s">
        <v>155</v>
      </c>
      <c r="Q675" s="931" t="s">
        <v>168</v>
      </c>
      <c r="R675" s="906" t="s">
        <v>347</v>
      </c>
      <c r="S675" s="906" t="s">
        <v>924</v>
      </c>
      <c r="T675" s="946"/>
      <c r="U675" s="946">
        <v>11</v>
      </c>
      <c r="V675" s="946"/>
      <c r="W675" s="946"/>
      <c r="X675" s="946"/>
      <c r="Y675" s="949"/>
      <c r="Z675" s="954" t="s">
        <v>3721</v>
      </c>
      <c r="AA675" s="931">
        <v>2467</v>
      </c>
      <c r="AB675" s="1313">
        <f t="shared" si="141"/>
        <v>2.4670000000000001</v>
      </c>
      <c r="AC675" s="953"/>
      <c r="AD675" s="946"/>
      <c r="AE675" s="946"/>
      <c r="AF675" s="946"/>
      <c r="AG675" s="946"/>
      <c r="AH675" s="955"/>
      <c r="AI675" s="1271">
        <f>+VLOOKUP(C675,Itemizado_Piping!$C:$K,9,FALSE)</f>
        <v>1.772</v>
      </c>
      <c r="AJ675" s="1149">
        <v>0</v>
      </c>
      <c r="AK675" s="1150">
        <v>0</v>
      </c>
      <c r="AL675" s="1149">
        <f t="shared" si="127"/>
        <v>0</v>
      </c>
      <c r="AM675" s="1135">
        <f t="shared" si="128"/>
        <v>0</v>
      </c>
      <c r="AN675" s="1328">
        <f t="shared" si="129"/>
        <v>0</v>
      </c>
      <c r="AO675" s="1127">
        <f t="shared" si="142"/>
        <v>0</v>
      </c>
      <c r="AP675" s="1318">
        <f t="shared" si="130"/>
        <v>0</v>
      </c>
      <c r="AQ675" s="1319"/>
      <c r="AR675" s="1139">
        <f t="shared" si="131"/>
        <v>0</v>
      </c>
      <c r="AS675" s="1325">
        <f t="shared" si="132"/>
        <v>0</v>
      </c>
      <c r="AT675" s="1325">
        <f t="shared" si="133"/>
        <v>0</v>
      </c>
      <c r="AU675" s="1325">
        <f t="shared" si="134"/>
        <v>0</v>
      </c>
      <c r="AV675" s="1141">
        <f t="shared" si="135"/>
        <v>0</v>
      </c>
      <c r="AW675" s="1329">
        <v>0</v>
      </c>
      <c r="AX675" s="1141">
        <v>0</v>
      </c>
      <c r="AY675" s="1149">
        <f t="shared" si="136"/>
        <v>0</v>
      </c>
      <c r="AZ675" s="1141">
        <f t="shared" si="137"/>
        <v>0</v>
      </c>
      <c r="BA675" s="1149">
        <f t="shared" si="138"/>
        <v>0</v>
      </c>
      <c r="BB675" s="1141">
        <f t="shared" si="139"/>
        <v>0</v>
      </c>
    </row>
    <row r="676" spans="2:54" ht="14.65" customHeight="1">
      <c r="B676" s="911">
        <v>668</v>
      </c>
      <c r="C676" s="913" t="s">
        <v>3042</v>
      </c>
      <c r="D676" s="931" t="s">
        <v>150</v>
      </c>
      <c r="E676" s="928" t="s">
        <v>7</v>
      </c>
      <c r="F676" s="946" t="s">
        <v>151</v>
      </c>
      <c r="G676" s="946" t="s">
        <v>3788</v>
      </c>
      <c r="H676" s="946"/>
      <c r="I676" s="946" t="s">
        <v>925</v>
      </c>
      <c r="J676" s="931">
        <v>1520</v>
      </c>
      <c r="K676" s="931">
        <v>1</v>
      </c>
      <c r="L676" s="931" t="s">
        <v>307</v>
      </c>
      <c r="M676" s="931">
        <v>50</v>
      </c>
      <c r="N676" s="947" t="s">
        <v>174</v>
      </c>
      <c r="O676" s="931" t="s">
        <v>308</v>
      </c>
      <c r="P676" s="948" t="s">
        <v>155</v>
      </c>
      <c r="Q676" s="931" t="s">
        <v>71</v>
      </c>
      <c r="R676" s="906" t="s">
        <v>918</v>
      </c>
      <c r="S676" s="906" t="s">
        <v>926</v>
      </c>
      <c r="T676" s="946"/>
      <c r="U676" s="946">
        <v>30</v>
      </c>
      <c r="V676" s="946"/>
      <c r="W676" s="946"/>
      <c r="X676" s="946"/>
      <c r="Y676" s="949"/>
      <c r="Z676" s="954"/>
      <c r="AA676" s="931">
        <v>11000</v>
      </c>
      <c r="AB676" s="1313">
        <f t="shared" si="141"/>
        <v>11</v>
      </c>
      <c r="AC676" s="953"/>
      <c r="AD676" s="946"/>
      <c r="AE676" s="946"/>
      <c r="AF676" s="946"/>
      <c r="AG676" s="946"/>
      <c r="AH676" s="955"/>
      <c r="AI676" s="1271">
        <f>+VLOOKUP(C676,Itemizado_Piping!$C:$K,9,FALSE)</f>
        <v>2.573</v>
      </c>
      <c r="AJ676" s="1149">
        <v>0</v>
      </c>
      <c r="AK676" s="1150">
        <v>0</v>
      </c>
      <c r="AL676" s="1149">
        <f t="shared" si="127"/>
        <v>0</v>
      </c>
      <c r="AM676" s="1135">
        <f t="shared" si="128"/>
        <v>0</v>
      </c>
      <c r="AN676" s="1328">
        <f t="shared" si="129"/>
        <v>0</v>
      </c>
      <c r="AO676" s="1127">
        <f t="shared" si="142"/>
        <v>0</v>
      </c>
      <c r="AP676" s="1318">
        <f t="shared" si="130"/>
        <v>0</v>
      </c>
      <c r="AQ676" s="1319"/>
      <c r="AR676" s="1139">
        <f t="shared" si="131"/>
        <v>0</v>
      </c>
      <c r="AS676" s="1325">
        <f t="shared" si="132"/>
        <v>0</v>
      </c>
      <c r="AT676" s="1325">
        <f t="shared" si="133"/>
        <v>0</v>
      </c>
      <c r="AU676" s="1325">
        <f t="shared" si="134"/>
        <v>0</v>
      </c>
      <c r="AV676" s="1141">
        <f t="shared" si="135"/>
        <v>0</v>
      </c>
      <c r="AW676" s="1329">
        <v>0</v>
      </c>
      <c r="AX676" s="1141">
        <v>0</v>
      </c>
      <c r="AY676" s="1149">
        <f t="shared" si="136"/>
        <v>0</v>
      </c>
      <c r="AZ676" s="1141">
        <f t="shared" si="137"/>
        <v>0</v>
      </c>
      <c r="BA676" s="1149">
        <f t="shared" si="138"/>
        <v>0</v>
      </c>
      <c r="BB676" s="1141">
        <f t="shared" si="139"/>
        <v>0</v>
      </c>
    </row>
    <row r="677" spans="2:54" ht="14.65" customHeight="1">
      <c r="B677" s="911">
        <v>669</v>
      </c>
      <c r="C677" s="913" t="s">
        <v>3042</v>
      </c>
      <c r="D677" s="931" t="s">
        <v>150</v>
      </c>
      <c r="E677" s="928" t="s">
        <v>7</v>
      </c>
      <c r="F677" s="946"/>
      <c r="G677" s="946" t="s">
        <v>3789</v>
      </c>
      <c r="H677" s="946"/>
      <c r="I677" s="946" t="s">
        <v>1083</v>
      </c>
      <c r="J677" s="931">
        <v>1520</v>
      </c>
      <c r="K677" s="931">
        <v>1</v>
      </c>
      <c r="L677" s="931" t="s">
        <v>1350</v>
      </c>
      <c r="M677" s="931">
        <v>25</v>
      </c>
      <c r="N677" s="947"/>
      <c r="O677" s="931"/>
      <c r="P677" s="948"/>
      <c r="Q677" s="931"/>
      <c r="R677" s="906"/>
      <c r="S677" s="906"/>
      <c r="T677" s="946"/>
      <c r="U677" s="946"/>
      <c r="V677" s="946"/>
      <c r="W677" s="946"/>
      <c r="X677" s="946"/>
      <c r="Y677" s="949"/>
      <c r="Z677" s="954"/>
      <c r="AA677" s="931">
        <v>13000</v>
      </c>
      <c r="AB677" s="1313">
        <f t="shared" ref="AB677:AB695" si="143">AA677/1000</f>
        <v>13</v>
      </c>
      <c r="AC677" s="953"/>
      <c r="AD677" s="946"/>
      <c r="AE677" s="946"/>
      <c r="AF677" s="946"/>
      <c r="AG677" s="946"/>
      <c r="AH677" s="955"/>
      <c r="AI677" s="1271">
        <f>+VLOOKUP(C677,Itemizado_Piping!$C:$K,9,FALSE)</f>
        <v>2.573</v>
      </c>
      <c r="AJ677" s="1149">
        <v>0</v>
      </c>
      <c r="AK677" s="1150">
        <v>0</v>
      </c>
      <c r="AL677" s="1149">
        <f t="shared" si="127"/>
        <v>0</v>
      </c>
      <c r="AM677" s="1135">
        <f t="shared" si="128"/>
        <v>0</v>
      </c>
      <c r="AN677" s="1328">
        <f t="shared" si="129"/>
        <v>0</v>
      </c>
      <c r="AO677" s="1127">
        <f t="shared" si="142"/>
        <v>0</v>
      </c>
      <c r="AP677" s="1318">
        <f t="shared" si="130"/>
        <v>0</v>
      </c>
      <c r="AQ677" s="1319"/>
      <c r="AR677" s="1139">
        <f t="shared" si="131"/>
        <v>0</v>
      </c>
      <c r="AS677" s="1325">
        <f t="shared" si="132"/>
        <v>0</v>
      </c>
      <c r="AT677" s="1325">
        <f t="shared" si="133"/>
        <v>0</v>
      </c>
      <c r="AU677" s="1325">
        <f t="shared" si="134"/>
        <v>0</v>
      </c>
      <c r="AV677" s="1141">
        <f t="shared" si="135"/>
        <v>0</v>
      </c>
      <c r="AW677" s="1329">
        <v>0</v>
      </c>
      <c r="AX677" s="1141">
        <v>0</v>
      </c>
      <c r="AY677" s="1149">
        <f t="shared" si="136"/>
        <v>0</v>
      </c>
      <c r="AZ677" s="1141">
        <f t="shared" si="137"/>
        <v>0</v>
      </c>
      <c r="BA677" s="1149">
        <f t="shared" si="138"/>
        <v>0</v>
      </c>
      <c r="BB677" s="1141">
        <f t="shared" si="139"/>
        <v>0</v>
      </c>
    </row>
    <row r="678" spans="2:54" ht="14.65" customHeight="1">
      <c r="B678" s="911">
        <v>670</v>
      </c>
      <c r="C678" s="913" t="s">
        <v>3463</v>
      </c>
      <c r="D678" s="931" t="s">
        <v>150</v>
      </c>
      <c r="E678" s="928" t="s">
        <v>7</v>
      </c>
      <c r="F678" s="946" t="s">
        <v>151</v>
      </c>
      <c r="G678" s="946" t="s">
        <v>927</v>
      </c>
      <c r="H678" s="946"/>
      <c r="I678" s="946" t="s">
        <v>928</v>
      </c>
      <c r="J678" s="931">
        <v>1170</v>
      </c>
      <c r="K678" s="931">
        <v>1</v>
      </c>
      <c r="L678" s="931" t="s">
        <v>103</v>
      </c>
      <c r="M678" s="931">
        <v>100</v>
      </c>
      <c r="N678" s="947" t="s">
        <v>179</v>
      </c>
      <c r="O678" s="931" t="s">
        <v>180</v>
      </c>
      <c r="P678" s="948" t="s">
        <v>155</v>
      </c>
      <c r="Q678" s="931" t="s">
        <v>71</v>
      </c>
      <c r="R678" s="906" t="s">
        <v>929</v>
      </c>
      <c r="S678" s="906" t="s">
        <v>930</v>
      </c>
      <c r="T678" s="946"/>
      <c r="U678" s="946">
        <v>51</v>
      </c>
      <c r="V678" s="946"/>
      <c r="W678" s="946"/>
      <c r="X678" s="946"/>
      <c r="Y678" s="949"/>
      <c r="Z678" s="954" t="s">
        <v>3765</v>
      </c>
      <c r="AA678" s="931">
        <v>1406</v>
      </c>
      <c r="AB678" s="1313">
        <f t="shared" si="143"/>
        <v>1.4059999999999999</v>
      </c>
      <c r="AC678" s="953"/>
      <c r="AD678" s="946"/>
      <c r="AE678" s="946"/>
      <c r="AF678" s="946"/>
      <c r="AG678" s="946"/>
      <c r="AH678" s="955"/>
      <c r="AI678" s="1271"/>
      <c r="AJ678" s="1149">
        <v>0</v>
      </c>
      <c r="AK678" s="1150">
        <v>0</v>
      </c>
      <c r="AL678" s="1149">
        <f t="shared" si="127"/>
        <v>0</v>
      </c>
      <c r="AM678" s="1135">
        <f t="shared" si="128"/>
        <v>0</v>
      </c>
      <c r="AN678" s="1328">
        <f t="shared" si="129"/>
        <v>0</v>
      </c>
      <c r="AO678" s="1127">
        <f t="shared" si="142"/>
        <v>0</v>
      </c>
      <c r="AP678" s="1318">
        <f t="shared" si="130"/>
        <v>0</v>
      </c>
      <c r="AQ678" s="1319"/>
      <c r="AR678" s="1139">
        <f t="shared" si="131"/>
        <v>0</v>
      </c>
      <c r="AS678" s="1325">
        <f t="shared" si="132"/>
        <v>0</v>
      </c>
      <c r="AT678" s="1325">
        <f t="shared" si="133"/>
        <v>0</v>
      </c>
      <c r="AU678" s="1325">
        <f t="shared" si="134"/>
        <v>0</v>
      </c>
      <c r="AV678" s="1141">
        <f t="shared" si="135"/>
        <v>0</v>
      </c>
      <c r="AW678" s="1329">
        <v>0</v>
      </c>
      <c r="AX678" s="1141">
        <v>0</v>
      </c>
      <c r="AY678" s="1149">
        <f t="shared" si="136"/>
        <v>0</v>
      </c>
      <c r="AZ678" s="1141">
        <f t="shared" si="137"/>
        <v>0</v>
      </c>
      <c r="BA678" s="1149">
        <f t="shared" si="138"/>
        <v>0</v>
      </c>
      <c r="BB678" s="1141">
        <f t="shared" si="139"/>
        <v>0</v>
      </c>
    </row>
    <row r="679" spans="2:54" ht="14.65" customHeight="1">
      <c r="B679" s="911">
        <v>671</v>
      </c>
      <c r="C679" s="913" t="s">
        <v>3463</v>
      </c>
      <c r="D679" s="931" t="s">
        <v>150</v>
      </c>
      <c r="E679" s="928" t="s">
        <v>7</v>
      </c>
      <c r="F679" s="946" t="s">
        <v>151</v>
      </c>
      <c r="G679" s="946" t="s">
        <v>931</v>
      </c>
      <c r="H679" s="946"/>
      <c r="I679" s="946" t="s">
        <v>928</v>
      </c>
      <c r="J679" s="931">
        <v>1170</v>
      </c>
      <c r="K679" s="931">
        <v>1</v>
      </c>
      <c r="L679" s="931" t="s">
        <v>103</v>
      </c>
      <c r="M679" s="931">
        <v>100</v>
      </c>
      <c r="N679" s="947" t="s">
        <v>179</v>
      </c>
      <c r="O679" s="931" t="s">
        <v>180</v>
      </c>
      <c r="P679" s="948" t="s">
        <v>155</v>
      </c>
      <c r="Q679" s="931" t="s">
        <v>71</v>
      </c>
      <c r="R679" s="906" t="s">
        <v>929</v>
      </c>
      <c r="S679" s="906" t="s">
        <v>930</v>
      </c>
      <c r="T679" s="946"/>
      <c r="U679" s="946">
        <v>51</v>
      </c>
      <c r="V679" s="946"/>
      <c r="W679" s="946"/>
      <c r="X679" s="946"/>
      <c r="Y679" s="949"/>
      <c r="Z679" s="954" t="s">
        <v>3765</v>
      </c>
      <c r="AA679" s="931">
        <v>1736</v>
      </c>
      <c r="AB679" s="1313">
        <f t="shared" si="143"/>
        <v>1.736</v>
      </c>
      <c r="AC679" s="953"/>
      <c r="AD679" s="946"/>
      <c r="AE679" s="946"/>
      <c r="AF679" s="946"/>
      <c r="AG679" s="946"/>
      <c r="AH679" s="955"/>
      <c r="AI679" s="1271"/>
      <c r="AJ679" s="1149">
        <v>0</v>
      </c>
      <c r="AK679" s="1150">
        <v>0</v>
      </c>
      <c r="AL679" s="1149">
        <f t="shared" si="127"/>
        <v>0</v>
      </c>
      <c r="AM679" s="1135">
        <f t="shared" si="128"/>
        <v>0</v>
      </c>
      <c r="AN679" s="1328">
        <f t="shared" si="129"/>
        <v>0</v>
      </c>
      <c r="AO679" s="1127">
        <f t="shared" si="142"/>
        <v>0</v>
      </c>
      <c r="AP679" s="1318">
        <f t="shared" si="130"/>
        <v>0</v>
      </c>
      <c r="AQ679" s="1319"/>
      <c r="AR679" s="1139">
        <f t="shared" si="131"/>
        <v>0</v>
      </c>
      <c r="AS679" s="1325">
        <f t="shared" si="132"/>
        <v>0</v>
      </c>
      <c r="AT679" s="1325">
        <f t="shared" si="133"/>
        <v>0</v>
      </c>
      <c r="AU679" s="1325">
        <f t="shared" si="134"/>
        <v>0</v>
      </c>
      <c r="AV679" s="1141">
        <f t="shared" si="135"/>
        <v>0</v>
      </c>
      <c r="AW679" s="1329">
        <v>0</v>
      </c>
      <c r="AX679" s="1141">
        <v>0</v>
      </c>
      <c r="AY679" s="1149">
        <f t="shared" si="136"/>
        <v>0</v>
      </c>
      <c r="AZ679" s="1141">
        <f t="shared" si="137"/>
        <v>0</v>
      </c>
      <c r="BA679" s="1149">
        <f t="shared" si="138"/>
        <v>0</v>
      </c>
      <c r="BB679" s="1141">
        <f t="shared" si="139"/>
        <v>0</v>
      </c>
    </row>
    <row r="680" spans="2:54" ht="14.65" customHeight="1">
      <c r="B680" s="911">
        <v>672</v>
      </c>
      <c r="C680" s="913" t="s">
        <v>3036</v>
      </c>
      <c r="D680" s="931" t="s">
        <v>150</v>
      </c>
      <c r="E680" s="928" t="s">
        <v>7</v>
      </c>
      <c r="F680" s="946" t="s">
        <v>151</v>
      </c>
      <c r="G680" s="946" t="s">
        <v>932</v>
      </c>
      <c r="H680" s="946"/>
      <c r="I680" s="946" t="s">
        <v>933</v>
      </c>
      <c r="J680" s="931">
        <v>1171</v>
      </c>
      <c r="K680" s="931">
        <v>1</v>
      </c>
      <c r="L680" s="931" t="s">
        <v>195</v>
      </c>
      <c r="M680" s="931">
        <v>80</v>
      </c>
      <c r="N680" s="947" t="s">
        <v>174</v>
      </c>
      <c r="O680" s="931" t="s">
        <v>175</v>
      </c>
      <c r="P680" s="948" t="s">
        <v>155</v>
      </c>
      <c r="Q680" s="931" t="s">
        <v>71</v>
      </c>
      <c r="R680" s="906" t="s">
        <v>934</v>
      </c>
      <c r="S680" s="906" t="s">
        <v>935</v>
      </c>
      <c r="T680" s="946"/>
      <c r="U680" s="946">
        <v>51</v>
      </c>
      <c r="V680" s="946"/>
      <c r="W680" s="946"/>
      <c r="X680" s="946"/>
      <c r="Y680" s="949"/>
      <c r="Z680" s="954" t="s">
        <v>3790</v>
      </c>
      <c r="AA680" s="931">
        <v>3938</v>
      </c>
      <c r="AB680" s="1313">
        <f t="shared" si="143"/>
        <v>3.9380000000000002</v>
      </c>
      <c r="AC680" s="953"/>
      <c r="AD680" s="946"/>
      <c r="AE680" s="946"/>
      <c r="AF680" s="946"/>
      <c r="AG680" s="946"/>
      <c r="AH680" s="955"/>
      <c r="AI680" s="1271">
        <f>+VLOOKUP(C680,Itemizado_Piping!$C:$K,9,FALSE)</f>
        <v>1.772</v>
      </c>
      <c r="AJ680" s="1149">
        <v>0</v>
      </c>
      <c r="AK680" s="1150">
        <v>0</v>
      </c>
      <c r="AL680" s="1149">
        <f t="shared" si="127"/>
        <v>0</v>
      </c>
      <c r="AM680" s="1135">
        <f t="shared" si="128"/>
        <v>0</v>
      </c>
      <c r="AN680" s="1328">
        <f t="shared" si="129"/>
        <v>0</v>
      </c>
      <c r="AO680" s="1127">
        <f t="shared" si="142"/>
        <v>0</v>
      </c>
      <c r="AP680" s="1318">
        <f t="shared" si="130"/>
        <v>0</v>
      </c>
      <c r="AQ680" s="1319"/>
      <c r="AR680" s="1139">
        <f t="shared" si="131"/>
        <v>0</v>
      </c>
      <c r="AS680" s="1325">
        <f t="shared" si="132"/>
        <v>0</v>
      </c>
      <c r="AT680" s="1325">
        <f t="shared" si="133"/>
        <v>0</v>
      </c>
      <c r="AU680" s="1325">
        <f t="shared" si="134"/>
        <v>0</v>
      </c>
      <c r="AV680" s="1141">
        <f t="shared" si="135"/>
        <v>0</v>
      </c>
      <c r="AW680" s="1329">
        <v>0</v>
      </c>
      <c r="AX680" s="1141">
        <v>0</v>
      </c>
      <c r="AY680" s="1149">
        <f t="shared" si="136"/>
        <v>0</v>
      </c>
      <c r="AZ680" s="1141">
        <f t="shared" si="137"/>
        <v>0</v>
      </c>
      <c r="BA680" s="1149">
        <f t="shared" si="138"/>
        <v>0</v>
      </c>
      <c r="BB680" s="1141">
        <f t="shared" si="139"/>
        <v>0</v>
      </c>
    </row>
    <row r="681" spans="2:54" ht="14.65" customHeight="1">
      <c r="B681" s="911">
        <v>673</v>
      </c>
      <c r="C681" s="913" t="s">
        <v>3036</v>
      </c>
      <c r="D681" s="931" t="s">
        <v>150</v>
      </c>
      <c r="E681" s="928" t="s">
        <v>7</v>
      </c>
      <c r="F681" s="946" t="s">
        <v>151</v>
      </c>
      <c r="G681" s="946" t="s">
        <v>936</v>
      </c>
      <c r="H681" s="946"/>
      <c r="I681" s="946" t="s">
        <v>933</v>
      </c>
      <c r="J681" s="931">
        <v>1171</v>
      </c>
      <c r="K681" s="931">
        <v>1</v>
      </c>
      <c r="L681" s="931" t="s">
        <v>195</v>
      </c>
      <c r="M681" s="931">
        <v>80</v>
      </c>
      <c r="N681" s="947" t="s">
        <v>174</v>
      </c>
      <c r="O681" s="931" t="s">
        <v>175</v>
      </c>
      <c r="P681" s="948" t="s">
        <v>155</v>
      </c>
      <c r="Q681" s="931" t="s">
        <v>71</v>
      </c>
      <c r="R681" s="906" t="s">
        <v>934</v>
      </c>
      <c r="S681" s="906" t="s">
        <v>935</v>
      </c>
      <c r="T681" s="946"/>
      <c r="U681" s="946">
        <v>51</v>
      </c>
      <c r="V681" s="946"/>
      <c r="W681" s="946"/>
      <c r="X681" s="946"/>
      <c r="Y681" s="949"/>
      <c r="Z681" s="954" t="s">
        <v>3790</v>
      </c>
      <c r="AA681" s="931">
        <v>16785</v>
      </c>
      <c r="AB681" s="1313">
        <f t="shared" si="143"/>
        <v>16.785</v>
      </c>
      <c r="AC681" s="953"/>
      <c r="AD681" s="946"/>
      <c r="AE681" s="946"/>
      <c r="AF681" s="946"/>
      <c r="AG681" s="946"/>
      <c r="AH681" s="955"/>
      <c r="AI681" s="1271">
        <f>+VLOOKUP(C681,Itemizado_Piping!$C:$K,9,FALSE)</f>
        <v>1.772</v>
      </c>
      <c r="AJ681" s="1149">
        <v>0</v>
      </c>
      <c r="AK681" s="1150">
        <v>0</v>
      </c>
      <c r="AL681" s="1149">
        <f t="shared" si="127"/>
        <v>0</v>
      </c>
      <c r="AM681" s="1135">
        <f t="shared" si="128"/>
        <v>0</v>
      </c>
      <c r="AN681" s="1328">
        <f t="shared" si="129"/>
        <v>0</v>
      </c>
      <c r="AO681" s="1127">
        <f t="shared" si="142"/>
        <v>0</v>
      </c>
      <c r="AP681" s="1318">
        <f t="shared" si="130"/>
        <v>0</v>
      </c>
      <c r="AQ681" s="1319"/>
      <c r="AR681" s="1139">
        <f t="shared" si="131"/>
        <v>0</v>
      </c>
      <c r="AS681" s="1325">
        <f t="shared" si="132"/>
        <v>0</v>
      </c>
      <c r="AT681" s="1325">
        <f t="shared" si="133"/>
        <v>0</v>
      </c>
      <c r="AU681" s="1325">
        <f t="shared" si="134"/>
        <v>0</v>
      </c>
      <c r="AV681" s="1141">
        <f t="shared" si="135"/>
        <v>0</v>
      </c>
      <c r="AW681" s="1329">
        <v>0</v>
      </c>
      <c r="AX681" s="1141">
        <v>0</v>
      </c>
      <c r="AY681" s="1149">
        <f t="shared" si="136"/>
        <v>0</v>
      </c>
      <c r="AZ681" s="1141">
        <f t="shared" si="137"/>
        <v>0</v>
      </c>
      <c r="BA681" s="1149">
        <f t="shared" si="138"/>
        <v>0</v>
      </c>
      <c r="BB681" s="1141">
        <f t="shared" si="139"/>
        <v>0</v>
      </c>
    </row>
    <row r="682" spans="2:54" ht="14.65" customHeight="1">
      <c r="B682" s="911">
        <v>674</v>
      </c>
      <c r="C682" s="913" t="s">
        <v>3036</v>
      </c>
      <c r="D682" s="931" t="s">
        <v>150</v>
      </c>
      <c r="E682" s="928" t="s">
        <v>7</v>
      </c>
      <c r="F682" s="946" t="s">
        <v>151</v>
      </c>
      <c r="G682" s="946" t="s">
        <v>937</v>
      </c>
      <c r="H682" s="946"/>
      <c r="I682" s="946" t="s">
        <v>938</v>
      </c>
      <c r="J682" s="931">
        <v>1172</v>
      </c>
      <c r="K682" s="931">
        <v>1</v>
      </c>
      <c r="L682" s="931" t="s">
        <v>195</v>
      </c>
      <c r="M682" s="931">
        <v>80</v>
      </c>
      <c r="N682" s="947" t="s">
        <v>174</v>
      </c>
      <c r="O682" s="931" t="s">
        <v>175</v>
      </c>
      <c r="P682" s="948" t="s">
        <v>155</v>
      </c>
      <c r="Q682" s="931" t="s">
        <v>71</v>
      </c>
      <c r="R682" s="906" t="s">
        <v>939</v>
      </c>
      <c r="S682" s="906" t="s">
        <v>935</v>
      </c>
      <c r="T682" s="946"/>
      <c r="U682" s="946">
        <v>51</v>
      </c>
      <c r="V682" s="946"/>
      <c r="W682" s="946"/>
      <c r="X682" s="946"/>
      <c r="Y682" s="949"/>
      <c r="Z682" s="954"/>
      <c r="AA682" s="931">
        <v>9100</v>
      </c>
      <c r="AB682" s="1313">
        <f t="shared" si="143"/>
        <v>9.1</v>
      </c>
      <c r="AC682" s="953"/>
      <c r="AD682" s="946"/>
      <c r="AE682" s="946"/>
      <c r="AF682" s="946"/>
      <c r="AG682" s="946"/>
      <c r="AH682" s="955"/>
      <c r="AI682" s="1271">
        <f>+VLOOKUP(C682,Itemizado_Piping!$C:$K,9,FALSE)</f>
        <v>1.772</v>
      </c>
      <c r="AJ682" s="1149">
        <v>0</v>
      </c>
      <c r="AK682" s="1150">
        <v>0</v>
      </c>
      <c r="AL682" s="1149">
        <f t="shared" si="127"/>
        <v>0</v>
      </c>
      <c r="AM682" s="1135">
        <f t="shared" si="128"/>
        <v>0</v>
      </c>
      <c r="AN682" s="1328">
        <f t="shared" si="129"/>
        <v>0</v>
      </c>
      <c r="AO682" s="1127">
        <f t="shared" si="142"/>
        <v>0</v>
      </c>
      <c r="AP682" s="1318">
        <f t="shared" si="130"/>
        <v>0</v>
      </c>
      <c r="AQ682" s="1319"/>
      <c r="AR682" s="1139">
        <f t="shared" si="131"/>
        <v>0</v>
      </c>
      <c r="AS682" s="1325">
        <f t="shared" si="132"/>
        <v>0</v>
      </c>
      <c r="AT682" s="1325">
        <f t="shared" si="133"/>
        <v>0</v>
      </c>
      <c r="AU682" s="1325">
        <f t="shared" si="134"/>
        <v>0</v>
      </c>
      <c r="AV682" s="1141">
        <f t="shared" si="135"/>
        <v>0</v>
      </c>
      <c r="AW682" s="1329">
        <v>0</v>
      </c>
      <c r="AX682" s="1141">
        <v>0</v>
      </c>
      <c r="AY682" s="1149">
        <f t="shared" si="136"/>
        <v>0</v>
      </c>
      <c r="AZ682" s="1141">
        <f t="shared" si="137"/>
        <v>0</v>
      </c>
      <c r="BA682" s="1149">
        <f t="shared" si="138"/>
        <v>0</v>
      </c>
      <c r="BB682" s="1141">
        <f t="shared" si="139"/>
        <v>0</v>
      </c>
    </row>
    <row r="683" spans="2:54" ht="14.65" customHeight="1">
      <c r="B683" s="911">
        <v>675</v>
      </c>
      <c r="C683" s="913" t="s">
        <v>3036</v>
      </c>
      <c r="D683" s="931" t="s">
        <v>150</v>
      </c>
      <c r="E683" s="928" t="s">
        <v>7</v>
      </c>
      <c r="F683" s="946" t="s">
        <v>151</v>
      </c>
      <c r="G683" s="946" t="s">
        <v>940</v>
      </c>
      <c r="H683" s="946"/>
      <c r="I683" s="946" t="s">
        <v>938</v>
      </c>
      <c r="J683" s="931">
        <v>1172</v>
      </c>
      <c r="K683" s="931">
        <v>1</v>
      </c>
      <c r="L683" s="931" t="s">
        <v>195</v>
      </c>
      <c r="M683" s="931">
        <v>80</v>
      </c>
      <c r="N683" s="947" t="s">
        <v>174</v>
      </c>
      <c r="O683" s="931" t="s">
        <v>175</v>
      </c>
      <c r="P683" s="948" t="s">
        <v>155</v>
      </c>
      <c r="Q683" s="931" t="s">
        <v>71</v>
      </c>
      <c r="R683" s="906" t="s">
        <v>939</v>
      </c>
      <c r="S683" s="906" t="s">
        <v>935</v>
      </c>
      <c r="T683" s="946"/>
      <c r="U683" s="946">
        <v>51</v>
      </c>
      <c r="V683" s="946"/>
      <c r="W683" s="946"/>
      <c r="X683" s="946"/>
      <c r="Y683" s="949"/>
      <c r="Z683" s="954"/>
      <c r="AA683" s="931">
        <v>7100</v>
      </c>
      <c r="AB683" s="1313">
        <f t="shared" si="143"/>
        <v>7.1</v>
      </c>
      <c r="AC683" s="953"/>
      <c r="AD683" s="946"/>
      <c r="AE683" s="946"/>
      <c r="AF683" s="946"/>
      <c r="AG683" s="946"/>
      <c r="AH683" s="955"/>
      <c r="AI683" s="1271">
        <f>+VLOOKUP(C683,Itemizado_Piping!$C:$K,9,FALSE)</f>
        <v>1.772</v>
      </c>
      <c r="AJ683" s="1149">
        <v>0</v>
      </c>
      <c r="AK683" s="1150">
        <v>0</v>
      </c>
      <c r="AL683" s="1149">
        <f t="shared" si="127"/>
        <v>0</v>
      </c>
      <c r="AM683" s="1135">
        <f t="shared" si="128"/>
        <v>0</v>
      </c>
      <c r="AN683" s="1328">
        <f t="shared" si="129"/>
        <v>0</v>
      </c>
      <c r="AO683" s="1127">
        <f t="shared" si="142"/>
        <v>0</v>
      </c>
      <c r="AP683" s="1318">
        <f t="shared" si="130"/>
        <v>0</v>
      </c>
      <c r="AQ683" s="1319"/>
      <c r="AR683" s="1139">
        <f t="shared" si="131"/>
        <v>0</v>
      </c>
      <c r="AS683" s="1325">
        <f t="shared" si="132"/>
        <v>0</v>
      </c>
      <c r="AT683" s="1325">
        <f t="shared" si="133"/>
        <v>0</v>
      </c>
      <c r="AU683" s="1325">
        <f t="shared" si="134"/>
        <v>0</v>
      </c>
      <c r="AV683" s="1141">
        <f t="shared" si="135"/>
        <v>0</v>
      </c>
      <c r="AW683" s="1329">
        <v>0</v>
      </c>
      <c r="AX683" s="1141">
        <v>0</v>
      </c>
      <c r="AY683" s="1149">
        <f t="shared" si="136"/>
        <v>0</v>
      </c>
      <c r="AZ683" s="1141">
        <f t="shared" si="137"/>
        <v>0</v>
      </c>
      <c r="BA683" s="1149">
        <f t="shared" si="138"/>
        <v>0</v>
      </c>
      <c r="BB683" s="1141">
        <f t="shared" si="139"/>
        <v>0</v>
      </c>
    </row>
    <row r="684" spans="2:54" ht="14.65" customHeight="1">
      <c r="B684" s="911">
        <v>676</v>
      </c>
      <c r="C684" s="913" t="s">
        <v>3036</v>
      </c>
      <c r="D684" s="931" t="s">
        <v>150</v>
      </c>
      <c r="E684" s="928" t="s">
        <v>7</v>
      </c>
      <c r="F684" s="946" t="s">
        <v>151</v>
      </c>
      <c r="G684" s="946" t="s">
        <v>941</v>
      </c>
      <c r="H684" s="946"/>
      <c r="I684" s="946" t="s">
        <v>938</v>
      </c>
      <c r="J684" s="931">
        <v>1172</v>
      </c>
      <c r="K684" s="931">
        <v>1</v>
      </c>
      <c r="L684" s="931" t="s">
        <v>195</v>
      </c>
      <c r="M684" s="931">
        <v>80</v>
      </c>
      <c r="N684" s="947" t="s">
        <v>174</v>
      </c>
      <c r="O684" s="931" t="s">
        <v>175</v>
      </c>
      <c r="P684" s="948" t="s">
        <v>155</v>
      </c>
      <c r="Q684" s="931" t="s">
        <v>71</v>
      </c>
      <c r="R684" s="906" t="s">
        <v>939</v>
      </c>
      <c r="S684" s="906" t="s">
        <v>935</v>
      </c>
      <c r="T684" s="946"/>
      <c r="U684" s="946">
        <v>51</v>
      </c>
      <c r="V684" s="946"/>
      <c r="W684" s="946"/>
      <c r="X684" s="946"/>
      <c r="Y684" s="949"/>
      <c r="Z684" s="954"/>
      <c r="AA684" s="931">
        <v>4963</v>
      </c>
      <c r="AB684" s="1313">
        <f t="shared" si="143"/>
        <v>4.9630000000000001</v>
      </c>
      <c r="AC684" s="953"/>
      <c r="AD684" s="946"/>
      <c r="AE684" s="946"/>
      <c r="AF684" s="946"/>
      <c r="AG684" s="946"/>
      <c r="AH684" s="955"/>
      <c r="AI684" s="1271">
        <f>+VLOOKUP(C684,Itemizado_Piping!$C:$K,9,FALSE)</f>
        <v>1.772</v>
      </c>
      <c r="AJ684" s="1149">
        <v>0</v>
      </c>
      <c r="AK684" s="1150">
        <v>0</v>
      </c>
      <c r="AL684" s="1149">
        <f t="shared" si="127"/>
        <v>0</v>
      </c>
      <c r="AM684" s="1135">
        <f t="shared" si="128"/>
        <v>0</v>
      </c>
      <c r="AN684" s="1328">
        <f t="shared" si="129"/>
        <v>0</v>
      </c>
      <c r="AO684" s="1127">
        <f t="shared" si="142"/>
        <v>0</v>
      </c>
      <c r="AP684" s="1318">
        <f t="shared" si="130"/>
        <v>0</v>
      </c>
      <c r="AQ684" s="1319"/>
      <c r="AR684" s="1139">
        <f t="shared" si="131"/>
        <v>0</v>
      </c>
      <c r="AS684" s="1325">
        <f t="shared" si="132"/>
        <v>0</v>
      </c>
      <c r="AT684" s="1325">
        <f t="shared" si="133"/>
        <v>0</v>
      </c>
      <c r="AU684" s="1325">
        <f t="shared" si="134"/>
        <v>0</v>
      </c>
      <c r="AV684" s="1141">
        <f t="shared" si="135"/>
        <v>0</v>
      </c>
      <c r="AW684" s="1329">
        <v>0</v>
      </c>
      <c r="AX684" s="1141">
        <v>0</v>
      </c>
      <c r="AY684" s="1149">
        <f t="shared" si="136"/>
        <v>0</v>
      </c>
      <c r="AZ684" s="1141">
        <f t="shared" si="137"/>
        <v>0</v>
      </c>
      <c r="BA684" s="1149">
        <f t="shared" si="138"/>
        <v>0</v>
      </c>
      <c r="BB684" s="1141">
        <f t="shared" si="139"/>
        <v>0</v>
      </c>
    </row>
    <row r="685" spans="2:54" ht="14.65" customHeight="1">
      <c r="B685" s="911">
        <v>677</v>
      </c>
      <c r="C685" s="913" t="s">
        <v>3036</v>
      </c>
      <c r="D685" s="931" t="s">
        <v>150</v>
      </c>
      <c r="E685" s="928" t="s">
        <v>7</v>
      </c>
      <c r="F685" s="946" t="s">
        <v>151</v>
      </c>
      <c r="G685" s="946" t="s">
        <v>942</v>
      </c>
      <c r="H685" s="946"/>
      <c r="I685" s="946" t="s">
        <v>938</v>
      </c>
      <c r="J685" s="931">
        <v>1172</v>
      </c>
      <c r="K685" s="931">
        <v>1</v>
      </c>
      <c r="L685" s="931" t="s">
        <v>195</v>
      </c>
      <c r="M685" s="931">
        <v>80</v>
      </c>
      <c r="N685" s="947" t="s">
        <v>174</v>
      </c>
      <c r="O685" s="931" t="s">
        <v>175</v>
      </c>
      <c r="P685" s="948" t="s">
        <v>155</v>
      </c>
      <c r="Q685" s="931" t="s">
        <v>71</v>
      </c>
      <c r="R685" s="906" t="s">
        <v>939</v>
      </c>
      <c r="S685" s="906" t="s">
        <v>935</v>
      </c>
      <c r="T685" s="946"/>
      <c r="U685" s="946">
        <v>51</v>
      </c>
      <c r="V685" s="946"/>
      <c r="W685" s="946"/>
      <c r="X685" s="946"/>
      <c r="Y685" s="949"/>
      <c r="Z685" s="954"/>
      <c r="AA685" s="931">
        <v>9925</v>
      </c>
      <c r="AB685" s="1313">
        <f t="shared" si="143"/>
        <v>9.9250000000000007</v>
      </c>
      <c r="AC685" s="953"/>
      <c r="AD685" s="946"/>
      <c r="AE685" s="946"/>
      <c r="AF685" s="946"/>
      <c r="AG685" s="946"/>
      <c r="AH685" s="955"/>
      <c r="AI685" s="1271">
        <f>+VLOOKUP(C685,Itemizado_Piping!$C:$K,9,FALSE)</f>
        <v>1.772</v>
      </c>
      <c r="AJ685" s="1149">
        <v>0</v>
      </c>
      <c r="AK685" s="1150">
        <v>0</v>
      </c>
      <c r="AL685" s="1149">
        <f t="shared" si="127"/>
        <v>0</v>
      </c>
      <c r="AM685" s="1135">
        <f t="shared" si="128"/>
        <v>0</v>
      </c>
      <c r="AN685" s="1328">
        <f t="shared" si="129"/>
        <v>0</v>
      </c>
      <c r="AO685" s="1127">
        <f t="shared" si="142"/>
        <v>0</v>
      </c>
      <c r="AP685" s="1318">
        <f t="shared" si="130"/>
        <v>0</v>
      </c>
      <c r="AQ685" s="1319"/>
      <c r="AR685" s="1139">
        <f t="shared" si="131"/>
        <v>0</v>
      </c>
      <c r="AS685" s="1325">
        <f t="shared" si="132"/>
        <v>0</v>
      </c>
      <c r="AT685" s="1325">
        <f t="shared" si="133"/>
        <v>0</v>
      </c>
      <c r="AU685" s="1325">
        <f t="shared" si="134"/>
        <v>0</v>
      </c>
      <c r="AV685" s="1141">
        <f t="shared" si="135"/>
        <v>0</v>
      </c>
      <c r="AW685" s="1329">
        <v>0</v>
      </c>
      <c r="AX685" s="1141">
        <v>0</v>
      </c>
      <c r="AY685" s="1149">
        <f t="shared" si="136"/>
        <v>0</v>
      </c>
      <c r="AZ685" s="1141">
        <f t="shared" si="137"/>
        <v>0</v>
      </c>
      <c r="BA685" s="1149">
        <f t="shared" si="138"/>
        <v>0</v>
      </c>
      <c r="BB685" s="1141">
        <f t="shared" si="139"/>
        <v>0</v>
      </c>
    </row>
    <row r="686" spans="2:54" ht="14.65" customHeight="1">
      <c r="B686" s="911">
        <v>678</v>
      </c>
      <c r="C686" s="913" t="s">
        <v>3036</v>
      </c>
      <c r="D686" s="931" t="s">
        <v>150</v>
      </c>
      <c r="E686" s="928" t="s">
        <v>7</v>
      </c>
      <c r="F686" s="946" t="s">
        <v>151</v>
      </c>
      <c r="G686" s="946" t="s">
        <v>943</v>
      </c>
      <c r="H686" s="946"/>
      <c r="I686" s="946" t="s">
        <v>938</v>
      </c>
      <c r="J686" s="931">
        <v>1172</v>
      </c>
      <c r="K686" s="931">
        <v>1</v>
      </c>
      <c r="L686" s="931" t="s">
        <v>195</v>
      </c>
      <c r="M686" s="931">
        <v>80</v>
      </c>
      <c r="N686" s="947" t="s">
        <v>174</v>
      </c>
      <c r="O686" s="931" t="s">
        <v>175</v>
      </c>
      <c r="P686" s="948" t="s">
        <v>155</v>
      </c>
      <c r="Q686" s="931" t="s">
        <v>71</v>
      </c>
      <c r="R686" s="906" t="s">
        <v>939</v>
      </c>
      <c r="S686" s="906" t="s">
        <v>935</v>
      </c>
      <c r="T686" s="946"/>
      <c r="U686" s="946">
        <v>51</v>
      </c>
      <c r="V686" s="946"/>
      <c r="W686" s="946"/>
      <c r="X686" s="946"/>
      <c r="Y686" s="949"/>
      <c r="Z686" s="954"/>
      <c r="AA686" s="931">
        <v>9608</v>
      </c>
      <c r="AB686" s="1313">
        <f t="shared" si="143"/>
        <v>9.6080000000000005</v>
      </c>
      <c r="AC686" s="953"/>
      <c r="AD686" s="946"/>
      <c r="AE686" s="946"/>
      <c r="AF686" s="946"/>
      <c r="AG686" s="946"/>
      <c r="AH686" s="955"/>
      <c r="AI686" s="1271">
        <f>+VLOOKUP(C686,Itemizado_Piping!$C:$K,9,FALSE)</f>
        <v>1.772</v>
      </c>
      <c r="AJ686" s="1149">
        <v>0</v>
      </c>
      <c r="AK686" s="1150">
        <v>0</v>
      </c>
      <c r="AL686" s="1149">
        <f t="shared" si="127"/>
        <v>0</v>
      </c>
      <c r="AM686" s="1135">
        <f t="shared" si="128"/>
        <v>0</v>
      </c>
      <c r="AN686" s="1328">
        <f t="shared" si="129"/>
        <v>0</v>
      </c>
      <c r="AO686" s="1127">
        <f t="shared" si="142"/>
        <v>0</v>
      </c>
      <c r="AP686" s="1318">
        <f t="shared" si="130"/>
        <v>0</v>
      </c>
      <c r="AQ686" s="1319"/>
      <c r="AR686" s="1139">
        <f t="shared" si="131"/>
        <v>0</v>
      </c>
      <c r="AS686" s="1325">
        <f t="shared" si="132"/>
        <v>0</v>
      </c>
      <c r="AT686" s="1325">
        <f t="shared" si="133"/>
        <v>0</v>
      </c>
      <c r="AU686" s="1325">
        <f t="shared" si="134"/>
        <v>0</v>
      </c>
      <c r="AV686" s="1141">
        <f t="shared" si="135"/>
        <v>0</v>
      </c>
      <c r="AW686" s="1329">
        <v>0</v>
      </c>
      <c r="AX686" s="1141">
        <v>0</v>
      </c>
      <c r="AY686" s="1149">
        <f t="shared" si="136"/>
        <v>0</v>
      </c>
      <c r="AZ686" s="1141">
        <f t="shared" si="137"/>
        <v>0</v>
      </c>
      <c r="BA686" s="1149">
        <f t="shared" si="138"/>
        <v>0</v>
      </c>
      <c r="BB686" s="1141">
        <f t="shared" si="139"/>
        <v>0</v>
      </c>
    </row>
    <row r="687" spans="2:54" ht="14.65" customHeight="1">
      <c r="B687" s="911">
        <v>679</v>
      </c>
      <c r="C687" s="913" t="s">
        <v>3036</v>
      </c>
      <c r="D687" s="931" t="s">
        <v>150</v>
      </c>
      <c r="E687" s="928" t="s">
        <v>7</v>
      </c>
      <c r="F687" s="946" t="s">
        <v>151</v>
      </c>
      <c r="G687" s="946" t="s">
        <v>944</v>
      </c>
      <c r="H687" s="946"/>
      <c r="I687" s="946" t="s">
        <v>945</v>
      </c>
      <c r="J687" s="931">
        <v>1175</v>
      </c>
      <c r="K687" s="931">
        <v>1</v>
      </c>
      <c r="L687" s="931" t="s">
        <v>195</v>
      </c>
      <c r="M687" s="931">
        <v>80</v>
      </c>
      <c r="N687" s="947" t="s">
        <v>174</v>
      </c>
      <c r="O687" s="931" t="s">
        <v>175</v>
      </c>
      <c r="P687" s="948" t="s">
        <v>155</v>
      </c>
      <c r="Q687" s="931" t="s">
        <v>71</v>
      </c>
      <c r="R687" s="906" t="s">
        <v>934</v>
      </c>
      <c r="S687" s="906" t="s">
        <v>935</v>
      </c>
      <c r="T687" s="946"/>
      <c r="U687" s="946">
        <v>51</v>
      </c>
      <c r="V687" s="946"/>
      <c r="W687" s="946"/>
      <c r="X687" s="946"/>
      <c r="Y687" s="949"/>
      <c r="Z687" s="954" t="s">
        <v>3790</v>
      </c>
      <c r="AA687" s="931">
        <v>3738</v>
      </c>
      <c r="AB687" s="1313">
        <f t="shared" si="143"/>
        <v>3.738</v>
      </c>
      <c r="AC687" s="953"/>
      <c r="AD687" s="946"/>
      <c r="AE687" s="946"/>
      <c r="AF687" s="946"/>
      <c r="AG687" s="946"/>
      <c r="AH687" s="955"/>
      <c r="AI687" s="1271">
        <f>+VLOOKUP(C687,Itemizado_Piping!$C:$K,9,FALSE)</f>
        <v>1.772</v>
      </c>
      <c r="AJ687" s="1149">
        <v>0</v>
      </c>
      <c r="AK687" s="1150">
        <v>0</v>
      </c>
      <c r="AL687" s="1149">
        <f t="shared" si="127"/>
        <v>0</v>
      </c>
      <c r="AM687" s="1135">
        <f t="shared" si="128"/>
        <v>0</v>
      </c>
      <c r="AN687" s="1328">
        <f t="shared" si="129"/>
        <v>0</v>
      </c>
      <c r="AO687" s="1127">
        <f t="shared" si="142"/>
        <v>0</v>
      </c>
      <c r="AP687" s="1318">
        <f t="shared" si="130"/>
        <v>0</v>
      </c>
      <c r="AQ687" s="1319"/>
      <c r="AR687" s="1139">
        <f t="shared" si="131"/>
        <v>0</v>
      </c>
      <c r="AS687" s="1325">
        <f t="shared" si="132"/>
        <v>0</v>
      </c>
      <c r="AT687" s="1325">
        <f t="shared" si="133"/>
        <v>0</v>
      </c>
      <c r="AU687" s="1325">
        <f t="shared" si="134"/>
        <v>0</v>
      </c>
      <c r="AV687" s="1141">
        <f t="shared" si="135"/>
        <v>0</v>
      </c>
      <c r="AW687" s="1329">
        <v>0</v>
      </c>
      <c r="AX687" s="1141">
        <v>0</v>
      </c>
      <c r="AY687" s="1149">
        <f t="shared" si="136"/>
        <v>0</v>
      </c>
      <c r="AZ687" s="1141">
        <f t="shared" si="137"/>
        <v>0</v>
      </c>
      <c r="BA687" s="1149">
        <f t="shared" si="138"/>
        <v>0</v>
      </c>
      <c r="BB687" s="1141">
        <f t="shared" si="139"/>
        <v>0</v>
      </c>
    </row>
    <row r="688" spans="2:54" ht="14.65" customHeight="1">
      <c r="B688" s="911">
        <v>680</v>
      </c>
      <c r="C688" s="913" t="s">
        <v>3036</v>
      </c>
      <c r="D688" s="931" t="s">
        <v>150</v>
      </c>
      <c r="E688" s="928" t="s">
        <v>7</v>
      </c>
      <c r="F688" s="946" t="s">
        <v>151</v>
      </c>
      <c r="G688" s="946" t="s">
        <v>946</v>
      </c>
      <c r="H688" s="946"/>
      <c r="I688" s="946" t="s">
        <v>945</v>
      </c>
      <c r="J688" s="931">
        <v>1175</v>
      </c>
      <c r="K688" s="931">
        <v>1</v>
      </c>
      <c r="L688" s="931" t="s">
        <v>195</v>
      </c>
      <c r="M688" s="931">
        <v>80</v>
      </c>
      <c r="N688" s="947" t="s">
        <v>174</v>
      </c>
      <c r="O688" s="931" t="s">
        <v>175</v>
      </c>
      <c r="P688" s="948" t="s">
        <v>155</v>
      </c>
      <c r="Q688" s="931" t="s">
        <v>71</v>
      </c>
      <c r="R688" s="906" t="s">
        <v>934</v>
      </c>
      <c r="S688" s="906" t="s">
        <v>935</v>
      </c>
      <c r="T688" s="946"/>
      <c r="U688" s="946">
        <v>51</v>
      </c>
      <c r="V688" s="946"/>
      <c r="W688" s="946"/>
      <c r="X688" s="946"/>
      <c r="Y688" s="949"/>
      <c r="Z688" s="954" t="s">
        <v>3790</v>
      </c>
      <c r="AA688" s="931">
        <v>16938</v>
      </c>
      <c r="AB688" s="1313">
        <f t="shared" si="143"/>
        <v>16.937999999999999</v>
      </c>
      <c r="AC688" s="953"/>
      <c r="AD688" s="946"/>
      <c r="AE688" s="946"/>
      <c r="AF688" s="946"/>
      <c r="AG688" s="946"/>
      <c r="AH688" s="955"/>
      <c r="AI688" s="1271">
        <f>+VLOOKUP(C688,Itemizado_Piping!$C:$K,9,FALSE)</f>
        <v>1.772</v>
      </c>
      <c r="AJ688" s="1149">
        <v>0</v>
      </c>
      <c r="AK688" s="1150">
        <v>0</v>
      </c>
      <c r="AL688" s="1149">
        <f t="shared" si="127"/>
        <v>0</v>
      </c>
      <c r="AM688" s="1135">
        <f t="shared" si="128"/>
        <v>0</v>
      </c>
      <c r="AN688" s="1328">
        <f t="shared" si="129"/>
        <v>0</v>
      </c>
      <c r="AO688" s="1127">
        <f t="shared" si="142"/>
        <v>0</v>
      </c>
      <c r="AP688" s="1318">
        <f t="shared" si="130"/>
        <v>0</v>
      </c>
      <c r="AQ688" s="1319"/>
      <c r="AR688" s="1139">
        <f t="shared" si="131"/>
        <v>0</v>
      </c>
      <c r="AS688" s="1325">
        <f t="shared" si="132"/>
        <v>0</v>
      </c>
      <c r="AT688" s="1325">
        <f t="shared" si="133"/>
        <v>0</v>
      </c>
      <c r="AU688" s="1325">
        <f t="shared" si="134"/>
        <v>0</v>
      </c>
      <c r="AV688" s="1141">
        <f t="shared" si="135"/>
        <v>0</v>
      </c>
      <c r="AW688" s="1329">
        <v>0</v>
      </c>
      <c r="AX688" s="1141">
        <v>0</v>
      </c>
      <c r="AY688" s="1149">
        <f t="shared" si="136"/>
        <v>0</v>
      </c>
      <c r="AZ688" s="1141">
        <f t="shared" si="137"/>
        <v>0</v>
      </c>
      <c r="BA688" s="1149">
        <f t="shared" si="138"/>
        <v>0</v>
      </c>
      <c r="BB688" s="1141">
        <f t="shared" si="139"/>
        <v>0</v>
      </c>
    </row>
    <row r="689" spans="2:54" ht="14.65" customHeight="1">
      <c r="B689" s="911">
        <v>681</v>
      </c>
      <c r="C689" s="913" t="s">
        <v>3036</v>
      </c>
      <c r="D689" s="931" t="s">
        <v>150</v>
      </c>
      <c r="E689" s="928" t="s">
        <v>7</v>
      </c>
      <c r="F689" s="946" t="s">
        <v>151</v>
      </c>
      <c r="G689" s="946" t="s">
        <v>947</v>
      </c>
      <c r="H689" s="946"/>
      <c r="I689" s="946" t="s">
        <v>948</v>
      </c>
      <c r="J689" s="931">
        <v>1176</v>
      </c>
      <c r="K689" s="931">
        <v>1</v>
      </c>
      <c r="L689" s="931" t="s">
        <v>195</v>
      </c>
      <c r="M689" s="931">
        <v>80</v>
      </c>
      <c r="N689" s="947" t="s">
        <v>174</v>
      </c>
      <c r="O689" s="931" t="s">
        <v>175</v>
      </c>
      <c r="P689" s="948" t="s">
        <v>155</v>
      </c>
      <c r="Q689" s="931" t="s">
        <v>71</v>
      </c>
      <c r="R689" s="906" t="s">
        <v>949</v>
      </c>
      <c r="S689" s="906" t="s">
        <v>935</v>
      </c>
      <c r="T689" s="946"/>
      <c r="U689" s="946">
        <v>51</v>
      </c>
      <c r="V689" s="946"/>
      <c r="W689" s="946"/>
      <c r="X689" s="946"/>
      <c r="Y689" s="949"/>
      <c r="Z689" s="954" t="s">
        <v>3790</v>
      </c>
      <c r="AA689" s="931">
        <v>8439</v>
      </c>
      <c r="AB689" s="1313">
        <f t="shared" si="143"/>
        <v>8.4390000000000001</v>
      </c>
      <c r="AC689" s="953"/>
      <c r="AD689" s="946"/>
      <c r="AE689" s="946"/>
      <c r="AF689" s="946"/>
      <c r="AG689" s="946"/>
      <c r="AH689" s="955"/>
      <c r="AI689" s="1271">
        <f>+VLOOKUP(C689,Itemizado_Piping!$C:$K,9,FALSE)</f>
        <v>1.772</v>
      </c>
      <c r="AJ689" s="1149">
        <v>0</v>
      </c>
      <c r="AK689" s="1150">
        <v>0</v>
      </c>
      <c r="AL689" s="1149">
        <f t="shared" si="127"/>
        <v>0</v>
      </c>
      <c r="AM689" s="1135">
        <f t="shared" si="128"/>
        <v>0</v>
      </c>
      <c r="AN689" s="1328">
        <f t="shared" si="129"/>
        <v>0</v>
      </c>
      <c r="AO689" s="1127">
        <f t="shared" si="142"/>
        <v>0</v>
      </c>
      <c r="AP689" s="1318">
        <f t="shared" si="130"/>
        <v>0</v>
      </c>
      <c r="AQ689" s="1319"/>
      <c r="AR689" s="1139">
        <f t="shared" si="131"/>
        <v>0</v>
      </c>
      <c r="AS689" s="1325">
        <f t="shared" si="132"/>
        <v>0</v>
      </c>
      <c r="AT689" s="1325">
        <f t="shared" si="133"/>
        <v>0</v>
      </c>
      <c r="AU689" s="1325">
        <f t="shared" si="134"/>
        <v>0</v>
      </c>
      <c r="AV689" s="1141">
        <f t="shared" si="135"/>
        <v>0</v>
      </c>
      <c r="AW689" s="1329">
        <v>0</v>
      </c>
      <c r="AX689" s="1141">
        <v>0</v>
      </c>
      <c r="AY689" s="1149">
        <f t="shared" si="136"/>
        <v>0</v>
      </c>
      <c r="AZ689" s="1141">
        <f t="shared" si="137"/>
        <v>0</v>
      </c>
      <c r="BA689" s="1149">
        <f t="shared" si="138"/>
        <v>0</v>
      </c>
      <c r="BB689" s="1141">
        <f t="shared" si="139"/>
        <v>0</v>
      </c>
    </row>
    <row r="690" spans="2:54" ht="14.65" customHeight="1">
      <c r="B690" s="911">
        <v>682</v>
      </c>
      <c r="C690" s="913" t="s">
        <v>3036</v>
      </c>
      <c r="D690" s="931" t="s">
        <v>150</v>
      </c>
      <c r="E690" s="928" t="s">
        <v>7</v>
      </c>
      <c r="F690" s="946" t="s">
        <v>151</v>
      </c>
      <c r="G690" s="946" t="s">
        <v>950</v>
      </c>
      <c r="H690" s="946"/>
      <c r="I690" s="946" t="s">
        <v>948</v>
      </c>
      <c r="J690" s="931">
        <v>1176</v>
      </c>
      <c r="K690" s="931">
        <v>1</v>
      </c>
      <c r="L690" s="931" t="s">
        <v>195</v>
      </c>
      <c r="M690" s="931">
        <v>80</v>
      </c>
      <c r="N690" s="947" t="s">
        <v>174</v>
      </c>
      <c r="O690" s="931" t="s">
        <v>175</v>
      </c>
      <c r="P690" s="948" t="s">
        <v>155</v>
      </c>
      <c r="Q690" s="931" t="s">
        <v>71</v>
      </c>
      <c r="R690" s="906" t="s">
        <v>949</v>
      </c>
      <c r="S690" s="906" t="s">
        <v>935</v>
      </c>
      <c r="T690" s="946"/>
      <c r="U690" s="946">
        <v>51</v>
      </c>
      <c r="V690" s="946"/>
      <c r="W690" s="946"/>
      <c r="X690" s="946"/>
      <c r="Y690" s="949"/>
      <c r="Z690" s="954" t="s">
        <v>3790</v>
      </c>
      <c r="AA690" s="931">
        <v>7642</v>
      </c>
      <c r="AB690" s="1313">
        <f t="shared" si="143"/>
        <v>7.6420000000000003</v>
      </c>
      <c r="AC690" s="953"/>
      <c r="AD690" s="946"/>
      <c r="AE690" s="946"/>
      <c r="AF690" s="946"/>
      <c r="AG690" s="946"/>
      <c r="AH690" s="955"/>
      <c r="AI690" s="1271">
        <f>+VLOOKUP(C690,Itemizado_Piping!$C:$K,9,FALSE)</f>
        <v>1.772</v>
      </c>
      <c r="AJ690" s="1149">
        <v>0</v>
      </c>
      <c r="AK690" s="1150">
        <v>0</v>
      </c>
      <c r="AL690" s="1149">
        <f t="shared" si="127"/>
        <v>0</v>
      </c>
      <c r="AM690" s="1135">
        <f t="shared" si="128"/>
        <v>0</v>
      </c>
      <c r="AN690" s="1328">
        <f t="shared" si="129"/>
        <v>0</v>
      </c>
      <c r="AO690" s="1127">
        <f t="shared" si="142"/>
        <v>0</v>
      </c>
      <c r="AP690" s="1318">
        <f t="shared" si="130"/>
        <v>0</v>
      </c>
      <c r="AQ690" s="1319"/>
      <c r="AR690" s="1139">
        <f t="shared" si="131"/>
        <v>0</v>
      </c>
      <c r="AS690" s="1325">
        <f t="shared" si="132"/>
        <v>0</v>
      </c>
      <c r="AT690" s="1325">
        <f t="shared" si="133"/>
        <v>0</v>
      </c>
      <c r="AU690" s="1325">
        <f t="shared" si="134"/>
        <v>0</v>
      </c>
      <c r="AV690" s="1141">
        <f t="shared" si="135"/>
        <v>0</v>
      </c>
      <c r="AW690" s="1329">
        <v>0</v>
      </c>
      <c r="AX690" s="1141">
        <v>0</v>
      </c>
      <c r="AY690" s="1149">
        <f t="shared" si="136"/>
        <v>0</v>
      </c>
      <c r="AZ690" s="1141">
        <f t="shared" si="137"/>
        <v>0</v>
      </c>
      <c r="BA690" s="1149">
        <f t="shared" si="138"/>
        <v>0</v>
      </c>
      <c r="BB690" s="1141">
        <f t="shared" si="139"/>
        <v>0</v>
      </c>
    </row>
    <row r="691" spans="2:54" ht="14.65" customHeight="1">
      <c r="B691" s="911">
        <v>683</v>
      </c>
      <c r="C691" s="913" t="s">
        <v>3036</v>
      </c>
      <c r="D691" s="931" t="s">
        <v>150</v>
      </c>
      <c r="E691" s="928" t="s">
        <v>7</v>
      </c>
      <c r="F691" s="946" t="s">
        <v>151</v>
      </c>
      <c r="G691" s="946" t="s">
        <v>951</v>
      </c>
      <c r="H691" s="946"/>
      <c r="I691" s="946" t="s">
        <v>948</v>
      </c>
      <c r="J691" s="931">
        <v>1176</v>
      </c>
      <c r="K691" s="931">
        <v>1</v>
      </c>
      <c r="L691" s="931" t="s">
        <v>195</v>
      </c>
      <c r="M691" s="931">
        <v>80</v>
      </c>
      <c r="N691" s="947" t="s">
        <v>174</v>
      </c>
      <c r="O691" s="931" t="s">
        <v>175</v>
      </c>
      <c r="P691" s="948" t="s">
        <v>155</v>
      </c>
      <c r="Q691" s="931" t="s">
        <v>71</v>
      </c>
      <c r="R691" s="906" t="s">
        <v>949</v>
      </c>
      <c r="S691" s="906" t="s">
        <v>935</v>
      </c>
      <c r="T691" s="946"/>
      <c r="U691" s="946">
        <v>51</v>
      </c>
      <c r="V691" s="946"/>
      <c r="W691" s="946"/>
      <c r="X691" s="946"/>
      <c r="Y691" s="949"/>
      <c r="Z691" s="954" t="s">
        <v>3790</v>
      </c>
      <c r="AA691" s="931">
        <v>4698</v>
      </c>
      <c r="AB691" s="1313">
        <f t="shared" si="143"/>
        <v>4.6980000000000004</v>
      </c>
      <c r="AC691" s="953"/>
      <c r="AD691" s="946"/>
      <c r="AE691" s="946"/>
      <c r="AF691" s="946"/>
      <c r="AG691" s="946"/>
      <c r="AH691" s="955"/>
      <c r="AI691" s="1271">
        <f>+VLOOKUP(C691,Itemizado_Piping!$C:$K,9,FALSE)</f>
        <v>1.772</v>
      </c>
      <c r="AJ691" s="1149">
        <v>0</v>
      </c>
      <c r="AK691" s="1150">
        <v>0</v>
      </c>
      <c r="AL691" s="1149">
        <f t="shared" si="127"/>
        <v>0</v>
      </c>
      <c r="AM691" s="1135">
        <f t="shared" si="128"/>
        <v>0</v>
      </c>
      <c r="AN691" s="1328">
        <f t="shared" si="129"/>
        <v>0</v>
      </c>
      <c r="AO691" s="1127">
        <f t="shared" si="142"/>
        <v>0</v>
      </c>
      <c r="AP691" s="1318">
        <f t="shared" si="130"/>
        <v>0</v>
      </c>
      <c r="AQ691" s="1319"/>
      <c r="AR691" s="1139">
        <f t="shared" si="131"/>
        <v>0</v>
      </c>
      <c r="AS691" s="1325">
        <f t="shared" si="132"/>
        <v>0</v>
      </c>
      <c r="AT691" s="1325">
        <f t="shared" si="133"/>
        <v>0</v>
      </c>
      <c r="AU691" s="1325">
        <f t="shared" si="134"/>
        <v>0</v>
      </c>
      <c r="AV691" s="1141">
        <f t="shared" si="135"/>
        <v>0</v>
      </c>
      <c r="AW691" s="1329">
        <v>0</v>
      </c>
      <c r="AX691" s="1141">
        <v>0</v>
      </c>
      <c r="AY691" s="1149">
        <f t="shared" si="136"/>
        <v>0</v>
      </c>
      <c r="AZ691" s="1141">
        <f t="shared" si="137"/>
        <v>0</v>
      </c>
      <c r="BA691" s="1149">
        <f t="shared" si="138"/>
        <v>0</v>
      </c>
      <c r="BB691" s="1141">
        <f t="shared" si="139"/>
        <v>0</v>
      </c>
    </row>
    <row r="692" spans="2:54" ht="14.65" customHeight="1">
      <c r="B692" s="911">
        <v>684</v>
      </c>
      <c r="C692" s="913" t="s">
        <v>3036</v>
      </c>
      <c r="D692" s="931" t="s">
        <v>150</v>
      </c>
      <c r="E692" s="928" t="s">
        <v>7</v>
      </c>
      <c r="F692" s="946" t="s">
        <v>151</v>
      </c>
      <c r="G692" s="946" t="s">
        <v>952</v>
      </c>
      <c r="H692" s="946"/>
      <c r="I692" s="946" t="s">
        <v>948</v>
      </c>
      <c r="J692" s="931">
        <v>1176</v>
      </c>
      <c r="K692" s="931">
        <v>1</v>
      </c>
      <c r="L692" s="931" t="s">
        <v>195</v>
      </c>
      <c r="M692" s="931">
        <v>80</v>
      </c>
      <c r="N692" s="947" t="s">
        <v>174</v>
      </c>
      <c r="O692" s="931" t="s">
        <v>175</v>
      </c>
      <c r="P692" s="948" t="s">
        <v>155</v>
      </c>
      <c r="Q692" s="931" t="s">
        <v>71</v>
      </c>
      <c r="R692" s="906" t="s">
        <v>949</v>
      </c>
      <c r="S692" s="906" t="s">
        <v>935</v>
      </c>
      <c r="T692" s="946"/>
      <c r="U692" s="946">
        <v>51</v>
      </c>
      <c r="V692" s="946"/>
      <c r="W692" s="946"/>
      <c r="X692" s="946"/>
      <c r="Y692" s="949"/>
      <c r="Z692" s="954" t="s">
        <v>3790</v>
      </c>
      <c r="AA692" s="931">
        <v>9908</v>
      </c>
      <c r="AB692" s="1313">
        <f t="shared" si="143"/>
        <v>9.9079999999999995</v>
      </c>
      <c r="AC692" s="953"/>
      <c r="AD692" s="946"/>
      <c r="AE692" s="946"/>
      <c r="AF692" s="946"/>
      <c r="AG692" s="946"/>
      <c r="AH692" s="955"/>
      <c r="AI692" s="1271">
        <f>+VLOOKUP(C692,Itemizado_Piping!$C:$K,9,FALSE)</f>
        <v>1.772</v>
      </c>
      <c r="AJ692" s="1149">
        <v>0</v>
      </c>
      <c r="AK692" s="1150">
        <v>0</v>
      </c>
      <c r="AL692" s="1149">
        <f t="shared" si="127"/>
        <v>0</v>
      </c>
      <c r="AM692" s="1135">
        <f t="shared" si="128"/>
        <v>0</v>
      </c>
      <c r="AN692" s="1328">
        <f t="shared" si="129"/>
        <v>0</v>
      </c>
      <c r="AO692" s="1127">
        <f t="shared" si="142"/>
        <v>0</v>
      </c>
      <c r="AP692" s="1318">
        <f t="shared" si="130"/>
        <v>0</v>
      </c>
      <c r="AQ692" s="1319"/>
      <c r="AR692" s="1139">
        <f t="shared" si="131"/>
        <v>0</v>
      </c>
      <c r="AS692" s="1325">
        <f t="shared" si="132"/>
        <v>0</v>
      </c>
      <c r="AT692" s="1325">
        <f t="shared" si="133"/>
        <v>0</v>
      </c>
      <c r="AU692" s="1325">
        <f t="shared" si="134"/>
        <v>0</v>
      </c>
      <c r="AV692" s="1141">
        <f t="shared" si="135"/>
        <v>0</v>
      </c>
      <c r="AW692" s="1329">
        <v>0</v>
      </c>
      <c r="AX692" s="1141">
        <v>0</v>
      </c>
      <c r="AY692" s="1149">
        <f t="shared" si="136"/>
        <v>0</v>
      </c>
      <c r="AZ692" s="1141">
        <f t="shared" si="137"/>
        <v>0</v>
      </c>
      <c r="BA692" s="1149">
        <f t="shared" si="138"/>
        <v>0</v>
      </c>
      <c r="BB692" s="1141">
        <f t="shared" si="139"/>
        <v>0</v>
      </c>
    </row>
    <row r="693" spans="2:54" ht="14.65" customHeight="1">
      <c r="B693" s="911">
        <v>685</v>
      </c>
      <c r="C693" s="913" t="s">
        <v>3036</v>
      </c>
      <c r="D693" s="931" t="s">
        <v>150</v>
      </c>
      <c r="E693" s="928" t="s">
        <v>7</v>
      </c>
      <c r="F693" s="946"/>
      <c r="G693" s="946"/>
      <c r="H693" s="946"/>
      <c r="I693" s="946" t="s">
        <v>948</v>
      </c>
      <c r="J693" s="931">
        <v>1176</v>
      </c>
      <c r="K693" s="931"/>
      <c r="L693" s="931" t="s">
        <v>3544</v>
      </c>
      <c r="M693" s="931">
        <v>40</v>
      </c>
      <c r="N693" s="947"/>
      <c r="O693" s="931"/>
      <c r="P693" s="948"/>
      <c r="Q693" s="931"/>
      <c r="R693" s="906"/>
      <c r="S693" s="906"/>
      <c r="T693" s="946"/>
      <c r="U693" s="946"/>
      <c r="V693" s="946"/>
      <c r="W693" s="946"/>
      <c r="X693" s="946"/>
      <c r="Y693" s="949"/>
      <c r="Z693" s="954" t="s">
        <v>3790</v>
      </c>
      <c r="AA693" s="931">
        <v>600</v>
      </c>
      <c r="AB693" s="1313">
        <f t="shared" si="143"/>
        <v>0.6</v>
      </c>
      <c r="AC693" s="953"/>
      <c r="AD693" s="946"/>
      <c r="AE693" s="946"/>
      <c r="AF693" s="946"/>
      <c r="AG693" s="946"/>
      <c r="AH693" s="955"/>
      <c r="AI693" s="1271"/>
      <c r="AJ693" s="1149"/>
      <c r="AK693" s="1150"/>
      <c r="AL693" s="1149"/>
      <c r="AM693" s="1135"/>
      <c r="AN693" s="1328"/>
      <c r="AO693" s="1127"/>
      <c r="AP693" s="1318"/>
      <c r="AQ693" s="1319"/>
      <c r="AR693" s="1139"/>
      <c r="AS693" s="1325"/>
      <c r="AT693" s="1325"/>
      <c r="AU693" s="1325"/>
      <c r="AV693" s="1141"/>
      <c r="AW693" s="1329"/>
      <c r="AX693" s="1141"/>
      <c r="AY693" s="1149"/>
      <c r="AZ693" s="1141"/>
      <c r="BA693" s="1149"/>
      <c r="BB693" s="1141"/>
    </row>
    <row r="694" spans="2:54" ht="14.65" customHeight="1">
      <c r="B694" s="911">
        <v>686</v>
      </c>
      <c r="C694" s="913" t="s">
        <v>3036</v>
      </c>
      <c r="D694" s="931" t="s">
        <v>150</v>
      </c>
      <c r="E694" s="928" t="s">
        <v>7</v>
      </c>
      <c r="F694" s="946"/>
      <c r="G694" s="946"/>
      <c r="H694" s="946"/>
      <c r="I694" s="946" t="s">
        <v>948</v>
      </c>
      <c r="J694" s="931">
        <v>1176</v>
      </c>
      <c r="K694" s="931"/>
      <c r="L694" s="931" t="s">
        <v>1350</v>
      </c>
      <c r="M694" s="931">
        <v>25</v>
      </c>
      <c r="N694" s="947"/>
      <c r="O694" s="931"/>
      <c r="P694" s="948"/>
      <c r="Q694" s="931"/>
      <c r="R694" s="906"/>
      <c r="S694" s="906"/>
      <c r="T694" s="946"/>
      <c r="U694" s="946"/>
      <c r="V694" s="946"/>
      <c r="W694" s="946"/>
      <c r="X694" s="946"/>
      <c r="Y694" s="949"/>
      <c r="Z694" s="954" t="s">
        <v>3790</v>
      </c>
      <c r="AA694" s="931">
        <v>2850</v>
      </c>
      <c r="AB694" s="1313">
        <f t="shared" si="143"/>
        <v>2.85</v>
      </c>
      <c r="AC694" s="953"/>
      <c r="AD694" s="946"/>
      <c r="AE694" s="946"/>
      <c r="AF694" s="946"/>
      <c r="AG694" s="946"/>
      <c r="AH694" s="955"/>
      <c r="AI694" s="1271"/>
      <c r="AJ694" s="1149"/>
      <c r="AK694" s="1150"/>
      <c r="AL694" s="1149"/>
      <c r="AM694" s="1135"/>
      <c r="AN694" s="1328"/>
      <c r="AO694" s="1127"/>
      <c r="AP694" s="1318"/>
      <c r="AQ694" s="1319"/>
      <c r="AR694" s="1139"/>
      <c r="AS694" s="1325"/>
      <c r="AT694" s="1325"/>
      <c r="AU694" s="1325"/>
      <c r="AV694" s="1141"/>
      <c r="AW694" s="1329"/>
      <c r="AX694" s="1141"/>
      <c r="AY694" s="1149"/>
      <c r="AZ694" s="1141"/>
      <c r="BA694" s="1149"/>
      <c r="BB694" s="1141"/>
    </row>
    <row r="695" spans="2:54" ht="14.65" customHeight="1" thickBot="1">
      <c r="B695" s="911">
        <v>687</v>
      </c>
      <c r="C695" s="913" t="s">
        <v>3036</v>
      </c>
      <c r="D695" s="931" t="s">
        <v>150</v>
      </c>
      <c r="E695" s="928" t="s">
        <v>7</v>
      </c>
      <c r="F695" s="946" t="s">
        <v>151</v>
      </c>
      <c r="G695" s="946" t="s">
        <v>953</v>
      </c>
      <c r="H695" s="946"/>
      <c r="I695" s="946" t="s">
        <v>948</v>
      </c>
      <c r="J695" s="931">
        <v>1176</v>
      </c>
      <c r="K695" s="931">
        <v>1</v>
      </c>
      <c r="L695" s="931" t="s">
        <v>195</v>
      </c>
      <c r="M695" s="931">
        <v>80</v>
      </c>
      <c r="N695" s="947" t="s">
        <v>174</v>
      </c>
      <c r="O695" s="931" t="s">
        <v>175</v>
      </c>
      <c r="P695" s="948" t="s">
        <v>155</v>
      </c>
      <c r="Q695" s="931" t="s">
        <v>71</v>
      </c>
      <c r="R695" s="906" t="s">
        <v>949</v>
      </c>
      <c r="S695" s="906" t="s">
        <v>935</v>
      </c>
      <c r="T695" s="946"/>
      <c r="U695" s="946">
        <v>51</v>
      </c>
      <c r="V695" s="946"/>
      <c r="W695" s="946"/>
      <c r="X695" s="946"/>
      <c r="Y695" s="949"/>
      <c r="Z695" s="954" t="s">
        <v>3790</v>
      </c>
      <c r="AA695" s="931">
        <v>9626</v>
      </c>
      <c r="AB695" s="1313">
        <f t="shared" si="143"/>
        <v>9.6259999999999994</v>
      </c>
      <c r="AC695" s="964"/>
      <c r="AD695" s="1256"/>
      <c r="AE695" s="1256"/>
      <c r="AF695" s="1256"/>
      <c r="AG695" s="1256"/>
      <c r="AH695" s="965"/>
      <c r="AI695" s="1280">
        <f>+VLOOKUP(C695,Itemizado_Piping!$C:$K,9,FALSE)</f>
        <v>1.772</v>
      </c>
      <c r="AJ695" s="1289">
        <v>0</v>
      </c>
      <c r="AK695" s="1283">
        <v>0</v>
      </c>
      <c r="AL695" s="1289">
        <f t="shared" si="127"/>
        <v>0</v>
      </c>
      <c r="AM695" s="1337">
        <f t="shared" si="128"/>
        <v>0</v>
      </c>
      <c r="AN695" s="1281">
        <f t="shared" si="129"/>
        <v>0</v>
      </c>
      <c r="AO695" s="1338">
        <f t="shared" si="142"/>
        <v>0</v>
      </c>
      <c r="AP695" s="1339">
        <f t="shared" si="130"/>
        <v>0</v>
      </c>
      <c r="AQ695" s="1319"/>
      <c r="AR695" s="1139">
        <f t="shared" si="131"/>
        <v>0</v>
      </c>
      <c r="AS695" s="1325">
        <f t="shared" si="132"/>
        <v>0</v>
      </c>
      <c r="AT695" s="1325">
        <f t="shared" si="133"/>
        <v>0</v>
      </c>
      <c r="AU695" s="1325">
        <f t="shared" si="134"/>
        <v>0</v>
      </c>
      <c r="AV695" s="1141">
        <f t="shared" si="135"/>
        <v>0</v>
      </c>
      <c r="AW695" s="1329">
        <v>0</v>
      </c>
      <c r="AX695" s="1141">
        <v>0</v>
      </c>
      <c r="AY695" s="1149">
        <f t="shared" si="136"/>
        <v>0</v>
      </c>
      <c r="AZ695" s="1141">
        <f t="shared" si="137"/>
        <v>0</v>
      </c>
      <c r="BA695" s="1149">
        <f t="shared" si="138"/>
        <v>0</v>
      </c>
      <c r="BB695" s="1141">
        <f t="shared" si="139"/>
        <v>0</v>
      </c>
    </row>
    <row r="696" spans="2:54">
      <c r="B696" s="905"/>
      <c r="C696" s="905"/>
      <c r="D696" s="905"/>
      <c r="E696" s="1095"/>
      <c r="F696" s="905"/>
      <c r="G696" s="905"/>
      <c r="H696" s="905"/>
      <c r="I696" s="905"/>
      <c r="J696" s="905"/>
      <c r="K696" s="905"/>
      <c r="L696" s="905"/>
      <c r="M696" s="905"/>
      <c r="N696" s="905"/>
      <c r="O696" s="905"/>
      <c r="P696" s="905"/>
      <c r="Q696" s="905"/>
      <c r="R696" s="905"/>
      <c r="S696" s="905"/>
      <c r="T696" s="905"/>
      <c r="U696" s="905"/>
      <c r="V696" s="905"/>
      <c r="W696" s="905"/>
      <c r="X696" s="905"/>
      <c r="Y696" s="905"/>
      <c r="Z696" s="905"/>
      <c r="AA696" s="905"/>
      <c r="AB696" s="905"/>
      <c r="AC696" s="905"/>
      <c r="AD696" s="905"/>
      <c r="AE696" s="905"/>
      <c r="AF696" s="905"/>
      <c r="AG696" s="985"/>
      <c r="AH696" s="905"/>
      <c r="AI696" s="905"/>
      <c r="AJ696" s="905"/>
      <c r="AK696" s="905"/>
      <c r="AL696" s="905"/>
      <c r="AM696" s="905"/>
      <c r="AN696" s="905"/>
      <c r="AO696" s="905"/>
      <c r="AP696" s="905"/>
      <c r="AQ696" s="909"/>
      <c r="AR696" s="905"/>
      <c r="AS696" s="905"/>
      <c r="AT696" s="905"/>
      <c r="AU696" s="905"/>
      <c r="AV696" s="905"/>
      <c r="AW696" s="905"/>
      <c r="AX696" s="970"/>
      <c r="AY696" s="905"/>
      <c r="AZ696" s="1311"/>
      <c r="BA696" s="909"/>
      <c r="BB696" s="1311"/>
    </row>
    <row r="697" spans="2:54">
      <c r="B697" s="905"/>
      <c r="C697" s="905"/>
      <c r="D697" s="905"/>
      <c r="E697" s="1095"/>
      <c r="F697" s="905"/>
      <c r="G697" s="905"/>
      <c r="H697" s="905"/>
      <c r="I697" s="905"/>
      <c r="J697" s="905"/>
      <c r="K697" s="905"/>
      <c r="L697" s="905"/>
      <c r="M697" s="905"/>
      <c r="N697" s="905"/>
      <c r="O697" s="905"/>
      <c r="P697" s="905"/>
      <c r="Q697" s="905"/>
      <c r="R697" s="905"/>
      <c r="S697" s="905"/>
      <c r="T697" s="905"/>
      <c r="U697" s="905"/>
      <c r="V697" s="905"/>
      <c r="W697" s="905"/>
      <c r="X697" s="905"/>
      <c r="Y697" s="905"/>
      <c r="Z697" s="905"/>
      <c r="AA697" s="905"/>
      <c r="AB697" s="905"/>
      <c r="AC697" s="905"/>
      <c r="AD697" s="905"/>
      <c r="AE697" s="905"/>
      <c r="AF697" s="905"/>
      <c r="AG697" s="985"/>
      <c r="AH697" s="905"/>
      <c r="AI697" s="905"/>
      <c r="AJ697" s="905"/>
      <c r="AK697" s="905"/>
      <c r="AL697" s="905"/>
      <c r="AM697" s="905"/>
      <c r="AN697" s="905"/>
      <c r="AO697" s="905"/>
      <c r="AP697" s="905"/>
      <c r="AQ697" s="909"/>
      <c r="AR697" s="905"/>
      <c r="AS697" s="905"/>
      <c r="AT697" s="905"/>
      <c r="AU697" s="905"/>
      <c r="AV697" s="905"/>
      <c r="AW697" s="905"/>
      <c r="AX697" s="970"/>
      <c r="AY697" s="905"/>
      <c r="AZ697" s="1311"/>
      <c r="BA697" s="909"/>
      <c r="BB697" s="1311"/>
    </row>
    <row r="698" spans="2:54">
      <c r="B698" s="905"/>
      <c r="C698" s="905"/>
      <c r="D698" s="905"/>
      <c r="E698" s="1095"/>
      <c r="F698" s="905"/>
      <c r="G698" s="905"/>
      <c r="H698" s="905"/>
      <c r="I698" s="905"/>
      <c r="J698" s="905"/>
      <c r="K698" s="905"/>
      <c r="L698" s="905"/>
      <c r="M698" s="905"/>
      <c r="N698" s="905"/>
      <c r="O698" s="905"/>
      <c r="P698" s="905"/>
      <c r="Q698" s="905"/>
      <c r="R698" s="905"/>
      <c r="S698" s="905"/>
      <c r="T698" s="905"/>
      <c r="U698" s="905"/>
      <c r="V698" s="905"/>
      <c r="W698" s="905"/>
      <c r="X698" s="905"/>
      <c r="Y698" s="905"/>
      <c r="Z698" s="905"/>
      <c r="AA698" s="905"/>
      <c r="AB698" s="905"/>
      <c r="AC698" s="905"/>
      <c r="AD698" s="905"/>
      <c r="AE698" s="905"/>
      <c r="AF698" s="905"/>
      <c r="AG698" s="985"/>
      <c r="AH698" s="905"/>
      <c r="AI698" s="905"/>
      <c r="AJ698" s="905"/>
      <c r="AK698" s="905"/>
      <c r="AL698" s="905"/>
      <c r="AM698" s="905"/>
      <c r="AN698" s="905"/>
      <c r="AO698" s="905"/>
      <c r="AP698" s="905"/>
      <c r="AQ698" s="909"/>
      <c r="AR698" s="905"/>
      <c r="AS698" s="905"/>
      <c r="AT698" s="905"/>
      <c r="AU698" s="905"/>
      <c r="AV698" s="905"/>
      <c r="AW698" s="905"/>
      <c r="AX698" s="970"/>
      <c r="AY698" s="905"/>
      <c r="AZ698" s="1311"/>
      <c r="BA698" s="909"/>
      <c r="BB698" s="1311"/>
    </row>
    <row r="699" spans="2:54">
      <c r="B699" s="905"/>
      <c r="C699" s="905"/>
      <c r="D699" s="905"/>
      <c r="E699" s="1095"/>
      <c r="F699" s="905"/>
      <c r="G699" s="905"/>
      <c r="H699" s="905"/>
      <c r="I699" s="905"/>
      <c r="J699" s="905"/>
      <c r="K699" s="905"/>
      <c r="L699" s="905"/>
      <c r="M699" s="905"/>
      <c r="N699" s="905"/>
      <c r="O699" s="905"/>
      <c r="P699" s="905"/>
      <c r="Q699" s="905"/>
      <c r="R699" s="905"/>
      <c r="S699" s="905"/>
      <c r="T699" s="905"/>
      <c r="U699" s="905"/>
      <c r="V699" s="905"/>
      <c r="W699" s="905"/>
      <c r="X699" s="905"/>
      <c r="Y699" s="905"/>
      <c r="Z699" s="905"/>
      <c r="AA699" s="905"/>
      <c r="AB699" s="905"/>
      <c r="AC699" s="905"/>
      <c r="AD699" s="905"/>
      <c r="AE699" s="905"/>
      <c r="AF699" s="905"/>
      <c r="AG699" s="905"/>
      <c r="AH699" s="905"/>
      <c r="AI699" s="905"/>
      <c r="AJ699" s="905"/>
      <c r="AK699" s="905"/>
      <c r="AL699" s="905"/>
      <c r="AM699" s="905"/>
      <c r="AN699" s="905"/>
      <c r="AO699" s="905"/>
      <c r="AP699" s="905"/>
      <c r="AQ699" s="909"/>
      <c r="AR699" s="905"/>
      <c r="AS699" s="905"/>
      <c r="AT699" s="905"/>
      <c r="AU699" s="905"/>
      <c r="AV699" s="905"/>
      <c r="AW699" s="905"/>
      <c r="AX699" s="970"/>
      <c r="AY699" s="905"/>
      <c r="AZ699" s="1311"/>
      <c r="BA699" s="909"/>
      <c r="BB699" s="1311"/>
    </row>
    <row r="700" spans="2:54">
      <c r="B700" s="905"/>
      <c r="C700" s="905"/>
      <c r="D700" s="905"/>
      <c r="E700" s="1095"/>
      <c r="F700" s="905"/>
      <c r="G700" s="905"/>
      <c r="H700" s="905"/>
      <c r="I700" s="905"/>
      <c r="J700" s="905"/>
      <c r="K700" s="905"/>
      <c r="L700" s="905"/>
      <c r="M700" s="905"/>
      <c r="N700" s="905"/>
      <c r="O700" s="905"/>
      <c r="P700" s="905"/>
      <c r="Q700" s="905"/>
      <c r="R700" s="905"/>
      <c r="S700" s="905"/>
      <c r="T700" s="905"/>
      <c r="U700" s="905"/>
      <c r="V700" s="905"/>
      <c r="W700" s="905"/>
      <c r="X700" s="905"/>
      <c r="Y700" s="905"/>
      <c r="Z700" s="905"/>
      <c r="AA700" s="905"/>
      <c r="AB700" s="905"/>
      <c r="AC700" s="905"/>
      <c r="AD700" s="905"/>
      <c r="AE700" s="905"/>
      <c r="AF700" s="905"/>
      <c r="AG700" s="905"/>
      <c r="AH700" s="905"/>
      <c r="AI700" s="905"/>
      <c r="AJ700" s="905"/>
      <c r="AK700" s="905"/>
      <c r="AL700" s="905"/>
      <c r="AM700" s="905"/>
      <c r="AN700" s="905"/>
      <c r="AO700" s="905"/>
      <c r="AP700" s="905"/>
      <c r="AQ700" s="909"/>
      <c r="AR700" s="905"/>
      <c r="AS700" s="905"/>
      <c r="AT700" s="905"/>
      <c r="AU700" s="905"/>
      <c r="AV700" s="905"/>
      <c r="AW700" s="905"/>
      <c r="AX700" s="970"/>
      <c r="AY700" s="905"/>
      <c r="AZ700" s="1311"/>
      <c r="BA700" s="909"/>
      <c r="BB700" s="1311"/>
    </row>
    <row r="701" spans="2:54">
      <c r="B701" s="905"/>
      <c r="C701" s="905"/>
      <c r="D701" s="905"/>
      <c r="E701" s="1095"/>
      <c r="F701" s="905"/>
      <c r="G701" s="905"/>
      <c r="H701" s="905"/>
      <c r="I701" s="905"/>
      <c r="J701" s="905"/>
      <c r="K701" s="905"/>
      <c r="L701" s="905"/>
      <c r="M701" s="905"/>
      <c r="N701" s="905"/>
      <c r="O701" s="905"/>
      <c r="P701" s="905"/>
      <c r="Q701" s="905"/>
      <c r="R701" s="905"/>
      <c r="S701" s="905"/>
      <c r="T701" s="905"/>
      <c r="U701" s="905"/>
      <c r="V701" s="905"/>
      <c r="W701" s="905"/>
      <c r="X701" s="905"/>
      <c r="Y701" s="905"/>
      <c r="Z701" s="905"/>
      <c r="AA701" s="905"/>
      <c r="AB701" s="905"/>
      <c r="AC701" s="905"/>
      <c r="AD701" s="905"/>
      <c r="AE701" s="905"/>
      <c r="AF701" s="905"/>
      <c r="AG701" s="905"/>
      <c r="AH701" s="905"/>
      <c r="AI701" s="905"/>
      <c r="AJ701" s="905"/>
      <c r="AK701" s="905"/>
      <c r="AL701" s="905"/>
      <c r="AM701" s="905"/>
      <c r="AN701" s="905"/>
      <c r="AO701" s="905"/>
      <c r="AP701" s="905"/>
      <c r="AQ701" s="909"/>
      <c r="AR701" s="905"/>
      <c r="AS701" s="905"/>
      <c r="AT701" s="905"/>
      <c r="AU701" s="905"/>
      <c r="AV701" s="905"/>
      <c r="AW701" s="905"/>
      <c r="AX701" s="970"/>
      <c r="AY701" s="905"/>
      <c r="AZ701" s="1311"/>
      <c r="BA701" s="909"/>
      <c r="BB701" s="1311"/>
    </row>
    <row r="702" spans="2:54">
      <c r="B702" s="905"/>
      <c r="C702" s="905"/>
      <c r="D702" s="905"/>
      <c r="E702" s="1095"/>
      <c r="F702" s="905"/>
      <c r="G702" s="905"/>
      <c r="H702" s="905"/>
      <c r="I702" s="1340"/>
      <c r="J702" s="905"/>
      <c r="K702" s="905"/>
      <c r="L702" s="905"/>
      <c r="M702" s="905"/>
      <c r="N702" s="905"/>
      <c r="O702" s="905"/>
      <c r="P702" s="905"/>
      <c r="Q702" s="905"/>
      <c r="R702" s="905"/>
      <c r="S702" s="905"/>
      <c r="T702" s="905"/>
      <c r="U702" s="905"/>
      <c r="V702" s="905"/>
      <c r="W702" s="905"/>
      <c r="X702" s="905"/>
      <c r="Y702" s="905"/>
      <c r="Z702" s="905"/>
      <c r="AA702" s="905"/>
      <c r="AB702" s="905"/>
      <c r="AC702" s="905"/>
      <c r="AD702" s="905"/>
      <c r="AE702" s="905"/>
      <c r="AF702" s="905"/>
      <c r="AG702" s="905"/>
      <c r="AH702" s="905"/>
      <c r="AI702" s="905"/>
      <c r="AJ702" s="905"/>
      <c r="AK702" s="905"/>
      <c r="AL702" s="905"/>
      <c r="AM702" s="905"/>
      <c r="AN702" s="905"/>
      <c r="AO702" s="905"/>
      <c r="AP702" s="905"/>
      <c r="AQ702" s="909"/>
      <c r="AR702" s="905"/>
      <c r="AS702" s="905"/>
      <c r="AT702" s="905"/>
      <c r="AU702" s="905"/>
      <c r="AV702" s="905"/>
      <c r="AW702" s="905"/>
      <c r="AX702" s="970"/>
      <c r="AY702" s="905"/>
      <c r="AZ702" s="1311"/>
      <c r="BA702" s="909"/>
      <c r="BB702" s="1311"/>
    </row>
    <row r="709" spans="8:33">
      <c r="H709" s="905"/>
      <c r="I709" s="905"/>
      <c r="J709" s="905"/>
      <c r="K709" s="905"/>
      <c r="L709" s="905"/>
      <c r="M709" s="905"/>
      <c r="N709" s="905"/>
      <c r="O709" s="905"/>
      <c r="P709" s="905"/>
      <c r="Q709" s="905"/>
      <c r="R709" s="905"/>
      <c r="S709" s="905"/>
      <c r="T709" s="905"/>
      <c r="U709" s="905"/>
      <c r="V709" s="905"/>
      <c r="W709" s="905"/>
      <c r="X709" s="905"/>
      <c r="Y709" s="905"/>
      <c r="Z709" s="905"/>
      <c r="AA709" s="905"/>
      <c r="AB709" s="905"/>
      <c r="AC709" s="905"/>
      <c r="AD709" s="905"/>
      <c r="AE709" s="905"/>
      <c r="AF709" s="905"/>
      <c r="AG709" s="905"/>
    </row>
    <row r="710" spans="8:33">
      <c r="H710" s="1341"/>
      <c r="I710" s="905"/>
      <c r="J710" s="905"/>
      <c r="K710" s="905"/>
      <c r="L710" s="905"/>
      <c r="M710" s="905"/>
      <c r="N710" s="905"/>
      <c r="O710" s="905"/>
      <c r="P710" s="905"/>
      <c r="Q710" s="905"/>
      <c r="R710" s="905"/>
      <c r="S710" s="905"/>
      <c r="T710" s="905"/>
      <c r="U710" s="905"/>
      <c r="V710" s="905"/>
      <c r="W710" s="905"/>
      <c r="X710" s="905"/>
      <c r="Y710" s="905"/>
      <c r="Z710" s="905"/>
      <c r="AA710" s="905"/>
      <c r="AB710" s="905"/>
      <c r="AC710" s="905"/>
      <c r="AD710" s="905"/>
      <c r="AE710" s="905"/>
      <c r="AF710" s="905"/>
      <c r="AG710" s="905"/>
    </row>
    <row r="719" spans="8:33">
      <c r="H719" s="905"/>
      <c r="I719" s="905"/>
      <c r="J719" s="905"/>
      <c r="K719" s="905"/>
      <c r="L719" s="905"/>
      <c r="M719" s="905"/>
      <c r="N719" s="905"/>
      <c r="O719" s="905"/>
      <c r="P719" s="905"/>
      <c r="Q719" s="905"/>
      <c r="R719" s="905"/>
      <c r="S719" s="905"/>
      <c r="T719" s="905"/>
      <c r="U719" s="905"/>
      <c r="V719" s="905"/>
      <c r="W719" s="905"/>
      <c r="X719" s="905"/>
      <c r="Y719" s="905"/>
      <c r="Z719" s="905"/>
      <c r="AA719" s="905"/>
      <c r="AB719" s="905"/>
      <c r="AC719" s="905"/>
      <c r="AD719" s="905"/>
      <c r="AE719" s="905"/>
      <c r="AF719" s="905"/>
      <c r="AG719" s="905"/>
    </row>
  </sheetData>
  <autoFilter ref="C5:BB701" xr:uid="{00000000-0009-0000-0000-000011000000}"/>
  <mergeCells count="10">
    <mergeCell ref="AJ2:AO2"/>
    <mergeCell ref="AC3:AH3"/>
    <mergeCell ref="AJ3:AK3"/>
    <mergeCell ref="AL3:AM3"/>
    <mergeCell ref="AN3:AO3"/>
    <mergeCell ref="AW2:BB2"/>
    <mergeCell ref="AR3:AV3"/>
    <mergeCell ref="AW3:AX3"/>
    <mergeCell ref="AY3:AZ3"/>
    <mergeCell ref="BA3:BB3"/>
  </mergeCells>
  <phoneticPr fontId="15" type="noConversion"/>
  <pageMargins left="0.7" right="0.7" top="0.75" bottom="0.75" header="0.3" footer="0.3"/>
  <pageSetup orientation="portrait" r:id="rId1"/>
  <ignoredErrors>
    <ignoredError sqref="BB6:BB7" formulaRange="1"/>
    <ignoredError sqref="E105:E109 E91:E102 E55:E88 E6:E52 E268:E695 E112:E265 E266:E267" numberStoredAsText="1"/>
    <ignoredError sqref="AP4" evalError="1"/>
    <ignoredError sqref="BA4" formula="1"/>
  </ignoredError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6743"/>
  </sheetPr>
  <dimension ref="B2:Q149"/>
  <sheetViews>
    <sheetView topLeftCell="A91" zoomScale="70" zoomScaleNormal="70" workbookViewId="0">
      <selection activeCell="L117" sqref="L117"/>
    </sheetView>
  </sheetViews>
  <sheetFormatPr defaultColWidth="8.85546875" defaultRowHeight="14.45"/>
  <cols>
    <col min="1" max="1" width="2.85546875" customWidth="1"/>
    <col min="2" max="2" width="18.42578125" style="62" bestFit="1" customWidth="1"/>
    <col min="3" max="3" width="21.5703125" style="62" customWidth="1"/>
    <col min="4" max="4" width="42.140625" style="62" customWidth="1"/>
    <col min="5" max="5" width="33.28515625" style="62" bestFit="1" customWidth="1"/>
    <col min="6" max="6" width="41.140625" style="62" bestFit="1" customWidth="1"/>
    <col min="7" max="7" width="43.140625" style="62" bestFit="1" customWidth="1"/>
    <col min="8" max="8" width="41.85546875" style="62" bestFit="1" customWidth="1"/>
    <col min="9" max="9" width="42.5703125" style="62" bestFit="1" customWidth="1"/>
    <col min="10" max="10" width="26.7109375" style="62" customWidth="1"/>
    <col min="11" max="11" width="14.28515625" bestFit="1" customWidth="1"/>
    <col min="12" max="12" width="18.85546875" style="62" bestFit="1" customWidth="1"/>
    <col min="13" max="13" width="37.42578125" style="62" customWidth="1"/>
    <col min="14" max="14" width="20.7109375" bestFit="1" customWidth="1"/>
    <col min="15" max="15" width="15.42578125" bestFit="1" customWidth="1"/>
    <col min="16" max="16" width="15.28515625" bestFit="1" customWidth="1"/>
    <col min="17" max="17" width="17.7109375" style="62" customWidth="1"/>
  </cols>
  <sheetData>
    <row r="2" spans="2:17" ht="15" thickBot="1"/>
    <row r="3" spans="2:17" ht="29.45" customHeight="1" thickBot="1">
      <c r="B3" s="873" t="s">
        <v>3791</v>
      </c>
      <c r="C3" s="874"/>
      <c r="D3" s="874"/>
      <c r="E3" s="874"/>
      <c r="F3" s="874"/>
      <c r="G3" s="874"/>
      <c r="H3" s="874"/>
      <c r="I3" s="874"/>
      <c r="J3" s="875"/>
    </row>
    <row r="4" spans="2:17" ht="44.45" customHeight="1" thickBot="1">
      <c r="B4" s="118" t="s">
        <v>3792</v>
      </c>
      <c r="C4" s="629" t="s">
        <v>3793</v>
      </c>
      <c r="D4" s="629" t="s">
        <v>3794</v>
      </c>
      <c r="E4" s="630" t="s">
        <v>3795</v>
      </c>
      <c r="F4" s="630" t="s">
        <v>3796</v>
      </c>
      <c r="G4" s="630" t="s">
        <v>3797</v>
      </c>
      <c r="H4" s="630" t="s">
        <v>3798</v>
      </c>
      <c r="I4" s="630" t="s">
        <v>3799</v>
      </c>
      <c r="J4" s="630" t="s">
        <v>3800</v>
      </c>
    </row>
    <row r="5" spans="2:17">
      <c r="B5" s="56" t="s">
        <v>3801</v>
      </c>
      <c r="C5" s="56" t="s">
        <v>3802</v>
      </c>
      <c r="D5" s="631" t="s">
        <v>3803</v>
      </c>
      <c r="E5" s="631" t="s">
        <v>3804</v>
      </c>
      <c r="F5" s="631" t="s">
        <v>3805</v>
      </c>
      <c r="G5" s="632" t="s">
        <v>3806</v>
      </c>
      <c r="H5" s="632" t="s">
        <v>3806</v>
      </c>
      <c r="I5" s="56" t="s">
        <v>1658</v>
      </c>
      <c r="J5" s="632" t="s">
        <v>3806</v>
      </c>
    </row>
    <row r="6" spans="2:17" ht="28.9">
      <c r="B6" s="633" t="s">
        <v>3807</v>
      </c>
      <c r="C6" s="56" t="s">
        <v>3808</v>
      </c>
      <c r="D6" s="631" t="s">
        <v>1633</v>
      </c>
      <c r="E6" s="631" t="s">
        <v>3809</v>
      </c>
      <c r="F6" s="631" t="s">
        <v>3810</v>
      </c>
      <c r="G6" s="632" t="s">
        <v>3806</v>
      </c>
      <c r="H6" s="632" t="s">
        <v>3806</v>
      </c>
      <c r="I6" s="56" t="s">
        <v>3412</v>
      </c>
      <c r="J6" s="632" t="s">
        <v>3806</v>
      </c>
    </row>
    <row r="7" spans="2:17" ht="43.15" customHeight="1">
      <c r="B7" s="634" t="s">
        <v>3811</v>
      </c>
      <c r="C7" s="56" t="s">
        <v>3812</v>
      </c>
      <c r="D7" s="631" t="s">
        <v>2007</v>
      </c>
      <c r="E7" s="631" t="s">
        <v>3813</v>
      </c>
      <c r="F7" s="631" t="s">
        <v>3814</v>
      </c>
      <c r="G7" s="632" t="s">
        <v>3806</v>
      </c>
      <c r="H7" s="632" t="s">
        <v>3806</v>
      </c>
      <c r="I7" s="56" t="s">
        <v>1658</v>
      </c>
      <c r="J7" s="632" t="s">
        <v>3806</v>
      </c>
    </row>
    <row r="8" spans="2:17">
      <c r="B8" s="41" t="s">
        <v>3815</v>
      </c>
      <c r="C8" s="56" t="s">
        <v>3816</v>
      </c>
      <c r="D8" s="395" t="s">
        <v>1893</v>
      </c>
      <c r="E8" s="631" t="s">
        <v>3817</v>
      </c>
      <c r="F8" s="631" t="s">
        <v>3818</v>
      </c>
      <c r="G8" s="395" t="s">
        <v>3819</v>
      </c>
      <c r="H8" s="41" t="s">
        <v>3393</v>
      </c>
      <c r="I8" s="56" t="s">
        <v>810</v>
      </c>
      <c r="J8" s="41" t="s">
        <v>640</v>
      </c>
    </row>
    <row r="9" spans="2:17">
      <c r="B9" s="41" t="s">
        <v>3815</v>
      </c>
      <c r="C9" s="56" t="s">
        <v>3820</v>
      </c>
      <c r="D9" s="395" t="s">
        <v>1894</v>
      </c>
      <c r="E9" s="631" t="s">
        <v>3821</v>
      </c>
      <c r="F9" s="631" t="s">
        <v>3822</v>
      </c>
      <c r="G9" s="395" t="s">
        <v>3823</v>
      </c>
      <c r="H9" s="41" t="s">
        <v>3393</v>
      </c>
      <c r="I9" s="56" t="s">
        <v>812</v>
      </c>
      <c r="J9" s="41" t="s">
        <v>644</v>
      </c>
    </row>
    <row r="10" spans="2:17" s="61" customFormat="1" ht="29.45" thickBot="1">
      <c r="B10" s="634" t="s">
        <v>3824</v>
      </c>
      <c r="C10" s="53" t="s">
        <v>3820</v>
      </c>
      <c r="D10" s="635" t="s">
        <v>1880</v>
      </c>
      <c r="E10" s="636" t="s">
        <v>3825</v>
      </c>
      <c r="F10" s="636" t="s">
        <v>3826</v>
      </c>
      <c r="G10" s="635" t="s">
        <v>3827</v>
      </c>
      <c r="H10" s="40" t="s">
        <v>3393</v>
      </c>
      <c r="I10" s="53" t="s">
        <v>814</v>
      </c>
      <c r="J10" s="41" t="s">
        <v>650</v>
      </c>
      <c r="L10" s="71"/>
      <c r="M10" s="71"/>
      <c r="Q10" s="71"/>
    </row>
    <row r="11" spans="2:17" ht="15" thickBot="1">
      <c r="B11" s="41" t="s">
        <v>3828</v>
      </c>
      <c r="C11" s="56" t="s">
        <v>3829</v>
      </c>
      <c r="D11" s="395" t="s">
        <v>1876</v>
      </c>
      <c r="E11" s="631" t="s">
        <v>3830</v>
      </c>
      <c r="F11" s="631" t="s">
        <v>3831</v>
      </c>
      <c r="G11" s="395" t="s">
        <v>3832</v>
      </c>
      <c r="H11" s="41" t="s">
        <v>178</v>
      </c>
      <c r="I11" s="53" t="s">
        <v>816</v>
      </c>
      <c r="J11" s="41" t="s">
        <v>652</v>
      </c>
      <c r="L11" s="662" t="s">
        <v>959</v>
      </c>
      <c r="M11" s="662" t="s">
        <v>2043</v>
      </c>
      <c r="N11" s="663" t="s">
        <v>3833</v>
      </c>
    </row>
    <row r="12" spans="2:17">
      <c r="B12" s="41" t="s">
        <v>3828</v>
      </c>
      <c r="C12" s="56" t="s">
        <v>3829</v>
      </c>
      <c r="D12" s="395" t="s">
        <v>1877</v>
      </c>
      <c r="E12" s="631" t="s">
        <v>3834</v>
      </c>
      <c r="F12" s="631" t="s">
        <v>3835</v>
      </c>
      <c r="G12" s="395" t="s">
        <v>3836</v>
      </c>
      <c r="H12" s="41" t="s">
        <v>178</v>
      </c>
      <c r="I12" s="53" t="s">
        <v>818</v>
      </c>
      <c r="J12" s="41" t="s">
        <v>657</v>
      </c>
      <c r="L12" s="756"/>
      <c r="M12" s="755" t="s">
        <v>3837</v>
      </c>
      <c r="N12" s="637">
        <f>+COUNTA(D5:D40,D44:D59)</f>
        <v>52</v>
      </c>
    </row>
    <row r="13" spans="2:17">
      <c r="B13" s="41" t="s">
        <v>3828</v>
      </c>
      <c r="C13" s="56" t="s">
        <v>3829</v>
      </c>
      <c r="D13" s="395" t="s">
        <v>1878</v>
      </c>
      <c r="E13" s="631" t="s">
        <v>3838</v>
      </c>
      <c r="F13" s="631" t="s">
        <v>3839</v>
      </c>
      <c r="G13" s="395" t="s">
        <v>3840</v>
      </c>
      <c r="H13" s="41" t="s">
        <v>178</v>
      </c>
      <c r="I13" s="53" t="s">
        <v>820</v>
      </c>
      <c r="J13" s="41" t="s">
        <v>661</v>
      </c>
      <c r="L13" s="757"/>
      <c r="M13" s="659" t="s">
        <v>3841</v>
      </c>
      <c r="N13" s="638">
        <f>+COUNTA(E5:E40,E44:E59)</f>
        <v>52</v>
      </c>
    </row>
    <row r="14" spans="2:17">
      <c r="B14" s="41" t="s">
        <v>3828</v>
      </c>
      <c r="C14" s="56" t="s">
        <v>3829</v>
      </c>
      <c r="D14" s="395" t="s">
        <v>1879</v>
      </c>
      <c r="E14" s="631" t="s">
        <v>3842</v>
      </c>
      <c r="F14" s="631" t="s">
        <v>3843</v>
      </c>
      <c r="G14" s="395" t="s">
        <v>3844</v>
      </c>
      <c r="H14" s="41" t="s">
        <v>178</v>
      </c>
      <c r="I14" s="53" t="s">
        <v>822</v>
      </c>
      <c r="J14" s="41" t="s">
        <v>665</v>
      </c>
      <c r="L14" s="758" t="s">
        <v>3058</v>
      </c>
      <c r="M14" s="660" t="s">
        <v>3845</v>
      </c>
      <c r="N14" s="639">
        <f>+COUNTA(F5:F40,F44:F59)</f>
        <v>52</v>
      </c>
    </row>
    <row r="15" spans="2:17">
      <c r="B15" s="41" t="s">
        <v>3828</v>
      </c>
      <c r="C15" s="41" t="s">
        <v>3846</v>
      </c>
      <c r="D15" s="395" t="s">
        <v>1662</v>
      </c>
      <c r="E15" s="631" t="s">
        <v>3847</v>
      </c>
      <c r="F15" s="631" t="s">
        <v>3848</v>
      </c>
      <c r="G15" s="395" t="s">
        <v>3849</v>
      </c>
      <c r="H15" s="41" t="s">
        <v>400</v>
      </c>
      <c r="I15" s="53" t="s">
        <v>824</v>
      </c>
      <c r="J15" s="41" t="s">
        <v>669</v>
      </c>
      <c r="L15" s="759"/>
      <c r="M15" s="754" t="s">
        <v>3850</v>
      </c>
      <c r="N15" s="753">
        <f>+COUNTA(G8:G40,G44:G59,D63:D78,D80:D88,D92:D122)</f>
        <v>105</v>
      </c>
    </row>
    <row r="16" spans="2:17">
      <c r="B16" s="41" t="s">
        <v>3828</v>
      </c>
      <c r="C16" s="41" t="s">
        <v>3846</v>
      </c>
      <c r="D16" s="395" t="s">
        <v>1663</v>
      </c>
      <c r="E16" s="631" t="s">
        <v>3851</v>
      </c>
      <c r="F16" s="631" t="s">
        <v>3852</v>
      </c>
      <c r="G16" s="395" t="s">
        <v>3853</v>
      </c>
      <c r="H16" s="41" t="s">
        <v>400</v>
      </c>
      <c r="I16" s="53" t="s">
        <v>826</v>
      </c>
      <c r="J16" s="41" t="s">
        <v>3854</v>
      </c>
      <c r="L16" s="757"/>
      <c r="M16" s="754" t="s">
        <v>3855</v>
      </c>
      <c r="N16" s="753">
        <f>+COUNTA(J126:J127,J129:J134,J139,J143:J145,J148:J149)</f>
        <v>14</v>
      </c>
    </row>
    <row r="17" spans="2:14">
      <c r="B17" s="41" t="s">
        <v>3828</v>
      </c>
      <c r="C17" s="41" t="s">
        <v>3856</v>
      </c>
      <c r="D17" s="395" t="s">
        <v>1729</v>
      </c>
      <c r="E17" s="631" t="s">
        <v>3857</v>
      </c>
      <c r="F17" s="631" t="s">
        <v>3858</v>
      </c>
      <c r="G17" s="395" t="s">
        <v>3859</v>
      </c>
      <c r="H17" s="41" t="s">
        <v>3358</v>
      </c>
      <c r="I17" s="53" t="s">
        <v>828</v>
      </c>
      <c r="J17" s="41" t="s">
        <v>679</v>
      </c>
      <c r="L17" s="757"/>
      <c r="M17" s="754" t="s">
        <v>3860</v>
      </c>
      <c r="N17" s="753">
        <f>+COUNTA(J128,J135:J137,J140:J142,J146,J147)</f>
        <v>8</v>
      </c>
    </row>
    <row r="18" spans="2:14">
      <c r="B18" s="41" t="s">
        <v>3828</v>
      </c>
      <c r="C18" s="41" t="s">
        <v>3856</v>
      </c>
      <c r="D18" s="395" t="s">
        <v>1730</v>
      </c>
      <c r="E18" s="631" t="s">
        <v>3861</v>
      </c>
      <c r="F18" s="631" t="s">
        <v>3862</v>
      </c>
      <c r="G18" s="395" t="s">
        <v>3863</v>
      </c>
      <c r="H18" s="41" t="s">
        <v>3358</v>
      </c>
      <c r="I18" s="53" t="s">
        <v>830</v>
      </c>
      <c r="J18" s="41" t="s">
        <v>683</v>
      </c>
      <c r="L18" s="757"/>
      <c r="M18" s="754" t="s">
        <v>3864</v>
      </c>
      <c r="N18" s="753">
        <f>+COUNTA(K127,K148:K149)</f>
        <v>3</v>
      </c>
    </row>
    <row r="19" spans="2:14">
      <c r="B19" s="41" t="s">
        <v>3828</v>
      </c>
      <c r="C19" s="41" t="s">
        <v>3856</v>
      </c>
      <c r="D19" s="395" t="s">
        <v>1731</v>
      </c>
      <c r="E19" s="631" t="s">
        <v>3865</v>
      </c>
      <c r="F19" s="631" t="s">
        <v>3866</v>
      </c>
      <c r="G19" s="395" t="s">
        <v>3867</v>
      </c>
      <c r="H19" s="41" t="s">
        <v>3358</v>
      </c>
      <c r="I19" s="53" t="s">
        <v>832</v>
      </c>
      <c r="J19" s="41" t="s">
        <v>687</v>
      </c>
      <c r="L19" s="757"/>
      <c r="M19" s="754" t="s">
        <v>3868</v>
      </c>
      <c r="N19" s="753">
        <f>+COUNTA(K128,K140:K142,K146:K147)</f>
        <v>6</v>
      </c>
    </row>
    <row r="20" spans="2:14">
      <c r="B20" s="41" t="s">
        <v>3828</v>
      </c>
      <c r="C20" s="41" t="s">
        <v>3856</v>
      </c>
      <c r="D20" s="395" t="s">
        <v>1732</v>
      </c>
      <c r="E20" s="631" t="s">
        <v>3869</v>
      </c>
      <c r="F20" s="631" t="s">
        <v>3870</v>
      </c>
      <c r="G20" s="395" t="s">
        <v>3871</v>
      </c>
      <c r="H20" s="41" t="s">
        <v>3358</v>
      </c>
      <c r="I20" s="53" t="s">
        <v>834</v>
      </c>
      <c r="J20" s="41" t="s">
        <v>691</v>
      </c>
      <c r="L20" s="757"/>
      <c r="M20" s="754" t="s">
        <v>3872</v>
      </c>
      <c r="N20" s="753">
        <f>+COUNTA(L126:L149)</f>
        <v>22</v>
      </c>
    </row>
    <row r="21" spans="2:14">
      <c r="B21" s="41" t="s">
        <v>3828</v>
      </c>
      <c r="C21" s="41" t="s">
        <v>3856</v>
      </c>
      <c r="D21" s="395" t="s">
        <v>1733</v>
      </c>
      <c r="E21" s="631" t="s">
        <v>3873</v>
      </c>
      <c r="F21" s="631" t="s">
        <v>3874</v>
      </c>
      <c r="G21" s="395" t="s">
        <v>3875</v>
      </c>
      <c r="H21" s="41" t="s">
        <v>3358</v>
      </c>
      <c r="I21" s="53" t="s">
        <v>836</v>
      </c>
      <c r="J21" s="41" t="s">
        <v>695</v>
      </c>
      <c r="L21" s="757"/>
      <c r="M21" s="754" t="s">
        <v>3876</v>
      </c>
      <c r="N21" s="753">
        <f>+COUNTA(M126:M149)</f>
        <v>22</v>
      </c>
    </row>
    <row r="22" spans="2:14">
      <c r="B22" s="41" t="s">
        <v>3828</v>
      </c>
      <c r="C22" s="41" t="s">
        <v>3856</v>
      </c>
      <c r="D22" s="395" t="s">
        <v>1734</v>
      </c>
      <c r="E22" s="631" t="s">
        <v>3877</v>
      </c>
      <c r="F22" s="631" t="s">
        <v>3878</v>
      </c>
      <c r="G22" s="395" t="s">
        <v>3879</v>
      </c>
      <c r="H22" s="41" t="s">
        <v>3358</v>
      </c>
      <c r="I22" s="53" t="s">
        <v>838</v>
      </c>
      <c r="J22" s="41" t="s">
        <v>699</v>
      </c>
      <c r="L22" s="757"/>
      <c r="M22" s="754" t="s">
        <v>3880</v>
      </c>
      <c r="N22" s="753">
        <f>+COUNTA(N126:N149)</f>
        <v>22</v>
      </c>
    </row>
    <row r="23" spans="2:14">
      <c r="B23" s="41" t="s">
        <v>3828</v>
      </c>
      <c r="C23" s="41" t="s">
        <v>3881</v>
      </c>
      <c r="D23" s="395" t="s">
        <v>1735</v>
      </c>
      <c r="E23" s="631" t="s">
        <v>3882</v>
      </c>
      <c r="F23" s="631" t="s">
        <v>3883</v>
      </c>
      <c r="G23" s="395" t="s">
        <v>3884</v>
      </c>
      <c r="H23" s="41" t="s">
        <v>3358</v>
      </c>
      <c r="I23" s="53" t="s">
        <v>840</v>
      </c>
      <c r="J23" s="41" t="s">
        <v>703</v>
      </c>
      <c r="L23" s="757"/>
      <c r="M23" s="754" t="s">
        <v>3885</v>
      </c>
      <c r="N23" s="753">
        <f>+COUNTA(O126:O149)</f>
        <v>22</v>
      </c>
    </row>
    <row r="24" spans="2:14">
      <c r="B24" s="41" t="s">
        <v>3828</v>
      </c>
      <c r="C24" s="41" t="s">
        <v>3881</v>
      </c>
      <c r="D24" s="395" t="s">
        <v>1736</v>
      </c>
      <c r="E24" s="631" t="s">
        <v>3886</v>
      </c>
      <c r="F24" s="631" t="s">
        <v>3887</v>
      </c>
      <c r="G24" s="395" t="s">
        <v>3888</v>
      </c>
      <c r="H24" s="41" t="s">
        <v>3358</v>
      </c>
      <c r="I24" s="53" t="s">
        <v>842</v>
      </c>
      <c r="J24" s="41" t="s">
        <v>707</v>
      </c>
      <c r="L24" s="757"/>
      <c r="M24" s="754" t="s">
        <v>3889</v>
      </c>
      <c r="N24" s="753">
        <f>+COUNTA(P126:P149)</f>
        <v>22</v>
      </c>
    </row>
    <row r="25" spans="2:14" ht="15" thickBot="1">
      <c r="B25" s="41" t="s">
        <v>3828</v>
      </c>
      <c r="C25" s="41" t="s">
        <v>3881</v>
      </c>
      <c r="D25" s="395" t="s">
        <v>1785</v>
      </c>
      <c r="E25" s="631" t="s">
        <v>3890</v>
      </c>
      <c r="F25" s="631" t="s">
        <v>3891</v>
      </c>
      <c r="G25" s="395" t="s">
        <v>3892</v>
      </c>
      <c r="H25" s="41" t="s">
        <v>3349</v>
      </c>
      <c r="I25" s="53" t="s">
        <v>844</v>
      </c>
      <c r="J25" s="41" t="s">
        <v>713</v>
      </c>
      <c r="L25" s="760"/>
      <c r="M25" s="661" t="s">
        <v>3893</v>
      </c>
      <c r="N25" s="640">
        <f>+COUNTA(Q127:Q150)</f>
        <v>8</v>
      </c>
    </row>
    <row r="26" spans="2:14">
      <c r="B26" s="41" t="s">
        <v>3828</v>
      </c>
      <c r="C26" s="41" t="s">
        <v>3881</v>
      </c>
      <c r="D26" s="395" t="s">
        <v>1786</v>
      </c>
      <c r="E26" s="631" t="s">
        <v>3894</v>
      </c>
      <c r="F26" s="631" t="s">
        <v>3895</v>
      </c>
      <c r="G26" s="395" t="s">
        <v>3896</v>
      </c>
      <c r="H26" s="41" t="s">
        <v>3349</v>
      </c>
      <c r="I26" s="53" t="s">
        <v>846</v>
      </c>
      <c r="J26" s="41" t="s">
        <v>717</v>
      </c>
    </row>
    <row r="27" spans="2:14">
      <c r="B27" s="41" t="s">
        <v>3828</v>
      </c>
      <c r="C27" s="41" t="s">
        <v>3881</v>
      </c>
      <c r="D27" s="395" t="s">
        <v>1787</v>
      </c>
      <c r="E27" s="631" t="s">
        <v>3897</v>
      </c>
      <c r="F27" s="631" t="s">
        <v>3898</v>
      </c>
      <c r="G27" s="395" t="s">
        <v>3899</v>
      </c>
      <c r="H27" s="41" t="s">
        <v>3349</v>
      </c>
      <c r="I27" s="53" t="s">
        <v>848</v>
      </c>
      <c r="J27" s="41" t="s">
        <v>721</v>
      </c>
    </row>
    <row r="28" spans="2:14">
      <c r="B28" s="41" t="s">
        <v>3828</v>
      </c>
      <c r="C28" s="41" t="s">
        <v>3881</v>
      </c>
      <c r="D28" s="395" t="s">
        <v>1788</v>
      </c>
      <c r="E28" s="631" t="s">
        <v>3900</v>
      </c>
      <c r="F28" s="631" t="s">
        <v>3901</v>
      </c>
      <c r="G28" s="395" t="s">
        <v>3902</v>
      </c>
      <c r="H28" s="41" t="s">
        <v>3349</v>
      </c>
      <c r="I28" s="53" t="s">
        <v>850</v>
      </c>
      <c r="J28" s="41" t="s">
        <v>725</v>
      </c>
    </row>
    <row r="29" spans="2:14">
      <c r="B29" s="41" t="s">
        <v>3828</v>
      </c>
      <c r="C29" s="41" t="s">
        <v>3881</v>
      </c>
      <c r="D29" s="395" t="s">
        <v>1789</v>
      </c>
      <c r="E29" s="631" t="s">
        <v>3903</v>
      </c>
      <c r="F29" s="631" t="s">
        <v>3904</v>
      </c>
      <c r="G29" s="395" t="s">
        <v>3905</v>
      </c>
      <c r="H29" s="41" t="s">
        <v>3349</v>
      </c>
      <c r="I29" s="53" t="s">
        <v>852</v>
      </c>
      <c r="J29" s="41" t="s">
        <v>729</v>
      </c>
    </row>
    <row r="30" spans="2:14">
      <c r="B30" s="41" t="s">
        <v>3828</v>
      </c>
      <c r="C30" s="41" t="s">
        <v>3881</v>
      </c>
      <c r="D30" s="395" t="s">
        <v>1790</v>
      </c>
      <c r="E30" s="631" t="s">
        <v>3906</v>
      </c>
      <c r="F30" s="631" t="s">
        <v>3907</v>
      </c>
      <c r="G30" s="395" t="s">
        <v>3908</v>
      </c>
      <c r="H30" s="41" t="s">
        <v>3349</v>
      </c>
      <c r="I30" s="53" t="s">
        <v>854</v>
      </c>
      <c r="J30" s="41" t="s">
        <v>733</v>
      </c>
    </row>
    <row r="31" spans="2:14">
      <c r="B31" s="41" t="s">
        <v>3828</v>
      </c>
      <c r="C31" s="41" t="s">
        <v>3881</v>
      </c>
      <c r="D31" s="395" t="s">
        <v>1791</v>
      </c>
      <c r="E31" s="631" t="s">
        <v>3909</v>
      </c>
      <c r="F31" s="631" t="s">
        <v>3910</v>
      </c>
      <c r="G31" s="395" t="s">
        <v>3911</v>
      </c>
      <c r="H31" s="41" t="s">
        <v>3349</v>
      </c>
      <c r="I31" s="53" t="s">
        <v>856</v>
      </c>
      <c r="J31" s="41" t="s">
        <v>737</v>
      </c>
    </row>
    <row r="32" spans="2:14">
      <c r="B32" s="41" t="s">
        <v>3828</v>
      </c>
      <c r="C32" s="41" t="s">
        <v>3881</v>
      </c>
      <c r="D32" s="395" t="s">
        <v>1792</v>
      </c>
      <c r="E32" s="631" t="s">
        <v>3912</v>
      </c>
      <c r="F32" s="631" t="s">
        <v>3913</v>
      </c>
      <c r="G32" s="395" t="s">
        <v>3914</v>
      </c>
      <c r="H32" s="41" t="s">
        <v>3349</v>
      </c>
      <c r="I32" s="53" t="s">
        <v>858</v>
      </c>
      <c r="J32" s="41" t="s">
        <v>741</v>
      </c>
    </row>
    <row r="33" spans="2:10">
      <c r="B33" s="41" t="s">
        <v>3828</v>
      </c>
      <c r="C33" s="41" t="s">
        <v>3881</v>
      </c>
      <c r="D33" s="395" t="s">
        <v>1835</v>
      </c>
      <c r="E33" s="631" t="s">
        <v>3915</v>
      </c>
      <c r="F33" s="631" t="s">
        <v>3916</v>
      </c>
      <c r="G33" s="395" t="s">
        <v>3917</v>
      </c>
      <c r="H33" s="41" t="s">
        <v>3354</v>
      </c>
      <c r="I33" s="53" t="s">
        <v>860</v>
      </c>
      <c r="J33" s="41" t="s">
        <v>746</v>
      </c>
    </row>
    <row r="34" spans="2:10">
      <c r="B34" s="41" t="s">
        <v>3828</v>
      </c>
      <c r="C34" s="41" t="s">
        <v>3881</v>
      </c>
      <c r="D34" s="395" t="s">
        <v>1836</v>
      </c>
      <c r="E34" s="631" t="s">
        <v>3918</v>
      </c>
      <c r="F34" s="631" t="s">
        <v>3919</v>
      </c>
      <c r="G34" s="395" t="s">
        <v>3920</v>
      </c>
      <c r="H34" s="41" t="s">
        <v>3354</v>
      </c>
      <c r="I34" s="53" t="s">
        <v>862</v>
      </c>
      <c r="J34" s="41" t="s">
        <v>750</v>
      </c>
    </row>
    <row r="35" spans="2:10">
      <c r="B35" s="41" t="s">
        <v>3828</v>
      </c>
      <c r="C35" s="41" t="s">
        <v>3881</v>
      </c>
      <c r="D35" s="395" t="s">
        <v>1837</v>
      </c>
      <c r="E35" s="631" t="s">
        <v>3921</v>
      </c>
      <c r="F35" s="631" t="s">
        <v>3922</v>
      </c>
      <c r="G35" s="395" t="s">
        <v>3923</v>
      </c>
      <c r="H35" s="41" t="s">
        <v>3354</v>
      </c>
      <c r="I35" s="53" t="s">
        <v>864</v>
      </c>
      <c r="J35" s="41" t="s">
        <v>754</v>
      </c>
    </row>
    <row r="36" spans="2:10">
      <c r="B36" s="41" t="s">
        <v>3828</v>
      </c>
      <c r="C36" s="41" t="s">
        <v>3881</v>
      </c>
      <c r="D36" s="395" t="s">
        <v>1838</v>
      </c>
      <c r="E36" s="631" t="s">
        <v>3924</v>
      </c>
      <c r="F36" s="631" t="s">
        <v>3925</v>
      </c>
      <c r="G36" s="395" t="s">
        <v>3926</v>
      </c>
      <c r="H36" s="41" t="s">
        <v>3354</v>
      </c>
      <c r="I36" s="53" t="s">
        <v>866</v>
      </c>
      <c r="J36" s="41" t="s">
        <v>758</v>
      </c>
    </row>
    <row r="37" spans="2:10">
      <c r="B37" s="41" t="s">
        <v>3828</v>
      </c>
      <c r="C37" s="41" t="s">
        <v>3881</v>
      </c>
      <c r="D37" s="395" t="s">
        <v>1839</v>
      </c>
      <c r="E37" s="631" t="s">
        <v>3927</v>
      </c>
      <c r="F37" s="631" t="s">
        <v>3928</v>
      </c>
      <c r="G37" s="395" t="s">
        <v>3929</v>
      </c>
      <c r="H37" s="41" t="s">
        <v>3354</v>
      </c>
      <c r="I37" s="53" t="s">
        <v>868</v>
      </c>
      <c r="J37" s="41" t="s">
        <v>762</v>
      </c>
    </row>
    <row r="38" spans="2:10">
      <c r="B38" s="41" t="s">
        <v>3828</v>
      </c>
      <c r="C38" s="41" t="s">
        <v>3881</v>
      </c>
      <c r="D38" s="395" t="s">
        <v>1840</v>
      </c>
      <c r="E38" s="631" t="s">
        <v>3930</v>
      </c>
      <c r="F38" s="631" t="s">
        <v>3931</v>
      </c>
      <c r="G38" s="395" t="s">
        <v>3932</v>
      </c>
      <c r="H38" s="41" t="s">
        <v>3354</v>
      </c>
      <c r="I38" s="53" t="s">
        <v>870</v>
      </c>
      <c r="J38" s="41" t="s">
        <v>766</v>
      </c>
    </row>
    <row r="39" spans="2:10">
      <c r="B39" s="41" t="s">
        <v>3828</v>
      </c>
      <c r="C39" s="41" t="s">
        <v>3881</v>
      </c>
      <c r="D39" s="395" t="s">
        <v>1841</v>
      </c>
      <c r="E39" s="631" t="s">
        <v>3933</v>
      </c>
      <c r="F39" s="631" t="s">
        <v>3934</v>
      </c>
      <c r="G39" s="395" t="s">
        <v>3935</v>
      </c>
      <c r="H39" s="41" t="s">
        <v>3354</v>
      </c>
      <c r="I39" s="53" t="s">
        <v>872</v>
      </c>
      <c r="J39" s="41" t="s">
        <v>770</v>
      </c>
    </row>
    <row r="40" spans="2:10">
      <c r="B40" s="41" t="s">
        <v>3828</v>
      </c>
      <c r="C40" s="41" t="s">
        <v>3936</v>
      </c>
      <c r="D40" s="395" t="s">
        <v>1851</v>
      </c>
      <c r="E40" s="631" t="s">
        <v>3937</v>
      </c>
      <c r="F40" s="631" t="s">
        <v>3938</v>
      </c>
      <c r="G40" s="395" t="s">
        <v>3939</v>
      </c>
      <c r="H40" s="41" t="s">
        <v>3354</v>
      </c>
      <c r="I40" s="53" t="s">
        <v>874</v>
      </c>
      <c r="J40" s="41" t="s">
        <v>776</v>
      </c>
    </row>
    <row r="41" spans="2:10" ht="15" thickBot="1"/>
    <row r="42" spans="2:10" ht="27" customHeight="1" thickBot="1">
      <c r="B42" s="873" t="s">
        <v>3940</v>
      </c>
      <c r="C42" s="874"/>
      <c r="D42" s="874"/>
      <c r="E42" s="874"/>
      <c r="F42" s="874"/>
      <c r="G42" s="874"/>
      <c r="H42" s="874"/>
      <c r="I42" s="874"/>
      <c r="J42" s="875"/>
    </row>
    <row r="43" spans="2:10" ht="43.9" thickBot="1">
      <c r="B43" s="118" t="s">
        <v>3792</v>
      </c>
      <c r="C43" s="629" t="s">
        <v>3793</v>
      </c>
      <c r="D43" s="629" t="s">
        <v>3794</v>
      </c>
      <c r="E43" s="630" t="s">
        <v>3795</v>
      </c>
      <c r="F43" s="630" t="s">
        <v>3796</v>
      </c>
      <c r="G43" s="630" t="s">
        <v>3797</v>
      </c>
      <c r="H43" s="630" t="s">
        <v>3798</v>
      </c>
      <c r="I43" s="630" t="s">
        <v>3799</v>
      </c>
      <c r="J43" s="630" t="s">
        <v>3800</v>
      </c>
    </row>
    <row r="44" spans="2:10">
      <c r="B44" s="56" t="s">
        <v>3815</v>
      </c>
      <c r="C44" s="56" t="s">
        <v>3941</v>
      </c>
      <c r="D44" s="631" t="s">
        <v>1979</v>
      </c>
      <c r="E44" s="631" t="s">
        <v>3942</v>
      </c>
      <c r="F44" s="631" t="s">
        <v>3943</v>
      </c>
      <c r="G44" s="395" t="s">
        <v>3944</v>
      </c>
      <c r="H44" s="41" t="s">
        <v>304</v>
      </c>
      <c r="I44" s="56" t="s">
        <v>778</v>
      </c>
      <c r="J44" s="41" t="s">
        <v>556</v>
      </c>
    </row>
    <row r="45" spans="2:10">
      <c r="B45" s="56" t="s">
        <v>3815</v>
      </c>
      <c r="C45" s="56" t="s">
        <v>3945</v>
      </c>
      <c r="D45" s="631" t="s">
        <v>1980</v>
      </c>
      <c r="E45" s="631" t="s">
        <v>3946</v>
      </c>
      <c r="F45" s="631" t="s">
        <v>3947</v>
      </c>
      <c r="G45" s="395" t="s">
        <v>3948</v>
      </c>
      <c r="H45" s="41" t="s">
        <v>304</v>
      </c>
      <c r="I45" s="56" t="s">
        <v>780</v>
      </c>
      <c r="J45" s="41" t="s">
        <v>560</v>
      </c>
    </row>
    <row r="46" spans="2:10">
      <c r="B46" s="56" t="s">
        <v>3815</v>
      </c>
      <c r="C46" s="56" t="s">
        <v>3945</v>
      </c>
      <c r="D46" s="631" t="s">
        <v>1981</v>
      </c>
      <c r="E46" s="631" t="s">
        <v>3949</v>
      </c>
      <c r="F46" s="631" t="s">
        <v>3950</v>
      </c>
      <c r="G46" s="395" t="s">
        <v>3951</v>
      </c>
      <c r="H46" s="41" t="s">
        <v>304</v>
      </c>
      <c r="I46" s="56" t="s">
        <v>782</v>
      </c>
      <c r="J46" s="41" t="s">
        <v>564</v>
      </c>
    </row>
    <row r="47" spans="2:10">
      <c r="B47" s="56" t="s">
        <v>3815</v>
      </c>
      <c r="C47" s="56" t="s">
        <v>3945</v>
      </c>
      <c r="D47" s="631" t="s">
        <v>1982</v>
      </c>
      <c r="E47" s="631" t="s">
        <v>3952</v>
      </c>
      <c r="F47" s="631" t="s">
        <v>3953</v>
      </c>
      <c r="G47" s="395" t="s">
        <v>3954</v>
      </c>
      <c r="H47" s="41" t="s">
        <v>304</v>
      </c>
      <c r="I47" s="56" t="s">
        <v>784</v>
      </c>
      <c r="J47" s="41" t="s">
        <v>568</v>
      </c>
    </row>
    <row r="48" spans="2:10">
      <c r="B48" s="56" t="s">
        <v>3815</v>
      </c>
      <c r="C48" s="56" t="s">
        <v>3945</v>
      </c>
      <c r="D48" s="631" t="s">
        <v>1983</v>
      </c>
      <c r="E48" s="631" t="s">
        <v>3955</v>
      </c>
      <c r="F48" s="631" t="s">
        <v>3956</v>
      </c>
      <c r="G48" s="395" t="s">
        <v>3957</v>
      </c>
      <c r="H48" s="41" t="s">
        <v>304</v>
      </c>
      <c r="I48" s="56" t="s">
        <v>786</v>
      </c>
      <c r="J48" s="41" t="s">
        <v>572</v>
      </c>
    </row>
    <row r="49" spans="2:10">
      <c r="B49" s="56" t="s">
        <v>3815</v>
      </c>
      <c r="C49" s="56" t="s">
        <v>3945</v>
      </c>
      <c r="D49" s="631" t="s">
        <v>1984</v>
      </c>
      <c r="E49" s="631" t="s">
        <v>3958</v>
      </c>
      <c r="F49" s="631" t="s">
        <v>3959</v>
      </c>
      <c r="G49" s="395" t="s">
        <v>3960</v>
      </c>
      <c r="H49" s="41" t="s">
        <v>304</v>
      </c>
      <c r="I49" s="56" t="s">
        <v>788</v>
      </c>
      <c r="J49" s="41" t="s">
        <v>576</v>
      </c>
    </row>
    <row r="50" spans="2:10">
      <c r="B50" s="56" t="s">
        <v>3815</v>
      </c>
      <c r="C50" s="56" t="s">
        <v>3945</v>
      </c>
      <c r="D50" s="631" t="s">
        <v>1985</v>
      </c>
      <c r="E50" s="631" t="s">
        <v>3961</v>
      </c>
      <c r="F50" s="631" t="s">
        <v>3962</v>
      </c>
      <c r="G50" s="395" t="s">
        <v>3963</v>
      </c>
      <c r="H50" s="41" t="s">
        <v>304</v>
      </c>
      <c r="I50" s="56" t="s">
        <v>790</v>
      </c>
      <c r="J50" s="41" t="s">
        <v>580</v>
      </c>
    </row>
    <row r="51" spans="2:10">
      <c r="B51" s="56" t="s">
        <v>3815</v>
      </c>
      <c r="C51" s="56" t="s">
        <v>3945</v>
      </c>
      <c r="D51" s="631" t="s">
        <v>1986</v>
      </c>
      <c r="E51" s="631" t="s">
        <v>3964</v>
      </c>
      <c r="F51" s="631" t="s">
        <v>3965</v>
      </c>
      <c r="G51" s="395" t="s">
        <v>3966</v>
      </c>
      <c r="H51" s="41" t="s">
        <v>304</v>
      </c>
      <c r="I51" s="56" t="s">
        <v>792</v>
      </c>
      <c r="J51" s="41" t="s">
        <v>584</v>
      </c>
    </row>
    <row r="52" spans="2:10">
      <c r="B52" s="56" t="s">
        <v>3815</v>
      </c>
      <c r="C52" s="56" t="s">
        <v>3945</v>
      </c>
      <c r="D52" s="631" t="s">
        <v>1987</v>
      </c>
      <c r="E52" s="631" t="s">
        <v>3967</v>
      </c>
      <c r="F52" s="631" t="s">
        <v>3968</v>
      </c>
      <c r="G52" s="395" t="s">
        <v>3969</v>
      </c>
      <c r="H52" s="41" t="s">
        <v>304</v>
      </c>
      <c r="I52" s="56" t="s">
        <v>794</v>
      </c>
      <c r="J52" s="41" t="s">
        <v>588</v>
      </c>
    </row>
    <row r="53" spans="2:10">
      <c r="B53" s="56" t="s">
        <v>3815</v>
      </c>
      <c r="C53" s="56" t="s">
        <v>3945</v>
      </c>
      <c r="D53" s="631" t="s">
        <v>1988</v>
      </c>
      <c r="E53" s="631" t="s">
        <v>3970</v>
      </c>
      <c r="F53" s="631" t="s">
        <v>3971</v>
      </c>
      <c r="G53" s="395" t="s">
        <v>3972</v>
      </c>
      <c r="H53" s="41" t="s">
        <v>304</v>
      </c>
      <c r="I53" s="56" t="s">
        <v>796</v>
      </c>
      <c r="J53" s="41" t="s">
        <v>592</v>
      </c>
    </row>
    <row r="54" spans="2:10">
      <c r="B54" s="56" t="s">
        <v>3815</v>
      </c>
      <c r="C54" s="56" t="s">
        <v>3945</v>
      </c>
      <c r="D54" s="631" t="s">
        <v>1989</v>
      </c>
      <c r="E54" s="631" t="s">
        <v>3973</v>
      </c>
      <c r="F54" s="631" t="s">
        <v>3974</v>
      </c>
      <c r="G54" s="395" t="s">
        <v>3975</v>
      </c>
      <c r="H54" s="41" t="s">
        <v>304</v>
      </c>
      <c r="I54" s="56" t="s">
        <v>798</v>
      </c>
      <c r="J54" s="41" t="s">
        <v>596</v>
      </c>
    </row>
    <row r="55" spans="2:10">
      <c r="B55" s="56" t="s">
        <v>3815</v>
      </c>
      <c r="C55" s="56" t="s">
        <v>3945</v>
      </c>
      <c r="D55" s="631" t="s">
        <v>1990</v>
      </c>
      <c r="E55" s="631" t="s">
        <v>3976</v>
      </c>
      <c r="F55" s="631" t="s">
        <v>3977</v>
      </c>
      <c r="G55" s="395" t="s">
        <v>3978</v>
      </c>
      <c r="H55" s="41" t="s">
        <v>304</v>
      </c>
      <c r="I55" s="56" t="s">
        <v>800</v>
      </c>
      <c r="J55" s="41" t="s">
        <v>600</v>
      </c>
    </row>
    <row r="56" spans="2:10">
      <c r="B56" s="56" t="s">
        <v>3815</v>
      </c>
      <c r="C56" s="56" t="s">
        <v>3945</v>
      </c>
      <c r="D56" s="631" t="s">
        <v>1991</v>
      </c>
      <c r="E56" s="631" t="s">
        <v>3979</v>
      </c>
      <c r="F56" s="631" t="s">
        <v>3980</v>
      </c>
      <c r="G56" s="395" t="s">
        <v>3981</v>
      </c>
      <c r="H56" s="41" t="s">
        <v>304</v>
      </c>
      <c r="I56" s="56" t="s">
        <v>802</v>
      </c>
      <c r="J56" s="41" t="s">
        <v>604</v>
      </c>
    </row>
    <row r="57" spans="2:10">
      <c r="B57" s="56" t="s">
        <v>3815</v>
      </c>
      <c r="C57" s="56" t="s">
        <v>3945</v>
      </c>
      <c r="D57" s="631" t="s">
        <v>1992</v>
      </c>
      <c r="E57" s="631" t="s">
        <v>3982</v>
      </c>
      <c r="F57" s="631" t="s">
        <v>3983</v>
      </c>
      <c r="G57" s="395" t="s">
        <v>3984</v>
      </c>
      <c r="H57" s="41" t="s">
        <v>304</v>
      </c>
      <c r="I57" s="56" t="s">
        <v>804</v>
      </c>
      <c r="J57" s="41" t="s">
        <v>608</v>
      </c>
    </row>
    <row r="58" spans="2:10">
      <c r="B58" s="56" t="s">
        <v>3815</v>
      </c>
      <c r="C58" s="56" t="s">
        <v>3945</v>
      </c>
      <c r="D58" s="631" t="s">
        <v>1993</v>
      </c>
      <c r="E58" s="631" t="s">
        <v>3985</v>
      </c>
      <c r="F58" s="631" t="s">
        <v>3986</v>
      </c>
      <c r="G58" s="395" t="s">
        <v>3987</v>
      </c>
      <c r="H58" s="41" t="s">
        <v>304</v>
      </c>
      <c r="I58" s="56" t="s">
        <v>806</v>
      </c>
      <c r="J58" s="41" t="s">
        <v>612</v>
      </c>
    </row>
    <row r="59" spans="2:10">
      <c r="B59" s="41" t="s">
        <v>3815</v>
      </c>
      <c r="C59" s="56" t="s">
        <v>3945</v>
      </c>
      <c r="D59" s="631" t="s">
        <v>1994</v>
      </c>
      <c r="E59" s="631" t="s">
        <v>3988</v>
      </c>
      <c r="F59" s="631" t="s">
        <v>3989</v>
      </c>
      <c r="G59" s="395" t="s">
        <v>3990</v>
      </c>
      <c r="H59" s="41" t="s">
        <v>304</v>
      </c>
      <c r="I59" s="56" t="s">
        <v>808</v>
      </c>
      <c r="J59" s="41" t="s">
        <v>616</v>
      </c>
    </row>
    <row r="60" spans="2:10" ht="15" thickBot="1">
      <c r="I60" s="71"/>
    </row>
    <row r="61" spans="2:10" ht="30" customHeight="1" thickBot="1">
      <c r="B61" s="873" t="s">
        <v>3991</v>
      </c>
      <c r="C61" s="874"/>
      <c r="D61" s="874"/>
      <c r="E61" s="874"/>
      <c r="F61" s="875"/>
      <c r="G61" s="641"/>
      <c r="H61" s="641"/>
      <c r="I61" s="641"/>
      <c r="J61" s="748"/>
    </row>
    <row r="62" spans="2:10" ht="43.9" thickBot="1">
      <c r="B62" s="642" t="s">
        <v>3792</v>
      </c>
      <c r="C62" s="643" t="s">
        <v>3793</v>
      </c>
      <c r="D62" s="644" t="s">
        <v>3797</v>
      </c>
      <c r="E62" s="644" t="s">
        <v>3798</v>
      </c>
      <c r="F62" s="644" t="s">
        <v>3800</v>
      </c>
      <c r="G62"/>
      <c r="H62"/>
      <c r="I62"/>
    </row>
    <row r="63" spans="2:10">
      <c r="B63" s="56" t="s">
        <v>3815</v>
      </c>
      <c r="C63" s="56" t="s">
        <v>3941</v>
      </c>
      <c r="D63" s="395" t="s">
        <v>3992</v>
      </c>
      <c r="E63" s="41" t="s">
        <v>304</v>
      </c>
      <c r="F63" s="41" t="s">
        <v>558</v>
      </c>
      <c r="G63"/>
      <c r="H63"/>
      <c r="I63"/>
    </row>
    <row r="64" spans="2:10">
      <c r="B64" s="56" t="s">
        <v>3815</v>
      </c>
      <c r="C64" s="56" t="s">
        <v>3945</v>
      </c>
      <c r="D64" s="395" t="s">
        <v>3993</v>
      </c>
      <c r="E64" s="41" t="s">
        <v>304</v>
      </c>
      <c r="F64" s="41" t="s">
        <v>562</v>
      </c>
      <c r="G64"/>
      <c r="H64"/>
      <c r="I64"/>
    </row>
    <row r="65" spans="2:9">
      <c r="B65" s="56" t="s">
        <v>3815</v>
      </c>
      <c r="C65" s="56" t="s">
        <v>3945</v>
      </c>
      <c r="D65" s="395" t="s">
        <v>3994</v>
      </c>
      <c r="E65" s="41" t="s">
        <v>304</v>
      </c>
      <c r="F65" s="41" t="s">
        <v>566</v>
      </c>
      <c r="G65"/>
      <c r="H65"/>
      <c r="I65"/>
    </row>
    <row r="66" spans="2:9">
      <c r="B66" s="56" t="s">
        <v>3815</v>
      </c>
      <c r="C66" s="56" t="s">
        <v>3945</v>
      </c>
      <c r="D66" s="395" t="s">
        <v>3995</v>
      </c>
      <c r="E66" s="41" t="s">
        <v>304</v>
      </c>
      <c r="F66" s="41" t="s">
        <v>570</v>
      </c>
      <c r="G66"/>
      <c r="H66"/>
      <c r="I66"/>
    </row>
    <row r="67" spans="2:9">
      <c r="B67" s="56" t="s">
        <v>3815</v>
      </c>
      <c r="C67" s="56" t="s">
        <v>3945</v>
      </c>
      <c r="D67" s="395" t="s">
        <v>3996</v>
      </c>
      <c r="E67" s="41" t="s">
        <v>304</v>
      </c>
      <c r="F67" s="41" t="s">
        <v>574</v>
      </c>
      <c r="G67"/>
      <c r="H67"/>
      <c r="I67"/>
    </row>
    <row r="68" spans="2:9">
      <c r="B68" s="56" t="s">
        <v>3815</v>
      </c>
      <c r="C68" s="56" t="s">
        <v>3945</v>
      </c>
      <c r="D68" s="395" t="s">
        <v>3997</v>
      </c>
      <c r="E68" s="41" t="s">
        <v>304</v>
      </c>
      <c r="F68" s="41" t="s">
        <v>578</v>
      </c>
      <c r="G68"/>
      <c r="H68"/>
      <c r="I68"/>
    </row>
    <row r="69" spans="2:9">
      <c r="B69" s="56" t="s">
        <v>3815</v>
      </c>
      <c r="C69" s="56" t="s">
        <v>3945</v>
      </c>
      <c r="D69" s="395" t="s">
        <v>3998</v>
      </c>
      <c r="E69" s="41" t="s">
        <v>304</v>
      </c>
      <c r="F69" s="41" t="s">
        <v>582</v>
      </c>
      <c r="G69"/>
      <c r="H69"/>
      <c r="I69"/>
    </row>
    <row r="70" spans="2:9">
      <c r="B70" s="56" t="s">
        <v>3815</v>
      </c>
      <c r="C70" s="56" t="s">
        <v>3945</v>
      </c>
      <c r="D70" s="395" t="s">
        <v>3999</v>
      </c>
      <c r="E70" s="41" t="s">
        <v>304</v>
      </c>
      <c r="F70" s="41" t="s">
        <v>586</v>
      </c>
      <c r="G70"/>
      <c r="H70"/>
      <c r="I70"/>
    </row>
    <row r="71" spans="2:9">
      <c r="B71" s="56" t="s">
        <v>3815</v>
      </c>
      <c r="C71" s="56" t="s">
        <v>3945</v>
      </c>
      <c r="D71" s="395" t="s">
        <v>4000</v>
      </c>
      <c r="E71" s="41" t="s">
        <v>304</v>
      </c>
      <c r="F71" s="41" t="s">
        <v>590</v>
      </c>
      <c r="G71"/>
      <c r="H71"/>
      <c r="I71"/>
    </row>
    <row r="72" spans="2:9">
      <c r="B72" s="56" t="s">
        <v>3815</v>
      </c>
      <c r="C72" s="56" t="s">
        <v>3945</v>
      </c>
      <c r="D72" s="395" t="s">
        <v>4001</v>
      </c>
      <c r="E72" s="41" t="s">
        <v>304</v>
      </c>
      <c r="F72" s="41" t="s">
        <v>594</v>
      </c>
      <c r="G72"/>
      <c r="H72"/>
      <c r="I72"/>
    </row>
    <row r="73" spans="2:9">
      <c r="B73" s="56" t="s">
        <v>3815</v>
      </c>
      <c r="C73" s="56" t="s">
        <v>3945</v>
      </c>
      <c r="D73" s="395" t="s">
        <v>4002</v>
      </c>
      <c r="E73" s="41" t="s">
        <v>304</v>
      </c>
      <c r="F73" s="41" t="s">
        <v>598</v>
      </c>
      <c r="G73"/>
      <c r="H73"/>
      <c r="I73"/>
    </row>
    <row r="74" spans="2:9">
      <c r="B74" s="56" t="s">
        <v>3815</v>
      </c>
      <c r="C74" s="56" t="s">
        <v>3945</v>
      </c>
      <c r="D74" s="395" t="s">
        <v>4003</v>
      </c>
      <c r="E74" s="41" t="s">
        <v>304</v>
      </c>
      <c r="F74" s="41" t="s">
        <v>602</v>
      </c>
      <c r="G74"/>
      <c r="H74"/>
      <c r="I74"/>
    </row>
    <row r="75" spans="2:9">
      <c r="B75" s="56" t="s">
        <v>3815</v>
      </c>
      <c r="C75" s="56" t="s">
        <v>3945</v>
      </c>
      <c r="D75" s="395" t="s">
        <v>4004</v>
      </c>
      <c r="E75" s="41" t="s">
        <v>304</v>
      </c>
      <c r="F75" s="41" t="s">
        <v>606</v>
      </c>
      <c r="G75"/>
      <c r="H75"/>
      <c r="I75"/>
    </row>
    <row r="76" spans="2:9">
      <c r="B76" s="56" t="s">
        <v>3815</v>
      </c>
      <c r="C76" s="56" t="s">
        <v>3945</v>
      </c>
      <c r="D76" s="395" t="s">
        <v>4005</v>
      </c>
      <c r="E76" s="41" t="s">
        <v>304</v>
      </c>
      <c r="F76" s="41" t="s">
        <v>610</v>
      </c>
      <c r="G76"/>
      <c r="H76"/>
      <c r="I76"/>
    </row>
    <row r="77" spans="2:9">
      <c r="B77" s="56" t="s">
        <v>3815</v>
      </c>
      <c r="C77" s="56" t="s">
        <v>3945</v>
      </c>
      <c r="D77" s="395" t="s">
        <v>4006</v>
      </c>
      <c r="E77" s="41" t="s">
        <v>304</v>
      </c>
      <c r="F77" s="41" t="s">
        <v>614</v>
      </c>
      <c r="G77"/>
      <c r="H77"/>
      <c r="I77"/>
    </row>
    <row r="78" spans="2:9">
      <c r="B78" s="56" t="s">
        <v>3815</v>
      </c>
      <c r="C78" s="56" t="s">
        <v>4007</v>
      </c>
      <c r="D78" s="395" t="s">
        <v>4008</v>
      </c>
      <c r="E78" s="41" t="s">
        <v>304</v>
      </c>
      <c r="F78" s="41" t="s">
        <v>618</v>
      </c>
      <c r="G78"/>
      <c r="H78"/>
      <c r="I78"/>
    </row>
    <row r="79" spans="2:9">
      <c r="B79" s="632" t="s">
        <v>3806</v>
      </c>
      <c r="C79" s="632" t="s">
        <v>3806</v>
      </c>
      <c r="D79" s="632" t="s">
        <v>3806</v>
      </c>
      <c r="E79" s="632" t="s">
        <v>3806</v>
      </c>
      <c r="F79" s="632" t="s">
        <v>3806</v>
      </c>
    </row>
    <row r="80" spans="2:9">
      <c r="B80" s="56" t="s">
        <v>3815</v>
      </c>
      <c r="C80" s="56" t="s">
        <v>4007</v>
      </c>
      <c r="D80" s="395" t="s">
        <v>4009</v>
      </c>
      <c r="E80" s="41" t="s">
        <v>299</v>
      </c>
      <c r="F80" s="41" t="s">
        <v>622</v>
      </c>
    </row>
    <row r="81" spans="2:6">
      <c r="B81" s="56" t="s">
        <v>3815</v>
      </c>
      <c r="C81" s="56" t="s">
        <v>4010</v>
      </c>
      <c r="D81" s="395" t="s">
        <v>4011</v>
      </c>
      <c r="E81" s="41" t="s">
        <v>286</v>
      </c>
      <c r="F81" s="41" t="s">
        <v>624</v>
      </c>
    </row>
    <row r="82" spans="2:6">
      <c r="B82" s="56" t="s">
        <v>3815</v>
      </c>
      <c r="C82" s="56" t="s">
        <v>4010</v>
      </c>
      <c r="D82" s="395" t="s">
        <v>4012</v>
      </c>
      <c r="E82" s="41" t="s">
        <v>266</v>
      </c>
      <c r="F82" s="41" t="s">
        <v>626</v>
      </c>
    </row>
    <row r="83" spans="2:6">
      <c r="B83" s="56" t="s">
        <v>3815</v>
      </c>
      <c r="C83" s="56" t="s">
        <v>4010</v>
      </c>
      <c r="D83" s="395" t="s">
        <v>4013</v>
      </c>
      <c r="E83" s="41" t="s">
        <v>261</v>
      </c>
      <c r="F83" s="41" t="s">
        <v>628</v>
      </c>
    </row>
    <row r="84" spans="2:6">
      <c r="B84" s="56" t="s">
        <v>3815</v>
      </c>
      <c r="C84" s="56" t="s">
        <v>4014</v>
      </c>
      <c r="D84" s="395" t="s">
        <v>4015</v>
      </c>
      <c r="E84" s="41" t="s">
        <v>243</v>
      </c>
      <c r="F84" s="41" t="s">
        <v>630</v>
      </c>
    </row>
    <row r="85" spans="2:6">
      <c r="B85" s="56" t="s">
        <v>3815</v>
      </c>
      <c r="C85" s="56" t="s">
        <v>4014</v>
      </c>
      <c r="D85" s="395" t="s">
        <v>4016</v>
      </c>
      <c r="E85" s="41" t="s">
        <v>235</v>
      </c>
      <c r="F85" s="41" t="s">
        <v>632</v>
      </c>
    </row>
    <row r="86" spans="2:6">
      <c r="B86" s="56" t="s">
        <v>3815</v>
      </c>
      <c r="C86" s="56" t="s">
        <v>3816</v>
      </c>
      <c r="D86" s="395" t="s">
        <v>4017</v>
      </c>
      <c r="E86" s="41" t="s">
        <v>228</v>
      </c>
      <c r="F86" s="41" t="s">
        <v>636</v>
      </c>
    </row>
    <row r="87" spans="2:6" ht="28.9">
      <c r="B87" s="645" t="s">
        <v>4018</v>
      </c>
      <c r="C87" s="53" t="s">
        <v>3820</v>
      </c>
      <c r="D87" s="635" t="s">
        <v>4019</v>
      </c>
      <c r="E87" s="40" t="s">
        <v>3393</v>
      </c>
      <c r="F87" s="40" t="s">
        <v>648</v>
      </c>
    </row>
    <row r="88" spans="2:6">
      <c r="B88" s="56" t="s">
        <v>3828</v>
      </c>
      <c r="C88" s="56" t="s">
        <v>3881</v>
      </c>
      <c r="D88" s="395" t="s">
        <v>4020</v>
      </c>
      <c r="E88" s="41" t="s">
        <v>3354</v>
      </c>
      <c r="F88" s="41" t="s">
        <v>774</v>
      </c>
    </row>
    <row r="89" spans="2:6" ht="15" thickBot="1"/>
    <row r="90" spans="2:6" ht="28.9" customHeight="1" thickBot="1">
      <c r="B90" s="873" t="s">
        <v>4021</v>
      </c>
      <c r="C90" s="874"/>
      <c r="D90" s="874"/>
      <c r="E90" s="874"/>
      <c r="F90" s="875"/>
    </row>
    <row r="91" spans="2:6" ht="43.9" thickBot="1">
      <c r="B91" s="642" t="s">
        <v>3792</v>
      </c>
      <c r="C91" s="643" t="s">
        <v>3793</v>
      </c>
      <c r="D91" s="644" t="s">
        <v>3797</v>
      </c>
      <c r="E91" s="644" t="s">
        <v>3798</v>
      </c>
      <c r="F91" s="644" t="s">
        <v>3800</v>
      </c>
    </row>
    <row r="92" spans="2:6">
      <c r="B92" s="56" t="s">
        <v>3815</v>
      </c>
      <c r="C92" s="56" t="s">
        <v>3820</v>
      </c>
      <c r="D92" s="395" t="s">
        <v>4022</v>
      </c>
      <c r="E92" s="40" t="s">
        <v>3393</v>
      </c>
      <c r="F92" s="41" t="s">
        <v>642</v>
      </c>
    </row>
    <row r="93" spans="2:6">
      <c r="B93" s="56" t="s">
        <v>3815</v>
      </c>
      <c r="C93" s="56" t="s">
        <v>3820</v>
      </c>
      <c r="D93" s="395" t="s">
        <v>4023</v>
      </c>
      <c r="E93" s="40" t="s">
        <v>3393</v>
      </c>
      <c r="F93" s="41" t="s">
        <v>646</v>
      </c>
    </row>
    <row r="94" spans="2:6">
      <c r="B94" s="56" t="s">
        <v>3828</v>
      </c>
      <c r="C94" s="56" t="s">
        <v>3829</v>
      </c>
      <c r="D94" s="395" t="s">
        <v>4024</v>
      </c>
      <c r="E94" s="40" t="s">
        <v>178</v>
      </c>
      <c r="F94" s="41" t="s">
        <v>655</v>
      </c>
    </row>
    <row r="95" spans="2:6">
      <c r="B95" s="56" t="s">
        <v>3828</v>
      </c>
      <c r="C95" s="56" t="s">
        <v>3829</v>
      </c>
      <c r="D95" s="395" t="s">
        <v>4025</v>
      </c>
      <c r="E95" s="40" t="s">
        <v>178</v>
      </c>
      <c r="F95" s="41" t="s">
        <v>659</v>
      </c>
    </row>
    <row r="96" spans="2:6">
      <c r="B96" s="56" t="s">
        <v>3828</v>
      </c>
      <c r="C96" s="56" t="s">
        <v>3829</v>
      </c>
      <c r="D96" s="395" t="s">
        <v>4026</v>
      </c>
      <c r="E96" s="40" t="s">
        <v>178</v>
      </c>
      <c r="F96" s="41" t="s">
        <v>663</v>
      </c>
    </row>
    <row r="97" spans="2:6">
      <c r="B97" s="56" t="s">
        <v>3828</v>
      </c>
      <c r="C97" s="56" t="s">
        <v>3829</v>
      </c>
      <c r="D97" s="395" t="s">
        <v>4027</v>
      </c>
      <c r="E97" s="40" t="s">
        <v>178</v>
      </c>
      <c r="F97" s="41" t="s">
        <v>667</v>
      </c>
    </row>
    <row r="98" spans="2:6">
      <c r="B98" s="56" t="s">
        <v>3828</v>
      </c>
      <c r="C98" s="56" t="s">
        <v>3846</v>
      </c>
      <c r="D98" s="395" t="s">
        <v>4028</v>
      </c>
      <c r="E98" s="40" t="s">
        <v>400</v>
      </c>
      <c r="F98" s="41" t="s">
        <v>671</v>
      </c>
    </row>
    <row r="99" spans="2:6">
      <c r="B99" s="56" t="s">
        <v>3828</v>
      </c>
      <c r="C99" s="56" t="s">
        <v>4029</v>
      </c>
      <c r="D99" s="395" t="s">
        <v>4030</v>
      </c>
      <c r="E99" s="40" t="s">
        <v>3358</v>
      </c>
      <c r="F99" s="41" t="s">
        <v>677</v>
      </c>
    </row>
    <row r="100" spans="2:6">
      <c r="B100" s="56" t="s">
        <v>3828</v>
      </c>
      <c r="C100" s="56" t="s">
        <v>3856</v>
      </c>
      <c r="D100" s="395" t="s">
        <v>4031</v>
      </c>
      <c r="E100" s="40" t="s">
        <v>3358</v>
      </c>
      <c r="F100" s="41" t="s">
        <v>681</v>
      </c>
    </row>
    <row r="101" spans="2:6">
      <c r="B101" s="56" t="s">
        <v>3828</v>
      </c>
      <c r="C101" s="56" t="s">
        <v>3856</v>
      </c>
      <c r="D101" s="395" t="s">
        <v>4032</v>
      </c>
      <c r="E101" s="40" t="s">
        <v>3358</v>
      </c>
      <c r="F101" s="41" t="s">
        <v>685</v>
      </c>
    </row>
    <row r="102" spans="2:6">
      <c r="B102" s="56" t="s">
        <v>3828</v>
      </c>
      <c r="C102" s="56" t="s">
        <v>3856</v>
      </c>
      <c r="D102" s="395" t="s">
        <v>4033</v>
      </c>
      <c r="E102" s="40" t="s">
        <v>3358</v>
      </c>
      <c r="F102" s="41" t="s">
        <v>689</v>
      </c>
    </row>
    <row r="103" spans="2:6">
      <c r="B103" s="56" t="s">
        <v>3828</v>
      </c>
      <c r="C103" s="56" t="s">
        <v>3856</v>
      </c>
      <c r="D103" s="395" t="s">
        <v>4034</v>
      </c>
      <c r="E103" s="40" t="s">
        <v>3358</v>
      </c>
      <c r="F103" s="41" t="s">
        <v>693</v>
      </c>
    </row>
    <row r="104" spans="2:6">
      <c r="B104" s="56" t="s">
        <v>3828</v>
      </c>
      <c r="C104" s="56" t="s">
        <v>3881</v>
      </c>
      <c r="D104" s="395" t="s">
        <v>4035</v>
      </c>
      <c r="E104" s="40" t="s">
        <v>3358</v>
      </c>
      <c r="F104" s="41" t="s">
        <v>697</v>
      </c>
    </row>
    <row r="105" spans="2:6">
      <c r="B105" s="56" t="s">
        <v>3828</v>
      </c>
      <c r="C105" s="56" t="s">
        <v>4036</v>
      </c>
      <c r="D105" s="395" t="s">
        <v>4037</v>
      </c>
      <c r="E105" s="40" t="s">
        <v>3358</v>
      </c>
      <c r="F105" s="41" t="s">
        <v>701</v>
      </c>
    </row>
    <row r="106" spans="2:6">
      <c r="B106" s="56" t="s">
        <v>3828</v>
      </c>
      <c r="C106" s="56" t="s">
        <v>4036</v>
      </c>
      <c r="D106" s="395" t="s">
        <v>4038</v>
      </c>
      <c r="E106" s="40" t="s">
        <v>3358</v>
      </c>
      <c r="F106" s="41" t="s">
        <v>705</v>
      </c>
    </row>
    <row r="107" spans="2:6">
      <c r="B107" s="56" t="s">
        <v>3828</v>
      </c>
      <c r="C107" s="56" t="s">
        <v>4036</v>
      </c>
      <c r="D107" s="395" t="s">
        <v>4039</v>
      </c>
      <c r="E107" s="40" t="s">
        <v>3358</v>
      </c>
      <c r="F107" s="41" t="s">
        <v>709</v>
      </c>
    </row>
    <row r="108" spans="2:6">
      <c r="B108" s="56" t="s">
        <v>3828</v>
      </c>
      <c r="C108" s="56" t="s">
        <v>3881</v>
      </c>
      <c r="D108" s="395" t="s">
        <v>4040</v>
      </c>
      <c r="E108" s="40" t="s">
        <v>3349</v>
      </c>
      <c r="F108" s="41" t="s">
        <v>711</v>
      </c>
    </row>
    <row r="109" spans="2:6">
      <c r="B109" s="56" t="s">
        <v>3828</v>
      </c>
      <c r="C109" s="56" t="s">
        <v>3881</v>
      </c>
      <c r="D109" s="395" t="s">
        <v>4041</v>
      </c>
      <c r="E109" s="40" t="s">
        <v>3349</v>
      </c>
      <c r="F109" s="41" t="s">
        <v>715</v>
      </c>
    </row>
    <row r="110" spans="2:6">
      <c r="B110" s="56" t="s">
        <v>3828</v>
      </c>
      <c r="C110" s="56" t="s">
        <v>3881</v>
      </c>
      <c r="D110" s="395" t="s">
        <v>4042</v>
      </c>
      <c r="E110" s="40" t="s">
        <v>3349</v>
      </c>
      <c r="F110" s="41" t="s">
        <v>719</v>
      </c>
    </row>
    <row r="111" spans="2:6">
      <c r="B111" s="56" t="s">
        <v>3828</v>
      </c>
      <c r="C111" s="56" t="s">
        <v>3881</v>
      </c>
      <c r="D111" s="395" t="s">
        <v>4043</v>
      </c>
      <c r="E111" s="40" t="s">
        <v>3349</v>
      </c>
      <c r="F111" s="41" t="s">
        <v>723</v>
      </c>
    </row>
    <row r="112" spans="2:6">
      <c r="B112" s="56" t="s">
        <v>3828</v>
      </c>
      <c r="C112" s="56" t="s">
        <v>3881</v>
      </c>
      <c r="D112" s="395" t="s">
        <v>4044</v>
      </c>
      <c r="E112" s="40" t="s">
        <v>3349</v>
      </c>
      <c r="F112" s="41" t="s">
        <v>727</v>
      </c>
    </row>
    <row r="113" spans="2:17">
      <c r="B113" s="56" t="s">
        <v>3828</v>
      </c>
      <c r="C113" s="56" t="s">
        <v>3881</v>
      </c>
      <c r="D113" s="395" t="s">
        <v>4045</v>
      </c>
      <c r="E113" s="40" t="s">
        <v>3349</v>
      </c>
      <c r="F113" s="41" t="s">
        <v>731</v>
      </c>
    </row>
    <row r="114" spans="2:17">
      <c r="B114" s="56" t="s">
        <v>3828</v>
      </c>
      <c r="C114" s="56" t="s">
        <v>3881</v>
      </c>
      <c r="D114" s="395" t="s">
        <v>4046</v>
      </c>
      <c r="E114" s="40" t="s">
        <v>3349</v>
      </c>
      <c r="F114" s="41" t="s">
        <v>735</v>
      </c>
    </row>
    <row r="115" spans="2:17">
      <c r="B115" s="56" t="s">
        <v>3828</v>
      </c>
      <c r="C115" s="56" t="s">
        <v>3881</v>
      </c>
      <c r="D115" s="395" t="s">
        <v>4047</v>
      </c>
      <c r="E115" s="40" t="s">
        <v>3349</v>
      </c>
      <c r="F115" s="41" t="s">
        <v>739</v>
      </c>
    </row>
    <row r="116" spans="2:17">
      <c r="B116" s="56" t="s">
        <v>3828</v>
      </c>
      <c r="C116" s="56" t="s">
        <v>3881</v>
      </c>
      <c r="D116" s="395" t="s">
        <v>4048</v>
      </c>
      <c r="E116" s="40" t="s">
        <v>3354</v>
      </c>
      <c r="F116" s="41" t="s">
        <v>743</v>
      </c>
    </row>
    <row r="117" spans="2:17">
      <c r="B117" s="56" t="s">
        <v>3828</v>
      </c>
      <c r="C117" s="56" t="s">
        <v>3881</v>
      </c>
      <c r="D117" s="395" t="s">
        <v>4049</v>
      </c>
      <c r="E117" s="40" t="s">
        <v>3354</v>
      </c>
      <c r="F117" s="41" t="s">
        <v>748</v>
      </c>
    </row>
    <row r="118" spans="2:17">
      <c r="B118" s="56" t="s">
        <v>3828</v>
      </c>
      <c r="C118" s="56" t="s">
        <v>3881</v>
      </c>
      <c r="D118" s="395" t="s">
        <v>4050</v>
      </c>
      <c r="E118" s="40" t="s">
        <v>3354</v>
      </c>
      <c r="F118" s="41" t="s">
        <v>752</v>
      </c>
    </row>
    <row r="119" spans="2:17">
      <c r="B119" s="56" t="s">
        <v>3828</v>
      </c>
      <c r="C119" s="56" t="s">
        <v>3881</v>
      </c>
      <c r="D119" s="395" t="s">
        <v>4051</v>
      </c>
      <c r="E119" s="40" t="s">
        <v>3354</v>
      </c>
      <c r="F119" s="41" t="s">
        <v>756</v>
      </c>
    </row>
    <row r="120" spans="2:17">
      <c r="B120" s="56" t="s">
        <v>3828</v>
      </c>
      <c r="C120" s="56" t="s">
        <v>3881</v>
      </c>
      <c r="D120" s="395" t="s">
        <v>4052</v>
      </c>
      <c r="E120" s="40" t="s">
        <v>3354</v>
      </c>
      <c r="F120" s="41" t="s">
        <v>760</v>
      </c>
    </row>
    <row r="121" spans="2:17">
      <c r="B121" s="56" t="s">
        <v>3828</v>
      </c>
      <c r="C121" s="56" t="s">
        <v>3881</v>
      </c>
      <c r="D121" s="395" t="s">
        <v>4053</v>
      </c>
      <c r="E121" s="40" t="s">
        <v>3354</v>
      </c>
      <c r="F121" s="41" t="s">
        <v>764</v>
      </c>
    </row>
    <row r="122" spans="2:17">
      <c r="B122" s="56" t="s">
        <v>3828</v>
      </c>
      <c r="C122" s="56" t="s">
        <v>3881</v>
      </c>
      <c r="D122" s="395" t="s">
        <v>4054</v>
      </c>
      <c r="E122" s="40" t="s">
        <v>3354</v>
      </c>
      <c r="F122" s="41" t="s">
        <v>768</v>
      </c>
    </row>
    <row r="123" spans="2:17" ht="15" thickBot="1"/>
    <row r="124" spans="2:17" ht="15" customHeight="1" thickBot="1">
      <c r="B124" s="873" t="s">
        <v>4055</v>
      </c>
      <c r="C124" s="874"/>
      <c r="D124" s="874"/>
      <c r="E124" s="874"/>
      <c r="F124" s="874"/>
      <c r="G124" s="874"/>
      <c r="H124" s="874"/>
      <c r="I124" s="874"/>
      <c r="J124" s="874"/>
      <c r="K124" s="874"/>
      <c r="L124" s="874"/>
      <c r="M124" s="874"/>
      <c r="N124" s="874"/>
      <c r="O124" s="874"/>
      <c r="P124" s="874"/>
      <c r="Q124" s="875"/>
    </row>
    <row r="125" spans="2:17" ht="29.45" thickBot="1">
      <c r="B125" s="630" t="s">
        <v>4056</v>
      </c>
      <c r="C125" s="630" t="s">
        <v>4057</v>
      </c>
      <c r="D125" s="630" t="s">
        <v>4058</v>
      </c>
      <c r="E125" s="630" t="s">
        <v>4059</v>
      </c>
      <c r="F125" s="630" t="s">
        <v>4060</v>
      </c>
      <c r="G125" s="630" t="s">
        <v>4061</v>
      </c>
      <c r="H125" s="630" t="s">
        <v>4062</v>
      </c>
      <c r="I125" s="630" t="s">
        <v>4063</v>
      </c>
      <c r="J125" s="630" t="s">
        <v>4064</v>
      </c>
      <c r="K125" s="630" t="s">
        <v>4065</v>
      </c>
      <c r="L125" s="630" t="s">
        <v>4066</v>
      </c>
      <c r="M125" s="630" t="s">
        <v>4067</v>
      </c>
      <c r="N125" s="630" t="s">
        <v>4068</v>
      </c>
      <c r="O125" s="630" t="s">
        <v>4069</v>
      </c>
      <c r="P125" s="630" t="s">
        <v>4070</v>
      </c>
      <c r="Q125" s="630" t="s">
        <v>4071</v>
      </c>
    </row>
    <row r="126" spans="2:17">
      <c r="B126" s="645" t="s">
        <v>4072</v>
      </c>
      <c r="C126" s="645" t="s">
        <v>4073</v>
      </c>
      <c r="D126" s="645" t="s">
        <v>3802</v>
      </c>
      <c r="E126" s="645"/>
      <c r="F126" s="645"/>
      <c r="G126" s="645" t="s">
        <v>4074</v>
      </c>
      <c r="H126" s="645" t="s">
        <v>4075</v>
      </c>
      <c r="I126" s="645"/>
      <c r="J126" s="749" t="s">
        <v>1420</v>
      </c>
      <c r="K126" s="750"/>
      <c r="L126" s="749" t="s">
        <v>1630</v>
      </c>
      <c r="M126" s="749" t="s">
        <v>4076</v>
      </c>
      <c r="N126" s="750" t="s">
        <v>4077</v>
      </c>
      <c r="O126" s="750" t="s">
        <v>4078</v>
      </c>
      <c r="P126" s="750" t="s">
        <v>1632</v>
      </c>
      <c r="Q126" s="749"/>
    </row>
    <row r="127" spans="2:17">
      <c r="B127" s="633" t="s">
        <v>4079</v>
      </c>
      <c r="C127" s="633" t="s">
        <v>4080</v>
      </c>
      <c r="D127" s="633" t="s">
        <v>4081</v>
      </c>
      <c r="E127" s="633" t="s">
        <v>304</v>
      </c>
      <c r="F127" s="633" t="s">
        <v>393</v>
      </c>
      <c r="G127" s="633" t="s">
        <v>1173</v>
      </c>
      <c r="H127" s="633" t="s">
        <v>396</v>
      </c>
      <c r="I127" s="633"/>
      <c r="J127" s="751" t="s">
        <v>1577</v>
      </c>
      <c r="K127" s="752" t="s">
        <v>4082</v>
      </c>
      <c r="L127" s="751" t="s">
        <v>1578</v>
      </c>
      <c r="M127" s="751" t="s">
        <v>4083</v>
      </c>
      <c r="N127" s="752" t="s">
        <v>4084</v>
      </c>
      <c r="O127" s="752" t="s">
        <v>4085</v>
      </c>
      <c r="P127" s="752" t="s">
        <v>1582</v>
      </c>
      <c r="Q127" s="751"/>
    </row>
    <row r="128" spans="2:17">
      <c r="B128" s="633" t="s">
        <v>4086</v>
      </c>
      <c r="C128" s="633" t="s">
        <v>4080</v>
      </c>
      <c r="D128" s="633" t="s">
        <v>4081</v>
      </c>
      <c r="E128" s="633" t="s">
        <v>304</v>
      </c>
      <c r="F128" s="633" t="s">
        <v>375</v>
      </c>
      <c r="G128" s="633" t="s">
        <v>1195</v>
      </c>
      <c r="H128" s="633" t="s">
        <v>383</v>
      </c>
      <c r="I128" s="633" t="s">
        <v>378</v>
      </c>
      <c r="J128" s="751" t="s">
        <v>1566</v>
      </c>
      <c r="K128" s="752" t="s">
        <v>4087</v>
      </c>
      <c r="L128" s="751" t="s">
        <v>1567</v>
      </c>
      <c r="M128" s="751" t="s">
        <v>4088</v>
      </c>
      <c r="N128" s="752" t="s">
        <v>4089</v>
      </c>
      <c r="O128" s="752" t="s">
        <v>4090</v>
      </c>
      <c r="P128" s="752" t="s">
        <v>1470</v>
      </c>
      <c r="Q128" s="751" t="s">
        <v>1574</v>
      </c>
    </row>
    <row r="129" spans="2:17">
      <c r="B129" s="633" t="s">
        <v>4091</v>
      </c>
      <c r="C129" s="633" t="s">
        <v>4092</v>
      </c>
      <c r="D129" s="633" t="s">
        <v>4093</v>
      </c>
      <c r="E129" s="633" t="s">
        <v>304</v>
      </c>
      <c r="F129" s="633" t="s">
        <v>368</v>
      </c>
      <c r="G129" s="633" t="s">
        <v>1171</v>
      </c>
      <c r="H129" s="633" t="s">
        <v>373</v>
      </c>
      <c r="I129" s="633"/>
      <c r="J129" s="751" t="s">
        <v>1558</v>
      </c>
      <c r="K129" s="752"/>
      <c r="L129" s="751" t="s">
        <v>1559</v>
      </c>
      <c r="M129" s="751" t="s">
        <v>4094</v>
      </c>
      <c r="N129" s="752" t="s">
        <v>4095</v>
      </c>
      <c r="O129" s="752" t="s">
        <v>4096</v>
      </c>
      <c r="P129" s="752" t="s">
        <v>1563</v>
      </c>
      <c r="Q129" s="751"/>
    </row>
    <row r="130" spans="2:17">
      <c r="B130" s="633" t="s">
        <v>4097</v>
      </c>
      <c r="C130" s="633" t="s">
        <v>4098</v>
      </c>
      <c r="D130" s="633" t="s">
        <v>4093</v>
      </c>
      <c r="E130" s="633" t="s">
        <v>299</v>
      </c>
      <c r="F130" s="633" t="s">
        <v>360</v>
      </c>
      <c r="G130" s="633" t="s">
        <v>1169</v>
      </c>
      <c r="H130" s="633" t="s">
        <v>365</v>
      </c>
      <c r="I130" s="633"/>
      <c r="J130" s="751" t="s">
        <v>1550</v>
      </c>
      <c r="K130" s="752"/>
      <c r="L130" s="751" t="s">
        <v>1551</v>
      </c>
      <c r="M130" s="751" t="s">
        <v>4099</v>
      </c>
      <c r="N130" s="752" t="s">
        <v>4100</v>
      </c>
      <c r="O130" s="752" t="s">
        <v>4101</v>
      </c>
      <c r="P130" s="752" t="s">
        <v>1555</v>
      </c>
      <c r="Q130" s="751"/>
    </row>
    <row r="131" spans="2:17">
      <c r="B131" s="633" t="s">
        <v>4102</v>
      </c>
      <c r="C131" s="633" t="s">
        <v>4103</v>
      </c>
      <c r="D131" s="633" t="s">
        <v>4093</v>
      </c>
      <c r="E131" s="633" t="s">
        <v>299</v>
      </c>
      <c r="F131" s="633" t="s">
        <v>4104</v>
      </c>
      <c r="G131" s="633" t="s">
        <v>1167</v>
      </c>
      <c r="H131" s="633" t="s">
        <v>4105</v>
      </c>
      <c r="I131" s="633"/>
      <c r="J131" s="751" t="s">
        <v>1541</v>
      </c>
      <c r="K131" s="752"/>
      <c r="L131" s="751" t="s">
        <v>1543</v>
      </c>
      <c r="M131" s="751" t="s">
        <v>4106</v>
      </c>
      <c r="N131" s="752" t="s">
        <v>4107</v>
      </c>
      <c r="O131" s="752" t="s">
        <v>4108</v>
      </c>
      <c r="P131" s="752" t="s">
        <v>1547</v>
      </c>
      <c r="Q131" s="751"/>
    </row>
    <row r="132" spans="2:17">
      <c r="B132" s="633" t="s">
        <v>4109</v>
      </c>
      <c r="C132" s="633" t="s">
        <v>4110</v>
      </c>
      <c r="D132" s="633" t="s">
        <v>4093</v>
      </c>
      <c r="E132" s="633" t="s">
        <v>286</v>
      </c>
      <c r="F132" s="633" t="s">
        <v>4111</v>
      </c>
      <c r="G132" s="633" t="s">
        <v>1166</v>
      </c>
      <c r="H132" s="633" t="s">
        <v>337</v>
      </c>
      <c r="I132" s="633"/>
      <c r="J132" s="751" t="s">
        <v>1533</v>
      </c>
      <c r="K132" s="752"/>
      <c r="L132" s="751" t="s">
        <v>1534</v>
      </c>
      <c r="M132" s="751" t="s">
        <v>4112</v>
      </c>
      <c r="N132" s="752" t="s">
        <v>4113</v>
      </c>
      <c r="O132" s="752" t="s">
        <v>4114</v>
      </c>
      <c r="P132" s="752" t="s">
        <v>1538</v>
      </c>
      <c r="Q132" s="751"/>
    </row>
    <row r="133" spans="2:17">
      <c r="B133" s="633" t="s">
        <v>4115</v>
      </c>
      <c r="C133" s="633" t="s">
        <v>4116</v>
      </c>
      <c r="D133" s="633" t="s">
        <v>4093</v>
      </c>
      <c r="E133" s="633" t="s">
        <v>266</v>
      </c>
      <c r="F133" s="633" t="s">
        <v>320</v>
      </c>
      <c r="G133" s="633" t="s">
        <v>1164</v>
      </c>
      <c r="H133" s="633" t="s">
        <v>325</v>
      </c>
      <c r="I133" s="633"/>
      <c r="J133" s="751" t="s">
        <v>1525</v>
      </c>
      <c r="K133" s="752"/>
      <c r="L133" s="751" t="s">
        <v>1526</v>
      </c>
      <c r="M133" s="751" t="s">
        <v>4117</v>
      </c>
      <c r="N133" s="752" t="s">
        <v>4118</v>
      </c>
      <c r="O133" s="752" t="s">
        <v>4119</v>
      </c>
      <c r="P133" s="752" t="s">
        <v>1530</v>
      </c>
      <c r="Q133" s="751"/>
    </row>
    <row r="134" spans="2:17">
      <c r="B134" s="633" t="s">
        <v>4120</v>
      </c>
      <c r="C134" s="633" t="s">
        <v>4121</v>
      </c>
      <c r="D134" s="633" t="s">
        <v>4093</v>
      </c>
      <c r="E134" s="633" t="s">
        <v>261</v>
      </c>
      <c r="F134" s="633" t="s">
        <v>312</v>
      </c>
      <c r="G134" s="633" t="s">
        <v>1162</v>
      </c>
      <c r="H134" s="633" t="s">
        <v>317</v>
      </c>
      <c r="I134" s="633"/>
      <c r="J134" s="751" t="s">
        <v>1519</v>
      </c>
      <c r="K134" s="752"/>
      <c r="L134" s="751" t="s">
        <v>1520</v>
      </c>
      <c r="M134" s="751" t="s">
        <v>4122</v>
      </c>
      <c r="N134" s="752" t="s">
        <v>4123</v>
      </c>
      <c r="O134" s="752" t="s">
        <v>4124</v>
      </c>
      <c r="P134" s="752" t="s">
        <v>1517</v>
      </c>
      <c r="Q134" s="751"/>
    </row>
    <row r="135" spans="2:17">
      <c r="B135" s="633" t="s">
        <v>4125</v>
      </c>
      <c r="C135" s="633" t="s">
        <v>4126</v>
      </c>
      <c r="D135" s="633" t="s">
        <v>4127</v>
      </c>
      <c r="E135" s="633" t="s">
        <v>243</v>
      </c>
      <c r="F135" s="633" t="s">
        <v>4128</v>
      </c>
      <c r="G135" s="633" t="s">
        <v>1194</v>
      </c>
      <c r="H135" s="633" t="s">
        <v>284</v>
      </c>
      <c r="I135" s="633" t="s">
        <v>296</v>
      </c>
      <c r="J135" s="751" t="s">
        <v>4129</v>
      </c>
      <c r="K135" s="752"/>
      <c r="L135" s="751" t="s">
        <v>1510</v>
      </c>
      <c r="M135" s="751" t="s">
        <v>4130</v>
      </c>
      <c r="N135" s="752" t="s">
        <v>4131</v>
      </c>
      <c r="O135" s="752" t="s">
        <v>4132</v>
      </c>
      <c r="P135" s="752" t="s">
        <v>1507</v>
      </c>
      <c r="Q135" s="751" t="s">
        <v>1515</v>
      </c>
    </row>
    <row r="136" spans="2:17">
      <c r="B136" s="633" t="s">
        <v>4133</v>
      </c>
      <c r="C136" s="633"/>
      <c r="D136" s="633"/>
      <c r="E136" s="633"/>
      <c r="F136" s="633"/>
      <c r="G136" s="633"/>
      <c r="H136" s="633"/>
      <c r="I136" s="633"/>
      <c r="J136" s="751"/>
      <c r="K136" s="752"/>
      <c r="L136" s="751"/>
      <c r="M136" s="751"/>
      <c r="N136" s="752"/>
      <c r="O136" s="752"/>
      <c r="P136" s="752"/>
      <c r="Q136" s="751"/>
    </row>
    <row r="137" spans="2:17">
      <c r="B137" s="633" t="s">
        <v>4134</v>
      </c>
      <c r="C137" s="633" t="s">
        <v>4135</v>
      </c>
      <c r="D137" s="633" t="s">
        <v>4127</v>
      </c>
      <c r="E137" s="633" t="s">
        <v>228</v>
      </c>
      <c r="F137" s="633" t="s">
        <v>268</v>
      </c>
      <c r="G137" s="633" t="s">
        <v>4136</v>
      </c>
      <c r="H137" s="633" t="s">
        <v>254</v>
      </c>
      <c r="I137" s="633" t="s">
        <v>274</v>
      </c>
      <c r="J137" s="751" t="s">
        <v>4137</v>
      </c>
      <c r="K137" s="752"/>
      <c r="L137" s="751" t="s">
        <v>1493</v>
      </c>
      <c r="M137" s="751" t="s">
        <v>4138</v>
      </c>
      <c r="N137" s="752" t="s">
        <v>4139</v>
      </c>
      <c r="O137" s="752" t="s">
        <v>4140</v>
      </c>
      <c r="P137" s="752" t="s">
        <v>4141</v>
      </c>
      <c r="Q137" s="751" t="s">
        <v>1498</v>
      </c>
    </row>
    <row r="138" spans="2:17">
      <c r="B138" s="633" t="s">
        <v>4142</v>
      </c>
      <c r="C138" s="633"/>
      <c r="D138" s="633"/>
      <c r="E138" s="633"/>
      <c r="F138" s="633"/>
      <c r="G138" s="633"/>
      <c r="H138" s="633"/>
      <c r="I138" s="633"/>
      <c r="J138" s="751"/>
      <c r="K138" s="752"/>
      <c r="L138" s="751"/>
      <c r="M138" s="751"/>
      <c r="N138" s="752"/>
      <c r="O138" s="752"/>
      <c r="P138" s="752"/>
      <c r="Q138" s="751"/>
    </row>
    <row r="139" spans="2:17">
      <c r="B139" s="633" t="s">
        <v>4143</v>
      </c>
      <c r="C139" s="633" t="s">
        <v>4144</v>
      </c>
      <c r="D139" s="633" t="s">
        <v>4093</v>
      </c>
      <c r="E139" s="633" t="s">
        <v>3393</v>
      </c>
      <c r="F139" s="633" t="s">
        <v>4145</v>
      </c>
      <c r="G139" s="633" t="s">
        <v>241</v>
      </c>
      <c r="H139" s="633" t="s">
        <v>246</v>
      </c>
      <c r="I139" s="633"/>
      <c r="J139" s="751" t="s">
        <v>1476</v>
      </c>
      <c r="K139" s="752"/>
      <c r="L139" s="751" t="s">
        <v>1477</v>
      </c>
      <c r="M139" s="751" t="s">
        <v>4146</v>
      </c>
      <c r="N139" s="752" t="s">
        <v>4147</v>
      </c>
      <c r="O139" s="752" t="s">
        <v>4148</v>
      </c>
      <c r="P139" s="752" t="s">
        <v>1482</v>
      </c>
      <c r="Q139" s="751"/>
    </row>
    <row r="140" spans="2:17">
      <c r="B140" s="633" t="s">
        <v>4149</v>
      </c>
      <c r="C140" s="633" t="s">
        <v>4150</v>
      </c>
      <c r="D140" s="633" t="s">
        <v>4151</v>
      </c>
      <c r="E140" s="633" t="s">
        <v>3393</v>
      </c>
      <c r="F140" s="633" t="s">
        <v>209</v>
      </c>
      <c r="G140" s="633" t="s">
        <v>1191</v>
      </c>
      <c r="H140" s="633" t="s">
        <v>217</v>
      </c>
      <c r="I140" s="633" t="s">
        <v>212</v>
      </c>
      <c r="J140" s="751" t="s">
        <v>1458</v>
      </c>
      <c r="K140" s="752" t="s">
        <v>4152</v>
      </c>
      <c r="L140" s="751" t="s">
        <v>1468</v>
      </c>
      <c r="M140" s="751" t="s">
        <v>4153</v>
      </c>
      <c r="N140" s="752" t="s">
        <v>4154</v>
      </c>
      <c r="O140" s="752" t="s">
        <v>4155</v>
      </c>
      <c r="P140" s="752" t="s">
        <v>1472</v>
      </c>
      <c r="Q140" s="751" t="s">
        <v>1470</v>
      </c>
    </row>
    <row r="141" spans="2:17">
      <c r="B141" s="633" t="s">
        <v>4156</v>
      </c>
      <c r="C141" s="633" t="s">
        <v>4150</v>
      </c>
      <c r="D141" s="633" t="s">
        <v>4151</v>
      </c>
      <c r="E141" s="633" t="s">
        <v>3393</v>
      </c>
      <c r="F141" s="633" t="s">
        <v>190</v>
      </c>
      <c r="G141" s="633" t="s">
        <v>4157</v>
      </c>
      <c r="H141" s="633" t="s">
        <v>4158</v>
      </c>
      <c r="I141" s="633" t="s">
        <v>224</v>
      </c>
      <c r="J141" s="751" t="s">
        <v>1453</v>
      </c>
      <c r="K141" s="752" t="s">
        <v>4159</v>
      </c>
      <c r="L141" s="751" t="s">
        <v>1455</v>
      </c>
      <c r="M141" s="751" t="s">
        <v>4160</v>
      </c>
      <c r="N141" s="752" t="s">
        <v>4161</v>
      </c>
      <c r="O141" s="752" t="s">
        <v>4162</v>
      </c>
      <c r="P141" s="752" t="s">
        <v>1456</v>
      </c>
      <c r="Q141" s="751" t="s">
        <v>1473</v>
      </c>
    </row>
    <row r="142" spans="2:17">
      <c r="B142" s="633" t="s">
        <v>4163</v>
      </c>
      <c r="C142" s="633" t="s">
        <v>4164</v>
      </c>
      <c r="D142" s="633" t="s">
        <v>3820</v>
      </c>
      <c r="E142" s="633" t="s">
        <v>178</v>
      </c>
      <c r="F142" s="633" t="s">
        <v>500</v>
      </c>
      <c r="G142" s="633" t="s">
        <v>1198</v>
      </c>
      <c r="H142" s="633" t="s">
        <v>4165</v>
      </c>
      <c r="I142" s="633" t="s">
        <v>510</v>
      </c>
      <c r="J142" s="751" t="s">
        <v>1436</v>
      </c>
      <c r="K142" s="752" t="s">
        <v>4166</v>
      </c>
      <c r="L142" s="751" t="s">
        <v>1445</v>
      </c>
      <c r="M142" s="751" t="s">
        <v>4167</v>
      </c>
      <c r="N142" s="752" t="s">
        <v>4168</v>
      </c>
      <c r="O142" s="752" t="s">
        <v>4169</v>
      </c>
      <c r="P142" s="752" t="s">
        <v>1449</v>
      </c>
      <c r="Q142" s="751" t="s">
        <v>1451</v>
      </c>
    </row>
    <row r="143" spans="2:17">
      <c r="B143" s="633" t="s">
        <v>4170</v>
      </c>
      <c r="C143" s="633" t="s">
        <v>4171</v>
      </c>
      <c r="D143" s="633" t="s">
        <v>4029</v>
      </c>
      <c r="E143" s="633" t="s">
        <v>400</v>
      </c>
      <c r="F143" s="633" t="s">
        <v>417</v>
      </c>
      <c r="G143" s="633" t="s">
        <v>1174</v>
      </c>
      <c r="H143" s="633" t="s">
        <v>419</v>
      </c>
      <c r="I143" s="633"/>
      <c r="J143" s="751" t="s">
        <v>1656</v>
      </c>
      <c r="K143" s="752"/>
      <c r="L143" s="751" t="s">
        <v>1585</v>
      </c>
      <c r="M143" s="751" t="s">
        <v>4172</v>
      </c>
      <c r="N143" s="752" t="s">
        <v>4173</v>
      </c>
      <c r="O143" s="752" t="s">
        <v>4174</v>
      </c>
      <c r="P143" s="752" t="s">
        <v>1587</v>
      </c>
      <c r="Q143" s="751"/>
    </row>
    <row r="144" spans="2:17">
      <c r="B144" s="633" t="s">
        <v>4175</v>
      </c>
      <c r="C144" s="633" t="s">
        <v>4176</v>
      </c>
      <c r="D144" s="633" t="s">
        <v>4029</v>
      </c>
      <c r="E144" s="633" t="s">
        <v>3358</v>
      </c>
      <c r="F144" s="633" t="s">
        <v>423</v>
      </c>
      <c r="G144" s="633" t="s">
        <v>1175</v>
      </c>
      <c r="H144" s="633" t="s">
        <v>426</v>
      </c>
      <c r="I144" s="633"/>
      <c r="J144" s="751" t="s">
        <v>1588</v>
      </c>
      <c r="K144" s="752"/>
      <c r="L144" s="751" t="s">
        <v>1590</v>
      </c>
      <c r="M144" s="751" t="s">
        <v>4177</v>
      </c>
      <c r="N144" s="752" t="s">
        <v>4178</v>
      </c>
      <c r="O144" s="752" t="s">
        <v>4179</v>
      </c>
      <c r="P144" s="752" t="s">
        <v>1595</v>
      </c>
      <c r="Q144" s="751"/>
    </row>
    <row r="145" spans="2:17">
      <c r="B145" s="633" t="s">
        <v>4180</v>
      </c>
      <c r="C145" s="633" t="s">
        <v>4181</v>
      </c>
      <c r="D145" s="633" t="s">
        <v>4036</v>
      </c>
      <c r="E145" s="633" t="s">
        <v>3358</v>
      </c>
      <c r="F145" s="633" t="s">
        <v>432</v>
      </c>
      <c r="G145" s="633" t="s">
        <v>1176</v>
      </c>
      <c r="H145" s="633" t="s">
        <v>435</v>
      </c>
      <c r="I145" s="633"/>
      <c r="J145" s="751" t="s">
        <v>1597</v>
      </c>
      <c r="K145" s="752"/>
      <c r="L145" s="751" t="s">
        <v>1598</v>
      </c>
      <c r="M145" s="751" t="s">
        <v>4182</v>
      </c>
      <c r="N145" s="752" t="s">
        <v>4183</v>
      </c>
      <c r="O145" s="752" t="s">
        <v>4184</v>
      </c>
      <c r="P145" s="752" t="s">
        <v>1603</v>
      </c>
      <c r="Q145" s="751"/>
    </row>
    <row r="146" spans="2:17">
      <c r="B146" s="633" t="s">
        <v>4185</v>
      </c>
      <c r="C146" s="633" t="s">
        <v>4186</v>
      </c>
      <c r="D146" s="633" t="s">
        <v>4187</v>
      </c>
      <c r="E146" s="633" t="s">
        <v>3354</v>
      </c>
      <c r="F146" s="633" t="s">
        <v>453</v>
      </c>
      <c r="G146" s="633" t="s">
        <v>1197</v>
      </c>
      <c r="H146" s="633" t="s">
        <v>458</v>
      </c>
      <c r="I146" s="633" t="s">
        <v>465</v>
      </c>
      <c r="J146" s="751" t="s">
        <v>1617</v>
      </c>
      <c r="K146" s="752" t="s">
        <v>4188</v>
      </c>
      <c r="L146" s="751" t="s">
        <v>1468</v>
      </c>
      <c r="M146" s="751" t="s">
        <v>4189</v>
      </c>
      <c r="N146" s="752" t="s">
        <v>4190</v>
      </c>
      <c r="O146" s="752" t="s">
        <v>4191</v>
      </c>
      <c r="P146" s="752" t="s">
        <v>1628</v>
      </c>
      <c r="Q146" s="751" t="s">
        <v>1626</v>
      </c>
    </row>
    <row r="147" spans="2:17">
      <c r="B147" s="633" t="s">
        <v>4192</v>
      </c>
      <c r="C147" s="633" t="s">
        <v>4186</v>
      </c>
      <c r="D147" s="633" t="s">
        <v>4187</v>
      </c>
      <c r="E147" s="633" t="s">
        <v>3354</v>
      </c>
      <c r="F147" s="633" t="s">
        <v>441</v>
      </c>
      <c r="G147" s="633" t="s">
        <v>1196</v>
      </c>
      <c r="H147" s="633" t="s">
        <v>446</v>
      </c>
      <c r="I147" s="633" t="s">
        <v>452</v>
      </c>
      <c r="J147" s="751" t="s">
        <v>1604</v>
      </c>
      <c r="K147" s="752" t="s">
        <v>4193</v>
      </c>
      <c r="L147" s="751" t="s">
        <v>1455</v>
      </c>
      <c r="M147" s="751" t="s">
        <v>4194</v>
      </c>
      <c r="N147" s="752" t="s">
        <v>4195</v>
      </c>
      <c r="O147" s="752" t="s">
        <v>4196</v>
      </c>
      <c r="P147" s="752" t="s">
        <v>1607</v>
      </c>
      <c r="Q147" s="751" t="s">
        <v>1610</v>
      </c>
    </row>
    <row r="148" spans="2:17">
      <c r="B148" s="633" t="s">
        <v>4197</v>
      </c>
      <c r="C148" s="633" t="s">
        <v>4198</v>
      </c>
      <c r="D148" s="633" t="s">
        <v>3808</v>
      </c>
      <c r="E148" s="633" t="s">
        <v>3412</v>
      </c>
      <c r="F148" s="633" t="s">
        <v>4199</v>
      </c>
      <c r="G148" s="633" t="s">
        <v>478</v>
      </c>
      <c r="H148" s="633" t="s">
        <v>4200</v>
      </c>
      <c r="I148" s="633"/>
      <c r="J148" s="751" t="s">
        <v>1635</v>
      </c>
      <c r="K148" s="752" t="s">
        <v>4201</v>
      </c>
      <c r="L148" s="751" t="s">
        <v>1638</v>
      </c>
      <c r="M148" s="751" t="s">
        <v>4202</v>
      </c>
      <c r="N148" s="752" t="s">
        <v>4203</v>
      </c>
      <c r="O148" s="752" t="s">
        <v>4204</v>
      </c>
      <c r="P148" s="752" t="s">
        <v>4205</v>
      </c>
      <c r="Q148" s="751"/>
    </row>
    <row r="149" spans="2:17">
      <c r="B149" s="633" t="s">
        <v>4206</v>
      </c>
      <c r="C149" s="633" t="s">
        <v>4207</v>
      </c>
      <c r="D149" s="633" t="s">
        <v>4208</v>
      </c>
      <c r="E149" s="633" t="s">
        <v>1647</v>
      </c>
      <c r="F149" s="633" t="s">
        <v>4209</v>
      </c>
      <c r="G149" s="633" t="s">
        <v>1184</v>
      </c>
      <c r="H149" s="633" t="s">
        <v>529</v>
      </c>
      <c r="I149" s="633"/>
      <c r="J149" s="751" t="s">
        <v>1652</v>
      </c>
      <c r="K149" s="752" t="s">
        <v>4210</v>
      </c>
      <c r="L149" s="751" t="s">
        <v>1659</v>
      </c>
      <c r="M149" s="751" t="s">
        <v>4211</v>
      </c>
      <c r="N149" s="752" t="s">
        <v>4212</v>
      </c>
      <c r="O149" s="752" t="s">
        <v>4213</v>
      </c>
      <c r="P149" s="752" t="s">
        <v>4214</v>
      </c>
      <c r="Q149" s="751"/>
    </row>
  </sheetData>
  <mergeCells count="5">
    <mergeCell ref="B124:Q124"/>
    <mergeCell ref="B3:J3"/>
    <mergeCell ref="B42:J42"/>
    <mergeCell ref="B61:F61"/>
    <mergeCell ref="B90:F90"/>
  </mergeCells>
  <conditionalFormatting sqref="B125:Q125">
    <cfRule type="duplicateValues" dxfId="1" priority="1"/>
  </conditionalFormatting>
  <conditionalFormatting sqref="L14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6743"/>
  </sheetPr>
  <dimension ref="B1:BH542"/>
  <sheetViews>
    <sheetView zoomScale="85" zoomScaleNormal="85" workbookViewId="0">
      <selection activeCell="B5" sqref="B5"/>
    </sheetView>
  </sheetViews>
  <sheetFormatPr defaultColWidth="11.42578125" defaultRowHeight="13.15"/>
  <cols>
    <col min="1" max="1" width="2.7109375" style="344" customWidth="1"/>
    <col min="2" max="2" width="7.28515625" style="344" customWidth="1"/>
    <col min="3" max="3" width="9.7109375" style="344" customWidth="1"/>
    <col min="4" max="4" width="9" style="344" bestFit="1" customWidth="1"/>
    <col min="5" max="6" width="12.28515625" style="344" customWidth="1"/>
    <col min="7" max="7" width="16.7109375" style="348" bestFit="1" customWidth="1"/>
    <col min="8" max="8" width="26.28515625" style="349" bestFit="1" customWidth="1"/>
    <col min="9" max="9" width="20.28515625" style="344" bestFit="1" customWidth="1"/>
    <col min="10" max="10" width="25.7109375" style="344" bestFit="1" customWidth="1"/>
    <col min="11" max="11" width="21.5703125" style="344" bestFit="1" customWidth="1"/>
    <col min="12" max="12" width="21.28515625" style="344" bestFit="1" customWidth="1"/>
    <col min="13" max="13" width="23.28515625" style="348" bestFit="1" customWidth="1"/>
    <col min="14" max="14" width="26.5703125" style="344" bestFit="1" customWidth="1"/>
    <col min="15" max="15" width="34.28515625" style="344" bestFit="1" customWidth="1"/>
    <col min="16" max="16" width="12.28515625" style="348" bestFit="1" customWidth="1"/>
    <col min="17" max="17" width="5.42578125" style="344" customWidth="1"/>
    <col min="18" max="18" width="27.28515625" style="344" hidden="1" customWidth="1"/>
    <col min="19" max="19" width="23" style="344" hidden="1" customWidth="1"/>
    <col min="20" max="21" width="6.7109375" style="344" hidden="1" customWidth="1"/>
    <col min="22" max="23" width="4.28515625" style="344" hidden="1" customWidth="1"/>
    <col min="24" max="25" width="6.7109375" style="344" hidden="1" customWidth="1"/>
    <col min="26" max="26" width="3.28515625" style="344" hidden="1" customWidth="1"/>
    <col min="27" max="27" width="12.28515625" style="344" hidden="1" customWidth="1"/>
    <col min="28" max="30" width="3.28515625" style="344" hidden="1" customWidth="1"/>
    <col min="31" max="31" width="4.42578125" style="344" hidden="1" customWidth="1"/>
    <col min="32" max="32" width="4.5703125" style="344" hidden="1" customWidth="1"/>
    <col min="33" max="33" width="11.28515625" style="344" hidden="1" customWidth="1"/>
    <col min="34" max="34" width="12.28515625" style="348" bestFit="1" customWidth="1"/>
    <col min="35" max="35" width="11.28515625" style="344" bestFit="1" customWidth="1"/>
    <col min="36" max="36" width="10.7109375" style="344" customWidth="1"/>
    <col min="37" max="37" width="22.28515625" style="344" customWidth="1"/>
    <col min="38" max="38" width="15.7109375" style="344" customWidth="1"/>
    <col min="39" max="39" width="14.28515625" style="344" customWidth="1"/>
    <col min="40" max="40" width="9.42578125" style="344" bestFit="1" customWidth="1"/>
    <col min="41" max="41" width="10" style="344" customWidth="1"/>
    <col min="42" max="42" width="12.7109375" style="344" bestFit="1" customWidth="1"/>
    <col min="43" max="44" width="9.7109375" style="344" customWidth="1"/>
    <col min="45" max="45" width="12.7109375" style="344" bestFit="1" customWidth="1"/>
    <col min="46" max="46" width="9.7109375" style="344" customWidth="1"/>
    <col min="47" max="47" width="9.28515625" style="344" customWidth="1"/>
    <col min="48" max="48" width="12.7109375" style="344" bestFit="1" customWidth="1"/>
    <col min="49" max="49" width="3.5703125" style="344" customWidth="1"/>
    <col min="50" max="50" width="9" style="344" bestFit="1" customWidth="1"/>
    <col min="51" max="51" width="16.28515625" style="344" customWidth="1"/>
    <col min="52" max="52" width="8" style="344" customWidth="1"/>
    <col min="53" max="53" width="12.7109375" style="344" customWidth="1"/>
    <col min="54" max="54" width="10.42578125" style="344" customWidth="1"/>
    <col min="55" max="55" width="11.42578125" style="344"/>
    <col min="56" max="56" width="12.28515625" style="344" customWidth="1"/>
    <col min="57" max="16384" width="11.42578125" style="344"/>
  </cols>
  <sheetData>
    <row r="1" spans="2:60" ht="13.9" thickBot="1">
      <c r="B1" s="987"/>
      <c r="C1" s="987"/>
      <c r="D1" s="987"/>
      <c r="E1" s="987"/>
      <c r="F1" s="987"/>
      <c r="G1" s="909"/>
      <c r="H1" s="1201"/>
      <c r="I1" s="987"/>
      <c r="J1" s="987"/>
      <c r="K1" s="987"/>
      <c r="L1" s="987"/>
      <c r="M1" s="909"/>
      <c r="N1" s="987"/>
      <c r="O1" s="987"/>
      <c r="P1" s="909"/>
      <c r="Q1" s="987"/>
      <c r="R1" s="987"/>
      <c r="S1" s="987"/>
      <c r="T1" s="987"/>
      <c r="U1" s="987"/>
      <c r="V1" s="987"/>
      <c r="W1" s="987"/>
      <c r="X1" s="987"/>
      <c r="Y1" s="987"/>
      <c r="Z1" s="987"/>
      <c r="AA1" s="987"/>
      <c r="AB1" s="987"/>
      <c r="AC1" s="987"/>
      <c r="AD1" s="987"/>
      <c r="AE1" s="987"/>
      <c r="AF1" s="987"/>
      <c r="AG1" s="987"/>
      <c r="AH1" s="909"/>
      <c r="AI1" s="909"/>
      <c r="AJ1" s="909"/>
      <c r="AK1" s="909"/>
      <c r="AL1" s="909"/>
      <c r="AM1" s="909"/>
      <c r="AN1" s="987"/>
      <c r="AO1" s="987"/>
      <c r="AP1" s="987"/>
      <c r="AQ1" s="987"/>
      <c r="AR1" s="987"/>
      <c r="AS1" s="987"/>
      <c r="AT1" s="987"/>
      <c r="AU1" s="987"/>
      <c r="AV1" s="987"/>
      <c r="AW1" s="987"/>
      <c r="AX1" s="909"/>
      <c r="AY1" s="909"/>
      <c r="AZ1" s="909"/>
      <c r="BA1" s="909"/>
      <c r="BB1" s="909"/>
      <c r="BC1" s="844" t="s">
        <v>5</v>
      </c>
      <c r="BD1" s="845"/>
      <c r="BE1" s="845"/>
      <c r="BF1" s="845"/>
      <c r="BG1" s="845"/>
      <c r="BH1" s="846"/>
    </row>
    <row r="2" spans="2:60" ht="14.65" customHeight="1" thickBot="1">
      <c r="B2" s="987"/>
      <c r="C2" s="987"/>
      <c r="D2" s="987"/>
      <c r="E2" s="987"/>
      <c r="F2" s="987"/>
      <c r="G2" s="909"/>
      <c r="H2" s="1201"/>
      <c r="I2" s="987"/>
      <c r="J2" s="987"/>
      <c r="K2" s="987"/>
      <c r="L2" s="987"/>
      <c r="M2" s="909"/>
      <c r="N2" s="987"/>
      <c r="O2" s="987"/>
      <c r="P2" s="909"/>
      <c r="Q2" s="987"/>
      <c r="R2" s="987"/>
      <c r="S2" s="987"/>
      <c r="T2" s="987"/>
      <c r="U2" s="987"/>
      <c r="V2" s="987"/>
      <c r="W2" s="987"/>
      <c r="X2" s="987"/>
      <c r="Y2" s="987"/>
      <c r="Z2" s="987"/>
      <c r="AA2" s="987"/>
      <c r="AB2" s="987"/>
      <c r="AC2" s="987"/>
      <c r="AD2" s="987"/>
      <c r="AE2" s="987"/>
      <c r="AF2" s="987"/>
      <c r="AG2" s="987"/>
      <c r="AH2" s="909"/>
      <c r="AI2" s="909"/>
      <c r="AJ2" s="841" t="s">
        <v>4215</v>
      </c>
      <c r="AK2" s="842"/>
      <c r="AL2" s="842"/>
      <c r="AM2" s="843"/>
      <c r="AN2" s="830" t="s">
        <v>3468</v>
      </c>
      <c r="AO2" s="831"/>
      <c r="AP2" s="832"/>
      <c r="AQ2" s="830" t="s">
        <v>3469</v>
      </c>
      <c r="AR2" s="831"/>
      <c r="AS2" s="832"/>
      <c r="AT2" s="830" t="s">
        <v>3470</v>
      </c>
      <c r="AU2" s="831"/>
      <c r="AV2" s="832"/>
      <c r="AW2" s="987"/>
      <c r="AX2" s="847" t="s">
        <v>15</v>
      </c>
      <c r="AY2" s="848"/>
      <c r="AZ2" s="848"/>
      <c r="BA2" s="848"/>
      <c r="BB2" s="849"/>
      <c r="BC2" s="844" t="s">
        <v>16</v>
      </c>
      <c r="BD2" s="846"/>
      <c r="BE2" s="844" t="s">
        <v>17</v>
      </c>
      <c r="BF2" s="846"/>
      <c r="BG2" s="844" t="s">
        <v>18</v>
      </c>
      <c r="BH2" s="846"/>
    </row>
    <row r="3" spans="2:60" ht="13.9" thickBot="1">
      <c r="B3" s="876" t="s">
        <v>1342</v>
      </c>
      <c r="C3" s="877"/>
      <c r="D3" s="877"/>
      <c r="E3" s="877"/>
      <c r="F3" s="877"/>
      <c r="G3" s="877"/>
      <c r="H3" s="877"/>
      <c r="I3" s="877"/>
      <c r="J3" s="877"/>
      <c r="K3" s="877"/>
      <c r="L3" s="877"/>
      <c r="M3" s="877"/>
      <c r="N3" s="877"/>
      <c r="O3" s="877"/>
      <c r="P3" s="878"/>
      <c r="Q3" s="987"/>
      <c r="R3" s="987"/>
      <c r="S3" s="839" t="s">
        <v>1343</v>
      </c>
      <c r="T3" s="840"/>
      <c r="U3" s="987"/>
      <c r="V3" s="987"/>
      <c r="W3" s="987"/>
      <c r="X3" s="987"/>
      <c r="Y3" s="987"/>
      <c r="Z3" s="987"/>
      <c r="AA3" s="987"/>
      <c r="AB3" s="987"/>
      <c r="AC3" s="987"/>
      <c r="AD3" s="987"/>
      <c r="AE3" s="987"/>
      <c r="AF3" s="987"/>
      <c r="AG3" s="987"/>
      <c r="AH3" s="351">
        <f>ROUND(+SUBTOTAL(9,AH$5:AH$541),2)</f>
        <v>537</v>
      </c>
      <c r="AI3" s="351">
        <f>SUBTOTAL(9,AI5:AI72)</f>
        <v>0</v>
      </c>
      <c r="AJ3" s="352">
        <v>0.35</v>
      </c>
      <c r="AK3" s="353">
        <v>0.5</v>
      </c>
      <c r="AL3" s="354">
        <v>0.1</v>
      </c>
      <c r="AM3" s="355">
        <v>0.05</v>
      </c>
      <c r="AN3" s="339">
        <f>SUBTOTAL(9,AN5:AN541)</f>
        <v>0</v>
      </c>
      <c r="AO3" s="340">
        <f>AN3/AH3</f>
        <v>0</v>
      </c>
      <c r="AP3" s="338">
        <f>SUBTOTAL(9,AP5:AP541)</f>
        <v>0</v>
      </c>
      <c r="AQ3" s="339">
        <f>SUBTOTAL(9,AQ5:AQ541)</f>
        <v>0</v>
      </c>
      <c r="AR3" s="356">
        <f>AQ3/AH3</f>
        <v>0</v>
      </c>
      <c r="AS3" s="338">
        <f>SUBTOTAL(9,AS5:AS541)</f>
        <v>0</v>
      </c>
      <c r="AT3" s="390">
        <f>SUBTOTAL(9,AT5:AT541)</f>
        <v>0</v>
      </c>
      <c r="AU3" s="356">
        <f>AT3/AH3</f>
        <v>0</v>
      </c>
      <c r="AV3" s="338">
        <f>SUBTOTAL(9,AV5:AV541)</f>
        <v>0</v>
      </c>
      <c r="AW3" s="987"/>
      <c r="AX3" s="383">
        <v>0.35</v>
      </c>
      <c r="AY3" s="387">
        <v>0.45</v>
      </c>
      <c r="AZ3" s="384">
        <v>0.05</v>
      </c>
      <c r="BA3" s="384">
        <v>0.05</v>
      </c>
      <c r="BB3" s="384">
        <v>0.1</v>
      </c>
      <c r="BC3" s="385">
        <f>SUBTOTAL(9,BC5:BC541)</f>
        <v>0</v>
      </c>
      <c r="BD3" s="385">
        <f>+SUBTOTAL(9,BD5:BD541)</f>
        <v>0</v>
      </c>
      <c r="BE3" s="391">
        <f>BF3/AH3</f>
        <v>0</v>
      </c>
      <c r="BF3" s="385">
        <f>SUBTOTAL(9,BF5:BF541)</f>
        <v>0</v>
      </c>
      <c r="BG3" s="386">
        <f>IFERROR(BH3/AH3,0)</f>
        <v>0</v>
      </c>
      <c r="BH3" s="385">
        <f>+SUBTOTAL(9,BH5:BH541)</f>
        <v>0</v>
      </c>
    </row>
    <row r="4" spans="2:60" ht="39.6" customHeight="1" thickBot="1">
      <c r="B4" s="363" t="s">
        <v>1344</v>
      </c>
      <c r="C4" s="363" t="s">
        <v>1344</v>
      </c>
      <c r="D4" s="364" t="s">
        <v>1222</v>
      </c>
      <c r="E4" s="363" t="s">
        <v>1223</v>
      </c>
      <c r="F4" s="363" t="s">
        <v>29</v>
      </c>
      <c r="G4" s="363" t="s">
        <v>1224</v>
      </c>
      <c r="H4" s="365" t="s">
        <v>1225</v>
      </c>
      <c r="I4" s="363" t="s">
        <v>1226</v>
      </c>
      <c r="J4" s="363" t="s">
        <v>35</v>
      </c>
      <c r="K4" s="366" t="s">
        <v>1227</v>
      </c>
      <c r="L4" s="366" t="s">
        <v>1228</v>
      </c>
      <c r="M4" s="363" t="s">
        <v>1229</v>
      </c>
      <c r="N4" s="363" t="s">
        <v>1230</v>
      </c>
      <c r="O4" s="363" t="s">
        <v>25</v>
      </c>
      <c r="P4" s="363" t="s">
        <v>26</v>
      </c>
      <c r="Q4" s="987"/>
      <c r="R4" s="1342" t="s">
        <v>1239</v>
      </c>
      <c r="S4" s="1342" t="s">
        <v>1240</v>
      </c>
      <c r="T4" s="987"/>
      <c r="U4" s="987"/>
      <c r="V4" s="987"/>
      <c r="W4" s="987"/>
      <c r="X4" s="987"/>
      <c r="Y4" s="987"/>
      <c r="Z4" s="987"/>
      <c r="AA4" s="987"/>
      <c r="AB4" s="987"/>
      <c r="AC4" s="987"/>
      <c r="AD4" s="987"/>
      <c r="AE4" s="987"/>
      <c r="AF4" s="987"/>
      <c r="AG4" s="987"/>
      <c r="AH4" s="66" t="s">
        <v>55</v>
      </c>
      <c r="AI4" s="66" t="s">
        <v>4216</v>
      </c>
      <c r="AJ4" s="357" t="s">
        <v>49</v>
      </c>
      <c r="AK4" s="359" t="s">
        <v>3473</v>
      </c>
      <c r="AL4" s="388" t="s">
        <v>4217</v>
      </c>
      <c r="AM4" s="360" t="s">
        <v>3475</v>
      </c>
      <c r="AN4" s="357" t="s">
        <v>56</v>
      </c>
      <c r="AO4" s="358" t="s">
        <v>3472</v>
      </c>
      <c r="AP4" s="360" t="s">
        <v>3493</v>
      </c>
      <c r="AQ4" s="357" t="s">
        <v>56</v>
      </c>
      <c r="AR4" s="358" t="s">
        <v>3472</v>
      </c>
      <c r="AS4" s="360" t="s">
        <v>3493</v>
      </c>
      <c r="AT4" s="357" t="s">
        <v>56</v>
      </c>
      <c r="AU4" s="358" t="s">
        <v>3472</v>
      </c>
      <c r="AV4" s="360" t="s">
        <v>3493</v>
      </c>
      <c r="AW4" s="987"/>
      <c r="AX4" s="78" t="s">
        <v>49</v>
      </c>
      <c r="AY4" s="78" t="s">
        <v>3473</v>
      </c>
      <c r="AZ4" s="66" t="s">
        <v>3474</v>
      </c>
      <c r="BA4" s="379" t="s">
        <v>3475</v>
      </c>
      <c r="BB4" s="379" t="s">
        <v>60</v>
      </c>
      <c r="BC4" s="357" t="s">
        <v>61</v>
      </c>
      <c r="BD4" s="360" t="s">
        <v>55</v>
      </c>
      <c r="BE4" s="357" t="s">
        <v>61</v>
      </c>
      <c r="BF4" s="360" t="s">
        <v>55</v>
      </c>
      <c r="BG4" s="357" t="s">
        <v>61</v>
      </c>
      <c r="BH4" s="360" t="s">
        <v>55</v>
      </c>
    </row>
    <row r="5" spans="2:60">
      <c r="B5" s="959">
        <v>1</v>
      </c>
      <c r="C5" s="959"/>
      <c r="D5" s="946" t="s">
        <v>153</v>
      </c>
      <c r="E5" s="946" t="s">
        <v>1345</v>
      </c>
      <c r="F5" s="959">
        <v>901</v>
      </c>
      <c r="G5" s="959" t="s">
        <v>1346</v>
      </c>
      <c r="H5" s="1217" t="s">
        <v>1347</v>
      </c>
      <c r="I5" s="1220"/>
      <c r="J5" s="1220" t="s">
        <v>1348</v>
      </c>
      <c r="K5" s="1220"/>
      <c r="L5" s="1220"/>
      <c r="M5" s="959" t="s">
        <v>1349</v>
      </c>
      <c r="N5" s="1220" t="s">
        <v>152</v>
      </c>
      <c r="O5" s="1220" t="s">
        <v>151</v>
      </c>
      <c r="P5" s="959">
        <v>2</v>
      </c>
      <c r="Q5" s="987"/>
      <c r="R5" s="1342" t="s">
        <v>1246</v>
      </c>
      <c r="S5" s="1220" t="s">
        <v>1350</v>
      </c>
      <c r="T5" s="1220" t="s">
        <v>1351</v>
      </c>
      <c r="U5" s="1220" t="s">
        <v>165</v>
      </c>
      <c r="V5" s="1220" t="s">
        <v>131</v>
      </c>
      <c r="W5" s="1220" t="s">
        <v>307</v>
      </c>
      <c r="X5" s="1220" t="s">
        <v>1352</v>
      </c>
      <c r="Y5" s="1220" t="s">
        <v>195</v>
      </c>
      <c r="Z5" s="1220" t="s">
        <v>1353</v>
      </c>
      <c r="AA5" s="1220" t="s">
        <v>103</v>
      </c>
      <c r="AB5" s="1220" t="s">
        <v>1354</v>
      </c>
      <c r="AC5" s="1220" t="s">
        <v>206</v>
      </c>
      <c r="AD5" s="1220" t="s">
        <v>153</v>
      </c>
      <c r="AE5" s="1220" t="s">
        <v>1355</v>
      </c>
      <c r="AF5" s="1220" t="s">
        <v>1356</v>
      </c>
      <c r="AG5" s="1220" t="s">
        <v>989</v>
      </c>
      <c r="AH5" s="1343">
        <v>1</v>
      </c>
      <c r="AI5" s="1344"/>
      <c r="AJ5" s="1345"/>
      <c r="AK5" s="1251"/>
      <c r="AL5" s="1251"/>
      <c r="AM5" s="1301"/>
      <c r="AN5" s="1345">
        <v>0</v>
      </c>
      <c r="AO5" s="1251">
        <v>0</v>
      </c>
      <c r="AP5" s="1301">
        <v>0</v>
      </c>
      <c r="AQ5" s="1345">
        <f>AT5-AN5</f>
        <v>0</v>
      </c>
      <c r="AR5" s="1346">
        <f>AU5-AO5</f>
        <v>0</v>
      </c>
      <c r="AS5" s="1301">
        <f>AQ5*AI5</f>
        <v>0</v>
      </c>
      <c r="AT5" s="1345">
        <f>SUMPRODUCT(AJ5:AM5,$AJ$3:$AM$3)</f>
        <v>0</v>
      </c>
      <c r="AU5" s="1346">
        <f>AT5/AH5</f>
        <v>0</v>
      </c>
      <c r="AV5" s="1301">
        <f>AT5*AI5</f>
        <v>0</v>
      </c>
      <c r="AW5" s="987"/>
      <c r="AX5" s="1209"/>
      <c r="AY5" s="1210"/>
      <c r="AZ5" s="1210"/>
      <c r="BA5" s="1211"/>
      <c r="BB5" s="1216"/>
      <c r="BC5" s="1209">
        <v>0</v>
      </c>
      <c r="BD5" s="1216">
        <v>0</v>
      </c>
      <c r="BE5" s="1347">
        <f>BF5/AH5</f>
        <v>0</v>
      </c>
      <c r="BF5" s="1216">
        <f>BH5-BD5</f>
        <v>0</v>
      </c>
      <c r="BG5" s="1348">
        <f>BH5/AH5</f>
        <v>0</v>
      </c>
      <c r="BH5" s="1216">
        <f>SUMPRODUCT(AX5:BB5,$AX$3:$BB$3)</f>
        <v>0</v>
      </c>
    </row>
    <row r="6" spans="2:60">
      <c r="B6" s="959">
        <v>2</v>
      </c>
      <c r="C6" s="959"/>
      <c r="D6" s="946" t="s">
        <v>1351</v>
      </c>
      <c r="E6" s="946" t="s">
        <v>1232</v>
      </c>
      <c r="F6" s="959">
        <v>911</v>
      </c>
      <c r="G6" s="959" t="s">
        <v>1357</v>
      </c>
      <c r="H6" s="1217" t="s">
        <v>1234</v>
      </c>
      <c r="I6" s="1220"/>
      <c r="J6" s="1220" t="s">
        <v>1348</v>
      </c>
      <c r="K6" s="1220"/>
      <c r="L6" s="1220"/>
      <c r="M6" s="959" t="s">
        <v>1349</v>
      </c>
      <c r="N6" s="1220" t="s">
        <v>152</v>
      </c>
      <c r="O6" s="1220" t="s">
        <v>151</v>
      </c>
      <c r="P6" s="959">
        <v>2</v>
      </c>
      <c r="Q6" s="987"/>
      <c r="R6" s="906" t="s">
        <v>1358</v>
      </c>
      <c r="S6" s="946"/>
      <c r="T6" s="946"/>
      <c r="U6" s="946"/>
      <c r="V6" s="946"/>
      <c r="W6" s="946"/>
      <c r="X6" s="946">
        <v>6</v>
      </c>
      <c r="Y6" s="946"/>
      <c r="Z6" s="946"/>
      <c r="AA6" s="946"/>
      <c r="AB6" s="946"/>
      <c r="AC6" s="946"/>
      <c r="AD6" s="946"/>
      <c r="AE6" s="946"/>
      <c r="AF6" s="946"/>
      <c r="AG6" s="946">
        <v>6</v>
      </c>
      <c r="AH6" s="962">
        <v>1</v>
      </c>
      <c r="AI6" s="1235"/>
      <c r="AJ6" s="1061"/>
      <c r="AK6" s="1220"/>
      <c r="AL6" s="1220"/>
      <c r="AM6" s="1225"/>
      <c r="AN6" s="1061">
        <v>0</v>
      </c>
      <c r="AO6" s="1220">
        <v>0</v>
      </c>
      <c r="AP6" s="1225">
        <v>0</v>
      </c>
      <c r="AQ6" s="1061">
        <f>AT6-AN6</f>
        <v>0</v>
      </c>
      <c r="AR6" s="1349">
        <f>AU6-AO6</f>
        <v>0</v>
      </c>
      <c r="AS6" s="1225">
        <f>AQ6*AI6</f>
        <v>0</v>
      </c>
      <c r="AT6" s="1345">
        <f t="shared" ref="AT6:AT69" si="0">SUMPRODUCT(AJ6:AM6,$AJ$3:$AM$3)</f>
        <v>0</v>
      </c>
      <c r="AU6" s="1346">
        <f>AT6/AH6</f>
        <v>0</v>
      </c>
      <c r="AV6" s="1301">
        <f t="shared" ref="AV6:AV69" si="1">AT6*AI6</f>
        <v>0</v>
      </c>
      <c r="AW6" s="987"/>
      <c r="AX6" s="1061"/>
      <c r="AY6" s="1220"/>
      <c r="AZ6" s="1220"/>
      <c r="BA6" s="1221"/>
      <c r="BB6" s="1225"/>
      <c r="BC6" s="1061">
        <v>0</v>
      </c>
      <c r="BD6" s="1225">
        <v>0</v>
      </c>
      <c r="BE6" s="1350">
        <f t="shared" ref="BE6:BE69" si="2">BF6/AH6</f>
        <v>0</v>
      </c>
      <c r="BF6" s="1225">
        <f>BH6-BD6</f>
        <v>0</v>
      </c>
      <c r="BG6" s="1351">
        <f>BH6/AH6</f>
        <v>0</v>
      </c>
      <c r="BH6" s="1225">
        <f>SUMPRODUCT(AX6:BB6,$AX$3:$BB$3)</f>
        <v>0</v>
      </c>
    </row>
    <row r="7" spans="2:60">
      <c r="B7" s="959">
        <v>3</v>
      </c>
      <c r="C7" s="959"/>
      <c r="D7" s="946" t="s">
        <v>1351</v>
      </c>
      <c r="E7" s="946" t="s">
        <v>1232</v>
      </c>
      <c r="F7" s="959">
        <v>912</v>
      </c>
      <c r="G7" s="959" t="s">
        <v>1359</v>
      </c>
      <c r="H7" s="1217" t="s">
        <v>1234</v>
      </c>
      <c r="I7" s="1220"/>
      <c r="J7" s="1220" t="s">
        <v>1348</v>
      </c>
      <c r="K7" s="1220"/>
      <c r="L7" s="1220"/>
      <c r="M7" s="959" t="s">
        <v>1349</v>
      </c>
      <c r="N7" s="1220" t="s">
        <v>152</v>
      </c>
      <c r="O7" s="1220" t="s">
        <v>151</v>
      </c>
      <c r="P7" s="959">
        <v>2</v>
      </c>
      <c r="Q7" s="987"/>
      <c r="R7" s="906" t="s">
        <v>1360</v>
      </c>
      <c r="S7" s="946"/>
      <c r="T7" s="946"/>
      <c r="U7" s="946"/>
      <c r="V7" s="946"/>
      <c r="W7" s="946"/>
      <c r="X7" s="946"/>
      <c r="Y7" s="946"/>
      <c r="Z7" s="946">
        <v>2</v>
      </c>
      <c r="AA7" s="946"/>
      <c r="AB7" s="946"/>
      <c r="AC7" s="946">
        <v>2</v>
      </c>
      <c r="AD7" s="946"/>
      <c r="AE7" s="946"/>
      <c r="AF7" s="946"/>
      <c r="AG7" s="946">
        <v>4</v>
      </c>
      <c r="AH7" s="962">
        <v>1</v>
      </c>
      <c r="AI7" s="1235"/>
      <c r="AJ7" s="1061"/>
      <c r="AK7" s="1220"/>
      <c r="AL7" s="1220"/>
      <c r="AM7" s="1225"/>
      <c r="AN7" s="1061">
        <v>0</v>
      </c>
      <c r="AO7" s="1220">
        <v>0</v>
      </c>
      <c r="AP7" s="1225">
        <v>0</v>
      </c>
      <c r="AQ7" s="1061">
        <f t="shared" ref="AQ7:AQ70" si="3">AT7-AN7</f>
        <v>0</v>
      </c>
      <c r="AR7" s="1349">
        <f t="shared" ref="AR7:AR70" si="4">AU7-AO7</f>
        <v>0</v>
      </c>
      <c r="AS7" s="1225">
        <f t="shared" ref="AS7:AS70" si="5">AQ7*AI7</f>
        <v>0</v>
      </c>
      <c r="AT7" s="1345">
        <f t="shared" si="0"/>
        <v>0</v>
      </c>
      <c r="AU7" s="1346">
        <f t="shared" ref="AU7:AU70" si="6">AT7/AH7</f>
        <v>0</v>
      </c>
      <c r="AV7" s="1301">
        <f t="shared" si="1"/>
        <v>0</v>
      </c>
      <c r="AW7" s="987"/>
      <c r="AX7" s="1061"/>
      <c r="AY7" s="1220"/>
      <c r="AZ7" s="1220"/>
      <c r="BA7" s="1221"/>
      <c r="BB7" s="1225"/>
      <c r="BC7" s="1061">
        <v>0</v>
      </c>
      <c r="BD7" s="1225">
        <v>0</v>
      </c>
      <c r="BE7" s="1350">
        <f t="shared" si="2"/>
        <v>0</v>
      </c>
      <c r="BF7" s="1225">
        <f t="shared" ref="BF7:BF70" si="7">BH7-BD7</f>
        <v>0</v>
      </c>
      <c r="BG7" s="1351">
        <f t="shared" ref="BG7:BG70" si="8">BH7/AH7</f>
        <v>0</v>
      </c>
      <c r="BH7" s="1225">
        <f t="shared" ref="BH7:BH70" si="9">SUMPRODUCT(AX7:BB7,$AX$3:$BB$3)</f>
        <v>0</v>
      </c>
    </row>
    <row r="8" spans="2:60">
      <c r="B8" s="959">
        <v>4</v>
      </c>
      <c r="C8" s="959"/>
      <c r="D8" s="946" t="s">
        <v>1350</v>
      </c>
      <c r="E8" s="946" t="s">
        <v>1232</v>
      </c>
      <c r="F8" s="959">
        <v>909</v>
      </c>
      <c r="G8" s="959" t="s">
        <v>1361</v>
      </c>
      <c r="H8" s="1217" t="s">
        <v>1234</v>
      </c>
      <c r="I8" s="1220"/>
      <c r="J8" s="1220" t="s">
        <v>1348</v>
      </c>
      <c r="K8" s="1220"/>
      <c r="L8" s="1220"/>
      <c r="M8" s="959" t="s">
        <v>1349</v>
      </c>
      <c r="N8" s="1220" t="s">
        <v>158</v>
      </c>
      <c r="O8" s="1220" t="s">
        <v>151</v>
      </c>
      <c r="P8" s="959">
        <v>2</v>
      </c>
      <c r="Q8" s="987"/>
      <c r="R8" s="906" t="s">
        <v>1234</v>
      </c>
      <c r="S8" s="946">
        <v>111</v>
      </c>
      <c r="T8" s="946">
        <v>114</v>
      </c>
      <c r="U8" s="946"/>
      <c r="V8" s="946"/>
      <c r="W8" s="946">
        <v>2</v>
      </c>
      <c r="X8" s="946"/>
      <c r="Y8" s="946"/>
      <c r="Z8" s="946"/>
      <c r="AA8" s="946"/>
      <c r="AB8" s="946"/>
      <c r="AC8" s="946"/>
      <c r="AD8" s="946">
        <v>3</v>
      </c>
      <c r="AE8" s="946"/>
      <c r="AF8" s="946"/>
      <c r="AG8" s="946">
        <v>230</v>
      </c>
      <c r="AH8" s="962">
        <v>1</v>
      </c>
      <c r="AI8" s="1235"/>
      <c r="AJ8" s="1061"/>
      <c r="AK8" s="1220"/>
      <c r="AL8" s="1220"/>
      <c r="AM8" s="1225"/>
      <c r="AN8" s="1061">
        <v>0</v>
      </c>
      <c r="AO8" s="1220">
        <v>0</v>
      </c>
      <c r="AP8" s="1225">
        <v>0</v>
      </c>
      <c r="AQ8" s="1061">
        <f t="shared" si="3"/>
        <v>0</v>
      </c>
      <c r="AR8" s="1349">
        <f t="shared" si="4"/>
        <v>0</v>
      </c>
      <c r="AS8" s="1225">
        <f t="shared" si="5"/>
        <v>0</v>
      </c>
      <c r="AT8" s="1345">
        <f t="shared" si="0"/>
        <v>0</v>
      </c>
      <c r="AU8" s="1346">
        <f t="shared" si="6"/>
        <v>0</v>
      </c>
      <c r="AV8" s="1301">
        <f t="shared" si="1"/>
        <v>0</v>
      </c>
      <c r="AW8" s="987"/>
      <c r="AX8" s="1061"/>
      <c r="AY8" s="1220"/>
      <c r="AZ8" s="1220"/>
      <c r="BA8" s="1221"/>
      <c r="BB8" s="1225"/>
      <c r="BC8" s="1061">
        <v>0</v>
      </c>
      <c r="BD8" s="1225">
        <v>0</v>
      </c>
      <c r="BE8" s="1350">
        <f t="shared" si="2"/>
        <v>0</v>
      </c>
      <c r="BF8" s="1225">
        <f t="shared" si="7"/>
        <v>0</v>
      </c>
      <c r="BG8" s="1351">
        <f t="shared" si="8"/>
        <v>0</v>
      </c>
      <c r="BH8" s="1225">
        <f t="shared" si="9"/>
        <v>0</v>
      </c>
    </row>
    <row r="9" spans="2:60">
      <c r="B9" s="959">
        <v>5</v>
      </c>
      <c r="C9" s="959"/>
      <c r="D9" s="946" t="s">
        <v>307</v>
      </c>
      <c r="E9" s="946" t="s">
        <v>1232</v>
      </c>
      <c r="F9" s="959">
        <v>910</v>
      </c>
      <c r="G9" s="959" t="s">
        <v>1362</v>
      </c>
      <c r="H9" s="1217" t="s">
        <v>1234</v>
      </c>
      <c r="I9" s="1220"/>
      <c r="J9" s="1220" t="s">
        <v>1348</v>
      </c>
      <c r="K9" s="1220"/>
      <c r="L9" s="1220"/>
      <c r="M9" s="959" t="s">
        <v>1349</v>
      </c>
      <c r="N9" s="1220" t="s">
        <v>158</v>
      </c>
      <c r="O9" s="1220" t="s">
        <v>151</v>
      </c>
      <c r="P9" s="959">
        <v>2</v>
      </c>
      <c r="Q9" s="987"/>
      <c r="R9" s="906" t="s">
        <v>1347</v>
      </c>
      <c r="S9" s="946"/>
      <c r="T9" s="946"/>
      <c r="U9" s="946">
        <v>5</v>
      </c>
      <c r="V9" s="946"/>
      <c r="W9" s="946">
        <v>1</v>
      </c>
      <c r="X9" s="946"/>
      <c r="Y9" s="946">
        <v>3</v>
      </c>
      <c r="Z9" s="946"/>
      <c r="AA9" s="946"/>
      <c r="AB9" s="946"/>
      <c r="AC9" s="946">
        <v>3</v>
      </c>
      <c r="AD9" s="946">
        <v>1</v>
      </c>
      <c r="AE9" s="946"/>
      <c r="AF9" s="946"/>
      <c r="AG9" s="946">
        <v>13</v>
      </c>
      <c r="AH9" s="962">
        <v>1</v>
      </c>
      <c r="AI9" s="1235"/>
      <c r="AJ9" s="1061"/>
      <c r="AK9" s="1220"/>
      <c r="AL9" s="1220"/>
      <c r="AM9" s="1225"/>
      <c r="AN9" s="1061">
        <v>0</v>
      </c>
      <c r="AO9" s="1220">
        <v>0</v>
      </c>
      <c r="AP9" s="1225">
        <v>0</v>
      </c>
      <c r="AQ9" s="1061">
        <f t="shared" si="3"/>
        <v>0</v>
      </c>
      <c r="AR9" s="1349">
        <f t="shared" si="4"/>
        <v>0</v>
      </c>
      <c r="AS9" s="1225">
        <f t="shared" si="5"/>
        <v>0</v>
      </c>
      <c r="AT9" s="1345">
        <f t="shared" si="0"/>
        <v>0</v>
      </c>
      <c r="AU9" s="1346">
        <f t="shared" si="6"/>
        <v>0</v>
      </c>
      <c r="AV9" s="1301">
        <f t="shared" si="1"/>
        <v>0</v>
      </c>
      <c r="AW9" s="987"/>
      <c r="AX9" s="1061"/>
      <c r="AY9" s="1220"/>
      <c r="AZ9" s="1220"/>
      <c r="BA9" s="1221"/>
      <c r="BB9" s="1225"/>
      <c r="BC9" s="1061">
        <v>0</v>
      </c>
      <c r="BD9" s="1225">
        <v>0</v>
      </c>
      <c r="BE9" s="1350">
        <f t="shared" si="2"/>
        <v>0</v>
      </c>
      <c r="BF9" s="1225">
        <f t="shared" si="7"/>
        <v>0</v>
      </c>
      <c r="BG9" s="1351">
        <f t="shared" si="8"/>
        <v>0</v>
      </c>
      <c r="BH9" s="1225">
        <f t="shared" si="9"/>
        <v>0</v>
      </c>
    </row>
    <row r="10" spans="2:60">
      <c r="B10" s="959">
        <v>6</v>
      </c>
      <c r="C10" s="959"/>
      <c r="D10" s="946" t="s">
        <v>153</v>
      </c>
      <c r="E10" s="946" t="s">
        <v>1261</v>
      </c>
      <c r="F10" s="959">
        <v>908</v>
      </c>
      <c r="G10" s="959" t="s">
        <v>1363</v>
      </c>
      <c r="H10" s="1217" t="s">
        <v>1364</v>
      </c>
      <c r="I10" s="1220"/>
      <c r="J10" s="1220" t="s">
        <v>1348</v>
      </c>
      <c r="K10" s="1220"/>
      <c r="L10" s="1220"/>
      <c r="M10" s="959" t="s">
        <v>1349</v>
      </c>
      <c r="N10" s="1220" t="s">
        <v>158</v>
      </c>
      <c r="O10" s="1220" t="s">
        <v>151</v>
      </c>
      <c r="P10" s="959">
        <v>2</v>
      </c>
      <c r="Q10" s="987"/>
      <c r="R10" s="906" t="s">
        <v>1365</v>
      </c>
      <c r="S10" s="946"/>
      <c r="T10" s="946"/>
      <c r="U10" s="946"/>
      <c r="V10" s="946"/>
      <c r="W10" s="946"/>
      <c r="X10" s="946"/>
      <c r="Y10" s="946"/>
      <c r="Z10" s="946"/>
      <c r="AA10" s="946"/>
      <c r="AB10" s="946"/>
      <c r="AC10" s="946">
        <v>1</v>
      </c>
      <c r="AD10" s="946"/>
      <c r="AE10" s="946"/>
      <c r="AF10" s="946"/>
      <c r="AG10" s="946">
        <v>1</v>
      </c>
      <c r="AH10" s="962">
        <v>1</v>
      </c>
      <c r="AI10" s="1235"/>
      <c r="AJ10" s="1061"/>
      <c r="AK10" s="1220"/>
      <c r="AL10" s="1220"/>
      <c r="AM10" s="1225"/>
      <c r="AN10" s="1061">
        <v>0</v>
      </c>
      <c r="AO10" s="1220">
        <v>0</v>
      </c>
      <c r="AP10" s="1225">
        <v>0</v>
      </c>
      <c r="AQ10" s="1061">
        <f t="shared" si="3"/>
        <v>0</v>
      </c>
      <c r="AR10" s="1349">
        <f t="shared" si="4"/>
        <v>0</v>
      </c>
      <c r="AS10" s="1225">
        <f t="shared" si="5"/>
        <v>0</v>
      </c>
      <c r="AT10" s="1345">
        <f t="shared" si="0"/>
        <v>0</v>
      </c>
      <c r="AU10" s="1346">
        <f t="shared" si="6"/>
        <v>0</v>
      </c>
      <c r="AV10" s="1301">
        <f t="shared" si="1"/>
        <v>0</v>
      </c>
      <c r="AW10" s="987"/>
      <c r="AX10" s="1061"/>
      <c r="AY10" s="1220"/>
      <c r="AZ10" s="1220"/>
      <c r="BA10" s="1221"/>
      <c r="BB10" s="1225"/>
      <c r="BC10" s="1061">
        <v>0</v>
      </c>
      <c r="BD10" s="1225">
        <v>0</v>
      </c>
      <c r="BE10" s="1350">
        <f t="shared" si="2"/>
        <v>0</v>
      </c>
      <c r="BF10" s="1225">
        <f t="shared" si="7"/>
        <v>0</v>
      </c>
      <c r="BG10" s="1351">
        <f t="shared" si="8"/>
        <v>0</v>
      </c>
      <c r="BH10" s="1225">
        <f t="shared" si="9"/>
        <v>0</v>
      </c>
    </row>
    <row r="11" spans="2:60">
      <c r="B11" s="959">
        <v>7</v>
      </c>
      <c r="C11" s="959"/>
      <c r="D11" s="946" t="s">
        <v>206</v>
      </c>
      <c r="E11" s="946" t="s">
        <v>1366</v>
      </c>
      <c r="F11" s="1352">
        <v>1</v>
      </c>
      <c r="G11" s="959" t="s">
        <v>1367</v>
      </c>
      <c r="H11" s="1217" t="s">
        <v>1365</v>
      </c>
      <c r="I11" s="1220"/>
      <c r="J11" s="1220" t="s">
        <v>1348</v>
      </c>
      <c r="K11" s="1220"/>
      <c r="L11" s="1220"/>
      <c r="M11" s="959" t="s">
        <v>1368</v>
      </c>
      <c r="N11" s="1220" t="s">
        <v>1369</v>
      </c>
      <c r="O11" s="1220" t="s">
        <v>151</v>
      </c>
      <c r="P11" s="959">
        <v>2</v>
      </c>
      <c r="Q11" s="987"/>
      <c r="R11" s="906" t="s">
        <v>1364</v>
      </c>
      <c r="S11" s="946"/>
      <c r="T11" s="946">
        <v>1</v>
      </c>
      <c r="U11" s="946"/>
      <c r="V11" s="946"/>
      <c r="W11" s="946"/>
      <c r="X11" s="946">
        <v>110</v>
      </c>
      <c r="Y11" s="946">
        <v>18</v>
      </c>
      <c r="Z11" s="946"/>
      <c r="AA11" s="946">
        <v>6</v>
      </c>
      <c r="AB11" s="946">
        <v>1</v>
      </c>
      <c r="AC11" s="946"/>
      <c r="AD11" s="946">
        <v>10</v>
      </c>
      <c r="AE11" s="946"/>
      <c r="AF11" s="946"/>
      <c r="AG11" s="946">
        <v>146</v>
      </c>
      <c r="AH11" s="962">
        <v>1</v>
      </c>
      <c r="AI11" s="1235"/>
      <c r="AJ11" s="1061"/>
      <c r="AK11" s="1220"/>
      <c r="AL11" s="1220"/>
      <c r="AM11" s="1225"/>
      <c r="AN11" s="1061">
        <v>0</v>
      </c>
      <c r="AO11" s="1220">
        <v>0</v>
      </c>
      <c r="AP11" s="1225">
        <v>0</v>
      </c>
      <c r="AQ11" s="1061">
        <f t="shared" si="3"/>
        <v>0</v>
      </c>
      <c r="AR11" s="1349">
        <f t="shared" si="4"/>
        <v>0</v>
      </c>
      <c r="AS11" s="1225">
        <f t="shared" si="5"/>
        <v>0</v>
      </c>
      <c r="AT11" s="1345">
        <f t="shared" si="0"/>
        <v>0</v>
      </c>
      <c r="AU11" s="1346">
        <f t="shared" si="6"/>
        <v>0</v>
      </c>
      <c r="AV11" s="1301">
        <f t="shared" si="1"/>
        <v>0</v>
      </c>
      <c r="AW11" s="987"/>
      <c r="AX11" s="1061"/>
      <c r="AY11" s="1220"/>
      <c r="AZ11" s="1220"/>
      <c r="BA11" s="1221"/>
      <c r="BB11" s="1225"/>
      <c r="BC11" s="1061">
        <v>0</v>
      </c>
      <c r="BD11" s="1225">
        <v>0</v>
      </c>
      <c r="BE11" s="1350">
        <f t="shared" si="2"/>
        <v>0</v>
      </c>
      <c r="BF11" s="1225">
        <f t="shared" si="7"/>
        <v>0</v>
      </c>
      <c r="BG11" s="1351">
        <f t="shared" si="8"/>
        <v>0</v>
      </c>
      <c r="BH11" s="1225">
        <f t="shared" si="9"/>
        <v>0</v>
      </c>
    </row>
    <row r="12" spans="2:60">
      <c r="B12" s="959">
        <v>8</v>
      </c>
      <c r="C12" s="959"/>
      <c r="D12" s="946" t="s">
        <v>165</v>
      </c>
      <c r="E12" s="946" t="s">
        <v>1345</v>
      </c>
      <c r="F12" s="959">
        <v>902</v>
      </c>
      <c r="G12" s="959" t="s">
        <v>1370</v>
      </c>
      <c r="H12" s="1217" t="s">
        <v>1347</v>
      </c>
      <c r="I12" s="1220"/>
      <c r="J12" s="1220" t="s">
        <v>1348</v>
      </c>
      <c r="K12" s="1220"/>
      <c r="L12" s="1220"/>
      <c r="M12" s="959" t="s">
        <v>1349</v>
      </c>
      <c r="N12" s="1220" t="s">
        <v>1371</v>
      </c>
      <c r="O12" s="1220" t="s">
        <v>151</v>
      </c>
      <c r="P12" s="959">
        <v>2</v>
      </c>
      <c r="Q12" s="987"/>
      <c r="R12" s="906" t="s">
        <v>1372</v>
      </c>
      <c r="S12" s="946"/>
      <c r="T12" s="946"/>
      <c r="U12" s="946"/>
      <c r="V12" s="946">
        <v>2</v>
      </c>
      <c r="W12" s="946"/>
      <c r="X12" s="946"/>
      <c r="Y12" s="946"/>
      <c r="Z12" s="946"/>
      <c r="AA12" s="946"/>
      <c r="AB12" s="946"/>
      <c r="AC12" s="946">
        <v>51</v>
      </c>
      <c r="AD12" s="946"/>
      <c r="AE12" s="946"/>
      <c r="AF12" s="946"/>
      <c r="AG12" s="946">
        <v>53</v>
      </c>
      <c r="AH12" s="962">
        <v>1</v>
      </c>
      <c r="AI12" s="1235"/>
      <c r="AJ12" s="1061"/>
      <c r="AK12" s="1220"/>
      <c r="AL12" s="1220"/>
      <c r="AM12" s="1225"/>
      <c r="AN12" s="1061">
        <v>0</v>
      </c>
      <c r="AO12" s="1220">
        <v>0</v>
      </c>
      <c r="AP12" s="1225">
        <v>0</v>
      </c>
      <c r="AQ12" s="1061">
        <f t="shared" si="3"/>
        <v>0</v>
      </c>
      <c r="AR12" s="1349">
        <f t="shared" si="4"/>
        <v>0</v>
      </c>
      <c r="AS12" s="1225">
        <f t="shared" si="5"/>
        <v>0</v>
      </c>
      <c r="AT12" s="1345">
        <f t="shared" si="0"/>
        <v>0</v>
      </c>
      <c r="AU12" s="1346">
        <f t="shared" si="6"/>
        <v>0</v>
      </c>
      <c r="AV12" s="1301">
        <f t="shared" si="1"/>
        <v>0</v>
      </c>
      <c r="AW12" s="987"/>
      <c r="AX12" s="1061"/>
      <c r="AY12" s="1220"/>
      <c r="AZ12" s="1220"/>
      <c r="BA12" s="1221"/>
      <c r="BB12" s="1225"/>
      <c r="BC12" s="1061">
        <v>0</v>
      </c>
      <c r="BD12" s="1225">
        <v>0</v>
      </c>
      <c r="BE12" s="1350">
        <f t="shared" si="2"/>
        <v>0</v>
      </c>
      <c r="BF12" s="1225">
        <f t="shared" si="7"/>
        <v>0</v>
      </c>
      <c r="BG12" s="1351">
        <f t="shared" si="8"/>
        <v>0</v>
      </c>
      <c r="BH12" s="1225">
        <f t="shared" si="9"/>
        <v>0</v>
      </c>
    </row>
    <row r="13" spans="2:60">
      <c r="B13" s="959">
        <v>9</v>
      </c>
      <c r="C13" s="959"/>
      <c r="D13" s="946" t="s">
        <v>165</v>
      </c>
      <c r="E13" s="946" t="s">
        <v>1345</v>
      </c>
      <c r="F13" s="959">
        <v>1501</v>
      </c>
      <c r="G13" s="959" t="s">
        <v>1373</v>
      </c>
      <c r="H13" s="1217" t="s">
        <v>1347</v>
      </c>
      <c r="I13" s="1220"/>
      <c r="J13" s="1220" t="s">
        <v>1348</v>
      </c>
      <c r="K13" s="1220"/>
      <c r="L13" s="1220"/>
      <c r="M13" s="959" t="s">
        <v>1349</v>
      </c>
      <c r="N13" s="1220" t="s">
        <v>882</v>
      </c>
      <c r="O13" s="1220" t="s">
        <v>151</v>
      </c>
      <c r="P13" s="959">
        <v>2</v>
      </c>
      <c r="Q13" s="987"/>
      <c r="R13" s="906" t="s">
        <v>1374</v>
      </c>
      <c r="S13" s="946"/>
      <c r="T13" s="946"/>
      <c r="U13" s="946"/>
      <c r="V13" s="946"/>
      <c r="W13" s="946"/>
      <c r="X13" s="946"/>
      <c r="Y13" s="946"/>
      <c r="Z13" s="946"/>
      <c r="AA13" s="946"/>
      <c r="AB13" s="946"/>
      <c r="AC13" s="946"/>
      <c r="AD13" s="946">
        <v>4</v>
      </c>
      <c r="AE13" s="946"/>
      <c r="AF13" s="946"/>
      <c r="AG13" s="946">
        <v>4</v>
      </c>
      <c r="AH13" s="962">
        <v>1</v>
      </c>
      <c r="AI13" s="1235"/>
      <c r="AJ13" s="1061"/>
      <c r="AK13" s="1220"/>
      <c r="AL13" s="1220"/>
      <c r="AM13" s="1225"/>
      <c r="AN13" s="1061">
        <v>0</v>
      </c>
      <c r="AO13" s="1220">
        <v>0</v>
      </c>
      <c r="AP13" s="1225">
        <v>0</v>
      </c>
      <c r="AQ13" s="1061">
        <f t="shared" si="3"/>
        <v>0</v>
      </c>
      <c r="AR13" s="1349">
        <f t="shared" si="4"/>
        <v>0</v>
      </c>
      <c r="AS13" s="1225">
        <f t="shared" si="5"/>
        <v>0</v>
      </c>
      <c r="AT13" s="1345">
        <f t="shared" si="0"/>
        <v>0</v>
      </c>
      <c r="AU13" s="1346">
        <f t="shared" si="6"/>
        <v>0</v>
      </c>
      <c r="AV13" s="1301">
        <f t="shared" si="1"/>
        <v>0</v>
      </c>
      <c r="AW13" s="987"/>
      <c r="AX13" s="1061"/>
      <c r="AY13" s="1220"/>
      <c r="AZ13" s="1220"/>
      <c r="BA13" s="1221"/>
      <c r="BB13" s="1225"/>
      <c r="BC13" s="1061">
        <v>0</v>
      </c>
      <c r="BD13" s="1225">
        <v>0</v>
      </c>
      <c r="BE13" s="1350">
        <f t="shared" si="2"/>
        <v>0</v>
      </c>
      <c r="BF13" s="1225">
        <f t="shared" si="7"/>
        <v>0</v>
      </c>
      <c r="BG13" s="1351">
        <f t="shared" si="8"/>
        <v>0</v>
      </c>
      <c r="BH13" s="1225">
        <f t="shared" si="9"/>
        <v>0</v>
      </c>
    </row>
    <row r="14" spans="2:60">
      <c r="B14" s="959">
        <v>10</v>
      </c>
      <c r="C14" s="959"/>
      <c r="D14" s="946" t="s">
        <v>1351</v>
      </c>
      <c r="E14" s="946" t="s">
        <v>1232</v>
      </c>
      <c r="F14" s="959">
        <v>1501</v>
      </c>
      <c r="G14" s="959" t="s">
        <v>1375</v>
      </c>
      <c r="H14" s="1217" t="s">
        <v>1234</v>
      </c>
      <c r="I14" s="1220"/>
      <c r="J14" s="1220" t="s">
        <v>1348</v>
      </c>
      <c r="K14" s="1220"/>
      <c r="L14" s="1220"/>
      <c r="M14" s="959" t="s">
        <v>1349</v>
      </c>
      <c r="N14" s="1220" t="s">
        <v>882</v>
      </c>
      <c r="O14" s="1220" t="s">
        <v>151</v>
      </c>
      <c r="P14" s="959">
        <v>2</v>
      </c>
      <c r="Q14" s="987"/>
      <c r="R14" s="906" t="s">
        <v>1243</v>
      </c>
      <c r="S14" s="946"/>
      <c r="T14" s="946">
        <v>26</v>
      </c>
      <c r="U14" s="946"/>
      <c r="V14" s="946"/>
      <c r="W14" s="946"/>
      <c r="X14" s="946"/>
      <c r="Y14" s="946"/>
      <c r="Z14" s="946"/>
      <c r="AA14" s="946"/>
      <c r="AB14" s="946"/>
      <c r="AC14" s="946"/>
      <c r="AD14" s="946"/>
      <c r="AE14" s="946"/>
      <c r="AF14" s="946"/>
      <c r="AG14" s="946">
        <v>26</v>
      </c>
      <c r="AH14" s="962">
        <v>1</v>
      </c>
      <c r="AI14" s="1235"/>
      <c r="AJ14" s="1061"/>
      <c r="AK14" s="1220"/>
      <c r="AL14" s="1220"/>
      <c r="AM14" s="1225"/>
      <c r="AN14" s="1061">
        <v>0</v>
      </c>
      <c r="AO14" s="1220">
        <v>0</v>
      </c>
      <c r="AP14" s="1225">
        <v>0</v>
      </c>
      <c r="AQ14" s="1061">
        <f t="shared" si="3"/>
        <v>0</v>
      </c>
      <c r="AR14" s="1349">
        <f t="shared" si="4"/>
        <v>0</v>
      </c>
      <c r="AS14" s="1225">
        <f t="shared" si="5"/>
        <v>0</v>
      </c>
      <c r="AT14" s="1345">
        <f t="shared" si="0"/>
        <v>0</v>
      </c>
      <c r="AU14" s="1346">
        <f t="shared" si="6"/>
        <v>0</v>
      </c>
      <c r="AV14" s="1301">
        <f t="shared" si="1"/>
        <v>0</v>
      </c>
      <c r="AW14" s="987"/>
      <c r="AX14" s="1061"/>
      <c r="AY14" s="1220"/>
      <c r="AZ14" s="1220"/>
      <c r="BA14" s="1221"/>
      <c r="BB14" s="1225"/>
      <c r="BC14" s="1061">
        <v>0</v>
      </c>
      <c r="BD14" s="1225">
        <v>0</v>
      </c>
      <c r="BE14" s="1350">
        <f t="shared" si="2"/>
        <v>0</v>
      </c>
      <c r="BF14" s="1225">
        <f t="shared" si="7"/>
        <v>0</v>
      </c>
      <c r="BG14" s="1351">
        <f t="shared" si="8"/>
        <v>0</v>
      </c>
      <c r="BH14" s="1225">
        <f t="shared" si="9"/>
        <v>0</v>
      </c>
    </row>
    <row r="15" spans="2:60">
      <c r="B15" s="959">
        <v>11</v>
      </c>
      <c r="C15" s="959"/>
      <c r="D15" s="946" t="s">
        <v>1351</v>
      </c>
      <c r="E15" s="946" t="s">
        <v>1232</v>
      </c>
      <c r="F15" s="959">
        <v>1505</v>
      </c>
      <c r="G15" s="959" t="s">
        <v>1376</v>
      </c>
      <c r="H15" s="1217" t="s">
        <v>1234</v>
      </c>
      <c r="I15" s="1220"/>
      <c r="J15" s="1220" t="s">
        <v>1348</v>
      </c>
      <c r="K15" s="1220"/>
      <c r="L15" s="1220"/>
      <c r="M15" s="959" t="s">
        <v>1349</v>
      </c>
      <c r="N15" s="1220" t="s">
        <v>891</v>
      </c>
      <c r="O15" s="1220" t="s">
        <v>151</v>
      </c>
      <c r="P15" s="959">
        <v>2</v>
      </c>
      <c r="Q15" s="987"/>
      <c r="R15" s="906" t="s">
        <v>1377</v>
      </c>
      <c r="S15" s="946"/>
      <c r="T15" s="946"/>
      <c r="U15" s="946"/>
      <c r="V15" s="946"/>
      <c r="W15" s="946"/>
      <c r="X15" s="946"/>
      <c r="Y15" s="946"/>
      <c r="Z15" s="946"/>
      <c r="AA15" s="946"/>
      <c r="AB15" s="946"/>
      <c r="AC15" s="946"/>
      <c r="AD15" s="946"/>
      <c r="AE15" s="946">
        <v>29</v>
      </c>
      <c r="AF15" s="946">
        <v>1</v>
      </c>
      <c r="AG15" s="946">
        <v>30</v>
      </c>
      <c r="AH15" s="962">
        <v>1</v>
      </c>
      <c r="AI15" s="1235"/>
      <c r="AJ15" s="1061"/>
      <c r="AK15" s="1220"/>
      <c r="AL15" s="1220"/>
      <c r="AM15" s="1225"/>
      <c r="AN15" s="1061">
        <v>0</v>
      </c>
      <c r="AO15" s="1220">
        <v>0</v>
      </c>
      <c r="AP15" s="1225">
        <v>0</v>
      </c>
      <c r="AQ15" s="1061">
        <f t="shared" si="3"/>
        <v>0</v>
      </c>
      <c r="AR15" s="1349">
        <f t="shared" si="4"/>
        <v>0</v>
      </c>
      <c r="AS15" s="1225">
        <f t="shared" si="5"/>
        <v>0</v>
      </c>
      <c r="AT15" s="1345">
        <f t="shared" si="0"/>
        <v>0</v>
      </c>
      <c r="AU15" s="1346">
        <f t="shared" si="6"/>
        <v>0</v>
      </c>
      <c r="AV15" s="1301">
        <f t="shared" si="1"/>
        <v>0</v>
      </c>
      <c r="AW15" s="987"/>
      <c r="AX15" s="1061"/>
      <c r="AY15" s="1220"/>
      <c r="AZ15" s="1220"/>
      <c r="BA15" s="1221"/>
      <c r="BB15" s="1225"/>
      <c r="BC15" s="1061">
        <v>0</v>
      </c>
      <c r="BD15" s="1225">
        <v>0</v>
      </c>
      <c r="BE15" s="1350">
        <f t="shared" si="2"/>
        <v>0</v>
      </c>
      <c r="BF15" s="1225">
        <f t="shared" si="7"/>
        <v>0</v>
      </c>
      <c r="BG15" s="1351">
        <f t="shared" si="8"/>
        <v>0</v>
      </c>
      <c r="BH15" s="1225">
        <f t="shared" si="9"/>
        <v>0</v>
      </c>
    </row>
    <row r="16" spans="2:60">
      <c r="B16" s="959">
        <v>12</v>
      </c>
      <c r="C16" s="959"/>
      <c r="D16" s="946" t="s">
        <v>153</v>
      </c>
      <c r="E16" s="946" t="s">
        <v>1257</v>
      </c>
      <c r="F16" s="959">
        <v>1501</v>
      </c>
      <c r="G16" s="959" t="s">
        <v>1378</v>
      </c>
      <c r="H16" s="1217" t="s">
        <v>1374</v>
      </c>
      <c r="I16" s="1220"/>
      <c r="J16" s="1220" t="s">
        <v>1348</v>
      </c>
      <c r="K16" s="1220"/>
      <c r="L16" s="1220"/>
      <c r="M16" s="959" t="s">
        <v>1349</v>
      </c>
      <c r="N16" s="1220" t="s">
        <v>891</v>
      </c>
      <c r="O16" s="1220" t="s">
        <v>151</v>
      </c>
      <c r="P16" s="959">
        <v>2</v>
      </c>
      <c r="Q16" s="987"/>
      <c r="R16" s="906" t="s">
        <v>1379</v>
      </c>
      <c r="S16" s="946"/>
      <c r="T16" s="946"/>
      <c r="U16" s="946"/>
      <c r="V16" s="946"/>
      <c r="W16" s="946"/>
      <c r="X16" s="946"/>
      <c r="Y16" s="946"/>
      <c r="Z16" s="946"/>
      <c r="AA16" s="946"/>
      <c r="AB16" s="946"/>
      <c r="AC16" s="946"/>
      <c r="AD16" s="946"/>
      <c r="AE16" s="946"/>
      <c r="AF16" s="946">
        <v>24</v>
      </c>
      <c r="AG16" s="946">
        <v>24</v>
      </c>
      <c r="AH16" s="962">
        <v>1</v>
      </c>
      <c r="AI16" s="1235"/>
      <c r="AJ16" s="1061"/>
      <c r="AK16" s="1220"/>
      <c r="AL16" s="1220"/>
      <c r="AM16" s="1225"/>
      <c r="AN16" s="1061">
        <v>0</v>
      </c>
      <c r="AO16" s="1220">
        <v>0</v>
      </c>
      <c r="AP16" s="1225">
        <v>0</v>
      </c>
      <c r="AQ16" s="1061">
        <f t="shared" si="3"/>
        <v>0</v>
      </c>
      <c r="AR16" s="1349">
        <f t="shared" si="4"/>
        <v>0</v>
      </c>
      <c r="AS16" s="1225">
        <f t="shared" si="5"/>
        <v>0</v>
      </c>
      <c r="AT16" s="1345">
        <f t="shared" si="0"/>
        <v>0</v>
      </c>
      <c r="AU16" s="1346">
        <f t="shared" si="6"/>
        <v>0</v>
      </c>
      <c r="AV16" s="1301">
        <f t="shared" si="1"/>
        <v>0</v>
      </c>
      <c r="AW16" s="987"/>
      <c r="AX16" s="1061"/>
      <c r="AY16" s="1220"/>
      <c r="AZ16" s="1220"/>
      <c r="BA16" s="1221"/>
      <c r="BB16" s="1225"/>
      <c r="BC16" s="1061">
        <v>0</v>
      </c>
      <c r="BD16" s="1225">
        <v>0</v>
      </c>
      <c r="BE16" s="1350">
        <f t="shared" si="2"/>
        <v>0</v>
      </c>
      <c r="BF16" s="1225">
        <f t="shared" si="7"/>
        <v>0</v>
      </c>
      <c r="BG16" s="1351">
        <f t="shared" si="8"/>
        <v>0</v>
      </c>
      <c r="BH16" s="1225">
        <f t="shared" si="9"/>
        <v>0</v>
      </c>
    </row>
    <row r="17" spans="2:60">
      <c r="B17" s="959">
        <v>13</v>
      </c>
      <c r="C17" s="959"/>
      <c r="D17" s="946" t="s">
        <v>153</v>
      </c>
      <c r="E17" s="946" t="s">
        <v>1261</v>
      </c>
      <c r="F17" s="959">
        <v>1501</v>
      </c>
      <c r="G17" s="959" t="s">
        <v>1380</v>
      </c>
      <c r="H17" s="1217" t="s">
        <v>1364</v>
      </c>
      <c r="I17" s="1220"/>
      <c r="J17" s="1220" t="s">
        <v>1348</v>
      </c>
      <c r="K17" s="1220"/>
      <c r="L17" s="1220"/>
      <c r="M17" s="959" t="s">
        <v>1349</v>
      </c>
      <c r="N17" s="1220" t="s">
        <v>891</v>
      </c>
      <c r="O17" s="1220" t="s">
        <v>151</v>
      </c>
      <c r="P17" s="959">
        <v>2</v>
      </c>
      <c r="Q17" s="987"/>
      <c r="R17" s="1201" t="s">
        <v>989</v>
      </c>
      <c r="S17" s="987">
        <v>111</v>
      </c>
      <c r="T17" s="987">
        <v>141</v>
      </c>
      <c r="U17" s="987">
        <v>5</v>
      </c>
      <c r="V17" s="987">
        <v>2</v>
      </c>
      <c r="W17" s="987">
        <v>3</v>
      </c>
      <c r="X17" s="987">
        <v>116</v>
      </c>
      <c r="Y17" s="987">
        <v>21</v>
      </c>
      <c r="Z17" s="987">
        <v>2</v>
      </c>
      <c r="AA17" s="987">
        <v>6</v>
      </c>
      <c r="AB17" s="987">
        <v>1</v>
      </c>
      <c r="AC17" s="987">
        <v>57</v>
      </c>
      <c r="AD17" s="987">
        <v>18</v>
      </c>
      <c r="AE17" s="987">
        <v>29</v>
      </c>
      <c r="AF17" s="987">
        <v>25</v>
      </c>
      <c r="AG17" s="987">
        <v>537</v>
      </c>
      <c r="AH17" s="962">
        <v>1</v>
      </c>
      <c r="AI17" s="1235"/>
      <c r="AJ17" s="1061"/>
      <c r="AK17" s="1220"/>
      <c r="AL17" s="1220"/>
      <c r="AM17" s="1225"/>
      <c r="AN17" s="1061">
        <v>0</v>
      </c>
      <c r="AO17" s="1220">
        <v>0</v>
      </c>
      <c r="AP17" s="1225">
        <v>0</v>
      </c>
      <c r="AQ17" s="1061">
        <f t="shared" si="3"/>
        <v>0</v>
      </c>
      <c r="AR17" s="1349">
        <f t="shared" si="4"/>
        <v>0</v>
      </c>
      <c r="AS17" s="1225">
        <f t="shared" si="5"/>
        <v>0</v>
      </c>
      <c r="AT17" s="1345">
        <f t="shared" si="0"/>
        <v>0</v>
      </c>
      <c r="AU17" s="1346">
        <f t="shared" si="6"/>
        <v>0</v>
      </c>
      <c r="AV17" s="1301">
        <f t="shared" si="1"/>
        <v>0</v>
      </c>
      <c r="AW17" s="987"/>
      <c r="AX17" s="1061"/>
      <c r="AY17" s="1220"/>
      <c r="AZ17" s="1220"/>
      <c r="BA17" s="1221"/>
      <c r="BB17" s="1225"/>
      <c r="BC17" s="1061">
        <v>0</v>
      </c>
      <c r="BD17" s="1225">
        <v>0</v>
      </c>
      <c r="BE17" s="1350">
        <f t="shared" si="2"/>
        <v>0</v>
      </c>
      <c r="BF17" s="1225">
        <f t="shared" si="7"/>
        <v>0</v>
      </c>
      <c r="BG17" s="1351">
        <f t="shared" si="8"/>
        <v>0</v>
      </c>
      <c r="BH17" s="1225">
        <f t="shared" si="9"/>
        <v>0</v>
      </c>
    </row>
    <row r="18" spans="2:60">
      <c r="B18" s="959">
        <v>14</v>
      </c>
      <c r="C18" s="959"/>
      <c r="D18" s="946" t="s">
        <v>153</v>
      </c>
      <c r="E18" s="946" t="s">
        <v>1261</v>
      </c>
      <c r="F18" s="959">
        <v>1505</v>
      </c>
      <c r="G18" s="959" t="s">
        <v>1381</v>
      </c>
      <c r="H18" s="1217" t="s">
        <v>1364</v>
      </c>
      <c r="I18" s="1220"/>
      <c r="J18" s="1220" t="s">
        <v>1348</v>
      </c>
      <c r="K18" s="1220"/>
      <c r="L18" s="1220"/>
      <c r="M18" s="959" t="s">
        <v>1349</v>
      </c>
      <c r="N18" s="1220" t="s">
        <v>899</v>
      </c>
      <c r="O18" s="1220" t="s">
        <v>151</v>
      </c>
      <c r="P18" s="959">
        <v>2</v>
      </c>
      <c r="Q18" s="987"/>
      <c r="R18" s="987"/>
      <c r="S18" s="987"/>
      <c r="T18" s="987"/>
      <c r="U18" s="987"/>
      <c r="V18" s="987"/>
      <c r="W18" s="987"/>
      <c r="X18" s="987"/>
      <c r="Y18" s="987"/>
      <c r="Z18" s="987"/>
      <c r="AA18" s="987"/>
      <c r="AB18" s="987"/>
      <c r="AC18" s="987"/>
      <c r="AD18" s="987"/>
      <c r="AE18" s="987"/>
      <c r="AF18" s="987"/>
      <c r="AG18" s="987"/>
      <c r="AH18" s="962">
        <v>1</v>
      </c>
      <c r="AI18" s="1235"/>
      <c r="AJ18" s="1061"/>
      <c r="AK18" s="1220"/>
      <c r="AL18" s="1220"/>
      <c r="AM18" s="1225"/>
      <c r="AN18" s="1061">
        <v>0</v>
      </c>
      <c r="AO18" s="1220">
        <v>0</v>
      </c>
      <c r="AP18" s="1225">
        <v>0</v>
      </c>
      <c r="AQ18" s="1061">
        <f t="shared" si="3"/>
        <v>0</v>
      </c>
      <c r="AR18" s="1349">
        <f t="shared" si="4"/>
        <v>0</v>
      </c>
      <c r="AS18" s="1225">
        <f t="shared" si="5"/>
        <v>0</v>
      </c>
      <c r="AT18" s="1345">
        <f t="shared" si="0"/>
        <v>0</v>
      </c>
      <c r="AU18" s="1346">
        <f t="shared" si="6"/>
        <v>0</v>
      </c>
      <c r="AV18" s="1301">
        <f t="shared" si="1"/>
        <v>0</v>
      </c>
      <c r="AW18" s="987"/>
      <c r="AX18" s="1061"/>
      <c r="AY18" s="1220"/>
      <c r="AZ18" s="1220"/>
      <c r="BA18" s="1221"/>
      <c r="BB18" s="1225"/>
      <c r="BC18" s="1061">
        <v>0</v>
      </c>
      <c r="BD18" s="1225">
        <v>0</v>
      </c>
      <c r="BE18" s="1350">
        <f t="shared" si="2"/>
        <v>0</v>
      </c>
      <c r="BF18" s="1225">
        <f t="shared" si="7"/>
        <v>0</v>
      </c>
      <c r="BG18" s="1351">
        <f t="shared" si="8"/>
        <v>0</v>
      </c>
      <c r="BH18" s="1225">
        <f t="shared" si="9"/>
        <v>0</v>
      </c>
    </row>
    <row r="19" spans="2:60">
      <c r="B19" s="959">
        <v>15</v>
      </c>
      <c r="C19" s="959"/>
      <c r="D19" s="946" t="s">
        <v>1353</v>
      </c>
      <c r="E19" s="946" t="s">
        <v>1382</v>
      </c>
      <c r="F19" s="959">
        <v>1501</v>
      </c>
      <c r="G19" s="959" t="s">
        <v>1383</v>
      </c>
      <c r="H19" s="1217" t="s">
        <v>1360</v>
      </c>
      <c r="I19" s="1220"/>
      <c r="J19" s="1220" t="s">
        <v>1348</v>
      </c>
      <c r="K19" s="1220"/>
      <c r="L19" s="1220"/>
      <c r="M19" s="959" t="s">
        <v>1349</v>
      </c>
      <c r="N19" s="1220" t="s">
        <v>891</v>
      </c>
      <c r="O19" s="1220" t="s">
        <v>151</v>
      </c>
      <c r="P19" s="959">
        <v>2</v>
      </c>
      <c r="Q19" s="987"/>
      <c r="R19" s="987"/>
      <c r="S19" s="987"/>
      <c r="T19" s="987"/>
      <c r="U19" s="987"/>
      <c r="V19" s="987"/>
      <c r="W19" s="987"/>
      <c r="X19" s="987"/>
      <c r="Y19" s="987"/>
      <c r="Z19" s="987"/>
      <c r="AA19" s="987"/>
      <c r="AB19" s="987"/>
      <c r="AC19" s="987"/>
      <c r="AD19" s="987"/>
      <c r="AE19" s="987"/>
      <c r="AF19" s="987"/>
      <c r="AG19" s="987"/>
      <c r="AH19" s="962">
        <v>1</v>
      </c>
      <c r="AI19" s="1235"/>
      <c r="AJ19" s="1061"/>
      <c r="AK19" s="1220"/>
      <c r="AL19" s="1220"/>
      <c r="AM19" s="1225"/>
      <c r="AN19" s="1061">
        <v>0</v>
      </c>
      <c r="AO19" s="1220">
        <v>0</v>
      </c>
      <c r="AP19" s="1225">
        <v>0</v>
      </c>
      <c r="AQ19" s="1061">
        <f t="shared" si="3"/>
        <v>0</v>
      </c>
      <c r="AR19" s="1349">
        <f t="shared" si="4"/>
        <v>0</v>
      </c>
      <c r="AS19" s="1225">
        <f t="shared" si="5"/>
        <v>0</v>
      </c>
      <c r="AT19" s="1345">
        <f t="shared" si="0"/>
        <v>0</v>
      </c>
      <c r="AU19" s="1346">
        <f t="shared" si="6"/>
        <v>0</v>
      </c>
      <c r="AV19" s="1301">
        <f t="shared" si="1"/>
        <v>0</v>
      </c>
      <c r="AW19" s="987"/>
      <c r="AX19" s="1061"/>
      <c r="AY19" s="1220"/>
      <c r="AZ19" s="1220"/>
      <c r="BA19" s="1221"/>
      <c r="BB19" s="1225"/>
      <c r="BC19" s="1061">
        <v>0</v>
      </c>
      <c r="BD19" s="1225">
        <v>0</v>
      </c>
      <c r="BE19" s="1350">
        <f t="shared" si="2"/>
        <v>0</v>
      </c>
      <c r="BF19" s="1225">
        <f t="shared" si="7"/>
        <v>0</v>
      </c>
      <c r="BG19" s="1351">
        <f t="shared" si="8"/>
        <v>0</v>
      </c>
      <c r="BH19" s="1225">
        <f t="shared" si="9"/>
        <v>0</v>
      </c>
    </row>
    <row r="20" spans="2:60">
      <c r="B20" s="959">
        <v>16</v>
      </c>
      <c r="C20" s="959"/>
      <c r="D20" s="946" t="s">
        <v>165</v>
      </c>
      <c r="E20" s="946" t="s">
        <v>1345</v>
      </c>
      <c r="F20" s="959">
        <v>1502</v>
      </c>
      <c r="G20" s="959" t="s">
        <v>1384</v>
      </c>
      <c r="H20" s="1217" t="s">
        <v>1347</v>
      </c>
      <c r="I20" s="1220"/>
      <c r="J20" s="1220" t="s">
        <v>1348</v>
      </c>
      <c r="K20" s="1220"/>
      <c r="L20" s="1220"/>
      <c r="M20" s="959" t="s">
        <v>1349</v>
      </c>
      <c r="N20" s="1220" t="s">
        <v>885</v>
      </c>
      <c r="O20" s="1220" t="s">
        <v>151</v>
      </c>
      <c r="P20" s="959">
        <v>2</v>
      </c>
      <c r="Q20" s="987"/>
      <c r="R20" s="987"/>
      <c r="S20" s="987"/>
      <c r="T20" s="987"/>
      <c r="U20" s="987"/>
      <c r="V20" s="987"/>
      <c r="W20" s="987"/>
      <c r="X20" s="987"/>
      <c r="Y20" s="987"/>
      <c r="Z20" s="987"/>
      <c r="AA20" s="987"/>
      <c r="AB20" s="987"/>
      <c r="AC20" s="987"/>
      <c r="AD20" s="987"/>
      <c r="AE20" s="987"/>
      <c r="AF20" s="987"/>
      <c r="AG20" s="987"/>
      <c r="AH20" s="962">
        <v>1</v>
      </c>
      <c r="AI20" s="1235"/>
      <c r="AJ20" s="1061"/>
      <c r="AK20" s="1220"/>
      <c r="AL20" s="1220"/>
      <c r="AM20" s="1225"/>
      <c r="AN20" s="1061">
        <v>0</v>
      </c>
      <c r="AO20" s="1220">
        <v>0</v>
      </c>
      <c r="AP20" s="1225">
        <v>0</v>
      </c>
      <c r="AQ20" s="1061">
        <f t="shared" si="3"/>
        <v>0</v>
      </c>
      <c r="AR20" s="1349">
        <f t="shared" si="4"/>
        <v>0</v>
      </c>
      <c r="AS20" s="1225">
        <f t="shared" si="5"/>
        <v>0</v>
      </c>
      <c r="AT20" s="1345">
        <f t="shared" si="0"/>
        <v>0</v>
      </c>
      <c r="AU20" s="1346">
        <f t="shared" si="6"/>
        <v>0</v>
      </c>
      <c r="AV20" s="1301">
        <f t="shared" si="1"/>
        <v>0</v>
      </c>
      <c r="AW20" s="987"/>
      <c r="AX20" s="1061"/>
      <c r="AY20" s="1220"/>
      <c r="AZ20" s="1220"/>
      <c r="BA20" s="1221"/>
      <c r="BB20" s="1225"/>
      <c r="BC20" s="1061">
        <v>0</v>
      </c>
      <c r="BD20" s="1225">
        <v>0</v>
      </c>
      <c r="BE20" s="1350">
        <f t="shared" si="2"/>
        <v>0</v>
      </c>
      <c r="BF20" s="1225">
        <f t="shared" si="7"/>
        <v>0</v>
      </c>
      <c r="BG20" s="1351">
        <f t="shared" si="8"/>
        <v>0</v>
      </c>
      <c r="BH20" s="1225">
        <f t="shared" si="9"/>
        <v>0</v>
      </c>
    </row>
    <row r="21" spans="2:60">
      <c r="B21" s="959">
        <v>17</v>
      </c>
      <c r="C21" s="959"/>
      <c r="D21" s="946" t="s">
        <v>1351</v>
      </c>
      <c r="E21" s="946" t="s">
        <v>1232</v>
      </c>
      <c r="F21" s="959">
        <v>1502</v>
      </c>
      <c r="G21" s="959" t="s">
        <v>1385</v>
      </c>
      <c r="H21" s="1217" t="s">
        <v>1234</v>
      </c>
      <c r="I21" s="1220"/>
      <c r="J21" s="1220" t="s">
        <v>1348</v>
      </c>
      <c r="K21" s="1220"/>
      <c r="L21" s="1220"/>
      <c r="M21" s="959" t="s">
        <v>1349</v>
      </c>
      <c r="N21" s="1220" t="s">
        <v>885</v>
      </c>
      <c r="O21" s="1220" t="s">
        <v>151</v>
      </c>
      <c r="P21" s="959">
        <v>2</v>
      </c>
      <c r="Q21" s="987"/>
      <c r="R21" s="987"/>
      <c r="S21" s="987"/>
      <c r="T21" s="987"/>
      <c r="U21" s="987"/>
      <c r="V21" s="987"/>
      <c r="W21" s="987"/>
      <c r="X21" s="987"/>
      <c r="Y21" s="987"/>
      <c r="Z21" s="987"/>
      <c r="AA21" s="987"/>
      <c r="AB21" s="987"/>
      <c r="AC21" s="987"/>
      <c r="AD21" s="987"/>
      <c r="AE21" s="987"/>
      <c r="AF21" s="987"/>
      <c r="AG21" s="987"/>
      <c r="AH21" s="962">
        <v>1</v>
      </c>
      <c r="AI21" s="1235"/>
      <c r="AJ21" s="1061"/>
      <c r="AK21" s="1220"/>
      <c r="AL21" s="1220"/>
      <c r="AM21" s="1225"/>
      <c r="AN21" s="1061">
        <v>0</v>
      </c>
      <c r="AO21" s="1220">
        <v>0</v>
      </c>
      <c r="AP21" s="1225">
        <v>0</v>
      </c>
      <c r="AQ21" s="1061">
        <f t="shared" si="3"/>
        <v>0</v>
      </c>
      <c r="AR21" s="1349">
        <f t="shared" si="4"/>
        <v>0</v>
      </c>
      <c r="AS21" s="1225">
        <f t="shared" si="5"/>
        <v>0</v>
      </c>
      <c r="AT21" s="1345">
        <f t="shared" si="0"/>
        <v>0</v>
      </c>
      <c r="AU21" s="1346">
        <f t="shared" si="6"/>
        <v>0</v>
      </c>
      <c r="AV21" s="1301">
        <f t="shared" si="1"/>
        <v>0</v>
      </c>
      <c r="AW21" s="987"/>
      <c r="AX21" s="1061"/>
      <c r="AY21" s="1220"/>
      <c r="AZ21" s="1220"/>
      <c r="BA21" s="1221"/>
      <c r="BB21" s="1225"/>
      <c r="BC21" s="1061">
        <v>0</v>
      </c>
      <c r="BD21" s="1225">
        <v>0</v>
      </c>
      <c r="BE21" s="1350">
        <f t="shared" si="2"/>
        <v>0</v>
      </c>
      <c r="BF21" s="1225">
        <f t="shared" si="7"/>
        <v>0</v>
      </c>
      <c r="BG21" s="1351">
        <f t="shared" si="8"/>
        <v>0</v>
      </c>
      <c r="BH21" s="1225">
        <f t="shared" si="9"/>
        <v>0</v>
      </c>
    </row>
    <row r="22" spans="2:60">
      <c r="B22" s="959">
        <v>18</v>
      </c>
      <c r="C22" s="959"/>
      <c r="D22" s="946" t="s">
        <v>1351</v>
      </c>
      <c r="E22" s="946" t="s">
        <v>1232</v>
      </c>
      <c r="F22" s="959">
        <v>1506</v>
      </c>
      <c r="G22" s="959" t="s">
        <v>1386</v>
      </c>
      <c r="H22" s="1217" t="s">
        <v>1234</v>
      </c>
      <c r="I22" s="1220"/>
      <c r="J22" s="1220" t="s">
        <v>1348</v>
      </c>
      <c r="K22" s="1220"/>
      <c r="L22" s="1220"/>
      <c r="M22" s="959" t="s">
        <v>1349</v>
      </c>
      <c r="N22" s="1220" t="s">
        <v>893</v>
      </c>
      <c r="O22" s="1220" t="s">
        <v>151</v>
      </c>
      <c r="P22" s="959">
        <v>2</v>
      </c>
      <c r="Q22" s="987"/>
      <c r="R22" s="987"/>
      <c r="S22" s="987"/>
      <c r="T22" s="987"/>
      <c r="U22" s="987"/>
      <c r="V22" s="987"/>
      <c r="W22" s="987"/>
      <c r="X22" s="987"/>
      <c r="Y22" s="987"/>
      <c r="Z22" s="987"/>
      <c r="AA22" s="987"/>
      <c r="AB22" s="987"/>
      <c r="AC22" s="987"/>
      <c r="AD22" s="987"/>
      <c r="AE22" s="987"/>
      <c r="AF22" s="987"/>
      <c r="AG22" s="987"/>
      <c r="AH22" s="962">
        <v>1</v>
      </c>
      <c r="AI22" s="1235"/>
      <c r="AJ22" s="1061"/>
      <c r="AK22" s="1220"/>
      <c r="AL22" s="1220"/>
      <c r="AM22" s="1225"/>
      <c r="AN22" s="1061">
        <v>0</v>
      </c>
      <c r="AO22" s="1220">
        <v>0</v>
      </c>
      <c r="AP22" s="1225">
        <v>0</v>
      </c>
      <c r="AQ22" s="1061">
        <f t="shared" si="3"/>
        <v>0</v>
      </c>
      <c r="AR22" s="1349">
        <f t="shared" si="4"/>
        <v>0</v>
      </c>
      <c r="AS22" s="1225">
        <f t="shared" si="5"/>
        <v>0</v>
      </c>
      <c r="AT22" s="1345">
        <f t="shared" si="0"/>
        <v>0</v>
      </c>
      <c r="AU22" s="1346">
        <f t="shared" si="6"/>
        <v>0</v>
      </c>
      <c r="AV22" s="1301">
        <f t="shared" si="1"/>
        <v>0</v>
      </c>
      <c r="AW22" s="987"/>
      <c r="AX22" s="1061"/>
      <c r="AY22" s="1220"/>
      <c r="AZ22" s="1220"/>
      <c r="BA22" s="1221"/>
      <c r="BB22" s="1225"/>
      <c r="BC22" s="1061">
        <v>0</v>
      </c>
      <c r="BD22" s="1225">
        <v>0</v>
      </c>
      <c r="BE22" s="1350">
        <f t="shared" si="2"/>
        <v>0</v>
      </c>
      <c r="BF22" s="1225">
        <f t="shared" si="7"/>
        <v>0</v>
      </c>
      <c r="BG22" s="1351">
        <f t="shared" si="8"/>
        <v>0</v>
      </c>
      <c r="BH22" s="1225">
        <f t="shared" si="9"/>
        <v>0</v>
      </c>
    </row>
    <row r="23" spans="2:60">
      <c r="B23" s="959">
        <v>19</v>
      </c>
      <c r="C23" s="959"/>
      <c r="D23" s="946" t="s">
        <v>153</v>
      </c>
      <c r="E23" s="946" t="s">
        <v>1257</v>
      </c>
      <c r="F23" s="959">
        <v>1502</v>
      </c>
      <c r="G23" s="959" t="s">
        <v>1387</v>
      </c>
      <c r="H23" s="1217" t="s">
        <v>1374</v>
      </c>
      <c r="I23" s="1220"/>
      <c r="J23" s="1220" t="s">
        <v>1348</v>
      </c>
      <c r="K23" s="1220"/>
      <c r="L23" s="1220"/>
      <c r="M23" s="959" t="s">
        <v>1349</v>
      </c>
      <c r="N23" s="1220" t="s">
        <v>893</v>
      </c>
      <c r="O23" s="1220" t="s">
        <v>151</v>
      </c>
      <c r="P23" s="959">
        <v>2</v>
      </c>
      <c r="Q23" s="987"/>
      <c r="R23" s="987"/>
      <c r="S23" s="987"/>
      <c r="T23" s="987"/>
      <c r="U23" s="987"/>
      <c r="V23" s="987"/>
      <c r="W23" s="987"/>
      <c r="X23" s="987"/>
      <c r="Y23" s="987"/>
      <c r="Z23" s="987"/>
      <c r="AA23" s="987"/>
      <c r="AB23" s="987"/>
      <c r="AC23" s="987"/>
      <c r="AD23" s="987"/>
      <c r="AE23" s="987"/>
      <c r="AF23" s="987"/>
      <c r="AG23" s="987"/>
      <c r="AH23" s="962">
        <v>1</v>
      </c>
      <c r="AI23" s="1235"/>
      <c r="AJ23" s="1061"/>
      <c r="AK23" s="1220"/>
      <c r="AL23" s="1220"/>
      <c r="AM23" s="1225"/>
      <c r="AN23" s="1061">
        <v>0</v>
      </c>
      <c r="AO23" s="1220">
        <v>0</v>
      </c>
      <c r="AP23" s="1225">
        <v>0</v>
      </c>
      <c r="AQ23" s="1061">
        <f t="shared" si="3"/>
        <v>0</v>
      </c>
      <c r="AR23" s="1349">
        <f t="shared" si="4"/>
        <v>0</v>
      </c>
      <c r="AS23" s="1225">
        <f t="shared" si="5"/>
        <v>0</v>
      </c>
      <c r="AT23" s="1345">
        <f t="shared" si="0"/>
        <v>0</v>
      </c>
      <c r="AU23" s="1346">
        <f t="shared" si="6"/>
        <v>0</v>
      </c>
      <c r="AV23" s="1301">
        <f t="shared" si="1"/>
        <v>0</v>
      </c>
      <c r="AW23" s="987"/>
      <c r="AX23" s="1061"/>
      <c r="AY23" s="1220"/>
      <c r="AZ23" s="1220"/>
      <c r="BA23" s="1221"/>
      <c r="BB23" s="1225"/>
      <c r="BC23" s="1061">
        <v>0</v>
      </c>
      <c r="BD23" s="1225">
        <v>0</v>
      </c>
      <c r="BE23" s="1350">
        <f t="shared" si="2"/>
        <v>0</v>
      </c>
      <c r="BF23" s="1225">
        <f t="shared" si="7"/>
        <v>0</v>
      </c>
      <c r="BG23" s="1351">
        <f t="shared" si="8"/>
        <v>0</v>
      </c>
      <c r="BH23" s="1225">
        <f t="shared" si="9"/>
        <v>0</v>
      </c>
    </row>
    <row r="24" spans="2:60">
      <c r="B24" s="959">
        <v>20</v>
      </c>
      <c r="C24" s="959"/>
      <c r="D24" s="946" t="s">
        <v>153</v>
      </c>
      <c r="E24" s="946" t="s">
        <v>1261</v>
      </c>
      <c r="F24" s="959">
        <v>1502</v>
      </c>
      <c r="G24" s="959" t="s">
        <v>1388</v>
      </c>
      <c r="H24" s="1217" t="s">
        <v>1364</v>
      </c>
      <c r="I24" s="1220"/>
      <c r="J24" s="1220" t="s">
        <v>1348</v>
      </c>
      <c r="K24" s="1220"/>
      <c r="L24" s="1220"/>
      <c r="M24" s="959" t="s">
        <v>1349</v>
      </c>
      <c r="N24" s="1220" t="s">
        <v>893</v>
      </c>
      <c r="O24" s="1220" t="s">
        <v>151</v>
      </c>
      <c r="P24" s="959">
        <v>2</v>
      </c>
      <c r="Q24" s="987"/>
      <c r="R24" s="987"/>
      <c r="S24" s="987"/>
      <c r="T24" s="987"/>
      <c r="U24" s="987"/>
      <c r="V24" s="987"/>
      <c r="W24" s="987"/>
      <c r="X24" s="987"/>
      <c r="Y24" s="987"/>
      <c r="Z24" s="987"/>
      <c r="AA24" s="987"/>
      <c r="AB24" s="987"/>
      <c r="AC24" s="987"/>
      <c r="AD24" s="987"/>
      <c r="AE24" s="987"/>
      <c r="AF24" s="987"/>
      <c r="AG24" s="987"/>
      <c r="AH24" s="962">
        <v>1</v>
      </c>
      <c r="AI24" s="1235"/>
      <c r="AJ24" s="1061"/>
      <c r="AK24" s="1220"/>
      <c r="AL24" s="1220"/>
      <c r="AM24" s="1225"/>
      <c r="AN24" s="1061">
        <v>0</v>
      </c>
      <c r="AO24" s="1220">
        <v>0</v>
      </c>
      <c r="AP24" s="1225">
        <v>0</v>
      </c>
      <c r="AQ24" s="1061">
        <f t="shared" si="3"/>
        <v>0</v>
      </c>
      <c r="AR24" s="1349">
        <f t="shared" si="4"/>
        <v>0</v>
      </c>
      <c r="AS24" s="1225">
        <f t="shared" si="5"/>
        <v>0</v>
      </c>
      <c r="AT24" s="1345">
        <f t="shared" si="0"/>
        <v>0</v>
      </c>
      <c r="AU24" s="1346">
        <f t="shared" si="6"/>
        <v>0</v>
      </c>
      <c r="AV24" s="1301">
        <f t="shared" si="1"/>
        <v>0</v>
      </c>
      <c r="AW24" s="987"/>
      <c r="AX24" s="1061"/>
      <c r="AY24" s="1220"/>
      <c r="AZ24" s="1220"/>
      <c r="BA24" s="1221"/>
      <c r="BB24" s="1225"/>
      <c r="BC24" s="1061">
        <v>0</v>
      </c>
      <c r="BD24" s="1225">
        <v>0</v>
      </c>
      <c r="BE24" s="1350">
        <f t="shared" si="2"/>
        <v>0</v>
      </c>
      <c r="BF24" s="1225">
        <f t="shared" si="7"/>
        <v>0</v>
      </c>
      <c r="BG24" s="1351">
        <f t="shared" si="8"/>
        <v>0</v>
      </c>
      <c r="BH24" s="1225">
        <f t="shared" si="9"/>
        <v>0</v>
      </c>
    </row>
    <row r="25" spans="2:60">
      <c r="B25" s="959">
        <v>21</v>
      </c>
      <c r="C25" s="959"/>
      <c r="D25" s="946" t="s">
        <v>153</v>
      </c>
      <c r="E25" s="946" t="s">
        <v>1261</v>
      </c>
      <c r="F25" s="959">
        <v>1506</v>
      </c>
      <c r="G25" s="959" t="s">
        <v>1389</v>
      </c>
      <c r="H25" s="1217" t="s">
        <v>1364</v>
      </c>
      <c r="I25" s="1220"/>
      <c r="J25" s="1220" t="s">
        <v>1348</v>
      </c>
      <c r="K25" s="1220"/>
      <c r="L25" s="1220"/>
      <c r="M25" s="959" t="s">
        <v>1349</v>
      </c>
      <c r="N25" s="1220" t="s">
        <v>902</v>
      </c>
      <c r="O25" s="1220" t="s">
        <v>151</v>
      </c>
      <c r="P25" s="959">
        <v>2</v>
      </c>
      <c r="Q25" s="987"/>
      <c r="R25" s="987"/>
      <c r="S25" s="987"/>
      <c r="T25" s="987"/>
      <c r="U25" s="987"/>
      <c r="V25" s="987"/>
      <c r="W25" s="987"/>
      <c r="X25" s="987"/>
      <c r="Y25" s="987"/>
      <c r="Z25" s="987"/>
      <c r="AA25" s="987"/>
      <c r="AB25" s="987"/>
      <c r="AC25" s="987"/>
      <c r="AD25" s="987"/>
      <c r="AE25" s="987"/>
      <c r="AF25" s="987"/>
      <c r="AG25" s="987"/>
      <c r="AH25" s="962">
        <v>1</v>
      </c>
      <c r="AI25" s="1235"/>
      <c r="AJ25" s="1061"/>
      <c r="AK25" s="1220"/>
      <c r="AL25" s="1220"/>
      <c r="AM25" s="1225"/>
      <c r="AN25" s="1061">
        <v>0</v>
      </c>
      <c r="AO25" s="1220">
        <v>0</v>
      </c>
      <c r="AP25" s="1225">
        <v>0</v>
      </c>
      <c r="AQ25" s="1061">
        <f t="shared" si="3"/>
        <v>0</v>
      </c>
      <c r="AR25" s="1349">
        <f t="shared" si="4"/>
        <v>0</v>
      </c>
      <c r="AS25" s="1225">
        <f t="shared" si="5"/>
        <v>0</v>
      </c>
      <c r="AT25" s="1345">
        <f t="shared" si="0"/>
        <v>0</v>
      </c>
      <c r="AU25" s="1346">
        <f t="shared" si="6"/>
        <v>0</v>
      </c>
      <c r="AV25" s="1301">
        <f t="shared" si="1"/>
        <v>0</v>
      </c>
      <c r="AW25" s="987"/>
      <c r="AX25" s="1061"/>
      <c r="AY25" s="1220"/>
      <c r="AZ25" s="1220"/>
      <c r="BA25" s="1221"/>
      <c r="BB25" s="1225"/>
      <c r="BC25" s="1061">
        <v>0</v>
      </c>
      <c r="BD25" s="1225">
        <v>0</v>
      </c>
      <c r="BE25" s="1350">
        <f t="shared" si="2"/>
        <v>0</v>
      </c>
      <c r="BF25" s="1225">
        <f t="shared" si="7"/>
        <v>0</v>
      </c>
      <c r="BG25" s="1351">
        <f t="shared" si="8"/>
        <v>0</v>
      </c>
      <c r="BH25" s="1225">
        <f t="shared" si="9"/>
        <v>0</v>
      </c>
    </row>
    <row r="26" spans="2:60">
      <c r="B26" s="959">
        <v>22</v>
      </c>
      <c r="C26" s="959"/>
      <c r="D26" s="946" t="s">
        <v>206</v>
      </c>
      <c r="E26" s="946" t="s">
        <v>1382</v>
      </c>
      <c r="F26" s="959">
        <v>1502</v>
      </c>
      <c r="G26" s="959" t="s">
        <v>1390</v>
      </c>
      <c r="H26" s="1217" t="s">
        <v>1360</v>
      </c>
      <c r="I26" s="1220"/>
      <c r="J26" s="1220" t="s">
        <v>1348</v>
      </c>
      <c r="K26" s="1220"/>
      <c r="L26" s="1220"/>
      <c r="M26" s="959" t="s">
        <v>1349</v>
      </c>
      <c r="N26" s="1220" t="s">
        <v>1210</v>
      </c>
      <c r="O26" s="1220" t="s">
        <v>151</v>
      </c>
      <c r="P26" s="959">
        <v>2</v>
      </c>
      <c r="Q26" s="987"/>
      <c r="R26" s="987"/>
      <c r="S26" s="987"/>
      <c r="T26" s="987"/>
      <c r="U26" s="987"/>
      <c r="V26" s="987"/>
      <c r="W26" s="987"/>
      <c r="X26" s="987"/>
      <c r="Y26" s="987"/>
      <c r="Z26" s="987"/>
      <c r="AA26" s="987"/>
      <c r="AB26" s="987"/>
      <c r="AC26" s="987"/>
      <c r="AD26" s="987"/>
      <c r="AE26" s="987"/>
      <c r="AF26" s="987"/>
      <c r="AG26" s="987"/>
      <c r="AH26" s="962">
        <v>1</v>
      </c>
      <c r="AI26" s="1235"/>
      <c r="AJ26" s="1061"/>
      <c r="AK26" s="1220"/>
      <c r="AL26" s="1220"/>
      <c r="AM26" s="1225"/>
      <c r="AN26" s="1061">
        <v>0</v>
      </c>
      <c r="AO26" s="1220">
        <v>0</v>
      </c>
      <c r="AP26" s="1225">
        <v>0</v>
      </c>
      <c r="AQ26" s="1061">
        <f t="shared" si="3"/>
        <v>0</v>
      </c>
      <c r="AR26" s="1349">
        <f t="shared" si="4"/>
        <v>0</v>
      </c>
      <c r="AS26" s="1225">
        <f t="shared" si="5"/>
        <v>0</v>
      </c>
      <c r="AT26" s="1345">
        <f t="shared" si="0"/>
        <v>0</v>
      </c>
      <c r="AU26" s="1346">
        <f t="shared" si="6"/>
        <v>0</v>
      </c>
      <c r="AV26" s="1301">
        <f t="shared" si="1"/>
        <v>0</v>
      </c>
      <c r="AW26" s="987"/>
      <c r="AX26" s="1061"/>
      <c r="AY26" s="1220"/>
      <c r="AZ26" s="1220"/>
      <c r="BA26" s="1221"/>
      <c r="BB26" s="1225"/>
      <c r="BC26" s="1061">
        <v>0</v>
      </c>
      <c r="BD26" s="1225">
        <v>0</v>
      </c>
      <c r="BE26" s="1350">
        <f t="shared" si="2"/>
        <v>0</v>
      </c>
      <c r="BF26" s="1225">
        <f t="shared" si="7"/>
        <v>0</v>
      </c>
      <c r="BG26" s="1351">
        <f t="shared" si="8"/>
        <v>0</v>
      </c>
      <c r="BH26" s="1225">
        <f t="shared" si="9"/>
        <v>0</v>
      </c>
    </row>
    <row r="27" spans="2:60">
      <c r="B27" s="959">
        <v>23</v>
      </c>
      <c r="C27" s="959"/>
      <c r="D27" s="946" t="s">
        <v>165</v>
      </c>
      <c r="E27" s="946" t="s">
        <v>1345</v>
      </c>
      <c r="F27" s="959">
        <v>1504</v>
      </c>
      <c r="G27" s="959" t="s">
        <v>1391</v>
      </c>
      <c r="H27" s="1217" t="s">
        <v>1347</v>
      </c>
      <c r="I27" s="1220"/>
      <c r="J27" s="1220" t="s">
        <v>1348</v>
      </c>
      <c r="K27" s="1220"/>
      <c r="L27" s="1220"/>
      <c r="M27" s="959" t="s">
        <v>1349</v>
      </c>
      <c r="N27" s="1220" t="s">
        <v>889</v>
      </c>
      <c r="O27" s="1220" t="s">
        <v>151</v>
      </c>
      <c r="P27" s="959">
        <v>2</v>
      </c>
      <c r="Q27" s="987"/>
      <c r="R27" s="987"/>
      <c r="S27" s="987"/>
      <c r="T27" s="987"/>
      <c r="U27" s="987"/>
      <c r="V27" s="987"/>
      <c r="W27" s="987"/>
      <c r="X27" s="987"/>
      <c r="Y27" s="987"/>
      <c r="Z27" s="987"/>
      <c r="AA27" s="987"/>
      <c r="AB27" s="987"/>
      <c r="AC27" s="987"/>
      <c r="AD27" s="987"/>
      <c r="AE27" s="987"/>
      <c r="AF27" s="987"/>
      <c r="AG27" s="987"/>
      <c r="AH27" s="962">
        <v>1</v>
      </c>
      <c r="AI27" s="1235"/>
      <c r="AJ27" s="1061"/>
      <c r="AK27" s="1220"/>
      <c r="AL27" s="1220"/>
      <c r="AM27" s="1225"/>
      <c r="AN27" s="1061">
        <v>0</v>
      </c>
      <c r="AO27" s="1220">
        <v>0</v>
      </c>
      <c r="AP27" s="1225">
        <v>0</v>
      </c>
      <c r="AQ27" s="1061">
        <f t="shared" si="3"/>
        <v>0</v>
      </c>
      <c r="AR27" s="1349">
        <f t="shared" si="4"/>
        <v>0</v>
      </c>
      <c r="AS27" s="1225">
        <f t="shared" si="5"/>
        <v>0</v>
      </c>
      <c r="AT27" s="1345">
        <f t="shared" si="0"/>
        <v>0</v>
      </c>
      <c r="AU27" s="1346">
        <f t="shared" si="6"/>
        <v>0</v>
      </c>
      <c r="AV27" s="1301">
        <f t="shared" si="1"/>
        <v>0</v>
      </c>
      <c r="AW27" s="987"/>
      <c r="AX27" s="1061"/>
      <c r="AY27" s="1220"/>
      <c r="AZ27" s="1220"/>
      <c r="BA27" s="1221"/>
      <c r="BB27" s="1225"/>
      <c r="BC27" s="1061">
        <v>0</v>
      </c>
      <c r="BD27" s="1225">
        <v>0</v>
      </c>
      <c r="BE27" s="1350">
        <f t="shared" si="2"/>
        <v>0</v>
      </c>
      <c r="BF27" s="1225">
        <f t="shared" si="7"/>
        <v>0</v>
      </c>
      <c r="BG27" s="1351">
        <f t="shared" si="8"/>
        <v>0</v>
      </c>
      <c r="BH27" s="1225">
        <f t="shared" si="9"/>
        <v>0</v>
      </c>
    </row>
    <row r="28" spans="2:60">
      <c r="B28" s="959">
        <v>24</v>
      </c>
      <c r="C28" s="959"/>
      <c r="D28" s="946" t="s">
        <v>1351</v>
      </c>
      <c r="E28" s="946" t="s">
        <v>1232</v>
      </c>
      <c r="F28" s="959">
        <v>1504</v>
      </c>
      <c r="G28" s="959" t="s">
        <v>1392</v>
      </c>
      <c r="H28" s="1217" t="s">
        <v>1234</v>
      </c>
      <c r="I28" s="1220"/>
      <c r="J28" s="1220" t="s">
        <v>1348</v>
      </c>
      <c r="K28" s="1220"/>
      <c r="L28" s="1220"/>
      <c r="M28" s="959" t="s">
        <v>1349</v>
      </c>
      <c r="N28" s="1220" t="s">
        <v>889</v>
      </c>
      <c r="O28" s="1220" t="s">
        <v>151</v>
      </c>
      <c r="P28" s="959">
        <v>2</v>
      </c>
      <c r="Q28" s="987"/>
      <c r="R28" s="987"/>
      <c r="S28" s="987"/>
      <c r="T28" s="987"/>
      <c r="U28" s="987"/>
      <c r="V28" s="987"/>
      <c r="W28" s="987"/>
      <c r="X28" s="987"/>
      <c r="Y28" s="987"/>
      <c r="Z28" s="987"/>
      <c r="AA28" s="987"/>
      <c r="AB28" s="987"/>
      <c r="AC28" s="987"/>
      <c r="AD28" s="987"/>
      <c r="AE28" s="987"/>
      <c r="AF28" s="987"/>
      <c r="AG28" s="987"/>
      <c r="AH28" s="962">
        <v>1</v>
      </c>
      <c r="AI28" s="1235"/>
      <c r="AJ28" s="1061"/>
      <c r="AK28" s="1220"/>
      <c r="AL28" s="1220"/>
      <c r="AM28" s="1225"/>
      <c r="AN28" s="1061">
        <v>0</v>
      </c>
      <c r="AO28" s="1220">
        <v>0</v>
      </c>
      <c r="AP28" s="1225">
        <v>0</v>
      </c>
      <c r="AQ28" s="1061">
        <f t="shared" si="3"/>
        <v>0</v>
      </c>
      <c r="AR28" s="1349">
        <f t="shared" si="4"/>
        <v>0</v>
      </c>
      <c r="AS28" s="1225">
        <f t="shared" si="5"/>
        <v>0</v>
      </c>
      <c r="AT28" s="1345">
        <f t="shared" si="0"/>
        <v>0</v>
      </c>
      <c r="AU28" s="1346">
        <f t="shared" si="6"/>
        <v>0</v>
      </c>
      <c r="AV28" s="1301">
        <f t="shared" si="1"/>
        <v>0</v>
      </c>
      <c r="AW28" s="987"/>
      <c r="AX28" s="1061"/>
      <c r="AY28" s="1220"/>
      <c r="AZ28" s="1220"/>
      <c r="BA28" s="1221"/>
      <c r="BB28" s="1225"/>
      <c r="BC28" s="1061">
        <v>0</v>
      </c>
      <c r="BD28" s="1225">
        <v>0</v>
      </c>
      <c r="BE28" s="1350">
        <f t="shared" si="2"/>
        <v>0</v>
      </c>
      <c r="BF28" s="1225">
        <f t="shared" si="7"/>
        <v>0</v>
      </c>
      <c r="BG28" s="1351">
        <f t="shared" si="8"/>
        <v>0</v>
      </c>
      <c r="BH28" s="1225">
        <f t="shared" si="9"/>
        <v>0</v>
      </c>
    </row>
    <row r="29" spans="2:60">
      <c r="B29" s="959">
        <v>25</v>
      </c>
      <c r="C29" s="959"/>
      <c r="D29" s="946" t="s">
        <v>1351</v>
      </c>
      <c r="E29" s="946" t="s">
        <v>1232</v>
      </c>
      <c r="F29" s="959">
        <v>1508</v>
      </c>
      <c r="G29" s="959" t="s">
        <v>1393</v>
      </c>
      <c r="H29" s="1217" t="s">
        <v>1234</v>
      </c>
      <c r="I29" s="1220"/>
      <c r="J29" s="1220" t="s">
        <v>1348</v>
      </c>
      <c r="K29" s="1220"/>
      <c r="L29" s="1220"/>
      <c r="M29" s="959" t="s">
        <v>1349</v>
      </c>
      <c r="N29" s="1220" t="s">
        <v>1394</v>
      </c>
      <c r="O29" s="1220" t="s">
        <v>151</v>
      </c>
      <c r="P29" s="959">
        <v>2</v>
      </c>
      <c r="Q29" s="987"/>
      <c r="R29" s="987"/>
      <c r="S29" s="987"/>
      <c r="T29" s="987"/>
      <c r="U29" s="987"/>
      <c r="V29" s="987"/>
      <c r="W29" s="987"/>
      <c r="X29" s="987"/>
      <c r="Y29" s="987"/>
      <c r="Z29" s="987"/>
      <c r="AA29" s="987"/>
      <c r="AB29" s="987"/>
      <c r="AC29" s="987"/>
      <c r="AD29" s="987"/>
      <c r="AE29" s="987"/>
      <c r="AF29" s="987"/>
      <c r="AG29" s="987"/>
      <c r="AH29" s="962">
        <v>1</v>
      </c>
      <c r="AI29" s="1235"/>
      <c r="AJ29" s="1061"/>
      <c r="AK29" s="1220"/>
      <c r="AL29" s="1220"/>
      <c r="AM29" s="1225"/>
      <c r="AN29" s="1061">
        <v>0</v>
      </c>
      <c r="AO29" s="1220">
        <v>0</v>
      </c>
      <c r="AP29" s="1225">
        <v>0</v>
      </c>
      <c r="AQ29" s="1061">
        <f t="shared" si="3"/>
        <v>0</v>
      </c>
      <c r="AR29" s="1349">
        <f t="shared" si="4"/>
        <v>0</v>
      </c>
      <c r="AS29" s="1225">
        <f t="shared" si="5"/>
        <v>0</v>
      </c>
      <c r="AT29" s="1345">
        <f t="shared" si="0"/>
        <v>0</v>
      </c>
      <c r="AU29" s="1346">
        <f t="shared" si="6"/>
        <v>0</v>
      </c>
      <c r="AV29" s="1301">
        <f t="shared" si="1"/>
        <v>0</v>
      </c>
      <c r="AW29" s="987"/>
      <c r="AX29" s="1061"/>
      <c r="AY29" s="1220"/>
      <c r="AZ29" s="1220"/>
      <c r="BA29" s="1221"/>
      <c r="BB29" s="1225"/>
      <c r="BC29" s="1061">
        <v>0</v>
      </c>
      <c r="BD29" s="1225">
        <v>0</v>
      </c>
      <c r="BE29" s="1350">
        <f t="shared" si="2"/>
        <v>0</v>
      </c>
      <c r="BF29" s="1225">
        <f t="shared" si="7"/>
        <v>0</v>
      </c>
      <c r="BG29" s="1351">
        <f t="shared" si="8"/>
        <v>0</v>
      </c>
      <c r="BH29" s="1225">
        <f t="shared" si="9"/>
        <v>0</v>
      </c>
    </row>
    <row r="30" spans="2:60">
      <c r="B30" s="959">
        <v>26</v>
      </c>
      <c r="C30" s="959"/>
      <c r="D30" s="946" t="s">
        <v>153</v>
      </c>
      <c r="E30" s="946" t="s">
        <v>1257</v>
      </c>
      <c r="F30" s="959">
        <v>1504</v>
      </c>
      <c r="G30" s="959" t="s">
        <v>1395</v>
      </c>
      <c r="H30" s="1217" t="s">
        <v>1374</v>
      </c>
      <c r="I30" s="1220"/>
      <c r="J30" s="1220" t="s">
        <v>1348</v>
      </c>
      <c r="K30" s="1220"/>
      <c r="L30" s="1220"/>
      <c r="M30" s="959" t="s">
        <v>1349</v>
      </c>
      <c r="N30" s="1220" t="s">
        <v>1394</v>
      </c>
      <c r="O30" s="1220" t="s">
        <v>151</v>
      </c>
      <c r="P30" s="959">
        <v>2</v>
      </c>
      <c r="Q30" s="987"/>
      <c r="R30" s="987"/>
      <c r="S30" s="987"/>
      <c r="T30" s="987"/>
      <c r="U30" s="987"/>
      <c r="V30" s="987"/>
      <c r="W30" s="987"/>
      <c r="X30" s="987"/>
      <c r="Y30" s="987"/>
      <c r="Z30" s="987"/>
      <c r="AA30" s="987"/>
      <c r="AB30" s="987"/>
      <c r="AC30" s="987"/>
      <c r="AD30" s="987"/>
      <c r="AE30" s="987"/>
      <c r="AF30" s="987"/>
      <c r="AG30" s="987"/>
      <c r="AH30" s="962">
        <v>1</v>
      </c>
      <c r="AI30" s="1235"/>
      <c r="AJ30" s="1061"/>
      <c r="AK30" s="1220"/>
      <c r="AL30" s="1220"/>
      <c r="AM30" s="1225"/>
      <c r="AN30" s="1061">
        <v>0</v>
      </c>
      <c r="AO30" s="1220">
        <v>0</v>
      </c>
      <c r="AP30" s="1225">
        <v>0</v>
      </c>
      <c r="AQ30" s="1061">
        <f t="shared" si="3"/>
        <v>0</v>
      </c>
      <c r="AR30" s="1349">
        <f t="shared" si="4"/>
        <v>0</v>
      </c>
      <c r="AS30" s="1225">
        <f t="shared" si="5"/>
        <v>0</v>
      </c>
      <c r="AT30" s="1345">
        <f t="shared" si="0"/>
        <v>0</v>
      </c>
      <c r="AU30" s="1346">
        <f t="shared" si="6"/>
        <v>0</v>
      </c>
      <c r="AV30" s="1301">
        <f t="shared" si="1"/>
        <v>0</v>
      </c>
      <c r="AW30" s="987"/>
      <c r="AX30" s="1061"/>
      <c r="AY30" s="1220"/>
      <c r="AZ30" s="1220"/>
      <c r="BA30" s="1221"/>
      <c r="BB30" s="1225"/>
      <c r="BC30" s="1061">
        <v>0</v>
      </c>
      <c r="BD30" s="1225">
        <v>0</v>
      </c>
      <c r="BE30" s="1350">
        <f t="shared" si="2"/>
        <v>0</v>
      </c>
      <c r="BF30" s="1225">
        <f t="shared" si="7"/>
        <v>0</v>
      </c>
      <c r="BG30" s="1351">
        <f t="shared" si="8"/>
        <v>0</v>
      </c>
      <c r="BH30" s="1225">
        <f t="shared" si="9"/>
        <v>0</v>
      </c>
    </row>
    <row r="31" spans="2:60">
      <c r="B31" s="959">
        <v>27</v>
      </c>
      <c r="C31" s="959"/>
      <c r="D31" s="946" t="s">
        <v>1351</v>
      </c>
      <c r="E31" s="946" t="s">
        <v>1261</v>
      </c>
      <c r="F31" s="959">
        <v>1504</v>
      </c>
      <c r="G31" s="959" t="s">
        <v>1396</v>
      </c>
      <c r="H31" s="1217" t="s">
        <v>1364</v>
      </c>
      <c r="I31" s="1220"/>
      <c r="J31" s="1220" t="s">
        <v>1348</v>
      </c>
      <c r="K31" s="1220"/>
      <c r="L31" s="1220"/>
      <c r="M31" s="959" t="s">
        <v>1349</v>
      </c>
      <c r="N31" s="1220" t="s">
        <v>1394</v>
      </c>
      <c r="O31" s="1220" t="s">
        <v>151</v>
      </c>
      <c r="P31" s="959">
        <v>2</v>
      </c>
      <c r="Q31" s="987"/>
      <c r="R31" s="987"/>
      <c r="S31" s="987"/>
      <c r="T31" s="987"/>
      <c r="U31" s="987"/>
      <c r="V31" s="987"/>
      <c r="W31" s="987"/>
      <c r="X31" s="987"/>
      <c r="Y31" s="987"/>
      <c r="Z31" s="987"/>
      <c r="AA31" s="987"/>
      <c r="AB31" s="987"/>
      <c r="AC31" s="987"/>
      <c r="AD31" s="987"/>
      <c r="AE31" s="987"/>
      <c r="AF31" s="987"/>
      <c r="AG31" s="987"/>
      <c r="AH31" s="962">
        <v>1</v>
      </c>
      <c r="AI31" s="1235"/>
      <c r="AJ31" s="1061"/>
      <c r="AK31" s="1220"/>
      <c r="AL31" s="1220"/>
      <c r="AM31" s="1225"/>
      <c r="AN31" s="1061">
        <v>0</v>
      </c>
      <c r="AO31" s="1220">
        <v>0</v>
      </c>
      <c r="AP31" s="1225">
        <v>0</v>
      </c>
      <c r="AQ31" s="1061">
        <f t="shared" si="3"/>
        <v>0</v>
      </c>
      <c r="AR31" s="1349">
        <f t="shared" si="4"/>
        <v>0</v>
      </c>
      <c r="AS31" s="1225">
        <f t="shared" si="5"/>
        <v>0</v>
      </c>
      <c r="AT31" s="1345">
        <f t="shared" si="0"/>
        <v>0</v>
      </c>
      <c r="AU31" s="1346">
        <f t="shared" si="6"/>
        <v>0</v>
      </c>
      <c r="AV31" s="1301">
        <f t="shared" si="1"/>
        <v>0</v>
      </c>
      <c r="AW31" s="987"/>
      <c r="AX31" s="1061"/>
      <c r="AY31" s="1220"/>
      <c r="AZ31" s="1220"/>
      <c r="BA31" s="1221"/>
      <c r="BB31" s="1225"/>
      <c r="BC31" s="1061">
        <v>0</v>
      </c>
      <c r="BD31" s="1225">
        <v>0</v>
      </c>
      <c r="BE31" s="1350">
        <f t="shared" si="2"/>
        <v>0</v>
      </c>
      <c r="BF31" s="1225">
        <f t="shared" si="7"/>
        <v>0</v>
      </c>
      <c r="BG31" s="1351">
        <f t="shared" si="8"/>
        <v>0</v>
      </c>
      <c r="BH31" s="1225">
        <f t="shared" si="9"/>
        <v>0</v>
      </c>
    </row>
    <row r="32" spans="2:60">
      <c r="B32" s="959">
        <v>28</v>
      </c>
      <c r="C32" s="959"/>
      <c r="D32" s="946" t="s">
        <v>1353</v>
      </c>
      <c r="E32" s="946" t="s">
        <v>1382</v>
      </c>
      <c r="F32" s="959">
        <v>1504</v>
      </c>
      <c r="G32" s="959" t="s">
        <v>1397</v>
      </c>
      <c r="H32" s="1217" t="s">
        <v>1360</v>
      </c>
      <c r="I32" s="1220"/>
      <c r="J32" s="1220" t="s">
        <v>1348</v>
      </c>
      <c r="K32" s="1220"/>
      <c r="L32" s="1220"/>
      <c r="M32" s="959" t="s">
        <v>1349</v>
      </c>
      <c r="N32" s="1220" t="s">
        <v>1394</v>
      </c>
      <c r="O32" s="1220" t="s">
        <v>151</v>
      </c>
      <c r="P32" s="959">
        <v>2</v>
      </c>
      <c r="Q32" s="987"/>
      <c r="R32" s="987"/>
      <c r="S32" s="987"/>
      <c r="T32" s="987"/>
      <c r="U32" s="987"/>
      <c r="V32" s="987"/>
      <c r="W32" s="987"/>
      <c r="X32" s="987"/>
      <c r="Y32" s="987"/>
      <c r="Z32" s="987"/>
      <c r="AA32" s="987"/>
      <c r="AB32" s="987"/>
      <c r="AC32" s="987"/>
      <c r="AD32" s="987"/>
      <c r="AE32" s="987"/>
      <c r="AF32" s="987"/>
      <c r="AG32" s="987"/>
      <c r="AH32" s="962">
        <v>1</v>
      </c>
      <c r="AI32" s="1235"/>
      <c r="AJ32" s="1061"/>
      <c r="AK32" s="1220"/>
      <c r="AL32" s="1220"/>
      <c r="AM32" s="1225"/>
      <c r="AN32" s="1061">
        <v>0</v>
      </c>
      <c r="AO32" s="1220">
        <v>0</v>
      </c>
      <c r="AP32" s="1225">
        <v>0</v>
      </c>
      <c r="AQ32" s="1061">
        <f t="shared" si="3"/>
        <v>0</v>
      </c>
      <c r="AR32" s="1349">
        <f t="shared" si="4"/>
        <v>0</v>
      </c>
      <c r="AS32" s="1225">
        <f t="shared" si="5"/>
        <v>0</v>
      </c>
      <c r="AT32" s="1345">
        <f t="shared" si="0"/>
        <v>0</v>
      </c>
      <c r="AU32" s="1346">
        <f t="shared" si="6"/>
        <v>0</v>
      </c>
      <c r="AV32" s="1301">
        <f t="shared" si="1"/>
        <v>0</v>
      </c>
      <c r="AW32" s="987"/>
      <c r="AX32" s="1061"/>
      <c r="AY32" s="1220"/>
      <c r="AZ32" s="1220"/>
      <c r="BA32" s="1221"/>
      <c r="BB32" s="1225"/>
      <c r="BC32" s="1061">
        <v>0</v>
      </c>
      <c r="BD32" s="1225">
        <v>0</v>
      </c>
      <c r="BE32" s="1350">
        <f t="shared" si="2"/>
        <v>0</v>
      </c>
      <c r="BF32" s="1225">
        <f t="shared" si="7"/>
        <v>0</v>
      </c>
      <c r="BG32" s="1351">
        <f t="shared" si="8"/>
        <v>0</v>
      </c>
      <c r="BH32" s="1225">
        <f t="shared" si="9"/>
        <v>0</v>
      </c>
    </row>
    <row r="33" spans="2:60">
      <c r="B33" s="959">
        <v>29</v>
      </c>
      <c r="C33" s="959"/>
      <c r="D33" s="946" t="s">
        <v>165</v>
      </c>
      <c r="E33" s="946" t="s">
        <v>1345</v>
      </c>
      <c r="F33" s="959">
        <v>1503</v>
      </c>
      <c r="G33" s="959" t="s">
        <v>1398</v>
      </c>
      <c r="H33" s="1217" t="s">
        <v>1347</v>
      </c>
      <c r="I33" s="1220"/>
      <c r="J33" s="1220" t="s">
        <v>1348</v>
      </c>
      <c r="K33" s="1220"/>
      <c r="L33" s="1220"/>
      <c r="M33" s="959" t="s">
        <v>1349</v>
      </c>
      <c r="N33" s="1220" t="s">
        <v>887</v>
      </c>
      <c r="O33" s="1220" t="s">
        <v>151</v>
      </c>
      <c r="P33" s="959">
        <v>2</v>
      </c>
      <c r="Q33" s="987"/>
      <c r="R33" s="987"/>
      <c r="S33" s="987"/>
      <c r="T33" s="987"/>
      <c r="U33" s="987"/>
      <c r="V33" s="987"/>
      <c r="W33" s="987"/>
      <c r="X33" s="987"/>
      <c r="Y33" s="987"/>
      <c r="Z33" s="987"/>
      <c r="AA33" s="987"/>
      <c r="AB33" s="987"/>
      <c r="AC33" s="987"/>
      <c r="AD33" s="987"/>
      <c r="AE33" s="987"/>
      <c r="AF33" s="987"/>
      <c r="AG33" s="987"/>
      <c r="AH33" s="962">
        <v>1</v>
      </c>
      <c r="AI33" s="1235"/>
      <c r="AJ33" s="1061"/>
      <c r="AK33" s="1220"/>
      <c r="AL33" s="1220"/>
      <c r="AM33" s="1225"/>
      <c r="AN33" s="1061">
        <v>0</v>
      </c>
      <c r="AO33" s="1220">
        <v>0</v>
      </c>
      <c r="AP33" s="1225">
        <v>0</v>
      </c>
      <c r="AQ33" s="1061">
        <f t="shared" si="3"/>
        <v>0</v>
      </c>
      <c r="AR33" s="1349">
        <f t="shared" si="4"/>
        <v>0</v>
      </c>
      <c r="AS33" s="1225">
        <f t="shared" si="5"/>
        <v>0</v>
      </c>
      <c r="AT33" s="1345">
        <f t="shared" si="0"/>
        <v>0</v>
      </c>
      <c r="AU33" s="1346">
        <f t="shared" si="6"/>
        <v>0</v>
      </c>
      <c r="AV33" s="1301">
        <f t="shared" si="1"/>
        <v>0</v>
      </c>
      <c r="AW33" s="987"/>
      <c r="AX33" s="1061"/>
      <c r="AY33" s="1220"/>
      <c r="AZ33" s="1220"/>
      <c r="BA33" s="1221"/>
      <c r="BB33" s="1225"/>
      <c r="BC33" s="1061">
        <v>0</v>
      </c>
      <c r="BD33" s="1225">
        <v>0</v>
      </c>
      <c r="BE33" s="1350">
        <f t="shared" si="2"/>
        <v>0</v>
      </c>
      <c r="BF33" s="1225">
        <f t="shared" si="7"/>
        <v>0</v>
      </c>
      <c r="BG33" s="1351">
        <f t="shared" si="8"/>
        <v>0</v>
      </c>
      <c r="BH33" s="1225">
        <f t="shared" si="9"/>
        <v>0</v>
      </c>
    </row>
    <row r="34" spans="2:60">
      <c r="B34" s="959">
        <v>30</v>
      </c>
      <c r="C34" s="959"/>
      <c r="D34" s="946" t="s">
        <v>1351</v>
      </c>
      <c r="E34" s="946" t="s">
        <v>1232</v>
      </c>
      <c r="F34" s="959">
        <v>1503</v>
      </c>
      <c r="G34" s="959" t="s">
        <v>1399</v>
      </c>
      <c r="H34" s="1217" t="s">
        <v>1234</v>
      </c>
      <c r="I34" s="1220"/>
      <c r="J34" s="1220" t="s">
        <v>1348</v>
      </c>
      <c r="K34" s="1220"/>
      <c r="L34" s="1220"/>
      <c r="M34" s="959" t="s">
        <v>1349</v>
      </c>
      <c r="N34" s="1220" t="s">
        <v>887</v>
      </c>
      <c r="O34" s="1220" t="s">
        <v>151</v>
      </c>
      <c r="P34" s="959">
        <v>2</v>
      </c>
      <c r="Q34" s="987"/>
      <c r="R34" s="987"/>
      <c r="S34" s="987"/>
      <c r="T34" s="987"/>
      <c r="U34" s="987"/>
      <c r="V34" s="987"/>
      <c r="W34" s="987"/>
      <c r="X34" s="987"/>
      <c r="Y34" s="987"/>
      <c r="Z34" s="987"/>
      <c r="AA34" s="987"/>
      <c r="AB34" s="987"/>
      <c r="AC34" s="987"/>
      <c r="AD34" s="987"/>
      <c r="AE34" s="987"/>
      <c r="AF34" s="987"/>
      <c r="AG34" s="987"/>
      <c r="AH34" s="962">
        <v>1</v>
      </c>
      <c r="AI34" s="1235"/>
      <c r="AJ34" s="1061"/>
      <c r="AK34" s="1220"/>
      <c r="AL34" s="1220"/>
      <c r="AM34" s="1225"/>
      <c r="AN34" s="1061">
        <v>0</v>
      </c>
      <c r="AO34" s="1220">
        <v>0</v>
      </c>
      <c r="AP34" s="1225">
        <v>0</v>
      </c>
      <c r="AQ34" s="1061">
        <f t="shared" si="3"/>
        <v>0</v>
      </c>
      <c r="AR34" s="1349">
        <f t="shared" si="4"/>
        <v>0</v>
      </c>
      <c r="AS34" s="1225">
        <f t="shared" si="5"/>
        <v>0</v>
      </c>
      <c r="AT34" s="1345">
        <f t="shared" si="0"/>
        <v>0</v>
      </c>
      <c r="AU34" s="1346">
        <f t="shared" si="6"/>
        <v>0</v>
      </c>
      <c r="AV34" s="1301">
        <f t="shared" si="1"/>
        <v>0</v>
      </c>
      <c r="AW34" s="987"/>
      <c r="AX34" s="1061"/>
      <c r="AY34" s="1220"/>
      <c r="AZ34" s="1220"/>
      <c r="BA34" s="1221"/>
      <c r="BB34" s="1225"/>
      <c r="BC34" s="1061">
        <v>0</v>
      </c>
      <c r="BD34" s="1225">
        <v>0</v>
      </c>
      <c r="BE34" s="1350">
        <f t="shared" si="2"/>
        <v>0</v>
      </c>
      <c r="BF34" s="1225">
        <f t="shared" si="7"/>
        <v>0</v>
      </c>
      <c r="BG34" s="1351">
        <f t="shared" si="8"/>
        <v>0</v>
      </c>
      <c r="BH34" s="1225">
        <f t="shared" si="9"/>
        <v>0</v>
      </c>
    </row>
    <row r="35" spans="2:60">
      <c r="B35" s="959">
        <v>31</v>
      </c>
      <c r="C35" s="959"/>
      <c r="D35" s="946" t="s">
        <v>1351</v>
      </c>
      <c r="E35" s="946" t="s">
        <v>1232</v>
      </c>
      <c r="F35" s="959">
        <v>1507</v>
      </c>
      <c r="G35" s="959" t="s">
        <v>1400</v>
      </c>
      <c r="H35" s="1217" t="s">
        <v>1234</v>
      </c>
      <c r="I35" s="1220"/>
      <c r="J35" s="1220" t="s">
        <v>1348</v>
      </c>
      <c r="K35" s="1220"/>
      <c r="L35" s="1220"/>
      <c r="M35" s="959" t="s">
        <v>1349</v>
      </c>
      <c r="N35" s="1220" t="s">
        <v>1401</v>
      </c>
      <c r="O35" s="1220" t="s">
        <v>151</v>
      </c>
      <c r="P35" s="959">
        <v>2</v>
      </c>
      <c r="Q35" s="987"/>
      <c r="R35" s="987"/>
      <c r="S35" s="987"/>
      <c r="T35" s="987"/>
      <c r="U35" s="987"/>
      <c r="V35" s="987"/>
      <c r="W35" s="987"/>
      <c r="X35" s="987"/>
      <c r="Y35" s="987"/>
      <c r="Z35" s="987"/>
      <c r="AA35" s="987"/>
      <c r="AB35" s="987"/>
      <c r="AC35" s="987"/>
      <c r="AD35" s="987"/>
      <c r="AE35" s="987"/>
      <c r="AF35" s="987"/>
      <c r="AG35" s="987"/>
      <c r="AH35" s="962">
        <v>1</v>
      </c>
      <c r="AI35" s="1235"/>
      <c r="AJ35" s="1061"/>
      <c r="AK35" s="1220"/>
      <c r="AL35" s="1220"/>
      <c r="AM35" s="1225"/>
      <c r="AN35" s="1061">
        <v>0</v>
      </c>
      <c r="AO35" s="1220">
        <v>0</v>
      </c>
      <c r="AP35" s="1225">
        <v>0</v>
      </c>
      <c r="AQ35" s="1061">
        <f t="shared" si="3"/>
        <v>0</v>
      </c>
      <c r="AR35" s="1349">
        <f t="shared" si="4"/>
        <v>0</v>
      </c>
      <c r="AS35" s="1225">
        <f t="shared" si="5"/>
        <v>0</v>
      </c>
      <c r="AT35" s="1345">
        <f t="shared" si="0"/>
        <v>0</v>
      </c>
      <c r="AU35" s="1346">
        <f t="shared" si="6"/>
        <v>0</v>
      </c>
      <c r="AV35" s="1301">
        <f t="shared" si="1"/>
        <v>0</v>
      </c>
      <c r="AW35" s="987"/>
      <c r="AX35" s="1061"/>
      <c r="AY35" s="1220"/>
      <c r="AZ35" s="1220"/>
      <c r="BA35" s="1221"/>
      <c r="BB35" s="1225"/>
      <c r="BC35" s="1061">
        <v>0</v>
      </c>
      <c r="BD35" s="1225">
        <v>0</v>
      </c>
      <c r="BE35" s="1350">
        <f t="shared" si="2"/>
        <v>0</v>
      </c>
      <c r="BF35" s="1225">
        <f t="shared" si="7"/>
        <v>0</v>
      </c>
      <c r="BG35" s="1351">
        <f t="shared" si="8"/>
        <v>0</v>
      </c>
      <c r="BH35" s="1225">
        <f t="shared" si="9"/>
        <v>0</v>
      </c>
    </row>
    <row r="36" spans="2:60">
      <c r="B36" s="959">
        <v>32</v>
      </c>
      <c r="C36" s="959"/>
      <c r="D36" s="946" t="s">
        <v>153</v>
      </c>
      <c r="E36" s="946" t="s">
        <v>1257</v>
      </c>
      <c r="F36" s="959">
        <v>1503</v>
      </c>
      <c r="G36" s="959" t="s">
        <v>1402</v>
      </c>
      <c r="H36" s="1217" t="s">
        <v>1374</v>
      </c>
      <c r="I36" s="1220"/>
      <c r="J36" s="1220" t="s">
        <v>1348</v>
      </c>
      <c r="K36" s="1220"/>
      <c r="L36" s="1220"/>
      <c r="M36" s="959" t="s">
        <v>1349</v>
      </c>
      <c r="N36" s="1220" t="s">
        <v>1401</v>
      </c>
      <c r="O36" s="1220" t="s">
        <v>151</v>
      </c>
      <c r="P36" s="959">
        <v>2</v>
      </c>
      <c r="Q36" s="987"/>
      <c r="R36" s="987"/>
      <c r="S36" s="987"/>
      <c r="T36" s="987"/>
      <c r="U36" s="987"/>
      <c r="V36" s="987"/>
      <c r="W36" s="987"/>
      <c r="X36" s="987"/>
      <c r="Y36" s="987"/>
      <c r="Z36" s="987"/>
      <c r="AA36" s="987"/>
      <c r="AB36" s="987"/>
      <c r="AC36" s="987"/>
      <c r="AD36" s="987"/>
      <c r="AE36" s="987"/>
      <c r="AF36" s="987"/>
      <c r="AG36" s="987"/>
      <c r="AH36" s="962">
        <v>1</v>
      </c>
      <c r="AI36" s="1235"/>
      <c r="AJ36" s="1061"/>
      <c r="AK36" s="1220"/>
      <c r="AL36" s="1220"/>
      <c r="AM36" s="1225"/>
      <c r="AN36" s="1061">
        <v>0</v>
      </c>
      <c r="AO36" s="1220">
        <v>0</v>
      </c>
      <c r="AP36" s="1225">
        <v>0</v>
      </c>
      <c r="AQ36" s="1061">
        <f t="shared" si="3"/>
        <v>0</v>
      </c>
      <c r="AR36" s="1349">
        <f t="shared" si="4"/>
        <v>0</v>
      </c>
      <c r="AS36" s="1225">
        <f t="shared" si="5"/>
        <v>0</v>
      </c>
      <c r="AT36" s="1345">
        <f t="shared" si="0"/>
        <v>0</v>
      </c>
      <c r="AU36" s="1346">
        <f t="shared" si="6"/>
        <v>0</v>
      </c>
      <c r="AV36" s="1301">
        <f t="shared" si="1"/>
        <v>0</v>
      </c>
      <c r="AW36" s="987"/>
      <c r="AX36" s="1061"/>
      <c r="AY36" s="1220"/>
      <c r="AZ36" s="1220"/>
      <c r="BA36" s="1221"/>
      <c r="BB36" s="1225"/>
      <c r="BC36" s="1061">
        <v>0</v>
      </c>
      <c r="BD36" s="1225">
        <v>0</v>
      </c>
      <c r="BE36" s="1350">
        <f t="shared" si="2"/>
        <v>0</v>
      </c>
      <c r="BF36" s="1225">
        <f t="shared" si="7"/>
        <v>0</v>
      </c>
      <c r="BG36" s="1351">
        <f t="shared" si="8"/>
        <v>0</v>
      </c>
      <c r="BH36" s="1225">
        <f t="shared" si="9"/>
        <v>0</v>
      </c>
    </row>
    <row r="37" spans="2:60">
      <c r="B37" s="959">
        <v>33</v>
      </c>
      <c r="C37" s="959"/>
      <c r="D37" s="946" t="s">
        <v>153</v>
      </c>
      <c r="E37" s="946" t="s">
        <v>1261</v>
      </c>
      <c r="F37" s="959">
        <v>1503</v>
      </c>
      <c r="G37" s="959" t="s">
        <v>1403</v>
      </c>
      <c r="H37" s="1217" t="s">
        <v>1364</v>
      </c>
      <c r="I37" s="1220"/>
      <c r="J37" s="1220" t="s">
        <v>1348</v>
      </c>
      <c r="K37" s="1220"/>
      <c r="L37" s="1220"/>
      <c r="M37" s="959" t="s">
        <v>1349</v>
      </c>
      <c r="N37" s="1220" t="s">
        <v>1401</v>
      </c>
      <c r="O37" s="1220" t="s">
        <v>151</v>
      </c>
      <c r="P37" s="959">
        <v>2</v>
      </c>
      <c r="Q37" s="987"/>
      <c r="R37" s="987"/>
      <c r="S37" s="987"/>
      <c r="T37" s="987"/>
      <c r="U37" s="987"/>
      <c r="V37" s="987"/>
      <c r="W37" s="987"/>
      <c r="X37" s="987"/>
      <c r="Y37" s="987"/>
      <c r="Z37" s="987"/>
      <c r="AA37" s="987"/>
      <c r="AB37" s="987"/>
      <c r="AC37" s="987"/>
      <c r="AD37" s="987"/>
      <c r="AE37" s="987"/>
      <c r="AF37" s="987"/>
      <c r="AG37" s="987"/>
      <c r="AH37" s="962">
        <v>1</v>
      </c>
      <c r="AI37" s="1235"/>
      <c r="AJ37" s="1061"/>
      <c r="AK37" s="1220"/>
      <c r="AL37" s="1220"/>
      <c r="AM37" s="1225"/>
      <c r="AN37" s="1061">
        <v>0</v>
      </c>
      <c r="AO37" s="1220">
        <v>0</v>
      </c>
      <c r="AP37" s="1225">
        <v>0</v>
      </c>
      <c r="AQ37" s="1061">
        <f t="shared" si="3"/>
        <v>0</v>
      </c>
      <c r="AR37" s="1349">
        <f t="shared" si="4"/>
        <v>0</v>
      </c>
      <c r="AS37" s="1225">
        <f t="shared" si="5"/>
        <v>0</v>
      </c>
      <c r="AT37" s="1345">
        <f t="shared" si="0"/>
        <v>0</v>
      </c>
      <c r="AU37" s="1346">
        <f t="shared" si="6"/>
        <v>0</v>
      </c>
      <c r="AV37" s="1301">
        <f t="shared" si="1"/>
        <v>0</v>
      </c>
      <c r="AW37" s="987"/>
      <c r="AX37" s="1061"/>
      <c r="AY37" s="1220"/>
      <c r="AZ37" s="1220"/>
      <c r="BA37" s="1221"/>
      <c r="BB37" s="1225"/>
      <c r="BC37" s="1061">
        <v>0</v>
      </c>
      <c r="BD37" s="1225">
        <v>0</v>
      </c>
      <c r="BE37" s="1350">
        <f t="shared" si="2"/>
        <v>0</v>
      </c>
      <c r="BF37" s="1225">
        <f t="shared" si="7"/>
        <v>0</v>
      </c>
      <c r="BG37" s="1351">
        <f t="shared" si="8"/>
        <v>0</v>
      </c>
      <c r="BH37" s="1225">
        <f t="shared" si="9"/>
        <v>0</v>
      </c>
    </row>
    <row r="38" spans="2:60">
      <c r="B38" s="959">
        <v>34</v>
      </c>
      <c r="C38" s="959"/>
      <c r="D38" s="946" t="s">
        <v>153</v>
      </c>
      <c r="E38" s="946" t="s">
        <v>1261</v>
      </c>
      <c r="F38" s="959">
        <v>1507</v>
      </c>
      <c r="G38" s="959" t="s">
        <v>1404</v>
      </c>
      <c r="H38" s="1217" t="s">
        <v>1364</v>
      </c>
      <c r="I38" s="1220"/>
      <c r="J38" s="1220" t="s">
        <v>1348</v>
      </c>
      <c r="K38" s="1220"/>
      <c r="L38" s="1220"/>
      <c r="M38" s="959" t="s">
        <v>1349</v>
      </c>
      <c r="N38" s="1220" t="s">
        <v>1405</v>
      </c>
      <c r="O38" s="1220" t="s">
        <v>151</v>
      </c>
      <c r="P38" s="959">
        <v>2</v>
      </c>
      <c r="Q38" s="987"/>
      <c r="R38" s="987"/>
      <c r="S38" s="987"/>
      <c r="T38" s="987"/>
      <c r="U38" s="987"/>
      <c r="V38" s="987"/>
      <c r="W38" s="987"/>
      <c r="X38" s="987"/>
      <c r="Y38" s="987"/>
      <c r="Z38" s="987"/>
      <c r="AA38" s="987"/>
      <c r="AB38" s="987"/>
      <c r="AC38" s="987"/>
      <c r="AD38" s="987"/>
      <c r="AE38" s="987"/>
      <c r="AF38" s="987"/>
      <c r="AG38" s="987"/>
      <c r="AH38" s="962">
        <v>1</v>
      </c>
      <c r="AI38" s="1235"/>
      <c r="AJ38" s="1061"/>
      <c r="AK38" s="1220"/>
      <c r="AL38" s="1220"/>
      <c r="AM38" s="1225"/>
      <c r="AN38" s="1061">
        <v>0</v>
      </c>
      <c r="AO38" s="1220">
        <v>0</v>
      </c>
      <c r="AP38" s="1225">
        <v>0</v>
      </c>
      <c r="AQ38" s="1061">
        <f t="shared" si="3"/>
        <v>0</v>
      </c>
      <c r="AR38" s="1349">
        <f t="shared" si="4"/>
        <v>0</v>
      </c>
      <c r="AS38" s="1225">
        <f t="shared" si="5"/>
        <v>0</v>
      </c>
      <c r="AT38" s="1345">
        <f t="shared" si="0"/>
        <v>0</v>
      </c>
      <c r="AU38" s="1346">
        <f t="shared" si="6"/>
        <v>0</v>
      </c>
      <c r="AV38" s="1301">
        <f t="shared" si="1"/>
        <v>0</v>
      </c>
      <c r="AW38" s="987"/>
      <c r="AX38" s="1061"/>
      <c r="AY38" s="1220"/>
      <c r="AZ38" s="1220"/>
      <c r="BA38" s="1221"/>
      <c r="BB38" s="1225"/>
      <c r="BC38" s="1061">
        <v>0</v>
      </c>
      <c r="BD38" s="1225">
        <v>0</v>
      </c>
      <c r="BE38" s="1350">
        <f t="shared" si="2"/>
        <v>0</v>
      </c>
      <c r="BF38" s="1225">
        <f t="shared" si="7"/>
        <v>0</v>
      </c>
      <c r="BG38" s="1351">
        <f t="shared" si="8"/>
        <v>0</v>
      </c>
      <c r="BH38" s="1225">
        <f t="shared" si="9"/>
        <v>0</v>
      </c>
    </row>
    <row r="39" spans="2:60">
      <c r="B39" s="959">
        <v>35</v>
      </c>
      <c r="C39" s="959"/>
      <c r="D39" s="946" t="s">
        <v>206</v>
      </c>
      <c r="E39" s="946" t="s">
        <v>1382</v>
      </c>
      <c r="F39" s="959">
        <v>1503</v>
      </c>
      <c r="G39" s="959" t="s">
        <v>1406</v>
      </c>
      <c r="H39" s="1217" t="s">
        <v>1360</v>
      </c>
      <c r="I39" s="1220"/>
      <c r="J39" s="1220" t="s">
        <v>1348</v>
      </c>
      <c r="K39" s="1220"/>
      <c r="L39" s="1220"/>
      <c r="M39" s="959" t="s">
        <v>1349</v>
      </c>
      <c r="N39" s="1220" t="s">
        <v>1211</v>
      </c>
      <c r="O39" s="1220" t="s">
        <v>151</v>
      </c>
      <c r="P39" s="959">
        <v>2</v>
      </c>
      <c r="Q39" s="987"/>
      <c r="R39" s="987"/>
      <c r="S39" s="987"/>
      <c r="T39" s="987"/>
      <c r="U39" s="987"/>
      <c r="V39" s="987"/>
      <c r="W39" s="987"/>
      <c r="X39" s="987"/>
      <c r="Y39" s="987"/>
      <c r="Z39" s="987"/>
      <c r="AA39" s="987"/>
      <c r="AB39" s="987"/>
      <c r="AC39" s="987"/>
      <c r="AD39" s="987"/>
      <c r="AE39" s="987"/>
      <c r="AF39" s="987"/>
      <c r="AG39" s="987"/>
      <c r="AH39" s="962">
        <v>1</v>
      </c>
      <c r="AI39" s="1235"/>
      <c r="AJ39" s="1061"/>
      <c r="AK39" s="1220"/>
      <c r="AL39" s="1220"/>
      <c r="AM39" s="1225"/>
      <c r="AN39" s="1061">
        <v>0</v>
      </c>
      <c r="AO39" s="1220">
        <v>0</v>
      </c>
      <c r="AP39" s="1225">
        <v>0</v>
      </c>
      <c r="AQ39" s="1061">
        <f t="shared" si="3"/>
        <v>0</v>
      </c>
      <c r="AR39" s="1349">
        <f t="shared" si="4"/>
        <v>0</v>
      </c>
      <c r="AS39" s="1225">
        <f t="shared" si="5"/>
        <v>0</v>
      </c>
      <c r="AT39" s="1345">
        <f t="shared" si="0"/>
        <v>0</v>
      </c>
      <c r="AU39" s="1346">
        <f t="shared" si="6"/>
        <v>0</v>
      </c>
      <c r="AV39" s="1301">
        <f t="shared" si="1"/>
        <v>0</v>
      </c>
      <c r="AW39" s="987"/>
      <c r="AX39" s="1061"/>
      <c r="AY39" s="1220"/>
      <c r="AZ39" s="1220"/>
      <c r="BA39" s="1221"/>
      <c r="BB39" s="1225"/>
      <c r="BC39" s="1061">
        <v>0</v>
      </c>
      <c r="BD39" s="1225">
        <v>0</v>
      </c>
      <c r="BE39" s="1350">
        <f t="shared" si="2"/>
        <v>0</v>
      </c>
      <c r="BF39" s="1225">
        <f t="shared" si="7"/>
        <v>0</v>
      </c>
      <c r="BG39" s="1351">
        <f t="shared" si="8"/>
        <v>0</v>
      </c>
      <c r="BH39" s="1225">
        <f t="shared" si="9"/>
        <v>0</v>
      </c>
    </row>
    <row r="40" spans="2:60">
      <c r="B40" s="959">
        <v>36</v>
      </c>
      <c r="C40" s="959"/>
      <c r="D40" s="946" t="s">
        <v>1351</v>
      </c>
      <c r="E40" s="946" t="s">
        <v>1232</v>
      </c>
      <c r="F40" s="959">
        <v>3785</v>
      </c>
      <c r="G40" s="959" t="s">
        <v>1407</v>
      </c>
      <c r="H40" s="1217" t="s">
        <v>1234</v>
      </c>
      <c r="I40" s="1220"/>
      <c r="J40" s="1220" t="s">
        <v>1348</v>
      </c>
      <c r="K40" s="1220"/>
      <c r="L40" s="1220"/>
      <c r="M40" s="959" t="s">
        <v>1349</v>
      </c>
      <c r="N40" s="1220" t="s">
        <v>1210</v>
      </c>
      <c r="O40" s="1220" t="s">
        <v>151</v>
      </c>
      <c r="P40" s="959">
        <v>2</v>
      </c>
      <c r="Q40" s="987"/>
      <c r="R40" s="987"/>
      <c r="S40" s="987"/>
      <c r="T40" s="987"/>
      <c r="U40" s="987"/>
      <c r="V40" s="987"/>
      <c r="W40" s="987"/>
      <c r="X40" s="987"/>
      <c r="Y40" s="987"/>
      <c r="Z40" s="987"/>
      <c r="AA40" s="987"/>
      <c r="AB40" s="987"/>
      <c r="AC40" s="987"/>
      <c r="AD40" s="987"/>
      <c r="AE40" s="987"/>
      <c r="AF40" s="987"/>
      <c r="AG40" s="987"/>
      <c r="AH40" s="962">
        <v>1</v>
      </c>
      <c r="AI40" s="1235"/>
      <c r="AJ40" s="1061"/>
      <c r="AK40" s="1220"/>
      <c r="AL40" s="1220"/>
      <c r="AM40" s="1225"/>
      <c r="AN40" s="1061">
        <v>0</v>
      </c>
      <c r="AO40" s="1220">
        <v>0</v>
      </c>
      <c r="AP40" s="1225">
        <v>0</v>
      </c>
      <c r="AQ40" s="1061">
        <f t="shared" si="3"/>
        <v>0</v>
      </c>
      <c r="AR40" s="1349">
        <f t="shared" si="4"/>
        <v>0</v>
      </c>
      <c r="AS40" s="1225">
        <f t="shared" si="5"/>
        <v>0</v>
      </c>
      <c r="AT40" s="1345">
        <f t="shared" si="0"/>
        <v>0</v>
      </c>
      <c r="AU40" s="1346">
        <f t="shared" si="6"/>
        <v>0</v>
      </c>
      <c r="AV40" s="1301">
        <f t="shared" si="1"/>
        <v>0</v>
      </c>
      <c r="AW40" s="987"/>
      <c r="AX40" s="1061"/>
      <c r="AY40" s="1220"/>
      <c r="AZ40" s="1220"/>
      <c r="BA40" s="1221"/>
      <c r="BB40" s="1225"/>
      <c r="BC40" s="1061">
        <v>0</v>
      </c>
      <c r="BD40" s="1225">
        <v>0</v>
      </c>
      <c r="BE40" s="1350">
        <f t="shared" si="2"/>
        <v>0</v>
      </c>
      <c r="BF40" s="1225">
        <f t="shared" si="7"/>
        <v>0</v>
      </c>
      <c r="BG40" s="1351">
        <f t="shared" si="8"/>
        <v>0</v>
      </c>
      <c r="BH40" s="1225">
        <f t="shared" si="9"/>
        <v>0</v>
      </c>
    </row>
    <row r="41" spans="2:60">
      <c r="B41" s="959">
        <v>37</v>
      </c>
      <c r="C41" s="959"/>
      <c r="D41" s="946" t="s">
        <v>1351</v>
      </c>
      <c r="E41" s="946" t="s">
        <v>1232</v>
      </c>
      <c r="F41" s="959">
        <v>1515</v>
      </c>
      <c r="G41" s="959" t="s">
        <v>1408</v>
      </c>
      <c r="H41" s="1217" t="s">
        <v>1234</v>
      </c>
      <c r="I41" s="1220"/>
      <c r="J41" s="1220" t="s">
        <v>1348</v>
      </c>
      <c r="K41" s="1220"/>
      <c r="L41" s="1220"/>
      <c r="M41" s="959" t="s">
        <v>1349</v>
      </c>
      <c r="N41" s="1220" t="s">
        <v>1211</v>
      </c>
      <c r="O41" s="1220" t="s">
        <v>151</v>
      </c>
      <c r="P41" s="959">
        <v>2</v>
      </c>
      <c r="Q41" s="987"/>
      <c r="R41" s="987"/>
      <c r="S41" s="987"/>
      <c r="T41" s="987"/>
      <c r="U41" s="987"/>
      <c r="V41" s="987"/>
      <c r="W41" s="987"/>
      <c r="X41" s="987"/>
      <c r="Y41" s="987"/>
      <c r="Z41" s="987"/>
      <c r="AA41" s="987"/>
      <c r="AB41" s="987"/>
      <c r="AC41" s="987"/>
      <c r="AD41" s="987"/>
      <c r="AE41" s="987"/>
      <c r="AF41" s="987"/>
      <c r="AG41" s="987"/>
      <c r="AH41" s="962">
        <v>1</v>
      </c>
      <c r="AI41" s="1235"/>
      <c r="AJ41" s="1061"/>
      <c r="AK41" s="1220"/>
      <c r="AL41" s="1220"/>
      <c r="AM41" s="1225"/>
      <c r="AN41" s="1061">
        <v>0</v>
      </c>
      <c r="AO41" s="1220">
        <v>0</v>
      </c>
      <c r="AP41" s="1225">
        <v>0</v>
      </c>
      <c r="AQ41" s="1061">
        <f t="shared" si="3"/>
        <v>0</v>
      </c>
      <c r="AR41" s="1349">
        <f t="shared" si="4"/>
        <v>0</v>
      </c>
      <c r="AS41" s="1225">
        <f t="shared" si="5"/>
        <v>0</v>
      </c>
      <c r="AT41" s="1345">
        <f t="shared" si="0"/>
        <v>0</v>
      </c>
      <c r="AU41" s="1346">
        <f t="shared" si="6"/>
        <v>0</v>
      </c>
      <c r="AV41" s="1301">
        <f t="shared" si="1"/>
        <v>0</v>
      </c>
      <c r="AW41" s="987"/>
      <c r="AX41" s="1061"/>
      <c r="AY41" s="1220"/>
      <c r="AZ41" s="1220"/>
      <c r="BA41" s="1221"/>
      <c r="BB41" s="1225"/>
      <c r="BC41" s="1061">
        <v>0</v>
      </c>
      <c r="BD41" s="1225">
        <v>0</v>
      </c>
      <c r="BE41" s="1350">
        <f t="shared" si="2"/>
        <v>0</v>
      </c>
      <c r="BF41" s="1225">
        <f t="shared" si="7"/>
        <v>0</v>
      </c>
      <c r="BG41" s="1351">
        <f t="shared" si="8"/>
        <v>0</v>
      </c>
      <c r="BH41" s="1225">
        <f t="shared" si="9"/>
        <v>0</v>
      </c>
    </row>
    <row r="42" spans="2:60">
      <c r="B42" s="959">
        <v>38</v>
      </c>
      <c r="C42" s="959"/>
      <c r="D42" s="946" t="s">
        <v>307</v>
      </c>
      <c r="E42" s="946" t="s">
        <v>1345</v>
      </c>
      <c r="F42" s="959">
        <v>1500</v>
      </c>
      <c r="G42" s="959" t="s">
        <v>1409</v>
      </c>
      <c r="H42" s="1217" t="s">
        <v>1347</v>
      </c>
      <c r="I42" s="1220"/>
      <c r="J42" s="1220" t="s">
        <v>1348</v>
      </c>
      <c r="K42" s="1220"/>
      <c r="L42" s="1220"/>
      <c r="M42" s="959" t="s">
        <v>1349</v>
      </c>
      <c r="N42" s="1220" t="s">
        <v>889</v>
      </c>
      <c r="O42" s="1220" t="s">
        <v>151</v>
      </c>
      <c r="P42" s="959">
        <v>2</v>
      </c>
      <c r="Q42" s="987"/>
      <c r="R42" s="987"/>
      <c r="S42" s="987"/>
      <c r="T42" s="987"/>
      <c r="U42" s="987"/>
      <c r="V42" s="987"/>
      <c r="W42" s="987"/>
      <c r="X42" s="987"/>
      <c r="Y42" s="987"/>
      <c r="Z42" s="987"/>
      <c r="AA42" s="987"/>
      <c r="AB42" s="987"/>
      <c r="AC42" s="987"/>
      <c r="AD42" s="987"/>
      <c r="AE42" s="987"/>
      <c r="AF42" s="987"/>
      <c r="AG42" s="987"/>
      <c r="AH42" s="962">
        <v>1</v>
      </c>
      <c r="AI42" s="1235"/>
      <c r="AJ42" s="1061"/>
      <c r="AK42" s="1220"/>
      <c r="AL42" s="1220"/>
      <c r="AM42" s="1225"/>
      <c r="AN42" s="1061">
        <v>0</v>
      </c>
      <c r="AO42" s="1220">
        <v>0</v>
      </c>
      <c r="AP42" s="1225">
        <v>0</v>
      </c>
      <c r="AQ42" s="1061">
        <f t="shared" si="3"/>
        <v>0</v>
      </c>
      <c r="AR42" s="1349">
        <f t="shared" si="4"/>
        <v>0</v>
      </c>
      <c r="AS42" s="1225">
        <f t="shared" si="5"/>
        <v>0</v>
      </c>
      <c r="AT42" s="1345">
        <f t="shared" si="0"/>
        <v>0</v>
      </c>
      <c r="AU42" s="1346">
        <f t="shared" si="6"/>
        <v>0</v>
      </c>
      <c r="AV42" s="1301">
        <f t="shared" si="1"/>
        <v>0</v>
      </c>
      <c r="AW42" s="987"/>
      <c r="AX42" s="1061"/>
      <c r="AY42" s="1220"/>
      <c r="AZ42" s="1220"/>
      <c r="BA42" s="1221"/>
      <c r="BB42" s="1225"/>
      <c r="BC42" s="1061">
        <v>0</v>
      </c>
      <c r="BD42" s="1225">
        <v>0</v>
      </c>
      <c r="BE42" s="1350">
        <f t="shared" si="2"/>
        <v>0</v>
      </c>
      <c r="BF42" s="1225">
        <f t="shared" si="7"/>
        <v>0</v>
      </c>
      <c r="BG42" s="1351">
        <f t="shared" si="8"/>
        <v>0</v>
      </c>
      <c r="BH42" s="1225">
        <f t="shared" si="9"/>
        <v>0</v>
      </c>
    </row>
    <row r="43" spans="2:60">
      <c r="B43" s="959">
        <v>39</v>
      </c>
      <c r="C43" s="959"/>
      <c r="D43" s="946" t="s">
        <v>153</v>
      </c>
      <c r="E43" s="946" t="s">
        <v>1261</v>
      </c>
      <c r="F43" s="959">
        <v>1508</v>
      </c>
      <c r="G43" s="959" t="s">
        <v>1410</v>
      </c>
      <c r="H43" s="1217" t="s">
        <v>1364</v>
      </c>
      <c r="I43" s="1220"/>
      <c r="J43" s="1220" t="s">
        <v>1348</v>
      </c>
      <c r="K43" s="1220"/>
      <c r="L43" s="1220"/>
      <c r="M43" s="959" t="s">
        <v>1349</v>
      </c>
      <c r="N43" s="1220" t="s">
        <v>1212</v>
      </c>
      <c r="O43" s="1220" t="s">
        <v>151</v>
      </c>
      <c r="P43" s="959">
        <v>2</v>
      </c>
      <c r="Q43" s="987"/>
      <c r="R43" s="987"/>
      <c r="S43" s="987"/>
      <c r="T43" s="987"/>
      <c r="U43" s="987"/>
      <c r="V43" s="987"/>
      <c r="W43" s="987"/>
      <c r="X43" s="987"/>
      <c r="Y43" s="987"/>
      <c r="Z43" s="987"/>
      <c r="AA43" s="987"/>
      <c r="AB43" s="987"/>
      <c r="AC43" s="987"/>
      <c r="AD43" s="987"/>
      <c r="AE43" s="987"/>
      <c r="AF43" s="987"/>
      <c r="AG43" s="987"/>
      <c r="AH43" s="962">
        <v>1</v>
      </c>
      <c r="AI43" s="1235"/>
      <c r="AJ43" s="1061"/>
      <c r="AK43" s="1220"/>
      <c r="AL43" s="1220"/>
      <c r="AM43" s="1225"/>
      <c r="AN43" s="1061">
        <v>0</v>
      </c>
      <c r="AO43" s="1220">
        <v>0</v>
      </c>
      <c r="AP43" s="1225">
        <v>0</v>
      </c>
      <c r="AQ43" s="1061">
        <f t="shared" si="3"/>
        <v>0</v>
      </c>
      <c r="AR43" s="1349">
        <f t="shared" si="4"/>
        <v>0</v>
      </c>
      <c r="AS43" s="1225">
        <f t="shared" si="5"/>
        <v>0</v>
      </c>
      <c r="AT43" s="1345">
        <f t="shared" si="0"/>
        <v>0</v>
      </c>
      <c r="AU43" s="1346">
        <f t="shared" si="6"/>
        <v>0</v>
      </c>
      <c r="AV43" s="1301">
        <f t="shared" si="1"/>
        <v>0</v>
      </c>
      <c r="AW43" s="987"/>
      <c r="AX43" s="1061"/>
      <c r="AY43" s="1220"/>
      <c r="AZ43" s="1220"/>
      <c r="BA43" s="1221"/>
      <c r="BB43" s="1225"/>
      <c r="BC43" s="1061">
        <v>0</v>
      </c>
      <c r="BD43" s="1225">
        <v>0</v>
      </c>
      <c r="BE43" s="1350">
        <f t="shared" si="2"/>
        <v>0</v>
      </c>
      <c r="BF43" s="1225">
        <f t="shared" si="7"/>
        <v>0</v>
      </c>
      <c r="BG43" s="1351">
        <f t="shared" si="8"/>
        <v>0</v>
      </c>
      <c r="BH43" s="1225">
        <f t="shared" si="9"/>
        <v>0</v>
      </c>
    </row>
    <row r="44" spans="2:60">
      <c r="B44" s="959">
        <v>40</v>
      </c>
      <c r="C44" s="959"/>
      <c r="D44" s="946" t="s">
        <v>153</v>
      </c>
      <c r="E44" s="946" t="s">
        <v>1261</v>
      </c>
      <c r="F44" s="959">
        <v>1509</v>
      </c>
      <c r="G44" s="959" t="s">
        <v>1411</v>
      </c>
      <c r="H44" s="1217" t="s">
        <v>1364</v>
      </c>
      <c r="I44" s="1220"/>
      <c r="J44" s="1220" t="s">
        <v>1348</v>
      </c>
      <c r="K44" s="1220"/>
      <c r="L44" s="1220"/>
      <c r="M44" s="959" t="s">
        <v>1349</v>
      </c>
      <c r="N44" s="1220" t="s">
        <v>1212</v>
      </c>
      <c r="O44" s="1220" t="s">
        <v>151</v>
      </c>
      <c r="P44" s="959">
        <v>2</v>
      </c>
      <c r="Q44" s="987"/>
      <c r="R44" s="987"/>
      <c r="S44" s="987"/>
      <c r="T44" s="987"/>
      <c r="U44" s="987"/>
      <c r="V44" s="987"/>
      <c r="W44" s="987"/>
      <c r="X44" s="987"/>
      <c r="Y44" s="987"/>
      <c r="Z44" s="987"/>
      <c r="AA44" s="987"/>
      <c r="AB44" s="987"/>
      <c r="AC44" s="987"/>
      <c r="AD44" s="987"/>
      <c r="AE44" s="987"/>
      <c r="AF44" s="987"/>
      <c r="AG44" s="987"/>
      <c r="AH44" s="962">
        <v>1</v>
      </c>
      <c r="AI44" s="1235"/>
      <c r="AJ44" s="1061"/>
      <c r="AK44" s="1220"/>
      <c r="AL44" s="1220"/>
      <c r="AM44" s="1225"/>
      <c r="AN44" s="1061">
        <v>0</v>
      </c>
      <c r="AO44" s="1220">
        <v>0</v>
      </c>
      <c r="AP44" s="1225">
        <v>0</v>
      </c>
      <c r="AQ44" s="1061">
        <f t="shared" si="3"/>
        <v>0</v>
      </c>
      <c r="AR44" s="1349">
        <f t="shared" si="4"/>
        <v>0</v>
      </c>
      <c r="AS44" s="1225">
        <f t="shared" si="5"/>
        <v>0</v>
      </c>
      <c r="AT44" s="1345">
        <f t="shared" si="0"/>
        <v>0</v>
      </c>
      <c r="AU44" s="1346">
        <f t="shared" si="6"/>
        <v>0</v>
      </c>
      <c r="AV44" s="1301">
        <f t="shared" si="1"/>
        <v>0</v>
      </c>
      <c r="AW44" s="987"/>
      <c r="AX44" s="1061"/>
      <c r="AY44" s="1220"/>
      <c r="AZ44" s="1220"/>
      <c r="BA44" s="1221"/>
      <c r="BB44" s="1225"/>
      <c r="BC44" s="1061">
        <v>0</v>
      </c>
      <c r="BD44" s="1225">
        <v>0</v>
      </c>
      <c r="BE44" s="1350">
        <f t="shared" si="2"/>
        <v>0</v>
      </c>
      <c r="BF44" s="1225">
        <f t="shared" si="7"/>
        <v>0</v>
      </c>
      <c r="BG44" s="1351">
        <f t="shared" si="8"/>
        <v>0</v>
      </c>
      <c r="BH44" s="1225">
        <f t="shared" si="9"/>
        <v>0</v>
      </c>
    </row>
    <row r="45" spans="2:60">
      <c r="B45" s="959">
        <v>41</v>
      </c>
      <c r="C45" s="959"/>
      <c r="D45" s="946" t="s">
        <v>1351</v>
      </c>
      <c r="E45" s="946" t="s">
        <v>1232</v>
      </c>
      <c r="F45" s="959">
        <v>1509</v>
      </c>
      <c r="G45" s="959" t="s">
        <v>1412</v>
      </c>
      <c r="H45" s="1217" t="s">
        <v>1234</v>
      </c>
      <c r="I45" s="1220"/>
      <c r="J45" s="1220" t="s">
        <v>1348</v>
      </c>
      <c r="K45" s="1220"/>
      <c r="L45" s="1220"/>
      <c r="M45" s="959" t="s">
        <v>1349</v>
      </c>
      <c r="N45" s="1220" t="s">
        <v>1212</v>
      </c>
      <c r="O45" s="1220" t="s">
        <v>151</v>
      </c>
      <c r="P45" s="959">
        <v>2</v>
      </c>
      <c r="Q45" s="987"/>
      <c r="R45" s="987"/>
      <c r="S45" s="987"/>
      <c r="T45" s="987"/>
      <c r="U45" s="987"/>
      <c r="V45" s="987"/>
      <c r="W45" s="987"/>
      <c r="X45" s="987"/>
      <c r="Y45" s="987"/>
      <c r="Z45" s="987"/>
      <c r="AA45" s="987"/>
      <c r="AB45" s="987"/>
      <c r="AC45" s="987"/>
      <c r="AD45" s="987"/>
      <c r="AE45" s="987"/>
      <c r="AF45" s="987"/>
      <c r="AG45" s="987"/>
      <c r="AH45" s="962">
        <v>1</v>
      </c>
      <c r="AI45" s="1235"/>
      <c r="AJ45" s="1061"/>
      <c r="AK45" s="1220"/>
      <c r="AL45" s="1220"/>
      <c r="AM45" s="1225"/>
      <c r="AN45" s="1061">
        <v>0</v>
      </c>
      <c r="AO45" s="1220">
        <v>0</v>
      </c>
      <c r="AP45" s="1225">
        <v>0</v>
      </c>
      <c r="AQ45" s="1061">
        <f t="shared" si="3"/>
        <v>0</v>
      </c>
      <c r="AR45" s="1349">
        <f t="shared" si="4"/>
        <v>0</v>
      </c>
      <c r="AS45" s="1225">
        <f t="shared" si="5"/>
        <v>0</v>
      </c>
      <c r="AT45" s="1345">
        <f t="shared" si="0"/>
        <v>0</v>
      </c>
      <c r="AU45" s="1346">
        <f t="shared" si="6"/>
        <v>0</v>
      </c>
      <c r="AV45" s="1301">
        <f t="shared" si="1"/>
        <v>0</v>
      </c>
      <c r="AW45" s="987"/>
      <c r="AX45" s="1061"/>
      <c r="AY45" s="1220"/>
      <c r="AZ45" s="1220"/>
      <c r="BA45" s="1221"/>
      <c r="BB45" s="1225"/>
      <c r="BC45" s="1061">
        <v>0</v>
      </c>
      <c r="BD45" s="1225">
        <v>0</v>
      </c>
      <c r="BE45" s="1350">
        <f t="shared" si="2"/>
        <v>0</v>
      </c>
      <c r="BF45" s="1225">
        <f t="shared" si="7"/>
        <v>0</v>
      </c>
      <c r="BG45" s="1351">
        <f t="shared" si="8"/>
        <v>0</v>
      </c>
      <c r="BH45" s="1225">
        <f t="shared" si="9"/>
        <v>0</v>
      </c>
    </row>
    <row r="46" spans="2:60">
      <c r="B46" s="959">
        <v>42</v>
      </c>
      <c r="C46" s="959"/>
      <c r="D46" s="946" t="s">
        <v>1351</v>
      </c>
      <c r="E46" s="946" t="s">
        <v>1232</v>
      </c>
      <c r="F46" s="959">
        <v>1514</v>
      </c>
      <c r="G46" s="959" t="s">
        <v>1413</v>
      </c>
      <c r="H46" s="1217" t="s">
        <v>1234</v>
      </c>
      <c r="I46" s="1220"/>
      <c r="J46" s="1220" t="s">
        <v>1348</v>
      </c>
      <c r="K46" s="1220"/>
      <c r="L46" s="1220"/>
      <c r="M46" s="959" t="s">
        <v>1349</v>
      </c>
      <c r="N46" s="1220" t="s">
        <v>1210</v>
      </c>
      <c r="O46" s="1220" t="s">
        <v>151</v>
      </c>
      <c r="P46" s="959">
        <v>2</v>
      </c>
      <c r="Q46" s="987"/>
      <c r="R46" s="987"/>
      <c r="S46" s="987"/>
      <c r="T46" s="987"/>
      <c r="U46" s="987"/>
      <c r="V46" s="987"/>
      <c r="W46" s="987"/>
      <c r="X46" s="987"/>
      <c r="Y46" s="987"/>
      <c r="Z46" s="987"/>
      <c r="AA46" s="987"/>
      <c r="AB46" s="987"/>
      <c r="AC46" s="987"/>
      <c r="AD46" s="987"/>
      <c r="AE46" s="987"/>
      <c r="AF46" s="987"/>
      <c r="AG46" s="987"/>
      <c r="AH46" s="962">
        <v>1</v>
      </c>
      <c r="AI46" s="1235"/>
      <c r="AJ46" s="1061"/>
      <c r="AK46" s="1220"/>
      <c r="AL46" s="1220"/>
      <c r="AM46" s="1225"/>
      <c r="AN46" s="1061">
        <v>0</v>
      </c>
      <c r="AO46" s="1220">
        <v>0</v>
      </c>
      <c r="AP46" s="1225">
        <v>0</v>
      </c>
      <c r="AQ46" s="1061">
        <f t="shared" si="3"/>
        <v>0</v>
      </c>
      <c r="AR46" s="1349">
        <f t="shared" si="4"/>
        <v>0</v>
      </c>
      <c r="AS46" s="1225">
        <f t="shared" si="5"/>
        <v>0</v>
      </c>
      <c r="AT46" s="1345">
        <f t="shared" si="0"/>
        <v>0</v>
      </c>
      <c r="AU46" s="1346">
        <f t="shared" si="6"/>
        <v>0</v>
      </c>
      <c r="AV46" s="1301">
        <f t="shared" si="1"/>
        <v>0</v>
      </c>
      <c r="AW46" s="987"/>
      <c r="AX46" s="1061"/>
      <c r="AY46" s="1220"/>
      <c r="AZ46" s="1220"/>
      <c r="BA46" s="1221"/>
      <c r="BB46" s="1225"/>
      <c r="BC46" s="1061">
        <v>0</v>
      </c>
      <c r="BD46" s="1225">
        <v>0</v>
      </c>
      <c r="BE46" s="1350">
        <f t="shared" si="2"/>
        <v>0</v>
      </c>
      <c r="BF46" s="1225">
        <f t="shared" si="7"/>
        <v>0</v>
      </c>
      <c r="BG46" s="1351">
        <f t="shared" si="8"/>
        <v>0</v>
      </c>
      <c r="BH46" s="1225">
        <f t="shared" si="9"/>
        <v>0</v>
      </c>
    </row>
    <row r="47" spans="2:60">
      <c r="B47" s="959">
        <v>43</v>
      </c>
      <c r="C47" s="959"/>
      <c r="D47" s="946" t="s">
        <v>1351</v>
      </c>
      <c r="E47" s="946" t="s">
        <v>1232</v>
      </c>
      <c r="F47" s="959">
        <v>1516</v>
      </c>
      <c r="G47" s="959" t="s">
        <v>1414</v>
      </c>
      <c r="H47" s="1217" t="s">
        <v>1234</v>
      </c>
      <c r="I47" s="1220"/>
      <c r="J47" s="1220" t="s">
        <v>1348</v>
      </c>
      <c r="K47" s="1220"/>
      <c r="L47" s="1220"/>
      <c r="M47" s="959" t="s">
        <v>1349</v>
      </c>
      <c r="N47" s="1220" t="s">
        <v>1212</v>
      </c>
      <c r="O47" s="1220" t="s">
        <v>151</v>
      </c>
      <c r="P47" s="959">
        <v>2</v>
      </c>
      <c r="Q47" s="987"/>
      <c r="R47" s="987"/>
      <c r="S47" s="987"/>
      <c r="T47" s="987"/>
      <c r="U47" s="987"/>
      <c r="V47" s="987"/>
      <c r="W47" s="987"/>
      <c r="X47" s="987"/>
      <c r="Y47" s="987"/>
      <c r="Z47" s="987"/>
      <c r="AA47" s="987"/>
      <c r="AB47" s="987"/>
      <c r="AC47" s="987"/>
      <c r="AD47" s="987"/>
      <c r="AE47" s="987"/>
      <c r="AF47" s="987"/>
      <c r="AG47" s="987"/>
      <c r="AH47" s="962">
        <v>1</v>
      </c>
      <c r="AI47" s="1235"/>
      <c r="AJ47" s="1061"/>
      <c r="AK47" s="1220"/>
      <c r="AL47" s="1220"/>
      <c r="AM47" s="1225"/>
      <c r="AN47" s="1061">
        <v>0</v>
      </c>
      <c r="AO47" s="1220">
        <v>0</v>
      </c>
      <c r="AP47" s="1225">
        <v>0</v>
      </c>
      <c r="AQ47" s="1061">
        <f t="shared" si="3"/>
        <v>0</v>
      </c>
      <c r="AR47" s="1349">
        <f t="shared" si="4"/>
        <v>0</v>
      </c>
      <c r="AS47" s="1225">
        <f t="shared" si="5"/>
        <v>0</v>
      </c>
      <c r="AT47" s="1345">
        <f t="shared" si="0"/>
        <v>0</v>
      </c>
      <c r="AU47" s="1346">
        <f t="shared" si="6"/>
        <v>0</v>
      </c>
      <c r="AV47" s="1301">
        <f t="shared" si="1"/>
        <v>0</v>
      </c>
      <c r="AW47" s="987"/>
      <c r="AX47" s="1061"/>
      <c r="AY47" s="1220"/>
      <c r="AZ47" s="1220"/>
      <c r="BA47" s="1221"/>
      <c r="BB47" s="1225"/>
      <c r="BC47" s="1061">
        <v>0</v>
      </c>
      <c r="BD47" s="1225">
        <v>0</v>
      </c>
      <c r="BE47" s="1350">
        <f t="shared" si="2"/>
        <v>0</v>
      </c>
      <c r="BF47" s="1225">
        <f t="shared" si="7"/>
        <v>0</v>
      </c>
      <c r="BG47" s="1351">
        <f t="shared" si="8"/>
        <v>0</v>
      </c>
      <c r="BH47" s="1225">
        <f t="shared" si="9"/>
        <v>0</v>
      </c>
    </row>
    <row r="48" spans="2:60">
      <c r="B48" s="959">
        <v>44</v>
      </c>
      <c r="C48" s="959"/>
      <c r="D48" s="946" t="s">
        <v>1351</v>
      </c>
      <c r="E48" s="946" t="s">
        <v>1232</v>
      </c>
      <c r="F48" s="959">
        <v>3786</v>
      </c>
      <c r="G48" s="959" t="s">
        <v>1415</v>
      </c>
      <c r="H48" s="1217" t="s">
        <v>1234</v>
      </c>
      <c r="I48" s="1220"/>
      <c r="J48" s="1220" t="s">
        <v>1348</v>
      </c>
      <c r="K48" s="1220"/>
      <c r="L48" s="1220"/>
      <c r="M48" s="959" t="s">
        <v>1349</v>
      </c>
      <c r="N48" s="1220" t="s">
        <v>1211</v>
      </c>
      <c r="O48" s="1220" t="s">
        <v>151</v>
      </c>
      <c r="P48" s="959">
        <v>2</v>
      </c>
      <c r="Q48" s="987"/>
      <c r="R48" s="987"/>
      <c r="S48" s="987"/>
      <c r="T48" s="987"/>
      <c r="U48" s="987"/>
      <c r="V48" s="987"/>
      <c r="W48" s="987"/>
      <c r="X48" s="987"/>
      <c r="Y48" s="987"/>
      <c r="Z48" s="987"/>
      <c r="AA48" s="987"/>
      <c r="AB48" s="987"/>
      <c r="AC48" s="987"/>
      <c r="AD48" s="987"/>
      <c r="AE48" s="987"/>
      <c r="AF48" s="987"/>
      <c r="AG48" s="987"/>
      <c r="AH48" s="962">
        <v>1</v>
      </c>
      <c r="AI48" s="1235"/>
      <c r="AJ48" s="1061"/>
      <c r="AK48" s="1220"/>
      <c r="AL48" s="1220"/>
      <c r="AM48" s="1225"/>
      <c r="AN48" s="1061">
        <v>0</v>
      </c>
      <c r="AO48" s="1220">
        <v>0</v>
      </c>
      <c r="AP48" s="1225">
        <v>0</v>
      </c>
      <c r="AQ48" s="1061">
        <f t="shared" si="3"/>
        <v>0</v>
      </c>
      <c r="AR48" s="1349">
        <f t="shared" si="4"/>
        <v>0</v>
      </c>
      <c r="AS48" s="1225">
        <f t="shared" si="5"/>
        <v>0</v>
      </c>
      <c r="AT48" s="1345">
        <f t="shared" si="0"/>
        <v>0</v>
      </c>
      <c r="AU48" s="1346">
        <f t="shared" si="6"/>
        <v>0</v>
      </c>
      <c r="AV48" s="1301">
        <f t="shared" si="1"/>
        <v>0</v>
      </c>
      <c r="AW48" s="987"/>
      <c r="AX48" s="1061"/>
      <c r="AY48" s="1220"/>
      <c r="AZ48" s="1220"/>
      <c r="BA48" s="1221"/>
      <c r="BB48" s="1225"/>
      <c r="BC48" s="1061">
        <v>0</v>
      </c>
      <c r="BD48" s="1225">
        <v>0</v>
      </c>
      <c r="BE48" s="1350">
        <f t="shared" si="2"/>
        <v>0</v>
      </c>
      <c r="BF48" s="1225">
        <f t="shared" si="7"/>
        <v>0</v>
      </c>
      <c r="BG48" s="1351">
        <f t="shared" si="8"/>
        <v>0</v>
      </c>
      <c r="BH48" s="1225">
        <f t="shared" si="9"/>
        <v>0</v>
      </c>
    </row>
    <row r="49" spans="2:60">
      <c r="B49" s="959">
        <v>45</v>
      </c>
      <c r="C49" s="959"/>
      <c r="D49" s="946" t="s">
        <v>195</v>
      </c>
      <c r="E49" s="946" t="s">
        <v>1345</v>
      </c>
      <c r="F49" s="959">
        <v>1523</v>
      </c>
      <c r="G49" s="959" t="s">
        <v>1416</v>
      </c>
      <c r="H49" s="1217" t="s">
        <v>1347</v>
      </c>
      <c r="I49" s="1220"/>
      <c r="J49" s="1220" t="s">
        <v>1348</v>
      </c>
      <c r="K49" s="1220"/>
      <c r="L49" s="1220"/>
      <c r="M49" s="959" t="s">
        <v>1349</v>
      </c>
      <c r="N49" s="1220" t="s">
        <v>1417</v>
      </c>
      <c r="O49" s="1220" t="s">
        <v>151</v>
      </c>
      <c r="P49" s="959">
        <v>2</v>
      </c>
      <c r="Q49" s="987"/>
      <c r="R49" s="987"/>
      <c r="S49" s="987"/>
      <c r="T49" s="987"/>
      <c r="U49" s="987"/>
      <c r="V49" s="987"/>
      <c r="W49" s="987"/>
      <c r="X49" s="987"/>
      <c r="Y49" s="987"/>
      <c r="Z49" s="987"/>
      <c r="AA49" s="987"/>
      <c r="AB49" s="987"/>
      <c r="AC49" s="987"/>
      <c r="AD49" s="987"/>
      <c r="AE49" s="987"/>
      <c r="AF49" s="987"/>
      <c r="AG49" s="987"/>
      <c r="AH49" s="962">
        <v>1</v>
      </c>
      <c r="AI49" s="1235"/>
      <c r="AJ49" s="1061"/>
      <c r="AK49" s="1220"/>
      <c r="AL49" s="1220"/>
      <c r="AM49" s="1225"/>
      <c r="AN49" s="1061">
        <v>0</v>
      </c>
      <c r="AO49" s="1220">
        <v>0</v>
      </c>
      <c r="AP49" s="1225">
        <v>0</v>
      </c>
      <c r="AQ49" s="1061">
        <f t="shared" si="3"/>
        <v>0</v>
      </c>
      <c r="AR49" s="1349">
        <f t="shared" si="4"/>
        <v>0</v>
      </c>
      <c r="AS49" s="1225">
        <f t="shared" si="5"/>
        <v>0</v>
      </c>
      <c r="AT49" s="1345">
        <f t="shared" si="0"/>
        <v>0</v>
      </c>
      <c r="AU49" s="1346">
        <f t="shared" si="6"/>
        <v>0</v>
      </c>
      <c r="AV49" s="1301">
        <f t="shared" si="1"/>
        <v>0</v>
      </c>
      <c r="AW49" s="987"/>
      <c r="AX49" s="1061"/>
      <c r="AY49" s="1220"/>
      <c r="AZ49" s="1220"/>
      <c r="BA49" s="1221"/>
      <c r="BB49" s="1225"/>
      <c r="BC49" s="1061">
        <v>0</v>
      </c>
      <c r="BD49" s="1225">
        <v>0</v>
      </c>
      <c r="BE49" s="1350">
        <f t="shared" si="2"/>
        <v>0</v>
      </c>
      <c r="BF49" s="1225">
        <f t="shared" si="7"/>
        <v>0</v>
      </c>
      <c r="BG49" s="1351">
        <f t="shared" si="8"/>
        <v>0</v>
      </c>
      <c r="BH49" s="1225">
        <f t="shared" si="9"/>
        <v>0</v>
      </c>
    </row>
    <row r="50" spans="2:60">
      <c r="B50" s="959">
        <v>46</v>
      </c>
      <c r="C50" s="959"/>
      <c r="D50" s="946" t="s">
        <v>195</v>
      </c>
      <c r="E50" s="946" t="s">
        <v>1345</v>
      </c>
      <c r="F50" s="959">
        <v>1524</v>
      </c>
      <c r="G50" s="959" t="s">
        <v>1418</v>
      </c>
      <c r="H50" s="1217" t="s">
        <v>1347</v>
      </c>
      <c r="I50" s="1220"/>
      <c r="J50" s="1220" t="s">
        <v>1348</v>
      </c>
      <c r="K50" s="1220"/>
      <c r="L50" s="1220"/>
      <c r="M50" s="959" t="s">
        <v>1349</v>
      </c>
      <c r="N50" s="1220" t="s">
        <v>1417</v>
      </c>
      <c r="O50" s="1220" t="s">
        <v>151</v>
      </c>
      <c r="P50" s="959">
        <v>2</v>
      </c>
      <c r="Q50" s="987"/>
      <c r="R50" s="987"/>
      <c r="S50" s="987"/>
      <c r="T50" s="987"/>
      <c r="U50" s="987"/>
      <c r="V50" s="987"/>
      <c r="W50" s="987"/>
      <c r="X50" s="987"/>
      <c r="Y50" s="987"/>
      <c r="Z50" s="987"/>
      <c r="AA50" s="987"/>
      <c r="AB50" s="987"/>
      <c r="AC50" s="987"/>
      <c r="AD50" s="987"/>
      <c r="AE50" s="987"/>
      <c r="AF50" s="987"/>
      <c r="AG50" s="987"/>
      <c r="AH50" s="962">
        <v>1</v>
      </c>
      <c r="AI50" s="1235"/>
      <c r="AJ50" s="1061"/>
      <c r="AK50" s="1220"/>
      <c r="AL50" s="1220"/>
      <c r="AM50" s="1225"/>
      <c r="AN50" s="1061">
        <v>0</v>
      </c>
      <c r="AO50" s="1220">
        <v>0</v>
      </c>
      <c r="AP50" s="1225">
        <v>0</v>
      </c>
      <c r="AQ50" s="1061">
        <f t="shared" si="3"/>
        <v>0</v>
      </c>
      <c r="AR50" s="1349">
        <f t="shared" si="4"/>
        <v>0</v>
      </c>
      <c r="AS50" s="1225">
        <f t="shared" si="5"/>
        <v>0</v>
      </c>
      <c r="AT50" s="1345">
        <f t="shared" si="0"/>
        <v>0</v>
      </c>
      <c r="AU50" s="1346">
        <f t="shared" si="6"/>
        <v>0</v>
      </c>
      <c r="AV50" s="1301">
        <f t="shared" si="1"/>
        <v>0</v>
      </c>
      <c r="AW50" s="987"/>
      <c r="AX50" s="1061"/>
      <c r="AY50" s="1220"/>
      <c r="AZ50" s="1220"/>
      <c r="BA50" s="1221"/>
      <c r="BB50" s="1225"/>
      <c r="BC50" s="1061">
        <v>0</v>
      </c>
      <c r="BD50" s="1225">
        <v>0</v>
      </c>
      <c r="BE50" s="1350">
        <f t="shared" si="2"/>
        <v>0</v>
      </c>
      <c r="BF50" s="1225">
        <f t="shared" si="7"/>
        <v>0</v>
      </c>
      <c r="BG50" s="1351">
        <f t="shared" si="8"/>
        <v>0</v>
      </c>
      <c r="BH50" s="1225">
        <f t="shared" si="9"/>
        <v>0</v>
      </c>
    </row>
    <row r="51" spans="2:60">
      <c r="B51" s="959">
        <v>47</v>
      </c>
      <c r="C51" s="959"/>
      <c r="D51" s="946" t="s">
        <v>195</v>
      </c>
      <c r="E51" s="946" t="s">
        <v>1345</v>
      </c>
      <c r="F51" s="959">
        <v>1525</v>
      </c>
      <c r="G51" s="959" t="s">
        <v>1419</v>
      </c>
      <c r="H51" s="1217" t="s">
        <v>1347</v>
      </c>
      <c r="I51" s="1220"/>
      <c r="J51" s="1220" t="s">
        <v>1348</v>
      </c>
      <c r="K51" s="1220"/>
      <c r="L51" s="1220"/>
      <c r="M51" s="959" t="s">
        <v>1349</v>
      </c>
      <c r="N51" s="1220" t="s">
        <v>1417</v>
      </c>
      <c r="O51" s="1220" t="s">
        <v>151</v>
      </c>
      <c r="P51" s="959">
        <v>2</v>
      </c>
      <c r="Q51" s="987"/>
      <c r="R51" s="987"/>
      <c r="S51" s="987"/>
      <c r="T51" s="987"/>
      <c r="U51" s="987"/>
      <c r="V51" s="987"/>
      <c r="W51" s="987"/>
      <c r="X51" s="987"/>
      <c r="Y51" s="987"/>
      <c r="Z51" s="987"/>
      <c r="AA51" s="987"/>
      <c r="AB51" s="987"/>
      <c r="AC51" s="987"/>
      <c r="AD51" s="987"/>
      <c r="AE51" s="987"/>
      <c r="AF51" s="987"/>
      <c r="AG51" s="987"/>
      <c r="AH51" s="962">
        <v>1</v>
      </c>
      <c r="AI51" s="1235"/>
      <c r="AJ51" s="1061"/>
      <c r="AK51" s="1220"/>
      <c r="AL51" s="1220"/>
      <c r="AM51" s="1225"/>
      <c r="AN51" s="1061">
        <v>0</v>
      </c>
      <c r="AO51" s="1220">
        <v>0</v>
      </c>
      <c r="AP51" s="1225">
        <v>0</v>
      </c>
      <c r="AQ51" s="1061">
        <f t="shared" si="3"/>
        <v>0</v>
      </c>
      <c r="AR51" s="1349">
        <f t="shared" si="4"/>
        <v>0</v>
      </c>
      <c r="AS51" s="1225">
        <f t="shared" si="5"/>
        <v>0</v>
      </c>
      <c r="AT51" s="1345">
        <f t="shared" si="0"/>
        <v>0</v>
      </c>
      <c r="AU51" s="1346">
        <f t="shared" si="6"/>
        <v>0</v>
      </c>
      <c r="AV51" s="1301">
        <f t="shared" si="1"/>
        <v>0</v>
      </c>
      <c r="AW51" s="987"/>
      <c r="AX51" s="1061"/>
      <c r="AY51" s="1220"/>
      <c r="AZ51" s="1220"/>
      <c r="BA51" s="1221"/>
      <c r="BB51" s="1225"/>
      <c r="BC51" s="1061">
        <v>0</v>
      </c>
      <c r="BD51" s="1225">
        <v>0</v>
      </c>
      <c r="BE51" s="1350">
        <f t="shared" si="2"/>
        <v>0</v>
      </c>
      <c r="BF51" s="1225">
        <f t="shared" si="7"/>
        <v>0</v>
      </c>
      <c r="BG51" s="1351">
        <f t="shared" si="8"/>
        <v>0</v>
      </c>
      <c r="BH51" s="1225">
        <f t="shared" si="9"/>
        <v>0</v>
      </c>
    </row>
    <row r="52" spans="2:60">
      <c r="B52" s="959">
        <v>48</v>
      </c>
      <c r="C52" s="959"/>
      <c r="D52" s="946" t="s">
        <v>195</v>
      </c>
      <c r="E52" s="946" t="s">
        <v>1261</v>
      </c>
      <c r="F52" s="959">
        <v>912</v>
      </c>
      <c r="G52" s="959" t="s">
        <v>1420</v>
      </c>
      <c r="H52" s="1217" t="s">
        <v>1364</v>
      </c>
      <c r="I52" s="1220"/>
      <c r="J52" s="1220" t="s">
        <v>1348</v>
      </c>
      <c r="K52" s="1220"/>
      <c r="L52" s="1220"/>
      <c r="M52" s="959" t="s">
        <v>1349</v>
      </c>
      <c r="N52" s="1220" t="s">
        <v>917</v>
      </c>
      <c r="O52" s="1220" t="s">
        <v>151</v>
      </c>
      <c r="P52" s="959">
        <v>2</v>
      </c>
      <c r="Q52" s="987"/>
      <c r="R52" s="987"/>
      <c r="S52" s="987"/>
      <c r="T52" s="987"/>
      <c r="U52" s="987"/>
      <c r="V52" s="987"/>
      <c r="W52" s="987"/>
      <c r="X52" s="987"/>
      <c r="Y52" s="987"/>
      <c r="Z52" s="987"/>
      <c r="AA52" s="987"/>
      <c r="AB52" s="987"/>
      <c r="AC52" s="987"/>
      <c r="AD52" s="987"/>
      <c r="AE52" s="987"/>
      <c r="AF52" s="987"/>
      <c r="AG52" s="987"/>
      <c r="AH52" s="962">
        <v>1</v>
      </c>
      <c r="AI52" s="1235"/>
      <c r="AJ52" s="1061"/>
      <c r="AK52" s="1220"/>
      <c r="AL52" s="1220"/>
      <c r="AM52" s="1225"/>
      <c r="AN52" s="1061">
        <v>0</v>
      </c>
      <c r="AO52" s="1220">
        <v>0</v>
      </c>
      <c r="AP52" s="1225">
        <v>0</v>
      </c>
      <c r="AQ52" s="1061">
        <f t="shared" si="3"/>
        <v>0</v>
      </c>
      <c r="AR52" s="1349">
        <f t="shared" si="4"/>
        <v>0</v>
      </c>
      <c r="AS52" s="1225">
        <f t="shared" si="5"/>
        <v>0</v>
      </c>
      <c r="AT52" s="1345">
        <f t="shared" si="0"/>
        <v>0</v>
      </c>
      <c r="AU52" s="1346">
        <f t="shared" si="6"/>
        <v>0</v>
      </c>
      <c r="AV52" s="1301">
        <f t="shared" si="1"/>
        <v>0</v>
      </c>
      <c r="AW52" s="987"/>
      <c r="AX52" s="1061"/>
      <c r="AY52" s="1220"/>
      <c r="AZ52" s="1220"/>
      <c r="BA52" s="1221"/>
      <c r="BB52" s="1225"/>
      <c r="BC52" s="1061">
        <v>0</v>
      </c>
      <c r="BD52" s="1225">
        <v>0</v>
      </c>
      <c r="BE52" s="1350">
        <f t="shared" si="2"/>
        <v>0</v>
      </c>
      <c r="BF52" s="1225">
        <f t="shared" si="7"/>
        <v>0</v>
      </c>
      <c r="BG52" s="1351">
        <f t="shared" si="8"/>
        <v>0</v>
      </c>
      <c r="BH52" s="1225">
        <f t="shared" si="9"/>
        <v>0</v>
      </c>
    </row>
    <row r="53" spans="2:60">
      <c r="B53" s="959">
        <v>49</v>
      </c>
      <c r="C53" s="959"/>
      <c r="D53" s="946" t="s">
        <v>1351</v>
      </c>
      <c r="E53" s="946" t="s">
        <v>1241</v>
      </c>
      <c r="F53" s="959">
        <v>1500</v>
      </c>
      <c r="G53" s="959" t="s">
        <v>1421</v>
      </c>
      <c r="H53" s="1217" t="s">
        <v>1243</v>
      </c>
      <c r="I53" s="1220"/>
      <c r="J53" s="1220" t="s">
        <v>1348</v>
      </c>
      <c r="K53" s="1220"/>
      <c r="L53" s="1220"/>
      <c r="M53" s="959" t="s">
        <v>1349</v>
      </c>
      <c r="N53" s="1220" t="s">
        <v>917</v>
      </c>
      <c r="O53" s="1220" t="s">
        <v>151</v>
      </c>
      <c r="P53" s="959">
        <v>2</v>
      </c>
      <c r="Q53" s="987"/>
      <c r="R53" s="987"/>
      <c r="S53" s="987"/>
      <c r="T53" s="987"/>
      <c r="U53" s="987"/>
      <c r="V53" s="987"/>
      <c r="W53" s="987"/>
      <c r="X53" s="987"/>
      <c r="Y53" s="987"/>
      <c r="Z53" s="987"/>
      <c r="AA53" s="987"/>
      <c r="AB53" s="987"/>
      <c r="AC53" s="987"/>
      <c r="AD53" s="987"/>
      <c r="AE53" s="987"/>
      <c r="AF53" s="987"/>
      <c r="AG53" s="987"/>
      <c r="AH53" s="962">
        <v>1</v>
      </c>
      <c r="AI53" s="1235"/>
      <c r="AJ53" s="1061"/>
      <c r="AK53" s="1220"/>
      <c r="AL53" s="1220"/>
      <c r="AM53" s="1225"/>
      <c r="AN53" s="1061">
        <v>0</v>
      </c>
      <c r="AO53" s="1220">
        <v>0</v>
      </c>
      <c r="AP53" s="1225">
        <v>0</v>
      </c>
      <c r="AQ53" s="1061">
        <f t="shared" si="3"/>
        <v>0</v>
      </c>
      <c r="AR53" s="1349">
        <f t="shared" si="4"/>
        <v>0</v>
      </c>
      <c r="AS53" s="1225">
        <f t="shared" si="5"/>
        <v>0</v>
      </c>
      <c r="AT53" s="1345">
        <f t="shared" si="0"/>
        <v>0</v>
      </c>
      <c r="AU53" s="1346">
        <f t="shared" si="6"/>
        <v>0</v>
      </c>
      <c r="AV53" s="1301">
        <f t="shared" si="1"/>
        <v>0</v>
      </c>
      <c r="AW53" s="987"/>
      <c r="AX53" s="1061"/>
      <c r="AY53" s="1220"/>
      <c r="AZ53" s="1220"/>
      <c r="BA53" s="1221"/>
      <c r="BB53" s="1225"/>
      <c r="BC53" s="1061">
        <v>0</v>
      </c>
      <c r="BD53" s="1225">
        <v>0</v>
      </c>
      <c r="BE53" s="1350">
        <f t="shared" si="2"/>
        <v>0</v>
      </c>
      <c r="BF53" s="1225">
        <f t="shared" si="7"/>
        <v>0</v>
      </c>
      <c r="BG53" s="1351">
        <f t="shared" si="8"/>
        <v>0</v>
      </c>
      <c r="BH53" s="1225">
        <f t="shared" si="9"/>
        <v>0</v>
      </c>
    </row>
    <row r="54" spans="2:60">
      <c r="B54" s="959">
        <v>50</v>
      </c>
      <c r="C54" s="959"/>
      <c r="D54" s="946" t="s">
        <v>1351</v>
      </c>
      <c r="E54" s="946" t="s">
        <v>1232</v>
      </c>
      <c r="F54" s="959">
        <v>1510</v>
      </c>
      <c r="G54" s="959" t="s">
        <v>1422</v>
      </c>
      <c r="H54" s="1217" t="s">
        <v>1234</v>
      </c>
      <c r="I54" s="1220"/>
      <c r="J54" s="1220" t="s">
        <v>1348</v>
      </c>
      <c r="K54" s="1220"/>
      <c r="L54" s="1220"/>
      <c r="M54" s="959" t="s">
        <v>1349</v>
      </c>
      <c r="N54" s="1220" t="s">
        <v>917</v>
      </c>
      <c r="O54" s="1220" t="s">
        <v>151</v>
      </c>
      <c r="P54" s="959">
        <v>2</v>
      </c>
      <c r="Q54" s="987"/>
      <c r="R54" s="987"/>
      <c r="S54" s="987"/>
      <c r="T54" s="987"/>
      <c r="U54" s="987"/>
      <c r="V54" s="987"/>
      <c r="W54" s="987"/>
      <c r="X54" s="987"/>
      <c r="Y54" s="987"/>
      <c r="Z54" s="987"/>
      <c r="AA54" s="987"/>
      <c r="AB54" s="987"/>
      <c r="AC54" s="987"/>
      <c r="AD54" s="987"/>
      <c r="AE54" s="987"/>
      <c r="AF54" s="987"/>
      <c r="AG54" s="987"/>
      <c r="AH54" s="962">
        <v>1</v>
      </c>
      <c r="AI54" s="1235"/>
      <c r="AJ54" s="1061"/>
      <c r="AK54" s="1220"/>
      <c r="AL54" s="1220"/>
      <c r="AM54" s="1225"/>
      <c r="AN54" s="1061">
        <v>0</v>
      </c>
      <c r="AO54" s="1220">
        <v>0</v>
      </c>
      <c r="AP54" s="1225">
        <v>0</v>
      </c>
      <c r="AQ54" s="1061">
        <f t="shared" si="3"/>
        <v>0</v>
      </c>
      <c r="AR54" s="1349">
        <f t="shared" si="4"/>
        <v>0</v>
      </c>
      <c r="AS54" s="1225">
        <f t="shared" si="5"/>
        <v>0</v>
      </c>
      <c r="AT54" s="1345">
        <f t="shared" si="0"/>
        <v>0</v>
      </c>
      <c r="AU54" s="1346">
        <f t="shared" si="6"/>
        <v>0</v>
      </c>
      <c r="AV54" s="1301">
        <f t="shared" si="1"/>
        <v>0</v>
      </c>
      <c r="AW54" s="987"/>
      <c r="AX54" s="1061"/>
      <c r="AY54" s="1220"/>
      <c r="AZ54" s="1220"/>
      <c r="BA54" s="1221"/>
      <c r="BB54" s="1225"/>
      <c r="BC54" s="1061">
        <v>0</v>
      </c>
      <c r="BD54" s="1225">
        <v>0</v>
      </c>
      <c r="BE54" s="1350">
        <f t="shared" si="2"/>
        <v>0</v>
      </c>
      <c r="BF54" s="1225">
        <f t="shared" si="7"/>
        <v>0</v>
      </c>
      <c r="BG54" s="1351">
        <f t="shared" si="8"/>
        <v>0</v>
      </c>
      <c r="BH54" s="1225">
        <f t="shared" si="9"/>
        <v>0</v>
      </c>
    </row>
    <row r="55" spans="2:60">
      <c r="B55" s="959">
        <v>51</v>
      </c>
      <c r="C55" s="959"/>
      <c r="D55" s="946" t="s">
        <v>1351</v>
      </c>
      <c r="E55" s="946" t="s">
        <v>1232</v>
      </c>
      <c r="F55" s="959">
        <v>1511</v>
      </c>
      <c r="G55" s="959" t="s">
        <v>1423</v>
      </c>
      <c r="H55" s="1217" t="s">
        <v>1234</v>
      </c>
      <c r="I55" s="1220"/>
      <c r="J55" s="1220" t="s">
        <v>1348</v>
      </c>
      <c r="K55" s="1220"/>
      <c r="L55" s="1220"/>
      <c r="M55" s="959" t="s">
        <v>1349</v>
      </c>
      <c r="N55" s="1220" t="s">
        <v>917</v>
      </c>
      <c r="O55" s="1220" t="s">
        <v>151</v>
      </c>
      <c r="P55" s="959">
        <v>2</v>
      </c>
      <c r="Q55" s="987"/>
      <c r="R55" s="987"/>
      <c r="S55" s="987"/>
      <c r="T55" s="987"/>
      <c r="U55" s="987"/>
      <c r="V55" s="987"/>
      <c r="W55" s="987"/>
      <c r="X55" s="987"/>
      <c r="Y55" s="987"/>
      <c r="Z55" s="987"/>
      <c r="AA55" s="987"/>
      <c r="AB55" s="987"/>
      <c r="AC55" s="987"/>
      <c r="AD55" s="987"/>
      <c r="AE55" s="987"/>
      <c r="AF55" s="987"/>
      <c r="AG55" s="987"/>
      <c r="AH55" s="962">
        <v>1</v>
      </c>
      <c r="AI55" s="1235"/>
      <c r="AJ55" s="1061"/>
      <c r="AK55" s="1220"/>
      <c r="AL55" s="1220"/>
      <c r="AM55" s="1225"/>
      <c r="AN55" s="1061">
        <v>0</v>
      </c>
      <c r="AO55" s="1220">
        <v>0</v>
      </c>
      <c r="AP55" s="1225">
        <v>0</v>
      </c>
      <c r="AQ55" s="1061">
        <f t="shared" si="3"/>
        <v>0</v>
      </c>
      <c r="AR55" s="1349">
        <f t="shared" si="4"/>
        <v>0</v>
      </c>
      <c r="AS55" s="1225">
        <f t="shared" si="5"/>
        <v>0</v>
      </c>
      <c r="AT55" s="1345">
        <f t="shared" si="0"/>
        <v>0</v>
      </c>
      <c r="AU55" s="1346">
        <f t="shared" si="6"/>
        <v>0</v>
      </c>
      <c r="AV55" s="1301">
        <f t="shared" si="1"/>
        <v>0</v>
      </c>
      <c r="AW55" s="987"/>
      <c r="AX55" s="1061"/>
      <c r="AY55" s="1220"/>
      <c r="AZ55" s="1220"/>
      <c r="BA55" s="1221"/>
      <c r="BB55" s="1225"/>
      <c r="BC55" s="1061">
        <v>0</v>
      </c>
      <c r="BD55" s="1225">
        <v>0</v>
      </c>
      <c r="BE55" s="1350">
        <f t="shared" si="2"/>
        <v>0</v>
      </c>
      <c r="BF55" s="1225">
        <f t="shared" si="7"/>
        <v>0</v>
      </c>
      <c r="BG55" s="1351">
        <f t="shared" si="8"/>
        <v>0</v>
      </c>
      <c r="BH55" s="1225">
        <f t="shared" si="9"/>
        <v>0</v>
      </c>
    </row>
    <row r="56" spans="2:60">
      <c r="B56" s="959">
        <v>52</v>
      </c>
      <c r="C56" s="959"/>
      <c r="D56" s="946" t="s">
        <v>1351</v>
      </c>
      <c r="E56" s="946" t="s">
        <v>1232</v>
      </c>
      <c r="F56" s="959">
        <v>1513</v>
      </c>
      <c r="G56" s="959" t="s">
        <v>1424</v>
      </c>
      <c r="H56" s="1217" t="s">
        <v>1234</v>
      </c>
      <c r="I56" s="1220"/>
      <c r="J56" s="1220" t="s">
        <v>1348</v>
      </c>
      <c r="K56" s="1220"/>
      <c r="L56" s="1220"/>
      <c r="M56" s="959" t="s">
        <v>1349</v>
      </c>
      <c r="N56" s="1220" t="s">
        <v>919</v>
      </c>
      <c r="O56" s="1220" t="s">
        <v>151</v>
      </c>
      <c r="P56" s="959">
        <v>2</v>
      </c>
      <c r="Q56" s="987"/>
      <c r="R56" s="987"/>
      <c r="S56" s="987"/>
      <c r="T56" s="987"/>
      <c r="U56" s="987"/>
      <c r="V56" s="987"/>
      <c r="W56" s="987"/>
      <c r="X56" s="987"/>
      <c r="Y56" s="987"/>
      <c r="Z56" s="987"/>
      <c r="AA56" s="987"/>
      <c r="AB56" s="987"/>
      <c r="AC56" s="987"/>
      <c r="AD56" s="987"/>
      <c r="AE56" s="987"/>
      <c r="AF56" s="987"/>
      <c r="AG56" s="987"/>
      <c r="AH56" s="962">
        <v>1</v>
      </c>
      <c r="AI56" s="1235"/>
      <c r="AJ56" s="1061"/>
      <c r="AK56" s="1220"/>
      <c r="AL56" s="1220"/>
      <c r="AM56" s="1225"/>
      <c r="AN56" s="1061">
        <v>0</v>
      </c>
      <c r="AO56" s="1220">
        <v>0</v>
      </c>
      <c r="AP56" s="1225">
        <v>0</v>
      </c>
      <c r="AQ56" s="1061">
        <f t="shared" si="3"/>
        <v>0</v>
      </c>
      <c r="AR56" s="1349">
        <f t="shared" si="4"/>
        <v>0</v>
      </c>
      <c r="AS56" s="1225">
        <f t="shared" si="5"/>
        <v>0</v>
      </c>
      <c r="AT56" s="1345">
        <f t="shared" si="0"/>
        <v>0</v>
      </c>
      <c r="AU56" s="1346">
        <f t="shared" si="6"/>
        <v>0</v>
      </c>
      <c r="AV56" s="1301">
        <f t="shared" si="1"/>
        <v>0</v>
      </c>
      <c r="AW56" s="987"/>
      <c r="AX56" s="1061"/>
      <c r="AY56" s="1220"/>
      <c r="AZ56" s="1220"/>
      <c r="BA56" s="1221"/>
      <c r="BB56" s="1225"/>
      <c r="BC56" s="1061">
        <v>0</v>
      </c>
      <c r="BD56" s="1225">
        <v>0</v>
      </c>
      <c r="BE56" s="1350">
        <f t="shared" si="2"/>
        <v>0</v>
      </c>
      <c r="BF56" s="1225">
        <f t="shared" si="7"/>
        <v>0</v>
      </c>
      <c r="BG56" s="1351">
        <f t="shared" si="8"/>
        <v>0</v>
      </c>
      <c r="BH56" s="1225">
        <f t="shared" si="9"/>
        <v>0</v>
      </c>
    </row>
    <row r="57" spans="2:60">
      <c r="B57" s="959">
        <v>53</v>
      </c>
      <c r="C57" s="959"/>
      <c r="D57" s="946" t="s">
        <v>1352</v>
      </c>
      <c r="E57" s="946" t="s">
        <v>1425</v>
      </c>
      <c r="F57" s="959">
        <v>1517</v>
      </c>
      <c r="G57" s="959" t="s">
        <v>1426</v>
      </c>
      <c r="H57" s="1217" t="s">
        <v>1358</v>
      </c>
      <c r="I57" s="1220"/>
      <c r="J57" s="1220" t="s">
        <v>1348</v>
      </c>
      <c r="K57" s="1220"/>
      <c r="L57" s="1220"/>
      <c r="M57" s="959" t="s">
        <v>1349</v>
      </c>
      <c r="N57" s="1220" t="s">
        <v>1213</v>
      </c>
      <c r="O57" s="1220" t="s">
        <v>151</v>
      </c>
      <c r="P57" s="959">
        <v>2</v>
      </c>
      <c r="Q57" s="987"/>
      <c r="R57" s="987"/>
      <c r="S57" s="987"/>
      <c r="T57" s="987"/>
      <c r="U57" s="987"/>
      <c r="V57" s="987"/>
      <c r="W57" s="987"/>
      <c r="X57" s="987"/>
      <c r="Y57" s="987"/>
      <c r="Z57" s="987"/>
      <c r="AA57" s="987"/>
      <c r="AB57" s="987"/>
      <c r="AC57" s="987"/>
      <c r="AD57" s="987"/>
      <c r="AE57" s="987"/>
      <c r="AF57" s="987"/>
      <c r="AG57" s="987"/>
      <c r="AH57" s="962">
        <v>1</v>
      </c>
      <c r="AI57" s="1235"/>
      <c r="AJ57" s="1061"/>
      <c r="AK57" s="1220"/>
      <c r="AL57" s="1220"/>
      <c r="AM57" s="1225"/>
      <c r="AN57" s="1061">
        <v>0</v>
      </c>
      <c r="AO57" s="1220">
        <v>0</v>
      </c>
      <c r="AP57" s="1225">
        <v>0</v>
      </c>
      <c r="AQ57" s="1061">
        <f t="shared" si="3"/>
        <v>0</v>
      </c>
      <c r="AR57" s="1349">
        <f t="shared" si="4"/>
        <v>0</v>
      </c>
      <c r="AS57" s="1225">
        <f t="shared" si="5"/>
        <v>0</v>
      </c>
      <c r="AT57" s="1345">
        <f t="shared" si="0"/>
        <v>0</v>
      </c>
      <c r="AU57" s="1346">
        <f t="shared" si="6"/>
        <v>0</v>
      </c>
      <c r="AV57" s="1301">
        <f t="shared" si="1"/>
        <v>0</v>
      </c>
      <c r="AW57" s="987"/>
      <c r="AX57" s="1061"/>
      <c r="AY57" s="1220"/>
      <c r="AZ57" s="1220"/>
      <c r="BA57" s="1221"/>
      <c r="BB57" s="1225"/>
      <c r="BC57" s="1061">
        <v>0</v>
      </c>
      <c r="BD57" s="1225">
        <v>0</v>
      </c>
      <c r="BE57" s="1350">
        <f t="shared" si="2"/>
        <v>0</v>
      </c>
      <c r="BF57" s="1225">
        <f t="shared" si="7"/>
        <v>0</v>
      </c>
      <c r="BG57" s="1351">
        <f t="shared" si="8"/>
        <v>0</v>
      </c>
      <c r="BH57" s="1225">
        <f t="shared" si="9"/>
        <v>0</v>
      </c>
    </row>
    <row r="58" spans="2:60">
      <c r="B58" s="959">
        <v>54</v>
      </c>
      <c r="C58" s="959"/>
      <c r="D58" s="946" t="s">
        <v>1352</v>
      </c>
      <c r="E58" s="946" t="s">
        <v>1425</v>
      </c>
      <c r="F58" s="959">
        <v>1518</v>
      </c>
      <c r="G58" s="959" t="s">
        <v>1427</v>
      </c>
      <c r="H58" s="1217" t="s">
        <v>1358</v>
      </c>
      <c r="I58" s="1220"/>
      <c r="J58" s="1220" t="s">
        <v>1348</v>
      </c>
      <c r="K58" s="1220"/>
      <c r="L58" s="1220"/>
      <c r="M58" s="959" t="s">
        <v>1349</v>
      </c>
      <c r="N58" s="1220" t="s">
        <v>1213</v>
      </c>
      <c r="O58" s="1220" t="s">
        <v>151</v>
      </c>
      <c r="P58" s="959">
        <v>2</v>
      </c>
      <c r="Q58" s="987"/>
      <c r="R58" s="987"/>
      <c r="S58" s="987"/>
      <c r="T58" s="987"/>
      <c r="U58" s="987"/>
      <c r="V58" s="987"/>
      <c r="W58" s="987"/>
      <c r="X58" s="987"/>
      <c r="Y58" s="987"/>
      <c r="Z58" s="987"/>
      <c r="AA58" s="987"/>
      <c r="AB58" s="987"/>
      <c r="AC58" s="987"/>
      <c r="AD58" s="987"/>
      <c r="AE58" s="987"/>
      <c r="AF58" s="987"/>
      <c r="AG58" s="987"/>
      <c r="AH58" s="962">
        <v>1</v>
      </c>
      <c r="AI58" s="1235"/>
      <c r="AJ58" s="1061"/>
      <c r="AK58" s="1220"/>
      <c r="AL58" s="1220"/>
      <c r="AM58" s="1225"/>
      <c r="AN58" s="1061">
        <v>0</v>
      </c>
      <c r="AO58" s="1220">
        <v>0</v>
      </c>
      <c r="AP58" s="1225">
        <v>0</v>
      </c>
      <c r="AQ58" s="1061">
        <f t="shared" si="3"/>
        <v>0</v>
      </c>
      <c r="AR58" s="1349">
        <f t="shared" si="4"/>
        <v>0</v>
      </c>
      <c r="AS58" s="1225">
        <f t="shared" si="5"/>
        <v>0</v>
      </c>
      <c r="AT58" s="1345">
        <f t="shared" si="0"/>
        <v>0</v>
      </c>
      <c r="AU58" s="1346">
        <f t="shared" si="6"/>
        <v>0</v>
      </c>
      <c r="AV58" s="1301">
        <f t="shared" si="1"/>
        <v>0</v>
      </c>
      <c r="AW58" s="987"/>
      <c r="AX58" s="1061"/>
      <c r="AY58" s="1220"/>
      <c r="AZ58" s="1220"/>
      <c r="BA58" s="1221"/>
      <c r="BB58" s="1225"/>
      <c r="BC58" s="1061">
        <v>0</v>
      </c>
      <c r="BD58" s="1225">
        <v>0</v>
      </c>
      <c r="BE58" s="1350">
        <f t="shared" si="2"/>
        <v>0</v>
      </c>
      <c r="BF58" s="1225">
        <f t="shared" si="7"/>
        <v>0</v>
      </c>
      <c r="BG58" s="1351">
        <f t="shared" si="8"/>
        <v>0</v>
      </c>
      <c r="BH58" s="1225">
        <f t="shared" si="9"/>
        <v>0</v>
      </c>
    </row>
    <row r="59" spans="2:60">
      <c r="B59" s="959">
        <v>55</v>
      </c>
      <c r="C59" s="959"/>
      <c r="D59" s="946" t="s">
        <v>1352</v>
      </c>
      <c r="E59" s="946" t="s">
        <v>1425</v>
      </c>
      <c r="F59" s="959">
        <v>1519</v>
      </c>
      <c r="G59" s="959" t="s">
        <v>1428</v>
      </c>
      <c r="H59" s="1217" t="s">
        <v>1358</v>
      </c>
      <c r="I59" s="1220"/>
      <c r="J59" s="1220" t="s">
        <v>1348</v>
      </c>
      <c r="K59" s="1220"/>
      <c r="L59" s="1220"/>
      <c r="M59" s="959" t="s">
        <v>1349</v>
      </c>
      <c r="N59" s="1220" t="s">
        <v>1213</v>
      </c>
      <c r="O59" s="1220" t="s">
        <v>151</v>
      </c>
      <c r="P59" s="959">
        <v>2</v>
      </c>
      <c r="Q59" s="987"/>
      <c r="R59" s="987"/>
      <c r="S59" s="987"/>
      <c r="T59" s="987"/>
      <c r="U59" s="987"/>
      <c r="V59" s="987"/>
      <c r="W59" s="987"/>
      <c r="X59" s="987"/>
      <c r="Y59" s="987"/>
      <c r="Z59" s="987"/>
      <c r="AA59" s="987"/>
      <c r="AB59" s="987"/>
      <c r="AC59" s="987"/>
      <c r="AD59" s="987"/>
      <c r="AE59" s="987"/>
      <c r="AF59" s="987"/>
      <c r="AG59" s="987"/>
      <c r="AH59" s="962">
        <v>1</v>
      </c>
      <c r="AI59" s="1235"/>
      <c r="AJ59" s="1061"/>
      <c r="AK59" s="1220"/>
      <c r="AL59" s="1220"/>
      <c r="AM59" s="1225"/>
      <c r="AN59" s="1061">
        <v>0</v>
      </c>
      <c r="AO59" s="1220">
        <v>0</v>
      </c>
      <c r="AP59" s="1225">
        <v>0</v>
      </c>
      <c r="AQ59" s="1061">
        <f t="shared" si="3"/>
        <v>0</v>
      </c>
      <c r="AR59" s="1349">
        <f t="shared" si="4"/>
        <v>0</v>
      </c>
      <c r="AS59" s="1225">
        <f t="shared" si="5"/>
        <v>0</v>
      </c>
      <c r="AT59" s="1345">
        <f t="shared" si="0"/>
        <v>0</v>
      </c>
      <c r="AU59" s="1346">
        <f t="shared" si="6"/>
        <v>0</v>
      </c>
      <c r="AV59" s="1301">
        <f t="shared" si="1"/>
        <v>0</v>
      </c>
      <c r="AW59" s="987"/>
      <c r="AX59" s="1061"/>
      <c r="AY59" s="1220"/>
      <c r="AZ59" s="1220"/>
      <c r="BA59" s="1221"/>
      <c r="BB59" s="1225"/>
      <c r="BC59" s="1061">
        <v>0</v>
      </c>
      <c r="BD59" s="1225">
        <v>0</v>
      </c>
      <c r="BE59" s="1350">
        <f t="shared" si="2"/>
        <v>0</v>
      </c>
      <c r="BF59" s="1225">
        <f t="shared" si="7"/>
        <v>0</v>
      </c>
      <c r="BG59" s="1351">
        <f t="shared" si="8"/>
        <v>0</v>
      </c>
      <c r="BH59" s="1225">
        <f t="shared" si="9"/>
        <v>0</v>
      </c>
    </row>
    <row r="60" spans="2:60">
      <c r="B60" s="959">
        <v>56</v>
      </c>
      <c r="C60" s="959"/>
      <c r="D60" s="946" t="s">
        <v>1352</v>
      </c>
      <c r="E60" s="946" t="s">
        <v>1425</v>
      </c>
      <c r="F60" s="959">
        <v>1520</v>
      </c>
      <c r="G60" s="959" t="s">
        <v>1429</v>
      </c>
      <c r="H60" s="1217" t="s">
        <v>1358</v>
      </c>
      <c r="I60" s="1220"/>
      <c r="J60" s="1220" t="s">
        <v>1348</v>
      </c>
      <c r="K60" s="1220"/>
      <c r="L60" s="1220"/>
      <c r="M60" s="959" t="s">
        <v>1349</v>
      </c>
      <c r="N60" s="1220" t="s">
        <v>1213</v>
      </c>
      <c r="O60" s="1220" t="s">
        <v>151</v>
      </c>
      <c r="P60" s="959">
        <v>2</v>
      </c>
      <c r="Q60" s="987"/>
      <c r="R60" s="987"/>
      <c r="S60" s="987"/>
      <c r="T60" s="987"/>
      <c r="U60" s="987"/>
      <c r="V60" s="987"/>
      <c r="W60" s="987"/>
      <c r="X60" s="987"/>
      <c r="Y60" s="987"/>
      <c r="Z60" s="987"/>
      <c r="AA60" s="987"/>
      <c r="AB60" s="987"/>
      <c r="AC60" s="987"/>
      <c r="AD60" s="987"/>
      <c r="AE60" s="987"/>
      <c r="AF60" s="987"/>
      <c r="AG60" s="987"/>
      <c r="AH60" s="962">
        <v>1</v>
      </c>
      <c r="AI60" s="1235"/>
      <c r="AJ60" s="1061"/>
      <c r="AK60" s="1220"/>
      <c r="AL60" s="1220"/>
      <c r="AM60" s="1225"/>
      <c r="AN60" s="1061">
        <v>0</v>
      </c>
      <c r="AO60" s="1220">
        <v>0</v>
      </c>
      <c r="AP60" s="1225">
        <v>0</v>
      </c>
      <c r="AQ60" s="1061">
        <f t="shared" si="3"/>
        <v>0</v>
      </c>
      <c r="AR60" s="1349">
        <f t="shared" si="4"/>
        <v>0</v>
      </c>
      <c r="AS60" s="1225">
        <f t="shared" si="5"/>
        <v>0</v>
      </c>
      <c r="AT60" s="1345">
        <f t="shared" si="0"/>
        <v>0</v>
      </c>
      <c r="AU60" s="1346">
        <f t="shared" si="6"/>
        <v>0</v>
      </c>
      <c r="AV60" s="1301">
        <f t="shared" si="1"/>
        <v>0</v>
      </c>
      <c r="AW60" s="987"/>
      <c r="AX60" s="1061"/>
      <c r="AY60" s="1220"/>
      <c r="AZ60" s="1220"/>
      <c r="BA60" s="1221"/>
      <c r="BB60" s="1225"/>
      <c r="BC60" s="1061">
        <v>0</v>
      </c>
      <c r="BD60" s="1225">
        <v>0</v>
      </c>
      <c r="BE60" s="1350">
        <f t="shared" si="2"/>
        <v>0</v>
      </c>
      <c r="BF60" s="1225">
        <f t="shared" si="7"/>
        <v>0</v>
      </c>
      <c r="BG60" s="1351">
        <f t="shared" si="8"/>
        <v>0</v>
      </c>
      <c r="BH60" s="1225">
        <f t="shared" si="9"/>
        <v>0</v>
      </c>
    </row>
    <row r="61" spans="2:60">
      <c r="B61" s="959">
        <v>57</v>
      </c>
      <c r="C61" s="959"/>
      <c r="D61" s="946" t="s">
        <v>1352</v>
      </c>
      <c r="E61" s="946" t="s">
        <v>1425</v>
      </c>
      <c r="F61" s="959">
        <v>1521</v>
      </c>
      <c r="G61" s="959" t="s">
        <v>1430</v>
      </c>
      <c r="H61" s="1217" t="s">
        <v>1358</v>
      </c>
      <c r="I61" s="1220"/>
      <c r="J61" s="1220" t="s">
        <v>1348</v>
      </c>
      <c r="K61" s="1220"/>
      <c r="L61" s="1220"/>
      <c r="M61" s="959" t="s">
        <v>1349</v>
      </c>
      <c r="N61" s="1220" t="s">
        <v>1213</v>
      </c>
      <c r="O61" s="1220" t="s">
        <v>151</v>
      </c>
      <c r="P61" s="959">
        <v>2</v>
      </c>
      <c r="Q61" s="987"/>
      <c r="R61" s="987"/>
      <c r="S61" s="987"/>
      <c r="T61" s="987"/>
      <c r="U61" s="987"/>
      <c r="V61" s="987"/>
      <c r="W61" s="987"/>
      <c r="X61" s="987"/>
      <c r="Y61" s="987"/>
      <c r="Z61" s="987"/>
      <c r="AA61" s="987"/>
      <c r="AB61" s="987"/>
      <c r="AC61" s="987"/>
      <c r="AD61" s="987"/>
      <c r="AE61" s="987"/>
      <c r="AF61" s="987"/>
      <c r="AG61" s="987"/>
      <c r="AH61" s="962">
        <v>1</v>
      </c>
      <c r="AI61" s="1235"/>
      <c r="AJ61" s="1061"/>
      <c r="AK61" s="1220"/>
      <c r="AL61" s="1220"/>
      <c r="AM61" s="1225"/>
      <c r="AN61" s="1061">
        <v>0</v>
      </c>
      <c r="AO61" s="1220">
        <v>0</v>
      </c>
      <c r="AP61" s="1225">
        <v>0</v>
      </c>
      <c r="AQ61" s="1061">
        <f t="shared" si="3"/>
        <v>0</v>
      </c>
      <c r="AR61" s="1349">
        <f t="shared" si="4"/>
        <v>0</v>
      </c>
      <c r="AS61" s="1225">
        <f t="shared" si="5"/>
        <v>0</v>
      </c>
      <c r="AT61" s="1345">
        <f t="shared" si="0"/>
        <v>0</v>
      </c>
      <c r="AU61" s="1346">
        <f t="shared" si="6"/>
        <v>0</v>
      </c>
      <c r="AV61" s="1301">
        <f t="shared" si="1"/>
        <v>0</v>
      </c>
      <c r="AW61" s="987"/>
      <c r="AX61" s="1061"/>
      <c r="AY61" s="1220"/>
      <c r="AZ61" s="1220"/>
      <c r="BA61" s="1221"/>
      <c r="BB61" s="1225"/>
      <c r="BC61" s="1061">
        <v>0</v>
      </c>
      <c r="BD61" s="1225">
        <v>0</v>
      </c>
      <c r="BE61" s="1350">
        <f t="shared" si="2"/>
        <v>0</v>
      </c>
      <c r="BF61" s="1225">
        <f t="shared" si="7"/>
        <v>0</v>
      </c>
      <c r="BG61" s="1351">
        <f t="shared" si="8"/>
        <v>0</v>
      </c>
      <c r="BH61" s="1225">
        <f t="shared" si="9"/>
        <v>0</v>
      </c>
    </row>
    <row r="62" spans="2:60">
      <c r="B62" s="959">
        <v>58</v>
      </c>
      <c r="C62" s="959"/>
      <c r="D62" s="946" t="s">
        <v>1352</v>
      </c>
      <c r="E62" s="946" t="s">
        <v>1425</v>
      </c>
      <c r="F62" s="959">
        <v>1522</v>
      </c>
      <c r="G62" s="959" t="s">
        <v>1431</v>
      </c>
      <c r="H62" s="1217" t="s">
        <v>1358</v>
      </c>
      <c r="I62" s="1220"/>
      <c r="J62" s="1220" t="s">
        <v>1348</v>
      </c>
      <c r="K62" s="1220"/>
      <c r="L62" s="1220"/>
      <c r="M62" s="959" t="s">
        <v>1349</v>
      </c>
      <c r="N62" s="1220" t="s">
        <v>1213</v>
      </c>
      <c r="O62" s="1220" t="s">
        <v>151</v>
      </c>
      <c r="P62" s="959">
        <v>2</v>
      </c>
      <c r="Q62" s="987"/>
      <c r="R62" s="987"/>
      <c r="S62" s="987"/>
      <c r="T62" s="987"/>
      <c r="U62" s="987"/>
      <c r="V62" s="987"/>
      <c r="W62" s="987"/>
      <c r="X62" s="987"/>
      <c r="Y62" s="987"/>
      <c r="Z62" s="987"/>
      <c r="AA62" s="987"/>
      <c r="AB62" s="987"/>
      <c r="AC62" s="987"/>
      <c r="AD62" s="987"/>
      <c r="AE62" s="987"/>
      <c r="AF62" s="987"/>
      <c r="AG62" s="987"/>
      <c r="AH62" s="962">
        <v>1</v>
      </c>
      <c r="AI62" s="1235"/>
      <c r="AJ62" s="1061"/>
      <c r="AK62" s="1220"/>
      <c r="AL62" s="1220"/>
      <c r="AM62" s="1225"/>
      <c r="AN62" s="1061">
        <v>0</v>
      </c>
      <c r="AO62" s="1220">
        <v>0</v>
      </c>
      <c r="AP62" s="1225">
        <v>0</v>
      </c>
      <c r="AQ62" s="1061">
        <f t="shared" si="3"/>
        <v>0</v>
      </c>
      <c r="AR62" s="1349">
        <f t="shared" si="4"/>
        <v>0</v>
      </c>
      <c r="AS62" s="1225">
        <f t="shared" si="5"/>
        <v>0</v>
      </c>
      <c r="AT62" s="1345">
        <f t="shared" si="0"/>
        <v>0</v>
      </c>
      <c r="AU62" s="1346">
        <f t="shared" si="6"/>
        <v>0</v>
      </c>
      <c r="AV62" s="1301">
        <f t="shared" si="1"/>
        <v>0</v>
      </c>
      <c r="AW62" s="987"/>
      <c r="AX62" s="1061"/>
      <c r="AY62" s="1220"/>
      <c r="AZ62" s="1220"/>
      <c r="BA62" s="1221"/>
      <c r="BB62" s="1225"/>
      <c r="BC62" s="1061">
        <v>0</v>
      </c>
      <c r="BD62" s="1225">
        <v>0</v>
      </c>
      <c r="BE62" s="1350">
        <f t="shared" si="2"/>
        <v>0</v>
      </c>
      <c r="BF62" s="1225">
        <f t="shared" si="7"/>
        <v>0</v>
      </c>
      <c r="BG62" s="1351">
        <f t="shared" si="8"/>
        <v>0</v>
      </c>
      <c r="BH62" s="1225">
        <f t="shared" si="9"/>
        <v>0</v>
      </c>
    </row>
    <row r="63" spans="2:60">
      <c r="B63" s="959">
        <v>59</v>
      </c>
      <c r="C63" s="959"/>
      <c r="D63" s="946" t="s">
        <v>153</v>
      </c>
      <c r="E63" s="946" t="s">
        <v>1261</v>
      </c>
      <c r="F63" s="959">
        <v>1509</v>
      </c>
      <c r="G63" s="959" t="s">
        <v>1411</v>
      </c>
      <c r="H63" s="1217" t="s">
        <v>1364</v>
      </c>
      <c r="I63" s="1220"/>
      <c r="J63" s="1220" t="s">
        <v>1348</v>
      </c>
      <c r="K63" s="1220"/>
      <c r="L63" s="1220"/>
      <c r="M63" s="959" t="s">
        <v>1349</v>
      </c>
      <c r="N63" s="1220" t="s">
        <v>1213</v>
      </c>
      <c r="O63" s="1220" t="s">
        <v>151</v>
      </c>
      <c r="P63" s="959">
        <v>2</v>
      </c>
      <c r="Q63" s="987"/>
      <c r="R63" s="987"/>
      <c r="S63" s="987"/>
      <c r="T63" s="987"/>
      <c r="U63" s="987"/>
      <c r="V63" s="987"/>
      <c r="W63" s="987"/>
      <c r="X63" s="987"/>
      <c r="Y63" s="987"/>
      <c r="Z63" s="987"/>
      <c r="AA63" s="987"/>
      <c r="AB63" s="987"/>
      <c r="AC63" s="987"/>
      <c r="AD63" s="987"/>
      <c r="AE63" s="987"/>
      <c r="AF63" s="987"/>
      <c r="AG63" s="987"/>
      <c r="AH63" s="962">
        <v>1</v>
      </c>
      <c r="AI63" s="1235"/>
      <c r="AJ63" s="1061"/>
      <c r="AK63" s="1220"/>
      <c r="AL63" s="1220"/>
      <c r="AM63" s="1225"/>
      <c r="AN63" s="1061">
        <v>0</v>
      </c>
      <c r="AO63" s="1220">
        <v>0</v>
      </c>
      <c r="AP63" s="1225">
        <v>0</v>
      </c>
      <c r="AQ63" s="1061">
        <f t="shared" si="3"/>
        <v>0</v>
      </c>
      <c r="AR63" s="1349">
        <f t="shared" si="4"/>
        <v>0</v>
      </c>
      <c r="AS63" s="1225">
        <f t="shared" si="5"/>
        <v>0</v>
      </c>
      <c r="AT63" s="1345">
        <f t="shared" si="0"/>
        <v>0</v>
      </c>
      <c r="AU63" s="1346">
        <f t="shared" si="6"/>
        <v>0</v>
      </c>
      <c r="AV63" s="1301">
        <f t="shared" si="1"/>
        <v>0</v>
      </c>
      <c r="AW63" s="987"/>
      <c r="AX63" s="1061"/>
      <c r="AY63" s="1220"/>
      <c r="AZ63" s="1220"/>
      <c r="BA63" s="1221"/>
      <c r="BB63" s="1225"/>
      <c r="BC63" s="1061">
        <v>0</v>
      </c>
      <c r="BD63" s="1225">
        <v>0</v>
      </c>
      <c r="BE63" s="1350">
        <f t="shared" si="2"/>
        <v>0</v>
      </c>
      <c r="BF63" s="1225">
        <f t="shared" si="7"/>
        <v>0</v>
      </c>
      <c r="BG63" s="1351">
        <f t="shared" si="8"/>
        <v>0</v>
      </c>
      <c r="BH63" s="1225">
        <f t="shared" si="9"/>
        <v>0</v>
      </c>
    </row>
    <row r="64" spans="2:60">
      <c r="B64" s="959">
        <v>60</v>
      </c>
      <c r="C64" s="959"/>
      <c r="D64" s="946" t="s">
        <v>131</v>
      </c>
      <c r="E64" s="946" t="s">
        <v>1432</v>
      </c>
      <c r="F64" s="959">
        <v>901</v>
      </c>
      <c r="G64" s="959" t="s">
        <v>1433</v>
      </c>
      <c r="H64" s="1217" t="s">
        <v>1372</v>
      </c>
      <c r="I64" s="1220"/>
      <c r="J64" s="1220" t="s">
        <v>1348</v>
      </c>
      <c r="K64" s="1220"/>
      <c r="L64" s="1220"/>
      <c r="M64" s="959" t="s">
        <v>1349</v>
      </c>
      <c r="N64" s="1220" t="s">
        <v>178</v>
      </c>
      <c r="O64" s="1220" t="s">
        <v>183</v>
      </c>
      <c r="P64" s="959">
        <v>1</v>
      </c>
      <c r="Q64" s="987"/>
      <c r="R64" s="987"/>
      <c r="S64" s="987"/>
      <c r="T64" s="987"/>
      <c r="U64" s="987"/>
      <c r="V64" s="987"/>
      <c r="W64" s="987"/>
      <c r="X64" s="987"/>
      <c r="Y64" s="987"/>
      <c r="Z64" s="987"/>
      <c r="AA64" s="987"/>
      <c r="AB64" s="987"/>
      <c r="AC64" s="987"/>
      <c r="AD64" s="987"/>
      <c r="AE64" s="987"/>
      <c r="AF64" s="987"/>
      <c r="AG64" s="987"/>
      <c r="AH64" s="962">
        <v>1</v>
      </c>
      <c r="AI64" s="1235"/>
      <c r="AJ64" s="1061"/>
      <c r="AK64" s="1220"/>
      <c r="AL64" s="1220"/>
      <c r="AM64" s="1225"/>
      <c r="AN64" s="1061">
        <v>0</v>
      </c>
      <c r="AO64" s="1220">
        <v>0</v>
      </c>
      <c r="AP64" s="1225">
        <v>0</v>
      </c>
      <c r="AQ64" s="1061">
        <f t="shared" si="3"/>
        <v>0</v>
      </c>
      <c r="AR64" s="1349">
        <f t="shared" si="4"/>
        <v>0</v>
      </c>
      <c r="AS64" s="1225">
        <f t="shared" si="5"/>
        <v>0</v>
      </c>
      <c r="AT64" s="1345">
        <f t="shared" si="0"/>
        <v>0</v>
      </c>
      <c r="AU64" s="1346">
        <f t="shared" si="6"/>
        <v>0</v>
      </c>
      <c r="AV64" s="1301">
        <f t="shared" si="1"/>
        <v>0</v>
      </c>
      <c r="AW64" s="987"/>
      <c r="AX64" s="1061"/>
      <c r="AY64" s="1220"/>
      <c r="AZ64" s="1220"/>
      <c r="BA64" s="1221"/>
      <c r="BB64" s="1225"/>
      <c r="BC64" s="1061">
        <v>0</v>
      </c>
      <c r="BD64" s="1225">
        <v>0</v>
      </c>
      <c r="BE64" s="1350">
        <f t="shared" si="2"/>
        <v>0</v>
      </c>
      <c r="BF64" s="1225">
        <f t="shared" si="7"/>
        <v>0</v>
      </c>
      <c r="BG64" s="1351">
        <f t="shared" si="8"/>
        <v>0</v>
      </c>
      <c r="BH64" s="1225">
        <f t="shared" si="9"/>
        <v>0</v>
      </c>
    </row>
    <row r="65" spans="2:60">
      <c r="B65" s="959">
        <v>61</v>
      </c>
      <c r="C65" s="959"/>
      <c r="D65" s="946" t="s">
        <v>1351</v>
      </c>
      <c r="E65" s="946" t="s">
        <v>1232</v>
      </c>
      <c r="F65" s="959">
        <v>901</v>
      </c>
      <c r="G65" s="959" t="s">
        <v>1434</v>
      </c>
      <c r="H65" s="1217" t="s">
        <v>1234</v>
      </c>
      <c r="I65" s="1220"/>
      <c r="J65" s="1220" t="s">
        <v>1348</v>
      </c>
      <c r="K65" s="1220"/>
      <c r="L65" s="1220"/>
      <c r="M65" s="959" t="s">
        <v>1349</v>
      </c>
      <c r="N65" s="1220" t="s">
        <v>1435</v>
      </c>
      <c r="O65" s="1220" t="s">
        <v>183</v>
      </c>
      <c r="P65" s="959">
        <v>1</v>
      </c>
      <c r="Q65" s="987"/>
      <c r="R65" s="987"/>
      <c r="S65" s="987"/>
      <c r="T65" s="987"/>
      <c r="U65" s="987"/>
      <c r="V65" s="987"/>
      <c r="W65" s="987"/>
      <c r="X65" s="987"/>
      <c r="Y65" s="987"/>
      <c r="Z65" s="987"/>
      <c r="AA65" s="987"/>
      <c r="AB65" s="987"/>
      <c r="AC65" s="987"/>
      <c r="AD65" s="987"/>
      <c r="AE65" s="987"/>
      <c r="AF65" s="987"/>
      <c r="AG65" s="987"/>
      <c r="AH65" s="962">
        <v>1</v>
      </c>
      <c r="AI65" s="1235"/>
      <c r="AJ65" s="1061"/>
      <c r="AK65" s="1220"/>
      <c r="AL65" s="1220"/>
      <c r="AM65" s="1225"/>
      <c r="AN65" s="1061">
        <v>0</v>
      </c>
      <c r="AO65" s="1220">
        <v>0</v>
      </c>
      <c r="AP65" s="1225">
        <v>0</v>
      </c>
      <c r="AQ65" s="1061">
        <f t="shared" si="3"/>
        <v>0</v>
      </c>
      <c r="AR65" s="1349">
        <f t="shared" si="4"/>
        <v>0</v>
      </c>
      <c r="AS65" s="1225">
        <f t="shared" si="5"/>
        <v>0</v>
      </c>
      <c r="AT65" s="1345">
        <f t="shared" si="0"/>
        <v>0</v>
      </c>
      <c r="AU65" s="1346">
        <f t="shared" si="6"/>
        <v>0</v>
      </c>
      <c r="AV65" s="1301">
        <f t="shared" si="1"/>
        <v>0</v>
      </c>
      <c r="AW65" s="987"/>
      <c r="AX65" s="1061"/>
      <c r="AY65" s="1220"/>
      <c r="AZ65" s="1220"/>
      <c r="BA65" s="1221"/>
      <c r="BB65" s="1225"/>
      <c r="BC65" s="1061">
        <v>0</v>
      </c>
      <c r="BD65" s="1225">
        <v>0</v>
      </c>
      <c r="BE65" s="1350">
        <f t="shared" si="2"/>
        <v>0</v>
      </c>
      <c r="BF65" s="1225">
        <f t="shared" si="7"/>
        <v>0</v>
      </c>
      <c r="BG65" s="1351">
        <f t="shared" si="8"/>
        <v>0</v>
      </c>
      <c r="BH65" s="1225">
        <f t="shared" si="9"/>
        <v>0</v>
      </c>
    </row>
    <row r="66" spans="2:60">
      <c r="B66" s="959">
        <v>62</v>
      </c>
      <c r="C66" s="959"/>
      <c r="D66" s="946" t="s">
        <v>103</v>
      </c>
      <c r="E66" s="946" t="s">
        <v>1261</v>
      </c>
      <c r="F66" s="959">
        <v>907</v>
      </c>
      <c r="G66" s="959" t="s">
        <v>1436</v>
      </c>
      <c r="H66" s="1217" t="s">
        <v>1364</v>
      </c>
      <c r="I66" s="1220"/>
      <c r="J66" s="1220" t="s">
        <v>1348</v>
      </c>
      <c r="K66" s="1220"/>
      <c r="L66" s="1220"/>
      <c r="M66" s="959" t="s">
        <v>1349</v>
      </c>
      <c r="N66" s="1220" t="s">
        <v>500</v>
      </c>
      <c r="O66" s="1220" t="s">
        <v>189</v>
      </c>
      <c r="P66" s="959">
        <v>1</v>
      </c>
      <c r="Q66" s="987"/>
      <c r="R66" s="987"/>
      <c r="S66" s="987"/>
      <c r="T66" s="987"/>
      <c r="U66" s="987"/>
      <c r="V66" s="987"/>
      <c r="W66" s="987"/>
      <c r="X66" s="987"/>
      <c r="Y66" s="987"/>
      <c r="Z66" s="987"/>
      <c r="AA66" s="987"/>
      <c r="AB66" s="987"/>
      <c r="AC66" s="987"/>
      <c r="AD66" s="987"/>
      <c r="AE66" s="987"/>
      <c r="AF66" s="987"/>
      <c r="AG66" s="987"/>
      <c r="AH66" s="962">
        <v>1</v>
      </c>
      <c r="AI66" s="1235"/>
      <c r="AJ66" s="1061"/>
      <c r="AK66" s="1220"/>
      <c r="AL66" s="1220"/>
      <c r="AM66" s="1225"/>
      <c r="AN66" s="1061">
        <v>0</v>
      </c>
      <c r="AO66" s="1220">
        <v>0</v>
      </c>
      <c r="AP66" s="1225">
        <v>0</v>
      </c>
      <c r="AQ66" s="1061">
        <f t="shared" si="3"/>
        <v>0</v>
      </c>
      <c r="AR66" s="1349">
        <f t="shared" si="4"/>
        <v>0</v>
      </c>
      <c r="AS66" s="1225">
        <f t="shared" si="5"/>
        <v>0</v>
      </c>
      <c r="AT66" s="1345">
        <f t="shared" si="0"/>
        <v>0</v>
      </c>
      <c r="AU66" s="1346">
        <f t="shared" si="6"/>
        <v>0</v>
      </c>
      <c r="AV66" s="1301">
        <f t="shared" si="1"/>
        <v>0</v>
      </c>
      <c r="AW66" s="987"/>
      <c r="AX66" s="1061"/>
      <c r="AY66" s="1220"/>
      <c r="AZ66" s="1220"/>
      <c r="BA66" s="1221"/>
      <c r="BB66" s="1225"/>
      <c r="BC66" s="1061">
        <v>0</v>
      </c>
      <c r="BD66" s="1225">
        <v>0</v>
      </c>
      <c r="BE66" s="1350">
        <f t="shared" si="2"/>
        <v>0</v>
      </c>
      <c r="BF66" s="1225">
        <f t="shared" si="7"/>
        <v>0</v>
      </c>
      <c r="BG66" s="1351">
        <f t="shared" si="8"/>
        <v>0</v>
      </c>
      <c r="BH66" s="1225">
        <f t="shared" si="9"/>
        <v>0</v>
      </c>
    </row>
    <row r="67" spans="2:60">
      <c r="B67" s="959">
        <v>63</v>
      </c>
      <c r="C67" s="959"/>
      <c r="D67" s="946" t="s">
        <v>1351</v>
      </c>
      <c r="E67" s="946" t="s">
        <v>1241</v>
      </c>
      <c r="F67" s="959">
        <v>1035</v>
      </c>
      <c r="G67" s="959" t="s">
        <v>1437</v>
      </c>
      <c r="H67" s="1217" t="s">
        <v>1243</v>
      </c>
      <c r="I67" s="1220"/>
      <c r="J67" s="1220" t="s">
        <v>1348</v>
      </c>
      <c r="K67" s="1220"/>
      <c r="L67" s="1220"/>
      <c r="M67" s="959" t="s">
        <v>1438</v>
      </c>
      <c r="N67" s="1220" t="s">
        <v>500</v>
      </c>
      <c r="O67" s="1220" t="s">
        <v>189</v>
      </c>
      <c r="P67" s="959">
        <v>1</v>
      </c>
      <c r="Q67" s="987"/>
      <c r="R67" s="987"/>
      <c r="S67" s="987"/>
      <c r="T67" s="987"/>
      <c r="U67" s="987"/>
      <c r="V67" s="987"/>
      <c r="W67" s="987"/>
      <c r="X67" s="987"/>
      <c r="Y67" s="987"/>
      <c r="Z67" s="987"/>
      <c r="AA67" s="987"/>
      <c r="AB67" s="987"/>
      <c r="AC67" s="987"/>
      <c r="AD67" s="987"/>
      <c r="AE67" s="987"/>
      <c r="AF67" s="987"/>
      <c r="AG67" s="987"/>
      <c r="AH67" s="962">
        <v>1</v>
      </c>
      <c r="AI67" s="1235"/>
      <c r="AJ67" s="1061"/>
      <c r="AK67" s="1220"/>
      <c r="AL67" s="1220"/>
      <c r="AM67" s="1225"/>
      <c r="AN67" s="1061">
        <v>0</v>
      </c>
      <c r="AO67" s="1220">
        <v>0</v>
      </c>
      <c r="AP67" s="1225">
        <v>0</v>
      </c>
      <c r="AQ67" s="1061">
        <f t="shared" si="3"/>
        <v>0</v>
      </c>
      <c r="AR67" s="1349">
        <f t="shared" si="4"/>
        <v>0</v>
      </c>
      <c r="AS67" s="1225">
        <f t="shared" si="5"/>
        <v>0</v>
      </c>
      <c r="AT67" s="1345">
        <f t="shared" si="0"/>
        <v>0</v>
      </c>
      <c r="AU67" s="1346">
        <f t="shared" si="6"/>
        <v>0</v>
      </c>
      <c r="AV67" s="1301">
        <f t="shared" si="1"/>
        <v>0</v>
      </c>
      <c r="AW67" s="987"/>
      <c r="AX67" s="1061"/>
      <c r="AY67" s="1220"/>
      <c r="AZ67" s="1220"/>
      <c r="BA67" s="1221"/>
      <c r="BB67" s="1225"/>
      <c r="BC67" s="1061">
        <v>0</v>
      </c>
      <c r="BD67" s="1225">
        <v>0</v>
      </c>
      <c r="BE67" s="1350">
        <f t="shared" si="2"/>
        <v>0</v>
      </c>
      <c r="BF67" s="1225">
        <f t="shared" si="7"/>
        <v>0</v>
      </c>
      <c r="BG67" s="1351">
        <f t="shared" si="8"/>
        <v>0</v>
      </c>
      <c r="BH67" s="1225">
        <f t="shared" si="9"/>
        <v>0</v>
      </c>
    </row>
    <row r="68" spans="2:60">
      <c r="B68" s="959">
        <v>64</v>
      </c>
      <c r="C68" s="959"/>
      <c r="D68" s="946" t="s">
        <v>1351</v>
      </c>
      <c r="E68" s="946" t="s">
        <v>1232</v>
      </c>
      <c r="F68" s="959">
        <v>1070</v>
      </c>
      <c r="G68" s="959" t="s">
        <v>1439</v>
      </c>
      <c r="H68" s="1217" t="s">
        <v>1234</v>
      </c>
      <c r="I68" s="1220"/>
      <c r="J68" s="1220" t="s">
        <v>1348</v>
      </c>
      <c r="K68" s="1220"/>
      <c r="L68" s="1220"/>
      <c r="M68" s="959" t="s">
        <v>1349</v>
      </c>
      <c r="N68" s="1220" t="s">
        <v>500</v>
      </c>
      <c r="O68" s="1220" t="s">
        <v>189</v>
      </c>
      <c r="P68" s="959">
        <v>1</v>
      </c>
      <c r="Q68" s="987"/>
      <c r="R68" s="987"/>
      <c r="S68" s="987"/>
      <c r="T68" s="987"/>
      <c r="U68" s="987"/>
      <c r="V68" s="987"/>
      <c r="W68" s="987"/>
      <c r="X68" s="987"/>
      <c r="Y68" s="987"/>
      <c r="Z68" s="987"/>
      <c r="AA68" s="987"/>
      <c r="AB68" s="987"/>
      <c r="AC68" s="987"/>
      <c r="AD68" s="987"/>
      <c r="AE68" s="987"/>
      <c r="AF68" s="987"/>
      <c r="AG68" s="987"/>
      <c r="AH68" s="962">
        <v>1</v>
      </c>
      <c r="AI68" s="1235"/>
      <c r="AJ68" s="1061"/>
      <c r="AK68" s="1220"/>
      <c r="AL68" s="1220"/>
      <c r="AM68" s="1225"/>
      <c r="AN68" s="1061">
        <v>0</v>
      </c>
      <c r="AO68" s="1220">
        <v>0</v>
      </c>
      <c r="AP68" s="1225">
        <v>0</v>
      </c>
      <c r="AQ68" s="1061">
        <f t="shared" si="3"/>
        <v>0</v>
      </c>
      <c r="AR68" s="1349">
        <f t="shared" si="4"/>
        <v>0</v>
      </c>
      <c r="AS68" s="1225">
        <f t="shared" si="5"/>
        <v>0</v>
      </c>
      <c r="AT68" s="1345">
        <f t="shared" si="0"/>
        <v>0</v>
      </c>
      <c r="AU68" s="1346">
        <f t="shared" si="6"/>
        <v>0</v>
      </c>
      <c r="AV68" s="1301">
        <f t="shared" si="1"/>
        <v>0</v>
      </c>
      <c r="AW68" s="987"/>
      <c r="AX68" s="1061"/>
      <c r="AY68" s="1220"/>
      <c r="AZ68" s="1220"/>
      <c r="BA68" s="1221"/>
      <c r="BB68" s="1225"/>
      <c r="BC68" s="1061">
        <v>0</v>
      </c>
      <c r="BD68" s="1225">
        <v>0</v>
      </c>
      <c r="BE68" s="1350">
        <f t="shared" si="2"/>
        <v>0</v>
      </c>
      <c r="BF68" s="1225">
        <f t="shared" si="7"/>
        <v>0</v>
      </c>
      <c r="BG68" s="1351">
        <f t="shared" si="8"/>
        <v>0</v>
      </c>
      <c r="BH68" s="1225">
        <f t="shared" si="9"/>
        <v>0</v>
      </c>
    </row>
    <row r="69" spans="2:60">
      <c r="B69" s="959">
        <v>65</v>
      </c>
      <c r="C69" s="959"/>
      <c r="D69" s="946" t="s">
        <v>1351</v>
      </c>
      <c r="E69" s="946" t="s">
        <v>1232</v>
      </c>
      <c r="F69" s="959">
        <v>1071</v>
      </c>
      <c r="G69" s="959" t="s">
        <v>1440</v>
      </c>
      <c r="H69" s="1217" t="s">
        <v>1234</v>
      </c>
      <c r="I69" s="1220"/>
      <c r="J69" s="1220" t="s">
        <v>1348</v>
      </c>
      <c r="K69" s="1220"/>
      <c r="L69" s="1220"/>
      <c r="M69" s="959" t="s">
        <v>1349</v>
      </c>
      <c r="N69" s="1220" t="s">
        <v>500</v>
      </c>
      <c r="O69" s="1220" t="s">
        <v>189</v>
      </c>
      <c r="P69" s="959">
        <v>1</v>
      </c>
      <c r="Q69" s="987"/>
      <c r="R69" s="987"/>
      <c r="S69" s="987"/>
      <c r="T69" s="987"/>
      <c r="U69" s="987"/>
      <c r="V69" s="987"/>
      <c r="W69" s="987"/>
      <c r="X69" s="987"/>
      <c r="Y69" s="987"/>
      <c r="Z69" s="987"/>
      <c r="AA69" s="987"/>
      <c r="AB69" s="987"/>
      <c r="AC69" s="987"/>
      <c r="AD69" s="987"/>
      <c r="AE69" s="987"/>
      <c r="AF69" s="987"/>
      <c r="AG69" s="987"/>
      <c r="AH69" s="962">
        <v>1</v>
      </c>
      <c r="AI69" s="1235"/>
      <c r="AJ69" s="1061"/>
      <c r="AK69" s="1220"/>
      <c r="AL69" s="1220"/>
      <c r="AM69" s="1225"/>
      <c r="AN69" s="1061">
        <v>0</v>
      </c>
      <c r="AO69" s="1220">
        <v>0</v>
      </c>
      <c r="AP69" s="1225">
        <v>0</v>
      </c>
      <c r="AQ69" s="1061">
        <f t="shared" si="3"/>
        <v>0</v>
      </c>
      <c r="AR69" s="1349">
        <f t="shared" si="4"/>
        <v>0</v>
      </c>
      <c r="AS69" s="1225">
        <f t="shared" si="5"/>
        <v>0</v>
      </c>
      <c r="AT69" s="1345">
        <f t="shared" si="0"/>
        <v>0</v>
      </c>
      <c r="AU69" s="1346">
        <f t="shared" si="6"/>
        <v>0</v>
      </c>
      <c r="AV69" s="1301">
        <f t="shared" si="1"/>
        <v>0</v>
      </c>
      <c r="AW69" s="987"/>
      <c r="AX69" s="1061"/>
      <c r="AY69" s="1220"/>
      <c r="AZ69" s="1220"/>
      <c r="BA69" s="1221"/>
      <c r="BB69" s="1225"/>
      <c r="BC69" s="1061">
        <v>0</v>
      </c>
      <c r="BD69" s="1225">
        <v>0</v>
      </c>
      <c r="BE69" s="1350">
        <f t="shared" si="2"/>
        <v>0</v>
      </c>
      <c r="BF69" s="1225">
        <f t="shared" si="7"/>
        <v>0</v>
      </c>
      <c r="BG69" s="1351">
        <f t="shared" si="8"/>
        <v>0</v>
      </c>
      <c r="BH69" s="1225">
        <f t="shared" si="9"/>
        <v>0</v>
      </c>
    </row>
    <row r="70" spans="2:60">
      <c r="B70" s="959">
        <v>66</v>
      </c>
      <c r="C70" s="959"/>
      <c r="D70" s="946" t="s">
        <v>1351</v>
      </c>
      <c r="E70" s="946" t="s">
        <v>1232</v>
      </c>
      <c r="F70" s="959">
        <v>1073</v>
      </c>
      <c r="G70" s="959" t="s">
        <v>1441</v>
      </c>
      <c r="H70" s="1217" t="s">
        <v>1234</v>
      </c>
      <c r="I70" s="1220"/>
      <c r="J70" s="1220" t="s">
        <v>1348</v>
      </c>
      <c r="K70" s="1220"/>
      <c r="L70" s="1220"/>
      <c r="M70" s="959" t="s">
        <v>1349</v>
      </c>
      <c r="N70" s="1220" t="s">
        <v>504</v>
      </c>
      <c r="O70" s="1220" t="s">
        <v>189</v>
      </c>
      <c r="P70" s="959">
        <v>1</v>
      </c>
      <c r="Q70" s="987"/>
      <c r="R70" s="987"/>
      <c r="S70" s="987"/>
      <c r="T70" s="987"/>
      <c r="U70" s="987"/>
      <c r="V70" s="987"/>
      <c r="W70" s="987"/>
      <c r="X70" s="987"/>
      <c r="Y70" s="987"/>
      <c r="Z70" s="987"/>
      <c r="AA70" s="987"/>
      <c r="AB70" s="987"/>
      <c r="AC70" s="987"/>
      <c r="AD70" s="987"/>
      <c r="AE70" s="987"/>
      <c r="AF70" s="987"/>
      <c r="AG70" s="987"/>
      <c r="AH70" s="962">
        <v>1</v>
      </c>
      <c r="AI70" s="1235"/>
      <c r="AJ70" s="1061"/>
      <c r="AK70" s="1220"/>
      <c r="AL70" s="1220"/>
      <c r="AM70" s="1225"/>
      <c r="AN70" s="1061">
        <v>0</v>
      </c>
      <c r="AO70" s="1220">
        <v>0</v>
      </c>
      <c r="AP70" s="1225">
        <v>0</v>
      </c>
      <c r="AQ70" s="1061">
        <f t="shared" si="3"/>
        <v>0</v>
      </c>
      <c r="AR70" s="1349">
        <f t="shared" si="4"/>
        <v>0</v>
      </c>
      <c r="AS70" s="1225">
        <f t="shared" si="5"/>
        <v>0</v>
      </c>
      <c r="AT70" s="1345">
        <f t="shared" ref="AT70:AT133" si="10">SUMPRODUCT(AJ70:AM70,$AJ$3:$AM$3)</f>
        <v>0</v>
      </c>
      <c r="AU70" s="1346">
        <f t="shared" si="6"/>
        <v>0</v>
      </c>
      <c r="AV70" s="1301">
        <f t="shared" ref="AV70:AV133" si="11">AT70*AI70</f>
        <v>0</v>
      </c>
      <c r="AW70" s="987"/>
      <c r="AX70" s="1061"/>
      <c r="AY70" s="1220"/>
      <c r="AZ70" s="1220"/>
      <c r="BA70" s="1221"/>
      <c r="BB70" s="1225"/>
      <c r="BC70" s="1061">
        <v>0</v>
      </c>
      <c r="BD70" s="1225">
        <v>0</v>
      </c>
      <c r="BE70" s="1350">
        <f t="shared" ref="BE70:BE133" si="12">BF70/AH70</f>
        <v>0</v>
      </c>
      <c r="BF70" s="1225">
        <f t="shared" si="7"/>
        <v>0</v>
      </c>
      <c r="BG70" s="1351">
        <f t="shared" si="8"/>
        <v>0</v>
      </c>
      <c r="BH70" s="1225">
        <f t="shared" si="9"/>
        <v>0</v>
      </c>
    </row>
    <row r="71" spans="2:60">
      <c r="B71" s="959">
        <v>67</v>
      </c>
      <c r="C71" s="959"/>
      <c r="D71" s="946" t="s">
        <v>1351</v>
      </c>
      <c r="E71" s="946" t="s">
        <v>1232</v>
      </c>
      <c r="F71" s="959">
        <v>1075</v>
      </c>
      <c r="G71" s="959" t="s">
        <v>1442</v>
      </c>
      <c r="H71" s="1217" t="s">
        <v>1234</v>
      </c>
      <c r="I71" s="1220"/>
      <c r="J71" s="1220" t="s">
        <v>1348</v>
      </c>
      <c r="K71" s="1220"/>
      <c r="L71" s="1220"/>
      <c r="M71" s="959" t="s">
        <v>1349</v>
      </c>
      <c r="N71" s="1220" t="s">
        <v>1443</v>
      </c>
      <c r="O71" s="1220" t="s">
        <v>189</v>
      </c>
      <c r="P71" s="959">
        <v>1</v>
      </c>
      <c r="Q71" s="987"/>
      <c r="R71" s="987"/>
      <c r="S71" s="987"/>
      <c r="T71" s="987"/>
      <c r="U71" s="987"/>
      <c r="V71" s="987"/>
      <c r="W71" s="987"/>
      <c r="X71" s="987"/>
      <c r="Y71" s="987"/>
      <c r="Z71" s="987"/>
      <c r="AA71" s="987"/>
      <c r="AB71" s="987"/>
      <c r="AC71" s="987"/>
      <c r="AD71" s="987"/>
      <c r="AE71" s="987"/>
      <c r="AF71" s="987"/>
      <c r="AG71" s="987"/>
      <c r="AH71" s="962">
        <v>1</v>
      </c>
      <c r="AI71" s="1235"/>
      <c r="AJ71" s="1061"/>
      <c r="AK71" s="1220"/>
      <c r="AL71" s="1220"/>
      <c r="AM71" s="1225"/>
      <c r="AN71" s="1061">
        <v>0</v>
      </c>
      <c r="AO71" s="1220">
        <v>0</v>
      </c>
      <c r="AP71" s="1225">
        <v>0</v>
      </c>
      <c r="AQ71" s="1061">
        <f t="shared" ref="AQ71:AQ134" si="13">AT71-AN71</f>
        <v>0</v>
      </c>
      <c r="AR71" s="1349">
        <f t="shared" ref="AR71:AR134" si="14">AU71-AO71</f>
        <v>0</v>
      </c>
      <c r="AS71" s="1225">
        <f t="shared" ref="AS71:AS134" si="15">AQ71*AI71</f>
        <v>0</v>
      </c>
      <c r="AT71" s="1345">
        <f t="shared" si="10"/>
        <v>0</v>
      </c>
      <c r="AU71" s="1346">
        <f t="shared" ref="AU71:AU134" si="16">AT71/AH71</f>
        <v>0</v>
      </c>
      <c r="AV71" s="1301">
        <f t="shared" si="11"/>
        <v>0</v>
      </c>
      <c r="AW71" s="987"/>
      <c r="AX71" s="1061"/>
      <c r="AY71" s="1220"/>
      <c r="AZ71" s="1220"/>
      <c r="BA71" s="1221"/>
      <c r="BB71" s="1225"/>
      <c r="BC71" s="1061">
        <v>0</v>
      </c>
      <c r="BD71" s="1225">
        <v>0</v>
      </c>
      <c r="BE71" s="1350">
        <f t="shared" si="12"/>
        <v>0</v>
      </c>
      <c r="BF71" s="1225">
        <f t="shared" ref="BF71:BF134" si="17">BH71-BD71</f>
        <v>0</v>
      </c>
      <c r="BG71" s="1351">
        <f t="shared" ref="BG71:BG134" si="18">BH71/AH71</f>
        <v>0</v>
      </c>
      <c r="BH71" s="1225">
        <f t="shared" ref="BH71:BH134" si="19">SUMPRODUCT(AX71:BB71,$AX$3:$BB$3)</f>
        <v>0</v>
      </c>
    </row>
    <row r="72" spans="2:60">
      <c r="B72" s="959">
        <v>68</v>
      </c>
      <c r="C72" s="959"/>
      <c r="D72" s="946"/>
      <c r="E72" s="946" t="s">
        <v>1356</v>
      </c>
      <c r="F72" s="946">
        <v>20610</v>
      </c>
      <c r="G72" s="959" t="s">
        <v>1444</v>
      </c>
      <c r="H72" s="1217" t="s">
        <v>1379</v>
      </c>
      <c r="I72" s="1220"/>
      <c r="J72" s="1220" t="s">
        <v>1348</v>
      </c>
      <c r="K72" s="1220"/>
      <c r="L72" s="1220"/>
      <c r="M72" s="959" t="s">
        <v>1349</v>
      </c>
      <c r="N72" s="1220" t="s">
        <v>500</v>
      </c>
      <c r="O72" s="1220" t="s">
        <v>189</v>
      </c>
      <c r="P72" s="959">
        <v>1</v>
      </c>
      <c r="Q72" s="987"/>
      <c r="R72" s="987"/>
      <c r="S72" s="987"/>
      <c r="T72" s="987"/>
      <c r="U72" s="987"/>
      <c r="V72" s="987"/>
      <c r="W72" s="987"/>
      <c r="X72" s="987"/>
      <c r="Y72" s="987"/>
      <c r="Z72" s="987"/>
      <c r="AA72" s="987"/>
      <c r="AB72" s="987"/>
      <c r="AC72" s="987"/>
      <c r="AD72" s="987"/>
      <c r="AE72" s="987"/>
      <c r="AF72" s="987"/>
      <c r="AG72" s="987"/>
      <c r="AH72" s="962">
        <v>1</v>
      </c>
      <c r="AI72" s="1235"/>
      <c r="AJ72" s="1061"/>
      <c r="AK72" s="1220"/>
      <c r="AL72" s="1220"/>
      <c r="AM72" s="1225"/>
      <c r="AN72" s="1061">
        <v>0</v>
      </c>
      <c r="AO72" s="1220">
        <v>0</v>
      </c>
      <c r="AP72" s="1225">
        <v>0</v>
      </c>
      <c r="AQ72" s="1061">
        <f t="shared" si="13"/>
        <v>0</v>
      </c>
      <c r="AR72" s="1349">
        <f t="shared" si="14"/>
        <v>0</v>
      </c>
      <c r="AS72" s="1225">
        <f t="shared" si="15"/>
        <v>0</v>
      </c>
      <c r="AT72" s="1345">
        <f t="shared" si="10"/>
        <v>0</v>
      </c>
      <c r="AU72" s="1346">
        <f t="shared" si="16"/>
        <v>0</v>
      </c>
      <c r="AV72" s="1301">
        <f t="shared" si="11"/>
        <v>0</v>
      </c>
      <c r="AW72" s="987"/>
      <c r="AX72" s="1061"/>
      <c r="AY72" s="1220"/>
      <c r="AZ72" s="1220"/>
      <c r="BA72" s="1221"/>
      <c r="BB72" s="1225"/>
      <c r="BC72" s="1061">
        <v>0</v>
      </c>
      <c r="BD72" s="1225">
        <v>0</v>
      </c>
      <c r="BE72" s="1350">
        <f t="shared" si="12"/>
        <v>0</v>
      </c>
      <c r="BF72" s="1225">
        <f t="shared" si="17"/>
        <v>0</v>
      </c>
      <c r="BG72" s="1351">
        <f t="shared" si="18"/>
        <v>0</v>
      </c>
      <c r="BH72" s="1225">
        <f t="shared" si="19"/>
        <v>0</v>
      </c>
    </row>
    <row r="73" spans="2:60">
      <c r="B73" s="959">
        <v>69</v>
      </c>
      <c r="C73" s="959"/>
      <c r="D73" s="946"/>
      <c r="E73" s="946" t="s">
        <v>1356</v>
      </c>
      <c r="F73" s="946">
        <v>20600</v>
      </c>
      <c r="G73" s="959" t="s">
        <v>1445</v>
      </c>
      <c r="H73" s="1217" t="s">
        <v>1379</v>
      </c>
      <c r="I73" s="1220"/>
      <c r="J73" s="1220" t="s">
        <v>1348</v>
      </c>
      <c r="K73" s="1220"/>
      <c r="L73" s="1220"/>
      <c r="M73" s="959" t="s">
        <v>1446</v>
      </c>
      <c r="N73" s="1220" t="s">
        <v>1447</v>
      </c>
      <c r="O73" s="1220" t="s">
        <v>151</v>
      </c>
      <c r="P73" s="959">
        <v>2</v>
      </c>
      <c r="Q73" s="987"/>
      <c r="R73" s="987"/>
      <c r="S73" s="987"/>
      <c r="T73" s="987"/>
      <c r="U73" s="987"/>
      <c r="V73" s="987"/>
      <c r="W73" s="987"/>
      <c r="X73" s="987"/>
      <c r="Y73" s="987"/>
      <c r="Z73" s="987"/>
      <c r="AA73" s="987"/>
      <c r="AB73" s="987"/>
      <c r="AC73" s="987"/>
      <c r="AD73" s="987"/>
      <c r="AE73" s="987"/>
      <c r="AF73" s="987"/>
      <c r="AG73" s="987"/>
      <c r="AH73" s="962">
        <v>1</v>
      </c>
      <c r="AI73" s="1235"/>
      <c r="AJ73" s="1061"/>
      <c r="AK73" s="1220"/>
      <c r="AL73" s="1220"/>
      <c r="AM73" s="1225"/>
      <c r="AN73" s="1061">
        <v>0</v>
      </c>
      <c r="AO73" s="1220">
        <v>0</v>
      </c>
      <c r="AP73" s="1225">
        <v>0</v>
      </c>
      <c r="AQ73" s="1061">
        <f t="shared" si="13"/>
        <v>0</v>
      </c>
      <c r="AR73" s="1349">
        <f t="shared" si="14"/>
        <v>0</v>
      </c>
      <c r="AS73" s="1225">
        <f t="shared" si="15"/>
        <v>0</v>
      </c>
      <c r="AT73" s="1345">
        <f t="shared" si="10"/>
        <v>0</v>
      </c>
      <c r="AU73" s="1346">
        <f t="shared" si="16"/>
        <v>0</v>
      </c>
      <c r="AV73" s="1301">
        <f t="shared" si="11"/>
        <v>0</v>
      </c>
      <c r="AW73" s="987"/>
      <c r="AX73" s="1061"/>
      <c r="AY73" s="1220"/>
      <c r="AZ73" s="1220"/>
      <c r="BA73" s="1221"/>
      <c r="BB73" s="1225"/>
      <c r="BC73" s="1061">
        <v>0</v>
      </c>
      <c r="BD73" s="1225">
        <v>0</v>
      </c>
      <c r="BE73" s="1350">
        <f t="shared" si="12"/>
        <v>0</v>
      </c>
      <c r="BF73" s="1225">
        <f t="shared" si="17"/>
        <v>0</v>
      </c>
      <c r="BG73" s="1351">
        <f t="shared" si="18"/>
        <v>0</v>
      </c>
      <c r="BH73" s="1225">
        <f t="shared" si="19"/>
        <v>0</v>
      </c>
    </row>
    <row r="74" spans="2:60">
      <c r="B74" s="959">
        <v>70</v>
      </c>
      <c r="C74" s="959"/>
      <c r="D74" s="946"/>
      <c r="E74" s="946" t="s">
        <v>1355</v>
      </c>
      <c r="F74" s="946" t="s">
        <v>1448</v>
      </c>
      <c r="G74" s="1302" t="s">
        <v>1449</v>
      </c>
      <c r="H74" s="1217" t="s">
        <v>1377</v>
      </c>
      <c r="I74" s="1220"/>
      <c r="J74" s="1220" t="s">
        <v>1348</v>
      </c>
      <c r="K74" s="1220"/>
      <c r="L74" s="1220"/>
      <c r="M74" s="959" t="s">
        <v>1446</v>
      </c>
      <c r="N74" s="1220" t="s">
        <v>504</v>
      </c>
      <c r="O74" s="1220" t="s">
        <v>189</v>
      </c>
      <c r="P74" s="959">
        <v>1</v>
      </c>
      <c r="Q74" s="987"/>
      <c r="R74" s="987"/>
      <c r="S74" s="987"/>
      <c r="T74" s="987"/>
      <c r="U74" s="987"/>
      <c r="V74" s="987"/>
      <c r="W74" s="987"/>
      <c r="X74" s="987"/>
      <c r="Y74" s="987"/>
      <c r="Z74" s="987"/>
      <c r="AA74" s="987"/>
      <c r="AB74" s="987"/>
      <c r="AC74" s="987"/>
      <c r="AD74" s="987"/>
      <c r="AE74" s="987"/>
      <c r="AF74" s="987"/>
      <c r="AG74" s="987"/>
      <c r="AH74" s="962">
        <v>1</v>
      </c>
      <c r="AI74" s="1235"/>
      <c r="AJ74" s="1061"/>
      <c r="AK74" s="1220"/>
      <c r="AL74" s="1220"/>
      <c r="AM74" s="1225"/>
      <c r="AN74" s="1061">
        <v>0</v>
      </c>
      <c r="AO74" s="1220">
        <v>0</v>
      </c>
      <c r="AP74" s="1225">
        <v>0</v>
      </c>
      <c r="AQ74" s="1061">
        <f t="shared" si="13"/>
        <v>0</v>
      </c>
      <c r="AR74" s="1349">
        <f t="shared" si="14"/>
        <v>0</v>
      </c>
      <c r="AS74" s="1225">
        <f t="shared" si="15"/>
        <v>0</v>
      </c>
      <c r="AT74" s="1345">
        <f t="shared" si="10"/>
        <v>0</v>
      </c>
      <c r="AU74" s="1346">
        <f t="shared" si="16"/>
        <v>0</v>
      </c>
      <c r="AV74" s="1301">
        <f t="shared" si="11"/>
        <v>0</v>
      </c>
      <c r="AW74" s="987"/>
      <c r="AX74" s="1061"/>
      <c r="AY74" s="1220"/>
      <c r="AZ74" s="1220"/>
      <c r="BA74" s="1221"/>
      <c r="BB74" s="1225"/>
      <c r="BC74" s="1061">
        <v>0</v>
      </c>
      <c r="BD74" s="1225">
        <v>0</v>
      </c>
      <c r="BE74" s="1350">
        <f t="shared" si="12"/>
        <v>0</v>
      </c>
      <c r="BF74" s="1225">
        <f t="shared" si="17"/>
        <v>0</v>
      </c>
      <c r="BG74" s="1351">
        <f t="shared" si="18"/>
        <v>0</v>
      </c>
      <c r="BH74" s="1225">
        <f t="shared" si="19"/>
        <v>0</v>
      </c>
    </row>
    <row r="75" spans="2:60">
      <c r="B75" s="959">
        <v>71</v>
      </c>
      <c r="C75" s="959"/>
      <c r="D75" s="946"/>
      <c r="E75" s="946" t="s">
        <v>1355</v>
      </c>
      <c r="F75" s="946" t="s">
        <v>1450</v>
      </c>
      <c r="G75" s="1302" t="s">
        <v>1451</v>
      </c>
      <c r="H75" s="1217" t="s">
        <v>1377</v>
      </c>
      <c r="I75" s="1220"/>
      <c r="J75" s="1220" t="s">
        <v>1348</v>
      </c>
      <c r="K75" s="1220"/>
      <c r="L75" s="1220"/>
      <c r="M75" s="959" t="s">
        <v>1446</v>
      </c>
      <c r="N75" s="1220" t="s">
        <v>1452</v>
      </c>
      <c r="O75" s="1220" t="s">
        <v>189</v>
      </c>
      <c r="P75" s="959">
        <v>1</v>
      </c>
      <c r="Q75" s="987"/>
      <c r="R75" s="987"/>
      <c r="S75" s="987"/>
      <c r="T75" s="987"/>
      <c r="U75" s="987"/>
      <c r="V75" s="987"/>
      <c r="W75" s="987"/>
      <c r="X75" s="987"/>
      <c r="Y75" s="987"/>
      <c r="Z75" s="987"/>
      <c r="AA75" s="987"/>
      <c r="AB75" s="987"/>
      <c r="AC75" s="987"/>
      <c r="AD75" s="987"/>
      <c r="AE75" s="987"/>
      <c r="AF75" s="987"/>
      <c r="AG75" s="987"/>
      <c r="AH75" s="962">
        <v>1</v>
      </c>
      <c r="AI75" s="1235"/>
      <c r="AJ75" s="1061"/>
      <c r="AK75" s="1220"/>
      <c r="AL75" s="1220"/>
      <c r="AM75" s="1225"/>
      <c r="AN75" s="1061">
        <v>0</v>
      </c>
      <c r="AO75" s="1220">
        <v>0</v>
      </c>
      <c r="AP75" s="1225">
        <v>0</v>
      </c>
      <c r="AQ75" s="1061">
        <f t="shared" si="13"/>
        <v>0</v>
      </c>
      <c r="AR75" s="1349">
        <f t="shared" si="14"/>
        <v>0</v>
      </c>
      <c r="AS75" s="1225">
        <f t="shared" si="15"/>
        <v>0</v>
      </c>
      <c r="AT75" s="1345">
        <f t="shared" si="10"/>
        <v>0</v>
      </c>
      <c r="AU75" s="1346">
        <f t="shared" si="16"/>
        <v>0</v>
      </c>
      <c r="AV75" s="1301">
        <f t="shared" si="11"/>
        <v>0</v>
      </c>
      <c r="AW75" s="987"/>
      <c r="AX75" s="1061"/>
      <c r="AY75" s="1220"/>
      <c r="AZ75" s="1220"/>
      <c r="BA75" s="1221"/>
      <c r="BB75" s="1225"/>
      <c r="BC75" s="1061">
        <v>0</v>
      </c>
      <c r="BD75" s="1225">
        <v>0</v>
      </c>
      <c r="BE75" s="1350">
        <f t="shared" si="12"/>
        <v>0</v>
      </c>
      <c r="BF75" s="1225">
        <f t="shared" si="17"/>
        <v>0</v>
      </c>
      <c r="BG75" s="1351">
        <f t="shared" si="18"/>
        <v>0</v>
      </c>
      <c r="BH75" s="1225">
        <f t="shared" si="19"/>
        <v>0</v>
      </c>
    </row>
    <row r="76" spans="2:60">
      <c r="B76" s="959">
        <v>72</v>
      </c>
      <c r="C76" s="959"/>
      <c r="D76" s="946" t="s">
        <v>103</v>
      </c>
      <c r="E76" s="946" t="s">
        <v>1261</v>
      </c>
      <c r="F76" s="959">
        <v>920</v>
      </c>
      <c r="G76" s="959" t="s">
        <v>1453</v>
      </c>
      <c r="H76" s="1217" t="s">
        <v>1364</v>
      </c>
      <c r="I76" s="1220"/>
      <c r="J76" s="1220" t="s">
        <v>1348</v>
      </c>
      <c r="K76" s="1220"/>
      <c r="L76" s="1220"/>
      <c r="M76" s="959" t="s">
        <v>1349</v>
      </c>
      <c r="N76" s="1220" t="s">
        <v>1454</v>
      </c>
      <c r="O76" s="1220" t="s">
        <v>189</v>
      </c>
      <c r="P76" s="959">
        <v>1</v>
      </c>
      <c r="Q76" s="987"/>
      <c r="R76" s="987"/>
      <c r="S76" s="987"/>
      <c r="T76" s="987"/>
      <c r="U76" s="987"/>
      <c r="V76" s="987"/>
      <c r="W76" s="987"/>
      <c r="X76" s="987"/>
      <c r="Y76" s="987"/>
      <c r="Z76" s="987"/>
      <c r="AA76" s="987"/>
      <c r="AB76" s="987"/>
      <c r="AC76" s="987"/>
      <c r="AD76" s="987"/>
      <c r="AE76" s="987"/>
      <c r="AF76" s="987"/>
      <c r="AG76" s="987"/>
      <c r="AH76" s="962">
        <v>1</v>
      </c>
      <c r="AI76" s="1235"/>
      <c r="AJ76" s="1061"/>
      <c r="AK76" s="1220"/>
      <c r="AL76" s="1220"/>
      <c r="AM76" s="1225"/>
      <c r="AN76" s="1061">
        <v>0</v>
      </c>
      <c r="AO76" s="1220">
        <v>0</v>
      </c>
      <c r="AP76" s="1225">
        <v>0</v>
      </c>
      <c r="AQ76" s="1061">
        <f t="shared" si="13"/>
        <v>0</v>
      </c>
      <c r="AR76" s="1349">
        <f t="shared" si="14"/>
        <v>0</v>
      </c>
      <c r="AS76" s="1225">
        <f t="shared" si="15"/>
        <v>0</v>
      </c>
      <c r="AT76" s="1345">
        <f t="shared" si="10"/>
        <v>0</v>
      </c>
      <c r="AU76" s="1346">
        <f t="shared" si="16"/>
        <v>0</v>
      </c>
      <c r="AV76" s="1301">
        <f t="shared" si="11"/>
        <v>0</v>
      </c>
      <c r="AW76" s="987"/>
      <c r="AX76" s="1061"/>
      <c r="AY76" s="1220"/>
      <c r="AZ76" s="1220"/>
      <c r="BA76" s="1221"/>
      <c r="BB76" s="1225"/>
      <c r="BC76" s="1061">
        <v>0</v>
      </c>
      <c r="BD76" s="1225">
        <v>0</v>
      </c>
      <c r="BE76" s="1350">
        <f t="shared" si="12"/>
        <v>0</v>
      </c>
      <c r="BF76" s="1225">
        <f t="shared" si="17"/>
        <v>0</v>
      </c>
      <c r="BG76" s="1351">
        <f t="shared" si="18"/>
        <v>0</v>
      </c>
      <c r="BH76" s="1225">
        <f t="shared" si="19"/>
        <v>0</v>
      </c>
    </row>
    <row r="77" spans="2:60">
      <c r="B77" s="959">
        <v>73</v>
      </c>
      <c r="C77" s="959"/>
      <c r="D77" s="946"/>
      <c r="E77" s="946" t="s">
        <v>1356</v>
      </c>
      <c r="F77" s="946">
        <v>20605</v>
      </c>
      <c r="G77" s="959" t="s">
        <v>1455</v>
      </c>
      <c r="H77" s="1217" t="s">
        <v>1379</v>
      </c>
      <c r="I77" s="1220"/>
      <c r="J77" s="1220" t="s">
        <v>1348</v>
      </c>
      <c r="K77" s="1220"/>
      <c r="L77" s="1220"/>
      <c r="M77" s="959" t="s">
        <v>1446</v>
      </c>
      <c r="N77" s="1220" t="s">
        <v>1454</v>
      </c>
      <c r="O77" s="1220" t="s">
        <v>189</v>
      </c>
      <c r="P77" s="959">
        <v>1</v>
      </c>
      <c r="Q77" s="987"/>
      <c r="R77" s="987"/>
      <c r="S77" s="987"/>
      <c r="T77" s="987"/>
      <c r="U77" s="987"/>
      <c r="V77" s="987"/>
      <c r="W77" s="987"/>
      <c r="X77" s="987"/>
      <c r="Y77" s="987"/>
      <c r="Z77" s="987"/>
      <c r="AA77" s="987"/>
      <c r="AB77" s="987"/>
      <c r="AC77" s="987"/>
      <c r="AD77" s="987"/>
      <c r="AE77" s="987"/>
      <c r="AF77" s="987"/>
      <c r="AG77" s="987"/>
      <c r="AH77" s="962">
        <v>1</v>
      </c>
      <c r="AI77" s="1235"/>
      <c r="AJ77" s="1061"/>
      <c r="AK77" s="1220"/>
      <c r="AL77" s="1220"/>
      <c r="AM77" s="1225"/>
      <c r="AN77" s="1061">
        <v>0</v>
      </c>
      <c r="AO77" s="1220">
        <v>0</v>
      </c>
      <c r="AP77" s="1225">
        <v>0</v>
      </c>
      <c r="AQ77" s="1061">
        <f t="shared" si="13"/>
        <v>0</v>
      </c>
      <c r="AR77" s="1349">
        <f t="shared" si="14"/>
        <v>0</v>
      </c>
      <c r="AS77" s="1225">
        <f t="shared" si="15"/>
        <v>0</v>
      </c>
      <c r="AT77" s="1345">
        <f t="shared" si="10"/>
        <v>0</v>
      </c>
      <c r="AU77" s="1346">
        <f t="shared" si="16"/>
        <v>0</v>
      </c>
      <c r="AV77" s="1301">
        <f t="shared" si="11"/>
        <v>0</v>
      </c>
      <c r="AW77" s="987"/>
      <c r="AX77" s="1061"/>
      <c r="AY77" s="1220"/>
      <c r="AZ77" s="1220"/>
      <c r="BA77" s="1221"/>
      <c r="BB77" s="1225"/>
      <c r="BC77" s="1061">
        <v>0</v>
      </c>
      <c r="BD77" s="1225">
        <v>0</v>
      </c>
      <c r="BE77" s="1350">
        <f t="shared" si="12"/>
        <v>0</v>
      </c>
      <c r="BF77" s="1225">
        <f t="shared" si="17"/>
        <v>0</v>
      </c>
      <c r="BG77" s="1351">
        <f t="shared" si="18"/>
        <v>0</v>
      </c>
      <c r="BH77" s="1225">
        <f t="shared" si="19"/>
        <v>0</v>
      </c>
    </row>
    <row r="78" spans="2:60">
      <c r="B78" s="959">
        <v>74</v>
      </c>
      <c r="C78" s="959"/>
      <c r="D78" s="946"/>
      <c r="E78" s="946" t="s">
        <v>1355</v>
      </c>
      <c r="F78" s="946">
        <v>920605</v>
      </c>
      <c r="G78" s="1302" t="s">
        <v>1456</v>
      </c>
      <c r="H78" s="1217" t="s">
        <v>1377</v>
      </c>
      <c r="I78" s="1220"/>
      <c r="J78" s="1220" t="s">
        <v>1348</v>
      </c>
      <c r="K78" s="1220"/>
      <c r="L78" s="1220"/>
      <c r="M78" s="959" t="s">
        <v>1446</v>
      </c>
      <c r="N78" s="1220" t="s">
        <v>1457</v>
      </c>
      <c r="O78" s="1220" t="s">
        <v>189</v>
      </c>
      <c r="P78" s="959">
        <v>1</v>
      </c>
      <c r="Q78" s="987"/>
      <c r="R78" s="987"/>
      <c r="S78" s="987"/>
      <c r="T78" s="987"/>
      <c r="U78" s="987"/>
      <c r="V78" s="987"/>
      <c r="W78" s="987"/>
      <c r="X78" s="987"/>
      <c r="Y78" s="987"/>
      <c r="Z78" s="987"/>
      <c r="AA78" s="987"/>
      <c r="AB78" s="987"/>
      <c r="AC78" s="987"/>
      <c r="AD78" s="987"/>
      <c r="AE78" s="987"/>
      <c r="AF78" s="987"/>
      <c r="AG78" s="987"/>
      <c r="AH78" s="962">
        <v>1</v>
      </c>
      <c r="AI78" s="1235"/>
      <c r="AJ78" s="1061"/>
      <c r="AK78" s="1220"/>
      <c r="AL78" s="1220"/>
      <c r="AM78" s="1225"/>
      <c r="AN78" s="1061">
        <v>0</v>
      </c>
      <c r="AO78" s="1220">
        <v>0</v>
      </c>
      <c r="AP78" s="1225">
        <v>0</v>
      </c>
      <c r="AQ78" s="1061">
        <f t="shared" si="13"/>
        <v>0</v>
      </c>
      <c r="AR78" s="1349">
        <f t="shared" si="14"/>
        <v>0</v>
      </c>
      <c r="AS78" s="1225">
        <f t="shared" si="15"/>
        <v>0</v>
      </c>
      <c r="AT78" s="1345">
        <f t="shared" si="10"/>
        <v>0</v>
      </c>
      <c r="AU78" s="1346">
        <f t="shared" si="16"/>
        <v>0</v>
      </c>
      <c r="AV78" s="1301">
        <f t="shared" si="11"/>
        <v>0</v>
      </c>
      <c r="AW78" s="987"/>
      <c r="AX78" s="1061"/>
      <c r="AY78" s="1220"/>
      <c r="AZ78" s="1220"/>
      <c r="BA78" s="1221"/>
      <c r="BB78" s="1225"/>
      <c r="BC78" s="1061">
        <v>0</v>
      </c>
      <c r="BD78" s="1225">
        <v>0</v>
      </c>
      <c r="BE78" s="1350">
        <f t="shared" si="12"/>
        <v>0</v>
      </c>
      <c r="BF78" s="1225">
        <f t="shared" si="17"/>
        <v>0</v>
      </c>
      <c r="BG78" s="1351">
        <f t="shared" si="18"/>
        <v>0</v>
      </c>
      <c r="BH78" s="1225">
        <f t="shared" si="19"/>
        <v>0</v>
      </c>
    </row>
    <row r="79" spans="2:60">
      <c r="B79" s="959">
        <v>75</v>
      </c>
      <c r="C79" s="959"/>
      <c r="D79" s="946" t="s">
        <v>103</v>
      </c>
      <c r="E79" s="946" t="s">
        <v>1261</v>
      </c>
      <c r="F79" s="959">
        <v>921</v>
      </c>
      <c r="G79" s="959" t="s">
        <v>1458</v>
      </c>
      <c r="H79" s="1217" t="s">
        <v>1364</v>
      </c>
      <c r="I79" s="1220"/>
      <c r="J79" s="1220" t="s">
        <v>1348</v>
      </c>
      <c r="K79" s="1220"/>
      <c r="L79" s="1220"/>
      <c r="M79" s="959" t="s">
        <v>1349</v>
      </c>
      <c r="N79" s="1220" t="s">
        <v>1459</v>
      </c>
      <c r="O79" s="1220" t="s">
        <v>189</v>
      </c>
      <c r="P79" s="959">
        <v>1</v>
      </c>
      <c r="Q79" s="987"/>
      <c r="R79" s="987"/>
      <c r="S79" s="987"/>
      <c r="T79" s="987"/>
      <c r="U79" s="987"/>
      <c r="V79" s="987"/>
      <c r="W79" s="987"/>
      <c r="X79" s="987"/>
      <c r="Y79" s="987"/>
      <c r="Z79" s="987"/>
      <c r="AA79" s="987"/>
      <c r="AB79" s="987"/>
      <c r="AC79" s="987"/>
      <c r="AD79" s="987"/>
      <c r="AE79" s="987"/>
      <c r="AF79" s="987"/>
      <c r="AG79" s="987"/>
      <c r="AH79" s="962">
        <v>1</v>
      </c>
      <c r="AI79" s="1235"/>
      <c r="AJ79" s="1061"/>
      <c r="AK79" s="1220"/>
      <c r="AL79" s="1220"/>
      <c r="AM79" s="1225"/>
      <c r="AN79" s="1061">
        <v>0</v>
      </c>
      <c r="AO79" s="1220">
        <v>0</v>
      </c>
      <c r="AP79" s="1225">
        <v>0</v>
      </c>
      <c r="AQ79" s="1061">
        <f t="shared" si="13"/>
        <v>0</v>
      </c>
      <c r="AR79" s="1349">
        <f t="shared" si="14"/>
        <v>0</v>
      </c>
      <c r="AS79" s="1225">
        <f t="shared" si="15"/>
        <v>0</v>
      </c>
      <c r="AT79" s="1345">
        <f t="shared" si="10"/>
        <v>0</v>
      </c>
      <c r="AU79" s="1346">
        <f t="shared" si="16"/>
        <v>0</v>
      </c>
      <c r="AV79" s="1301">
        <f t="shared" si="11"/>
        <v>0</v>
      </c>
      <c r="AW79" s="987"/>
      <c r="AX79" s="1061"/>
      <c r="AY79" s="1220"/>
      <c r="AZ79" s="1220"/>
      <c r="BA79" s="1221"/>
      <c r="BB79" s="1225"/>
      <c r="BC79" s="1061">
        <v>0</v>
      </c>
      <c r="BD79" s="1225">
        <v>0</v>
      </c>
      <c r="BE79" s="1350">
        <f t="shared" si="12"/>
        <v>0</v>
      </c>
      <c r="BF79" s="1225">
        <f t="shared" si="17"/>
        <v>0</v>
      </c>
      <c r="BG79" s="1351">
        <f t="shared" si="18"/>
        <v>0</v>
      </c>
      <c r="BH79" s="1225">
        <f t="shared" si="19"/>
        <v>0</v>
      </c>
    </row>
    <row r="80" spans="2:60">
      <c r="B80" s="959">
        <v>76</v>
      </c>
      <c r="C80" s="959"/>
      <c r="D80" s="946"/>
      <c r="E80" s="946" t="s">
        <v>1356</v>
      </c>
      <c r="F80" s="946">
        <v>20614</v>
      </c>
      <c r="G80" s="959" t="s">
        <v>1460</v>
      </c>
      <c r="H80" s="1217" t="s">
        <v>1379</v>
      </c>
      <c r="I80" s="1220"/>
      <c r="J80" s="1220" t="s">
        <v>1348</v>
      </c>
      <c r="K80" s="1220"/>
      <c r="L80" s="1220"/>
      <c r="M80" s="959" t="s">
        <v>1446</v>
      </c>
      <c r="N80" s="1220" t="s">
        <v>1459</v>
      </c>
      <c r="O80" s="1220" t="s">
        <v>189</v>
      </c>
      <c r="P80" s="959">
        <v>1</v>
      </c>
      <c r="Q80" s="987"/>
      <c r="R80" s="987"/>
      <c r="S80" s="987"/>
      <c r="T80" s="987"/>
      <c r="U80" s="987"/>
      <c r="V80" s="987"/>
      <c r="W80" s="987"/>
      <c r="X80" s="987"/>
      <c r="Y80" s="987"/>
      <c r="Z80" s="987"/>
      <c r="AA80" s="987"/>
      <c r="AB80" s="987"/>
      <c r="AC80" s="987"/>
      <c r="AD80" s="987"/>
      <c r="AE80" s="987"/>
      <c r="AF80" s="987"/>
      <c r="AG80" s="987"/>
      <c r="AH80" s="962">
        <v>1</v>
      </c>
      <c r="AI80" s="1235"/>
      <c r="AJ80" s="1061"/>
      <c r="AK80" s="1220"/>
      <c r="AL80" s="1220"/>
      <c r="AM80" s="1225"/>
      <c r="AN80" s="1061">
        <v>0</v>
      </c>
      <c r="AO80" s="1220">
        <v>0</v>
      </c>
      <c r="AP80" s="1225">
        <v>0</v>
      </c>
      <c r="AQ80" s="1061">
        <f t="shared" si="13"/>
        <v>0</v>
      </c>
      <c r="AR80" s="1349">
        <f t="shared" si="14"/>
        <v>0</v>
      </c>
      <c r="AS80" s="1225">
        <f t="shared" si="15"/>
        <v>0</v>
      </c>
      <c r="AT80" s="1345">
        <f t="shared" si="10"/>
        <v>0</v>
      </c>
      <c r="AU80" s="1346">
        <f t="shared" si="16"/>
        <v>0</v>
      </c>
      <c r="AV80" s="1301">
        <f t="shared" si="11"/>
        <v>0</v>
      </c>
      <c r="AW80" s="987"/>
      <c r="AX80" s="1061"/>
      <c r="AY80" s="1220"/>
      <c r="AZ80" s="1220"/>
      <c r="BA80" s="1221"/>
      <c r="BB80" s="1225"/>
      <c r="BC80" s="1061">
        <v>0</v>
      </c>
      <c r="BD80" s="1225">
        <v>0</v>
      </c>
      <c r="BE80" s="1350">
        <f t="shared" si="12"/>
        <v>0</v>
      </c>
      <c r="BF80" s="1225">
        <f t="shared" si="17"/>
        <v>0</v>
      </c>
      <c r="BG80" s="1351">
        <f t="shared" si="18"/>
        <v>0</v>
      </c>
      <c r="BH80" s="1225">
        <f t="shared" si="19"/>
        <v>0</v>
      </c>
    </row>
    <row r="81" spans="2:60">
      <c r="B81" s="959">
        <v>77</v>
      </c>
      <c r="C81" s="959"/>
      <c r="D81" s="946" t="s">
        <v>1351</v>
      </c>
      <c r="E81" s="946" t="s">
        <v>1241</v>
      </c>
      <c r="F81" s="959">
        <v>1029</v>
      </c>
      <c r="G81" s="959" t="s">
        <v>1461</v>
      </c>
      <c r="H81" s="1217" t="s">
        <v>1243</v>
      </c>
      <c r="I81" s="1220"/>
      <c r="J81" s="1220" t="s">
        <v>1348</v>
      </c>
      <c r="K81" s="1220"/>
      <c r="L81" s="1220"/>
      <c r="M81" s="959" t="s">
        <v>1438</v>
      </c>
      <c r="N81" s="1220" t="s">
        <v>1459</v>
      </c>
      <c r="O81" s="1220" t="s">
        <v>189</v>
      </c>
      <c r="P81" s="959">
        <v>1</v>
      </c>
      <c r="Q81" s="987"/>
      <c r="R81" s="987"/>
      <c r="S81" s="987"/>
      <c r="T81" s="987"/>
      <c r="U81" s="987"/>
      <c r="V81" s="987"/>
      <c r="W81" s="987"/>
      <c r="X81" s="987"/>
      <c r="Y81" s="987"/>
      <c r="Z81" s="987"/>
      <c r="AA81" s="987"/>
      <c r="AB81" s="987"/>
      <c r="AC81" s="987"/>
      <c r="AD81" s="987"/>
      <c r="AE81" s="987"/>
      <c r="AF81" s="987"/>
      <c r="AG81" s="987"/>
      <c r="AH81" s="962">
        <v>1</v>
      </c>
      <c r="AI81" s="1235"/>
      <c r="AJ81" s="1061"/>
      <c r="AK81" s="1220"/>
      <c r="AL81" s="1220"/>
      <c r="AM81" s="1225"/>
      <c r="AN81" s="1061">
        <v>0</v>
      </c>
      <c r="AO81" s="1220">
        <v>0</v>
      </c>
      <c r="AP81" s="1225">
        <v>0</v>
      </c>
      <c r="AQ81" s="1061">
        <f t="shared" si="13"/>
        <v>0</v>
      </c>
      <c r="AR81" s="1349">
        <f t="shared" si="14"/>
        <v>0</v>
      </c>
      <c r="AS81" s="1225">
        <f t="shared" si="15"/>
        <v>0</v>
      </c>
      <c r="AT81" s="1345">
        <f t="shared" si="10"/>
        <v>0</v>
      </c>
      <c r="AU81" s="1346">
        <f t="shared" si="16"/>
        <v>0</v>
      </c>
      <c r="AV81" s="1301">
        <f t="shared" si="11"/>
        <v>0</v>
      </c>
      <c r="AW81" s="987"/>
      <c r="AX81" s="1061"/>
      <c r="AY81" s="1220"/>
      <c r="AZ81" s="1220"/>
      <c r="BA81" s="1221"/>
      <c r="BB81" s="1225"/>
      <c r="BC81" s="1061">
        <v>0</v>
      </c>
      <c r="BD81" s="1225">
        <v>0</v>
      </c>
      <c r="BE81" s="1350">
        <f t="shared" si="12"/>
        <v>0</v>
      </c>
      <c r="BF81" s="1225">
        <f t="shared" si="17"/>
        <v>0</v>
      </c>
      <c r="BG81" s="1351">
        <f t="shared" si="18"/>
        <v>0</v>
      </c>
      <c r="BH81" s="1225">
        <f t="shared" si="19"/>
        <v>0</v>
      </c>
    </row>
    <row r="82" spans="2:60">
      <c r="B82" s="959">
        <v>78</v>
      </c>
      <c r="C82" s="959"/>
      <c r="D82" s="946" t="s">
        <v>1351</v>
      </c>
      <c r="E82" s="946" t="s">
        <v>1241</v>
      </c>
      <c r="F82" s="959">
        <v>1058</v>
      </c>
      <c r="G82" s="959" t="s">
        <v>1462</v>
      </c>
      <c r="H82" s="1217" t="s">
        <v>1234</v>
      </c>
      <c r="I82" s="1220"/>
      <c r="J82" s="1220" t="s">
        <v>1348</v>
      </c>
      <c r="K82" s="1220"/>
      <c r="L82" s="1220"/>
      <c r="M82" s="959" t="s">
        <v>1349</v>
      </c>
      <c r="N82" s="1220" t="s">
        <v>1459</v>
      </c>
      <c r="O82" s="1220" t="s">
        <v>189</v>
      </c>
      <c r="P82" s="959">
        <v>1</v>
      </c>
      <c r="Q82" s="987"/>
      <c r="R82" s="987"/>
      <c r="S82" s="987"/>
      <c r="T82" s="987"/>
      <c r="U82" s="987"/>
      <c r="V82" s="987"/>
      <c r="W82" s="987"/>
      <c r="X82" s="987"/>
      <c r="Y82" s="987"/>
      <c r="Z82" s="987"/>
      <c r="AA82" s="987"/>
      <c r="AB82" s="987"/>
      <c r="AC82" s="987"/>
      <c r="AD82" s="987"/>
      <c r="AE82" s="987"/>
      <c r="AF82" s="987"/>
      <c r="AG82" s="987"/>
      <c r="AH82" s="962">
        <v>1</v>
      </c>
      <c r="AI82" s="1235"/>
      <c r="AJ82" s="1061"/>
      <c r="AK82" s="1220"/>
      <c r="AL82" s="1220"/>
      <c r="AM82" s="1225"/>
      <c r="AN82" s="1061">
        <v>0</v>
      </c>
      <c r="AO82" s="1220">
        <v>0</v>
      </c>
      <c r="AP82" s="1225">
        <v>0</v>
      </c>
      <c r="AQ82" s="1061">
        <f t="shared" si="13"/>
        <v>0</v>
      </c>
      <c r="AR82" s="1349">
        <f t="shared" si="14"/>
        <v>0</v>
      </c>
      <c r="AS82" s="1225">
        <f t="shared" si="15"/>
        <v>0</v>
      </c>
      <c r="AT82" s="1345">
        <f t="shared" si="10"/>
        <v>0</v>
      </c>
      <c r="AU82" s="1346">
        <f t="shared" si="16"/>
        <v>0</v>
      </c>
      <c r="AV82" s="1301">
        <f t="shared" si="11"/>
        <v>0</v>
      </c>
      <c r="AW82" s="987"/>
      <c r="AX82" s="1061"/>
      <c r="AY82" s="1220"/>
      <c r="AZ82" s="1220"/>
      <c r="BA82" s="1221"/>
      <c r="BB82" s="1225"/>
      <c r="BC82" s="1061">
        <v>0</v>
      </c>
      <c r="BD82" s="1225">
        <v>0</v>
      </c>
      <c r="BE82" s="1350">
        <f t="shared" si="12"/>
        <v>0</v>
      </c>
      <c r="BF82" s="1225">
        <f t="shared" si="17"/>
        <v>0</v>
      </c>
      <c r="BG82" s="1351">
        <f t="shared" si="18"/>
        <v>0</v>
      </c>
      <c r="BH82" s="1225">
        <f t="shared" si="19"/>
        <v>0</v>
      </c>
    </row>
    <row r="83" spans="2:60">
      <c r="B83" s="959">
        <v>79</v>
      </c>
      <c r="C83" s="959"/>
      <c r="D83" s="946" t="s">
        <v>1351</v>
      </c>
      <c r="E83" s="946" t="s">
        <v>1241</v>
      </c>
      <c r="F83" s="959">
        <v>1059</v>
      </c>
      <c r="G83" s="959" t="s">
        <v>1463</v>
      </c>
      <c r="H83" s="1217" t="s">
        <v>1234</v>
      </c>
      <c r="I83" s="1220"/>
      <c r="J83" s="1220" t="s">
        <v>1348</v>
      </c>
      <c r="K83" s="1220"/>
      <c r="L83" s="1220"/>
      <c r="M83" s="959" t="s">
        <v>1349</v>
      </c>
      <c r="N83" s="1220" t="s">
        <v>1459</v>
      </c>
      <c r="O83" s="1220" t="s">
        <v>189</v>
      </c>
      <c r="P83" s="959">
        <v>1</v>
      </c>
      <c r="Q83" s="987"/>
      <c r="R83" s="987"/>
      <c r="S83" s="987"/>
      <c r="T83" s="987"/>
      <c r="U83" s="987"/>
      <c r="V83" s="987"/>
      <c r="W83" s="987"/>
      <c r="X83" s="987"/>
      <c r="Y83" s="987"/>
      <c r="Z83" s="987"/>
      <c r="AA83" s="987"/>
      <c r="AB83" s="987"/>
      <c r="AC83" s="987"/>
      <c r="AD83" s="987"/>
      <c r="AE83" s="987"/>
      <c r="AF83" s="987"/>
      <c r="AG83" s="987"/>
      <c r="AH83" s="962">
        <v>1</v>
      </c>
      <c r="AI83" s="1235"/>
      <c r="AJ83" s="1061"/>
      <c r="AK83" s="1220"/>
      <c r="AL83" s="1220"/>
      <c r="AM83" s="1225"/>
      <c r="AN83" s="1061">
        <v>0</v>
      </c>
      <c r="AO83" s="1220">
        <v>0</v>
      </c>
      <c r="AP83" s="1225">
        <v>0</v>
      </c>
      <c r="AQ83" s="1061">
        <f t="shared" si="13"/>
        <v>0</v>
      </c>
      <c r="AR83" s="1349">
        <f t="shared" si="14"/>
        <v>0</v>
      </c>
      <c r="AS83" s="1225">
        <f t="shared" si="15"/>
        <v>0</v>
      </c>
      <c r="AT83" s="1345">
        <f t="shared" si="10"/>
        <v>0</v>
      </c>
      <c r="AU83" s="1346">
        <f t="shared" si="16"/>
        <v>0</v>
      </c>
      <c r="AV83" s="1301">
        <f t="shared" si="11"/>
        <v>0</v>
      </c>
      <c r="AW83" s="987"/>
      <c r="AX83" s="1061"/>
      <c r="AY83" s="1220"/>
      <c r="AZ83" s="1220"/>
      <c r="BA83" s="1221"/>
      <c r="BB83" s="1225"/>
      <c r="BC83" s="1061">
        <v>0</v>
      </c>
      <c r="BD83" s="1225">
        <v>0</v>
      </c>
      <c r="BE83" s="1350">
        <f t="shared" si="12"/>
        <v>0</v>
      </c>
      <c r="BF83" s="1225">
        <f t="shared" si="17"/>
        <v>0</v>
      </c>
      <c r="BG83" s="1351">
        <f t="shared" si="18"/>
        <v>0</v>
      </c>
      <c r="BH83" s="1225">
        <f t="shared" si="19"/>
        <v>0</v>
      </c>
    </row>
    <row r="84" spans="2:60">
      <c r="B84" s="959">
        <v>80</v>
      </c>
      <c r="C84" s="959"/>
      <c r="D84" s="946" t="s">
        <v>1351</v>
      </c>
      <c r="E84" s="946" t="s">
        <v>1241</v>
      </c>
      <c r="F84" s="959">
        <v>1061</v>
      </c>
      <c r="G84" s="959" t="s">
        <v>1464</v>
      </c>
      <c r="H84" s="1217" t="s">
        <v>1234</v>
      </c>
      <c r="I84" s="1220"/>
      <c r="J84" s="1220" t="s">
        <v>1348</v>
      </c>
      <c r="K84" s="1220"/>
      <c r="L84" s="1220"/>
      <c r="M84" s="959" t="s">
        <v>1349</v>
      </c>
      <c r="N84" s="1220" t="s">
        <v>1465</v>
      </c>
      <c r="O84" s="1220" t="s">
        <v>189</v>
      </c>
      <c r="P84" s="959">
        <v>1</v>
      </c>
      <c r="Q84" s="987"/>
      <c r="R84" s="987"/>
      <c r="S84" s="987"/>
      <c r="T84" s="987"/>
      <c r="U84" s="987"/>
      <c r="V84" s="987"/>
      <c r="W84" s="987"/>
      <c r="X84" s="987"/>
      <c r="Y84" s="987"/>
      <c r="Z84" s="987"/>
      <c r="AA84" s="987"/>
      <c r="AB84" s="987"/>
      <c r="AC84" s="987"/>
      <c r="AD84" s="987"/>
      <c r="AE84" s="987"/>
      <c r="AF84" s="987"/>
      <c r="AG84" s="987"/>
      <c r="AH84" s="962">
        <v>1</v>
      </c>
      <c r="AI84" s="1235"/>
      <c r="AJ84" s="1061"/>
      <c r="AK84" s="1220"/>
      <c r="AL84" s="1220"/>
      <c r="AM84" s="1225"/>
      <c r="AN84" s="1061">
        <v>0</v>
      </c>
      <c r="AO84" s="1220">
        <v>0</v>
      </c>
      <c r="AP84" s="1225">
        <v>0</v>
      </c>
      <c r="AQ84" s="1061">
        <f t="shared" si="13"/>
        <v>0</v>
      </c>
      <c r="AR84" s="1349">
        <f t="shared" si="14"/>
        <v>0</v>
      </c>
      <c r="AS84" s="1225">
        <f t="shared" si="15"/>
        <v>0</v>
      </c>
      <c r="AT84" s="1345">
        <f t="shared" si="10"/>
        <v>0</v>
      </c>
      <c r="AU84" s="1346">
        <f t="shared" si="16"/>
        <v>0</v>
      </c>
      <c r="AV84" s="1301">
        <f t="shared" si="11"/>
        <v>0</v>
      </c>
      <c r="AW84" s="987"/>
      <c r="AX84" s="1061"/>
      <c r="AY84" s="1220"/>
      <c r="AZ84" s="1220"/>
      <c r="BA84" s="1221"/>
      <c r="BB84" s="1225"/>
      <c r="BC84" s="1061">
        <v>0</v>
      </c>
      <c r="BD84" s="1225">
        <v>0</v>
      </c>
      <c r="BE84" s="1350">
        <f t="shared" si="12"/>
        <v>0</v>
      </c>
      <c r="BF84" s="1225">
        <f t="shared" si="17"/>
        <v>0</v>
      </c>
      <c r="BG84" s="1351">
        <f t="shared" si="18"/>
        <v>0</v>
      </c>
      <c r="BH84" s="1225">
        <f t="shared" si="19"/>
        <v>0</v>
      </c>
    </row>
    <row r="85" spans="2:60">
      <c r="B85" s="959">
        <v>81</v>
      </c>
      <c r="C85" s="959"/>
      <c r="D85" s="946" t="s">
        <v>1351</v>
      </c>
      <c r="E85" s="946" t="s">
        <v>1241</v>
      </c>
      <c r="F85" s="959">
        <v>1063</v>
      </c>
      <c r="G85" s="959" t="s">
        <v>1466</v>
      </c>
      <c r="H85" s="1217" t="s">
        <v>1234</v>
      </c>
      <c r="I85" s="1220"/>
      <c r="J85" s="1220" t="s">
        <v>1348</v>
      </c>
      <c r="K85" s="1220"/>
      <c r="L85" s="1220"/>
      <c r="M85" s="959" t="s">
        <v>1349</v>
      </c>
      <c r="N85" s="1220" t="s">
        <v>1467</v>
      </c>
      <c r="O85" s="1220" t="s">
        <v>189</v>
      </c>
      <c r="P85" s="959">
        <v>1</v>
      </c>
      <c r="Q85" s="987"/>
      <c r="R85" s="987"/>
      <c r="S85" s="987"/>
      <c r="T85" s="987"/>
      <c r="U85" s="987"/>
      <c r="V85" s="987"/>
      <c r="W85" s="987"/>
      <c r="X85" s="987"/>
      <c r="Y85" s="987"/>
      <c r="Z85" s="987"/>
      <c r="AA85" s="987"/>
      <c r="AB85" s="987"/>
      <c r="AC85" s="987"/>
      <c r="AD85" s="987"/>
      <c r="AE85" s="987"/>
      <c r="AF85" s="987"/>
      <c r="AG85" s="987"/>
      <c r="AH85" s="962">
        <v>1</v>
      </c>
      <c r="AI85" s="1235"/>
      <c r="AJ85" s="1061"/>
      <c r="AK85" s="1220"/>
      <c r="AL85" s="1220"/>
      <c r="AM85" s="1225"/>
      <c r="AN85" s="1061">
        <v>0</v>
      </c>
      <c r="AO85" s="1220">
        <v>0</v>
      </c>
      <c r="AP85" s="1225">
        <v>0</v>
      </c>
      <c r="AQ85" s="1061">
        <f t="shared" si="13"/>
        <v>0</v>
      </c>
      <c r="AR85" s="1349">
        <f t="shared" si="14"/>
        <v>0</v>
      </c>
      <c r="AS85" s="1225">
        <f t="shared" si="15"/>
        <v>0</v>
      </c>
      <c r="AT85" s="1345">
        <f t="shared" si="10"/>
        <v>0</v>
      </c>
      <c r="AU85" s="1346">
        <f t="shared" si="16"/>
        <v>0</v>
      </c>
      <c r="AV85" s="1301">
        <f t="shared" si="11"/>
        <v>0</v>
      </c>
      <c r="AW85" s="987"/>
      <c r="AX85" s="1061"/>
      <c r="AY85" s="1220"/>
      <c r="AZ85" s="1220"/>
      <c r="BA85" s="1221"/>
      <c r="BB85" s="1225"/>
      <c r="BC85" s="1061">
        <v>0</v>
      </c>
      <c r="BD85" s="1225">
        <v>0</v>
      </c>
      <c r="BE85" s="1350">
        <f t="shared" si="12"/>
        <v>0</v>
      </c>
      <c r="BF85" s="1225">
        <f t="shared" si="17"/>
        <v>0</v>
      </c>
      <c r="BG85" s="1351">
        <f t="shared" si="18"/>
        <v>0</v>
      </c>
      <c r="BH85" s="1225">
        <f t="shared" si="19"/>
        <v>0</v>
      </c>
    </row>
    <row r="86" spans="2:60">
      <c r="B86" s="959">
        <v>82</v>
      </c>
      <c r="C86" s="959"/>
      <c r="D86" s="946"/>
      <c r="E86" s="946" t="s">
        <v>1356</v>
      </c>
      <c r="F86" s="946">
        <v>20606</v>
      </c>
      <c r="G86" s="959" t="s">
        <v>1468</v>
      </c>
      <c r="H86" s="1217" t="s">
        <v>1379</v>
      </c>
      <c r="I86" s="1220"/>
      <c r="J86" s="1220" t="s">
        <v>1348</v>
      </c>
      <c r="K86" s="1220"/>
      <c r="L86" s="1220"/>
      <c r="M86" s="959" t="s">
        <v>1446</v>
      </c>
      <c r="N86" s="1220" t="s">
        <v>453</v>
      </c>
      <c r="O86" s="1220" t="s">
        <v>403</v>
      </c>
      <c r="P86" s="959">
        <v>3</v>
      </c>
      <c r="Q86" s="987"/>
      <c r="R86" s="987"/>
      <c r="S86" s="987"/>
      <c r="T86" s="987"/>
      <c r="U86" s="987"/>
      <c r="V86" s="987"/>
      <c r="W86" s="987"/>
      <c r="X86" s="987"/>
      <c r="Y86" s="987"/>
      <c r="Z86" s="987"/>
      <c r="AA86" s="987"/>
      <c r="AB86" s="987"/>
      <c r="AC86" s="987"/>
      <c r="AD86" s="987"/>
      <c r="AE86" s="987"/>
      <c r="AF86" s="987"/>
      <c r="AG86" s="987"/>
      <c r="AH86" s="962">
        <v>1</v>
      </c>
      <c r="AI86" s="1235"/>
      <c r="AJ86" s="1061"/>
      <c r="AK86" s="1220"/>
      <c r="AL86" s="1220"/>
      <c r="AM86" s="1225"/>
      <c r="AN86" s="1061">
        <v>0</v>
      </c>
      <c r="AO86" s="1220">
        <v>0</v>
      </c>
      <c r="AP86" s="1225">
        <v>0</v>
      </c>
      <c r="AQ86" s="1061">
        <f t="shared" si="13"/>
        <v>0</v>
      </c>
      <c r="AR86" s="1349">
        <f t="shared" si="14"/>
        <v>0</v>
      </c>
      <c r="AS86" s="1225">
        <f t="shared" si="15"/>
        <v>0</v>
      </c>
      <c r="AT86" s="1345">
        <f t="shared" si="10"/>
        <v>0</v>
      </c>
      <c r="AU86" s="1346">
        <f t="shared" si="16"/>
        <v>0</v>
      </c>
      <c r="AV86" s="1301">
        <f t="shared" si="11"/>
        <v>0</v>
      </c>
      <c r="AW86" s="987"/>
      <c r="AX86" s="1061"/>
      <c r="AY86" s="1220"/>
      <c r="AZ86" s="1220"/>
      <c r="BA86" s="1221"/>
      <c r="BB86" s="1225"/>
      <c r="BC86" s="1061">
        <v>0</v>
      </c>
      <c r="BD86" s="1225">
        <v>0</v>
      </c>
      <c r="BE86" s="1350">
        <f t="shared" si="12"/>
        <v>0</v>
      </c>
      <c r="BF86" s="1225">
        <f t="shared" si="17"/>
        <v>0</v>
      </c>
      <c r="BG86" s="1351">
        <f t="shared" si="18"/>
        <v>0</v>
      </c>
      <c r="BH86" s="1225">
        <f t="shared" si="19"/>
        <v>0</v>
      </c>
    </row>
    <row r="87" spans="2:60">
      <c r="B87" s="959">
        <v>83</v>
      </c>
      <c r="C87" s="959"/>
      <c r="D87" s="946"/>
      <c r="E87" s="946" t="s">
        <v>1355</v>
      </c>
      <c r="F87" s="946" t="s">
        <v>1469</v>
      </c>
      <c r="G87" s="1302" t="s">
        <v>1470</v>
      </c>
      <c r="H87" s="1217" t="s">
        <v>1377</v>
      </c>
      <c r="I87" s="1220"/>
      <c r="J87" s="1220" t="s">
        <v>1348</v>
      </c>
      <c r="K87" s="1220"/>
      <c r="L87" s="1220"/>
      <c r="M87" s="959" t="s">
        <v>1446</v>
      </c>
      <c r="N87" s="1220" t="s">
        <v>1215</v>
      </c>
      <c r="O87" s="1220" t="s">
        <v>189</v>
      </c>
      <c r="P87" s="959">
        <v>1</v>
      </c>
      <c r="Q87" s="987"/>
      <c r="R87" s="987"/>
      <c r="S87" s="987"/>
      <c r="T87" s="987"/>
      <c r="U87" s="987"/>
      <c r="V87" s="987"/>
      <c r="W87" s="987"/>
      <c r="X87" s="987"/>
      <c r="Y87" s="987"/>
      <c r="Z87" s="987"/>
      <c r="AA87" s="987"/>
      <c r="AB87" s="987"/>
      <c r="AC87" s="987"/>
      <c r="AD87" s="987"/>
      <c r="AE87" s="987"/>
      <c r="AF87" s="987"/>
      <c r="AG87" s="987"/>
      <c r="AH87" s="962">
        <v>1</v>
      </c>
      <c r="AI87" s="1235"/>
      <c r="AJ87" s="1061"/>
      <c r="AK87" s="1220"/>
      <c r="AL87" s="1220"/>
      <c r="AM87" s="1225"/>
      <c r="AN87" s="1061">
        <v>0</v>
      </c>
      <c r="AO87" s="1220">
        <v>0</v>
      </c>
      <c r="AP87" s="1225">
        <v>0</v>
      </c>
      <c r="AQ87" s="1061">
        <f t="shared" si="13"/>
        <v>0</v>
      </c>
      <c r="AR87" s="1349">
        <f t="shared" si="14"/>
        <v>0</v>
      </c>
      <c r="AS87" s="1225">
        <f t="shared" si="15"/>
        <v>0</v>
      </c>
      <c r="AT87" s="1345">
        <f t="shared" si="10"/>
        <v>0</v>
      </c>
      <c r="AU87" s="1346">
        <f t="shared" si="16"/>
        <v>0</v>
      </c>
      <c r="AV87" s="1301">
        <f t="shared" si="11"/>
        <v>0</v>
      </c>
      <c r="AW87" s="987"/>
      <c r="AX87" s="1061"/>
      <c r="AY87" s="1220"/>
      <c r="AZ87" s="1220"/>
      <c r="BA87" s="1221"/>
      <c r="BB87" s="1225"/>
      <c r="BC87" s="1061">
        <v>0</v>
      </c>
      <c r="BD87" s="1225">
        <v>0</v>
      </c>
      <c r="BE87" s="1350">
        <f t="shared" si="12"/>
        <v>0</v>
      </c>
      <c r="BF87" s="1225">
        <f t="shared" si="17"/>
        <v>0</v>
      </c>
      <c r="BG87" s="1351">
        <f t="shared" si="18"/>
        <v>0</v>
      </c>
      <c r="BH87" s="1225">
        <f t="shared" si="19"/>
        <v>0</v>
      </c>
    </row>
    <row r="88" spans="2:60">
      <c r="B88" s="959">
        <v>84</v>
      </c>
      <c r="C88" s="959"/>
      <c r="D88" s="946"/>
      <c r="E88" s="946" t="s">
        <v>1355</v>
      </c>
      <c r="F88" s="946" t="s">
        <v>1471</v>
      </c>
      <c r="G88" s="1302" t="s">
        <v>1472</v>
      </c>
      <c r="H88" s="1217" t="s">
        <v>1377</v>
      </c>
      <c r="I88" s="1220"/>
      <c r="J88" s="1220" t="s">
        <v>1348</v>
      </c>
      <c r="K88" s="1220"/>
      <c r="L88" s="1220"/>
      <c r="M88" s="959" t="s">
        <v>1446</v>
      </c>
      <c r="N88" s="1220" t="s">
        <v>1216</v>
      </c>
      <c r="O88" s="1220" t="s">
        <v>189</v>
      </c>
      <c r="P88" s="959">
        <v>1</v>
      </c>
      <c r="Q88" s="987"/>
      <c r="R88" s="987"/>
      <c r="S88" s="987"/>
      <c r="T88" s="987"/>
      <c r="U88" s="987"/>
      <c r="V88" s="987"/>
      <c r="W88" s="987"/>
      <c r="X88" s="987"/>
      <c r="Y88" s="987"/>
      <c r="Z88" s="987"/>
      <c r="AA88" s="987"/>
      <c r="AB88" s="987"/>
      <c r="AC88" s="987"/>
      <c r="AD88" s="987"/>
      <c r="AE88" s="987"/>
      <c r="AF88" s="987"/>
      <c r="AG88" s="987"/>
      <c r="AH88" s="962">
        <v>1</v>
      </c>
      <c r="AI88" s="1235"/>
      <c r="AJ88" s="1061"/>
      <c r="AK88" s="1220"/>
      <c r="AL88" s="1220"/>
      <c r="AM88" s="1225"/>
      <c r="AN88" s="1061">
        <v>0</v>
      </c>
      <c r="AO88" s="1220">
        <v>0</v>
      </c>
      <c r="AP88" s="1225">
        <v>0</v>
      </c>
      <c r="AQ88" s="1061">
        <f t="shared" si="13"/>
        <v>0</v>
      </c>
      <c r="AR88" s="1349">
        <f t="shared" si="14"/>
        <v>0</v>
      </c>
      <c r="AS88" s="1225">
        <f t="shared" si="15"/>
        <v>0</v>
      </c>
      <c r="AT88" s="1345">
        <f t="shared" si="10"/>
        <v>0</v>
      </c>
      <c r="AU88" s="1346">
        <f t="shared" si="16"/>
        <v>0</v>
      </c>
      <c r="AV88" s="1301">
        <f t="shared" si="11"/>
        <v>0</v>
      </c>
      <c r="AW88" s="987"/>
      <c r="AX88" s="1061"/>
      <c r="AY88" s="1220"/>
      <c r="AZ88" s="1220"/>
      <c r="BA88" s="1221"/>
      <c r="BB88" s="1225"/>
      <c r="BC88" s="1061">
        <v>0</v>
      </c>
      <c r="BD88" s="1225">
        <v>0</v>
      </c>
      <c r="BE88" s="1350">
        <f t="shared" si="12"/>
        <v>0</v>
      </c>
      <c r="BF88" s="1225">
        <f t="shared" si="17"/>
        <v>0</v>
      </c>
      <c r="BG88" s="1351">
        <f t="shared" si="18"/>
        <v>0</v>
      </c>
      <c r="BH88" s="1225">
        <f t="shared" si="19"/>
        <v>0</v>
      </c>
    </row>
    <row r="89" spans="2:60">
      <c r="B89" s="959">
        <v>85</v>
      </c>
      <c r="C89" s="959"/>
      <c r="D89" s="946"/>
      <c r="E89" s="946" t="s">
        <v>1355</v>
      </c>
      <c r="F89" s="946">
        <v>920607</v>
      </c>
      <c r="G89" s="1302" t="s">
        <v>1473</v>
      </c>
      <c r="H89" s="1217" t="s">
        <v>1377</v>
      </c>
      <c r="I89" s="1220"/>
      <c r="J89" s="1220" t="s">
        <v>1348</v>
      </c>
      <c r="K89" s="1220"/>
      <c r="L89" s="1220"/>
      <c r="M89" s="959" t="s">
        <v>1446</v>
      </c>
      <c r="N89" s="1220" t="s">
        <v>1474</v>
      </c>
      <c r="O89" s="1220" t="s">
        <v>189</v>
      </c>
      <c r="P89" s="959">
        <v>1</v>
      </c>
      <c r="Q89" s="987"/>
      <c r="R89" s="987"/>
      <c r="S89" s="987"/>
      <c r="T89" s="987"/>
      <c r="U89" s="987"/>
      <c r="V89" s="987"/>
      <c r="W89" s="987"/>
      <c r="X89" s="987"/>
      <c r="Y89" s="987"/>
      <c r="Z89" s="987"/>
      <c r="AA89" s="987"/>
      <c r="AB89" s="987"/>
      <c r="AC89" s="987"/>
      <c r="AD89" s="987"/>
      <c r="AE89" s="987"/>
      <c r="AF89" s="987"/>
      <c r="AG89" s="987"/>
      <c r="AH89" s="962">
        <v>1</v>
      </c>
      <c r="AI89" s="1235"/>
      <c r="AJ89" s="1061"/>
      <c r="AK89" s="1220"/>
      <c r="AL89" s="1220"/>
      <c r="AM89" s="1225"/>
      <c r="AN89" s="1061">
        <v>0</v>
      </c>
      <c r="AO89" s="1220">
        <v>0</v>
      </c>
      <c r="AP89" s="1225">
        <v>0</v>
      </c>
      <c r="AQ89" s="1061">
        <f t="shared" si="13"/>
        <v>0</v>
      </c>
      <c r="AR89" s="1349">
        <f t="shared" si="14"/>
        <v>0</v>
      </c>
      <c r="AS89" s="1225">
        <f t="shared" si="15"/>
        <v>0</v>
      </c>
      <c r="AT89" s="1345">
        <f t="shared" si="10"/>
        <v>0</v>
      </c>
      <c r="AU89" s="1346">
        <f t="shared" si="16"/>
        <v>0</v>
      </c>
      <c r="AV89" s="1301">
        <f t="shared" si="11"/>
        <v>0</v>
      </c>
      <c r="AW89" s="987"/>
      <c r="AX89" s="1061"/>
      <c r="AY89" s="1220"/>
      <c r="AZ89" s="1220"/>
      <c r="BA89" s="1221"/>
      <c r="BB89" s="1225"/>
      <c r="BC89" s="1061">
        <v>0</v>
      </c>
      <c r="BD89" s="1225">
        <v>0</v>
      </c>
      <c r="BE89" s="1350">
        <f t="shared" si="12"/>
        <v>0</v>
      </c>
      <c r="BF89" s="1225">
        <f t="shared" si="17"/>
        <v>0</v>
      </c>
      <c r="BG89" s="1351">
        <f t="shared" si="18"/>
        <v>0</v>
      </c>
      <c r="BH89" s="1225">
        <f t="shared" si="19"/>
        <v>0</v>
      </c>
    </row>
    <row r="90" spans="2:60">
      <c r="B90" s="959">
        <v>86</v>
      </c>
      <c r="C90" s="959"/>
      <c r="D90" s="946" t="s">
        <v>1351</v>
      </c>
      <c r="E90" s="946" t="s">
        <v>1232</v>
      </c>
      <c r="F90" s="959">
        <v>1072</v>
      </c>
      <c r="G90" s="959" t="s">
        <v>1475</v>
      </c>
      <c r="H90" s="1217" t="s">
        <v>1234</v>
      </c>
      <c r="I90" s="1220"/>
      <c r="J90" s="1220" t="s">
        <v>1348</v>
      </c>
      <c r="K90" s="1220"/>
      <c r="L90" s="1220"/>
      <c r="M90" s="959" t="s">
        <v>1349</v>
      </c>
      <c r="N90" s="1220" t="s">
        <v>1129</v>
      </c>
      <c r="O90" s="1220" t="s">
        <v>189</v>
      </c>
      <c r="P90" s="959">
        <v>1</v>
      </c>
      <c r="Q90" s="987"/>
      <c r="R90" s="987"/>
      <c r="S90" s="987"/>
      <c r="T90" s="987"/>
      <c r="U90" s="987"/>
      <c r="V90" s="987"/>
      <c r="W90" s="987"/>
      <c r="X90" s="987"/>
      <c r="Y90" s="987"/>
      <c r="Z90" s="987"/>
      <c r="AA90" s="987"/>
      <c r="AB90" s="987"/>
      <c r="AC90" s="987"/>
      <c r="AD90" s="987"/>
      <c r="AE90" s="987"/>
      <c r="AF90" s="987"/>
      <c r="AG90" s="987"/>
      <c r="AH90" s="962">
        <v>1</v>
      </c>
      <c r="AI90" s="1235"/>
      <c r="AJ90" s="1061"/>
      <c r="AK90" s="1220"/>
      <c r="AL90" s="1220"/>
      <c r="AM90" s="1225"/>
      <c r="AN90" s="1061">
        <v>0</v>
      </c>
      <c r="AO90" s="1220">
        <v>0</v>
      </c>
      <c r="AP90" s="1225">
        <v>0</v>
      </c>
      <c r="AQ90" s="1061">
        <f t="shared" si="13"/>
        <v>0</v>
      </c>
      <c r="AR90" s="1349">
        <f t="shared" si="14"/>
        <v>0</v>
      </c>
      <c r="AS90" s="1225">
        <f t="shared" si="15"/>
        <v>0</v>
      </c>
      <c r="AT90" s="1345">
        <f t="shared" si="10"/>
        <v>0</v>
      </c>
      <c r="AU90" s="1346">
        <f t="shared" si="16"/>
        <v>0</v>
      </c>
      <c r="AV90" s="1301">
        <f t="shared" si="11"/>
        <v>0</v>
      </c>
      <c r="AW90" s="987"/>
      <c r="AX90" s="1061"/>
      <c r="AY90" s="1220"/>
      <c r="AZ90" s="1220"/>
      <c r="BA90" s="1221"/>
      <c r="BB90" s="1225"/>
      <c r="BC90" s="1061">
        <v>0</v>
      </c>
      <c r="BD90" s="1225">
        <v>0</v>
      </c>
      <c r="BE90" s="1350">
        <f t="shared" si="12"/>
        <v>0</v>
      </c>
      <c r="BF90" s="1225">
        <f t="shared" si="17"/>
        <v>0</v>
      </c>
      <c r="BG90" s="1351">
        <f t="shared" si="18"/>
        <v>0</v>
      </c>
      <c r="BH90" s="1225">
        <f t="shared" si="19"/>
        <v>0</v>
      </c>
    </row>
    <row r="91" spans="2:60">
      <c r="B91" s="959">
        <v>87</v>
      </c>
      <c r="C91" s="959"/>
      <c r="D91" s="946" t="s">
        <v>195</v>
      </c>
      <c r="E91" s="946" t="s">
        <v>1261</v>
      </c>
      <c r="F91" s="959">
        <v>923</v>
      </c>
      <c r="G91" s="959" t="s">
        <v>1476</v>
      </c>
      <c r="H91" s="1217" t="s">
        <v>1364</v>
      </c>
      <c r="I91" s="1220"/>
      <c r="J91" s="1220" t="s">
        <v>1348</v>
      </c>
      <c r="K91" s="1220"/>
      <c r="L91" s="1220"/>
      <c r="M91" s="959" t="s">
        <v>1349</v>
      </c>
      <c r="N91" s="1220" t="s">
        <v>241</v>
      </c>
      <c r="O91" s="1220" t="s">
        <v>189</v>
      </c>
      <c r="P91" s="959">
        <v>1</v>
      </c>
      <c r="Q91" s="987"/>
      <c r="R91" s="987"/>
      <c r="S91" s="987"/>
      <c r="T91" s="987"/>
      <c r="U91" s="987"/>
      <c r="V91" s="987"/>
      <c r="W91" s="987"/>
      <c r="X91" s="987"/>
      <c r="Y91" s="987"/>
      <c r="Z91" s="987"/>
      <c r="AA91" s="987"/>
      <c r="AB91" s="987"/>
      <c r="AC91" s="987"/>
      <c r="AD91" s="987"/>
      <c r="AE91" s="987"/>
      <c r="AF91" s="987"/>
      <c r="AG91" s="987"/>
      <c r="AH91" s="962">
        <v>1</v>
      </c>
      <c r="AI91" s="1235"/>
      <c r="AJ91" s="1061"/>
      <c r="AK91" s="1220"/>
      <c r="AL91" s="1220"/>
      <c r="AM91" s="1225"/>
      <c r="AN91" s="1061">
        <v>0</v>
      </c>
      <c r="AO91" s="1220">
        <v>0</v>
      </c>
      <c r="AP91" s="1225">
        <v>0</v>
      </c>
      <c r="AQ91" s="1061">
        <f t="shared" si="13"/>
        <v>0</v>
      </c>
      <c r="AR91" s="1349">
        <f t="shared" si="14"/>
        <v>0</v>
      </c>
      <c r="AS91" s="1225">
        <f t="shared" si="15"/>
        <v>0</v>
      </c>
      <c r="AT91" s="1345">
        <f t="shared" si="10"/>
        <v>0</v>
      </c>
      <c r="AU91" s="1346">
        <f t="shared" si="16"/>
        <v>0</v>
      </c>
      <c r="AV91" s="1301">
        <f t="shared" si="11"/>
        <v>0</v>
      </c>
      <c r="AW91" s="987"/>
      <c r="AX91" s="1061"/>
      <c r="AY91" s="1220"/>
      <c r="AZ91" s="1220"/>
      <c r="BA91" s="1221"/>
      <c r="BB91" s="1225"/>
      <c r="BC91" s="1061">
        <v>0</v>
      </c>
      <c r="BD91" s="1225">
        <v>0</v>
      </c>
      <c r="BE91" s="1350">
        <f t="shared" si="12"/>
        <v>0</v>
      </c>
      <c r="BF91" s="1225">
        <f t="shared" si="17"/>
        <v>0</v>
      </c>
      <c r="BG91" s="1351">
        <f t="shared" si="18"/>
        <v>0</v>
      </c>
      <c r="BH91" s="1225">
        <f t="shared" si="19"/>
        <v>0</v>
      </c>
    </row>
    <row r="92" spans="2:60">
      <c r="B92" s="959">
        <v>88</v>
      </c>
      <c r="C92" s="959"/>
      <c r="D92" s="946"/>
      <c r="E92" s="946" t="s">
        <v>1356</v>
      </c>
      <c r="F92" s="946">
        <v>20608</v>
      </c>
      <c r="G92" s="959" t="s">
        <v>1477</v>
      </c>
      <c r="H92" s="1217" t="s">
        <v>1379</v>
      </c>
      <c r="I92" s="1220"/>
      <c r="J92" s="1220" t="s">
        <v>1348</v>
      </c>
      <c r="K92" s="1220"/>
      <c r="L92" s="1220"/>
      <c r="M92" s="959" t="s">
        <v>1446</v>
      </c>
      <c r="N92" s="1220" t="s">
        <v>241</v>
      </c>
      <c r="O92" s="1220" t="s">
        <v>189</v>
      </c>
      <c r="P92" s="959">
        <v>1</v>
      </c>
      <c r="Q92" s="987"/>
      <c r="R92" s="987"/>
      <c r="S92" s="987"/>
      <c r="T92" s="987"/>
      <c r="U92" s="987"/>
      <c r="V92" s="987"/>
      <c r="W92" s="987"/>
      <c r="X92" s="987"/>
      <c r="Y92" s="987"/>
      <c r="Z92" s="987"/>
      <c r="AA92" s="987"/>
      <c r="AB92" s="987"/>
      <c r="AC92" s="987"/>
      <c r="AD92" s="987"/>
      <c r="AE92" s="987"/>
      <c r="AF92" s="987"/>
      <c r="AG92" s="987"/>
      <c r="AH92" s="962">
        <v>1</v>
      </c>
      <c r="AI92" s="1235"/>
      <c r="AJ92" s="1061"/>
      <c r="AK92" s="1220"/>
      <c r="AL92" s="1220"/>
      <c r="AM92" s="1225"/>
      <c r="AN92" s="1061">
        <v>0</v>
      </c>
      <c r="AO92" s="1220">
        <v>0</v>
      </c>
      <c r="AP92" s="1225">
        <v>0</v>
      </c>
      <c r="AQ92" s="1061">
        <f t="shared" si="13"/>
        <v>0</v>
      </c>
      <c r="AR92" s="1349">
        <f t="shared" si="14"/>
        <v>0</v>
      </c>
      <c r="AS92" s="1225">
        <f t="shared" si="15"/>
        <v>0</v>
      </c>
      <c r="AT92" s="1345">
        <f t="shared" si="10"/>
        <v>0</v>
      </c>
      <c r="AU92" s="1346">
        <f t="shared" si="16"/>
        <v>0</v>
      </c>
      <c r="AV92" s="1301">
        <f t="shared" si="11"/>
        <v>0</v>
      </c>
      <c r="AW92" s="987"/>
      <c r="AX92" s="1061"/>
      <c r="AY92" s="1220"/>
      <c r="AZ92" s="1220"/>
      <c r="BA92" s="1221"/>
      <c r="BB92" s="1225"/>
      <c r="BC92" s="1061">
        <v>0</v>
      </c>
      <c r="BD92" s="1225">
        <v>0</v>
      </c>
      <c r="BE92" s="1350">
        <f t="shared" si="12"/>
        <v>0</v>
      </c>
      <c r="BF92" s="1225">
        <f t="shared" si="17"/>
        <v>0</v>
      </c>
      <c r="BG92" s="1351">
        <f t="shared" si="18"/>
        <v>0</v>
      </c>
      <c r="BH92" s="1225">
        <f t="shared" si="19"/>
        <v>0</v>
      </c>
    </row>
    <row r="93" spans="2:60">
      <c r="B93" s="959">
        <v>89</v>
      </c>
      <c r="C93" s="959"/>
      <c r="D93" s="946" t="s">
        <v>1351</v>
      </c>
      <c r="E93" s="946" t="s">
        <v>1241</v>
      </c>
      <c r="F93" s="959">
        <v>1027</v>
      </c>
      <c r="G93" s="959" t="s">
        <v>1478</v>
      </c>
      <c r="H93" s="1217" t="s">
        <v>1243</v>
      </c>
      <c r="I93" s="1220"/>
      <c r="J93" s="1220" t="s">
        <v>1348</v>
      </c>
      <c r="K93" s="1220"/>
      <c r="L93" s="1220"/>
      <c r="M93" s="959" t="s">
        <v>1438</v>
      </c>
      <c r="N93" s="1220" t="s">
        <v>241</v>
      </c>
      <c r="O93" s="1220" t="s">
        <v>189</v>
      </c>
      <c r="P93" s="959">
        <v>1</v>
      </c>
      <c r="Q93" s="987"/>
      <c r="R93" s="987"/>
      <c r="S93" s="987"/>
      <c r="T93" s="987"/>
      <c r="U93" s="987"/>
      <c r="V93" s="987"/>
      <c r="W93" s="987"/>
      <c r="X93" s="987"/>
      <c r="Y93" s="987"/>
      <c r="Z93" s="987"/>
      <c r="AA93" s="987"/>
      <c r="AB93" s="987"/>
      <c r="AC93" s="987"/>
      <c r="AD93" s="987"/>
      <c r="AE93" s="987"/>
      <c r="AF93" s="987"/>
      <c r="AG93" s="987"/>
      <c r="AH93" s="962">
        <v>1</v>
      </c>
      <c r="AI93" s="1235"/>
      <c r="AJ93" s="1061"/>
      <c r="AK93" s="1220"/>
      <c r="AL93" s="1220"/>
      <c r="AM93" s="1225"/>
      <c r="AN93" s="1061">
        <v>0</v>
      </c>
      <c r="AO93" s="1220">
        <v>0</v>
      </c>
      <c r="AP93" s="1225">
        <v>0</v>
      </c>
      <c r="AQ93" s="1061">
        <f t="shared" si="13"/>
        <v>0</v>
      </c>
      <c r="AR93" s="1349">
        <f t="shared" si="14"/>
        <v>0</v>
      </c>
      <c r="AS93" s="1225">
        <f t="shared" si="15"/>
        <v>0</v>
      </c>
      <c r="AT93" s="1345">
        <f t="shared" si="10"/>
        <v>0</v>
      </c>
      <c r="AU93" s="1346">
        <f t="shared" si="16"/>
        <v>0</v>
      </c>
      <c r="AV93" s="1301">
        <f t="shared" si="11"/>
        <v>0</v>
      </c>
      <c r="AW93" s="987"/>
      <c r="AX93" s="1061"/>
      <c r="AY93" s="1220"/>
      <c r="AZ93" s="1220"/>
      <c r="BA93" s="1221"/>
      <c r="BB93" s="1225"/>
      <c r="BC93" s="1061">
        <v>0</v>
      </c>
      <c r="BD93" s="1225">
        <v>0</v>
      </c>
      <c r="BE93" s="1350">
        <f t="shared" si="12"/>
        <v>0</v>
      </c>
      <c r="BF93" s="1225">
        <f t="shared" si="17"/>
        <v>0</v>
      </c>
      <c r="BG93" s="1351">
        <f t="shared" si="18"/>
        <v>0</v>
      </c>
      <c r="BH93" s="1225">
        <f t="shared" si="19"/>
        <v>0</v>
      </c>
    </row>
    <row r="94" spans="2:60">
      <c r="B94" s="959">
        <v>90</v>
      </c>
      <c r="C94" s="959"/>
      <c r="D94" s="946" t="s">
        <v>1351</v>
      </c>
      <c r="E94" s="946" t="s">
        <v>1232</v>
      </c>
      <c r="F94" s="959">
        <v>1054</v>
      </c>
      <c r="G94" s="959" t="s">
        <v>1479</v>
      </c>
      <c r="H94" s="1217" t="s">
        <v>1234</v>
      </c>
      <c r="I94" s="1220"/>
      <c r="J94" s="1220" t="s">
        <v>1348</v>
      </c>
      <c r="K94" s="1220"/>
      <c r="L94" s="1220"/>
      <c r="M94" s="959" t="s">
        <v>1349</v>
      </c>
      <c r="N94" s="1220" t="s">
        <v>241</v>
      </c>
      <c r="O94" s="1220" t="s">
        <v>189</v>
      </c>
      <c r="P94" s="959">
        <v>1</v>
      </c>
      <c r="Q94" s="987"/>
      <c r="R94" s="987"/>
      <c r="S94" s="987"/>
      <c r="T94" s="987"/>
      <c r="U94" s="987"/>
      <c r="V94" s="987"/>
      <c r="W94" s="987"/>
      <c r="X94" s="987"/>
      <c r="Y94" s="987"/>
      <c r="Z94" s="987"/>
      <c r="AA94" s="987"/>
      <c r="AB94" s="987"/>
      <c r="AC94" s="987"/>
      <c r="AD94" s="987"/>
      <c r="AE94" s="987"/>
      <c r="AF94" s="987"/>
      <c r="AG94" s="987"/>
      <c r="AH94" s="962">
        <v>1</v>
      </c>
      <c r="AI94" s="1235"/>
      <c r="AJ94" s="1061"/>
      <c r="AK94" s="1220"/>
      <c r="AL94" s="1220"/>
      <c r="AM94" s="1225"/>
      <c r="AN94" s="1061">
        <v>0</v>
      </c>
      <c r="AO94" s="1220">
        <v>0</v>
      </c>
      <c r="AP94" s="1225">
        <v>0</v>
      </c>
      <c r="AQ94" s="1061">
        <f t="shared" si="13"/>
        <v>0</v>
      </c>
      <c r="AR94" s="1349">
        <f t="shared" si="14"/>
        <v>0</v>
      </c>
      <c r="AS94" s="1225">
        <f t="shared" si="15"/>
        <v>0</v>
      </c>
      <c r="AT94" s="1345">
        <f t="shared" si="10"/>
        <v>0</v>
      </c>
      <c r="AU94" s="1346">
        <f t="shared" si="16"/>
        <v>0</v>
      </c>
      <c r="AV94" s="1301">
        <f t="shared" si="11"/>
        <v>0</v>
      </c>
      <c r="AW94" s="987"/>
      <c r="AX94" s="1061"/>
      <c r="AY94" s="1220"/>
      <c r="AZ94" s="1220"/>
      <c r="BA94" s="1221"/>
      <c r="BB94" s="1225"/>
      <c r="BC94" s="1061">
        <v>0</v>
      </c>
      <c r="BD94" s="1225">
        <v>0</v>
      </c>
      <c r="BE94" s="1350">
        <f t="shared" si="12"/>
        <v>0</v>
      </c>
      <c r="BF94" s="1225">
        <f t="shared" si="17"/>
        <v>0</v>
      </c>
      <c r="BG94" s="1351">
        <f t="shared" si="18"/>
        <v>0</v>
      </c>
      <c r="BH94" s="1225">
        <f t="shared" si="19"/>
        <v>0</v>
      </c>
    </row>
    <row r="95" spans="2:60">
      <c r="B95" s="959">
        <v>91</v>
      </c>
      <c r="C95" s="959"/>
      <c r="D95" s="946" t="s">
        <v>1351</v>
      </c>
      <c r="E95" s="946" t="s">
        <v>1232</v>
      </c>
      <c r="F95" s="959">
        <v>1055</v>
      </c>
      <c r="G95" s="959" t="s">
        <v>1480</v>
      </c>
      <c r="H95" s="1217" t="s">
        <v>1234</v>
      </c>
      <c r="I95" s="1220"/>
      <c r="J95" s="1220" t="s">
        <v>1348</v>
      </c>
      <c r="K95" s="1220"/>
      <c r="L95" s="1220"/>
      <c r="M95" s="959" t="s">
        <v>1349</v>
      </c>
      <c r="N95" s="1220" t="s">
        <v>241</v>
      </c>
      <c r="O95" s="1220" t="s">
        <v>189</v>
      </c>
      <c r="P95" s="959">
        <v>1</v>
      </c>
      <c r="Q95" s="987"/>
      <c r="R95" s="987"/>
      <c r="S95" s="987"/>
      <c r="T95" s="987"/>
      <c r="U95" s="987"/>
      <c r="V95" s="987"/>
      <c r="W95" s="987"/>
      <c r="X95" s="987"/>
      <c r="Y95" s="987"/>
      <c r="Z95" s="987"/>
      <c r="AA95" s="987"/>
      <c r="AB95" s="987"/>
      <c r="AC95" s="987"/>
      <c r="AD95" s="987"/>
      <c r="AE95" s="987"/>
      <c r="AF95" s="987"/>
      <c r="AG95" s="987"/>
      <c r="AH95" s="962">
        <v>1</v>
      </c>
      <c r="AI95" s="1235"/>
      <c r="AJ95" s="1061"/>
      <c r="AK95" s="1220"/>
      <c r="AL95" s="1220"/>
      <c r="AM95" s="1225"/>
      <c r="AN95" s="1061">
        <v>0</v>
      </c>
      <c r="AO95" s="1220">
        <v>0</v>
      </c>
      <c r="AP95" s="1225">
        <v>0</v>
      </c>
      <c r="AQ95" s="1061">
        <f t="shared" si="13"/>
        <v>0</v>
      </c>
      <c r="AR95" s="1349">
        <f t="shared" si="14"/>
        <v>0</v>
      </c>
      <c r="AS95" s="1225">
        <f t="shared" si="15"/>
        <v>0</v>
      </c>
      <c r="AT95" s="1345">
        <f t="shared" si="10"/>
        <v>0</v>
      </c>
      <c r="AU95" s="1346">
        <f t="shared" si="16"/>
        <v>0</v>
      </c>
      <c r="AV95" s="1301">
        <f t="shared" si="11"/>
        <v>0</v>
      </c>
      <c r="AW95" s="987"/>
      <c r="AX95" s="1061"/>
      <c r="AY95" s="1220"/>
      <c r="AZ95" s="1220"/>
      <c r="BA95" s="1221"/>
      <c r="BB95" s="1225"/>
      <c r="BC95" s="1061">
        <v>0</v>
      </c>
      <c r="BD95" s="1225">
        <v>0</v>
      </c>
      <c r="BE95" s="1350">
        <f t="shared" si="12"/>
        <v>0</v>
      </c>
      <c r="BF95" s="1225">
        <f t="shared" si="17"/>
        <v>0</v>
      </c>
      <c r="BG95" s="1351">
        <f t="shared" si="18"/>
        <v>0</v>
      </c>
      <c r="BH95" s="1225">
        <f t="shared" si="19"/>
        <v>0</v>
      </c>
    </row>
    <row r="96" spans="2:60">
      <c r="B96" s="959">
        <v>92</v>
      </c>
      <c r="C96" s="959"/>
      <c r="D96" s="946" t="s">
        <v>1351</v>
      </c>
      <c r="E96" s="946" t="s">
        <v>1232</v>
      </c>
      <c r="F96" s="959">
        <v>1057</v>
      </c>
      <c r="G96" s="959" t="s">
        <v>1481</v>
      </c>
      <c r="H96" s="1217" t="s">
        <v>1234</v>
      </c>
      <c r="I96" s="1220"/>
      <c r="J96" s="1220" t="s">
        <v>1348</v>
      </c>
      <c r="K96" s="1220"/>
      <c r="L96" s="1220"/>
      <c r="M96" s="959" t="s">
        <v>1349</v>
      </c>
      <c r="N96" s="1220" t="s">
        <v>246</v>
      </c>
      <c r="O96" s="1220" t="s">
        <v>189</v>
      </c>
      <c r="P96" s="959">
        <v>1</v>
      </c>
      <c r="Q96" s="987"/>
      <c r="R96" s="987"/>
      <c r="S96" s="987"/>
      <c r="T96" s="987"/>
      <c r="U96" s="987"/>
      <c r="V96" s="987"/>
      <c r="W96" s="987"/>
      <c r="X96" s="987"/>
      <c r="Y96" s="987"/>
      <c r="Z96" s="987"/>
      <c r="AA96" s="987"/>
      <c r="AB96" s="987"/>
      <c r="AC96" s="987"/>
      <c r="AD96" s="987"/>
      <c r="AE96" s="987"/>
      <c r="AF96" s="987"/>
      <c r="AG96" s="987"/>
      <c r="AH96" s="962">
        <v>1</v>
      </c>
      <c r="AI96" s="1235"/>
      <c r="AJ96" s="1061"/>
      <c r="AK96" s="1220"/>
      <c r="AL96" s="1220"/>
      <c r="AM96" s="1225"/>
      <c r="AN96" s="1061">
        <v>0</v>
      </c>
      <c r="AO96" s="1220">
        <v>0</v>
      </c>
      <c r="AP96" s="1225">
        <v>0</v>
      </c>
      <c r="AQ96" s="1061">
        <f t="shared" si="13"/>
        <v>0</v>
      </c>
      <c r="AR96" s="1349">
        <f t="shared" si="14"/>
        <v>0</v>
      </c>
      <c r="AS96" s="1225">
        <f t="shared" si="15"/>
        <v>0</v>
      </c>
      <c r="AT96" s="1345">
        <f t="shared" si="10"/>
        <v>0</v>
      </c>
      <c r="AU96" s="1346">
        <f t="shared" si="16"/>
        <v>0</v>
      </c>
      <c r="AV96" s="1301">
        <f t="shared" si="11"/>
        <v>0</v>
      </c>
      <c r="AW96" s="987"/>
      <c r="AX96" s="1061"/>
      <c r="AY96" s="1220"/>
      <c r="AZ96" s="1220"/>
      <c r="BA96" s="1221"/>
      <c r="BB96" s="1225"/>
      <c r="BC96" s="1061">
        <v>0</v>
      </c>
      <c r="BD96" s="1225">
        <v>0</v>
      </c>
      <c r="BE96" s="1350">
        <f t="shared" si="12"/>
        <v>0</v>
      </c>
      <c r="BF96" s="1225">
        <f t="shared" si="17"/>
        <v>0</v>
      </c>
      <c r="BG96" s="1351">
        <f t="shared" si="18"/>
        <v>0</v>
      </c>
      <c r="BH96" s="1225">
        <f t="shared" si="19"/>
        <v>0</v>
      </c>
    </row>
    <row r="97" spans="2:60">
      <c r="B97" s="959">
        <v>93</v>
      </c>
      <c r="C97" s="959"/>
      <c r="D97" s="946"/>
      <c r="E97" s="946" t="s">
        <v>1355</v>
      </c>
      <c r="F97" s="946">
        <v>920951</v>
      </c>
      <c r="G97" s="1302" t="s">
        <v>1482</v>
      </c>
      <c r="H97" s="1217" t="s">
        <v>1377</v>
      </c>
      <c r="I97" s="1220"/>
      <c r="J97" s="1220" t="s">
        <v>1348</v>
      </c>
      <c r="K97" s="1220"/>
      <c r="L97" s="1220"/>
      <c r="M97" s="959" t="s">
        <v>1438</v>
      </c>
      <c r="N97" s="1220" t="s">
        <v>1483</v>
      </c>
      <c r="O97" s="1220" t="s">
        <v>189</v>
      </c>
      <c r="P97" s="959">
        <v>1</v>
      </c>
      <c r="Q97" s="987"/>
      <c r="R97" s="987"/>
      <c r="S97" s="987"/>
      <c r="T97" s="987"/>
      <c r="U97" s="987"/>
      <c r="V97" s="987"/>
      <c r="W97" s="987"/>
      <c r="X97" s="987"/>
      <c r="Y97" s="987"/>
      <c r="Z97" s="987"/>
      <c r="AA97" s="987"/>
      <c r="AB97" s="987"/>
      <c r="AC97" s="987"/>
      <c r="AD97" s="987"/>
      <c r="AE97" s="987"/>
      <c r="AF97" s="987"/>
      <c r="AG97" s="987"/>
      <c r="AH97" s="962">
        <v>1</v>
      </c>
      <c r="AI97" s="1235"/>
      <c r="AJ97" s="1061"/>
      <c r="AK97" s="1220"/>
      <c r="AL97" s="1220"/>
      <c r="AM97" s="1225"/>
      <c r="AN97" s="1061">
        <v>0</v>
      </c>
      <c r="AO97" s="1220">
        <v>0</v>
      </c>
      <c r="AP97" s="1225">
        <v>0</v>
      </c>
      <c r="AQ97" s="1061">
        <f t="shared" si="13"/>
        <v>0</v>
      </c>
      <c r="AR97" s="1349">
        <f t="shared" si="14"/>
        <v>0</v>
      </c>
      <c r="AS97" s="1225">
        <f t="shared" si="15"/>
        <v>0</v>
      </c>
      <c r="AT97" s="1345">
        <f t="shared" si="10"/>
        <v>0</v>
      </c>
      <c r="AU97" s="1346">
        <f t="shared" si="16"/>
        <v>0</v>
      </c>
      <c r="AV97" s="1301">
        <f t="shared" si="11"/>
        <v>0</v>
      </c>
      <c r="AW97" s="987"/>
      <c r="AX97" s="1061"/>
      <c r="AY97" s="1220"/>
      <c r="AZ97" s="1220"/>
      <c r="BA97" s="1221"/>
      <c r="BB97" s="1225"/>
      <c r="BC97" s="1061">
        <v>0</v>
      </c>
      <c r="BD97" s="1225">
        <v>0</v>
      </c>
      <c r="BE97" s="1350">
        <f t="shared" si="12"/>
        <v>0</v>
      </c>
      <c r="BF97" s="1225">
        <f t="shared" si="17"/>
        <v>0</v>
      </c>
      <c r="BG97" s="1351">
        <f t="shared" si="18"/>
        <v>0</v>
      </c>
      <c r="BH97" s="1225">
        <f t="shared" si="19"/>
        <v>0</v>
      </c>
    </row>
    <row r="98" spans="2:60">
      <c r="B98" s="959">
        <v>94</v>
      </c>
      <c r="C98" s="959"/>
      <c r="D98" s="946" t="s">
        <v>195</v>
      </c>
      <c r="E98" s="946" t="s">
        <v>1261</v>
      </c>
      <c r="F98" s="959">
        <v>924</v>
      </c>
      <c r="G98" s="959" t="s">
        <v>1484</v>
      </c>
      <c r="H98" s="1217" t="s">
        <v>1364</v>
      </c>
      <c r="I98" s="1220"/>
      <c r="J98" s="1220" t="s">
        <v>1348</v>
      </c>
      <c r="K98" s="1220"/>
      <c r="L98" s="1220"/>
      <c r="M98" s="959" t="s">
        <v>1349</v>
      </c>
      <c r="N98" s="1220" t="s">
        <v>251</v>
      </c>
      <c r="O98" s="1220" t="s">
        <v>189</v>
      </c>
      <c r="P98" s="959">
        <v>1</v>
      </c>
      <c r="Q98" s="987"/>
      <c r="R98" s="987"/>
      <c r="S98" s="987"/>
      <c r="T98" s="987"/>
      <c r="U98" s="987"/>
      <c r="V98" s="987"/>
      <c r="W98" s="987"/>
      <c r="X98" s="987"/>
      <c r="Y98" s="987"/>
      <c r="Z98" s="987"/>
      <c r="AA98" s="987"/>
      <c r="AB98" s="987"/>
      <c r="AC98" s="987"/>
      <c r="AD98" s="987"/>
      <c r="AE98" s="987"/>
      <c r="AF98" s="987"/>
      <c r="AG98" s="987"/>
      <c r="AH98" s="962">
        <v>1</v>
      </c>
      <c r="AI98" s="1235"/>
      <c r="AJ98" s="1061"/>
      <c r="AK98" s="1220"/>
      <c r="AL98" s="1220"/>
      <c r="AM98" s="1225"/>
      <c r="AN98" s="1061">
        <v>0</v>
      </c>
      <c r="AO98" s="1220">
        <v>0</v>
      </c>
      <c r="AP98" s="1225">
        <v>0</v>
      </c>
      <c r="AQ98" s="1061">
        <f t="shared" si="13"/>
        <v>0</v>
      </c>
      <c r="AR98" s="1349">
        <f t="shared" si="14"/>
        <v>0</v>
      </c>
      <c r="AS98" s="1225">
        <f t="shared" si="15"/>
        <v>0</v>
      </c>
      <c r="AT98" s="1345">
        <f t="shared" si="10"/>
        <v>0</v>
      </c>
      <c r="AU98" s="1346">
        <f t="shared" si="16"/>
        <v>0</v>
      </c>
      <c r="AV98" s="1301">
        <f t="shared" si="11"/>
        <v>0</v>
      </c>
      <c r="AW98" s="987"/>
      <c r="AX98" s="1061"/>
      <c r="AY98" s="1220"/>
      <c r="AZ98" s="1220"/>
      <c r="BA98" s="1221"/>
      <c r="BB98" s="1225"/>
      <c r="BC98" s="1061">
        <v>0</v>
      </c>
      <c r="BD98" s="1225">
        <v>0</v>
      </c>
      <c r="BE98" s="1350">
        <f t="shared" si="12"/>
        <v>0</v>
      </c>
      <c r="BF98" s="1225">
        <f t="shared" si="17"/>
        <v>0</v>
      </c>
      <c r="BG98" s="1351">
        <f t="shared" si="18"/>
        <v>0</v>
      </c>
      <c r="BH98" s="1225">
        <f t="shared" si="19"/>
        <v>0</v>
      </c>
    </row>
    <row r="99" spans="2:60">
      <c r="B99" s="959">
        <v>95</v>
      </c>
      <c r="C99" s="959"/>
      <c r="D99" s="946"/>
      <c r="E99" s="946" t="s">
        <v>1356</v>
      </c>
      <c r="F99" s="946">
        <v>20609</v>
      </c>
      <c r="G99" s="959" t="s">
        <v>1485</v>
      </c>
      <c r="H99" s="1217" t="s">
        <v>1379</v>
      </c>
      <c r="I99" s="1220"/>
      <c r="J99" s="1220" t="s">
        <v>1348</v>
      </c>
      <c r="K99" s="1220"/>
      <c r="L99" s="1220"/>
      <c r="M99" s="959" t="s">
        <v>1446</v>
      </c>
      <c r="N99" s="1220" t="s">
        <v>251</v>
      </c>
      <c r="O99" s="1220" t="s">
        <v>189</v>
      </c>
      <c r="P99" s="959">
        <v>1</v>
      </c>
      <c r="Q99" s="987"/>
      <c r="R99" s="987"/>
      <c r="S99" s="987"/>
      <c r="T99" s="987"/>
      <c r="U99" s="987"/>
      <c r="V99" s="987"/>
      <c r="W99" s="987"/>
      <c r="X99" s="987"/>
      <c r="Y99" s="987"/>
      <c r="Z99" s="987"/>
      <c r="AA99" s="987"/>
      <c r="AB99" s="987"/>
      <c r="AC99" s="987"/>
      <c r="AD99" s="987"/>
      <c r="AE99" s="987"/>
      <c r="AF99" s="987"/>
      <c r="AG99" s="987"/>
      <c r="AH99" s="962">
        <v>1</v>
      </c>
      <c r="AI99" s="1235"/>
      <c r="AJ99" s="1061"/>
      <c r="AK99" s="1220"/>
      <c r="AL99" s="1220"/>
      <c r="AM99" s="1225"/>
      <c r="AN99" s="1061">
        <v>0</v>
      </c>
      <c r="AO99" s="1220">
        <v>0</v>
      </c>
      <c r="AP99" s="1225">
        <v>0</v>
      </c>
      <c r="AQ99" s="1061">
        <f t="shared" si="13"/>
        <v>0</v>
      </c>
      <c r="AR99" s="1349">
        <f t="shared" si="14"/>
        <v>0</v>
      </c>
      <c r="AS99" s="1225">
        <f t="shared" si="15"/>
        <v>0</v>
      </c>
      <c r="AT99" s="1345">
        <f t="shared" si="10"/>
        <v>0</v>
      </c>
      <c r="AU99" s="1346">
        <f t="shared" si="16"/>
        <v>0</v>
      </c>
      <c r="AV99" s="1301">
        <f t="shared" si="11"/>
        <v>0</v>
      </c>
      <c r="AW99" s="987"/>
      <c r="AX99" s="1061"/>
      <c r="AY99" s="1220"/>
      <c r="AZ99" s="1220"/>
      <c r="BA99" s="1221"/>
      <c r="BB99" s="1225"/>
      <c r="BC99" s="1061">
        <v>0</v>
      </c>
      <c r="BD99" s="1225">
        <v>0</v>
      </c>
      <c r="BE99" s="1350">
        <f t="shared" si="12"/>
        <v>0</v>
      </c>
      <c r="BF99" s="1225">
        <f t="shared" si="17"/>
        <v>0</v>
      </c>
      <c r="BG99" s="1351">
        <f t="shared" si="18"/>
        <v>0</v>
      </c>
      <c r="BH99" s="1225">
        <f t="shared" si="19"/>
        <v>0</v>
      </c>
    </row>
    <row r="100" spans="2:60">
      <c r="B100" s="959">
        <v>96</v>
      </c>
      <c r="C100" s="959"/>
      <c r="D100" s="946" t="s">
        <v>1351</v>
      </c>
      <c r="E100" s="946" t="s">
        <v>1241</v>
      </c>
      <c r="F100" s="959">
        <v>1025</v>
      </c>
      <c r="G100" s="959" t="s">
        <v>1486</v>
      </c>
      <c r="H100" s="1217" t="s">
        <v>1243</v>
      </c>
      <c r="I100" s="1220"/>
      <c r="J100" s="1220" t="s">
        <v>1348</v>
      </c>
      <c r="K100" s="1220"/>
      <c r="L100" s="1220"/>
      <c r="M100" s="959" t="s">
        <v>1438</v>
      </c>
      <c r="N100" s="1220" t="s">
        <v>251</v>
      </c>
      <c r="O100" s="1220" t="s">
        <v>189</v>
      </c>
      <c r="P100" s="959">
        <v>1</v>
      </c>
      <c r="Q100" s="987"/>
      <c r="R100" s="987"/>
      <c r="S100" s="987"/>
      <c r="T100" s="987"/>
      <c r="U100" s="987"/>
      <c r="V100" s="987"/>
      <c r="W100" s="987"/>
      <c r="X100" s="987"/>
      <c r="Y100" s="987"/>
      <c r="Z100" s="987"/>
      <c r="AA100" s="987"/>
      <c r="AB100" s="987"/>
      <c r="AC100" s="987"/>
      <c r="AD100" s="987"/>
      <c r="AE100" s="987"/>
      <c r="AF100" s="987"/>
      <c r="AG100" s="987"/>
      <c r="AH100" s="962">
        <v>1</v>
      </c>
      <c r="AI100" s="1235"/>
      <c r="AJ100" s="1061"/>
      <c r="AK100" s="1220"/>
      <c r="AL100" s="1220"/>
      <c r="AM100" s="1225"/>
      <c r="AN100" s="1061">
        <v>0</v>
      </c>
      <c r="AO100" s="1220">
        <v>0</v>
      </c>
      <c r="AP100" s="1225">
        <v>0</v>
      </c>
      <c r="AQ100" s="1061">
        <f t="shared" si="13"/>
        <v>0</v>
      </c>
      <c r="AR100" s="1349">
        <f t="shared" si="14"/>
        <v>0</v>
      </c>
      <c r="AS100" s="1225">
        <f t="shared" si="15"/>
        <v>0</v>
      </c>
      <c r="AT100" s="1345">
        <f t="shared" si="10"/>
        <v>0</v>
      </c>
      <c r="AU100" s="1346">
        <f t="shared" si="16"/>
        <v>0</v>
      </c>
      <c r="AV100" s="1301">
        <f t="shared" si="11"/>
        <v>0</v>
      </c>
      <c r="AW100" s="987"/>
      <c r="AX100" s="1061"/>
      <c r="AY100" s="1220"/>
      <c r="AZ100" s="1220"/>
      <c r="BA100" s="1221"/>
      <c r="BB100" s="1225"/>
      <c r="BC100" s="1061">
        <v>0</v>
      </c>
      <c r="BD100" s="1225">
        <v>0</v>
      </c>
      <c r="BE100" s="1350">
        <f t="shared" si="12"/>
        <v>0</v>
      </c>
      <c r="BF100" s="1225">
        <f t="shared" si="17"/>
        <v>0</v>
      </c>
      <c r="BG100" s="1351">
        <f t="shared" si="18"/>
        <v>0</v>
      </c>
      <c r="BH100" s="1225">
        <f t="shared" si="19"/>
        <v>0</v>
      </c>
    </row>
    <row r="101" spans="2:60">
      <c r="B101" s="959">
        <v>97</v>
      </c>
      <c r="C101" s="959"/>
      <c r="D101" s="946" t="s">
        <v>1351</v>
      </c>
      <c r="E101" s="946" t="s">
        <v>1232</v>
      </c>
      <c r="F101" s="959">
        <v>1050</v>
      </c>
      <c r="G101" s="959" t="s">
        <v>1487</v>
      </c>
      <c r="H101" s="1217" t="s">
        <v>1234</v>
      </c>
      <c r="I101" s="1220"/>
      <c r="J101" s="1220" t="s">
        <v>1348</v>
      </c>
      <c r="K101" s="1220"/>
      <c r="L101" s="1220"/>
      <c r="M101" s="959" t="s">
        <v>1349</v>
      </c>
      <c r="N101" s="1220" t="s">
        <v>251</v>
      </c>
      <c r="O101" s="1220" t="s">
        <v>189</v>
      </c>
      <c r="P101" s="959">
        <v>1</v>
      </c>
      <c r="Q101" s="987"/>
      <c r="R101" s="987"/>
      <c r="S101" s="987"/>
      <c r="T101" s="987"/>
      <c r="U101" s="987"/>
      <c r="V101" s="987"/>
      <c r="W101" s="987"/>
      <c r="X101" s="987"/>
      <c r="Y101" s="987"/>
      <c r="Z101" s="987"/>
      <c r="AA101" s="987"/>
      <c r="AB101" s="987"/>
      <c r="AC101" s="987"/>
      <c r="AD101" s="987"/>
      <c r="AE101" s="987"/>
      <c r="AF101" s="987"/>
      <c r="AG101" s="987"/>
      <c r="AH101" s="962">
        <v>1</v>
      </c>
      <c r="AI101" s="1235"/>
      <c r="AJ101" s="1061"/>
      <c r="AK101" s="1220"/>
      <c r="AL101" s="1220"/>
      <c r="AM101" s="1225"/>
      <c r="AN101" s="1061">
        <v>0</v>
      </c>
      <c r="AO101" s="1220">
        <v>0</v>
      </c>
      <c r="AP101" s="1225">
        <v>0</v>
      </c>
      <c r="AQ101" s="1061">
        <f t="shared" si="13"/>
        <v>0</v>
      </c>
      <c r="AR101" s="1349">
        <f t="shared" si="14"/>
        <v>0</v>
      </c>
      <c r="AS101" s="1225">
        <f t="shared" si="15"/>
        <v>0</v>
      </c>
      <c r="AT101" s="1345">
        <f t="shared" si="10"/>
        <v>0</v>
      </c>
      <c r="AU101" s="1346">
        <f t="shared" si="16"/>
        <v>0</v>
      </c>
      <c r="AV101" s="1301">
        <f t="shared" si="11"/>
        <v>0</v>
      </c>
      <c r="AW101" s="987"/>
      <c r="AX101" s="1061"/>
      <c r="AY101" s="1220"/>
      <c r="AZ101" s="1220"/>
      <c r="BA101" s="1221"/>
      <c r="BB101" s="1225"/>
      <c r="BC101" s="1061">
        <v>0</v>
      </c>
      <c r="BD101" s="1225">
        <v>0</v>
      </c>
      <c r="BE101" s="1350">
        <f t="shared" si="12"/>
        <v>0</v>
      </c>
      <c r="BF101" s="1225">
        <f t="shared" si="17"/>
        <v>0</v>
      </c>
      <c r="BG101" s="1351">
        <f t="shared" si="18"/>
        <v>0</v>
      </c>
      <c r="BH101" s="1225">
        <f t="shared" si="19"/>
        <v>0</v>
      </c>
    </row>
    <row r="102" spans="2:60">
      <c r="B102" s="959">
        <v>98</v>
      </c>
      <c r="C102" s="959"/>
      <c r="D102" s="946" t="s">
        <v>1351</v>
      </c>
      <c r="E102" s="946" t="s">
        <v>1232</v>
      </c>
      <c r="F102" s="959">
        <v>1051</v>
      </c>
      <c r="G102" s="959" t="s">
        <v>1488</v>
      </c>
      <c r="H102" s="1217" t="s">
        <v>1234</v>
      </c>
      <c r="I102" s="1220"/>
      <c r="J102" s="1220" t="s">
        <v>1348</v>
      </c>
      <c r="K102" s="1220"/>
      <c r="L102" s="1220"/>
      <c r="M102" s="959" t="s">
        <v>1349</v>
      </c>
      <c r="N102" s="1220" t="s">
        <v>251</v>
      </c>
      <c r="O102" s="1220" t="s">
        <v>189</v>
      </c>
      <c r="P102" s="959">
        <v>1</v>
      </c>
      <c r="Q102" s="987"/>
      <c r="R102" s="987"/>
      <c r="S102" s="987"/>
      <c r="T102" s="987"/>
      <c r="U102" s="987"/>
      <c r="V102" s="987"/>
      <c r="W102" s="987"/>
      <c r="X102" s="987"/>
      <c r="Y102" s="987"/>
      <c r="Z102" s="987"/>
      <c r="AA102" s="987"/>
      <c r="AB102" s="987"/>
      <c r="AC102" s="987"/>
      <c r="AD102" s="987"/>
      <c r="AE102" s="987"/>
      <c r="AF102" s="987"/>
      <c r="AG102" s="987"/>
      <c r="AH102" s="962">
        <v>1</v>
      </c>
      <c r="AI102" s="1235"/>
      <c r="AJ102" s="1061"/>
      <c r="AK102" s="1220"/>
      <c r="AL102" s="1220"/>
      <c r="AM102" s="1225"/>
      <c r="AN102" s="1061">
        <v>0</v>
      </c>
      <c r="AO102" s="1220">
        <v>0</v>
      </c>
      <c r="AP102" s="1225">
        <v>0</v>
      </c>
      <c r="AQ102" s="1061">
        <f t="shared" si="13"/>
        <v>0</v>
      </c>
      <c r="AR102" s="1349">
        <f t="shared" si="14"/>
        <v>0</v>
      </c>
      <c r="AS102" s="1225">
        <f t="shared" si="15"/>
        <v>0</v>
      </c>
      <c r="AT102" s="1345">
        <f t="shared" si="10"/>
        <v>0</v>
      </c>
      <c r="AU102" s="1346">
        <f t="shared" si="16"/>
        <v>0</v>
      </c>
      <c r="AV102" s="1301">
        <f t="shared" si="11"/>
        <v>0</v>
      </c>
      <c r="AW102" s="987"/>
      <c r="AX102" s="1061"/>
      <c r="AY102" s="1220"/>
      <c r="AZ102" s="1220"/>
      <c r="BA102" s="1221"/>
      <c r="BB102" s="1225"/>
      <c r="BC102" s="1061">
        <v>0</v>
      </c>
      <c r="BD102" s="1225">
        <v>0</v>
      </c>
      <c r="BE102" s="1350">
        <f t="shared" si="12"/>
        <v>0</v>
      </c>
      <c r="BF102" s="1225">
        <f t="shared" si="17"/>
        <v>0</v>
      </c>
      <c r="BG102" s="1351">
        <f t="shared" si="18"/>
        <v>0</v>
      </c>
      <c r="BH102" s="1225">
        <f t="shared" si="19"/>
        <v>0</v>
      </c>
    </row>
    <row r="103" spans="2:60">
      <c r="B103" s="959">
        <v>99</v>
      </c>
      <c r="C103" s="959"/>
      <c r="D103" s="946" t="s">
        <v>1351</v>
      </c>
      <c r="E103" s="946" t="s">
        <v>1232</v>
      </c>
      <c r="F103" s="959">
        <v>1053</v>
      </c>
      <c r="G103" s="959" t="s">
        <v>1489</v>
      </c>
      <c r="H103" s="1217" t="s">
        <v>1234</v>
      </c>
      <c r="I103" s="1220"/>
      <c r="J103" s="1220" t="s">
        <v>1348</v>
      </c>
      <c r="K103" s="1220"/>
      <c r="L103" s="1220"/>
      <c r="M103" s="959" t="s">
        <v>1349</v>
      </c>
      <c r="N103" s="1220" t="s">
        <v>254</v>
      </c>
      <c r="O103" s="1220" t="s">
        <v>189</v>
      </c>
      <c r="P103" s="959">
        <v>1</v>
      </c>
      <c r="Q103" s="987"/>
      <c r="R103" s="987"/>
      <c r="S103" s="987"/>
      <c r="T103" s="987"/>
      <c r="U103" s="987"/>
      <c r="V103" s="987"/>
      <c r="W103" s="987"/>
      <c r="X103" s="987"/>
      <c r="Y103" s="987"/>
      <c r="Z103" s="987"/>
      <c r="AA103" s="987"/>
      <c r="AB103" s="987"/>
      <c r="AC103" s="987"/>
      <c r="AD103" s="987"/>
      <c r="AE103" s="987"/>
      <c r="AF103" s="987"/>
      <c r="AG103" s="987"/>
      <c r="AH103" s="962">
        <v>1</v>
      </c>
      <c r="AI103" s="1235"/>
      <c r="AJ103" s="1061"/>
      <c r="AK103" s="1220"/>
      <c r="AL103" s="1220"/>
      <c r="AM103" s="1225"/>
      <c r="AN103" s="1061">
        <v>0</v>
      </c>
      <c r="AO103" s="1220">
        <v>0</v>
      </c>
      <c r="AP103" s="1225">
        <v>0</v>
      </c>
      <c r="AQ103" s="1061">
        <f t="shared" si="13"/>
        <v>0</v>
      </c>
      <c r="AR103" s="1349">
        <f t="shared" si="14"/>
        <v>0</v>
      </c>
      <c r="AS103" s="1225">
        <f t="shared" si="15"/>
        <v>0</v>
      </c>
      <c r="AT103" s="1345">
        <f t="shared" si="10"/>
        <v>0</v>
      </c>
      <c r="AU103" s="1346">
        <f t="shared" si="16"/>
        <v>0</v>
      </c>
      <c r="AV103" s="1301">
        <f t="shared" si="11"/>
        <v>0</v>
      </c>
      <c r="AW103" s="987"/>
      <c r="AX103" s="1061"/>
      <c r="AY103" s="1220"/>
      <c r="AZ103" s="1220"/>
      <c r="BA103" s="1221"/>
      <c r="BB103" s="1225"/>
      <c r="BC103" s="1061">
        <v>0</v>
      </c>
      <c r="BD103" s="1225">
        <v>0</v>
      </c>
      <c r="BE103" s="1350">
        <f t="shared" si="12"/>
        <v>0</v>
      </c>
      <c r="BF103" s="1225">
        <f t="shared" si="17"/>
        <v>0</v>
      </c>
      <c r="BG103" s="1351">
        <f t="shared" si="18"/>
        <v>0</v>
      </c>
      <c r="BH103" s="1225">
        <f t="shared" si="19"/>
        <v>0</v>
      </c>
    </row>
    <row r="104" spans="2:60">
      <c r="B104" s="959">
        <v>100</v>
      </c>
      <c r="C104" s="959"/>
      <c r="D104" s="946"/>
      <c r="E104" s="946" t="s">
        <v>1356</v>
      </c>
      <c r="F104" s="946">
        <v>920954</v>
      </c>
      <c r="G104" s="1302" t="s">
        <v>1490</v>
      </c>
      <c r="H104" s="1217" t="s">
        <v>1377</v>
      </c>
      <c r="I104" s="1220"/>
      <c r="J104" s="1220" t="s">
        <v>1348</v>
      </c>
      <c r="K104" s="1220"/>
      <c r="L104" s="1220"/>
      <c r="M104" s="959" t="s">
        <v>1438</v>
      </c>
      <c r="N104" s="1220" t="s">
        <v>1491</v>
      </c>
      <c r="O104" s="1220" t="s">
        <v>189</v>
      </c>
      <c r="P104" s="959">
        <v>1</v>
      </c>
      <c r="Q104" s="987"/>
      <c r="R104" s="987"/>
      <c r="S104" s="987"/>
      <c r="T104" s="987"/>
      <c r="U104" s="987"/>
      <c r="V104" s="987"/>
      <c r="W104" s="987"/>
      <c r="X104" s="987"/>
      <c r="Y104" s="987"/>
      <c r="Z104" s="987"/>
      <c r="AA104" s="987"/>
      <c r="AB104" s="987"/>
      <c r="AC104" s="987"/>
      <c r="AD104" s="987"/>
      <c r="AE104" s="987"/>
      <c r="AF104" s="987"/>
      <c r="AG104" s="987"/>
      <c r="AH104" s="962">
        <v>1</v>
      </c>
      <c r="AI104" s="1235"/>
      <c r="AJ104" s="1061"/>
      <c r="AK104" s="1220"/>
      <c r="AL104" s="1220"/>
      <c r="AM104" s="1225"/>
      <c r="AN104" s="1061">
        <v>0</v>
      </c>
      <c r="AO104" s="1220">
        <v>0</v>
      </c>
      <c r="AP104" s="1225">
        <v>0</v>
      </c>
      <c r="AQ104" s="1061">
        <f t="shared" si="13"/>
        <v>0</v>
      </c>
      <c r="AR104" s="1349">
        <f t="shared" si="14"/>
        <v>0</v>
      </c>
      <c r="AS104" s="1225">
        <f t="shared" si="15"/>
        <v>0</v>
      </c>
      <c r="AT104" s="1345">
        <f t="shared" si="10"/>
        <v>0</v>
      </c>
      <c r="AU104" s="1346">
        <f t="shared" si="16"/>
        <v>0</v>
      </c>
      <c r="AV104" s="1301">
        <f t="shared" si="11"/>
        <v>0</v>
      </c>
      <c r="AW104" s="987"/>
      <c r="AX104" s="1061"/>
      <c r="AY104" s="1220"/>
      <c r="AZ104" s="1220"/>
      <c r="BA104" s="1221"/>
      <c r="BB104" s="1225"/>
      <c r="BC104" s="1061">
        <v>0</v>
      </c>
      <c r="BD104" s="1225">
        <v>0</v>
      </c>
      <c r="BE104" s="1350">
        <f t="shared" si="12"/>
        <v>0</v>
      </c>
      <c r="BF104" s="1225">
        <f t="shared" si="17"/>
        <v>0</v>
      </c>
      <c r="BG104" s="1351">
        <f t="shared" si="18"/>
        <v>0</v>
      </c>
      <c r="BH104" s="1225">
        <f t="shared" si="19"/>
        <v>0</v>
      </c>
    </row>
    <row r="105" spans="2:60">
      <c r="B105" s="959">
        <v>101</v>
      </c>
      <c r="C105" s="959"/>
      <c r="D105" s="946" t="s">
        <v>195</v>
      </c>
      <c r="E105" s="946" t="s">
        <v>1261</v>
      </c>
      <c r="F105" s="959">
        <v>926</v>
      </c>
      <c r="G105" s="959" t="s">
        <v>1492</v>
      </c>
      <c r="H105" s="1217" t="s">
        <v>1364</v>
      </c>
      <c r="I105" s="1220"/>
      <c r="J105" s="1220" t="s">
        <v>1348</v>
      </c>
      <c r="K105" s="1220"/>
      <c r="L105" s="1220"/>
      <c r="M105" s="959" t="s">
        <v>1349</v>
      </c>
      <c r="N105" s="1220" t="s">
        <v>268</v>
      </c>
      <c r="O105" s="1220" t="s">
        <v>189</v>
      </c>
      <c r="P105" s="959">
        <v>1</v>
      </c>
      <c r="Q105" s="987"/>
      <c r="R105" s="987"/>
      <c r="S105" s="987"/>
      <c r="T105" s="987"/>
      <c r="U105" s="987"/>
      <c r="V105" s="987"/>
      <c r="W105" s="987"/>
      <c r="X105" s="987"/>
      <c r="Y105" s="987"/>
      <c r="Z105" s="987"/>
      <c r="AA105" s="987"/>
      <c r="AB105" s="987"/>
      <c r="AC105" s="987"/>
      <c r="AD105" s="987"/>
      <c r="AE105" s="987"/>
      <c r="AF105" s="987"/>
      <c r="AG105" s="987"/>
      <c r="AH105" s="962">
        <v>1</v>
      </c>
      <c r="AI105" s="1235"/>
      <c r="AJ105" s="1061"/>
      <c r="AK105" s="1220"/>
      <c r="AL105" s="1220"/>
      <c r="AM105" s="1225"/>
      <c r="AN105" s="1061">
        <v>0</v>
      </c>
      <c r="AO105" s="1220">
        <v>0</v>
      </c>
      <c r="AP105" s="1225">
        <v>0</v>
      </c>
      <c r="AQ105" s="1061">
        <f t="shared" si="13"/>
        <v>0</v>
      </c>
      <c r="AR105" s="1349">
        <f t="shared" si="14"/>
        <v>0</v>
      </c>
      <c r="AS105" s="1225">
        <f t="shared" si="15"/>
        <v>0</v>
      </c>
      <c r="AT105" s="1345">
        <f t="shared" si="10"/>
        <v>0</v>
      </c>
      <c r="AU105" s="1346">
        <f t="shared" si="16"/>
        <v>0</v>
      </c>
      <c r="AV105" s="1301">
        <f t="shared" si="11"/>
        <v>0</v>
      </c>
      <c r="AW105" s="987"/>
      <c r="AX105" s="1061"/>
      <c r="AY105" s="1220"/>
      <c r="AZ105" s="1220"/>
      <c r="BA105" s="1221"/>
      <c r="BB105" s="1225"/>
      <c r="BC105" s="1061">
        <v>0</v>
      </c>
      <c r="BD105" s="1225">
        <v>0</v>
      </c>
      <c r="BE105" s="1350">
        <f t="shared" si="12"/>
        <v>0</v>
      </c>
      <c r="BF105" s="1225">
        <f t="shared" si="17"/>
        <v>0</v>
      </c>
      <c r="BG105" s="1351">
        <f t="shared" si="18"/>
        <v>0</v>
      </c>
      <c r="BH105" s="1225">
        <f t="shared" si="19"/>
        <v>0</v>
      </c>
    </row>
    <row r="106" spans="2:60">
      <c r="B106" s="959">
        <v>102</v>
      </c>
      <c r="C106" s="959"/>
      <c r="D106" s="946"/>
      <c r="E106" s="946" t="s">
        <v>1356</v>
      </c>
      <c r="F106" s="946">
        <v>20611</v>
      </c>
      <c r="G106" s="959" t="s">
        <v>1493</v>
      </c>
      <c r="H106" s="1217" t="s">
        <v>1379</v>
      </c>
      <c r="I106" s="1220"/>
      <c r="J106" s="1220" t="s">
        <v>1348</v>
      </c>
      <c r="K106" s="1220"/>
      <c r="L106" s="1220"/>
      <c r="M106" s="959" t="s">
        <v>1446</v>
      </c>
      <c r="N106" s="1220" t="s">
        <v>268</v>
      </c>
      <c r="O106" s="1220" t="s">
        <v>189</v>
      </c>
      <c r="P106" s="959">
        <v>1</v>
      </c>
      <c r="Q106" s="987"/>
      <c r="R106" s="987"/>
      <c r="S106" s="987"/>
      <c r="T106" s="987"/>
      <c r="U106" s="987"/>
      <c r="V106" s="987"/>
      <c r="W106" s="987"/>
      <c r="X106" s="987"/>
      <c r="Y106" s="987"/>
      <c r="Z106" s="987"/>
      <c r="AA106" s="987"/>
      <c r="AB106" s="987"/>
      <c r="AC106" s="987"/>
      <c r="AD106" s="987"/>
      <c r="AE106" s="987"/>
      <c r="AF106" s="987"/>
      <c r="AG106" s="987"/>
      <c r="AH106" s="962">
        <v>1</v>
      </c>
      <c r="AI106" s="1235"/>
      <c r="AJ106" s="1061"/>
      <c r="AK106" s="1220"/>
      <c r="AL106" s="1220"/>
      <c r="AM106" s="1225"/>
      <c r="AN106" s="1061">
        <v>0</v>
      </c>
      <c r="AO106" s="1220">
        <v>0</v>
      </c>
      <c r="AP106" s="1225">
        <v>0</v>
      </c>
      <c r="AQ106" s="1061">
        <f t="shared" si="13"/>
        <v>0</v>
      </c>
      <c r="AR106" s="1349">
        <f t="shared" si="14"/>
        <v>0</v>
      </c>
      <c r="AS106" s="1225">
        <f t="shared" si="15"/>
        <v>0</v>
      </c>
      <c r="AT106" s="1345">
        <f t="shared" si="10"/>
        <v>0</v>
      </c>
      <c r="AU106" s="1346">
        <f t="shared" si="16"/>
        <v>0</v>
      </c>
      <c r="AV106" s="1301">
        <f t="shared" si="11"/>
        <v>0</v>
      </c>
      <c r="AW106" s="987"/>
      <c r="AX106" s="1061"/>
      <c r="AY106" s="1220"/>
      <c r="AZ106" s="1220"/>
      <c r="BA106" s="1221"/>
      <c r="BB106" s="1225"/>
      <c r="BC106" s="1061">
        <v>0</v>
      </c>
      <c r="BD106" s="1225">
        <v>0</v>
      </c>
      <c r="BE106" s="1350">
        <f t="shared" si="12"/>
        <v>0</v>
      </c>
      <c r="BF106" s="1225">
        <f t="shared" si="17"/>
        <v>0</v>
      </c>
      <c r="BG106" s="1351">
        <f t="shared" si="18"/>
        <v>0</v>
      </c>
      <c r="BH106" s="1225">
        <f t="shared" si="19"/>
        <v>0</v>
      </c>
    </row>
    <row r="107" spans="2:60">
      <c r="B107" s="959">
        <v>103</v>
      </c>
      <c r="C107" s="959"/>
      <c r="D107" s="946" t="s">
        <v>1351</v>
      </c>
      <c r="E107" s="946" t="s">
        <v>1241</v>
      </c>
      <c r="F107" s="959">
        <v>1023</v>
      </c>
      <c r="G107" s="959" t="s">
        <v>1494</v>
      </c>
      <c r="H107" s="1217" t="s">
        <v>1243</v>
      </c>
      <c r="I107" s="1220"/>
      <c r="J107" s="1220" t="s">
        <v>1348</v>
      </c>
      <c r="K107" s="1220"/>
      <c r="L107" s="1220"/>
      <c r="M107" s="959" t="s">
        <v>1438</v>
      </c>
      <c r="N107" s="1220" t="s">
        <v>268</v>
      </c>
      <c r="O107" s="1220" t="s">
        <v>189</v>
      </c>
      <c r="P107" s="959">
        <v>1</v>
      </c>
      <c r="Q107" s="987"/>
      <c r="R107" s="987"/>
      <c r="S107" s="987"/>
      <c r="T107" s="987"/>
      <c r="U107" s="987"/>
      <c r="V107" s="987"/>
      <c r="W107" s="987"/>
      <c r="X107" s="987"/>
      <c r="Y107" s="987"/>
      <c r="Z107" s="987"/>
      <c r="AA107" s="987"/>
      <c r="AB107" s="987"/>
      <c r="AC107" s="987"/>
      <c r="AD107" s="987"/>
      <c r="AE107" s="987"/>
      <c r="AF107" s="987"/>
      <c r="AG107" s="987"/>
      <c r="AH107" s="962">
        <v>1</v>
      </c>
      <c r="AI107" s="1235"/>
      <c r="AJ107" s="1061"/>
      <c r="AK107" s="1220"/>
      <c r="AL107" s="1220"/>
      <c r="AM107" s="1225"/>
      <c r="AN107" s="1061">
        <v>0</v>
      </c>
      <c r="AO107" s="1220">
        <v>0</v>
      </c>
      <c r="AP107" s="1225">
        <v>0</v>
      </c>
      <c r="AQ107" s="1061">
        <f t="shared" si="13"/>
        <v>0</v>
      </c>
      <c r="AR107" s="1349">
        <f t="shared" si="14"/>
        <v>0</v>
      </c>
      <c r="AS107" s="1225">
        <f t="shared" si="15"/>
        <v>0</v>
      </c>
      <c r="AT107" s="1345">
        <f t="shared" si="10"/>
        <v>0</v>
      </c>
      <c r="AU107" s="1346">
        <f t="shared" si="16"/>
        <v>0</v>
      </c>
      <c r="AV107" s="1301">
        <f t="shared" si="11"/>
        <v>0</v>
      </c>
      <c r="AW107" s="987"/>
      <c r="AX107" s="1061"/>
      <c r="AY107" s="1220"/>
      <c r="AZ107" s="1220"/>
      <c r="BA107" s="1221"/>
      <c r="BB107" s="1225"/>
      <c r="BC107" s="1061">
        <v>0</v>
      </c>
      <c r="BD107" s="1225">
        <v>0</v>
      </c>
      <c r="BE107" s="1350">
        <f t="shared" si="12"/>
        <v>0</v>
      </c>
      <c r="BF107" s="1225">
        <f t="shared" si="17"/>
        <v>0</v>
      </c>
      <c r="BG107" s="1351">
        <f t="shared" si="18"/>
        <v>0</v>
      </c>
      <c r="BH107" s="1225">
        <f t="shared" si="19"/>
        <v>0</v>
      </c>
    </row>
    <row r="108" spans="2:60">
      <c r="B108" s="959">
        <v>104</v>
      </c>
      <c r="C108" s="959"/>
      <c r="D108" s="946" t="s">
        <v>1351</v>
      </c>
      <c r="E108" s="946" t="s">
        <v>1232</v>
      </c>
      <c r="F108" s="959">
        <v>1046</v>
      </c>
      <c r="G108" s="959" t="s">
        <v>1495</v>
      </c>
      <c r="H108" s="1217" t="s">
        <v>1234</v>
      </c>
      <c r="I108" s="1220"/>
      <c r="J108" s="1220" t="s">
        <v>1348</v>
      </c>
      <c r="K108" s="1220"/>
      <c r="L108" s="1220"/>
      <c r="M108" s="959" t="s">
        <v>1349</v>
      </c>
      <c r="N108" s="1220" t="s">
        <v>268</v>
      </c>
      <c r="O108" s="1220" t="s">
        <v>189</v>
      </c>
      <c r="P108" s="959">
        <v>1</v>
      </c>
      <c r="Q108" s="987"/>
      <c r="R108" s="987"/>
      <c r="S108" s="987"/>
      <c r="T108" s="987"/>
      <c r="U108" s="987"/>
      <c r="V108" s="987"/>
      <c r="W108" s="987"/>
      <c r="X108" s="987"/>
      <c r="Y108" s="987"/>
      <c r="Z108" s="987"/>
      <c r="AA108" s="987"/>
      <c r="AB108" s="987"/>
      <c r="AC108" s="987"/>
      <c r="AD108" s="987"/>
      <c r="AE108" s="987"/>
      <c r="AF108" s="987"/>
      <c r="AG108" s="987"/>
      <c r="AH108" s="962">
        <v>1</v>
      </c>
      <c r="AI108" s="1235"/>
      <c r="AJ108" s="1061"/>
      <c r="AK108" s="1220"/>
      <c r="AL108" s="1220"/>
      <c r="AM108" s="1225"/>
      <c r="AN108" s="1061">
        <v>0</v>
      </c>
      <c r="AO108" s="1220">
        <v>0</v>
      </c>
      <c r="AP108" s="1225">
        <v>0</v>
      </c>
      <c r="AQ108" s="1061">
        <f t="shared" si="13"/>
        <v>0</v>
      </c>
      <c r="AR108" s="1349">
        <f t="shared" si="14"/>
        <v>0</v>
      </c>
      <c r="AS108" s="1225">
        <f t="shared" si="15"/>
        <v>0</v>
      </c>
      <c r="AT108" s="1345">
        <f t="shared" si="10"/>
        <v>0</v>
      </c>
      <c r="AU108" s="1346">
        <f t="shared" si="16"/>
        <v>0</v>
      </c>
      <c r="AV108" s="1301">
        <f t="shared" si="11"/>
        <v>0</v>
      </c>
      <c r="AW108" s="987"/>
      <c r="AX108" s="1061"/>
      <c r="AY108" s="1220"/>
      <c r="AZ108" s="1220"/>
      <c r="BA108" s="1221"/>
      <c r="BB108" s="1225"/>
      <c r="BC108" s="1061">
        <v>0</v>
      </c>
      <c r="BD108" s="1225">
        <v>0</v>
      </c>
      <c r="BE108" s="1350">
        <f t="shared" si="12"/>
        <v>0</v>
      </c>
      <c r="BF108" s="1225">
        <f t="shared" si="17"/>
        <v>0</v>
      </c>
      <c r="BG108" s="1351">
        <f t="shared" si="18"/>
        <v>0</v>
      </c>
      <c r="BH108" s="1225">
        <f t="shared" si="19"/>
        <v>0</v>
      </c>
    </row>
    <row r="109" spans="2:60">
      <c r="B109" s="959">
        <v>105</v>
      </c>
      <c r="C109" s="959"/>
      <c r="D109" s="946" t="s">
        <v>1351</v>
      </c>
      <c r="E109" s="946" t="s">
        <v>1232</v>
      </c>
      <c r="F109" s="959">
        <v>1047</v>
      </c>
      <c r="G109" s="959" t="s">
        <v>1496</v>
      </c>
      <c r="H109" s="1217" t="s">
        <v>1234</v>
      </c>
      <c r="I109" s="1220"/>
      <c r="J109" s="1220" t="s">
        <v>1348</v>
      </c>
      <c r="K109" s="1220"/>
      <c r="L109" s="1220"/>
      <c r="M109" s="959" t="s">
        <v>1349</v>
      </c>
      <c r="N109" s="1220" t="s">
        <v>268</v>
      </c>
      <c r="O109" s="1220" t="s">
        <v>189</v>
      </c>
      <c r="P109" s="959">
        <v>1</v>
      </c>
      <c r="Q109" s="987"/>
      <c r="R109" s="987"/>
      <c r="S109" s="987"/>
      <c r="T109" s="987"/>
      <c r="U109" s="987"/>
      <c r="V109" s="987"/>
      <c r="W109" s="987"/>
      <c r="X109" s="987"/>
      <c r="Y109" s="987"/>
      <c r="Z109" s="987"/>
      <c r="AA109" s="987"/>
      <c r="AB109" s="987"/>
      <c r="AC109" s="987"/>
      <c r="AD109" s="987"/>
      <c r="AE109" s="987"/>
      <c r="AF109" s="987"/>
      <c r="AG109" s="987"/>
      <c r="AH109" s="962">
        <v>1</v>
      </c>
      <c r="AI109" s="1235"/>
      <c r="AJ109" s="1061"/>
      <c r="AK109" s="1220"/>
      <c r="AL109" s="1220"/>
      <c r="AM109" s="1225"/>
      <c r="AN109" s="1061">
        <v>0</v>
      </c>
      <c r="AO109" s="1220">
        <v>0</v>
      </c>
      <c r="AP109" s="1225">
        <v>0</v>
      </c>
      <c r="AQ109" s="1061">
        <f t="shared" si="13"/>
        <v>0</v>
      </c>
      <c r="AR109" s="1349">
        <f t="shared" si="14"/>
        <v>0</v>
      </c>
      <c r="AS109" s="1225">
        <f t="shared" si="15"/>
        <v>0</v>
      </c>
      <c r="AT109" s="1345">
        <f t="shared" si="10"/>
        <v>0</v>
      </c>
      <c r="AU109" s="1346">
        <f t="shared" si="16"/>
        <v>0</v>
      </c>
      <c r="AV109" s="1301">
        <f t="shared" si="11"/>
        <v>0</v>
      </c>
      <c r="AW109" s="987"/>
      <c r="AX109" s="1061"/>
      <c r="AY109" s="1220"/>
      <c r="AZ109" s="1220"/>
      <c r="BA109" s="1221"/>
      <c r="BB109" s="1225"/>
      <c r="BC109" s="1061">
        <v>0</v>
      </c>
      <c r="BD109" s="1225">
        <v>0</v>
      </c>
      <c r="BE109" s="1350">
        <f t="shared" si="12"/>
        <v>0</v>
      </c>
      <c r="BF109" s="1225">
        <f t="shared" si="17"/>
        <v>0</v>
      </c>
      <c r="BG109" s="1351">
        <f t="shared" si="18"/>
        <v>0</v>
      </c>
      <c r="BH109" s="1225">
        <f t="shared" si="19"/>
        <v>0</v>
      </c>
    </row>
    <row r="110" spans="2:60">
      <c r="B110" s="959">
        <v>106</v>
      </c>
      <c r="C110" s="959"/>
      <c r="D110" s="946" t="s">
        <v>1351</v>
      </c>
      <c r="E110" s="946" t="s">
        <v>1232</v>
      </c>
      <c r="F110" s="959">
        <v>1049</v>
      </c>
      <c r="G110" s="959" t="s">
        <v>1497</v>
      </c>
      <c r="H110" s="1217" t="s">
        <v>1234</v>
      </c>
      <c r="I110" s="1220"/>
      <c r="J110" s="1220" t="s">
        <v>1348</v>
      </c>
      <c r="K110" s="1220"/>
      <c r="L110" s="1220"/>
      <c r="M110" s="959" t="s">
        <v>1349</v>
      </c>
      <c r="N110" s="1220" t="s">
        <v>274</v>
      </c>
      <c r="O110" s="1220" t="s">
        <v>189</v>
      </c>
      <c r="P110" s="959">
        <v>1</v>
      </c>
      <c r="Q110" s="987"/>
      <c r="R110" s="987"/>
      <c r="S110" s="987"/>
      <c r="T110" s="987"/>
      <c r="U110" s="987"/>
      <c r="V110" s="987"/>
      <c r="W110" s="987"/>
      <c r="X110" s="987"/>
      <c r="Y110" s="987"/>
      <c r="Z110" s="987"/>
      <c r="AA110" s="987"/>
      <c r="AB110" s="987"/>
      <c r="AC110" s="987"/>
      <c r="AD110" s="987"/>
      <c r="AE110" s="987"/>
      <c r="AF110" s="987"/>
      <c r="AG110" s="987"/>
      <c r="AH110" s="962">
        <v>1</v>
      </c>
      <c r="AI110" s="1235"/>
      <c r="AJ110" s="1061"/>
      <c r="AK110" s="1220"/>
      <c r="AL110" s="1220"/>
      <c r="AM110" s="1225"/>
      <c r="AN110" s="1061">
        <v>0</v>
      </c>
      <c r="AO110" s="1220">
        <v>0</v>
      </c>
      <c r="AP110" s="1225">
        <v>0</v>
      </c>
      <c r="AQ110" s="1061">
        <f t="shared" si="13"/>
        <v>0</v>
      </c>
      <c r="AR110" s="1349">
        <f t="shared" si="14"/>
        <v>0</v>
      </c>
      <c r="AS110" s="1225">
        <f t="shared" si="15"/>
        <v>0</v>
      </c>
      <c r="AT110" s="1345">
        <f t="shared" si="10"/>
        <v>0</v>
      </c>
      <c r="AU110" s="1346">
        <f t="shared" si="16"/>
        <v>0</v>
      </c>
      <c r="AV110" s="1301">
        <f t="shared" si="11"/>
        <v>0</v>
      </c>
      <c r="AW110" s="987"/>
      <c r="AX110" s="1061"/>
      <c r="AY110" s="1220"/>
      <c r="AZ110" s="1220"/>
      <c r="BA110" s="1221"/>
      <c r="BB110" s="1225"/>
      <c r="BC110" s="1061">
        <v>0</v>
      </c>
      <c r="BD110" s="1225">
        <v>0</v>
      </c>
      <c r="BE110" s="1350">
        <f t="shared" si="12"/>
        <v>0</v>
      </c>
      <c r="BF110" s="1225">
        <f t="shared" si="17"/>
        <v>0</v>
      </c>
      <c r="BG110" s="1351">
        <f t="shared" si="18"/>
        <v>0</v>
      </c>
      <c r="BH110" s="1225">
        <f t="shared" si="19"/>
        <v>0</v>
      </c>
    </row>
    <row r="111" spans="2:60">
      <c r="B111" s="959">
        <v>107</v>
      </c>
      <c r="C111" s="959"/>
      <c r="D111" s="946"/>
      <c r="E111" s="946" t="s">
        <v>1355</v>
      </c>
      <c r="F111" s="946">
        <v>920956</v>
      </c>
      <c r="G111" s="1302" t="s">
        <v>1498</v>
      </c>
      <c r="H111" s="1217" t="s">
        <v>1377</v>
      </c>
      <c r="I111" s="1220"/>
      <c r="J111" s="1220" t="s">
        <v>1348</v>
      </c>
      <c r="K111" s="1220"/>
      <c r="L111" s="1220"/>
      <c r="M111" s="959" t="s">
        <v>1438</v>
      </c>
      <c r="N111" s="1220" t="s">
        <v>1499</v>
      </c>
      <c r="O111" s="1220" t="s">
        <v>189</v>
      </c>
      <c r="P111" s="959">
        <v>1</v>
      </c>
      <c r="Q111" s="987"/>
      <c r="R111" s="987"/>
      <c r="S111" s="987"/>
      <c r="T111" s="987"/>
      <c r="U111" s="987"/>
      <c r="V111" s="987"/>
      <c r="W111" s="987"/>
      <c r="X111" s="987"/>
      <c r="Y111" s="987"/>
      <c r="Z111" s="987"/>
      <c r="AA111" s="987"/>
      <c r="AB111" s="987"/>
      <c r="AC111" s="987"/>
      <c r="AD111" s="987"/>
      <c r="AE111" s="987"/>
      <c r="AF111" s="987"/>
      <c r="AG111" s="987"/>
      <c r="AH111" s="962">
        <v>1</v>
      </c>
      <c r="AI111" s="1235"/>
      <c r="AJ111" s="1061"/>
      <c r="AK111" s="1220"/>
      <c r="AL111" s="1220"/>
      <c r="AM111" s="1225"/>
      <c r="AN111" s="1061">
        <v>0</v>
      </c>
      <c r="AO111" s="1220">
        <v>0</v>
      </c>
      <c r="AP111" s="1225">
        <v>0</v>
      </c>
      <c r="AQ111" s="1061">
        <f t="shared" si="13"/>
        <v>0</v>
      </c>
      <c r="AR111" s="1349">
        <f t="shared" si="14"/>
        <v>0</v>
      </c>
      <c r="AS111" s="1225">
        <f t="shared" si="15"/>
        <v>0</v>
      </c>
      <c r="AT111" s="1345">
        <f t="shared" si="10"/>
        <v>0</v>
      </c>
      <c r="AU111" s="1346">
        <f t="shared" si="16"/>
        <v>0</v>
      </c>
      <c r="AV111" s="1301">
        <f t="shared" si="11"/>
        <v>0</v>
      </c>
      <c r="AW111" s="987"/>
      <c r="AX111" s="1061"/>
      <c r="AY111" s="1220"/>
      <c r="AZ111" s="1220"/>
      <c r="BA111" s="1221"/>
      <c r="BB111" s="1225"/>
      <c r="BC111" s="1061">
        <v>0</v>
      </c>
      <c r="BD111" s="1225">
        <v>0</v>
      </c>
      <c r="BE111" s="1350">
        <f t="shared" si="12"/>
        <v>0</v>
      </c>
      <c r="BF111" s="1225">
        <f t="shared" si="17"/>
        <v>0</v>
      </c>
      <c r="BG111" s="1351">
        <f t="shared" si="18"/>
        <v>0</v>
      </c>
      <c r="BH111" s="1225">
        <f t="shared" si="19"/>
        <v>0</v>
      </c>
    </row>
    <row r="112" spans="2:60">
      <c r="B112" s="959">
        <v>108</v>
      </c>
      <c r="C112" s="959"/>
      <c r="D112" s="946" t="s">
        <v>195</v>
      </c>
      <c r="E112" s="946" t="s">
        <v>1261</v>
      </c>
      <c r="F112" s="959">
        <v>927</v>
      </c>
      <c r="G112" s="959" t="s">
        <v>1500</v>
      </c>
      <c r="H112" s="1217" t="s">
        <v>1364</v>
      </c>
      <c r="I112" s="1220"/>
      <c r="J112" s="1220" t="s">
        <v>1348</v>
      </c>
      <c r="K112" s="1220"/>
      <c r="L112" s="1220"/>
      <c r="M112" s="959" t="s">
        <v>1349</v>
      </c>
      <c r="N112" s="1220" t="s">
        <v>1501</v>
      </c>
      <c r="O112" s="1220" t="s">
        <v>189</v>
      </c>
      <c r="P112" s="959">
        <v>1</v>
      </c>
      <c r="Q112" s="987"/>
      <c r="R112" s="987"/>
      <c r="S112" s="987"/>
      <c r="T112" s="987"/>
      <c r="U112" s="987"/>
      <c r="V112" s="987"/>
      <c r="W112" s="987"/>
      <c r="X112" s="987"/>
      <c r="Y112" s="987"/>
      <c r="Z112" s="987"/>
      <c r="AA112" s="987"/>
      <c r="AB112" s="987"/>
      <c r="AC112" s="987"/>
      <c r="AD112" s="987"/>
      <c r="AE112" s="987"/>
      <c r="AF112" s="987"/>
      <c r="AG112" s="987"/>
      <c r="AH112" s="962">
        <v>1</v>
      </c>
      <c r="AI112" s="1235"/>
      <c r="AJ112" s="1061"/>
      <c r="AK112" s="1220"/>
      <c r="AL112" s="1220"/>
      <c r="AM112" s="1225"/>
      <c r="AN112" s="1061">
        <v>0</v>
      </c>
      <c r="AO112" s="1220">
        <v>0</v>
      </c>
      <c r="AP112" s="1225">
        <v>0</v>
      </c>
      <c r="AQ112" s="1061">
        <f t="shared" si="13"/>
        <v>0</v>
      </c>
      <c r="AR112" s="1349">
        <f t="shared" si="14"/>
        <v>0</v>
      </c>
      <c r="AS112" s="1225">
        <f t="shared" si="15"/>
        <v>0</v>
      </c>
      <c r="AT112" s="1345">
        <f t="shared" si="10"/>
        <v>0</v>
      </c>
      <c r="AU112" s="1346">
        <f t="shared" si="16"/>
        <v>0</v>
      </c>
      <c r="AV112" s="1301">
        <f t="shared" si="11"/>
        <v>0</v>
      </c>
      <c r="AW112" s="987"/>
      <c r="AX112" s="1061"/>
      <c r="AY112" s="1220"/>
      <c r="AZ112" s="1220"/>
      <c r="BA112" s="1221"/>
      <c r="BB112" s="1225"/>
      <c r="BC112" s="1061">
        <v>0</v>
      </c>
      <c r="BD112" s="1225">
        <v>0</v>
      </c>
      <c r="BE112" s="1350">
        <f t="shared" si="12"/>
        <v>0</v>
      </c>
      <c r="BF112" s="1225">
        <f t="shared" si="17"/>
        <v>0</v>
      </c>
      <c r="BG112" s="1351">
        <f t="shared" si="18"/>
        <v>0</v>
      </c>
      <c r="BH112" s="1225">
        <f t="shared" si="19"/>
        <v>0</v>
      </c>
    </row>
    <row r="113" spans="2:60">
      <c r="B113" s="959">
        <v>109</v>
      </c>
      <c r="C113" s="959"/>
      <c r="D113" s="946"/>
      <c r="E113" s="946" t="s">
        <v>1356</v>
      </c>
      <c r="F113" s="946">
        <v>20612</v>
      </c>
      <c r="G113" s="959" t="s">
        <v>1502</v>
      </c>
      <c r="H113" s="1217" t="s">
        <v>1379</v>
      </c>
      <c r="I113" s="1220"/>
      <c r="J113" s="1220" t="s">
        <v>1348</v>
      </c>
      <c r="K113" s="1220"/>
      <c r="L113" s="1220"/>
      <c r="M113" s="959" t="s">
        <v>1446</v>
      </c>
      <c r="N113" s="1220" t="s">
        <v>1501</v>
      </c>
      <c r="O113" s="1220" t="s">
        <v>189</v>
      </c>
      <c r="P113" s="959">
        <v>1</v>
      </c>
      <c r="Q113" s="987"/>
      <c r="R113" s="987"/>
      <c r="S113" s="987"/>
      <c r="T113" s="987"/>
      <c r="U113" s="987"/>
      <c r="V113" s="987"/>
      <c r="W113" s="987"/>
      <c r="X113" s="987"/>
      <c r="Y113" s="987"/>
      <c r="Z113" s="987"/>
      <c r="AA113" s="987"/>
      <c r="AB113" s="987"/>
      <c r="AC113" s="987"/>
      <c r="AD113" s="987"/>
      <c r="AE113" s="987"/>
      <c r="AF113" s="987"/>
      <c r="AG113" s="987"/>
      <c r="AH113" s="962">
        <v>1</v>
      </c>
      <c r="AI113" s="1235"/>
      <c r="AJ113" s="1061"/>
      <c r="AK113" s="1220"/>
      <c r="AL113" s="1220"/>
      <c r="AM113" s="1225"/>
      <c r="AN113" s="1061">
        <v>0</v>
      </c>
      <c r="AO113" s="1220">
        <v>0</v>
      </c>
      <c r="AP113" s="1225">
        <v>0</v>
      </c>
      <c r="AQ113" s="1061">
        <f t="shared" si="13"/>
        <v>0</v>
      </c>
      <c r="AR113" s="1349">
        <f t="shared" si="14"/>
        <v>0</v>
      </c>
      <c r="AS113" s="1225">
        <f t="shared" si="15"/>
        <v>0</v>
      </c>
      <c r="AT113" s="1345">
        <f t="shared" si="10"/>
        <v>0</v>
      </c>
      <c r="AU113" s="1346">
        <f t="shared" si="16"/>
        <v>0</v>
      </c>
      <c r="AV113" s="1301">
        <f t="shared" si="11"/>
        <v>0</v>
      </c>
      <c r="AW113" s="987"/>
      <c r="AX113" s="1061"/>
      <c r="AY113" s="1220"/>
      <c r="AZ113" s="1220"/>
      <c r="BA113" s="1221"/>
      <c r="BB113" s="1225"/>
      <c r="BC113" s="1061">
        <v>0</v>
      </c>
      <c r="BD113" s="1225">
        <v>0</v>
      </c>
      <c r="BE113" s="1350">
        <f t="shared" si="12"/>
        <v>0</v>
      </c>
      <c r="BF113" s="1225">
        <f t="shared" si="17"/>
        <v>0</v>
      </c>
      <c r="BG113" s="1351">
        <f t="shared" si="18"/>
        <v>0</v>
      </c>
      <c r="BH113" s="1225">
        <f t="shared" si="19"/>
        <v>0</v>
      </c>
    </row>
    <row r="114" spans="2:60">
      <c r="B114" s="959">
        <v>110</v>
      </c>
      <c r="C114" s="959"/>
      <c r="D114" s="946" t="s">
        <v>1351</v>
      </c>
      <c r="E114" s="946" t="s">
        <v>1241</v>
      </c>
      <c r="F114" s="959">
        <v>1021</v>
      </c>
      <c r="G114" s="959" t="s">
        <v>1503</v>
      </c>
      <c r="H114" s="1217" t="s">
        <v>1243</v>
      </c>
      <c r="I114" s="1220"/>
      <c r="J114" s="1220" t="s">
        <v>1348</v>
      </c>
      <c r="K114" s="1220"/>
      <c r="L114" s="1220"/>
      <c r="M114" s="959" t="s">
        <v>1438</v>
      </c>
      <c r="N114" s="1220" t="s">
        <v>1501</v>
      </c>
      <c r="O114" s="1220" t="s">
        <v>189</v>
      </c>
      <c r="P114" s="959">
        <v>1</v>
      </c>
      <c r="Q114" s="987"/>
      <c r="R114" s="987"/>
      <c r="S114" s="987"/>
      <c r="T114" s="987"/>
      <c r="U114" s="987"/>
      <c r="V114" s="987"/>
      <c r="W114" s="987"/>
      <c r="X114" s="987"/>
      <c r="Y114" s="987"/>
      <c r="Z114" s="987"/>
      <c r="AA114" s="987"/>
      <c r="AB114" s="987"/>
      <c r="AC114" s="987"/>
      <c r="AD114" s="987"/>
      <c r="AE114" s="987"/>
      <c r="AF114" s="987"/>
      <c r="AG114" s="987"/>
      <c r="AH114" s="962">
        <v>1</v>
      </c>
      <c r="AI114" s="1235"/>
      <c r="AJ114" s="1061"/>
      <c r="AK114" s="1220"/>
      <c r="AL114" s="1220"/>
      <c r="AM114" s="1225"/>
      <c r="AN114" s="1061">
        <v>0</v>
      </c>
      <c r="AO114" s="1220">
        <v>0</v>
      </c>
      <c r="AP114" s="1225">
        <v>0</v>
      </c>
      <c r="AQ114" s="1061">
        <f t="shared" si="13"/>
        <v>0</v>
      </c>
      <c r="AR114" s="1349">
        <f t="shared" si="14"/>
        <v>0</v>
      </c>
      <c r="AS114" s="1225">
        <f t="shared" si="15"/>
        <v>0</v>
      </c>
      <c r="AT114" s="1345">
        <f t="shared" si="10"/>
        <v>0</v>
      </c>
      <c r="AU114" s="1346">
        <f t="shared" si="16"/>
        <v>0</v>
      </c>
      <c r="AV114" s="1301">
        <f t="shared" si="11"/>
        <v>0</v>
      </c>
      <c r="AW114" s="987"/>
      <c r="AX114" s="1061"/>
      <c r="AY114" s="1220"/>
      <c r="AZ114" s="1220"/>
      <c r="BA114" s="1221"/>
      <c r="BB114" s="1225"/>
      <c r="BC114" s="1061">
        <v>0</v>
      </c>
      <c r="BD114" s="1225">
        <v>0</v>
      </c>
      <c r="BE114" s="1350">
        <f t="shared" si="12"/>
        <v>0</v>
      </c>
      <c r="BF114" s="1225">
        <f t="shared" si="17"/>
        <v>0</v>
      </c>
      <c r="BG114" s="1351">
        <f t="shared" si="18"/>
        <v>0</v>
      </c>
      <c r="BH114" s="1225">
        <f t="shared" si="19"/>
        <v>0</v>
      </c>
    </row>
    <row r="115" spans="2:60">
      <c r="B115" s="959">
        <v>111</v>
      </c>
      <c r="C115" s="959"/>
      <c r="D115" s="946" t="s">
        <v>1351</v>
      </c>
      <c r="E115" s="946" t="s">
        <v>1232</v>
      </c>
      <c r="F115" s="959">
        <v>1042</v>
      </c>
      <c r="G115" s="959" t="s">
        <v>1504</v>
      </c>
      <c r="H115" s="1217" t="s">
        <v>1234</v>
      </c>
      <c r="I115" s="1220"/>
      <c r="J115" s="1220" t="s">
        <v>1348</v>
      </c>
      <c r="K115" s="1220"/>
      <c r="L115" s="1220"/>
      <c r="M115" s="959" t="s">
        <v>1349</v>
      </c>
      <c r="N115" s="1220" t="s">
        <v>1501</v>
      </c>
      <c r="O115" s="1220" t="s">
        <v>189</v>
      </c>
      <c r="P115" s="959">
        <v>1</v>
      </c>
      <c r="Q115" s="987"/>
      <c r="R115" s="987"/>
      <c r="S115" s="987"/>
      <c r="T115" s="987"/>
      <c r="U115" s="987"/>
      <c r="V115" s="987"/>
      <c r="W115" s="987"/>
      <c r="X115" s="987"/>
      <c r="Y115" s="987"/>
      <c r="Z115" s="987"/>
      <c r="AA115" s="987"/>
      <c r="AB115" s="987"/>
      <c r="AC115" s="987"/>
      <c r="AD115" s="987"/>
      <c r="AE115" s="987"/>
      <c r="AF115" s="987"/>
      <c r="AG115" s="987"/>
      <c r="AH115" s="962">
        <v>1</v>
      </c>
      <c r="AI115" s="1235"/>
      <c r="AJ115" s="1061"/>
      <c r="AK115" s="1220"/>
      <c r="AL115" s="1220"/>
      <c r="AM115" s="1225"/>
      <c r="AN115" s="1061">
        <v>0</v>
      </c>
      <c r="AO115" s="1220">
        <v>0</v>
      </c>
      <c r="AP115" s="1225">
        <v>0</v>
      </c>
      <c r="AQ115" s="1061">
        <f t="shared" si="13"/>
        <v>0</v>
      </c>
      <c r="AR115" s="1349">
        <f t="shared" si="14"/>
        <v>0</v>
      </c>
      <c r="AS115" s="1225">
        <f t="shared" si="15"/>
        <v>0</v>
      </c>
      <c r="AT115" s="1345">
        <f t="shared" si="10"/>
        <v>0</v>
      </c>
      <c r="AU115" s="1346">
        <f t="shared" si="16"/>
        <v>0</v>
      </c>
      <c r="AV115" s="1301">
        <f t="shared" si="11"/>
        <v>0</v>
      </c>
      <c r="AW115" s="987"/>
      <c r="AX115" s="1061"/>
      <c r="AY115" s="1220"/>
      <c r="AZ115" s="1220"/>
      <c r="BA115" s="1221"/>
      <c r="BB115" s="1225"/>
      <c r="BC115" s="1061">
        <v>0</v>
      </c>
      <c r="BD115" s="1225">
        <v>0</v>
      </c>
      <c r="BE115" s="1350">
        <f t="shared" si="12"/>
        <v>0</v>
      </c>
      <c r="BF115" s="1225">
        <f t="shared" si="17"/>
        <v>0</v>
      </c>
      <c r="BG115" s="1351">
        <f t="shared" si="18"/>
        <v>0</v>
      </c>
      <c r="BH115" s="1225">
        <f t="shared" si="19"/>
        <v>0</v>
      </c>
    </row>
    <row r="116" spans="2:60">
      <c r="B116" s="959">
        <v>112</v>
      </c>
      <c r="C116" s="959"/>
      <c r="D116" s="946" t="s">
        <v>1351</v>
      </c>
      <c r="E116" s="946" t="s">
        <v>1232</v>
      </c>
      <c r="F116" s="959">
        <v>1043</v>
      </c>
      <c r="G116" s="959" t="s">
        <v>1505</v>
      </c>
      <c r="H116" s="1217" t="s">
        <v>1234</v>
      </c>
      <c r="I116" s="1220"/>
      <c r="J116" s="1220" t="s">
        <v>1348</v>
      </c>
      <c r="K116" s="1220"/>
      <c r="L116" s="1220"/>
      <c r="M116" s="959" t="s">
        <v>1349</v>
      </c>
      <c r="N116" s="1220" t="s">
        <v>1501</v>
      </c>
      <c r="O116" s="1220" t="s">
        <v>189</v>
      </c>
      <c r="P116" s="959">
        <v>1</v>
      </c>
      <c r="Q116" s="987"/>
      <c r="R116" s="987"/>
      <c r="S116" s="987"/>
      <c r="T116" s="987"/>
      <c r="U116" s="987"/>
      <c r="V116" s="987"/>
      <c r="W116" s="987"/>
      <c r="X116" s="987"/>
      <c r="Y116" s="987"/>
      <c r="Z116" s="987"/>
      <c r="AA116" s="987"/>
      <c r="AB116" s="987"/>
      <c r="AC116" s="987"/>
      <c r="AD116" s="987"/>
      <c r="AE116" s="987"/>
      <c r="AF116" s="987"/>
      <c r="AG116" s="987"/>
      <c r="AH116" s="962">
        <v>1</v>
      </c>
      <c r="AI116" s="1235"/>
      <c r="AJ116" s="1061"/>
      <c r="AK116" s="1220"/>
      <c r="AL116" s="1220"/>
      <c r="AM116" s="1225"/>
      <c r="AN116" s="1061">
        <v>0</v>
      </c>
      <c r="AO116" s="1220">
        <v>0</v>
      </c>
      <c r="AP116" s="1225">
        <v>0</v>
      </c>
      <c r="AQ116" s="1061">
        <f t="shared" si="13"/>
        <v>0</v>
      </c>
      <c r="AR116" s="1349">
        <f t="shared" si="14"/>
        <v>0</v>
      </c>
      <c r="AS116" s="1225">
        <f t="shared" si="15"/>
        <v>0</v>
      </c>
      <c r="AT116" s="1345">
        <f t="shared" si="10"/>
        <v>0</v>
      </c>
      <c r="AU116" s="1346">
        <f t="shared" si="16"/>
        <v>0</v>
      </c>
      <c r="AV116" s="1301">
        <f t="shared" si="11"/>
        <v>0</v>
      </c>
      <c r="AW116" s="987"/>
      <c r="AX116" s="1061"/>
      <c r="AY116" s="1220"/>
      <c r="AZ116" s="1220"/>
      <c r="BA116" s="1221"/>
      <c r="BB116" s="1225"/>
      <c r="BC116" s="1061">
        <v>0</v>
      </c>
      <c r="BD116" s="1225">
        <v>0</v>
      </c>
      <c r="BE116" s="1350">
        <f t="shared" si="12"/>
        <v>0</v>
      </c>
      <c r="BF116" s="1225">
        <f t="shared" si="17"/>
        <v>0</v>
      </c>
      <c r="BG116" s="1351">
        <f t="shared" si="18"/>
        <v>0</v>
      </c>
      <c r="BH116" s="1225">
        <f t="shared" si="19"/>
        <v>0</v>
      </c>
    </row>
    <row r="117" spans="2:60">
      <c r="B117" s="959">
        <v>113</v>
      </c>
      <c r="C117" s="959"/>
      <c r="D117" s="946" t="s">
        <v>1351</v>
      </c>
      <c r="E117" s="946" t="s">
        <v>1232</v>
      </c>
      <c r="F117" s="959">
        <v>1045</v>
      </c>
      <c r="G117" s="959" t="s">
        <v>1506</v>
      </c>
      <c r="H117" s="1217" t="s">
        <v>1234</v>
      </c>
      <c r="I117" s="1220"/>
      <c r="J117" s="1220" t="s">
        <v>1348</v>
      </c>
      <c r="K117" s="1220"/>
      <c r="L117" s="1220"/>
      <c r="M117" s="959" t="s">
        <v>1349</v>
      </c>
      <c r="N117" s="1220" t="s">
        <v>284</v>
      </c>
      <c r="O117" s="1220" t="s">
        <v>189</v>
      </c>
      <c r="P117" s="959">
        <v>1</v>
      </c>
      <c r="Q117" s="987"/>
      <c r="R117" s="987"/>
      <c r="S117" s="987"/>
      <c r="T117" s="987"/>
      <c r="U117" s="987"/>
      <c r="V117" s="987"/>
      <c r="W117" s="987"/>
      <c r="X117" s="987"/>
      <c r="Y117" s="987"/>
      <c r="Z117" s="987"/>
      <c r="AA117" s="987"/>
      <c r="AB117" s="987"/>
      <c r="AC117" s="987"/>
      <c r="AD117" s="987"/>
      <c r="AE117" s="987"/>
      <c r="AF117" s="987"/>
      <c r="AG117" s="987"/>
      <c r="AH117" s="962">
        <v>1</v>
      </c>
      <c r="AI117" s="1235"/>
      <c r="AJ117" s="1061"/>
      <c r="AK117" s="1220"/>
      <c r="AL117" s="1220"/>
      <c r="AM117" s="1225"/>
      <c r="AN117" s="1061">
        <v>0</v>
      </c>
      <c r="AO117" s="1220">
        <v>0</v>
      </c>
      <c r="AP117" s="1225">
        <v>0</v>
      </c>
      <c r="AQ117" s="1061">
        <f t="shared" si="13"/>
        <v>0</v>
      </c>
      <c r="AR117" s="1349">
        <f t="shared" si="14"/>
        <v>0</v>
      </c>
      <c r="AS117" s="1225">
        <f t="shared" si="15"/>
        <v>0</v>
      </c>
      <c r="AT117" s="1345">
        <f t="shared" si="10"/>
        <v>0</v>
      </c>
      <c r="AU117" s="1346">
        <f t="shared" si="16"/>
        <v>0</v>
      </c>
      <c r="AV117" s="1301">
        <f t="shared" si="11"/>
        <v>0</v>
      </c>
      <c r="AW117" s="987"/>
      <c r="AX117" s="1061"/>
      <c r="AY117" s="1220"/>
      <c r="AZ117" s="1220"/>
      <c r="BA117" s="1221"/>
      <c r="BB117" s="1225"/>
      <c r="BC117" s="1061">
        <v>0</v>
      </c>
      <c r="BD117" s="1225">
        <v>0</v>
      </c>
      <c r="BE117" s="1350">
        <f t="shared" si="12"/>
        <v>0</v>
      </c>
      <c r="BF117" s="1225">
        <f t="shared" si="17"/>
        <v>0</v>
      </c>
      <c r="BG117" s="1351">
        <f t="shared" si="18"/>
        <v>0</v>
      </c>
      <c r="BH117" s="1225">
        <f t="shared" si="19"/>
        <v>0</v>
      </c>
    </row>
    <row r="118" spans="2:60">
      <c r="B118" s="959">
        <v>114</v>
      </c>
      <c r="C118" s="959"/>
      <c r="D118" s="946"/>
      <c r="E118" s="946" t="s">
        <v>1355</v>
      </c>
      <c r="F118" s="946">
        <v>920959</v>
      </c>
      <c r="G118" s="1302" t="s">
        <v>1507</v>
      </c>
      <c r="H118" s="1217" t="s">
        <v>1377</v>
      </c>
      <c r="I118" s="1220"/>
      <c r="J118" s="1220" t="s">
        <v>1348</v>
      </c>
      <c r="K118" s="1220"/>
      <c r="L118" s="1220"/>
      <c r="M118" s="959" t="s">
        <v>1438</v>
      </c>
      <c r="N118" s="1220" t="s">
        <v>1508</v>
      </c>
      <c r="O118" s="1220" t="s">
        <v>189</v>
      </c>
      <c r="P118" s="959">
        <v>1</v>
      </c>
      <c r="Q118" s="987"/>
      <c r="R118" s="987"/>
      <c r="S118" s="987"/>
      <c r="T118" s="987"/>
      <c r="U118" s="987"/>
      <c r="V118" s="987"/>
      <c r="W118" s="987"/>
      <c r="X118" s="987"/>
      <c r="Y118" s="987"/>
      <c r="Z118" s="987"/>
      <c r="AA118" s="987"/>
      <c r="AB118" s="987"/>
      <c r="AC118" s="987"/>
      <c r="AD118" s="987"/>
      <c r="AE118" s="987"/>
      <c r="AF118" s="987"/>
      <c r="AG118" s="987"/>
      <c r="AH118" s="962">
        <v>1</v>
      </c>
      <c r="AI118" s="1235"/>
      <c r="AJ118" s="1061"/>
      <c r="AK118" s="1220"/>
      <c r="AL118" s="1220"/>
      <c r="AM118" s="1225"/>
      <c r="AN118" s="1061">
        <v>0</v>
      </c>
      <c r="AO118" s="1220">
        <v>0</v>
      </c>
      <c r="AP118" s="1225">
        <v>0</v>
      </c>
      <c r="AQ118" s="1061">
        <f t="shared" si="13"/>
        <v>0</v>
      </c>
      <c r="AR118" s="1349">
        <f t="shared" si="14"/>
        <v>0</v>
      </c>
      <c r="AS118" s="1225">
        <f t="shared" si="15"/>
        <v>0</v>
      </c>
      <c r="AT118" s="1345">
        <f t="shared" si="10"/>
        <v>0</v>
      </c>
      <c r="AU118" s="1346">
        <f t="shared" si="16"/>
        <v>0</v>
      </c>
      <c r="AV118" s="1301">
        <f t="shared" si="11"/>
        <v>0</v>
      </c>
      <c r="AW118" s="987"/>
      <c r="AX118" s="1061"/>
      <c r="AY118" s="1220"/>
      <c r="AZ118" s="1220"/>
      <c r="BA118" s="1221"/>
      <c r="BB118" s="1225"/>
      <c r="BC118" s="1061">
        <v>0</v>
      </c>
      <c r="BD118" s="1225">
        <v>0</v>
      </c>
      <c r="BE118" s="1350">
        <f t="shared" si="12"/>
        <v>0</v>
      </c>
      <c r="BF118" s="1225">
        <f t="shared" si="17"/>
        <v>0</v>
      </c>
      <c r="BG118" s="1351">
        <f t="shared" si="18"/>
        <v>0</v>
      </c>
      <c r="BH118" s="1225">
        <f t="shared" si="19"/>
        <v>0</v>
      </c>
    </row>
    <row r="119" spans="2:60">
      <c r="B119" s="959">
        <v>115</v>
      </c>
      <c r="C119" s="959"/>
      <c r="D119" s="946" t="s">
        <v>195</v>
      </c>
      <c r="E119" s="946" t="s">
        <v>1261</v>
      </c>
      <c r="F119" s="959">
        <v>928</v>
      </c>
      <c r="G119" s="959" t="s">
        <v>1509</v>
      </c>
      <c r="H119" s="1217" t="s">
        <v>1364</v>
      </c>
      <c r="I119" s="1220"/>
      <c r="J119" s="1220" t="s">
        <v>1348</v>
      </c>
      <c r="K119" s="1220"/>
      <c r="L119" s="1220"/>
      <c r="M119" s="959" t="s">
        <v>1349</v>
      </c>
      <c r="N119" s="1220" t="s">
        <v>291</v>
      </c>
      <c r="O119" s="1220" t="s">
        <v>189</v>
      </c>
      <c r="P119" s="959">
        <v>1</v>
      </c>
      <c r="Q119" s="987"/>
      <c r="R119" s="987"/>
      <c r="S119" s="987"/>
      <c r="T119" s="987"/>
      <c r="U119" s="987"/>
      <c r="V119" s="987"/>
      <c r="W119" s="987"/>
      <c r="X119" s="987"/>
      <c r="Y119" s="987"/>
      <c r="Z119" s="987"/>
      <c r="AA119" s="987"/>
      <c r="AB119" s="987"/>
      <c r="AC119" s="987"/>
      <c r="AD119" s="987"/>
      <c r="AE119" s="987"/>
      <c r="AF119" s="987"/>
      <c r="AG119" s="987"/>
      <c r="AH119" s="962">
        <v>1</v>
      </c>
      <c r="AI119" s="1235"/>
      <c r="AJ119" s="1061"/>
      <c r="AK119" s="1220"/>
      <c r="AL119" s="1220"/>
      <c r="AM119" s="1225"/>
      <c r="AN119" s="1061">
        <v>0</v>
      </c>
      <c r="AO119" s="1220">
        <v>0</v>
      </c>
      <c r="AP119" s="1225">
        <v>0</v>
      </c>
      <c r="AQ119" s="1061">
        <f t="shared" si="13"/>
        <v>0</v>
      </c>
      <c r="AR119" s="1349">
        <f t="shared" si="14"/>
        <v>0</v>
      </c>
      <c r="AS119" s="1225">
        <f t="shared" si="15"/>
        <v>0</v>
      </c>
      <c r="AT119" s="1345">
        <f t="shared" si="10"/>
        <v>0</v>
      </c>
      <c r="AU119" s="1346">
        <f t="shared" si="16"/>
        <v>0</v>
      </c>
      <c r="AV119" s="1301">
        <f t="shared" si="11"/>
        <v>0</v>
      </c>
      <c r="AW119" s="987"/>
      <c r="AX119" s="1061"/>
      <c r="AY119" s="1220"/>
      <c r="AZ119" s="1220"/>
      <c r="BA119" s="1221"/>
      <c r="BB119" s="1225"/>
      <c r="BC119" s="1061">
        <v>0</v>
      </c>
      <c r="BD119" s="1225">
        <v>0</v>
      </c>
      <c r="BE119" s="1350">
        <f t="shared" si="12"/>
        <v>0</v>
      </c>
      <c r="BF119" s="1225">
        <f t="shared" si="17"/>
        <v>0</v>
      </c>
      <c r="BG119" s="1351">
        <f t="shared" si="18"/>
        <v>0</v>
      </c>
      <c r="BH119" s="1225">
        <f t="shared" si="19"/>
        <v>0</v>
      </c>
    </row>
    <row r="120" spans="2:60">
      <c r="B120" s="959">
        <v>116</v>
      </c>
      <c r="C120" s="959"/>
      <c r="D120" s="946"/>
      <c r="E120" s="946" t="s">
        <v>1356</v>
      </c>
      <c r="F120" s="946">
        <v>20613</v>
      </c>
      <c r="G120" s="959" t="s">
        <v>1510</v>
      </c>
      <c r="H120" s="1217" t="s">
        <v>1379</v>
      </c>
      <c r="I120" s="1220"/>
      <c r="J120" s="1220" t="s">
        <v>1348</v>
      </c>
      <c r="K120" s="1220"/>
      <c r="L120" s="1220"/>
      <c r="M120" s="959" t="s">
        <v>1446</v>
      </c>
      <c r="N120" s="1220" t="s">
        <v>291</v>
      </c>
      <c r="O120" s="1220" t="s">
        <v>189</v>
      </c>
      <c r="P120" s="959">
        <v>1</v>
      </c>
      <c r="Q120" s="987"/>
      <c r="R120" s="987"/>
      <c r="S120" s="987"/>
      <c r="T120" s="987"/>
      <c r="U120" s="987"/>
      <c r="V120" s="987"/>
      <c r="W120" s="987"/>
      <c r="X120" s="987"/>
      <c r="Y120" s="987"/>
      <c r="Z120" s="987"/>
      <c r="AA120" s="987"/>
      <c r="AB120" s="987"/>
      <c r="AC120" s="987"/>
      <c r="AD120" s="987"/>
      <c r="AE120" s="987"/>
      <c r="AF120" s="987"/>
      <c r="AG120" s="987"/>
      <c r="AH120" s="962">
        <v>1</v>
      </c>
      <c r="AI120" s="1235"/>
      <c r="AJ120" s="1061"/>
      <c r="AK120" s="1220"/>
      <c r="AL120" s="1220"/>
      <c r="AM120" s="1225"/>
      <c r="AN120" s="1061">
        <v>0</v>
      </c>
      <c r="AO120" s="1220">
        <v>0</v>
      </c>
      <c r="AP120" s="1225">
        <v>0</v>
      </c>
      <c r="AQ120" s="1061">
        <f t="shared" si="13"/>
        <v>0</v>
      </c>
      <c r="AR120" s="1349">
        <f t="shared" si="14"/>
        <v>0</v>
      </c>
      <c r="AS120" s="1225">
        <f t="shared" si="15"/>
        <v>0</v>
      </c>
      <c r="AT120" s="1345">
        <f t="shared" si="10"/>
        <v>0</v>
      </c>
      <c r="AU120" s="1346">
        <f t="shared" si="16"/>
        <v>0</v>
      </c>
      <c r="AV120" s="1301">
        <f t="shared" si="11"/>
        <v>0</v>
      </c>
      <c r="AW120" s="987"/>
      <c r="AX120" s="1061"/>
      <c r="AY120" s="1220"/>
      <c r="AZ120" s="1220"/>
      <c r="BA120" s="1221"/>
      <c r="BB120" s="1225"/>
      <c r="BC120" s="1061">
        <v>0</v>
      </c>
      <c r="BD120" s="1225">
        <v>0</v>
      </c>
      <c r="BE120" s="1350">
        <f t="shared" si="12"/>
        <v>0</v>
      </c>
      <c r="BF120" s="1225">
        <f t="shared" si="17"/>
        <v>0</v>
      </c>
      <c r="BG120" s="1351">
        <f t="shared" si="18"/>
        <v>0</v>
      </c>
      <c r="BH120" s="1225">
        <f t="shared" si="19"/>
        <v>0</v>
      </c>
    </row>
    <row r="121" spans="2:60">
      <c r="B121" s="959">
        <v>117</v>
      </c>
      <c r="C121" s="959"/>
      <c r="D121" s="946" t="s">
        <v>1351</v>
      </c>
      <c r="E121" s="946" t="s">
        <v>1241</v>
      </c>
      <c r="F121" s="959">
        <v>1019</v>
      </c>
      <c r="G121" s="959" t="s">
        <v>1511</v>
      </c>
      <c r="H121" s="1217" t="s">
        <v>1243</v>
      </c>
      <c r="I121" s="1220"/>
      <c r="J121" s="1220" t="s">
        <v>1348</v>
      </c>
      <c r="K121" s="1220"/>
      <c r="L121" s="1220"/>
      <c r="M121" s="959" t="s">
        <v>1438</v>
      </c>
      <c r="N121" s="1220" t="s">
        <v>291</v>
      </c>
      <c r="O121" s="1220" t="s">
        <v>189</v>
      </c>
      <c r="P121" s="959">
        <v>1</v>
      </c>
      <c r="Q121" s="987"/>
      <c r="R121" s="987"/>
      <c r="S121" s="987"/>
      <c r="T121" s="987"/>
      <c r="U121" s="987"/>
      <c r="V121" s="987"/>
      <c r="W121" s="987"/>
      <c r="X121" s="987"/>
      <c r="Y121" s="987"/>
      <c r="Z121" s="987"/>
      <c r="AA121" s="987"/>
      <c r="AB121" s="987"/>
      <c r="AC121" s="987"/>
      <c r="AD121" s="987"/>
      <c r="AE121" s="987"/>
      <c r="AF121" s="987"/>
      <c r="AG121" s="987"/>
      <c r="AH121" s="962">
        <v>1</v>
      </c>
      <c r="AI121" s="1235"/>
      <c r="AJ121" s="1061"/>
      <c r="AK121" s="1220"/>
      <c r="AL121" s="1220"/>
      <c r="AM121" s="1225"/>
      <c r="AN121" s="1061">
        <v>0</v>
      </c>
      <c r="AO121" s="1220">
        <v>0</v>
      </c>
      <c r="AP121" s="1225">
        <v>0</v>
      </c>
      <c r="AQ121" s="1061">
        <f t="shared" si="13"/>
        <v>0</v>
      </c>
      <c r="AR121" s="1349">
        <f t="shared" si="14"/>
        <v>0</v>
      </c>
      <c r="AS121" s="1225">
        <f t="shared" si="15"/>
        <v>0</v>
      </c>
      <c r="AT121" s="1345">
        <f t="shared" si="10"/>
        <v>0</v>
      </c>
      <c r="AU121" s="1346">
        <f t="shared" si="16"/>
        <v>0</v>
      </c>
      <c r="AV121" s="1301">
        <f t="shared" si="11"/>
        <v>0</v>
      </c>
      <c r="AW121" s="987"/>
      <c r="AX121" s="1061"/>
      <c r="AY121" s="1220"/>
      <c r="AZ121" s="1220"/>
      <c r="BA121" s="1221"/>
      <c r="BB121" s="1225"/>
      <c r="BC121" s="1061">
        <v>0</v>
      </c>
      <c r="BD121" s="1225">
        <v>0</v>
      </c>
      <c r="BE121" s="1350">
        <f t="shared" si="12"/>
        <v>0</v>
      </c>
      <c r="BF121" s="1225">
        <f t="shared" si="17"/>
        <v>0</v>
      </c>
      <c r="BG121" s="1351">
        <f t="shared" si="18"/>
        <v>0</v>
      </c>
      <c r="BH121" s="1225">
        <f t="shared" si="19"/>
        <v>0</v>
      </c>
    </row>
    <row r="122" spans="2:60">
      <c r="B122" s="959">
        <v>118</v>
      </c>
      <c r="C122" s="959"/>
      <c r="D122" s="946" t="s">
        <v>1351</v>
      </c>
      <c r="E122" s="946" t="s">
        <v>1232</v>
      </c>
      <c r="F122" s="959">
        <v>1038</v>
      </c>
      <c r="G122" s="959" t="s">
        <v>1512</v>
      </c>
      <c r="H122" s="1217" t="s">
        <v>1234</v>
      </c>
      <c r="I122" s="1220"/>
      <c r="J122" s="1220" t="s">
        <v>1348</v>
      </c>
      <c r="K122" s="1220"/>
      <c r="L122" s="1220"/>
      <c r="M122" s="959" t="s">
        <v>1349</v>
      </c>
      <c r="N122" s="1220" t="s">
        <v>291</v>
      </c>
      <c r="O122" s="1220" t="s">
        <v>189</v>
      </c>
      <c r="P122" s="959">
        <v>1</v>
      </c>
      <c r="Q122" s="987"/>
      <c r="R122" s="987"/>
      <c r="S122" s="987"/>
      <c r="T122" s="987"/>
      <c r="U122" s="987"/>
      <c r="V122" s="987"/>
      <c r="W122" s="987"/>
      <c r="X122" s="987"/>
      <c r="Y122" s="987"/>
      <c r="Z122" s="987"/>
      <c r="AA122" s="987"/>
      <c r="AB122" s="987"/>
      <c r="AC122" s="987"/>
      <c r="AD122" s="987"/>
      <c r="AE122" s="987"/>
      <c r="AF122" s="987"/>
      <c r="AG122" s="987"/>
      <c r="AH122" s="962">
        <v>1</v>
      </c>
      <c r="AI122" s="1235"/>
      <c r="AJ122" s="1061"/>
      <c r="AK122" s="1220"/>
      <c r="AL122" s="1220"/>
      <c r="AM122" s="1225"/>
      <c r="AN122" s="1061">
        <v>0</v>
      </c>
      <c r="AO122" s="1220">
        <v>0</v>
      </c>
      <c r="AP122" s="1225">
        <v>0</v>
      </c>
      <c r="AQ122" s="1061">
        <f t="shared" si="13"/>
        <v>0</v>
      </c>
      <c r="AR122" s="1349">
        <f t="shared" si="14"/>
        <v>0</v>
      </c>
      <c r="AS122" s="1225">
        <f t="shared" si="15"/>
        <v>0</v>
      </c>
      <c r="AT122" s="1345">
        <f t="shared" si="10"/>
        <v>0</v>
      </c>
      <c r="AU122" s="1346">
        <f t="shared" si="16"/>
        <v>0</v>
      </c>
      <c r="AV122" s="1301">
        <f t="shared" si="11"/>
        <v>0</v>
      </c>
      <c r="AW122" s="987"/>
      <c r="AX122" s="1061"/>
      <c r="AY122" s="1220"/>
      <c r="AZ122" s="1220"/>
      <c r="BA122" s="1221"/>
      <c r="BB122" s="1225"/>
      <c r="BC122" s="1061">
        <v>0</v>
      </c>
      <c r="BD122" s="1225">
        <v>0</v>
      </c>
      <c r="BE122" s="1350">
        <f t="shared" si="12"/>
        <v>0</v>
      </c>
      <c r="BF122" s="1225">
        <f t="shared" si="17"/>
        <v>0</v>
      </c>
      <c r="BG122" s="1351">
        <f t="shared" si="18"/>
        <v>0</v>
      </c>
      <c r="BH122" s="1225">
        <f t="shared" si="19"/>
        <v>0</v>
      </c>
    </row>
    <row r="123" spans="2:60">
      <c r="B123" s="959">
        <v>119</v>
      </c>
      <c r="C123" s="959"/>
      <c r="D123" s="946" t="s">
        <v>1351</v>
      </c>
      <c r="E123" s="946" t="s">
        <v>1232</v>
      </c>
      <c r="F123" s="959">
        <v>1039</v>
      </c>
      <c r="G123" s="959" t="s">
        <v>1513</v>
      </c>
      <c r="H123" s="1217" t="s">
        <v>1234</v>
      </c>
      <c r="I123" s="1220"/>
      <c r="J123" s="1220" t="s">
        <v>1348</v>
      </c>
      <c r="K123" s="1220"/>
      <c r="L123" s="1220"/>
      <c r="M123" s="959" t="s">
        <v>1349</v>
      </c>
      <c r="N123" s="1220" t="s">
        <v>291</v>
      </c>
      <c r="O123" s="1220" t="s">
        <v>189</v>
      </c>
      <c r="P123" s="959">
        <v>1</v>
      </c>
      <c r="Q123" s="987"/>
      <c r="R123" s="987"/>
      <c r="S123" s="987"/>
      <c r="T123" s="987"/>
      <c r="U123" s="987"/>
      <c r="V123" s="987"/>
      <c r="W123" s="987"/>
      <c r="X123" s="987"/>
      <c r="Y123" s="987"/>
      <c r="Z123" s="987"/>
      <c r="AA123" s="987"/>
      <c r="AB123" s="987"/>
      <c r="AC123" s="987"/>
      <c r="AD123" s="987"/>
      <c r="AE123" s="987"/>
      <c r="AF123" s="987"/>
      <c r="AG123" s="987"/>
      <c r="AH123" s="962">
        <v>1</v>
      </c>
      <c r="AI123" s="1235"/>
      <c r="AJ123" s="1061"/>
      <c r="AK123" s="1220"/>
      <c r="AL123" s="1220"/>
      <c r="AM123" s="1225"/>
      <c r="AN123" s="1061">
        <v>0</v>
      </c>
      <c r="AO123" s="1220">
        <v>0</v>
      </c>
      <c r="AP123" s="1225">
        <v>0</v>
      </c>
      <c r="AQ123" s="1061">
        <f t="shared" si="13"/>
        <v>0</v>
      </c>
      <c r="AR123" s="1349">
        <f t="shared" si="14"/>
        <v>0</v>
      </c>
      <c r="AS123" s="1225">
        <f t="shared" si="15"/>
        <v>0</v>
      </c>
      <c r="AT123" s="1345">
        <f t="shared" si="10"/>
        <v>0</v>
      </c>
      <c r="AU123" s="1346">
        <f t="shared" si="16"/>
        <v>0</v>
      </c>
      <c r="AV123" s="1301">
        <f t="shared" si="11"/>
        <v>0</v>
      </c>
      <c r="AW123" s="987"/>
      <c r="AX123" s="1061"/>
      <c r="AY123" s="1220"/>
      <c r="AZ123" s="1220"/>
      <c r="BA123" s="1221"/>
      <c r="BB123" s="1225"/>
      <c r="BC123" s="1061">
        <v>0</v>
      </c>
      <c r="BD123" s="1225">
        <v>0</v>
      </c>
      <c r="BE123" s="1350">
        <f t="shared" si="12"/>
        <v>0</v>
      </c>
      <c r="BF123" s="1225">
        <f t="shared" si="17"/>
        <v>0</v>
      </c>
      <c r="BG123" s="1351">
        <f t="shared" si="18"/>
        <v>0</v>
      </c>
      <c r="BH123" s="1225">
        <f t="shared" si="19"/>
        <v>0</v>
      </c>
    </row>
    <row r="124" spans="2:60">
      <c r="B124" s="959">
        <v>120</v>
      </c>
      <c r="C124" s="959"/>
      <c r="D124" s="946" t="s">
        <v>1351</v>
      </c>
      <c r="E124" s="946" t="s">
        <v>1232</v>
      </c>
      <c r="F124" s="959">
        <v>1041</v>
      </c>
      <c r="G124" s="959" t="s">
        <v>1514</v>
      </c>
      <c r="H124" s="1217" t="s">
        <v>1234</v>
      </c>
      <c r="I124" s="1220"/>
      <c r="J124" s="1220" t="s">
        <v>1348</v>
      </c>
      <c r="K124" s="1220"/>
      <c r="L124" s="1220"/>
      <c r="M124" s="959" t="s">
        <v>1349</v>
      </c>
      <c r="N124" s="1220" t="s">
        <v>296</v>
      </c>
      <c r="O124" s="1220" t="s">
        <v>189</v>
      </c>
      <c r="P124" s="959">
        <v>1</v>
      </c>
      <c r="Q124" s="987"/>
      <c r="R124" s="987"/>
      <c r="S124" s="987"/>
      <c r="T124" s="987"/>
      <c r="U124" s="987"/>
      <c r="V124" s="987"/>
      <c r="W124" s="987"/>
      <c r="X124" s="987"/>
      <c r="Y124" s="987"/>
      <c r="Z124" s="987"/>
      <c r="AA124" s="987"/>
      <c r="AB124" s="987"/>
      <c r="AC124" s="987"/>
      <c r="AD124" s="987"/>
      <c r="AE124" s="987"/>
      <c r="AF124" s="987"/>
      <c r="AG124" s="987"/>
      <c r="AH124" s="962">
        <v>1</v>
      </c>
      <c r="AI124" s="1235"/>
      <c r="AJ124" s="1061"/>
      <c r="AK124" s="1220"/>
      <c r="AL124" s="1220"/>
      <c r="AM124" s="1225"/>
      <c r="AN124" s="1061">
        <v>0</v>
      </c>
      <c r="AO124" s="1220">
        <v>0</v>
      </c>
      <c r="AP124" s="1225">
        <v>0</v>
      </c>
      <c r="AQ124" s="1061">
        <f t="shared" si="13"/>
        <v>0</v>
      </c>
      <c r="AR124" s="1349">
        <f t="shared" si="14"/>
        <v>0</v>
      </c>
      <c r="AS124" s="1225">
        <f t="shared" si="15"/>
        <v>0</v>
      </c>
      <c r="AT124" s="1345">
        <f t="shared" si="10"/>
        <v>0</v>
      </c>
      <c r="AU124" s="1346">
        <f t="shared" si="16"/>
        <v>0</v>
      </c>
      <c r="AV124" s="1301">
        <f t="shared" si="11"/>
        <v>0</v>
      </c>
      <c r="AW124" s="987"/>
      <c r="AX124" s="1061"/>
      <c r="AY124" s="1220"/>
      <c r="AZ124" s="1220"/>
      <c r="BA124" s="1221"/>
      <c r="BB124" s="1225"/>
      <c r="BC124" s="1061">
        <v>0</v>
      </c>
      <c r="BD124" s="1225">
        <v>0</v>
      </c>
      <c r="BE124" s="1350">
        <f t="shared" si="12"/>
        <v>0</v>
      </c>
      <c r="BF124" s="1225">
        <f t="shared" si="17"/>
        <v>0</v>
      </c>
      <c r="BG124" s="1351">
        <f t="shared" si="18"/>
        <v>0</v>
      </c>
      <c r="BH124" s="1225">
        <f t="shared" si="19"/>
        <v>0</v>
      </c>
    </row>
    <row r="125" spans="2:60">
      <c r="B125" s="959">
        <v>121</v>
      </c>
      <c r="C125" s="959"/>
      <c r="D125" s="946"/>
      <c r="E125" s="946" t="s">
        <v>1355</v>
      </c>
      <c r="F125" s="946">
        <v>920961</v>
      </c>
      <c r="G125" s="1302" t="s">
        <v>1515</v>
      </c>
      <c r="H125" s="1217" t="s">
        <v>1377</v>
      </c>
      <c r="I125" s="1220"/>
      <c r="J125" s="1220" t="s">
        <v>1348</v>
      </c>
      <c r="K125" s="1220"/>
      <c r="L125" s="1220"/>
      <c r="M125" s="959" t="s">
        <v>1438</v>
      </c>
      <c r="N125" s="1220" t="s">
        <v>1516</v>
      </c>
      <c r="O125" s="1220" t="s">
        <v>189</v>
      </c>
      <c r="P125" s="959">
        <v>1</v>
      </c>
      <c r="Q125" s="987"/>
      <c r="R125" s="987"/>
      <c r="S125" s="987"/>
      <c r="T125" s="987"/>
      <c r="U125" s="987"/>
      <c r="V125" s="987"/>
      <c r="W125" s="987"/>
      <c r="X125" s="987"/>
      <c r="Y125" s="987"/>
      <c r="Z125" s="987"/>
      <c r="AA125" s="987"/>
      <c r="AB125" s="987"/>
      <c r="AC125" s="987"/>
      <c r="AD125" s="987"/>
      <c r="AE125" s="987"/>
      <c r="AF125" s="987"/>
      <c r="AG125" s="987"/>
      <c r="AH125" s="962">
        <v>1</v>
      </c>
      <c r="AI125" s="1235"/>
      <c r="AJ125" s="1061"/>
      <c r="AK125" s="1220"/>
      <c r="AL125" s="1220"/>
      <c r="AM125" s="1225"/>
      <c r="AN125" s="1061">
        <v>0</v>
      </c>
      <c r="AO125" s="1220">
        <v>0</v>
      </c>
      <c r="AP125" s="1225">
        <v>0</v>
      </c>
      <c r="AQ125" s="1061">
        <f t="shared" si="13"/>
        <v>0</v>
      </c>
      <c r="AR125" s="1349">
        <f t="shared" si="14"/>
        <v>0</v>
      </c>
      <c r="AS125" s="1225">
        <f t="shared" si="15"/>
        <v>0</v>
      </c>
      <c r="AT125" s="1345">
        <f t="shared" si="10"/>
        <v>0</v>
      </c>
      <c r="AU125" s="1346">
        <f t="shared" si="16"/>
        <v>0</v>
      </c>
      <c r="AV125" s="1301">
        <f t="shared" si="11"/>
        <v>0</v>
      </c>
      <c r="AW125" s="987"/>
      <c r="AX125" s="1061"/>
      <c r="AY125" s="1220"/>
      <c r="AZ125" s="1220"/>
      <c r="BA125" s="1221"/>
      <c r="BB125" s="1225"/>
      <c r="BC125" s="1061">
        <v>0</v>
      </c>
      <c r="BD125" s="1225">
        <v>0</v>
      </c>
      <c r="BE125" s="1350">
        <f t="shared" si="12"/>
        <v>0</v>
      </c>
      <c r="BF125" s="1225">
        <f t="shared" si="17"/>
        <v>0</v>
      </c>
      <c r="BG125" s="1351">
        <f t="shared" si="18"/>
        <v>0</v>
      </c>
      <c r="BH125" s="1225">
        <f t="shared" si="19"/>
        <v>0</v>
      </c>
    </row>
    <row r="126" spans="2:60">
      <c r="B126" s="959">
        <v>122</v>
      </c>
      <c r="C126" s="959"/>
      <c r="D126" s="946"/>
      <c r="E126" s="946" t="s">
        <v>1355</v>
      </c>
      <c r="F126" s="946">
        <v>920964</v>
      </c>
      <c r="G126" s="1302" t="s">
        <v>1517</v>
      </c>
      <c r="H126" s="1217" t="s">
        <v>1377</v>
      </c>
      <c r="I126" s="1220"/>
      <c r="J126" s="1220" t="s">
        <v>1348</v>
      </c>
      <c r="K126" s="1220"/>
      <c r="L126" s="1220"/>
      <c r="M126" s="959" t="s">
        <v>1438</v>
      </c>
      <c r="N126" s="1220" t="s">
        <v>1518</v>
      </c>
      <c r="O126" s="1220" t="s">
        <v>237</v>
      </c>
      <c r="P126" s="959">
        <v>1</v>
      </c>
      <c r="Q126" s="987"/>
      <c r="R126" s="987"/>
      <c r="S126" s="987"/>
      <c r="T126" s="987"/>
      <c r="U126" s="987"/>
      <c r="V126" s="987"/>
      <c r="W126" s="987"/>
      <c r="X126" s="987"/>
      <c r="Y126" s="987"/>
      <c r="Z126" s="987"/>
      <c r="AA126" s="987"/>
      <c r="AB126" s="987"/>
      <c r="AC126" s="987"/>
      <c r="AD126" s="987"/>
      <c r="AE126" s="987"/>
      <c r="AF126" s="987"/>
      <c r="AG126" s="987"/>
      <c r="AH126" s="962">
        <v>1</v>
      </c>
      <c r="AI126" s="1235"/>
      <c r="AJ126" s="1061"/>
      <c r="AK126" s="1220"/>
      <c r="AL126" s="1220"/>
      <c r="AM126" s="1225"/>
      <c r="AN126" s="1061">
        <v>0</v>
      </c>
      <c r="AO126" s="1220">
        <v>0</v>
      </c>
      <c r="AP126" s="1225">
        <v>0</v>
      </c>
      <c r="AQ126" s="1061">
        <f t="shared" si="13"/>
        <v>0</v>
      </c>
      <c r="AR126" s="1349">
        <f t="shared" si="14"/>
        <v>0</v>
      </c>
      <c r="AS126" s="1225">
        <f t="shared" si="15"/>
        <v>0</v>
      </c>
      <c r="AT126" s="1345">
        <f t="shared" si="10"/>
        <v>0</v>
      </c>
      <c r="AU126" s="1346">
        <f t="shared" si="16"/>
        <v>0</v>
      </c>
      <c r="AV126" s="1301">
        <f t="shared" si="11"/>
        <v>0</v>
      </c>
      <c r="AW126" s="987"/>
      <c r="AX126" s="1061"/>
      <c r="AY126" s="1220"/>
      <c r="AZ126" s="1220"/>
      <c r="BA126" s="1221"/>
      <c r="BB126" s="1225"/>
      <c r="BC126" s="1061">
        <v>0</v>
      </c>
      <c r="BD126" s="1225">
        <v>0</v>
      </c>
      <c r="BE126" s="1350">
        <f t="shared" si="12"/>
        <v>0</v>
      </c>
      <c r="BF126" s="1225">
        <f t="shared" si="17"/>
        <v>0</v>
      </c>
      <c r="BG126" s="1351">
        <f t="shared" si="18"/>
        <v>0</v>
      </c>
      <c r="BH126" s="1225">
        <f t="shared" si="19"/>
        <v>0</v>
      </c>
    </row>
    <row r="127" spans="2:60">
      <c r="B127" s="959">
        <v>123</v>
      </c>
      <c r="C127" s="959"/>
      <c r="D127" s="946" t="s">
        <v>195</v>
      </c>
      <c r="E127" s="946" t="s">
        <v>1261</v>
      </c>
      <c r="F127" s="959">
        <v>930</v>
      </c>
      <c r="G127" s="959" t="s">
        <v>1519</v>
      </c>
      <c r="H127" s="1217" t="s">
        <v>1364</v>
      </c>
      <c r="I127" s="1220"/>
      <c r="J127" s="1220" t="s">
        <v>1348</v>
      </c>
      <c r="K127" s="1220"/>
      <c r="L127" s="1220"/>
      <c r="M127" s="959" t="s">
        <v>1349</v>
      </c>
      <c r="N127" s="1220" t="s">
        <v>312</v>
      </c>
      <c r="O127" s="1220" t="s">
        <v>237</v>
      </c>
      <c r="P127" s="959">
        <v>1</v>
      </c>
      <c r="Q127" s="987"/>
      <c r="R127" s="987"/>
      <c r="S127" s="987"/>
      <c r="T127" s="987"/>
      <c r="U127" s="987"/>
      <c r="V127" s="987"/>
      <c r="W127" s="987"/>
      <c r="X127" s="987"/>
      <c r="Y127" s="987"/>
      <c r="Z127" s="987"/>
      <c r="AA127" s="987"/>
      <c r="AB127" s="987"/>
      <c r="AC127" s="987"/>
      <c r="AD127" s="987"/>
      <c r="AE127" s="987"/>
      <c r="AF127" s="987"/>
      <c r="AG127" s="987"/>
      <c r="AH127" s="962">
        <v>1</v>
      </c>
      <c r="AI127" s="1235"/>
      <c r="AJ127" s="1061"/>
      <c r="AK127" s="1220"/>
      <c r="AL127" s="1220"/>
      <c r="AM127" s="1225"/>
      <c r="AN127" s="1061">
        <v>0</v>
      </c>
      <c r="AO127" s="1220">
        <v>0</v>
      </c>
      <c r="AP127" s="1225">
        <v>0</v>
      </c>
      <c r="AQ127" s="1061">
        <f t="shared" si="13"/>
        <v>0</v>
      </c>
      <c r="AR127" s="1349">
        <f t="shared" si="14"/>
        <v>0</v>
      </c>
      <c r="AS127" s="1225">
        <f t="shared" si="15"/>
        <v>0</v>
      </c>
      <c r="AT127" s="1345">
        <f t="shared" si="10"/>
        <v>0</v>
      </c>
      <c r="AU127" s="1346">
        <f t="shared" si="16"/>
        <v>0</v>
      </c>
      <c r="AV127" s="1301">
        <f t="shared" si="11"/>
        <v>0</v>
      </c>
      <c r="AW127" s="987"/>
      <c r="AX127" s="1061"/>
      <c r="AY127" s="1220"/>
      <c r="AZ127" s="1220"/>
      <c r="BA127" s="1221"/>
      <c r="BB127" s="1225"/>
      <c r="BC127" s="1061">
        <v>0</v>
      </c>
      <c r="BD127" s="1225">
        <v>0</v>
      </c>
      <c r="BE127" s="1350">
        <f t="shared" si="12"/>
        <v>0</v>
      </c>
      <c r="BF127" s="1225">
        <f t="shared" si="17"/>
        <v>0</v>
      </c>
      <c r="BG127" s="1351">
        <f t="shared" si="18"/>
        <v>0</v>
      </c>
      <c r="BH127" s="1225">
        <f t="shared" si="19"/>
        <v>0</v>
      </c>
    </row>
    <row r="128" spans="2:60">
      <c r="B128" s="959">
        <v>124</v>
      </c>
      <c r="C128" s="959"/>
      <c r="D128" s="946"/>
      <c r="E128" s="946" t="s">
        <v>1356</v>
      </c>
      <c r="F128" s="946">
        <v>20615</v>
      </c>
      <c r="G128" s="959" t="s">
        <v>1520</v>
      </c>
      <c r="H128" s="1217" t="s">
        <v>1379</v>
      </c>
      <c r="I128" s="1220"/>
      <c r="J128" s="1220" t="s">
        <v>1348</v>
      </c>
      <c r="K128" s="1220"/>
      <c r="L128" s="1220"/>
      <c r="M128" s="959" t="s">
        <v>1446</v>
      </c>
      <c r="N128" s="1220" t="s">
        <v>312</v>
      </c>
      <c r="O128" s="1220" t="s">
        <v>237</v>
      </c>
      <c r="P128" s="959">
        <v>1</v>
      </c>
      <c r="Q128" s="987"/>
      <c r="R128" s="987"/>
      <c r="S128" s="987"/>
      <c r="T128" s="987"/>
      <c r="U128" s="987"/>
      <c r="V128" s="987"/>
      <c r="W128" s="987"/>
      <c r="X128" s="987"/>
      <c r="Y128" s="987"/>
      <c r="Z128" s="987"/>
      <c r="AA128" s="987"/>
      <c r="AB128" s="987"/>
      <c r="AC128" s="987"/>
      <c r="AD128" s="987"/>
      <c r="AE128" s="987"/>
      <c r="AF128" s="987"/>
      <c r="AG128" s="987"/>
      <c r="AH128" s="962">
        <v>1</v>
      </c>
      <c r="AI128" s="1235"/>
      <c r="AJ128" s="1061"/>
      <c r="AK128" s="1220"/>
      <c r="AL128" s="1220"/>
      <c r="AM128" s="1225"/>
      <c r="AN128" s="1061">
        <v>0</v>
      </c>
      <c r="AO128" s="1220">
        <v>0</v>
      </c>
      <c r="AP128" s="1225">
        <v>0</v>
      </c>
      <c r="AQ128" s="1061">
        <f t="shared" si="13"/>
        <v>0</v>
      </c>
      <c r="AR128" s="1349">
        <f t="shared" si="14"/>
        <v>0</v>
      </c>
      <c r="AS128" s="1225">
        <f t="shared" si="15"/>
        <v>0</v>
      </c>
      <c r="AT128" s="1345">
        <f t="shared" si="10"/>
        <v>0</v>
      </c>
      <c r="AU128" s="1346">
        <f t="shared" si="16"/>
        <v>0</v>
      </c>
      <c r="AV128" s="1301">
        <f t="shared" si="11"/>
        <v>0</v>
      </c>
      <c r="AW128" s="987"/>
      <c r="AX128" s="1061"/>
      <c r="AY128" s="1220"/>
      <c r="AZ128" s="1220"/>
      <c r="BA128" s="1221"/>
      <c r="BB128" s="1225"/>
      <c r="BC128" s="1061">
        <v>0</v>
      </c>
      <c r="BD128" s="1225">
        <v>0</v>
      </c>
      <c r="BE128" s="1350">
        <f t="shared" si="12"/>
        <v>0</v>
      </c>
      <c r="BF128" s="1225">
        <f t="shared" si="17"/>
        <v>0</v>
      </c>
      <c r="BG128" s="1351">
        <f t="shared" si="18"/>
        <v>0</v>
      </c>
      <c r="BH128" s="1225">
        <f t="shared" si="19"/>
        <v>0</v>
      </c>
    </row>
    <row r="129" spans="2:60">
      <c r="B129" s="959">
        <v>125</v>
      </c>
      <c r="C129" s="959"/>
      <c r="D129" s="946" t="s">
        <v>1351</v>
      </c>
      <c r="E129" s="946" t="s">
        <v>1241</v>
      </c>
      <c r="F129" s="959">
        <v>1017</v>
      </c>
      <c r="G129" s="959" t="s">
        <v>1521</v>
      </c>
      <c r="H129" s="1217" t="s">
        <v>1243</v>
      </c>
      <c r="I129" s="1220"/>
      <c r="J129" s="1220" t="s">
        <v>1348</v>
      </c>
      <c r="K129" s="1220"/>
      <c r="L129" s="1220"/>
      <c r="M129" s="959" t="s">
        <v>1438</v>
      </c>
      <c r="N129" s="1220" t="s">
        <v>312</v>
      </c>
      <c r="O129" s="1220" t="s">
        <v>237</v>
      </c>
      <c r="P129" s="959">
        <v>1</v>
      </c>
      <c r="Q129" s="987"/>
      <c r="R129" s="987"/>
      <c r="S129" s="987"/>
      <c r="T129" s="987"/>
      <c r="U129" s="987"/>
      <c r="V129" s="987"/>
      <c r="W129" s="987"/>
      <c r="X129" s="987"/>
      <c r="Y129" s="987"/>
      <c r="Z129" s="987"/>
      <c r="AA129" s="987"/>
      <c r="AB129" s="987"/>
      <c r="AC129" s="987"/>
      <c r="AD129" s="987"/>
      <c r="AE129" s="987"/>
      <c r="AF129" s="987"/>
      <c r="AG129" s="987"/>
      <c r="AH129" s="962">
        <v>1</v>
      </c>
      <c r="AI129" s="1235"/>
      <c r="AJ129" s="1061"/>
      <c r="AK129" s="1220"/>
      <c r="AL129" s="1220"/>
      <c r="AM129" s="1225"/>
      <c r="AN129" s="1061">
        <v>0</v>
      </c>
      <c r="AO129" s="1220">
        <v>0</v>
      </c>
      <c r="AP129" s="1225">
        <v>0</v>
      </c>
      <c r="AQ129" s="1061">
        <f t="shared" si="13"/>
        <v>0</v>
      </c>
      <c r="AR129" s="1349">
        <f t="shared" si="14"/>
        <v>0</v>
      </c>
      <c r="AS129" s="1225">
        <f t="shared" si="15"/>
        <v>0</v>
      </c>
      <c r="AT129" s="1345">
        <f t="shared" si="10"/>
        <v>0</v>
      </c>
      <c r="AU129" s="1346">
        <f t="shared" si="16"/>
        <v>0</v>
      </c>
      <c r="AV129" s="1301">
        <f t="shared" si="11"/>
        <v>0</v>
      </c>
      <c r="AW129" s="987"/>
      <c r="AX129" s="1061"/>
      <c r="AY129" s="1220"/>
      <c r="AZ129" s="1220"/>
      <c r="BA129" s="1221"/>
      <c r="BB129" s="1225"/>
      <c r="BC129" s="1061">
        <v>0</v>
      </c>
      <c r="BD129" s="1225">
        <v>0</v>
      </c>
      <c r="BE129" s="1350">
        <f t="shared" si="12"/>
        <v>0</v>
      </c>
      <c r="BF129" s="1225">
        <f t="shared" si="17"/>
        <v>0</v>
      </c>
      <c r="BG129" s="1351">
        <f t="shared" si="18"/>
        <v>0</v>
      </c>
      <c r="BH129" s="1225">
        <f t="shared" si="19"/>
        <v>0</v>
      </c>
    </row>
    <row r="130" spans="2:60">
      <c r="B130" s="959">
        <v>126</v>
      </c>
      <c r="C130" s="959"/>
      <c r="D130" s="946" t="s">
        <v>1351</v>
      </c>
      <c r="E130" s="946" t="s">
        <v>1232</v>
      </c>
      <c r="F130" s="959">
        <v>1034</v>
      </c>
      <c r="G130" s="959" t="s">
        <v>1522</v>
      </c>
      <c r="H130" s="1217" t="s">
        <v>1234</v>
      </c>
      <c r="I130" s="1220"/>
      <c r="J130" s="1220" t="s">
        <v>1348</v>
      </c>
      <c r="K130" s="1220"/>
      <c r="L130" s="1220"/>
      <c r="M130" s="959" t="s">
        <v>1349</v>
      </c>
      <c r="N130" s="1220" t="s">
        <v>312</v>
      </c>
      <c r="O130" s="1220" t="s">
        <v>237</v>
      </c>
      <c r="P130" s="959">
        <v>1</v>
      </c>
      <c r="Q130" s="987"/>
      <c r="R130" s="987"/>
      <c r="S130" s="987"/>
      <c r="T130" s="987"/>
      <c r="U130" s="987"/>
      <c r="V130" s="987"/>
      <c r="W130" s="987"/>
      <c r="X130" s="987"/>
      <c r="Y130" s="987"/>
      <c r="Z130" s="987"/>
      <c r="AA130" s="987"/>
      <c r="AB130" s="987"/>
      <c r="AC130" s="987"/>
      <c r="AD130" s="987"/>
      <c r="AE130" s="987"/>
      <c r="AF130" s="987"/>
      <c r="AG130" s="987"/>
      <c r="AH130" s="962">
        <v>1</v>
      </c>
      <c r="AI130" s="1235"/>
      <c r="AJ130" s="1061"/>
      <c r="AK130" s="1220"/>
      <c r="AL130" s="1220"/>
      <c r="AM130" s="1225"/>
      <c r="AN130" s="1061">
        <v>0</v>
      </c>
      <c r="AO130" s="1220">
        <v>0</v>
      </c>
      <c r="AP130" s="1225">
        <v>0</v>
      </c>
      <c r="AQ130" s="1061">
        <f t="shared" si="13"/>
        <v>0</v>
      </c>
      <c r="AR130" s="1349">
        <f t="shared" si="14"/>
        <v>0</v>
      </c>
      <c r="AS130" s="1225">
        <f t="shared" si="15"/>
        <v>0</v>
      </c>
      <c r="AT130" s="1345">
        <f t="shared" si="10"/>
        <v>0</v>
      </c>
      <c r="AU130" s="1346">
        <f t="shared" si="16"/>
        <v>0</v>
      </c>
      <c r="AV130" s="1301">
        <f t="shared" si="11"/>
        <v>0</v>
      </c>
      <c r="AW130" s="987"/>
      <c r="AX130" s="1061"/>
      <c r="AY130" s="1220"/>
      <c r="AZ130" s="1220"/>
      <c r="BA130" s="1221"/>
      <c r="BB130" s="1225"/>
      <c r="BC130" s="1061">
        <v>0</v>
      </c>
      <c r="BD130" s="1225">
        <v>0</v>
      </c>
      <c r="BE130" s="1350">
        <f t="shared" si="12"/>
        <v>0</v>
      </c>
      <c r="BF130" s="1225">
        <f t="shared" si="17"/>
        <v>0</v>
      </c>
      <c r="BG130" s="1351">
        <f t="shared" si="18"/>
        <v>0</v>
      </c>
      <c r="BH130" s="1225">
        <f t="shared" si="19"/>
        <v>0</v>
      </c>
    </row>
    <row r="131" spans="2:60">
      <c r="B131" s="959">
        <v>127</v>
      </c>
      <c r="C131" s="959"/>
      <c r="D131" s="946" t="s">
        <v>1351</v>
      </c>
      <c r="E131" s="946" t="s">
        <v>1232</v>
      </c>
      <c r="F131" s="959">
        <v>1035</v>
      </c>
      <c r="G131" s="959" t="s">
        <v>1523</v>
      </c>
      <c r="H131" s="1217" t="s">
        <v>1234</v>
      </c>
      <c r="I131" s="1220"/>
      <c r="J131" s="1220" t="s">
        <v>1348</v>
      </c>
      <c r="K131" s="1220"/>
      <c r="L131" s="1220"/>
      <c r="M131" s="959" t="s">
        <v>1349</v>
      </c>
      <c r="N131" s="1220" t="s">
        <v>312</v>
      </c>
      <c r="O131" s="1220" t="s">
        <v>237</v>
      </c>
      <c r="P131" s="959">
        <v>1</v>
      </c>
      <c r="Q131" s="987"/>
      <c r="R131" s="987"/>
      <c r="S131" s="987"/>
      <c r="T131" s="987"/>
      <c r="U131" s="987"/>
      <c r="V131" s="987"/>
      <c r="W131" s="987"/>
      <c r="X131" s="987"/>
      <c r="Y131" s="987"/>
      <c r="Z131" s="987"/>
      <c r="AA131" s="987"/>
      <c r="AB131" s="987"/>
      <c r="AC131" s="987"/>
      <c r="AD131" s="987"/>
      <c r="AE131" s="987"/>
      <c r="AF131" s="987"/>
      <c r="AG131" s="987"/>
      <c r="AH131" s="962">
        <v>1</v>
      </c>
      <c r="AI131" s="1235"/>
      <c r="AJ131" s="1061"/>
      <c r="AK131" s="1220"/>
      <c r="AL131" s="1220"/>
      <c r="AM131" s="1225"/>
      <c r="AN131" s="1061">
        <v>0</v>
      </c>
      <c r="AO131" s="1220">
        <v>0</v>
      </c>
      <c r="AP131" s="1225">
        <v>0</v>
      </c>
      <c r="AQ131" s="1061">
        <f t="shared" si="13"/>
        <v>0</v>
      </c>
      <c r="AR131" s="1349">
        <f t="shared" si="14"/>
        <v>0</v>
      </c>
      <c r="AS131" s="1225">
        <f t="shared" si="15"/>
        <v>0</v>
      </c>
      <c r="AT131" s="1345">
        <f t="shared" si="10"/>
        <v>0</v>
      </c>
      <c r="AU131" s="1346">
        <f t="shared" si="16"/>
        <v>0</v>
      </c>
      <c r="AV131" s="1301">
        <f t="shared" si="11"/>
        <v>0</v>
      </c>
      <c r="AW131" s="987"/>
      <c r="AX131" s="1061"/>
      <c r="AY131" s="1220"/>
      <c r="AZ131" s="1220"/>
      <c r="BA131" s="1221"/>
      <c r="BB131" s="1225"/>
      <c r="BC131" s="1061">
        <v>0</v>
      </c>
      <c r="BD131" s="1225">
        <v>0</v>
      </c>
      <c r="BE131" s="1350">
        <f t="shared" si="12"/>
        <v>0</v>
      </c>
      <c r="BF131" s="1225">
        <f t="shared" si="17"/>
        <v>0</v>
      </c>
      <c r="BG131" s="1351">
        <f t="shared" si="18"/>
        <v>0</v>
      </c>
      <c r="BH131" s="1225">
        <f t="shared" si="19"/>
        <v>0</v>
      </c>
    </row>
    <row r="132" spans="2:60">
      <c r="B132" s="959">
        <v>128</v>
      </c>
      <c r="C132" s="959"/>
      <c r="D132" s="946" t="s">
        <v>1351</v>
      </c>
      <c r="E132" s="946" t="s">
        <v>1232</v>
      </c>
      <c r="F132" s="959">
        <v>1037</v>
      </c>
      <c r="G132" s="959" t="s">
        <v>1524</v>
      </c>
      <c r="H132" s="1217" t="s">
        <v>1234</v>
      </c>
      <c r="I132" s="1220"/>
      <c r="J132" s="1220" t="s">
        <v>1348</v>
      </c>
      <c r="K132" s="1220"/>
      <c r="L132" s="1220"/>
      <c r="M132" s="959" t="s">
        <v>1349</v>
      </c>
      <c r="N132" s="1220" t="s">
        <v>317</v>
      </c>
      <c r="O132" s="1220" t="s">
        <v>237</v>
      </c>
      <c r="P132" s="959">
        <v>1</v>
      </c>
      <c r="Q132" s="987"/>
      <c r="R132" s="987"/>
      <c r="S132" s="987"/>
      <c r="T132" s="987"/>
      <c r="U132" s="987"/>
      <c r="V132" s="987"/>
      <c r="W132" s="987"/>
      <c r="X132" s="987"/>
      <c r="Y132" s="987"/>
      <c r="Z132" s="987"/>
      <c r="AA132" s="987"/>
      <c r="AB132" s="987"/>
      <c r="AC132" s="987"/>
      <c r="AD132" s="987"/>
      <c r="AE132" s="987"/>
      <c r="AF132" s="987"/>
      <c r="AG132" s="987"/>
      <c r="AH132" s="962">
        <v>1</v>
      </c>
      <c r="AI132" s="1235"/>
      <c r="AJ132" s="1061"/>
      <c r="AK132" s="1220"/>
      <c r="AL132" s="1220"/>
      <c r="AM132" s="1225"/>
      <c r="AN132" s="1061">
        <v>0</v>
      </c>
      <c r="AO132" s="1220">
        <v>0</v>
      </c>
      <c r="AP132" s="1225">
        <v>0</v>
      </c>
      <c r="AQ132" s="1061">
        <f t="shared" si="13"/>
        <v>0</v>
      </c>
      <c r="AR132" s="1349">
        <f t="shared" si="14"/>
        <v>0</v>
      </c>
      <c r="AS132" s="1225">
        <f t="shared" si="15"/>
        <v>0</v>
      </c>
      <c r="AT132" s="1345">
        <f t="shared" si="10"/>
        <v>0</v>
      </c>
      <c r="AU132" s="1346">
        <f t="shared" si="16"/>
        <v>0</v>
      </c>
      <c r="AV132" s="1301">
        <f t="shared" si="11"/>
        <v>0</v>
      </c>
      <c r="AW132" s="987"/>
      <c r="AX132" s="1061"/>
      <c r="AY132" s="1220"/>
      <c r="AZ132" s="1220"/>
      <c r="BA132" s="1221"/>
      <c r="BB132" s="1225"/>
      <c r="BC132" s="1061">
        <v>0</v>
      </c>
      <c r="BD132" s="1225">
        <v>0</v>
      </c>
      <c r="BE132" s="1350">
        <f t="shared" si="12"/>
        <v>0</v>
      </c>
      <c r="BF132" s="1225">
        <f t="shared" si="17"/>
        <v>0</v>
      </c>
      <c r="BG132" s="1351">
        <f t="shared" si="18"/>
        <v>0</v>
      </c>
      <c r="BH132" s="1225">
        <f t="shared" si="19"/>
        <v>0</v>
      </c>
    </row>
    <row r="133" spans="2:60">
      <c r="B133" s="959">
        <v>129</v>
      </c>
      <c r="C133" s="959"/>
      <c r="D133" s="946" t="s">
        <v>195</v>
      </c>
      <c r="E133" s="946" t="s">
        <v>1261</v>
      </c>
      <c r="F133" s="959">
        <v>931</v>
      </c>
      <c r="G133" s="959" t="s">
        <v>1525</v>
      </c>
      <c r="H133" s="1217" t="s">
        <v>1364</v>
      </c>
      <c r="I133" s="1220"/>
      <c r="J133" s="1220" t="s">
        <v>1348</v>
      </c>
      <c r="K133" s="1220"/>
      <c r="L133" s="1220"/>
      <c r="M133" s="959" t="s">
        <v>1349</v>
      </c>
      <c r="N133" s="1220" t="s">
        <v>320</v>
      </c>
      <c r="O133" s="1220" t="s">
        <v>237</v>
      </c>
      <c r="P133" s="959">
        <v>1</v>
      </c>
      <c r="Q133" s="987"/>
      <c r="R133" s="987"/>
      <c r="S133" s="987"/>
      <c r="T133" s="987"/>
      <c r="U133" s="987"/>
      <c r="V133" s="987"/>
      <c r="W133" s="987"/>
      <c r="X133" s="987"/>
      <c r="Y133" s="987"/>
      <c r="Z133" s="987"/>
      <c r="AA133" s="987"/>
      <c r="AB133" s="987"/>
      <c r="AC133" s="987"/>
      <c r="AD133" s="987"/>
      <c r="AE133" s="987"/>
      <c r="AF133" s="987"/>
      <c r="AG133" s="987"/>
      <c r="AH133" s="962">
        <v>1</v>
      </c>
      <c r="AI133" s="1235"/>
      <c r="AJ133" s="1061"/>
      <c r="AK133" s="1220"/>
      <c r="AL133" s="1220"/>
      <c r="AM133" s="1225"/>
      <c r="AN133" s="1061">
        <v>0</v>
      </c>
      <c r="AO133" s="1220">
        <v>0</v>
      </c>
      <c r="AP133" s="1225">
        <v>0</v>
      </c>
      <c r="AQ133" s="1061">
        <f t="shared" si="13"/>
        <v>0</v>
      </c>
      <c r="AR133" s="1349">
        <f t="shared" si="14"/>
        <v>0</v>
      </c>
      <c r="AS133" s="1225">
        <f t="shared" si="15"/>
        <v>0</v>
      </c>
      <c r="AT133" s="1345">
        <f t="shared" si="10"/>
        <v>0</v>
      </c>
      <c r="AU133" s="1346">
        <f t="shared" si="16"/>
        <v>0</v>
      </c>
      <c r="AV133" s="1301">
        <f t="shared" si="11"/>
        <v>0</v>
      </c>
      <c r="AW133" s="987"/>
      <c r="AX133" s="1061"/>
      <c r="AY133" s="1220"/>
      <c r="AZ133" s="1220"/>
      <c r="BA133" s="1221"/>
      <c r="BB133" s="1225"/>
      <c r="BC133" s="1061">
        <v>0</v>
      </c>
      <c r="BD133" s="1225">
        <v>0</v>
      </c>
      <c r="BE133" s="1350">
        <f t="shared" si="12"/>
        <v>0</v>
      </c>
      <c r="BF133" s="1225">
        <f t="shared" si="17"/>
        <v>0</v>
      </c>
      <c r="BG133" s="1351">
        <f t="shared" si="18"/>
        <v>0</v>
      </c>
      <c r="BH133" s="1225">
        <f t="shared" si="19"/>
        <v>0</v>
      </c>
    </row>
    <row r="134" spans="2:60">
      <c r="B134" s="959">
        <v>130</v>
      </c>
      <c r="C134" s="959"/>
      <c r="D134" s="946"/>
      <c r="E134" s="946" t="s">
        <v>1356</v>
      </c>
      <c r="F134" s="946">
        <v>20616</v>
      </c>
      <c r="G134" s="959" t="s">
        <v>1526</v>
      </c>
      <c r="H134" s="1217" t="s">
        <v>1379</v>
      </c>
      <c r="I134" s="1220"/>
      <c r="J134" s="1220" t="s">
        <v>1348</v>
      </c>
      <c r="K134" s="1220"/>
      <c r="L134" s="1220"/>
      <c r="M134" s="959" t="s">
        <v>1446</v>
      </c>
      <c r="N134" s="1220" t="s">
        <v>320</v>
      </c>
      <c r="O134" s="1220" t="s">
        <v>237</v>
      </c>
      <c r="P134" s="959">
        <v>1</v>
      </c>
      <c r="Q134" s="987"/>
      <c r="R134" s="987"/>
      <c r="S134" s="987"/>
      <c r="T134" s="987"/>
      <c r="U134" s="987"/>
      <c r="V134" s="987"/>
      <c r="W134" s="987"/>
      <c r="X134" s="987"/>
      <c r="Y134" s="987"/>
      <c r="Z134" s="987"/>
      <c r="AA134" s="987"/>
      <c r="AB134" s="987"/>
      <c r="AC134" s="987"/>
      <c r="AD134" s="987"/>
      <c r="AE134" s="987"/>
      <c r="AF134" s="987"/>
      <c r="AG134" s="987"/>
      <c r="AH134" s="962">
        <v>1</v>
      </c>
      <c r="AI134" s="1235"/>
      <c r="AJ134" s="1061"/>
      <c r="AK134" s="1220"/>
      <c r="AL134" s="1220"/>
      <c r="AM134" s="1225"/>
      <c r="AN134" s="1061">
        <v>0</v>
      </c>
      <c r="AO134" s="1220">
        <v>0</v>
      </c>
      <c r="AP134" s="1225">
        <v>0</v>
      </c>
      <c r="AQ134" s="1061">
        <f t="shared" si="13"/>
        <v>0</v>
      </c>
      <c r="AR134" s="1349">
        <f t="shared" si="14"/>
        <v>0</v>
      </c>
      <c r="AS134" s="1225">
        <f t="shared" si="15"/>
        <v>0</v>
      </c>
      <c r="AT134" s="1345">
        <f t="shared" ref="AT134:AT197" si="20">SUMPRODUCT(AJ134:AM134,$AJ$3:$AM$3)</f>
        <v>0</v>
      </c>
      <c r="AU134" s="1346">
        <f t="shared" si="16"/>
        <v>0</v>
      </c>
      <c r="AV134" s="1301">
        <f t="shared" ref="AV134:AV197" si="21">AT134*AI134</f>
        <v>0</v>
      </c>
      <c r="AW134" s="987"/>
      <c r="AX134" s="1061"/>
      <c r="AY134" s="1220"/>
      <c r="AZ134" s="1220"/>
      <c r="BA134" s="1221"/>
      <c r="BB134" s="1225"/>
      <c r="BC134" s="1061">
        <v>0</v>
      </c>
      <c r="BD134" s="1225">
        <v>0</v>
      </c>
      <c r="BE134" s="1350">
        <f t="shared" ref="BE134:BE197" si="22">BF134/AH134</f>
        <v>0</v>
      </c>
      <c r="BF134" s="1225">
        <f t="shared" si="17"/>
        <v>0</v>
      </c>
      <c r="BG134" s="1351">
        <f t="shared" si="18"/>
        <v>0</v>
      </c>
      <c r="BH134" s="1225">
        <f t="shared" si="19"/>
        <v>0</v>
      </c>
    </row>
    <row r="135" spans="2:60">
      <c r="B135" s="959">
        <v>131</v>
      </c>
      <c r="C135" s="959"/>
      <c r="D135" s="946" t="s">
        <v>1351</v>
      </c>
      <c r="E135" s="946" t="s">
        <v>1241</v>
      </c>
      <c r="F135" s="959">
        <v>1015</v>
      </c>
      <c r="G135" s="959" t="s">
        <v>1527</v>
      </c>
      <c r="H135" s="1217" t="s">
        <v>1243</v>
      </c>
      <c r="I135" s="1220"/>
      <c r="J135" s="1220" t="s">
        <v>1348</v>
      </c>
      <c r="K135" s="1220"/>
      <c r="L135" s="1220"/>
      <c r="M135" s="959" t="s">
        <v>1438</v>
      </c>
      <c r="N135" s="1220" t="s">
        <v>320</v>
      </c>
      <c r="O135" s="1220" t="s">
        <v>237</v>
      </c>
      <c r="P135" s="959">
        <v>1</v>
      </c>
      <c r="Q135" s="987"/>
      <c r="R135" s="987"/>
      <c r="S135" s="987"/>
      <c r="T135" s="987"/>
      <c r="U135" s="987"/>
      <c r="V135" s="987"/>
      <c r="W135" s="987"/>
      <c r="X135" s="987"/>
      <c r="Y135" s="987"/>
      <c r="Z135" s="987"/>
      <c r="AA135" s="987"/>
      <c r="AB135" s="987"/>
      <c r="AC135" s="987"/>
      <c r="AD135" s="987"/>
      <c r="AE135" s="987"/>
      <c r="AF135" s="987"/>
      <c r="AG135" s="987"/>
      <c r="AH135" s="962">
        <v>1</v>
      </c>
      <c r="AI135" s="1235"/>
      <c r="AJ135" s="1061"/>
      <c r="AK135" s="1220"/>
      <c r="AL135" s="1220"/>
      <c r="AM135" s="1225"/>
      <c r="AN135" s="1061">
        <v>0</v>
      </c>
      <c r="AO135" s="1220">
        <v>0</v>
      </c>
      <c r="AP135" s="1225">
        <v>0</v>
      </c>
      <c r="AQ135" s="1061">
        <f t="shared" ref="AQ135:AQ198" si="23">AT135-AN135</f>
        <v>0</v>
      </c>
      <c r="AR135" s="1349">
        <f t="shared" ref="AR135:AR198" si="24">AU135-AO135</f>
        <v>0</v>
      </c>
      <c r="AS135" s="1225">
        <f t="shared" ref="AS135:AS198" si="25">AQ135*AI135</f>
        <v>0</v>
      </c>
      <c r="AT135" s="1345">
        <f t="shared" si="20"/>
        <v>0</v>
      </c>
      <c r="AU135" s="1346">
        <f t="shared" ref="AU135:AU198" si="26">AT135/AH135</f>
        <v>0</v>
      </c>
      <c r="AV135" s="1301">
        <f t="shared" si="21"/>
        <v>0</v>
      </c>
      <c r="AW135" s="987"/>
      <c r="AX135" s="1061"/>
      <c r="AY135" s="1220"/>
      <c r="AZ135" s="1220"/>
      <c r="BA135" s="1221"/>
      <c r="BB135" s="1225"/>
      <c r="BC135" s="1061">
        <v>0</v>
      </c>
      <c r="BD135" s="1225">
        <v>0</v>
      </c>
      <c r="BE135" s="1350">
        <f t="shared" si="22"/>
        <v>0</v>
      </c>
      <c r="BF135" s="1225">
        <f t="shared" ref="BF135:BF198" si="27">BH135-BD135</f>
        <v>0</v>
      </c>
      <c r="BG135" s="1351">
        <f t="shared" ref="BG135:BG198" si="28">BH135/AH135</f>
        <v>0</v>
      </c>
      <c r="BH135" s="1225">
        <f t="shared" ref="BH135:BH198" si="29">SUMPRODUCT(AX135:BB135,$AX$3:$BB$3)</f>
        <v>0</v>
      </c>
    </row>
    <row r="136" spans="2:60">
      <c r="B136" s="959">
        <v>132</v>
      </c>
      <c r="C136" s="959"/>
      <c r="D136" s="946" t="s">
        <v>1351</v>
      </c>
      <c r="E136" s="946" t="s">
        <v>1232</v>
      </c>
      <c r="F136" s="959">
        <v>1030</v>
      </c>
      <c r="G136" s="959" t="s">
        <v>1528</v>
      </c>
      <c r="H136" s="1217" t="s">
        <v>1234</v>
      </c>
      <c r="I136" s="1220"/>
      <c r="J136" s="1220" t="s">
        <v>1348</v>
      </c>
      <c r="K136" s="1220"/>
      <c r="L136" s="1220"/>
      <c r="M136" s="959" t="s">
        <v>1349</v>
      </c>
      <c r="N136" s="1220" t="s">
        <v>320</v>
      </c>
      <c r="O136" s="1220" t="s">
        <v>237</v>
      </c>
      <c r="P136" s="959">
        <v>1</v>
      </c>
      <c r="Q136" s="987"/>
      <c r="R136" s="987"/>
      <c r="S136" s="987"/>
      <c r="T136" s="987"/>
      <c r="U136" s="987"/>
      <c r="V136" s="987"/>
      <c r="W136" s="987"/>
      <c r="X136" s="987"/>
      <c r="Y136" s="987"/>
      <c r="Z136" s="987"/>
      <c r="AA136" s="987"/>
      <c r="AB136" s="987"/>
      <c r="AC136" s="987"/>
      <c r="AD136" s="987"/>
      <c r="AE136" s="987"/>
      <c r="AF136" s="987"/>
      <c r="AG136" s="987"/>
      <c r="AH136" s="962">
        <v>1</v>
      </c>
      <c r="AI136" s="1235"/>
      <c r="AJ136" s="1061"/>
      <c r="AK136" s="1220"/>
      <c r="AL136" s="1220"/>
      <c r="AM136" s="1225"/>
      <c r="AN136" s="1061">
        <v>0</v>
      </c>
      <c r="AO136" s="1220">
        <v>0</v>
      </c>
      <c r="AP136" s="1225">
        <v>0</v>
      </c>
      <c r="AQ136" s="1061">
        <f t="shared" si="23"/>
        <v>0</v>
      </c>
      <c r="AR136" s="1349">
        <f t="shared" si="24"/>
        <v>0</v>
      </c>
      <c r="AS136" s="1225">
        <f t="shared" si="25"/>
        <v>0</v>
      </c>
      <c r="AT136" s="1345">
        <f t="shared" si="20"/>
        <v>0</v>
      </c>
      <c r="AU136" s="1346">
        <f t="shared" si="26"/>
        <v>0</v>
      </c>
      <c r="AV136" s="1301">
        <f t="shared" si="21"/>
        <v>0</v>
      </c>
      <c r="AW136" s="987"/>
      <c r="AX136" s="1061"/>
      <c r="AY136" s="1220"/>
      <c r="AZ136" s="1220"/>
      <c r="BA136" s="1221"/>
      <c r="BB136" s="1225"/>
      <c r="BC136" s="1061">
        <v>0</v>
      </c>
      <c r="BD136" s="1225">
        <v>0</v>
      </c>
      <c r="BE136" s="1350">
        <f t="shared" si="22"/>
        <v>0</v>
      </c>
      <c r="BF136" s="1225">
        <f t="shared" si="27"/>
        <v>0</v>
      </c>
      <c r="BG136" s="1351">
        <f t="shared" si="28"/>
        <v>0</v>
      </c>
      <c r="BH136" s="1225">
        <f t="shared" si="29"/>
        <v>0</v>
      </c>
    </row>
    <row r="137" spans="2:60">
      <c r="B137" s="959">
        <v>133</v>
      </c>
      <c r="C137" s="959"/>
      <c r="D137" s="946" t="s">
        <v>1351</v>
      </c>
      <c r="E137" s="946" t="s">
        <v>1232</v>
      </c>
      <c r="F137" s="959">
        <v>1031</v>
      </c>
      <c r="G137" s="959" t="s">
        <v>1529</v>
      </c>
      <c r="H137" s="1217" t="s">
        <v>1234</v>
      </c>
      <c r="I137" s="1220"/>
      <c r="J137" s="1220" t="s">
        <v>1348</v>
      </c>
      <c r="K137" s="1220"/>
      <c r="L137" s="1220"/>
      <c r="M137" s="959" t="s">
        <v>1349</v>
      </c>
      <c r="N137" s="1220" t="s">
        <v>320</v>
      </c>
      <c r="O137" s="1220" t="s">
        <v>237</v>
      </c>
      <c r="P137" s="959">
        <v>1</v>
      </c>
      <c r="Q137" s="987"/>
      <c r="R137" s="987"/>
      <c r="S137" s="987"/>
      <c r="T137" s="987"/>
      <c r="U137" s="987"/>
      <c r="V137" s="987"/>
      <c r="W137" s="987"/>
      <c r="X137" s="987"/>
      <c r="Y137" s="987"/>
      <c r="Z137" s="987"/>
      <c r="AA137" s="987"/>
      <c r="AB137" s="987"/>
      <c r="AC137" s="987"/>
      <c r="AD137" s="987"/>
      <c r="AE137" s="987"/>
      <c r="AF137" s="987"/>
      <c r="AG137" s="987"/>
      <c r="AH137" s="962">
        <v>1</v>
      </c>
      <c r="AI137" s="1235"/>
      <c r="AJ137" s="1061"/>
      <c r="AK137" s="1220"/>
      <c r="AL137" s="1220"/>
      <c r="AM137" s="1225"/>
      <c r="AN137" s="1061">
        <v>0</v>
      </c>
      <c r="AO137" s="1220">
        <v>0</v>
      </c>
      <c r="AP137" s="1225">
        <v>0</v>
      </c>
      <c r="AQ137" s="1061">
        <f t="shared" si="23"/>
        <v>0</v>
      </c>
      <c r="AR137" s="1349">
        <f t="shared" si="24"/>
        <v>0</v>
      </c>
      <c r="AS137" s="1225">
        <f t="shared" si="25"/>
        <v>0</v>
      </c>
      <c r="AT137" s="1345">
        <f t="shared" si="20"/>
        <v>0</v>
      </c>
      <c r="AU137" s="1346">
        <f t="shared" si="26"/>
        <v>0</v>
      </c>
      <c r="AV137" s="1301">
        <f t="shared" si="21"/>
        <v>0</v>
      </c>
      <c r="AW137" s="987"/>
      <c r="AX137" s="1061"/>
      <c r="AY137" s="1220"/>
      <c r="AZ137" s="1220"/>
      <c r="BA137" s="1221"/>
      <c r="BB137" s="1225"/>
      <c r="BC137" s="1061">
        <v>0</v>
      </c>
      <c r="BD137" s="1225">
        <v>0</v>
      </c>
      <c r="BE137" s="1350">
        <f t="shared" si="22"/>
        <v>0</v>
      </c>
      <c r="BF137" s="1225">
        <f t="shared" si="27"/>
        <v>0</v>
      </c>
      <c r="BG137" s="1351">
        <f t="shared" si="28"/>
        <v>0</v>
      </c>
      <c r="BH137" s="1225">
        <f t="shared" si="29"/>
        <v>0</v>
      </c>
    </row>
    <row r="138" spans="2:60">
      <c r="B138" s="959">
        <v>134</v>
      </c>
      <c r="C138" s="959"/>
      <c r="D138" s="946"/>
      <c r="E138" s="946" t="s">
        <v>1355</v>
      </c>
      <c r="F138" s="946">
        <v>920967</v>
      </c>
      <c r="G138" s="1302" t="s">
        <v>1530</v>
      </c>
      <c r="H138" s="1217" t="s">
        <v>1377</v>
      </c>
      <c r="I138" s="1220"/>
      <c r="J138" s="1220" t="s">
        <v>1348</v>
      </c>
      <c r="K138" s="1220"/>
      <c r="L138" s="1220"/>
      <c r="M138" s="959" t="s">
        <v>1438</v>
      </c>
      <c r="N138" s="1220" t="s">
        <v>1531</v>
      </c>
      <c r="O138" s="1220" t="s">
        <v>237</v>
      </c>
      <c r="P138" s="959">
        <v>1</v>
      </c>
      <c r="Q138" s="987"/>
      <c r="R138" s="987"/>
      <c r="S138" s="987"/>
      <c r="T138" s="987"/>
      <c r="U138" s="987"/>
      <c r="V138" s="987"/>
      <c r="W138" s="987"/>
      <c r="X138" s="987"/>
      <c r="Y138" s="987"/>
      <c r="Z138" s="987"/>
      <c r="AA138" s="987"/>
      <c r="AB138" s="987"/>
      <c r="AC138" s="987"/>
      <c r="AD138" s="987"/>
      <c r="AE138" s="987"/>
      <c r="AF138" s="987"/>
      <c r="AG138" s="987"/>
      <c r="AH138" s="962">
        <v>1</v>
      </c>
      <c r="AI138" s="1235"/>
      <c r="AJ138" s="1061"/>
      <c r="AK138" s="1220"/>
      <c r="AL138" s="1220"/>
      <c r="AM138" s="1225"/>
      <c r="AN138" s="1061">
        <v>0</v>
      </c>
      <c r="AO138" s="1220">
        <v>0</v>
      </c>
      <c r="AP138" s="1225">
        <v>0</v>
      </c>
      <c r="AQ138" s="1061">
        <f t="shared" si="23"/>
        <v>0</v>
      </c>
      <c r="AR138" s="1349">
        <f t="shared" si="24"/>
        <v>0</v>
      </c>
      <c r="AS138" s="1225">
        <f t="shared" si="25"/>
        <v>0</v>
      </c>
      <c r="AT138" s="1345">
        <f t="shared" si="20"/>
        <v>0</v>
      </c>
      <c r="AU138" s="1346">
        <f t="shared" si="26"/>
        <v>0</v>
      </c>
      <c r="AV138" s="1301">
        <f t="shared" si="21"/>
        <v>0</v>
      </c>
      <c r="AW138" s="987"/>
      <c r="AX138" s="1061"/>
      <c r="AY138" s="1220"/>
      <c r="AZ138" s="1220"/>
      <c r="BA138" s="1221"/>
      <c r="BB138" s="1225"/>
      <c r="BC138" s="1061">
        <v>0</v>
      </c>
      <c r="BD138" s="1225">
        <v>0</v>
      </c>
      <c r="BE138" s="1350">
        <f t="shared" si="22"/>
        <v>0</v>
      </c>
      <c r="BF138" s="1225">
        <f t="shared" si="27"/>
        <v>0</v>
      </c>
      <c r="BG138" s="1351">
        <f t="shared" si="28"/>
        <v>0</v>
      </c>
      <c r="BH138" s="1225">
        <f t="shared" si="29"/>
        <v>0</v>
      </c>
    </row>
    <row r="139" spans="2:60">
      <c r="B139" s="959">
        <v>135</v>
      </c>
      <c r="C139" s="959"/>
      <c r="D139" s="946" t="s">
        <v>1351</v>
      </c>
      <c r="E139" s="946" t="s">
        <v>1232</v>
      </c>
      <c r="F139" s="959">
        <v>1033</v>
      </c>
      <c r="G139" s="959" t="s">
        <v>1532</v>
      </c>
      <c r="H139" s="1217" t="s">
        <v>1234</v>
      </c>
      <c r="I139" s="1220"/>
      <c r="J139" s="1220" t="s">
        <v>1348</v>
      </c>
      <c r="K139" s="1220"/>
      <c r="L139" s="1220"/>
      <c r="M139" s="959" t="s">
        <v>1349</v>
      </c>
      <c r="N139" s="1220" t="s">
        <v>325</v>
      </c>
      <c r="O139" s="1220" t="s">
        <v>237</v>
      </c>
      <c r="P139" s="959">
        <v>1</v>
      </c>
      <c r="Q139" s="987"/>
      <c r="R139" s="987"/>
      <c r="S139" s="987"/>
      <c r="T139" s="987"/>
      <c r="U139" s="987"/>
      <c r="V139" s="987"/>
      <c r="W139" s="987"/>
      <c r="X139" s="987"/>
      <c r="Y139" s="987"/>
      <c r="Z139" s="987"/>
      <c r="AA139" s="987"/>
      <c r="AB139" s="987"/>
      <c r="AC139" s="987"/>
      <c r="AD139" s="987"/>
      <c r="AE139" s="987"/>
      <c r="AF139" s="987"/>
      <c r="AG139" s="987"/>
      <c r="AH139" s="962">
        <v>1</v>
      </c>
      <c r="AI139" s="1235"/>
      <c r="AJ139" s="1061"/>
      <c r="AK139" s="1220"/>
      <c r="AL139" s="1220"/>
      <c r="AM139" s="1225"/>
      <c r="AN139" s="1061">
        <v>0</v>
      </c>
      <c r="AO139" s="1220">
        <v>0</v>
      </c>
      <c r="AP139" s="1225">
        <v>0</v>
      </c>
      <c r="AQ139" s="1061">
        <f t="shared" si="23"/>
        <v>0</v>
      </c>
      <c r="AR139" s="1349">
        <f t="shared" si="24"/>
        <v>0</v>
      </c>
      <c r="AS139" s="1225">
        <f t="shared" si="25"/>
        <v>0</v>
      </c>
      <c r="AT139" s="1345">
        <f t="shared" si="20"/>
        <v>0</v>
      </c>
      <c r="AU139" s="1346">
        <f t="shared" si="26"/>
        <v>0</v>
      </c>
      <c r="AV139" s="1301">
        <f t="shared" si="21"/>
        <v>0</v>
      </c>
      <c r="AW139" s="987"/>
      <c r="AX139" s="1061"/>
      <c r="AY139" s="1220"/>
      <c r="AZ139" s="1220"/>
      <c r="BA139" s="1221"/>
      <c r="BB139" s="1225"/>
      <c r="BC139" s="1061">
        <v>0</v>
      </c>
      <c r="BD139" s="1225">
        <v>0</v>
      </c>
      <c r="BE139" s="1350">
        <f t="shared" si="22"/>
        <v>0</v>
      </c>
      <c r="BF139" s="1225">
        <f t="shared" si="27"/>
        <v>0</v>
      </c>
      <c r="BG139" s="1351">
        <f t="shared" si="28"/>
        <v>0</v>
      </c>
      <c r="BH139" s="1225">
        <f t="shared" si="29"/>
        <v>0</v>
      </c>
    </row>
    <row r="140" spans="2:60">
      <c r="B140" s="959">
        <v>136</v>
      </c>
      <c r="C140" s="959"/>
      <c r="D140" s="946" t="s">
        <v>195</v>
      </c>
      <c r="E140" s="946" t="s">
        <v>1261</v>
      </c>
      <c r="F140" s="959">
        <v>932</v>
      </c>
      <c r="G140" s="959" t="s">
        <v>1533</v>
      </c>
      <c r="H140" s="1217" t="s">
        <v>1364</v>
      </c>
      <c r="I140" s="1220"/>
      <c r="J140" s="1220" t="s">
        <v>1348</v>
      </c>
      <c r="K140" s="1220"/>
      <c r="L140" s="1220"/>
      <c r="M140" s="959" t="s">
        <v>1349</v>
      </c>
      <c r="N140" s="1220" t="s">
        <v>332</v>
      </c>
      <c r="O140" s="1220" t="s">
        <v>237</v>
      </c>
      <c r="P140" s="959">
        <v>1</v>
      </c>
      <c r="Q140" s="987"/>
      <c r="R140" s="987"/>
      <c r="S140" s="987"/>
      <c r="T140" s="987"/>
      <c r="U140" s="987"/>
      <c r="V140" s="987"/>
      <c r="W140" s="987"/>
      <c r="X140" s="987"/>
      <c r="Y140" s="987"/>
      <c r="Z140" s="987"/>
      <c r="AA140" s="987"/>
      <c r="AB140" s="987"/>
      <c r="AC140" s="987"/>
      <c r="AD140" s="987"/>
      <c r="AE140" s="987"/>
      <c r="AF140" s="987"/>
      <c r="AG140" s="987"/>
      <c r="AH140" s="962">
        <v>1</v>
      </c>
      <c r="AI140" s="1235"/>
      <c r="AJ140" s="1061"/>
      <c r="AK140" s="1220"/>
      <c r="AL140" s="1220"/>
      <c r="AM140" s="1225"/>
      <c r="AN140" s="1061">
        <v>0</v>
      </c>
      <c r="AO140" s="1220">
        <v>0</v>
      </c>
      <c r="AP140" s="1225">
        <v>0</v>
      </c>
      <c r="AQ140" s="1061">
        <f t="shared" si="23"/>
        <v>0</v>
      </c>
      <c r="AR140" s="1349">
        <f t="shared" si="24"/>
        <v>0</v>
      </c>
      <c r="AS140" s="1225">
        <f t="shared" si="25"/>
        <v>0</v>
      </c>
      <c r="AT140" s="1345">
        <f t="shared" si="20"/>
        <v>0</v>
      </c>
      <c r="AU140" s="1346">
        <f t="shared" si="26"/>
        <v>0</v>
      </c>
      <c r="AV140" s="1301">
        <f t="shared" si="21"/>
        <v>0</v>
      </c>
      <c r="AW140" s="987"/>
      <c r="AX140" s="1061"/>
      <c r="AY140" s="1220"/>
      <c r="AZ140" s="1220"/>
      <c r="BA140" s="1221"/>
      <c r="BB140" s="1225"/>
      <c r="BC140" s="1061">
        <v>0</v>
      </c>
      <c r="BD140" s="1225">
        <v>0</v>
      </c>
      <c r="BE140" s="1350">
        <f t="shared" si="22"/>
        <v>0</v>
      </c>
      <c r="BF140" s="1225">
        <f t="shared" si="27"/>
        <v>0</v>
      </c>
      <c r="BG140" s="1351">
        <f t="shared" si="28"/>
        <v>0</v>
      </c>
      <c r="BH140" s="1225">
        <f t="shared" si="29"/>
        <v>0</v>
      </c>
    </row>
    <row r="141" spans="2:60">
      <c r="B141" s="959">
        <v>137</v>
      </c>
      <c r="C141" s="959"/>
      <c r="D141" s="946"/>
      <c r="E141" s="946" t="s">
        <v>1356</v>
      </c>
      <c r="F141" s="946">
        <v>20617</v>
      </c>
      <c r="G141" s="959" t="s">
        <v>1534</v>
      </c>
      <c r="H141" s="1217" t="s">
        <v>1379</v>
      </c>
      <c r="I141" s="1220"/>
      <c r="J141" s="1220" t="s">
        <v>1348</v>
      </c>
      <c r="K141" s="1220"/>
      <c r="L141" s="1220"/>
      <c r="M141" s="959" t="s">
        <v>1446</v>
      </c>
      <c r="N141" s="1220" t="s">
        <v>332</v>
      </c>
      <c r="O141" s="1220" t="s">
        <v>237</v>
      </c>
      <c r="P141" s="959">
        <v>1</v>
      </c>
      <c r="Q141" s="987"/>
      <c r="R141" s="987"/>
      <c r="S141" s="987"/>
      <c r="T141" s="987"/>
      <c r="U141" s="987"/>
      <c r="V141" s="987"/>
      <c r="W141" s="987"/>
      <c r="X141" s="987"/>
      <c r="Y141" s="987"/>
      <c r="Z141" s="987"/>
      <c r="AA141" s="987"/>
      <c r="AB141" s="987"/>
      <c r="AC141" s="987"/>
      <c r="AD141" s="987"/>
      <c r="AE141" s="987"/>
      <c r="AF141" s="987"/>
      <c r="AG141" s="987"/>
      <c r="AH141" s="962">
        <v>1</v>
      </c>
      <c r="AI141" s="1235"/>
      <c r="AJ141" s="1061"/>
      <c r="AK141" s="1220"/>
      <c r="AL141" s="1220"/>
      <c r="AM141" s="1225"/>
      <c r="AN141" s="1061">
        <v>0</v>
      </c>
      <c r="AO141" s="1220">
        <v>0</v>
      </c>
      <c r="AP141" s="1225">
        <v>0</v>
      </c>
      <c r="AQ141" s="1061">
        <f t="shared" si="23"/>
        <v>0</v>
      </c>
      <c r="AR141" s="1349">
        <f t="shared" si="24"/>
        <v>0</v>
      </c>
      <c r="AS141" s="1225">
        <f t="shared" si="25"/>
        <v>0</v>
      </c>
      <c r="AT141" s="1345">
        <f t="shared" si="20"/>
        <v>0</v>
      </c>
      <c r="AU141" s="1346">
        <f t="shared" si="26"/>
        <v>0</v>
      </c>
      <c r="AV141" s="1301">
        <f t="shared" si="21"/>
        <v>0</v>
      </c>
      <c r="AW141" s="987"/>
      <c r="AX141" s="1061"/>
      <c r="AY141" s="1220"/>
      <c r="AZ141" s="1220"/>
      <c r="BA141" s="1221"/>
      <c r="BB141" s="1225"/>
      <c r="BC141" s="1061">
        <v>0</v>
      </c>
      <c r="BD141" s="1225">
        <v>0</v>
      </c>
      <c r="BE141" s="1350">
        <f t="shared" si="22"/>
        <v>0</v>
      </c>
      <c r="BF141" s="1225">
        <f t="shared" si="27"/>
        <v>0</v>
      </c>
      <c r="BG141" s="1351">
        <f t="shared" si="28"/>
        <v>0</v>
      </c>
      <c r="BH141" s="1225">
        <f t="shared" si="29"/>
        <v>0</v>
      </c>
    </row>
    <row r="142" spans="2:60">
      <c r="B142" s="959">
        <v>138</v>
      </c>
      <c r="C142" s="959"/>
      <c r="D142" s="946" t="s">
        <v>1351</v>
      </c>
      <c r="E142" s="946" t="s">
        <v>1241</v>
      </c>
      <c r="F142" s="959">
        <v>1013</v>
      </c>
      <c r="G142" s="959" t="s">
        <v>1535</v>
      </c>
      <c r="H142" s="1217" t="s">
        <v>1243</v>
      </c>
      <c r="I142" s="1220"/>
      <c r="J142" s="1220" t="s">
        <v>1348</v>
      </c>
      <c r="K142" s="1220"/>
      <c r="L142" s="1220"/>
      <c r="M142" s="959" t="s">
        <v>1438</v>
      </c>
      <c r="N142" s="1220" t="s">
        <v>332</v>
      </c>
      <c r="O142" s="1220" t="s">
        <v>237</v>
      </c>
      <c r="P142" s="959">
        <v>1</v>
      </c>
      <c r="Q142" s="987"/>
      <c r="R142" s="987"/>
      <c r="S142" s="987"/>
      <c r="T142" s="987"/>
      <c r="U142" s="987"/>
      <c r="V142" s="987"/>
      <c r="W142" s="987"/>
      <c r="X142" s="987"/>
      <c r="Y142" s="987"/>
      <c r="Z142" s="987"/>
      <c r="AA142" s="987"/>
      <c r="AB142" s="987"/>
      <c r="AC142" s="987"/>
      <c r="AD142" s="987"/>
      <c r="AE142" s="987"/>
      <c r="AF142" s="987"/>
      <c r="AG142" s="987"/>
      <c r="AH142" s="962">
        <v>1</v>
      </c>
      <c r="AI142" s="1235"/>
      <c r="AJ142" s="1061"/>
      <c r="AK142" s="1220"/>
      <c r="AL142" s="1220"/>
      <c r="AM142" s="1225"/>
      <c r="AN142" s="1061">
        <v>0</v>
      </c>
      <c r="AO142" s="1220">
        <v>0</v>
      </c>
      <c r="AP142" s="1225">
        <v>0</v>
      </c>
      <c r="AQ142" s="1061">
        <f t="shared" si="23"/>
        <v>0</v>
      </c>
      <c r="AR142" s="1349">
        <f t="shared" si="24"/>
        <v>0</v>
      </c>
      <c r="AS142" s="1225">
        <f t="shared" si="25"/>
        <v>0</v>
      </c>
      <c r="AT142" s="1345">
        <f t="shared" si="20"/>
        <v>0</v>
      </c>
      <c r="AU142" s="1346">
        <f t="shared" si="26"/>
        <v>0</v>
      </c>
      <c r="AV142" s="1301">
        <f t="shared" si="21"/>
        <v>0</v>
      </c>
      <c r="AW142" s="987"/>
      <c r="AX142" s="1061"/>
      <c r="AY142" s="1220"/>
      <c r="AZ142" s="1220"/>
      <c r="BA142" s="1221"/>
      <c r="BB142" s="1225"/>
      <c r="BC142" s="1061">
        <v>0</v>
      </c>
      <c r="BD142" s="1225">
        <v>0</v>
      </c>
      <c r="BE142" s="1350">
        <f t="shared" si="22"/>
        <v>0</v>
      </c>
      <c r="BF142" s="1225">
        <f t="shared" si="27"/>
        <v>0</v>
      </c>
      <c r="BG142" s="1351">
        <f t="shared" si="28"/>
        <v>0</v>
      </c>
      <c r="BH142" s="1225">
        <f t="shared" si="29"/>
        <v>0</v>
      </c>
    </row>
    <row r="143" spans="2:60">
      <c r="B143" s="959">
        <v>139</v>
      </c>
      <c r="C143" s="959"/>
      <c r="D143" s="946" t="s">
        <v>1351</v>
      </c>
      <c r="E143" s="946" t="s">
        <v>1232</v>
      </c>
      <c r="F143" s="959">
        <v>1026</v>
      </c>
      <c r="G143" s="959" t="s">
        <v>1536</v>
      </c>
      <c r="H143" s="1217" t="s">
        <v>1234</v>
      </c>
      <c r="I143" s="1220"/>
      <c r="J143" s="1220" t="s">
        <v>1348</v>
      </c>
      <c r="K143" s="1220"/>
      <c r="L143" s="1220"/>
      <c r="M143" s="959" t="s">
        <v>1349</v>
      </c>
      <c r="N143" s="1220" t="s">
        <v>332</v>
      </c>
      <c r="O143" s="1220" t="s">
        <v>237</v>
      </c>
      <c r="P143" s="959">
        <v>1</v>
      </c>
      <c r="Q143" s="987"/>
      <c r="R143" s="987"/>
      <c r="S143" s="987"/>
      <c r="T143" s="987"/>
      <c r="U143" s="987"/>
      <c r="V143" s="987"/>
      <c r="W143" s="987"/>
      <c r="X143" s="987"/>
      <c r="Y143" s="987"/>
      <c r="Z143" s="987"/>
      <c r="AA143" s="987"/>
      <c r="AB143" s="987"/>
      <c r="AC143" s="987"/>
      <c r="AD143" s="987"/>
      <c r="AE143" s="987"/>
      <c r="AF143" s="987"/>
      <c r="AG143" s="987"/>
      <c r="AH143" s="962">
        <v>1</v>
      </c>
      <c r="AI143" s="1235"/>
      <c r="AJ143" s="1061"/>
      <c r="AK143" s="1220"/>
      <c r="AL143" s="1220"/>
      <c r="AM143" s="1225"/>
      <c r="AN143" s="1061">
        <v>0</v>
      </c>
      <c r="AO143" s="1220">
        <v>0</v>
      </c>
      <c r="AP143" s="1225">
        <v>0</v>
      </c>
      <c r="AQ143" s="1061">
        <f t="shared" si="23"/>
        <v>0</v>
      </c>
      <c r="AR143" s="1349">
        <f t="shared" si="24"/>
        <v>0</v>
      </c>
      <c r="AS143" s="1225">
        <f t="shared" si="25"/>
        <v>0</v>
      </c>
      <c r="AT143" s="1345">
        <f t="shared" si="20"/>
        <v>0</v>
      </c>
      <c r="AU143" s="1346">
        <f t="shared" si="26"/>
        <v>0</v>
      </c>
      <c r="AV143" s="1301">
        <f t="shared" si="21"/>
        <v>0</v>
      </c>
      <c r="AW143" s="987"/>
      <c r="AX143" s="1061"/>
      <c r="AY143" s="1220"/>
      <c r="AZ143" s="1220"/>
      <c r="BA143" s="1221"/>
      <c r="BB143" s="1225"/>
      <c r="BC143" s="1061">
        <v>0</v>
      </c>
      <c r="BD143" s="1225">
        <v>0</v>
      </c>
      <c r="BE143" s="1350">
        <f t="shared" si="22"/>
        <v>0</v>
      </c>
      <c r="BF143" s="1225">
        <f t="shared" si="27"/>
        <v>0</v>
      </c>
      <c r="BG143" s="1351">
        <f t="shared" si="28"/>
        <v>0</v>
      </c>
      <c r="BH143" s="1225">
        <f t="shared" si="29"/>
        <v>0</v>
      </c>
    </row>
    <row r="144" spans="2:60">
      <c r="B144" s="959">
        <v>140</v>
      </c>
      <c r="C144" s="959"/>
      <c r="D144" s="946" t="s">
        <v>1351</v>
      </c>
      <c r="E144" s="946" t="s">
        <v>1232</v>
      </c>
      <c r="F144" s="959">
        <v>1027</v>
      </c>
      <c r="G144" s="959" t="s">
        <v>1537</v>
      </c>
      <c r="H144" s="1217" t="s">
        <v>1234</v>
      </c>
      <c r="I144" s="1220"/>
      <c r="J144" s="1220" t="s">
        <v>1348</v>
      </c>
      <c r="K144" s="1220"/>
      <c r="L144" s="1220"/>
      <c r="M144" s="959" t="s">
        <v>1349</v>
      </c>
      <c r="N144" s="1220" t="s">
        <v>332</v>
      </c>
      <c r="O144" s="1220" t="s">
        <v>237</v>
      </c>
      <c r="P144" s="959">
        <v>1</v>
      </c>
      <c r="Q144" s="987"/>
      <c r="R144" s="987"/>
      <c r="S144" s="987"/>
      <c r="T144" s="987"/>
      <c r="U144" s="987"/>
      <c r="V144" s="987"/>
      <c r="W144" s="987"/>
      <c r="X144" s="987"/>
      <c r="Y144" s="987"/>
      <c r="Z144" s="987"/>
      <c r="AA144" s="987"/>
      <c r="AB144" s="987"/>
      <c r="AC144" s="987"/>
      <c r="AD144" s="987"/>
      <c r="AE144" s="987"/>
      <c r="AF144" s="987"/>
      <c r="AG144" s="987"/>
      <c r="AH144" s="962">
        <v>1</v>
      </c>
      <c r="AI144" s="1235"/>
      <c r="AJ144" s="1061"/>
      <c r="AK144" s="1220"/>
      <c r="AL144" s="1220"/>
      <c r="AM144" s="1225"/>
      <c r="AN144" s="1061">
        <v>0</v>
      </c>
      <c r="AO144" s="1220">
        <v>0</v>
      </c>
      <c r="AP144" s="1225">
        <v>0</v>
      </c>
      <c r="AQ144" s="1061">
        <f t="shared" si="23"/>
        <v>0</v>
      </c>
      <c r="AR144" s="1349">
        <f t="shared" si="24"/>
        <v>0</v>
      </c>
      <c r="AS144" s="1225">
        <f t="shared" si="25"/>
        <v>0</v>
      </c>
      <c r="AT144" s="1345">
        <f t="shared" si="20"/>
        <v>0</v>
      </c>
      <c r="AU144" s="1346">
        <f t="shared" si="26"/>
        <v>0</v>
      </c>
      <c r="AV144" s="1301">
        <f t="shared" si="21"/>
        <v>0</v>
      </c>
      <c r="AW144" s="987"/>
      <c r="AX144" s="1061"/>
      <c r="AY144" s="1220"/>
      <c r="AZ144" s="1220"/>
      <c r="BA144" s="1221"/>
      <c r="BB144" s="1225"/>
      <c r="BC144" s="1061">
        <v>0</v>
      </c>
      <c r="BD144" s="1225">
        <v>0</v>
      </c>
      <c r="BE144" s="1350">
        <f t="shared" si="22"/>
        <v>0</v>
      </c>
      <c r="BF144" s="1225">
        <f t="shared" si="27"/>
        <v>0</v>
      </c>
      <c r="BG144" s="1351">
        <f t="shared" si="28"/>
        <v>0</v>
      </c>
      <c r="BH144" s="1225">
        <f t="shared" si="29"/>
        <v>0</v>
      </c>
    </row>
    <row r="145" spans="2:60">
      <c r="B145" s="959">
        <v>141</v>
      </c>
      <c r="C145" s="959"/>
      <c r="D145" s="946"/>
      <c r="E145" s="946" t="s">
        <v>1355</v>
      </c>
      <c r="F145" s="946">
        <v>920969</v>
      </c>
      <c r="G145" s="1302" t="s">
        <v>1538</v>
      </c>
      <c r="H145" s="1217" t="s">
        <v>1377</v>
      </c>
      <c r="I145" s="1220"/>
      <c r="J145" s="1220" t="s">
        <v>1348</v>
      </c>
      <c r="K145" s="1220"/>
      <c r="L145" s="1220"/>
      <c r="M145" s="959" t="s">
        <v>1438</v>
      </c>
      <c r="N145" s="1220" t="s">
        <v>1539</v>
      </c>
      <c r="O145" s="1220" t="s">
        <v>237</v>
      </c>
      <c r="P145" s="959">
        <v>1</v>
      </c>
      <c r="Q145" s="987"/>
      <c r="R145" s="987"/>
      <c r="S145" s="987"/>
      <c r="T145" s="987"/>
      <c r="U145" s="987"/>
      <c r="V145" s="987"/>
      <c r="W145" s="987"/>
      <c r="X145" s="987"/>
      <c r="Y145" s="987"/>
      <c r="Z145" s="987"/>
      <c r="AA145" s="987"/>
      <c r="AB145" s="987"/>
      <c r="AC145" s="987"/>
      <c r="AD145" s="987"/>
      <c r="AE145" s="987"/>
      <c r="AF145" s="987"/>
      <c r="AG145" s="987"/>
      <c r="AH145" s="962">
        <v>1</v>
      </c>
      <c r="AI145" s="1235"/>
      <c r="AJ145" s="1061"/>
      <c r="AK145" s="1220"/>
      <c r="AL145" s="1220"/>
      <c r="AM145" s="1225"/>
      <c r="AN145" s="1061">
        <v>0</v>
      </c>
      <c r="AO145" s="1220">
        <v>0</v>
      </c>
      <c r="AP145" s="1225">
        <v>0</v>
      </c>
      <c r="AQ145" s="1061">
        <f t="shared" si="23"/>
        <v>0</v>
      </c>
      <c r="AR145" s="1349">
        <f t="shared" si="24"/>
        <v>0</v>
      </c>
      <c r="AS145" s="1225">
        <f t="shared" si="25"/>
        <v>0</v>
      </c>
      <c r="AT145" s="1345">
        <f t="shared" si="20"/>
        <v>0</v>
      </c>
      <c r="AU145" s="1346">
        <f t="shared" si="26"/>
        <v>0</v>
      </c>
      <c r="AV145" s="1301">
        <f t="shared" si="21"/>
        <v>0</v>
      </c>
      <c r="AW145" s="987"/>
      <c r="AX145" s="1061"/>
      <c r="AY145" s="1220"/>
      <c r="AZ145" s="1220"/>
      <c r="BA145" s="1221"/>
      <c r="BB145" s="1225"/>
      <c r="BC145" s="1061">
        <v>0</v>
      </c>
      <c r="BD145" s="1225">
        <v>0</v>
      </c>
      <c r="BE145" s="1350">
        <f t="shared" si="22"/>
        <v>0</v>
      </c>
      <c r="BF145" s="1225">
        <f t="shared" si="27"/>
        <v>0</v>
      </c>
      <c r="BG145" s="1351">
        <f t="shared" si="28"/>
        <v>0</v>
      </c>
      <c r="BH145" s="1225">
        <f t="shared" si="29"/>
        <v>0</v>
      </c>
    </row>
    <row r="146" spans="2:60">
      <c r="B146" s="959">
        <v>142</v>
      </c>
      <c r="C146" s="959"/>
      <c r="D146" s="946" t="s">
        <v>1351</v>
      </c>
      <c r="E146" s="946" t="s">
        <v>1232</v>
      </c>
      <c r="F146" s="959">
        <v>1029</v>
      </c>
      <c r="G146" s="959" t="s">
        <v>1540</v>
      </c>
      <c r="H146" s="1217" t="s">
        <v>1234</v>
      </c>
      <c r="I146" s="1220"/>
      <c r="J146" s="1220" t="s">
        <v>1348</v>
      </c>
      <c r="K146" s="1220"/>
      <c r="L146" s="1220"/>
      <c r="M146" s="959" t="s">
        <v>1349</v>
      </c>
      <c r="N146" s="1220" t="s">
        <v>1539</v>
      </c>
      <c r="O146" s="1220" t="s">
        <v>237</v>
      </c>
      <c r="P146" s="959">
        <v>1</v>
      </c>
      <c r="Q146" s="987"/>
      <c r="R146" s="987"/>
      <c r="S146" s="987"/>
      <c r="T146" s="987"/>
      <c r="U146" s="987"/>
      <c r="V146" s="987"/>
      <c r="W146" s="987"/>
      <c r="X146" s="987"/>
      <c r="Y146" s="987"/>
      <c r="Z146" s="987"/>
      <c r="AA146" s="987"/>
      <c r="AB146" s="987"/>
      <c r="AC146" s="987"/>
      <c r="AD146" s="987"/>
      <c r="AE146" s="987"/>
      <c r="AF146" s="987"/>
      <c r="AG146" s="987"/>
      <c r="AH146" s="962">
        <v>1</v>
      </c>
      <c r="AI146" s="1235"/>
      <c r="AJ146" s="1061"/>
      <c r="AK146" s="1220"/>
      <c r="AL146" s="1220"/>
      <c r="AM146" s="1225"/>
      <c r="AN146" s="1061">
        <v>0</v>
      </c>
      <c r="AO146" s="1220">
        <v>0</v>
      </c>
      <c r="AP146" s="1225">
        <v>0</v>
      </c>
      <c r="AQ146" s="1061">
        <f t="shared" si="23"/>
        <v>0</v>
      </c>
      <c r="AR146" s="1349">
        <f t="shared" si="24"/>
        <v>0</v>
      </c>
      <c r="AS146" s="1225">
        <f t="shared" si="25"/>
        <v>0</v>
      </c>
      <c r="AT146" s="1345">
        <f t="shared" si="20"/>
        <v>0</v>
      </c>
      <c r="AU146" s="1346">
        <f t="shared" si="26"/>
        <v>0</v>
      </c>
      <c r="AV146" s="1301">
        <f t="shared" si="21"/>
        <v>0</v>
      </c>
      <c r="AW146" s="987"/>
      <c r="AX146" s="1061"/>
      <c r="AY146" s="1220"/>
      <c r="AZ146" s="1220"/>
      <c r="BA146" s="1221"/>
      <c r="BB146" s="1225"/>
      <c r="BC146" s="1061">
        <v>0</v>
      </c>
      <c r="BD146" s="1225">
        <v>0</v>
      </c>
      <c r="BE146" s="1350">
        <f t="shared" si="22"/>
        <v>0</v>
      </c>
      <c r="BF146" s="1225">
        <f t="shared" si="27"/>
        <v>0</v>
      </c>
      <c r="BG146" s="1351">
        <f t="shared" si="28"/>
        <v>0</v>
      </c>
      <c r="BH146" s="1225">
        <f t="shared" si="29"/>
        <v>0</v>
      </c>
    </row>
    <row r="147" spans="2:60">
      <c r="B147" s="959">
        <v>143</v>
      </c>
      <c r="C147" s="959"/>
      <c r="D147" s="946" t="s">
        <v>195</v>
      </c>
      <c r="E147" s="946" t="s">
        <v>1261</v>
      </c>
      <c r="F147" s="959">
        <v>934</v>
      </c>
      <c r="G147" s="959" t="s">
        <v>1541</v>
      </c>
      <c r="H147" s="1217" t="s">
        <v>1364</v>
      </c>
      <c r="I147" s="1220"/>
      <c r="J147" s="1220" t="s">
        <v>1348</v>
      </c>
      <c r="K147" s="1220"/>
      <c r="L147" s="1220"/>
      <c r="M147" s="959" t="s">
        <v>1349</v>
      </c>
      <c r="N147" s="1220" t="s">
        <v>1542</v>
      </c>
      <c r="O147" s="1220" t="s">
        <v>237</v>
      </c>
      <c r="P147" s="959">
        <v>1</v>
      </c>
      <c r="Q147" s="987"/>
      <c r="R147" s="987"/>
      <c r="S147" s="987"/>
      <c r="T147" s="987"/>
      <c r="U147" s="987"/>
      <c r="V147" s="987"/>
      <c r="W147" s="987"/>
      <c r="X147" s="987"/>
      <c r="Y147" s="987"/>
      <c r="Z147" s="987"/>
      <c r="AA147" s="987"/>
      <c r="AB147" s="987"/>
      <c r="AC147" s="987"/>
      <c r="AD147" s="987"/>
      <c r="AE147" s="987"/>
      <c r="AF147" s="987"/>
      <c r="AG147" s="987"/>
      <c r="AH147" s="962">
        <v>1</v>
      </c>
      <c r="AI147" s="1235"/>
      <c r="AJ147" s="1061"/>
      <c r="AK147" s="1220"/>
      <c r="AL147" s="1220"/>
      <c r="AM147" s="1225"/>
      <c r="AN147" s="1061">
        <v>0</v>
      </c>
      <c r="AO147" s="1220">
        <v>0</v>
      </c>
      <c r="AP147" s="1225">
        <v>0</v>
      </c>
      <c r="AQ147" s="1061">
        <f t="shared" si="23"/>
        <v>0</v>
      </c>
      <c r="AR147" s="1349">
        <f t="shared" si="24"/>
        <v>0</v>
      </c>
      <c r="AS147" s="1225">
        <f t="shared" si="25"/>
        <v>0</v>
      </c>
      <c r="AT147" s="1345">
        <f t="shared" si="20"/>
        <v>0</v>
      </c>
      <c r="AU147" s="1346">
        <f t="shared" si="26"/>
        <v>0</v>
      </c>
      <c r="AV147" s="1301">
        <f t="shared" si="21"/>
        <v>0</v>
      </c>
      <c r="AW147" s="987"/>
      <c r="AX147" s="1061"/>
      <c r="AY147" s="1220"/>
      <c r="AZ147" s="1220"/>
      <c r="BA147" s="1221"/>
      <c r="BB147" s="1225"/>
      <c r="BC147" s="1061">
        <v>0</v>
      </c>
      <c r="BD147" s="1225">
        <v>0</v>
      </c>
      <c r="BE147" s="1350">
        <f t="shared" si="22"/>
        <v>0</v>
      </c>
      <c r="BF147" s="1225">
        <f t="shared" si="27"/>
        <v>0</v>
      </c>
      <c r="BG147" s="1351">
        <f t="shared" si="28"/>
        <v>0</v>
      </c>
      <c r="BH147" s="1225">
        <f t="shared" si="29"/>
        <v>0</v>
      </c>
    </row>
    <row r="148" spans="2:60">
      <c r="B148" s="959">
        <v>144</v>
      </c>
      <c r="C148" s="959"/>
      <c r="D148" s="946"/>
      <c r="E148" s="946" t="s">
        <v>1356</v>
      </c>
      <c r="F148" s="946">
        <v>20619</v>
      </c>
      <c r="G148" s="959" t="s">
        <v>1543</v>
      </c>
      <c r="H148" s="1217" t="s">
        <v>1379</v>
      </c>
      <c r="I148" s="1220"/>
      <c r="J148" s="1220" t="s">
        <v>1348</v>
      </c>
      <c r="K148" s="1220"/>
      <c r="L148" s="1220"/>
      <c r="M148" s="959" t="s">
        <v>1446</v>
      </c>
      <c r="N148" s="1220" t="s">
        <v>1542</v>
      </c>
      <c r="O148" s="1220" t="s">
        <v>237</v>
      </c>
      <c r="P148" s="959">
        <v>1</v>
      </c>
      <c r="Q148" s="987"/>
      <c r="R148" s="987"/>
      <c r="S148" s="987"/>
      <c r="T148" s="987"/>
      <c r="U148" s="987"/>
      <c r="V148" s="987"/>
      <c r="W148" s="987"/>
      <c r="X148" s="987"/>
      <c r="Y148" s="987"/>
      <c r="Z148" s="987"/>
      <c r="AA148" s="987"/>
      <c r="AB148" s="987"/>
      <c r="AC148" s="987"/>
      <c r="AD148" s="987"/>
      <c r="AE148" s="987"/>
      <c r="AF148" s="987"/>
      <c r="AG148" s="987"/>
      <c r="AH148" s="962">
        <v>1</v>
      </c>
      <c r="AI148" s="1235"/>
      <c r="AJ148" s="1061"/>
      <c r="AK148" s="1220"/>
      <c r="AL148" s="1220"/>
      <c r="AM148" s="1225"/>
      <c r="AN148" s="1061">
        <v>0</v>
      </c>
      <c r="AO148" s="1220">
        <v>0</v>
      </c>
      <c r="AP148" s="1225">
        <v>0</v>
      </c>
      <c r="AQ148" s="1061">
        <f t="shared" si="23"/>
        <v>0</v>
      </c>
      <c r="AR148" s="1349">
        <f t="shared" si="24"/>
        <v>0</v>
      </c>
      <c r="AS148" s="1225">
        <f t="shared" si="25"/>
        <v>0</v>
      </c>
      <c r="AT148" s="1345">
        <f t="shared" si="20"/>
        <v>0</v>
      </c>
      <c r="AU148" s="1346">
        <f t="shared" si="26"/>
        <v>0</v>
      </c>
      <c r="AV148" s="1301">
        <f t="shared" si="21"/>
        <v>0</v>
      </c>
      <c r="AW148" s="987"/>
      <c r="AX148" s="1061"/>
      <c r="AY148" s="1220"/>
      <c r="AZ148" s="1220"/>
      <c r="BA148" s="1221"/>
      <c r="BB148" s="1225"/>
      <c r="BC148" s="1061">
        <v>0</v>
      </c>
      <c r="BD148" s="1225">
        <v>0</v>
      </c>
      <c r="BE148" s="1350">
        <f t="shared" si="22"/>
        <v>0</v>
      </c>
      <c r="BF148" s="1225">
        <f t="shared" si="27"/>
        <v>0</v>
      </c>
      <c r="BG148" s="1351">
        <f t="shared" si="28"/>
        <v>0</v>
      </c>
      <c r="BH148" s="1225">
        <f t="shared" si="29"/>
        <v>0</v>
      </c>
    </row>
    <row r="149" spans="2:60">
      <c r="B149" s="959">
        <v>145</v>
      </c>
      <c r="C149" s="959"/>
      <c r="D149" s="946" t="s">
        <v>1351</v>
      </c>
      <c r="E149" s="946" t="s">
        <v>1241</v>
      </c>
      <c r="F149" s="959">
        <v>1011</v>
      </c>
      <c r="G149" s="959" t="s">
        <v>1544</v>
      </c>
      <c r="H149" s="1217" t="s">
        <v>1243</v>
      </c>
      <c r="I149" s="1220"/>
      <c r="J149" s="1220" t="s">
        <v>1348</v>
      </c>
      <c r="K149" s="1220"/>
      <c r="L149" s="1220"/>
      <c r="M149" s="959" t="s">
        <v>1438</v>
      </c>
      <c r="N149" s="1220" t="s">
        <v>1542</v>
      </c>
      <c r="O149" s="1220" t="s">
        <v>237</v>
      </c>
      <c r="P149" s="959">
        <v>1</v>
      </c>
      <c r="Q149" s="987"/>
      <c r="R149" s="987"/>
      <c r="S149" s="987"/>
      <c r="T149" s="987"/>
      <c r="U149" s="987"/>
      <c r="V149" s="987"/>
      <c r="W149" s="987"/>
      <c r="X149" s="987"/>
      <c r="Y149" s="987"/>
      <c r="Z149" s="987"/>
      <c r="AA149" s="987"/>
      <c r="AB149" s="987"/>
      <c r="AC149" s="987"/>
      <c r="AD149" s="987"/>
      <c r="AE149" s="987"/>
      <c r="AF149" s="987"/>
      <c r="AG149" s="987"/>
      <c r="AH149" s="962">
        <v>1</v>
      </c>
      <c r="AI149" s="1235"/>
      <c r="AJ149" s="1061"/>
      <c r="AK149" s="1220"/>
      <c r="AL149" s="1220"/>
      <c r="AM149" s="1225"/>
      <c r="AN149" s="1061">
        <v>0</v>
      </c>
      <c r="AO149" s="1220">
        <v>0</v>
      </c>
      <c r="AP149" s="1225">
        <v>0</v>
      </c>
      <c r="AQ149" s="1061">
        <f t="shared" si="23"/>
        <v>0</v>
      </c>
      <c r="AR149" s="1349">
        <f t="shared" si="24"/>
        <v>0</v>
      </c>
      <c r="AS149" s="1225">
        <f t="shared" si="25"/>
        <v>0</v>
      </c>
      <c r="AT149" s="1345">
        <f t="shared" si="20"/>
        <v>0</v>
      </c>
      <c r="AU149" s="1346">
        <f t="shared" si="26"/>
        <v>0</v>
      </c>
      <c r="AV149" s="1301">
        <f t="shared" si="21"/>
        <v>0</v>
      </c>
      <c r="AW149" s="987"/>
      <c r="AX149" s="1061"/>
      <c r="AY149" s="1220"/>
      <c r="AZ149" s="1220"/>
      <c r="BA149" s="1221"/>
      <c r="BB149" s="1225"/>
      <c r="BC149" s="1061">
        <v>0</v>
      </c>
      <c r="BD149" s="1225">
        <v>0</v>
      </c>
      <c r="BE149" s="1350">
        <f t="shared" si="22"/>
        <v>0</v>
      </c>
      <c r="BF149" s="1225">
        <f t="shared" si="27"/>
        <v>0</v>
      </c>
      <c r="BG149" s="1351">
        <f t="shared" si="28"/>
        <v>0</v>
      </c>
      <c r="BH149" s="1225">
        <f t="shared" si="29"/>
        <v>0</v>
      </c>
    </row>
    <row r="150" spans="2:60">
      <c r="B150" s="959">
        <v>146</v>
      </c>
      <c r="C150" s="959"/>
      <c r="D150" s="946" t="s">
        <v>1351</v>
      </c>
      <c r="E150" s="946" t="s">
        <v>1232</v>
      </c>
      <c r="F150" s="959">
        <v>1022</v>
      </c>
      <c r="G150" s="959" t="s">
        <v>1545</v>
      </c>
      <c r="H150" s="1217" t="s">
        <v>1234</v>
      </c>
      <c r="I150" s="1220"/>
      <c r="J150" s="1220" t="s">
        <v>1348</v>
      </c>
      <c r="K150" s="1220"/>
      <c r="L150" s="1220"/>
      <c r="M150" s="959" t="s">
        <v>1349</v>
      </c>
      <c r="N150" s="1220" t="s">
        <v>1542</v>
      </c>
      <c r="O150" s="1220" t="s">
        <v>237</v>
      </c>
      <c r="P150" s="959">
        <v>1</v>
      </c>
      <c r="Q150" s="987"/>
      <c r="R150" s="987"/>
      <c r="S150" s="987"/>
      <c r="T150" s="987"/>
      <c r="U150" s="987"/>
      <c r="V150" s="987"/>
      <c r="W150" s="987"/>
      <c r="X150" s="987"/>
      <c r="Y150" s="987"/>
      <c r="Z150" s="987"/>
      <c r="AA150" s="987"/>
      <c r="AB150" s="987"/>
      <c r="AC150" s="987"/>
      <c r="AD150" s="987"/>
      <c r="AE150" s="987"/>
      <c r="AF150" s="987"/>
      <c r="AG150" s="987"/>
      <c r="AH150" s="962">
        <v>1</v>
      </c>
      <c r="AI150" s="1235"/>
      <c r="AJ150" s="1061"/>
      <c r="AK150" s="1220"/>
      <c r="AL150" s="1220"/>
      <c r="AM150" s="1225"/>
      <c r="AN150" s="1061">
        <v>0</v>
      </c>
      <c r="AO150" s="1220">
        <v>0</v>
      </c>
      <c r="AP150" s="1225">
        <v>0</v>
      </c>
      <c r="AQ150" s="1061">
        <f t="shared" si="23"/>
        <v>0</v>
      </c>
      <c r="AR150" s="1349">
        <f t="shared" si="24"/>
        <v>0</v>
      </c>
      <c r="AS150" s="1225">
        <f t="shared" si="25"/>
        <v>0</v>
      </c>
      <c r="AT150" s="1345">
        <f t="shared" si="20"/>
        <v>0</v>
      </c>
      <c r="AU150" s="1346">
        <f t="shared" si="26"/>
        <v>0</v>
      </c>
      <c r="AV150" s="1301">
        <f t="shared" si="21"/>
        <v>0</v>
      </c>
      <c r="AW150" s="987"/>
      <c r="AX150" s="1061"/>
      <c r="AY150" s="1220"/>
      <c r="AZ150" s="1220"/>
      <c r="BA150" s="1221"/>
      <c r="BB150" s="1225"/>
      <c r="BC150" s="1061">
        <v>0</v>
      </c>
      <c r="BD150" s="1225">
        <v>0</v>
      </c>
      <c r="BE150" s="1350">
        <f t="shared" si="22"/>
        <v>0</v>
      </c>
      <c r="BF150" s="1225">
        <f t="shared" si="27"/>
        <v>0</v>
      </c>
      <c r="BG150" s="1351">
        <f t="shared" si="28"/>
        <v>0</v>
      </c>
      <c r="BH150" s="1225">
        <f t="shared" si="29"/>
        <v>0</v>
      </c>
    </row>
    <row r="151" spans="2:60">
      <c r="B151" s="959">
        <v>147</v>
      </c>
      <c r="C151" s="959"/>
      <c r="D151" s="946" t="s">
        <v>1351</v>
      </c>
      <c r="E151" s="946" t="s">
        <v>1232</v>
      </c>
      <c r="F151" s="959">
        <v>1023</v>
      </c>
      <c r="G151" s="959" t="s">
        <v>1546</v>
      </c>
      <c r="H151" s="1217" t="s">
        <v>1234</v>
      </c>
      <c r="I151" s="1220"/>
      <c r="J151" s="1220" t="s">
        <v>1348</v>
      </c>
      <c r="K151" s="1220"/>
      <c r="L151" s="1220"/>
      <c r="M151" s="959" t="s">
        <v>1349</v>
      </c>
      <c r="N151" s="1220" t="s">
        <v>1542</v>
      </c>
      <c r="O151" s="1220" t="s">
        <v>237</v>
      </c>
      <c r="P151" s="959">
        <v>1</v>
      </c>
      <c r="Q151" s="987"/>
      <c r="R151" s="987"/>
      <c r="S151" s="987"/>
      <c r="T151" s="987"/>
      <c r="U151" s="987"/>
      <c r="V151" s="987"/>
      <c r="W151" s="987"/>
      <c r="X151" s="987"/>
      <c r="Y151" s="987"/>
      <c r="Z151" s="987"/>
      <c r="AA151" s="987"/>
      <c r="AB151" s="987"/>
      <c r="AC151" s="987"/>
      <c r="AD151" s="987"/>
      <c r="AE151" s="987"/>
      <c r="AF151" s="987"/>
      <c r="AG151" s="987"/>
      <c r="AH151" s="962">
        <v>1</v>
      </c>
      <c r="AI151" s="1235"/>
      <c r="AJ151" s="1061"/>
      <c r="AK151" s="1220"/>
      <c r="AL151" s="1220"/>
      <c r="AM151" s="1225"/>
      <c r="AN151" s="1061">
        <v>0</v>
      </c>
      <c r="AO151" s="1220">
        <v>0</v>
      </c>
      <c r="AP151" s="1225">
        <v>0</v>
      </c>
      <c r="AQ151" s="1061">
        <f t="shared" si="23"/>
        <v>0</v>
      </c>
      <c r="AR151" s="1349">
        <f t="shared" si="24"/>
        <v>0</v>
      </c>
      <c r="AS151" s="1225">
        <f t="shared" si="25"/>
        <v>0</v>
      </c>
      <c r="AT151" s="1345">
        <f t="shared" si="20"/>
        <v>0</v>
      </c>
      <c r="AU151" s="1346">
        <f t="shared" si="26"/>
        <v>0</v>
      </c>
      <c r="AV151" s="1301">
        <f t="shared" si="21"/>
        <v>0</v>
      </c>
      <c r="AW151" s="987"/>
      <c r="AX151" s="1061"/>
      <c r="AY151" s="1220"/>
      <c r="AZ151" s="1220"/>
      <c r="BA151" s="1221"/>
      <c r="BB151" s="1225"/>
      <c r="BC151" s="1061">
        <v>0</v>
      </c>
      <c r="BD151" s="1225">
        <v>0</v>
      </c>
      <c r="BE151" s="1350">
        <f t="shared" si="22"/>
        <v>0</v>
      </c>
      <c r="BF151" s="1225">
        <f t="shared" si="27"/>
        <v>0</v>
      </c>
      <c r="BG151" s="1351">
        <f t="shared" si="28"/>
        <v>0</v>
      </c>
      <c r="BH151" s="1225">
        <f t="shared" si="29"/>
        <v>0</v>
      </c>
    </row>
    <row r="152" spans="2:60">
      <c r="B152" s="959">
        <v>148</v>
      </c>
      <c r="C152" s="959"/>
      <c r="D152" s="946"/>
      <c r="E152" s="946" t="s">
        <v>1355</v>
      </c>
      <c r="F152" s="946">
        <v>920973</v>
      </c>
      <c r="G152" s="1302" t="s">
        <v>1547</v>
      </c>
      <c r="H152" s="1217" t="s">
        <v>1377</v>
      </c>
      <c r="I152" s="1220"/>
      <c r="J152" s="1220" t="s">
        <v>1348</v>
      </c>
      <c r="K152" s="1220"/>
      <c r="L152" s="1220"/>
      <c r="M152" s="959" t="s">
        <v>1438</v>
      </c>
      <c r="N152" s="1220" t="s">
        <v>1548</v>
      </c>
      <c r="O152" s="1220" t="s">
        <v>237</v>
      </c>
      <c r="P152" s="959">
        <v>1</v>
      </c>
      <c r="Q152" s="987"/>
      <c r="R152" s="987"/>
      <c r="S152" s="987"/>
      <c r="T152" s="987"/>
      <c r="U152" s="987"/>
      <c r="V152" s="987"/>
      <c r="W152" s="987"/>
      <c r="X152" s="987"/>
      <c r="Y152" s="987"/>
      <c r="Z152" s="987"/>
      <c r="AA152" s="987"/>
      <c r="AB152" s="987"/>
      <c r="AC152" s="987"/>
      <c r="AD152" s="987"/>
      <c r="AE152" s="987"/>
      <c r="AF152" s="987"/>
      <c r="AG152" s="987"/>
      <c r="AH152" s="962">
        <v>1</v>
      </c>
      <c r="AI152" s="1235"/>
      <c r="AJ152" s="1061"/>
      <c r="AK152" s="1220"/>
      <c r="AL152" s="1220"/>
      <c r="AM152" s="1225"/>
      <c r="AN152" s="1061">
        <v>0</v>
      </c>
      <c r="AO152" s="1220">
        <v>0</v>
      </c>
      <c r="AP152" s="1225">
        <v>0</v>
      </c>
      <c r="AQ152" s="1061">
        <f t="shared" si="23"/>
        <v>0</v>
      </c>
      <c r="AR152" s="1349">
        <f t="shared" si="24"/>
        <v>0</v>
      </c>
      <c r="AS152" s="1225">
        <f t="shared" si="25"/>
        <v>0</v>
      </c>
      <c r="AT152" s="1345">
        <f t="shared" si="20"/>
        <v>0</v>
      </c>
      <c r="AU152" s="1346">
        <f t="shared" si="26"/>
        <v>0</v>
      </c>
      <c r="AV152" s="1301">
        <f t="shared" si="21"/>
        <v>0</v>
      </c>
      <c r="AW152" s="987"/>
      <c r="AX152" s="1061"/>
      <c r="AY152" s="1220"/>
      <c r="AZ152" s="1220"/>
      <c r="BA152" s="1221"/>
      <c r="BB152" s="1225"/>
      <c r="BC152" s="1061">
        <v>0</v>
      </c>
      <c r="BD152" s="1225">
        <v>0</v>
      </c>
      <c r="BE152" s="1350">
        <f t="shared" si="22"/>
        <v>0</v>
      </c>
      <c r="BF152" s="1225">
        <f t="shared" si="27"/>
        <v>0</v>
      </c>
      <c r="BG152" s="1351">
        <f t="shared" si="28"/>
        <v>0</v>
      </c>
      <c r="BH152" s="1225">
        <f t="shared" si="29"/>
        <v>0</v>
      </c>
    </row>
    <row r="153" spans="2:60">
      <c r="B153" s="959">
        <v>149</v>
      </c>
      <c r="C153" s="959"/>
      <c r="D153" s="946" t="s">
        <v>1351</v>
      </c>
      <c r="E153" s="946" t="s">
        <v>1232</v>
      </c>
      <c r="F153" s="959">
        <v>1025</v>
      </c>
      <c r="G153" s="959" t="s">
        <v>1549</v>
      </c>
      <c r="H153" s="1217" t="s">
        <v>1234</v>
      </c>
      <c r="I153" s="1220"/>
      <c r="J153" s="1220" t="s">
        <v>1348</v>
      </c>
      <c r="K153" s="1220"/>
      <c r="L153" s="1220"/>
      <c r="M153" s="959" t="s">
        <v>1438</v>
      </c>
      <c r="N153" s="1220" t="s">
        <v>1548</v>
      </c>
      <c r="O153" s="1220" t="s">
        <v>237</v>
      </c>
      <c r="P153" s="959">
        <v>1</v>
      </c>
      <c r="Q153" s="987"/>
      <c r="R153" s="987"/>
      <c r="S153" s="987"/>
      <c r="T153" s="987"/>
      <c r="U153" s="987"/>
      <c r="V153" s="987"/>
      <c r="W153" s="987"/>
      <c r="X153" s="987"/>
      <c r="Y153" s="987"/>
      <c r="Z153" s="987"/>
      <c r="AA153" s="987"/>
      <c r="AB153" s="987"/>
      <c r="AC153" s="987"/>
      <c r="AD153" s="987"/>
      <c r="AE153" s="987"/>
      <c r="AF153" s="987"/>
      <c r="AG153" s="987"/>
      <c r="AH153" s="962">
        <v>1</v>
      </c>
      <c r="AI153" s="1235"/>
      <c r="AJ153" s="1061"/>
      <c r="AK153" s="1220"/>
      <c r="AL153" s="1220"/>
      <c r="AM153" s="1225"/>
      <c r="AN153" s="1061">
        <v>0</v>
      </c>
      <c r="AO153" s="1220">
        <v>0</v>
      </c>
      <c r="AP153" s="1225">
        <v>0</v>
      </c>
      <c r="AQ153" s="1061">
        <f t="shared" si="23"/>
        <v>0</v>
      </c>
      <c r="AR153" s="1349">
        <f t="shared" si="24"/>
        <v>0</v>
      </c>
      <c r="AS153" s="1225">
        <f t="shared" si="25"/>
        <v>0</v>
      </c>
      <c r="AT153" s="1345">
        <f t="shared" si="20"/>
        <v>0</v>
      </c>
      <c r="AU153" s="1346">
        <f t="shared" si="26"/>
        <v>0</v>
      </c>
      <c r="AV153" s="1301">
        <f t="shared" si="21"/>
        <v>0</v>
      </c>
      <c r="AW153" s="987"/>
      <c r="AX153" s="1061"/>
      <c r="AY153" s="1220"/>
      <c r="AZ153" s="1220"/>
      <c r="BA153" s="1221"/>
      <c r="BB153" s="1225"/>
      <c r="BC153" s="1061">
        <v>0</v>
      </c>
      <c r="BD153" s="1225">
        <v>0</v>
      </c>
      <c r="BE153" s="1350">
        <f t="shared" si="22"/>
        <v>0</v>
      </c>
      <c r="BF153" s="1225">
        <f t="shared" si="27"/>
        <v>0</v>
      </c>
      <c r="BG153" s="1351">
        <f t="shared" si="28"/>
        <v>0</v>
      </c>
      <c r="BH153" s="1225">
        <f t="shared" si="29"/>
        <v>0</v>
      </c>
    </row>
    <row r="154" spans="2:60">
      <c r="B154" s="959">
        <v>150</v>
      </c>
      <c r="C154" s="959"/>
      <c r="D154" s="946" t="s">
        <v>195</v>
      </c>
      <c r="E154" s="946" t="s">
        <v>1261</v>
      </c>
      <c r="F154" s="959">
        <v>935</v>
      </c>
      <c r="G154" s="959" t="s">
        <v>1550</v>
      </c>
      <c r="H154" s="1217" t="s">
        <v>1364</v>
      </c>
      <c r="I154" s="1220"/>
      <c r="J154" s="1220" t="s">
        <v>1348</v>
      </c>
      <c r="K154" s="1220"/>
      <c r="L154" s="1220"/>
      <c r="M154" s="959" t="s">
        <v>1349</v>
      </c>
      <c r="N154" s="1220" t="s">
        <v>360</v>
      </c>
      <c r="O154" s="1220" t="s">
        <v>237</v>
      </c>
      <c r="P154" s="959">
        <v>1</v>
      </c>
      <c r="Q154" s="987"/>
      <c r="R154" s="987"/>
      <c r="S154" s="987"/>
      <c r="T154" s="987"/>
      <c r="U154" s="987"/>
      <c r="V154" s="987"/>
      <c r="W154" s="987"/>
      <c r="X154" s="987"/>
      <c r="Y154" s="987"/>
      <c r="Z154" s="987"/>
      <c r="AA154" s="987"/>
      <c r="AB154" s="987"/>
      <c r="AC154" s="987"/>
      <c r="AD154" s="987"/>
      <c r="AE154" s="987"/>
      <c r="AF154" s="987"/>
      <c r="AG154" s="987"/>
      <c r="AH154" s="962">
        <v>1</v>
      </c>
      <c r="AI154" s="1235"/>
      <c r="AJ154" s="1061"/>
      <c r="AK154" s="1220"/>
      <c r="AL154" s="1220"/>
      <c r="AM154" s="1225"/>
      <c r="AN154" s="1061">
        <v>0</v>
      </c>
      <c r="AO154" s="1220">
        <v>0</v>
      </c>
      <c r="AP154" s="1225">
        <v>0</v>
      </c>
      <c r="AQ154" s="1061">
        <f t="shared" si="23"/>
        <v>0</v>
      </c>
      <c r="AR154" s="1349">
        <f t="shared" si="24"/>
        <v>0</v>
      </c>
      <c r="AS154" s="1225">
        <f t="shared" si="25"/>
        <v>0</v>
      </c>
      <c r="AT154" s="1345">
        <f t="shared" si="20"/>
        <v>0</v>
      </c>
      <c r="AU154" s="1346">
        <f t="shared" si="26"/>
        <v>0</v>
      </c>
      <c r="AV154" s="1301">
        <f t="shared" si="21"/>
        <v>0</v>
      </c>
      <c r="AW154" s="987"/>
      <c r="AX154" s="1061"/>
      <c r="AY154" s="1220"/>
      <c r="AZ154" s="1220"/>
      <c r="BA154" s="1221"/>
      <c r="BB154" s="1225"/>
      <c r="BC154" s="1061">
        <v>0</v>
      </c>
      <c r="BD154" s="1225">
        <v>0</v>
      </c>
      <c r="BE154" s="1350">
        <f t="shared" si="22"/>
        <v>0</v>
      </c>
      <c r="BF154" s="1225">
        <f t="shared" si="27"/>
        <v>0</v>
      </c>
      <c r="BG154" s="1351">
        <f t="shared" si="28"/>
        <v>0</v>
      </c>
      <c r="BH154" s="1225">
        <f t="shared" si="29"/>
        <v>0</v>
      </c>
    </row>
    <row r="155" spans="2:60">
      <c r="B155" s="959">
        <v>151</v>
      </c>
      <c r="C155" s="959"/>
      <c r="D155" s="946"/>
      <c r="E155" s="946" t="s">
        <v>1356</v>
      </c>
      <c r="F155" s="946">
        <v>20620</v>
      </c>
      <c r="G155" s="959" t="s">
        <v>1551</v>
      </c>
      <c r="H155" s="1217" t="s">
        <v>1379</v>
      </c>
      <c r="I155" s="1220"/>
      <c r="J155" s="1220" t="s">
        <v>1348</v>
      </c>
      <c r="K155" s="1220"/>
      <c r="L155" s="1220"/>
      <c r="M155" s="959" t="s">
        <v>1446</v>
      </c>
      <c r="N155" s="1220" t="s">
        <v>360</v>
      </c>
      <c r="O155" s="1220" t="s">
        <v>237</v>
      </c>
      <c r="P155" s="959">
        <v>1</v>
      </c>
      <c r="Q155" s="987"/>
      <c r="R155" s="987"/>
      <c r="S155" s="987"/>
      <c r="T155" s="987"/>
      <c r="U155" s="987"/>
      <c r="V155" s="987"/>
      <c r="W155" s="987"/>
      <c r="X155" s="987"/>
      <c r="Y155" s="987"/>
      <c r="Z155" s="987"/>
      <c r="AA155" s="987"/>
      <c r="AB155" s="987"/>
      <c r="AC155" s="987"/>
      <c r="AD155" s="987"/>
      <c r="AE155" s="987"/>
      <c r="AF155" s="987"/>
      <c r="AG155" s="987"/>
      <c r="AH155" s="962">
        <v>1</v>
      </c>
      <c r="AI155" s="1235"/>
      <c r="AJ155" s="1061"/>
      <c r="AK155" s="1220"/>
      <c r="AL155" s="1220"/>
      <c r="AM155" s="1225"/>
      <c r="AN155" s="1061">
        <v>0</v>
      </c>
      <c r="AO155" s="1220">
        <v>0</v>
      </c>
      <c r="AP155" s="1225">
        <v>0</v>
      </c>
      <c r="AQ155" s="1061">
        <f t="shared" si="23"/>
        <v>0</v>
      </c>
      <c r="AR155" s="1349">
        <f t="shared" si="24"/>
        <v>0</v>
      </c>
      <c r="AS155" s="1225">
        <f t="shared" si="25"/>
        <v>0</v>
      </c>
      <c r="AT155" s="1345">
        <f t="shared" si="20"/>
        <v>0</v>
      </c>
      <c r="AU155" s="1346">
        <f t="shared" si="26"/>
        <v>0</v>
      </c>
      <c r="AV155" s="1301">
        <f t="shared" si="21"/>
        <v>0</v>
      </c>
      <c r="AW155" s="987"/>
      <c r="AX155" s="1061"/>
      <c r="AY155" s="1220"/>
      <c r="AZ155" s="1220"/>
      <c r="BA155" s="1221"/>
      <c r="BB155" s="1225"/>
      <c r="BC155" s="1061">
        <v>0</v>
      </c>
      <c r="BD155" s="1225">
        <v>0</v>
      </c>
      <c r="BE155" s="1350">
        <f t="shared" si="22"/>
        <v>0</v>
      </c>
      <c r="BF155" s="1225">
        <f t="shared" si="27"/>
        <v>0</v>
      </c>
      <c r="BG155" s="1351">
        <f t="shared" si="28"/>
        <v>0</v>
      </c>
      <c r="BH155" s="1225">
        <f t="shared" si="29"/>
        <v>0</v>
      </c>
    </row>
    <row r="156" spans="2:60">
      <c r="B156" s="959">
        <v>152</v>
      </c>
      <c r="C156" s="959"/>
      <c r="D156" s="946" t="s">
        <v>1351</v>
      </c>
      <c r="E156" s="946" t="s">
        <v>1241</v>
      </c>
      <c r="F156" s="959">
        <v>1009</v>
      </c>
      <c r="G156" s="959" t="s">
        <v>1552</v>
      </c>
      <c r="H156" s="1217" t="s">
        <v>1243</v>
      </c>
      <c r="I156" s="1220"/>
      <c r="J156" s="1220" t="s">
        <v>1348</v>
      </c>
      <c r="K156" s="1220"/>
      <c r="L156" s="1220"/>
      <c r="M156" s="959" t="s">
        <v>1438</v>
      </c>
      <c r="N156" s="1220" t="s">
        <v>360</v>
      </c>
      <c r="O156" s="1220" t="s">
        <v>237</v>
      </c>
      <c r="P156" s="959">
        <v>1</v>
      </c>
      <c r="Q156" s="987"/>
      <c r="R156" s="987"/>
      <c r="S156" s="987"/>
      <c r="T156" s="987"/>
      <c r="U156" s="987"/>
      <c r="V156" s="987"/>
      <c r="W156" s="987"/>
      <c r="X156" s="987"/>
      <c r="Y156" s="987"/>
      <c r="Z156" s="987"/>
      <c r="AA156" s="987"/>
      <c r="AB156" s="987"/>
      <c r="AC156" s="987"/>
      <c r="AD156" s="987"/>
      <c r="AE156" s="987"/>
      <c r="AF156" s="987"/>
      <c r="AG156" s="987"/>
      <c r="AH156" s="962">
        <v>1</v>
      </c>
      <c r="AI156" s="1235"/>
      <c r="AJ156" s="1061"/>
      <c r="AK156" s="1220"/>
      <c r="AL156" s="1220"/>
      <c r="AM156" s="1225"/>
      <c r="AN156" s="1061">
        <v>0</v>
      </c>
      <c r="AO156" s="1220">
        <v>0</v>
      </c>
      <c r="AP156" s="1225">
        <v>0</v>
      </c>
      <c r="AQ156" s="1061">
        <f t="shared" si="23"/>
        <v>0</v>
      </c>
      <c r="AR156" s="1349">
        <f t="shared" si="24"/>
        <v>0</v>
      </c>
      <c r="AS156" s="1225">
        <f t="shared" si="25"/>
        <v>0</v>
      </c>
      <c r="AT156" s="1345">
        <f t="shared" si="20"/>
        <v>0</v>
      </c>
      <c r="AU156" s="1346">
        <f t="shared" si="26"/>
        <v>0</v>
      </c>
      <c r="AV156" s="1301">
        <f t="shared" si="21"/>
        <v>0</v>
      </c>
      <c r="AW156" s="987"/>
      <c r="AX156" s="1061"/>
      <c r="AY156" s="1220"/>
      <c r="AZ156" s="1220"/>
      <c r="BA156" s="1221"/>
      <c r="BB156" s="1225"/>
      <c r="BC156" s="1061">
        <v>0</v>
      </c>
      <c r="BD156" s="1225">
        <v>0</v>
      </c>
      <c r="BE156" s="1350">
        <f t="shared" si="22"/>
        <v>0</v>
      </c>
      <c r="BF156" s="1225">
        <f t="shared" si="27"/>
        <v>0</v>
      </c>
      <c r="BG156" s="1351">
        <f t="shared" si="28"/>
        <v>0</v>
      </c>
      <c r="BH156" s="1225">
        <f t="shared" si="29"/>
        <v>0</v>
      </c>
    </row>
    <row r="157" spans="2:60">
      <c r="B157" s="959">
        <v>153</v>
      </c>
      <c r="C157" s="959"/>
      <c r="D157" s="946" t="s">
        <v>1351</v>
      </c>
      <c r="E157" s="946" t="s">
        <v>1232</v>
      </c>
      <c r="F157" s="959">
        <v>1018</v>
      </c>
      <c r="G157" s="959" t="s">
        <v>1553</v>
      </c>
      <c r="H157" s="1217" t="s">
        <v>1234</v>
      </c>
      <c r="I157" s="1220"/>
      <c r="J157" s="1220" t="s">
        <v>1348</v>
      </c>
      <c r="K157" s="1220"/>
      <c r="L157" s="1220"/>
      <c r="M157" s="959" t="s">
        <v>1349</v>
      </c>
      <c r="N157" s="1220" t="s">
        <v>360</v>
      </c>
      <c r="O157" s="1220" t="s">
        <v>237</v>
      </c>
      <c r="P157" s="959">
        <v>1</v>
      </c>
      <c r="Q157" s="987"/>
      <c r="R157" s="987"/>
      <c r="S157" s="987"/>
      <c r="T157" s="987"/>
      <c r="U157" s="987"/>
      <c r="V157" s="987"/>
      <c r="W157" s="987"/>
      <c r="X157" s="987"/>
      <c r="Y157" s="987"/>
      <c r="Z157" s="987"/>
      <c r="AA157" s="987"/>
      <c r="AB157" s="987"/>
      <c r="AC157" s="987"/>
      <c r="AD157" s="987"/>
      <c r="AE157" s="987"/>
      <c r="AF157" s="987"/>
      <c r="AG157" s="987"/>
      <c r="AH157" s="962">
        <v>1</v>
      </c>
      <c r="AI157" s="1235"/>
      <c r="AJ157" s="1061"/>
      <c r="AK157" s="1220"/>
      <c r="AL157" s="1220"/>
      <c r="AM157" s="1225"/>
      <c r="AN157" s="1061">
        <v>0</v>
      </c>
      <c r="AO157" s="1220">
        <v>0</v>
      </c>
      <c r="AP157" s="1225">
        <v>0</v>
      </c>
      <c r="AQ157" s="1061">
        <f t="shared" si="23"/>
        <v>0</v>
      </c>
      <c r="AR157" s="1349">
        <f t="shared" si="24"/>
        <v>0</v>
      </c>
      <c r="AS157" s="1225">
        <f t="shared" si="25"/>
        <v>0</v>
      </c>
      <c r="AT157" s="1345">
        <f t="shared" si="20"/>
        <v>0</v>
      </c>
      <c r="AU157" s="1346">
        <f t="shared" si="26"/>
        <v>0</v>
      </c>
      <c r="AV157" s="1301">
        <f t="shared" si="21"/>
        <v>0</v>
      </c>
      <c r="AW157" s="987"/>
      <c r="AX157" s="1061"/>
      <c r="AY157" s="1220"/>
      <c r="AZ157" s="1220"/>
      <c r="BA157" s="1221"/>
      <c r="BB157" s="1225"/>
      <c r="BC157" s="1061">
        <v>0</v>
      </c>
      <c r="BD157" s="1225">
        <v>0</v>
      </c>
      <c r="BE157" s="1350">
        <f t="shared" si="22"/>
        <v>0</v>
      </c>
      <c r="BF157" s="1225">
        <f t="shared" si="27"/>
        <v>0</v>
      </c>
      <c r="BG157" s="1351">
        <f t="shared" si="28"/>
        <v>0</v>
      </c>
      <c r="BH157" s="1225">
        <f t="shared" si="29"/>
        <v>0</v>
      </c>
    </row>
    <row r="158" spans="2:60">
      <c r="B158" s="959">
        <v>154</v>
      </c>
      <c r="C158" s="959"/>
      <c r="D158" s="946" t="s">
        <v>1351</v>
      </c>
      <c r="E158" s="946" t="s">
        <v>1232</v>
      </c>
      <c r="F158" s="959">
        <v>1019</v>
      </c>
      <c r="G158" s="959" t="s">
        <v>1554</v>
      </c>
      <c r="H158" s="1217" t="s">
        <v>1234</v>
      </c>
      <c r="I158" s="1220"/>
      <c r="J158" s="1220" t="s">
        <v>1348</v>
      </c>
      <c r="K158" s="1220"/>
      <c r="L158" s="1220"/>
      <c r="M158" s="959" t="s">
        <v>1349</v>
      </c>
      <c r="N158" s="1220" t="s">
        <v>360</v>
      </c>
      <c r="O158" s="1220" t="s">
        <v>237</v>
      </c>
      <c r="P158" s="959">
        <v>1</v>
      </c>
      <c r="Q158" s="987"/>
      <c r="R158" s="987"/>
      <c r="S158" s="987"/>
      <c r="T158" s="987"/>
      <c r="U158" s="987"/>
      <c r="V158" s="987"/>
      <c r="W158" s="987"/>
      <c r="X158" s="987"/>
      <c r="Y158" s="987"/>
      <c r="Z158" s="987"/>
      <c r="AA158" s="987"/>
      <c r="AB158" s="987"/>
      <c r="AC158" s="987"/>
      <c r="AD158" s="987"/>
      <c r="AE158" s="987"/>
      <c r="AF158" s="987"/>
      <c r="AG158" s="987"/>
      <c r="AH158" s="962">
        <v>1</v>
      </c>
      <c r="AI158" s="1235"/>
      <c r="AJ158" s="1061"/>
      <c r="AK158" s="1220"/>
      <c r="AL158" s="1220"/>
      <c r="AM158" s="1225"/>
      <c r="AN158" s="1061">
        <v>0</v>
      </c>
      <c r="AO158" s="1220">
        <v>0</v>
      </c>
      <c r="AP158" s="1225">
        <v>0</v>
      </c>
      <c r="AQ158" s="1061">
        <f t="shared" si="23"/>
        <v>0</v>
      </c>
      <c r="AR158" s="1349">
        <f t="shared" si="24"/>
        <v>0</v>
      </c>
      <c r="AS158" s="1225">
        <f t="shared" si="25"/>
        <v>0</v>
      </c>
      <c r="AT158" s="1345">
        <f t="shared" si="20"/>
        <v>0</v>
      </c>
      <c r="AU158" s="1346">
        <f t="shared" si="26"/>
        <v>0</v>
      </c>
      <c r="AV158" s="1301">
        <f t="shared" si="21"/>
        <v>0</v>
      </c>
      <c r="AW158" s="987"/>
      <c r="AX158" s="1061"/>
      <c r="AY158" s="1220"/>
      <c r="AZ158" s="1220"/>
      <c r="BA158" s="1221"/>
      <c r="BB158" s="1225"/>
      <c r="BC158" s="1061">
        <v>0</v>
      </c>
      <c r="BD158" s="1225">
        <v>0</v>
      </c>
      <c r="BE158" s="1350">
        <f t="shared" si="22"/>
        <v>0</v>
      </c>
      <c r="BF158" s="1225">
        <f t="shared" si="27"/>
        <v>0</v>
      </c>
      <c r="BG158" s="1351">
        <f t="shared" si="28"/>
        <v>0</v>
      </c>
      <c r="BH158" s="1225">
        <f t="shared" si="29"/>
        <v>0</v>
      </c>
    </row>
    <row r="159" spans="2:60">
      <c r="B159" s="959">
        <v>155</v>
      </c>
      <c r="C159" s="959"/>
      <c r="D159" s="946"/>
      <c r="E159" s="946" t="s">
        <v>1355</v>
      </c>
      <c r="F159" s="946">
        <v>920975</v>
      </c>
      <c r="G159" s="1302" t="s">
        <v>1555</v>
      </c>
      <c r="H159" s="1217" t="s">
        <v>1377</v>
      </c>
      <c r="I159" s="1220"/>
      <c r="J159" s="1220" t="s">
        <v>1348</v>
      </c>
      <c r="K159" s="1220"/>
      <c r="L159" s="1220"/>
      <c r="M159" s="959" t="s">
        <v>1438</v>
      </c>
      <c r="N159" s="1220" t="s">
        <v>1556</v>
      </c>
      <c r="O159" s="1220" t="s">
        <v>237</v>
      </c>
      <c r="P159" s="959">
        <v>1</v>
      </c>
      <c r="Q159" s="987"/>
      <c r="R159" s="987"/>
      <c r="S159" s="987"/>
      <c r="T159" s="987"/>
      <c r="U159" s="987"/>
      <c r="V159" s="987"/>
      <c r="W159" s="987"/>
      <c r="X159" s="987"/>
      <c r="Y159" s="987"/>
      <c r="Z159" s="987"/>
      <c r="AA159" s="987"/>
      <c r="AB159" s="987"/>
      <c r="AC159" s="987"/>
      <c r="AD159" s="987"/>
      <c r="AE159" s="987"/>
      <c r="AF159" s="987"/>
      <c r="AG159" s="987"/>
      <c r="AH159" s="962">
        <v>1</v>
      </c>
      <c r="AI159" s="1235"/>
      <c r="AJ159" s="1061"/>
      <c r="AK159" s="1220"/>
      <c r="AL159" s="1220"/>
      <c r="AM159" s="1225"/>
      <c r="AN159" s="1061">
        <v>0</v>
      </c>
      <c r="AO159" s="1220">
        <v>0</v>
      </c>
      <c r="AP159" s="1225">
        <v>0</v>
      </c>
      <c r="AQ159" s="1061">
        <f t="shared" si="23"/>
        <v>0</v>
      </c>
      <c r="AR159" s="1349">
        <f t="shared" si="24"/>
        <v>0</v>
      </c>
      <c r="AS159" s="1225">
        <f t="shared" si="25"/>
        <v>0</v>
      </c>
      <c r="AT159" s="1345">
        <f t="shared" si="20"/>
        <v>0</v>
      </c>
      <c r="AU159" s="1346">
        <f t="shared" si="26"/>
        <v>0</v>
      </c>
      <c r="AV159" s="1301">
        <f t="shared" si="21"/>
        <v>0</v>
      </c>
      <c r="AW159" s="987"/>
      <c r="AX159" s="1061"/>
      <c r="AY159" s="1220"/>
      <c r="AZ159" s="1220"/>
      <c r="BA159" s="1221"/>
      <c r="BB159" s="1225"/>
      <c r="BC159" s="1061">
        <v>0</v>
      </c>
      <c r="BD159" s="1225">
        <v>0</v>
      </c>
      <c r="BE159" s="1350">
        <f t="shared" si="22"/>
        <v>0</v>
      </c>
      <c r="BF159" s="1225">
        <f t="shared" si="27"/>
        <v>0</v>
      </c>
      <c r="BG159" s="1351">
        <f t="shared" si="28"/>
        <v>0</v>
      </c>
      <c r="BH159" s="1225">
        <f t="shared" si="29"/>
        <v>0</v>
      </c>
    </row>
    <row r="160" spans="2:60">
      <c r="B160" s="959">
        <v>156</v>
      </c>
      <c r="C160" s="959"/>
      <c r="D160" s="946" t="s">
        <v>1351</v>
      </c>
      <c r="E160" s="946" t="s">
        <v>1232</v>
      </c>
      <c r="F160" s="959">
        <v>1021</v>
      </c>
      <c r="G160" s="959" t="s">
        <v>1557</v>
      </c>
      <c r="H160" s="1217" t="s">
        <v>1234</v>
      </c>
      <c r="I160" s="1220"/>
      <c r="J160" s="1220" t="s">
        <v>1348</v>
      </c>
      <c r="K160" s="1220"/>
      <c r="L160" s="1220"/>
      <c r="M160" s="959" t="s">
        <v>1349</v>
      </c>
      <c r="N160" s="1220" t="s">
        <v>1556</v>
      </c>
      <c r="O160" s="1220" t="s">
        <v>237</v>
      </c>
      <c r="P160" s="959">
        <v>1</v>
      </c>
      <c r="Q160" s="987"/>
      <c r="R160" s="987"/>
      <c r="S160" s="987"/>
      <c r="T160" s="987"/>
      <c r="U160" s="987"/>
      <c r="V160" s="987"/>
      <c r="W160" s="987"/>
      <c r="X160" s="987"/>
      <c r="Y160" s="987"/>
      <c r="Z160" s="987"/>
      <c r="AA160" s="987"/>
      <c r="AB160" s="987"/>
      <c r="AC160" s="987"/>
      <c r="AD160" s="987"/>
      <c r="AE160" s="987"/>
      <c r="AF160" s="987"/>
      <c r="AG160" s="987"/>
      <c r="AH160" s="962">
        <v>1</v>
      </c>
      <c r="AI160" s="1235"/>
      <c r="AJ160" s="1061"/>
      <c r="AK160" s="1220"/>
      <c r="AL160" s="1220"/>
      <c r="AM160" s="1225"/>
      <c r="AN160" s="1061">
        <v>0</v>
      </c>
      <c r="AO160" s="1220">
        <v>0</v>
      </c>
      <c r="AP160" s="1225">
        <v>0</v>
      </c>
      <c r="AQ160" s="1061">
        <f t="shared" si="23"/>
        <v>0</v>
      </c>
      <c r="AR160" s="1349">
        <f t="shared" si="24"/>
        <v>0</v>
      </c>
      <c r="AS160" s="1225">
        <f t="shared" si="25"/>
        <v>0</v>
      </c>
      <c r="AT160" s="1345">
        <f t="shared" si="20"/>
        <v>0</v>
      </c>
      <c r="AU160" s="1346">
        <f t="shared" si="26"/>
        <v>0</v>
      </c>
      <c r="AV160" s="1301">
        <f t="shared" si="21"/>
        <v>0</v>
      </c>
      <c r="AW160" s="987"/>
      <c r="AX160" s="1061"/>
      <c r="AY160" s="1220"/>
      <c r="AZ160" s="1220"/>
      <c r="BA160" s="1221"/>
      <c r="BB160" s="1225"/>
      <c r="BC160" s="1061">
        <v>0</v>
      </c>
      <c r="BD160" s="1225">
        <v>0</v>
      </c>
      <c r="BE160" s="1350">
        <f t="shared" si="22"/>
        <v>0</v>
      </c>
      <c r="BF160" s="1225">
        <f t="shared" si="27"/>
        <v>0</v>
      </c>
      <c r="BG160" s="1351">
        <f t="shared" si="28"/>
        <v>0</v>
      </c>
      <c r="BH160" s="1225">
        <f t="shared" si="29"/>
        <v>0</v>
      </c>
    </row>
    <row r="161" spans="2:60">
      <c r="B161" s="959">
        <v>157</v>
      </c>
      <c r="C161" s="959"/>
      <c r="D161" s="946" t="s">
        <v>195</v>
      </c>
      <c r="E161" s="946" t="s">
        <v>1261</v>
      </c>
      <c r="F161" s="959">
        <v>937</v>
      </c>
      <c r="G161" s="959" t="s">
        <v>1558</v>
      </c>
      <c r="H161" s="1217" t="s">
        <v>1364</v>
      </c>
      <c r="I161" s="1220"/>
      <c r="J161" s="1220" t="s">
        <v>1348</v>
      </c>
      <c r="K161" s="1220"/>
      <c r="L161" s="1220"/>
      <c r="M161" s="959" t="s">
        <v>1349</v>
      </c>
      <c r="N161" s="1220" t="s">
        <v>368</v>
      </c>
      <c r="O161" s="1220" t="s">
        <v>237</v>
      </c>
      <c r="P161" s="959">
        <v>1</v>
      </c>
      <c r="Q161" s="987"/>
      <c r="R161" s="987"/>
      <c r="S161" s="987"/>
      <c r="T161" s="987"/>
      <c r="U161" s="987"/>
      <c r="V161" s="987"/>
      <c r="W161" s="987"/>
      <c r="X161" s="987"/>
      <c r="Y161" s="987"/>
      <c r="Z161" s="987"/>
      <c r="AA161" s="987"/>
      <c r="AB161" s="987"/>
      <c r="AC161" s="987"/>
      <c r="AD161" s="987"/>
      <c r="AE161" s="987"/>
      <c r="AF161" s="987"/>
      <c r="AG161" s="987"/>
      <c r="AH161" s="962">
        <v>1</v>
      </c>
      <c r="AI161" s="1235"/>
      <c r="AJ161" s="1061"/>
      <c r="AK161" s="1220"/>
      <c r="AL161" s="1220"/>
      <c r="AM161" s="1225"/>
      <c r="AN161" s="1061">
        <v>0</v>
      </c>
      <c r="AO161" s="1220">
        <v>0</v>
      </c>
      <c r="AP161" s="1225">
        <v>0</v>
      </c>
      <c r="AQ161" s="1061">
        <f t="shared" si="23"/>
        <v>0</v>
      </c>
      <c r="AR161" s="1349">
        <f t="shared" si="24"/>
        <v>0</v>
      </c>
      <c r="AS161" s="1225">
        <f t="shared" si="25"/>
        <v>0</v>
      </c>
      <c r="AT161" s="1345">
        <f t="shared" si="20"/>
        <v>0</v>
      </c>
      <c r="AU161" s="1346">
        <f t="shared" si="26"/>
        <v>0</v>
      </c>
      <c r="AV161" s="1301">
        <f t="shared" si="21"/>
        <v>0</v>
      </c>
      <c r="AW161" s="987"/>
      <c r="AX161" s="1061"/>
      <c r="AY161" s="1220"/>
      <c r="AZ161" s="1220"/>
      <c r="BA161" s="1221"/>
      <c r="BB161" s="1225"/>
      <c r="BC161" s="1061">
        <v>0</v>
      </c>
      <c r="BD161" s="1225">
        <v>0</v>
      </c>
      <c r="BE161" s="1350">
        <f t="shared" si="22"/>
        <v>0</v>
      </c>
      <c r="BF161" s="1225">
        <f t="shared" si="27"/>
        <v>0</v>
      </c>
      <c r="BG161" s="1351">
        <f t="shared" si="28"/>
        <v>0</v>
      </c>
      <c r="BH161" s="1225">
        <f t="shared" si="29"/>
        <v>0</v>
      </c>
    </row>
    <row r="162" spans="2:60">
      <c r="B162" s="959">
        <v>158</v>
      </c>
      <c r="C162" s="959"/>
      <c r="D162" s="946"/>
      <c r="E162" s="946" t="s">
        <v>1356</v>
      </c>
      <c r="F162" s="946">
        <v>20622</v>
      </c>
      <c r="G162" s="959" t="s">
        <v>1559</v>
      </c>
      <c r="H162" s="1217" t="s">
        <v>1379</v>
      </c>
      <c r="I162" s="1220"/>
      <c r="J162" s="1220" t="s">
        <v>1348</v>
      </c>
      <c r="K162" s="1220"/>
      <c r="L162" s="1220"/>
      <c r="M162" s="959" t="s">
        <v>1446</v>
      </c>
      <c r="N162" s="1220" t="s">
        <v>368</v>
      </c>
      <c r="O162" s="1220" t="s">
        <v>237</v>
      </c>
      <c r="P162" s="959">
        <v>1</v>
      </c>
      <c r="Q162" s="987"/>
      <c r="R162" s="987"/>
      <c r="S162" s="987"/>
      <c r="T162" s="987"/>
      <c r="U162" s="987"/>
      <c r="V162" s="987"/>
      <c r="W162" s="987"/>
      <c r="X162" s="987"/>
      <c r="Y162" s="987"/>
      <c r="Z162" s="987"/>
      <c r="AA162" s="987"/>
      <c r="AB162" s="987"/>
      <c r="AC162" s="987"/>
      <c r="AD162" s="987"/>
      <c r="AE162" s="987"/>
      <c r="AF162" s="987"/>
      <c r="AG162" s="987"/>
      <c r="AH162" s="962">
        <v>1</v>
      </c>
      <c r="AI162" s="1235"/>
      <c r="AJ162" s="1061"/>
      <c r="AK162" s="1220"/>
      <c r="AL162" s="1220"/>
      <c r="AM162" s="1225"/>
      <c r="AN162" s="1061">
        <v>0</v>
      </c>
      <c r="AO162" s="1220">
        <v>0</v>
      </c>
      <c r="AP162" s="1225">
        <v>0</v>
      </c>
      <c r="AQ162" s="1061">
        <f t="shared" si="23"/>
        <v>0</v>
      </c>
      <c r="AR162" s="1349">
        <f t="shared" si="24"/>
        <v>0</v>
      </c>
      <c r="AS162" s="1225">
        <f t="shared" si="25"/>
        <v>0</v>
      </c>
      <c r="AT162" s="1345">
        <f t="shared" si="20"/>
        <v>0</v>
      </c>
      <c r="AU162" s="1346">
        <f t="shared" si="26"/>
        <v>0</v>
      </c>
      <c r="AV162" s="1301">
        <f t="shared" si="21"/>
        <v>0</v>
      </c>
      <c r="AW162" s="987"/>
      <c r="AX162" s="1061"/>
      <c r="AY162" s="1220"/>
      <c r="AZ162" s="1220"/>
      <c r="BA162" s="1221"/>
      <c r="BB162" s="1225"/>
      <c r="BC162" s="1061">
        <v>0</v>
      </c>
      <c r="BD162" s="1225">
        <v>0</v>
      </c>
      <c r="BE162" s="1350">
        <f t="shared" si="22"/>
        <v>0</v>
      </c>
      <c r="BF162" s="1225">
        <f t="shared" si="27"/>
        <v>0</v>
      </c>
      <c r="BG162" s="1351">
        <f t="shared" si="28"/>
        <v>0</v>
      </c>
      <c r="BH162" s="1225">
        <f t="shared" si="29"/>
        <v>0</v>
      </c>
    </row>
    <row r="163" spans="2:60">
      <c r="B163" s="959">
        <v>159</v>
      </c>
      <c r="C163" s="959"/>
      <c r="D163" s="946" t="s">
        <v>1351</v>
      </c>
      <c r="E163" s="946" t="s">
        <v>1241</v>
      </c>
      <c r="F163" s="959">
        <v>1007</v>
      </c>
      <c r="G163" s="959" t="s">
        <v>1560</v>
      </c>
      <c r="H163" s="1217" t="s">
        <v>1243</v>
      </c>
      <c r="I163" s="1220"/>
      <c r="J163" s="1220" t="s">
        <v>1348</v>
      </c>
      <c r="K163" s="1220"/>
      <c r="L163" s="1220"/>
      <c r="M163" s="959" t="s">
        <v>1438</v>
      </c>
      <c r="N163" s="1220" t="s">
        <v>368</v>
      </c>
      <c r="O163" s="1220" t="s">
        <v>237</v>
      </c>
      <c r="P163" s="959">
        <v>1</v>
      </c>
      <c r="Q163" s="987"/>
      <c r="R163" s="987"/>
      <c r="S163" s="987"/>
      <c r="T163" s="987"/>
      <c r="U163" s="987"/>
      <c r="V163" s="987"/>
      <c r="W163" s="987"/>
      <c r="X163" s="987"/>
      <c r="Y163" s="987"/>
      <c r="Z163" s="987"/>
      <c r="AA163" s="987"/>
      <c r="AB163" s="987"/>
      <c r="AC163" s="987"/>
      <c r="AD163" s="987"/>
      <c r="AE163" s="987"/>
      <c r="AF163" s="987"/>
      <c r="AG163" s="987"/>
      <c r="AH163" s="962">
        <v>1</v>
      </c>
      <c r="AI163" s="1235"/>
      <c r="AJ163" s="1061"/>
      <c r="AK163" s="1220"/>
      <c r="AL163" s="1220"/>
      <c r="AM163" s="1225"/>
      <c r="AN163" s="1061">
        <v>0</v>
      </c>
      <c r="AO163" s="1220">
        <v>0</v>
      </c>
      <c r="AP163" s="1225">
        <v>0</v>
      </c>
      <c r="AQ163" s="1061">
        <f t="shared" si="23"/>
        <v>0</v>
      </c>
      <c r="AR163" s="1349">
        <f t="shared" si="24"/>
        <v>0</v>
      </c>
      <c r="AS163" s="1225">
        <f t="shared" si="25"/>
        <v>0</v>
      </c>
      <c r="AT163" s="1345">
        <f t="shared" si="20"/>
        <v>0</v>
      </c>
      <c r="AU163" s="1346">
        <f t="shared" si="26"/>
        <v>0</v>
      </c>
      <c r="AV163" s="1301">
        <f t="shared" si="21"/>
        <v>0</v>
      </c>
      <c r="AW163" s="987"/>
      <c r="AX163" s="1061"/>
      <c r="AY163" s="1220"/>
      <c r="AZ163" s="1220"/>
      <c r="BA163" s="1221"/>
      <c r="BB163" s="1225"/>
      <c r="BC163" s="1061">
        <v>0</v>
      </c>
      <c r="BD163" s="1225">
        <v>0</v>
      </c>
      <c r="BE163" s="1350">
        <f t="shared" si="22"/>
        <v>0</v>
      </c>
      <c r="BF163" s="1225">
        <f t="shared" si="27"/>
        <v>0</v>
      </c>
      <c r="BG163" s="1351">
        <f t="shared" si="28"/>
        <v>0</v>
      </c>
      <c r="BH163" s="1225">
        <f t="shared" si="29"/>
        <v>0</v>
      </c>
    </row>
    <row r="164" spans="2:60">
      <c r="B164" s="959">
        <v>160</v>
      </c>
      <c r="C164" s="959"/>
      <c r="D164" s="946" t="s">
        <v>1351</v>
      </c>
      <c r="E164" s="946" t="s">
        <v>1232</v>
      </c>
      <c r="F164" s="959">
        <v>1014</v>
      </c>
      <c r="G164" s="959" t="s">
        <v>1561</v>
      </c>
      <c r="H164" s="1217" t="s">
        <v>1234</v>
      </c>
      <c r="I164" s="1220"/>
      <c r="J164" s="1220" t="s">
        <v>1348</v>
      </c>
      <c r="K164" s="1220"/>
      <c r="L164" s="1220"/>
      <c r="M164" s="959" t="s">
        <v>1349</v>
      </c>
      <c r="N164" s="1220" t="s">
        <v>368</v>
      </c>
      <c r="O164" s="1220" t="s">
        <v>237</v>
      </c>
      <c r="P164" s="959">
        <v>1</v>
      </c>
      <c r="Q164" s="987"/>
      <c r="R164" s="987"/>
      <c r="S164" s="987"/>
      <c r="T164" s="987"/>
      <c r="U164" s="987"/>
      <c r="V164" s="987"/>
      <c r="W164" s="987"/>
      <c r="X164" s="987"/>
      <c r="Y164" s="987"/>
      <c r="Z164" s="987"/>
      <c r="AA164" s="987"/>
      <c r="AB164" s="987"/>
      <c r="AC164" s="987"/>
      <c r="AD164" s="987"/>
      <c r="AE164" s="987"/>
      <c r="AF164" s="987"/>
      <c r="AG164" s="987"/>
      <c r="AH164" s="962">
        <v>1</v>
      </c>
      <c r="AI164" s="1235"/>
      <c r="AJ164" s="1061"/>
      <c r="AK164" s="1220"/>
      <c r="AL164" s="1220"/>
      <c r="AM164" s="1225"/>
      <c r="AN164" s="1061">
        <v>0</v>
      </c>
      <c r="AO164" s="1220">
        <v>0</v>
      </c>
      <c r="AP164" s="1225">
        <v>0</v>
      </c>
      <c r="AQ164" s="1061">
        <f t="shared" si="23"/>
        <v>0</v>
      </c>
      <c r="AR164" s="1349">
        <f t="shared" si="24"/>
        <v>0</v>
      </c>
      <c r="AS164" s="1225">
        <f t="shared" si="25"/>
        <v>0</v>
      </c>
      <c r="AT164" s="1345">
        <f t="shared" si="20"/>
        <v>0</v>
      </c>
      <c r="AU164" s="1346">
        <f t="shared" si="26"/>
        <v>0</v>
      </c>
      <c r="AV164" s="1301">
        <f t="shared" si="21"/>
        <v>0</v>
      </c>
      <c r="AW164" s="987"/>
      <c r="AX164" s="1061"/>
      <c r="AY164" s="1220"/>
      <c r="AZ164" s="1220"/>
      <c r="BA164" s="1221"/>
      <c r="BB164" s="1225"/>
      <c r="BC164" s="1061">
        <v>0</v>
      </c>
      <c r="BD164" s="1225">
        <v>0</v>
      </c>
      <c r="BE164" s="1350">
        <f t="shared" si="22"/>
        <v>0</v>
      </c>
      <c r="BF164" s="1225">
        <f t="shared" si="27"/>
        <v>0</v>
      </c>
      <c r="BG164" s="1351">
        <f t="shared" si="28"/>
        <v>0</v>
      </c>
      <c r="BH164" s="1225">
        <f t="shared" si="29"/>
        <v>0</v>
      </c>
    </row>
    <row r="165" spans="2:60">
      <c r="B165" s="959">
        <v>161</v>
      </c>
      <c r="C165" s="959"/>
      <c r="D165" s="946" t="s">
        <v>1351</v>
      </c>
      <c r="E165" s="946" t="s">
        <v>1232</v>
      </c>
      <c r="F165" s="959">
        <v>1015</v>
      </c>
      <c r="G165" s="959" t="s">
        <v>1562</v>
      </c>
      <c r="H165" s="1217" t="s">
        <v>1234</v>
      </c>
      <c r="I165" s="1220"/>
      <c r="J165" s="1220" t="s">
        <v>1348</v>
      </c>
      <c r="K165" s="1220"/>
      <c r="L165" s="1220"/>
      <c r="M165" s="959" t="s">
        <v>1349</v>
      </c>
      <c r="N165" s="1220" t="s">
        <v>368</v>
      </c>
      <c r="O165" s="1220" t="s">
        <v>237</v>
      </c>
      <c r="P165" s="959">
        <v>1</v>
      </c>
      <c r="Q165" s="987"/>
      <c r="R165" s="987"/>
      <c r="S165" s="987"/>
      <c r="T165" s="987"/>
      <c r="U165" s="987"/>
      <c r="V165" s="987"/>
      <c r="W165" s="987"/>
      <c r="X165" s="987"/>
      <c r="Y165" s="987"/>
      <c r="Z165" s="987"/>
      <c r="AA165" s="987"/>
      <c r="AB165" s="987"/>
      <c r="AC165" s="987"/>
      <c r="AD165" s="987"/>
      <c r="AE165" s="987"/>
      <c r="AF165" s="987"/>
      <c r="AG165" s="987"/>
      <c r="AH165" s="962">
        <v>1</v>
      </c>
      <c r="AI165" s="1235"/>
      <c r="AJ165" s="1061"/>
      <c r="AK165" s="1220"/>
      <c r="AL165" s="1220"/>
      <c r="AM165" s="1225"/>
      <c r="AN165" s="1061">
        <v>0</v>
      </c>
      <c r="AO165" s="1220">
        <v>0</v>
      </c>
      <c r="AP165" s="1225">
        <v>0</v>
      </c>
      <c r="AQ165" s="1061">
        <f t="shared" si="23"/>
        <v>0</v>
      </c>
      <c r="AR165" s="1349">
        <f t="shared" si="24"/>
        <v>0</v>
      </c>
      <c r="AS165" s="1225">
        <f t="shared" si="25"/>
        <v>0</v>
      </c>
      <c r="AT165" s="1345">
        <f t="shared" si="20"/>
        <v>0</v>
      </c>
      <c r="AU165" s="1346">
        <f t="shared" si="26"/>
        <v>0</v>
      </c>
      <c r="AV165" s="1301">
        <f t="shared" si="21"/>
        <v>0</v>
      </c>
      <c r="AW165" s="987"/>
      <c r="AX165" s="1061"/>
      <c r="AY165" s="1220"/>
      <c r="AZ165" s="1220"/>
      <c r="BA165" s="1221"/>
      <c r="BB165" s="1225"/>
      <c r="BC165" s="1061">
        <v>0</v>
      </c>
      <c r="BD165" s="1225">
        <v>0</v>
      </c>
      <c r="BE165" s="1350">
        <f t="shared" si="22"/>
        <v>0</v>
      </c>
      <c r="BF165" s="1225">
        <f t="shared" si="27"/>
        <v>0</v>
      </c>
      <c r="BG165" s="1351">
        <f t="shared" si="28"/>
        <v>0</v>
      </c>
      <c r="BH165" s="1225">
        <f t="shared" si="29"/>
        <v>0</v>
      </c>
    </row>
    <row r="166" spans="2:60">
      <c r="B166" s="959">
        <v>162</v>
      </c>
      <c r="C166" s="959"/>
      <c r="D166" s="946"/>
      <c r="E166" s="946" t="s">
        <v>1355</v>
      </c>
      <c r="F166" s="946">
        <v>920979</v>
      </c>
      <c r="G166" s="1302" t="s">
        <v>1563</v>
      </c>
      <c r="H166" s="1217" t="s">
        <v>1377</v>
      </c>
      <c r="I166" s="1220"/>
      <c r="J166" s="1220" t="s">
        <v>1348</v>
      </c>
      <c r="K166" s="1220"/>
      <c r="L166" s="1220"/>
      <c r="M166" s="959" t="s">
        <v>1438</v>
      </c>
      <c r="N166" s="1220" t="s">
        <v>1564</v>
      </c>
      <c r="O166" s="1220" t="s">
        <v>237</v>
      </c>
      <c r="P166" s="959">
        <v>1</v>
      </c>
      <c r="Q166" s="987"/>
      <c r="R166" s="987"/>
      <c r="S166" s="987"/>
      <c r="T166" s="987"/>
      <c r="U166" s="987"/>
      <c r="V166" s="987"/>
      <c r="W166" s="987"/>
      <c r="X166" s="987"/>
      <c r="Y166" s="987"/>
      <c r="Z166" s="987"/>
      <c r="AA166" s="987"/>
      <c r="AB166" s="987"/>
      <c r="AC166" s="987"/>
      <c r="AD166" s="987"/>
      <c r="AE166" s="987"/>
      <c r="AF166" s="987"/>
      <c r="AG166" s="987"/>
      <c r="AH166" s="962">
        <v>1</v>
      </c>
      <c r="AI166" s="1235"/>
      <c r="AJ166" s="1061"/>
      <c r="AK166" s="1220"/>
      <c r="AL166" s="1220"/>
      <c r="AM166" s="1225"/>
      <c r="AN166" s="1061">
        <v>0</v>
      </c>
      <c r="AO166" s="1220">
        <v>0</v>
      </c>
      <c r="AP166" s="1225">
        <v>0</v>
      </c>
      <c r="AQ166" s="1061">
        <f t="shared" si="23"/>
        <v>0</v>
      </c>
      <c r="AR166" s="1349">
        <f t="shared" si="24"/>
        <v>0</v>
      </c>
      <c r="AS166" s="1225">
        <f t="shared" si="25"/>
        <v>0</v>
      </c>
      <c r="AT166" s="1345">
        <f t="shared" si="20"/>
        <v>0</v>
      </c>
      <c r="AU166" s="1346">
        <f t="shared" si="26"/>
        <v>0</v>
      </c>
      <c r="AV166" s="1301">
        <f t="shared" si="21"/>
        <v>0</v>
      </c>
      <c r="AW166" s="987"/>
      <c r="AX166" s="1061"/>
      <c r="AY166" s="1220"/>
      <c r="AZ166" s="1220"/>
      <c r="BA166" s="1221"/>
      <c r="BB166" s="1225"/>
      <c r="BC166" s="1061">
        <v>0</v>
      </c>
      <c r="BD166" s="1225">
        <v>0</v>
      </c>
      <c r="BE166" s="1350">
        <f t="shared" si="22"/>
        <v>0</v>
      </c>
      <c r="BF166" s="1225">
        <f t="shared" si="27"/>
        <v>0</v>
      </c>
      <c r="BG166" s="1351">
        <f t="shared" si="28"/>
        <v>0</v>
      </c>
      <c r="BH166" s="1225">
        <f t="shared" si="29"/>
        <v>0</v>
      </c>
    </row>
    <row r="167" spans="2:60">
      <c r="B167" s="959">
        <v>163</v>
      </c>
      <c r="C167" s="959"/>
      <c r="D167" s="946" t="s">
        <v>1351</v>
      </c>
      <c r="E167" s="946" t="s">
        <v>1232</v>
      </c>
      <c r="F167" s="959">
        <v>1017</v>
      </c>
      <c r="G167" s="959" t="s">
        <v>1565</v>
      </c>
      <c r="H167" s="1217" t="s">
        <v>1234</v>
      </c>
      <c r="I167" s="1220"/>
      <c r="J167" s="1220" t="s">
        <v>1348</v>
      </c>
      <c r="K167" s="1220"/>
      <c r="L167" s="1220"/>
      <c r="M167" s="959" t="s">
        <v>1349</v>
      </c>
      <c r="N167" s="1220" t="s">
        <v>1564</v>
      </c>
      <c r="O167" s="1220" t="s">
        <v>237</v>
      </c>
      <c r="P167" s="959">
        <v>1</v>
      </c>
      <c r="Q167" s="987"/>
      <c r="R167" s="987"/>
      <c r="S167" s="987"/>
      <c r="T167" s="987"/>
      <c r="U167" s="987"/>
      <c r="V167" s="987"/>
      <c r="W167" s="987"/>
      <c r="X167" s="987"/>
      <c r="Y167" s="987"/>
      <c r="Z167" s="987"/>
      <c r="AA167" s="987"/>
      <c r="AB167" s="987"/>
      <c r="AC167" s="987"/>
      <c r="AD167" s="987"/>
      <c r="AE167" s="987"/>
      <c r="AF167" s="987"/>
      <c r="AG167" s="987"/>
      <c r="AH167" s="962">
        <v>1</v>
      </c>
      <c r="AI167" s="1235"/>
      <c r="AJ167" s="1061"/>
      <c r="AK167" s="1220"/>
      <c r="AL167" s="1220"/>
      <c r="AM167" s="1225"/>
      <c r="AN167" s="1061">
        <v>0</v>
      </c>
      <c r="AO167" s="1220">
        <v>0</v>
      </c>
      <c r="AP167" s="1225">
        <v>0</v>
      </c>
      <c r="AQ167" s="1061">
        <f t="shared" si="23"/>
        <v>0</v>
      </c>
      <c r="AR167" s="1349">
        <f t="shared" si="24"/>
        <v>0</v>
      </c>
      <c r="AS167" s="1225">
        <f t="shared" si="25"/>
        <v>0</v>
      </c>
      <c r="AT167" s="1345">
        <f t="shared" si="20"/>
        <v>0</v>
      </c>
      <c r="AU167" s="1346">
        <f t="shared" si="26"/>
        <v>0</v>
      </c>
      <c r="AV167" s="1301">
        <f t="shared" si="21"/>
        <v>0</v>
      </c>
      <c r="AW167" s="987"/>
      <c r="AX167" s="1061"/>
      <c r="AY167" s="1220"/>
      <c r="AZ167" s="1220"/>
      <c r="BA167" s="1221"/>
      <c r="BB167" s="1225"/>
      <c r="BC167" s="1061">
        <v>0</v>
      </c>
      <c r="BD167" s="1225">
        <v>0</v>
      </c>
      <c r="BE167" s="1350">
        <f t="shared" si="22"/>
        <v>0</v>
      </c>
      <c r="BF167" s="1225">
        <f t="shared" si="27"/>
        <v>0</v>
      </c>
      <c r="BG167" s="1351">
        <f t="shared" si="28"/>
        <v>0</v>
      </c>
      <c r="BH167" s="1225">
        <f t="shared" si="29"/>
        <v>0</v>
      </c>
    </row>
    <row r="168" spans="2:60">
      <c r="B168" s="959">
        <v>164</v>
      </c>
      <c r="C168" s="959"/>
      <c r="D168" s="946" t="s">
        <v>103</v>
      </c>
      <c r="E168" s="946" t="s">
        <v>1261</v>
      </c>
      <c r="F168" s="959">
        <v>938</v>
      </c>
      <c r="G168" s="959" t="s">
        <v>1566</v>
      </c>
      <c r="H168" s="1217" t="s">
        <v>1364</v>
      </c>
      <c r="I168" s="1220"/>
      <c r="J168" s="1220" t="s">
        <v>1348</v>
      </c>
      <c r="K168" s="1220"/>
      <c r="L168" s="1220"/>
      <c r="M168" s="959" t="s">
        <v>1349</v>
      </c>
      <c r="N168" s="1220" t="s">
        <v>375</v>
      </c>
      <c r="O168" s="1220" t="s">
        <v>237</v>
      </c>
      <c r="P168" s="959">
        <v>1</v>
      </c>
      <c r="Q168" s="987"/>
      <c r="R168" s="987"/>
      <c r="S168" s="987"/>
      <c r="T168" s="987"/>
      <c r="U168" s="987"/>
      <c r="V168" s="987"/>
      <c r="W168" s="987"/>
      <c r="X168" s="987"/>
      <c r="Y168" s="987"/>
      <c r="Z168" s="987"/>
      <c r="AA168" s="987"/>
      <c r="AB168" s="987"/>
      <c r="AC168" s="987"/>
      <c r="AD168" s="987"/>
      <c r="AE168" s="987"/>
      <c r="AF168" s="987"/>
      <c r="AG168" s="987"/>
      <c r="AH168" s="962">
        <v>1</v>
      </c>
      <c r="AI168" s="1235"/>
      <c r="AJ168" s="1061"/>
      <c r="AK168" s="1220"/>
      <c r="AL168" s="1220"/>
      <c r="AM168" s="1225"/>
      <c r="AN168" s="1061">
        <v>0</v>
      </c>
      <c r="AO168" s="1220">
        <v>0</v>
      </c>
      <c r="AP168" s="1225">
        <v>0</v>
      </c>
      <c r="AQ168" s="1061">
        <f t="shared" si="23"/>
        <v>0</v>
      </c>
      <c r="AR168" s="1349">
        <f t="shared" si="24"/>
        <v>0</v>
      </c>
      <c r="AS168" s="1225">
        <f t="shared" si="25"/>
        <v>0</v>
      </c>
      <c r="AT168" s="1345">
        <f t="shared" si="20"/>
        <v>0</v>
      </c>
      <c r="AU168" s="1346">
        <f t="shared" si="26"/>
        <v>0</v>
      </c>
      <c r="AV168" s="1301">
        <f t="shared" si="21"/>
        <v>0</v>
      </c>
      <c r="AW168" s="987"/>
      <c r="AX168" s="1061"/>
      <c r="AY168" s="1220"/>
      <c r="AZ168" s="1220"/>
      <c r="BA168" s="1221"/>
      <c r="BB168" s="1225"/>
      <c r="BC168" s="1061">
        <v>0</v>
      </c>
      <c r="BD168" s="1225">
        <v>0</v>
      </c>
      <c r="BE168" s="1350">
        <f t="shared" si="22"/>
        <v>0</v>
      </c>
      <c r="BF168" s="1225">
        <f t="shared" si="27"/>
        <v>0</v>
      </c>
      <c r="BG168" s="1351">
        <f t="shared" si="28"/>
        <v>0</v>
      </c>
      <c r="BH168" s="1225">
        <f t="shared" si="29"/>
        <v>0</v>
      </c>
    </row>
    <row r="169" spans="2:60">
      <c r="B169" s="959">
        <v>165</v>
      </c>
      <c r="C169" s="959"/>
      <c r="D169" s="946"/>
      <c r="E169" s="946" t="s">
        <v>1356</v>
      </c>
      <c r="F169" s="946">
        <v>20623</v>
      </c>
      <c r="G169" s="959" t="s">
        <v>1567</v>
      </c>
      <c r="H169" s="1217" t="s">
        <v>1379</v>
      </c>
      <c r="I169" s="1220"/>
      <c r="J169" s="1220" t="s">
        <v>1348</v>
      </c>
      <c r="K169" s="1220"/>
      <c r="L169" s="1220"/>
      <c r="M169" s="959" t="s">
        <v>1446</v>
      </c>
      <c r="N169" s="1220" t="s">
        <v>375</v>
      </c>
      <c r="O169" s="1220" t="s">
        <v>237</v>
      </c>
      <c r="P169" s="959">
        <v>1</v>
      </c>
      <c r="Q169" s="987"/>
      <c r="R169" s="987"/>
      <c r="S169" s="987"/>
      <c r="T169" s="987"/>
      <c r="U169" s="987"/>
      <c r="V169" s="987"/>
      <c r="W169" s="987"/>
      <c r="X169" s="987"/>
      <c r="Y169" s="987"/>
      <c r="Z169" s="987"/>
      <c r="AA169" s="987"/>
      <c r="AB169" s="987"/>
      <c r="AC169" s="987"/>
      <c r="AD169" s="987"/>
      <c r="AE169" s="987"/>
      <c r="AF169" s="987"/>
      <c r="AG169" s="987"/>
      <c r="AH169" s="962">
        <v>1</v>
      </c>
      <c r="AI169" s="1235"/>
      <c r="AJ169" s="1061"/>
      <c r="AK169" s="1220"/>
      <c r="AL169" s="1220"/>
      <c r="AM169" s="1225"/>
      <c r="AN169" s="1061">
        <v>0</v>
      </c>
      <c r="AO169" s="1220">
        <v>0</v>
      </c>
      <c r="AP169" s="1225">
        <v>0</v>
      </c>
      <c r="AQ169" s="1061">
        <f t="shared" si="23"/>
        <v>0</v>
      </c>
      <c r="AR169" s="1349">
        <f t="shared" si="24"/>
        <v>0</v>
      </c>
      <c r="AS169" s="1225">
        <f t="shared" si="25"/>
        <v>0</v>
      </c>
      <c r="AT169" s="1345">
        <f t="shared" si="20"/>
        <v>0</v>
      </c>
      <c r="AU169" s="1346">
        <f t="shared" si="26"/>
        <v>0</v>
      </c>
      <c r="AV169" s="1301">
        <f t="shared" si="21"/>
        <v>0</v>
      </c>
      <c r="AW169" s="987"/>
      <c r="AX169" s="1061"/>
      <c r="AY169" s="1220"/>
      <c r="AZ169" s="1220"/>
      <c r="BA169" s="1221"/>
      <c r="BB169" s="1225"/>
      <c r="BC169" s="1061">
        <v>0</v>
      </c>
      <c r="BD169" s="1225">
        <v>0</v>
      </c>
      <c r="BE169" s="1350">
        <f t="shared" si="22"/>
        <v>0</v>
      </c>
      <c r="BF169" s="1225">
        <f t="shared" si="27"/>
        <v>0</v>
      </c>
      <c r="BG169" s="1351">
        <f t="shared" si="28"/>
        <v>0</v>
      </c>
      <c r="BH169" s="1225">
        <f t="shared" si="29"/>
        <v>0</v>
      </c>
    </row>
    <row r="170" spans="2:60">
      <c r="B170" s="959">
        <v>166</v>
      </c>
      <c r="C170" s="959"/>
      <c r="D170" s="946" t="s">
        <v>1351</v>
      </c>
      <c r="E170" s="946" t="s">
        <v>1241</v>
      </c>
      <c r="F170" s="959">
        <v>1004</v>
      </c>
      <c r="G170" s="959" t="s">
        <v>1568</v>
      </c>
      <c r="H170" s="1217" t="s">
        <v>1243</v>
      </c>
      <c r="I170" s="1220"/>
      <c r="J170" s="1220" t="s">
        <v>1348</v>
      </c>
      <c r="K170" s="1220"/>
      <c r="L170" s="1220"/>
      <c r="M170" s="959" t="s">
        <v>1438</v>
      </c>
      <c r="N170" s="1220" t="s">
        <v>375</v>
      </c>
      <c r="O170" s="1220" t="s">
        <v>237</v>
      </c>
      <c r="P170" s="959">
        <v>1</v>
      </c>
      <c r="Q170" s="987"/>
      <c r="R170" s="987"/>
      <c r="S170" s="987"/>
      <c r="T170" s="987"/>
      <c r="U170" s="987"/>
      <c r="V170" s="987"/>
      <c r="W170" s="987"/>
      <c r="X170" s="987"/>
      <c r="Y170" s="987"/>
      <c r="Z170" s="987"/>
      <c r="AA170" s="987"/>
      <c r="AB170" s="987"/>
      <c r="AC170" s="987"/>
      <c r="AD170" s="987"/>
      <c r="AE170" s="987"/>
      <c r="AF170" s="987"/>
      <c r="AG170" s="987"/>
      <c r="AH170" s="962">
        <v>1</v>
      </c>
      <c r="AI170" s="1235"/>
      <c r="AJ170" s="1061"/>
      <c r="AK170" s="1220"/>
      <c r="AL170" s="1220"/>
      <c r="AM170" s="1225"/>
      <c r="AN170" s="1061">
        <v>0</v>
      </c>
      <c r="AO170" s="1220">
        <v>0</v>
      </c>
      <c r="AP170" s="1225">
        <v>0</v>
      </c>
      <c r="AQ170" s="1061">
        <f t="shared" si="23"/>
        <v>0</v>
      </c>
      <c r="AR170" s="1349">
        <f t="shared" si="24"/>
        <v>0</v>
      </c>
      <c r="AS170" s="1225">
        <f t="shared" si="25"/>
        <v>0</v>
      </c>
      <c r="AT170" s="1345">
        <f t="shared" si="20"/>
        <v>0</v>
      </c>
      <c r="AU170" s="1346">
        <f t="shared" si="26"/>
        <v>0</v>
      </c>
      <c r="AV170" s="1301">
        <f t="shared" si="21"/>
        <v>0</v>
      </c>
      <c r="AW170" s="987"/>
      <c r="AX170" s="1061"/>
      <c r="AY170" s="1220"/>
      <c r="AZ170" s="1220"/>
      <c r="BA170" s="1221"/>
      <c r="BB170" s="1225"/>
      <c r="BC170" s="1061">
        <v>0</v>
      </c>
      <c r="BD170" s="1225">
        <v>0</v>
      </c>
      <c r="BE170" s="1350">
        <f t="shared" si="22"/>
        <v>0</v>
      </c>
      <c r="BF170" s="1225">
        <f t="shared" si="27"/>
        <v>0</v>
      </c>
      <c r="BG170" s="1351">
        <f t="shared" si="28"/>
        <v>0</v>
      </c>
      <c r="BH170" s="1225">
        <f t="shared" si="29"/>
        <v>0</v>
      </c>
    </row>
    <row r="171" spans="2:60">
      <c r="B171" s="959">
        <v>167</v>
      </c>
      <c r="C171" s="959"/>
      <c r="D171" s="946" t="s">
        <v>1351</v>
      </c>
      <c r="E171" s="946" t="s">
        <v>1232</v>
      </c>
      <c r="F171" s="959">
        <v>1008</v>
      </c>
      <c r="G171" s="959" t="s">
        <v>1569</v>
      </c>
      <c r="H171" s="1217" t="s">
        <v>1234</v>
      </c>
      <c r="I171" s="1220"/>
      <c r="J171" s="1220" t="s">
        <v>1348</v>
      </c>
      <c r="K171" s="1220"/>
      <c r="L171" s="1220"/>
      <c r="M171" s="959" t="s">
        <v>1349</v>
      </c>
      <c r="N171" s="1220" t="s">
        <v>375</v>
      </c>
      <c r="O171" s="1220" t="s">
        <v>237</v>
      </c>
      <c r="P171" s="959">
        <v>1</v>
      </c>
      <c r="Q171" s="987"/>
      <c r="R171" s="987"/>
      <c r="S171" s="987"/>
      <c r="T171" s="987"/>
      <c r="U171" s="987"/>
      <c r="V171" s="987"/>
      <c r="W171" s="987"/>
      <c r="X171" s="987"/>
      <c r="Y171" s="987"/>
      <c r="Z171" s="987"/>
      <c r="AA171" s="987"/>
      <c r="AB171" s="987"/>
      <c r="AC171" s="987"/>
      <c r="AD171" s="987"/>
      <c r="AE171" s="987"/>
      <c r="AF171" s="987"/>
      <c r="AG171" s="987"/>
      <c r="AH171" s="962">
        <v>1</v>
      </c>
      <c r="AI171" s="1235"/>
      <c r="AJ171" s="1061"/>
      <c r="AK171" s="1220"/>
      <c r="AL171" s="1220"/>
      <c r="AM171" s="1225"/>
      <c r="AN171" s="1061">
        <v>0</v>
      </c>
      <c r="AO171" s="1220">
        <v>0</v>
      </c>
      <c r="AP171" s="1225">
        <v>0</v>
      </c>
      <c r="AQ171" s="1061">
        <f t="shared" si="23"/>
        <v>0</v>
      </c>
      <c r="AR171" s="1349">
        <f t="shared" si="24"/>
        <v>0</v>
      </c>
      <c r="AS171" s="1225">
        <f t="shared" si="25"/>
        <v>0</v>
      </c>
      <c r="AT171" s="1345">
        <f t="shared" si="20"/>
        <v>0</v>
      </c>
      <c r="AU171" s="1346">
        <f t="shared" si="26"/>
        <v>0</v>
      </c>
      <c r="AV171" s="1301">
        <f t="shared" si="21"/>
        <v>0</v>
      </c>
      <c r="AW171" s="987"/>
      <c r="AX171" s="1061"/>
      <c r="AY171" s="1220"/>
      <c r="AZ171" s="1220"/>
      <c r="BA171" s="1221"/>
      <c r="BB171" s="1225"/>
      <c r="BC171" s="1061">
        <v>0</v>
      </c>
      <c r="BD171" s="1225">
        <v>0</v>
      </c>
      <c r="BE171" s="1350">
        <f t="shared" si="22"/>
        <v>0</v>
      </c>
      <c r="BF171" s="1225">
        <f t="shared" si="27"/>
        <v>0</v>
      </c>
      <c r="BG171" s="1351">
        <f t="shared" si="28"/>
        <v>0</v>
      </c>
      <c r="BH171" s="1225">
        <f t="shared" si="29"/>
        <v>0</v>
      </c>
    </row>
    <row r="172" spans="2:60">
      <c r="B172" s="959">
        <v>168</v>
      </c>
      <c r="C172" s="959"/>
      <c r="D172" s="946" t="s">
        <v>1351</v>
      </c>
      <c r="E172" s="946" t="s">
        <v>1232</v>
      </c>
      <c r="F172" s="959">
        <v>1009</v>
      </c>
      <c r="G172" s="959" t="s">
        <v>1570</v>
      </c>
      <c r="H172" s="1217" t="s">
        <v>1234</v>
      </c>
      <c r="I172" s="1220"/>
      <c r="J172" s="1220" t="s">
        <v>1348</v>
      </c>
      <c r="K172" s="1220"/>
      <c r="L172" s="1220"/>
      <c r="M172" s="959" t="s">
        <v>1349</v>
      </c>
      <c r="N172" s="1220" t="s">
        <v>375</v>
      </c>
      <c r="O172" s="1220" t="s">
        <v>237</v>
      </c>
      <c r="P172" s="959">
        <v>1</v>
      </c>
      <c r="Q172" s="987"/>
      <c r="R172" s="987"/>
      <c r="S172" s="987"/>
      <c r="T172" s="987"/>
      <c r="U172" s="987"/>
      <c r="V172" s="987"/>
      <c r="W172" s="987"/>
      <c r="X172" s="987"/>
      <c r="Y172" s="987"/>
      <c r="Z172" s="987"/>
      <c r="AA172" s="987"/>
      <c r="AB172" s="987"/>
      <c r="AC172" s="987"/>
      <c r="AD172" s="987"/>
      <c r="AE172" s="987"/>
      <c r="AF172" s="987"/>
      <c r="AG172" s="987"/>
      <c r="AH172" s="962">
        <v>1</v>
      </c>
      <c r="AI172" s="1235"/>
      <c r="AJ172" s="1061"/>
      <c r="AK172" s="1220"/>
      <c r="AL172" s="1220"/>
      <c r="AM172" s="1225"/>
      <c r="AN172" s="1061">
        <v>0</v>
      </c>
      <c r="AO172" s="1220">
        <v>0</v>
      </c>
      <c r="AP172" s="1225">
        <v>0</v>
      </c>
      <c r="AQ172" s="1061">
        <f t="shared" si="23"/>
        <v>0</v>
      </c>
      <c r="AR172" s="1349">
        <f t="shared" si="24"/>
        <v>0</v>
      </c>
      <c r="AS172" s="1225">
        <f t="shared" si="25"/>
        <v>0</v>
      </c>
      <c r="AT172" s="1345">
        <f t="shared" si="20"/>
        <v>0</v>
      </c>
      <c r="AU172" s="1346">
        <f t="shared" si="26"/>
        <v>0</v>
      </c>
      <c r="AV172" s="1301">
        <f t="shared" si="21"/>
        <v>0</v>
      </c>
      <c r="AW172" s="987"/>
      <c r="AX172" s="1061"/>
      <c r="AY172" s="1220"/>
      <c r="AZ172" s="1220"/>
      <c r="BA172" s="1221"/>
      <c r="BB172" s="1225"/>
      <c r="BC172" s="1061">
        <v>0</v>
      </c>
      <c r="BD172" s="1225">
        <v>0</v>
      </c>
      <c r="BE172" s="1350">
        <f t="shared" si="22"/>
        <v>0</v>
      </c>
      <c r="BF172" s="1225">
        <f t="shared" si="27"/>
        <v>0</v>
      </c>
      <c r="BG172" s="1351">
        <f t="shared" si="28"/>
        <v>0</v>
      </c>
      <c r="BH172" s="1225">
        <f t="shared" si="29"/>
        <v>0</v>
      </c>
    </row>
    <row r="173" spans="2:60">
      <c r="B173" s="959">
        <v>169</v>
      </c>
      <c r="C173" s="959"/>
      <c r="D173" s="946"/>
      <c r="E173" s="946" t="s">
        <v>1355</v>
      </c>
      <c r="F173" s="946" t="s">
        <v>1469</v>
      </c>
      <c r="G173" s="1302" t="s">
        <v>1470</v>
      </c>
      <c r="H173" s="1217" t="s">
        <v>1377</v>
      </c>
      <c r="I173" s="1220"/>
      <c r="J173" s="1220" t="s">
        <v>1348</v>
      </c>
      <c r="K173" s="1220"/>
      <c r="L173" s="1220"/>
      <c r="M173" s="959" t="s">
        <v>1446</v>
      </c>
      <c r="N173" s="1220" t="s">
        <v>1571</v>
      </c>
      <c r="O173" s="1220" t="s">
        <v>237</v>
      </c>
      <c r="P173" s="959">
        <v>1</v>
      </c>
      <c r="Q173" s="987"/>
      <c r="R173" s="987"/>
      <c r="S173" s="987"/>
      <c r="T173" s="987"/>
      <c r="U173" s="987"/>
      <c r="V173" s="987"/>
      <c r="W173" s="987"/>
      <c r="X173" s="987"/>
      <c r="Y173" s="987"/>
      <c r="Z173" s="987"/>
      <c r="AA173" s="987"/>
      <c r="AB173" s="987"/>
      <c r="AC173" s="987"/>
      <c r="AD173" s="987"/>
      <c r="AE173" s="987"/>
      <c r="AF173" s="987"/>
      <c r="AG173" s="987"/>
      <c r="AH173" s="962">
        <v>1</v>
      </c>
      <c r="AI173" s="1235"/>
      <c r="AJ173" s="1061"/>
      <c r="AK173" s="1220"/>
      <c r="AL173" s="1220"/>
      <c r="AM173" s="1225"/>
      <c r="AN173" s="1061">
        <v>0</v>
      </c>
      <c r="AO173" s="1220">
        <v>0</v>
      </c>
      <c r="AP173" s="1225">
        <v>0</v>
      </c>
      <c r="AQ173" s="1061">
        <f t="shared" si="23"/>
        <v>0</v>
      </c>
      <c r="AR173" s="1349">
        <f t="shared" si="24"/>
        <v>0</v>
      </c>
      <c r="AS173" s="1225">
        <f t="shared" si="25"/>
        <v>0</v>
      </c>
      <c r="AT173" s="1345">
        <f t="shared" si="20"/>
        <v>0</v>
      </c>
      <c r="AU173" s="1346">
        <f t="shared" si="26"/>
        <v>0</v>
      </c>
      <c r="AV173" s="1301">
        <f t="shared" si="21"/>
        <v>0</v>
      </c>
      <c r="AW173" s="987"/>
      <c r="AX173" s="1061"/>
      <c r="AY173" s="1220"/>
      <c r="AZ173" s="1220"/>
      <c r="BA173" s="1221"/>
      <c r="BB173" s="1225"/>
      <c r="BC173" s="1061">
        <v>0</v>
      </c>
      <c r="BD173" s="1225">
        <v>0</v>
      </c>
      <c r="BE173" s="1350">
        <f t="shared" si="22"/>
        <v>0</v>
      </c>
      <c r="BF173" s="1225">
        <f t="shared" si="27"/>
        <v>0</v>
      </c>
      <c r="BG173" s="1351">
        <f t="shared" si="28"/>
        <v>0</v>
      </c>
      <c r="BH173" s="1225">
        <f t="shared" si="29"/>
        <v>0</v>
      </c>
    </row>
    <row r="174" spans="2:60">
      <c r="B174" s="959">
        <v>170</v>
      </c>
      <c r="C174" s="959"/>
      <c r="D174" s="946" t="s">
        <v>1351</v>
      </c>
      <c r="E174" s="946" t="s">
        <v>1232</v>
      </c>
      <c r="F174" s="959">
        <v>1011</v>
      </c>
      <c r="G174" s="959" t="s">
        <v>1572</v>
      </c>
      <c r="H174" s="1217" t="s">
        <v>1234</v>
      </c>
      <c r="I174" s="1220"/>
      <c r="J174" s="1220" t="s">
        <v>1348</v>
      </c>
      <c r="K174" s="1220"/>
      <c r="L174" s="1220"/>
      <c r="M174" s="959" t="s">
        <v>1349</v>
      </c>
      <c r="N174" s="1220" t="s">
        <v>1571</v>
      </c>
      <c r="O174" s="1220" t="s">
        <v>237</v>
      </c>
      <c r="P174" s="959">
        <v>1</v>
      </c>
      <c r="Q174" s="987"/>
      <c r="R174" s="987"/>
      <c r="S174" s="987"/>
      <c r="T174" s="987"/>
      <c r="U174" s="987"/>
      <c r="V174" s="987"/>
      <c r="W174" s="987"/>
      <c r="X174" s="987"/>
      <c r="Y174" s="987"/>
      <c r="Z174" s="987"/>
      <c r="AA174" s="987"/>
      <c r="AB174" s="987"/>
      <c r="AC174" s="987"/>
      <c r="AD174" s="987"/>
      <c r="AE174" s="987"/>
      <c r="AF174" s="987"/>
      <c r="AG174" s="987"/>
      <c r="AH174" s="962">
        <v>1</v>
      </c>
      <c r="AI174" s="1235"/>
      <c r="AJ174" s="1061"/>
      <c r="AK174" s="1220"/>
      <c r="AL174" s="1220"/>
      <c r="AM174" s="1225"/>
      <c r="AN174" s="1061">
        <v>0</v>
      </c>
      <c r="AO174" s="1220">
        <v>0</v>
      </c>
      <c r="AP174" s="1225">
        <v>0</v>
      </c>
      <c r="AQ174" s="1061">
        <f t="shared" si="23"/>
        <v>0</v>
      </c>
      <c r="AR174" s="1349">
        <f t="shared" si="24"/>
        <v>0</v>
      </c>
      <c r="AS174" s="1225">
        <f t="shared" si="25"/>
        <v>0</v>
      </c>
      <c r="AT174" s="1345">
        <f t="shared" si="20"/>
        <v>0</v>
      </c>
      <c r="AU174" s="1346">
        <f t="shared" si="26"/>
        <v>0</v>
      </c>
      <c r="AV174" s="1301">
        <f t="shared" si="21"/>
        <v>0</v>
      </c>
      <c r="AW174" s="987"/>
      <c r="AX174" s="1061"/>
      <c r="AY174" s="1220"/>
      <c r="AZ174" s="1220"/>
      <c r="BA174" s="1221"/>
      <c r="BB174" s="1225"/>
      <c r="BC174" s="1061">
        <v>0</v>
      </c>
      <c r="BD174" s="1225">
        <v>0</v>
      </c>
      <c r="BE174" s="1350">
        <f t="shared" si="22"/>
        <v>0</v>
      </c>
      <c r="BF174" s="1225">
        <f t="shared" si="27"/>
        <v>0</v>
      </c>
      <c r="BG174" s="1351">
        <f t="shared" si="28"/>
        <v>0</v>
      </c>
      <c r="BH174" s="1225">
        <f t="shared" si="29"/>
        <v>0</v>
      </c>
    </row>
    <row r="175" spans="2:60">
      <c r="B175" s="959">
        <v>171</v>
      </c>
      <c r="C175" s="959"/>
      <c r="D175" s="946"/>
      <c r="E175" s="946" t="s">
        <v>1355</v>
      </c>
      <c r="F175" s="946" t="s">
        <v>1573</v>
      </c>
      <c r="G175" s="1302" t="s">
        <v>1574</v>
      </c>
      <c r="H175" s="1217" t="s">
        <v>1377</v>
      </c>
      <c r="I175" s="1220"/>
      <c r="J175" s="1220" t="s">
        <v>1348</v>
      </c>
      <c r="K175" s="1220"/>
      <c r="L175" s="1220"/>
      <c r="M175" s="959" t="s">
        <v>1446</v>
      </c>
      <c r="N175" s="1220" t="s">
        <v>1575</v>
      </c>
      <c r="O175" s="1220" t="s">
        <v>237</v>
      </c>
      <c r="P175" s="959">
        <v>1</v>
      </c>
      <c r="Q175" s="987"/>
      <c r="R175" s="987"/>
      <c r="S175" s="987"/>
      <c r="T175" s="987"/>
      <c r="U175" s="987"/>
      <c r="V175" s="987"/>
      <c r="W175" s="987"/>
      <c r="X175" s="987"/>
      <c r="Y175" s="987"/>
      <c r="Z175" s="987"/>
      <c r="AA175" s="987"/>
      <c r="AB175" s="987"/>
      <c r="AC175" s="987"/>
      <c r="AD175" s="987"/>
      <c r="AE175" s="987"/>
      <c r="AF175" s="987"/>
      <c r="AG175" s="987"/>
      <c r="AH175" s="962">
        <v>1</v>
      </c>
      <c r="AI175" s="1235"/>
      <c r="AJ175" s="1061"/>
      <c r="AK175" s="1220"/>
      <c r="AL175" s="1220"/>
      <c r="AM175" s="1225"/>
      <c r="AN175" s="1061">
        <v>0</v>
      </c>
      <c r="AO175" s="1220">
        <v>0</v>
      </c>
      <c r="AP175" s="1225">
        <v>0</v>
      </c>
      <c r="AQ175" s="1061">
        <f t="shared" si="23"/>
        <v>0</v>
      </c>
      <c r="AR175" s="1349">
        <f t="shared" si="24"/>
        <v>0</v>
      </c>
      <c r="AS175" s="1225">
        <f t="shared" si="25"/>
        <v>0</v>
      </c>
      <c r="AT175" s="1345">
        <f t="shared" si="20"/>
        <v>0</v>
      </c>
      <c r="AU175" s="1346">
        <f t="shared" si="26"/>
        <v>0</v>
      </c>
      <c r="AV175" s="1301">
        <f t="shared" si="21"/>
        <v>0</v>
      </c>
      <c r="AW175" s="987"/>
      <c r="AX175" s="1061"/>
      <c r="AY175" s="1220"/>
      <c r="AZ175" s="1220"/>
      <c r="BA175" s="1221"/>
      <c r="BB175" s="1225"/>
      <c r="BC175" s="1061">
        <v>0</v>
      </c>
      <c r="BD175" s="1225">
        <v>0</v>
      </c>
      <c r="BE175" s="1350">
        <f t="shared" si="22"/>
        <v>0</v>
      </c>
      <c r="BF175" s="1225">
        <f t="shared" si="27"/>
        <v>0</v>
      </c>
      <c r="BG175" s="1351">
        <f t="shared" si="28"/>
        <v>0</v>
      </c>
      <c r="BH175" s="1225">
        <f t="shared" si="29"/>
        <v>0</v>
      </c>
    </row>
    <row r="176" spans="2:60">
      <c r="B176" s="959">
        <v>172</v>
      </c>
      <c r="C176" s="959"/>
      <c r="D176" s="946" t="s">
        <v>1351</v>
      </c>
      <c r="E176" s="946" t="s">
        <v>1232</v>
      </c>
      <c r="F176" s="959">
        <v>1013</v>
      </c>
      <c r="G176" s="959" t="s">
        <v>1576</v>
      </c>
      <c r="H176" s="1217" t="s">
        <v>1234</v>
      </c>
      <c r="I176" s="1220"/>
      <c r="J176" s="1220" t="s">
        <v>1348</v>
      </c>
      <c r="K176" s="1220"/>
      <c r="L176" s="1220"/>
      <c r="M176" s="959" t="s">
        <v>1349</v>
      </c>
      <c r="N176" s="1220" t="s">
        <v>1575</v>
      </c>
      <c r="O176" s="1220" t="s">
        <v>237</v>
      </c>
      <c r="P176" s="959">
        <v>1</v>
      </c>
      <c r="Q176" s="987"/>
      <c r="R176" s="987"/>
      <c r="S176" s="987"/>
      <c r="T176" s="987"/>
      <c r="U176" s="987"/>
      <c r="V176" s="987"/>
      <c r="W176" s="987"/>
      <c r="X176" s="987"/>
      <c r="Y176" s="987"/>
      <c r="Z176" s="987"/>
      <c r="AA176" s="987"/>
      <c r="AB176" s="987"/>
      <c r="AC176" s="987"/>
      <c r="AD176" s="987"/>
      <c r="AE176" s="987"/>
      <c r="AF176" s="987"/>
      <c r="AG176" s="987"/>
      <c r="AH176" s="962">
        <v>1</v>
      </c>
      <c r="AI176" s="1235"/>
      <c r="AJ176" s="1061"/>
      <c r="AK176" s="1220"/>
      <c r="AL176" s="1220"/>
      <c r="AM176" s="1225"/>
      <c r="AN176" s="1061">
        <v>0</v>
      </c>
      <c r="AO176" s="1220">
        <v>0</v>
      </c>
      <c r="AP176" s="1225">
        <v>0</v>
      </c>
      <c r="AQ176" s="1061">
        <f t="shared" si="23"/>
        <v>0</v>
      </c>
      <c r="AR176" s="1349">
        <f t="shared" si="24"/>
        <v>0</v>
      </c>
      <c r="AS176" s="1225">
        <f t="shared" si="25"/>
        <v>0</v>
      </c>
      <c r="AT176" s="1345">
        <f t="shared" si="20"/>
        <v>0</v>
      </c>
      <c r="AU176" s="1346">
        <f t="shared" si="26"/>
        <v>0</v>
      </c>
      <c r="AV176" s="1301">
        <f t="shared" si="21"/>
        <v>0</v>
      </c>
      <c r="AW176" s="987"/>
      <c r="AX176" s="1061"/>
      <c r="AY176" s="1220"/>
      <c r="AZ176" s="1220"/>
      <c r="BA176" s="1221"/>
      <c r="BB176" s="1225"/>
      <c r="BC176" s="1061">
        <v>0</v>
      </c>
      <c r="BD176" s="1225">
        <v>0</v>
      </c>
      <c r="BE176" s="1350">
        <f t="shared" si="22"/>
        <v>0</v>
      </c>
      <c r="BF176" s="1225">
        <f t="shared" si="27"/>
        <v>0</v>
      </c>
      <c r="BG176" s="1351">
        <f t="shared" si="28"/>
        <v>0</v>
      </c>
      <c r="BH176" s="1225">
        <f t="shared" si="29"/>
        <v>0</v>
      </c>
    </row>
    <row r="177" spans="2:60">
      <c r="B177" s="959">
        <v>173</v>
      </c>
      <c r="C177" s="959"/>
      <c r="D177" s="946" t="s">
        <v>195</v>
      </c>
      <c r="E177" s="946" t="s">
        <v>1261</v>
      </c>
      <c r="F177" s="959">
        <v>939</v>
      </c>
      <c r="G177" s="959" t="s">
        <v>1577</v>
      </c>
      <c r="H177" s="1217" t="s">
        <v>1364</v>
      </c>
      <c r="I177" s="1220"/>
      <c r="J177" s="1220" t="s">
        <v>1348</v>
      </c>
      <c r="K177" s="1220"/>
      <c r="L177" s="1220"/>
      <c r="M177" s="959" t="s">
        <v>1349</v>
      </c>
      <c r="N177" s="1220" t="s">
        <v>393</v>
      </c>
      <c r="O177" s="1220" t="s">
        <v>237</v>
      </c>
      <c r="P177" s="959">
        <v>1</v>
      </c>
      <c r="Q177" s="987"/>
      <c r="R177" s="987"/>
      <c r="S177" s="987"/>
      <c r="T177" s="987"/>
      <c r="U177" s="987"/>
      <c r="V177" s="987"/>
      <c r="W177" s="987"/>
      <c r="X177" s="987"/>
      <c r="Y177" s="987"/>
      <c r="Z177" s="987"/>
      <c r="AA177" s="987"/>
      <c r="AB177" s="987"/>
      <c r="AC177" s="987"/>
      <c r="AD177" s="987"/>
      <c r="AE177" s="987"/>
      <c r="AF177" s="987"/>
      <c r="AG177" s="987"/>
      <c r="AH177" s="962">
        <v>1</v>
      </c>
      <c r="AI177" s="1235"/>
      <c r="AJ177" s="1061"/>
      <c r="AK177" s="1220"/>
      <c r="AL177" s="1220"/>
      <c r="AM177" s="1225"/>
      <c r="AN177" s="1061">
        <v>0</v>
      </c>
      <c r="AO177" s="1220">
        <v>0</v>
      </c>
      <c r="AP177" s="1225">
        <v>0</v>
      </c>
      <c r="AQ177" s="1061">
        <f t="shared" si="23"/>
        <v>0</v>
      </c>
      <c r="AR177" s="1349">
        <f t="shared" si="24"/>
        <v>0</v>
      </c>
      <c r="AS177" s="1225">
        <f t="shared" si="25"/>
        <v>0</v>
      </c>
      <c r="AT177" s="1345">
        <f t="shared" si="20"/>
        <v>0</v>
      </c>
      <c r="AU177" s="1346">
        <f t="shared" si="26"/>
        <v>0</v>
      </c>
      <c r="AV177" s="1301">
        <f t="shared" si="21"/>
        <v>0</v>
      </c>
      <c r="AW177" s="987"/>
      <c r="AX177" s="1061"/>
      <c r="AY177" s="1220"/>
      <c r="AZ177" s="1220"/>
      <c r="BA177" s="1221"/>
      <c r="BB177" s="1225"/>
      <c r="BC177" s="1061">
        <v>0</v>
      </c>
      <c r="BD177" s="1225">
        <v>0</v>
      </c>
      <c r="BE177" s="1350">
        <f t="shared" si="22"/>
        <v>0</v>
      </c>
      <c r="BF177" s="1225">
        <f t="shared" si="27"/>
        <v>0</v>
      </c>
      <c r="BG177" s="1351">
        <f t="shared" si="28"/>
        <v>0</v>
      </c>
      <c r="BH177" s="1225">
        <f t="shared" si="29"/>
        <v>0</v>
      </c>
    </row>
    <row r="178" spans="2:60">
      <c r="B178" s="959">
        <v>174</v>
      </c>
      <c r="C178" s="959"/>
      <c r="D178" s="946"/>
      <c r="E178" s="946" t="s">
        <v>1356</v>
      </c>
      <c r="F178" s="946">
        <v>20624</v>
      </c>
      <c r="G178" s="959" t="s">
        <v>1578</v>
      </c>
      <c r="H178" s="1217" t="s">
        <v>1379</v>
      </c>
      <c r="I178" s="1220"/>
      <c r="J178" s="1220" t="s">
        <v>1348</v>
      </c>
      <c r="K178" s="1220"/>
      <c r="L178" s="1220"/>
      <c r="M178" s="959" t="s">
        <v>1446</v>
      </c>
      <c r="N178" s="1220" t="s">
        <v>393</v>
      </c>
      <c r="O178" s="1220" t="s">
        <v>237</v>
      </c>
      <c r="P178" s="959">
        <v>1</v>
      </c>
      <c r="Q178" s="987"/>
      <c r="R178" s="987"/>
      <c r="S178" s="987"/>
      <c r="T178" s="987"/>
      <c r="U178" s="987"/>
      <c r="V178" s="987"/>
      <c r="W178" s="987"/>
      <c r="X178" s="987"/>
      <c r="Y178" s="987"/>
      <c r="Z178" s="987"/>
      <c r="AA178" s="987"/>
      <c r="AB178" s="987"/>
      <c r="AC178" s="987"/>
      <c r="AD178" s="987"/>
      <c r="AE178" s="987"/>
      <c r="AF178" s="987"/>
      <c r="AG178" s="987"/>
      <c r="AH178" s="962">
        <v>1</v>
      </c>
      <c r="AI178" s="1235"/>
      <c r="AJ178" s="1061"/>
      <c r="AK178" s="1220"/>
      <c r="AL178" s="1220"/>
      <c r="AM178" s="1225"/>
      <c r="AN178" s="1061">
        <v>0</v>
      </c>
      <c r="AO178" s="1220">
        <v>0</v>
      </c>
      <c r="AP178" s="1225">
        <v>0</v>
      </c>
      <c r="AQ178" s="1061">
        <f t="shared" si="23"/>
        <v>0</v>
      </c>
      <c r="AR178" s="1349">
        <f t="shared" si="24"/>
        <v>0</v>
      </c>
      <c r="AS178" s="1225">
        <f t="shared" si="25"/>
        <v>0</v>
      </c>
      <c r="AT178" s="1345">
        <f t="shared" si="20"/>
        <v>0</v>
      </c>
      <c r="AU178" s="1346">
        <f t="shared" si="26"/>
        <v>0</v>
      </c>
      <c r="AV178" s="1301">
        <f t="shared" si="21"/>
        <v>0</v>
      </c>
      <c r="AW178" s="987"/>
      <c r="AX178" s="1061"/>
      <c r="AY178" s="1220"/>
      <c r="AZ178" s="1220"/>
      <c r="BA178" s="1221"/>
      <c r="BB178" s="1225"/>
      <c r="BC178" s="1061">
        <v>0</v>
      </c>
      <c r="BD178" s="1225">
        <v>0</v>
      </c>
      <c r="BE178" s="1350">
        <f t="shared" si="22"/>
        <v>0</v>
      </c>
      <c r="BF178" s="1225">
        <f t="shared" si="27"/>
        <v>0</v>
      </c>
      <c r="BG178" s="1351">
        <f t="shared" si="28"/>
        <v>0</v>
      </c>
      <c r="BH178" s="1225">
        <f t="shared" si="29"/>
        <v>0</v>
      </c>
    </row>
    <row r="179" spans="2:60">
      <c r="B179" s="959">
        <v>175</v>
      </c>
      <c r="C179" s="959"/>
      <c r="D179" s="946" t="s">
        <v>1351</v>
      </c>
      <c r="E179" s="946" t="s">
        <v>1241</v>
      </c>
      <c r="F179" s="959">
        <v>1002</v>
      </c>
      <c r="G179" s="959" t="s">
        <v>1579</v>
      </c>
      <c r="H179" s="1217" t="s">
        <v>1243</v>
      </c>
      <c r="I179" s="1220"/>
      <c r="J179" s="1220" t="s">
        <v>1348</v>
      </c>
      <c r="K179" s="1220"/>
      <c r="L179" s="1220"/>
      <c r="M179" s="959" t="s">
        <v>1438</v>
      </c>
      <c r="N179" s="1220" t="s">
        <v>393</v>
      </c>
      <c r="O179" s="1220" t="s">
        <v>237</v>
      </c>
      <c r="P179" s="959">
        <v>1</v>
      </c>
      <c r="Q179" s="987"/>
      <c r="R179" s="987"/>
      <c r="S179" s="987"/>
      <c r="T179" s="987"/>
      <c r="U179" s="987"/>
      <c r="V179" s="987"/>
      <c r="W179" s="987"/>
      <c r="X179" s="987"/>
      <c r="Y179" s="987"/>
      <c r="Z179" s="987"/>
      <c r="AA179" s="987"/>
      <c r="AB179" s="987"/>
      <c r="AC179" s="987"/>
      <c r="AD179" s="987"/>
      <c r="AE179" s="987"/>
      <c r="AF179" s="987"/>
      <c r="AG179" s="987"/>
      <c r="AH179" s="962">
        <v>1</v>
      </c>
      <c r="AI179" s="1235"/>
      <c r="AJ179" s="1061"/>
      <c r="AK179" s="1220"/>
      <c r="AL179" s="1220"/>
      <c r="AM179" s="1225"/>
      <c r="AN179" s="1061">
        <v>0</v>
      </c>
      <c r="AO179" s="1220">
        <v>0</v>
      </c>
      <c r="AP179" s="1225">
        <v>0</v>
      </c>
      <c r="AQ179" s="1061">
        <f t="shared" si="23"/>
        <v>0</v>
      </c>
      <c r="AR179" s="1349">
        <f t="shared" si="24"/>
        <v>0</v>
      </c>
      <c r="AS179" s="1225">
        <f t="shared" si="25"/>
        <v>0</v>
      </c>
      <c r="AT179" s="1345">
        <f t="shared" si="20"/>
        <v>0</v>
      </c>
      <c r="AU179" s="1346">
        <f t="shared" si="26"/>
        <v>0</v>
      </c>
      <c r="AV179" s="1301">
        <f t="shared" si="21"/>
        <v>0</v>
      </c>
      <c r="AW179" s="987"/>
      <c r="AX179" s="1061"/>
      <c r="AY179" s="1220"/>
      <c r="AZ179" s="1220"/>
      <c r="BA179" s="1221"/>
      <c r="BB179" s="1225"/>
      <c r="BC179" s="1061">
        <v>0</v>
      </c>
      <c r="BD179" s="1225">
        <v>0</v>
      </c>
      <c r="BE179" s="1350">
        <f t="shared" si="22"/>
        <v>0</v>
      </c>
      <c r="BF179" s="1225">
        <f t="shared" si="27"/>
        <v>0</v>
      </c>
      <c r="BG179" s="1351">
        <f t="shared" si="28"/>
        <v>0</v>
      </c>
      <c r="BH179" s="1225">
        <f t="shared" si="29"/>
        <v>0</v>
      </c>
    </row>
    <row r="180" spans="2:60">
      <c r="B180" s="959">
        <v>176</v>
      </c>
      <c r="C180" s="959"/>
      <c r="D180" s="946" t="s">
        <v>1351</v>
      </c>
      <c r="E180" s="946" t="s">
        <v>1232</v>
      </c>
      <c r="F180" s="959">
        <v>1004</v>
      </c>
      <c r="G180" s="959" t="s">
        <v>1580</v>
      </c>
      <c r="H180" s="1217" t="s">
        <v>1234</v>
      </c>
      <c r="I180" s="1220"/>
      <c r="J180" s="1220" t="s">
        <v>1348</v>
      </c>
      <c r="K180" s="1220"/>
      <c r="L180" s="1220"/>
      <c r="M180" s="959" t="s">
        <v>1349</v>
      </c>
      <c r="N180" s="1220" t="s">
        <v>393</v>
      </c>
      <c r="O180" s="1220" t="s">
        <v>237</v>
      </c>
      <c r="P180" s="959">
        <v>1</v>
      </c>
      <c r="Q180" s="987"/>
      <c r="R180" s="987"/>
      <c r="S180" s="987"/>
      <c r="T180" s="987"/>
      <c r="U180" s="987"/>
      <c r="V180" s="987"/>
      <c r="W180" s="987"/>
      <c r="X180" s="987"/>
      <c r="Y180" s="987"/>
      <c r="Z180" s="987"/>
      <c r="AA180" s="987"/>
      <c r="AB180" s="987"/>
      <c r="AC180" s="987"/>
      <c r="AD180" s="987"/>
      <c r="AE180" s="987"/>
      <c r="AF180" s="987"/>
      <c r="AG180" s="987"/>
      <c r="AH180" s="962">
        <v>1</v>
      </c>
      <c r="AI180" s="1235"/>
      <c r="AJ180" s="1061"/>
      <c r="AK180" s="1220"/>
      <c r="AL180" s="1220"/>
      <c r="AM180" s="1225"/>
      <c r="AN180" s="1061">
        <v>0</v>
      </c>
      <c r="AO180" s="1220">
        <v>0</v>
      </c>
      <c r="AP180" s="1225">
        <v>0</v>
      </c>
      <c r="AQ180" s="1061">
        <f t="shared" si="23"/>
        <v>0</v>
      </c>
      <c r="AR180" s="1349">
        <f t="shared" si="24"/>
        <v>0</v>
      </c>
      <c r="AS180" s="1225">
        <f t="shared" si="25"/>
        <v>0</v>
      </c>
      <c r="AT180" s="1345">
        <f t="shared" si="20"/>
        <v>0</v>
      </c>
      <c r="AU180" s="1346">
        <f t="shared" si="26"/>
        <v>0</v>
      </c>
      <c r="AV180" s="1301">
        <f t="shared" si="21"/>
        <v>0</v>
      </c>
      <c r="AW180" s="987"/>
      <c r="AX180" s="1061"/>
      <c r="AY180" s="1220"/>
      <c r="AZ180" s="1220"/>
      <c r="BA180" s="1221"/>
      <c r="BB180" s="1225"/>
      <c r="BC180" s="1061">
        <v>0</v>
      </c>
      <c r="BD180" s="1225">
        <v>0</v>
      </c>
      <c r="BE180" s="1350">
        <f t="shared" si="22"/>
        <v>0</v>
      </c>
      <c r="BF180" s="1225">
        <f t="shared" si="27"/>
        <v>0</v>
      </c>
      <c r="BG180" s="1351">
        <f t="shared" si="28"/>
        <v>0</v>
      </c>
      <c r="BH180" s="1225">
        <f t="shared" si="29"/>
        <v>0</v>
      </c>
    </row>
    <row r="181" spans="2:60">
      <c r="B181" s="959">
        <v>177</v>
      </c>
      <c r="C181" s="959"/>
      <c r="D181" s="946" t="s">
        <v>1351</v>
      </c>
      <c r="E181" s="946" t="s">
        <v>1232</v>
      </c>
      <c r="F181" s="959">
        <v>1005</v>
      </c>
      <c r="G181" s="959" t="s">
        <v>1581</v>
      </c>
      <c r="H181" s="1217" t="s">
        <v>1234</v>
      </c>
      <c r="I181" s="1220"/>
      <c r="J181" s="1220" t="s">
        <v>1348</v>
      </c>
      <c r="K181" s="1220"/>
      <c r="L181" s="1220"/>
      <c r="M181" s="959" t="s">
        <v>1349</v>
      </c>
      <c r="N181" s="1220" t="s">
        <v>393</v>
      </c>
      <c r="O181" s="1220" t="s">
        <v>237</v>
      </c>
      <c r="P181" s="959">
        <v>1</v>
      </c>
      <c r="Q181" s="987"/>
      <c r="R181" s="987"/>
      <c r="S181" s="987"/>
      <c r="T181" s="987"/>
      <c r="U181" s="987"/>
      <c r="V181" s="987"/>
      <c r="W181" s="987"/>
      <c r="X181" s="987"/>
      <c r="Y181" s="987"/>
      <c r="Z181" s="987"/>
      <c r="AA181" s="987"/>
      <c r="AB181" s="987"/>
      <c r="AC181" s="987"/>
      <c r="AD181" s="987"/>
      <c r="AE181" s="987"/>
      <c r="AF181" s="987"/>
      <c r="AG181" s="987"/>
      <c r="AH181" s="962">
        <v>1</v>
      </c>
      <c r="AI181" s="1235"/>
      <c r="AJ181" s="1061"/>
      <c r="AK181" s="1220"/>
      <c r="AL181" s="1220"/>
      <c r="AM181" s="1225"/>
      <c r="AN181" s="1061">
        <v>0</v>
      </c>
      <c r="AO181" s="1220">
        <v>0</v>
      </c>
      <c r="AP181" s="1225">
        <v>0</v>
      </c>
      <c r="AQ181" s="1061">
        <f t="shared" si="23"/>
        <v>0</v>
      </c>
      <c r="AR181" s="1349">
        <f t="shared" si="24"/>
        <v>0</v>
      </c>
      <c r="AS181" s="1225">
        <f t="shared" si="25"/>
        <v>0</v>
      </c>
      <c r="AT181" s="1345">
        <f t="shared" si="20"/>
        <v>0</v>
      </c>
      <c r="AU181" s="1346">
        <f t="shared" si="26"/>
        <v>0</v>
      </c>
      <c r="AV181" s="1301">
        <f t="shared" si="21"/>
        <v>0</v>
      </c>
      <c r="AW181" s="987"/>
      <c r="AX181" s="1061"/>
      <c r="AY181" s="1220"/>
      <c r="AZ181" s="1220"/>
      <c r="BA181" s="1221"/>
      <c r="BB181" s="1225"/>
      <c r="BC181" s="1061">
        <v>0</v>
      </c>
      <c r="BD181" s="1225">
        <v>0</v>
      </c>
      <c r="BE181" s="1350">
        <f t="shared" si="22"/>
        <v>0</v>
      </c>
      <c r="BF181" s="1225">
        <f t="shared" si="27"/>
        <v>0</v>
      </c>
      <c r="BG181" s="1351">
        <f t="shared" si="28"/>
        <v>0</v>
      </c>
      <c r="BH181" s="1225">
        <f t="shared" si="29"/>
        <v>0</v>
      </c>
    </row>
    <row r="182" spans="2:60">
      <c r="B182" s="959">
        <v>178</v>
      </c>
      <c r="C182" s="959"/>
      <c r="D182" s="946"/>
      <c r="E182" s="946" t="s">
        <v>1355</v>
      </c>
      <c r="F182" s="946">
        <v>920624</v>
      </c>
      <c r="G182" s="1302" t="s">
        <v>1582</v>
      </c>
      <c r="H182" s="1217" t="s">
        <v>1377</v>
      </c>
      <c r="I182" s="1220"/>
      <c r="J182" s="1220" t="s">
        <v>1348</v>
      </c>
      <c r="K182" s="1220"/>
      <c r="L182" s="1220"/>
      <c r="M182" s="959" t="s">
        <v>1446</v>
      </c>
      <c r="N182" s="1220" t="s">
        <v>1583</v>
      </c>
      <c r="O182" s="1220" t="s">
        <v>237</v>
      </c>
      <c r="P182" s="959">
        <v>1</v>
      </c>
      <c r="Q182" s="987"/>
      <c r="R182" s="987"/>
      <c r="S182" s="987"/>
      <c r="T182" s="987"/>
      <c r="U182" s="987"/>
      <c r="V182" s="987"/>
      <c r="W182" s="987"/>
      <c r="X182" s="987"/>
      <c r="Y182" s="987"/>
      <c r="Z182" s="987"/>
      <c r="AA182" s="987"/>
      <c r="AB182" s="987"/>
      <c r="AC182" s="987"/>
      <c r="AD182" s="987"/>
      <c r="AE182" s="987"/>
      <c r="AF182" s="987"/>
      <c r="AG182" s="987"/>
      <c r="AH182" s="962">
        <v>1</v>
      </c>
      <c r="AI182" s="1235"/>
      <c r="AJ182" s="1061"/>
      <c r="AK182" s="1220"/>
      <c r="AL182" s="1220"/>
      <c r="AM182" s="1225"/>
      <c r="AN182" s="1061">
        <v>0</v>
      </c>
      <c r="AO182" s="1220">
        <v>0</v>
      </c>
      <c r="AP182" s="1225">
        <v>0</v>
      </c>
      <c r="AQ182" s="1061">
        <f t="shared" si="23"/>
        <v>0</v>
      </c>
      <c r="AR182" s="1349">
        <f t="shared" si="24"/>
        <v>0</v>
      </c>
      <c r="AS182" s="1225">
        <f t="shared" si="25"/>
        <v>0</v>
      </c>
      <c r="AT182" s="1345">
        <f t="shared" si="20"/>
        <v>0</v>
      </c>
      <c r="AU182" s="1346">
        <f t="shared" si="26"/>
        <v>0</v>
      </c>
      <c r="AV182" s="1301">
        <f t="shared" si="21"/>
        <v>0</v>
      </c>
      <c r="AW182" s="987"/>
      <c r="AX182" s="1061"/>
      <c r="AY182" s="1220"/>
      <c r="AZ182" s="1220"/>
      <c r="BA182" s="1221"/>
      <c r="BB182" s="1225"/>
      <c r="BC182" s="1061">
        <v>0</v>
      </c>
      <c r="BD182" s="1225">
        <v>0</v>
      </c>
      <c r="BE182" s="1350">
        <f t="shared" si="22"/>
        <v>0</v>
      </c>
      <c r="BF182" s="1225">
        <f t="shared" si="27"/>
        <v>0</v>
      </c>
      <c r="BG182" s="1351">
        <f t="shared" si="28"/>
        <v>0</v>
      </c>
      <c r="BH182" s="1225">
        <f t="shared" si="29"/>
        <v>0</v>
      </c>
    </row>
    <row r="183" spans="2:60">
      <c r="B183" s="959">
        <v>179</v>
      </c>
      <c r="C183" s="959"/>
      <c r="D183" s="946" t="s">
        <v>1351</v>
      </c>
      <c r="E183" s="946" t="s">
        <v>1232</v>
      </c>
      <c r="F183" s="959">
        <v>1007</v>
      </c>
      <c r="G183" s="959" t="s">
        <v>1584</v>
      </c>
      <c r="H183" s="1217" t="s">
        <v>1234</v>
      </c>
      <c r="I183" s="1220"/>
      <c r="J183" s="1220" t="s">
        <v>1348</v>
      </c>
      <c r="K183" s="1220"/>
      <c r="L183" s="1220"/>
      <c r="M183" s="959" t="s">
        <v>1349</v>
      </c>
      <c r="N183" s="1220" t="s">
        <v>1583</v>
      </c>
      <c r="O183" s="1220" t="s">
        <v>237</v>
      </c>
      <c r="P183" s="959">
        <v>1</v>
      </c>
      <c r="Q183" s="987"/>
      <c r="R183" s="987"/>
      <c r="S183" s="987"/>
      <c r="T183" s="987"/>
      <c r="U183" s="987"/>
      <c r="V183" s="987"/>
      <c r="W183" s="987"/>
      <c r="X183" s="987"/>
      <c r="Y183" s="987"/>
      <c r="Z183" s="987"/>
      <c r="AA183" s="987"/>
      <c r="AB183" s="987"/>
      <c r="AC183" s="987"/>
      <c r="AD183" s="987"/>
      <c r="AE183" s="987"/>
      <c r="AF183" s="987"/>
      <c r="AG183" s="987"/>
      <c r="AH183" s="962">
        <v>1</v>
      </c>
      <c r="AI183" s="1235"/>
      <c r="AJ183" s="1061"/>
      <c r="AK183" s="1220"/>
      <c r="AL183" s="1220"/>
      <c r="AM183" s="1225"/>
      <c r="AN183" s="1061">
        <v>0</v>
      </c>
      <c r="AO183" s="1220">
        <v>0</v>
      </c>
      <c r="AP183" s="1225">
        <v>0</v>
      </c>
      <c r="AQ183" s="1061">
        <f t="shared" si="23"/>
        <v>0</v>
      </c>
      <c r="AR183" s="1349">
        <f t="shared" si="24"/>
        <v>0</v>
      </c>
      <c r="AS183" s="1225">
        <f t="shared" si="25"/>
        <v>0</v>
      </c>
      <c r="AT183" s="1345">
        <f t="shared" si="20"/>
        <v>0</v>
      </c>
      <c r="AU183" s="1346">
        <f t="shared" si="26"/>
        <v>0</v>
      </c>
      <c r="AV183" s="1301">
        <f t="shared" si="21"/>
        <v>0</v>
      </c>
      <c r="AW183" s="987"/>
      <c r="AX183" s="1061"/>
      <c r="AY183" s="1220"/>
      <c r="AZ183" s="1220"/>
      <c r="BA183" s="1221"/>
      <c r="BB183" s="1225"/>
      <c r="BC183" s="1061">
        <v>0</v>
      </c>
      <c r="BD183" s="1225">
        <v>0</v>
      </c>
      <c r="BE183" s="1350">
        <f t="shared" si="22"/>
        <v>0</v>
      </c>
      <c r="BF183" s="1225">
        <f t="shared" si="27"/>
        <v>0</v>
      </c>
      <c r="BG183" s="1351">
        <f t="shared" si="28"/>
        <v>0</v>
      </c>
      <c r="BH183" s="1225">
        <f t="shared" si="29"/>
        <v>0</v>
      </c>
    </row>
    <row r="184" spans="2:60">
      <c r="B184" s="959">
        <v>180</v>
      </c>
      <c r="C184" s="959"/>
      <c r="D184" s="946"/>
      <c r="E184" s="946" t="s">
        <v>1356</v>
      </c>
      <c r="F184" s="946">
        <v>20602</v>
      </c>
      <c r="G184" s="959" t="s">
        <v>1585</v>
      </c>
      <c r="H184" s="1217" t="s">
        <v>1379</v>
      </c>
      <c r="I184" s="1220"/>
      <c r="J184" s="1220" t="s">
        <v>1348</v>
      </c>
      <c r="K184" s="1220"/>
      <c r="L184" s="1220"/>
      <c r="M184" s="959" t="s">
        <v>1446</v>
      </c>
      <c r="N184" s="1220" t="s">
        <v>1586</v>
      </c>
      <c r="O184" s="1220" t="s">
        <v>151</v>
      </c>
      <c r="P184" s="959">
        <v>2</v>
      </c>
      <c r="Q184" s="987"/>
      <c r="R184" s="987"/>
      <c r="S184" s="987"/>
      <c r="T184" s="987"/>
      <c r="U184" s="987"/>
      <c r="V184" s="987"/>
      <c r="W184" s="987"/>
      <c r="X184" s="987"/>
      <c r="Y184" s="987"/>
      <c r="Z184" s="987"/>
      <c r="AA184" s="987"/>
      <c r="AB184" s="987"/>
      <c r="AC184" s="987"/>
      <c r="AD184" s="987"/>
      <c r="AE184" s="987"/>
      <c r="AF184" s="987"/>
      <c r="AG184" s="987"/>
      <c r="AH184" s="962">
        <v>1</v>
      </c>
      <c r="AI184" s="1235"/>
      <c r="AJ184" s="1061"/>
      <c r="AK184" s="1220"/>
      <c r="AL184" s="1220"/>
      <c r="AM184" s="1225"/>
      <c r="AN184" s="1061">
        <v>0</v>
      </c>
      <c r="AO184" s="1220">
        <v>0</v>
      </c>
      <c r="AP184" s="1225">
        <v>0</v>
      </c>
      <c r="AQ184" s="1061">
        <f t="shared" si="23"/>
        <v>0</v>
      </c>
      <c r="AR184" s="1349">
        <f t="shared" si="24"/>
        <v>0</v>
      </c>
      <c r="AS184" s="1225">
        <f t="shared" si="25"/>
        <v>0</v>
      </c>
      <c r="AT184" s="1345">
        <f t="shared" si="20"/>
        <v>0</v>
      </c>
      <c r="AU184" s="1346">
        <f t="shared" si="26"/>
        <v>0</v>
      </c>
      <c r="AV184" s="1301">
        <f t="shared" si="21"/>
        <v>0</v>
      </c>
      <c r="AW184" s="987"/>
      <c r="AX184" s="1061"/>
      <c r="AY184" s="1220"/>
      <c r="AZ184" s="1220"/>
      <c r="BA184" s="1221"/>
      <c r="BB184" s="1225"/>
      <c r="BC184" s="1061">
        <v>0</v>
      </c>
      <c r="BD184" s="1225">
        <v>0</v>
      </c>
      <c r="BE184" s="1350">
        <f t="shared" si="22"/>
        <v>0</v>
      </c>
      <c r="BF184" s="1225">
        <f t="shared" si="27"/>
        <v>0</v>
      </c>
      <c r="BG184" s="1351">
        <f t="shared" si="28"/>
        <v>0</v>
      </c>
      <c r="BH184" s="1225">
        <f t="shared" si="29"/>
        <v>0</v>
      </c>
    </row>
    <row r="185" spans="2:60">
      <c r="B185" s="959">
        <v>181</v>
      </c>
      <c r="C185" s="959"/>
      <c r="D185" s="946"/>
      <c r="E185" s="946" t="s">
        <v>1355</v>
      </c>
      <c r="F185" s="946">
        <v>920902</v>
      </c>
      <c r="G185" s="1302" t="s">
        <v>1587</v>
      </c>
      <c r="H185" s="1217" t="s">
        <v>1377</v>
      </c>
      <c r="I185" s="1220"/>
      <c r="J185" s="1220" t="s">
        <v>1348</v>
      </c>
      <c r="K185" s="1220"/>
      <c r="L185" s="1220"/>
      <c r="M185" s="959" t="s">
        <v>1438</v>
      </c>
      <c r="N185" s="1220" t="s">
        <v>1586</v>
      </c>
      <c r="O185" s="1220" t="s">
        <v>151</v>
      </c>
      <c r="P185" s="959">
        <v>2</v>
      </c>
      <c r="Q185" s="987"/>
      <c r="R185" s="987"/>
      <c r="S185" s="987"/>
      <c r="T185" s="987"/>
      <c r="U185" s="987"/>
      <c r="V185" s="987"/>
      <c r="W185" s="987"/>
      <c r="X185" s="987"/>
      <c r="Y185" s="987"/>
      <c r="Z185" s="987"/>
      <c r="AA185" s="987"/>
      <c r="AB185" s="987"/>
      <c r="AC185" s="987"/>
      <c r="AD185" s="987"/>
      <c r="AE185" s="987"/>
      <c r="AF185" s="987"/>
      <c r="AG185" s="987"/>
      <c r="AH185" s="962">
        <v>1</v>
      </c>
      <c r="AI185" s="1235"/>
      <c r="AJ185" s="1061"/>
      <c r="AK185" s="1220"/>
      <c r="AL185" s="1220"/>
      <c r="AM185" s="1225"/>
      <c r="AN185" s="1061">
        <v>0</v>
      </c>
      <c r="AO185" s="1220">
        <v>0</v>
      </c>
      <c r="AP185" s="1225">
        <v>0</v>
      </c>
      <c r="AQ185" s="1061">
        <f t="shared" si="23"/>
        <v>0</v>
      </c>
      <c r="AR185" s="1349">
        <f t="shared" si="24"/>
        <v>0</v>
      </c>
      <c r="AS185" s="1225">
        <f t="shared" si="25"/>
        <v>0</v>
      </c>
      <c r="AT185" s="1345">
        <f t="shared" si="20"/>
        <v>0</v>
      </c>
      <c r="AU185" s="1346">
        <f t="shared" si="26"/>
        <v>0</v>
      </c>
      <c r="AV185" s="1301">
        <f t="shared" si="21"/>
        <v>0</v>
      </c>
      <c r="AW185" s="987"/>
      <c r="AX185" s="1061"/>
      <c r="AY185" s="1220"/>
      <c r="AZ185" s="1220"/>
      <c r="BA185" s="1221"/>
      <c r="BB185" s="1225"/>
      <c r="BC185" s="1061">
        <v>0</v>
      </c>
      <c r="BD185" s="1225">
        <v>0</v>
      </c>
      <c r="BE185" s="1350">
        <f t="shared" si="22"/>
        <v>0</v>
      </c>
      <c r="BF185" s="1225">
        <f t="shared" si="27"/>
        <v>0</v>
      </c>
      <c r="BG185" s="1351">
        <f t="shared" si="28"/>
        <v>0</v>
      </c>
      <c r="BH185" s="1225">
        <f t="shared" si="29"/>
        <v>0</v>
      </c>
    </row>
    <row r="186" spans="2:60">
      <c r="B186" s="959">
        <v>182</v>
      </c>
      <c r="C186" s="959"/>
      <c r="D186" s="946" t="s">
        <v>195</v>
      </c>
      <c r="E186" s="946" t="s">
        <v>1261</v>
      </c>
      <c r="F186" s="959">
        <v>903</v>
      </c>
      <c r="G186" s="959" t="s">
        <v>1588</v>
      </c>
      <c r="H186" s="1217" t="s">
        <v>1364</v>
      </c>
      <c r="I186" s="1220"/>
      <c r="J186" s="1220" t="s">
        <v>1348</v>
      </c>
      <c r="K186" s="1220"/>
      <c r="L186" s="1220"/>
      <c r="M186" s="959" t="s">
        <v>1349</v>
      </c>
      <c r="N186" s="1220" t="s">
        <v>1589</v>
      </c>
      <c r="O186" s="1220" t="s">
        <v>183</v>
      </c>
      <c r="P186" s="959">
        <v>1</v>
      </c>
      <c r="Q186" s="987"/>
      <c r="R186" s="987"/>
      <c r="S186" s="987"/>
      <c r="T186" s="987"/>
      <c r="U186" s="987"/>
      <c r="V186" s="987"/>
      <c r="W186" s="987"/>
      <c r="X186" s="987"/>
      <c r="Y186" s="987"/>
      <c r="Z186" s="987"/>
      <c r="AA186" s="987"/>
      <c r="AB186" s="987"/>
      <c r="AC186" s="987"/>
      <c r="AD186" s="987"/>
      <c r="AE186" s="987"/>
      <c r="AF186" s="987"/>
      <c r="AG186" s="987"/>
      <c r="AH186" s="962">
        <v>1</v>
      </c>
      <c r="AI186" s="1235"/>
      <c r="AJ186" s="1061"/>
      <c r="AK186" s="1220"/>
      <c r="AL186" s="1220"/>
      <c r="AM186" s="1225"/>
      <c r="AN186" s="1061">
        <v>0</v>
      </c>
      <c r="AO186" s="1220">
        <v>0</v>
      </c>
      <c r="AP186" s="1225">
        <v>0</v>
      </c>
      <c r="AQ186" s="1061">
        <f t="shared" si="23"/>
        <v>0</v>
      </c>
      <c r="AR186" s="1349">
        <f t="shared" si="24"/>
        <v>0</v>
      </c>
      <c r="AS186" s="1225">
        <f t="shared" si="25"/>
        <v>0</v>
      </c>
      <c r="AT186" s="1345">
        <f t="shared" si="20"/>
        <v>0</v>
      </c>
      <c r="AU186" s="1346">
        <f t="shared" si="26"/>
        <v>0</v>
      </c>
      <c r="AV186" s="1301">
        <f t="shared" si="21"/>
        <v>0</v>
      </c>
      <c r="AW186" s="987"/>
      <c r="AX186" s="1061"/>
      <c r="AY186" s="1220"/>
      <c r="AZ186" s="1220"/>
      <c r="BA186" s="1221"/>
      <c r="BB186" s="1225"/>
      <c r="BC186" s="1061">
        <v>0</v>
      </c>
      <c r="BD186" s="1225">
        <v>0</v>
      </c>
      <c r="BE186" s="1350">
        <f t="shared" si="22"/>
        <v>0</v>
      </c>
      <c r="BF186" s="1225">
        <f t="shared" si="27"/>
        <v>0</v>
      </c>
      <c r="BG186" s="1351">
        <f t="shared" si="28"/>
        <v>0</v>
      </c>
      <c r="BH186" s="1225">
        <f t="shared" si="29"/>
        <v>0</v>
      </c>
    </row>
    <row r="187" spans="2:60">
      <c r="B187" s="959">
        <v>183</v>
      </c>
      <c r="C187" s="959"/>
      <c r="D187" s="946"/>
      <c r="E187" s="946" t="s">
        <v>1356</v>
      </c>
      <c r="F187" s="946">
        <v>20603</v>
      </c>
      <c r="G187" s="959" t="s">
        <v>1590</v>
      </c>
      <c r="H187" s="1217" t="s">
        <v>1379</v>
      </c>
      <c r="I187" s="1220"/>
      <c r="J187" s="1220" t="s">
        <v>1348</v>
      </c>
      <c r="K187" s="1220"/>
      <c r="L187" s="1220"/>
      <c r="M187" s="959" t="s">
        <v>1446</v>
      </c>
      <c r="N187" s="1220" t="s">
        <v>1589</v>
      </c>
      <c r="O187" s="1220" t="s">
        <v>183</v>
      </c>
      <c r="P187" s="959">
        <v>1</v>
      </c>
      <c r="Q187" s="987"/>
      <c r="R187" s="987"/>
      <c r="S187" s="987"/>
      <c r="T187" s="987"/>
      <c r="U187" s="987"/>
      <c r="V187" s="987"/>
      <c r="W187" s="987"/>
      <c r="X187" s="987"/>
      <c r="Y187" s="987"/>
      <c r="Z187" s="987"/>
      <c r="AA187" s="987"/>
      <c r="AB187" s="987"/>
      <c r="AC187" s="987"/>
      <c r="AD187" s="987"/>
      <c r="AE187" s="987"/>
      <c r="AF187" s="987"/>
      <c r="AG187" s="987"/>
      <c r="AH187" s="962">
        <v>1</v>
      </c>
      <c r="AI187" s="1235"/>
      <c r="AJ187" s="1061"/>
      <c r="AK187" s="1220"/>
      <c r="AL187" s="1220"/>
      <c r="AM187" s="1225"/>
      <c r="AN187" s="1061">
        <v>0</v>
      </c>
      <c r="AO187" s="1220">
        <v>0</v>
      </c>
      <c r="AP187" s="1225">
        <v>0</v>
      </c>
      <c r="AQ187" s="1061">
        <f t="shared" si="23"/>
        <v>0</v>
      </c>
      <c r="AR187" s="1349">
        <f t="shared" si="24"/>
        <v>0</v>
      </c>
      <c r="AS187" s="1225">
        <f t="shared" si="25"/>
        <v>0</v>
      </c>
      <c r="AT187" s="1345">
        <f t="shared" si="20"/>
        <v>0</v>
      </c>
      <c r="AU187" s="1346">
        <f t="shared" si="26"/>
        <v>0</v>
      </c>
      <c r="AV187" s="1301">
        <f t="shared" si="21"/>
        <v>0</v>
      </c>
      <c r="AW187" s="987"/>
      <c r="AX187" s="1061"/>
      <c r="AY187" s="1220"/>
      <c r="AZ187" s="1220"/>
      <c r="BA187" s="1221"/>
      <c r="BB187" s="1225"/>
      <c r="BC187" s="1061">
        <v>0</v>
      </c>
      <c r="BD187" s="1225">
        <v>0</v>
      </c>
      <c r="BE187" s="1350">
        <f t="shared" si="22"/>
        <v>0</v>
      </c>
      <c r="BF187" s="1225">
        <f t="shared" si="27"/>
        <v>0</v>
      </c>
      <c r="BG187" s="1351">
        <f t="shared" si="28"/>
        <v>0</v>
      </c>
      <c r="BH187" s="1225">
        <f t="shared" si="29"/>
        <v>0</v>
      </c>
    </row>
    <row r="188" spans="2:60">
      <c r="B188" s="959">
        <v>184</v>
      </c>
      <c r="C188" s="959"/>
      <c r="D188" s="946" t="s">
        <v>1351</v>
      </c>
      <c r="E188" s="946" t="s">
        <v>1241</v>
      </c>
      <c r="F188" s="959">
        <v>1040</v>
      </c>
      <c r="G188" s="959" t="s">
        <v>1591</v>
      </c>
      <c r="H188" s="1217" t="s">
        <v>1243</v>
      </c>
      <c r="I188" s="1220"/>
      <c r="J188" s="1220" t="s">
        <v>1348</v>
      </c>
      <c r="K188" s="1220"/>
      <c r="L188" s="1220"/>
      <c r="M188" s="959" t="s">
        <v>1349</v>
      </c>
      <c r="N188" s="1220" t="s">
        <v>1589</v>
      </c>
      <c r="O188" s="1220" t="s">
        <v>183</v>
      </c>
      <c r="P188" s="959">
        <v>1</v>
      </c>
      <c r="Q188" s="987"/>
      <c r="R188" s="987"/>
      <c r="S188" s="987"/>
      <c r="T188" s="987"/>
      <c r="U188" s="987"/>
      <c r="V188" s="987"/>
      <c r="W188" s="987"/>
      <c r="X188" s="987"/>
      <c r="Y188" s="987"/>
      <c r="Z188" s="987"/>
      <c r="AA188" s="987"/>
      <c r="AB188" s="987"/>
      <c r="AC188" s="987"/>
      <c r="AD188" s="987"/>
      <c r="AE188" s="987"/>
      <c r="AF188" s="987"/>
      <c r="AG188" s="987"/>
      <c r="AH188" s="962">
        <v>1</v>
      </c>
      <c r="AI188" s="1235"/>
      <c r="AJ188" s="1061"/>
      <c r="AK188" s="1220"/>
      <c r="AL188" s="1220"/>
      <c r="AM188" s="1225"/>
      <c r="AN188" s="1061">
        <v>0</v>
      </c>
      <c r="AO188" s="1220">
        <v>0</v>
      </c>
      <c r="AP188" s="1225">
        <v>0</v>
      </c>
      <c r="AQ188" s="1061">
        <f t="shared" si="23"/>
        <v>0</v>
      </c>
      <c r="AR188" s="1349">
        <f t="shared" si="24"/>
        <v>0</v>
      </c>
      <c r="AS188" s="1225">
        <f t="shared" si="25"/>
        <v>0</v>
      </c>
      <c r="AT188" s="1345">
        <f t="shared" si="20"/>
        <v>0</v>
      </c>
      <c r="AU188" s="1346">
        <f t="shared" si="26"/>
        <v>0</v>
      </c>
      <c r="AV188" s="1301">
        <f t="shared" si="21"/>
        <v>0</v>
      </c>
      <c r="AW188" s="987"/>
      <c r="AX188" s="1061"/>
      <c r="AY188" s="1220"/>
      <c r="AZ188" s="1220"/>
      <c r="BA188" s="1221"/>
      <c r="BB188" s="1225"/>
      <c r="BC188" s="1061">
        <v>0</v>
      </c>
      <c r="BD188" s="1225">
        <v>0</v>
      </c>
      <c r="BE188" s="1350">
        <f t="shared" si="22"/>
        <v>0</v>
      </c>
      <c r="BF188" s="1225">
        <f t="shared" si="27"/>
        <v>0</v>
      </c>
      <c r="BG188" s="1351">
        <f t="shared" si="28"/>
        <v>0</v>
      </c>
      <c r="BH188" s="1225">
        <f t="shared" si="29"/>
        <v>0</v>
      </c>
    </row>
    <row r="189" spans="2:60">
      <c r="B189" s="959">
        <v>185</v>
      </c>
      <c r="C189" s="959"/>
      <c r="D189" s="946" t="s">
        <v>1351</v>
      </c>
      <c r="E189" s="946" t="s">
        <v>1232</v>
      </c>
      <c r="F189" s="959">
        <v>1080</v>
      </c>
      <c r="G189" s="959" t="s">
        <v>1592</v>
      </c>
      <c r="H189" s="1217" t="s">
        <v>1234</v>
      </c>
      <c r="I189" s="1220"/>
      <c r="J189" s="1220" t="s">
        <v>1348</v>
      </c>
      <c r="K189" s="1220"/>
      <c r="L189" s="1220"/>
      <c r="M189" s="959" t="s">
        <v>1349</v>
      </c>
      <c r="N189" s="1220" t="s">
        <v>1589</v>
      </c>
      <c r="O189" s="1220" t="s">
        <v>183</v>
      </c>
      <c r="P189" s="959">
        <v>1</v>
      </c>
      <c r="Q189" s="987"/>
      <c r="R189" s="987"/>
      <c r="S189" s="987"/>
      <c r="T189" s="987"/>
      <c r="U189" s="987"/>
      <c r="V189" s="987"/>
      <c r="W189" s="987"/>
      <c r="X189" s="987"/>
      <c r="Y189" s="987"/>
      <c r="Z189" s="987"/>
      <c r="AA189" s="987"/>
      <c r="AB189" s="987"/>
      <c r="AC189" s="987"/>
      <c r="AD189" s="987"/>
      <c r="AE189" s="987"/>
      <c r="AF189" s="987"/>
      <c r="AG189" s="987"/>
      <c r="AH189" s="962">
        <v>1</v>
      </c>
      <c r="AI189" s="1235"/>
      <c r="AJ189" s="1061"/>
      <c r="AK189" s="1220"/>
      <c r="AL189" s="1220"/>
      <c r="AM189" s="1225"/>
      <c r="AN189" s="1061">
        <v>0</v>
      </c>
      <c r="AO189" s="1220">
        <v>0</v>
      </c>
      <c r="AP189" s="1225">
        <v>0</v>
      </c>
      <c r="AQ189" s="1061">
        <f t="shared" si="23"/>
        <v>0</v>
      </c>
      <c r="AR189" s="1349">
        <f t="shared" si="24"/>
        <v>0</v>
      </c>
      <c r="AS189" s="1225">
        <f t="shared" si="25"/>
        <v>0</v>
      </c>
      <c r="AT189" s="1345">
        <f t="shared" si="20"/>
        <v>0</v>
      </c>
      <c r="AU189" s="1346">
        <f t="shared" si="26"/>
        <v>0</v>
      </c>
      <c r="AV189" s="1301">
        <f t="shared" si="21"/>
        <v>0</v>
      </c>
      <c r="AW189" s="987"/>
      <c r="AX189" s="1061"/>
      <c r="AY189" s="1220"/>
      <c r="AZ189" s="1220"/>
      <c r="BA189" s="1221"/>
      <c r="BB189" s="1225"/>
      <c r="BC189" s="1061">
        <v>0</v>
      </c>
      <c r="BD189" s="1225">
        <v>0</v>
      </c>
      <c r="BE189" s="1350">
        <f t="shared" si="22"/>
        <v>0</v>
      </c>
      <c r="BF189" s="1225">
        <f t="shared" si="27"/>
        <v>0</v>
      </c>
      <c r="BG189" s="1351">
        <f t="shared" si="28"/>
        <v>0</v>
      </c>
      <c r="BH189" s="1225">
        <f t="shared" si="29"/>
        <v>0</v>
      </c>
    </row>
    <row r="190" spans="2:60">
      <c r="B190" s="959">
        <v>186</v>
      </c>
      <c r="C190" s="959"/>
      <c r="D190" s="946" t="s">
        <v>1351</v>
      </c>
      <c r="E190" s="946" t="s">
        <v>1232</v>
      </c>
      <c r="F190" s="959">
        <v>1081</v>
      </c>
      <c r="G190" s="959" t="s">
        <v>1593</v>
      </c>
      <c r="H190" s="1217" t="s">
        <v>1234</v>
      </c>
      <c r="I190" s="1220"/>
      <c r="J190" s="1220" t="s">
        <v>1348</v>
      </c>
      <c r="K190" s="1220"/>
      <c r="L190" s="1220"/>
      <c r="M190" s="959" t="s">
        <v>1349</v>
      </c>
      <c r="N190" s="1220" t="s">
        <v>1589</v>
      </c>
      <c r="O190" s="1220" t="s">
        <v>183</v>
      </c>
      <c r="P190" s="959">
        <v>1</v>
      </c>
      <c r="Q190" s="987"/>
      <c r="R190" s="987"/>
      <c r="S190" s="987"/>
      <c r="T190" s="987"/>
      <c r="U190" s="987"/>
      <c r="V190" s="987"/>
      <c r="W190" s="987"/>
      <c r="X190" s="987"/>
      <c r="Y190" s="987"/>
      <c r="Z190" s="987"/>
      <c r="AA190" s="987"/>
      <c r="AB190" s="987"/>
      <c r="AC190" s="987"/>
      <c r="AD190" s="987"/>
      <c r="AE190" s="987"/>
      <c r="AF190" s="987"/>
      <c r="AG190" s="987"/>
      <c r="AH190" s="962">
        <v>1</v>
      </c>
      <c r="AI190" s="1235"/>
      <c r="AJ190" s="1061"/>
      <c r="AK190" s="1220"/>
      <c r="AL190" s="1220"/>
      <c r="AM190" s="1225"/>
      <c r="AN190" s="1061">
        <v>0</v>
      </c>
      <c r="AO190" s="1220">
        <v>0</v>
      </c>
      <c r="AP190" s="1225">
        <v>0</v>
      </c>
      <c r="AQ190" s="1061">
        <f t="shared" si="23"/>
        <v>0</v>
      </c>
      <c r="AR190" s="1349">
        <f t="shared" si="24"/>
        <v>0</v>
      </c>
      <c r="AS190" s="1225">
        <f t="shared" si="25"/>
        <v>0</v>
      </c>
      <c r="AT190" s="1345">
        <f t="shared" si="20"/>
        <v>0</v>
      </c>
      <c r="AU190" s="1346">
        <f t="shared" si="26"/>
        <v>0</v>
      </c>
      <c r="AV190" s="1301">
        <f t="shared" si="21"/>
        <v>0</v>
      </c>
      <c r="AW190" s="987"/>
      <c r="AX190" s="1061"/>
      <c r="AY190" s="1220"/>
      <c r="AZ190" s="1220"/>
      <c r="BA190" s="1221"/>
      <c r="BB190" s="1225"/>
      <c r="BC190" s="1061">
        <v>0</v>
      </c>
      <c r="BD190" s="1225">
        <v>0</v>
      </c>
      <c r="BE190" s="1350">
        <f t="shared" si="22"/>
        <v>0</v>
      </c>
      <c r="BF190" s="1225">
        <f t="shared" si="27"/>
        <v>0</v>
      </c>
      <c r="BG190" s="1351">
        <f t="shared" si="28"/>
        <v>0</v>
      </c>
      <c r="BH190" s="1225">
        <f t="shared" si="29"/>
        <v>0</v>
      </c>
    </row>
    <row r="191" spans="2:60">
      <c r="B191" s="959">
        <v>187</v>
      </c>
      <c r="C191" s="959"/>
      <c r="D191" s="946" t="s">
        <v>1351</v>
      </c>
      <c r="E191" s="946" t="s">
        <v>1232</v>
      </c>
      <c r="F191" s="959">
        <v>1083</v>
      </c>
      <c r="G191" s="959" t="s">
        <v>1594</v>
      </c>
      <c r="H191" s="1217" t="s">
        <v>1234</v>
      </c>
      <c r="I191" s="1220"/>
      <c r="J191" s="1220" t="s">
        <v>1348</v>
      </c>
      <c r="K191" s="1220"/>
      <c r="L191" s="1220"/>
      <c r="M191" s="959" t="s">
        <v>1349</v>
      </c>
      <c r="N191" s="1220" t="s">
        <v>1589</v>
      </c>
      <c r="O191" s="1220" t="s">
        <v>183</v>
      </c>
      <c r="P191" s="959">
        <v>1</v>
      </c>
      <c r="Q191" s="987"/>
      <c r="R191" s="987"/>
      <c r="S191" s="987"/>
      <c r="T191" s="987"/>
      <c r="U191" s="987"/>
      <c r="V191" s="987"/>
      <c r="W191" s="987"/>
      <c r="X191" s="987"/>
      <c r="Y191" s="987"/>
      <c r="Z191" s="987"/>
      <c r="AA191" s="987"/>
      <c r="AB191" s="987"/>
      <c r="AC191" s="987"/>
      <c r="AD191" s="987"/>
      <c r="AE191" s="987"/>
      <c r="AF191" s="987"/>
      <c r="AG191" s="987"/>
      <c r="AH191" s="962">
        <v>1</v>
      </c>
      <c r="AI191" s="1235"/>
      <c r="AJ191" s="1061"/>
      <c r="AK191" s="1220"/>
      <c r="AL191" s="1220"/>
      <c r="AM191" s="1225"/>
      <c r="AN191" s="1061">
        <v>0</v>
      </c>
      <c r="AO191" s="1220">
        <v>0</v>
      </c>
      <c r="AP191" s="1225">
        <v>0</v>
      </c>
      <c r="AQ191" s="1061">
        <f t="shared" si="23"/>
        <v>0</v>
      </c>
      <c r="AR191" s="1349">
        <f t="shared" si="24"/>
        <v>0</v>
      </c>
      <c r="AS191" s="1225">
        <f t="shared" si="25"/>
        <v>0</v>
      </c>
      <c r="AT191" s="1345">
        <f t="shared" si="20"/>
        <v>0</v>
      </c>
      <c r="AU191" s="1346">
        <f t="shared" si="26"/>
        <v>0</v>
      </c>
      <c r="AV191" s="1301">
        <f t="shared" si="21"/>
        <v>0</v>
      </c>
      <c r="AW191" s="987"/>
      <c r="AX191" s="1061"/>
      <c r="AY191" s="1220"/>
      <c r="AZ191" s="1220"/>
      <c r="BA191" s="1221"/>
      <c r="BB191" s="1225"/>
      <c r="BC191" s="1061">
        <v>0</v>
      </c>
      <c r="BD191" s="1225">
        <v>0</v>
      </c>
      <c r="BE191" s="1350">
        <f t="shared" si="22"/>
        <v>0</v>
      </c>
      <c r="BF191" s="1225">
        <f t="shared" si="27"/>
        <v>0</v>
      </c>
      <c r="BG191" s="1351">
        <f t="shared" si="28"/>
        <v>0</v>
      </c>
      <c r="BH191" s="1225">
        <f t="shared" si="29"/>
        <v>0</v>
      </c>
    </row>
    <row r="192" spans="2:60">
      <c r="B192" s="959">
        <v>188</v>
      </c>
      <c r="C192" s="959"/>
      <c r="D192" s="946"/>
      <c r="E192" s="946" t="s">
        <v>1355</v>
      </c>
      <c r="F192" s="946">
        <v>920905</v>
      </c>
      <c r="G192" s="1302" t="s">
        <v>1595</v>
      </c>
      <c r="H192" s="1217" t="s">
        <v>1377</v>
      </c>
      <c r="I192" s="1220"/>
      <c r="J192" s="1220" t="s">
        <v>1348</v>
      </c>
      <c r="K192" s="1220"/>
      <c r="L192" s="1220"/>
      <c r="M192" s="959" t="s">
        <v>1438</v>
      </c>
      <c r="N192" s="1220" t="s">
        <v>1596</v>
      </c>
      <c r="O192" s="1220" t="s">
        <v>183</v>
      </c>
      <c r="P192" s="959">
        <v>1</v>
      </c>
      <c r="Q192" s="987"/>
      <c r="R192" s="987"/>
      <c r="S192" s="987"/>
      <c r="T192" s="987"/>
      <c r="U192" s="987"/>
      <c r="V192" s="987"/>
      <c r="W192" s="987"/>
      <c r="X192" s="987"/>
      <c r="Y192" s="987"/>
      <c r="Z192" s="987"/>
      <c r="AA192" s="987"/>
      <c r="AB192" s="987"/>
      <c r="AC192" s="987"/>
      <c r="AD192" s="987"/>
      <c r="AE192" s="987"/>
      <c r="AF192" s="987"/>
      <c r="AG192" s="987"/>
      <c r="AH192" s="962">
        <v>1</v>
      </c>
      <c r="AI192" s="1235"/>
      <c r="AJ192" s="1061"/>
      <c r="AK192" s="1220"/>
      <c r="AL192" s="1220"/>
      <c r="AM192" s="1225"/>
      <c r="AN192" s="1061">
        <v>0</v>
      </c>
      <c r="AO192" s="1220">
        <v>0</v>
      </c>
      <c r="AP192" s="1225">
        <v>0</v>
      </c>
      <c r="AQ192" s="1061">
        <f t="shared" si="23"/>
        <v>0</v>
      </c>
      <c r="AR192" s="1349">
        <f t="shared" si="24"/>
        <v>0</v>
      </c>
      <c r="AS192" s="1225">
        <f t="shared" si="25"/>
        <v>0</v>
      </c>
      <c r="AT192" s="1345">
        <f t="shared" si="20"/>
        <v>0</v>
      </c>
      <c r="AU192" s="1346">
        <f t="shared" si="26"/>
        <v>0</v>
      </c>
      <c r="AV192" s="1301">
        <f t="shared" si="21"/>
        <v>0</v>
      </c>
      <c r="AW192" s="987"/>
      <c r="AX192" s="1061"/>
      <c r="AY192" s="1220"/>
      <c r="AZ192" s="1220"/>
      <c r="BA192" s="1221"/>
      <c r="BB192" s="1225"/>
      <c r="BC192" s="1061">
        <v>0</v>
      </c>
      <c r="BD192" s="1225">
        <v>0</v>
      </c>
      <c r="BE192" s="1350">
        <f t="shared" si="22"/>
        <v>0</v>
      </c>
      <c r="BF192" s="1225">
        <f t="shared" si="27"/>
        <v>0</v>
      </c>
      <c r="BG192" s="1351">
        <f t="shared" si="28"/>
        <v>0</v>
      </c>
      <c r="BH192" s="1225">
        <f t="shared" si="29"/>
        <v>0</v>
      </c>
    </row>
    <row r="193" spans="2:60">
      <c r="B193" s="959">
        <v>189</v>
      </c>
      <c r="C193" s="959"/>
      <c r="D193" s="946" t="s">
        <v>195</v>
      </c>
      <c r="E193" s="946" t="s">
        <v>1261</v>
      </c>
      <c r="F193" s="959">
        <v>904</v>
      </c>
      <c r="G193" s="959" t="s">
        <v>1597</v>
      </c>
      <c r="H193" s="1217" t="s">
        <v>1364</v>
      </c>
      <c r="I193" s="1220"/>
      <c r="J193" s="1220" t="s">
        <v>1348</v>
      </c>
      <c r="K193" s="1220"/>
      <c r="L193" s="1220"/>
      <c r="M193" s="959" t="s">
        <v>1349</v>
      </c>
      <c r="N193" s="1220" t="s">
        <v>432</v>
      </c>
      <c r="O193" s="1220" t="s">
        <v>183</v>
      </c>
      <c r="P193" s="959">
        <v>1</v>
      </c>
      <c r="Q193" s="987"/>
      <c r="R193" s="987"/>
      <c r="S193" s="987"/>
      <c r="T193" s="987"/>
      <c r="U193" s="987"/>
      <c r="V193" s="987"/>
      <c r="W193" s="987"/>
      <c r="X193" s="987"/>
      <c r="Y193" s="987"/>
      <c r="Z193" s="987"/>
      <c r="AA193" s="987"/>
      <c r="AB193" s="987"/>
      <c r="AC193" s="987"/>
      <c r="AD193" s="987"/>
      <c r="AE193" s="987"/>
      <c r="AF193" s="987"/>
      <c r="AG193" s="987"/>
      <c r="AH193" s="962">
        <v>1</v>
      </c>
      <c r="AI193" s="1235"/>
      <c r="AJ193" s="1061"/>
      <c r="AK193" s="1220"/>
      <c r="AL193" s="1220"/>
      <c r="AM193" s="1225"/>
      <c r="AN193" s="1061">
        <v>0</v>
      </c>
      <c r="AO193" s="1220">
        <v>0</v>
      </c>
      <c r="AP193" s="1225">
        <v>0</v>
      </c>
      <c r="AQ193" s="1061">
        <f t="shared" si="23"/>
        <v>0</v>
      </c>
      <c r="AR193" s="1349">
        <f t="shared" si="24"/>
        <v>0</v>
      </c>
      <c r="AS193" s="1225">
        <f t="shared" si="25"/>
        <v>0</v>
      </c>
      <c r="AT193" s="1345">
        <f t="shared" si="20"/>
        <v>0</v>
      </c>
      <c r="AU193" s="1346">
        <f t="shared" si="26"/>
        <v>0</v>
      </c>
      <c r="AV193" s="1301">
        <f t="shared" si="21"/>
        <v>0</v>
      </c>
      <c r="AW193" s="987"/>
      <c r="AX193" s="1061"/>
      <c r="AY193" s="1220"/>
      <c r="AZ193" s="1220"/>
      <c r="BA193" s="1221"/>
      <c r="BB193" s="1225"/>
      <c r="BC193" s="1061">
        <v>0</v>
      </c>
      <c r="BD193" s="1225">
        <v>0</v>
      </c>
      <c r="BE193" s="1350">
        <f t="shared" si="22"/>
        <v>0</v>
      </c>
      <c r="BF193" s="1225">
        <f t="shared" si="27"/>
        <v>0</v>
      </c>
      <c r="BG193" s="1351">
        <f t="shared" si="28"/>
        <v>0</v>
      </c>
      <c r="BH193" s="1225">
        <f t="shared" si="29"/>
        <v>0</v>
      </c>
    </row>
    <row r="194" spans="2:60">
      <c r="B194" s="959">
        <v>190</v>
      </c>
      <c r="C194" s="959"/>
      <c r="D194" s="946"/>
      <c r="E194" s="946" t="s">
        <v>1356</v>
      </c>
      <c r="F194" s="946">
        <v>20604</v>
      </c>
      <c r="G194" s="959" t="s">
        <v>1598</v>
      </c>
      <c r="H194" s="1217" t="s">
        <v>1379</v>
      </c>
      <c r="I194" s="1220"/>
      <c r="J194" s="1220" t="s">
        <v>1348</v>
      </c>
      <c r="K194" s="1220"/>
      <c r="L194" s="1220"/>
      <c r="M194" s="959" t="s">
        <v>1446</v>
      </c>
      <c r="N194" s="1220" t="s">
        <v>432</v>
      </c>
      <c r="O194" s="1220" t="s">
        <v>183</v>
      </c>
      <c r="P194" s="959">
        <v>1</v>
      </c>
      <c r="Q194" s="987"/>
      <c r="R194" s="987"/>
      <c r="S194" s="987"/>
      <c r="T194" s="987"/>
      <c r="U194" s="987"/>
      <c r="V194" s="987"/>
      <c r="W194" s="987"/>
      <c r="X194" s="987"/>
      <c r="Y194" s="987"/>
      <c r="Z194" s="987"/>
      <c r="AA194" s="987"/>
      <c r="AB194" s="987"/>
      <c r="AC194" s="987"/>
      <c r="AD194" s="987"/>
      <c r="AE194" s="987"/>
      <c r="AF194" s="987"/>
      <c r="AG194" s="987"/>
      <c r="AH194" s="962">
        <v>1</v>
      </c>
      <c r="AI194" s="1235"/>
      <c r="AJ194" s="1061"/>
      <c r="AK194" s="1220"/>
      <c r="AL194" s="1220"/>
      <c r="AM194" s="1225"/>
      <c r="AN194" s="1061">
        <v>0</v>
      </c>
      <c r="AO194" s="1220">
        <v>0</v>
      </c>
      <c r="AP194" s="1225">
        <v>0</v>
      </c>
      <c r="AQ194" s="1061">
        <f t="shared" si="23"/>
        <v>0</v>
      </c>
      <c r="AR194" s="1349">
        <f t="shared" si="24"/>
        <v>0</v>
      </c>
      <c r="AS194" s="1225">
        <f t="shared" si="25"/>
        <v>0</v>
      </c>
      <c r="AT194" s="1345">
        <f t="shared" si="20"/>
        <v>0</v>
      </c>
      <c r="AU194" s="1346">
        <f t="shared" si="26"/>
        <v>0</v>
      </c>
      <c r="AV194" s="1301">
        <f t="shared" si="21"/>
        <v>0</v>
      </c>
      <c r="AW194" s="987"/>
      <c r="AX194" s="1061"/>
      <c r="AY194" s="1220"/>
      <c r="AZ194" s="1220"/>
      <c r="BA194" s="1221"/>
      <c r="BB194" s="1225"/>
      <c r="BC194" s="1061">
        <v>0</v>
      </c>
      <c r="BD194" s="1225">
        <v>0</v>
      </c>
      <c r="BE194" s="1350">
        <f t="shared" si="22"/>
        <v>0</v>
      </c>
      <c r="BF194" s="1225">
        <f t="shared" si="27"/>
        <v>0</v>
      </c>
      <c r="BG194" s="1351">
        <f t="shared" si="28"/>
        <v>0</v>
      </c>
      <c r="BH194" s="1225">
        <f t="shared" si="29"/>
        <v>0</v>
      </c>
    </row>
    <row r="195" spans="2:60">
      <c r="B195" s="959">
        <v>191</v>
      </c>
      <c r="C195" s="959"/>
      <c r="D195" s="946" t="s">
        <v>1351</v>
      </c>
      <c r="E195" s="946" t="s">
        <v>1241</v>
      </c>
      <c r="F195" s="959">
        <v>1042</v>
      </c>
      <c r="G195" s="959" t="s">
        <v>1599</v>
      </c>
      <c r="H195" s="1217" t="s">
        <v>1243</v>
      </c>
      <c r="I195" s="1220"/>
      <c r="J195" s="1220" t="s">
        <v>1348</v>
      </c>
      <c r="K195" s="1220"/>
      <c r="L195" s="1220"/>
      <c r="M195" s="959" t="s">
        <v>1438</v>
      </c>
      <c r="N195" s="1220" t="s">
        <v>432</v>
      </c>
      <c r="O195" s="1220" t="s">
        <v>183</v>
      </c>
      <c r="P195" s="959">
        <v>1</v>
      </c>
      <c r="Q195" s="987"/>
      <c r="R195" s="987"/>
      <c r="S195" s="987"/>
      <c r="T195" s="987"/>
      <c r="U195" s="987"/>
      <c r="V195" s="987"/>
      <c r="W195" s="987"/>
      <c r="X195" s="987"/>
      <c r="Y195" s="987"/>
      <c r="Z195" s="987"/>
      <c r="AA195" s="987"/>
      <c r="AB195" s="987"/>
      <c r="AC195" s="987"/>
      <c r="AD195" s="987"/>
      <c r="AE195" s="987"/>
      <c r="AF195" s="987"/>
      <c r="AG195" s="987"/>
      <c r="AH195" s="962">
        <v>1</v>
      </c>
      <c r="AI195" s="1235"/>
      <c r="AJ195" s="1061"/>
      <c r="AK195" s="1220"/>
      <c r="AL195" s="1220"/>
      <c r="AM195" s="1225"/>
      <c r="AN195" s="1061">
        <v>0</v>
      </c>
      <c r="AO195" s="1220">
        <v>0</v>
      </c>
      <c r="AP195" s="1225">
        <v>0</v>
      </c>
      <c r="AQ195" s="1061">
        <f t="shared" si="23"/>
        <v>0</v>
      </c>
      <c r="AR195" s="1349">
        <f t="shared" si="24"/>
        <v>0</v>
      </c>
      <c r="AS195" s="1225">
        <f t="shared" si="25"/>
        <v>0</v>
      </c>
      <c r="AT195" s="1345">
        <f t="shared" si="20"/>
        <v>0</v>
      </c>
      <c r="AU195" s="1346">
        <f t="shared" si="26"/>
        <v>0</v>
      </c>
      <c r="AV195" s="1301">
        <f t="shared" si="21"/>
        <v>0</v>
      </c>
      <c r="AW195" s="987"/>
      <c r="AX195" s="1061"/>
      <c r="AY195" s="1220"/>
      <c r="AZ195" s="1220"/>
      <c r="BA195" s="1221"/>
      <c r="BB195" s="1225"/>
      <c r="BC195" s="1061">
        <v>0</v>
      </c>
      <c r="BD195" s="1225">
        <v>0</v>
      </c>
      <c r="BE195" s="1350">
        <f t="shared" si="22"/>
        <v>0</v>
      </c>
      <c r="BF195" s="1225">
        <f t="shared" si="27"/>
        <v>0</v>
      </c>
      <c r="BG195" s="1351">
        <f t="shared" si="28"/>
        <v>0</v>
      </c>
      <c r="BH195" s="1225">
        <f t="shared" si="29"/>
        <v>0</v>
      </c>
    </row>
    <row r="196" spans="2:60">
      <c r="B196" s="959">
        <v>192</v>
      </c>
      <c r="C196" s="959"/>
      <c r="D196" s="946" t="s">
        <v>1351</v>
      </c>
      <c r="E196" s="946" t="s">
        <v>1232</v>
      </c>
      <c r="F196" s="959">
        <v>1084</v>
      </c>
      <c r="G196" s="959" t="s">
        <v>1600</v>
      </c>
      <c r="H196" s="1217" t="s">
        <v>1234</v>
      </c>
      <c r="I196" s="1220"/>
      <c r="J196" s="1220" t="s">
        <v>1348</v>
      </c>
      <c r="K196" s="1220"/>
      <c r="L196" s="1220"/>
      <c r="M196" s="959" t="s">
        <v>1349</v>
      </c>
      <c r="N196" s="1220" t="s">
        <v>432</v>
      </c>
      <c r="O196" s="1220" t="s">
        <v>183</v>
      </c>
      <c r="P196" s="959">
        <v>1</v>
      </c>
      <c r="Q196" s="987"/>
      <c r="R196" s="987"/>
      <c r="S196" s="987"/>
      <c r="T196" s="987"/>
      <c r="U196" s="987"/>
      <c r="V196" s="987"/>
      <c r="W196" s="987"/>
      <c r="X196" s="987"/>
      <c r="Y196" s="987"/>
      <c r="Z196" s="987"/>
      <c r="AA196" s="987"/>
      <c r="AB196" s="987"/>
      <c r="AC196" s="987"/>
      <c r="AD196" s="987"/>
      <c r="AE196" s="987"/>
      <c r="AF196" s="987"/>
      <c r="AG196" s="987"/>
      <c r="AH196" s="962">
        <v>1</v>
      </c>
      <c r="AI196" s="1235"/>
      <c r="AJ196" s="1061"/>
      <c r="AK196" s="1220"/>
      <c r="AL196" s="1220"/>
      <c r="AM196" s="1225"/>
      <c r="AN196" s="1061">
        <v>0</v>
      </c>
      <c r="AO196" s="1220">
        <v>0</v>
      </c>
      <c r="AP196" s="1225">
        <v>0</v>
      </c>
      <c r="AQ196" s="1061">
        <f t="shared" si="23"/>
        <v>0</v>
      </c>
      <c r="AR196" s="1349">
        <f t="shared" si="24"/>
        <v>0</v>
      </c>
      <c r="AS196" s="1225">
        <f t="shared" si="25"/>
        <v>0</v>
      </c>
      <c r="AT196" s="1345">
        <f t="shared" si="20"/>
        <v>0</v>
      </c>
      <c r="AU196" s="1346">
        <f t="shared" si="26"/>
        <v>0</v>
      </c>
      <c r="AV196" s="1301">
        <f t="shared" si="21"/>
        <v>0</v>
      </c>
      <c r="AW196" s="987"/>
      <c r="AX196" s="1061"/>
      <c r="AY196" s="1220"/>
      <c r="AZ196" s="1220"/>
      <c r="BA196" s="1221"/>
      <c r="BB196" s="1225"/>
      <c r="BC196" s="1061">
        <v>0</v>
      </c>
      <c r="BD196" s="1225">
        <v>0</v>
      </c>
      <c r="BE196" s="1350">
        <f t="shared" si="22"/>
        <v>0</v>
      </c>
      <c r="BF196" s="1225">
        <f t="shared" si="27"/>
        <v>0</v>
      </c>
      <c r="BG196" s="1351">
        <f t="shared" si="28"/>
        <v>0</v>
      </c>
      <c r="BH196" s="1225">
        <f t="shared" si="29"/>
        <v>0</v>
      </c>
    </row>
    <row r="197" spans="2:60">
      <c r="B197" s="959">
        <v>193</v>
      </c>
      <c r="C197" s="959"/>
      <c r="D197" s="946" t="s">
        <v>1351</v>
      </c>
      <c r="E197" s="946" t="s">
        <v>1232</v>
      </c>
      <c r="F197" s="959">
        <v>1085</v>
      </c>
      <c r="G197" s="959" t="s">
        <v>1601</v>
      </c>
      <c r="H197" s="1217" t="s">
        <v>1234</v>
      </c>
      <c r="I197" s="1220"/>
      <c r="J197" s="1220" t="s">
        <v>1348</v>
      </c>
      <c r="K197" s="1220"/>
      <c r="L197" s="1220"/>
      <c r="M197" s="959" t="s">
        <v>1349</v>
      </c>
      <c r="N197" s="1220" t="s">
        <v>432</v>
      </c>
      <c r="O197" s="1220" t="s">
        <v>183</v>
      </c>
      <c r="P197" s="959">
        <v>1</v>
      </c>
      <c r="Q197" s="987"/>
      <c r="R197" s="987"/>
      <c r="S197" s="987"/>
      <c r="T197" s="987"/>
      <c r="U197" s="987"/>
      <c r="V197" s="987"/>
      <c r="W197" s="987"/>
      <c r="X197" s="987"/>
      <c r="Y197" s="987"/>
      <c r="Z197" s="987"/>
      <c r="AA197" s="987"/>
      <c r="AB197" s="987"/>
      <c r="AC197" s="987"/>
      <c r="AD197" s="987"/>
      <c r="AE197" s="987"/>
      <c r="AF197" s="987"/>
      <c r="AG197" s="987"/>
      <c r="AH197" s="962">
        <v>1</v>
      </c>
      <c r="AI197" s="1235"/>
      <c r="AJ197" s="1061"/>
      <c r="AK197" s="1220"/>
      <c r="AL197" s="1220"/>
      <c r="AM197" s="1225"/>
      <c r="AN197" s="1061">
        <v>0</v>
      </c>
      <c r="AO197" s="1220">
        <v>0</v>
      </c>
      <c r="AP197" s="1225">
        <v>0</v>
      </c>
      <c r="AQ197" s="1061">
        <f t="shared" si="23"/>
        <v>0</v>
      </c>
      <c r="AR197" s="1349">
        <f t="shared" si="24"/>
        <v>0</v>
      </c>
      <c r="AS197" s="1225">
        <f t="shared" si="25"/>
        <v>0</v>
      </c>
      <c r="AT197" s="1345">
        <f t="shared" si="20"/>
        <v>0</v>
      </c>
      <c r="AU197" s="1346">
        <f t="shared" si="26"/>
        <v>0</v>
      </c>
      <c r="AV197" s="1301">
        <f t="shared" si="21"/>
        <v>0</v>
      </c>
      <c r="AW197" s="987"/>
      <c r="AX197" s="1061"/>
      <c r="AY197" s="1220"/>
      <c r="AZ197" s="1220"/>
      <c r="BA197" s="1221"/>
      <c r="BB197" s="1225"/>
      <c r="BC197" s="1061">
        <v>0</v>
      </c>
      <c r="BD197" s="1225">
        <v>0</v>
      </c>
      <c r="BE197" s="1350">
        <f t="shared" si="22"/>
        <v>0</v>
      </c>
      <c r="BF197" s="1225">
        <f t="shared" si="27"/>
        <v>0</v>
      </c>
      <c r="BG197" s="1351">
        <f t="shared" si="28"/>
        <v>0</v>
      </c>
      <c r="BH197" s="1225">
        <f t="shared" si="29"/>
        <v>0</v>
      </c>
    </row>
    <row r="198" spans="2:60">
      <c r="B198" s="959">
        <v>194</v>
      </c>
      <c r="C198" s="959"/>
      <c r="D198" s="946" t="s">
        <v>1351</v>
      </c>
      <c r="E198" s="946" t="s">
        <v>1232</v>
      </c>
      <c r="F198" s="959">
        <v>1087</v>
      </c>
      <c r="G198" s="959" t="s">
        <v>1602</v>
      </c>
      <c r="H198" s="1217" t="s">
        <v>1234</v>
      </c>
      <c r="I198" s="1220"/>
      <c r="J198" s="1220" t="s">
        <v>1348</v>
      </c>
      <c r="K198" s="1220"/>
      <c r="L198" s="1220"/>
      <c r="M198" s="959" t="s">
        <v>1349</v>
      </c>
      <c r="N198" s="1220" t="s">
        <v>435</v>
      </c>
      <c r="O198" s="1220" t="s">
        <v>183</v>
      </c>
      <c r="P198" s="959">
        <v>1</v>
      </c>
      <c r="Q198" s="987"/>
      <c r="R198" s="987"/>
      <c r="S198" s="987"/>
      <c r="T198" s="987"/>
      <c r="U198" s="987"/>
      <c r="V198" s="987"/>
      <c r="W198" s="987"/>
      <c r="X198" s="987"/>
      <c r="Y198" s="987"/>
      <c r="Z198" s="987"/>
      <c r="AA198" s="987"/>
      <c r="AB198" s="987"/>
      <c r="AC198" s="987"/>
      <c r="AD198" s="987"/>
      <c r="AE198" s="987"/>
      <c r="AF198" s="987"/>
      <c r="AG198" s="987"/>
      <c r="AH198" s="962">
        <v>1</v>
      </c>
      <c r="AI198" s="1235"/>
      <c r="AJ198" s="1061"/>
      <c r="AK198" s="1220"/>
      <c r="AL198" s="1220"/>
      <c r="AM198" s="1225"/>
      <c r="AN198" s="1061">
        <v>0</v>
      </c>
      <c r="AO198" s="1220">
        <v>0</v>
      </c>
      <c r="AP198" s="1225">
        <v>0</v>
      </c>
      <c r="AQ198" s="1061">
        <f t="shared" si="23"/>
        <v>0</v>
      </c>
      <c r="AR198" s="1349">
        <f t="shared" si="24"/>
        <v>0</v>
      </c>
      <c r="AS198" s="1225">
        <f t="shared" si="25"/>
        <v>0</v>
      </c>
      <c r="AT198" s="1345">
        <f t="shared" ref="AT198:AT261" si="30">SUMPRODUCT(AJ198:AM198,$AJ$3:$AM$3)</f>
        <v>0</v>
      </c>
      <c r="AU198" s="1346">
        <f t="shared" si="26"/>
        <v>0</v>
      </c>
      <c r="AV198" s="1301">
        <f t="shared" ref="AV198:AV261" si="31">AT198*AI198</f>
        <v>0</v>
      </c>
      <c r="AW198" s="987"/>
      <c r="AX198" s="1061"/>
      <c r="AY198" s="1220"/>
      <c r="AZ198" s="1220"/>
      <c r="BA198" s="1221"/>
      <c r="BB198" s="1225"/>
      <c r="BC198" s="1061">
        <v>0</v>
      </c>
      <c r="BD198" s="1225">
        <v>0</v>
      </c>
      <c r="BE198" s="1350">
        <f t="shared" ref="BE198:BE261" si="32">BF198/AH198</f>
        <v>0</v>
      </c>
      <c r="BF198" s="1225">
        <f t="shared" si="27"/>
        <v>0</v>
      </c>
      <c r="BG198" s="1351">
        <f t="shared" si="28"/>
        <v>0</v>
      </c>
      <c r="BH198" s="1225">
        <f t="shared" si="29"/>
        <v>0</v>
      </c>
    </row>
    <row r="199" spans="2:60">
      <c r="B199" s="959">
        <v>195</v>
      </c>
      <c r="C199" s="959"/>
      <c r="D199" s="946"/>
      <c r="E199" s="946" t="s">
        <v>1355</v>
      </c>
      <c r="F199" s="946">
        <v>920906</v>
      </c>
      <c r="G199" s="1302" t="s">
        <v>1603</v>
      </c>
      <c r="H199" s="1217" t="s">
        <v>1377</v>
      </c>
      <c r="I199" s="1220"/>
      <c r="J199" s="1220" t="s">
        <v>1348</v>
      </c>
      <c r="K199" s="1220"/>
      <c r="L199" s="1220"/>
      <c r="M199" s="959" t="s">
        <v>1438</v>
      </c>
      <c r="N199" s="1220" t="s">
        <v>435</v>
      </c>
      <c r="O199" s="1220" t="s">
        <v>151</v>
      </c>
      <c r="P199" s="959">
        <v>2</v>
      </c>
      <c r="Q199" s="987"/>
      <c r="R199" s="987"/>
      <c r="S199" s="987"/>
      <c r="T199" s="987"/>
      <c r="U199" s="987"/>
      <c r="V199" s="987"/>
      <c r="W199" s="987"/>
      <c r="X199" s="987"/>
      <c r="Y199" s="987"/>
      <c r="Z199" s="987"/>
      <c r="AA199" s="987"/>
      <c r="AB199" s="987"/>
      <c r="AC199" s="987"/>
      <c r="AD199" s="987"/>
      <c r="AE199" s="987"/>
      <c r="AF199" s="987"/>
      <c r="AG199" s="987"/>
      <c r="AH199" s="962">
        <v>1</v>
      </c>
      <c r="AI199" s="1235"/>
      <c r="AJ199" s="1061"/>
      <c r="AK199" s="1220"/>
      <c r="AL199" s="1220"/>
      <c r="AM199" s="1225"/>
      <c r="AN199" s="1061">
        <v>0</v>
      </c>
      <c r="AO199" s="1220">
        <v>0</v>
      </c>
      <c r="AP199" s="1225">
        <v>0</v>
      </c>
      <c r="AQ199" s="1061">
        <f t="shared" ref="AQ199:AQ262" si="33">AT199-AN199</f>
        <v>0</v>
      </c>
      <c r="AR199" s="1349">
        <f t="shared" ref="AR199:AR262" si="34">AU199-AO199</f>
        <v>0</v>
      </c>
      <c r="AS199" s="1225">
        <f t="shared" ref="AS199:AS262" si="35">AQ199*AI199</f>
        <v>0</v>
      </c>
      <c r="AT199" s="1345">
        <f t="shared" si="30"/>
        <v>0</v>
      </c>
      <c r="AU199" s="1346">
        <f t="shared" ref="AU199:AU262" si="36">AT199/AH199</f>
        <v>0</v>
      </c>
      <c r="AV199" s="1301">
        <f t="shared" si="31"/>
        <v>0</v>
      </c>
      <c r="AW199" s="987"/>
      <c r="AX199" s="1061"/>
      <c r="AY199" s="1220"/>
      <c r="AZ199" s="1220"/>
      <c r="BA199" s="1221"/>
      <c r="BB199" s="1225"/>
      <c r="BC199" s="1061">
        <v>0</v>
      </c>
      <c r="BD199" s="1225">
        <v>0</v>
      </c>
      <c r="BE199" s="1350">
        <f t="shared" si="32"/>
        <v>0</v>
      </c>
      <c r="BF199" s="1225">
        <f t="shared" ref="BF199:BF262" si="37">BH199-BD199</f>
        <v>0</v>
      </c>
      <c r="BG199" s="1351">
        <f t="shared" ref="BG199:BG262" si="38">BH199/AH199</f>
        <v>0</v>
      </c>
      <c r="BH199" s="1225">
        <f t="shared" ref="BH199:BH262" si="39">SUMPRODUCT(AX199:BB199,$AX$3:$BB$3)</f>
        <v>0</v>
      </c>
    </row>
    <row r="200" spans="2:60">
      <c r="B200" s="959">
        <v>196</v>
      </c>
      <c r="C200" s="959"/>
      <c r="D200" s="946" t="s">
        <v>103</v>
      </c>
      <c r="E200" s="946" t="s">
        <v>1261</v>
      </c>
      <c r="F200" s="959">
        <v>905</v>
      </c>
      <c r="G200" s="959" t="s">
        <v>1604</v>
      </c>
      <c r="H200" s="1217" t="s">
        <v>1364</v>
      </c>
      <c r="I200" s="1220"/>
      <c r="J200" s="1220" t="s">
        <v>1348</v>
      </c>
      <c r="K200" s="1220"/>
      <c r="L200" s="1220"/>
      <c r="M200" s="959" t="s">
        <v>1349</v>
      </c>
      <c r="N200" s="1220" t="s">
        <v>1605</v>
      </c>
      <c r="O200" s="1220" t="s">
        <v>403</v>
      </c>
      <c r="P200" s="959">
        <v>3</v>
      </c>
      <c r="Q200" s="987"/>
      <c r="R200" s="987"/>
      <c r="S200" s="987"/>
      <c r="T200" s="987"/>
      <c r="U200" s="987"/>
      <c r="V200" s="987"/>
      <c r="W200" s="987"/>
      <c r="X200" s="987"/>
      <c r="Y200" s="987"/>
      <c r="Z200" s="987"/>
      <c r="AA200" s="987"/>
      <c r="AB200" s="987"/>
      <c r="AC200" s="987"/>
      <c r="AD200" s="987"/>
      <c r="AE200" s="987"/>
      <c r="AF200" s="987"/>
      <c r="AG200" s="987"/>
      <c r="AH200" s="962">
        <v>1</v>
      </c>
      <c r="AI200" s="1235"/>
      <c r="AJ200" s="1061"/>
      <c r="AK200" s="1220"/>
      <c r="AL200" s="1220"/>
      <c r="AM200" s="1225"/>
      <c r="AN200" s="1061">
        <v>0</v>
      </c>
      <c r="AO200" s="1220">
        <v>0</v>
      </c>
      <c r="AP200" s="1225">
        <v>0</v>
      </c>
      <c r="AQ200" s="1061">
        <f t="shared" si="33"/>
        <v>0</v>
      </c>
      <c r="AR200" s="1349">
        <f t="shared" si="34"/>
        <v>0</v>
      </c>
      <c r="AS200" s="1225">
        <f t="shared" si="35"/>
        <v>0</v>
      </c>
      <c r="AT200" s="1345">
        <f t="shared" si="30"/>
        <v>0</v>
      </c>
      <c r="AU200" s="1346">
        <f t="shared" si="36"/>
        <v>0</v>
      </c>
      <c r="AV200" s="1301">
        <f t="shared" si="31"/>
        <v>0</v>
      </c>
      <c r="AW200" s="987"/>
      <c r="AX200" s="1061"/>
      <c r="AY200" s="1220"/>
      <c r="AZ200" s="1220"/>
      <c r="BA200" s="1221"/>
      <c r="BB200" s="1225"/>
      <c r="BC200" s="1061">
        <v>0</v>
      </c>
      <c r="BD200" s="1225">
        <v>0</v>
      </c>
      <c r="BE200" s="1350">
        <f t="shared" si="32"/>
        <v>0</v>
      </c>
      <c r="BF200" s="1225">
        <f t="shared" si="37"/>
        <v>0</v>
      </c>
      <c r="BG200" s="1351">
        <f t="shared" si="38"/>
        <v>0</v>
      </c>
      <c r="BH200" s="1225">
        <f t="shared" si="39"/>
        <v>0</v>
      </c>
    </row>
    <row r="201" spans="2:60">
      <c r="B201" s="959">
        <v>197</v>
      </c>
      <c r="C201" s="959"/>
      <c r="D201" s="946"/>
      <c r="E201" s="946" t="s">
        <v>1355</v>
      </c>
      <c r="F201" s="946" t="s">
        <v>1606</v>
      </c>
      <c r="G201" s="1302" t="s">
        <v>1607</v>
      </c>
      <c r="H201" s="1217" t="s">
        <v>1377</v>
      </c>
      <c r="I201" s="1220"/>
      <c r="J201" s="1220" t="s">
        <v>1348</v>
      </c>
      <c r="K201" s="1220"/>
      <c r="L201" s="1220"/>
      <c r="M201" s="959" t="s">
        <v>1446</v>
      </c>
      <c r="N201" s="1220" t="s">
        <v>1608</v>
      </c>
      <c r="O201" s="1220" t="s">
        <v>403</v>
      </c>
      <c r="P201" s="959">
        <v>3</v>
      </c>
      <c r="Q201" s="987"/>
      <c r="R201" s="987"/>
      <c r="S201" s="987"/>
      <c r="T201" s="987"/>
      <c r="U201" s="987"/>
      <c r="V201" s="987"/>
      <c r="W201" s="987"/>
      <c r="X201" s="987"/>
      <c r="Y201" s="987"/>
      <c r="Z201" s="987"/>
      <c r="AA201" s="987"/>
      <c r="AB201" s="987"/>
      <c r="AC201" s="987"/>
      <c r="AD201" s="987"/>
      <c r="AE201" s="987"/>
      <c r="AF201" s="987"/>
      <c r="AG201" s="987"/>
      <c r="AH201" s="962">
        <v>1</v>
      </c>
      <c r="AI201" s="1235"/>
      <c r="AJ201" s="1061"/>
      <c r="AK201" s="1220"/>
      <c r="AL201" s="1220"/>
      <c r="AM201" s="1225"/>
      <c r="AN201" s="1061">
        <v>0</v>
      </c>
      <c r="AO201" s="1220">
        <v>0</v>
      </c>
      <c r="AP201" s="1225">
        <v>0</v>
      </c>
      <c r="AQ201" s="1061">
        <f t="shared" si="33"/>
        <v>0</v>
      </c>
      <c r="AR201" s="1349">
        <f t="shared" si="34"/>
        <v>0</v>
      </c>
      <c r="AS201" s="1225">
        <f t="shared" si="35"/>
        <v>0</v>
      </c>
      <c r="AT201" s="1345">
        <f t="shared" si="30"/>
        <v>0</v>
      </c>
      <c r="AU201" s="1346">
        <f t="shared" si="36"/>
        <v>0</v>
      </c>
      <c r="AV201" s="1301">
        <f t="shared" si="31"/>
        <v>0</v>
      </c>
      <c r="AW201" s="987"/>
      <c r="AX201" s="1061"/>
      <c r="AY201" s="1220"/>
      <c r="AZ201" s="1220"/>
      <c r="BA201" s="1221"/>
      <c r="BB201" s="1225"/>
      <c r="BC201" s="1061">
        <v>0</v>
      </c>
      <c r="BD201" s="1225">
        <v>0</v>
      </c>
      <c r="BE201" s="1350">
        <f t="shared" si="32"/>
        <v>0</v>
      </c>
      <c r="BF201" s="1225">
        <f t="shared" si="37"/>
        <v>0</v>
      </c>
      <c r="BG201" s="1351">
        <f t="shared" si="38"/>
        <v>0</v>
      </c>
      <c r="BH201" s="1225">
        <f t="shared" si="39"/>
        <v>0</v>
      </c>
    </row>
    <row r="202" spans="2:60">
      <c r="B202" s="959">
        <v>198</v>
      </c>
      <c r="C202" s="959"/>
      <c r="D202" s="946"/>
      <c r="E202" s="946" t="s">
        <v>1355</v>
      </c>
      <c r="F202" s="946" t="s">
        <v>1609</v>
      </c>
      <c r="G202" s="1302" t="s">
        <v>1610</v>
      </c>
      <c r="H202" s="1217" t="s">
        <v>1377</v>
      </c>
      <c r="I202" s="1220"/>
      <c r="J202" s="1220" t="s">
        <v>1348</v>
      </c>
      <c r="K202" s="1220"/>
      <c r="L202" s="1220"/>
      <c r="M202" s="959" t="s">
        <v>1446</v>
      </c>
      <c r="N202" s="1220" t="s">
        <v>1611</v>
      </c>
      <c r="O202" s="1220" t="s">
        <v>403</v>
      </c>
      <c r="P202" s="959">
        <v>3</v>
      </c>
      <c r="Q202" s="987"/>
      <c r="R202" s="987"/>
      <c r="S202" s="987"/>
      <c r="T202" s="987"/>
      <c r="U202" s="987"/>
      <c r="V202" s="987"/>
      <c r="W202" s="987"/>
      <c r="X202" s="987"/>
      <c r="Y202" s="987"/>
      <c r="Z202" s="987"/>
      <c r="AA202" s="987"/>
      <c r="AB202" s="987"/>
      <c r="AC202" s="987"/>
      <c r="AD202" s="987"/>
      <c r="AE202" s="987"/>
      <c r="AF202" s="987"/>
      <c r="AG202" s="987"/>
      <c r="AH202" s="962">
        <v>1</v>
      </c>
      <c r="AI202" s="1235"/>
      <c r="AJ202" s="1061"/>
      <c r="AK202" s="1220"/>
      <c r="AL202" s="1220"/>
      <c r="AM202" s="1225"/>
      <c r="AN202" s="1061">
        <v>0</v>
      </c>
      <c r="AO202" s="1220">
        <v>0</v>
      </c>
      <c r="AP202" s="1225">
        <v>0</v>
      </c>
      <c r="AQ202" s="1061">
        <f t="shared" si="33"/>
        <v>0</v>
      </c>
      <c r="AR202" s="1349">
        <f t="shared" si="34"/>
        <v>0</v>
      </c>
      <c r="AS202" s="1225">
        <f t="shared" si="35"/>
        <v>0</v>
      </c>
      <c r="AT202" s="1345">
        <f t="shared" si="30"/>
        <v>0</v>
      </c>
      <c r="AU202" s="1346">
        <f t="shared" si="36"/>
        <v>0</v>
      </c>
      <c r="AV202" s="1301">
        <f t="shared" si="31"/>
        <v>0</v>
      </c>
      <c r="AW202" s="987"/>
      <c r="AX202" s="1061"/>
      <c r="AY202" s="1220"/>
      <c r="AZ202" s="1220"/>
      <c r="BA202" s="1221"/>
      <c r="BB202" s="1225"/>
      <c r="BC202" s="1061">
        <v>0</v>
      </c>
      <c r="BD202" s="1225">
        <v>0</v>
      </c>
      <c r="BE202" s="1350">
        <f t="shared" si="32"/>
        <v>0</v>
      </c>
      <c r="BF202" s="1225">
        <f t="shared" si="37"/>
        <v>0</v>
      </c>
      <c r="BG202" s="1351">
        <f t="shared" si="38"/>
        <v>0</v>
      </c>
      <c r="BH202" s="1225">
        <f t="shared" si="39"/>
        <v>0</v>
      </c>
    </row>
    <row r="203" spans="2:60">
      <c r="B203" s="959">
        <v>199</v>
      </c>
      <c r="C203" s="959"/>
      <c r="D203" s="946" t="s">
        <v>1351</v>
      </c>
      <c r="E203" s="946" t="s">
        <v>1241</v>
      </c>
      <c r="F203" s="959">
        <v>1047</v>
      </c>
      <c r="G203" s="959" t="s">
        <v>1612</v>
      </c>
      <c r="H203" s="1217" t="s">
        <v>1243</v>
      </c>
      <c r="I203" s="1220"/>
      <c r="J203" s="1220" t="s">
        <v>1348</v>
      </c>
      <c r="K203" s="1220"/>
      <c r="L203" s="1220"/>
      <c r="M203" s="959" t="s">
        <v>1438</v>
      </c>
      <c r="N203" s="1220" t="s">
        <v>1605</v>
      </c>
      <c r="O203" s="1220" t="s">
        <v>403</v>
      </c>
      <c r="P203" s="959">
        <v>3</v>
      </c>
      <c r="Q203" s="987"/>
      <c r="R203" s="987"/>
      <c r="S203" s="987"/>
      <c r="T203" s="987"/>
      <c r="U203" s="987"/>
      <c r="V203" s="987"/>
      <c r="W203" s="987"/>
      <c r="X203" s="987"/>
      <c r="Y203" s="987"/>
      <c r="Z203" s="987"/>
      <c r="AA203" s="987"/>
      <c r="AB203" s="987"/>
      <c r="AC203" s="987"/>
      <c r="AD203" s="987"/>
      <c r="AE203" s="987"/>
      <c r="AF203" s="987"/>
      <c r="AG203" s="987"/>
      <c r="AH203" s="962">
        <v>1</v>
      </c>
      <c r="AI203" s="1235"/>
      <c r="AJ203" s="1061"/>
      <c r="AK203" s="1220"/>
      <c r="AL203" s="1220"/>
      <c r="AM203" s="1225"/>
      <c r="AN203" s="1061">
        <v>0</v>
      </c>
      <c r="AO203" s="1220">
        <v>0</v>
      </c>
      <c r="AP203" s="1225">
        <v>0</v>
      </c>
      <c r="AQ203" s="1061">
        <f t="shared" si="33"/>
        <v>0</v>
      </c>
      <c r="AR203" s="1349">
        <f t="shared" si="34"/>
        <v>0</v>
      </c>
      <c r="AS203" s="1225">
        <f t="shared" si="35"/>
        <v>0</v>
      </c>
      <c r="AT203" s="1345">
        <f t="shared" si="30"/>
        <v>0</v>
      </c>
      <c r="AU203" s="1346">
        <f t="shared" si="36"/>
        <v>0</v>
      </c>
      <c r="AV203" s="1301">
        <f t="shared" si="31"/>
        <v>0</v>
      </c>
      <c r="AW203" s="987"/>
      <c r="AX203" s="1061"/>
      <c r="AY203" s="1220"/>
      <c r="AZ203" s="1220"/>
      <c r="BA203" s="1221"/>
      <c r="BB203" s="1225"/>
      <c r="BC203" s="1061">
        <v>0</v>
      </c>
      <c r="BD203" s="1225">
        <v>0</v>
      </c>
      <c r="BE203" s="1350">
        <f t="shared" si="32"/>
        <v>0</v>
      </c>
      <c r="BF203" s="1225">
        <f t="shared" si="37"/>
        <v>0</v>
      </c>
      <c r="BG203" s="1351">
        <f t="shared" si="38"/>
        <v>0</v>
      </c>
      <c r="BH203" s="1225">
        <f t="shared" si="39"/>
        <v>0</v>
      </c>
    </row>
    <row r="204" spans="2:60">
      <c r="B204" s="959">
        <v>200</v>
      </c>
      <c r="C204" s="959"/>
      <c r="D204" s="946" t="s">
        <v>1351</v>
      </c>
      <c r="E204" s="946" t="s">
        <v>1232</v>
      </c>
      <c r="F204" s="959">
        <v>1094</v>
      </c>
      <c r="G204" s="959" t="s">
        <v>1613</v>
      </c>
      <c r="H204" s="1217" t="s">
        <v>1234</v>
      </c>
      <c r="I204" s="1220"/>
      <c r="J204" s="1220" t="s">
        <v>1348</v>
      </c>
      <c r="K204" s="1220"/>
      <c r="L204" s="1220"/>
      <c r="M204" s="959" t="s">
        <v>1349</v>
      </c>
      <c r="N204" s="1220" t="s">
        <v>1605</v>
      </c>
      <c r="O204" s="1220" t="s">
        <v>403</v>
      </c>
      <c r="P204" s="959">
        <v>3</v>
      </c>
      <c r="Q204" s="987"/>
      <c r="R204" s="987"/>
      <c r="S204" s="987"/>
      <c r="T204" s="987"/>
      <c r="U204" s="987"/>
      <c r="V204" s="987"/>
      <c r="W204" s="987"/>
      <c r="X204" s="987"/>
      <c r="Y204" s="987"/>
      <c r="Z204" s="987"/>
      <c r="AA204" s="987"/>
      <c r="AB204" s="987"/>
      <c r="AC204" s="987"/>
      <c r="AD204" s="987"/>
      <c r="AE204" s="987"/>
      <c r="AF204" s="987"/>
      <c r="AG204" s="987"/>
      <c r="AH204" s="962">
        <v>1</v>
      </c>
      <c r="AI204" s="1235"/>
      <c r="AJ204" s="1061"/>
      <c r="AK204" s="1220"/>
      <c r="AL204" s="1220"/>
      <c r="AM204" s="1225"/>
      <c r="AN204" s="1061">
        <v>0</v>
      </c>
      <c r="AO204" s="1220">
        <v>0</v>
      </c>
      <c r="AP204" s="1225">
        <v>0</v>
      </c>
      <c r="AQ204" s="1061">
        <f t="shared" si="33"/>
        <v>0</v>
      </c>
      <c r="AR204" s="1349">
        <f t="shared" si="34"/>
        <v>0</v>
      </c>
      <c r="AS204" s="1225">
        <f t="shared" si="35"/>
        <v>0</v>
      </c>
      <c r="AT204" s="1345">
        <f t="shared" si="30"/>
        <v>0</v>
      </c>
      <c r="AU204" s="1346">
        <f t="shared" si="36"/>
        <v>0</v>
      </c>
      <c r="AV204" s="1301">
        <f t="shared" si="31"/>
        <v>0</v>
      </c>
      <c r="AW204" s="987"/>
      <c r="AX204" s="1061"/>
      <c r="AY204" s="1220"/>
      <c r="AZ204" s="1220"/>
      <c r="BA204" s="1221"/>
      <c r="BB204" s="1225"/>
      <c r="BC204" s="1061">
        <v>0</v>
      </c>
      <c r="BD204" s="1225">
        <v>0</v>
      </c>
      <c r="BE204" s="1350">
        <f t="shared" si="32"/>
        <v>0</v>
      </c>
      <c r="BF204" s="1225">
        <f t="shared" si="37"/>
        <v>0</v>
      </c>
      <c r="BG204" s="1351">
        <f t="shared" si="38"/>
        <v>0</v>
      </c>
      <c r="BH204" s="1225">
        <f t="shared" si="39"/>
        <v>0</v>
      </c>
    </row>
    <row r="205" spans="2:60">
      <c r="B205" s="959">
        <v>201</v>
      </c>
      <c r="C205" s="959"/>
      <c r="D205" s="946" t="s">
        <v>1351</v>
      </c>
      <c r="E205" s="946" t="s">
        <v>1232</v>
      </c>
      <c r="F205" s="959">
        <v>1095</v>
      </c>
      <c r="G205" s="959" t="s">
        <v>1614</v>
      </c>
      <c r="H205" s="1217" t="s">
        <v>1234</v>
      </c>
      <c r="I205" s="1220"/>
      <c r="J205" s="1220" t="s">
        <v>1348</v>
      </c>
      <c r="K205" s="1220"/>
      <c r="L205" s="1220"/>
      <c r="M205" s="959" t="s">
        <v>1349</v>
      </c>
      <c r="N205" s="1220" t="s">
        <v>1605</v>
      </c>
      <c r="O205" s="1220" t="s">
        <v>403</v>
      </c>
      <c r="P205" s="959">
        <v>3</v>
      </c>
      <c r="Q205" s="987"/>
      <c r="R205" s="987"/>
      <c r="S205" s="987"/>
      <c r="T205" s="987"/>
      <c r="U205" s="987"/>
      <c r="V205" s="987"/>
      <c r="W205" s="987"/>
      <c r="X205" s="987"/>
      <c r="Y205" s="987"/>
      <c r="Z205" s="987"/>
      <c r="AA205" s="987"/>
      <c r="AB205" s="987"/>
      <c r="AC205" s="987"/>
      <c r="AD205" s="987"/>
      <c r="AE205" s="987"/>
      <c r="AF205" s="987"/>
      <c r="AG205" s="987"/>
      <c r="AH205" s="962">
        <v>1</v>
      </c>
      <c r="AI205" s="1235"/>
      <c r="AJ205" s="1061"/>
      <c r="AK205" s="1220"/>
      <c r="AL205" s="1220"/>
      <c r="AM205" s="1225"/>
      <c r="AN205" s="1061">
        <v>0</v>
      </c>
      <c r="AO205" s="1220">
        <v>0</v>
      </c>
      <c r="AP205" s="1225">
        <v>0</v>
      </c>
      <c r="AQ205" s="1061">
        <f t="shared" si="33"/>
        <v>0</v>
      </c>
      <c r="AR205" s="1349">
        <f t="shared" si="34"/>
        <v>0</v>
      </c>
      <c r="AS205" s="1225">
        <f t="shared" si="35"/>
        <v>0</v>
      </c>
      <c r="AT205" s="1345">
        <f t="shared" si="30"/>
        <v>0</v>
      </c>
      <c r="AU205" s="1346">
        <f t="shared" si="36"/>
        <v>0</v>
      </c>
      <c r="AV205" s="1301">
        <f t="shared" si="31"/>
        <v>0</v>
      </c>
      <c r="AW205" s="987"/>
      <c r="AX205" s="1061"/>
      <c r="AY205" s="1220"/>
      <c r="AZ205" s="1220"/>
      <c r="BA205" s="1221"/>
      <c r="BB205" s="1225"/>
      <c r="BC205" s="1061">
        <v>0</v>
      </c>
      <c r="BD205" s="1225">
        <v>0</v>
      </c>
      <c r="BE205" s="1350">
        <f t="shared" si="32"/>
        <v>0</v>
      </c>
      <c r="BF205" s="1225">
        <f t="shared" si="37"/>
        <v>0</v>
      </c>
      <c r="BG205" s="1351">
        <f t="shared" si="38"/>
        <v>0</v>
      </c>
      <c r="BH205" s="1225">
        <f t="shared" si="39"/>
        <v>0</v>
      </c>
    </row>
    <row r="206" spans="2:60">
      <c r="B206" s="959">
        <v>202</v>
      </c>
      <c r="C206" s="959"/>
      <c r="D206" s="946" t="s">
        <v>1351</v>
      </c>
      <c r="E206" s="946" t="s">
        <v>1232</v>
      </c>
      <c r="F206" s="959">
        <v>1097</v>
      </c>
      <c r="G206" s="959" t="s">
        <v>1615</v>
      </c>
      <c r="H206" s="1217" t="s">
        <v>1234</v>
      </c>
      <c r="I206" s="1220"/>
      <c r="J206" s="1220" t="s">
        <v>1348</v>
      </c>
      <c r="K206" s="1220"/>
      <c r="L206" s="1220"/>
      <c r="M206" s="959" t="s">
        <v>1349</v>
      </c>
      <c r="N206" s="1220" t="s">
        <v>1608</v>
      </c>
      <c r="O206" s="1220" t="s">
        <v>403</v>
      </c>
      <c r="P206" s="959">
        <v>3</v>
      </c>
      <c r="Q206" s="987"/>
      <c r="R206" s="987"/>
      <c r="S206" s="987"/>
      <c r="T206" s="987"/>
      <c r="U206" s="987"/>
      <c r="V206" s="987"/>
      <c r="W206" s="987"/>
      <c r="X206" s="987"/>
      <c r="Y206" s="987"/>
      <c r="Z206" s="987"/>
      <c r="AA206" s="987"/>
      <c r="AB206" s="987"/>
      <c r="AC206" s="987"/>
      <c r="AD206" s="987"/>
      <c r="AE206" s="987"/>
      <c r="AF206" s="987"/>
      <c r="AG206" s="987"/>
      <c r="AH206" s="962">
        <v>1</v>
      </c>
      <c r="AI206" s="1235"/>
      <c r="AJ206" s="1061"/>
      <c r="AK206" s="1220"/>
      <c r="AL206" s="1220"/>
      <c r="AM206" s="1225"/>
      <c r="AN206" s="1061">
        <v>0</v>
      </c>
      <c r="AO206" s="1220">
        <v>0</v>
      </c>
      <c r="AP206" s="1225">
        <v>0</v>
      </c>
      <c r="AQ206" s="1061">
        <f t="shared" si="33"/>
        <v>0</v>
      </c>
      <c r="AR206" s="1349">
        <f t="shared" si="34"/>
        <v>0</v>
      </c>
      <c r="AS206" s="1225">
        <f t="shared" si="35"/>
        <v>0</v>
      </c>
      <c r="AT206" s="1345">
        <f t="shared" si="30"/>
        <v>0</v>
      </c>
      <c r="AU206" s="1346">
        <f t="shared" si="36"/>
        <v>0</v>
      </c>
      <c r="AV206" s="1301">
        <f t="shared" si="31"/>
        <v>0</v>
      </c>
      <c r="AW206" s="987"/>
      <c r="AX206" s="1061"/>
      <c r="AY206" s="1220"/>
      <c r="AZ206" s="1220"/>
      <c r="BA206" s="1221"/>
      <c r="BB206" s="1225"/>
      <c r="BC206" s="1061">
        <v>0</v>
      </c>
      <c r="BD206" s="1225">
        <v>0</v>
      </c>
      <c r="BE206" s="1350">
        <f t="shared" si="32"/>
        <v>0</v>
      </c>
      <c r="BF206" s="1225">
        <f t="shared" si="37"/>
        <v>0</v>
      </c>
      <c r="BG206" s="1351">
        <f t="shared" si="38"/>
        <v>0</v>
      </c>
      <c r="BH206" s="1225">
        <f t="shared" si="39"/>
        <v>0</v>
      </c>
    </row>
    <row r="207" spans="2:60">
      <c r="B207" s="959">
        <v>203</v>
      </c>
      <c r="C207" s="959"/>
      <c r="D207" s="946" t="s">
        <v>1351</v>
      </c>
      <c r="E207" s="946" t="s">
        <v>1232</v>
      </c>
      <c r="F207" s="959">
        <v>1099</v>
      </c>
      <c r="G207" s="959" t="s">
        <v>1616</v>
      </c>
      <c r="H207" s="1217" t="s">
        <v>1234</v>
      </c>
      <c r="I207" s="1220"/>
      <c r="J207" s="1220" t="s">
        <v>1348</v>
      </c>
      <c r="K207" s="1220"/>
      <c r="L207" s="1220"/>
      <c r="M207" s="959" t="s">
        <v>1349</v>
      </c>
      <c r="N207" s="1220" t="s">
        <v>1611</v>
      </c>
      <c r="O207" s="1220" t="s">
        <v>403</v>
      </c>
      <c r="P207" s="959">
        <v>3</v>
      </c>
      <c r="Q207" s="987"/>
      <c r="R207" s="987"/>
      <c r="S207" s="987"/>
      <c r="T207" s="987"/>
      <c r="U207" s="987"/>
      <c r="V207" s="987"/>
      <c r="W207" s="987"/>
      <c r="X207" s="987"/>
      <c r="Y207" s="987"/>
      <c r="Z207" s="987"/>
      <c r="AA207" s="987"/>
      <c r="AB207" s="987"/>
      <c r="AC207" s="987"/>
      <c r="AD207" s="987"/>
      <c r="AE207" s="987"/>
      <c r="AF207" s="987"/>
      <c r="AG207" s="987"/>
      <c r="AH207" s="962">
        <v>1</v>
      </c>
      <c r="AI207" s="1235"/>
      <c r="AJ207" s="1061"/>
      <c r="AK207" s="1220"/>
      <c r="AL207" s="1220"/>
      <c r="AM207" s="1225"/>
      <c r="AN207" s="1061">
        <v>0</v>
      </c>
      <c r="AO207" s="1220">
        <v>0</v>
      </c>
      <c r="AP207" s="1225">
        <v>0</v>
      </c>
      <c r="AQ207" s="1061">
        <f t="shared" si="33"/>
        <v>0</v>
      </c>
      <c r="AR207" s="1349">
        <f t="shared" si="34"/>
        <v>0</v>
      </c>
      <c r="AS207" s="1225">
        <f t="shared" si="35"/>
        <v>0</v>
      </c>
      <c r="AT207" s="1345">
        <f t="shared" si="30"/>
        <v>0</v>
      </c>
      <c r="AU207" s="1346">
        <f t="shared" si="36"/>
        <v>0</v>
      </c>
      <c r="AV207" s="1301">
        <f t="shared" si="31"/>
        <v>0</v>
      </c>
      <c r="AW207" s="987"/>
      <c r="AX207" s="1061"/>
      <c r="AY207" s="1220"/>
      <c r="AZ207" s="1220"/>
      <c r="BA207" s="1221"/>
      <c r="BB207" s="1225"/>
      <c r="BC207" s="1061">
        <v>0</v>
      </c>
      <c r="BD207" s="1225">
        <v>0</v>
      </c>
      <c r="BE207" s="1350">
        <f t="shared" si="32"/>
        <v>0</v>
      </c>
      <c r="BF207" s="1225">
        <f t="shared" si="37"/>
        <v>0</v>
      </c>
      <c r="BG207" s="1351">
        <f t="shared" si="38"/>
        <v>0</v>
      </c>
      <c r="BH207" s="1225">
        <f t="shared" si="39"/>
        <v>0</v>
      </c>
    </row>
    <row r="208" spans="2:60">
      <c r="B208" s="959">
        <v>204</v>
      </c>
      <c r="C208" s="959"/>
      <c r="D208" s="946" t="s">
        <v>103</v>
      </c>
      <c r="E208" s="946" t="s">
        <v>1261</v>
      </c>
      <c r="F208" s="959">
        <v>906</v>
      </c>
      <c r="G208" s="959" t="s">
        <v>1617</v>
      </c>
      <c r="H208" s="1217" t="s">
        <v>1364</v>
      </c>
      <c r="I208" s="1220"/>
      <c r="J208" s="1220" t="s">
        <v>1348</v>
      </c>
      <c r="K208" s="1220"/>
      <c r="L208" s="1220"/>
      <c r="M208" s="959" t="s">
        <v>1349</v>
      </c>
      <c r="N208" s="1220" t="s">
        <v>453</v>
      </c>
      <c r="O208" s="1220" t="s">
        <v>403</v>
      </c>
      <c r="P208" s="959">
        <v>3</v>
      </c>
      <c r="Q208" s="987"/>
      <c r="R208" s="987"/>
      <c r="S208" s="987"/>
      <c r="T208" s="987"/>
      <c r="U208" s="987"/>
      <c r="V208" s="987"/>
      <c r="W208" s="987"/>
      <c r="X208" s="987"/>
      <c r="Y208" s="987"/>
      <c r="Z208" s="987"/>
      <c r="AA208" s="987"/>
      <c r="AB208" s="987"/>
      <c r="AC208" s="987"/>
      <c r="AD208" s="987"/>
      <c r="AE208" s="987"/>
      <c r="AF208" s="987"/>
      <c r="AG208" s="987"/>
      <c r="AH208" s="962">
        <v>1</v>
      </c>
      <c r="AI208" s="1235"/>
      <c r="AJ208" s="1061"/>
      <c r="AK208" s="1220"/>
      <c r="AL208" s="1220"/>
      <c r="AM208" s="1225"/>
      <c r="AN208" s="1061">
        <v>0</v>
      </c>
      <c r="AO208" s="1220">
        <v>0</v>
      </c>
      <c r="AP208" s="1225">
        <v>0</v>
      </c>
      <c r="AQ208" s="1061">
        <f t="shared" si="33"/>
        <v>0</v>
      </c>
      <c r="AR208" s="1349">
        <f t="shared" si="34"/>
        <v>0</v>
      </c>
      <c r="AS208" s="1225">
        <f t="shared" si="35"/>
        <v>0</v>
      </c>
      <c r="AT208" s="1345">
        <f t="shared" si="30"/>
        <v>0</v>
      </c>
      <c r="AU208" s="1346">
        <f t="shared" si="36"/>
        <v>0</v>
      </c>
      <c r="AV208" s="1301">
        <f t="shared" si="31"/>
        <v>0</v>
      </c>
      <c r="AW208" s="987"/>
      <c r="AX208" s="1061"/>
      <c r="AY208" s="1220"/>
      <c r="AZ208" s="1220"/>
      <c r="BA208" s="1221"/>
      <c r="BB208" s="1225"/>
      <c r="BC208" s="1061">
        <v>0</v>
      </c>
      <c r="BD208" s="1225">
        <v>0</v>
      </c>
      <c r="BE208" s="1350">
        <f t="shared" si="32"/>
        <v>0</v>
      </c>
      <c r="BF208" s="1225">
        <f t="shared" si="37"/>
        <v>0</v>
      </c>
      <c r="BG208" s="1351">
        <f t="shared" si="38"/>
        <v>0</v>
      </c>
      <c r="BH208" s="1225">
        <f t="shared" si="39"/>
        <v>0</v>
      </c>
    </row>
    <row r="209" spans="2:60">
      <c r="B209" s="959">
        <v>205</v>
      </c>
      <c r="C209" s="959"/>
      <c r="D209" s="946" t="s">
        <v>1351</v>
      </c>
      <c r="E209" s="946" t="s">
        <v>1241</v>
      </c>
      <c r="F209" s="959">
        <v>1044</v>
      </c>
      <c r="G209" s="959" t="s">
        <v>1618</v>
      </c>
      <c r="H209" s="1217" t="s">
        <v>1243</v>
      </c>
      <c r="I209" s="1220"/>
      <c r="J209" s="1220" t="s">
        <v>1348</v>
      </c>
      <c r="K209" s="1220"/>
      <c r="L209" s="1220"/>
      <c r="M209" s="959" t="s">
        <v>1438</v>
      </c>
      <c r="N209" s="1220" t="s">
        <v>453</v>
      </c>
      <c r="O209" s="1220" t="s">
        <v>403</v>
      </c>
      <c r="P209" s="959">
        <v>3</v>
      </c>
      <c r="Q209" s="987"/>
      <c r="R209" s="987"/>
      <c r="S209" s="987"/>
      <c r="T209" s="987"/>
      <c r="U209" s="987"/>
      <c r="V209" s="987"/>
      <c r="W209" s="987"/>
      <c r="X209" s="987"/>
      <c r="Y209" s="987"/>
      <c r="Z209" s="987"/>
      <c r="AA209" s="987"/>
      <c r="AB209" s="987"/>
      <c r="AC209" s="987"/>
      <c r="AD209" s="987"/>
      <c r="AE209" s="987"/>
      <c r="AF209" s="987"/>
      <c r="AG209" s="987"/>
      <c r="AH209" s="962">
        <v>1</v>
      </c>
      <c r="AI209" s="1235"/>
      <c r="AJ209" s="1061"/>
      <c r="AK209" s="1220"/>
      <c r="AL209" s="1220"/>
      <c r="AM209" s="1225"/>
      <c r="AN209" s="1061">
        <v>0</v>
      </c>
      <c r="AO209" s="1220">
        <v>0</v>
      </c>
      <c r="AP209" s="1225">
        <v>0</v>
      </c>
      <c r="AQ209" s="1061">
        <f t="shared" si="33"/>
        <v>0</v>
      </c>
      <c r="AR209" s="1349">
        <f t="shared" si="34"/>
        <v>0</v>
      </c>
      <c r="AS209" s="1225">
        <f t="shared" si="35"/>
        <v>0</v>
      </c>
      <c r="AT209" s="1345">
        <f t="shared" si="30"/>
        <v>0</v>
      </c>
      <c r="AU209" s="1346">
        <f t="shared" si="36"/>
        <v>0</v>
      </c>
      <c r="AV209" s="1301">
        <f t="shared" si="31"/>
        <v>0</v>
      </c>
      <c r="AW209" s="987"/>
      <c r="AX209" s="1061"/>
      <c r="AY209" s="1220"/>
      <c r="AZ209" s="1220"/>
      <c r="BA209" s="1221"/>
      <c r="BB209" s="1225"/>
      <c r="BC209" s="1061">
        <v>0</v>
      </c>
      <c r="BD209" s="1225">
        <v>0</v>
      </c>
      <c r="BE209" s="1350">
        <f t="shared" si="32"/>
        <v>0</v>
      </c>
      <c r="BF209" s="1225">
        <f t="shared" si="37"/>
        <v>0</v>
      </c>
      <c r="BG209" s="1351">
        <f t="shared" si="38"/>
        <v>0</v>
      </c>
      <c r="BH209" s="1225">
        <f t="shared" si="39"/>
        <v>0</v>
      </c>
    </row>
    <row r="210" spans="2:60">
      <c r="B210" s="959">
        <v>206</v>
      </c>
      <c r="C210" s="959"/>
      <c r="D210" s="946" t="s">
        <v>1351</v>
      </c>
      <c r="E210" s="946" t="s">
        <v>1232</v>
      </c>
      <c r="F210" s="959">
        <v>1088</v>
      </c>
      <c r="G210" s="959" t="s">
        <v>1619</v>
      </c>
      <c r="H210" s="1217" t="s">
        <v>1234</v>
      </c>
      <c r="I210" s="1220"/>
      <c r="J210" s="1220" t="s">
        <v>1348</v>
      </c>
      <c r="K210" s="1220"/>
      <c r="L210" s="1220"/>
      <c r="M210" s="959" t="s">
        <v>1349</v>
      </c>
      <c r="N210" s="1220" t="s">
        <v>453</v>
      </c>
      <c r="O210" s="1220" t="s">
        <v>403</v>
      </c>
      <c r="P210" s="959">
        <v>3</v>
      </c>
      <c r="Q210" s="987"/>
      <c r="R210" s="987"/>
      <c r="S210" s="987"/>
      <c r="T210" s="987"/>
      <c r="U210" s="987"/>
      <c r="V210" s="987"/>
      <c r="W210" s="987"/>
      <c r="X210" s="987"/>
      <c r="Y210" s="987"/>
      <c r="Z210" s="987"/>
      <c r="AA210" s="987"/>
      <c r="AB210" s="987"/>
      <c r="AC210" s="987"/>
      <c r="AD210" s="987"/>
      <c r="AE210" s="987"/>
      <c r="AF210" s="987"/>
      <c r="AG210" s="987"/>
      <c r="AH210" s="962">
        <v>1</v>
      </c>
      <c r="AI210" s="1235"/>
      <c r="AJ210" s="1061"/>
      <c r="AK210" s="1220"/>
      <c r="AL210" s="1220"/>
      <c r="AM210" s="1225"/>
      <c r="AN210" s="1061">
        <v>0</v>
      </c>
      <c r="AO210" s="1220">
        <v>0</v>
      </c>
      <c r="AP210" s="1225">
        <v>0</v>
      </c>
      <c r="AQ210" s="1061">
        <f t="shared" si="33"/>
        <v>0</v>
      </c>
      <c r="AR210" s="1349">
        <f t="shared" si="34"/>
        <v>0</v>
      </c>
      <c r="AS210" s="1225">
        <f t="shared" si="35"/>
        <v>0</v>
      </c>
      <c r="AT210" s="1345">
        <f t="shared" si="30"/>
        <v>0</v>
      </c>
      <c r="AU210" s="1346">
        <f t="shared" si="36"/>
        <v>0</v>
      </c>
      <c r="AV210" s="1301">
        <f t="shared" si="31"/>
        <v>0</v>
      </c>
      <c r="AW210" s="987"/>
      <c r="AX210" s="1061"/>
      <c r="AY210" s="1220"/>
      <c r="AZ210" s="1220"/>
      <c r="BA210" s="1221"/>
      <c r="BB210" s="1225"/>
      <c r="BC210" s="1061">
        <v>0</v>
      </c>
      <c r="BD210" s="1225">
        <v>0</v>
      </c>
      <c r="BE210" s="1350">
        <f t="shared" si="32"/>
        <v>0</v>
      </c>
      <c r="BF210" s="1225">
        <f t="shared" si="37"/>
        <v>0</v>
      </c>
      <c r="BG210" s="1351">
        <f t="shared" si="38"/>
        <v>0</v>
      </c>
      <c r="BH210" s="1225">
        <f t="shared" si="39"/>
        <v>0</v>
      </c>
    </row>
    <row r="211" spans="2:60">
      <c r="B211" s="959">
        <v>207</v>
      </c>
      <c r="C211" s="959"/>
      <c r="D211" s="946" t="s">
        <v>1351</v>
      </c>
      <c r="E211" s="946" t="s">
        <v>1232</v>
      </c>
      <c r="F211" s="959">
        <v>1089</v>
      </c>
      <c r="G211" s="959" t="s">
        <v>1620</v>
      </c>
      <c r="H211" s="1217" t="s">
        <v>1234</v>
      </c>
      <c r="I211" s="1220"/>
      <c r="J211" s="1220" t="s">
        <v>1348</v>
      </c>
      <c r="K211" s="1220"/>
      <c r="L211" s="1220"/>
      <c r="M211" s="959" t="s">
        <v>1349</v>
      </c>
      <c r="N211" s="1220" t="s">
        <v>453</v>
      </c>
      <c r="O211" s="1220" t="s">
        <v>403</v>
      </c>
      <c r="P211" s="959">
        <v>3</v>
      </c>
      <c r="Q211" s="987"/>
      <c r="R211" s="987"/>
      <c r="S211" s="987"/>
      <c r="T211" s="987"/>
      <c r="U211" s="987"/>
      <c r="V211" s="987"/>
      <c r="W211" s="987"/>
      <c r="X211" s="987"/>
      <c r="Y211" s="987"/>
      <c r="Z211" s="987"/>
      <c r="AA211" s="987"/>
      <c r="AB211" s="987"/>
      <c r="AC211" s="987"/>
      <c r="AD211" s="987"/>
      <c r="AE211" s="987"/>
      <c r="AF211" s="987"/>
      <c r="AG211" s="987"/>
      <c r="AH211" s="962">
        <v>1</v>
      </c>
      <c r="AI211" s="1235"/>
      <c r="AJ211" s="1061"/>
      <c r="AK211" s="1220"/>
      <c r="AL211" s="1220"/>
      <c r="AM211" s="1225"/>
      <c r="AN211" s="1061">
        <v>0</v>
      </c>
      <c r="AO211" s="1220">
        <v>0</v>
      </c>
      <c r="AP211" s="1225">
        <v>0</v>
      </c>
      <c r="AQ211" s="1061">
        <f t="shared" si="33"/>
        <v>0</v>
      </c>
      <c r="AR211" s="1349">
        <f t="shared" si="34"/>
        <v>0</v>
      </c>
      <c r="AS211" s="1225">
        <f t="shared" si="35"/>
        <v>0</v>
      </c>
      <c r="AT211" s="1345">
        <f t="shared" si="30"/>
        <v>0</v>
      </c>
      <c r="AU211" s="1346">
        <f t="shared" si="36"/>
        <v>0</v>
      </c>
      <c r="AV211" s="1301">
        <f t="shared" si="31"/>
        <v>0</v>
      </c>
      <c r="AW211" s="987"/>
      <c r="AX211" s="1061"/>
      <c r="AY211" s="1220"/>
      <c r="AZ211" s="1220"/>
      <c r="BA211" s="1221"/>
      <c r="BB211" s="1225"/>
      <c r="BC211" s="1061">
        <v>0</v>
      </c>
      <c r="BD211" s="1225">
        <v>0</v>
      </c>
      <c r="BE211" s="1350">
        <f t="shared" si="32"/>
        <v>0</v>
      </c>
      <c r="BF211" s="1225">
        <f t="shared" si="37"/>
        <v>0</v>
      </c>
      <c r="BG211" s="1351">
        <f t="shared" si="38"/>
        <v>0</v>
      </c>
      <c r="BH211" s="1225">
        <f t="shared" si="39"/>
        <v>0</v>
      </c>
    </row>
    <row r="212" spans="2:60">
      <c r="B212" s="959">
        <v>208</v>
      </c>
      <c r="C212" s="959"/>
      <c r="D212" s="946" t="s">
        <v>1351</v>
      </c>
      <c r="E212" s="946" t="s">
        <v>1232</v>
      </c>
      <c r="F212" s="959">
        <v>1091</v>
      </c>
      <c r="G212" s="959" t="s">
        <v>1621</v>
      </c>
      <c r="H212" s="1217" t="s">
        <v>1234</v>
      </c>
      <c r="I212" s="1220"/>
      <c r="J212" s="1220" t="s">
        <v>1348</v>
      </c>
      <c r="K212" s="1220"/>
      <c r="L212" s="1220"/>
      <c r="M212" s="959" t="s">
        <v>1349</v>
      </c>
      <c r="N212" s="1220" t="s">
        <v>1622</v>
      </c>
      <c r="O212" s="1220" t="s">
        <v>403</v>
      </c>
      <c r="P212" s="959">
        <v>3</v>
      </c>
      <c r="Q212" s="987"/>
      <c r="R212" s="987"/>
      <c r="S212" s="987"/>
      <c r="T212" s="987"/>
      <c r="U212" s="987"/>
      <c r="V212" s="987"/>
      <c r="W212" s="987"/>
      <c r="X212" s="987"/>
      <c r="Y212" s="987"/>
      <c r="Z212" s="987"/>
      <c r="AA212" s="987"/>
      <c r="AB212" s="987"/>
      <c r="AC212" s="987"/>
      <c r="AD212" s="987"/>
      <c r="AE212" s="987"/>
      <c r="AF212" s="987"/>
      <c r="AG212" s="987"/>
      <c r="AH212" s="962">
        <v>1</v>
      </c>
      <c r="AI212" s="1235"/>
      <c r="AJ212" s="1061"/>
      <c r="AK212" s="1220"/>
      <c r="AL212" s="1220"/>
      <c r="AM212" s="1225"/>
      <c r="AN212" s="1061">
        <v>0</v>
      </c>
      <c r="AO212" s="1220">
        <v>0</v>
      </c>
      <c r="AP212" s="1225">
        <v>0</v>
      </c>
      <c r="AQ212" s="1061">
        <f t="shared" si="33"/>
        <v>0</v>
      </c>
      <c r="AR212" s="1349">
        <f t="shared" si="34"/>
        <v>0</v>
      </c>
      <c r="AS212" s="1225">
        <f t="shared" si="35"/>
        <v>0</v>
      </c>
      <c r="AT212" s="1345">
        <f t="shared" si="30"/>
        <v>0</v>
      </c>
      <c r="AU212" s="1346">
        <f t="shared" si="36"/>
        <v>0</v>
      </c>
      <c r="AV212" s="1301">
        <f t="shared" si="31"/>
        <v>0</v>
      </c>
      <c r="AW212" s="987"/>
      <c r="AX212" s="1061"/>
      <c r="AY212" s="1220"/>
      <c r="AZ212" s="1220"/>
      <c r="BA212" s="1221"/>
      <c r="BB212" s="1225"/>
      <c r="BC212" s="1061">
        <v>0</v>
      </c>
      <c r="BD212" s="1225">
        <v>0</v>
      </c>
      <c r="BE212" s="1350">
        <f t="shared" si="32"/>
        <v>0</v>
      </c>
      <c r="BF212" s="1225">
        <f t="shared" si="37"/>
        <v>0</v>
      </c>
      <c r="BG212" s="1351">
        <f t="shared" si="38"/>
        <v>0</v>
      </c>
      <c r="BH212" s="1225">
        <f t="shared" si="39"/>
        <v>0</v>
      </c>
    </row>
    <row r="213" spans="2:60">
      <c r="B213" s="959">
        <v>209</v>
      </c>
      <c r="C213" s="959"/>
      <c r="D213" s="946" t="s">
        <v>1351</v>
      </c>
      <c r="E213" s="946" t="s">
        <v>1232</v>
      </c>
      <c r="F213" s="959">
        <v>1093</v>
      </c>
      <c r="G213" s="959" t="s">
        <v>1623</v>
      </c>
      <c r="H213" s="1217" t="s">
        <v>1234</v>
      </c>
      <c r="I213" s="1220"/>
      <c r="J213" s="1220" t="s">
        <v>1348</v>
      </c>
      <c r="K213" s="1220"/>
      <c r="L213" s="1220"/>
      <c r="M213" s="959" t="s">
        <v>1349</v>
      </c>
      <c r="N213" s="1220" t="s">
        <v>1624</v>
      </c>
      <c r="O213" s="1220" t="s">
        <v>403</v>
      </c>
      <c r="P213" s="959">
        <v>3</v>
      </c>
      <c r="Q213" s="987"/>
      <c r="R213" s="987"/>
      <c r="S213" s="987"/>
      <c r="T213" s="987"/>
      <c r="U213" s="987"/>
      <c r="V213" s="987"/>
      <c r="W213" s="987"/>
      <c r="X213" s="987"/>
      <c r="Y213" s="987"/>
      <c r="Z213" s="987"/>
      <c r="AA213" s="987"/>
      <c r="AB213" s="987"/>
      <c r="AC213" s="987"/>
      <c r="AD213" s="987"/>
      <c r="AE213" s="987"/>
      <c r="AF213" s="987"/>
      <c r="AG213" s="987"/>
      <c r="AH213" s="962">
        <v>1</v>
      </c>
      <c r="AI213" s="1235"/>
      <c r="AJ213" s="1061"/>
      <c r="AK213" s="1220"/>
      <c r="AL213" s="1220"/>
      <c r="AM213" s="1225"/>
      <c r="AN213" s="1061">
        <v>0</v>
      </c>
      <c r="AO213" s="1220">
        <v>0</v>
      </c>
      <c r="AP213" s="1225">
        <v>0</v>
      </c>
      <c r="AQ213" s="1061">
        <f t="shared" si="33"/>
        <v>0</v>
      </c>
      <c r="AR213" s="1349">
        <f t="shared" si="34"/>
        <v>0</v>
      </c>
      <c r="AS213" s="1225">
        <f t="shared" si="35"/>
        <v>0</v>
      </c>
      <c r="AT213" s="1345">
        <f t="shared" si="30"/>
        <v>0</v>
      </c>
      <c r="AU213" s="1346">
        <f t="shared" si="36"/>
        <v>0</v>
      </c>
      <c r="AV213" s="1301">
        <f t="shared" si="31"/>
        <v>0</v>
      </c>
      <c r="AW213" s="987"/>
      <c r="AX213" s="1061"/>
      <c r="AY213" s="1220"/>
      <c r="AZ213" s="1220"/>
      <c r="BA213" s="1221"/>
      <c r="BB213" s="1225"/>
      <c r="BC213" s="1061">
        <v>0</v>
      </c>
      <c r="BD213" s="1225">
        <v>0</v>
      </c>
      <c r="BE213" s="1350">
        <f t="shared" si="32"/>
        <v>0</v>
      </c>
      <c r="BF213" s="1225">
        <f t="shared" si="37"/>
        <v>0</v>
      </c>
      <c r="BG213" s="1351">
        <f t="shared" si="38"/>
        <v>0</v>
      </c>
      <c r="BH213" s="1225">
        <f t="shared" si="39"/>
        <v>0</v>
      </c>
    </row>
    <row r="214" spans="2:60">
      <c r="B214" s="959">
        <v>210</v>
      </c>
      <c r="C214" s="959"/>
      <c r="D214" s="946"/>
      <c r="E214" s="946" t="s">
        <v>1355</v>
      </c>
      <c r="F214" s="946" t="s">
        <v>1625</v>
      </c>
      <c r="G214" s="1302" t="s">
        <v>1626</v>
      </c>
      <c r="H214" s="1217" t="s">
        <v>1377</v>
      </c>
      <c r="I214" s="1220"/>
      <c r="J214" s="1220" t="s">
        <v>1348</v>
      </c>
      <c r="K214" s="1220"/>
      <c r="L214" s="1220"/>
      <c r="M214" s="959" t="s">
        <v>1446</v>
      </c>
      <c r="N214" s="1220" t="s">
        <v>1624</v>
      </c>
      <c r="O214" s="1220" t="s">
        <v>183</v>
      </c>
      <c r="P214" s="959">
        <v>1</v>
      </c>
      <c r="Q214" s="987"/>
      <c r="R214" s="987"/>
      <c r="S214" s="987"/>
      <c r="T214" s="987"/>
      <c r="U214" s="987"/>
      <c r="V214" s="987"/>
      <c r="W214" s="987"/>
      <c r="X214" s="987"/>
      <c r="Y214" s="987"/>
      <c r="Z214" s="987"/>
      <c r="AA214" s="987"/>
      <c r="AB214" s="987"/>
      <c r="AC214" s="987"/>
      <c r="AD214" s="987"/>
      <c r="AE214" s="987"/>
      <c r="AF214" s="987"/>
      <c r="AG214" s="987"/>
      <c r="AH214" s="962">
        <v>1</v>
      </c>
      <c r="AI214" s="1235"/>
      <c r="AJ214" s="1061"/>
      <c r="AK214" s="1220"/>
      <c r="AL214" s="1220"/>
      <c r="AM214" s="1225"/>
      <c r="AN214" s="1061">
        <v>0</v>
      </c>
      <c r="AO214" s="1220">
        <v>0</v>
      </c>
      <c r="AP214" s="1225">
        <v>0</v>
      </c>
      <c r="AQ214" s="1061">
        <f t="shared" si="33"/>
        <v>0</v>
      </c>
      <c r="AR214" s="1349">
        <f t="shared" si="34"/>
        <v>0</v>
      </c>
      <c r="AS214" s="1225">
        <f t="shared" si="35"/>
        <v>0</v>
      </c>
      <c r="AT214" s="1345">
        <f t="shared" si="30"/>
        <v>0</v>
      </c>
      <c r="AU214" s="1346">
        <f t="shared" si="36"/>
        <v>0</v>
      </c>
      <c r="AV214" s="1301">
        <f t="shared" si="31"/>
        <v>0</v>
      </c>
      <c r="AW214" s="987"/>
      <c r="AX214" s="1061"/>
      <c r="AY214" s="1220"/>
      <c r="AZ214" s="1220"/>
      <c r="BA214" s="1221"/>
      <c r="BB214" s="1225"/>
      <c r="BC214" s="1061">
        <v>0</v>
      </c>
      <c r="BD214" s="1225">
        <v>0</v>
      </c>
      <c r="BE214" s="1350">
        <f t="shared" si="32"/>
        <v>0</v>
      </c>
      <c r="BF214" s="1225">
        <f t="shared" si="37"/>
        <v>0</v>
      </c>
      <c r="BG214" s="1351">
        <f t="shared" si="38"/>
        <v>0</v>
      </c>
      <c r="BH214" s="1225">
        <f t="shared" si="39"/>
        <v>0</v>
      </c>
    </row>
    <row r="215" spans="2:60">
      <c r="B215" s="959">
        <v>211</v>
      </c>
      <c r="C215" s="959"/>
      <c r="D215" s="946"/>
      <c r="E215" s="946" t="s">
        <v>1355</v>
      </c>
      <c r="F215" s="946" t="s">
        <v>1627</v>
      </c>
      <c r="G215" s="1302" t="s">
        <v>1628</v>
      </c>
      <c r="H215" s="1217" t="s">
        <v>1377</v>
      </c>
      <c r="I215" s="1220"/>
      <c r="J215" s="1220" t="s">
        <v>1348</v>
      </c>
      <c r="K215" s="1220"/>
      <c r="L215" s="1220"/>
      <c r="M215" s="959" t="s">
        <v>1446</v>
      </c>
      <c r="N215" s="1220" t="s">
        <v>1622</v>
      </c>
      <c r="O215" s="1220" t="s">
        <v>183</v>
      </c>
      <c r="P215" s="959">
        <v>1</v>
      </c>
      <c r="Q215" s="987"/>
      <c r="R215" s="987"/>
      <c r="S215" s="987"/>
      <c r="T215" s="987"/>
      <c r="U215" s="987"/>
      <c r="V215" s="987"/>
      <c r="W215" s="987"/>
      <c r="X215" s="987"/>
      <c r="Y215" s="987"/>
      <c r="Z215" s="987"/>
      <c r="AA215" s="987"/>
      <c r="AB215" s="987"/>
      <c r="AC215" s="987"/>
      <c r="AD215" s="987"/>
      <c r="AE215" s="987"/>
      <c r="AF215" s="987"/>
      <c r="AG215" s="987"/>
      <c r="AH215" s="962">
        <v>1</v>
      </c>
      <c r="AI215" s="1235"/>
      <c r="AJ215" s="1061"/>
      <c r="AK215" s="1220"/>
      <c r="AL215" s="1220"/>
      <c r="AM215" s="1225"/>
      <c r="AN215" s="1061">
        <v>0</v>
      </c>
      <c r="AO215" s="1220">
        <v>0</v>
      </c>
      <c r="AP215" s="1225">
        <v>0</v>
      </c>
      <c r="AQ215" s="1061">
        <f t="shared" si="33"/>
        <v>0</v>
      </c>
      <c r="AR215" s="1349">
        <f t="shared" si="34"/>
        <v>0</v>
      </c>
      <c r="AS215" s="1225">
        <f t="shared" si="35"/>
        <v>0</v>
      </c>
      <c r="AT215" s="1345">
        <f t="shared" si="30"/>
        <v>0</v>
      </c>
      <c r="AU215" s="1346">
        <f t="shared" si="36"/>
        <v>0</v>
      </c>
      <c r="AV215" s="1301">
        <f t="shared" si="31"/>
        <v>0</v>
      </c>
      <c r="AW215" s="987"/>
      <c r="AX215" s="1061"/>
      <c r="AY215" s="1220"/>
      <c r="AZ215" s="1220"/>
      <c r="BA215" s="1221"/>
      <c r="BB215" s="1225"/>
      <c r="BC215" s="1061">
        <v>0</v>
      </c>
      <c r="BD215" s="1225">
        <v>0</v>
      </c>
      <c r="BE215" s="1350">
        <f t="shared" si="32"/>
        <v>0</v>
      </c>
      <c r="BF215" s="1225">
        <f t="shared" si="37"/>
        <v>0</v>
      </c>
      <c r="BG215" s="1351">
        <f t="shared" si="38"/>
        <v>0</v>
      </c>
      <c r="BH215" s="1225">
        <f t="shared" si="39"/>
        <v>0</v>
      </c>
    </row>
    <row r="216" spans="2:60">
      <c r="B216" s="959">
        <v>212</v>
      </c>
      <c r="C216" s="959"/>
      <c r="D216" s="946"/>
      <c r="E216" s="946" t="s">
        <v>1356</v>
      </c>
      <c r="F216" s="946" t="s">
        <v>1629</v>
      </c>
      <c r="G216" s="959" t="s">
        <v>1630</v>
      </c>
      <c r="H216" s="1217" t="s">
        <v>1379</v>
      </c>
      <c r="I216" s="1220"/>
      <c r="J216" s="1220" t="s">
        <v>1348</v>
      </c>
      <c r="K216" s="1220"/>
      <c r="L216" s="1220"/>
      <c r="M216" s="959" t="s">
        <v>1446</v>
      </c>
      <c r="N216" s="1220" t="s">
        <v>917</v>
      </c>
      <c r="O216" s="1220" t="s">
        <v>151</v>
      </c>
      <c r="P216" s="959">
        <v>2</v>
      </c>
      <c r="Q216" s="987"/>
      <c r="R216" s="987"/>
      <c r="S216" s="987"/>
      <c r="T216" s="987"/>
      <c r="U216" s="987"/>
      <c r="V216" s="987"/>
      <c r="W216" s="987"/>
      <c r="X216" s="987"/>
      <c r="Y216" s="987"/>
      <c r="Z216" s="987"/>
      <c r="AA216" s="987"/>
      <c r="AB216" s="987"/>
      <c r="AC216" s="987"/>
      <c r="AD216" s="987"/>
      <c r="AE216" s="987"/>
      <c r="AF216" s="987"/>
      <c r="AG216" s="987"/>
      <c r="AH216" s="962">
        <v>1</v>
      </c>
      <c r="AI216" s="1235"/>
      <c r="AJ216" s="1061"/>
      <c r="AK216" s="1220"/>
      <c r="AL216" s="1220"/>
      <c r="AM216" s="1225"/>
      <c r="AN216" s="1061">
        <v>0</v>
      </c>
      <c r="AO216" s="1220">
        <v>0</v>
      </c>
      <c r="AP216" s="1225">
        <v>0</v>
      </c>
      <c r="AQ216" s="1061">
        <f t="shared" si="33"/>
        <v>0</v>
      </c>
      <c r="AR216" s="1349">
        <f t="shared" si="34"/>
        <v>0</v>
      </c>
      <c r="AS216" s="1225">
        <f t="shared" si="35"/>
        <v>0</v>
      </c>
      <c r="AT216" s="1345">
        <f t="shared" si="30"/>
        <v>0</v>
      </c>
      <c r="AU216" s="1346">
        <f t="shared" si="36"/>
        <v>0</v>
      </c>
      <c r="AV216" s="1301">
        <f t="shared" si="31"/>
        <v>0</v>
      </c>
      <c r="AW216" s="987"/>
      <c r="AX216" s="1061"/>
      <c r="AY216" s="1220"/>
      <c r="AZ216" s="1220"/>
      <c r="BA216" s="1221"/>
      <c r="BB216" s="1225"/>
      <c r="BC216" s="1061">
        <v>0</v>
      </c>
      <c r="BD216" s="1225">
        <v>0</v>
      </c>
      <c r="BE216" s="1350">
        <f t="shared" si="32"/>
        <v>0</v>
      </c>
      <c r="BF216" s="1225">
        <f t="shared" si="37"/>
        <v>0</v>
      </c>
      <c r="BG216" s="1351">
        <f t="shared" si="38"/>
        <v>0</v>
      </c>
      <c r="BH216" s="1225">
        <f t="shared" si="39"/>
        <v>0</v>
      </c>
    </row>
    <row r="217" spans="2:60">
      <c r="B217" s="959">
        <v>213</v>
      </c>
      <c r="C217" s="959"/>
      <c r="D217" s="946"/>
      <c r="E217" s="946" t="s">
        <v>1355</v>
      </c>
      <c r="F217" s="946" t="s">
        <v>1631</v>
      </c>
      <c r="G217" s="1302" t="s">
        <v>1632</v>
      </c>
      <c r="H217" s="1217" t="s">
        <v>1377</v>
      </c>
      <c r="I217" s="1220"/>
      <c r="J217" s="1220" t="s">
        <v>1348</v>
      </c>
      <c r="K217" s="1220"/>
      <c r="L217" s="1220"/>
      <c r="M217" s="959" t="s">
        <v>1446</v>
      </c>
      <c r="N217" s="1220" t="s">
        <v>917</v>
      </c>
      <c r="O217" s="1220" t="s">
        <v>151</v>
      </c>
      <c r="P217" s="959">
        <v>2</v>
      </c>
      <c r="Q217" s="987"/>
      <c r="R217" s="987"/>
      <c r="S217" s="987"/>
      <c r="T217" s="987"/>
      <c r="U217" s="987"/>
      <c r="V217" s="987"/>
      <c r="W217" s="987"/>
      <c r="X217" s="987"/>
      <c r="Y217" s="987"/>
      <c r="Z217" s="987"/>
      <c r="AA217" s="987"/>
      <c r="AB217" s="987"/>
      <c r="AC217" s="987"/>
      <c r="AD217" s="987"/>
      <c r="AE217" s="987"/>
      <c r="AF217" s="987"/>
      <c r="AG217" s="987"/>
      <c r="AH217" s="962">
        <v>1</v>
      </c>
      <c r="AI217" s="1235"/>
      <c r="AJ217" s="1061"/>
      <c r="AK217" s="1220"/>
      <c r="AL217" s="1220"/>
      <c r="AM217" s="1225"/>
      <c r="AN217" s="1061">
        <v>0</v>
      </c>
      <c r="AO217" s="1220">
        <v>0</v>
      </c>
      <c r="AP217" s="1225">
        <v>0</v>
      </c>
      <c r="AQ217" s="1061">
        <f t="shared" si="33"/>
        <v>0</v>
      </c>
      <c r="AR217" s="1349">
        <f t="shared" si="34"/>
        <v>0</v>
      </c>
      <c r="AS217" s="1225">
        <f t="shared" si="35"/>
        <v>0</v>
      </c>
      <c r="AT217" s="1345">
        <f t="shared" si="30"/>
        <v>0</v>
      </c>
      <c r="AU217" s="1346">
        <f t="shared" si="36"/>
        <v>0</v>
      </c>
      <c r="AV217" s="1301">
        <f t="shared" si="31"/>
        <v>0</v>
      </c>
      <c r="AW217" s="987"/>
      <c r="AX217" s="1061"/>
      <c r="AY217" s="1220"/>
      <c r="AZ217" s="1220"/>
      <c r="BA217" s="1221"/>
      <c r="BB217" s="1225"/>
      <c r="BC217" s="1061">
        <v>0</v>
      </c>
      <c r="BD217" s="1225">
        <v>0</v>
      </c>
      <c r="BE217" s="1350">
        <f t="shared" si="32"/>
        <v>0</v>
      </c>
      <c r="BF217" s="1225">
        <f t="shared" si="37"/>
        <v>0</v>
      </c>
      <c r="BG217" s="1351">
        <f t="shared" si="38"/>
        <v>0</v>
      </c>
      <c r="BH217" s="1225">
        <f t="shared" si="39"/>
        <v>0</v>
      </c>
    </row>
    <row r="218" spans="2:60">
      <c r="B218" s="959">
        <v>214</v>
      </c>
      <c r="C218" s="959"/>
      <c r="D218" s="946" t="s">
        <v>206</v>
      </c>
      <c r="E218" s="946" t="s">
        <v>1432</v>
      </c>
      <c r="F218" s="959">
        <v>1449</v>
      </c>
      <c r="G218" s="959" t="s">
        <v>1633</v>
      </c>
      <c r="H218" s="1217" t="s">
        <v>1347</v>
      </c>
      <c r="I218" s="1220"/>
      <c r="J218" s="1220" t="s">
        <v>1348</v>
      </c>
      <c r="K218" s="1220"/>
      <c r="L218" s="1220"/>
      <c r="M218" s="959" t="s">
        <v>1349</v>
      </c>
      <c r="N218" s="1220" t="s">
        <v>1634</v>
      </c>
      <c r="O218" s="1220" t="s">
        <v>183</v>
      </c>
      <c r="P218" s="959">
        <v>1</v>
      </c>
      <c r="Q218" s="987"/>
      <c r="R218" s="987"/>
      <c r="S218" s="987"/>
      <c r="T218" s="987"/>
      <c r="U218" s="987"/>
      <c r="V218" s="987"/>
      <c r="W218" s="987"/>
      <c r="X218" s="987"/>
      <c r="Y218" s="987"/>
      <c r="Z218" s="987"/>
      <c r="AA218" s="987"/>
      <c r="AB218" s="987"/>
      <c r="AC218" s="987"/>
      <c r="AD218" s="987"/>
      <c r="AE218" s="987"/>
      <c r="AF218" s="987"/>
      <c r="AG218" s="987"/>
      <c r="AH218" s="962">
        <v>1</v>
      </c>
      <c r="AI218" s="1235"/>
      <c r="AJ218" s="1061"/>
      <c r="AK218" s="1220"/>
      <c r="AL218" s="1220"/>
      <c r="AM218" s="1225"/>
      <c r="AN218" s="1061">
        <v>0</v>
      </c>
      <c r="AO218" s="1220">
        <v>0</v>
      </c>
      <c r="AP218" s="1225">
        <v>0</v>
      </c>
      <c r="AQ218" s="1061">
        <f t="shared" si="33"/>
        <v>0</v>
      </c>
      <c r="AR218" s="1349">
        <f t="shared" si="34"/>
        <v>0</v>
      </c>
      <c r="AS218" s="1225">
        <f t="shared" si="35"/>
        <v>0</v>
      </c>
      <c r="AT218" s="1345">
        <f t="shared" si="30"/>
        <v>0</v>
      </c>
      <c r="AU218" s="1346">
        <f t="shared" si="36"/>
        <v>0</v>
      </c>
      <c r="AV218" s="1301">
        <f t="shared" si="31"/>
        <v>0</v>
      </c>
      <c r="AW218" s="987"/>
      <c r="AX218" s="1061"/>
      <c r="AY218" s="1220"/>
      <c r="AZ218" s="1220"/>
      <c r="BA218" s="1221"/>
      <c r="BB218" s="1225"/>
      <c r="BC218" s="1061">
        <v>0</v>
      </c>
      <c r="BD218" s="1225">
        <v>0</v>
      </c>
      <c r="BE218" s="1350">
        <f t="shared" si="32"/>
        <v>0</v>
      </c>
      <c r="BF218" s="1225">
        <f t="shared" si="37"/>
        <v>0</v>
      </c>
      <c r="BG218" s="1351">
        <f t="shared" si="38"/>
        <v>0</v>
      </c>
      <c r="BH218" s="1225">
        <f t="shared" si="39"/>
        <v>0</v>
      </c>
    </row>
    <row r="219" spans="2:60">
      <c r="B219" s="959">
        <v>215</v>
      </c>
      <c r="C219" s="959"/>
      <c r="D219" s="946" t="s">
        <v>195</v>
      </c>
      <c r="E219" s="946" t="s">
        <v>1261</v>
      </c>
      <c r="F219" s="959">
        <v>914</v>
      </c>
      <c r="G219" s="959" t="s">
        <v>1635</v>
      </c>
      <c r="H219" s="1217" t="s">
        <v>1364</v>
      </c>
      <c r="I219" s="1220"/>
      <c r="J219" s="1220" t="s">
        <v>1348</v>
      </c>
      <c r="K219" s="1220"/>
      <c r="L219" s="1220"/>
      <c r="M219" s="959" t="s">
        <v>1349</v>
      </c>
      <c r="N219" s="1220" t="s">
        <v>1636</v>
      </c>
      <c r="O219" s="1220" t="s">
        <v>183</v>
      </c>
      <c r="P219" s="959">
        <v>1</v>
      </c>
      <c r="Q219" s="987"/>
      <c r="R219" s="987"/>
      <c r="S219" s="987"/>
      <c r="T219" s="987"/>
      <c r="U219" s="987"/>
      <c r="V219" s="987"/>
      <c r="W219" s="987"/>
      <c r="X219" s="987"/>
      <c r="Y219" s="987"/>
      <c r="Z219" s="987"/>
      <c r="AA219" s="987"/>
      <c r="AB219" s="987"/>
      <c r="AC219" s="987"/>
      <c r="AD219" s="987"/>
      <c r="AE219" s="987"/>
      <c r="AF219" s="987"/>
      <c r="AG219" s="987"/>
      <c r="AH219" s="962">
        <v>1</v>
      </c>
      <c r="AI219" s="1235"/>
      <c r="AJ219" s="1061"/>
      <c r="AK219" s="1220"/>
      <c r="AL219" s="1220"/>
      <c r="AM219" s="1225"/>
      <c r="AN219" s="1061">
        <v>0</v>
      </c>
      <c r="AO219" s="1220">
        <v>0</v>
      </c>
      <c r="AP219" s="1225">
        <v>0</v>
      </c>
      <c r="AQ219" s="1061">
        <f t="shared" si="33"/>
        <v>0</v>
      </c>
      <c r="AR219" s="1349">
        <f t="shared" si="34"/>
        <v>0</v>
      </c>
      <c r="AS219" s="1225">
        <f t="shared" si="35"/>
        <v>0</v>
      </c>
      <c r="AT219" s="1345">
        <f t="shared" si="30"/>
        <v>0</v>
      </c>
      <c r="AU219" s="1346">
        <f t="shared" si="36"/>
        <v>0</v>
      </c>
      <c r="AV219" s="1301">
        <f t="shared" si="31"/>
        <v>0</v>
      </c>
      <c r="AW219" s="987"/>
      <c r="AX219" s="1061"/>
      <c r="AY219" s="1220"/>
      <c r="AZ219" s="1220"/>
      <c r="BA219" s="1221"/>
      <c r="BB219" s="1225"/>
      <c r="BC219" s="1061">
        <v>0</v>
      </c>
      <c r="BD219" s="1225">
        <v>0</v>
      </c>
      <c r="BE219" s="1350">
        <f t="shared" si="32"/>
        <v>0</v>
      </c>
      <c r="BF219" s="1225">
        <f t="shared" si="37"/>
        <v>0</v>
      </c>
      <c r="BG219" s="1351">
        <f t="shared" si="38"/>
        <v>0</v>
      </c>
      <c r="BH219" s="1225">
        <f t="shared" si="39"/>
        <v>0</v>
      </c>
    </row>
    <row r="220" spans="2:60">
      <c r="B220" s="959">
        <v>216</v>
      </c>
      <c r="C220" s="959"/>
      <c r="D220" s="946"/>
      <c r="E220" s="946" t="s">
        <v>1356</v>
      </c>
      <c r="F220" s="946" t="s">
        <v>1637</v>
      </c>
      <c r="G220" s="959" t="s">
        <v>1638</v>
      </c>
      <c r="H220" s="1217" t="s">
        <v>1379</v>
      </c>
      <c r="I220" s="1220"/>
      <c r="J220" s="1220" t="s">
        <v>1348</v>
      </c>
      <c r="K220" s="1220"/>
      <c r="L220" s="1220"/>
      <c r="M220" s="959" t="s">
        <v>1446</v>
      </c>
      <c r="N220" s="1220" t="s">
        <v>1636</v>
      </c>
      <c r="O220" s="1220" t="s">
        <v>183</v>
      </c>
      <c r="P220" s="959">
        <v>1</v>
      </c>
      <c r="Q220" s="987"/>
      <c r="R220" s="987"/>
      <c r="S220" s="987"/>
      <c r="T220" s="987"/>
      <c r="U220" s="987"/>
      <c r="V220" s="987"/>
      <c r="W220" s="987"/>
      <c r="X220" s="987"/>
      <c r="Y220" s="987"/>
      <c r="Z220" s="987"/>
      <c r="AA220" s="987"/>
      <c r="AB220" s="987"/>
      <c r="AC220" s="987"/>
      <c r="AD220" s="987"/>
      <c r="AE220" s="987"/>
      <c r="AF220" s="987"/>
      <c r="AG220" s="987"/>
      <c r="AH220" s="962">
        <v>1</v>
      </c>
      <c r="AI220" s="1235"/>
      <c r="AJ220" s="1061"/>
      <c r="AK220" s="1220"/>
      <c r="AL220" s="1220"/>
      <c r="AM220" s="1225"/>
      <c r="AN220" s="1061">
        <v>0</v>
      </c>
      <c r="AO220" s="1220">
        <v>0</v>
      </c>
      <c r="AP220" s="1225">
        <v>0</v>
      </c>
      <c r="AQ220" s="1061">
        <f t="shared" si="33"/>
        <v>0</v>
      </c>
      <c r="AR220" s="1349">
        <f t="shared" si="34"/>
        <v>0</v>
      </c>
      <c r="AS220" s="1225">
        <f t="shared" si="35"/>
        <v>0</v>
      </c>
      <c r="AT220" s="1345">
        <f t="shared" si="30"/>
        <v>0</v>
      </c>
      <c r="AU220" s="1346">
        <f t="shared" si="36"/>
        <v>0</v>
      </c>
      <c r="AV220" s="1301">
        <f t="shared" si="31"/>
        <v>0</v>
      </c>
      <c r="AW220" s="987"/>
      <c r="AX220" s="1061"/>
      <c r="AY220" s="1220"/>
      <c r="AZ220" s="1220"/>
      <c r="BA220" s="1221"/>
      <c r="BB220" s="1225"/>
      <c r="BC220" s="1061">
        <v>0</v>
      </c>
      <c r="BD220" s="1225">
        <v>0</v>
      </c>
      <c r="BE220" s="1350">
        <f t="shared" si="32"/>
        <v>0</v>
      </c>
      <c r="BF220" s="1225">
        <f t="shared" si="37"/>
        <v>0</v>
      </c>
      <c r="BG220" s="1351">
        <f t="shared" si="38"/>
        <v>0</v>
      </c>
      <c r="BH220" s="1225">
        <f t="shared" si="39"/>
        <v>0</v>
      </c>
    </row>
    <row r="221" spans="2:60">
      <c r="B221" s="959">
        <v>217</v>
      </c>
      <c r="C221" s="959"/>
      <c r="D221" s="946"/>
      <c r="E221" s="946" t="s">
        <v>1355</v>
      </c>
      <c r="F221" s="946" t="s">
        <v>1639</v>
      </c>
      <c r="G221" s="1302" t="s">
        <v>1640</v>
      </c>
      <c r="H221" s="1217" t="s">
        <v>1377</v>
      </c>
      <c r="I221" s="1220"/>
      <c r="J221" s="1220" t="s">
        <v>1348</v>
      </c>
      <c r="K221" s="1220"/>
      <c r="L221" s="1220"/>
      <c r="M221" s="959" t="s">
        <v>1446</v>
      </c>
      <c r="N221" s="1220" t="s">
        <v>1636</v>
      </c>
      <c r="O221" s="1220" t="s">
        <v>183</v>
      </c>
      <c r="P221" s="959">
        <v>1</v>
      </c>
      <c r="Q221" s="987"/>
      <c r="R221" s="987"/>
      <c r="S221" s="987"/>
      <c r="T221" s="987"/>
      <c r="U221" s="987"/>
      <c r="V221" s="987"/>
      <c r="W221" s="987"/>
      <c r="X221" s="987"/>
      <c r="Y221" s="987"/>
      <c r="Z221" s="987"/>
      <c r="AA221" s="987"/>
      <c r="AB221" s="987"/>
      <c r="AC221" s="987"/>
      <c r="AD221" s="987"/>
      <c r="AE221" s="987"/>
      <c r="AF221" s="987"/>
      <c r="AG221" s="987"/>
      <c r="AH221" s="962">
        <v>1</v>
      </c>
      <c r="AI221" s="1235"/>
      <c r="AJ221" s="1061"/>
      <c r="AK221" s="1220"/>
      <c r="AL221" s="1220"/>
      <c r="AM221" s="1225"/>
      <c r="AN221" s="1061">
        <v>0</v>
      </c>
      <c r="AO221" s="1220">
        <v>0</v>
      </c>
      <c r="AP221" s="1225">
        <v>0</v>
      </c>
      <c r="AQ221" s="1061">
        <f t="shared" si="33"/>
        <v>0</v>
      </c>
      <c r="AR221" s="1349">
        <f t="shared" si="34"/>
        <v>0</v>
      </c>
      <c r="AS221" s="1225">
        <f t="shared" si="35"/>
        <v>0</v>
      </c>
      <c r="AT221" s="1345">
        <f t="shared" si="30"/>
        <v>0</v>
      </c>
      <c r="AU221" s="1346">
        <f t="shared" si="36"/>
        <v>0</v>
      </c>
      <c r="AV221" s="1301">
        <f t="shared" si="31"/>
        <v>0</v>
      </c>
      <c r="AW221" s="987"/>
      <c r="AX221" s="1061"/>
      <c r="AY221" s="1220"/>
      <c r="AZ221" s="1220"/>
      <c r="BA221" s="1221"/>
      <c r="BB221" s="1225"/>
      <c r="BC221" s="1061">
        <v>0</v>
      </c>
      <c r="BD221" s="1225">
        <v>0</v>
      </c>
      <c r="BE221" s="1350">
        <f t="shared" si="32"/>
        <v>0</v>
      </c>
      <c r="BF221" s="1225">
        <f t="shared" si="37"/>
        <v>0</v>
      </c>
      <c r="BG221" s="1351">
        <f t="shared" si="38"/>
        <v>0</v>
      </c>
      <c r="BH221" s="1225">
        <f t="shared" si="39"/>
        <v>0</v>
      </c>
    </row>
    <row r="222" spans="2:60">
      <c r="B222" s="959">
        <v>218</v>
      </c>
      <c r="C222" s="959"/>
      <c r="D222" s="946" t="s">
        <v>1351</v>
      </c>
      <c r="E222" s="946" t="s">
        <v>1241</v>
      </c>
      <c r="F222" s="959">
        <v>1050</v>
      </c>
      <c r="G222" s="959" t="s">
        <v>1641</v>
      </c>
      <c r="H222" s="1217" t="s">
        <v>1243</v>
      </c>
      <c r="I222" s="1220"/>
      <c r="J222" s="1220" t="s">
        <v>1348</v>
      </c>
      <c r="K222" s="1220"/>
      <c r="L222" s="1220"/>
      <c r="M222" s="959" t="s">
        <v>1438</v>
      </c>
      <c r="N222" s="1220" t="s">
        <v>1636</v>
      </c>
      <c r="O222" s="1220" t="s">
        <v>183</v>
      </c>
      <c r="P222" s="959">
        <v>1</v>
      </c>
      <c r="Q222" s="987"/>
      <c r="R222" s="987"/>
      <c r="S222" s="987"/>
      <c r="T222" s="987"/>
      <c r="U222" s="987"/>
      <c r="V222" s="987"/>
      <c r="W222" s="987"/>
      <c r="X222" s="987"/>
      <c r="Y222" s="987"/>
      <c r="Z222" s="987"/>
      <c r="AA222" s="987"/>
      <c r="AB222" s="987"/>
      <c r="AC222" s="987"/>
      <c r="AD222" s="987"/>
      <c r="AE222" s="987"/>
      <c r="AF222" s="987"/>
      <c r="AG222" s="987"/>
      <c r="AH222" s="962">
        <v>1</v>
      </c>
      <c r="AI222" s="1235"/>
      <c r="AJ222" s="1061"/>
      <c r="AK222" s="1220"/>
      <c r="AL222" s="1220"/>
      <c r="AM222" s="1225"/>
      <c r="AN222" s="1061">
        <v>0</v>
      </c>
      <c r="AO222" s="1220">
        <v>0</v>
      </c>
      <c r="AP222" s="1225">
        <v>0</v>
      </c>
      <c r="AQ222" s="1061">
        <f t="shared" si="33"/>
        <v>0</v>
      </c>
      <c r="AR222" s="1349">
        <f t="shared" si="34"/>
        <v>0</v>
      </c>
      <c r="AS222" s="1225">
        <f t="shared" si="35"/>
        <v>0</v>
      </c>
      <c r="AT222" s="1345">
        <f t="shared" si="30"/>
        <v>0</v>
      </c>
      <c r="AU222" s="1346">
        <f t="shared" si="36"/>
        <v>0</v>
      </c>
      <c r="AV222" s="1301">
        <f t="shared" si="31"/>
        <v>0</v>
      </c>
      <c r="AW222" s="987"/>
      <c r="AX222" s="1061"/>
      <c r="AY222" s="1220"/>
      <c r="AZ222" s="1220"/>
      <c r="BA222" s="1221"/>
      <c r="BB222" s="1225"/>
      <c r="BC222" s="1061">
        <v>0</v>
      </c>
      <c r="BD222" s="1225">
        <v>0</v>
      </c>
      <c r="BE222" s="1350">
        <f t="shared" si="32"/>
        <v>0</v>
      </c>
      <c r="BF222" s="1225">
        <f t="shared" si="37"/>
        <v>0</v>
      </c>
      <c r="BG222" s="1351">
        <f t="shared" si="38"/>
        <v>0</v>
      </c>
      <c r="BH222" s="1225">
        <f t="shared" si="39"/>
        <v>0</v>
      </c>
    </row>
    <row r="223" spans="2:60">
      <c r="B223" s="959">
        <v>219</v>
      </c>
      <c r="C223" s="959"/>
      <c r="D223" s="946" t="s">
        <v>1351</v>
      </c>
      <c r="E223" s="946" t="s">
        <v>1232</v>
      </c>
      <c r="F223" s="959">
        <v>1100</v>
      </c>
      <c r="G223" s="959" t="s">
        <v>1642</v>
      </c>
      <c r="H223" s="1217" t="s">
        <v>1234</v>
      </c>
      <c r="I223" s="1220"/>
      <c r="J223" s="1220" t="s">
        <v>1348</v>
      </c>
      <c r="K223" s="1220"/>
      <c r="L223" s="1220"/>
      <c r="M223" s="959" t="s">
        <v>1349</v>
      </c>
      <c r="N223" s="1220" t="s">
        <v>1636</v>
      </c>
      <c r="O223" s="1220" t="s">
        <v>183</v>
      </c>
      <c r="P223" s="959">
        <v>1</v>
      </c>
      <c r="Q223" s="987"/>
      <c r="R223" s="987"/>
      <c r="S223" s="987"/>
      <c r="T223" s="987"/>
      <c r="U223" s="987"/>
      <c r="V223" s="987"/>
      <c r="W223" s="987"/>
      <c r="X223" s="987"/>
      <c r="Y223" s="987"/>
      <c r="Z223" s="987"/>
      <c r="AA223" s="987"/>
      <c r="AB223" s="987"/>
      <c r="AC223" s="987"/>
      <c r="AD223" s="987"/>
      <c r="AE223" s="987"/>
      <c r="AF223" s="987"/>
      <c r="AG223" s="987"/>
      <c r="AH223" s="962">
        <v>1</v>
      </c>
      <c r="AI223" s="1235"/>
      <c r="AJ223" s="1061"/>
      <c r="AK223" s="1220"/>
      <c r="AL223" s="1220"/>
      <c r="AM223" s="1225"/>
      <c r="AN223" s="1061">
        <v>0</v>
      </c>
      <c r="AO223" s="1220">
        <v>0</v>
      </c>
      <c r="AP223" s="1225">
        <v>0</v>
      </c>
      <c r="AQ223" s="1061">
        <f t="shared" si="33"/>
        <v>0</v>
      </c>
      <c r="AR223" s="1349">
        <f t="shared" si="34"/>
        <v>0</v>
      </c>
      <c r="AS223" s="1225">
        <f t="shared" si="35"/>
        <v>0</v>
      </c>
      <c r="AT223" s="1345">
        <f t="shared" si="30"/>
        <v>0</v>
      </c>
      <c r="AU223" s="1346">
        <f t="shared" si="36"/>
        <v>0</v>
      </c>
      <c r="AV223" s="1301">
        <f t="shared" si="31"/>
        <v>0</v>
      </c>
      <c r="AW223" s="987"/>
      <c r="AX223" s="1061"/>
      <c r="AY223" s="1220"/>
      <c r="AZ223" s="1220"/>
      <c r="BA223" s="1221"/>
      <c r="BB223" s="1225"/>
      <c r="BC223" s="1061">
        <v>0</v>
      </c>
      <c r="BD223" s="1225">
        <v>0</v>
      </c>
      <c r="BE223" s="1350">
        <f t="shared" si="32"/>
        <v>0</v>
      </c>
      <c r="BF223" s="1225">
        <f t="shared" si="37"/>
        <v>0</v>
      </c>
      <c r="BG223" s="1351">
        <f t="shared" si="38"/>
        <v>0</v>
      </c>
      <c r="BH223" s="1225">
        <f t="shared" si="39"/>
        <v>0</v>
      </c>
    </row>
    <row r="224" spans="2:60">
      <c r="B224" s="959">
        <v>220</v>
      </c>
      <c r="C224" s="959"/>
      <c r="D224" s="946" t="s">
        <v>1351</v>
      </c>
      <c r="E224" s="946" t="s">
        <v>1232</v>
      </c>
      <c r="F224" s="959">
        <v>1101</v>
      </c>
      <c r="G224" s="959" t="s">
        <v>1643</v>
      </c>
      <c r="H224" s="1217" t="s">
        <v>1234</v>
      </c>
      <c r="I224" s="1220"/>
      <c r="J224" s="1220" t="s">
        <v>1348</v>
      </c>
      <c r="K224" s="1220"/>
      <c r="L224" s="1220"/>
      <c r="M224" s="959" t="s">
        <v>1349</v>
      </c>
      <c r="N224" s="1220" t="s">
        <v>1636</v>
      </c>
      <c r="O224" s="1220" t="s">
        <v>183</v>
      </c>
      <c r="P224" s="959">
        <v>1</v>
      </c>
      <c r="Q224" s="987"/>
      <c r="R224" s="987"/>
      <c r="S224" s="987"/>
      <c r="T224" s="987"/>
      <c r="U224" s="987"/>
      <c r="V224" s="987"/>
      <c r="W224" s="987"/>
      <c r="X224" s="987"/>
      <c r="Y224" s="987"/>
      <c r="Z224" s="987"/>
      <c r="AA224" s="987"/>
      <c r="AB224" s="987"/>
      <c r="AC224" s="987"/>
      <c r="AD224" s="987"/>
      <c r="AE224" s="987"/>
      <c r="AF224" s="987"/>
      <c r="AG224" s="987"/>
      <c r="AH224" s="962">
        <v>1</v>
      </c>
      <c r="AI224" s="1235"/>
      <c r="AJ224" s="1061"/>
      <c r="AK224" s="1220"/>
      <c r="AL224" s="1220"/>
      <c r="AM224" s="1225"/>
      <c r="AN224" s="1061">
        <v>0</v>
      </c>
      <c r="AO224" s="1220">
        <v>0</v>
      </c>
      <c r="AP224" s="1225">
        <v>0</v>
      </c>
      <c r="AQ224" s="1061">
        <f t="shared" si="33"/>
        <v>0</v>
      </c>
      <c r="AR224" s="1349">
        <f t="shared" si="34"/>
        <v>0</v>
      </c>
      <c r="AS224" s="1225">
        <f t="shared" si="35"/>
        <v>0</v>
      </c>
      <c r="AT224" s="1345">
        <f t="shared" si="30"/>
        <v>0</v>
      </c>
      <c r="AU224" s="1346">
        <f t="shared" si="36"/>
        <v>0</v>
      </c>
      <c r="AV224" s="1301">
        <f t="shared" si="31"/>
        <v>0</v>
      </c>
      <c r="AW224" s="987"/>
      <c r="AX224" s="1061"/>
      <c r="AY224" s="1220"/>
      <c r="AZ224" s="1220"/>
      <c r="BA224" s="1221"/>
      <c r="BB224" s="1225"/>
      <c r="BC224" s="1061">
        <v>0</v>
      </c>
      <c r="BD224" s="1225">
        <v>0</v>
      </c>
      <c r="BE224" s="1350">
        <f t="shared" si="32"/>
        <v>0</v>
      </c>
      <c r="BF224" s="1225">
        <f t="shared" si="37"/>
        <v>0</v>
      </c>
      <c r="BG224" s="1351">
        <f t="shared" si="38"/>
        <v>0</v>
      </c>
      <c r="BH224" s="1225">
        <f t="shared" si="39"/>
        <v>0</v>
      </c>
    </row>
    <row r="225" spans="2:60">
      <c r="B225" s="959">
        <v>221</v>
      </c>
      <c r="C225" s="959"/>
      <c r="D225" s="946" t="s">
        <v>1351</v>
      </c>
      <c r="E225" s="946" t="s">
        <v>1232</v>
      </c>
      <c r="F225" s="959">
        <v>1103</v>
      </c>
      <c r="G225" s="959" t="s">
        <v>1644</v>
      </c>
      <c r="H225" s="1217" t="s">
        <v>1234</v>
      </c>
      <c r="I225" s="1220"/>
      <c r="J225" s="1220" t="s">
        <v>1348</v>
      </c>
      <c r="K225" s="1220"/>
      <c r="L225" s="1220"/>
      <c r="M225" s="959" t="s">
        <v>1349</v>
      </c>
      <c r="N225" s="1220" t="s">
        <v>1645</v>
      </c>
      <c r="O225" s="1220" t="s">
        <v>183</v>
      </c>
      <c r="P225" s="959">
        <v>1</v>
      </c>
      <c r="Q225" s="987"/>
      <c r="R225" s="987"/>
      <c r="S225" s="987"/>
      <c r="T225" s="987"/>
      <c r="U225" s="987"/>
      <c r="V225" s="987"/>
      <c r="W225" s="987"/>
      <c r="X225" s="987"/>
      <c r="Y225" s="987"/>
      <c r="Z225" s="987"/>
      <c r="AA225" s="987"/>
      <c r="AB225" s="987"/>
      <c r="AC225" s="987"/>
      <c r="AD225" s="987"/>
      <c r="AE225" s="987"/>
      <c r="AF225" s="987"/>
      <c r="AG225" s="987"/>
      <c r="AH225" s="962">
        <v>1</v>
      </c>
      <c r="AI225" s="1235"/>
      <c r="AJ225" s="1061"/>
      <c r="AK225" s="1220"/>
      <c r="AL225" s="1220"/>
      <c r="AM225" s="1225"/>
      <c r="AN225" s="1061">
        <v>0</v>
      </c>
      <c r="AO225" s="1220">
        <v>0</v>
      </c>
      <c r="AP225" s="1225">
        <v>0</v>
      </c>
      <c r="AQ225" s="1061">
        <f t="shared" si="33"/>
        <v>0</v>
      </c>
      <c r="AR225" s="1349">
        <f t="shared" si="34"/>
        <v>0</v>
      </c>
      <c r="AS225" s="1225">
        <f t="shared" si="35"/>
        <v>0</v>
      </c>
      <c r="AT225" s="1345">
        <f t="shared" si="30"/>
        <v>0</v>
      </c>
      <c r="AU225" s="1346">
        <f t="shared" si="36"/>
        <v>0</v>
      </c>
      <c r="AV225" s="1301">
        <f t="shared" si="31"/>
        <v>0</v>
      </c>
      <c r="AW225" s="987"/>
      <c r="AX225" s="1061"/>
      <c r="AY225" s="1220"/>
      <c r="AZ225" s="1220"/>
      <c r="BA225" s="1221"/>
      <c r="BB225" s="1225"/>
      <c r="BC225" s="1061">
        <v>0</v>
      </c>
      <c r="BD225" s="1225">
        <v>0</v>
      </c>
      <c r="BE225" s="1350">
        <f t="shared" si="32"/>
        <v>0</v>
      </c>
      <c r="BF225" s="1225">
        <f t="shared" si="37"/>
        <v>0</v>
      </c>
      <c r="BG225" s="1351">
        <f t="shared" si="38"/>
        <v>0</v>
      </c>
      <c r="BH225" s="1225">
        <f t="shared" si="39"/>
        <v>0</v>
      </c>
    </row>
    <row r="226" spans="2:60">
      <c r="B226" s="959">
        <v>222</v>
      </c>
      <c r="C226" s="959"/>
      <c r="D226" s="946" t="s">
        <v>206</v>
      </c>
      <c r="E226" s="946" t="s">
        <v>1432</v>
      </c>
      <c r="F226" s="959">
        <v>950</v>
      </c>
      <c r="G226" s="959" t="s">
        <v>1646</v>
      </c>
      <c r="H226" s="1217" t="s">
        <v>1372</v>
      </c>
      <c r="I226" s="1220"/>
      <c r="J226" s="1220" t="s">
        <v>1348</v>
      </c>
      <c r="K226" s="1220"/>
      <c r="L226" s="1220"/>
      <c r="M226" s="959" t="s">
        <v>1349</v>
      </c>
      <c r="N226" s="1220" t="s">
        <v>1647</v>
      </c>
      <c r="O226" s="1220" t="s">
        <v>403</v>
      </c>
      <c r="P226" s="959">
        <v>3</v>
      </c>
      <c r="Q226" s="987"/>
      <c r="R226" s="987"/>
      <c r="S226" s="987"/>
      <c r="T226" s="987"/>
      <c r="U226" s="987"/>
      <c r="V226" s="987"/>
      <c r="W226" s="987"/>
      <c r="X226" s="987"/>
      <c r="Y226" s="987"/>
      <c r="Z226" s="987"/>
      <c r="AA226" s="987"/>
      <c r="AB226" s="987"/>
      <c r="AC226" s="987"/>
      <c r="AD226" s="987"/>
      <c r="AE226" s="987"/>
      <c r="AF226" s="987"/>
      <c r="AG226" s="987"/>
      <c r="AH226" s="962">
        <v>1</v>
      </c>
      <c r="AI226" s="1235"/>
      <c r="AJ226" s="1061"/>
      <c r="AK226" s="1220"/>
      <c r="AL226" s="1220"/>
      <c r="AM226" s="1225"/>
      <c r="AN226" s="1061">
        <v>0</v>
      </c>
      <c r="AO226" s="1220">
        <v>0</v>
      </c>
      <c r="AP226" s="1225">
        <v>0</v>
      </c>
      <c r="AQ226" s="1061">
        <f t="shared" si="33"/>
        <v>0</v>
      </c>
      <c r="AR226" s="1349">
        <f t="shared" si="34"/>
        <v>0</v>
      </c>
      <c r="AS226" s="1225">
        <f t="shared" si="35"/>
        <v>0</v>
      </c>
      <c r="AT226" s="1345">
        <f t="shared" si="30"/>
        <v>0</v>
      </c>
      <c r="AU226" s="1346">
        <f t="shared" si="36"/>
        <v>0</v>
      </c>
      <c r="AV226" s="1301">
        <f t="shared" si="31"/>
        <v>0</v>
      </c>
      <c r="AW226" s="987"/>
      <c r="AX226" s="1061"/>
      <c r="AY226" s="1220"/>
      <c r="AZ226" s="1220"/>
      <c r="BA226" s="1221"/>
      <c r="BB226" s="1225"/>
      <c r="BC226" s="1061">
        <v>0</v>
      </c>
      <c r="BD226" s="1225">
        <v>0</v>
      </c>
      <c r="BE226" s="1350">
        <f t="shared" si="32"/>
        <v>0</v>
      </c>
      <c r="BF226" s="1225">
        <f t="shared" si="37"/>
        <v>0</v>
      </c>
      <c r="BG226" s="1351">
        <f t="shared" si="38"/>
        <v>0</v>
      </c>
      <c r="BH226" s="1225">
        <f t="shared" si="39"/>
        <v>0</v>
      </c>
    </row>
    <row r="227" spans="2:60">
      <c r="B227" s="959">
        <v>223</v>
      </c>
      <c r="C227" s="959"/>
      <c r="D227" s="946" t="s">
        <v>1351</v>
      </c>
      <c r="E227" s="946" t="s">
        <v>1241</v>
      </c>
      <c r="F227" s="959">
        <v>1052</v>
      </c>
      <c r="G227" s="959" t="s">
        <v>1648</v>
      </c>
      <c r="H227" s="1217" t="s">
        <v>1243</v>
      </c>
      <c r="I227" s="1220"/>
      <c r="J227" s="1220" t="s">
        <v>1348</v>
      </c>
      <c r="K227" s="1220"/>
      <c r="L227" s="1220"/>
      <c r="M227" s="959" t="s">
        <v>1349</v>
      </c>
      <c r="N227" s="1220" t="s">
        <v>1647</v>
      </c>
      <c r="O227" s="1220" t="s">
        <v>403</v>
      </c>
      <c r="P227" s="959">
        <v>3</v>
      </c>
      <c r="Q227" s="987"/>
      <c r="R227" s="987"/>
      <c r="S227" s="987"/>
      <c r="T227" s="987"/>
      <c r="U227" s="987"/>
      <c r="V227" s="987"/>
      <c r="W227" s="987"/>
      <c r="X227" s="987"/>
      <c r="Y227" s="987"/>
      <c r="Z227" s="987"/>
      <c r="AA227" s="987"/>
      <c r="AB227" s="987"/>
      <c r="AC227" s="987"/>
      <c r="AD227" s="987"/>
      <c r="AE227" s="987"/>
      <c r="AF227" s="987"/>
      <c r="AG227" s="987"/>
      <c r="AH227" s="962">
        <v>1</v>
      </c>
      <c r="AI227" s="1235"/>
      <c r="AJ227" s="1061"/>
      <c r="AK227" s="1220"/>
      <c r="AL227" s="1220"/>
      <c r="AM227" s="1225"/>
      <c r="AN227" s="1061">
        <v>0</v>
      </c>
      <c r="AO227" s="1220">
        <v>0</v>
      </c>
      <c r="AP227" s="1225">
        <v>0</v>
      </c>
      <c r="AQ227" s="1061">
        <f t="shared" si="33"/>
        <v>0</v>
      </c>
      <c r="AR227" s="1349">
        <f t="shared" si="34"/>
        <v>0</v>
      </c>
      <c r="AS227" s="1225">
        <f t="shared" si="35"/>
        <v>0</v>
      </c>
      <c r="AT227" s="1345">
        <f t="shared" si="30"/>
        <v>0</v>
      </c>
      <c r="AU227" s="1346">
        <f t="shared" si="36"/>
        <v>0</v>
      </c>
      <c r="AV227" s="1301">
        <f t="shared" si="31"/>
        <v>0</v>
      </c>
      <c r="AW227" s="987"/>
      <c r="AX227" s="1061"/>
      <c r="AY227" s="1220"/>
      <c r="AZ227" s="1220"/>
      <c r="BA227" s="1221"/>
      <c r="BB227" s="1225"/>
      <c r="BC227" s="1061">
        <v>0</v>
      </c>
      <c r="BD227" s="1225">
        <v>0</v>
      </c>
      <c r="BE227" s="1350">
        <f t="shared" si="32"/>
        <v>0</v>
      </c>
      <c r="BF227" s="1225">
        <f t="shared" si="37"/>
        <v>0</v>
      </c>
      <c r="BG227" s="1351">
        <f t="shared" si="38"/>
        <v>0</v>
      </c>
      <c r="BH227" s="1225">
        <f t="shared" si="39"/>
        <v>0</v>
      </c>
    </row>
    <row r="228" spans="2:60">
      <c r="B228" s="959">
        <v>224</v>
      </c>
      <c r="C228" s="959"/>
      <c r="D228" s="946" t="s">
        <v>1351</v>
      </c>
      <c r="E228" s="946" t="s">
        <v>1232</v>
      </c>
      <c r="F228" s="959">
        <v>1104</v>
      </c>
      <c r="G228" s="959" t="s">
        <v>1649</v>
      </c>
      <c r="H228" s="1217" t="s">
        <v>1234</v>
      </c>
      <c r="I228" s="1220"/>
      <c r="J228" s="1220" t="s">
        <v>1348</v>
      </c>
      <c r="K228" s="1220"/>
      <c r="L228" s="1220"/>
      <c r="M228" s="959" t="s">
        <v>1349</v>
      </c>
      <c r="N228" s="1220" t="s">
        <v>1647</v>
      </c>
      <c r="O228" s="1220" t="s">
        <v>403</v>
      </c>
      <c r="P228" s="959">
        <v>3</v>
      </c>
      <c r="Q228" s="987"/>
      <c r="R228" s="987"/>
      <c r="S228" s="987"/>
      <c r="T228" s="987"/>
      <c r="U228" s="987"/>
      <c r="V228" s="987"/>
      <c r="W228" s="987"/>
      <c r="X228" s="987"/>
      <c r="Y228" s="987"/>
      <c r="Z228" s="987"/>
      <c r="AA228" s="987"/>
      <c r="AB228" s="987"/>
      <c r="AC228" s="987"/>
      <c r="AD228" s="987"/>
      <c r="AE228" s="987"/>
      <c r="AF228" s="987"/>
      <c r="AG228" s="987"/>
      <c r="AH228" s="962">
        <v>1</v>
      </c>
      <c r="AI228" s="1235"/>
      <c r="AJ228" s="1061"/>
      <c r="AK228" s="1220"/>
      <c r="AL228" s="1220"/>
      <c r="AM228" s="1225"/>
      <c r="AN228" s="1061">
        <v>0</v>
      </c>
      <c r="AO228" s="1220">
        <v>0</v>
      </c>
      <c r="AP228" s="1225">
        <v>0</v>
      </c>
      <c r="AQ228" s="1061">
        <f t="shared" si="33"/>
        <v>0</v>
      </c>
      <c r="AR228" s="1349">
        <f t="shared" si="34"/>
        <v>0</v>
      </c>
      <c r="AS228" s="1225">
        <f t="shared" si="35"/>
        <v>0</v>
      </c>
      <c r="AT228" s="1345">
        <f t="shared" si="30"/>
        <v>0</v>
      </c>
      <c r="AU228" s="1346">
        <f t="shared" si="36"/>
        <v>0</v>
      </c>
      <c r="AV228" s="1301">
        <f t="shared" si="31"/>
        <v>0</v>
      </c>
      <c r="AW228" s="987"/>
      <c r="AX228" s="1061"/>
      <c r="AY228" s="1220"/>
      <c r="AZ228" s="1220"/>
      <c r="BA228" s="1221"/>
      <c r="BB228" s="1225"/>
      <c r="BC228" s="1061">
        <v>0</v>
      </c>
      <c r="BD228" s="1225">
        <v>0</v>
      </c>
      <c r="BE228" s="1350">
        <f t="shared" si="32"/>
        <v>0</v>
      </c>
      <c r="BF228" s="1225">
        <f t="shared" si="37"/>
        <v>0</v>
      </c>
      <c r="BG228" s="1351">
        <f t="shared" si="38"/>
        <v>0</v>
      </c>
      <c r="BH228" s="1225">
        <f t="shared" si="39"/>
        <v>0</v>
      </c>
    </row>
    <row r="229" spans="2:60">
      <c r="B229" s="959">
        <v>225</v>
      </c>
      <c r="C229" s="959"/>
      <c r="D229" s="946" t="s">
        <v>1351</v>
      </c>
      <c r="E229" s="946" t="s">
        <v>1232</v>
      </c>
      <c r="F229" s="959">
        <v>1105</v>
      </c>
      <c r="G229" s="959" t="s">
        <v>1650</v>
      </c>
      <c r="H229" s="1217" t="s">
        <v>1234</v>
      </c>
      <c r="I229" s="1220"/>
      <c r="J229" s="1220" t="s">
        <v>1348</v>
      </c>
      <c r="K229" s="1220"/>
      <c r="L229" s="1220"/>
      <c r="M229" s="959" t="s">
        <v>1349</v>
      </c>
      <c r="N229" s="1220" t="s">
        <v>1647</v>
      </c>
      <c r="O229" s="1220" t="s">
        <v>403</v>
      </c>
      <c r="P229" s="959">
        <v>3</v>
      </c>
      <c r="Q229" s="987"/>
      <c r="R229" s="987"/>
      <c r="S229" s="987"/>
      <c r="T229" s="987"/>
      <c r="U229" s="987"/>
      <c r="V229" s="987"/>
      <c r="W229" s="987"/>
      <c r="X229" s="987"/>
      <c r="Y229" s="987"/>
      <c r="Z229" s="987"/>
      <c r="AA229" s="987"/>
      <c r="AB229" s="987"/>
      <c r="AC229" s="987"/>
      <c r="AD229" s="987"/>
      <c r="AE229" s="987"/>
      <c r="AF229" s="987"/>
      <c r="AG229" s="987"/>
      <c r="AH229" s="962">
        <v>1</v>
      </c>
      <c r="AI229" s="1235"/>
      <c r="AJ229" s="1061"/>
      <c r="AK229" s="1220"/>
      <c r="AL229" s="1220"/>
      <c r="AM229" s="1225"/>
      <c r="AN229" s="1061">
        <v>0</v>
      </c>
      <c r="AO229" s="1220">
        <v>0</v>
      </c>
      <c r="AP229" s="1225">
        <v>0</v>
      </c>
      <c r="AQ229" s="1061">
        <f t="shared" si="33"/>
        <v>0</v>
      </c>
      <c r="AR229" s="1349">
        <f t="shared" si="34"/>
        <v>0</v>
      </c>
      <c r="AS229" s="1225">
        <f t="shared" si="35"/>
        <v>0</v>
      </c>
      <c r="AT229" s="1345">
        <f t="shared" si="30"/>
        <v>0</v>
      </c>
      <c r="AU229" s="1346">
        <f t="shared" si="36"/>
        <v>0</v>
      </c>
      <c r="AV229" s="1301">
        <f t="shared" si="31"/>
        <v>0</v>
      </c>
      <c r="AW229" s="987"/>
      <c r="AX229" s="1061"/>
      <c r="AY229" s="1220"/>
      <c r="AZ229" s="1220"/>
      <c r="BA229" s="1221"/>
      <c r="BB229" s="1225"/>
      <c r="BC229" s="1061">
        <v>0</v>
      </c>
      <c r="BD229" s="1225">
        <v>0</v>
      </c>
      <c r="BE229" s="1350">
        <f t="shared" si="32"/>
        <v>0</v>
      </c>
      <c r="BF229" s="1225">
        <f t="shared" si="37"/>
        <v>0</v>
      </c>
      <c r="BG229" s="1351">
        <f t="shared" si="38"/>
        <v>0</v>
      </c>
      <c r="BH229" s="1225">
        <f t="shared" si="39"/>
        <v>0</v>
      </c>
    </row>
    <row r="230" spans="2:60">
      <c r="B230" s="959">
        <v>226</v>
      </c>
      <c r="C230" s="959"/>
      <c r="D230" s="946" t="s">
        <v>1351</v>
      </c>
      <c r="E230" s="946" t="s">
        <v>1232</v>
      </c>
      <c r="F230" s="959">
        <v>1107</v>
      </c>
      <c r="G230" s="959" t="s">
        <v>1651</v>
      </c>
      <c r="H230" s="1217" t="s">
        <v>1234</v>
      </c>
      <c r="I230" s="1220"/>
      <c r="J230" s="1220" t="s">
        <v>1348</v>
      </c>
      <c r="K230" s="1220"/>
      <c r="L230" s="1220"/>
      <c r="M230" s="959" t="s">
        <v>1349</v>
      </c>
      <c r="N230" s="1220" t="s">
        <v>527</v>
      </c>
      <c r="O230" s="1220" t="s">
        <v>403</v>
      </c>
      <c r="P230" s="959">
        <v>3</v>
      </c>
      <c r="Q230" s="987"/>
      <c r="R230" s="987"/>
      <c r="S230" s="987"/>
      <c r="T230" s="987"/>
      <c r="U230" s="987"/>
      <c r="V230" s="987"/>
      <c r="W230" s="987"/>
      <c r="X230" s="987"/>
      <c r="Y230" s="987"/>
      <c r="Z230" s="987"/>
      <c r="AA230" s="987"/>
      <c r="AB230" s="987"/>
      <c r="AC230" s="987"/>
      <c r="AD230" s="987"/>
      <c r="AE230" s="987"/>
      <c r="AF230" s="987"/>
      <c r="AG230" s="987"/>
      <c r="AH230" s="962">
        <v>1</v>
      </c>
      <c r="AI230" s="1235"/>
      <c r="AJ230" s="1061"/>
      <c r="AK230" s="1220"/>
      <c r="AL230" s="1220"/>
      <c r="AM230" s="1225"/>
      <c r="AN230" s="1061">
        <v>0</v>
      </c>
      <c r="AO230" s="1220">
        <v>0</v>
      </c>
      <c r="AP230" s="1225">
        <v>0</v>
      </c>
      <c r="AQ230" s="1061">
        <f t="shared" si="33"/>
        <v>0</v>
      </c>
      <c r="AR230" s="1349">
        <f t="shared" si="34"/>
        <v>0</v>
      </c>
      <c r="AS230" s="1225">
        <f t="shared" si="35"/>
        <v>0</v>
      </c>
      <c r="AT230" s="1345">
        <f t="shared" si="30"/>
        <v>0</v>
      </c>
      <c r="AU230" s="1346">
        <f t="shared" si="36"/>
        <v>0</v>
      </c>
      <c r="AV230" s="1301">
        <f t="shared" si="31"/>
        <v>0</v>
      </c>
      <c r="AW230" s="987"/>
      <c r="AX230" s="1061"/>
      <c r="AY230" s="1220"/>
      <c r="AZ230" s="1220"/>
      <c r="BA230" s="1221"/>
      <c r="BB230" s="1225"/>
      <c r="BC230" s="1061">
        <v>0</v>
      </c>
      <c r="BD230" s="1225">
        <v>0</v>
      </c>
      <c r="BE230" s="1350">
        <f t="shared" si="32"/>
        <v>0</v>
      </c>
      <c r="BF230" s="1225">
        <f t="shared" si="37"/>
        <v>0</v>
      </c>
      <c r="BG230" s="1351">
        <f t="shared" si="38"/>
        <v>0</v>
      </c>
      <c r="BH230" s="1225">
        <f t="shared" si="39"/>
        <v>0</v>
      </c>
    </row>
    <row r="231" spans="2:60">
      <c r="B231" s="959">
        <v>227</v>
      </c>
      <c r="C231" s="959"/>
      <c r="D231" s="946" t="s">
        <v>195</v>
      </c>
      <c r="E231" s="946" t="s">
        <v>1261</v>
      </c>
      <c r="F231" s="959">
        <v>916</v>
      </c>
      <c r="G231" s="959" t="s">
        <v>1652</v>
      </c>
      <c r="H231" s="1217" t="s">
        <v>1364</v>
      </c>
      <c r="I231" s="1220"/>
      <c r="J231" s="1220" t="s">
        <v>1348</v>
      </c>
      <c r="K231" s="1220"/>
      <c r="L231" s="1220"/>
      <c r="M231" s="959" t="s">
        <v>1349</v>
      </c>
      <c r="N231" s="1220" t="s">
        <v>1653</v>
      </c>
      <c r="O231" s="1220" t="s">
        <v>403</v>
      </c>
      <c r="P231" s="959">
        <v>3</v>
      </c>
      <c r="Q231" s="987"/>
      <c r="R231" s="987"/>
      <c r="S231" s="987"/>
      <c r="T231" s="987"/>
      <c r="U231" s="987"/>
      <c r="V231" s="987"/>
      <c r="W231" s="987"/>
      <c r="X231" s="987"/>
      <c r="Y231" s="987"/>
      <c r="Z231" s="987"/>
      <c r="AA231" s="987"/>
      <c r="AB231" s="987"/>
      <c r="AC231" s="987"/>
      <c r="AD231" s="987"/>
      <c r="AE231" s="987"/>
      <c r="AF231" s="987"/>
      <c r="AG231" s="987"/>
      <c r="AH231" s="962">
        <v>1</v>
      </c>
      <c r="AI231" s="1235"/>
      <c r="AJ231" s="1061"/>
      <c r="AK231" s="1220"/>
      <c r="AL231" s="1220"/>
      <c r="AM231" s="1225"/>
      <c r="AN231" s="1061">
        <v>0</v>
      </c>
      <c r="AO231" s="1220">
        <v>0</v>
      </c>
      <c r="AP231" s="1225">
        <v>0</v>
      </c>
      <c r="AQ231" s="1061">
        <f t="shared" si="33"/>
        <v>0</v>
      </c>
      <c r="AR231" s="1349">
        <f t="shared" si="34"/>
        <v>0</v>
      </c>
      <c r="AS231" s="1225">
        <f t="shared" si="35"/>
        <v>0</v>
      </c>
      <c r="AT231" s="1345">
        <f t="shared" si="30"/>
        <v>0</v>
      </c>
      <c r="AU231" s="1346">
        <f t="shared" si="36"/>
        <v>0</v>
      </c>
      <c r="AV231" s="1301">
        <f t="shared" si="31"/>
        <v>0</v>
      </c>
      <c r="AW231" s="987"/>
      <c r="AX231" s="1061"/>
      <c r="AY231" s="1220"/>
      <c r="AZ231" s="1220"/>
      <c r="BA231" s="1221"/>
      <c r="BB231" s="1225"/>
      <c r="BC231" s="1061">
        <v>0</v>
      </c>
      <c r="BD231" s="1225">
        <v>0</v>
      </c>
      <c r="BE231" s="1350">
        <f t="shared" si="32"/>
        <v>0</v>
      </c>
      <c r="BF231" s="1225">
        <f t="shared" si="37"/>
        <v>0</v>
      </c>
      <c r="BG231" s="1351">
        <f t="shared" si="38"/>
        <v>0</v>
      </c>
      <c r="BH231" s="1225">
        <f t="shared" si="39"/>
        <v>0</v>
      </c>
    </row>
    <row r="232" spans="2:60">
      <c r="B232" s="959">
        <v>228</v>
      </c>
      <c r="C232" s="959"/>
      <c r="D232" s="946"/>
      <c r="E232" s="946" t="s">
        <v>1355</v>
      </c>
      <c r="F232" s="946" t="s">
        <v>1639</v>
      </c>
      <c r="G232" s="1302" t="s">
        <v>1640</v>
      </c>
      <c r="H232" s="1217" t="s">
        <v>1377</v>
      </c>
      <c r="I232" s="1220"/>
      <c r="J232" s="1220" t="s">
        <v>1348</v>
      </c>
      <c r="K232" s="1220"/>
      <c r="L232" s="1220"/>
      <c r="M232" s="959" t="s">
        <v>1446</v>
      </c>
      <c r="N232" s="1220" t="s">
        <v>1654</v>
      </c>
      <c r="O232" s="1220" t="s">
        <v>403</v>
      </c>
      <c r="P232" s="959">
        <v>3</v>
      </c>
      <c r="Q232" s="987"/>
      <c r="R232" s="987"/>
      <c r="S232" s="987"/>
      <c r="T232" s="987"/>
      <c r="U232" s="987"/>
      <c r="V232" s="987"/>
      <c r="W232" s="987"/>
      <c r="X232" s="987"/>
      <c r="Y232" s="987"/>
      <c r="Z232" s="987"/>
      <c r="AA232" s="987"/>
      <c r="AB232" s="987"/>
      <c r="AC232" s="987"/>
      <c r="AD232" s="987"/>
      <c r="AE232" s="987"/>
      <c r="AF232" s="987"/>
      <c r="AG232" s="987"/>
      <c r="AH232" s="962">
        <v>1</v>
      </c>
      <c r="AI232" s="1235"/>
      <c r="AJ232" s="1061"/>
      <c r="AK232" s="1220"/>
      <c r="AL232" s="1220"/>
      <c r="AM232" s="1225"/>
      <c r="AN232" s="1061">
        <v>0</v>
      </c>
      <c r="AO232" s="1220">
        <v>0</v>
      </c>
      <c r="AP232" s="1225">
        <v>0</v>
      </c>
      <c r="AQ232" s="1061">
        <f t="shared" si="33"/>
        <v>0</v>
      </c>
      <c r="AR232" s="1349">
        <f t="shared" si="34"/>
        <v>0</v>
      </c>
      <c r="AS232" s="1225">
        <f t="shared" si="35"/>
        <v>0</v>
      </c>
      <c r="AT232" s="1345">
        <f t="shared" si="30"/>
        <v>0</v>
      </c>
      <c r="AU232" s="1346">
        <f t="shared" si="36"/>
        <v>0</v>
      </c>
      <c r="AV232" s="1301">
        <f t="shared" si="31"/>
        <v>0</v>
      </c>
      <c r="AW232" s="987"/>
      <c r="AX232" s="1061"/>
      <c r="AY232" s="1220"/>
      <c r="AZ232" s="1220"/>
      <c r="BA232" s="1221"/>
      <c r="BB232" s="1225"/>
      <c r="BC232" s="1061">
        <v>0</v>
      </c>
      <c r="BD232" s="1225">
        <v>0</v>
      </c>
      <c r="BE232" s="1350">
        <f t="shared" si="32"/>
        <v>0</v>
      </c>
      <c r="BF232" s="1225">
        <f t="shared" si="37"/>
        <v>0</v>
      </c>
      <c r="BG232" s="1351">
        <f t="shared" si="38"/>
        <v>0</v>
      </c>
      <c r="BH232" s="1225">
        <f t="shared" si="39"/>
        <v>0</v>
      </c>
    </row>
    <row r="233" spans="2:60">
      <c r="B233" s="959">
        <v>229</v>
      </c>
      <c r="C233" s="959"/>
      <c r="D233" s="946" t="s">
        <v>206</v>
      </c>
      <c r="E233" s="946" t="s">
        <v>1345</v>
      </c>
      <c r="F233" s="959">
        <v>903</v>
      </c>
      <c r="G233" s="959" t="s">
        <v>1655</v>
      </c>
      <c r="H233" s="1217" t="s">
        <v>1347</v>
      </c>
      <c r="I233" s="1220"/>
      <c r="J233" s="1220" t="s">
        <v>1348</v>
      </c>
      <c r="K233" s="1220"/>
      <c r="L233" s="1220"/>
      <c r="M233" s="959" t="s">
        <v>1349</v>
      </c>
      <c r="N233" s="1220" t="s">
        <v>491</v>
      </c>
      <c r="O233" s="1220" t="s">
        <v>183</v>
      </c>
      <c r="P233" s="959">
        <v>1</v>
      </c>
      <c r="Q233" s="987"/>
      <c r="R233" s="987"/>
      <c r="S233" s="987"/>
      <c r="T233" s="987"/>
      <c r="U233" s="987"/>
      <c r="V233" s="987"/>
      <c r="W233" s="987"/>
      <c r="X233" s="987"/>
      <c r="Y233" s="987"/>
      <c r="Z233" s="987"/>
      <c r="AA233" s="987"/>
      <c r="AB233" s="987"/>
      <c r="AC233" s="987"/>
      <c r="AD233" s="987"/>
      <c r="AE233" s="987"/>
      <c r="AF233" s="987"/>
      <c r="AG233" s="987"/>
      <c r="AH233" s="962">
        <v>1</v>
      </c>
      <c r="AI233" s="1235"/>
      <c r="AJ233" s="1061"/>
      <c r="AK233" s="1220"/>
      <c r="AL233" s="1220"/>
      <c r="AM233" s="1225"/>
      <c r="AN233" s="1061">
        <v>0</v>
      </c>
      <c r="AO233" s="1220">
        <v>0</v>
      </c>
      <c r="AP233" s="1225">
        <v>0</v>
      </c>
      <c r="AQ233" s="1061">
        <f t="shared" si="33"/>
        <v>0</v>
      </c>
      <c r="AR233" s="1349">
        <f t="shared" si="34"/>
        <v>0</v>
      </c>
      <c r="AS233" s="1225">
        <f t="shared" si="35"/>
        <v>0</v>
      </c>
      <c r="AT233" s="1345">
        <f t="shared" si="30"/>
        <v>0</v>
      </c>
      <c r="AU233" s="1346">
        <f t="shared" si="36"/>
        <v>0</v>
      </c>
      <c r="AV233" s="1301">
        <f t="shared" si="31"/>
        <v>0</v>
      </c>
      <c r="AW233" s="987"/>
      <c r="AX233" s="1061"/>
      <c r="AY233" s="1220"/>
      <c r="AZ233" s="1220"/>
      <c r="BA233" s="1221"/>
      <c r="BB233" s="1225"/>
      <c r="BC233" s="1061">
        <v>0</v>
      </c>
      <c r="BD233" s="1225">
        <v>0</v>
      </c>
      <c r="BE233" s="1350">
        <f t="shared" si="32"/>
        <v>0</v>
      </c>
      <c r="BF233" s="1225">
        <f t="shared" si="37"/>
        <v>0</v>
      </c>
      <c r="BG233" s="1351">
        <f t="shared" si="38"/>
        <v>0</v>
      </c>
      <c r="BH233" s="1225">
        <f t="shared" si="39"/>
        <v>0</v>
      </c>
    </row>
    <row r="234" spans="2:60">
      <c r="B234" s="959">
        <v>230</v>
      </c>
      <c r="C234" s="959"/>
      <c r="D234" s="946" t="s">
        <v>195</v>
      </c>
      <c r="E234" s="946" t="s">
        <v>1261</v>
      </c>
      <c r="F234" s="959">
        <v>902</v>
      </c>
      <c r="G234" s="959" t="s">
        <v>1656</v>
      </c>
      <c r="H234" s="1217" t="s">
        <v>1364</v>
      </c>
      <c r="I234" s="1220"/>
      <c r="J234" s="1220" t="s">
        <v>1348</v>
      </c>
      <c r="K234" s="1220"/>
      <c r="L234" s="1220"/>
      <c r="M234" s="959" t="s">
        <v>1349</v>
      </c>
      <c r="N234" s="1220" t="s">
        <v>417</v>
      </c>
      <c r="O234" s="1220" t="s">
        <v>183</v>
      </c>
      <c r="P234" s="959">
        <v>1</v>
      </c>
      <c r="Q234" s="987"/>
      <c r="R234" s="987"/>
      <c r="S234" s="987"/>
      <c r="T234" s="987"/>
      <c r="U234" s="987"/>
      <c r="V234" s="987"/>
      <c r="W234" s="987"/>
      <c r="X234" s="987"/>
      <c r="Y234" s="987"/>
      <c r="Z234" s="987"/>
      <c r="AA234" s="987"/>
      <c r="AB234" s="987"/>
      <c r="AC234" s="987"/>
      <c r="AD234" s="987"/>
      <c r="AE234" s="987"/>
      <c r="AF234" s="987"/>
      <c r="AG234" s="987"/>
      <c r="AH234" s="962">
        <v>1</v>
      </c>
      <c r="AI234" s="1235"/>
      <c r="AJ234" s="1061"/>
      <c r="AK234" s="1220"/>
      <c r="AL234" s="1220"/>
      <c r="AM234" s="1225"/>
      <c r="AN234" s="1061">
        <v>0</v>
      </c>
      <c r="AO234" s="1220">
        <v>0</v>
      </c>
      <c r="AP234" s="1225">
        <v>0</v>
      </c>
      <c r="AQ234" s="1061">
        <f t="shared" si="33"/>
        <v>0</v>
      </c>
      <c r="AR234" s="1349">
        <f t="shared" si="34"/>
        <v>0</v>
      </c>
      <c r="AS234" s="1225">
        <f t="shared" si="35"/>
        <v>0</v>
      </c>
      <c r="AT234" s="1345">
        <f t="shared" si="30"/>
        <v>0</v>
      </c>
      <c r="AU234" s="1346">
        <f t="shared" si="36"/>
        <v>0</v>
      </c>
      <c r="AV234" s="1301">
        <f t="shared" si="31"/>
        <v>0</v>
      </c>
      <c r="AW234" s="987"/>
      <c r="AX234" s="1061"/>
      <c r="AY234" s="1220"/>
      <c r="AZ234" s="1220"/>
      <c r="BA234" s="1221"/>
      <c r="BB234" s="1225"/>
      <c r="BC234" s="1061">
        <v>0</v>
      </c>
      <c r="BD234" s="1225">
        <v>0</v>
      </c>
      <c r="BE234" s="1350">
        <f t="shared" si="32"/>
        <v>0</v>
      </c>
      <c r="BF234" s="1225">
        <f t="shared" si="37"/>
        <v>0</v>
      </c>
      <c r="BG234" s="1351">
        <f t="shared" si="38"/>
        <v>0</v>
      </c>
      <c r="BH234" s="1225">
        <f t="shared" si="39"/>
        <v>0</v>
      </c>
    </row>
    <row r="235" spans="2:60">
      <c r="B235" s="959">
        <v>231</v>
      </c>
      <c r="C235" s="959"/>
      <c r="D235" s="946" t="s">
        <v>206</v>
      </c>
      <c r="E235" s="946" t="s">
        <v>1432</v>
      </c>
      <c r="F235" s="959">
        <v>993</v>
      </c>
      <c r="G235" s="959" t="s">
        <v>1657</v>
      </c>
      <c r="H235" s="1217" t="s">
        <v>1372</v>
      </c>
      <c r="I235" s="1220"/>
      <c r="J235" s="1220" t="s">
        <v>1348</v>
      </c>
      <c r="K235" s="1220"/>
      <c r="L235" s="1220"/>
      <c r="M235" s="959" t="s">
        <v>1349</v>
      </c>
      <c r="N235" s="1220" t="s">
        <v>1658</v>
      </c>
      <c r="O235" s="1220" t="s">
        <v>183</v>
      </c>
      <c r="P235" s="959">
        <v>1</v>
      </c>
      <c r="Q235" s="987"/>
      <c r="R235" s="987"/>
      <c r="S235" s="987"/>
      <c r="T235" s="987"/>
      <c r="U235" s="987"/>
      <c r="V235" s="987"/>
      <c r="W235" s="987"/>
      <c r="X235" s="987"/>
      <c r="Y235" s="987"/>
      <c r="Z235" s="987"/>
      <c r="AA235" s="987"/>
      <c r="AB235" s="987"/>
      <c r="AC235" s="987"/>
      <c r="AD235" s="987"/>
      <c r="AE235" s="987"/>
      <c r="AF235" s="987"/>
      <c r="AG235" s="987"/>
      <c r="AH235" s="962">
        <v>1</v>
      </c>
      <c r="AI235" s="1235"/>
      <c r="AJ235" s="1061"/>
      <c r="AK235" s="1220"/>
      <c r="AL235" s="1220"/>
      <c r="AM235" s="1225"/>
      <c r="AN235" s="1061">
        <v>0</v>
      </c>
      <c r="AO235" s="1220">
        <v>0</v>
      </c>
      <c r="AP235" s="1225">
        <v>0</v>
      </c>
      <c r="AQ235" s="1061">
        <f t="shared" si="33"/>
        <v>0</v>
      </c>
      <c r="AR235" s="1349">
        <f t="shared" si="34"/>
        <v>0</v>
      </c>
      <c r="AS235" s="1225">
        <f t="shared" si="35"/>
        <v>0</v>
      </c>
      <c r="AT235" s="1345">
        <f t="shared" si="30"/>
        <v>0</v>
      </c>
      <c r="AU235" s="1346">
        <f t="shared" si="36"/>
        <v>0</v>
      </c>
      <c r="AV235" s="1301">
        <f t="shared" si="31"/>
        <v>0</v>
      </c>
      <c r="AW235" s="987"/>
      <c r="AX235" s="1061"/>
      <c r="AY235" s="1220"/>
      <c r="AZ235" s="1220"/>
      <c r="BA235" s="1221"/>
      <c r="BB235" s="1225"/>
      <c r="BC235" s="1061">
        <v>0</v>
      </c>
      <c r="BD235" s="1225">
        <v>0</v>
      </c>
      <c r="BE235" s="1350">
        <f t="shared" si="32"/>
        <v>0</v>
      </c>
      <c r="BF235" s="1225">
        <f t="shared" si="37"/>
        <v>0</v>
      </c>
      <c r="BG235" s="1351">
        <f t="shared" si="38"/>
        <v>0</v>
      </c>
      <c r="BH235" s="1225">
        <f t="shared" si="39"/>
        <v>0</v>
      </c>
    </row>
    <row r="236" spans="2:60">
      <c r="B236" s="959">
        <v>232</v>
      </c>
      <c r="C236" s="959"/>
      <c r="D236" s="946"/>
      <c r="E236" s="946" t="s">
        <v>1356</v>
      </c>
      <c r="F236" s="946">
        <v>23016</v>
      </c>
      <c r="G236" s="959" t="s">
        <v>1659</v>
      </c>
      <c r="H236" s="1217" t="s">
        <v>1379</v>
      </c>
      <c r="I236" s="1220"/>
      <c r="J236" s="1220" t="s">
        <v>1348</v>
      </c>
      <c r="K236" s="1220"/>
      <c r="L236" s="1220"/>
      <c r="M236" s="959" t="s">
        <v>1446</v>
      </c>
      <c r="N236" s="1220" t="s">
        <v>1653</v>
      </c>
      <c r="O236" s="1220" t="s">
        <v>403</v>
      </c>
      <c r="P236" s="959">
        <v>3</v>
      </c>
      <c r="Q236" s="987"/>
      <c r="R236" s="987"/>
      <c r="S236" s="987"/>
      <c r="T236" s="987"/>
      <c r="U236" s="987"/>
      <c r="V236" s="987"/>
      <c r="W236" s="987"/>
      <c r="X236" s="987"/>
      <c r="Y236" s="987"/>
      <c r="Z236" s="987"/>
      <c r="AA236" s="987"/>
      <c r="AB236" s="987"/>
      <c r="AC236" s="987"/>
      <c r="AD236" s="987"/>
      <c r="AE236" s="987"/>
      <c r="AF236" s="987"/>
      <c r="AG236" s="987"/>
      <c r="AH236" s="962">
        <v>1</v>
      </c>
      <c r="AI236" s="1235"/>
      <c r="AJ236" s="1061"/>
      <c r="AK236" s="1220"/>
      <c r="AL236" s="1220"/>
      <c r="AM236" s="1225"/>
      <c r="AN236" s="1061">
        <v>0</v>
      </c>
      <c r="AO236" s="1220">
        <v>0</v>
      </c>
      <c r="AP236" s="1225">
        <v>0</v>
      </c>
      <c r="AQ236" s="1061">
        <f t="shared" si="33"/>
        <v>0</v>
      </c>
      <c r="AR236" s="1349">
        <f t="shared" si="34"/>
        <v>0</v>
      </c>
      <c r="AS236" s="1225">
        <f t="shared" si="35"/>
        <v>0</v>
      </c>
      <c r="AT236" s="1345">
        <f t="shared" si="30"/>
        <v>0</v>
      </c>
      <c r="AU236" s="1346">
        <f t="shared" si="36"/>
        <v>0</v>
      </c>
      <c r="AV236" s="1301">
        <f t="shared" si="31"/>
        <v>0</v>
      </c>
      <c r="AW236" s="987"/>
      <c r="AX236" s="1061"/>
      <c r="AY236" s="1220"/>
      <c r="AZ236" s="1220"/>
      <c r="BA236" s="1221"/>
      <c r="BB236" s="1225"/>
      <c r="BC236" s="1061">
        <v>0</v>
      </c>
      <c r="BD236" s="1225">
        <v>0</v>
      </c>
      <c r="BE236" s="1350">
        <f t="shared" si="32"/>
        <v>0</v>
      </c>
      <c r="BF236" s="1225">
        <f t="shared" si="37"/>
        <v>0</v>
      </c>
      <c r="BG236" s="1351">
        <f t="shared" si="38"/>
        <v>0</v>
      </c>
      <c r="BH236" s="1225">
        <f t="shared" si="39"/>
        <v>0</v>
      </c>
    </row>
    <row r="237" spans="2:60">
      <c r="B237" s="959">
        <v>233</v>
      </c>
      <c r="C237" s="959"/>
      <c r="D237" s="946" t="s">
        <v>131</v>
      </c>
      <c r="E237" s="946" t="s">
        <v>1432</v>
      </c>
      <c r="F237" s="959">
        <v>902</v>
      </c>
      <c r="G237" s="959" t="s">
        <v>1660</v>
      </c>
      <c r="H237" s="1217" t="s">
        <v>1372</v>
      </c>
      <c r="I237" s="1220"/>
      <c r="J237" s="1220" t="s">
        <v>1348</v>
      </c>
      <c r="K237" s="1220"/>
      <c r="L237" s="1220"/>
      <c r="M237" s="959" t="s">
        <v>1349</v>
      </c>
      <c r="N237" s="1220" t="s">
        <v>400</v>
      </c>
      <c r="O237" s="1220" t="s">
        <v>183</v>
      </c>
      <c r="P237" s="959">
        <v>1</v>
      </c>
      <c r="Q237" s="987"/>
      <c r="R237" s="987"/>
      <c r="S237" s="987"/>
      <c r="T237" s="987"/>
      <c r="U237" s="987"/>
      <c r="V237" s="987"/>
      <c r="W237" s="987"/>
      <c r="X237" s="987"/>
      <c r="Y237" s="987"/>
      <c r="Z237" s="987"/>
      <c r="AA237" s="987"/>
      <c r="AB237" s="987"/>
      <c r="AC237" s="987"/>
      <c r="AD237" s="987"/>
      <c r="AE237" s="987"/>
      <c r="AF237" s="987"/>
      <c r="AG237" s="987"/>
      <c r="AH237" s="962">
        <v>1</v>
      </c>
      <c r="AI237" s="1235"/>
      <c r="AJ237" s="1061"/>
      <c r="AK237" s="1220"/>
      <c r="AL237" s="1220"/>
      <c r="AM237" s="1225"/>
      <c r="AN237" s="1061">
        <v>0</v>
      </c>
      <c r="AO237" s="1220">
        <v>0</v>
      </c>
      <c r="AP237" s="1225">
        <v>0</v>
      </c>
      <c r="AQ237" s="1061">
        <f t="shared" si="33"/>
        <v>0</v>
      </c>
      <c r="AR237" s="1349">
        <f t="shared" si="34"/>
        <v>0</v>
      </c>
      <c r="AS237" s="1225">
        <f t="shared" si="35"/>
        <v>0</v>
      </c>
      <c r="AT237" s="1345">
        <f t="shared" si="30"/>
        <v>0</v>
      </c>
      <c r="AU237" s="1346">
        <f t="shared" si="36"/>
        <v>0</v>
      </c>
      <c r="AV237" s="1301">
        <f t="shared" si="31"/>
        <v>0</v>
      </c>
      <c r="AW237" s="987"/>
      <c r="AX237" s="1061"/>
      <c r="AY237" s="1220"/>
      <c r="AZ237" s="1220"/>
      <c r="BA237" s="1221"/>
      <c r="BB237" s="1225"/>
      <c r="BC237" s="1061">
        <v>0</v>
      </c>
      <c r="BD237" s="1225">
        <v>0</v>
      </c>
      <c r="BE237" s="1350">
        <f t="shared" si="32"/>
        <v>0</v>
      </c>
      <c r="BF237" s="1225">
        <f t="shared" si="37"/>
        <v>0</v>
      </c>
      <c r="BG237" s="1351">
        <f t="shared" si="38"/>
        <v>0</v>
      </c>
      <c r="BH237" s="1225">
        <f t="shared" si="39"/>
        <v>0</v>
      </c>
    </row>
    <row r="238" spans="2:60">
      <c r="B238" s="959">
        <v>234</v>
      </c>
      <c r="C238" s="959"/>
      <c r="D238" s="946" t="s">
        <v>1351</v>
      </c>
      <c r="E238" s="946" t="s">
        <v>1232</v>
      </c>
      <c r="F238" s="959">
        <v>902</v>
      </c>
      <c r="G238" s="959" t="s">
        <v>1661</v>
      </c>
      <c r="H238" s="1217" t="s">
        <v>1234</v>
      </c>
      <c r="I238" s="1220"/>
      <c r="J238" s="1220" t="s">
        <v>1348</v>
      </c>
      <c r="K238" s="1220"/>
      <c r="L238" s="1220"/>
      <c r="M238" s="959" t="s">
        <v>1349</v>
      </c>
      <c r="N238" s="1220" t="s">
        <v>400</v>
      </c>
      <c r="O238" s="1220" t="s">
        <v>183</v>
      </c>
      <c r="P238" s="959">
        <v>1</v>
      </c>
      <c r="Q238" s="987"/>
      <c r="R238" s="987"/>
      <c r="S238" s="987"/>
      <c r="T238" s="987"/>
      <c r="U238" s="987"/>
      <c r="V238" s="987"/>
      <c r="W238" s="987"/>
      <c r="X238" s="987"/>
      <c r="Y238" s="987"/>
      <c r="Z238" s="987"/>
      <c r="AA238" s="987"/>
      <c r="AB238" s="987"/>
      <c r="AC238" s="987"/>
      <c r="AD238" s="987"/>
      <c r="AE238" s="987"/>
      <c r="AF238" s="987"/>
      <c r="AG238" s="987"/>
      <c r="AH238" s="962">
        <v>1</v>
      </c>
      <c r="AI238" s="1235"/>
      <c r="AJ238" s="1061"/>
      <c r="AK238" s="1220"/>
      <c r="AL238" s="1220"/>
      <c r="AM238" s="1225"/>
      <c r="AN238" s="1061">
        <v>0</v>
      </c>
      <c r="AO238" s="1220">
        <v>0</v>
      </c>
      <c r="AP238" s="1225">
        <v>0</v>
      </c>
      <c r="AQ238" s="1061">
        <f t="shared" si="33"/>
        <v>0</v>
      </c>
      <c r="AR238" s="1349">
        <f t="shared" si="34"/>
        <v>0</v>
      </c>
      <c r="AS238" s="1225">
        <f t="shared" si="35"/>
        <v>0</v>
      </c>
      <c r="AT238" s="1345">
        <f t="shared" si="30"/>
        <v>0</v>
      </c>
      <c r="AU238" s="1346">
        <f t="shared" si="36"/>
        <v>0</v>
      </c>
      <c r="AV238" s="1301">
        <f t="shared" si="31"/>
        <v>0</v>
      </c>
      <c r="AW238" s="987"/>
      <c r="AX238" s="1061"/>
      <c r="AY238" s="1220"/>
      <c r="AZ238" s="1220"/>
      <c r="BA238" s="1221"/>
      <c r="BB238" s="1225"/>
      <c r="BC238" s="1061">
        <v>0</v>
      </c>
      <c r="BD238" s="1225">
        <v>0</v>
      </c>
      <c r="BE238" s="1350">
        <f t="shared" si="32"/>
        <v>0</v>
      </c>
      <c r="BF238" s="1225">
        <f t="shared" si="37"/>
        <v>0</v>
      </c>
      <c r="BG238" s="1351">
        <f t="shared" si="38"/>
        <v>0</v>
      </c>
      <c r="BH238" s="1225">
        <f t="shared" si="39"/>
        <v>0</v>
      </c>
    </row>
    <row r="239" spans="2:60">
      <c r="B239" s="959">
        <v>235</v>
      </c>
      <c r="C239" s="959"/>
      <c r="D239" s="946" t="s">
        <v>206</v>
      </c>
      <c r="E239" s="946" t="s">
        <v>1432</v>
      </c>
      <c r="F239" s="959">
        <v>1423</v>
      </c>
      <c r="G239" s="959" t="s">
        <v>1662</v>
      </c>
      <c r="H239" s="1217" t="s">
        <v>1372</v>
      </c>
      <c r="I239" s="1220"/>
      <c r="J239" s="1220" t="s">
        <v>1348</v>
      </c>
      <c r="K239" s="1220"/>
      <c r="L239" s="1220"/>
      <c r="M239" s="959" t="s">
        <v>1349</v>
      </c>
      <c r="N239" s="1220" t="s">
        <v>824</v>
      </c>
      <c r="O239" s="1220" t="s">
        <v>183</v>
      </c>
      <c r="P239" s="959">
        <v>1</v>
      </c>
      <c r="Q239" s="987"/>
      <c r="R239" s="987"/>
      <c r="S239" s="987"/>
      <c r="T239" s="987"/>
      <c r="U239" s="987"/>
      <c r="V239" s="987"/>
      <c r="W239" s="987"/>
      <c r="X239" s="987"/>
      <c r="Y239" s="987"/>
      <c r="Z239" s="987"/>
      <c r="AA239" s="987"/>
      <c r="AB239" s="987"/>
      <c r="AC239" s="987"/>
      <c r="AD239" s="987"/>
      <c r="AE239" s="987"/>
      <c r="AF239" s="987"/>
      <c r="AG239" s="987"/>
      <c r="AH239" s="962">
        <v>1</v>
      </c>
      <c r="AI239" s="1235"/>
      <c r="AJ239" s="1061"/>
      <c r="AK239" s="1220"/>
      <c r="AL239" s="1220"/>
      <c r="AM239" s="1225"/>
      <c r="AN239" s="1061">
        <v>0</v>
      </c>
      <c r="AO239" s="1220">
        <v>0</v>
      </c>
      <c r="AP239" s="1225">
        <v>0</v>
      </c>
      <c r="AQ239" s="1061">
        <f t="shared" si="33"/>
        <v>0</v>
      </c>
      <c r="AR239" s="1349">
        <f t="shared" si="34"/>
        <v>0</v>
      </c>
      <c r="AS239" s="1225">
        <f t="shared" si="35"/>
        <v>0</v>
      </c>
      <c r="AT239" s="1345">
        <f t="shared" si="30"/>
        <v>0</v>
      </c>
      <c r="AU239" s="1346">
        <f t="shared" si="36"/>
        <v>0</v>
      </c>
      <c r="AV239" s="1301">
        <f t="shared" si="31"/>
        <v>0</v>
      </c>
      <c r="AW239" s="987"/>
      <c r="AX239" s="1061"/>
      <c r="AY239" s="1220"/>
      <c r="AZ239" s="1220"/>
      <c r="BA239" s="1221"/>
      <c r="BB239" s="1225"/>
      <c r="BC239" s="1061">
        <v>0</v>
      </c>
      <c r="BD239" s="1225">
        <v>0</v>
      </c>
      <c r="BE239" s="1350">
        <f t="shared" si="32"/>
        <v>0</v>
      </c>
      <c r="BF239" s="1225">
        <f t="shared" si="37"/>
        <v>0</v>
      </c>
      <c r="BG239" s="1351">
        <f t="shared" si="38"/>
        <v>0</v>
      </c>
      <c r="BH239" s="1225">
        <f t="shared" si="39"/>
        <v>0</v>
      </c>
    </row>
    <row r="240" spans="2:60">
      <c r="B240" s="959">
        <v>236</v>
      </c>
      <c r="C240" s="959"/>
      <c r="D240" s="946" t="s">
        <v>206</v>
      </c>
      <c r="E240" s="946" t="s">
        <v>1432</v>
      </c>
      <c r="F240" s="959">
        <v>1424</v>
      </c>
      <c r="G240" s="959" t="s">
        <v>1663</v>
      </c>
      <c r="H240" s="1217" t="s">
        <v>1372</v>
      </c>
      <c r="I240" s="1220"/>
      <c r="J240" s="1220" t="s">
        <v>1348</v>
      </c>
      <c r="K240" s="1220"/>
      <c r="L240" s="1220"/>
      <c r="M240" s="959" t="s">
        <v>1349</v>
      </c>
      <c r="N240" s="1220" t="s">
        <v>824</v>
      </c>
      <c r="O240" s="1220" t="s">
        <v>183</v>
      </c>
      <c r="P240" s="959">
        <v>1</v>
      </c>
      <c r="Q240" s="987"/>
      <c r="R240" s="987"/>
      <c r="S240" s="987"/>
      <c r="T240" s="987"/>
      <c r="U240" s="987"/>
      <c r="V240" s="987"/>
      <c r="W240" s="987"/>
      <c r="X240" s="987"/>
      <c r="Y240" s="987"/>
      <c r="Z240" s="987"/>
      <c r="AA240" s="987"/>
      <c r="AB240" s="987"/>
      <c r="AC240" s="987"/>
      <c r="AD240" s="987"/>
      <c r="AE240" s="987"/>
      <c r="AF240" s="987"/>
      <c r="AG240" s="987"/>
      <c r="AH240" s="962">
        <v>1</v>
      </c>
      <c r="AI240" s="1235"/>
      <c r="AJ240" s="1061"/>
      <c r="AK240" s="1220"/>
      <c r="AL240" s="1220"/>
      <c r="AM240" s="1225"/>
      <c r="AN240" s="1061">
        <v>0</v>
      </c>
      <c r="AO240" s="1220">
        <v>0</v>
      </c>
      <c r="AP240" s="1225">
        <v>0</v>
      </c>
      <c r="AQ240" s="1061">
        <f t="shared" si="33"/>
        <v>0</v>
      </c>
      <c r="AR240" s="1349">
        <f t="shared" si="34"/>
        <v>0</v>
      </c>
      <c r="AS240" s="1225">
        <f t="shared" si="35"/>
        <v>0</v>
      </c>
      <c r="AT240" s="1345">
        <f t="shared" si="30"/>
        <v>0</v>
      </c>
      <c r="AU240" s="1346">
        <f t="shared" si="36"/>
        <v>0</v>
      </c>
      <c r="AV240" s="1301">
        <f t="shared" si="31"/>
        <v>0</v>
      </c>
      <c r="AW240" s="987"/>
      <c r="AX240" s="1061"/>
      <c r="AY240" s="1220"/>
      <c r="AZ240" s="1220"/>
      <c r="BA240" s="1221"/>
      <c r="BB240" s="1225"/>
      <c r="BC240" s="1061">
        <v>0</v>
      </c>
      <c r="BD240" s="1225">
        <v>0</v>
      </c>
      <c r="BE240" s="1350">
        <f t="shared" si="32"/>
        <v>0</v>
      </c>
      <c r="BF240" s="1225">
        <f t="shared" si="37"/>
        <v>0</v>
      </c>
      <c r="BG240" s="1351">
        <f t="shared" si="38"/>
        <v>0</v>
      </c>
      <c r="BH240" s="1225">
        <f t="shared" si="39"/>
        <v>0</v>
      </c>
    </row>
    <row r="241" spans="2:60">
      <c r="B241" s="959">
        <v>237</v>
      </c>
      <c r="C241" s="959"/>
      <c r="D241" s="946" t="s">
        <v>1352</v>
      </c>
      <c r="E241" s="946" t="s">
        <v>1261</v>
      </c>
      <c r="F241" s="959">
        <v>1256</v>
      </c>
      <c r="G241" s="959" t="s">
        <v>1664</v>
      </c>
      <c r="H241" s="1217" t="s">
        <v>1364</v>
      </c>
      <c r="I241" s="1220"/>
      <c r="J241" s="1220" t="s">
        <v>1348</v>
      </c>
      <c r="K241" s="1220"/>
      <c r="L241" s="1220"/>
      <c r="M241" s="959" t="s">
        <v>1349</v>
      </c>
      <c r="N241" s="1220" t="s">
        <v>1665</v>
      </c>
      <c r="O241" s="1220" t="s">
        <v>183</v>
      </c>
      <c r="P241" s="959">
        <v>1</v>
      </c>
      <c r="Q241" s="987"/>
      <c r="R241" s="987"/>
      <c r="S241" s="987"/>
      <c r="T241" s="987"/>
      <c r="U241" s="987"/>
      <c r="V241" s="987"/>
      <c r="W241" s="987"/>
      <c r="X241" s="987"/>
      <c r="Y241" s="987"/>
      <c r="Z241" s="987"/>
      <c r="AA241" s="987"/>
      <c r="AB241" s="987"/>
      <c r="AC241" s="987"/>
      <c r="AD241" s="987"/>
      <c r="AE241" s="987"/>
      <c r="AF241" s="987"/>
      <c r="AG241" s="987"/>
      <c r="AH241" s="962">
        <v>1</v>
      </c>
      <c r="AI241" s="1235"/>
      <c r="AJ241" s="1061"/>
      <c r="AK241" s="1220"/>
      <c r="AL241" s="1220"/>
      <c r="AM241" s="1225"/>
      <c r="AN241" s="1061">
        <v>0</v>
      </c>
      <c r="AO241" s="1220">
        <v>0</v>
      </c>
      <c r="AP241" s="1225">
        <v>0</v>
      </c>
      <c r="AQ241" s="1061">
        <f t="shared" si="33"/>
        <v>0</v>
      </c>
      <c r="AR241" s="1349">
        <f t="shared" si="34"/>
        <v>0</v>
      </c>
      <c r="AS241" s="1225">
        <f t="shared" si="35"/>
        <v>0</v>
      </c>
      <c r="AT241" s="1345">
        <f t="shared" si="30"/>
        <v>0</v>
      </c>
      <c r="AU241" s="1346">
        <f t="shared" si="36"/>
        <v>0</v>
      </c>
      <c r="AV241" s="1301">
        <f t="shared" si="31"/>
        <v>0</v>
      </c>
      <c r="AW241" s="987"/>
      <c r="AX241" s="1061"/>
      <c r="AY241" s="1220"/>
      <c r="AZ241" s="1220"/>
      <c r="BA241" s="1221"/>
      <c r="BB241" s="1225"/>
      <c r="BC241" s="1061">
        <v>0</v>
      </c>
      <c r="BD241" s="1225">
        <v>0</v>
      </c>
      <c r="BE241" s="1350">
        <f t="shared" si="32"/>
        <v>0</v>
      </c>
      <c r="BF241" s="1225">
        <f t="shared" si="37"/>
        <v>0</v>
      </c>
      <c r="BG241" s="1351">
        <f t="shared" si="38"/>
        <v>0</v>
      </c>
      <c r="BH241" s="1225">
        <f t="shared" si="39"/>
        <v>0</v>
      </c>
    </row>
    <row r="242" spans="2:60">
      <c r="B242" s="959">
        <v>238</v>
      </c>
      <c r="C242" s="959"/>
      <c r="D242" s="946" t="s">
        <v>1352</v>
      </c>
      <c r="E242" s="946" t="s">
        <v>1261</v>
      </c>
      <c r="F242" s="959">
        <v>1257</v>
      </c>
      <c r="G242" s="959" t="s">
        <v>1666</v>
      </c>
      <c r="H242" s="1217" t="s">
        <v>1364</v>
      </c>
      <c r="I242" s="1220"/>
      <c r="J242" s="1220" t="s">
        <v>1348</v>
      </c>
      <c r="K242" s="1220"/>
      <c r="L242" s="1220"/>
      <c r="M242" s="959" t="s">
        <v>1349</v>
      </c>
      <c r="N242" s="1220" t="s">
        <v>1667</v>
      </c>
      <c r="O242" s="1220" t="s">
        <v>183</v>
      </c>
      <c r="P242" s="959">
        <v>1</v>
      </c>
      <c r="Q242" s="987"/>
      <c r="R242" s="987"/>
      <c r="S242" s="987"/>
      <c r="T242" s="987"/>
      <c r="U242" s="987"/>
      <c r="V242" s="987"/>
      <c r="W242" s="987"/>
      <c r="X242" s="987"/>
      <c r="Y242" s="987"/>
      <c r="Z242" s="987"/>
      <c r="AA242" s="987"/>
      <c r="AB242" s="987"/>
      <c r="AC242" s="987"/>
      <c r="AD242" s="987"/>
      <c r="AE242" s="987"/>
      <c r="AF242" s="987"/>
      <c r="AG242" s="987"/>
      <c r="AH242" s="962">
        <v>1</v>
      </c>
      <c r="AI242" s="1235"/>
      <c r="AJ242" s="1061"/>
      <c r="AK242" s="1220"/>
      <c r="AL242" s="1220"/>
      <c r="AM242" s="1225"/>
      <c r="AN242" s="1061">
        <v>0</v>
      </c>
      <c r="AO242" s="1220">
        <v>0</v>
      </c>
      <c r="AP242" s="1225">
        <v>0</v>
      </c>
      <c r="AQ242" s="1061">
        <f t="shared" si="33"/>
        <v>0</v>
      </c>
      <c r="AR242" s="1349">
        <f t="shared" si="34"/>
        <v>0</v>
      </c>
      <c r="AS242" s="1225">
        <f t="shared" si="35"/>
        <v>0</v>
      </c>
      <c r="AT242" s="1345">
        <f t="shared" si="30"/>
        <v>0</v>
      </c>
      <c r="AU242" s="1346">
        <f t="shared" si="36"/>
        <v>0</v>
      </c>
      <c r="AV242" s="1301">
        <f t="shared" si="31"/>
        <v>0</v>
      </c>
      <c r="AW242" s="987"/>
      <c r="AX242" s="1061"/>
      <c r="AY242" s="1220"/>
      <c r="AZ242" s="1220"/>
      <c r="BA242" s="1221"/>
      <c r="BB242" s="1225"/>
      <c r="BC242" s="1061">
        <v>0</v>
      </c>
      <c r="BD242" s="1225">
        <v>0</v>
      </c>
      <c r="BE242" s="1350">
        <f t="shared" si="32"/>
        <v>0</v>
      </c>
      <c r="BF242" s="1225">
        <f t="shared" si="37"/>
        <v>0</v>
      </c>
      <c r="BG242" s="1351">
        <f t="shared" si="38"/>
        <v>0</v>
      </c>
      <c r="BH242" s="1225">
        <f t="shared" si="39"/>
        <v>0</v>
      </c>
    </row>
    <row r="243" spans="2:60">
      <c r="B243" s="959">
        <v>239</v>
      </c>
      <c r="C243" s="959"/>
      <c r="D243" s="946" t="s">
        <v>1352</v>
      </c>
      <c r="E243" s="946" t="s">
        <v>1261</v>
      </c>
      <c r="F243" s="959">
        <v>1258</v>
      </c>
      <c r="G243" s="959" t="s">
        <v>1668</v>
      </c>
      <c r="H243" s="1217" t="s">
        <v>1364</v>
      </c>
      <c r="I243" s="1220"/>
      <c r="J243" s="1220" t="s">
        <v>1348</v>
      </c>
      <c r="K243" s="1220"/>
      <c r="L243" s="1220"/>
      <c r="M243" s="959" t="s">
        <v>1349</v>
      </c>
      <c r="N243" s="1220" t="s">
        <v>673</v>
      </c>
      <c r="O243" s="1220" t="s">
        <v>183</v>
      </c>
      <c r="P243" s="959">
        <v>1</v>
      </c>
      <c r="Q243" s="987"/>
      <c r="R243" s="987"/>
      <c r="S243" s="987"/>
      <c r="T243" s="987"/>
      <c r="U243" s="987"/>
      <c r="V243" s="987"/>
      <c r="W243" s="987"/>
      <c r="X243" s="987"/>
      <c r="Y243" s="987"/>
      <c r="Z243" s="987"/>
      <c r="AA243" s="987"/>
      <c r="AB243" s="987"/>
      <c r="AC243" s="987"/>
      <c r="AD243" s="987"/>
      <c r="AE243" s="987"/>
      <c r="AF243" s="987"/>
      <c r="AG243" s="987"/>
      <c r="AH243" s="962">
        <v>1</v>
      </c>
      <c r="AI243" s="1235"/>
      <c r="AJ243" s="1061"/>
      <c r="AK243" s="1220"/>
      <c r="AL243" s="1220"/>
      <c r="AM243" s="1225"/>
      <c r="AN243" s="1061">
        <v>0</v>
      </c>
      <c r="AO243" s="1220">
        <v>0</v>
      </c>
      <c r="AP243" s="1225">
        <v>0</v>
      </c>
      <c r="AQ243" s="1061">
        <f t="shared" si="33"/>
        <v>0</v>
      </c>
      <c r="AR243" s="1349">
        <f t="shared" si="34"/>
        <v>0</v>
      </c>
      <c r="AS243" s="1225">
        <f t="shared" si="35"/>
        <v>0</v>
      </c>
      <c r="AT243" s="1345">
        <f t="shared" si="30"/>
        <v>0</v>
      </c>
      <c r="AU243" s="1346">
        <f t="shared" si="36"/>
        <v>0</v>
      </c>
      <c r="AV243" s="1301">
        <f t="shared" si="31"/>
        <v>0</v>
      </c>
      <c r="AW243" s="987"/>
      <c r="AX243" s="1061"/>
      <c r="AY243" s="1220"/>
      <c r="AZ243" s="1220"/>
      <c r="BA243" s="1221"/>
      <c r="BB243" s="1225"/>
      <c r="BC243" s="1061">
        <v>0</v>
      </c>
      <c r="BD243" s="1225">
        <v>0</v>
      </c>
      <c r="BE243" s="1350">
        <f t="shared" si="32"/>
        <v>0</v>
      </c>
      <c r="BF243" s="1225">
        <f t="shared" si="37"/>
        <v>0</v>
      </c>
      <c r="BG243" s="1351">
        <f t="shared" si="38"/>
        <v>0</v>
      </c>
      <c r="BH243" s="1225">
        <f t="shared" si="39"/>
        <v>0</v>
      </c>
    </row>
    <row r="244" spans="2:60">
      <c r="B244" s="959">
        <v>240</v>
      </c>
      <c r="C244" s="959"/>
      <c r="D244" s="946" t="s">
        <v>1350</v>
      </c>
      <c r="E244" s="946" t="s">
        <v>1232</v>
      </c>
      <c r="F244" s="959">
        <v>1256</v>
      </c>
      <c r="G244" s="959" t="s">
        <v>1669</v>
      </c>
      <c r="H244" s="1217" t="s">
        <v>1234</v>
      </c>
      <c r="I244" s="1220"/>
      <c r="J244" s="1220" t="s">
        <v>1348</v>
      </c>
      <c r="K244" s="1220"/>
      <c r="L244" s="1220"/>
      <c r="M244" s="959" t="s">
        <v>1349</v>
      </c>
      <c r="N244" s="1220" t="s">
        <v>1665</v>
      </c>
      <c r="O244" s="1220" t="s">
        <v>183</v>
      </c>
      <c r="P244" s="959">
        <v>1</v>
      </c>
      <c r="Q244" s="987"/>
      <c r="R244" s="987"/>
      <c r="S244" s="987"/>
      <c r="T244" s="987"/>
      <c r="U244" s="987"/>
      <c r="V244" s="987"/>
      <c r="W244" s="987"/>
      <c r="X244" s="987"/>
      <c r="Y244" s="987"/>
      <c r="Z244" s="987"/>
      <c r="AA244" s="987"/>
      <c r="AB244" s="987"/>
      <c r="AC244" s="987"/>
      <c r="AD244" s="987"/>
      <c r="AE244" s="987"/>
      <c r="AF244" s="987"/>
      <c r="AG244" s="987"/>
      <c r="AH244" s="962">
        <v>1</v>
      </c>
      <c r="AI244" s="1235"/>
      <c r="AJ244" s="1061"/>
      <c r="AK244" s="1220"/>
      <c r="AL244" s="1220"/>
      <c r="AM244" s="1225"/>
      <c r="AN244" s="1061">
        <v>0</v>
      </c>
      <c r="AO244" s="1220">
        <v>0</v>
      </c>
      <c r="AP244" s="1225">
        <v>0</v>
      </c>
      <c r="AQ244" s="1061">
        <f t="shared" si="33"/>
        <v>0</v>
      </c>
      <c r="AR244" s="1349">
        <f t="shared" si="34"/>
        <v>0</v>
      </c>
      <c r="AS244" s="1225">
        <f t="shared" si="35"/>
        <v>0</v>
      </c>
      <c r="AT244" s="1345">
        <f t="shared" si="30"/>
        <v>0</v>
      </c>
      <c r="AU244" s="1346">
        <f t="shared" si="36"/>
        <v>0</v>
      </c>
      <c r="AV244" s="1301">
        <f t="shared" si="31"/>
        <v>0</v>
      </c>
      <c r="AW244" s="987"/>
      <c r="AX244" s="1061"/>
      <c r="AY244" s="1220"/>
      <c r="AZ244" s="1220"/>
      <c r="BA244" s="1221"/>
      <c r="BB244" s="1225"/>
      <c r="BC244" s="1061">
        <v>0</v>
      </c>
      <c r="BD244" s="1225">
        <v>0</v>
      </c>
      <c r="BE244" s="1350">
        <f t="shared" si="32"/>
        <v>0</v>
      </c>
      <c r="BF244" s="1225">
        <f t="shared" si="37"/>
        <v>0</v>
      </c>
      <c r="BG244" s="1351">
        <f t="shared" si="38"/>
        <v>0</v>
      </c>
      <c r="BH244" s="1225">
        <f t="shared" si="39"/>
        <v>0</v>
      </c>
    </row>
    <row r="245" spans="2:60">
      <c r="B245" s="959">
        <v>241</v>
      </c>
      <c r="C245" s="959"/>
      <c r="D245" s="946" t="s">
        <v>1350</v>
      </c>
      <c r="E245" s="946" t="s">
        <v>1232</v>
      </c>
      <c r="F245" s="959">
        <v>1257</v>
      </c>
      <c r="G245" s="959" t="s">
        <v>1670</v>
      </c>
      <c r="H245" s="1217" t="s">
        <v>1234</v>
      </c>
      <c r="I245" s="1220"/>
      <c r="J245" s="1220" t="s">
        <v>1348</v>
      </c>
      <c r="K245" s="1220"/>
      <c r="L245" s="1220"/>
      <c r="M245" s="959" t="s">
        <v>1349</v>
      </c>
      <c r="N245" s="1220" t="s">
        <v>1667</v>
      </c>
      <c r="O245" s="1220" t="s">
        <v>183</v>
      </c>
      <c r="P245" s="959">
        <v>1</v>
      </c>
      <c r="Q245" s="987"/>
      <c r="R245" s="987"/>
      <c r="S245" s="987"/>
      <c r="T245" s="987"/>
      <c r="U245" s="987"/>
      <c r="V245" s="987"/>
      <c r="W245" s="987"/>
      <c r="X245" s="987"/>
      <c r="Y245" s="987"/>
      <c r="Z245" s="987"/>
      <c r="AA245" s="987"/>
      <c r="AB245" s="987"/>
      <c r="AC245" s="987"/>
      <c r="AD245" s="987"/>
      <c r="AE245" s="987"/>
      <c r="AF245" s="987"/>
      <c r="AG245" s="987"/>
      <c r="AH245" s="962">
        <v>1</v>
      </c>
      <c r="AI245" s="1235"/>
      <c r="AJ245" s="1061"/>
      <c r="AK245" s="1220"/>
      <c r="AL245" s="1220"/>
      <c r="AM245" s="1225"/>
      <c r="AN245" s="1061">
        <v>0</v>
      </c>
      <c r="AO245" s="1220">
        <v>0</v>
      </c>
      <c r="AP245" s="1225">
        <v>0</v>
      </c>
      <c r="AQ245" s="1061">
        <f t="shared" si="33"/>
        <v>0</v>
      </c>
      <c r="AR245" s="1349">
        <f t="shared" si="34"/>
        <v>0</v>
      </c>
      <c r="AS245" s="1225">
        <f t="shared" si="35"/>
        <v>0</v>
      </c>
      <c r="AT245" s="1345">
        <f t="shared" si="30"/>
        <v>0</v>
      </c>
      <c r="AU245" s="1346">
        <f t="shared" si="36"/>
        <v>0</v>
      </c>
      <c r="AV245" s="1301">
        <f t="shared" si="31"/>
        <v>0</v>
      </c>
      <c r="AW245" s="987"/>
      <c r="AX245" s="1061"/>
      <c r="AY245" s="1220"/>
      <c r="AZ245" s="1220"/>
      <c r="BA245" s="1221"/>
      <c r="BB245" s="1225"/>
      <c r="BC245" s="1061">
        <v>0</v>
      </c>
      <c r="BD245" s="1225">
        <v>0</v>
      </c>
      <c r="BE245" s="1350">
        <f t="shared" si="32"/>
        <v>0</v>
      </c>
      <c r="BF245" s="1225">
        <f t="shared" si="37"/>
        <v>0</v>
      </c>
      <c r="BG245" s="1351">
        <f t="shared" si="38"/>
        <v>0</v>
      </c>
      <c r="BH245" s="1225">
        <f t="shared" si="39"/>
        <v>0</v>
      </c>
    </row>
    <row r="246" spans="2:60">
      <c r="B246" s="959">
        <v>242</v>
      </c>
      <c r="C246" s="959"/>
      <c r="D246" s="946" t="s">
        <v>1350</v>
      </c>
      <c r="E246" s="946" t="s">
        <v>1232</v>
      </c>
      <c r="F246" s="959">
        <v>1258</v>
      </c>
      <c r="G246" s="959" t="s">
        <v>1671</v>
      </c>
      <c r="H246" s="1217" t="s">
        <v>1234</v>
      </c>
      <c r="I246" s="1220"/>
      <c r="J246" s="1220" t="s">
        <v>1348</v>
      </c>
      <c r="K246" s="1220"/>
      <c r="L246" s="1220"/>
      <c r="M246" s="959" t="s">
        <v>1349</v>
      </c>
      <c r="N246" s="1220" t="s">
        <v>673</v>
      </c>
      <c r="O246" s="1220" t="s">
        <v>183</v>
      </c>
      <c r="P246" s="959">
        <v>1</v>
      </c>
      <c r="Q246" s="987"/>
      <c r="R246" s="987"/>
      <c r="S246" s="987"/>
      <c r="T246" s="987"/>
      <c r="U246" s="987"/>
      <c r="V246" s="987"/>
      <c r="W246" s="987"/>
      <c r="X246" s="987"/>
      <c r="Y246" s="987"/>
      <c r="Z246" s="987"/>
      <c r="AA246" s="987"/>
      <c r="AB246" s="987"/>
      <c r="AC246" s="987"/>
      <c r="AD246" s="987"/>
      <c r="AE246" s="987"/>
      <c r="AF246" s="987"/>
      <c r="AG246" s="987"/>
      <c r="AH246" s="962">
        <v>1</v>
      </c>
      <c r="AI246" s="1235"/>
      <c r="AJ246" s="1061"/>
      <c r="AK246" s="1220"/>
      <c r="AL246" s="1220"/>
      <c r="AM246" s="1225"/>
      <c r="AN246" s="1061">
        <v>0</v>
      </c>
      <c r="AO246" s="1220">
        <v>0</v>
      </c>
      <c r="AP246" s="1225">
        <v>0</v>
      </c>
      <c r="AQ246" s="1061">
        <f t="shared" si="33"/>
        <v>0</v>
      </c>
      <c r="AR246" s="1349">
        <f t="shared" si="34"/>
        <v>0</v>
      </c>
      <c r="AS246" s="1225">
        <f t="shared" si="35"/>
        <v>0</v>
      </c>
      <c r="AT246" s="1345">
        <f t="shared" si="30"/>
        <v>0</v>
      </c>
      <c r="AU246" s="1346">
        <f t="shared" si="36"/>
        <v>0</v>
      </c>
      <c r="AV246" s="1301">
        <f t="shared" si="31"/>
        <v>0</v>
      </c>
      <c r="AW246" s="987"/>
      <c r="AX246" s="1061"/>
      <c r="AY246" s="1220"/>
      <c r="AZ246" s="1220"/>
      <c r="BA246" s="1221"/>
      <c r="BB246" s="1225"/>
      <c r="BC246" s="1061">
        <v>0</v>
      </c>
      <c r="BD246" s="1225">
        <v>0</v>
      </c>
      <c r="BE246" s="1350">
        <f t="shared" si="32"/>
        <v>0</v>
      </c>
      <c r="BF246" s="1225">
        <f t="shared" si="37"/>
        <v>0</v>
      </c>
      <c r="BG246" s="1351">
        <f t="shared" si="38"/>
        <v>0</v>
      </c>
      <c r="BH246" s="1225">
        <f t="shared" si="39"/>
        <v>0</v>
      </c>
    </row>
    <row r="247" spans="2:60">
      <c r="B247" s="959">
        <v>243</v>
      </c>
      <c r="C247" s="959"/>
      <c r="D247" s="946" t="s">
        <v>1351</v>
      </c>
      <c r="E247" s="946" t="s">
        <v>1241</v>
      </c>
      <c r="F247" s="959">
        <v>1038</v>
      </c>
      <c r="G247" s="959" t="s">
        <v>1672</v>
      </c>
      <c r="H247" s="1217" t="s">
        <v>1243</v>
      </c>
      <c r="I247" s="1220"/>
      <c r="J247" s="1220" t="s">
        <v>1348</v>
      </c>
      <c r="K247" s="1220"/>
      <c r="L247" s="1220"/>
      <c r="M247" s="959" t="s">
        <v>1349</v>
      </c>
      <c r="N247" s="1220" t="s">
        <v>1673</v>
      </c>
      <c r="O247" s="1220" t="s">
        <v>183</v>
      </c>
      <c r="P247" s="959">
        <v>1</v>
      </c>
      <c r="Q247" s="987"/>
      <c r="R247" s="987"/>
      <c r="S247" s="987"/>
      <c r="T247" s="987"/>
      <c r="U247" s="987"/>
      <c r="V247" s="987"/>
      <c r="W247" s="987"/>
      <c r="X247" s="987"/>
      <c r="Y247" s="987"/>
      <c r="Z247" s="987"/>
      <c r="AA247" s="987"/>
      <c r="AB247" s="987"/>
      <c r="AC247" s="987"/>
      <c r="AD247" s="987"/>
      <c r="AE247" s="987"/>
      <c r="AF247" s="987"/>
      <c r="AG247" s="987"/>
      <c r="AH247" s="962">
        <v>1</v>
      </c>
      <c r="AI247" s="1235"/>
      <c r="AJ247" s="1061"/>
      <c r="AK247" s="1220"/>
      <c r="AL247" s="1220"/>
      <c r="AM247" s="1225"/>
      <c r="AN247" s="1061">
        <v>0</v>
      </c>
      <c r="AO247" s="1220">
        <v>0</v>
      </c>
      <c r="AP247" s="1225">
        <v>0</v>
      </c>
      <c r="AQ247" s="1061">
        <f t="shared" si="33"/>
        <v>0</v>
      </c>
      <c r="AR247" s="1349">
        <f t="shared" si="34"/>
        <v>0</v>
      </c>
      <c r="AS247" s="1225">
        <f t="shared" si="35"/>
        <v>0</v>
      </c>
      <c r="AT247" s="1345">
        <f t="shared" si="30"/>
        <v>0</v>
      </c>
      <c r="AU247" s="1346">
        <f t="shared" si="36"/>
        <v>0</v>
      </c>
      <c r="AV247" s="1301">
        <f t="shared" si="31"/>
        <v>0</v>
      </c>
      <c r="AW247" s="987"/>
      <c r="AX247" s="1061"/>
      <c r="AY247" s="1220"/>
      <c r="AZ247" s="1220"/>
      <c r="BA247" s="1221"/>
      <c r="BB247" s="1225"/>
      <c r="BC247" s="1061">
        <v>0</v>
      </c>
      <c r="BD247" s="1225">
        <v>0</v>
      </c>
      <c r="BE247" s="1350">
        <f t="shared" si="32"/>
        <v>0</v>
      </c>
      <c r="BF247" s="1225">
        <f t="shared" si="37"/>
        <v>0</v>
      </c>
      <c r="BG247" s="1351">
        <f t="shared" si="38"/>
        <v>0</v>
      </c>
      <c r="BH247" s="1225">
        <f t="shared" si="39"/>
        <v>0</v>
      </c>
    </row>
    <row r="248" spans="2:60">
      <c r="B248" s="959">
        <v>244</v>
      </c>
      <c r="C248" s="959"/>
      <c r="D248" s="946" t="s">
        <v>1351</v>
      </c>
      <c r="E248" s="946" t="s">
        <v>1232</v>
      </c>
      <c r="F248" s="959">
        <v>1076</v>
      </c>
      <c r="G248" s="959" t="s">
        <v>1674</v>
      </c>
      <c r="H248" s="1217" t="s">
        <v>1234</v>
      </c>
      <c r="I248" s="1220"/>
      <c r="J248" s="1220" t="s">
        <v>1348</v>
      </c>
      <c r="K248" s="1220"/>
      <c r="L248" s="1220"/>
      <c r="M248" s="959" t="s">
        <v>1349</v>
      </c>
      <c r="N248" s="1220" t="s">
        <v>1673</v>
      </c>
      <c r="O248" s="1220" t="s">
        <v>183</v>
      </c>
      <c r="P248" s="959">
        <v>1</v>
      </c>
      <c r="Q248" s="987"/>
      <c r="R248" s="987"/>
      <c r="S248" s="987"/>
      <c r="T248" s="987"/>
      <c r="U248" s="987"/>
      <c r="V248" s="987"/>
      <c r="W248" s="987"/>
      <c r="X248" s="987"/>
      <c r="Y248" s="987"/>
      <c r="Z248" s="987"/>
      <c r="AA248" s="987"/>
      <c r="AB248" s="987"/>
      <c r="AC248" s="987"/>
      <c r="AD248" s="987"/>
      <c r="AE248" s="987"/>
      <c r="AF248" s="987"/>
      <c r="AG248" s="987"/>
      <c r="AH248" s="962">
        <v>1</v>
      </c>
      <c r="AI248" s="1235"/>
      <c r="AJ248" s="1061"/>
      <c r="AK248" s="1220"/>
      <c r="AL248" s="1220"/>
      <c r="AM248" s="1225"/>
      <c r="AN248" s="1061">
        <v>0</v>
      </c>
      <c r="AO248" s="1220">
        <v>0</v>
      </c>
      <c r="AP248" s="1225">
        <v>0</v>
      </c>
      <c r="AQ248" s="1061">
        <f t="shared" si="33"/>
        <v>0</v>
      </c>
      <c r="AR248" s="1349">
        <f t="shared" si="34"/>
        <v>0</v>
      </c>
      <c r="AS248" s="1225">
        <f t="shared" si="35"/>
        <v>0</v>
      </c>
      <c r="AT248" s="1345">
        <f t="shared" si="30"/>
        <v>0</v>
      </c>
      <c r="AU248" s="1346">
        <f t="shared" si="36"/>
        <v>0</v>
      </c>
      <c r="AV248" s="1301">
        <f t="shared" si="31"/>
        <v>0</v>
      </c>
      <c r="AW248" s="987"/>
      <c r="AX248" s="1061"/>
      <c r="AY248" s="1220"/>
      <c r="AZ248" s="1220"/>
      <c r="BA248" s="1221"/>
      <c r="BB248" s="1225"/>
      <c r="BC248" s="1061">
        <v>0</v>
      </c>
      <c r="BD248" s="1225">
        <v>0</v>
      </c>
      <c r="BE248" s="1350">
        <f t="shared" si="32"/>
        <v>0</v>
      </c>
      <c r="BF248" s="1225">
        <f t="shared" si="37"/>
        <v>0</v>
      </c>
      <c r="BG248" s="1351">
        <f t="shared" si="38"/>
        <v>0</v>
      </c>
      <c r="BH248" s="1225">
        <f t="shared" si="39"/>
        <v>0</v>
      </c>
    </row>
    <row r="249" spans="2:60">
      <c r="B249" s="959">
        <v>245</v>
      </c>
      <c r="C249" s="959"/>
      <c r="D249" s="946" t="s">
        <v>1351</v>
      </c>
      <c r="E249" s="946" t="s">
        <v>1232</v>
      </c>
      <c r="F249" s="959">
        <v>1077</v>
      </c>
      <c r="G249" s="959" t="s">
        <v>1675</v>
      </c>
      <c r="H249" s="1217" t="s">
        <v>1234</v>
      </c>
      <c r="I249" s="1220"/>
      <c r="J249" s="1220" t="s">
        <v>1348</v>
      </c>
      <c r="K249" s="1220"/>
      <c r="L249" s="1220"/>
      <c r="M249" s="959" t="s">
        <v>1349</v>
      </c>
      <c r="N249" s="1220" t="s">
        <v>1673</v>
      </c>
      <c r="O249" s="1220" t="s">
        <v>183</v>
      </c>
      <c r="P249" s="959">
        <v>1</v>
      </c>
      <c r="Q249" s="987"/>
      <c r="R249" s="987"/>
      <c r="S249" s="987"/>
      <c r="T249" s="987"/>
      <c r="U249" s="987"/>
      <c r="V249" s="987"/>
      <c r="W249" s="987"/>
      <c r="X249" s="987"/>
      <c r="Y249" s="987"/>
      <c r="Z249" s="987"/>
      <c r="AA249" s="987"/>
      <c r="AB249" s="987"/>
      <c r="AC249" s="987"/>
      <c r="AD249" s="987"/>
      <c r="AE249" s="987"/>
      <c r="AF249" s="987"/>
      <c r="AG249" s="987"/>
      <c r="AH249" s="962">
        <v>1</v>
      </c>
      <c r="AI249" s="1235"/>
      <c r="AJ249" s="1061"/>
      <c r="AK249" s="1220"/>
      <c r="AL249" s="1220"/>
      <c r="AM249" s="1225"/>
      <c r="AN249" s="1061">
        <v>0</v>
      </c>
      <c r="AO249" s="1220">
        <v>0</v>
      </c>
      <c r="AP249" s="1225">
        <v>0</v>
      </c>
      <c r="AQ249" s="1061">
        <f t="shared" si="33"/>
        <v>0</v>
      </c>
      <c r="AR249" s="1349">
        <f t="shared" si="34"/>
        <v>0</v>
      </c>
      <c r="AS249" s="1225">
        <f t="shared" si="35"/>
        <v>0</v>
      </c>
      <c r="AT249" s="1345">
        <f t="shared" si="30"/>
        <v>0</v>
      </c>
      <c r="AU249" s="1346">
        <f t="shared" si="36"/>
        <v>0</v>
      </c>
      <c r="AV249" s="1301">
        <f t="shared" si="31"/>
        <v>0</v>
      </c>
      <c r="AW249" s="987"/>
      <c r="AX249" s="1061"/>
      <c r="AY249" s="1220"/>
      <c r="AZ249" s="1220"/>
      <c r="BA249" s="1221"/>
      <c r="BB249" s="1225"/>
      <c r="BC249" s="1061">
        <v>0</v>
      </c>
      <c r="BD249" s="1225">
        <v>0</v>
      </c>
      <c r="BE249" s="1350">
        <f t="shared" si="32"/>
        <v>0</v>
      </c>
      <c r="BF249" s="1225">
        <f t="shared" si="37"/>
        <v>0</v>
      </c>
      <c r="BG249" s="1351">
        <f t="shared" si="38"/>
        <v>0</v>
      </c>
      <c r="BH249" s="1225">
        <f t="shared" si="39"/>
        <v>0</v>
      </c>
    </row>
    <row r="250" spans="2:60">
      <c r="B250" s="959">
        <v>246</v>
      </c>
      <c r="C250" s="959"/>
      <c r="D250" s="946" t="s">
        <v>1351</v>
      </c>
      <c r="E250" s="946" t="s">
        <v>1232</v>
      </c>
      <c r="F250" s="959">
        <v>1079</v>
      </c>
      <c r="G250" s="959" t="s">
        <v>1676</v>
      </c>
      <c r="H250" s="1217" t="s">
        <v>1234</v>
      </c>
      <c r="I250" s="1220"/>
      <c r="J250" s="1220" t="s">
        <v>1348</v>
      </c>
      <c r="K250" s="1220"/>
      <c r="L250" s="1220"/>
      <c r="M250" s="959" t="s">
        <v>1349</v>
      </c>
      <c r="N250" s="1220" t="s">
        <v>419</v>
      </c>
      <c r="O250" s="1220" t="s">
        <v>183</v>
      </c>
      <c r="P250" s="959">
        <v>1</v>
      </c>
      <c r="Q250" s="987"/>
      <c r="R250" s="987"/>
      <c r="S250" s="987"/>
      <c r="T250" s="987"/>
      <c r="U250" s="987"/>
      <c r="V250" s="987"/>
      <c r="W250" s="987"/>
      <c r="X250" s="987"/>
      <c r="Y250" s="987"/>
      <c r="Z250" s="987"/>
      <c r="AA250" s="987"/>
      <c r="AB250" s="987"/>
      <c r="AC250" s="987"/>
      <c r="AD250" s="987"/>
      <c r="AE250" s="987"/>
      <c r="AF250" s="987"/>
      <c r="AG250" s="987"/>
      <c r="AH250" s="962">
        <v>1</v>
      </c>
      <c r="AI250" s="1235"/>
      <c r="AJ250" s="1061"/>
      <c r="AK250" s="1220"/>
      <c r="AL250" s="1220"/>
      <c r="AM250" s="1225"/>
      <c r="AN250" s="1061">
        <v>0</v>
      </c>
      <c r="AO250" s="1220">
        <v>0</v>
      </c>
      <c r="AP250" s="1225">
        <v>0</v>
      </c>
      <c r="AQ250" s="1061">
        <f t="shared" si="33"/>
        <v>0</v>
      </c>
      <c r="AR250" s="1349">
        <f t="shared" si="34"/>
        <v>0</v>
      </c>
      <c r="AS250" s="1225">
        <f t="shared" si="35"/>
        <v>0</v>
      </c>
      <c r="AT250" s="1345">
        <f t="shared" si="30"/>
        <v>0</v>
      </c>
      <c r="AU250" s="1346">
        <f t="shared" si="36"/>
        <v>0</v>
      </c>
      <c r="AV250" s="1301">
        <f t="shared" si="31"/>
        <v>0</v>
      </c>
      <c r="AW250" s="987"/>
      <c r="AX250" s="1061"/>
      <c r="AY250" s="1220"/>
      <c r="AZ250" s="1220"/>
      <c r="BA250" s="1221"/>
      <c r="BB250" s="1225"/>
      <c r="BC250" s="1061">
        <v>0</v>
      </c>
      <c r="BD250" s="1225">
        <v>0</v>
      </c>
      <c r="BE250" s="1350">
        <f t="shared" si="32"/>
        <v>0</v>
      </c>
      <c r="BF250" s="1225">
        <f t="shared" si="37"/>
        <v>0</v>
      </c>
      <c r="BG250" s="1351">
        <f t="shared" si="38"/>
        <v>0</v>
      </c>
      <c r="BH250" s="1225">
        <f t="shared" si="39"/>
        <v>0</v>
      </c>
    </row>
    <row r="251" spans="2:60">
      <c r="B251" s="959">
        <v>247</v>
      </c>
      <c r="C251" s="959"/>
      <c r="D251" s="946" t="s">
        <v>1352</v>
      </c>
      <c r="E251" s="946" t="s">
        <v>1261</v>
      </c>
      <c r="F251" s="959">
        <v>1256</v>
      </c>
      <c r="G251" s="959" t="s">
        <v>1664</v>
      </c>
      <c r="H251" s="1217" t="s">
        <v>1364</v>
      </c>
      <c r="I251" s="1220"/>
      <c r="J251" s="1220" t="s">
        <v>1348</v>
      </c>
      <c r="K251" s="1220"/>
      <c r="L251" s="1220"/>
      <c r="M251" s="959" t="s">
        <v>1349</v>
      </c>
      <c r="N251" s="1220" t="s">
        <v>675</v>
      </c>
      <c r="O251" s="1220" t="s">
        <v>183</v>
      </c>
      <c r="P251" s="959">
        <v>1</v>
      </c>
      <c r="Q251" s="987"/>
      <c r="R251" s="987"/>
      <c r="S251" s="987"/>
      <c r="T251" s="987"/>
      <c r="U251" s="987"/>
      <c r="V251" s="987"/>
      <c r="W251" s="987"/>
      <c r="X251" s="987"/>
      <c r="Y251" s="987"/>
      <c r="Z251" s="987"/>
      <c r="AA251" s="987"/>
      <c r="AB251" s="987"/>
      <c r="AC251" s="987"/>
      <c r="AD251" s="987"/>
      <c r="AE251" s="987"/>
      <c r="AF251" s="987"/>
      <c r="AG251" s="987"/>
      <c r="AH251" s="962">
        <v>1</v>
      </c>
      <c r="AI251" s="1235"/>
      <c r="AJ251" s="1061"/>
      <c r="AK251" s="1220"/>
      <c r="AL251" s="1220"/>
      <c r="AM251" s="1225"/>
      <c r="AN251" s="1061">
        <v>0</v>
      </c>
      <c r="AO251" s="1220">
        <v>0</v>
      </c>
      <c r="AP251" s="1225">
        <v>0</v>
      </c>
      <c r="AQ251" s="1061">
        <f t="shared" si="33"/>
        <v>0</v>
      </c>
      <c r="AR251" s="1349">
        <f t="shared" si="34"/>
        <v>0</v>
      </c>
      <c r="AS251" s="1225">
        <f t="shared" si="35"/>
        <v>0</v>
      </c>
      <c r="AT251" s="1345">
        <f t="shared" si="30"/>
        <v>0</v>
      </c>
      <c r="AU251" s="1346">
        <f t="shared" si="36"/>
        <v>0</v>
      </c>
      <c r="AV251" s="1301">
        <f t="shared" si="31"/>
        <v>0</v>
      </c>
      <c r="AW251" s="987"/>
      <c r="AX251" s="1061"/>
      <c r="AY251" s="1220"/>
      <c r="AZ251" s="1220"/>
      <c r="BA251" s="1221"/>
      <c r="BB251" s="1225"/>
      <c r="BC251" s="1061">
        <v>0</v>
      </c>
      <c r="BD251" s="1225">
        <v>0</v>
      </c>
      <c r="BE251" s="1350">
        <f t="shared" si="32"/>
        <v>0</v>
      </c>
      <c r="BF251" s="1225">
        <f t="shared" si="37"/>
        <v>0</v>
      </c>
      <c r="BG251" s="1351">
        <f t="shared" si="38"/>
        <v>0</v>
      </c>
      <c r="BH251" s="1225">
        <f t="shared" si="39"/>
        <v>0</v>
      </c>
    </row>
    <row r="252" spans="2:60">
      <c r="B252" s="959">
        <v>248</v>
      </c>
      <c r="C252" s="959"/>
      <c r="D252" s="946" t="s">
        <v>1350</v>
      </c>
      <c r="E252" s="946" t="s">
        <v>1232</v>
      </c>
      <c r="F252" s="959">
        <v>1259</v>
      </c>
      <c r="G252" s="959" t="s">
        <v>1677</v>
      </c>
      <c r="H252" s="1217" t="s">
        <v>1234</v>
      </c>
      <c r="I252" s="1220"/>
      <c r="J252" s="1220" t="s">
        <v>1348</v>
      </c>
      <c r="K252" s="1220"/>
      <c r="L252" s="1220"/>
      <c r="M252" s="959" t="s">
        <v>1349</v>
      </c>
      <c r="N252" s="1220" t="s">
        <v>675</v>
      </c>
      <c r="O252" s="1220" t="s">
        <v>183</v>
      </c>
      <c r="P252" s="959">
        <v>1</v>
      </c>
      <c r="Q252" s="987"/>
      <c r="R252" s="987"/>
      <c r="S252" s="987"/>
      <c r="T252" s="987"/>
      <c r="U252" s="987"/>
      <c r="V252" s="987"/>
      <c r="W252" s="987"/>
      <c r="X252" s="987"/>
      <c r="Y252" s="987"/>
      <c r="Z252" s="987"/>
      <c r="AA252" s="987"/>
      <c r="AB252" s="987"/>
      <c r="AC252" s="987"/>
      <c r="AD252" s="987"/>
      <c r="AE252" s="987"/>
      <c r="AF252" s="987"/>
      <c r="AG252" s="987"/>
      <c r="AH252" s="962">
        <v>1</v>
      </c>
      <c r="AI252" s="1235"/>
      <c r="AJ252" s="1061"/>
      <c r="AK252" s="1220"/>
      <c r="AL252" s="1220"/>
      <c r="AM252" s="1225"/>
      <c r="AN252" s="1061">
        <v>0</v>
      </c>
      <c r="AO252" s="1220">
        <v>0</v>
      </c>
      <c r="AP252" s="1225">
        <v>0</v>
      </c>
      <c r="AQ252" s="1061">
        <f t="shared" si="33"/>
        <v>0</v>
      </c>
      <c r="AR252" s="1349">
        <f t="shared" si="34"/>
        <v>0</v>
      </c>
      <c r="AS252" s="1225">
        <f t="shared" si="35"/>
        <v>0</v>
      </c>
      <c r="AT252" s="1345">
        <f t="shared" si="30"/>
        <v>0</v>
      </c>
      <c r="AU252" s="1346">
        <f t="shared" si="36"/>
        <v>0</v>
      </c>
      <c r="AV252" s="1301">
        <f t="shared" si="31"/>
        <v>0</v>
      </c>
      <c r="AW252" s="987"/>
      <c r="AX252" s="1061"/>
      <c r="AY252" s="1220"/>
      <c r="AZ252" s="1220"/>
      <c r="BA252" s="1221"/>
      <c r="BB252" s="1225"/>
      <c r="BC252" s="1061">
        <v>0</v>
      </c>
      <c r="BD252" s="1225">
        <v>0</v>
      </c>
      <c r="BE252" s="1350">
        <f t="shared" si="32"/>
        <v>0</v>
      </c>
      <c r="BF252" s="1225">
        <f t="shared" si="37"/>
        <v>0</v>
      </c>
      <c r="BG252" s="1351">
        <f t="shared" si="38"/>
        <v>0</v>
      </c>
      <c r="BH252" s="1225">
        <f t="shared" si="39"/>
        <v>0</v>
      </c>
    </row>
    <row r="253" spans="2:60">
      <c r="B253" s="959">
        <v>249</v>
      </c>
      <c r="C253" s="959"/>
      <c r="D253" s="946" t="s">
        <v>1352</v>
      </c>
      <c r="E253" s="946" t="s">
        <v>1261</v>
      </c>
      <c r="F253" s="959">
        <v>1260</v>
      </c>
      <c r="G253" s="959" t="s">
        <v>1678</v>
      </c>
      <c r="H253" s="1217" t="s">
        <v>1364</v>
      </c>
      <c r="I253" s="1220"/>
      <c r="J253" s="1220" t="s">
        <v>1348</v>
      </c>
      <c r="K253" s="1220"/>
      <c r="L253" s="1220"/>
      <c r="M253" s="959" t="s">
        <v>1349</v>
      </c>
      <c r="N253" s="1220" t="s">
        <v>1679</v>
      </c>
      <c r="O253" s="1220" t="s">
        <v>183</v>
      </c>
      <c r="P253" s="959">
        <v>1</v>
      </c>
      <c r="Q253" s="987"/>
      <c r="R253" s="987"/>
      <c r="S253" s="987"/>
      <c r="T253" s="987"/>
      <c r="U253" s="987"/>
      <c r="V253" s="987"/>
      <c r="W253" s="987"/>
      <c r="X253" s="987"/>
      <c r="Y253" s="987"/>
      <c r="Z253" s="987"/>
      <c r="AA253" s="987"/>
      <c r="AB253" s="987"/>
      <c r="AC253" s="987"/>
      <c r="AD253" s="987"/>
      <c r="AE253" s="987"/>
      <c r="AF253" s="987"/>
      <c r="AG253" s="987"/>
      <c r="AH253" s="962">
        <v>1</v>
      </c>
      <c r="AI253" s="1235"/>
      <c r="AJ253" s="1061"/>
      <c r="AK253" s="1220"/>
      <c r="AL253" s="1220"/>
      <c r="AM253" s="1225"/>
      <c r="AN253" s="1061">
        <v>0</v>
      </c>
      <c r="AO253" s="1220">
        <v>0</v>
      </c>
      <c r="AP253" s="1225">
        <v>0</v>
      </c>
      <c r="AQ253" s="1061">
        <f t="shared" si="33"/>
        <v>0</v>
      </c>
      <c r="AR253" s="1349">
        <f t="shared" si="34"/>
        <v>0</v>
      </c>
      <c r="AS253" s="1225">
        <f t="shared" si="35"/>
        <v>0</v>
      </c>
      <c r="AT253" s="1345">
        <f t="shared" si="30"/>
        <v>0</v>
      </c>
      <c r="AU253" s="1346">
        <f t="shared" si="36"/>
        <v>0</v>
      </c>
      <c r="AV253" s="1301">
        <f t="shared" si="31"/>
        <v>0</v>
      </c>
      <c r="AW253" s="987"/>
      <c r="AX253" s="1061"/>
      <c r="AY253" s="1220"/>
      <c r="AZ253" s="1220"/>
      <c r="BA253" s="1221"/>
      <c r="BB253" s="1225"/>
      <c r="BC253" s="1061">
        <v>0</v>
      </c>
      <c r="BD253" s="1225">
        <v>0</v>
      </c>
      <c r="BE253" s="1350">
        <f t="shared" si="32"/>
        <v>0</v>
      </c>
      <c r="BF253" s="1225">
        <f t="shared" si="37"/>
        <v>0</v>
      </c>
      <c r="BG253" s="1351">
        <f t="shared" si="38"/>
        <v>0</v>
      </c>
      <c r="BH253" s="1225">
        <f t="shared" si="39"/>
        <v>0</v>
      </c>
    </row>
    <row r="254" spans="2:60">
      <c r="B254" s="959">
        <v>250</v>
      </c>
      <c r="C254" s="959"/>
      <c r="D254" s="946" t="s">
        <v>1350</v>
      </c>
      <c r="E254" s="946" t="s">
        <v>1232</v>
      </c>
      <c r="F254" s="959">
        <v>1260</v>
      </c>
      <c r="G254" s="959" t="s">
        <v>1680</v>
      </c>
      <c r="H254" s="1217" t="s">
        <v>1234</v>
      </c>
      <c r="I254" s="1220"/>
      <c r="J254" s="1220" t="s">
        <v>1348</v>
      </c>
      <c r="K254" s="1220"/>
      <c r="L254" s="1220"/>
      <c r="M254" s="959" t="s">
        <v>1349</v>
      </c>
      <c r="N254" s="1220" t="s">
        <v>1679</v>
      </c>
      <c r="O254" s="1220" t="s">
        <v>183</v>
      </c>
      <c r="P254" s="959">
        <v>1</v>
      </c>
      <c r="Q254" s="987"/>
      <c r="R254" s="987"/>
      <c r="S254" s="987"/>
      <c r="T254" s="987"/>
      <c r="U254" s="987"/>
      <c r="V254" s="987"/>
      <c r="W254" s="987"/>
      <c r="X254" s="987"/>
      <c r="Y254" s="987"/>
      <c r="Z254" s="987"/>
      <c r="AA254" s="987"/>
      <c r="AB254" s="987"/>
      <c r="AC254" s="987"/>
      <c r="AD254" s="987"/>
      <c r="AE254" s="987"/>
      <c r="AF254" s="987"/>
      <c r="AG254" s="987"/>
      <c r="AH254" s="962">
        <v>1</v>
      </c>
      <c r="AI254" s="1235"/>
      <c r="AJ254" s="1061"/>
      <c r="AK254" s="1220"/>
      <c r="AL254" s="1220"/>
      <c r="AM254" s="1225"/>
      <c r="AN254" s="1061">
        <v>0</v>
      </c>
      <c r="AO254" s="1220">
        <v>0</v>
      </c>
      <c r="AP254" s="1225">
        <v>0</v>
      </c>
      <c r="AQ254" s="1061">
        <f t="shared" si="33"/>
        <v>0</v>
      </c>
      <c r="AR254" s="1349">
        <f t="shared" si="34"/>
        <v>0</v>
      </c>
      <c r="AS254" s="1225">
        <f t="shared" si="35"/>
        <v>0</v>
      </c>
      <c r="AT254" s="1345">
        <f t="shared" si="30"/>
        <v>0</v>
      </c>
      <c r="AU254" s="1346">
        <f t="shared" si="36"/>
        <v>0</v>
      </c>
      <c r="AV254" s="1301">
        <f t="shared" si="31"/>
        <v>0</v>
      </c>
      <c r="AW254" s="987"/>
      <c r="AX254" s="1061"/>
      <c r="AY254" s="1220"/>
      <c r="AZ254" s="1220"/>
      <c r="BA254" s="1221"/>
      <c r="BB254" s="1225"/>
      <c r="BC254" s="1061">
        <v>0</v>
      </c>
      <c r="BD254" s="1225">
        <v>0</v>
      </c>
      <c r="BE254" s="1350">
        <f t="shared" si="32"/>
        <v>0</v>
      </c>
      <c r="BF254" s="1225">
        <f t="shared" si="37"/>
        <v>0</v>
      </c>
      <c r="BG254" s="1351">
        <f t="shared" si="38"/>
        <v>0</v>
      </c>
      <c r="BH254" s="1225">
        <f t="shared" si="39"/>
        <v>0</v>
      </c>
    </row>
    <row r="255" spans="2:60">
      <c r="B255" s="959">
        <v>251</v>
      </c>
      <c r="C255" s="959"/>
      <c r="D255" s="946" t="s">
        <v>1352</v>
      </c>
      <c r="E255" s="946" t="s">
        <v>1261</v>
      </c>
      <c r="F255" s="959">
        <v>1261</v>
      </c>
      <c r="G255" s="959" t="s">
        <v>1681</v>
      </c>
      <c r="H255" s="1217" t="s">
        <v>1364</v>
      </c>
      <c r="I255" s="1220"/>
      <c r="J255" s="1220" t="s">
        <v>1348</v>
      </c>
      <c r="K255" s="1220"/>
      <c r="L255" s="1220"/>
      <c r="M255" s="959" t="s">
        <v>1349</v>
      </c>
      <c r="N255" s="1220" t="s">
        <v>1682</v>
      </c>
      <c r="O255" s="1220" t="s">
        <v>183</v>
      </c>
      <c r="P255" s="959">
        <v>1</v>
      </c>
      <c r="Q255" s="987"/>
      <c r="R255" s="987"/>
      <c r="S255" s="987"/>
      <c r="T255" s="987"/>
      <c r="U255" s="987"/>
      <c r="V255" s="987"/>
      <c r="W255" s="987"/>
      <c r="X255" s="987"/>
      <c r="Y255" s="987"/>
      <c r="Z255" s="987"/>
      <c r="AA255" s="987"/>
      <c r="AB255" s="987"/>
      <c r="AC255" s="987"/>
      <c r="AD255" s="987"/>
      <c r="AE255" s="987"/>
      <c r="AF255" s="987"/>
      <c r="AG255" s="987"/>
      <c r="AH255" s="962">
        <v>1</v>
      </c>
      <c r="AI255" s="1235"/>
      <c r="AJ255" s="1061"/>
      <c r="AK255" s="1220"/>
      <c r="AL255" s="1220"/>
      <c r="AM255" s="1225"/>
      <c r="AN255" s="1061">
        <v>0</v>
      </c>
      <c r="AO255" s="1220">
        <v>0</v>
      </c>
      <c r="AP255" s="1225">
        <v>0</v>
      </c>
      <c r="AQ255" s="1061">
        <f t="shared" si="33"/>
        <v>0</v>
      </c>
      <c r="AR255" s="1349">
        <f t="shared" si="34"/>
        <v>0</v>
      </c>
      <c r="AS255" s="1225">
        <f t="shared" si="35"/>
        <v>0</v>
      </c>
      <c r="AT255" s="1345">
        <f t="shared" si="30"/>
        <v>0</v>
      </c>
      <c r="AU255" s="1346">
        <f t="shared" si="36"/>
        <v>0</v>
      </c>
      <c r="AV255" s="1301">
        <f t="shared" si="31"/>
        <v>0</v>
      </c>
      <c r="AW255" s="987"/>
      <c r="AX255" s="1061"/>
      <c r="AY255" s="1220"/>
      <c r="AZ255" s="1220"/>
      <c r="BA255" s="1221"/>
      <c r="BB255" s="1225"/>
      <c r="BC255" s="1061">
        <v>0</v>
      </c>
      <c r="BD255" s="1225">
        <v>0</v>
      </c>
      <c r="BE255" s="1350">
        <f t="shared" si="32"/>
        <v>0</v>
      </c>
      <c r="BF255" s="1225">
        <f t="shared" si="37"/>
        <v>0</v>
      </c>
      <c r="BG255" s="1351">
        <f t="shared" si="38"/>
        <v>0</v>
      </c>
      <c r="BH255" s="1225">
        <f t="shared" si="39"/>
        <v>0</v>
      </c>
    </row>
    <row r="256" spans="2:60">
      <c r="B256" s="959">
        <v>252</v>
      </c>
      <c r="C256" s="959"/>
      <c r="D256" s="946" t="s">
        <v>1350</v>
      </c>
      <c r="E256" s="946" t="s">
        <v>1232</v>
      </c>
      <c r="F256" s="959">
        <v>1261</v>
      </c>
      <c r="G256" s="959" t="s">
        <v>1683</v>
      </c>
      <c r="H256" s="1217" t="s">
        <v>1234</v>
      </c>
      <c r="I256" s="1220"/>
      <c r="J256" s="1220" t="s">
        <v>1348</v>
      </c>
      <c r="K256" s="1220"/>
      <c r="L256" s="1220"/>
      <c r="M256" s="959" t="s">
        <v>1349</v>
      </c>
      <c r="N256" s="1220" t="s">
        <v>1682</v>
      </c>
      <c r="O256" s="1220" t="s">
        <v>183</v>
      </c>
      <c r="P256" s="959">
        <v>1</v>
      </c>
      <c r="Q256" s="987"/>
      <c r="R256" s="987"/>
      <c r="S256" s="987"/>
      <c r="T256" s="987"/>
      <c r="U256" s="987"/>
      <c r="V256" s="987"/>
      <c r="W256" s="987"/>
      <c r="X256" s="987"/>
      <c r="Y256" s="987"/>
      <c r="Z256" s="987"/>
      <c r="AA256" s="987"/>
      <c r="AB256" s="987"/>
      <c r="AC256" s="987"/>
      <c r="AD256" s="987"/>
      <c r="AE256" s="987"/>
      <c r="AF256" s="987"/>
      <c r="AG256" s="987"/>
      <c r="AH256" s="962">
        <v>1</v>
      </c>
      <c r="AI256" s="1235"/>
      <c r="AJ256" s="1061"/>
      <c r="AK256" s="1220"/>
      <c r="AL256" s="1220"/>
      <c r="AM256" s="1225"/>
      <c r="AN256" s="1061">
        <v>0</v>
      </c>
      <c r="AO256" s="1220">
        <v>0</v>
      </c>
      <c r="AP256" s="1225">
        <v>0</v>
      </c>
      <c r="AQ256" s="1061">
        <f t="shared" si="33"/>
        <v>0</v>
      </c>
      <c r="AR256" s="1349">
        <f t="shared" si="34"/>
        <v>0</v>
      </c>
      <c r="AS256" s="1225">
        <f t="shared" si="35"/>
        <v>0</v>
      </c>
      <c r="AT256" s="1345">
        <f t="shared" si="30"/>
        <v>0</v>
      </c>
      <c r="AU256" s="1346">
        <f t="shared" si="36"/>
        <v>0</v>
      </c>
      <c r="AV256" s="1301">
        <f t="shared" si="31"/>
        <v>0</v>
      </c>
      <c r="AW256" s="987"/>
      <c r="AX256" s="1061"/>
      <c r="AY256" s="1220"/>
      <c r="AZ256" s="1220"/>
      <c r="BA256" s="1221"/>
      <c r="BB256" s="1225"/>
      <c r="BC256" s="1061">
        <v>0</v>
      </c>
      <c r="BD256" s="1225">
        <v>0</v>
      </c>
      <c r="BE256" s="1350">
        <f t="shared" si="32"/>
        <v>0</v>
      </c>
      <c r="BF256" s="1225">
        <f t="shared" si="37"/>
        <v>0</v>
      </c>
      <c r="BG256" s="1351">
        <f t="shared" si="38"/>
        <v>0</v>
      </c>
      <c r="BH256" s="1225">
        <f t="shared" si="39"/>
        <v>0</v>
      </c>
    </row>
    <row r="257" spans="2:60">
      <c r="B257" s="959">
        <v>253</v>
      </c>
      <c r="C257" s="959"/>
      <c r="D257" s="946" t="s">
        <v>1352</v>
      </c>
      <c r="E257" s="946" t="s">
        <v>1261</v>
      </c>
      <c r="F257" s="959">
        <v>1262</v>
      </c>
      <c r="G257" s="959" t="s">
        <v>1684</v>
      </c>
      <c r="H257" s="1217" t="s">
        <v>1364</v>
      </c>
      <c r="I257" s="1220"/>
      <c r="J257" s="1220" t="s">
        <v>1348</v>
      </c>
      <c r="K257" s="1220"/>
      <c r="L257" s="1220"/>
      <c r="M257" s="959" t="s">
        <v>1349</v>
      </c>
      <c r="N257" s="1220" t="s">
        <v>1685</v>
      </c>
      <c r="O257" s="1220" t="s">
        <v>183</v>
      </c>
      <c r="P257" s="959">
        <v>1</v>
      </c>
      <c r="Q257" s="987"/>
      <c r="R257" s="987"/>
      <c r="S257" s="987"/>
      <c r="T257" s="987"/>
      <c r="U257" s="987"/>
      <c r="V257" s="987"/>
      <c r="W257" s="987"/>
      <c r="X257" s="987"/>
      <c r="Y257" s="987"/>
      <c r="Z257" s="987"/>
      <c r="AA257" s="987"/>
      <c r="AB257" s="987"/>
      <c r="AC257" s="987"/>
      <c r="AD257" s="987"/>
      <c r="AE257" s="987"/>
      <c r="AF257" s="987"/>
      <c r="AG257" s="987"/>
      <c r="AH257" s="962">
        <v>1</v>
      </c>
      <c r="AI257" s="1235"/>
      <c r="AJ257" s="1061"/>
      <c r="AK257" s="1220"/>
      <c r="AL257" s="1220"/>
      <c r="AM257" s="1225"/>
      <c r="AN257" s="1061">
        <v>0</v>
      </c>
      <c r="AO257" s="1220">
        <v>0</v>
      </c>
      <c r="AP257" s="1225">
        <v>0</v>
      </c>
      <c r="AQ257" s="1061">
        <f t="shared" si="33"/>
        <v>0</v>
      </c>
      <c r="AR257" s="1349">
        <f t="shared" si="34"/>
        <v>0</v>
      </c>
      <c r="AS257" s="1225">
        <f t="shared" si="35"/>
        <v>0</v>
      </c>
      <c r="AT257" s="1345">
        <f t="shared" si="30"/>
        <v>0</v>
      </c>
      <c r="AU257" s="1346">
        <f t="shared" si="36"/>
        <v>0</v>
      </c>
      <c r="AV257" s="1301">
        <f t="shared" si="31"/>
        <v>0</v>
      </c>
      <c r="AW257" s="987"/>
      <c r="AX257" s="1061"/>
      <c r="AY257" s="1220"/>
      <c r="AZ257" s="1220"/>
      <c r="BA257" s="1221"/>
      <c r="BB257" s="1225"/>
      <c r="BC257" s="1061">
        <v>0</v>
      </c>
      <c r="BD257" s="1225">
        <v>0</v>
      </c>
      <c r="BE257" s="1350">
        <f t="shared" si="32"/>
        <v>0</v>
      </c>
      <c r="BF257" s="1225">
        <f t="shared" si="37"/>
        <v>0</v>
      </c>
      <c r="BG257" s="1351">
        <f t="shared" si="38"/>
        <v>0</v>
      </c>
      <c r="BH257" s="1225">
        <f t="shared" si="39"/>
        <v>0</v>
      </c>
    </row>
    <row r="258" spans="2:60">
      <c r="B258" s="959">
        <v>254</v>
      </c>
      <c r="C258" s="959"/>
      <c r="D258" s="946" t="s">
        <v>1350</v>
      </c>
      <c r="E258" s="946" t="s">
        <v>1232</v>
      </c>
      <c r="F258" s="959">
        <v>1262</v>
      </c>
      <c r="G258" s="959" t="s">
        <v>1686</v>
      </c>
      <c r="H258" s="1217" t="s">
        <v>1234</v>
      </c>
      <c r="I258" s="1220"/>
      <c r="J258" s="1220" t="s">
        <v>1348</v>
      </c>
      <c r="K258" s="1220"/>
      <c r="L258" s="1220"/>
      <c r="M258" s="959" t="s">
        <v>1349</v>
      </c>
      <c r="N258" s="1220" t="s">
        <v>1685</v>
      </c>
      <c r="O258" s="1220" t="s">
        <v>183</v>
      </c>
      <c r="P258" s="959">
        <v>1</v>
      </c>
      <c r="Q258" s="987"/>
      <c r="R258" s="987"/>
      <c r="S258" s="987"/>
      <c r="T258" s="987"/>
      <c r="U258" s="987"/>
      <c r="V258" s="987"/>
      <c r="W258" s="987"/>
      <c r="X258" s="987"/>
      <c r="Y258" s="987"/>
      <c r="Z258" s="987"/>
      <c r="AA258" s="987"/>
      <c r="AB258" s="987"/>
      <c r="AC258" s="987"/>
      <c r="AD258" s="987"/>
      <c r="AE258" s="987"/>
      <c r="AF258" s="987"/>
      <c r="AG258" s="987"/>
      <c r="AH258" s="962">
        <v>1</v>
      </c>
      <c r="AI258" s="1235"/>
      <c r="AJ258" s="1061"/>
      <c r="AK258" s="1220"/>
      <c r="AL258" s="1220"/>
      <c r="AM258" s="1225"/>
      <c r="AN258" s="1061">
        <v>0</v>
      </c>
      <c r="AO258" s="1220">
        <v>0</v>
      </c>
      <c r="AP258" s="1225">
        <v>0</v>
      </c>
      <c r="AQ258" s="1061">
        <f t="shared" si="33"/>
        <v>0</v>
      </c>
      <c r="AR258" s="1349">
        <f t="shared" si="34"/>
        <v>0</v>
      </c>
      <c r="AS258" s="1225">
        <f t="shared" si="35"/>
        <v>0</v>
      </c>
      <c r="AT258" s="1345">
        <f t="shared" si="30"/>
        <v>0</v>
      </c>
      <c r="AU258" s="1346">
        <f t="shared" si="36"/>
        <v>0</v>
      </c>
      <c r="AV258" s="1301">
        <f t="shared" si="31"/>
        <v>0</v>
      </c>
      <c r="AW258" s="987"/>
      <c r="AX258" s="1061"/>
      <c r="AY258" s="1220"/>
      <c r="AZ258" s="1220"/>
      <c r="BA258" s="1221"/>
      <c r="BB258" s="1225"/>
      <c r="BC258" s="1061">
        <v>0</v>
      </c>
      <c r="BD258" s="1225">
        <v>0</v>
      </c>
      <c r="BE258" s="1350">
        <f t="shared" si="32"/>
        <v>0</v>
      </c>
      <c r="BF258" s="1225">
        <f t="shared" si="37"/>
        <v>0</v>
      </c>
      <c r="BG258" s="1351">
        <f t="shared" si="38"/>
        <v>0</v>
      </c>
      <c r="BH258" s="1225">
        <f t="shared" si="39"/>
        <v>0</v>
      </c>
    </row>
    <row r="259" spans="2:60">
      <c r="B259" s="959">
        <v>255</v>
      </c>
      <c r="C259" s="959"/>
      <c r="D259" s="946" t="s">
        <v>1352</v>
      </c>
      <c r="E259" s="946" t="s">
        <v>1261</v>
      </c>
      <c r="F259" s="959">
        <v>1263</v>
      </c>
      <c r="G259" s="959" t="s">
        <v>1687</v>
      </c>
      <c r="H259" s="1217" t="s">
        <v>1364</v>
      </c>
      <c r="I259" s="1220"/>
      <c r="J259" s="1220" t="s">
        <v>1348</v>
      </c>
      <c r="K259" s="1220"/>
      <c r="L259" s="1220"/>
      <c r="M259" s="959" t="s">
        <v>1349</v>
      </c>
      <c r="N259" s="1220" t="s">
        <v>1688</v>
      </c>
      <c r="O259" s="1220" t="s">
        <v>183</v>
      </c>
      <c r="P259" s="959">
        <v>1</v>
      </c>
      <c r="Q259" s="987"/>
      <c r="R259" s="987"/>
      <c r="S259" s="987"/>
      <c r="T259" s="987"/>
      <c r="U259" s="987"/>
      <c r="V259" s="987"/>
      <c r="W259" s="987"/>
      <c r="X259" s="987"/>
      <c r="Y259" s="987"/>
      <c r="Z259" s="987"/>
      <c r="AA259" s="987"/>
      <c r="AB259" s="987"/>
      <c r="AC259" s="987"/>
      <c r="AD259" s="987"/>
      <c r="AE259" s="987"/>
      <c r="AF259" s="987"/>
      <c r="AG259" s="987"/>
      <c r="AH259" s="962">
        <v>1</v>
      </c>
      <c r="AI259" s="1235"/>
      <c r="AJ259" s="1061"/>
      <c r="AK259" s="1220"/>
      <c r="AL259" s="1220"/>
      <c r="AM259" s="1225"/>
      <c r="AN259" s="1061">
        <v>0</v>
      </c>
      <c r="AO259" s="1220">
        <v>0</v>
      </c>
      <c r="AP259" s="1225">
        <v>0</v>
      </c>
      <c r="AQ259" s="1061">
        <f t="shared" si="33"/>
        <v>0</v>
      </c>
      <c r="AR259" s="1349">
        <f t="shared" si="34"/>
        <v>0</v>
      </c>
      <c r="AS259" s="1225">
        <f t="shared" si="35"/>
        <v>0</v>
      </c>
      <c r="AT259" s="1345">
        <f t="shared" si="30"/>
        <v>0</v>
      </c>
      <c r="AU259" s="1346">
        <f t="shared" si="36"/>
        <v>0</v>
      </c>
      <c r="AV259" s="1301">
        <f t="shared" si="31"/>
        <v>0</v>
      </c>
      <c r="AW259" s="987"/>
      <c r="AX259" s="1061"/>
      <c r="AY259" s="1220"/>
      <c r="AZ259" s="1220"/>
      <c r="BA259" s="1221"/>
      <c r="BB259" s="1225"/>
      <c r="BC259" s="1061">
        <v>0</v>
      </c>
      <c r="BD259" s="1225">
        <v>0</v>
      </c>
      <c r="BE259" s="1350">
        <f t="shared" si="32"/>
        <v>0</v>
      </c>
      <c r="BF259" s="1225">
        <f t="shared" si="37"/>
        <v>0</v>
      </c>
      <c r="BG259" s="1351">
        <f t="shared" si="38"/>
        <v>0</v>
      </c>
      <c r="BH259" s="1225">
        <f t="shared" si="39"/>
        <v>0</v>
      </c>
    </row>
    <row r="260" spans="2:60">
      <c r="B260" s="959">
        <v>256</v>
      </c>
      <c r="C260" s="959"/>
      <c r="D260" s="946" t="s">
        <v>1350</v>
      </c>
      <c r="E260" s="946" t="s">
        <v>1232</v>
      </c>
      <c r="F260" s="959">
        <v>1263</v>
      </c>
      <c r="G260" s="959" t="s">
        <v>1689</v>
      </c>
      <c r="H260" s="1217" t="s">
        <v>1234</v>
      </c>
      <c r="I260" s="1220"/>
      <c r="J260" s="1220" t="s">
        <v>1348</v>
      </c>
      <c r="K260" s="1220"/>
      <c r="L260" s="1220"/>
      <c r="M260" s="959" t="s">
        <v>1349</v>
      </c>
      <c r="N260" s="1220" t="s">
        <v>1688</v>
      </c>
      <c r="O260" s="1220" t="s">
        <v>183</v>
      </c>
      <c r="P260" s="959">
        <v>1</v>
      </c>
      <c r="Q260" s="987"/>
      <c r="R260" s="987"/>
      <c r="S260" s="987"/>
      <c r="T260" s="987"/>
      <c r="U260" s="987"/>
      <c r="V260" s="987"/>
      <c r="W260" s="987"/>
      <c r="X260" s="987"/>
      <c r="Y260" s="987"/>
      <c r="Z260" s="987"/>
      <c r="AA260" s="987"/>
      <c r="AB260" s="987"/>
      <c r="AC260" s="987"/>
      <c r="AD260" s="987"/>
      <c r="AE260" s="987"/>
      <c r="AF260" s="987"/>
      <c r="AG260" s="987"/>
      <c r="AH260" s="962">
        <v>1</v>
      </c>
      <c r="AI260" s="1235"/>
      <c r="AJ260" s="1061"/>
      <c r="AK260" s="1220"/>
      <c r="AL260" s="1220"/>
      <c r="AM260" s="1225"/>
      <c r="AN260" s="1061">
        <v>0</v>
      </c>
      <c r="AO260" s="1220">
        <v>0</v>
      </c>
      <c r="AP260" s="1225">
        <v>0</v>
      </c>
      <c r="AQ260" s="1061">
        <f t="shared" si="33"/>
        <v>0</v>
      </c>
      <c r="AR260" s="1349">
        <f t="shared" si="34"/>
        <v>0</v>
      </c>
      <c r="AS260" s="1225">
        <f t="shared" si="35"/>
        <v>0</v>
      </c>
      <c r="AT260" s="1345">
        <f t="shared" si="30"/>
        <v>0</v>
      </c>
      <c r="AU260" s="1346">
        <f t="shared" si="36"/>
        <v>0</v>
      </c>
      <c r="AV260" s="1301">
        <f t="shared" si="31"/>
        <v>0</v>
      </c>
      <c r="AW260" s="987"/>
      <c r="AX260" s="1061"/>
      <c r="AY260" s="1220"/>
      <c r="AZ260" s="1220"/>
      <c r="BA260" s="1221"/>
      <c r="BB260" s="1225"/>
      <c r="BC260" s="1061">
        <v>0</v>
      </c>
      <c r="BD260" s="1225">
        <v>0</v>
      </c>
      <c r="BE260" s="1350">
        <f t="shared" si="32"/>
        <v>0</v>
      </c>
      <c r="BF260" s="1225">
        <f t="shared" si="37"/>
        <v>0</v>
      </c>
      <c r="BG260" s="1351">
        <f t="shared" si="38"/>
        <v>0</v>
      </c>
      <c r="BH260" s="1225">
        <f t="shared" si="39"/>
        <v>0</v>
      </c>
    </row>
    <row r="261" spans="2:60">
      <c r="B261" s="959">
        <v>257</v>
      </c>
      <c r="C261" s="959"/>
      <c r="D261" s="946" t="s">
        <v>1352</v>
      </c>
      <c r="E261" s="946" t="s">
        <v>1261</v>
      </c>
      <c r="F261" s="959">
        <v>1264</v>
      </c>
      <c r="G261" s="959" t="s">
        <v>1690</v>
      </c>
      <c r="H261" s="1217" t="s">
        <v>1364</v>
      </c>
      <c r="I261" s="1220"/>
      <c r="J261" s="1220" t="s">
        <v>1348</v>
      </c>
      <c r="K261" s="1220"/>
      <c r="L261" s="1220"/>
      <c r="M261" s="959" t="s">
        <v>1349</v>
      </c>
      <c r="N261" s="1220" t="s">
        <v>1691</v>
      </c>
      <c r="O261" s="1220" t="s">
        <v>183</v>
      </c>
      <c r="P261" s="959">
        <v>1</v>
      </c>
      <c r="Q261" s="987"/>
      <c r="R261" s="987"/>
      <c r="S261" s="987"/>
      <c r="T261" s="987"/>
      <c r="U261" s="987"/>
      <c r="V261" s="987"/>
      <c r="W261" s="987"/>
      <c r="X261" s="987"/>
      <c r="Y261" s="987"/>
      <c r="Z261" s="987"/>
      <c r="AA261" s="987"/>
      <c r="AB261" s="987"/>
      <c r="AC261" s="987"/>
      <c r="AD261" s="987"/>
      <c r="AE261" s="987"/>
      <c r="AF261" s="987"/>
      <c r="AG261" s="987"/>
      <c r="AH261" s="962">
        <v>1</v>
      </c>
      <c r="AI261" s="1235"/>
      <c r="AJ261" s="1061"/>
      <c r="AK261" s="1220"/>
      <c r="AL261" s="1220"/>
      <c r="AM261" s="1225"/>
      <c r="AN261" s="1061">
        <v>0</v>
      </c>
      <c r="AO261" s="1220">
        <v>0</v>
      </c>
      <c r="AP261" s="1225">
        <v>0</v>
      </c>
      <c r="AQ261" s="1061">
        <f t="shared" si="33"/>
        <v>0</v>
      </c>
      <c r="AR261" s="1349">
        <f t="shared" si="34"/>
        <v>0</v>
      </c>
      <c r="AS261" s="1225">
        <f t="shared" si="35"/>
        <v>0</v>
      </c>
      <c r="AT261" s="1345">
        <f t="shared" si="30"/>
        <v>0</v>
      </c>
      <c r="AU261" s="1346">
        <f t="shared" si="36"/>
        <v>0</v>
      </c>
      <c r="AV261" s="1301">
        <f t="shared" si="31"/>
        <v>0</v>
      </c>
      <c r="AW261" s="987"/>
      <c r="AX261" s="1061"/>
      <c r="AY261" s="1220"/>
      <c r="AZ261" s="1220"/>
      <c r="BA261" s="1221"/>
      <c r="BB261" s="1225"/>
      <c r="BC261" s="1061">
        <v>0</v>
      </c>
      <c r="BD261" s="1225">
        <v>0</v>
      </c>
      <c r="BE261" s="1350">
        <f t="shared" si="32"/>
        <v>0</v>
      </c>
      <c r="BF261" s="1225">
        <f t="shared" si="37"/>
        <v>0</v>
      </c>
      <c r="BG261" s="1351">
        <f t="shared" si="38"/>
        <v>0</v>
      </c>
      <c r="BH261" s="1225">
        <f t="shared" si="39"/>
        <v>0</v>
      </c>
    </row>
    <row r="262" spans="2:60">
      <c r="B262" s="959">
        <v>258</v>
      </c>
      <c r="C262" s="959"/>
      <c r="D262" s="946" t="s">
        <v>1350</v>
      </c>
      <c r="E262" s="946" t="s">
        <v>1232</v>
      </c>
      <c r="F262" s="959">
        <v>1264</v>
      </c>
      <c r="G262" s="959" t="s">
        <v>1692</v>
      </c>
      <c r="H262" s="1217" t="s">
        <v>1234</v>
      </c>
      <c r="I262" s="1220"/>
      <c r="J262" s="1220" t="s">
        <v>1348</v>
      </c>
      <c r="K262" s="1220"/>
      <c r="L262" s="1220"/>
      <c r="M262" s="959" t="s">
        <v>1349</v>
      </c>
      <c r="N262" s="1220" t="s">
        <v>1691</v>
      </c>
      <c r="O262" s="1220" t="s">
        <v>183</v>
      </c>
      <c r="P262" s="959">
        <v>1</v>
      </c>
      <c r="Q262" s="987"/>
      <c r="R262" s="987"/>
      <c r="S262" s="987"/>
      <c r="T262" s="987"/>
      <c r="U262" s="987"/>
      <c r="V262" s="987"/>
      <c r="W262" s="987"/>
      <c r="X262" s="987"/>
      <c r="Y262" s="987"/>
      <c r="Z262" s="987"/>
      <c r="AA262" s="987"/>
      <c r="AB262" s="987"/>
      <c r="AC262" s="987"/>
      <c r="AD262" s="987"/>
      <c r="AE262" s="987"/>
      <c r="AF262" s="987"/>
      <c r="AG262" s="987"/>
      <c r="AH262" s="962">
        <v>1</v>
      </c>
      <c r="AI262" s="1235"/>
      <c r="AJ262" s="1061"/>
      <c r="AK262" s="1220"/>
      <c r="AL262" s="1220"/>
      <c r="AM262" s="1225"/>
      <c r="AN262" s="1061">
        <v>0</v>
      </c>
      <c r="AO262" s="1220">
        <v>0</v>
      </c>
      <c r="AP262" s="1225">
        <v>0</v>
      </c>
      <c r="AQ262" s="1061">
        <f t="shared" si="33"/>
        <v>0</v>
      </c>
      <c r="AR262" s="1349">
        <f t="shared" si="34"/>
        <v>0</v>
      </c>
      <c r="AS262" s="1225">
        <f t="shared" si="35"/>
        <v>0</v>
      </c>
      <c r="AT262" s="1345">
        <f t="shared" ref="AT262:AT325" si="40">SUMPRODUCT(AJ262:AM262,$AJ$3:$AM$3)</f>
        <v>0</v>
      </c>
      <c r="AU262" s="1346">
        <f t="shared" si="36"/>
        <v>0</v>
      </c>
      <c r="AV262" s="1301">
        <f t="shared" ref="AV262:AV325" si="41">AT262*AI262</f>
        <v>0</v>
      </c>
      <c r="AW262" s="987"/>
      <c r="AX262" s="1061"/>
      <c r="AY262" s="1220"/>
      <c r="AZ262" s="1220"/>
      <c r="BA262" s="1221"/>
      <c r="BB262" s="1225"/>
      <c r="BC262" s="1061">
        <v>0</v>
      </c>
      <c r="BD262" s="1225">
        <v>0</v>
      </c>
      <c r="BE262" s="1350">
        <f t="shared" ref="BE262:BE325" si="42">BF262/AH262</f>
        <v>0</v>
      </c>
      <c r="BF262" s="1225">
        <f t="shared" si="37"/>
        <v>0</v>
      </c>
      <c r="BG262" s="1351">
        <f t="shared" si="38"/>
        <v>0</v>
      </c>
      <c r="BH262" s="1225">
        <f t="shared" si="39"/>
        <v>0</v>
      </c>
    </row>
    <row r="263" spans="2:60">
      <c r="B263" s="959">
        <v>259</v>
      </c>
      <c r="C263" s="959"/>
      <c r="D263" s="946" t="s">
        <v>1352</v>
      </c>
      <c r="E263" s="946" t="s">
        <v>1261</v>
      </c>
      <c r="F263" s="959">
        <v>1265</v>
      </c>
      <c r="G263" s="959" t="s">
        <v>1693</v>
      </c>
      <c r="H263" s="1217" t="s">
        <v>1364</v>
      </c>
      <c r="I263" s="1220"/>
      <c r="J263" s="1220" t="s">
        <v>1348</v>
      </c>
      <c r="K263" s="1220"/>
      <c r="L263" s="1220"/>
      <c r="M263" s="959" t="s">
        <v>1349</v>
      </c>
      <c r="N263" s="1220" t="s">
        <v>1694</v>
      </c>
      <c r="O263" s="1220" t="s">
        <v>183</v>
      </c>
      <c r="P263" s="959">
        <v>1</v>
      </c>
      <c r="Q263" s="987"/>
      <c r="R263" s="987"/>
      <c r="S263" s="987"/>
      <c r="T263" s="987"/>
      <c r="U263" s="987"/>
      <c r="V263" s="987"/>
      <c r="W263" s="987"/>
      <c r="X263" s="987"/>
      <c r="Y263" s="987"/>
      <c r="Z263" s="987"/>
      <c r="AA263" s="987"/>
      <c r="AB263" s="987"/>
      <c r="AC263" s="987"/>
      <c r="AD263" s="987"/>
      <c r="AE263" s="987"/>
      <c r="AF263" s="987"/>
      <c r="AG263" s="987"/>
      <c r="AH263" s="962">
        <v>1</v>
      </c>
      <c r="AI263" s="1235"/>
      <c r="AJ263" s="1061"/>
      <c r="AK263" s="1220"/>
      <c r="AL263" s="1220"/>
      <c r="AM263" s="1225"/>
      <c r="AN263" s="1061">
        <v>0</v>
      </c>
      <c r="AO263" s="1220">
        <v>0</v>
      </c>
      <c r="AP263" s="1225">
        <v>0</v>
      </c>
      <c r="AQ263" s="1061">
        <f t="shared" ref="AQ263:AQ326" si="43">AT263-AN263</f>
        <v>0</v>
      </c>
      <c r="AR263" s="1349">
        <f t="shared" ref="AR263:AR326" si="44">AU263-AO263</f>
        <v>0</v>
      </c>
      <c r="AS263" s="1225">
        <f t="shared" ref="AS263:AS326" si="45">AQ263*AI263</f>
        <v>0</v>
      </c>
      <c r="AT263" s="1345">
        <f t="shared" si="40"/>
        <v>0</v>
      </c>
      <c r="AU263" s="1346">
        <f t="shared" ref="AU263:AU326" si="46">AT263/AH263</f>
        <v>0</v>
      </c>
      <c r="AV263" s="1301">
        <f t="shared" si="41"/>
        <v>0</v>
      </c>
      <c r="AW263" s="987"/>
      <c r="AX263" s="1061"/>
      <c r="AY263" s="1220"/>
      <c r="AZ263" s="1220"/>
      <c r="BA263" s="1221"/>
      <c r="BB263" s="1225"/>
      <c r="BC263" s="1061">
        <v>0</v>
      </c>
      <c r="BD263" s="1225">
        <v>0</v>
      </c>
      <c r="BE263" s="1350">
        <f t="shared" si="42"/>
        <v>0</v>
      </c>
      <c r="BF263" s="1225">
        <f t="shared" ref="BF263:BF326" si="47">BH263-BD263</f>
        <v>0</v>
      </c>
      <c r="BG263" s="1351">
        <f t="shared" ref="BG263:BG326" si="48">BH263/AH263</f>
        <v>0</v>
      </c>
      <c r="BH263" s="1225">
        <f t="shared" ref="BH263:BH326" si="49">SUMPRODUCT(AX263:BB263,$AX$3:$BB$3)</f>
        <v>0</v>
      </c>
    </row>
    <row r="264" spans="2:60">
      <c r="B264" s="959">
        <v>260</v>
      </c>
      <c r="C264" s="959"/>
      <c r="D264" s="946" t="s">
        <v>1350</v>
      </c>
      <c r="E264" s="946" t="s">
        <v>1232</v>
      </c>
      <c r="F264" s="959">
        <v>1265</v>
      </c>
      <c r="G264" s="959" t="s">
        <v>1695</v>
      </c>
      <c r="H264" s="1217" t="s">
        <v>1234</v>
      </c>
      <c r="I264" s="1220"/>
      <c r="J264" s="1220" t="s">
        <v>1348</v>
      </c>
      <c r="K264" s="1220"/>
      <c r="L264" s="1220"/>
      <c r="M264" s="959" t="s">
        <v>1349</v>
      </c>
      <c r="N264" s="1220" t="s">
        <v>1694</v>
      </c>
      <c r="O264" s="1220" t="s">
        <v>183</v>
      </c>
      <c r="P264" s="959">
        <v>1</v>
      </c>
      <c r="Q264" s="987"/>
      <c r="R264" s="987"/>
      <c r="S264" s="987"/>
      <c r="T264" s="987"/>
      <c r="U264" s="987"/>
      <c r="V264" s="987"/>
      <c r="W264" s="987"/>
      <c r="X264" s="987"/>
      <c r="Y264" s="987"/>
      <c r="Z264" s="987"/>
      <c r="AA264" s="987"/>
      <c r="AB264" s="987"/>
      <c r="AC264" s="987"/>
      <c r="AD264" s="987"/>
      <c r="AE264" s="987"/>
      <c r="AF264" s="987"/>
      <c r="AG264" s="987"/>
      <c r="AH264" s="962">
        <v>1</v>
      </c>
      <c r="AI264" s="1235"/>
      <c r="AJ264" s="1061"/>
      <c r="AK264" s="1220"/>
      <c r="AL264" s="1220"/>
      <c r="AM264" s="1225"/>
      <c r="AN264" s="1061">
        <v>0</v>
      </c>
      <c r="AO264" s="1220">
        <v>0</v>
      </c>
      <c r="AP264" s="1225">
        <v>0</v>
      </c>
      <c r="AQ264" s="1061">
        <f t="shared" si="43"/>
        <v>0</v>
      </c>
      <c r="AR264" s="1349">
        <f t="shared" si="44"/>
        <v>0</v>
      </c>
      <c r="AS264" s="1225">
        <f t="shared" si="45"/>
        <v>0</v>
      </c>
      <c r="AT264" s="1345">
        <f t="shared" si="40"/>
        <v>0</v>
      </c>
      <c r="AU264" s="1346">
        <f t="shared" si="46"/>
        <v>0</v>
      </c>
      <c r="AV264" s="1301">
        <f t="shared" si="41"/>
        <v>0</v>
      </c>
      <c r="AW264" s="987"/>
      <c r="AX264" s="1061"/>
      <c r="AY264" s="1220"/>
      <c r="AZ264" s="1220"/>
      <c r="BA264" s="1221"/>
      <c r="BB264" s="1225"/>
      <c r="BC264" s="1061">
        <v>0</v>
      </c>
      <c r="BD264" s="1225">
        <v>0</v>
      </c>
      <c r="BE264" s="1350">
        <f t="shared" si="42"/>
        <v>0</v>
      </c>
      <c r="BF264" s="1225">
        <f t="shared" si="47"/>
        <v>0</v>
      </c>
      <c r="BG264" s="1351">
        <f t="shared" si="48"/>
        <v>0</v>
      </c>
      <c r="BH264" s="1225">
        <f t="shared" si="49"/>
        <v>0</v>
      </c>
    </row>
    <row r="265" spans="2:60">
      <c r="B265" s="959">
        <v>261</v>
      </c>
      <c r="C265" s="959"/>
      <c r="D265" s="946" t="s">
        <v>1352</v>
      </c>
      <c r="E265" s="946" t="s">
        <v>1261</v>
      </c>
      <c r="F265" s="959">
        <v>1266</v>
      </c>
      <c r="G265" s="959" t="s">
        <v>1696</v>
      </c>
      <c r="H265" s="1217" t="s">
        <v>1364</v>
      </c>
      <c r="I265" s="1220"/>
      <c r="J265" s="1220" t="s">
        <v>1348</v>
      </c>
      <c r="K265" s="1220"/>
      <c r="L265" s="1220"/>
      <c r="M265" s="959" t="s">
        <v>1349</v>
      </c>
      <c r="N265" s="1220" t="s">
        <v>1697</v>
      </c>
      <c r="O265" s="1220" t="s">
        <v>183</v>
      </c>
      <c r="P265" s="959">
        <v>1</v>
      </c>
      <c r="Q265" s="987"/>
      <c r="R265" s="987"/>
      <c r="S265" s="987"/>
      <c r="T265" s="987"/>
      <c r="U265" s="987"/>
      <c r="V265" s="987"/>
      <c r="W265" s="987"/>
      <c r="X265" s="987"/>
      <c r="Y265" s="987"/>
      <c r="Z265" s="987"/>
      <c r="AA265" s="987"/>
      <c r="AB265" s="987"/>
      <c r="AC265" s="987"/>
      <c r="AD265" s="987"/>
      <c r="AE265" s="987"/>
      <c r="AF265" s="987"/>
      <c r="AG265" s="987"/>
      <c r="AH265" s="962">
        <v>1</v>
      </c>
      <c r="AI265" s="1235"/>
      <c r="AJ265" s="1061"/>
      <c r="AK265" s="1220"/>
      <c r="AL265" s="1220"/>
      <c r="AM265" s="1225"/>
      <c r="AN265" s="1061">
        <v>0</v>
      </c>
      <c r="AO265" s="1220">
        <v>0</v>
      </c>
      <c r="AP265" s="1225">
        <v>0</v>
      </c>
      <c r="AQ265" s="1061">
        <f t="shared" si="43"/>
        <v>0</v>
      </c>
      <c r="AR265" s="1349">
        <f t="shared" si="44"/>
        <v>0</v>
      </c>
      <c r="AS265" s="1225">
        <f t="shared" si="45"/>
        <v>0</v>
      </c>
      <c r="AT265" s="1345">
        <f t="shared" si="40"/>
        <v>0</v>
      </c>
      <c r="AU265" s="1346">
        <f t="shared" si="46"/>
        <v>0</v>
      </c>
      <c r="AV265" s="1301">
        <f t="shared" si="41"/>
        <v>0</v>
      </c>
      <c r="AW265" s="987"/>
      <c r="AX265" s="1061"/>
      <c r="AY265" s="1220"/>
      <c r="AZ265" s="1220"/>
      <c r="BA265" s="1221"/>
      <c r="BB265" s="1225"/>
      <c r="BC265" s="1061">
        <v>0</v>
      </c>
      <c r="BD265" s="1225">
        <v>0</v>
      </c>
      <c r="BE265" s="1350">
        <f t="shared" si="42"/>
        <v>0</v>
      </c>
      <c r="BF265" s="1225">
        <f t="shared" si="47"/>
        <v>0</v>
      </c>
      <c r="BG265" s="1351">
        <f t="shared" si="48"/>
        <v>0</v>
      </c>
      <c r="BH265" s="1225">
        <f t="shared" si="49"/>
        <v>0</v>
      </c>
    </row>
    <row r="266" spans="2:60">
      <c r="B266" s="959">
        <v>262</v>
      </c>
      <c r="C266" s="959"/>
      <c r="D266" s="946" t="s">
        <v>1350</v>
      </c>
      <c r="E266" s="946" t="s">
        <v>1232</v>
      </c>
      <c r="F266" s="959">
        <v>1266</v>
      </c>
      <c r="G266" s="959" t="s">
        <v>1698</v>
      </c>
      <c r="H266" s="1217" t="s">
        <v>1234</v>
      </c>
      <c r="I266" s="1220"/>
      <c r="J266" s="1220" t="s">
        <v>1348</v>
      </c>
      <c r="K266" s="1220"/>
      <c r="L266" s="1220"/>
      <c r="M266" s="959" t="s">
        <v>1349</v>
      </c>
      <c r="N266" s="1220" t="s">
        <v>1697</v>
      </c>
      <c r="O266" s="1220" t="s">
        <v>183</v>
      </c>
      <c r="P266" s="959">
        <v>1</v>
      </c>
      <c r="Q266" s="987"/>
      <c r="R266" s="987"/>
      <c r="S266" s="987"/>
      <c r="T266" s="987"/>
      <c r="U266" s="987"/>
      <c r="V266" s="987"/>
      <c r="W266" s="987"/>
      <c r="X266" s="987"/>
      <c r="Y266" s="987"/>
      <c r="Z266" s="987"/>
      <c r="AA266" s="987"/>
      <c r="AB266" s="987"/>
      <c r="AC266" s="987"/>
      <c r="AD266" s="987"/>
      <c r="AE266" s="987"/>
      <c r="AF266" s="987"/>
      <c r="AG266" s="987"/>
      <c r="AH266" s="962">
        <v>1</v>
      </c>
      <c r="AI266" s="1235"/>
      <c r="AJ266" s="1061"/>
      <c r="AK266" s="1220"/>
      <c r="AL266" s="1220"/>
      <c r="AM266" s="1225"/>
      <c r="AN266" s="1061">
        <v>0</v>
      </c>
      <c r="AO266" s="1220">
        <v>0</v>
      </c>
      <c r="AP266" s="1225">
        <v>0</v>
      </c>
      <c r="AQ266" s="1061">
        <f t="shared" si="43"/>
        <v>0</v>
      </c>
      <c r="AR266" s="1349">
        <f t="shared" si="44"/>
        <v>0</v>
      </c>
      <c r="AS266" s="1225">
        <f t="shared" si="45"/>
        <v>0</v>
      </c>
      <c r="AT266" s="1345">
        <f t="shared" si="40"/>
        <v>0</v>
      </c>
      <c r="AU266" s="1346">
        <f t="shared" si="46"/>
        <v>0</v>
      </c>
      <c r="AV266" s="1301">
        <f t="shared" si="41"/>
        <v>0</v>
      </c>
      <c r="AW266" s="987"/>
      <c r="AX266" s="1061"/>
      <c r="AY266" s="1220"/>
      <c r="AZ266" s="1220"/>
      <c r="BA266" s="1221"/>
      <c r="BB266" s="1225"/>
      <c r="BC266" s="1061">
        <v>0</v>
      </c>
      <c r="BD266" s="1225">
        <v>0</v>
      </c>
      <c r="BE266" s="1350">
        <f t="shared" si="42"/>
        <v>0</v>
      </c>
      <c r="BF266" s="1225">
        <f t="shared" si="47"/>
        <v>0</v>
      </c>
      <c r="BG266" s="1351">
        <f t="shared" si="48"/>
        <v>0</v>
      </c>
      <c r="BH266" s="1225">
        <f t="shared" si="49"/>
        <v>0</v>
      </c>
    </row>
    <row r="267" spans="2:60">
      <c r="B267" s="959">
        <v>263</v>
      </c>
      <c r="C267" s="959"/>
      <c r="D267" s="946" t="s">
        <v>1352</v>
      </c>
      <c r="E267" s="946" t="s">
        <v>1261</v>
      </c>
      <c r="F267" s="959">
        <v>1267</v>
      </c>
      <c r="G267" s="959" t="s">
        <v>1699</v>
      </c>
      <c r="H267" s="1217" t="s">
        <v>1364</v>
      </c>
      <c r="I267" s="1220"/>
      <c r="J267" s="1220" t="s">
        <v>1348</v>
      </c>
      <c r="K267" s="1220"/>
      <c r="L267" s="1220"/>
      <c r="M267" s="959" t="s">
        <v>1349</v>
      </c>
      <c r="N267" s="1220" t="s">
        <v>1700</v>
      </c>
      <c r="O267" s="1220" t="s">
        <v>183</v>
      </c>
      <c r="P267" s="959">
        <v>1</v>
      </c>
      <c r="Q267" s="987"/>
      <c r="R267" s="987"/>
      <c r="S267" s="987"/>
      <c r="T267" s="987"/>
      <c r="U267" s="987"/>
      <c r="V267" s="987"/>
      <c r="W267" s="987"/>
      <c r="X267" s="987"/>
      <c r="Y267" s="987"/>
      <c r="Z267" s="987"/>
      <c r="AA267" s="987"/>
      <c r="AB267" s="987"/>
      <c r="AC267" s="987"/>
      <c r="AD267" s="987"/>
      <c r="AE267" s="987"/>
      <c r="AF267" s="987"/>
      <c r="AG267" s="987"/>
      <c r="AH267" s="962">
        <v>1</v>
      </c>
      <c r="AI267" s="1235"/>
      <c r="AJ267" s="1061"/>
      <c r="AK267" s="1220"/>
      <c r="AL267" s="1220"/>
      <c r="AM267" s="1225"/>
      <c r="AN267" s="1061">
        <v>0</v>
      </c>
      <c r="AO267" s="1220">
        <v>0</v>
      </c>
      <c r="AP267" s="1225">
        <v>0</v>
      </c>
      <c r="AQ267" s="1061">
        <f t="shared" si="43"/>
        <v>0</v>
      </c>
      <c r="AR267" s="1349">
        <f t="shared" si="44"/>
        <v>0</v>
      </c>
      <c r="AS267" s="1225">
        <f t="shared" si="45"/>
        <v>0</v>
      </c>
      <c r="AT267" s="1345">
        <f t="shared" si="40"/>
        <v>0</v>
      </c>
      <c r="AU267" s="1346">
        <f t="shared" si="46"/>
        <v>0</v>
      </c>
      <c r="AV267" s="1301">
        <f t="shared" si="41"/>
        <v>0</v>
      </c>
      <c r="AW267" s="987"/>
      <c r="AX267" s="1061"/>
      <c r="AY267" s="1220"/>
      <c r="AZ267" s="1220"/>
      <c r="BA267" s="1221"/>
      <c r="BB267" s="1225"/>
      <c r="BC267" s="1061">
        <v>0</v>
      </c>
      <c r="BD267" s="1225">
        <v>0</v>
      </c>
      <c r="BE267" s="1350">
        <f t="shared" si="42"/>
        <v>0</v>
      </c>
      <c r="BF267" s="1225">
        <f t="shared" si="47"/>
        <v>0</v>
      </c>
      <c r="BG267" s="1351">
        <f t="shared" si="48"/>
        <v>0</v>
      </c>
      <c r="BH267" s="1225">
        <f t="shared" si="49"/>
        <v>0</v>
      </c>
    </row>
    <row r="268" spans="2:60">
      <c r="B268" s="959">
        <v>264</v>
      </c>
      <c r="C268" s="959"/>
      <c r="D268" s="946" t="s">
        <v>1350</v>
      </c>
      <c r="E268" s="946" t="s">
        <v>1232</v>
      </c>
      <c r="F268" s="959">
        <v>1267</v>
      </c>
      <c r="G268" s="959" t="s">
        <v>1701</v>
      </c>
      <c r="H268" s="1217" t="s">
        <v>1234</v>
      </c>
      <c r="I268" s="1220"/>
      <c r="J268" s="1220" t="s">
        <v>1348</v>
      </c>
      <c r="K268" s="1220"/>
      <c r="L268" s="1220"/>
      <c r="M268" s="959" t="s">
        <v>1349</v>
      </c>
      <c r="N268" s="1220" t="s">
        <v>1700</v>
      </c>
      <c r="O268" s="1220" t="s">
        <v>183</v>
      </c>
      <c r="P268" s="959">
        <v>1</v>
      </c>
      <c r="Q268" s="987"/>
      <c r="R268" s="987"/>
      <c r="S268" s="987"/>
      <c r="T268" s="987"/>
      <c r="U268" s="987"/>
      <c r="V268" s="987"/>
      <c r="W268" s="987"/>
      <c r="X268" s="987"/>
      <c r="Y268" s="987"/>
      <c r="Z268" s="987"/>
      <c r="AA268" s="987"/>
      <c r="AB268" s="987"/>
      <c r="AC268" s="987"/>
      <c r="AD268" s="987"/>
      <c r="AE268" s="987"/>
      <c r="AF268" s="987"/>
      <c r="AG268" s="987"/>
      <c r="AH268" s="962">
        <v>1</v>
      </c>
      <c r="AI268" s="1235"/>
      <c r="AJ268" s="1061"/>
      <c r="AK268" s="1220"/>
      <c r="AL268" s="1220"/>
      <c r="AM268" s="1225"/>
      <c r="AN268" s="1061">
        <v>0</v>
      </c>
      <c r="AO268" s="1220">
        <v>0</v>
      </c>
      <c r="AP268" s="1225">
        <v>0</v>
      </c>
      <c r="AQ268" s="1061">
        <f t="shared" si="43"/>
        <v>0</v>
      </c>
      <c r="AR268" s="1349">
        <f t="shared" si="44"/>
        <v>0</v>
      </c>
      <c r="AS268" s="1225">
        <f t="shared" si="45"/>
        <v>0</v>
      </c>
      <c r="AT268" s="1345">
        <f t="shared" si="40"/>
        <v>0</v>
      </c>
      <c r="AU268" s="1346">
        <f t="shared" si="46"/>
        <v>0</v>
      </c>
      <c r="AV268" s="1301">
        <f t="shared" si="41"/>
        <v>0</v>
      </c>
      <c r="AW268" s="987"/>
      <c r="AX268" s="1061"/>
      <c r="AY268" s="1220"/>
      <c r="AZ268" s="1220"/>
      <c r="BA268" s="1221"/>
      <c r="BB268" s="1225"/>
      <c r="BC268" s="1061">
        <v>0</v>
      </c>
      <c r="BD268" s="1225">
        <v>0</v>
      </c>
      <c r="BE268" s="1350">
        <f t="shared" si="42"/>
        <v>0</v>
      </c>
      <c r="BF268" s="1225">
        <f t="shared" si="47"/>
        <v>0</v>
      </c>
      <c r="BG268" s="1351">
        <f t="shared" si="48"/>
        <v>0</v>
      </c>
      <c r="BH268" s="1225">
        <f t="shared" si="49"/>
        <v>0</v>
      </c>
    </row>
    <row r="269" spans="2:60">
      <c r="B269" s="959">
        <v>265</v>
      </c>
      <c r="C269" s="959"/>
      <c r="D269" s="946" t="s">
        <v>1352</v>
      </c>
      <c r="E269" s="946" t="s">
        <v>1261</v>
      </c>
      <c r="F269" s="959">
        <v>1268</v>
      </c>
      <c r="G269" s="959" t="s">
        <v>1702</v>
      </c>
      <c r="H269" s="1217" t="s">
        <v>1364</v>
      </c>
      <c r="I269" s="1220"/>
      <c r="J269" s="1220" t="s">
        <v>1348</v>
      </c>
      <c r="K269" s="1220"/>
      <c r="L269" s="1220"/>
      <c r="M269" s="959" t="s">
        <v>1349</v>
      </c>
      <c r="N269" s="1220" t="s">
        <v>1703</v>
      </c>
      <c r="O269" s="1220" t="s">
        <v>183</v>
      </c>
      <c r="P269" s="959">
        <v>1</v>
      </c>
      <c r="Q269" s="987"/>
      <c r="R269" s="987"/>
      <c r="S269" s="987"/>
      <c r="T269" s="987"/>
      <c r="U269" s="987"/>
      <c r="V269" s="987"/>
      <c r="W269" s="987"/>
      <c r="X269" s="987"/>
      <c r="Y269" s="987"/>
      <c r="Z269" s="987"/>
      <c r="AA269" s="987"/>
      <c r="AB269" s="987"/>
      <c r="AC269" s="987"/>
      <c r="AD269" s="987"/>
      <c r="AE269" s="987"/>
      <c r="AF269" s="987"/>
      <c r="AG269" s="987"/>
      <c r="AH269" s="962">
        <v>1</v>
      </c>
      <c r="AI269" s="1235"/>
      <c r="AJ269" s="1061"/>
      <c r="AK269" s="1220"/>
      <c r="AL269" s="1220"/>
      <c r="AM269" s="1225"/>
      <c r="AN269" s="1061">
        <v>0</v>
      </c>
      <c r="AO269" s="1220">
        <v>0</v>
      </c>
      <c r="AP269" s="1225">
        <v>0</v>
      </c>
      <c r="AQ269" s="1061">
        <f t="shared" si="43"/>
        <v>0</v>
      </c>
      <c r="AR269" s="1349">
        <f t="shared" si="44"/>
        <v>0</v>
      </c>
      <c r="AS269" s="1225">
        <f t="shared" si="45"/>
        <v>0</v>
      </c>
      <c r="AT269" s="1345">
        <f t="shared" si="40"/>
        <v>0</v>
      </c>
      <c r="AU269" s="1346">
        <f t="shared" si="46"/>
        <v>0</v>
      </c>
      <c r="AV269" s="1301">
        <f t="shared" si="41"/>
        <v>0</v>
      </c>
      <c r="AW269" s="987"/>
      <c r="AX269" s="1061"/>
      <c r="AY269" s="1220"/>
      <c r="AZ269" s="1220"/>
      <c r="BA269" s="1221"/>
      <c r="BB269" s="1225"/>
      <c r="BC269" s="1061">
        <v>0</v>
      </c>
      <c r="BD269" s="1225">
        <v>0</v>
      </c>
      <c r="BE269" s="1350">
        <f t="shared" si="42"/>
        <v>0</v>
      </c>
      <c r="BF269" s="1225">
        <f t="shared" si="47"/>
        <v>0</v>
      </c>
      <c r="BG269" s="1351">
        <f t="shared" si="48"/>
        <v>0</v>
      </c>
      <c r="BH269" s="1225">
        <f t="shared" si="49"/>
        <v>0</v>
      </c>
    </row>
    <row r="270" spans="2:60">
      <c r="B270" s="959">
        <v>266</v>
      </c>
      <c r="C270" s="959"/>
      <c r="D270" s="946" t="s">
        <v>1350</v>
      </c>
      <c r="E270" s="946" t="s">
        <v>1232</v>
      </c>
      <c r="F270" s="959">
        <v>1268</v>
      </c>
      <c r="G270" s="959" t="s">
        <v>1704</v>
      </c>
      <c r="H270" s="1217" t="s">
        <v>1234</v>
      </c>
      <c r="I270" s="1220"/>
      <c r="J270" s="1220" t="s">
        <v>1348</v>
      </c>
      <c r="K270" s="1220"/>
      <c r="L270" s="1220"/>
      <c r="M270" s="959" t="s">
        <v>1349</v>
      </c>
      <c r="N270" s="1220" t="s">
        <v>1703</v>
      </c>
      <c r="O270" s="1220" t="s">
        <v>183</v>
      </c>
      <c r="P270" s="959">
        <v>1</v>
      </c>
      <c r="Q270" s="987"/>
      <c r="R270" s="987"/>
      <c r="S270" s="987"/>
      <c r="T270" s="987"/>
      <c r="U270" s="987"/>
      <c r="V270" s="987"/>
      <c r="W270" s="987"/>
      <c r="X270" s="987"/>
      <c r="Y270" s="987"/>
      <c r="Z270" s="987"/>
      <c r="AA270" s="987"/>
      <c r="AB270" s="987"/>
      <c r="AC270" s="987"/>
      <c r="AD270" s="987"/>
      <c r="AE270" s="987"/>
      <c r="AF270" s="987"/>
      <c r="AG270" s="987"/>
      <c r="AH270" s="962">
        <v>1</v>
      </c>
      <c r="AI270" s="1235"/>
      <c r="AJ270" s="1061"/>
      <c r="AK270" s="1220"/>
      <c r="AL270" s="1220"/>
      <c r="AM270" s="1225"/>
      <c r="AN270" s="1061">
        <v>0</v>
      </c>
      <c r="AO270" s="1220">
        <v>0</v>
      </c>
      <c r="AP270" s="1225">
        <v>0</v>
      </c>
      <c r="AQ270" s="1061">
        <f t="shared" si="43"/>
        <v>0</v>
      </c>
      <c r="AR270" s="1349">
        <f t="shared" si="44"/>
        <v>0</v>
      </c>
      <c r="AS270" s="1225">
        <f t="shared" si="45"/>
        <v>0</v>
      </c>
      <c r="AT270" s="1345">
        <f t="shared" si="40"/>
        <v>0</v>
      </c>
      <c r="AU270" s="1346">
        <f t="shared" si="46"/>
        <v>0</v>
      </c>
      <c r="AV270" s="1301">
        <f t="shared" si="41"/>
        <v>0</v>
      </c>
      <c r="AW270" s="987"/>
      <c r="AX270" s="1061"/>
      <c r="AY270" s="1220"/>
      <c r="AZ270" s="1220"/>
      <c r="BA270" s="1221"/>
      <c r="BB270" s="1225"/>
      <c r="BC270" s="1061">
        <v>0</v>
      </c>
      <c r="BD270" s="1225">
        <v>0</v>
      </c>
      <c r="BE270" s="1350">
        <f t="shared" si="42"/>
        <v>0</v>
      </c>
      <c r="BF270" s="1225">
        <f t="shared" si="47"/>
        <v>0</v>
      </c>
      <c r="BG270" s="1351">
        <f t="shared" si="48"/>
        <v>0</v>
      </c>
      <c r="BH270" s="1225">
        <f t="shared" si="49"/>
        <v>0</v>
      </c>
    </row>
    <row r="271" spans="2:60">
      <c r="B271" s="959">
        <v>267</v>
      </c>
      <c r="C271" s="959"/>
      <c r="D271" s="946" t="s">
        <v>1352</v>
      </c>
      <c r="E271" s="946" t="s">
        <v>1261</v>
      </c>
      <c r="F271" s="959">
        <v>1269</v>
      </c>
      <c r="G271" s="959" t="s">
        <v>1705</v>
      </c>
      <c r="H271" s="1217" t="s">
        <v>1364</v>
      </c>
      <c r="I271" s="1220"/>
      <c r="J271" s="1220" t="s">
        <v>1348</v>
      </c>
      <c r="K271" s="1220"/>
      <c r="L271" s="1220"/>
      <c r="M271" s="959" t="s">
        <v>1349</v>
      </c>
      <c r="N271" s="1220" t="s">
        <v>1706</v>
      </c>
      <c r="O271" s="1220" t="s">
        <v>183</v>
      </c>
      <c r="P271" s="959">
        <v>1</v>
      </c>
      <c r="Q271" s="987"/>
      <c r="R271" s="987"/>
      <c r="S271" s="987"/>
      <c r="T271" s="987"/>
      <c r="U271" s="987"/>
      <c r="V271" s="987"/>
      <c r="W271" s="987"/>
      <c r="X271" s="987"/>
      <c r="Y271" s="987"/>
      <c r="Z271" s="987"/>
      <c r="AA271" s="987"/>
      <c r="AB271" s="987"/>
      <c r="AC271" s="987"/>
      <c r="AD271" s="987"/>
      <c r="AE271" s="987"/>
      <c r="AF271" s="987"/>
      <c r="AG271" s="987"/>
      <c r="AH271" s="962">
        <v>1</v>
      </c>
      <c r="AI271" s="1235"/>
      <c r="AJ271" s="1061"/>
      <c r="AK271" s="1220"/>
      <c r="AL271" s="1220"/>
      <c r="AM271" s="1225"/>
      <c r="AN271" s="1061">
        <v>0</v>
      </c>
      <c r="AO271" s="1220">
        <v>0</v>
      </c>
      <c r="AP271" s="1225">
        <v>0</v>
      </c>
      <c r="AQ271" s="1061">
        <f t="shared" si="43"/>
        <v>0</v>
      </c>
      <c r="AR271" s="1349">
        <f t="shared" si="44"/>
        <v>0</v>
      </c>
      <c r="AS271" s="1225">
        <f t="shared" si="45"/>
        <v>0</v>
      </c>
      <c r="AT271" s="1345">
        <f t="shared" si="40"/>
        <v>0</v>
      </c>
      <c r="AU271" s="1346">
        <f t="shared" si="46"/>
        <v>0</v>
      </c>
      <c r="AV271" s="1301">
        <f t="shared" si="41"/>
        <v>0</v>
      </c>
      <c r="AW271" s="987"/>
      <c r="AX271" s="1061"/>
      <c r="AY271" s="1220"/>
      <c r="AZ271" s="1220"/>
      <c r="BA271" s="1221"/>
      <c r="BB271" s="1225"/>
      <c r="BC271" s="1061">
        <v>0</v>
      </c>
      <c r="BD271" s="1225">
        <v>0</v>
      </c>
      <c r="BE271" s="1350">
        <f t="shared" si="42"/>
        <v>0</v>
      </c>
      <c r="BF271" s="1225">
        <f t="shared" si="47"/>
        <v>0</v>
      </c>
      <c r="BG271" s="1351">
        <f t="shared" si="48"/>
        <v>0</v>
      </c>
      <c r="BH271" s="1225">
        <f t="shared" si="49"/>
        <v>0</v>
      </c>
    </row>
    <row r="272" spans="2:60">
      <c r="B272" s="959">
        <v>268</v>
      </c>
      <c r="C272" s="959"/>
      <c r="D272" s="946" t="s">
        <v>1350</v>
      </c>
      <c r="E272" s="946" t="s">
        <v>1232</v>
      </c>
      <c r="F272" s="959">
        <v>1269</v>
      </c>
      <c r="G272" s="959" t="s">
        <v>1707</v>
      </c>
      <c r="H272" s="1217" t="s">
        <v>1234</v>
      </c>
      <c r="I272" s="1220"/>
      <c r="J272" s="1220" t="s">
        <v>1348</v>
      </c>
      <c r="K272" s="1220"/>
      <c r="L272" s="1220"/>
      <c r="M272" s="959" t="s">
        <v>1349</v>
      </c>
      <c r="N272" s="1220" t="s">
        <v>1706</v>
      </c>
      <c r="O272" s="1220" t="s">
        <v>183</v>
      </c>
      <c r="P272" s="959">
        <v>1</v>
      </c>
      <c r="Q272" s="987"/>
      <c r="R272" s="987"/>
      <c r="S272" s="987"/>
      <c r="T272" s="987"/>
      <c r="U272" s="987"/>
      <c r="V272" s="987"/>
      <c r="W272" s="987"/>
      <c r="X272" s="987"/>
      <c r="Y272" s="987"/>
      <c r="Z272" s="987"/>
      <c r="AA272" s="987"/>
      <c r="AB272" s="987"/>
      <c r="AC272" s="987"/>
      <c r="AD272" s="987"/>
      <c r="AE272" s="987"/>
      <c r="AF272" s="987"/>
      <c r="AG272" s="987"/>
      <c r="AH272" s="962">
        <v>1</v>
      </c>
      <c r="AI272" s="1235"/>
      <c r="AJ272" s="1061"/>
      <c r="AK272" s="1220"/>
      <c r="AL272" s="1220"/>
      <c r="AM272" s="1225"/>
      <c r="AN272" s="1061">
        <v>0</v>
      </c>
      <c r="AO272" s="1220">
        <v>0</v>
      </c>
      <c r="AP272" s="1225">
        <v>0</v>
      </c>
      <c r="AQ272" s="1061">
        <f t="shared" si="43"/>
        <v>0</v>
      </c>
      <c r="AR272" s="1349">
        <f t="shared" si="44"/>
        <v>0</v>
      </c>
      <c r="AS272" s="1225">
        <f t="shared" si="45"/>
        <v>0</v>
      </c>
      <c r="AT272" s="1345">
        <f t="shared" si="40"/>
        <v>0</v>
      </c>
      <c r="AU272" s="1346">
        <f t="shared" si="46"/>
        <v>0</v>
      </c>
      <c r="AV272" s="1301">
        <f t="shared" si="41"/>
        <v>0</v>
      </c>
      <c r="AW272" s="987"/>
      <c r="AX272" s="1061"/>
      <c r="AY272" s="1220"/>
      <c r="AZ272" s="1220"/>
      <c r="BA272" s="1221"/>
      <c r="BB272" s="1225"/>
      <c r="BC272" s="1061">
        <v>0</v>
      </c>
      <c r="BD272" s="1225">
        <v>0</v>
      </c>
      <c r="BE272" s="1350">
        <f t="shared" si="42"/>
        <v>0</v>
      </c>
      <c r="BF272" s="1225">
        <f t="shared" si="47"/>
        <v>0</v>
      </c>
      <c r="BG272" s="1351">
        <f t="shared" si="48"/>
        <v>0</v>
      </c>
      <c r="BH272" s="1225">
        <f t="shared" si="49"/>
        <v>0</v>
      </c>
    </row>
    <row r="273" spans="2:60">
      <c r="B273" s="959">
        <v>269</v>
      </c>
      <c r="C273" s="959"/>
      <c r="D273" s="946" t="s">
        <v>1352</v>
      </c>
      <c r="E273" s="946" t="s">
        <v>1261</v>
      </c>
      <c r="F273" s="959">
        <v>1270</v>
      </c>
      <c r="G273" s="959" t="s">
        <v>1708</v>
      </c>
      <c r="H273" s="1217" t="s">
        <v>1364</v>
      </c>
      <c r="I273" s="1220"/>
      <c r="J273" s="1220" t="s">
        <v>1348</v>
      </c>
      <c r="K273" s="1220"/>
      <c r="L273" s="1220"/>
      <c r="M273" s="959" t="s">
        <v>1349</v>
      </c>
      <c r="N273" s="1220" t="s">
        <v>1709</v>
      </c>
      <c r="O273" s="1220" t="s">
        <v>183</v>
      </c>
      <c r="P273" s="959">
        <v>1</v>
      </c>
      <c r="Q273" s="987"/>
      <c r="R273" s="987"/>
      <c r="S273" s="987"/>
      <c r="T273" s="987"/>
      <c r="U273" s="987"/>
      <c r="V273" s="987"/>
      <c r="W273" s="987"/>
      <c r="X273" s="987"/>
      <c r="Y273" s="987"/>
      <c r="Z273" s="987"/>
      <c r="AA273" s="987"/>
      <c r="AB273" s="987"/>
      <c r="AC273" s="987"/>
      <c r="AD273" s="987"/>
      <c r="AE273" s="987"/>
      <c r="AF273" s="987"/>
      <c r="AG273" s="987"/>
      <c r="AH273" s="962">
        <v>1</v>
      </c>
      <c r="AI273" s="1235"/>
      <c r="AJ273" s="1061"/>
      <c r="AK273" s="1220"/>
      <c r="AL273" s="1220"/>
      <c r="AM273" s="1225"/>
      <c r="AN273" s="1061">
        <v>0</v>
      </c>
      <c r="AO273" s="1220">
        <v>0</v>
      </c>
      <c r="AP273" s="1225">
        <v>0</v>
      </c>
      <c r="AQ273" s="1061">
        <f t="shared" si="43"/>
        <v>0</v>
      </c>
      <c r="AR273" s="1349">
        <f t="shared" si="44"/>
        <v>0</v>
      </c>
      <c r="AS273" s="1225">
        <f t="shared" si="45"/>
        <v>0</v>
      </c>
      <c r="AT273" s="1345">
        <f t="shared" si="40"/>
        <v>0</v>
      </c>
      <c r="AU273" s="1346">
        <f t="shared" si="46"/>
        <v>0</v>
      </c>
      <c r="AV273" s="1301">
        <f t="shared" si="41"/>
        <v>0</v>
      </c>
      <c r="AW273" s="987"/>
      <c r="AX273" s="1061"/>
      <c r="AY273" s="1220"/>
      <c r="AZ273" s="1220"/>
      <c r="BA273" s="1221"/>
      <c r="BB273" s="1225"/>
      <c r="BC273" s="1061">
        <v>0</v>
      </c>
      <c r="BD273" s="1225">
        <v>0</v>
      </c>
      <c r="BE273" s="1350">
        <f t="shared" si="42"/>
        <v>0</v>
      </c>
      <c r="BF273" s="1225">
        <f t="shared" si="47"/>
        <v>0</v>
      </c>
      <c r="BG273" s="1351">
        <f t="shared" si="48"/>
        <v>0</v>
      </c>
      <c r="BH273" s="1225">
        <f t="shared" si="49"/>
        <v>0</v>
      </c>
    </row>
    <row r="274" spans="2:60">
      <c r="B274" s="959">
        <v>270</v>
      </c>
      <c r="C274" s="959"/>
      <c r="D274" s="946" t="s">
        <v>1350</v>
      </c>
      <c r="E274" s="946" t="s">
        <v>1232</v>
      </c>
      <c r="F274" s="959">
        <v>1270</v>
      </c>
      <c r="G274" s="959" t="s">
        <v>1710</v>
      </c>
      <c r="H274" s="1217" t="s">
        <v>1234</v>
      </c>
      <c r="I274" s="1220"/>
      <c r="J274" s="1220" t="s">
        <v>1348</v>
      </c>
      <c r="K274" s="1220"/>
      <c r="L274" s="1220"/>
      <c r="M274" s="959" t="s">
        <v>1349</v>
      </c>
      <c r="N274" s="1220" t="s">
        <v>1709</v>
      </c>
      <c r="O274" s="1220" t="s">
        <v>183</v>
      </c>
      <c r="P274" s="959">
        <v>1</v>
      </c>
      <c r="Q274" s="987"/>
      <c r="R274" s="987"/>
      <c r="S274" s="987"/>
      <c r="T274" s="987"/>
      <c r="U274" s="987"/>
      <c r="V274" s="987"/>
      <c r="W274" s="987"/>
      <c r="X274" s="987"/>
      <c r="Y274" s="987"/>
      <c r="Z274" s="987"/>
      <c r="AA274" s="987"/>
      <c r="AB274" s="987"/>
      <c r="AC274" s="987"/>
      <c r="AD274" s="987"/>
      <c r="AE274" s="987"/>
      <c r="AF274" s="987"/>
      <c r="AG274" s="987"/>
      <c r="AH274" s="962">
        <v>1</v>
      </c>
      <c r="AI274" s="1235"/>
      <c r="AJ274" s="1061"/>
      <c r="AK274" s="1220"/>
      <c r="AL274" s="1220"/>
      <c r="AM274" s="1225"/>
      <c r="AN274" s="1061">
        <v>0</v>
      </c>
      <c r="AO274" s="1220">
        <v>0</v>
      </c>
      <c r="AP274" s="1225">
        <v>0</v>
      </c>
      <c r="AQ274" s="1061">
        <f t="shared" si="43"/>
        <v>0</v>
      </c>
      <c r="AR274" s="1349">
        <f t="shared" si="44"/>
        <v>0</v>
      </c>
      <c r="AS274" s="1225">
        <f t="shared" si="45"/>
        <v>0</v>
      </c>
      <c r="AT274" s="1345">
        <f t="shared" si="40"/>
        <v>0</v>
      </c>
      <c r="AU274" s="1346">
        <f t="shared" si="46"/>
        <v>0</v>
      </c>
      <c r="AV274" s="1301">
        <f t="shared" si="41"/>
        <v>0</v>
      </c>
      <c r="AW274" s="987"/>
      <c r="AX274" s="1061"/>
      <c r="AY274" s="1220"/>
      <c r="AZ274" s="1220"/>
      <c r="BA274" s="1221"/>
      <c r="BB274" s="1225"/>
      <c r="BC274" s="1061">
        <v>0</v>
      </c>
      <c r="BD274" s="1225">
        <v>0</v>
      </c>
      <c r="BE274" s="1350">
        <f t="shared" si="42"/>
        <v>0</v>
      </c>
      <c r="BF274" s="1225">
        <f t="shared" si="47"/>
        <v>0</v>
      </c>
      <c r="BG274" s="1351">
        <f t="shared" si="48"/>
        <v>0</v>
      </c>
      <c r="BH274" s="1225">
        <f t="shared" si="49"/>
        <v>0</v>
      </c>
    </row>
    <row r="275" spans="2:60">
      <c r="B275" s="959">
        <v>271</v>
      </c>
      <c r="C275" s="959"/>
      <c r="D275" s="946" t="s">
        <v>1352</v>
      </c>
      <c r="E275" s="946" t="s">
        <v>1261</v>
      </c>
      <c r="F275" s="959">
        <v>1271</v>
      </c>
      <c r="G275" s="959" t="s">
        <v>1711</v>
      </c>
      <c r="H275" s="1217" t="s">
        <v>1364</v>
      </c>
      <c r="I275" s="1220"/>
      <c r="J275" s="1220" t="s">
        <v>1348</v>
      </c>
      <c r="K275" s="1220"/>
      <c r="L275" s="1220"/>
      <c r="M275" s="959" t="s">
        <v>1349</v>
      </c>
      <c r="N275" s="1220" t="s">
        <v>1712</v>
      </c>
      <c r="O275" s="1220" t="s">
        <v>183</v>
      </c>
      <c r="P275" s="959">
        <v>1</v>
      </c>
      <c r="Q275" s="987"/>
      <c r="R275" s="987"/>
      <c r="S275" s="987"/>
      <c r="T275" s="987"/>
      <c r="U275" s="987"/>
      <c r="V275" s="987"/>
      <c r="W275" s="987"/>
      <c r="X275" s="987"/>
      <c r="Y275" s="987"/>
      <c r="Z275" s="987"/>
      <c r="AA275" s="987"/>
      <c r="AB275" s="987"/>
      <c r="AC275" s="987"/>
      <c r="AD275" s="987"/>
      <c r="AE275" s="987"/>
      <c r="AF275" s="987"/>
      <c r="AG275" s="987"/>
      <c r="AH275" s="962">
        <v>1</v>
      </c>
      <c r="AI275" s="1235"/>
      <c r="AJ275" s="1061"/>
      <c r="AK275" s="1220"/>
      <c r="AL275" s="1220"/>
      <c r="AM275" s="1225"/>
      <c r="AN275" s="1061">
        <v>0</v>
      </c>
      <c r="AO275" s="1220">
        <v>0</v>
      </c>
      <c r="AP275" s="1225">
        <v>0</v>
      </c>
      <c r="AQ275" s="1061">
        <f t="shared" si="43"/>
        <v>0</v>
      </c>
      <c r="AR275" s="1349">
        <f t="shared" si="44"/>
        <v>0</v>
      </c>
      <c r="AS275" s="1225">
        <f t="shared" si="45"/>
        <v>0</v>
      </c>
      <c r="AT275" s="1345">
        <f t="shared" si="40"/>
        <v>0</v>
      </c>
      <c r="AU275" s="1346">
        <f t="shared" si="46"/>
        <v>0</v>
      </c>
      <c r="AV275" s="1301">
        <f t="shared" si="41"/>
        <v>0</v>
      </c>
      <c r="AW275" s="987"/>
      <c r="AX275" s="1061"/>
      <c r="AY275" s="1220"/>
      <c r="AZ275" s="1220"/>
      <c r="BA275" s="1221"/>
      <c r="BB275" s="1225"/>
      <c r="BC275" s="1061">
        <v>0</v>
      </c>
      <c r="BD275" s="1225">
        <v>0</v>
      </c>
      <c r="BE275" s="1350">
        <f t="shared" si="42"/>
        <v>0</v>
      </c>
      <c r="BF275" s="1225">
        <f t="shared" si="47"/>
        <v>0</v>
      </c>
      <c r="BG275" s="1351">
        <f t="shared" si="48"/>
        <v>0</v>
      </c>
      <c r="BH275" s="1225">
        <f t="shared" si="49"/>
        <v>0</v>
      </c>
    </row>
    <row r="276" spans="2:60">
      <c r="B276" s="959">
        <v>272</v>
      </c>
      <c r="C276" s="959"/>
      <c r="D276" s="946" t="s">
        <v>1350</v>
      </c>
      <c r="E276" s="946" t="s">
        <v>1232</v>
      </c>
      <c r="F276" s="959">
        <v>1271</v>
      </c>
      <c r="G276" s="959" t="s">
        <v>1713</v>
      </c>
      <c r="H276" s="1217" t="s">
        <v>1234</v>
      </c>
      <c r="I276" s="1220"/>
      <c r="J276" s="1220" t="s">
        <v>1348</v>
      </c>
      <c r="K276" s="1220"/>
      <c r="L276" s="1220"/>
      <c r="M276" s="959" t="s">
        <v>1349</v>
      </c>
      <c r="N276" s="1220" t="s">
        <v>1712</v>
      </c>
      <c r="O276" s="1220" t="s">
        <v>183</v>
      </c>
      <c r="P276" s="959">
        <v>1</v>
      </c>
      <c r="Q276" s="987"/>
      <c r="R276" s="987"/>
      <c r="S276" s="987"/>
      <c r="T276" s="987"/>
      <c r="U276" s="987"/>
      <c r="V276" s="987"/>
      <c r="W276" s="987"/>
      <c r="X276" s="987"/>
      <c r="Y276" s="987"/>
      <c r="Z276" s="987"/>
      <c r="AA276" s="987"/>
      <c r="AB276" s="987"/>
      <c r="AC276" s="987"/>
      <c r="AD276" s="987"/>
      <c r="AE276" s="987"/>
      <c r="AF276" s="987"/>
      <c r="AG276" s="987"/>
      <c r="AH276" s="962">
        <v>1</v>
      </c>
      <c r="AI276" s="1235"/>
      <c r="AJ276" s="1061"/>
      <c r="AK276" s="1220"/>
      <c r="AL276" s="1220"/>
      <c r="AM276" s="1225"/>
      <c r="AN276" s="1061">
        <v>0</v>
      </c>
      <c r="AO276" s="1220">
        <v>0</v>
      </c>
      <c r="AP276" s="1225">
        <v>0</v>
      </c>
      <c r="AQ276" s="1061">
        <f t="shared" si="43"/>
        <v>0</v>
      </c>
      <c r="AR276" s="1349">
        <f t="shared" si="44"/>
        <v>0</v>
      </c>
      <c r="AS276" s="1225">
        <f t="shared" si="45"/>
        <v>0</v>
      </c>
      <c r="AT276" s="1345">
        <f t="shared" si="40"/>
        <v>0</v>
      </c>
      <c r="AU276" s="1346">
        <f t="shared" si="46"/>
        <v>0</v>
      </c>
      <c r="AV276" s="1301">
        <f t="shared" si="41"/>
        <v>0</v>
      </c>
      <c r="AW276" s="987"/>
      <c r="AX276" s="1061"/>
      <c r="AY276" s="1220"/>
      <c r="AZ276" s="1220"/>
      <c r="BA276" s="1221"/>
      <c r="BB276" s="1225"/>
      <c r="BC276" s="1061">
        <v>0</v>
      </c>
      <c r="BD276" s="1225">
        <v>0</v>
      </c>
      <c r="BE276" s="1350">
        <f t="shared" si="42"/>
        <v>0</v>
      </c>
      <c r="BF276" s="1225">
        <f t="shared" si="47"/>
        <v>0</v>
      </c>
      <c r="BG276" s="1351">
        <f t="shared" si="48"/>
        <v>0</v>
      </c>
      <c r="BH276" s="1225">
        <f t="shared" si="49"/>
        <v>0</v>
      </c>
    </row>
    <row r="277" spans="2:60">
      <c r="B277" s="959">
        <v>273</v>
      </c>
      <c r="C277" s="959"/>
      <c r="D277" s="946" t="s">
        <v>1352</v>
      </c>
      <c r="E277" s="946" t="s">
        <v>1261</v>
      </c>
      <c r="F277" s="959">
        <v>1272</v>
      </c>
      <c r="G277" s="959" t="s">
        <v>1714</v>
      </c>
      <c r="H277" s="1217" t="s">
        <v>1364</v>
      </c>
      <c r="I277" s="1220"/>
      <c r="J277" s="1220" t="s">
        <v>1348</v>
      </c>
      <c r="K277" s="1220"/>
      <c r="L277" s="1220"/>
      <c r="M277" s="959" t="s">
        <v>1349</v>
      </c>
      <c r="N277" s="1220" t="s">
        <v>1715</v>
      </c>
      <c r="O277" s="1220" t="s">
        <v>183</v>
      </c>
      <c r="P277" s="959">
        <v>1</v>
      </c>
      <c r="Q277" s="987"/>
      <c r="R277" s="987"/>
      <c r="S277" s="987"/>
      <c r="T277" s="987"/>
      <c r="U277" s="987"/>
      <c r="V277" s="987"/>
      <c r="W277" s="987"/>
      <c r="X277" s="987"/>
      <c r="Y277" s="987"/>
      <c r="Z277" s="987"/>
      <c r="AA277" s="987"/>
      <c r="AB277" s="987"/>
      <c r="AC277" s="987"/>
      <c r="AD277" s="987"/>
      <c r="AE277" s="987"/>
      <c r="AF277" s="987"/>
      <c r="AG277" s="987"/>
      <c r="AH277" s="962">
        <v>1</v>
      </c>
      <c r="AI277" s="1235"/>
      <c r="AJ277" s="1061"/>
      <c r="AK277" s="1220"/>
      <c r="AL277" s="1220"/>
      <c r="AM277" s="1225"/>
      <c r="AN277" s="1061">
        <v>0</v>
      </c>
      <c r="AO277" s="1220">
        <v>0</v>
      </c>
      <c r="AP277" s="1225">
        <v>0</v>
      </c>
      <c r="AQ277" s="1061">
        <f t="shared" si="43"/>
        <v>0</v>
      </c>
      <c r="AR277" s="1349">
        <f t="shared" si="44"/>
        <v>0</v>
      </c>
      <c r="AS277" s="1225">
        <f t="shared" si="45"/>
        <v>0</v>
      </c>
      <c r="AT277" s="1345">
        <f t="shared" si="40"/>
        <v>0</v>
      </c>
      <c r="AU277" s="1346">
        <f t="shared" si="46"/>
        <v>0</v>
      </c>
      <c r="AV277" s="1301">
        <f t="shared" si="41"/>
        <v>0</v>
      </c>
      <c r="AW277" s="987"/>
      <c r="AX277" s="1061"/>
      <c r="AY277" s="1220"/>
      <c r="AZ277" s="1220"/>
      <c r="BA277" s="1221"/>
      <c r="BB277" s="1225"/>
      <c r="BC277" s="1061">
        <v>0</v>
      </c>
      <c r="BD277" s="1225">
        <v>0</v>
      </c>
      <c r="BE277" s="1350">
        <f t="shared" si="42"/>
        <v>0</v>
      </c>
      <c r="BF277" s="1225">
        <f t="shared" si="47"/>
        <v>0</v>
      </c>
      <c r="BG277" s="1351">
        <f t="shared" si="48"/>
        <v>0</v>
      </c>
      <c r="BH277" s="1225">
        <f t="shared" si="49"/>
        <v>0</v>
      </c>
    </row>
    <row r="278" spans="2:60">
      <c r="B278" s="959">
        <v>274</v>
      </c>
      <c r="C278" s="959"/>
      <c r="D278" s="946" t="s">
        <v>1350</v>
      </c>
      <c r="E278" s="946" t="s">
        <v>1232</v>
      </c>
      <c r="F278" s="959">
        <v>1272</v>
      </c>
      <c r="G278" s="959" t="s">
        <v>1716</v>
      </c>
      <c r="H278" s="1217" t="s">
        <v>1234</v>
      </c>
      <c r="I278" s="1220"/>
      <c r="J278" s="1220" t="s">
        <v>1348</v>
      </c>
      <c r="K278" s="1220"/>
      <c r="L278" s="1220"/>
      <c r="M278" s="959" t="s">
        <v>1349</v>
      </c>
      <c r="N278" s="1220" t="s">
        <v>1715</v>
      </c>
      <c r="O278" s="1220" t="s">
        <v>183</v>
      </c>
      <c r="P278" s="959">
        <v>1</v>
      </c>
      <c r="Q278" s="987"/>
      <c r="R278" s="987"/>
      <c r="S278" s="987"/>
      <c r="T278" s="987"/>
      <c r="U278" s="987"/>
      <c r="V278" s="987"/>
      <c r="W278" s="987"/>
      <c r="X278" s="987"/>
      <c r="Y278" s="987"/>
      <c r="Z278" s="987"/>
      <c r="AA278" s="987"/>
      <c r="AB278" s="987"/>
      <c r="AC278" s="987"/>
      <c r="AD278" s="987"/>
      <c r="AE278" s="987"/>
      <c r="AF278" s="987"/>
      <c r="AG278" s="987"/>
      <c r="AH278" s="962">
        <v>1</v>
      </c>
      <c r="AI278" s="1235"/>
      <c r="AJ278" s="1061"/>
      <c r="AK278" s="1220"/>
      <c r="AL278" s="1220"/>
      <c r="AM278" s="1225"/>
      <c r="AN278" s="1061">
        <v>0</v>
      </c>
      <c r="AO278" s="1220">
        <v>0</v>
      </c>
      <c r="AP278" s="1225">
        <v>0</v>
      </c>
      <c r="AQ278" s="1061">
        <f t="shared" si="43"/>
        <v>0</v>
      </c>
      <c r="AR278" s="1349">
        <f t="shared" si="44"/>
        <v>0</v>
      </c>
      <c r="AS278" s="1225">
        <f t="shared" si="45"/>
        <v>0</v>
      </c>
      <c r="AT278" s="1345">
        <f t="shared" si="40"/>
        <v>0</v>
      </c>
      <c r="AU278" s="1346">
        <f t="shared" si="46"/>
        <v>0</v>
      </c>
      <c r="AV278" s="1301">
        <f t="shared" si="41"/>
        <v>0</v>
      </c>
      <c r="AW278" s="987"/>
      <c r="AX278" s="1061"/>
      <c r="AY278" s="1220"/>
      <c r="AZ278" s="1220"/>
      <c r="BA278" s="1221"/>
      <c r="BB278" s="1225"/>
      <c r="BC278" s="1061">
        <v>0</v>
      </c>
      <c r="BD278" s="1225">
        <v>0</v>
      </c>
      <c r="BE278" s="1350">
        <f t="shared" si="42"/>
        <v>0</v>
      </c>
      <c r="BF278" s="1225">
        <f t="shared" si="47"/>
        <v>0</v>
      </c>
      <c r="BG278" s="1351">
        <f t="shared" si="48"/>
        <v>0</v>
      </c>
      <c r="BH278" s="1225">
        <f t="shared" si="49"/>
        <v>0</v>
      </c>
    </row>
    <row r="279" spans="2:60">
      <c r="B279" s="959">
        <v>275</v>
      </c>
      <c r="C279" s="959"/>
      <c r="D279" s="946" t="s">
        <v>1352</v>
      </c>
      <c r="E279" s="946" t="s">
        <v>1261</v>
      </c>
      <c r="F279" s="959">
        <v>1273</v>
      </c>
      <c r="G279" s="959" t="s">
        <v>1717</v>
      </c>
      <c r="H279" s="1217" t="s">
        <v>1364</v>
      </c>
      <c r="I279" s="1220"/>
      <c r="J279" s="1220" t="s">
        <v>1348</v>
      </c>
      <c r="K279" s="1220"/>
      <c r="L279" s="1220"/>
      <c r="M279" s="959" t="s">
        <v>1349</v>
      </c>
      <c r="N279" s="1220" t="s">
        <v>1718</v>
      </c>
      <c r="O279" s="1220" t="s">
        <v>183</v>
      </c>
      <c r="P279" s="959">
        <v>1</v>
      </c>
      <c r="Q279" s="987"/>
      <c r="R279" s="987"/>
      <c r="S279" s="987"/>
      <c r="T279" s="987"/>
      <c r="U279" s="987"/>
      <c r="V279" s="987"/>
      <c r="W279" s="987"/>
      <c r="X279" s="987"/>
      <c r="Y279" s="987"/>
      <c r="Z279" s="987"/>
      <c r="AA279" s="987"/>
      <c r="AB279" s="987"/>
      <c r="AC279" s="987"/>
      <c r="AD279" s="987"/>
      <c r="AE279" s="987"/>
      <c r="AF279" s="987"/>
      <c r="AG279" s="987"/>
      <c r="AH279" s="962">
        <v>1</v>
      </c>
      <c r="AI279" s="1235"/>
      <c r="AJ279" s="1061"/>
      <c r="AK279" s="1220"/>
      <c r="AL279" s="1220"/>
      <c r="AM279" s="1225"/>
      <c r="AN279" s="1061">
        <v>0</v>
      </c>
      <c r="AO279" s="1220">
        <v>0</v>
      </c>
      <c r="AP279" s="1225">
        <v>0</v>
      </c>
      <c r="AQ279" s="1061">
        <f t="shared" si="43"/>
        <v>0</v>
      </c>
      <c r="AR279" s="1349">
        <f t="shared" si="44"/>
        <v>0</v>
      </c>
      <c r="AS279" s="1225">
        <f t="shared" si="45"/>
        <v>0</v>
      </c>
      <c r="AT279" s="1345">
        <f t="shared" si="40"/>
        <v>0</v>
      </c>
      <c r="AU279" s="1346">
        <f t="shared" si="46"/>
        <v>0</v>
      </c>
      <c r="AV279" s="1301">
        <f t="shared" si="41"/>
        <v>0</v>
      </c>
      <c r="AW279" s="987"/>
      <c r="AX279" s="1061"/>
      <c r="AY279" s="1220"/>
      <c r="AZ279" s="1220"/>
      <c r="BA279" s="1221"/>
      <c r="BB279" s="1225"/>
      <c r="BC279" s="1061">
        <v>0</v>
      </c>
      <c r="BD279" s="1225">
        <v>0</v>
      </c>
      <c r="BE279" s="1350">
        <f t="shared" si="42"/>
        <v>0</v>
      </c>
      <c r="BF279" s="1225">
        <f t="shared" si="47"/>
        <v>0</v>
      </c>
      <c r="BG279" s="1351">
        <f t="shared" si="48"/>
        <v>0</v>
      </c>
      <c r="BH279" s="1225">
        <f t="shared" si="49"/>
        <v>0</v>
      </c>
    </row>
    <row r="280" spans="2:60">
      <c r="B280" s="959">
        <v>276</v>
      </c>
      <c r="C280" s="959"/>
      <c r="D280" s="946" t="s">
        <v>1350</v>
      </c>
      <c r="E280" s="946" t="s">
        <v>1232</v>
      </c>
      <c r="F280" s="959">
        <v>1273</v>
      </c>
      <c r="G280" s="959" t="s">
        <v>1719</v>
      </c>
      <c r="H280" s="1217" t="s">
        <v>1234</v>
      </c>
      <c r="I280" s="1220"/>
      <c r="J280" s="1220" t="s">
        <v>1348</v>
      </c>
      <c r="K280" s="1220"/>
      <c r="L280" s="1220"/>
      <c r="M280" s="959" t="s">
        <v>1349</v>
      </c>
      <c r="N280" s="1220" t="s">
        <v>1718</v>
      </c>
      <c r="O280" s="1220" t="s">
        <v>183</v>
      </c>
      <c r="P280" s="959">
        <v>1</v>
      </c>
      <c r="Q280" s="987"/>
      <c r="R280" s="987"/>
      <c r="S280" s="987"/>
      <c r="T280" s="987"/>
      <c r="U280" s="987"/>
      <c r="V280" s="987"/>
      <c r="W280" s="987"/>
      <c r="X280" s="987"/>
      <c r="Y280" s="987"/>
      <c r="Z280" s="987"/>
      <c r="AA280" s="987"/>
      <c r="AB280" s="987"/>
      <c r="AC280" s="987"/>
      <c r="AD280" s="987"/>
      <c r="AE280" s="987"/>
      <c r="AF280" s="987"/>
      <c r="AG280" s="987"/>
      <c r="AH280" s="962">
        <v>1</v>
      </c>
      <c r="AI280" s="1235"/>
      <c r="AJ280" s="1061"/>
      <c r="AK280" s="1220"/>
      <c r="AL280" s="1220"/>
      <c r="AM280" s="1225"/>
      <c r="AN280" s="1061">
        <v>0</v>
      </c>
      <c r="AO280" s="1220">
        <v>0</v>
      </c>
      <c r="AP280" s="1225">
        <v>0</v>
      </c>
      <c r="AQ280" s="1061">
        <f t="shared" si="43"/>
        <v>0</v>
      </c>
      <c r="AR280" s="1349">
        <f t="shared" si="44"/>
        <v>0</v>
      </c>
      <c r="AS280" s="1225">
        <f t="shared" si="45"/>
        <v>0</v>
      </c>
      <c r="AT280" s="1345">
        <f t="shared" si="40"/>
        <v>0</v>
      </c>
      <c r="AU280" s="1346">
        <f t="shared" si="46"/>
        <v>0</v>
      </c>
      <c r="AV280" s="1301">
        <f t="shared" si="41"/>
        <v>0</v>
      </c>
      <c r="AW280" s="987"/>
      <c r="AX280" s="1061"/>
      <c r="AY280" s="1220"/>
      <c r="AZ280" s="1220"/>
      <c r="BA280" s="1221"/>
      <c r="BB280" s="1225"/>
      <c r="BC280" s="1061">
        <v>0</v>
      </c>
      <c r="BD280" s="1225">
        <v>0</v>
      </c>
      <c r="BE280" s="1350">
        <f t="shared" si="42"/>
        <v>0</v>
      </c>
      <c r="BF280" s="1225">
        <f t="shared" si="47"/>
        <v>0</v>
      </c>
      <c r="BG280" s="1351">
        <f t="shared" si="48"/>
        <v>0</v>
      </c>
      <c r="BH280" s="1225">
        <f t="shared" si="49"/>
        <v>0</v>
      </c>
    </row>
    <row r="281" spans="2:60">
      <c r="B281" s="959">
        <v>277</v>
      </c>
      <c r="C281" s="959"/>
      <c r="D281" s="946" t="s">
        <v>1352</v>
      </c>
      <c r="E281" s="946" t="s">
        <v>1261</v>
      </c>
      <c r="F281" s="959">
        <v>1274</v>
      </c>
      <c r="G281" s="959" t="s">
        <v>1720</v>
      </c>
      <c r="H281" s="1217" t="s">
        <v>1364</v>
      </c>
      <c r="I281" s="1220"/>
      <c r="J281" s="1220" t="s">
        <v>1348</v>
      </c>
      <c r="K281" s="1220"/>
      <c r="L281" s="1220"/>
      <c r="M281" s="959" t="s">
        <v>1349</v>
      </c>
      <c r="N281" s="1220" t="s">
        <v>1721</v>
      </c>
      <c r="O281" s="1220" t="s">
        <v>183</v>
      </c>
      <c r="P281" s="959">
        <v>1</v>
      </c>
      <c r="Q281" s="987"/>
      <c r="R281" s="987"/>
      <c r="S281" s="987"/>
      <c r="T281" s="987"/>
      <c r="U281" s="987"/>
      <c r="V281" s="987"/>
      <c r="W281" s="987"/>
      <c r="X281" s="987"/>
      <c r="Y281" s="987"/>
      <c r="Z281" s="987"/>
      <c r="AA281" s="987"/>
      <c r="AB281" s="987"/>
      <c r="AC281" s="987"/>
      <c r="AD281" s="987"/>
      <c r="AE281" s="987"/>
      <c r="AF281" s="987"/>
      <c r="AG281" s="987"/>
      <c r="AH281" s="962">
        <v>1</v>
      </c>
      <c r="AI281" s="1235"/>
      <c r="AJ281" s="1061"/>
      <c r="AK281" s="1220"/>
      <c r="AL281" s="1220"/>
      <c r="AM281" s="1225"/>
      <c r="AN281" s="1061">
        <v>0</v>
      </c>
      <c r="AO281" s="1220">
        <v>0</v>
      </c>
      <c r="AP281" s="1225">
        <v>0</v>
      </c>
      <c r="AQ281" s="1061">
        <f t="shared" si="43"/>
        <v>0</v>
      </c>
      <c r="AR281" s="1349">
        <f t="shared" si="44"/>
        <v>0</v>
      </c>
      <c r="AS281" s="1225">
        <f t="shared" si="45"/>
        <v>0</v>
      </c>
      <c r="AT281" s="1345">
        <f t="shared" si="40"/>
        <v>0</v>
      </c>
      <c r="AU281" s="1346">
        <f t="shared" si="46"/>
        <v>0</v>
      </c>
      <c r="AV281" s="1301">
        <f t="shared" si="41"/>
        <v>0</v>
      </c>
      <c r="AW281" s="987"/>
      <c r="AX281" s="1061"/>
      <c r="AY281" s="1220"/>
      <c r="AZ281" s="1220"/>
      <c r="BA281" s="1221"/>
      <c r="BB281" s="1225"/>
      <c r="BC281" s="1061">
        <v>0</v>
      </c>
      <c r="BD281" s="1225">
        <v>0</v>
      </c>
      <c r="BE281" s="1350">
        <f t="shared" si="42"/>
        <v>0</v>
      </c>
      <c r="BF281" s="1225">
        <f t="shared" si="47"/>
        <v>0</v>
      </c>
      <c r="BG281" s="1351">
        <f t="shared" si="48"/>
        <v>0</v>
      </c>
      <c r="BH281" s="1225">
        <f t="shared" si="49"/>
        <v>0</v>
      </c>
    </row>
    <row r="282" spans="2:60">
      <c r="B282" s="959">
        <v>278</v>
      </c>
      <c r="C282" s="959"/>
      <c r="D282" s="946" t="s">
        <v>1350</v>
      </c>
      <c r="E282" s="946" t="s">
        <v>1232</v>
      </c>
      <c r="F282" s="959">
        <v>1274</v>
      </c>
      <c r="G282" s="959" t="s">
        <v>1722</v>
      </c>
      <c r="H282" s="1217" t="s">
        <v>1234</v>
      </c>
      <c r="I282" s="1220"/>
      <c r="J282" s="1220" t="s">
        <v>1348</v>
      </c>
      <c r="K282" s="1220"/>
      <c r="L282" s="1220"/>
      <c r="M282" s="959" t="s">
        <v>1349</v>
      </c>
      <c r="N282" s="1220" t="s">
        <v>1721</v>
      </c>
      <c r="O282" s="1220" t="s">
        <v>183</v>
      </c>
      <c r="P282" s="959">
        <v>1</v>
      </c>
      <c r="Q282" s="987"/>
      <c r="R282" s="987"/>
      <c r="S282" s="987"/>
      <c r="T282" s="987"/>
      <c r="U282" s="987"/>
      <c r="V282" s="987"/>
      <c r="W282" s="987"/>
      <c r="X282" s="987"/>
      <c r="Y282" s="987"/>
      <c r="Z282" s="987"/>
      <c r="AA282" s="987"/>
      <c r="AB282" s="987"/>
      <c r="AC282" s="987"/>
      <c r="AD282" s="987"/>
      <c r="AE282" s="987"/>
      <c r="AF282" s="987"/>
      <c r="AG282" s="987"/>
      <c r="AH282" s="962">
        <v>1</v>
      </c>
      <c r="AI282" s="1235"/>
      <c r="AJ282" s="1061"/>
      <c r="AK282" s="1220"/>
      <c r="AL282" s="1220"/>
      <c r="AM282" s="1225"/>
      <c r="AN282" s="1061">
        <v>0</v>
      </c>
      <c r="AO282" s="1220">
        <v>0</v>
      </c>
      <c r="AP282" s="1225">
        <v>0</v>
      </c>
      <c r="AQ282" s="1061">
        <f t="shared" si="43"/>
        <v>0</v>
      </c>
      <c r="AR282" s="1349">
        <f t="shared" si="44"/>
        <v>0</v>
      </c>
      <c r="AS282" s="1225">
        <f t="shared" si="45"/>
        <v>0</v>
      </c>
      <c r="AT282" s="1345">
        <f t="shared" si="40"/>
        <v>0</v>
      </c>
      <c r="AU282" s="1346">
        <f t="shared" si="46"/>
        <v>0</v>
      </c>
      <c r="AV282" s="1301">
        <f t="shared" si="41"/>
        <v>0</v>
      </c>
      <c r="AW282" s="987"/>
      <c r="AX282" s="1061"/>
      <c r="AY282" s="1220"/>
      <c r="AZ282" s="1220"/>
      <c r="BA282" s="1221"/>
      <c r="BB282" s="1225"/>
      <c r="BC282" s="1061">
        <v>0</v>
      </c>
      <c r="BD282" s="1225">
        <v>0</v>
      </c>
      <c r="BE282" s="1350">
        <f t="shared" si="42"/>
        <v>0</v>
      </c>
      <c r="BF282" s="1225">
        <f t="shared" si="47"/>
        <v>0</v>
      </c>
      <c r="BG282" s="1351">
        <f t="shared" si="48"/>
        <v>0</v>
      </c>
      <c r="BH282" s="1225">
        <f t="shared" si="49"/>
        <v>0</v>
      </c>
    </row>
    <row r="283" spans="2:60">
      <c r="B283" s="959">
        <v>279</v>
      </c>
      <c r="C283" s="959"/>
      <c r="D283" s="946" t="s">
        <v>1352</v>
      </c>
      <c r="E283" s="946" t="s">
        <v>1261</v>
      </c>
      <c r="F283" s="959">
        <v>1275</v>
      </c>
      <c r="G283" s="959" t="s">
        <v>1723</v>
      </c>
      <c r="H283" s="1217" t="s">
        <v>1364</v>
      </c>
      <c r="I283" s="1220"/>
      <c r="J283" s="1220" t="s">
        <v>1348</v>
      </c>
      <c r="K283" s="1220"/>
      <c r="L283" s="1220"/>
      <c r="M283" s="959" t="s">
        <v>1349</v>
      </c>
      <c r="N283" s="1220" t="s">
        <v>1724</v>
      </c>
      <c r="O283" s="1220" t="s">
        <v>183</v>
      </c>
      <c r="P283" s="959">
        <v>1</v>
      </c>
      <c r="Q283" s="987"/>
      <c r="R283" s="987"/>
      <c r="S283" s="987"/>
      <c r="T283" s="987"/>
      <c r="U283" s="987"/>
      <c r="V283" s="987"/>
      <c r="W283" s="987"/>
      <c r="X283" s="987"/>
      <c r="Y283" s="987"/>
      <c r="Z283" s="987"/>
      <c r="AA283" s="987"/>
      <c r="AB283" s="987"/>
      <c r="AC283" s="987"/>
      <c r="AD283" s="987"/>
      <c r="AE283" s="987"/>
      <c r="AF283" s="987"/>
      <c r="AG283" s="987"/>
      <c r="AH283" s="962">
        <v>1</v>
      </c>
      <c r="AI283" s="1235"/>
      <c r="AJ283" s="1061"/>
      <c r="AK283" s="1220"/>
      <c r="AL283" s="1220"/>
      <c r="AM283" s="1225"/>
      <c r="AN283" s="1061">
        <v>0</v>
      </c>
      <c r="AO283" s="1220">
        <v>0</v>
      </c>
      <c r="AP283" s="1225">
        <v>0</v>
      </c>
      <c r="AQ283" s="1061">
        <f t="shared" si="43"/>
        <v>0</v>
      </c>
      <c r="AR283" s="1349">
        <f t="shared" si="44"/>
        <v>0</v>
      </c>
      <c r="AS283" s="1225">
        <f t="shared" si="45"/>
        <v>0</v>
      </c>
      <c r="AT283" s="1345">
        <f t="shared" si="40"/>
        <v>0</v>
      </c>
      <c r="AU283" s="1346">
        <f t="shared" si="46"/>
        <v>0</v>
      </c>
      <c r="AV283" s="1301">
        <f t="shared" si="41"/>
        <v>0</v>
      </c>
      <c r="AW283" s="987"/>
      <c r="AX283" s="1061"/>
      <c r="AY283" s="1220"/>
      <c r="AZ283" s="1220"/>
      <c r="BA283" s="1221"/>
      <c r="BB283" s="1225"/>
      <c r="BC283" s="1061">
        <v>0</v>
      </c>
      <c r="BD283" s="1225">
        <v>0</v>
      </c>
      <c r="BE283" s="1350">
        <f t="shared" si="42"/>
        <v>0</v>
      </c>
      <c r="BF283" s="1225">
        <f t="shared" si="47"/>
        <v>0</v>
      </c>
      <c r="BG283" s="1351">
        <f t="shared" si="48"/>
        <v>0</v>
      </c>
      <c r="BH283" s="1225">
        <f t="shared" si="49"/>
        <v>0</v>
      </c>
    </row>
    <row r="284" spans="2:60">
      <c r="B284" s="959">
        <v>280</v>
      </c>
      <c r="C284" s="959"/>
      <c r="D284" s="946" t="s">
        <v>1350</v>
      </c>
      <c r="E284" s="946" t="s">
        <v>1232</v>
      </c>
      <c r="F284" s="959">
        <v>1275</v>
      </c>
      <c r="G284" s="959" t="s">
        <v>1725</v>
      </c>
      <c r="H284" s="1217" t="s">
        <v>1234</v>
      </c>
      <c r="I284" s="1220"/>
      <c r="J284" s="1220" t="s">
        <v>1348</v>
      </c>
      <c r="K284" s="1220"/>
      <c r="L284" s="1220"/>
      <c r="M284" s="959" t="s">
        <v>1349</v>
      </c>
      <c r="N284" s="1220" t="s">
        <v>1724</v>
      </c>
      <c r="O284" s="1220" t="s">
        <v>183</v>
      </c>
      <c r="P284" s="959">
        <v>1</v>
      </c>
      <c r="Q284" s="987"/>
      <c r="R284" s="987"/>
      <c r="S284" s="987"/>
      <c r="T284" s="987"/>
      <c r="U284" s="987"/>
      <c r="V284" s="987"/>
      <c r="W284" s="987"/>
      <c r="X284" s="987"/>
      <c r="Y284" s="987"/>
      <c r="Z284" s="987"/>
      <c r="AA284" s="987"/>
      <c r="AB284" s="987"/>
      <c r="AC284" s="987"/>
      <c r="AD284" s="987"/>
      <c r="AE284" s="987"/>
      <c r="AF284" s="987"/>
      <c r="AG284" s="987"/>
      <c r="AH284" s="962">
        <v>1</v>
      </c>
      <c r="AI284" s="1235"/>
      <c r="AJ284" s="1061"/>
      <c r="AK284" s="1220"/>
      <c r="AL284" s="1220"/>
      <c r="AM284" s="1225"/>
      <c r="AN284" s="1061">
        <v>0</v>
      </c>
      <c r="AO284" s="1220">
        <v>0</v>
      </c>
      <c r="AP284" s="1225">
        <v>0</v>
      </c>
      <c r="AQ284" s="1061">
        <f t="shared" si="43"/>
        <v>0</v>
      </c>
      <c r="AR284" s="1349">
        <f t="shared" si="44"/>
        <v>0</v>
      </c>
      <c r="AS284" s="1225">
        <f t="shared" si="45"/>
        <v>0</v>
      </c>
      <c r="AT284" s="1345">
        <f t="shared" si="40"/>
        <v>0</v>
      </c>
      <c r="AU284" s="1346">
        <f t="shared" si="46"/>
        <v>0</v>
      </c>
      <c r="AV284" s="1301">
        <f t="shared" si="41"/>
        <v>0</v>
      </c>
      <c r="AW284" s="987"/>
      <c r="AX284" s="1061"/>
      <c r="AY284" s="1220"/>
      <c r="AZ284" s="1220"/>
      <c r="BA284" s="1221"/>
      <c r="BB284" s="1225"/>
      <c r="BC284" s="1061">
        <v>0</v>
      </c>
      <c r="BD284" s="1225">
        <v>0</v>
      </c>
      <c r="BE284" s="1350">
        <f t="shared" si="42"/>
        <v>0</v>
      </c>
      <c r="BF284" s="1225">
        <f t="shared" si="47"/>
        <v>0</v>
      </c>
      <c r="BG284" s="1351">
        <f t="shared" si="48"/>
        <v>0</v>
      </c>
      <c r="BH284" s="1225">
        <f t="shared" si="49"/>
        <v>0</v>
      </c>
    </row>
    <row r="285" spans="2:60">
      <c r="B285" s="959">
        <v>281</v>
      </c>
      <c r="C285" s="959"/>
      <c r="D285" s="946" t="s">
        <v>1352</v>
      </c>
      <c r="E285" s="946" t="s">
        <v>1261</v>
      </c>
      <c r="F285" s="959">
        <v>1276</v>
      </c>
      <c r="G285" s="959" t="s">
        <v>1726</v>
      </c>
      <c r="H285" s="1217" t="s">
        <v>1364</v>
      </c>
      <c r="I285" s="1220"/>
      <c r="J285" s="1220" t="s">
        <v>1348</v>
      </c>
      <c r="K285" s="1220"/>
      <c r="L285" s="1220"/>
      <c r="M285" s="959" t="s">
        <v>1349</v>
      </c>
      <c r="N285" s="1220" t="s">
        <v>1727</v>
      </c>
      <c r="O285" s="1220" t="s">
        <v>183</v>
      </c>
      <c r="P285" s="959">
        <v>1</v>
      </c>
      <c r="Q285" s="987"/>
      <c r="R285" s="987"/>
      <c r="S285" s="987"/>
      <c r="T285" s="987"/>
      <c r="U285" s="987"/>
      <c r="V285" s="987"/>
      <c r="W285" s="987"/>
      <c r="X285" s="987"/>
      <c r="Y285" s="987"/>
      <c r="Z285" s="987"/>
      <c r="AA285" s="987"/>
      <c r="AB285" s="987"/>
      <c r="AC285" s="987"/>
      <c r="AD285" s="987"/>
      <c r="AE285" s="987"/>
      <c r="AF285" s="987"/>
      <c r="AG285" s="987"/>
      <c r="AH285" s="962">
        <v>1</v>
      </c>
      <c r="AI285" s="1235"/>
      <c r="AJ285" s="1061"/>
      <c r="AK285" s="1220"/>
      <c r="AL285" s="1220"/>
      <c r="AM285" s="1225"/>
      <c r="AN285" s="1061">
        <v>0</v>
      </c>
      <c r="AO285" s="1220">
        <v>0</v>
      </c>
      <c r="AP285" s="1225">
        <v>0</v>
      </c>
      <c r="AQ285" s="1061">
        <f t="shared" si="43"/>
        <v>0</v>
      </c>
      <c r="AR285" s="1349">
        <f t="shared" si="44"/>
        <v>0</v>
      </c>
      <c r="AS285" s="1225">
        <f t="shared" si="45"/>
        <v>0</v>
      </c>
      <c r="AT285" s="1345">
        <f t="shared" si="40"/>
        <v>0</v>
      </c>
      <c r="AU285" s="1346">
        <f t="shared" si="46"/>
        <v>0</v>
      </c>
      <c r="AV285" s="1301">
        <f t="shared" si="41"/>
        <v>0</v>
      </c>
      <c r="AW285" s="987"/>
      <c r="AX285" s="1061"/>
      <c r="AY285" s="1220"/>
      <c r="AZ285" s="1220"/>
      <c r="BA285" s="1221"/>
      <c r="BB285" s="1225"/>
      <c r="BC285" s="1061">
        <v>0</v>
      </c>
      <c r="BD285" s="1225">
        <v>0</v>
      </c>
      <c r="BE285" s="1350">
        <f t="shared" si="42"/>
        <v>0</v>
      </c>
      <c r="BF285" s="1225">
        <f t="shared" si="47"/>
        <v>0</v>
      </c>
      <c r="BG285" s="1351">
        <f t="shared" si="48"/>
        <v>0</v>
      </c>
      <c r="BH285" s="1225">
        <f t="shared" si="49"/>
        <v>0</v>
      </c>
    </row>
    <row r="286" spans="2:60">
      <c r="B286" s="959">
        <v>282</v>
      </c>
      <c r="C286" s="959"/>
      <c r="D286" s="946" t="s">
        <v>1350</v>
      </c>
      <c r="E286" s="946" t="s">
        <v>1232</v>
      </c>
      <c r="F286" s="959">
        <v>1276</v>
      </c>
      <c r="G286" s="959" t="s">
        <v>1728</v>
      </c>
      <c r="H286" s="1217" t="s">
        <v>1234</v>
      </c>
      <c r="I286" s="1220"/>
      <c r="J286" s="1220" t="s">
        <v>1348</v>
      </c>
      <c r="K286" s="1220"/>
      <c r="L286" s="1220"/>
      <c r="M286" s="959" t="s">
        <v>1349</v>
      </c>
      <c r="N286" s="1220" t="s">
        <v>1727</v>
      </c>
      <c r="O286" s="1220" t="s">
        <v>183</v>
      </c>
      <c r="P286" s="959">
        <v>1</v>
      </c>
      <c r="Q286" s="987"/>
      <c r="R286" s="987"/>
      <c r="S286" s="987"/>
      <c r="T286" s="987"/>
      <c r="U286" s="987"/>
      <c r="V286" s="987"/>
      <c r="W286" s="987"/>
      <c r="X286" s="987"/>
      <c r="Y286" s="987"/>
      <c r="Z286" s="987"/>
      <c r="AA286" s="987"/>
      <c r="AB286" s="987"/>
      <c r="AC286" s="987"/>
      <c r="AD286" s="987"/>
      <c r="AE286" s="987"/>
      <c r="AF286" s="987"/>
      <c r="AG286" s="987"/>
      <c r="AH286" s="962">
        <v>1</v>
      </c>
      <c r="AI286" s="1235"/>
      <c r="AJ286" s="1061"/>
      <c r="AK286" s="1220"/>
      <c r="AL286" s="1220"/>
      <c r="AM286" s="1225"/>
      <c r="AN286" s="1061">
        <v>0</v>
      </c>
      <c r="AO286" s="1220">
        <v>0</v>
      </c>
      <c r="AP286" s="1225">
        <v>0</v>
      </c>
      <c r="AQ286" s="1061">
        <f t="shared" si="43"/>
        <v>0</v>
      </c>
      <c r="AR286" s="1349">
        <f t="shared" si="44"/>
        <v>0</v>
      </c>
      <c r="AS286" s="1225">
        <f t="shared" si="45"/>
        <v>0</v>
      </c>
      <c r="AT286" s="1345">
        <f t="shared" si="40"/>
        <v>0</v>
      </c>
      <c r="AU286" s="1346">
        <f t="shared" si="46"/>
        <v>0</v>
      </c>
      <c r="AV286" s="1301">
        <f t="shared" si="41"/>
        <v>0</v>
      </c>
      <c r="AW286" s="987"/>
      <c r="AX286" s="1061"/>
      <c r="AY286" s="1220"/>
      <c r="AZ286" s="1220"/>
      <c r="BA286" s="1221"/>
      <c r="BB286" s="1225"/>
      <c r="BC286" s="1061">
        <v>0</v>
      </c>
      <c r="BD286" s="1225">
        <v>0</v>
      </c>
      <c r="BE286" s="1350">
        <f t="shared" si="42"/>
        <v>0</v>
      </c>
      <c r="BF286" s="1225">
        <f t="shared" si="47"/>
        <v>0</v>
      </c>
      <c r="BG286" s="1351">
        <f t="shared" si="48"/>
        <v>0</v>
      </c>
      <c r="BH286" s="1225">
        <f t="shared" si="49"/>
        <v>0</v>
      </c>
    </row>
    <row r="287" spans="2:60">
      <c r="B287" s="959">
        <v>283</v>
      </c>
      <c r="C287" s="959"/>
      <c r="D287" s="946" t="s">
        <v>206</v>
      </c>
      <c r="E287" s="946" t="s">
        <v>1432</v>
      </c>
      <c r="F287" s="959">
        <v>1425</v>
      </c>
      <c r="G287" s="959" t="s">
        <v>1729</v>
      </c>
      <c r="H287" s="1217" t="s">
        <v>1372</v>
      </c>
      <c r="I287" s="1220"/>
      <c r="J287" s="1220" t="s">
        <v>1348</v>
      </c>
      <c r="K287" s="1220"/>
      <c r="L287" s="1220"/>
      <c r="M287" s="959" t="s">
        <v>1349</v>
      </c>
      <c r="N287" s="1220" t="s">
        <v>828</v>
      </c>
      <c r="O287" s="1220" t="s">
        <v>183</v>
      </c>
      <c r="P287" s="959">
        <v>1</v>
      </c>
      <c r="Q287" s="987"/>
      <c r="R287" s="987"/>
      <c r="S287" s="987"/>
      <c r="T287" s="987"/>
      <c r="U287" s="987"/>
      <c r="V287" s="987"/>
      <c r="W287" s="987"/>
      <c r="X287" s="987"/>
      <c r="Y287" s="987"/>
      <c r="Z287" s="987"/>
      <c r="AA287" s="987"/>
      <c r="AB287" s="987"/>
      <c r="AC287" s="987"/>
      <c r="AD287" s="987"/>
      <c r="AE287" s="987"/>
      <c r="AF287" s="987"/>
      <c r="AG287" s="987"/>
      <c r="AH287" s="962">
        <v>1</v>
      </c>
      <c r="AI287" s="1235"/>
      <c r="AJ287" s="1061"/>
      <c r="AK287" s="1220"/>
      <c r="AL287" s="1220"/>
      <c r="AM287" s="1225"/>
      <c r="AN287" s="1061">
        <v>0</v>
      </c>
      <c r="AO287" s="1220">
        <v>0</v>
      </c>
      <c r="AP287" s="1225">
        <v>0</v>
      </c>
      <c r="AQ287" s="1061">
        <f t="shared" si="43"/>
        <v>0</v>
      </c>
      <c r="AR287" s="1349">
        <f t="shared" si="44"/>
        <v>0</v>
      </c>
      <c r="AS287" s="1225">
        <f t="shared" si="45"/>
        <v>0</v>
      </c>
      <c r="AT287" s="1345">
        <f t="shared" si="40"/>
        <v>0</v>
      </c>
      <c r="AU287" s="1346">
        <f t="shared" si="46"/>
        <v>0</v>
      </c>
      <c r="AV287" s="1301">
        <f t="shared" si="41"/>
        <v>0</v>
      </c>
      <c r="AW287" s="987"/>
      <c r="AX287" s="1061"/>
      <c r="AY287" s="1220"/>
      <c r="AZ287" s="1220"/>
      <c r="BA287" s="1221"/>
      <c r="BB287" s="1225"/>
      <c r="BC287" s="1061">
        <v>0</v>
      </c>
      <c r="BD287" s="1225">
        <v>0</v>
      </c>
      <c r="BE287" s="1350">
        <f t="shared" si="42"/>
        <v>0</v>
      </c>
      <c r="BF287" s="1225">
        <f t="shared" si="47"/>
        <v>0</v>
      </c>
      <c r="BG287" s="1351">
        <f t="shared" si="48"/>
        <v>0</v>
      </c>
      <c r="BH287" s="1225">
        <f t="shared" si="49"/>
        <v>0</v>
      </c>
    </row>
    <row r="288" spans="2:60">
      <c r="B288" s="959">
        <v>284</v>
      </c>
      <c r="C288" s="959"/>
      <c r="D288" s="946" t="s">
        <v>206</v>
      </c>
      <c r="E288" s="946" t="s">
        <v>1432</v>
      </c>
      <c r="F288" s="959">
        <v>1426</v>
      </c>
      <c r="G288" s="959" t="s">
        <v>1730</v>
      </c>
      <c r="H288" s="1217" t="s">
        <v>1372</v>
      </c>
      <c r="I288" s="1220"/>
      <c r="J288" s="1220" t="s">
        <v>1348</v>
      </c>
      <c r="K288" s="1220"/>
      <c r="L288" s="1220"/>
      <c r="M288" s="959" t="s">
        <v>1349</v>
      </c>
      <c r="N288" s="1220" t="s">
        <v>830</v>
      </c>
      <c r="O288" s="1220" t="s">
        <v>183</v>
      </c>
      <c r="P288" s="959">
        <v>1</v>
      </c>
      <c r="Q288" s="987"/>
      <c r="R288" s="987"/>
      <c r="S288" s="987"/>
      <c r="T288" s="987"/>
      <c r="U288" s="987"/>
      <c r="V288" s="987"/>
      <c r="W288" s="987"/>
      <c r="X288" s="987"/>
      <c r="Y288" s="987"/>
      <c r="Z288" s="987"/>
      <c r="AA288" s="987"/>
      <c r="AB288" s="987"/>
      <c r="AC288" s="987"/>
      <c r="AD288" s="987"/>
      <c r="AE288" s="987"/>
      <c r="AF288" s="987"/>
      <c r="AG288" s="987"/>
      <c r="AH288" s="962">
        <v>1</v>
      </c>
      <c r="AI288" s="1235"/>
      <c r="AJ288" s="1061"/>
      <c r="AK288" s="1220"/>
      <c r="AL288" s="1220"/>
      <c r="AM288" s="1225"/>
      <c r="AN288" s="1061">
        <v>0</v>
      </c>
      <c r="AO288" s="1220">
        <v>0</v>
      </c>
      <c r="AP288" s="1225">
        <v>0</v>
      </c>
      <c r="AQ288" s="1061">
        <f t="shared" si="43"/>
        <v>0</v>
      </c>
      <c r="AR288" s="1349">
        <f t="shared" si="44"/>
        <v>0</v>
      </c>
      <c r="AS288" s="1225">
        <f t="shared" si="45"/>
        <v>0</v>
      </c>
      <c r="AT288" s="1345">
        <f t="shared" si="40"/>
        <v>0</v>
      </c>
      <c r="AU288" s="1346">
        <f t="shared" si="46"/>
        <v>0</v>
      </c>
      <c r="AV288" s="1301">
        <f t="shared" si="41"/>
        <v>0</v>
      </c>
      <c r="AW288" s="987"/>
      <c r="AX288" s="1061"/>
      <c r="AY288" s="1220"/>
      <c r="AZ288" s="1220"/>
      <c r="BA288" s="1221"/>
      <c r="BB288" s="1225"/>
      <c r="BC288" s="1061">
        <v>0</v>
      </c>
      <c r="BD288" s="1225">
        <v>0</v>
      </c>
      <c r="BE288" s="1350">
        <f t="shared" si="42"/>
        <v>0</v>
      </c>
      <c r="BF288" s="1225">
        <f t="shared" si="47"/>
        <v>0</v>
      </c>
      <c r="BG288" s="1351">
        <f t="shared" si="48"/>
        <v>0</v>
      </c>
      <c r="BH288" s="1225">
        <f t="shared" si="49"/>
        <v>0</v>
      </c>
    </row>
    <row r="289" spans="2:60">
      <c r="B289" s="959">
        <v>285</v>
      </c>
      <c r="C289" s="959"/>
      <c r="D289" s="946" t="s">
        <v>206</v>
      </c>
      <c r="E289" s="946" t="s">
        <v>1432</v>
      </c>
      <c r="F289" s="959">
        <v>1427</v>
      </c>
      <c r="G289" s="959" t="s">
        <v>1731</v>
      </c>
      <c r="H289" s="1217" t="s">
        <v>1372</v>
      </c>
      <c r="I289" s="1220"/>
      <c r="J289" s="1220" t="s">
        <v>1348</v>
      </c>
      <c r="K289" s="1220"/>
      <c r="L289" s="1220"/>
      <c r="M289" s="959" t="s">
        <v>1349</v>
      </c>
      <c r="N289" s="1220" t="s">
        <v>832</v>
      </c>
      <c r="O289" s="1220" t="s">
        <v>183</v>
      </c>
      <c r="P289" s="959">
        <v>1</v>
      </c>
      <c r="Q289" s="987"/>
      <c r="R289" s="987"/>
      <c r="S289" s="987"/>
      <c r="T289" s="987"/>
      <c r="U289" s="987"/>
      <c r="V289" s="987"/>
      <c r="W289" s="987"/>
      <c r="X289" s="987"/>
      <c r="Y289" s="987"/>
      <c r="Z289" s="987"/>
      <c r="AA289" s="987"/>
      <c r="AB289" s="987"/>
      <c r="AC289" s="987"/>
      <c r="AD289" s="987"/>
      <c r="AE289" s="987"/>
      <c r="AF289" s="987"/>
      <c r="AG289" s="987"/>
      <c r="AH289" s="962">
        <v>1</v>
      </c>
      <c r="AI289" s="1235"/>
      <c r="AJ289" s="1061"/>
      <c r="AK289" s="1220"/>
      <c r="AL289" s="1220"/>
      <c r="AM289" s="1225"/>
      <c r="AN289" s="1061">
        <v>0</v>
      </c>
      <c r="AO289" s="1220">
        <v>0</v>
      </c>
      <c r="AP289" s="1225">
        <v>0</v>
      </c>
      <c r="AQ289" s="1061">
        <f t="shared" si="43"/>
        <v>0</v>
      </c>
      <c r="AR289" s="1349">
        <f t="shared" si="44"/>
        <v>0</v>
      </c>
      <c r="AS289" s="1225">
        <f t="shared" si="45"/>
        <v>0</v>
      </c>
      <c r="AT289" s="1345">
        <f t="shared" si="40"/>
        <v>0</v>
      </c>
      <c r="AU289" s="1346">
        <f t="shared" si="46"/>
        <v>0</v>
      </c>
      <c r="AV289" s="1301">
        <f t="shared" si="41"/>
        <v>0</v>
      </c>
      <c r="AW289" s="987"/>
      <c r="AX289" s="1061"/>
      <c r="AY289" s="1220"/>
      <c r="AZ289" s="1220"/>
      <c r="BA289" s="1221"/>
      <c r="BB289" s="1225"/>
      <c r="BC289" s="1061">
        <v>0</v>
      </c>
      <c r="BD289" s="1225">
        <v>0</v>
      </c>
      <c r="BE289" s="1350">
        <f t="shared" si="42"/>
        <v>0</v>
      </c>
      <c r="BF289" s="1225">
        <f t="shared" si="47"/>
        <v>0</v>
      </c>
      <c r="BG289" s="1351">
        <f t="shared" si="48"/>
        <v>0</v>
      </c>
      <c r="BH289" s="1225">
        <f t="shared" si="49"/>
        <v>0</v>
      </c>
    </row>
    <row r="290" spans="2:60">
      <c r="B290" s="959">
        <v>286</v>
      </c>
      <c r="C290" s="959"/>
      <c r="D290" s="946" t="s">
        <v>206</v>
      </c>
      <c r="E290" s="946" t="s">
        <v>1432</v>
      </c>
      <c r="F290" s="959">
        <v>1428</v>
      </c>
      <c r="G290" s="959" t="s">
        <v>1732</v>
      </c>
      <c r="H290" s="1217" t="s">
        <v>1372</v>
      </c>
      <c r="I290" s="1220"/>
      <c r="J290" s="1220" t="s">
        <v>1348</v>
      </c>
      <c r="K290" s="1220"/>
      <c r="L290" s="1220"/>
      <c r="M290" s="959" t="s">
        <v>1349</v>
      </c>
      <c r="N290" s="1220" t="s">
        <v>834</v>
      </c>
      <c r="O290" s="1220" t="s">
        <v>183</v>
      </c>
      <c r="P290" s="959">
        <v>1</v>
      </c>
      <c r="Q290" s="987"/>
      <c r="R290" s="987"/>
      <c r="S290" s="987"/>
      <c r="T290" s="987"/>
      <c r="U290" s="987"/>
      <c r="V290" s="987"/>
      <c r="W290" s="987"/>
      <c r="X290" s="987"/>
      <c r="Y290" s="987"/>
      <c r="Z290" s="987"/>
      <c r="AA290" s="987"/>
      <c r="AB290" s="987"/>
      <c r="AC290" s="987"/>
      <c r="AD290" s="987"/>
      <c r="AE290" s="987"/>
      <c r="AF290" s="987"/>
      <c r="AG290" s="987"/>
      <c r="AH290" s="962">
        <v>1</v>
      </c>
      <c r="AI290" s="1235"/>
      <c r="AJ290" s="1061"/>
      <c r="AK290" s="1220"/>
      <c r="AL290" s="1220"/>
      <c r="AM290" s="1225"/>
      <c r="AN290" s="1061">
        <v>0</v>
      </c>
      <c r="AO290" s="1220">
        <v>0</v>
      </c>
      <c r="AP290" s="1225">
        <v>0</v>
      </c>
      <c r="AQ290" s="1061">
        <f t="shared" si="43"/>
        <v>0</v>
      </c>
      <c r="AR290" s="1349">
        <f t="shared" si="44"/>
        <v>0</v>
      </c>
      <c r="AS290" s="1225">
        <f t="shared" si="45"/>
        <v>0</v>
      </c>
      <c r="AT290" s="1345">
        <f t="shared" si="40"/>
        <v>0</v>
      </c>
      <c r="AU290" s="1346">
        <f t="shared" si="46"/>
        <v>0</v>
      </c>
      <c r="AV290" s="1301">
        <f t="shared" si="41"/>
        <v>0</v>
      </c>
      <c r="AW290" s="987"/>
      <c r="AX290" s="1061"/>
      <c r="AY290" s="1220"/>
      <c r="AZ290" s="1220"/>
      <c r="BA290" s="1221"/>
      <c r="BB290" s="1225"/>
      <c r="BC290" s="1061">
        <v>0</v>
      </c>
      <c r="BD290" s="1225">
        <v>0</v>
      </c>
      <c r="BE290" s="1350">
        <f t="shared" si="42"/>
        <v>0</v>
      </c>
      <c r="BF290" s="1225">
        <f t="shared" si="47"/>
        <v>0</v>
      </c>
      <c r="BG290" s="1351">
        <f t="shared" si="48"/>
        <v>0</v>
      </c>
      <c r="BH290" s="1225">
        <f t="shared" si="49"/>
        <v>0</v>
      </c>
    </row>
    <row r="291" spans="2:60">
      <c r="B291" s="959">
        <v>287</v>
      </c>
      <c r="C291" s="959"/>
      <c r="D291" s="946" t="s">
        <v>206</v>
      </c>
      <c r="E291" s="946" t="s">
        <v>1432</v>
      </c>
      <c r="F291" s="959">
        <v>1429</v>
      </c>
      <c r="G291" s="959" t="s">
        <v>1733</v>
      </c>
      <c r="H291" s="1217" t="s">
        <v>1372</v>
      </c>
      <c r="I291" s="1220"/>
      <c r="J291" s="1220" t="s">
        <v>1348</v>
      </c>
      <c r="K291" s="1220"/>
      <c r="L291" s="1220"/>
      <c r="M291" s="959" t="s">
        <v>1349</v>
      </c>
      <c r="N291" s="1220" t="s">
        <v>836</v>
      </c>
      <c r="O291" s="1220" t="s">
        <v>183</v>
      </c>
      <c r="P291" s="959">
        <v>1</v>
      </c>
      <c r="Q291" s="987"/>
      <c r="R291" s="987"/>
      <c r="S291" s="987"/>
      <c r="T291" s="987"/>
      <c r="U291" s="987"/>
      <c r="V291" s="987"/>
      <c r="W291" s="987"/>
      <c r="X291" s="987"/>
      <c r="Y291" s="987"/>
      <c r="Z291" s="987"/>
      <c r="AA291" s="987"/>
      <c r="AB291" s="987"/>
      <c r="AC291" s="987"/>
      <c r="AD291" s="987"/>
      <c r="AE291" s="987"/>
      <c r="AF291" s="987"/>
      <c r="AG291" s="987"/>
      <c r="AH291" s="962">
        <v>1</v>
      </c>
      <c r="AI291" s="1235"/>
      <c r="AJ291" s="1061"/>
      <c r="AK291" s="1220"/>
      <c r="AL291" s="1220"/>
      <c r="AM291" s="1225"/>
      <c r="AN291" s="1061">
        <v>0</v>
      </c>
      <c r="AO291" s="1220">
        <v>0</v>
      </c>
      <c r="AP291" s="1225">
        <v>0</v>
      </c>
      <c r="AQ291" s="1061">
        <f t="shared" si="43"/>
        <v>0</v>
      </c>
      <c r="AR291" s="1349">
        <f t="shared" si="44"/>
        <v>0</v>
      </c>
      <c r="AS291" s="1225">
        <f t="shared" si="45"/>
        <v>0</v>
      </c>
      <c r="AT291" s="1345">
        <f t="shared" si="40"/>
        <v>0</v>
      </c>
      <c r="AU291" s="1346">
        <f t="shared" si="46"/>
        <v>0</v>
      </c>
      <c r="AV291" s="1301">
        <f t="shared" si="41"/>
        <v>0</v>
      </c>
      <c r="AW291" s="987"/>
      <c r="AX291" s="1061"/>
      <c r="AY291" s="1220"/>
      <c r="AZ291" s="1220"/>
      <c r="BA291" s="1221"/>
      <c r="BB291" s="1225"/>
      <c r="BC291" s="1061">
        <v>0</v>
      </c>
      <c r="BD291" s="1225">
        <v>0</v>
      </c>
      <c r="BE291" s="1350">
        <f t="shared" si="42"/>
        <v>0</v>
      </c>
      <c r="BF291" s="1225">
        <f t="shared" si="47"/>
        <v>0</v>
      </c>
      <c r="BG291" s="1351">
        <f t="shared" si="48"/>
        <v>0</v>
      </c>
      <c r="BH291" s="1225">
        <f t="shared" si="49"/>
        <v>0</v>
      </c>
    </row>
    <row r="292" spans="2:60">
      <c r="B292" s="959">
        <v>288</v>
      </c>
      <c r="C292" s="959"/>
      <c r="D292" s="946" t="s">
        <v>206</v>
      </c>
      <c r="E292" s="946" t="s">
        <v>1432</v>
      </c>
      <c r="F292" s="959">
        <v>1430</v>
      </c>
      <c r="G292" s="959" t="s">
        <v>1734</v>
      </c>
      <c r="H292" s="1217" t="s">
        <v>1372</v>
      </c>
      <c r="I292" s="1220"/>
      <c r="J292" s="1220" t="s">
        <v>1348</v>
      </c>
      <c r="K292" s="1220"/>
      <c r="L292" s="1220"/>
      <c r="M292" s="959" t="s">
        <v>1349</v>
      </c>
      <c r="N292" s="1220" t="s">
        <v>838</v>
      </c>
      <c r="O292" s="1220" t="s">
        <v>183</v>
      </c>
      <c r="P292" s="959">
        <v>1</v>
      </c>
      <c r="Q292" s="987"/>
      <c r="R292" s="987"/>
      <c r="S292" s="987"/>
      <c r="T292" s="987"/>
      <c r="U292" s="987"/>
      <c r="V292" s="987"/>
      <c r="W292" s="987"/>
      <c r="X292" s="987"/>
      <c r="Y292" s="987"/>
      <c r="Z292" s="987"/>
      <c r="AA292" s="987"/>
      <c r="AB292" s="987"/>
      <c r="AC292" s="987"/>
      <c r="AD292" s="987"/>
      <c r="AE292" s="987"/>
      <c r="AF292" s="987"/>
      <c r="AG292" s="987"/>
      <c r="AH292" s="962">
        <v>1</v>
      </c>
      <c r="AI292" s="1235"/>
      <c r="AJ292" s="1061"/>
      <c r="AK292" s="1220"/>
      <c r="AL292" s="1220"/>
      <c r="AM292" s="1225"/>
      <c r="AN292" s="1061">
        <v>0</v>
      </c>
      <c r="AO292" s="1220">
        <v>0</v>
      </c>
      <c r="AP292" s="1225">
        <v>0</v>
      </c>
      <c r="AQ292" s="1061">
        <f t="shared" si="43"/>
        <v>0</v>
      </c>
      <c r="AR292" s="1349">
        <f t="shared" si="44"/>
        <v>0</v>
      </c>
      <c r="AS292" s="1225">
        <f t="shared" si="45"/>
        <v>0</v>
      </c>
      <c r="AT292" s="1345">
        <f t="shared" si="40"/>
        <v>0</v>
      </c>
      <c r="AU292" s="1346">
        <f t="shared" si="46"/>
        <v>0</v>
      </c>
      <c r="AV292" s="1301">
        <f t="shared" si="41"/>
        <v>0</v>
      </c>
      <c r="AW292" s="987"/>
      <c r="AX292" s="1061"/>
      <c r="AY292" s="1220"/>
      <c r="AZ292" s="1220"/>
      <c r="BA292" s="1221"/>
      <c r="BB292" s="1225"/>
      <c r="BC292" s="1061">
        <v>0</v>
      </c>
      <c r="BD292" s="1225">
        <v>0</v>
      </c>
      <c r="BE292" s="1350">
        <f t="shared" si="42"/>
        <v>0</v>
      </c>
      <c r="BF292" s="1225">
        <f t="shared" si="47"/>
        <v>0</v>
      </c>
      <c r="BG292" s="1351">
        <f t="shared" si="48"/>
        <v>0</v>
      </c>
      <c r="BH292" s="1225">
        <f t="shared" si="49"/>
        <v>0</v>
      </c>
    </row>
    <row r="293" spans="2:60">
      <c r="B293" s="959">
        <v>289</v>
      </c>
      <c r="C293" s="959"/>
      <c r="D293" s="946" t="s">
        <v>206</v>
      </c>
      <c r="E293" s="946" t="s">
        <v>1432</v>
      </c>
      <c r="F293" s="959">
        <v>1431</v>
      </c>
      <c r="G293" s="959" t="s">
        <v>1735</v>
      </c>
      <c r="H293" s="1217" t="s">
        <v>1372</v>
      </c>
      <c r="I293" s="1220"/>
      <c r="J293" s="1220" t="s">
        <v>1348</v>
      </c>
      <c r="K293" s="1220"/>
      <c r="L293" s="1220"/>
      <c r="M293" s="959" t="s">
        <v>1349</v>
      </c>
      <c r="N293" s="1220" t="s">
        <v>840</v>
      </c>
      <c r="O293" s="1220" t="s">
        <v>183</v>
      </c>
      <c r="P293" s="959">
        <v>1</v>
      </c>
      <c r="Q293" s="987"/>
      <c r="R293" s="987"/>
      <c r="S293" s="987"/>
      <c r="T293" s="987"/>
      <c r="U293" s="987"/>
      <c r="V293" s="987"/>
      <c r="W293" s="987"/>
      <c r="X293" s="987"/>
      <c r="Y293" s="987"/>
      <c r="Z293" s="987"/>
      <c r="AA293" s="987"/>
      <c r="AB293" s="987"/>
      <c r="AC293" s="987"/>
      <c r="AD293" s="987"/>
      <c r="AE293" s="987"/>
      <c r="AF293" s="987"/>
      <c r="AG293" s="987"/>
      <c r="AH293" s="962">
        <v>1</v>
      </c>
      <c r="AI293" s="1235"/>
      <c r="AJ293" s="1061"/>
      <c r="AK293" s="1220"/>
      <c r="AL293" s="1220"/>
      <c r="AM293" s="1225"/>
      <c r="AN293" s="1061">
        <v>0</v>
      </c>
      <c r="AO293" s="1220">
        <v>0</v>
      </c>
      <c r="AP293" s="1225">
        <v>0</v>
      </c>
      <c r="AQ293" s="1061">
        <f t="shared" si="43"/>
        <v>0</v>
      </c>
      <c r="AR293" s="1349">
        <f t="shared" si="44"/>
        <v>0</v>
      </c>
      <c r="AS293" s="1225">
        <f t="shared" si="45"/>
        <v>0</v>
      </c>
      <c r="AT293" s="1345">
        <f t="shared" si="40"/>
        <v>0</v>
      </c>
      <c r="AU293" s="1346">
        <f t="shared" si="46"/>
        <v>0</v>
      </c>
      <c r="AV293" s="1301">
        <f t="shared" si="41"/>
        <v>0</v>
      </c>
      <c r="AW293" s="987"/>
      <c r="AX293" s="1061"/>
      <c r="AY293" s="1220"/>
      <c r="AZ293" s="1220"/>
      <c r="BA293" s="1221"/>
      <c r="BB293" s="1225"/>
      <c r="BC293" s="1061">
        <v>0</v>
      </c>
      <c r="BD293" s="1225">
        <v>0</v>
      </c>
      <c r="BE293" s="1350">
        <f t="shared" si="42"/>
        <v>0</v>
      </c>
      <c r="BF293" s="1225">
        <f t="shared" si="47"/>
        <v>0</v>
      </c>
      <c r="BG293" s="1351">
        <f t="shared" si="48"/>
        <v>0</v>
      </c>
      <c r="BH293" s="1225">
        <f t="shared" si="49"/>
        <v>0</v>
      </c>
    </row>
    <row r="294" spans="2:60">
      <c r="B294" s="959">
        <v>290</v>
      </c>
      <c r="C294" s="959"/>
      <c r="D294" s="946" t="s">
        <v>206</v>
      </c>
      <c r="E294" s="946" t="s">
        <v>1432</v>
      </c>
      <c r="F294" s="959">
        <v>1432</v>
      </c>
      <c r="G294" s="959" t="s">
        <v>1736</v>
      </c>
      <c r="H294" s="1217" t="s">
        <v>1372</v>
      </c>
      <c r="I294" s="1220"/>
      <c r="J294" s="1220" t="s">
        <v>1348</v>
      </c>
      <c r="K294" s="1220"/>
      <c r="L294" s="1220"/>
      <c r="M294" s="959" t="s">
        <v>1349</v>
      </c>
      <c r="N294" s="1220" t="s">
        <v>842</v>
      </c>
      <c r="O294" s="1220" t="s">
        <v>183</v>
      </c>
      <c r="P294" s="959">
        <v>1</v>
      </c>
      <c r="Q294" s="987"/>
      <c r="R294" s="987"/>
      <c r="S294" s="987"/>
      <c r="T294" s="987"/>
      <c r="U294" s="987"/>
      <c r="V294" s="987"/>
      <c r="W294" s="987"/>
      <c r="X294" s="987"/>
      <c r="Y294" s="987"/>
      <c r="Z294" s="987"/>
      <c r="AA294" s="987"/>
      <c r="AB294" s="987"/>
      <c r="AC294" s="987"/>
      <c r="AD294" s="987"/>
      <c r="AE294" s="987"/>
      <c r="AF294" s="987"/>
      <c r="AG294" s="987"/>
      <c r="AH294" s="962">
        <v>1</v>
      </c>
      <c r="AI294" s="1235"/>
      <c r="AJ294" s="1061"/>
      <c r="AK294" s="1220"/>
      <c r="AL294" s="1220"/>
      <c r="AM294" s="1225"/>
      <c r="AN294" s="1061">
        <v>0</v>
      </c>
      <c r="AO294" s="1220">
        <v>0</v>
      </c>
      <c r="AP294" s="1225">
        <v>0</v>
      </c>
      <c r="AQ294" s="1061">
        <f t="shared" si="43"/>
        <v>0</v>
      </c>
      <c r="AR294" s="1349">
        <f t="shared" si="44"/>
        <v>0</v>
      </c>
      <c r="AS294" s="1225">
        <f t="shared" si="45"/>
        <v>0</v>
      </c>
      <c r="AT294" s="1345">
        <f t="shared" si="40"/>
        <v>0</v>
      </c>
      <c r="AU294" s="1346">
        <f t="shared" si="46"/>
        <v>0</v>
      </c>
      <c r="AV294" s="1301">
        <f t="shared" si="41"/>
        <v>0</v>
      </c>
      <c r="AW294" s="987"/>
      <c r="AX294" s="1061"/>
      <c r="AY294" s="1220"/>
      <c r="AZ294" s="1220"/>
      <c r="BA294" s="1221"/>
      <c r="BB294" s="1225"/>
      <c r="BC294" s="1061">
        <v>0</v>
      </c>
      <c r="BD294" s="1225">
        <v>0</v>
      </c>
      <c r="BE294" s="1350">
        <f t="shared" si="42"/>
        <v>0</v>
      </c>
      <c r="BF294" s="1225">
        <f t="shared" si="47"/>
        <v>0</v>
      </c>
      <c r="BG294" s="1351">
        <f t="shared" si="48"/>
        <v>0</v>
      </c>
      <c r="BH294" s="1225">
        <f t="shared" si="49"/>
        <v>0</v>
      </c>
    </row>
    <row r="295" spans="2:60">
      <c r="B295" s="959">
        <v>291</v>
      </c>
      <c r="C295" s="959"/>
      <c r="D295" s="946" t="s">
        <v>1352</v>
      </c>
      <c r="E295" s="946" t="s">
        <v>1261</v>
      </c>
      <c r="F295" s="959">
        <v>1277</v>
      </c>
      <c r="G295" s="959" t="s">
        <v>1737</v>
      </c>
      <c r="H295" s="1217" t="s">
        <v>1364</v>
      </c>
      <c r="I295" s="1220"/>
      <c r="J295" s="1220" t="s">
        <v>1348</v>
      </c>
      <c r="K295" s="1220"/>
      <c r="L295" s="1220"/>
      <c r="M295" s="959" t="s">
        <v>1349</v>
      </c>
      <c r="N295" s="1220" t="s">
        <v>1738</v>
      </c>
      <c r="O295" s="1220" t="s">
        <v>403</v>
      </c>
      <c r="P295" s="959">
        <v>3</v>
      </c>
      <c r="Q295" s="987"/>
      <c r="R295" s="987"/>
      <c r="S295" s="987"/>
      <c r="T295" s="987"/>
      <c r="U295" s="987"/>
      <c r="V295" s="987"/>
      <c r="W295" s="987"/>
      <c r="X295" s="987"/>
      <c r="Y295" s="987"/>
      <c r="Z295" s="987"/>
      <c r="AA295" s="987"/>
      <c r="AB295" s="987"/>
      <c r="AC295" s="987"/>
      <c r="AD295" s="987"/>
      <c r="AE295" s="987"/>
      <c r="AF295" s="987"/>
      <c r="AG295" s="987"/>
      <c r="AH295" s="962">
        <v>1</v>
      </c>
      <c r="AI295" s="1235"/>
      <c r="AJ295" s="1061"/>
      <c r="AK295" s="1220"/>
      <c r="AL295" s="1220"/>
      <c r="AM295" s="1225"/>
      <c r="AN295" s="1061">
        <v>0</v>
      </c>
      <c r="AO295" s="1220">
        <v>0</v>
      </c>
      <c r="AP295" s="1225">
        <v>0</v>
      </c>
      <c r="AQ295" s="1061">
        <f t="shared" si="43"/>
        <v>0</v>
      </c>
      <c r="AR295" s="1349">
        <f t="shared" si="44"/>
        <v>0</v>
      </c>
      <c r="AS295" s="1225">
        <f t="shared" si="45"/>
        <v>0</v>
      </c>
      <c r="AT295" s="1345">
        <f t="shared" si="40"/>
        <v>0</v>
      </c>
      <c r="AU295" s="1346">
        <f t="shared" si="46"/>
        <v>0</v>
      </c>
      <c r="AV295" s="1301">
        <f t="shared" si="41"/>
        <v>0</v>
      </c>
      <c r="AW295" s="987"/>
      <c r="AX295" s="1061"/>
      <c r="AY295" s="1220"/>
      <c r="AZ295" s="1220"/>
      <c r="BA295" s="1221"/>
      <c r="BB295" s="1225"/>
      <c r="BC295" s="1061">
        <v>0</v>
      </c>
      <c r="BD295" s="1225">
        <v>0</v>
      </c>
      <c r="BE295" s="1350">
        <f t="shared" si="42"/>
        <v>0</v>
      </c>
      <c r="BF295" s="1225">
        <f t="shared" si="47"/>
        <v>0</v>
      </c>
      <c r="BG295" s="1351">
        <f t="shared" si="48"/>
        <v>0</v>
      </c>
      <c r="BH295" s="1225">
        <f t="shared" si="49"/>
        <v>0</v>
      </c>
    </row>
    <row r="296" spans="2:60">
      <c r="B296" s="959">
        <v>292</v>
      </c>
      <c r="C296" s="959"/>
      <c r="D296" s="946" t="s">
        <v>1350</v>
      </c>
      <c r="E296" s="946" t="s">
        <v>1232</v>
      </c>
      <c r="F296" s="959">
        <v>1277</v>
      </c>
      <c r="G296" s="959" t="s">
        <v>1739</v>
      </c>
      <c r="H296" s="1217" t="s">
        <v>1234</v>
      </c>
      <c r="I296" s="1220"/>
      <c r="J296" s="1220" t="s">
        <v>1348</v>
      </c>
      <c r="K296" s="1220"/>
      <c r="L296" s="1220"/>
      <c r="M296" s="959" t="s">
        <v>1349</v>
      </c>
      <c r="N296" s="1220" t="s">
        <v>1738</v>
      </c>
      <c r="O296" s="1220" t="s">
        <v>403</v>
      </c>
      <c r="P296" s="959">
        <v>3</v>
      </c>
      <c r="Q296" s="987"/>
      <c r="R296" s="987"/>
      <c r="S296" s="987"/>
      <c r="T296" s="987"/>
      <c r="U296" s="987"/>
      <c r="V296" s="987"/>
      <c r="W296" s="987"/>
      <c r="X296" s="987"/>
      <c r="Y296" s="987"/>
      <c r="Z296" s="987"/>
      <c r="AA296" s="987"/>
      <c r="AB296" s="987"/>
      <c r="AC296" s="987"/>
      <c r="AD296" s="987"/>
      <c r="AE296" s="987"/>
      <c r="AF296" s="987"/>
      <c r="AG296" s="987"/>
      <c r="AH296" s="962">
        <v>1</v>
      </c>
      <c r="AI296" s="1235"/>
      <c r="AJ296" s="1061"/>
      <c r="AK296" s="1220"/>
      <c r="AL296" s="1220"/>
      <c r="AM296" s="1225"/>
      <c r="AN296" s="1061">
        <v>0</v>
      </c>
      <c r="AO296" s="1220">
        <v>0</v>
      </c>
      <c r="AP296" s="1225">
        <v>0</v>
      </c>
      <c r="AQ296" s="1061">
        <f t="shared" si="43"/>
        <v>0</v>
      </c>
      <c r="AR296" s="1349">
        <f t="shared" si="44"/>
        <v>0</v>
      </c>
      <c r="AS296" s="1225">
        <f t="shared" si="45"/>
        <v>0</v>
      </c>
      <c r="AT296" s="1345">
        <f t="shared" si="40"/>
        <v>0</v>
      </c>
      <c r="AU296" s="1346">
        <f t="shared" si="46"/>
        <v>0</v>
      </c>
      <c r="AV296" s="1301">
        <f t="shared" si="41"/>
        <v>0</v>
      </c>
      <c r="AW296" s="987"/>
      <c r="AX296" s="1061"/>
      <c r="AY296" s="1220"/>
      <c r="AZ296" s="1220"/>
      <c r="BA296" s="1221"/>
      <c r="BB296" s="1225"/>
      <c r="BC296" s="1061">
        <v>0</v>
      </c>
      <c r="BD296" s="1225">
        <v>0</v>
      </c>
      <c r="BE296" s="1350">
        <f t="shared" si="42"/>
        <v>0</v>
      </c>
      <c r="BF296" s="1225">
        <f t="shared" si="47"/>
        <v>0</v>
      </c>
      <c r="BG296" s="1351">
        <f t="shared" si="48"/>
        <v>0</v>
      </c>
      <c r="BH296" s="1225">
        <f t="shared" si="49"/>
        <v>0</v>
      </c>
    </row>
    <row r="297" spans="2:60">
      <c r="B297" s="959">
        <v>293</v>
      </c>
      <c r="C297" s="959"/>
      <c r="D297" s="946" t="s">
        <v>1352</v>
      </c>
      <c r="E297" s="946" t="s">
        <v>1261</v>
      </c>
      <c r="F297" s="959">
        <v>1278</v>
      </c>
      <c r="G297" s="959" t="s">
        <v>1740</v>
      </c>
      <c r="H297" s="1217" t="s">
        <v>1364</v>
      </c>
      <c r="I297" s="1220"/>
      <c r="J297" s="1220" t="s">
        <v>1348</v>
      </c>
      <c r="K297" s="1220"/>
      <c r="L297" s="1220"/>
      <c r="M297" s="959" t="s">
        <v>1349</v>
      </c>
      <c r="N297" s="1220" t="s">
        <v>1741</v>
      </c>
      <c r="O297" s="1220" t="s">
        <v>403</v>
      </c>
      <c r="P297" s="959">
        <v>3</v>
      </c>
      <c r="Q297" s="987"/>
      <c r="R297" s="987"/>
      <c r="S297" s="987"/>
      <c r="T297" s="987"/>
      <c r="U297" s="987"/>
      <c r="V297" s="987"/>
      <c r="W297" s="987"/>
      <c r="X297" s="987"/>
      <c r="Y297" s="987"/>
      <c r="Z297" s="987"/>
      <c r="AA297" s="987"/>
      <c r="AB297" s="987"/>
      <c r="AC297" s="987"/>
      <c r="AD297" s="987"/>
      <c r="AE297" s="987"/>
      <c r="AF297" s="987"/>
      <c r="AG297" s="987"/>
      <c r="AH297" s="962">
        <v>1</v>
      </c>
      <c r="AI297" s="1235"/>
      <c r="AJ297" s="1061"/>
      <c r="AK297" s="1220"/>
      <c r="AL297" s="1220"/>
      <c r="AM297" s="1225"/>
      <c r="AN297" s="1061">
        <v>0</v>
      </c>
      <c r="AO297" s="1220">
        <v>0</v>
      </c>
      <c r="AP297" s="1225">
        <v>0</v>
      </c>
      <c r="AQ297" s="1061">
        <f t="shared" si="43"/>
        <v>0</v>
      </c>
      <c r="AR297" s="1349">
        <f t="shared" si="44"/>
        <v>0</v>
      </c>
      <c r="AS297" s="1225">
        <f t="shared" si="45"/>
        <v>0</v>
      </c>
      <c r="AT297" s="1345">
        <f t="shared" si="40"/>
        <v>0</v>
      </c>
      <c r="AU297" s="1346">
        <f t="shared" si="46"/>
        <v>0</v>
      </c>
      <c r="AV297" s="1301">
        <f t="shared" si="41"/>
        <v>0</v>
      </c>
      <c r="AW297" s="987"/>
      <c r="AX297" s="1061"/>
      <c r="AY297" s="1220"/>
      <c r="AZ297" s="1220"/>
      <c r="BA297" s="1221"/>
      <c r="BB297" s="1225"/>
      <c r="BC297" s="1061">
        <v>0</v>
      </c>
      <c r="BD297" s="1225">
        <v>0</v>
      </c>
      <c r="BE297" s="1350">
        <f t="shared" si="42"/>
        <v>0</v>
      </c>
      <c r="BF297" s="1225">
        <f t="shared" si="47"/>
        <v>0</v>
      </c>
      <c r="BG297" s="1351">
        <f t="shared" si="48"/>
        <v>0</v>
      </c>
      <c r="BH297" s="1225">
        <f t="shared" si="49"/>
        <v>0</v>
      </c>
    </row>
    <row r="298" spans="2:60">
      <c r="B298" s="959">
        <v>294</v>
      </c>
      <c r="C298" s="959"/>
      <c r="D298" s="946" t="s">
        <v>1350</v>
      </c>
      <c r="E298" s="946" t="s">
        <v>1232</v>
      </c>
      <c r="F298" s="959">
        <v>1278</v>
      </c>
      <c r="G298" s="959" t="s">
        <v>1742</v>
      </c>
      <c r="H298" s="1217" t="s">
        <v>1234</v>
      </c>
      <c r="I298" s="1220"/>
      <c r="J298" s="1220" t="s">
        <v>1348</v>
      </c>
      <c r="K298" s="1220"/>
      <c r="L298" s="1220"/>
      <c r="M298" s="959" t="s">
        <v>1349</v>
      </c>
      <c r="N298" s="1220" t="s">
        <v>1741</v>
      </c>
      <c r="O298" s="1220" t="s">
        <v>403</v>
      </c>
      <c r="P298" s="959">
        <v>3</v>
      </c>
      <c r="Q298" s="987"/>
      <c r="R298" s="987"/>
      <c r="S298" s="987"/>
      <c r="T298" s="987"/>
      <c r="U298" s="987"/>
      <c r="V298" s="987"/>
      <c r="W298" s="987"/>
      <c r="X298" s="987"/>
      <c r="Y298" s="987"/>
      <c r="Z298" s="987"/>
      <c r="AA298" s="987"/>
      <c r="AB298" s="987"/>
      <c r="AC298" s="987"/>
      <c r="AD298" s="987"/>
      <c r="AE298" s="987"/>
      <c r="AF298" s="987"/>
      <c r="AG298" s="987"/>
      <c r="AH298" s="962">
        <v>1</v>
      </c>
      <c r="AI298" s="1235"/>
      <c r="AJ298" s="1061"/>
      <c r="AK298" s="1220"/>
      <c r="AL298" s="1220"/>
      <c r="AM298" s="1225"/>
      <c r="AN298" s="1061">
        <v>0</v>
      </c>
      <c r="AO298" s="1220">
        <v>0</v>
      </c>
      <c r="AP298" s="1225">
        <v>0</v>
      </c>
      <c r="AQ298" s="1061">
        <f t="shared" si="43"/>
        <v>0</v>
      </c>
      <c r="AR298" s="1349">
        <f t="shared" si="44"/>
        <v>0</v>
      </c>
      <c r="AS298" s="1225">
        <f t="shared" si="45"/>
        <v>0</v>
      </c>
      <c r="AT298" s="1345">
        <f t="shared" si="40"/>
        <v>0</v>
      </c>
      <c r="AU298" s="1346">
        <f t="shared" si="46"/>
        <v>0</v>
      </c>
      <c r="AV298" s="1301">
        <f t="shared" si="41"/>
        <v>0</v>
      </c>
      <c r="AW298" s="987"/>
      <c r="AX298" s="1061"/>
      <c r="AY298" s="1220"/>
      <c r="AZ298" s="1220"/>
      <c r="BA298" s="1221"/>
      <c r="BB298" s="1225"/>
      <c r="BC298" s="1061">
        <v>0</v>
      </c>
      <c r="BD298" s="1225">
        <v>0</v>
      </c>
      <c r="BE298" s="1350">
        <f t="shared" si="42"/>
        <v>0</v>
      </c>
      <c r="BF298" s="1225">
        <f t="shared" si="47"/>
        <v>0</v>
      </c>
      <c r="BG298" s="1351">
        <f t="shared" si="48"/>
        <v>0</v>
      </c>
      <c r="BH298" s="1225">
        <f t="shared" si="49"/>
        <v>0</v>
      </c>
    </row>
    <row r="299" spans="2:60">
      <c r="B299" s="959">
        <v>295</v>
      </c>
      <c r="C299" s="959"/>
      <c r="D299" s="946" t="s">
        <v>1352</v>
      </c>
      <c r="E299" s="946" t="s">
        <v>1261</v>
      </c>
      <c r="F299" s="959">
        <v>1279</v>
      </c>
      <c r="G299" s="959" t="s">
        <v>1743</v>
      </c>
      <c r="H299" s="1217" t="s">
        <v>1364</v>
      </c>
      <c r="I299" s="1220"/>
      <c r="J299" s="1220" t="s">
        <v>1348</v>
      </c>
      <c r="K299" s="1220"/>
      <c r="L299" s="1220"/>
      <c r="M299" s="959" t="s">
        <v>1349</v>
      </c>
      <c r="N299" s="1220" t="s">
        <v>1744</v>
      </c>
      <c r="O299" s="1220" t="s">
        <v>403</v>
      </c>
      <c r="P299" s="959">
        <v>3</v>
      </c>
      <c r="Q299" s="987"/>
      <c r="R299" s="987"/>
      <c r="S299" s="987"/>
      <c r="T299" s="987"/>
      <c r="U299" s="987"/>
      <c r="V299" s="987"/>
      <c r="W299" s="987"/>
      <c r="X299" s="987"/>
      <c r="Y299" s="987"/>
      <c r="Z299" s="987"/>
      <c r="AA299" s="987"/>
      <c r="AB299" s="987"/>
      <c r="AC299" s="987"/>
      <c r="AD299" s="987"/>
      <c r="AE299" s="987"/>
      <c r="AF299" s="987"/>
      <c r="AG299" s="987"/>
      <c r="AH299" s="962">
        <v>1</v>
      </c>
      <c r="AI299" s="1235"/>
      <c r="AJ299" s="1061"/>
      <c r="AK299" s="1220"/>
      <c r="AL299" s="1220"/>
      <c r="AM299" s="1225"/>
      <c r="AN299" s="1061">
        <v>0</v>
      </c>
      <c r="AO299" s="1220">
        <v>0</v>
      </c>
      <c r="AP299" s="1225">
        <v>0</v>
      </c>
      <c r="AQ299" s="1061">
        <f t="shared" si="43"/>
        <v>0</v>
      </c>
      <c r="AR299" s="1349">
        <f t="shared" si="44"/>
        <v>0</v>
      </c>
      <c r="AS299" s="1225">
        <f t="shared" si="45"/>
        <v>0</v>
      </c>
      <c r="AT299" s="1345">
        <f t="shared" si="40"/>
        <v>0</v>
      </c>
      <c r="AU299" s="1346">
        <f t="shared" si="46"/>
        <v>0</v>
      </c>
      <c r="AV299" s="1301">
        <f t="shared" si="41"/>
        <v>0</v>
      </c>
      <c r="AW299" s="987"/>
      <c r="AX299" s="1061"/>
      <c r="AY299" s="1220"/>
      <c r="AZ299" s="1220"/>
      <c r="BA299" s="1221"/>
      <c r="BB299" s="1225"/>
      <c r="BC299" s="1061">
        <v>0</v>
      </c>
      <c r="BD299" s="1225">
        <v>0</v>
      </c>
      <c r="BE299" s="1350">
        <f t="shared" si="42"/>
        <v>0</v>
      </c>
      <c r="BF299" s="1225">
        <f t="shared" si="47"/>
        <v>0</v>
      </c>
      <c r="BG299" s="1351">
        <f t="shared" si="48"/>
        <v>0</v>
      </c>
      <c r="BH299" s="1225">
        <f t="shared" si="49"/>
        <v>0</v>
      </c>
    </row>
    <row r="300" spans="2:60">
      <c r="B300" s="959">
        <v>296</v>
      </c>
      <c r="C300" s="959"/>
      <c r="D300" s="946" t="s">
        <v>1350</v>
      </c>
      <c r="E300" s="946" t="s">
        <v>1232</v>
      </c>
      <c r="F300" s="959">
        <v>1279</v>
      </c>
      <c r="G300" s="959" t="s">
        <v>1745</v>
      </c>
      <c r="H300" s="1217" t="s">
        <v>1234</v>
      </c>
      <c r="I300" s="1220"/>
      <c r="J300" s="1220" t="s">
        <v>1348</v>
      </c>
      <c r="K300" s="1220"/>
      <c r="L300" s="1220"/>
      <c r="M300" s="959" t="s">
        <v>1349</v>
      </c>
      <c r="N300" s="1220" t="s">
        <v>1744</v>
      </c>
      <c r="O300" s="1220" t="s">
        <v>403</v>
      </c>
      <c r="P300" s="959">
        <v>3</v>
      </c>
      <c r="Q300" s="987"/>
      <c r="R300" s="987"/>
      <c r="S300" s="987"/>
      <c r="T300" s="987"/>
      <c r="U300" s="987"/>
      <c r="V300" s="987"/>
      <c r="W300" s="987"/>
      <c r="X300" s="987"/>
      <c r="Y300" s="987"/>
      <c r="Z300" s="987"/>
      <c r="AA300" s="987"/>
      <c r="AB300" s="987"/>
      <c r="AC300" s="987"/>
      <c r="AD300" s="987"/>
      <c r="AE300" s="987"/>
      <c r="AF300" s="987"/>
      <c r="AG300" s="987"/>
      <c r="AH300" s="962">
        <v>1</v>
      </c>
      <c r="AI300" s="1235"/>
      <c r="AJ300" s="1061"/>
      <c r="AK300" s="1220"/>
      <c r="AL300" s="1220"/>
      <c r="AM300" s="1225"/>
      <c r="AN300" s="1061">
        <v>0</v>
      </c>
      <c r="AO300" s="1220">
        <v>0</v>
      </c>
      <c r="AP300" s="1225">
        <v>0</v>
      </c>
      <c r="AQ300" s="1061">
        <f t="shared" si="43"/>
        <v>0</v>
      </c>
      <c r="AR300" s="1349">
        <f t="shared" si="44"/>
        <v>0</v>
      </c>
      <c r="AS300" s="1225">
        <f t="shared" si="45"/>
        <v>0</v>
      </c>
      <c r="AT300" s="1345">
        <f t="shared" si="40"/>
        <v>0</v>
      </c>
      <c r="AU300" s="1346">
        <f t="shared" si="46"/>
        <v>0</v>
      </c>
      <c r="AV300" s="1301">
        <f t="shared" si="41"/>
        <v>0</v>
      </c>
      <c r="AW300" s="987"/>
      <c r="AX300" s="1061"/>
      <c r="AY300" s="1220"/>
      <c r="AZ300" s="1220"/>
      <c r="BA300" s="1221"/>
      <c r="BB300" s="1225"/>
      <c r="BC300" s="1061">
        <v>0</v>
      </c>
      <c r="BD300" s="1225">
        <v>0</v>
      </c>
      <c r="BE300" s="1350">
        <f t="shared" si="42"/>
        <v>0</v>
      </c>
      <c r="BF300" s="1225">
        <f t="shared" si="47"/>
        <v>0</v>
      </c>
      <c r="BG300" s="1351">
        <f t="shared" si="48"/>
        <v>0</v>
      </c>
      <c r="BH300" s="1225">
        <f t="shared" si="49"/>
        <v>0</v>
      </c>
    </row>
    <row r="301" spans="2:60">
      <c r="B301" s="959">
        <v>297</v>
      </c>
      <c r="C301" s="959"/>
      <c r="D301" s="946" t="s">
        <v>1352</v>
      </c>
      <c r="E301" s="946" t="s">
        <v>1261</v>
      </c>
      <c r="F301" s="959">
        <v>1280</v>
      </c>
      <c r="G301" s="959" t="s">
        <v>1746</v>
      </c>
      <c r="H301" s="1217" t="s">
        <v>1364</v>
      </c>
      <c r="I301" s="1220"/>
      <c r="J301" s="1220" t="s">
        <v>1348</v>
      </c>
      <c r="K301" s="1220"/>
      <c r="L301" s="1220"/>
      <c r="M301" s="959" t="s">
        <v>1349</v>
      </c>
      <c r="N301" s="1220" t="s">
        <v>1747</v>
      </c>
      <c r="O301" s="1220" t="s">
        <v>403</v>
      </c>
      <c r="P301" s="959">
        <v>3</v>
      </c>
      <c r="Q301" s="987"/>
      <c r="R301" s="987"/>
      <c r="S301" s="987"/>
      <c r="T301" s="987"/>
      <c r="U301" s="987"/>
      <c r="V301" s="987"/>
      <c r="W301" s="987"/>
      <c r="X301" s="987"/>
      <c r="Y301" s="987"/>
      <c r="Z301" s="987"/>
      <c r="AA301" s="987"/>
      <c r="AB301" s="987"/>
      <c r="AC301" s="987"/>
      <c r="AD301" s="987"/>
      <c r="AE301" s="987"/>
      <c r="AF301" s="987"/>
      <c r="AG301" s="987"/>
      <c r="AH301" s="962">
        <v>1</v>
      </c>
      <c r="AI301" s="1235"/>
      <c r="AJ301" s="1061"/>
      <c r="AK301" s="1220"/>
      <c r="AL301" s="1220"/>
      <c r="AM301" s="1225"/>
      <c r="AN301" s="1061">
        <v>0</v>
      </c>
      <c r="AO301" s="1220">
        <v>0</v>
      </c>
      <c r="AP301" s="1225">
        <v>0</v>
      </c>
      <c r="AQ301" s="1061">
        <f t="shared" si="43"/>
        <v>0</v>
      </c>
      <c r="AR301" s="1349">
        <f t="shared" si="44"/>
        <v>0</v>
      </c>
      <c r="AS301" s="1225">
        <f t="shared" si="45"/>
        <v>0</v>
      </c>
      <c r="AT301" s="1345">
        <f t="shared" si="40"/>
        <v>0</v>
      </c>
      <c r="AU301" s="1346">
        <f t="shared" si="46"/>
        <v>0</v>
      </c>
      <c r="AV301" s="1301">
        <f t="shared" si="41"/>
        <v>0</v>
      </c>
      <c r="AW301" s="987"/>
      <c r="AX301" s="1061"/>
      <c r="AY301" s="1220"/>
      <c r="AZ301" s="1220"/>
      <c r="BA301" s="1221"/>
      <c r="BB301" s="1225"/>
      <c r="BC301" s="1061">
        <v>0</v>
      </c>
      <c r="BD301" s="1225">
        <v>0</v>
      </c>
      <c r="BE301" s="1350">
        <f t="shared" si="42"/>
        <v>0</v>
      </c>
      <c r="BF301" s="1225">
        <f t="shared" si="47"/>
        <v>0</v>
      </c>
      <c r="BG301" s="1351">
        <f t="shared" si="48"/>
        <v>0</v>
      </c>
      <c r="BH301" s="1225">
        <f t="shared" si="49"/>
        <v>0</v>
      </c>
    </row>
    <row r="302" spans="2:60">
      <c r="B302" s="959">
        <v>298</v>
      </c>
      <c r="C302" s="959"/>
      <c r="D302" s="946" t="s">
        <v>1350</v>
      </c>
      <c r="E302" s="946" t="s">
        <v>1232</v>
      </c>
      <c r="F302" s="959">
        <v>1280</v>
      </c>
      <c r="G302" s="959" t="s">
        <v>1748</v>
      </c>
      <c r="H302" s="1217" t="s">
        <v>1234</v>
      </c>
      <c r="I302" s="1220"/>
      <c r="J302" s="1220" t="s">
        <v>1348</v>
      </c>
      <c r="K302" s="1220"/>
      <c r="L302" s="1220"/>
      <c r="M302" s="959" t="s">
        <v>1349</v>
      </c>
      <c r="N302" s="1220" t="s">
        <v>1747</v>
      </c>
      <c r="O302" s="1220" t="s">
        <v>403</v>
      </c>
      <c r="P302" s="959">
        <v>3</v>
      </c>
      <c r="Q302" s="987"/>
      <c r="R302" s="987"/>
      <c r="S302" s="987"/>
      <c r="T302" s="987"/>
      <c r="U302" s="987"/>
      <c r="V302" s="987"/>
      <c r="W302" s="987"/>
      <c r="X302" s="987"/>
      <c r="Y302" s="987"/>
      <c r="Z302" s="987"/>
      <c r="AA302" s="987"/>
      <c r="AB302" s="987"/>
      <c r="AC302" s="987"/>
      <c r="AD302" s="987"/>
      <c r="AE302" s="987"/>
      <c r="AF302" s="987"/>
      <c r="AG302" s="987"/>
      <c r="AH302" s="962">
        <v>1</v>
      </c>
      <c r="AI302" s="1235"/>
      <c r="AJ302" s="1061"/>
      <c r="AK302" s="1220"/>
      <c r="AL302" s="1220"/>
      <c r="AM302" s="1225"/>
      <c r="AN302" s="1061">
        <v>0</v>
      </c>
      <c r="AO302" s="1220">
        <v>0</v>
      </c>
      <c r="AP302" s="1225">
        <v>0</v>
      </c>
      <c r="AQ302" s="1061">
        <f t="shared" si="43"/>
        <v>0</v>
      </c>
      <c r="AR302" s="1349">
        <f t="shared" si="44"/>
        <v>0</v>
      </c>
      <c r="AS302" s="1225">
        <f t="shared" si="45"/>
        <v>0</v>
      </c>
      <c r="AT302" s="1345">
        <f t="shared" si="40"/>
        <v>0</v>
      </c>
      <c r="AU302" s="1346">
        <f t="shared" si="46"/>
        <v>0</v>
      </c>
      <c r="AV302" s="1301">
        <f t="shared" si="41"/>
        <v>0</v>
      </c>
      <c r="AW302" s="987"/>
      <c r="AX302" s="1061"/>
      <c r="AY302" s="1220"/>
      <c r="AZ302" s="1220"/>
      <c r="BA302" s="1221"/>
      <c r="BB302" s="1225"/>
      <c r="BC302" s="1061">
        <v>0</v>
      </c>
      <c r="BD302" s="1225">
        <v>0</v>
      </c>
      <c r="BE302" s="1350">
        <f t="shared" si="42"/>
        <v>0</v>
      </c>
      <c r="BF302" s="1225">
        <f t="shared" si="47"/>
        <v>0</v>
      </c>
      <c r="BG302" s="1351">
        <f t="shared" si="48"/>
        <v>0</v>
      </c>
      <c r="BH302" s="1225">
        <f t="shared" si="49"/>
        <v>0</v>
      </c>
    </row>
    <row r="303" spans="2:60">
      <c r="B303" s="959">
        <v>299</v>
      </c>
      <c r="C303" s="959"/>
      <c r="D303" s="946" t="s">
        <v>1352</v>
      </c>
      <c r="E303" s="946" t="s">
        <v>1261</v>
      </c>
      <c r="F303" s="959">
        <v>1281</v>
      </c>
      <c r="G303" s="959" t="s">
        <v>1749</v>
      </c>
      <c r="H303" s="1217" t="s">
        <v>1364</v>
      </c>
      <c r="I303" s="1220"/>
      <c r="J303" s="1220" t="s">
        <v>1348</v>
      </c>
      <c r="K303" s="1220"/>
      <c r="L303" s="1220"/>
      <c r="M303" s="959" t="s">
        <v>1349</v>
      </c>
      <c r="N303" s="1220" t="s">
        <v>1750</v>
      </c>
      <c r="O303" s="1220" t="s">
        <v>403</v>
      </c>
      <c r="P303" s="959">
        <v>3</v>
      </c>
      <c r="Q303" s="987"/>
      <c r="R303" s="987"/>
      <c r="S303" s="987"/>
      <c r="T303" s="987"/>
      <c r="U303" s="987"/>
      <c r="V303" s="987"/>
      <c r="W303" s="987"/>
      <c r="X303" s="987"/>
      <c r="Y303" s="987"/>
      <c r="Z303" s="987"/>
      <c r="AA303" s="987"/>
      <c r="AB303" s="987"/>
      <c r="AC303" s="987"/>
      <c r="AD303" s="987"/>
      <c r="AE303" s="987"/>
      <c r="AF303" s="987"/>
      <c r="AG303" s="987"/>
      <c r="AH303" s="962">
        <v>1</v>
      </c>
      <c r="AI303" s="1235"/>
      <c r="AJ303" s="1061"/>
      <c r="AK303" s="1220"/>
      <c r="AL303" s="1220"/>
      <c r="AM303" s="1225"/>
      <c r="AN303" s="1061">
        <v>0</v>
      </c>
      <c r="AO303" s="1220">
        <v>0</v>
      </c>
      <c r="AP303" s="1225">
        <v>0</v>
      </c>
      <c r="AQ303" s="1061">
        <f t="shared" si="43"/>
        <v>0</v>
      </c>
      <c r="AR303" s="1349">
        <f t="shared" si="44"/>
        <v>0</v>
      </c>
      <c r="AS303" s="1225">
        <f t="shared" si="45"/>
        <v>0</v>
      </c>
      <c r="AT303" s="1345">
        <f t="shared" si="40"/>
        <v>0</v>
      </c>
      <c r="AU303" s="1346">
        <f t="shared" si="46"/>
        <v>0</v>
      </c>
      <c r="AV303" s="1301">
        <f t="shared" si="41"/>
        <v>0</v>
      </c>
      <c r="AW303" s="987"/>
      <c r="AX303" s="1061"/>
      <c r="AY303" s="1220"/>
      <c r="AZ303" s="1220"/>
      <c r="BA303" s="1221"/>
      <c r="BB303" s="1225"/>
      <c r="BC303" s="1061">
        <v>0</v>
      </c>
      <c r="BD303" s="1225">
        <v>0</v>
      </c>
      <c r="BE303" s="1350">
        <f t="shared" si="42"/>
        <v>0</v>
      </c>
      <c r="BF303" s="1225">
        <f t="shared" si="47"/>
        <v>0</v>
      </c>
      <c r="BG303" s="1351">
        <f t="shared" si="48"/>
        <v>0</v>
      </c>
      <c r="BH303" s="1225">
        <f t="shared" si="49"/>
        <v>0</v>
      </c>
    </row>
    <row r="304" spans="2:60">
      <c r="B304" s="959">
        <v>300</v>
      </c>
      <c r="C304" s="959"/>
      <c r="D304" s="946" t="s">
        <v>1350</v>
      </c>
      <c r="E304" s="946" t="s">
        <v>1232</v>
      </c>
      <c r="F304" s="959">
        <v>1281</v>
      </c>
      <c r="G304" s="959" t="s">
        <v>1751</v>
      </c>
      <c r="H304" s="1217" t="s">
        <v>1234</v>
      </c>
      <c r="I304" s="1220"/>
      <c r="J304" s="1220" t="s">
        <v>1348</v>
      </c>
      <c r="K304" s="1220"/>
      <c r="L304" s="1220"/>
      <c r="M304" s="959" t="s">
        <v>1349</v>
      </c>
      <c r="N304" s="1220" t="s">
        <v>1750</v>
      </c>
      <c r="O304" s="1220" t="s">
        <v>403</v>
      </c>
      <c r="P304" s="959">
        <v>3</v>
      </c>
      <c r="Q304" s="987"/>
      <c r="R304" s="987"/>
      <c r="S304" s="987"/>
      <c r="T304" s="987"/>
      <c r="U304" s="987"/>
      <c r="V304" s="987"/>
      <c r="W304" s="987"/>
      <c r="X304" s="987"/>
      <c r="Y304" s="987"/>
      <c r="Z304" s="987"/>
      <c r="AA304" s="987"/>
      <c r="AB304" s="987"/>
      <c r="AC304" s="987"/>
      <c r="AD304" s="987"/>
      <c r="AE304" s="987"/>
      <c r="AF304" s="987"/>
      <c r="AG304" s="987"/>
      <c r="AH304" s="962">
        <v>1</v>
      </c>
      <c r="AI304" s="1235"/>
      <c r="AJ304" s="1061"/>
      <c r="AK304" s="1220"/>
      <c r="AL304" s="1220"/>
      <c r="AM304" s="1225"/>
      <c r="AN304" s="1061">
        <v>0</v>
      </c>
      <c r="AO304" s="1220">
        <v>0</v>
      </c>
      <c r="AP304" s="1225">
        <v>0</v>
      </c>
      <c r="AQ304" s="1061">
        <f t="shared" si="43"/>
        <v>0</v>
      </c>
      <c r="AR304" s="1349">
        <f t="shared" si="44"/>
        <v>0</v>
      </c>
      <c r="AS304" s="1225">
        <f t="shared" si="45"/>
        <v>0</v>
      </c>
      <c r="AT304" s="1345">
        <f t="shared" si="40"/>
        <v>0</v>
      </c>
      <c r="AU304" s="1346">
        <f t="shared" si="46"/>
        <v>0</v>
      </c>
      <c r="AV304" s="1301">
        <f t="shared" si="41"/>
        <v>0</v>
      </c>
      <c r="AW304" s="987"/>
      <c r="AX304" s="1061"/>
      <c r="AY304" s="1220"/>
      <c r="AZ304" s="1220"/>
      <c r="BA304" s="1221"/>
      <c r="BB304" s="1225"/>
      <c r="BC304" s="1061">
        <v>0</v>
      </c>
      <c r="BD304" s="1225">
        <v>0</v>
      </c>
      <c r="BE304" s="1350">
        <f t="shared" si="42"/>
        <v>0</v>
      </c>
      <c r="BF304" s="1225">
        <f t="shared" si="47"/>
        <v>0</v>
      </c>
      <c r="BG304" s="1351">
        <f t="shared" si="48"/>
        <v>0</v>
      </c>
      <c r="BH304" s="1225">
        <f t="shared" si="49"/>
        <v>0</v>
      </c>
    </row>
    <row r="305" spans="2:60">
      <c r="B305" s="959">
        <v>301</v>
      </c>
      <c r="C305" s="959"/>
      <c r="D305" s="946" t="s">
        <v>1352</v>
      </c>
      <c r="E305" s="946" t="s">
        <v>1261</v>
      </c>
      <c r="F305" s="959">
        <v>1282</v>
      </c>
      <c r="G305" s="959" t="s">
        <v>1752</v>
      </c>
      <c r="H305" s="1217" t="s">
        <v>1364</v>
      </c>
      <c r="I305" s="1220"/>
      <c r="J305" s="1220" t="s">
        <v>1348</v>
      </c>
      <c r="K305" s="1220"/>
      <c r="L305" s="1220"/>
      <c r="M305" s="959" t="s">
        <v>1349</v>
      </c>
      <c r="N305" s="1220" t="s">
        <v>1753</v>
      </c>
      <c r="O305" s="1220" t="s">
        <v>403</v>
      </c>
      <c r="P305" s="959">
        <v>3</v>
      </c>
      <c r="Q305" s="987"/>
      <c r="R305" s="987"/>
      <c r="S305" s="987"/>
      <c r="T305" s="987"/>
      <c r="U305" s="987"/>
      <c r="V305" s="987"/>
      <c r="W305" s="987"/>
      <c r="X305" s="987"/>
      <c r="Y305" s="987"/>
      <c r="Z305" s="987"/>
      <c r="AA305" s="987"/>
      <c r="AB305" s="987"/>
      <c r="AC305" s="987"/>
      <c r="AD305" s="987"/>
      <c r="AE305" s="987"/>
      <c r="AF305" s="987"/>
      <c r="AG305" s="987"/>
      <c r="AH305" s="962">
        <v>1</v>
      </c>
      <c r="AI305" s="1235"/>
      <c r="AJ305" s="1061"/>
      <c r="AK305" s="1220"/>
      <c r="AL305" s="1220"/>
      <c r="AM305" s="1225"/>
      <c r="AN305" s="1061">
        <v>0</v>
      </c>
      <c r="AO305" s="1220">
        <v>0</v>
      </c>
      <c r="AP305" s="1225">
        <v>0</v>
      </c>
      <c r="AQ305" s="1061">
        <f t="shared" si="43"/>
        <v>0</v>
      </c>
      <c r="AR305" s="1349">
        <f t="shared" si="44"/>
        <v>0</v>
      </c>
      <c r="AS305" s="1225">
        <f t="shared" si="45"/>
        <v>0</v>
      </c>
      <c r="AT305" s="1345">
        <f t="shared" si="40"/>
        <v>0</v>
      </c>
      <c r="AU305" s="1346">
        <f t="shared" si="46"/>
        <v>0</v>
      </c>
      <c r="AV305" s="1301">
        <f t="shared" si="41"/>
        <v>0</v>
      </c>
      <c r="AW305" s="987"/>
      <c r="AX305" s="1061"/>
      <c r="AY305" s="1220"/>
      <c r="AZ305" s="1220"/>
      <c r="BA305" s="1221"/>
      <c r="BB305" s="1225"/>
      <c r="BC305" s="1061">
        <v>0</v>
      </c>
      <c r="BD305" s="1225">
        <v>0</v>
      </c>
      <c r="BE305" s="1350">
        <f t="shared" si="42"/>
        <v>0</v>
      </c>
      <c r="BF305" s="1225">
        <f t="shared" si="47"/>
        <v>0</v>
      </c>
      <c r="BG305" s="1351">
        <f t="shared" si="48"/>
        <v>0</v>
      </c>
      <c r="BH305" s="1225">
        <f t="shared" si="49"/>
        <v>0</v>
      </c>
    </row>
    <row r="306" spans="2:60">
      <c r="B306" s="959">
        <v>302</v>
      </c>
      <c r="C306" s="959"/>
      <c r="D306" s="946" t="s">
        <v>1350</v>
      </c>
      <c r="E306" s="946" t="s">
        <v>1232</v>
      </c>
      <c r="F306" s="959">
        <v>1282</v>
      </c>
      <c r="G306" s="959" t="s">
        <v>1754</v>
      </c>
      <c r="H306" s="1217" t="s">
        <v>1234</v>
      </c>
      <c r="I306" s="1220"/>
      <c r="J306" s="1220" t="s">
        <v>1348</v>
      </c>
      <c r="K306" s="1220"/>
      <c r="L306" s="1220"/>
      <c r="M306" s="959" t="s">
        <v>1349</v>
      </c>
      <c r="N306" s="1220" t="s">
        <v>1753</v>
      </c>
      <c r="O306" s="1220" t="s">
        <v>403</v>
      </c>
      <c r="P306" s="959">
        <v>3</v>
      </c>
      <c r="Q306" s="987"/>
      <c r="R306" s="987"/>
      <c r="S306" s="987"/>
      <c r="T306" s="987"/>
      <c r="U306" s="987"/>
      <c r="V306" s="987"/>
      <c r="W306" s="987"/>
      <c r="X306" s="987"/>
      <c r="Y306" s="987"/>
      <c r="Z306" s="987"/>
      <c r="AA306" s="987"/>
      <c r="AB306" s="987"/>
      <c r="AC306" s="987"/>
      <c r="AD306" s="987"/>
      <c r="AE306" s="987"/>
      <c r="AF306" s="987"/>
      <c r="AG306" s="987"/>
      <c r="AH306" s="962">
        <v>1</v>
      </c>
      <c r="AI306" s="1235"/>
      <c r="AJ306" s="1061"/>
      <c r="AK306" s="1220"/>
      <c r="AL306" s="1220"/>
      <c r="AM306" s="1225"/>
      <c r="AN306" s="1061">
        <v>0</v>
      </c>
      <c r="AO306" s="1220">
        <v>0</v>
      </c>
      <c r="AP306" s="1225">
        <v>0</v>
      </c>
      <c r="AQ306" s="1061">
        <f t="shared" si="43"/>
        <v>0</v>
      </c>
      <c r="AR306" s="1349">
        <f t="shared" si="44"/>
        <v>0</v>
      </c>
      <c r="AS306" s="1225">
        <f t="shared" si="45"/>
        <v>0</v>
      </c>
      <c r="AT306" s="1345">
        <f t="shared" si="40"/>
        <v>0</v>
      </c>
      <c r="AU306" s="1346">
        <f t="shared" si="46"/>
        <v>0</v>
      </c>
      <c r="AV306" s="1301">
        <f t="shared" si="41"/>
        <v>0</v>
      </c>
      <c r="AW306" s="987"/>
      <c r="AX306" s="1061"/>
      <c r="AY306" s="1220"/>
      <c r="AZ306" s="1220"/>
      <c r="BA306" s="1221"/>
      <c r="BB306" s="1225"/>
      <c r="BC306" s="1061">
        <v>0</v>
      </c>
      <c r="BD306" s="1225">
        <v>0</v>
      </c>
      <c r="BE306" s="1350">
        <f t="shared" si="42"/>
        <v>0</v>
      </c>
      <c r="BF306" s="1225">
        <f t="shared" si="47"/>
        <v>0</v>
      </c>
      <c r="BG306" s="1351">
        <f t="shared" si="48"/>
        <v>0</v>
      </c>
      <c r="BH306" s="1225">
        <f t="shared" si="49"/>
        <v>0</v>
      </c>
    </row>
    <row r="307" spans="2:60">
      <c r="B307" s="959">
        <v>303</v>
      </c>
      <c r="C307" s="959"/>
      <c r="D307" s="946" t="s">
        <v>1352</v>
      </c>
      <c r="E307" s="946" t="s">
        <v>1261</v>
      </c>
      <c r="F307" s="959">
        <v>1283</v>
      </c>
      <c r="G307" s="959" t="s">
        <v>1755</v>
      </c>
      <c r="H307" s="1217" t="s">
        <v>1364</v>
      </c>
      <c r="I307" s="1220"/>
      <c r="J307" s="1220" t="s">
        <v>1348</v>
      </c>
      <c r="K307" s="1220"/>
      <c r="L307" s="1220"/>
      <c r="M307" s="959" t="s">
        <v>1349</v>
      </c>
      <c r="N307" s="1220" t="s">
        <v>1756</v>
      </c>
      <c r="O307" s="1220" t="s">
        <v>403</v>
      </c>
      <c r="P307" s="959">
        <v>3</v>
      </c>
      <c r="Q307" s="987"/>
      <c r="R307" s="987"/>
      <c r="S307" s="987"/>
      <c r="T307" s="987"/>
      <c r="U307" s="987"/>
      <c r="V307" s="987"/>
      <c r="W307" s="987"/>
      <c r="X307" s="987"/>
      <c r="Y307" s="987"/>
      <c r="Z307" s="987"/>
      <c r="AA307" s="987"/>
      <c r="AB307" s="987"/>
      <c r="AC307" s="987"/>
      <c r="AD307" s="987"/>
      <c r="AE307" s="987"/>
      <c r="AF307" s="987"/>
      <c r="AG307" s="987"/>
      <c r="AH307" s="962">
        <v>1</v>
      </c>
      <c r="AI307" s="1235"/>
      <c r="AJ307" s="1061"/>
      <c r="AK307" s="1220"/>
      <c r="AL307" s="1220"/>
      <c r="AM307" s="1225"/>
      <c r="AN307" s="1061">
        <v>0</v>
      </c>
      <c r="AO307" s="1220">
        <v>0</v>
      </c>
      <c r="AP307" s="1225">
        <v>0</v>
      </c>
      <c r="AQ307" s="1061">
        <f t="shared" si="43"/>
        <v>0</v>
      </c>
      <c r="AR307" s="1349">
        <f t="shared" si="44"/>
        <v>0</v>
      </c>
      <c r="AS307" s="1225">
        <f t="shared" si="45"/>
        <v>0</v>
      </c>
      <c r="AT307" s="1345">
        <f t="shared" si="40"/>
        <v>0</v>
      </c>
      <c r="AU307" s="1346">
        <f t="shared" si="46"/>
        <v>0</v>
      </c>
      <c r="AV307" s="1301">
        <f t="shared" si="41"/>
        <v>0</v>
      </c>
      <c r="AW307" s="987"/>
      <c r="AX307" s="1061"/>
      <c r="AY307" s="1220"/>
      <c r="AZ307" s="1220"/>
      <c r="BA307" s="1221"/>
      <c r="BB307" s="1225"/>
      <c r="BC307" s="1061">
        <v>0</v>
      </c>
      <c r="BD307" s="1225">
        <v>0</v>
      </c>
      <c r="BE307" s="1350">
        <f t="shared" si="42"/>
        <v>0</v>
      </c>
      <c r="BF307" s="1225">
        <f t="shared" si="47"/>
        <v>0</v>
      </c>
      <c r="BG307" s="1351">
        <f t="shared" si="48"/>
        <v>0</v>
      </c>
      <c r="BH307" s="1225">
        <f t="shared" si="49"/>
        <v>0</v>
      </c>
    </row>
    <row r="308" spans="2:60">
      <c r="B308" s="959">
        <v>304</v>
      </c>
      <c r="C308" s="959"/>
      <c r="D308" s="946" t="s">
        <v>1350</v>
      </c>
      <c r="E308" s="946" t="s">
        <v>1232</v>
      </c>
      <c r="F308" s="959">
        <v>1283</v>
      </c>
      <c r="G308" s="959" t="s">
        <v>1757</v>
      </c>
      <c r="H308" s="1217" t="s">
        <v>1234</v>
      </c>
      <c r="I308" s="1220"/>
      <c r="J308" s="1220" t="s">
        <v>1348</v>
      </c>
      <c r="K308" s="1220"/>
      <c r="L308" s="1220"/>
      <c r="M308" s="959" t="s">
        <v>1349</v>
      </c>
      <c r="N308" s="1220" t="s">
        <v>1756</v>
      </c>
      <c r="O308" s="1220" t="s">
        <v>403</v>
      </c>
      <c r="P308" s="959">
        <v>3</v>
      </c>
      <c r="Q308" s="987"/>
      <c r="R308" s="987"/>
      <c r="S308" s="987"/>
      <c r="T308" s="987"/>
      <c r="U308" s="987"/>
      <c r="V308" s="987"/>
      <c r="W308" s="987"/>
      <c r="X308" s="987"/>
      <c r="Y308" s="987"/>
      <c r="Z308" s="987"/>
      <c r="AA308" s="987"/>
      <c r="AB308" s="987"/>
      <c r="AC308" s="987"/>
      <c r="AD308" s="987"/>
      <c r="AE308" s="987"/>
      <c r="AF308" s="987"/>
      <c r="AG308" s="987"/>
      <c r="AH308" s="962">
        <v>1</v>
      </c>
      <c r="AI308" s="1235"/>
      <c r="AJ308" s="1061"/>
      <c r="AK308" s="1220"/>
      <c r="AL308" s="1220"/>
      <c r="AM308" s="1225"/>
      <c r="AN308" s="1061">
        <v>0</v>
      </c>
      <c r="AO308" s="1220">
        <v>0</v>
      </c>
      <c r="AP308" s="1225">
        <v>0</v>
      </c>
      <c r="AQ308" s="1061">
        <f t="shared" si="43"/>
        <v>0</v>
      </c>
      <c r="AR308" s="1349">
        <f t="shared" si="44"/>
        <v>0</v>
      </c>
      <c r="AS308" s="1225">
        <f t="shared" si="45"/>
        <v>0</v>
      </c>
      <c r="AT308" s="1345">
        <f t="shared" si="40"/>
        <v>0</v>
      </c>
      <c r="AU308" s="1346">
        <f t="shared" si="46"/>
        <v>0</v>
      </c>
      <c r="AV308" s="1301">
        <f t="shared" si="41"/>
        <v>0</v>
      </c>
      <c r="AW308" s="987"/>
      <c r="AX308" s="1061"/>
      <c r="AY308" s="1220"/>
      <c r="AZ308" s="1220"/>
      <c r="BA308" s="1221"/>
      <c r="BB308" s="1225"/>
      <c r="BC308" s="1061">
        <v>0</v>
      </c>
      <c r="BD308" s="1225">
        <v>0</v>
      </c>
      <c r="BE308" s="1350">
        <f t="shared" si="42"/>
        <v>0</v>
      </c>
      <c r="BF308" s="1225">
        <f t="shared" si="47"/>
        <v>0</v>
      </c>
      <c r="BG308" s="1351">
        <f t="shared" si="48"/>
        <v>0</v>
      </c>
      <c r="BH308" s="1225">
        <f t="shared" si="49"/>
        <v>0</v>
      </c>
    </row>
    <row r="309" spans="2:60">
      <c r="B309" s="959">
        <v>305</v>
      </c>
      <c r="C309" s="959"/>
      <c r="D309" s="946" t="s">
        <v>1352</v>
      </c>
      <c r="E309" s="946" t="s">
        <v>1261</v>
      </c>
      <c r="F309" s="959">
        <v>1284</v>
      </c>
      <c r="G309" s="959" t="s">
        <v>1758</v>
      </c>
      <c r="H309" s="1217" t="s">
        <v>1364</v>
      </c>
      <c r="I309" s="1220"/>
      <c r="J309" s="1220" t="s">
        <v>1348</v>
      </c>
      <c r="K309" s="1220"/>
      <c r="L309" s="1220"/>
      <c r="M309" s="959" t="s">
        <v>1349</v>
      </c>
      <c r="N309" s="1220" t="s">
        <v>1759</v>
      </c>
      <c r="O309" s="1220" t="s">
        <v>403</v>
      </c>
      <c r="P309" s="959">
        <v>3</v>
      </c>
      <c r="Q309" s="987"/>
      <c r="R309" s="987"/>
      <c r="S309" s="987"/>
      <c r="T309" s="987"/>
      <c r="U309" s="987"/>
      <c r="V309" s="987"/>
      <c r="W309" s="987"/>
      <c r="X309" s="987"/>
      <c r="Y309" s="987"/>
      <c r="Z309" s="987"/>
      <c r="AA309" s="987"/>
      <c r="AB309" s="987"/>
      <c r="AC309" s="987"/>
      <c r="AD309" s="987"/>
      <c r="AE309" s="987"/>
      <c r="AF309" s="987"/>
      <c r="AG309" s="987"/>
      <c r="AH309" s="962">
        <v>1</v>
      </c>
      <c r="AI309" s="1235"/>
      <c r="AJ309" s="1061"/>
      <c r="AK309" s="1220"/>
      <c r="AL309" s="1220"/>
      <c r="AM309" s="1225"/>
      <c r="AN309" s="1061">
        <v>0</v>
      </c>
      <c r="AO309" s="1220">
        <v>0</v>
      </c>
      <c r="AP309" s="1225">
        <v>0</v>
      </c>
      <c r="AQ309" s="1061">
        <f t="shared" si="43"/>
        <v>0</v>
      </c>
      <c r="AR309" s="1349">
        <f t="shared" si="44"/>
        <v>0</v>
      </c>
      <c r="AS309" s="1225">
        <f t="shared" si="45"/>
        <v>0</v>
      </c>
      <c r="AT309" s="1345">
        <f t="shared" si="40"/>
        <v>0</v>
      </c>
      <c r="AU309" s="1346">
        <f t="shared" si="46"/>
        <v>0</v>
      </c>
      <c r="AV309" s="1301">
        <f t="shared" si="41"/>
        <v>0</v>
      </c>
      <c r="AW309" s="987"/>
      <c r="AX309" s="1061"/>
      <c r="AY309" s="1220"/>
      <c r="AZ309" s="1220"/>
      <c r="BA309" s="1221"/>
      <c r="BB309" s="1225"/>
      <c r="BC309" s="1061">
        <v>0</v>
      </c>
      <c r="BD309" s="1225">
        <v>0</v>
      </c>
      <c r="BE309" s="1350">
        <f t="shared" si="42"/>
        <v>0</v>
      </c>
      <c r="BF309" s="1225">
        <f t="shared" si="47"/>
        <v>0</v>
      </c>
      <c r="BG309" s="1351">
        <f t="shared" si="48"/>
        <v>0</v>
      </c>
      <c r="BH309" s="1225">
        <f t="shared" si="49"/>
        <v>0</v>
      </c>
    </row>
    <row r="310" spans="2:60">
      <c r="B310" s="959">
        <v>306</v>
      </c>
      <c r="C310" s="959"/>
      <c r="D310" s="946" t="s">
        <v>1350</v>
      </c>
      <c r="E310" s="946" t="s">
        <v>1232</v>
      </c>
      <c r="F310" s="959">
        <v>1284</v>
      </c>
      <c r="G310" s="959" t="s">
        <v>1760</v>
      </c>
      <c r="H310" s="1217" t="s">
        <v>1234</v>
      </c>
      <c r="I310" s="1220"/>
      <c r="J310" s="1220" t="s">
        <v>1348</v>
      </c>
      <c r="K310" s="1220"/>
      <c r="L310" s="1220"/>
      <c r="M310" s="959" t="s">
        <v>1349</v>
      </c>
      <c r="N310" s="1220" t="s">
        <v>1759</v>
      </c>
      <c r="O310" s="1220" t="s">
        <v>403</v>
      </c>
      <c r="P310" s="959">
        <v>3</v>
      </c>
      <c r="Q310" s="987"/>
      <c r="R310" s="987"/>
      <c r="S310" s="987"/>
      <c r="T310" s="987"/>
      <c r="U310" s="987"/>
      <c r="V310" s="987"/>
      <c r="W310" s="987"/>
      <c r="X310" s="987"/>
      <c r="Y310" s="987"/>
      <c r="Z310" s="987"/>
      <c r="AA310" s="987"/>
      <c r="AB310" s="987"/>
      <c r="AC310" s="987"/>
      <c r="AD310" s="987"/>
      <c r="AE310" s="987"/>
      <c r="AF310" s="987"/>
      <c r="AG310" s="987"/>
      <c r="AH310" s="962">
        <v>1</v>
      </c>
      <c r="AI310" s="1235"/>
      <c r="AJ310" s="1061"/>
      <c r="AK310" s="1220"/>
      <c r="AL310" s="1220"/>
      <c r="AM310" s="1225"/>
      <c r="AN310" s="1061">
        <v>0</v>
      </c>
      <c r="AO310" s="1220">
        <v>0</v>
      </c>
      <c r="AP310" s="1225">
        <v>0</v>
      </c>
      <c r="AQ310" s="1061">
        <f t="shared" si="43"/>
        <v>0</v>
      </c>
      <c r="AR310" s="1349">
        <f t="shared" si="44"/>
        <v>0</v>
      </c>
      <c r="AS310" s="1225">
        <f t="shared" si="45"/>
        <v>0</v>
      </c>
      <c r="AT310" s="1345">
        <f t="shared" si="40"/>
        <v>0</v>
      </c>
      <c r="AU310" s="1346">
        <f t="shared" si="46"/>
        <v>0</v>
      </c>
      <c r="AV310" s="1301">
        <f t="shared" si="41"/>
        <v>0</v>
      </c>
      <c r="AW310" s="987"/>
      <c r="AX310" s="1061"/>
      <c r="AY310" s="1220"/>
      <c r="AZ310" s="1220"/>
      <c r="BA310" s="1221"/>
      <c r="BB310" s="1225"/>
      <c r="BC310" s="1061">
        <v>0</v>
      </c>
      <c r="BD310" s="1225">
        <v>0</v>
      </c>
      <c r="BE310" s="1350">
        <f t="shared" si="42"/>
        <v>0</v>
      </c>
      <c r="BF310" s="1225">
        <f t="shared" si="47"/>
        <v>0</v>
      </c>
      <c r="BG310" s="1351">
        <f t="shared" si="48"/>
        <v>0</v>
      </c>
      <c r="BH310" s="1225">
        <f t="shared" si="49"/>
        <v>0</v>
      </c>
    </row>
    <row r="311" spans="2:60">
      <c r="B311" s="959">
        <v>307</v>
      </c>
      <c r="C311" s="959"/>
      <c r="D311" s="946" t="s">
        <v>1352</v>
      </c>
      <c r="E311" s="946" t="s">
        <v>1261</v>
      </c>
      <c r="F311" s="959">
        <v>1285</v>
      </c>
      <c r="G311" s="959" t="s">
        <v>1761</v>
      </c>
      <c r="H311" s="1217" t="s">
        <v>1364</v>
      </c>
      <c r="I311" s="1220"/>
      <c r="J311" s="1220" t="s">
        <v>1348</v>
      </c>
      <c r="K311" s="1220"/>
      <c r="L311" s="1220"/>
      <c r="M311" s="959" t="s">
        <v>1349</v>
      </c>
      <c r="N311" s="1220" t="s">
        <v>1762</v>
      </c>
      <c r="O311" s="1220" t="s">
        <v>403</v>
      </c>
      <c r="P311" s="959">
        <v>3</v>
      </c>
      <c r="Q311" s="987"/>
      <c r="R311" s="987"/>
      <c r="S311" s="987"/>
      <c r="T311" s="987"/>
      <c r="U311" s="987"/>
      <c r="V311" s="987"/>
      <c r="W311" s="987"/>
      <c r="X311" s="987"/>
      <c r="Y311" s="987"/>
      <c r="Z311" s="987"/>
      <c r="AA311" s="987"/>
      <c r="AB311" s="987"/>
      <c r="AC311" s="987"/>
      <c r="AD311" s="987"/>
      <c r="AE311" s="987"/>
      <c r="AF311" s="987"/>
      <c r="AG311" s="987"/>
      <c r="AH311" s="962">
        <v>1</v>
      </c>
      <c r="AI311" s="1235"/>
      <c r="AJ311" s="1061"/>
      <c r="AK311" s="1220"/>
      <c r="AL311" s="1220"/>
      <c r="AM311" s="1225"/>
      <c r="AN311" s="1061">
        <v>0</v>
      </c>
      <c r="AO311" s="1220">
        <v>0</v>
      </c>
      <c r="AP311" s="1225">
        <v>0</v>
      </c>
      <c r="AQ311" s="1061">
        <f t="shared" si="43"/>
        <v>0</v>
      </c>
      <c r="AR311" s="1349">
        <f t="shared" si="44"/>
        <v>0</v>
      </c>
      <c r="AS311" s="1225">
        <f t="shared" si="45"/>
        <v>0</v>
      </c>
      <c r="AT311" s="1345">
        <f t="shared" si="40"/>
        <v>0</v>
      </c>
      <c r="AU311" s="1346">
        <f t="shared" si="46"/>
        <v>0</v>
      </c>
      <c r="AV311" s="1301">
        <f t="shared" si="41"/>
        <v>0</v>
      </c>
      <c r="AW311" s="987"/>
      <c r="AX311" s="1061"/>
      <c r="AY311" s="1220"/>
      <c r="AZ311" s="1220"/>
      <c r="BA311" s="1221"/>
      <c r="BB311" s="1225"/>
      <c r="BC311" s="1061">
        <v>0</v>
      </c>
      <c r="BD311" s="1225">
        <v>0</v>
      </c>
      <c r="BE311" s="1350">
        <f t="shared" si="42"/>
        <v>0</v>
      </c>
      <c r="BF311" s="1225">
        <f t="shared" si="47"/>
        <v>0</v>
      </c>
      <c r="BG311" s="1351">
        <f t="shared" si="48"/>
        <v>0</v>
      </c>
      <c r="BH311" s="1225">
        <f t="shared" si="49"/>
        <v>0</v>
      </c>
    </row>
    <row r="312" spans="2:60">
      <c r="B312" s="959">
        <v>308</v>
      </c>
      <c r="C312" s="959"/>
      <c r="D312" s="946" t="s">
        <v>1350</v>
      </c>
      <c r="E312" s="946" t="s">
        <v>1232</v>
      </c>
      <c r="F312" s="959">
        <v>1285</v>
      </c>
      <c r="G312" s="959" t="s">
        <v>1763</v>
      </c>
      <c r="H312" s="1217" t="s">
        <v>1234</v>
      </c>
      <c r="I312" s="1220"/>
      <c r="J312" s="1220" t="s">
        <v>1348</v>
      </c>
      <c r="K312" s="1220"/>
      <c r="L312" s="1220"/>
      <c r="M312" s="959" t="s">
        <v>1349</v>
      </c>
      <c r="N312" s="1220" t="s">
        <v>1762</v>
      </c>
      <c r="O312" s="1220" t="s">
        <v>403</v>
      </c>
      <c r="P312" s="959">
        <v>3</v>
      </c>
      <c r="Q312" s="987"/>
      <c r="R312" s="987"/>
      <c r="S312" s="987"/>
      <c r="T312" s="987"/>
      <c r="U312" s="987"/>
      <c r="V312" s="987"/>
      <c r="W312" s="987"/>
      <c r="X312" s="987"/>
      <c r="Y312" s="987"/>
      <c r="Z312" s="987"/>
      <c r="AA312" s="987"/>
      <c r="AB312" s="987"/>
      <c r="AC312" s="987"/>
      <c r="AD312" s="987"/>
      <c r="AE312" s="987"/>
      <c r="AF312" s="987"/>
      <c r="AG312" s="987"/>
      <c r="AH312" s="962">
        <v>1</v>
      </c>
      <c r="AI312" s="1235"/>
      <c r="AJ312" s="1061"/>
      <c r="AK312" s="1220"/>
      <c r="AL312" s="1220"/>
      <c r="AM312" s="1225"/>
      <c r="AN312" s="1061">
        <v>0</v>
      </c>
      <c r="AO312" s="1220">
        <v>0</v>
      </c>
      <c r="AP312" s="1225">
        <v>0</v>
      </c>
      <c r="AQ312" s="1061">
        <f t="shared" si="43"/>
        <v>0</v>
      </c>
      <c r="AR312" s="1349">
        <f t="shared" si="44"/>
        <v>0</v>
      </c>
      <c r="AS312" s="1225">
        <f t="shared" si="45"/>
        <v>0</v>
      </c>
      <c r="AT312" s="1345">
        <f t="shared" si="40"/>
        <v>0</v>
      </c>
      <c r="AU312" s="1346">
        <f t="shared" si="46"/>
        <v>0</v>
      </c>
      <c r="AV312" s="1301">
        <f t="shared" si="41"/>
        <v>0</v>
      </c>
      <c r="AW312" s="987"/>
      <c r="AX312" s="1061"/>
      <c r="AY312" s="1220"/>
      <c r="AZ312" s="1220"/>
      <c r="BA312" s="1221"/>
      <c r="BB312" s="1225"/>
      <c r="BC312" s="1061">
        <v>0</v>
      </c>
      <c r="BD312" s="1225">
        <v>0</v>
      </c>
      <c r="BE312" s="1350">
        <f t="shared" si="42"/>
        <v>0</v>
      </c>
      <c r="BF312" s="1225">
        <f t="shared" si="47"/>
        <v>0</v>
      </c>
      <c r="BG312" s="1351">
        <f t="shared" si="48"/>
        <v>0</v>
      </c>
      <c r="BH312" s="1225">
        <f t="shared" si="49"/>
        <v>0</v>
      </c>
    </row>
    <row r="313" spans="2:60">
      <c r="B313" s="959">
        <v>309</v>
      </c>
      <c r="C313" s="959"/>
      <c r="D313" s="946" t="s">
        <v>1352</v>
      </c>
      <c r="E313" s="946" t="s">
        <v>1261</v>
      </c>
      <c r="F313" s="959">
        <v>1286</v>
      </c>
      <c r="G313" s="959" t="s">
        <v>1764</v>
      </c>
      <c r="H313" s="1217" t="s">
        <v>1364</v>
      </c>
      <c r="I313" s="1220"/>
      <c r="J313" s="1220" t="s">
        <v>1348</v>
      </c>
      <c r="K313" s="1220"/>
      <c r="L313" s="1220"/>
      <c r="M313" s="959" t="s">
        <v>1349</v>
      </c>
      <c r="N313" s="1220" t="s">
        <v>1765</v>
      </c>
      <c r="O313" s="1220" t="s">
        <v>403</v>
      </c>
      <c r="P313" s="959">
        <v>3</v>
      </c>
      <c r="Q313" s="987"/>
      <c r="R313" s="987"/>
      <c r="S313" s="987"/>
      <c r="T313" s="987"/>
      <c r="U313" s="987"/>
      <c r="V313" s="987"/>
      <c r="W313" s="987"/>
      <c r="X313" s="987"/>
      <c r="Y313" s="987"/>
      <c r="Z313" s="987"/>
      <c r="AA313" s="987"/>
      <c r="AB313" s="987"/>
      <c r="AC313" s="987"/>
      <c r="AD313" s="987"/>
      <c r="AE313" s="987"/>
      <c r="AF313" s="987"/>
      <c r="AG313" s="987"/>
      <c r="AH313" s="962">
        <v>1</v>
      </c>
      <c r="AI313" s="1235"/>
      <c r="AJ313" s="1061"/>
      <c r="AK313" s="1220"/>
      <c r="AL313" s="1220"/>
      <c r="AM313" s="1225"/>
      <c r="AN313" s="1061">
        <v>0</v>
      </c>
      <c r="AO313" s="1220">
        <v>0</v>
      </c>
      <c r="AP313" s="1225">
        <v>0</v>
      </c>
      <c r="AQ313" s="1061">
        <f t="shared" si="43"/>
        <v>0</v>
      </c>
      <c r="AR313" s="1349">
        <f t="shared" si="44"/>
        <v>0</v>
      </c>
      <c r="AS313" s="1225">
        <f t="shared" si="45"/>
        <v>0</v>
      </c>
      <c r="AT313" s="1345">
        <f t="shared" si="40"/>
        <v>0</v>
      </c>
      <c r="AU313" s="1346">
        <f t="shared" si="46"/>
        <v>0</v>
      </c>
      <c r="AV313" s="1301">
        <f t="shared" si="41"/>
        <v>0</v>
      </c>
      <c r="AW313" s="987"/>
      <c r="AX313" s="1061"/>
      <c r="AY313" s="1220"/>
      <c r="AZ313" s="1220"/>
      <c r="BA313" s="1221"/>
      <c r="BB313" s="1225"/>
      <c r="BC313" s="1061">
        <v>0</v>
      </c>
      <c r="BD313" s="1225">
        <v>0</v>
      </c>
      <c r="BE313" s="1350">
        <f t="shared" si="42"/>
        <v>0</v>
      </c>
      <c r="BF313" s="1225">
        <f t="shared" si="47"/>
        <v>0</v>
      </c>
      <c r="BG313" s="1351">
        <f t="shared" si="48"/>
        <v>0</v>
      </c>
      <c r="BH313" s="1225">
        <f t="shared" si="49"/>
        <v>0</v>
      </c>
    </row>
    <row r="314" spans="2:60">
      <c r="B314" s="959">
        <v>310</v>
      </c>
      <c r="C314" s="959"/>
      <c r="D314" s="946" t="s">
        <v>1350</v>
      </c>
      <c r="E314" s="946" t="s">
        <v>1232</v>
      </c>
      <c r="F314" s="959">
        <v>1286</v>
      </c>
      <c r="G314" s="959" t="s">
        <v>1766</v>
      </c>
      <c r="H314" s="1217" t="s">
        <v>1234</v>
      </c>
      <c r="I314" s="1220"/>
      <c r="J314" s="1220" t="s">
        <v>1348</v>
      </c>
      <c r="K314" s="1220"/>
      <c r="L314" s="1220"/>
      <c r="M314" s="959" t="s">
        <v>1349</v>
      </c>
      <c r="N314" s="1220" t="s">
        <v>1765</v>
      </c>
      <c r="O314" s="1220" t="s">
        <v>403</v>
      </c>
      <c r="P314" s="959">
        <v>3</v>
      </c>
      <c r="Q314" s="987"/>
      <c r="R314" s="987"/>
      <c r="S314" s="987"/>
      <c r="T314" s="987"/>
      <c r="U314" s="987"/>
      <c r="V314" s="987"/>
      <c r="W314" s="987"/>
      <c r="X314" s="987"/>
      <c r="Y314" s="987"/>
      <c r="Z314" s="987"/>
      <c r="AA314" s="987"/>
      <c r="AB314" s="987"/>
      <c r="AC314" s="987"/>
      <c r="AD314" s="987"/>
      <c r="AE314" s="987"/>
      <c r="AF314" s="987"/>
      <c r="AG314" s="987"/>
      <c r="AH314" s="962">
        <v>1</v>
      </c>
      <c r="AI314" s="1235"/>
      <c r="AJ314" s="1061"/>
      <c r="AK314" s="1220"/>
      <c r="AL314" s="1220"/>
      <c r="AM314" s="1225"/>
      <c r="AN314" s="1061">
        <v>0</v>
      </c>
      <c r="AO314" s="1220">
        <v>0</v>
      </c>
      <c r="AP314" s="1225">
        <v>0</v>
      </c>
      <c r="AQ314" s="1061">
        <f t="shared" si="43"/>
        <v>0</v>
      </c>
      <c r="AR314" s="1349">
        <f t="shared" si="44"/>
        <v>0</v>
      </c>
      <c r="AS314" s="1225">
        <f t="shared" si="45"/>
        <v>0</v>
      </c>
      <c r="AT314" s="1345">
        <f t="shared" si="40"/>
        <v>0</v>
      </c>
      <c r="AU314" s="1346">
        <f t="shared" si="46"/>
        <v>0</v>
      </c>
      <c r="AV314" s="1301">
        <f t="shared" si="41"/>
        <v>0</v>
      </c>
      <c r="AW314" s="987"/>
      <c r="AX314" s="1061"/>
      <c r="AY314" s="1220"/>
      <c r="AZ314" s="1220"/>
      <c r="BA314" s="1221"/>
      <c r="BB314" s="1225"/>
      <c r="BC314" s="1061">
        <v>0</v>
      </c>
      <c r="BD314" s="1225">
        <v>0</v>
      </c>
      <c r="BE314" s="1350">
        <f t="shared" si="42"/>
        <v>0</v>
      </c>
      <c r="BF314" s="1225">
        <f t="shared" si="47"/>
        <v>0</v>
      </c>
      <c r="BG314" s="1351">
        <f t="shared" si="48"/>
        <v>0</v>
      </c>
      <c r="BH314" s="1225">
        <f t="shared" si="49"/>
        <v>0</v>
      </c>
    </row>
    <row r="315" spans="2:60">
      <c r="B315" s="959">
        <v>311</v>
      </c>
      <c r="C315" s="959"/>
      <c r="D315" s="946" t="s">
        <v>1352</v>
      </c>
      <c r="E315" s="946" t="s">
        <v>1261</v>
      </c>
      <c r="F315" s="959">
        <v>1287</v>
      </c>
      <c r="G315" s="959" t="s">
        <v>1767</v>
      </c>
      <c r="H315" s="1217" t="s">
        <v>1364</v>
      </c>
      <c r="I315" s="1220"/>
      <c r="J315" s="1220" t="s">
        <v>1348</v>
      </c>
      <c r="K315" s="1220"/>
      <c r="L315" s="1220"/>
      <c r="M315" s="959" t="s">
        <v>1349</v>
      </c>
      <c r="N315" s="1220" t="s">
        <v>1768</v>
      </c>
      <c r="O315" s="1220" t="s">
        <v>403</v>
      </c>
      <c r="P315" s="959">
        <v>3</v>
      </c>
      <c r="Q315" s="987"/>
      <c r="R315" s="987"/>
      <c r="S315" s="987"/>
      <c r="T315" s="987"/>
      <c r="U315" s="987"/>
      <c r="V315" s="987"/>
      <c r="W315" s="987"/>
      <c r="X315" s="987"/>
      <c r="Y315" s="987"/>
      <c r="Z315" s="987"/>
      <c r="AA315" s="987"/>
      <c r="AB315" s="987"/>
      <c r="AC315" s="987"/>
      <c r="AD315" s="987"/>
      <c r="AE315" s="987"/>
      <c r="AF315" s="987"/>
      <c r="AG315" s="987"/>
      <c r="AH315" s="962">
        <v>1</v>
      </c>
      <c r="AI315" s="1235"/>
      <c r="AJ315" s="1061"/>
      <c r="AK315" s="1220"/>
      <c r="AL315" s="1220"/>
      <c r="AM315" s="1225"/>
      <c r="AN315" s="1061">
        <v>0</v>
      </c>
      <c r="AO315" s="1220">
        <v>0</v>
      </c>
      <c r="AP315" s="1225">
        <v>0</v>
      </c>
      <c r="AQ315" s="1061">
        <f t="shared" si="43"/>
        <v>0</v>
      </c>
      <c r="AR315" s="1349">
        <f t="shared" si="44"/>
        <v>0</v>
      </c>
      <c r="AS315" s="1225">
        <f t="shared" si="45"/>
        <v>0</v>
      </c>
      <c r="AT315" s="1345">
        <f t="shared" si="40"/>
        <v>0</v>
      </c>
      <c r="AU315" s="1346">
        <f t="shared" si="46"/>
        <v>0</v>
      </c>
      <c r="AV315" s="1301">
        <f t="shared" si="41"/>
        <v>0</v>
      </c>
      <c r="AW315" s="987"/>
      <c r="AX315" s="1061"/>
      <c r="AY315" s="1220"/>
      <c r="AZ315" s="1220"/>
      <c r="BA315" s="1221"/>
      <c r="BB315" s="1225"/>
      <c r="BC315" s="1061">
        <v>0</v>
      </c>
      <c r="BD315" s="1225">
        <v>0</v>
      </c>
      <c r="BE315" s="1350">
        <f t="shared" si="42"/>
        <v>0</v>
      </c>
      <c r="BF315" s="1225">
        <f t="shared" si="47"/>
        <v>0</v>
      </c>
      <c r="BG315" s="1351">
        <f t="shared" si="48"/>
        <v>0</v>
      </c>
      <c r="BH315" s="1225">
        <f t="shared" si="49"/>
        <v>0</v>
      </c>
    </row>
    <row r="316" spans="2:60">
      <c r="B316" s="959">
        <v>312</v>
      </c>
      <c r="C316" s="959"/>
      <c r="D316" s="946" t="s">
        <v>1350</v>
      </c>
      <c r="E316" s="946" t="s">
        <v>1232</v>
      </c>
      <c r="F316" s="959">
        <v>1287</v>
      </c>
      <c r="G316" s="959" t="s">
        <v>1769</v>
      </c>
      <c r="H316" s="1217" t="s">
        <v>1234</v>
      </c>
      <c r="I316" s="1220"/>
      <c r="J316" s="1220" t="s">
        <v>1348</v>
      </c>
      <c r="K316" s="1220"/>
      <c r="L316" s="1220"/>
      <c r="M316" s="959" t="s">
        <v>1349</v>
      </c>
      <c r="N316" s="1220" t="s">
        <v>1768</v>
      </c>
      <c r="O316" s="1220" t="s">
        <v>403</v>
      </c>
      <c r="P316" s="959">
        <v>3</v>
      </c>
      <c r="Q316" s="987"/>
      <c r="R316" s="987"/>
      <c r="S316" s="987"/>
      <c r="T316" s="987"/>
      <c r="U316" s="987"/>
      <c r="V316" s="987"/>
      <c r="W316" s="987"/>
      <c r="X316" s="987"/>
      <c r="Y316" s="987"/>
      <c r="Z316" s="987"/>
      <c r="AA316" s="987"/>
      <c r="AB316" s="987"/>
      <c r="AC316" s="987"/>
      <c r="AD316" s="987"/>
      <c r="AE316" s="987"/>
      <c r="AF316" s="987"/>
      <c r="AG316" s="987"/>
      <c r="AH316" s="962">
        <v>1</v>
      </c>
      <c r="AI316" s="1235"/>
      <c r="AJ316" s="1061"/>
      <c r="AK316" s="1220"/>
      <c r="AL316" s="1220"/>
      <c r="AM316" s="1225"/>
      <c r="AN316" s="1061">
        <v>0</v>
      </c>
      <c r="AO316" s="1220">
        <v>0</v>
      </c>
      <c r="AP316" s="1225">
        <v>0</v>
      </c>
      <c r="AQ316" s="1061">
        <f t="shared" si="43"/>
        <v>0</v>
      </c>
      <c r="AR316" s="1349">
        <f t="shared" si="44"/>
        <v>0</v>
      </c>
      <c r="AS316" s="1225">
        <f t="shared" si="45"/>
        <v>0</v>
      </c>
      <c r="AT316" s="1345">
        <f t="shared" si="40"/>
        <v>0</v>
      </c>
      <c r="AU316" s="1346">
        <f t="shared" si="46"/>
        <v>0</v>
      </c>
      <c r="AV316" s="1301">
        <f t="shared" si="41"/>
        <v>0</v>
      </c>
      <c r="AW316" s="987"/>
      <c r="AX316" s="1061"/>
      <c r="AY316" s="1220"/>
      <c r="AZ316" s="1220"/>
      <c r="BA316" s="1221"/>
      <c r="BB316" s="1225"/>
      <c r="BC316" s="1061">
        <v>0</v>
      </c>
      <c r="BD316" s="1225">
        <v>0</v>
      </c>
      <c r="BE316" s="1350">
        <f t="shared" si="42"/>
        <v>0</v>
      </c>
      <c r="BF316" s="1225">
        <f t="shared" si="47"/>
        <v>0</v>
      </c>
      <c r="BG316" s="1351">
        <f t="shared" si="48"/>
        <v>0</v>
      </c>
      <c r="BH316" s="1225">
        <f t="shared" si="49"/>
        <v>0</v>
      </c>
    </row>
    <row r="317" spans="2:60">
      <c r="B317" s="959">
        <v>313</v>
      </c>
      <c r="C317" s="959"/>
      <c r="D317" s="946" t="s">
        <v>1352</v>
      </c>
      <c r="E317" s="946" t="s">
        <v>1261</v>
      </c>
      <c r="F317" s="959">
        <v>1288</v>
      </c>
      <c r="G317" s="959" t="s">
        <v>1770</v>
      </c>
      <c r="H317" s="1217" t="s">
        <v>1364</v>
      </c>
      <c r="I317" s="1220"/>
      <c r="J317" s="1220" t="s">
        <v>1348</v>
      </c>
      <c r="K317" s="1220"/>
      <c r="L317" s="1220"/>
      <c r="M317" s="959" t="s">
        <v>1349</v>
      </c>
      <c r="N317" s="1220" t="s">
        <v>1771</v>
      </c>
      <c r="O317" s="1220" t="s">
        <v>403</v>
      </c>
      <c r="P317" s="959">
        <v>3</v>
      </c>
      <c r="Q317" s="987"/>
      <c r="R317" s="987"/>
      <c r="S317" s="987"/>
      <c r="T317" s="987"/>
      <c r="U317" s="987"/>
      <c r="V317" s="987"/>
      <c r="W317" s="987"/>
      <c r="X317" s="987"/>
      <c r="Y317" s="987"/>
      <c r="Z317" s="987"/>
      <c r="AA317" s="987"/>
      <c r="AB317" s="987"/>
      <c r="AC317" s="987"/>
      <c r="AD317" s="987"/>
      <c r="AE317" s="987"/>
      <c r="AF317" s="987"/>
      <c r="AG317" s="987"/>
      <c r="AH317" s="962">
        <v>1</v>
      </c>
      <c r="AI317" s="1235"/>
      <c r="AJ317" s="1061"/>
      <c r="AK317" s="1220"/>
      <c r="AL317" s="1220"/>
      <c r="AM317" s="1225"/>
      <c r="AN317" s="1061">
        <v>0</v>
      </c>
      <c r="AO317" s="1220">
        <v>0</v>
      </c>
      <c r="AP317" s="1225">
        <v>0</v>
      </c>
      <c r="AQ317" s="1061">
        <f t="shared" si="43"/>
        <v>0</v>
      </c>
      <c r="AR317" s="1349">
        <f t="shared" si="44"/>
        <v>0</v>
      </c>
      <c r="AS317" s="1225">
        <f t="shared" si="45"/>
        <v>0</v>
      </c>
      <c r="AT317" s="1345">
        <f t="shared" si="40"/>
        <v>0</v>
      </c>
      <c r="AU317" s="1346">
        <f t="shared" si="46"/>
        <v>0</v>
      </c>
      <c r="AV317" s="1301">
        <f t="shared" si="41"/>
        <v>0</v>
      </c>
      <c r="AW317" s="987"/>
      <c r="AX317" s="1061"/>
      <c r="AY317" s="1220"/>
      <c r="AZ317" s="1220"/>
      <c r="BA317" s="1221"/>
      <c r="BB317" s="1225"/>
      <c r="BC317" s="1061">
        <v>0</v>
      </c>
      <c r="BD317" s="1225">
        <v>0</v>
      </c>
      <c r="BE317" s="1350">
        <f t="shared" si="42"/>
        <v>0</v>
      </c>
      <c r="BF317" s="1225">
        <f t="shared" si="47"/>
        <v>0</v>
      </c>
      <c r="BG317" s="1351">
        <f t="shared" si="48"/>
        <v>0</v>
      </c>
      <c r="BH317" s="1225">
        <f t="shared" si="49"/>
        <v>0</v>
      </c>
    </row>
    <row r="318" spans="2:60">
      <c r="B318" s="959">
        <v>314</v>
      </c>
      <c r="C318" s="959"/>
      <c r="D318" s="946" t="s">
        <v>1350</v>
      </c>
      <c r="E318" s="946" t="s">
        <v>1232</v>
      </c>
      <c r="F318" s="959">
        <v>1288</v>
      </c>
      <c r="G318" s="959" t="s">
        <v>1772</v>
      </c>
      <c r="H318" s="1217" t="s">
        <v>1234</v>
      </c>
      <c r="I318" s="1220"/>
      <c r="J318" s="1220" t="s">
        <v>1348</v>
      </c>
      <c r="K318" s="1220"/>
      <c r="L318" s="1220"/>
      <c r="M318" s="959" t="s">
        <v>1349</v>
      </c>
      <c r="N318" s="1220" t="s">
        <v>1771</v>
      </c>
      <c r="O318" s="1220" t="s">
        <v>403</v>
      </c>
      <c r="P318" s="959">
        <v>3</v>
      </c>
      <c r="Q318" s="987"/>
      <c r="R318" s="987"/>
      <c r="S318" s="987"/>
      <c r="T318" s="987"/>
      <c r="U318" s="987"/>
      <c r="V318" s="987"/>
      <c r="W318" s="987"/>
      <c r="X318" s="987"/>
      <c r="Y318" s="987"/>
      <c r="Z318" s="987"/>
      <c r="AA318" s="987"/>
      <c r="AB318" s="987"/>
      <c r="AC318" s="987"/>
      <c r="AD318" s="987"/>
      <c r="AE318" s="987"/>
      <c r="AF318" s="987"/>
      <c r="AG318" s="987"/>
      <c r="AH318" s="962">
        <v>1</v>
      </c>
      <c r="AI318" s="1235"/>
      <c r="AJ318" s="1061"/>
      <c r="AK318" s="1220"/>
      <c r="AL318" s="1220"/>
      <c r="AM318" s="1225"/>
      <c r="AN318" s="1061">
        <v>0</v>
      </c>
      <c r="AO318" s="1220">
        <v>0</v>
      </c>
      <c r="AP318" s="1225">
        <v>0</v>
      </c>
      <c r="AQ318" s="1061">
        <f t="shared" si="43"/>
        <v>0</v>
      </c>
      <c r="AR318" s="1349">
        <f t="shared" si="44"/>
        <v>0</v>
      </c>
      <c r="AS318" s="1225">
        <f t="shared" si="45"/>
        <v>0</v>
      </c>
      <c r="AT318" s="1345">
        <f t="shared" si="40"/>
        <v>0</v>
      </c>
      <c r="AU318" s="1346">
        <f t="shared" si="46"/>
        <v>0</v>
      </c>
      <c r="AV318" s="1301">
        <f t="shared" si="41"/>
        <v>0</v>
      </c>
      <c r="AW318" s="987"/>
      <c r="AX318" s="1061"/>
      <c r="AY318" s="1220"/>
      <c r="AZ318" s="1220"/>
      <c r="BA318" s="1221"/>
      <c r="BB318" s="1225"/>
      <c r="BC318" s="1061">
        <v>0</v>
      </c>
      <c r="BD318" s="1225">
        <v>0</v>
      </c>
      <c r="BE318" s="1350">
        <f t="shared" si="42"/>
        <v>0</v>
      </c>
      <c r="BF318" s="1225">
        <f t="shared" si="47"/>
        <v>0</v>
      </c>
      <c r="BG318" s="1351">
        <f t="shared" si="48"/>
        <v>0</v>
      </c>
      <c r="BH318" s="1225">
        <f t="shared" si="49"/>
        <v>0</v>
      </c>
    </row>
    <row r="319" spans="2:60">
      <c r="B319" s="959">
        <v>315</v>
      </c>
      <c r="C319" s="959"/>
      <c r="D319" s="946" t="s">
        <v>1352</v>
      </c>
      <c r="E319" s="946" t="s">
        <v>1261</v>
      </c>
      <c r="F319" s="959">
        <v>1289</v>
      </c>
      <c r="G319" s="959" t="s">
        <v>1773</v>
      </c>
      <c r="H319" s="1217" t="s">
        <v>1364</v>
      </c>
      <c r="I319" s="1220"/>
      <c r="J319" s="1220" t="s">
        <v>1348</v>
      </c>
      <c r="K319" s="1220"/>
      <c r="L319" s="1220"/>
      <c r="M319" s="959" t="s">
        <v>1349</v>
      </c>
      <c r="N319" s="1220" t="s">
        <v>1774</v>
      </c>
      <c r="O319" s="1220" t="s">
        <v>403</v>
      </c>
      <c r="P319" s="959">
        <v>3</v>
      </c>
      <c r="Q319" s="987"/>
      <c r="R319" s="987"/>
      <c r="S319" s="987"/>
      <c r="T319" s="987"/>
      <c r="U319" s="987"/>
      <c r="V319" s="987"/>
      <c r="W319" s="987"/>
      <c r="X319" s="987"/>
      <c r="Y319" s="987"/>
      <c r="Z319" s="987"/>
      <c r="AA319" s="987"/>
      <c r="AB319" s="987"/>
      <c r="AC319" s="987"/>
      <c r="AD319" s="987"/>
      <c r="AE319" s="987"/>
      <c r="AF319" s="987"/>
      <c r="AG319" s="987"/>
      <c r="AH319" s="962">
        <v>1</v>
      </c>
      <c r="AI319" s="1235"/>
      <c r="AJ319" s="1061"/>
      <c r="AK319" s="1220"/>
      <c r="AL319" s="1220"/>
      <c r="AM319" s="1225"/>
      <c r="AN319" s="1061">
        <v>0</v>
      </c>
      <c r="AO319" s="1220">
        <v>0</v>
      </c>
      <c r="AP319" s="1225">
        <v>0</v>
      </c>
      <c r="AQ319" s="1061">
        <f t="shared" si="43"/>
        <v>0</v>
      </c>
      <c r="AR319" s="1349">
        <f t="shared" si="44"/>
        <v>0</v>
      </c>
      <c r="AS319" s="1225">
        <f t="shared" si="45"/>
        <v>0</v>
      </c>
      <c r="AT319" s="1345">
        <f t="shared" si="40"/>
        <v>0</v>
      </c>
      <c r="AU319" s="1346">
        <f t="shared" si="46"/>
        <v>0</v>
      </c>
      <c r="AV319" s="1301">
        <f t="shared" si="41"/>
        <v>0</v>
      </c>
      <c r="AW319" s="987"/>
      <c r="AX319" s="1061"/>
      <c r="AY319" s="1220"/>
      <c r="AZ319" s="1220"/>
      <c r="BA319" s="1221"/>
      <c r="BB319" s="1225"/>
      <c r="BC319" s="1061">
        <v>0</v>
      </c>
      <c r="BD319" s="1225">
        <v>0</v>
      </c>
      <c r="BE319" s="1350">
        <f t="shared" si="42"/>
        <v>0</v>
      </c>
      <c r="BF319" s="1225">
        <f t="shared" si="47"/>
        <v>0</v>
      </c>
      <c r="BG319" s="1351">
        <f t="shared" si="48"/>
        <v>0</v>
      </c>
      <c r="BH319" s="1225">
        <f t="shared" si="49"/>
        <v>0</v>
      </c>
    </row>
    <row r="320" spans="2:60">
      <c r="B320" s="959">
        <v>316</v>
      </c>
      <c r="C320" s="959"/>
      <c r="D320" s="946" t="s">
        <v>1350</v>
      </c>
      <c r="E320" s="946" t="s">
        <v>1232</v>
      </c>
      <c r="F320" s="959">
        <v>1289</v>
      </c>
      <c r="G320" s="959" t="s">
        <v>1775</v>
      </c>
      <c r="H320" s="1217" t="s">
        <v>1234</v>
      </c>
      <c r="I320" s="1220"/>
      <c r="J320" s="1220" t="s">
        <v>1348</v>
      </c>
      <c r="K320" s="1220"/>
      <c r="L320" s="1220"/>
      <c r="M320" s="959" t="s">
        <v>1349</v>
      </c>
      <c r="N320" s="1220" t="s">
        <v>1774</v>
      </c>
      <c r="O320" s="1220" t="s">
        <v>403</v>
      </c>
      <c r="P320" s="959">
        <v>3</v>
      </c>
      <c r="Q320" s="987"/>
      <c r="R320" s="987"/>
      <c r="S320" s="987"/>
      <c r="T320" s="987"/>
      <c r="U320" s="987"/>
      <c r="V320" s="987"/>
      <c r="W320" s="987"/>
      <c r="X320" s="987"/>
      <c r="Y320" s="987"/>
      <c r="Z320" s="987"/>
      <c r="AA320" s="987"/>
      <c r="AB320" s="987"/>
      <c r="AC320" s="987"/>
      <c r="AD320" s="987"/>
      <c r="AE320" s="987"/>
      <c r="AF320" s="987"/>
      <c r="AG320" s="987"/>
      <c r="AH320" s="962">
        <v>1</v>
      </c>
      <c r="AI320" s="1235"/>
      <c r="AJ320" s="1061"/>
      <c r="AK320" s="1220"/>
      <c r="AL320" s="1220"/>
      <c r="AM320" s="1225"/>
      <c r="AN320" s="1061">
        <v>0</v>
      </c>
      <c r="AO320" s="1220">
        <v>0</v>
      </c>
      <c r="AP320" s="1225">
        <v>0</v>
      </c>
      <c r="AQ320" s="1061">
        <f t="shared" si="43"/>
        <v>0</v>
      </c>
      <c r="AR320" s="1349">
        <f t="shared" si="44"/>
        <v>0</v>
      </c>
      <c r="AS320" s="1225">
        <f t="shared" si="45"/>
        <v>0</v>
      </c>
      <c r="AT320" s="1345">
        <f t="shared" si="40"/>
        <v>0</v>
      </c>
      <c r="AU320" s="1346">
        <f t="shared" si="46"/>
        <v>0</v>
      </c>
      <c r="AV320" s="1301">
        <f t="shared" si="41"/>
        <v>0</v>
      </c>
      <c r="AW320" s="987"/>
      <c r="AX320" s="1061"/>
      <c r="AY320" s="1220"/>
      <c r="AZ320" s="1220"/>
      <c r="BA320" s="1221"/>
      <c r="BB320" s="1225"/>
      <c r="BC320" s="1061">
        <v>0</v>
      </c>
      <c r="BD320" s="1225">
        <v>0</v>
      </c>
      <c r="BE320" s="1350">
        <f t="shared" si="42"/>
        <v>0</v>
      </c>
      <c r="BF320" s="1225">
        <f t="shared" si="47"/>
        <v>0</v>
      </c>
      <c r="BG320" s="1351">
        <f t="shared" si="48"/>
        <v>0</v>
      </c>
      <c r="BH320" s="1225">
        <f t="shared" si="49"/>
        <v>0</v>
      </c>
    </row>
    <row r="321" spans="2:60">
      <c r="B321" s="959">
        <v>317</v>
      </c>
      <c r="C321" s="959"/>
      <c r="D321" s="946" t="s">
        <v>1352</v>
      </c>
      <c r="E321" s="946" t="s">
        <v>1261</v>
      </c>
      <c r="F321" s="959">
        <v>1290</v>
      </c>
      <c r="G321" s="959" t="s">
        <v>1776</v>
      </c>
      <c r="H321" s="1217" t="s">
        <v>1364</v>
      </c>
      <c r="I321" s="1220"/>
      <c r="J321" s="1220" t="s">
        <v>1348</v>
      </c>
      <c r="K321" s="1220"/>
      <c r="L321" s="1220"/>
      <c r="M321" s="959" t="s">
        <v>1349</v>
      </c>
      <c r="N321" s="1220" t="s">
        <v>1777</v>
      </c>
      <c r="O321" s="1220" t="s">
        <v>403</v>
      </c>
      <c r="P321" s="959">
        <v>3</v>
      </c>
      <c r="Q321" s="987"/>
      <c r="R321" s="987"/>
      <c r="S321" s="987"/>
      <c r="T321" s="987"/>
      <c r="U321" s="987"/>
      <c r="V321" s="987"/>
      <c r="W321" s="987"/>
      <c r="X321" s="987"/>
      <c r="Y321" s="987"/>
      <c r="Z321" s="987"/>
      <c r="AA321" s="987"/>
      <c r="AB321" s="987"/>
      <c r="AC321" s="987"/>
      <c r="AD321" s="987"/>
      <c r="AE321" s="987"/>
      <c r="AF321" s="987"/>
      <c r="AG321" s="987"/>
      <c r="AH321" s="962">
        <v>1</v>
      </c>
      <c r="AI321" s="1235"/>
      <c r="AJ321" s="1061"/>
      <c r="AK321" s="1220"/>
      <c r="AL321" s="1220"/>
      <c r="AM321" s="1225"/>
      <c r="AN321" s="1061">
        <v>0</v>
      </c>
      <c r="AO321" s="1220">
        <v>0</v>
      </c>
      <c r="AP321" s="1225">
        <v>0</v>
      </c>
      <c r="AQ321" s="1061">
        <f t="shared" si="43"/>
        <v>0</v>
      </c>
      <c r="AR321" s="1349">
        <f t="shared" si="44"/>
        <v>0</v>
      </c>
      <c r="AS321" s="1225">
        <f t="shared" si="45"/>
        <v>0</v>
      </c>
      <c r="AT321" s="1345">
        <f t="shared" si="40"/>
        <v>0</v>
      </c>
      <c r="AU321" s="1346">
        <f t="shared" si="46"/>
        <v>0</v>
      </c>
      <c r="AV321" s="1301">
        <f t="shared" si="41"/>
        <v>0</v>
      </c>
      <c r="AW321" s="987"/>
      <c r="AX321" s="1061"/>
      <c r="AY321" s="1220"/>
      <c r="AZ321" s="1220"/>
      <c r="BA321" s="1221"/>
      <c r="BB321" s="1225"/>
      <c r="BC321" s="1061">
        <v>0</v>
      </c>
      <c r="BD321" s="1225">
        <v>0</v>
      </c>
      <c r="BE321" s="1350">
        <f t="shared" si="42"/>
        <v>0</v>
      </c>
      <c r="BF321" s="1225">
        <f t="shared" si="47"/>
        <v>0</v>
      </c>
      <c r="BG321" s="1351">
        <f t="shared" si="48"/>
        <v>0</v>
      </c>
      <c r="BH321" s="1225">
        <f t="shared" si="49"/>
        <v>0</v>
      </c>
    </row>
    <row r="322" spans="2:60">
      <c r="B322" s="959">
        <v>318</v>
      </c>
      <c r="C322" s="959"/>
      <c r="D322" s="946" t="s">
        <v>1350</v>
      </c>
      <c r="E322" s="946" t="s">
        <v>1232</v>
      </c>
      <c r="F322" s="959">
        <v>1290</v>
      </c>
      <c r="G322" s="959" t="s">
        <v>1778</v>
      </c>
      <c r="H322" s="1217" t="s">
        <v>1234</v>
      </c>
      <c r="I322" s="1220"/>
      <c r="J322" s="1220" t="s">
        <v>1348</v>
      </c>
      <c r="K322" s="1220"/>
      <c r="L322" s="1220"/>
      <c r="M322" s="959" t="s">
        <v>1349</v>
      </c>
      <c r="N322" s="1220" t="s">
        <v>1777</v>
      </c>
      <c r="O322" s="1220" t="s">
        <v>403</v>
      </c>
      <c r="P322" s="959">
        <v>3</v>
      </c>
      <c r="Q322" s="987"/>
      <c r="R322" s="987"/>
      <c r="S322" s="987"/>
      <c r="T322" s="987"/>
      <c r="U322" s="987"/>
      <c r="V322" s="987"/>
      <c r="W322" s="987"/>
      <c r="X322" s="987"/>
      <c r="Y322" s="987"/>
      <c r="Z322" s="987"/>
      <c r="AA322" s="987"/>
      <c r="AB322" s="987"/>
      <c r="AC322" s="987"/>
      <c r="AD322" s="987"/>
      <c r="AE322" s="987"/>
      <c r="AF322" s="987"/>
      <c r="AG322" s="987"/>
      <c r="AH322" s="962">
        <v>1</v>
      </c>
      <c r="AI322" s="1235"/>
      <c r="AJ322" s="1061"/>
      <c r="AK322" s="1220"/>
      <c r="AL322" s="1220"/>
      <c r="AM322" s="1225"/>
      <c r="AN322" s="1061">
        <v>0</v>
      </c>
      <c r="AO322" s="1220">
        <v>0</v>
      </c>
      <c r="AP322" s="1225">
        <v>0</v>
      </c>
      <c r="AQ322" s="1061">
        <f t="shared" si="43"/>
        <v>0</v>
      </c>
      <c r="AR322" s="1349">
        <f t="shared" si="44"/>
        <v>0</v>
      </c>
      <c r="AS322" s="1225">
        <f t="shared" si="45"/>
        <v>0</v>
      </c>
      <c r="AT322" s="1345">
        <f t="shared" si="40"/>
        <v>0</v>
      </c>
      <c r="AU322" s="1346">
        <f t="shared" si="46"/>
        <v>0</v>
      </c>
      <c r="AV322" s="1301">
        <f t="shared" si="41"/>
        <v>0</v>
      </c>
      <c r="AW322" s="987"/>
      <c r="AX322" s="1061"/>
      <c r="AY322" s="1220"/>
      <c r="AZ322" s="1220"/>
      <c r="BA322" s="1221"/>
      <c r="BB322" s="1225"/>
      <c r="BC322" s="1061">
        <v>0</v>
      </c>
      <c r="BD322" s="1225">
        <v>0</v>
      </c>
      <c r="BE322" s="1350">
        <f t="shared" si="42"/>
        <v>0</v>
      </c>
      <c r="BF322" s="1225">
        <f t="shared" si="47"/>
        <v>0</v>
      </c>
      <c r="BG322" s="1351">
        <f t="shared" si="48"/>
        <v>0</v>
      </c>
      <c r="BH322" s="1225">
        <f t="shared" si="49"/>
        <v>0</v>
      </c>
    </row>
    <row r="323" spans="2:60">
      <c r="B323" s="959">
        <v>319</v>
      </c>
      <c r="C323" s="959"/>
      <c r="D323" s="946" t="s">
        <v>1352</v>
      </c>
      <c r="E323" s="946" t="s">
        <v>1261</v>
      </c>
      <c r="F323" s="959">
        <v>1291</v>
      </c>
      <c r="G323" s="959" t="s">
        <v>1779</v>
      </c>
      <c r="H323" s="1217" t="s">
        <v>1364</v>
      </c>
      <c r="I323" s="1220"/>
      <c r="J323" s="1220" t="s">
        <v>1348</v>
      </c>
      <c r="K323" s="1220"/>
      <c r="L323" s="1220"/>
      <c r="M323" s="959" t="s">
        <v>1349</v>
      </c>
      <c r="N323" s="1220" t="s">
        <v>1780</v>
      </c>
      <c r="O323" s="1220" t="s">
        <v>403</v>
      </c>
      <c r="P323" s="959">
        <v>3</v>
      </c>
      <c r="Q323" s="987"/>
      <c r="R323" s="987"/>
      <c r="S323" s="987"/>
      <c r="T323" s="987"/>
      <c r="U323" s="987"/>
      <c r="V323" s="987"/>
      <c r="W323" s="987"/>
      <c r="X323" s="987"/>
      <c r="Y323" s="987"/>
      <c r="Z323" s="987"/>
      <c r="AA323" s="987"/>
      <c r="AB323" s="987"/>
      <c r="AC323" s="987"/>
      <c r="AD323" s="987"/>
      <c r="AE323" s="987"/>
      <c r="AF323" s="987"/>
      <c r="AG323" s="987"/>
      <c r="AH323" s="962">
        <v>1</v>
      </c>
      <c r="AI323" s="1235"/>
      <c r="AJ323" s="1061"/>
      <c r="AK323" s="1220"/>
      <c r="AL323" s="1220"/>
      <c r="AM323" s="1225"/>
      <c r="AN323" s="1061">
        <v>0</v>
      </c>
      <c r="AO323" s="1220">
        <v>0</v>
      </c>
      <c r="AP323" s="1225">
        <v>0</v>
      </c>
      <c r="AQ323" s="1061">
        <f t="shared" si="43"/>
        <v>0</v>
      </c>
      <c r="AR323" s="1349">
        <f t="shared" si="44"/>
        <v>0</v>
      </c>
      <c r="AS323" s="1225">
        <f t="shared" si="45"/>
        <v>0</v>
      </c>
      <c r="AT323" s="1345">
        <f t="shared" si="40"/>
        <v>0</v>
      </c>
      <c r="AU323" s="1346">
        <f t="shared" si="46"/>
        <v>0</v>
      </c>
      <c r="AV323" s="1301">
        <f t="shared" si="41"/>
        <v>0</v>
      </c>
      <c r="AW323" s="987"/>
      <c r="AX323" s="1061"/>
      <c r="AY323" s="1220"/>
      <c r="AZ323" s="1220"/>
      <c r="BA323" s="1221"/>
      <c r="BB323" s="1225"/>
      <c r="BC323" s="1061">
        <v>0</v>
      </c>
      <c r="BD323" s="1225">
        <v>0</v>
      </c>
      <c r="BE323" s="1350">
        <f t="shared" si="42"/>
        <v>0</v>
      </c>
      <c r="BF323" s="1225">
        <f t="shared" si="47"/>
        <v>0</v>
      </c>
      <c r="BG323" s="1351">
        <f t="shared" si="48"/>
        <v>0</v>
      </c>
      <c r="BH323" s="1225">
        <f t="shared" si="49"/>
        <v>0</v>
      </c>
    </row>
    <row r="324" spans="2:60">
      <c r="B324" s="959">
        <v>320</v>
      </c>
      <c r="C324" s="959"/>
      <c r="D324" s="946" t="s">
        <v>1350</v>
      </c>
      <c r="E324" s="946" t="s">
        <v>1232</v>
      </c>
      <c r="F324" s="959">
        <v>1291</v>
      </c>
      <c r="G324" s="959" t="s">
        <v>1781</v>
      </c>
      <c r="H324" s="1217" t="s">
        <v>1234</v>
      </c>
      <c r="I324" s="1220"/>
      <c r="J324" s="1220" t="s">
        <v>1348</v>
      </c>
      <c r="K324" s="1220"/>
      <c r="L324" s="1220"/>
      <c r="M324" s="959" t="s">
        <v>1349</v>
      </c>
      <c r="N324" s="1220" t="s">
        <v>1780</v>
      </c>
      <c r="O324" s="1220" t="s">
        <v>403</v>
      </c>
      <c r="P324" s="959">
        <v>3</v>
      </c>
      <c r="Q324" s="987"/>
      <c r="R324" s="987"/>
      <c r="S324" s="987"/>
      <c r="T324" s="987"/>
      <c r="U324" s="987"/>
      <c r="V324" s="987"/>
      <c r="W324" s="987"/>
      <c r="X324" s="987"/>
      <c r="Y324" s="987"/>
      <c r="Z324" s="987"/>
      <c r="AA324" s="987"/>
      <c r="AB324" s="987"/>
      <c r="AC324" s="987"/>
      <c r="AD324" s="987"/>
      <c r="AE324" s="987"/>
      <c r="AF324" s="987"/>
      <c r="AG324" s="987"/>
      <c r="AH324" s="962">
        <v>1</v>
      </c>
      <c r="AI324" s="1235"/>
      <c r="AJ324" s="1061"/>
      <c r="AK324" s="1220"/>
      <c r="AL324" s="1220"/>
      <c r="AM324" s="1225"/>
      <c r="AN324" s="1061">
        <v>0</v>
      </c>
      <c r="AO324" s="1220">
        <v>0</v>
      </c>
      <c r="AP324" s="1225">
        <v>0</v>
      </c>
      <c r="AQ324" s="1061">
        <f t="shared" si="43"/>
        <v>0</v>
      </c>
      <c r="AR324" s="1349">
        <f t="shared" si="44"/>
        <v>0</v>
      </c>
      <c r="AS324" s="1225">
        <f t="shared" si="45"/>
        <v>0</v>
      </c>
      <c r="AT324" s="1345">
        <f t="shared" si="40"/>
        <v>0</v>
      </c>
      <c r="AU324" s="1346">
        <f t="shared" si="46"/>
        <v>0</v>
      </c>
      <c r="AV324" s="1301">
        <f t="shared" si="41"/>
        <v>0</v>
      </c>
      <c r="AW324" s="987"/>
      <c r="AX324" s="1061"/>
      <c r="AY324" s="1220"/>
      <c r="AZ324" s="1220"/>
      <c r="BA324" s="1221"/>
      <c r="BB324" s="1225"/>
      <c r="BC324" s="1061">
        <v>0</v>
      </c>
      <c r="BD324" s="1225">
        <v>0</v>
      </c>
      <c r="BE324" s="1350">
        <f t="shared" si="42"/>
        <v>0</v>
      </c>
      <c r="BF324" s="1225">
        <f t="shared" si="47"/>
        <v>0</v>
      </c>
      <c r="BG324" s="1351">
        <f t="shared" si="48"/>
        <v>0</v>
      </c>
      <c r="BH324" s="1225">
        <f t="shared" si="49"/>
        <v>0</v>
      </c>
    </row>
    <row r="325" spans="2:60">
      <c r="B325" s="959">
        <v>321</v>
      </c>
      <c r="C325" s="959"/>
      <c r="D325" s="946" t="s">
        <v>1352</v>
      </c>
      <c r="E325" s="946" t="s">
        <v>1261</v>
      </c>
      <c r="F325" s="959">
        <v>1292</v>
      </c>
      <c r="G325" s="959" t="s">
        <v>1782</v>
      </c>
      <c r="H325" s="1217" t="s">
        <v>1364</v>
      </c>
      <c r="I325" s="1220"/>
      <c r="J325" s="1220" t="s">
        <v>1348</v>
      </c>
      <c r="K325" s="1220"/>
      <c r="L325" s="1220"/>
      <c r="M325" s="959" t="s">
        <v>1349</v>
      </c>
      <c r="N325" s="1220" t="s">
        <v>1783</v>
      </c>
      <c r="O325" s="1220" t="s">
        <v>403</v>
      </c>
      <c r="P325" s="959">
        <v>3</v>
      </c>
      <c r="Q325" s="987"/>
      <c r="R325" s="987"/>
      <c r="S325" s="987"/>
      <c r="T325" s="987"/>
      <c r="U325" s="987"/>
      <c r="V325" s="987"/>
      <c r="W325" s="987"/>
      <c r="X325" s="987"/>
      <c r="Y325" s="987"/>
      <c r="Z325" s="987"/>
      <c r="AA325" s="987"/>
      <c r="AB325" s="987"/>
      <c r="AC325" s="987"/>
      <c r="AD325" s="987"/>
      <c r="AE325" s="987"/>
      <c r="AF325" s="987"/>
      <c r="AG325" s="987"/>
      <c r="AH325" s="962">
        <v>1</v>
      </c>
      <c r="AI325" s="1235"/>
      <c r="AJ325" s="1061"/>
      <c r="AK325" s="1220"/>
      <c r="AL325" s="1220"/>
      <c r="AM325" s="1225"/>
      <c r="AN325" s="1061">
        <v>0</v>
      </c>
      <c r="AO325" s="1220">
        <v>0</v>
      </c>
      <c r="AP325" s="1225">
        <v>0</v>
      </c>
      <c r="AQ325" s="1061">
        <f t="shared" si="43"/>
        <v>0</v>
      </c>
      <c r="AR325" s="1349">
        <f t="shared" si="44"/>
        <v>0</v>
      </c>
      <c r="AS325" s="1225">
        <f t="shared" si="45"/>
        <v>0</v>
      </c>
      <c r="AT325" s="1345">
        <f t="shared" si="40"/>
        <v>0</v>
      </c>
      <c r="AU325" s="1346">
        <f t="shared" si="46"/>
        <v>0</v>
      </c>
      <c r="AV325" s="1301">
        <f t="shared" si="41"/>
        <v>0</v>
      </c>
      <c r="AW325" s="987"/>
      <c r="AX325" s="1061"/>
      <c r="AY325" s="1220"/>
      <c r="AZ325" s="1220"/>
      <c r="BA325" s="1221"/>
      <c r="BB325" s="1225"/>
      <c r="BC325" s="1061">
        <v>0</v>
      </c>
      <c r="BD325" s="1225">
        <v>0</v>
      </c>
      <c r="BE325" s="1350">
        <f t="shared" si="42"/>
        <v>0</v>
      </c>
      <c r="BF325" s="1225">
        <f t="shared" si="47"/>
        <v>0</v>
      </c>
      <c r="BG325" s="1351">
        <f t="shared" si="48"/>
        <v>0</v>
      </c>
      <c r="BH325" s="1225">
        <f t="shared" si="49"/>
        <v>0</v>
      </c>
    </row>
    <row r="326" spans="2:60">
      <c r="B326" s="959">
        <v>322</v>
      </c>
      <c r="C326" s="959"/>
      <c r="D326" s="946" t="s">
        <v>1350</v>
      </c>
      <c r="E326" s="946" t="s">
        <v>1232</v>
      </c>
      <c r="F326" s="959">
        <v>1292</v>
      </c>
      <c r="G326" s="959" t="s">
        <v>1784</v>
      </c>
      <c r="H326" s="1217" t="s">
        <v>1234</v>
      </c>
      <c r="I326" s="1220"/>
      <c r="J326" s="1220" t="s">
        <v>1348</v>
      </c>
      <c r="K326" s="1220"/>
      <c r="L326" s="1220"/>
      <c r="M326" s="959" t="s">
        <v>1349</v>
      </c>
      <c r="N326" s="1220" t="s">
        <v>1783</v>
      </c>
      <c r="O326" s="1220" t="s">
        <v>403</v>
      </c>
      <c r="P326" s="959">
        <v>3</v>
      </c>
      <c r="Q326" s="987"/>
      <c r="R326" s="987"/>
      <c r="S326" s="987"/>
      <c r="T326" s="987"/>
      <c r="U326" s="987"/>
      <c r="V326" s="987"/>
      <c r="W326" s="987"/>
      <c r="X326" s="987"/>
      <c r="Y326" s="987"/>
      <c r="Z326" s="987"/>
      <c r="AA326" s="987"/>
      <c r="AB326" s="987"/>
      <c r="AC326" s="987"/>
      <c r="AD326" s="987"/>
      <c r="AE326" s="987"/>
      <c r="AF326" s="987"/>
      <c r="AG326" s="987"/>
      <c r="AH326" s="962">
        <v>1</v>
      </c>
      <c r="AI326" s="1235"/>
      <c r="AJ326" s="1061"/>
      <c r="AK326" s="1220"/>
      <c r="AL326" s="1220"/>
      <c r="AM326" s="1225"/>
      <c r="AN326" s="1061">
        <v>0</v>
      </c>
      <c r="AO326" s="1220">
        <v>0</v>
      </c>
      <c r="AP326" s="1225">
        <v>0</v>
      </c>
      <c r="AQ326" s="1061">
        <f t="shared" si="43"/>
        <v>0</v>
      </c>
      <c r="AR326" s="1349">
        <f t="shared" si="44"/>
        <v>0</v>
      </c>
      <c r="AS326" s="1225">
        <f t="shared" si="45"/>
        <v>0</v>
      </c>
      <c r="AT326" s="1345">
        <f t="shared" ref="AT326:AT389" si="50">SUMPRODUCT(AJ326:AM326,$AJ$3:$AM$3)</f>
        <v>0</v>
      </c>
      <c r="AU326" s="1346">
        <f t="shared" si="46"/>
        <v>0</v>
      </c>
      <c r="AV326" s="1301">
        <f t="shared" ref="AV326:AV389" si="51">AT326*AI326</f>
        <v>0</v>
      </c>
      <c r="AW326" s="987"/>
      <c r="AX326" s="1061"/>
      <c r="AY326" s="1220"/>
      <c r="AZ326" s="1220"/>
      <c r="BA326" s="1221"/>
      <c r="BB326" s="1225"/>
      <c r="BC326" s="1061">
        <v>0</v>
      </c>
      <c r="BD326" s="1225">
        <v>0</v>
      </c>
      <c r="BE326" s="1350">
        <f t="shared" ref="BE326:BE389" si="52">BF326/AH326</f>
        <v>0</v>
      </c>
      <c r="BF326" s="1225">
        <f t="shared" si="47"/>
        <v>0</v>
      </c>
      <c r="BG326" s="1351">
        <f t="shared" si="48"/>
        <v>0</v>
      </c>
      <c r="BH326" s="1225">
        <f t="shared" si="49"/>
        <v>0</v>
      </c>
    </row>
    <row r="327" spans="2:60">
      <c r="B327" s="959">
        <v>323</v>
      </c>
      <c r="C327" s="959"/>
      <c r="D327" s="946" t="s">
        <v>206</v>
      </c>
      <c r="E327" s="946" t="s">
        <v>1432</v>
      </c>
      <c r="F327" s="959">
        <v>1433</v>
      </c>
      <c r="G327" s="959" t="s">
        <v>1785</v>
      </c>
      <c r="H327" s="1217" t="s">
        <v>1372</v>
      </c>
      <c r="I327" s="1220"/>
      <c r="J327" s="1220" t="s">
        <v>1348</v>
      </c>
      <c r="K327" s="1220"/>
      <c r="L327" s="1220"/>
      <c r="M327" s="959" t="s">
        <v>1349</v>
      </c>
      <c r="N327" s="1220" t="s">
        <v>844</v>
      </c>
      <c r="O327" s="1220" t="s">
        <v>403</v>
      </c>
      <c r="P327" s="959">
        <v>3</v>
      </c>
      <c r="Q327" s="987"/>
      <c r="R327" s="987"/>
      <c r="S327" s="987"/>
      <c r="T327" s="987"/>
      <c r="U327" s="987"/>
      <c r="V327" s="987"/>
      <c r="W327" s="987"/>
      <c r="X327" s="987"/>
      <c r="Y327" s="987"/>
      <c r="Z327" s="987"/>
      <c r="AA327" s="987"/>
      <c r="AB327" s="987"/>
      <c r="AC327" s="987"/>
      <c r="AD327" s="987"/>
      <c r="AE327" s="987"/>
      <c r="AF327" s="987"/>
      <c r="AG327" s="987"/>
      <c r="AH327" s="962">
        <v>1</v>
      </c>
      <c r="AI327" s="1235"/>
      <c r="AJ327" s="1061"/>
      <c r="AK327" s="1220"/>
      <c r="AL327" s="1220"/>
      <c r="AM327" s="1225"/>
      <c r="AN327" s="1061">
        <v>0</v>
      </c>
      <c r="AO327" s="1220">
        <v>0</v>
      </c>
      <c r="AP327" s="1225">
        <v>0</v>
      </c>
      <c r="AQ327" s="1061">
        <f t="shared" ref="AQ327:AQ390" si="53">AT327-AN327</f>
        <v>0</v>
      </c>
      <c r="AR327" s="1349">
        <f t="shared" ref="AR327:AR390" si="54">AU327-AO327</f>
        <v>0</v>
      </c>
      <c r="AS327" s="1225">
        <f t="shared" ref="AS327:AS390" si="55">AQ327*AI327</f>
        <v>0</v>
      </c>
      <c r="AT327" s="1345">
        <f t="shared" si="50"/>
        <v>0</v>
      </c>
      <c r="AU327" s="1346">
        <f t="shared" ref="AU327:AU390" si="56">AT327/AH327</f>
        <v>0</v>
      </c>
      <c r="AV327" s="1301">
        <f t="shared" si="51"/>
        <v>0</v>
      </c>
      <c r="AW327" s="987"/>
      <c r="AX327" s="1061"/>
      <c r="AY327" s="1220"/>
      <c r="AZ327" s="1220"/>
      <c r="BA327" s="1221"/>
      <c r="BB327" s="1225"/>
      <c r="BC327" s="1061">
        <v>0</v>
      </c>
      <c r="BD327" s="1225">
        <v>0</v>
      </c>
      <c r="BE327" s="1350">
        <f t="shared" si="52"/>
        <v>0</v>
      </c>
      <c r="BF327" s="1225">
        <f t="shared" ref="BF327:BF390" si="57">BH327-BD327</f>
        <v>0</v>
      </c>
      <c r="BG327" s="1351">
        <f t="shared" ref="BG327:BG390" si="58">BH327/AH327</f>
        <v>0</v>
      </c>
      <c r="BH327" s="1225">
        <f t="shared" ref="BH327:BH390" si="59">SUMPRODUCT(AX327:BB327,$AX$3:$BB$3)</f>
        <v>0</v>
      </c>
    </row>
    <row r="328" spans="2:60">
      <c r="B328" s="959">
        <v>324</v>
      </c>
      <c r="C328" s="959"/>
      <c r="D328" s="946" t="s">
        <v>206</v>
      </c>
      <c r="E328" s="946" t="s">
        <v>1432</v>
      </c>
      <c r="F328" s="959">
        <v>1434</v>
      </c>
      <c r="G328" s="959" t="s">
        <v>1786</v>
      </c>
      <c r="H328" s="1217" t="s">
        <v>1372</v>
      </c>
      <c r="I328" s="1220"/>
      <c r="J328" s="1220" t="s">
        <v>1348</v>
      </c>
      <c r="K328" s="1220"/>
      <c r="L328" s="1220"/>
      <c r="M328" s="959" t="s">
        <v>1349</v>
      </c>
      <c r="N328" s="1220" t="s">
        <v>846</v>
      </c>
      <c r="O328" s="1220" t="s">
        <v>403</v>
      </c>
      <c r="P328" s="959">
        <v>3</v>
      </c>
      <c r="Q328" s="987"/>
      <c r="R328" s="987"/>
      <c r="S328" s="987"/>
      <c r="T328" s="987"/>
      <c r="U328" s="987"/>
      <c r="V328" s="987"/>
      <c r="W328" s="987"/>
      <c r="X328" s="987"/>
      <c r="Y328" s="987"/>
      <c r="Z328" s="987"/>
      <c r="AA328" s="987"/>
      <c r="AB328" s="987"/>
      <c r="AC328" s="987"/>
      <c r="AD328" s="987"/>
      <c r="AE328" s="987"/>
      <c r="AF328" s="987"/>
      <c r="AG328" s="987"/>
      <c r="AH328" s="962">
        <v>1</v>
      </c>
      <c r="AI328" s="1235"/>
      <c r="AJ328" s="1061"/>
      <c r="AK328" s="1220"/>
      <c r="AL328" s="1220"/>
      <c r="AM328" s="1225"/>
      <c r="AN328" s="1061">
        <v>0</v>
      </c>
      <c r="AO328" s="1220">
        <v>0</v>
      </c>
      <c r="AP328" s="1225">
        <v>0</v>
      </c>
      <c r="AQ328" s="1061">
        <f t="shared" si="53"/>
        <v>0</v>
      </c>
      <c r="AR328" s="1349">
        <f t="shared" si="54"/>
        <v>0</v>
      </c>
      <c r="AS328" s="1225">
        <f t="shared" si="55"/>
        <v>0</v>
      </c>
      <c r="AT328" s="1345">
        <f t="shared" si="50"/>
        <v>0</v>
      </c>
      <c r="AU328" s="1346">
        <f t="shared" si="56"/>
        <v>0</v>
      </c>
      <c r="AV328" s="1301">
        <f t="shared" si="51"/>
        <v>0</v>
      </c>
      <c r="AW328" s="987"/>
      <c r="AX328" s="1061"/>
      <c r="AY328" s="1220"/>
      <c r="AZ328" s="1220"/>
      <c r="BA328" s="1221"/>
      <c r="BB328" s="1225"/>
      <c r="BC328" s="1061">
        <v>0</v>
      </c>
      <c r="BD328" s="1225">
        <v>0</v>
      </c>
      <c r="BE328" s="1350">
        <f t="shared" si="52"/>
        <v>0</v>
      </c>
      <c r="BF328" s="1225">
        <f t="shared" si="57"/>
        <v>0</v>
      </c>
      <c r="BG328" s="1351">
        <f t="shared" si="58"/>
        <v>0</v>
      </c>
      <c r="BH328" s="1225">
        <f t="shared" si="59"/>
        <v>0</v>
      </c>
    </row>
    <row r="329" spans="2:60">
      <c r="B329" s="959">
        <v>325</v>
      </c>
      <c r="C329" s="959"/>
      <c r="D329" s="946" t="s">
        <v>206</v>
      </c>
      <c r="E329" s="946" t="s">
        <v>1432</v>
      </c>
      <c r="F329" s="959">
        <v>1435</v>
      </c>
      <c r="G329" s="959" t="s">
        <v>1787</v>
      </c>
      <c r="H329" s="1217" t="s">
        <v>1372</v>
      </c>
      <c r="I329" s="1220"/>
      <c r="J329" s="1220" t="s">
        <v>1348</v>
      </c>
      <c r="K329" s="1220"/>
      <c r="L329" s="1220"/>
      <c r="M329" s="959" t="s">
        <v>1349</v>
      </c>
      <c r="N329" s="1220" t="s">
        <v>848</v>
      </c>
      <c r="O329" s="1220" t="s">
        <v>403</v>
      </c>
      <c r="P329" s="959">
        <v>3</v>
      </c>
      <c r="Q329" s="987"/>
      <c r="R329" s="987"/>
      <c r="S329" s="987"/>
      <c r="T329" s="987"/>
      <c r="U329" s="987"/>
      <c r="V329" s="987"/>
      <c r="W329" s="987"/>
      <c r="X329" s="987"/>
      <c r="Y329" s="987"/>
      <c r="Z329" s="987"/>
      <c r="AA329" s="987"/>
      <c r="AB329" s="987"/>
      <c r="AC329" s="987"/>
      <c r="AD329" s="987"/>
      <c r="AE329" s="987"/>
      <c r="AF329" s="987"/>
      <c r="AG329" s="987"/>
      <c r="AH329" s="962">
        <v>1</v>
      </c>
      <c r="AI329" s="1235"/>
      <c r="AJ329" s="1061"/>
      <c r="AK329" s="1220"/>
      <c r="AL329" s="1220"/>
      <c r="AM329" s="1225"/>
      <c r="AN329" s="1061">
        <v>0</v>
      </c>
      <c r="AO329" s="1220">
        <v>0</v>
      </c>
      <c r="AP329" s="1225">
        <v>0</v>
      </c>
      <c r="AQ329" s="1061">
        <f t="shared" si="53"/>
        <v>0</v>
      </c>
      <c r="AR329" s="1349">
        <f t="shared" si="54"/>
        <v>0</v>
      </c>
      <c r="AS329" s="1225">
        <f t="shared" si="55"/>
        <v>0</v>
      </c>
      <c r="AT329" s="1345">
        <f t="shared" si="50"/>
        <v>0</v>
      </c>
      <c r="AU329" s="1346">
        <f t="shared" si="56"/>
        <v>0</v>
      </c>
      <c r="AV329" s="1301">
        <f t="shared" si="51"/>
        <v>0</v>
      </c>
      <c r="AW329" s="987"/>
      <c r="AX329" s="1061"/>
      <c r="AY329" s="1220"/>
      <c r="AZ329" s="1220"/>
      <c r="BA329" s="1221"/>
      <c r="BB329" s="1225"/>
      <c r="BC329" s="1061">
        <v>0</v>
      </c>
      <c r="BD329" s="1225">
        <v>0</v>
      </c>
      <c r="BE329" s="1350">
        <f t="shared" si="52"/>
        <v>0</v>
      </c>
      <c r="BF329" s="1225">
        <f t="shared" si="57"/>
        <v>0</v>
      </c>
      <c r="BG329" s="1351">
        <f t="shared" si="58"/>
        <v>0</v>
      </c>
      <c r="BH329" s="1225">
        <f t="shared" si="59"/>
        <v>0</v>
      </c>
    </row>
    <row r="330" spans="2:60">
      <c r="B330" s="959">
        <v>326</v>
      </c>
      <c r="C330" s="959"/>
      <c r="D330" s="946" t="s">
        <v>206</v>
      </c>
      <c r="E330" s="946" t="s">
        <v>1432</v>
      </c>
      <c r="F330" s="959">
        <v>1436</v>
      </c>
      <c r="G330" s="959" t="s">
        <v>1788</v>
      </c>
      <c r="H330" s="1217" t="s">
        <v>1372</v>
      </c>
      <c r="I330" s="1220"/>
      <c r="J330" s="1220" t="s">
        <v>1348</v>
      </c>
      <c r="K330" s="1220"/>
      <c r="L330" s="1220"/>
      <c r="M330" s="959" t="s">
        <v>1349</v>
      </c>
      <c r="N330" s="1220" t="s">
        <v>850</v>
      </c>
      <c r="O330" s="1220" t="s">
        <v>403</v>
      </c>
      <c r="P330" s="959">
        <v>3</v>
      </c>
      <c r="Q330" s="987"/>
      <c r="R330" s="987"/>
      <c r="S330" s="987"/>
      <c r="T330" s="987"/>
      <c r="U330" s="987"/>
      <c r="V330" s="987"/>
      <c r="W330" s="987"/>
      <c r="X330" s="987"/>
      <c r="Y330" s="987"/>
      <c r="Z330" s="987"/>
      <c r="AA330" s="987"/>
      <c r="AB330" s="987"/>
      <c r="AC330" s="987"/>
      <c r="AD330" s="987"/>
      <c r="AE330" s="987"/>
      <c r="AF330" s="987"/>
      <c r="AG330" s="987"/>
      <c r="AH330" s="962">
        <v>1</v>
      </c>
      <c r="AI330" s="1235"/>
      <c r="AJ330" s="1061"/>
      <c r="AK330" s="1220"/>
      <c r="AL330" s="1220"/>
      <c r="AM330" s="1225"/>
      <c r="AN330" s="1061">
        <v>0</v>
      </c>
      <c r="AO330" s="1220">
        <v>0</v>
      </c>
      <c r="AP330" s="1225">
        <v>0</v>
      </c>
      <c r="AQ330" s="1061">
        <f t="shared" si="53"/>
        <v>0</v>
      </c>
      <c r="AR330" s="1349">
        <f t="shared" si="54"/>
        <v>0</v>
      </c>
      <c r="AS330" s="1225">
        <f t="shared" si="55"/>
        <v>0</v>
      </c>
      <c r="AT330" s="1345">
        <f t="shared" si="50"/>
        <v>0</v>
      </c>
      <c r="AU330" s="1346">
        <f t="shared" si="56"/>
        <v>0</v>
      </c>
      <c r="AV330" s="1301">
        <f t="shared" si="51"/>
        <v>0</v>
      </c>
      <c r="AW330" s="987"/>
      <c r="AX330" s="1061"/>
      <c r="AY330" s="1220"/>
      <c r="AZ330" s="1220"/>
      <c r="BA330" s="1221"/>
      <c r="BB330" s="1225"/>
      <c r="BC330" s="1061">
        <v>0</v>
      </c>
      <c r="BD330" s="1225">
        <v>0</v>
      </c>
      <c r="BE330" s="1350">
        <f t="shared" si="52"/>
        <v>0</v>
      </c>
      <c r="BF330" s="1225">
        <f t="shared" si="57"/>
        <v>0</v>
      </c>
      <c r="BG330" s="1351">
        <f t="shared" si="58"/>
        <v>0</v>
      </c>
      <c r="BH330" s="1225">
        <f t="shared" si="59"/>
        <v>0</v>
      </c>
    </row>
    <row r="331" spans="2:60">
      <c r="B331" s="959">
        <v>327</v>
      </c>
      <c r="C331" s="959"/>
      <c r="D331" s="946" t="s">
        <v>206</v>
      </c>
      <c r="E331" s="946" t="s">
        <v>1432</v>
      </c>
      <c r="F331" s="959">
        <v>1437</v>
      </c>
      <c r="G331" s="959" t="s">
        <v>1789</v>
      </c>
      <c r="H331" s="1217" t="s">
        <v>1372</v>
      </c>
      <c r="I331" s="1220"/>
      <c r="J331" s="1220" t="s">
        <v>1348</v>
      </c>
      <c r="K331" s="1220"/>
      <c r="L331" s="1220"/>
      <c r="M331" s="959" t="s">
        <v>1349</v>
      </c>
      <c r="N331" s="1220" t="s">
        <v>852</v>
      </c>
      <c r="O331" s="1220" t="s">
        <v>403</v>
      </c>
      <c r="P331" s="959">
        <v>3</v>
      </c>
      <c r="Q331" s="987"/>
      <c r="R331" s="987"/>
      <c r="S331" s="987"/>
      <c r="T331" s="987"/>
      <c r="U331" s="987"/>
      <c r="V331" s="987"/>
      <c r="W331" s="987"/>
      <c r="X331" s="987"/>
      <c r="Y331" s="987"/>
      <c r="Z331" s="987"/>
      <c r="AA331" s="987"/>
      <c r="AB331" s="987"/>
      <c r="AC331" s="987"/>
      <c r="AD331" s="987"/>
      <c r="AE331" s="987"/>
      <c r="AF331" s="987"/>
      <c r="AG331" s="987"/>
      <c r="AH331" s="962">
        <v>1</v>
      </c>
      <c r="AI331" s="1235"/>
      <c r="AJ331" s="1061"/>
      <c r="AK331" s="1220"/>
      <c r="AL331" s="1220"/>
      <c r="AM331" s="1225"/>
      <c r="AN331" s="1061">
        <v>0</v>
      </c>
      <c r="AO331" s="1220">
        <v>0</v>
      </c>
      <c r="AP331" s="1225">
        <v>0</v>
      </c>
      <c r="AQ331" s="1061">
        <f t="shared" si="53"/>
        <v>0</v>
      </c>
      <c r="AR331" s="1349">
        <f t="shared" si="54"/>
        <v>0</v>
      </c>
      <c r="AS331" s="1225">
        <f t="shared" si="55"/>
        <v>0</v>
      </c>
      <c r="AT331" s="1345">
        <f t="shared" si="50"/>
        <v>0</v>
      </c>
      <c r="AU331" s="1346">
        <f t="shared" si="56"/>
        <v>0</v>
      </c>
      <c r="AV331" s="1301">
        <f t="shared" si="51"/>
        <v>0</v>
      </c>
      <c r="AW331" s="987"/>
      <c r="AX331" s="1061"/>
      <c r="AY331" s="1220"/>
      <c r="AZ331" s="1220"/>
      <c r="BA331" s="1221"/>
      <c r="BB331" s="1225"/>
      <c r="BC331" s="1061">
        <v>0</v>
      </c>
      <c r="BD331" s="1225">
        <v>0</v>
      </c>
      <c r="BE331" s="1350">
        <f t="shared" si="52"/>
        <v>0</v>
      </c>
      <c r="BF331" s="1225">
        <f t="shared" si="57"/>
        <v>0</v>
      </c>
      <c r="BG331" s="1351">
        <f t="shared" si="58"/>
        <v>0</v>
      </c>
      <c r="BH331" s="1225">
        <f t="shared" si="59"/>
        <v>0</v>
      </c>
    </row>
    <row r="332" spans="2:60">
      <c r="B332" s="959">
        <v>328</v>
      </c>
      <c r="C332" s="959"/>
      <c r="D332" s="946" t="s">
        <v>206</v>
      </c>
      <c r="E332" s="946" t="s">
        <v>1432</v>
      </c>
      <c r="F332" s="959">
        <v>1438</v>
      </c>
      <c r="G332" s="959" t="s">
        <v>1790</v>
      </c>
      <c r="H332" s="1217" t="s">
        <v>1372</v>
      </c>
      <c r="I332" s="1220"/>
      <c r="J332" s="1220" t="s">
        <v>1348</v>
      </c>
      <c r="K332" s="1220"/>
      <c r="L332" s="1220"/>
      <c r="M332" s="959" t="s">
        <v>1349</v>
      </c>
      <c r="N332" s="1220" t="s">
        <v>854</v>
      </c>
      <c r="O332" s="1220" t="s">
        <v>403</v>
      </c>
      <c r="P332" s="959">
        <v>3</v>
      </c>
      <c r="Q332" s="987"/>
      <c r="R332" s="987"/>
      <c r="S332" s="987"/>
      <c r="T332" s="987"/>
      <c r="U332" s="987"/>
      <c r="V332" s="987"/>
      <c r="W332" s="987"/>
      <c r="X332" s="987"/>
      <c r="Y332" s="987"/>
      <c r="Z332" s="987"/>
      <c r="AA332" s="987"/>
      <c r="AB332" s="987"/>
      <c r="AC332" s="987"/>
      <c r="AD332" s="987"/>
      <c r="AE332" s="987"/>
      <c r="AF332" s="987"/>
      <c r="AG332" s="987"/>
      <c r="AH332" s="962">
        <v>1</v>
      </c>
      <c r="AI332" s="1235"/>
      <c r="AJ332" s="1061"/>
      <c r="AK332" s="1220"/>
      <c r="AL332" s="1220"/>
      <c r="AM332" s="1225"/>
      <c r="AN332" s="1061">
        <v>0</v>
      </c>
      <c r="AO332" s="1220">
        <v>0</v>
      </c>
      <c r="AP332" s="1225">
        <v>0</v>
      </c>
      <c r="AQ332" s="1061">
        <f t="shared" si="53"/>
        <v>0</v>
      </c>
      <c r="AR332" s="1349">
        <f t="shared" si="54"/>
        <v>0</v>
      </c>
      <c r="AS332" s="1225">
        <f t="shared" si="55"/>
        <v>0</v>
      </c>
      <c r="AT332" s="1345">
        <f t="shared" si="50"/>
        <v>0</v>
      </c>
      <c r="AU332" s="1346">
        <f t="shared" si="56"/>
        <v>0</v>
      </c>
      <c r="AV332" s="1301">
        <f t="shared" si="51"/>
        <v>0</v>
      </c>
      <c r="AW332" s="987"/>
      <c r="AX332" s="1061"/>
      <c r="AY332" s="1220"/>
      <c r="AZ332" s="1220"/>
      <c r="BA332" s="1221"/>
      <c r="BB332" s="1225"/>
      <c r="BC332" s="1061">
        <v>0</v>
      </c>
      <c r="BD332" s="1225">
        <v>0</v>
      </c>
      <c r="BE332" s="1350">
        <f t="shared" si="52"/>
        <v>0</v>
      </c>
      <c r="BF332" s="1225">
        <f t="shared" si="57"/>
        <v>0</v>
      </c>
      <c r="BG332" s="1351">
        <f t="shared" si="58"/>
        <v>0</v>
      </c>
      <c r="BH332" s="1225">
        <f t="shared" si="59"/>
        <v>0</v>
      </c>
    </row>
    <row r="333" spans="2:60">
      <c r="B333" s="959">
        <v>329</v>
      </c>
      <c r="C333" s="959"/>
      <c r="D333" s="946" t="s">
        <v>206</v>
      </c>
      <c r="E333" s="946" t="s">
        <v>1432</v>
      </c>
      <c r="F333" s="959">
        <v>1439</v>
      </c>
      <c r="G333" s="959" t="s">
        <v>1791</v>
      </c>
      <c r="H333" s="1217" t="s">
        <v>1372</v>
      </c>
      <c r="I333" s="1220"/>
      <c r="J333" s="1220" t="s">
        <v>1348</v>
      </c>
      <c r="K333" s="1220"/>
      <c r="L333" s="1220"/>
      <c r="M333" s="959" t="s">
        <v>1349</v>
      </c>
      <c r="N333" s="1220" t="s">
        <v>856</v>
      </c>
      <c r="O333" s="1220" t="s">
        <v>403</v>
      </c>
      <c r="P333" s="959">
        <v>3</v>
      </c>
      <c r="Q333" s="987"/>
      <c r="R333" s="987"/>
      <c r="S333" s="987"/>
      <c r="T333" s="987"/>
      <c r="U333" s="987"/>
      <c r="V333" s="987"/>
      <c r="W333" s="987"/>
      <c r="X333" s="987"/>
      <c r="Y333" s="987"/>
      <c r="Z333" s="987"/>
      <c r="AA333" s="987"/>
      <c r="AB333" s="987"/>
      <c r="AC333" s="987"/>
      <c r="AD333" s="987"/>
      <c r="AE333" s="987"/>
      <c r="AF333" s="987"/>
      <c r="AG333" s="987"/>
      <c r="AH333" s="962">
        <v>1</v>
      </c>
      <c r="AI333" s="1235"/>
      <c r="AJ333" s="1061"/>
      <c r="AK333" s="1220"/>
      <c r="AL333" s="1220"/>
      <c r="AM333" s="1225"/>
      <c r="AN333" s="1061">
        <v>0</v>
      </c>
      <c r="AO333" s="1220">
        <v>0</v>
      </c>
      <c r="AP333" s="1225">
        <v>0</v>
      </c>
      <c r="AQ333" s="1061">
        <f t="shared" si="53"/>
        <v>0</v>
      </c>
      <c r="AR333" s="1349">
        <f t="shared" si="54"/>
        <v>0</v>
      </c>
      <c r="AS333" s="1225">
        <f t="shared" si="55"/>
        <v>0</v>
      </c>
      <c r="AT333" s="1345">
        <f t="shared" si="50"/>
        <v>0</v>
      </c>
      <c r="AU333" s="1346">
        <f t="shared" si="56"/>
        <v>0</v>
      </c>
      <c r="AV333" s="1301">
        <f t="shared" si="51"/>
        <v>0</v>
      </c>
      <c r="AW333" s="987"/>
      <c r="AX333" s="1061"/>
      <c r="AY333" s="1220"/>
      <c r="AZ333" s="1220"/>
      <c r="BA333" s="1221"/>
      <c r="BB333" s="1225"/>
      <c r="BC333" s="1061">
        <v>0</v>
      </c>
      <c r="BD333" s="1225">
        <v>0</v>
      </c>
      <c r="BE333" s="1350">
        <f t="shared" si="52"/>
        <v>0</v>
      </c>
      <c r="BF333" s="1225">
        <f t="shared" si="57"/>
        <v>0</v>
      </c>
      <c r="BG333" s="1351">
        <f t="shared" si="58"/>
        <v>0</v>
      </c>
      <c r="BH333" s="1225">
        <f t="shared" si="59"/>
        <v>0</v>
      </c>
    </row>
    <row r="334" spans="2:60">
      <c r="B334" s="959">
        <v>330</v>
      </c>
      <c r="C334" s="959"/>
      <c r="D334" s="946" t="s">
        <v>206</v>
      </c>
      <c r="E334" s="946" t="s">
        <v>1432</v>
      </c>
      <c r="F334" s="959">
        <v>1440</v>
      </c>
      <c r="G334" s="959" t="s">
        <v>1792</v>
      </c>
      <c r="H334" s="1217" t="s">
        <v>1372</v>
      </c>
      <c r="I334" s="1220"/>
      <c r="J334" s="1220" t="s">
        <v>1348</v>
      </c>
      <c r="K334" s="1220"/>
      <c r="L334" s="1220"/>
      <c r="M334" s="959" t="s">
        <v>1349</v>
      </c>
      <c r="N334" s="1220" t="s">
        <v>858</v>
      </c>
      <c r="O334" s="1220" t="s">
        <v>403</v>
      </c>
      <c r="P334" s="959">
        <v>3</v>
      </c>
      <c r="Q334" s="987"/>
      <c r="R334" s="987"/>
      <c r="S334" s="987"/>
      <c r="T334" s="987"/>
      <c r="U334" s="987"/>
      <c r="V334" s="987"/>
      <c r="W334" s="987"/>
      <c r="X334" s="987"/>
      <c r="Y334" s="987"/>
      <c r="Z334" s="987"/>
      <c r="AA334" s="987"/>
      <c r="AB334" s="987"/>
      <c r="AC334" s="987"/>
      <c r="AD334" s="987"/>
      <c r="AE334" s="987"/>
      <c r="AF334" s="987"/>
      <c r="AG334" s="987"/>
      <c r="AH334" s="962">
        <v>1</v>
      </c>
      <c r="AI334" s="1235"/>
      <c r="AJ334" s="1061"/>
      <c r="AK334" s="1220"/>
      <c r="AL334" s="1220"/>
      <c r="AM334" s="1225"/>
      <c r="AN334" s="1061">
        <v>0</v>
      </c>
      <c r="AO334" s="1220">
        <v>0</v>
      </c>
      <c r="AP334" s="1225">
        <v>0</v>
      </c>
      <c r="AQ334" s="1061">
        <f t="shared" si="53"/>
        <v>0</v>
      </c>
      <c r="AR334" s="1349">
        <f t="shared" si="54"/>
        <v>0</v>
      </c>
      <c r="AS334" s="1225">
        <f t="shared" si="55"/>
        <v>0</v>
      </c>
      <c r="AT334" s="1345">
        <f t="shared" si="50"/>
        <v>0</v>
      </c>
      <c r="AU334" s="1346">
        <f t="shared" si="56"/>
        <v>0</v>
      </c>
      <c r="AV334" s="1301">
        <f t="shared" si="51"/>
        <v>0</v>
      </c>
      <c r="AW334" s="987"/>
      <c r="AX334" s="1061"/>
      <c r="AY334" s="1220"/>
      <c r="AZ334" s="1220"/>
      <c r="BA334" s="1221"/>
      <c r="BB334" s="1225"/>
      <c r="BC334" s="1061">
        <v>0</v>
      </c>
      <c r="BD334" s="1225">
        <v>0</v>
      </c>
      <c r="BE334" s="1350">
        <f t="shared" si="52"/>
        <v>0</v>
      </c>
      <c r="BF334" s="1225">
        <f t="shared" si="57"/>
        <v>0</v>
      </c>
      <c r="BG334" s="1351">
        <f t="shared" si="58"/>
        <v>0</v>
      </c>
      <c r="BH334" s="1225">
        <f t="shared" si="59"/>
        <v>0</v>
      </c>
    </row>
    <row r="335" spans="2:60">
      <c r="B335" s="959">
        <v>331</v>
      </c>
      <c r="C335" s="959"/>
      <c r="D335" s="946" t="s">
        <v>1352</v>
      </c>
      <c r="E335" s="946" t="s">
        <v>1261</v>
      </c>
      <c r="F335" s="959">
        <v>1293</v>
      </c>
      <c r="G335" s="959" t="s">
        <v>1793</v>
      </c>
      <c r="H335" s="1217" t="s">
        <v>1364</v>
      </c>
      <c r="I335" s="1220"/>
      <c r="J335" s="1220" t="s">
        <v>1348</v>
      </c>
      <c r="K335" s="1220"/>
      <c r="L335" s="1220"/>
      <c r="M335" s="959" t="s">
        <v>1349</v>
      </c>
      <c r="N335" s="1220" t="s">
        <v>1794</v>
      </c>
      <c r="O335" s="1220" t="s">
        <v>403</v>
      </c>
      <c r="P335" s="959">
        <v>3</v>
      </c>
      <c r="Q335" s="987"/>
      <c r="R335" s="987"/>
      <c r="S335" s="987"/>
      <c r="T335" s="987"/>
      <c r="U335" s="987"/>
      <c r="V335" s="987"/>
      <c r="W335" s="987"/>
      <c r="X335" s="987"/>
      <c r="Y335" s="987"/>
      <c r="Z335" s="987"/>
      <c r="AA335" s="987"/>
      <c r="AB335" s="987"/>
      <c r="AC335" s="987"/>
      <c r="AD335" s="987"/>
      <c r="AE335" s="987"/>
      <c r="AF335" s="987"/>
      <c r="AG335" s="987"/>
      <c r="AH335" s="962">
        <v>1</v>
      </c>
      <c r="AI335" s="1235"/>
      <c r="AJ335" s="1061"/>
      <c r="AK335" s="1220"/>
      <c r="AL335" s="1220"/>
      <c r="AM335" s="1225"/>
      <c r="AN335" s="1061">
        <v>0</v>
      </c>
      <c r="AO335" s="1220">
        <v>0</v>
      </c>
      <c r="AP335" s="1225">
        <v>0</v>
      </c>
      <c r="AQ335" s="1061">
        <f t="shared" si="53"/>
        <v>0</v>
      </c>
      <c r="AR335" s="1349">
        <f t="shared" si="54"/>
        <v>0</v>
      </c>
      <c r="AS335" s="1225">
        <f t="shared" si="55"/>
        <v>0</v>
      </c>
      <c r="AT335" s="1345">
        <f t="shared" si="50"/>
        <v>0</v>
      </c>
      <c r="AU335" s="1346">
        <f t="shared" si="56"/>
        <v>0</v>
      </c>
      <c r="AV335" s="1301">
        <f t="shared" si="51"/>
        <v>0</v>
      </c>
      <c r="AW335" s="987"/>
      <c r="AX335" s="1061"/>
      <c r="AY335" s="1220"/>
      <c r="AZ335" s="1220"/>
      <c r="BA335" s="1221"/>
      <c r="BB335" s="1225"/>
      <c r="BC335" s="1061">
        <v>0</v>
      </c>
      <c r="BD335" s="1225">
        <v>0</v>
      </c>
      <c r="BE335" s="1350">
        <f t="shared" si="52"/>
        <v>0</v>
      </c>
      <c r="BF335" s="1225">
        <f t="shared" si="57"/>
        <v>0</v>
      </c>
      <c r="BG335" s="1351">
        <f t="shared" si="58"/>
        <v>0</v>
      </c>
      <c r="BH335" s="1225">
        <f t="shared" si="59"/>
        <v>0</v>
      </c>
    </row>
    <row r="336" spans="2:60">
      <c r="B336" s="959">
        <v>332</v>
      </c>
      <c r="C336" s="959"/>
      <c r="D336" s="946" t="s">
        <v>1350</v>
      </c>
      <c r="E336" s="946" t="s">
        <v>1232</v>
      </c>
      <c r="F336" s="959">
        <v>1293</v>
      </c>
      <c r="G336" s="959" t="s">
        <v>1795</v>
      </c>
      <c r="H336" s="1217" t="s">
        <v>1234</v>
      </c>
      <c r="I336" s="1220"/>
      <c r="J336" s="1220" t="s">
        <v>1348</v>
      </c>
      <c r="K336" s="1220"/>
      <c r="L336" s="1220"/>
      <c r="M336" s="959" t="s">
        <v>1349</v>
      </c>
      <c r="N336" s="1220" t="s">
        <v>1794</v>
      </c>
      <c r="O336" s="1220" t="s">
        <v>403</v>
      </c>
      <c r="P336" s="959">
        <v>3</v>
      </c>
      <c r="Q336" s="987"/>
      <c r="R336" s="987"/>
      <c r="S336" s="987"/>
      <c r="T336" s="987"/>
      <c r="U336" s="987"/>
      <c r="V336" s="987"/>
      <c r="W336" s="987"/>
      <c r="X336" s="987"/>
      <c r="Y336" s="987"/>
      <c r="Z336" s="987"/>
      <c r="AA336" s="987"/>
      <c r="AB336" s="987"/>
      <c r="AC336" s="987"/>
      <c r="AD336" s="987"/>
      <c r="AE336" s="987"/>
      <c r="AF336" s="987"/>
      <c r="AG336" s="987"/>
      <c r="AH336" s="962">
        <v>1</v>
      </c>
      <c r="AI336" s="1235"/>
      <c r="AJ336" s="1061"/>
      <c r="AK336" s="1220"/>
      <c r="AL336" s="1220"/>
      <c r="AM336" s="1225"/>
      <c r="AN336" s="1061">
        <v>0</v>
      </c>
      <c r="AO336" s="1220">
        <v>0</v>
      </c>
      <c r="AP336" s="1225">
        <v>0</v>
      </c>
      <c r="AQ336" s="1061">
        <f t="shared" si="53"/>
        <v>0</v>
      </c>
      <c r="AR336" s="1349">
        <f t="shared" si="54"/>
        <v>0</v>
      </c>
      <c r="AS336" s="1225">
        <f t="shared" si="55"/>
        <v>0</v>
      </c>
      <c r="AT336" s="1345">
        <f t="shared" si="50"/>
        <v>0</v>
      </c>
      <c r="AU336" s="1346">
        <f t="shared" si="56"/>
        <v>0</v>
      </c>
      <c r="AV336" s="1301">
        <f t="shared" si="51"/>
        <v>0</v>
      </c>
      <c r="AW336" s="987"/>
      <c r="AX336" s="1061"/>
      <c r="AY336" s="1220"/>
      <c r="AZ336" s="1220"/>
      <c r="BA336" s="1221"/>
      <c r="BB336" s="1225"/>
      <c r="BC336" s="1061">
        <v>0</v>
      </c>
      <c r="BD336" s="1225">
        <v>0</v>
      </c>
      <c r="BE336" s="1350">
        <f t="shared" si="52"/>
        <v>0</v>
      </c>
      <c r="BF336" s="1225">
        <f t="shared" si="57"/>
        <v>0</v>
      </c>
      <c r="BG336" s="1351">
        <f t="shared" si="58"/>
        <v>0</v>
      </c>
      <c r="BH336" s="1225">
        <f t="shared" si="59"/>
        <v>0</v>
      </c>
    </row>
    <row r="337" spans="2:60">
      <c r="B337" s="959">
        <v>333</v>
      </c>
      <c r="C337" s="959"/>
      <c r="D337" s="946" t="s">
        <v>1352</v>
      </c>
      <c r="E337" s="946" t="s">
        <v>1261</v>
      </c>
      <c r="F337" s="959">
        <v>1294</v>
      </c>
      <c r="G337" s="959" t="s">
        <v>1796</v>
      </c>
      <c r="H337" s="1217" t="s">
        <v>1364</v>
      </c>
      <c r="I337" s="1220"/>
      <c r="J337" s="1220" t="s">
        <v>1348</v>
      </c>
      <c r="K337" s="1220"/>
      <c r="L337" s="1220"/>
      <c r="M337" s="959" t="s">
        <v>1349</v>
      </c>
      <c r="N337" s="1220" t="s">
        <v>1797</v>
      </c>
      <c r="O337" s="1220" t="s">
        <v>403</v>
      </c>
      <c r="P337" s="959">
        <v>3</v>
      </c>
      <c r="Q337" s="987"/>
      <c r="R337" s="987"/>
      <c r="S337" s="987"/>
      <c r="T337" s="987"/>
      <c r="U337" s="987"/>
      <c r="V337" s="987"/>
      <c r="W337" s="987"/>
      <c r="X337" s="987"/>
      <c r="Y337" s="987"/>
      <c r="Z337" s="987"/>
      <c r="AA337" s="987"/>
      <c r="AB337" s="987"/>
      <c r="AC337" s="987"/>
      <c r="AD337" s="987"/>
      <c r="AE337" s="987"/>
      <c r="AF337" s="987"/>
      <c r="AG337" s="987"/>
      <c r="AH337" s="962">
        <v>1</v>
      </c>
      <c r="AI337" s="1235"/>
      <c r="AJ337" s="1061"/>
      <c r="AK337" s="1220"/>
      <c r="AL337" s="1220"/>
      <c r="AM337" s="1225"/>
      <c r="AN337" s="1061">
        <v>0</v>
      </c>
      <c r="AO337" s="1220">
        <v>0</v>
      </c>
      <c r="AP337" s="1225">
        <v>0</v>
      </c>
      <c r="AQ337" s="1061">
        <f t="shared" si="53"/>
        <v>0</v>
      </c>
      <c r="AR337" s="1349">
        <f t="shared" si="54"/>
        <v>0</v>
      </c>
      <c r="AS337" s="1225">
        <f t="shared" si="55"/>
        <v>0</v>
      </c>
      <c r="AT337" s="1345">
        <f t="shared" si="50"/>
        <v>0</v>
      </c>
      <c r="AU337" s="1346">
        <f t="shared" si="56"/>
        <v>0</v>
      </c>
      <c r="AV337" s="1301">
        <f t="shared" si="51"/>
        <v>0</v>
      </c>
      <c r="AW337" s="987"/>
      <c r="AX337" s="1061"/>
      <c r="AY337" s="1220"/>
      <c r="AZ337" s="1220"/>
      <c r="BA337" s="1221"/>
      <c r="BB337" s="1225"/>
      <c r="BC337" s="1061">
        <v>0</v>
      </c>
      <c r="BD337" s="1225">
        <v>0</v>
      </c>
      <c r="BE337" s="1350">
        <f t="shared" si="52"/>
        <v>0</v>
      </c>
      <c r="BF337" s="1225">
        <f t="shared" si="57"/>
        <v>0</v>
      </c>
      <c r="BG337" s="1351">
        <f t="shared" si="58"/>
        <v>0</v>
      </c>
      <c r="BH337" s="1225">
        <f t="shared" si="59"/>
        <v>0</v>
      </c>
    </row>
    <row r="338" spans="2:60">
      <c r="B338" s="959">
        <v>334</v>
      </c>
      <c r="C338" s="959"/>
      <c r="D338" s="946" t="s">
        <v>1350</v>
      </c>
      <c r="E338" s="946" t="s">
        <v>1232</v>
      </c>
      <c r="F338" s="959">
        <v>1294</v>
      </c>
      <c r="G338" s="959" t="s">
        <v>1798</v>
      </c>
      <c r="H338" s="1217" t="s">
        <v>1234</v>
      </c>
      <c r="I338" s="1220"/>
      <c r="J338" s="1220" t="s">
        <v>1348</v>
      </c>
      <c r="K338" s="1220"/>
      <c r="L338" s="1220"/>
      <c r="M338" s="959" t="s">
        <v>1349</v>
      </c>
      <c r="N338" s="1220" t="s">
        <v>1797</v>
      </c>
      <c r="O338" s="1220" t="s">
        <v>403</v>
      </c>
      <c r="P338" s="959">
        <v>3</v>
      </c>
      <c r="Q338" s="987"/>
      <c r="R338" s="987"/>
      <c r="S338" s="987"/>
      <c r="T338" s="987"/>
      <c r="U338" s="987"/>
      <c r="V338" s="987"/>
      <c r="W338" s="987"/>
      <c r="X338" s="987"/>
      <c r="Y338" s="987"/>
      <c r="Z338" s="987"/>
      <c r="AA338" s="987"/>
      <c r="AB338" s="987"/>
      <c r="AC338" s="987"/>
      <c r="AD338" s="987"/>
      <c r="AE338" s="987"/>
      <c r="AF338" s="987"/>
      <c r="AG338" s="987"/>
      <c r="AH338" s="962">
        <v>1</v>
      </c>
      <c r="AI338" s="1235"/>
      <c r="AJ338" s="1061"/>
      <c r="AK338" s="1220"/>
      <c r="AL338" s="1220"/>
      <c r="AM338" s="1225"/>
      <c r="AN338" s="1061">
        <v>0</v>
      </c>
      <c r="AO338" s="1220">
        <v>0</v>
      </c>
      <c r="AP338" s="1225">
        <v>0</v>
      </c>
      <c r="AQ338" s="1061">
        <f t="shared" si="53"/>
        <v>0</v>
      </c>
      <c r="AR338" s="1349">
        <f t="shared" si="54"/>
        <v>0</v>
      </c>
      <c r="AS338" s="1225">
        <f t="shared" si="55"/>
        <v>0</v>
      </c>
      <c r="AT338" s="1345">
        <f t="shared" si="50"/>
        <v>0</v>
      </c>
      <c r="AU338" s="1346">
        <f t="shared" si="56"/>
        <v>0</v>
      </c>
      <c r="AV338" s="1301">
        <f t="shared" si="51"/>
        <v>0</v>
      </c>
      <c r="AW338" s="987"/>
      <c r="AX338" s="1061"/>
      <c r="AY338" s="1220"/>
      <c r="AZ338" s="1220"/>
      <c r="BA338" s="1221"/>
      <c r="BB338" s="1225"/>
      <c r="BC338" s="1061">
        <v>0</v>
      </c>
      <c r="BD338" s="1225">
        <v>0</v>
      </c>
      <c r="BE338" s="1350">
        <f t="shared" si="52"/>
        <v>0</v>
      </c>
      <c r="BF338" s="1225">
        <f t="shared" si="57"/>
        <v>0</v>
      </c>
      <c r="BG338" s="1351">
        <f t="shared" si="58"/>
        <v>0</v>
      </c>
      <c r="BH338" s="1225">
        <f t="shared" si="59"/>
        <v>0</v>
      </c>
    </row>
    <row r="339" spans="2:60">
      <c r="B339" s="959">
        <v>335</v>
      </c>
      <c r="C339" s="959"/>
      <c r="D339" s="946" t="s">
        <v>1352</v>
      </c>
      <c r="E339" s="946" t="s">
        <v>1261</v>
      </c>
      <c r="F339" s="959">
        <v>1295</v>
      </c>
      <c r="G339" s="959" t="s">
        <v>1799</v>
      </c>
      <c r="H339" s="1217" t="s">
        <v>1364</v>
      </c>
      <c r="I339" s="1220"/>
      <c r="J339" s="1220" t="s">
        <v>1348</v>
      </c>
      <c r="K339" s="1220"/>
      <c r="L339" s="1220"/>
      <c r="M339" s="959" t="s">
        <v>1349</v>
      </c>
      <c r="N339" s="1220" t="s">
        <v>1800</v>
      </c>
      <c r="O339" s="1220" t="s">
        <v>403</v>
      </c>
      <c r="P339" s="959">
        <v>3</v>
      </c>
      <c r="Q339" s="987"/>
      <c r="R339" s="987"/>
      <c r="S339" s="987"/>
      <c r="T339" s="987"/>
      <c r="U339" s="987"/>
      <c r="V339" s="987"/>
      <c r="W339" s="987"/>
      <c r="X339" s="987"/>
      <c r="Y339" s="987"/>
      <c r="Z339" s="987"/>
      <c r="AA339" s="987"/>
      <c r="AB339" s="987"/>
      <c r="AC339" s="987"/>
      <c r="AD339" s="987"/>
      <c r="AE339" s="987"/>
      <c r="AF339" s="987"/>
      <c r="AG339" s="987"/>
      <c r="AH339" s="962">
        <v>1</v>
      </c>
      <c r="AI339" s="1235"/>
      <c r="AJ339" s="1061"/>
      <c r="AK339" s="1220"/>
      <c r="AL339" s="1220"/>
      <c r="AM339" s="1225"/>
      <c r="AN339" s="1061">
        <v>0</v>
      </c>
      <c r="AO339" s="1220">
        <v>0</v>
      </c>
      <c r="AP339" s="1225">
        <v>0</v>
      </c>
      <c r="AQ339" s="1061">
        <f t="shared" si="53"/>
        <v>0</v>
      </c>
      <c r="AR339" s="1349">
        <f t="shared" si="54"/>
        <v>0</v>
      </c>
      <c r="AS339" s="1225">
        <f t="shared" si="55"/>
        <v>0</v>
      </c>
      <c r="AT339" s="1345">
        <f t="shared" si="50"/>
        <v>0</v>
      </c>
      <c r="AU339" s="1346">
        <f t="shared" si="56"/>
        <v>0</v>
      </c>
      <c r="AV339" s="1301">
        <f t="shared" si="51"/>
        <v>0</v>
      </c>
      <c r="AW339" s="987"/>
      <c r="AX339" s="1061"/>
      <c r="AY339" s="1220"/>
      <c r="AZ339" s="1220"/>
      <c r="BA339" s="1221"/>
      <c r="BB339" s="1225"/>
      <c r="BC339" s="1061">
        <v>0</v>
      </c>
      <c r="BD339" s="1225">
        <v>0</v>
      </c>
      <c r="BE339" s="1350">
        <f t="shared" si="52"/>
        <v>0</v>
      </c>
      <c r="BF339" s="1225">
        <f t="shared" si="57"/>
        <v>0</v>
      </c>
      <c r="BG339" s="1351">
        <f t="shared" si="58"/>
        <v>0</v>
      </c>
      <c r="BH339" s="1225">
        <f t="shared" si="59"/>
        <v>0</v>
      </c>
    </row>
    <row r="340" spans="2:60">
      <c r="B340" s="959">
        <v>336</v>
      </c>
      <c r="C340" s="959"/>
      <c r="D340" s="946" t="s">
        <v>1350</v>
      </c>
      <c r="E340" s="946" t="s">
        <v>1232</v>
      </c>
      <c r="F340" s="959">
        <v>1295</v>
      </c>
      <c r="G340" s="959" t="s">
        <v>1801</v>
      </c>
      <c r="H340" s="1217" t="s">
        <v>1234</v>
      </c>
      <c r="I340" s="1220"/>
      <c r="J340" s="1220" t="s">
        <v>1348</v>
      </c>
      <c r="K340" s="1220"/>
      <c r="L340" s="1220"/>
      <c r="M340" s="959" t="s">
        <v>1349</v>
      </c>
      <c r="N340" s="1220" t="s">
        <v>1800</v>
      </c>
      <c r="O340" s="1220" t="s">
        <v>403</v>
      </c>
      <c r="P340" s="959">
        <v>3</v>
      </c>
      <c r="Q340" s="987"/>
      <c r="R340" s="987"/>
      <c r="S340" s="987"/>
      <c r="T340" s="987"/>
      <c r="U340" s="987"/>
      <c r="V340" s="987"/>
      <c r="W340" s="987"/>
      <c r="X340" s="987"/>
      <c r="Y340" s="987"/>
      <c r="Z340" s="987"/>
      <c r="AA340" s="987"/>
      <c r="AB340" s="987"/>
      <c r="AC340" s="987"/>
      <c r="AD340" s="987"/>
      <c r="AE340" s="987"/>
      <c r="AF340" s="987"/>
      <c r="AG340" s="987"/>
      <c r="AH340" s="962">
        <v>1</v>
      </c>
      <c r="AI340" s="1235"/>
      <c r="AJ340" s="1061"/>
      <c r="AK340" s="1220"/>
      <c r="AL340" s="1220"/>
      <c r="AM340" s="1225"/>
      <c r="AN340" s="1061">
        <v>0</v>
      </c>
      <c r="AO340" s="1220">
        <v>0</v>
      </c>
      <c r="AP340" s="1225">
        <v>0</v>
      </c>
      <c r="AQ340" s="1061">
        <f t="shared" si="53"/>
        <v>0</v>
      </c>
      <c r="AR340" s="1349">
        <f t="shared" si="54"/>
        <v>0</v>
      </c>
      <c r="AS340" s="1225">
        <f t="shared" si="55"/>
        <v>0</v>
      </c>
      <c r="AT340" s="1345">
        <f t="shared" si="50"/>
        <v>0</v>
      </c>
      <c r="AU340" s="1346">
        <f t="shared" si="56"/>
        <v>0</v>
      </c>
      <c r="AV340" s="1301">
        <f t="shared" si="51"/>
        <v>0</v>
      </c>
      <c r="AW340" s="987"/>
      <c r="AX340" s="1061"/>
      <c r="AY340" s="1220"/>
      <c r="AZ340" s="1220"/>
      <c r="BA340" s="1221"/>
      <c r="BB340" s="1225"/>
      <c r="BC340" s="1061">
        <v>0</v>
      </c>
      <c r="BD340" s="1225">
        <v>0</v>
      </c>
      <c r="BE340" s="1350">
        <f t="shared" si="52"/>
        <v>0</v>
      </c>
      <c r="BF340" s="1225">
        <f t="shared" si="57"/>
        <v>0</v>
      </c>
      <c r="BG340" s="1351">
        <f t="shared" si="58"/>
        <v>0</v>
      </c>
      <c r="BH340" s="1225">
        <f t="shared" si="59"/>
        <v>0</v>
      </c>
    </row>
    <row r="341" spans="2:60">
      <c r="B341" s="959">
        <v>337</v>
      </c>
      <c r="C341" s="959"/>
      <c r="D341" s="946" t="s">
        <v>1352</v>
      </c>
      <c r="E341" s="946" t="s">
        <v>1261</v>
      </c>
      <c r="F341" s="959">
        <v>1296</v>
      </c>
      <c r="G341" s="959" t="s">
        <v>1802</v>
      </c>
      <c r="H341" s="1217" t="s">
        <v>1364</v>
      </c>
      <c r="I341" s="1220"/>
      <c r="J341" s="1220" t="s">
        <v>1348</v>
      </c>
      <c r="K341" s="1220"/>
      <c r="L341" s="1220"/>
      <c r="M341" s="959" t="s">
        <v>1349</v>
      </c>
      <c r="N341" s="1220" t="s">
        <v>1803</v>
      </c>
      <c r="O341" s="1220" t="s">
        <v>403</v>
      </c>
      <c r="P341" s="959">
        <v>3</v>
      </c>
      <c r="Q341" s="987"/>
      <c r="R341" s="987"/>
      <c r="S341" s="987"/>
      <c r="T341" s="987"/>
      <c r="U341" s="987"/>
      <c r="V341" s="987"/>
      <c r="W341" s="987"/>
      <c r="X341" s="987"/>
      <c r="Y341" s="987"/>
      <c r="Z341" s="987"/>
      <c r="AA341" s="987"/>
      <c r="AB341" s="987"/>
      <c r="AC341" s="987"/>
      <c r="AD341" s="987"/>
      <c r="AE341" s="987"/>
      <c r="AF341" s="987"/>
      <c r="AG341" s="987"/>
      <c r="AH341" s="962">
        <v>1</v>
      </c>
      <c r="AI341" s="1235"/>
      <c r="AJ341" s="1061"/>
      <c r="AK341" s="1220"/>
      <c r="AL341" s="1220"/>
      <c r="AM341" s="1225"/>
      <c r="AN341" s="1061">
        <v>0</v>
      </c>
      <c r="AO341" s="1220">
        <v>0</v>
      </c>
      <c r="AP341" s="1225">
        <v>0</v>
      </c>
      <c r="AQ341" s="1061">
        <f t="shared" si="53"/>
        <v>0</v>
      </c>
      <c r="AR341" s="1349">
        <f t="shared" si="54"/>
        <v>0</v>
      </c>
      <c r="AS341" s="1225">
        <f t="shared" si="55"/>
        <v>0</v>
      </c>
      <c r="AT341" s="1345">
        <f t="shared" si="50"/>
        <v>0</v>
      </c>
      <c r="AU341" s="1346">
        <f t="shared" si="56"/>
        <v>0</v>
      </c>
      <c r="AV341" s="1301">
        <f t="shared" si="51"/>
        <v>0</v>
      </c>
      <c r="AW341" s="987"/>
      <c r="AX341" s="1061"/>
      <c r="AY341" s="1220"/>
      <c r="AZ341" s="1220"/>
      <c r="BA341" s="1221"/>
      <c r="BB341" s="1225"/>
      <c r="BC341" s="1061">
        <v>0</v>
      </c>
      <c r="BD341" s="1225">
        <v>0</v>
      </c>
      <c r="BE341" s="1350">
        <f t="shared" si="52"/>
        <v>0</v>
      </c>
      <c r="BF341" s="1225">
        <f t="shared" si="57"/>
        <v>0</v>
      </c>
      <c r="BG341" s="1351">
        <f t="shared" si="58"/>
        <v>0</v>
      </c>
      <c r="BH341" s="1225">
        <f t="shared" si="59"/>
        <v>0</v>
      </c>
    </row>
    <row r="342" spans="2:60">
      <c r="B342" s="959">
        <v>338</v>
      </c>
      <c r="C342" s="959"/>
      <c r="D342" s="946" t="s">
        <v>1350</v>
      </c>
      <c r="E342" s="946" t="s">
        <v>1232</v>
      </c>
      <c r="F342" s="959">
        <v>1296</v>
      </c>
      <c r="G342" s="959" t="s">
        <v>1804</v>
      </c>
      <c r="H342" s="1217" t="s">
        <v>1234</v>
      </c>
      <c r="I342" s="1220"/>
      <c r="J342" s="1220" t="s">
        <v>1348</v>
      </c>
      <c r="K342" s="1220"/>
      <c r="L342" s="1220"/>
      <c r="M342" s="959" t="s">
        <v>1349</v>
      </c>
      <c r="N342" s="1220" t="s">
        <v>1803</v>
      </c>
      <c r="O342" s="1220" t="s">
        <v>403</v>
      </c>
      <c r="P342" s="959">
        <v>3</v>
      </c>
      <c r="Q342" s="987"/>
      <c r="R342" s="987"/>
      <c r="S342" s="987"/>
      <c r="T342" s="987"/>
      <c r="U342" s="987"/>
      <c r="V342" s="987"/>
      <c r="W342" s="987"/>
      <c r="X342" s="987"/>
      <c r="Y342" s="987"/>
      <c r="Z342" s="987"/>
      <c r="AA342" s="987"/>
      <c r="AB342" s="987"/>
      <c r="AC342" s="987"/>
      <c r="AD342" s="987"/>
      <c r="AE342" s="987"/>
      <c r="AF342" s="987"/>
      <c r="AG342" s="987"/>
      <c r="AH342" s="962">
        <v>1</v>
      </c>
      <c r="AI342" s="1235"/>
      <c r="AJ342" s="1061"/>
      <c r="AK342" s="1220"/>
      <c r="AL342" s="1220"/>
      <c r="AM342" s="1225"/>
      <c r="AN342" s="1061">
        <v>0</v>
      </c>
      <c r="AO342" s="1220">
        <v>0</v>
      </c>
      <c r="AP342" s="1225">
        <v>0</v>
      </c>
      <c r="AQ342" s="1061">
        <f t="shared" si="53"/>
        <v>0</v>
      </c>
      <c r="AR342" s="1349">
        <f t="shared" si="54"/>
        <v>0</v>
      </c>
      <c r="AS342" s="1225">
        <f t="shared" si="55"/>
        <v>0</v>
      </c>
      <c r="AT342" s="1345">
        <f t="shared" si="50"/>
        <v>0</v>
      </c>
      <c r="AU342" s="1346">
        <f t="shared" si="56"/>
        <v>0</v>
      </c>
      <c r="AV342" s="1301">
        <f t="shared" si="51"/>
        <v>0</v>
      </c>
      <c r="AW342" s="987"/>
      <c r="AX342" s="1061"/>
      <c r="AY342" s="1220"/>
      <c r="AZ342" s="1220"/>
      <c r="BA342" s="1221"/>
      <c r="BB342" s="1225"/>
      <c r="BC342" s="1061">
        <v>0</v>
      </c>
      <c r="BD342" s="1225">
        <v>0</v>
      </c>
      <c r="BE342" s="1350">
        <f t="shared" si="52"/>
        <v>0</v>
      </c>
      <c r="BF342" s="1225">
        <f t="shared" si="57"/>
        <v>0</v>
      </c>
      <c r="BG342" s="1351">
        <f t="shared" si="58"/>
        <v>0</v>
      </c>
      <c r="BH342" s="1225">
        <f t="shared" si="59"/>
        <v>0</v>
      </c>
    </row>
    <row r="343" spans="2:60">
      <c r="B343" s="959">
        <v>339</v>
      </c>
      <c r="C343" s="959"/>
      <c r="D343" s="946" t="s">
        <v>1352</v>
      </c>
      <c r="E343" s="946" t="s">
        <v>1261</v>
      </c>
      <c r="F343" s="959">
        <v>1297</v>
      </c>
      <c r="G343" s="959" t="s">
        <v>1805</v>
      </c>
      <c r="H343" s="1217" t="s">
        <v>1364</v>
      </c>
      <c r="I343" s="1220"/>
      <c r="J343" s="1220" t="s">
        <v>1348</v>
      </c>
      <c r="K343" s="1220"/>
      <c r="L343" s="1220"/>
      <c r="M343" s="959" t="s">
        <v>1349</v>
      </c>
      <c r="N343" s="1220" t="s">
        <v>1806</v>
      </c>
      <c r="O343" s="1220" t="s">
        <v>403</v>
      </c>
      <c r="P343" s="959">
        <v>3</v>
      </c>
      <c r="Q343" s="987"/>
      <c r="R343" s="987"/>
      <c r="S343" s="987"/>
      <c r="T343" s="987"/>
      <c r="U343" s="987"/>
      <c r="V343" s="987"/>
      <c r="W343" s="987"/>
      <c r="X343" s="987"/>
      <c r="Y343" s="987"/>
      <c r="Z343" s="987"/>
      <c r="AA343" s="987"/>
      <c r="AB343" s="987"/>
      <c r="AC343" s="987"/>
      <c r="AD343" s="987"/>
      <c r="AE343" s="987"/>
      <c r="AF343" s="987"/>
      <c r="AG343" s="987"/>
      <c r="AH343" s="962">
        <v>1</v>
      </c>
      <c r="AI343" s="1235"/>
      <c r="AJ343" s="1061"/>
      <c r="AK343" s="1220"/>
      <c r="AL343" s="1220"/>
      <c r="AM343" s="1225"/>
      <c r="AN343" s="1061">
        <v>0</v>
      </c>
      <c r="AO343" s="1220">
        <v>0</v>
      </c>
      <c r="AP343" s="1225">
        <v>0</v>
      </c>
      <c r="AQ343" s="1061">
        <f t="shared" si="53"/>
        <v>0</v>
      </c>
      <c r="AR343" s="1349">
        <f t="shared" si="54"/>
        <v>0</v>
      </c>
      <c r="AS343" s="1225">
        <f t="shared" si="55"/>
        <v>0</v>
      </c>
      <c r="AT343" s="1345">
        <f t="shared" si="50"/>
        <v>0</v>
      </c>
      <c r="AU343" s="1346">
        <f t="shared" si="56"/>
        <v>0</v>
      </c>
      <c r="AV343" s="1301">
        <f t="shared" si="51"/>
        <v>0</v>
      </c>
      <c r="AW343" s="987"/>
      <c r="AX343" s="1061"/>
      <c r="AY343" s="1220"/>
      <c r="AZ343" s="1220"/>
      <c r="BA343" s="1221"/>
      <c r="BB343" s="1225"/>
      <c r="BC343" s="1061">
        <v>0</v>
      </c>
      <c r="BD343" s="1225">
        <v>0</v>
      </c>
      <c r="BE343" s="1350">
        <f t="shared" si="52"/>
        <v>0</v>
      </c>
      <c r="BF343" s="1225">
        <f t="shared" si="57"/>
        <v>0</v>
      </c>
      <c r="BG343" s="1351">
        <f t="shared" si="58"/>
        <v>0</v>
      </c>
      <c r="BH343" s="1225">
        <f t="shared" si="59"/>
        <v>0</v>
      </c>
    </row>
    <row r="344" spans="2:60">
      <c r="B344" s="959">
        <v>340</v>
      </c>
      <c r="C344" s="959"/>
      <c r="D344" s="946" t="s">
        <v>1350</v>
      </c>
      <c r="E344" s="946" t="s">
        <v>1232</v>
      </c>
      <c r="F344" s="959">
        <v>1297</v>
      </c>
      <c r="G344" s="959" t="s">
        <v>1807</v>
      </c>
      <c r="H344" s="1217" t="s">
        <v>1234</v>
      </c>
      <c r="I344" s="1220"/>
      <c r="J344" s="1220" t="s">
        <v>1348</v>
      </c>
      <c r="K344" s="1220"/>
      <c r="L344" s="1220"/>
      <c r="M344" s="959" t="s">
        <v>1349</v>
      </c>
      <c r="N344" s="1220" t="s">
        <v>1806</v>
      </c>
      <c r="O344" s="1220" t="s">
        <v>403</v>
      </c>
      <c r="P344" s="959">
        <v>3</v>
      </c>
      <c r="Q344" s="987"/>
      <c r="R344" s="987"/>
      <c r="S344" s="987"/>
      <c r="T344" s="987"/>
      <c r="U344" s="987"/>
      <c r="V344" s="987"/>
      <c r="W344" s="987"/>
      <c r="X344" s="987"/>
      <c r="Y344" s="987"/>
      <c r="Z344" s="987"/>
      <c r="AA344" s="987"/>
      <c r="AB344" s="987"/>
      <c r="AC344" s="987"/>
      <c r="AD344" s="987"/>
      <c r="AE344" s="987"/>
      <c r="AF344" s="987"/>
      <c r="AG344" s="987"/>
      <c r="AH344" s="962">
        <v>1</v>
      </c>
      <c r="AI344" s="1235"/>
      <c r="AJ344" s="1061"/>
      <c r="AK344" s="1220"/>
      <c r="AL344" s="1220"/>
      <c r="AM344" s="1225"/>
      <c r="AN344" s="1061">
        <v>0</v>
      </c>
      <c r="AO344" s="1220">
        <v>0</v>
      </c>
      <c r="AP344" s="1225">
        <v>0</v>
      </c>
      <c r="AQ344" s="1061">
        <f t="shared" si="53"/>
        <v>0</v>
      </c>
      <c r="AR344" s="1349">
        <f t="shared" si="54"/>
        <v>0</v>
      </c>
      <c r="AS344" s="1225">
        <f t="shared" si="55"/>
        <v>0</v>
      </c>
      <c r="AT344" s="1345">
        <f t="shared" si="50"/>
        <v>0</v>
      </c>
      <c r="AU344" s="1346">
        <f t="shared" si="56"/>
        <v>0</v>
      </c>
      <c r="AV344" s="1301">
        <f t="shared" si="51"/>
        <v>0</v>
      </c>
      <c r="AW344" s="987"/>
      <c r="AX344" s="1061"/>
      <c r="AY344" s="1220"/>
      <c r="AZ344" s="1220"/>
      <c r="BA344" s="1221"/>
      <c r="BB344" s="1225"/>
      <c r="BC344" s="1061">
        <v>0</v>
      </c>
      <c r="BD344" s="1225">
        <v>0</v>
      </c>
      <c r="BE344" s="1350">
        <f t="shared" si="52"/>
        <v>0</v>
      </c>
      <c r="BF344" s="1225">
        <f t="shared" si="57"/>
        <v>0</v>
      </c>
      <c r="BG344" s="1351">
        <f t="shared" si="58"/>
        <v>0</v>
      </c>
      <c r="BH344" s="1225">
        <f t="shared" si="59"/>
        <v>0</v>
      </c>
    </row>
    <row r="345" spans="2:60">
      <c r="B345" s="959">
        <v>341</v>
      </c>
      <c r="C345" s="959"/>
      <c r="D345" s="946" t="s">
        <v>1352</v>
      </c>
      <c r="E345" s="946" t="s">
        <v>1261</v>
      </c>
      <c r="F345" s="959">
        <v>1298</v>
      </c>
      <c r="G345" s="959" t="s">
        <v>1808</v>
      </c>
      <c r="H345" s="1217" t="s">
        <v>1364</v>
      </c>
      <c r="I345" s="1220"/>
      <c r="J345" s="1220" t="s">
        <v>1348</v>
      </c>
      <c r="K345" s="1220"/>
      <c r="L345" s="1220"/>
      <c r="M345" s="959" t="s">
        <v>1349</v>
      </c>
      <c r="N345" s="1220" t="s">
        <v>1809</v>
      </c>
      <c r="O345" s="1220" t="s">
        <v>403</v>
      </c>
      <c r="P345" s="959">
        <v>3</v>
      </c>
      <c r="Q345" s="987"/>
      <c r="R345" s="987"/>
      <c r="S345" s="987"/>
      <c r="T345" s="987"/>
      <c r="U345" s="987"/>
      <c r="V345" s="987"/>
      <c r="W345" s="987"/>
      <c r="X345" s="987"/>
      <c r="Y345" s="987"/>
      <c r="Z345" s="987"/>
      <c r="AA345" s="987"/>
      <c r="AB345" s="987"/>
      <c r="AC345" s="987"/>
      <c r="AD345" s="987"/>
      <c r="AE345" s="987"/>
      <c r="AF345" s="987"/>
      <c r="AG345" s="987"/>
      <c r="AH345" s="962">
        <v>1</v>
      </c>
      <c r="AI345" s="1235"/>
      <c r="AJ345" s="1061"/>
      <c r="AK345" s="1220"/>
      <c r="AL345" s="1220"/>
      <c r="AM345" s="1225"/>
      <c r="AN345" s="1061">
        <v>0</v>
      </c>
      <c r="AO345" s="1220">
        <v>0</v>
      </c>
      <c r="AP345" s="1225">
        <v>0</v>
      </c>
      <c r="AQ345" s="1061">
        <f t="shared" si="53"/>
        <v>0</v>
      </c>
      <c r="AR345" s="1349">
        <f t="shared" si="54"/>
        <v>0</v>
      </c>
      <c r="AS345" s="1225">
        <f t="shared" si="55"/>
        <v>0</v>
      </c>
      <c r="AT345" s="1345">
        <f t="shared" si="50"/>
        <v>0</v>
      </c>
      <c r="AU345" s="1346">
        <f t="shared" si="56"/>
        <v>0</v>
      </c>
      <c r="AV345" s="1301">
        <f t="shared" si="51"/>
        <v>0</v>
      </c>
      <c r="AW345" s="987"/>
      <c r="AX345" s="1061"/>
      <c r="AY345" s="1220"/>
      <c r="AZ345" s="1220"/>
      <c r="BA345" s="1221"/>
      <c r="BB345" s="1225"/>
      <c r="BC345" s="1061">
        <v>0</v>
      </c>
      <c r="BD345" s="1225">
        <v>0</v>
      </c>
      <c r="BE345" s="1350">
        <f t="shared" si="52"/>
        <v>0</v>
      </c>
      <c r="BF345" s="1225">
        <f t="shared" si="57"/>
        <v>0</v>
      </c>
      <c r="BG345" s="1351">
        <f t="shared" si="58"/>
        <v>0</v>
      </c>
      <c r="BH345" s="1225">
        <f t="shared" si="59"/>
        <v>0</v>
      </c>
    </row>
    <row r="346" spans="2:60">
      <c r="B346" s="959">
        <v>342</v>
      </c>
      <c r="C346" s="959"/>
      <c r="D346" s="946" t="s">
        <v>1350</v>
      </c>
      <c r="E346" s="946" t="s">
        <v>1232</v>
      </c>
      <c r="F346" s="959">
        <v>1298</v>
      </c>
      <c r="G346" s="959" t="s">
        <v>1810</v>
      </c>
      <c r="H346" s="1217" t="s">
        <v>1234</v>
      </c>
      <c r="I346" s="1220"/>
      <c r="J346" s="1220" t="s">
        <v>1348</v>
      </c>
      <c r="K346" s="1220"/>
      <c r="L346" s="1220"/>
      <c r="M346" s="959" t="s">
        <v>1349</v>
      </c>
      <c r="N346" s="1220" t="s">
        <v>1809</v>
      </c>
      <c r="O346" s="1220" t="s">
        <v>403</v>
      </c>
      <c r="P346" s="959">
        <v>3</v>
      </c>
      <c r="Q346" s="987"/>
      <c r="R346" s="987"/>
      <c r="S346" s="987"/>
      <c r="T346" s="987"/>
      <c r="U346" s="987"/>
      <c r="V346" s="987"/>
      <c r="W346" s="987"/>
      <c r="X346" s="987"/>
      <c r="Y346" s="987"/>
      <c r="Z346" s="987"/>
      <c r="AA346" s="987"/>
      <c r="AB346" s="987"/>
      <c r="AC346" s="987"/>
      <c r="AD346" s="987"/>
      <c r="AE346" s="987"/>
      <c r="AF346" s="987"/>
      <c r="AG346" s="987"/>
      <c r="AH346" s="962">
        <v>1</v>
      </c>
      <c r="AI346" s="1235"/>
      <c r="AJ346" s="1061"/>
      <c r="AK346" s="1220"/>
      <c r="AL346" s="1220"/>
      <c r="AM346" s="1225"/>
      <c r="AN346" s="1061">
        <v>0</v>
      </c>
      <c r="AO346" s="1220">
        <v>0</v>
      </c>
      <c r="AP346" s="1225">
        <v>0</v>
      </c>
      <c r="AQ346" s="1061">
        <f t="shared" si="53"/>
        <v>0</v>
      </c>
      <c r="AR346" s="1349">
        <f t="shared" si="54"/>
        <v>0</v>
      </c>
      <c r="AS346" s="1225">
        <f t="shared" si="55"/>
        <v>0</v>
      </c>
      <c r="AT346" s="1345">
        <f t="shared" si="50"/>
        <v>0</v>
      </c>
      <c r="AU346" s="1346">
        <f t="shared" si="56"/>
        <v>0</v>
      </c>
      <c r="AV346" s="1301">
        <f t="shared" si="51"/>
        <v>0</v>
      </c>
      <c r="AW346" s="987"/>
      <c r="AX346" s="1061"/>
      <c r="AY346" s="1220"/>
      <c r="AZ346" s="1220"/>
      <c r="BA346" s="1221"/>
      <c r="BB346" s="1225"/>
      <c r="BC346" s="1061">
        <v>0</v>
      </c>
      <c r="BD346" s="1225">
        <v>0</v>
      </c>
      <c r="BE346" s="1350">
        <f t="shared" si="52"/>
        <v>0</v>
      </c>
      <c r="BF346" s="1225">
        <f t="shared" si="57"/>
        <v>0</v>
      </c>
      <c r="BG346" s="1351">
        <f t="shared" si="58"/>
        <v>0</v>
      </c>
      <c r="BH346" s="1225">
        <f t="shared" si="59"/>
        <v>0</v>
      </c>
    </row>
    <row r="347" spans="2:60">
      <c r="B347" s="959">
        <v>343</v>
      </c>
      <c r="C347" s="959"/>
      <c r="D347" s="946" t="s">
        <v>1352</v>
      </c>
      <c r="E347" s="946" t="s">
        <v>1261</v>
      </c>
      <c r="F347" s="959">
        <v>1299</v>
      </c>
      <c r="G347" s="959" t="s">
        <v>1811</v>
      </c>
      <c r="H347" s="1217" t="s">
        <v>1364</v>
      </c>
      <c r="I347" s="1220"/>
      <c r="J347" s="1220" t="s">
        <v>1348</v>
      </c>
      <c r="K347" s="1220"/>
      <c r="L347" s="1220"/>
      <c r="M347" s="959" t="s">
        <v>1349</v>
      </c>
      <c r="N347" s="1220" t="s">
        <v>1812</v>
      </c>
      <c r="O347" s="1220" t="s">
        <v>403</v>
      </c>
      <c r="P347" s="959">
        <v>3</v>
      </c>
      <c r="Q347" s="987"/>
      <c r="R347" s="987"/>
      <c r="S347" s="987"/>
      <c r="T347" s="987"/>
      <c r="U347" s="987"/>
      <c r="V347" s="987"/>
      <c r="W347" s="987"/>
      <c r="X347" s="987"/>
      <c r="Y347" s="987"/>
      <c r="Z347" s="987"/>
      <c r="AA347" s="987"/>
      <c r="AB347" s="987"/>
      <c r="AC347" s="987"/>
      <c r="AD347" s="987"/>
      <c r="AE347" s="987"/>
      <c r="AF347" s="987"/>
      <c r="AG347" s="987"/>
      <c r="AH347" s="962">
        <v>1</v>
      </c>
      <c r="AI347" s="1235"/>
      <c r="AJ347" s="1061"/>
      <c r="AK347" s="1220"/>
      <c r="AL347" s="1220"/>
      <c r="AM347" s="1225"/>
      <c r="AN347" s="1061">
        <v>0</v>
      </c>
      <c r="AO347" s="1220">
        <v>0</v>
      </c>
      <c r="AP347" s="1225">
        <v>0</v>
      </c>
      <c r="AQ347" s="1061">
        <f t="shared" si="53"/>
        <v>0</v>
      </c>
      <c r="AR347" s="1349">
        <f t="shared" si="54"/>
        <v>0</v>
      </c>
      <c r="AS347" s="1225">
        <f t="shared" si="55"/>
        <v>0</v>
      </c>
      <c r="AT347" s="1345">
        <f t="shared" si="50"/>
        <v>0</v>
      </c>
      <c r="AU347" s="1346">
        <f t="shared" si="56"/>
        <v>0</v>
      </c>
      <c r="AV347" s="1301">
        <f t="shared" si="51"/>
        <v>0</v>
      </c>
      <c r="AW347" s="987"/>
      <c r="AX347" s="1061"/>
      <c r="AY347" s="1220"/>
      <c r="AZ347" s="1220"/>
      <c r="BA347" s="1221"/>
      <c r="BB347" s="1225"/>
      <c r="BC347" s="1061">
        <v>0</v>
      </c>
      <c r="BD347" s="1225">
        <v>0</v>
      </c>
      <c r="BE347" s="1350">
        <f t="shared" si="52"/>
        <v>0</v>
      </c>
      <c r="BF347" s="1225">
        <f t="shared" si="57"/>
        <v>0</v>
      </c>
      <c r="BG347" s="1351">
        <f t="shared" si="58"/>
        <v>0</v>
      </c>
      <c r="BH347" s="1225">
        <f t="shared" si="59"/>
        <v>0</v>
      </c>
    </row>
    <row r="348" spans="2:60">
      <c r="B348" s="959">
        <v>344</v>
      </c>
      <c r="C348" s="959"/>
      <c r="D348" s="946" t="s">
        <v>1350</v>
      </c>
      <c r="E348" s="946" t="s">
        <v>1232</v>
      </c>
      <c r="F348" s="959">
        <v>1299</v>
      </c>
      <c r="G348" s="959" t="s">
        <v>1813</v>
      </c>
      <c r="H348" s="1217" t="s">
        <v>1234</v>
      </c>
      <c r="I348" s="1220"/>
      <c r="J348" s="1220" t="s">
        <v>1348</v>
      </c>
      <c r="K348" s="1220"/>
      <c r="L348" s="1220"/>
      <c r="M348" s="959" t="s">
        <v>1349</v>
      </c>
      <c r="N348" s="1220" t="s">
        <v>1812</v>
      </c>
      <c r="O348" s="1220" t="s">
        <v>403</v>
      </c>
      <c r="P348" s="959">
        <v>3</v>
      </c>
      <c r="Q348" s="987"/>
      <c r="R348" s="987"/>
      <c r="S348" s="987"/>
      <c r="T348" s="987"/>
      <c r="U348" s="987"/>
      <c r="V348" s="987"/>
      <c r="W348" s="987"/>
      <c r="X348" s="987"/>
      <c r="Y348" s="987"/>
      <c r="Z348" s="987"/>
      <c r="AA348" s="987"/>
      <c r="AB348" s="987"/>
      <c r="AC348" s="987"/>
      <c r="AD348" s="987"/>
      <c r="AE348" s="987"/>
      <c r="AF348" s="987"/>
      <c r="AG348" s="987"/>
      <c r="AH348" s="962">
        <v>1</v>
      </c>
      <c r="AI348" s="1235"/>
      <c r="AJ348" s="1061"/>
      <c r="AK348" s="1220"/>
      <c r="AL348" s="1220"/>
      <c r="AM348" s="1225"/>
      <c r="AN348" s="1061">
        <v>0</v>
      </c>
      <c r="AO348" s="1220">
        <v>0</v>
      </c>
      <c r="AP348" s="1225">
        <v>0</v>
      </c>
      <c r="AQ348" s="1061">
        <f t="shared" si="53"/>
        <v>0</v>
      </c>
      <c r="AR348" s="1349">
        <f t="shared" si="54"/>
        <v>0</v>
      </c>
      <c r="AS348" s="1225">
        <f t="shared" si="55"/>
        <v>0</v>
      </c>
      <c r="AT348" s="1345">
        <f t="shared" si="50"/>
        <v>0</v>
      </c>
      <c r="AU348" s="1346">
        <f t="shared" si="56"/>
        <v>0</v>
      </c>
      <c r="AV348" s="1301">
        <f t="shared" si="51"/>
        <v>0</v>
      </c>
      <c r="AW348" s="987"/>
      <c r="AX348" s="1061"/>
      <c r="AY348" s="1220"/>
      <c r="AZ348" s="1220"/>
      <c r="BA348" s="1221"/>
      <c r="BB348" s="1225"/>
      <c r="BC348" s="1061">
        <v>0</v>
      </c>
      <c r="BD348" s="1225">
        <v>0</v>
      </c>
      <c r="BE348" s="1350">
        <f t="shared" si="52"/>
        <v>0</v>
      </c>
      <c r="BF348" s="1225">
        <f t="shared" si="57"/>
        <v>0</v>
      </c>
      <c r="BG348" s="1351">
        <f t="shared" si="58"/>
        <v>0</v>
      </c>
      <c r="BH348" s="1225">
        <f t="shared" si="59"/>
        <v>0</v>
      </c>
    </row>
    <row r="349" spans="2:60">
      <c r="B349" s="959">
        <v>345</v>
      </c>
      <c r="C349" s="959"/>
      <c r="D349" s="946" t="s">
        <v>1352</v>
      </c>
      <c r="E349" s="946" t="s">
        <v>1261</v>
      </c>
      <c r="F349" s="959">
        <v>1300</v>
      </c>
      <c r="G349" s="959" t="s">
        <v>1814</v>
      </c>
      <c r="H349" s="1217" t="s">
        <v>1364</v>
      </c>
      <c r="I349" s="1220"/>
      <c r="J349" s="1220" t="s">
        <v>1348</v>
      </c>
      <c r="K349" s="1220"/>
      <c r="L349" s="1220"/>
      <c r="M349" s="959" t="s">
        <v>1349</v>
      </c>
      <c r="N349" s="1220" t="s">
        <v>1815</v>
      </c>
      <c r="O349" s="1220" t="s">
        <v>403</v>
      </c>
      <c r="P349" s="959">
        <v>3</v>
      </c>
      <c r="Q349" s="987"/>
      <c r="R349" s="987"/>
      <c r="S349" s="987"/>
      <c r="T349" s="987"/>
      <c r="U349" s="987"/>
      <c r="V349" s="987"/>
      <c r="W349" s="987"/>
      <c r="X349" s="987"/>
      <c r="Y349" s="987"/>
      <c r="Z349" s="987"/>
      <c r="AA349" s="987"/>
      <c r="AB349" s="987"/>
      <c r="AC349" s="987"/>
      <c r="AD349" s="987"/>
      <c r="AE349" s="987"/>
      <c r="AF349" s="987"/>
      <c r="AG349" s="987"/>
      <c r="AH349" s="962">
        <v>1</v>
      </c>
      <c r="AI349" s="1235"/>
      <c r="AJ349" s="1061"/>
      <c r="AK349" s="1220"/>
      <c r="AL349" s="1220"/>
      <c r="AM349" s="1225"/>
      <c r="AN349" s="1061">
        <v>0</v>
      </c>
      <c r="AO349" s="1220">
        <v>0</v>
      </c>
      <c r="AP349" s="1225">
        <v>0</v>
      </c>
      <c r="AQ349" s="1061">
        <f t="shared" si="53"/>
        <v>0</v>
      </c>
      <c r="AR349" s="1349">
        <f t="shared" si="54"/>
        <v>0</v>
      </c>
      <c r="AS349" s="1225">
        <f t="shared" si="55"/>
        <v>0</v>
      </c>
      <c r="AT349" s="1345">
        <f t="shared" si="50"/>
        <v>0</v>
      </c>
      <c r="AU349" s="1346">
        <f t="shared" si="56"/>
        <v>0</v>
      </c>
      <c r="AV349" s="1301">
        <f t="shared" si="51"/>
        <v>0</v>
      </c>
      <c r="AW349" s="987"/>
      <c r="AX349" s="1061"/>
      <c r="AY349" s="1220"/>
      <c r="AZ349" s="1220"/>
      <c r="BA349" s="1221"/>
      <c r="BB349" s="1225"/>
      <c r="BC349" s="1061">
        <v>0</v>
      </c>
      <c r="BD349" s="1225">
        <v>0</v>
      </c>
      <c r="BE349" s="1350">
        <f t="shared" si="52"/>
        <v>0</v>
      </c>
      <c r="BF349" s="1225">
        <f t="shared" si="57"/>
        <v>0</v>
      </c>
      <c r="BG349" s="1351">
        <f t="shared" si="58"/>
        <v>0</v>
      </c>
      <c r="BH349" s="1225">
        <f t="shared" si="59"/>
        <v>0</v>
      </c>
    </row>
    <row r="350" spans="2:60">
      <c r="B350" s="959">
        <v>346</v>
      </c>
      <c r="C350" s="959"/>
      <c r="D350" s="946" t="s">
        <v>1350</v>
      </c>
      <c r="E350" s="946" t="s">
        <v>1232</v>
      </c>
      <c r="F350" s="959">
        <v>1300</v>
      </c>
      <c r="G350" s="959" t="s">
        <v>1816</v>
      </c>
      <c r="H350" s="1217" t="s">
        <v>1234</v>
      </c>
      <c r="I350" s="1220"/>
      <c r="J350" s="1220" t="s">
        <v>1348</v>
      </c>
      <c r="K350" s="1220"/>
      <c r="L350" s="1220"/>
      <c r="M350" s="959" t="s">
        <v>1349</v>
      </c>
      <c r="N350" s="1220" t="s">
        <v>1815</v>
      </c>
      <c r="O350" s="1220" t="s">
        <v>403</v>
      </c>
      <c r="P350" s="959">
        <v>3</v>
      </c>
      <c r="Q350" s="987"/>
      <c r="R350" s="987"/>
      <c r="S350" s="987"/>
      <c r="T350" s="987"/>
      <c r="U350" s="987"/>
      <c r="V350" s="987"/>
      <c r="W350" s="987"/>
      <c r="X350" s="987"/>
      <c r="Y350" s="987"/>
      <c r="Z350" s="987"/>
      <c r="AA350" s="987"/>
      <c r="AB350" s="987"/>
      <c r="AC350" s="987"/>
      <c r="AD350" s="987"/>
      <c r="AE350" s="987"/>
      <c r="AF350" s="987"/>
      <c r="AG350" s="987"/>
      <c r="AH350" s="962">
        <v>1</v>
      </c>
      <c r="AI350" s="1235"/>
      <c r="AJ350" s="1061"/>
      <c r="AK350" s="1220"/>
      <c r="AL350" s="1220"/>
      <c r="AM350" s="1225"/>
      <c r="AN350" s="1061">
        <v>0</v>
      </c>
      <c r="AO350" s="1220">
        <v>0</v>
      </c>
      <c r="AP350" s="1225">
        <v>0</v>
      </c>
      <c r="AQ350" s="1061">
        <f t="shared" si="53"/>
        <v>0</v>
      </c>
      <c r="AR350" s="1349">
        <f t="shared" si="54"/>
        <v>0</v>
      </c>
      <c r="AS350" s="1225">
        <f t="shared" si="55"/>
        <v>0</v>
      </c>
      <c r="AT350" s="1345">
        <f t="shared" si="50"/>
        <v>0</v>
      </c>
      <c r="AU350" s="1346">
        <f t="shared" si="56"/>
        <v>0</v>
      </c>
      <c r="AV350" s="1301">
        <f t="shared" si="51"/>
        <v>0</v>
      </c>
      <c r="AW350" s="987"/>
      <c r="AX350" s="1061"/>
      <c r="AY350" s="1220"/>
      <c r="AZ350" s="1220"/>
      <c r="BA350" s="1221"/>
      <c r="BB350" s="1225"/>
      <c r="BC350" s="1061">
        <v>0</v>
      </c>
      <c r="BD350" s="1225">
        <v>0</v>
      </c>
      <c r="BE350" s="1350">
        <f t="shared" si="52"/>
        <v>0</v>
      </c>
      <c r="BF350" s="1225">
        <f t="shared" si="57"/>
        <v>0</v>
      </c>
      <c r="BG350" s="1351">
        <f t="shared" si="58"/>
        <v>0</v>
      </c>
      <c r="BH350" s="1225">
        <f t="shared" si="59"/>
        <v>0</v>
      </c>
    </row>
    <row r="351" spans="2:60">
      <c r="B351" s="959">
        <v>347</v>
      </c>
      <c r="C351" s="959"/>
      <c r="D351" s="946" t="s">
        <v>1352</v>
      </c>
      <c r="E351" s="946" t="s">
        <v>1261</v>
      </c>
      <c r="F351" s="959">
        <v>1301</v>
      </c>
      <c r="G351" s="959" t="s">
        <v>1817</v>
      </c>
      <c r="H351" s="1217" t="s">
        <v>1364</v>
      </c>
      <c r="I351" s="1220"/>
      <c r="J351" s="1220" t="s">
        <v>1348</v>
      </c>
      <c r="K351" s="1220"/>
      <c r="L351" s="1220"/>
      <c r="M351" s="959" t="s">
        <v>1349</v>
      </c>
      <c r="N351" s="1220" t="s">
        <v>1818</v>
      </c>
      <c r="O351" s="1220" t="s">
        <v>403</v>
      </c>
      <c r="P351" s="959">
        <v>3</v>
      </c>
      <c r="Q351" s="987"/>
      <c r="R351" s="987"/>
      <c r="S351" s="987"/>
      <c r="T351" s="987"/>
      <c r="U351" s="987"/>
      <c r="V351" s="987"/>
      <c r="W351" s="987"/>
      <c r="X351" s="987"/>
      <c r="Y351" s="987"/>
      <c r="Z351" s="987"/>
      <c r="AA351" s="987"/>
      <c r="AB351" s="987"/>
      <c r="AC351" s="987"/>
      <c r="AD351" s="987"/>
      <c r="AE351" s="987"/>
      <c r="AF351" s="987"/>
      <c r="AG351" s="987"/>
      <c r="AH351" s="962">
        <v>1</v>
      </c>
      <c r="AI351" s="1235"/>
      <c r="AJ351" s="1061"/>
      <c r="AK351" s="1220"/>
      <c r="AL351" s="1220"/>
      <c r="AM351" s="1225"/>
      <c r="AN351" s="1061">
        <v>0</v>
      </c>
      <c r="AO351" s="1220">
        <v>0</v>
      </c>
      <c r="AP351" s="1225">
        <v>0</v>
      </c>
      <c r="AQ351" s="1061">
        <f t="shared" si="53"/>
        <v>0</v>
      </c>
      <c r="AR351" s="1349">
        <f t="shared" si="54"/>
        <v>0</v>
      </c>
      <c r="AS351" s="1225">
        <f t="shared" si="55"/>
        <v>0</v>
      </c>
      <c r="AT351" s="1345">
        <f t="shared" si="50"/>
        <v>0</v>
      </c>
      <c r="AU351" s="1346">
        <f t="shared" si="56"/>
        <v>0</v>
      </c>
      <c r="AV351" s="1301">
        <f t="shared" si="51"/>
        <v>0</v>
      </c>
      <c r="AW351" s="987"/>
      <c r="AX351" s="1061"/>
      <c r="AY351" s="1220"/>
      <c r="AZ351" s="1220"/>
      <c r="BA351" s="1221"/>
      <c r="BB351" s="1225"/>
      <c r="BC351" s="1061">
        <v>0</v>
      </c>
      <c r="BD351" s="1225">
        <v>0</v>
      </c>
      <c r="BE351" s="1350">
        <f t="shared" si="52"/>
        <v>0</v>
      </c>
      <c r="BF351" s="1225">
        <f t="shared" si="57"/>
        <v>0</v>
      </c>
      <c r="BG351" s="1351">
        <f t="shared" si="58"/>
        <v>0</v>
      </c>
      <c r="BH351" s="1225">
        <f t="shared" si="59"/>
        <v>0</v>
      </c>
    </row>
    <row r="352" spans="2:60">
      <c r="B352" s="959">
        <v>348</v>
      </c>
      <c r="C352" s="959"/>
      <c r="D352" s="946" t="s">
        <v>1350</v>
      </c>
      <c r="E352" s="946" t="s">
        <v>1232</v>
      </c>
      <c r="F352" s="959">
        <v>1301</v>
      </c>
      <c r="G352" s="959" t="s">
        <v>1819</v>
      </c>
      <c r="H352" s="1217" t="s">
        <v>1234</v>
      </c>
      <c r="I352" s="1220"/>
      <c r="J352" s="1220" t="s">
        <v>1348</v>
      </c>
      <c r="K352" s="1220"/>
      <c r="L352" s="1220"/>
      <c r="M352" s="959" t="s">
        <v>1349</v>
      </c>
      <c r="N352" s="1220" t="s">
        <v>1818</v>
      </c>
      <c r="O352" s="1220" t="s">
        <v>403</v>
      </c>
      <c r="P352" s="959">
        <v>3</v>
      </c>
      <c r="Q352" s="987"/>
      <c r="R352" s="987"/>
      <c r="S352" s="987"/>
      <c r="T352" s="987"/>
      <c r="U352" s="987"/>
      <c r="V352" s="987"/>
      <c r="W352" s="987"/>
      <c r="X352" s="987"/>
      <c r="Y352" s="987"/>
      <c r="Z352" s="987"/>
      <c r="AA352" s="987"/>
      <c r="AB352" s="987"/>
      <c r="AC352" s="987"/>
      <c r="AD352" s="987"/>
      <c r="AE352" s="987"/>
      <c r="AF352" s="987"/>
      <c r="AG352" s="987"/>
      <c r="AH352" s="962">
        <v>1</v>
      </c>
      <c r="AI352" s="1235"/>
      <c r="AJ352" s="1061"/>
      <c r="AK352" s="1220"/>
      <c r="AL352" s="1220"/>
      <c r="AM352" s="1225"/>
      <c r="AN352" s="1061">
        <v>0</v>
      </c>
      <c r="AO352" s="1220">
        <v>0</v>
      </c>
      <c r="AP352" s="1225">
        <v>0</v>
      </c>
      <c r="AQ352" s="1061">
        <f t="shared" si="53"/>
        <v>0</v>
      </c>
      <c r="AR352" s="1349">
        <f t="shared" si="54"/>
        <v>0</v>
      </c>
      <c r="AS352" s="1225">
        <f t="shared" si="55"/>
        <v>0</v>
      </c>
      <c r="AT352" s="1345">
        <f t="shared" si="50"/>
        <v>0</v>
      </c>
      <c r="AU352" s="1346">
        <f t="shared" si="56"/>
        <v>0</v>
      </c>
      <c r="AV352" s="1301">
        <f t="shared" si="51"/>
        <v>0</v>
      </c>
      <c r="AW352" s="987"/>
      <c r="AX352" s="1061"/>
      <c r="AY352" s="1220"/>
      <c r="AZ352" s="1220"/>
      <c r="BA352" s="1221"/>
      <c r="BB352" s="1225"/>
      <c r="BC352" s="1061">
        <v>0</v>
      </c>
      <c r="BD352" s="1225">
        <v>0</v>
      </c>
      <c r="BE352" s="1350">
        <f t="shared" si="52"/>
        <v>0</v>
      </c>
      <c r="BF352" s="1225">
        <f t="shared" si="57"/>
        <v>0</v>
      </c>
      <c r="BG352" s="1351">
        <f t="shared" si="58"/>
        <v>0</v>
      </c>
      <c r="BH352" s="1225">
        <f t="shared" si="59"/>
        <v>0</v>
      </c>
    </row>
    <row r="353" spans="2:60">
      <c r="B353" s="959">
        <v>349</v>
      </c>
      <c r="C353" s="959"/>
      <c r="D353" s="946" t="s">
        <v>1352</v>
      </c>
      <c r="E353" s="946" t="s">
        <v>1261</v>
      </c>
      <c r="F353" s="959">
        <v>1302</v>
      </c>
      <c r="G353" s="959" t="s">
        <v>1820</v>
      </c>
      <c r="H353" s="1217" t="s">
        <v>1364</v>
      </c>
      <c r="I353" s="1220"/>
      <c r="J353" s="1220" t="s">
        <v>1348</v>
      </c>
      <c r="K353" s="1220"/>
      <c r="L353" s="1220"/>
      <c r="M353" s="959" t="s">
        <v>1349</v>
      </c>
      <c r="N353" s="1220" t="s">
        <v>1821</v>
      </c>
      <c r="O353" s="1220" t="s">
        <v>403</v>
      </c>
      <c r="P353" s="959">
        <v>3</v>
      </c>
      <c r="Q353" s="987"/>
      <c r="R353" s="987"/>
      <c r="S353" s="987"/>
      <c r="T353" s="987"/>
      <c r="U353" s="987"/>
      <c r="V353" s="987"/>
      <c r="W353" s="987"/>
      <c r="X353" s="987"/>
      <c r="Y353" s="987"/>
      <c r="Z353" s="987"/>
      <c r="AA353" s="987"/>
      <c r="AB353" s="987"/>
      <c r="AC353" s="987"/>
      <c r="AD353" s="987"/>
      <c r="AE353" s="987"/>
      <c r="AF353" s="987"/>
      <c r="AG353" s="987"/>
      <c r="AH353" s="962">
        <v>1</v>
      </c>
      <c r="AI353" s="1235"/>
      <c r="AJ353" s="1061"/>
      <c r="AK353" s="1220"/>
      <c r="AL353" s="1220"/>
      <c r="AM353" s="1225"/>
      <c r="AN353" s="1061">
        <v>0</v>
      </c>
      <c r="AO353" s="1220">
        <v>0</v>
      </c>
      <c r="AP353" s="1225">
        <v>0</v>
      </c>
      <c r="AQ353" s="1061">
        <f t="shared" si="53"/>
        <v>0</v>
      </c>
      <c r="AR353" s="1349">
        <f t="shared" si="54"/>
        <v>0</v>
      </c>
      <c r="AS353" s="1225">
        <f t="shared" si="55"/>
        <v>0</v>
      </c>
      <c r="AT353" s="1345">
        <f t="shared" si="50"/>
        <v>0</v>
      </c>
      <c r="AU353" s="1346">
        <f t="shared" si="56"/>
        <v>0</v>
      </c>
      <c r="AV353" s="1301">
        <f t="shared" si="51"/>
        <v>0</v>
      </c>
      <c r="AW353" s="987"/>
      <c r="AX353" s="1061"/>
      <c r="AY353" s="1220"/>
      <c r="AZ353" s="1220"/>
      <c r="BA353" s="1221"/>
      <c r="BB353" s="1225"/>
      <c r="BC353" s="1061">
        <v>0</v>
      </c>
      <c r="BD353" s="1225">
        <v>0</v>
      </c>
      <c r="BE353" s="1350">
        <f t="shared" si="52"/>
        <v>0</v>
      </c>
      <c r="BF353" s="1225">
        <f t="shared" si="57"/>
        <v>0</v>
      </c>
      <c r="BG353" s="1351">
        <f t="shared" si="58"/>
        <v>0</v>
      </c>
      <c r="BH353" s="1225">
        <f t="shared" si="59"/>
        <v>0</v>
      </c>
    </row>
    <row r="354" spans="2:60">
      <c r="B354" s="959">
        <v>350</v>
      </c>
      <c r="C354" s="959"/>
      <c r="D354" s="946" t="s">
        <v>1350</v>
      </c>
      <c r="E354" s="946" t="s">
        <v>1232</v>
      </c>
      <c r="F354" s="959">
        <v>1302</v>
      </c>
      <c r="G354" s="959" t="s">
        <v>1822</v>
      </c>
      <c r="H354" s="1217" t="s">
        <v>1234</v>
      </c>
      <c r="I354" s="1220"/>
      <c r="J354" s="1220" t="s">
        <v>1348</v>
      </c>
      <c r="K354" s="1220"/>
      <c r="L354" s="1220"/>
      <c r="M354" s="959" t="s">
        <v>1349</v>
      </c>
      <c r="N354" s="1220" t="s">
        <v>1821</v>
      </c>
      <c r="O354" s="1220" t="s">
        <v>403</v>
      </c>
      <c r="P354" s="959">
        <v>3</v>
      </c>
      <c r="Q354" s="987"/>
      <c r="R354" s="987"/>
      <c r="S354" s="987"/>
      <c r="T354" s="987"/>
      <c r="U354" s="987"/>
      <c r="V354" s="987"/>
      <c r="W354" s="987"/>
      <c r="X354" s="987"/>
      <c r="Y354" s="987"/>
      <c r="Z354" s="987"/>
      <c r="AA354" s="987"/>
      <c r="AB354" s="987"/>
      <c r="AC354" s="987"/>
      <c r="AD354" s="987"/>
      <c r="AE354" s="987"/>
      <c r="AF354" s="987"/>
      <c r="AG354" s="987"/>
      <c r="AH354" s="962">
        <v>1</v>
      </c>
      <c r="AI354" s="1235"/>
      <c r="AJ354" s="1061"/>
      <c r="AK354" s="1220"/>
      <c r="AL354" s="1220"/>
      <c r="AM354" s="1225"/>
      <c r="AN354" s="1061">
        <v>0</v>
      </c>
      <c r="AO354" s="1220">
        <v>0</v>
      </c>
      <c r="AP354" s="1225">
        <v>0</v>
      </c>
      <c r="AQ354" s="1061">
        <f t="shared" si="53"/>
        <v>0</v>
      </c>
      <c r="AR354" s="1349">
        <f t="shared" si="54"/>
        <v>0</v>
      </c>
      <c r="AS354" s="1225">
        <f t="shared" si="55"/>
        <v>0</v>
      </c>
      <c r="AT354" s="1345">
        <f t="shared" si="50"/>
        <v>0</v>
      </c>
      <c r="AU354" s="1346">
        <f t="shared" si="56"/>
        <v>0</v>
      </c>
      <c r="AV354" s="1301">
        <f t="shared" si="51"/>
        <v>0</v>
      </c>
      <c r="AW354" s="987"/>
      <c r="AX354" s="1061"/>
      <c r="AY354" s="1220"/>
      <c r="AZ354" s="1220"/>
      <c r="BA354" s="1221"/>
      <c r="BB354" s="1225"/>
      <c r="BC354" s="1061">
        <v>0</v>
      </c>
      <c r="BD354" s="1225">
        <v>0</v>
      </c>
      <c r="BE354" s="1350">
        <f t="shared" si="52"/>
        <v>0</v>
      </c>
      <c r="BF354" s="1225">
        <f t="shared" si="57"/>
        <v>0</v>
      </c>
      <c r="BG354" s="1351">
        <f t="shared" si="58"/>
        <v>0</v>
      </c>
      <c r="BH354" s="1225">
        <f t="shared" si="59"/>
        <v>0</v>
      </c>
    </row>
    <row r="355" spans="2:60">
      <c r="B355" s="959">
        <v>351</v>
      </c>
      <c r="C355" s="959"/>
      <c r="D355" s="946" t="s">
        <v>1352</v>
      </c>
      <c r="E355" s="946" t="s">
        <v>1261</v>
      </c>
      <c r="F355" s="959">
        <v>1303</v>
      </c>
      <c r="G355" s="959" t="s">
        <v>1823</v>
      </c>
      <c r="H355" s="1217" t="s">
        <v>1364</v>
      </c>
      <c r="I355" s="1220"/>
      <c r="J355" s="1220" t="s">
        <v>1348</v>
      </c>
      <c r="K355" s="1220"/>
      <c r="L355" s="1220"/>
      <c r="M355" s="959" t="s">
        <v>1349</v>
      </c>
      <c r="N355" s="1220" t="s">
        <v>1824</v>
      </c>
      <c r="O355" s="1220" t="s">
        <v>403</v>
      </c>
      <c r="P355" s="959">
        <v>3</v>
      </c>
      <c r="Q355" s="987"/>
      <c r="R355" s="987"/>
      <c r="S355" s="987"/>
      <c r="T355" s="987"/>
      <c r="U355" s="987"/>
      <c r="V355" s="987"/>
      <c r="W355" s="987"/>
      <c r="X355" s="987"/>
      <c r="Y355" s="987"/>
      <c r="Z355" s="987"/>
      <c r="AA355" s="987"/>
      <c r="AB355" s="987"/>
      <c r="AC355" s="987"/>
      <c r="AD355" s="987"/>
      <c r="AE355" s="987"/>
      <c r="AF355" s="987"/>
      <c r="AG355" s="987"/>
      <c r="AH355" s="962">
        <v>1</v>
      </c>
      <c r="AI355" s="1235"/>
      <c r="AJ355" s="1061"/>
      <c r="AK355" s="1220"/>
      <c r="AL355" s="1220"/>
      <c r="AM355" s="1225"/>
      <c r="AN355" s="1061">
        <v>0</v>
      </c>
      <c r="AO355" s="1220">
        <v>0</v>
      </c>
      <c r="AP355" s="1225">
        <v>0</v>
      </c>
      <c r="AQ355" s="1061">
        <f t="shared" si="53"/>
        <v>0</v>
      </c>
      <c r="AR355" s="1349">
        <f t="shared" si="54"/>
        <v>0</v>
      </c>
      <c r="AS355" s="1225">
        <f t="shared" si="55"/>
        <v>0</v>
      </c>
      <c r="AT355" s="1345">
        <f t="shared" si="50"/>
        <v>0</v>
      </c>
      <c r="AU355" s="1346">
        <f t="shared" si="56"/>
        <v>0</v>
      </c>
      <c r="AV355" s="1301">
        <f t="shared" si="51"/>
        <v>0</v>
      </c>
      <c r="AW355" s="987"/>
      <c r="AX355" s="1061"/>
      <c r="AY355" s="1220"/>
      <c r="AZ355" s="1220"/>
      <c r="BA355" s="1221"/>
      <c r="BB355" s="1225"/>
      <c r="BC355" s="1061">
        <v>0</v>
      </c>
      <c r="BD355" s="1225">
        <v>0</v>
      </c>
      <c r="BE355" s="1350">
        <f t="shared" si="52"/>
        <v>0</v>
      </c>
      <c r="BF355" s="1225">
        <f t="shared" si="57"/>
        <v>0</v>
      </c>
      <c r="BG355" s="1351">
        <f t="shared" si="58"/>
        <v>0</v>
      </c>
      <c r="BH355" s="1225">
        <f t="shared" si="59"/>
        <v>0</v>
      </c>
    </row>
    <row r="356" spans="2:60">
      <c r="B356" s="959">
        <v>352</v>
      </c>
      <c r="C356" s="959"/>
      <c r="D356" s="946" t="s">
        <v>1350</v>
      </c>
      <c r="E356" s="946" t="s">
        <v>1232</v>
      </c>
      <c r="F356" s="959">
        <v>1303</v>
      </c>
      <c r="G356" s="959" t="s">
        <v>1825</v>
      </c>
      <c r="H356" s="1217" t="s">
        <v>1234</v>
      </c>
      <c r="I356" s="1220"/>
      <c r="J356" s="1220" t="s">
        <v>1348</v>
      </c>
      <c r="K356" s="1220"/>
      <c r="L356" s="1220"/>
      <c r="M356" s="959" t="s">
        <v>1349</v>
      </c>
      <c r="N356" s="1220" t="s">
        <v>1824</v>
      </c>
      <c r="O356" s="1220" t="s">
        <v>403</v>
      </c>
      <c r="P356" s="959">
        <v>3</v>
      </c>
      <c r="Q356" s="987"/>
      <c r="R356" s="987"/>
      <c r="S356" s="987"/>
      <c r="T356" s="987"/>
      <c r="U356" s="987"/>
      <c r="V356" s="987"/>
      <c r="W356" s="987"/>
      <c r="X356" s="987"/>
      <c r="Y356" s="987"/>
      <c r="Z356" s="987"/>
      <c r="AA356" s="987"/>
      <c r="AB356" s="987"/>
      <c r="AC356" s="987"/>
      <c r="AD356" s="987"/>
      <c r="AE356" s="987"/>
      <c r="AF356" s="987"/>
      <c r="AG356" s="987"/>
      <c r="AH356" s="962">
        <v>1</v>
      </c>
      <c r="AI356" s="1235"/>
      <c r="AJ356" s="1061"/>
      <c r="AK356" s="1220"/>
      <c r="AL356" s="1220"/>
      <c r="AM356" s="1225"/>
      <c r="AN356" s="1061">
        <v>0</v>
      </c>
      <c r="AO356" s="1220">
        <v>0</v>
      </c>
      <c r="AP356" s="1225">
        <v>0</v>
      </c>
      <c r="AQ356" s="1061">
        <f t="shared" si="53"/>
        <v>0</v>
      </c>
      <c r="AR356" s="1349">
        <f t="shared" si="54"/>
        <v>0</v>
      </c>
      <c r="AS356" s="1225">
        <f t="shared" si="55"/>
        <v>0</v>
      </c>
      <c r="AT356" s="1345">
        <f t="shared" si="50"/>
        <v>0</v>
      </c>
      <c r="AU356" s="1346">
        <f t="shared" si="56"/>
        <v>0</v>
      </c>
      <c r="AV356" s="1301">
        <f t="shared" si="51"/>
        <v>0</v>
      </c>
      <c r="AW356" s="987"/>
      <c r="AX356" s="1061"/>
      <c r="AY356" s="1220"/>
      <c r="AZ356" s="1220"/>
      <c r="BA356" s="1221"/>
      <c r="BB356" s="1225"/>
      <c r="BC356" s="1061">
        <v>0</v>
      </c>
      <c r="BD356" s="1225">
        <v>0</v>
      </c>
      <c r="BE356" s="1350">
        <f t="shared" si="52"/>
        <v>0</v>
      </c>
      <c r="BF356" s="1225">
        <f t="shared" si="57"/>
        <v>0</v>
      </c>
      <c r="BG356" s="1351">
        <f t="shared" si="58"/>
        <v>0</v>
      </c>
      <c r="BH356" s="1225">
        <f t="shared" si="59"/>
        <v>0</v>
      </c>
    </row>
    <row r="357" spans="2:60">
      <c r="B357" s="959">
        <v>353</v>
      </c>
      <c r="C357" s="959"/>
      <c r="D357" s="946" t="s">
        <v>1352</v>
      </c>
      <c r="E357" s="946" t="s">
        <v>1261</v>
      </c>
      <c r="F357" s="959">
        <v>1304</v>
      </c>
      <c r="G357" s="959" t="s">
        <v>1826</v>
      </c>
      <c r="H357" s="1217" t="s">
        <v>1364</v>
      </c>
      <c r="I357" s="1220"/>
      <c r="J357" s="1220" t="s">
        <v>1348</v>
      </c>
      <c r="K357" s="1220"/>
      <c r="L357" s="1220"/>
      <c r="M357" s="959" t="s">
        <v>1349</v>
      </c>
      <c r="N357" s="1220" t="s">
        <v>1827</v>
      </c>
      <c r="O357" s="1220" t="s">
        <v>403</v>
      </c>
      <c r="P357" s="959">
        <v>3</v>
      </c>
      <c r="Q357" s="987"/>
      <c r="R357" s="987"/>
      <c r="S357" s="987"/>
      <c r="T357" s="987"/>
      <c r="U357" s="987"/>
      <c r="V357" s="987"/>
      <c r="W357" s="987"/>
      <c r="X357" s="987"/>
      <c r="Y357" s="987"/>
      <c r="Z357" s="987"/>
      <c r="AA357" s="987"/>
      <c r="AB357" s="987"/>
      <c r="AC357" s="987"/>
      <c r="AD357" s="987"/>
      <c r="AE357" s="987"/>
      <c r="AF357" s="987"/>
      <c r="AG357" s="987"/>
      <c r="AH357" s="962">
        <v>1</v>
      </c>
      <c r="AI357" s="1235"/>
      <c r="AJ357" s="1061"/>
      <c r="AK357" s="1220"/>
      <c r="AL357" s="1220"/>
      <c r="AM357" s="1225"/>
      <c r="AN357" s="1061">
        <v>0</v>
      </c>
      <c r="AO357" s="1220">
        <v>0</v>
      </c>
      <c r="AP357" s="1225">
        <v>0</v>
      </c>
      <c r="AQ357" s="1061">
        <f t="shared" si="53"/>
        <v>0</v>
      </c>
      <c r="AR357" s="1349">
        <f t="shared" si="54"/>
        <v>0</v>
      </c>
      <c r="AS357" s="1225">
        <f t="shared" si="55"/>
        <v>0</v>
      </c>
      <c r="AT357" s="1345">
        <f t="shared" si="50"/>
        <v>0</v>
      </c>
      <c r="AU357" s="1346">
        <f t="shared" si="56"/>
        <v>0</v>
      </c>
      <c r="AV357" s="1301">
        <f t="shared" si="51"/>
        <v>0</v>
      </c>
      <c r="AW357" s="987"/>
      <c r="AX357" s="1061"/>
      <c r="AY357" s="1220"/>
      <c r="AZ357" s="1220"/>
      <c r="BA357" s="1221"/>
      <c r="BB357" s="1225"/>
      <c r="BC357" s="1061">
        <v>0</v>
      </c>
      <c r="BD357" s="1225">
        <v>0</v>
      </c>
      <c r="BE357" s="1350">
        <f t="shared" si="52"/>
        <v>0</v>
      </c>
      <c r="BF357" s="1225">
        <f t="shared" si="57"/>
        <v>0</v>
      </c>
      <c r="BG357" s="1351">
        <f t="shared" si="58"/>
        <v>0</v>
      </c>
      <c r="BH357" s="1225">
        <f t="shared" si="59"/>
        <v>0</v>
      </c>
    </row>
    <row r="358" spans="2:60">
      <c r="B358" s="959">
        <v>354</v>
      </c>
      <c r="C358" s="959"/>
      <c r="D358" s="946" t="s">
        <v>1350</v>
      </c>
      <c r="E358" s="946" t="s">
        <v>1232</v>
      </c>
      <c r="F358" s="959">
        <v>1304</v>
      </c>
      <c r="G358" s="959" t="s">
        <v>1828</v>
      </c>
      <c r="H358" s="1217" t="s">
        <v>1234</v>
      </c>
      <c r="I358" s="1220"/>
      <c r="J358" s="1220" t="s">
        <v>1348</v>
      </c>
      <c r="K358" s="1220"/>
      <c r="L358" s="1220"/>
      <c r="M358" s="959" t="s">
        <v>1349</v>
      </c>
      <c r="N358" s="1220" t="s">
        <v>1827</v>
      </c>
      <c r="O358" s="1220" t="s">
        <v>403</v>
      </c>
      <c r="P358" s="959">
        <v>3</v>
      </c>
      <c r="Q358" s="987"/>
      <c r="R358" s="987"/>
      <c r="S358" s="987"/>
      <c r="T358" s="987"/>
      <c r="U358" s="987"/>
      <c r="V358" s="987"/>
      <c r="W358" s="987"/>
      <c r="X358" s="987"/>
      <c r="Y358" s="987"/>
      <c r="Z358" s="987"/>
      <c r="AA358" s="987"/>
      <c r="AB358" s="987"/>
      <c r="AC358" s="987"/>
      <c r="AD358" s="987"/>
      <c r="AE358" s="987"/>
      <c r="AF358" s="987"/>
      <c r="AG358" s="987"/>
      <c r="AH358" s="962">
        <v>1</v>
      </c>
      <c r="AI358" s="1235"/>
      <c r="AJ358" s="1061"/>
      <c r="AK358" s="1220"/>
      <c r="AL358" s="1220"/>
      <c r="AM358" s="1225"/>
      <c r="AN358" s="1061">
        <v>0</v>
      </c>
      <c r="AO358" s="1220">
        <v>0</v>
      </c>
      <c r="AP358" s="1225">
        <v>0</v>
      </c>
      <c r="AQ358" s="1061">
        <f t="shared" si="53"/>
        <v>0</v>
      </c>
      <c r="AR358" s="1349">
        <f t="shared" si="54"/>
        <v>0</v>
      </c>
      <c r="AS358" s="1225">
        <f t="shared" si="55"/>
        <v>0</v>
      </c>
      <c r="AT358" s="1345">
        <f t="shared" si="50"/>
        <v>0</v>
      </c>
      <c r="AU358" s="1346">
        <f t="shared" si="56"/>
        <v>0</v>
      </c>
      <c r="AV358" s="1301">
        <f t="shared" si="51"/>
        <v>0</v>
      </c>
      <c r="AW358" s="987"/>
      <c r="AX358" s="1061"/>
      <c r="AY358" s="1220"/>
      <c r="AZ358" s="1220"/>
      <c r="BA358" s="1221"/>
      <c r="BB358" s="1225"/>
      <c r="BC358" s="1061">
        <v>0</v>
      </c>
      <c r="BD358" s="1225">
        <v>0</v>
      </c>
      <c r="BE358" s="1350">
        <f t="shared" si="52"/>
        <v>0</v>
      </c>
      <c r="BF358" s="1225">
        <f t="shared" si="57"/>
        <v>0</v>
      </c>
      <c r="BG358" s="1351">
        <f t="shared" si="58"/>
        <v>0</v>
      </c>
      <c r="BH358" s="1225">
        <f t="shared" si="59"/>
        <v>0</v>
      </c>
    </row>
    <row r="359" spans="2:60">
      <c r="B359" s="959">
        <v>355</v>
      </c>
      <c r="C359" s="959"/>
      <c r="D359" s="946" t="s">
        <v>1352</v>
      </c>
      <c r="E359" s="946" t="s">
        <v>1261</v>
      </c>
      <c r="F359" s="959">
        <v>1305</v>
      </c>
      <c r="G359" s="959" t="s">
        <v>1829</v>
      </c>
      <c r="H359" s="1217" t="s">
        <v>1364</v>
      </c>
      <c r="I359" s="1220"/>
      <c r="J359" s="1220" t="s">
        <v>1348</v>
      </c>
      <c r="K359" s="1220"/>
      <c r="L359" s="1220"/>
      <c r="M359" s="959" t="s">
        <v>1349</v>
      </c>
      <c r="N359" s="1220" t="s">
        <v>1830</v>
      </c>
      <c r="O359" s="1220" t="s">
        <v>403</v>
      </c>
      <c r="P359" s="959">
        <v>3</v>
      </c>
      <c r="Q359" s="987"/>
      <c r="R359" s="987"/>
      <c r="S359" s="987"/>
      <c r="T359" s="987"/>
      <c r="U359" s="987"/>
      <c r="V359" s="987"/>
      <c r="W359" s="987"/>
      <c r="X359" s="987"/>
      <c r="Y359" s="987"/>
      <c r="Z359" s="987"/>
      <c r="AA359" s="987"/>
      <c r="AB359" s="987"/>
      <c r="AC359" s="987"/>
      <c r="AD359" s="987"/>
      <c r="AE359" s="987"/>
      <c r="AF359" s="987"/>
      <c r="AG359" s="987"/>
      <c r="AH359" s="962">
        <v>1</v>
      </c>
      <c r="AI359" s="1235"/>
      <c r="AJ359" s="1061"/>
      <c r="AK359" s="1220"/>
      <c r="AL359" s="1220"/>
      <c r="AM359" s="1225"/>
      <c r="AN359" s="1061">
        <v>0</v>
      </c>
      <c r="AO359" s="1220">
        <v>0</v>
      </c>
      <c r="AP359" s="1225">
        <v>0</v>
      </c>
      <c r="AQ359" s="1061">
        <f t="shared" si="53"/>
        <v>0</v>
      </c>
      <c r="AR359" s="1349">
        <f t="shared" si="54"/>
        <v>0</v>
      </c>
      <c r="AS359" s="1225">
        <f t="shared" si="55"/>
        <v>0</v>
      </c>
      <c r="AT359" s="1345">
        <f t="shared" si="50"/>
        <v>0</v>
      </c>
      <c r="AU359" s="1346">
        <f t="shared" si="56"/>
        <v>0</v>
      </c>
      <c r="AV359" s="1301">
        <f t="shared" si="51"/>
        <v>0</v>
      </c>
      <c r="AW359" s="987"/>
      <c r="AX359" s="1061"/>
      <c r="AY359" s="1220"/>
      <c r="AZ359" s="1220"/>
      <c r="BA359" s="1221"/>
      <c r="BB359" s="1225"/>
      <c r="BC359" s="1061">
        <v>0</v>
      </c>
      <c r="BD359" s="1225">
        <v>0</v>
      </c>
      <c r="BE359" s="1350">
        <f t="shared" si="52"/>
        <v>0</v>
      </c>
      <c r="BF359" s="1225">
        <f t="shared" si="57"/>
        <v>0</v>
      </c>
      <c r="BG359" s="1351">
        <f t="shared" si="58"/>
        <v>0</v>
      </c>
      <c r="BH359" s="1225">
        <f t="shared" si="59"/>
        <v>0</v>
      </c>
    </row>
    <row r="360" spans="2:60">
      <c r="B360" s="959">
        <v>356</v>
      </c>
      <c r="C360" s="959"/>
      <c r="D360" s="946" t="s">
        <v>1350</v>
      </c>
      <c r="E360" s="946" t="s">
        <v>1232</v>
      </c>
      <c r="F360" s="959">
        <v>1305</v>
      </c>
      <c r="G360" s="959" t="s">
        <v>1831</v>
      </c>
      <c r="H360" s="1217" t="s">
        <v>1234</v>
      </c>
      <c r="I360" s="1220"/>
      <c r="J360" s="1220" t="s">
        <v>1348</v>
      </c>
      <c r="K360" s="1220"/>
      <c r="L360" s="1220"/>
      <c r="M360" s="959" t="s">
        <v>1349</v>
      </c>
      <c r="N360" s="1220" t="s">
        <v>1830</v>
      </c>
      <c r="O360" s="1220" t="s">
        <v>403</v>
      </c>
      <c r="P360" s="959">
        <v>3</v>
      </c>
      <c r="Q360" s="987"/>
      <c r="R360" s="987"/>
      <c r="S360" s="987"/>
      <c r="T360" s="987"/>
      <c r="U360" s="987"/>
      <c r="V360" s="987"/>
      <c r="W360" s="987"/>
      <c r="X360" s="987"/>
      <c r="Y360" s="987"/>
      <c r="Z360" s="987"/>
      <c r="AA360" s="987"/>
      <c r="AB360" s="987"/>
      <c r="AC360" s="987"/>
      <c r="AD360" s="987"/>
      <c r="AE360" s="987"/>
      <c r="AF360" s="987"/>
      <c r="AG360" s="987"/>
      <c r="AH360" s="962">
        <v>1</v>
      </c>
      <c r="AI360" s="1235"/>
      <c r="AJ360" s="1061"/>
      <c r="AK360" s="1220"/>
      <c r="AL360" s="1220"/>
      <c r="AM360" s="1225"/>
      <c r="AN360" s="1061">
        <v>0</v>
      </c>
      <c r="AO360" s="1220">
        <v>0</v>
      </c>
      <c r="AP360" s="1225">
        <v>0</v>
      </c>
      <c r="AQ360" s="1061">
        <f t="shared" si="53"/>
        <v>0</v>
      </c>
      <c r="AR360" s="1349">
        <f t="shared" si="54"/>
        <v>0</v>
      </c>
      <c r="AS360" s="1225">
        <f t="shared" si="55"/>
        <v>0</v>
      </c>
      <c r="AT360" s="1345">
        <f t="shared" si="50"/>
        <v>0</v>
      </c>
      <c r="AU360" s="1346">
        <f t="shared" si="56"/>
        <v>0</v>
      </c>
      <c r="AV360" s="1301">
        <f t="shared" si="51"/>
        <v>0</v>
      </c>
      <c r="AW360" s="987"/>
      <c r="AX360" s="1061"/>
      <c r="AY360" s="1220"/>
      <c r="AZ360" s="1220"/>
      <c r="BA360" s="1221"/>
      <c r="BB360" s="1225"/>
      <c r="BC360" s="1061">
        <v>0</v>
      </c>
      <c r="BD360" s="1225">
        <v>0</v>
      </c>
      <c r="BE360" s="1350">
        <f t="shared" si="52"/>
        <v>0</v>
      </c>
      <c r="BF360" s="1225">
        <f t="shared" si="57"/>
        <v>0</v>
      </c>
      <c r="BG360" s="1351">
        <f t="shared" si="58"/>
        <v>0</v>
      </c>
      <c r="BH360" s="1225">
        <f t="shared" si="59"/>
        <v>0</v>
      </c>
    </row>
    <row r="361" spans="2:60">
      <c r="B361" s="959">
        <v>357</v>
      </c>
      <c r="C361" s="959"/>
      <c r="D361" s="946" t="s">
        <v>1352</v>
      </c>
      <c r="E361" s="946" t="s">
        <v>1261</v>
      </c>
      <c r="F361" s="959">
        <v>1306</v>
      </c>
      <c r="G361" s="959" t="s">
        <v>1832</v>
      </c>
      <c r="H361" s="1217" t="s">
        <v>1364</v>
      </c>
      <c r="I361" s="1220"/>
      <c r="J361" s="1220" t="s">
        <v>1348</v>
      </c>
      <c r="K361" s="1220"/>
      <c r="L361" s="1220"/>
      <c r="M361" s="959" t="s">
        <v>1349</v>
      </c>
      <c r="N361" s="1220" t="s">
        <v>1833</v>
      </c>
      <c r="O361" s="1220" t="s">
        <v>403</v>
      </c>
      <c r="P361" s="959">
        <v>3</v>
      </c>
      <c r="Q361" s="987"/>
      <c r="R361" s="987"/>
      <c r="S361" s="987"/>
      <c r="T361" s="987"/>
      <c r="U361" s="987"/>
      <c r="V361" s="987"/>
      <c r="W361" s="987"/>
      <c r="X361" s="987"/>
      <c r="Y361" s="987"/>
      <c r="Z361" s="987"/>
      <c r="AA361" s="987"/>
      <c r="AB361" s="987"/>
      <c r="AC361" s="987"/>
      <c r="AD361" s="987"/>
      <c r="AE361" s="987"/>
      <c r="AF361" s="987"/>
      <c r="AG361" s="987"/>
      <c r="AH361" s="962">
        <v>1</v>
      </c>
      <c r="AI361" s="1235"/>
      <c r="AJ361" s="1061"/>
      <c r="AK361" s="1220"/>
      <c r="AL361" s="1220"/>
      <c r="AM361" s="1225"/>
      <c r="AN361" s="1061">
        <v>0</v>
      </c>
      <c r="AO361" s="1220">
        <v>0</v>
      </c>
      <c r="AP361" s="1225">
        <v>0</v>
      </c>
      <c r="AQ361" s="1061">
        <f t="shared" si="53"/>
        <v>0</v>
      </c>
      <c r="AR361" s="1349">
        <f t="shared" si="54"/>
        <v>0</v>
      </c>
      <c r="AS361" s="1225">
        <f t="shared" si="55"/>
        <v>0</v>
      </c>
      <c r="AT361" s="1345">
        <f t="shared" si="50"/>
        <v>0</v>
      </c>
      <c r="AU361" s="1346">
        <f t="shared" si="56"/>
        <v>0</v>
      </c>
      <c r="AV361" s="1301">
        <f t="shared" si="51"/>
        <v>0</v>
      </c>
      <c r="AW361" s="987"/>
      <c r="AX361" s="1061"/>
      <c r="AY361" s="1220"/>
      <c r="AZ361" s="1220"/>
      <c r="BA361" s="1221"/>
      <c r="BB361" s="1225"/>
      <c r="BC361" s="1061">
        <v>0</v>
      </c>
      <c r="BD361" s="1225">
        <v>0</v>
      </c>
      <c r="BE361" s="1350">
        <f t="shared" si="52"/>
        <v>0</v>
      </c>
      <c r="BF361" s="1225">
        <f t="shared" si="57"/>
        <v>0</v>
      </c>
      <c r="BG361" s="1351">
        <f t="shared" si="58"/>
        <v>0</v>
      </c>
      <c r="BH361" s="1225">
        <f t="shared" si="59"/>
        <v>0</v>
      </c>
    </row>
    <row r="362" spans="2:60">
      <c r="B362" s="959">
        <v>358</v>
      </c>
      <c r="C362" s="959"/>
      <c r="D362" s="946" t="s">
        <v>1350</v>
      </c>
      <c r="E362" s="946" t="s">
        <v>1232</v>
      </c>
      <c r="F362" s="959">
        <v>1306</v>
      </c>
      <c r="G362" s="959" t="s">
        <v>1834</v>
      </c>
      <c r="H362" s="1217" t="s">
        <v>1234</v>
      </c>
      <c r="I362" s="1220"/>
      <c r="J362" s="1220" t="s">
        <v>1348</v>
      </c>
      <c r="K362" s="1220"/>
      <c r="L362" s="1220"/>
      <c r="M362" s="959" t="s">
        <v>1349</v>
      </c>
      <c r="N362" s="1220" t="s">
        <v>1833</v>
      </c>
      <c r="O362" s="1220" t="s">
        <v>403</v>
      </c>
      <c r="P362" s="959">
        <v>3</v>
      </c>
      <c r="Q362" s="987"/>
      <c r="R362" s="987"/>
      <c r="S362" s="987"/>
      <c r="T362" s="987"/>
      <c r="U362" s="987"/>
      <c r="V362" s="987"/>
      <c r="W362" s="987"/>
      <c r="X362" s="987"/>
      <c r="Y362" s="987"/>
      <c r="Z362" s="987"/>
      <c r="AA362" s="987"/>
      <c r="AB362" s="987"/>
      <c r="AC362" s="987"/>
      <c r="AD362" s="987"/>
      <c r="AE362" s="987"/>
      <c r="AF362" s="987"/>
      <c r="AG362" s="987"/>
      <c r="AH362" s="962">
        <v>1</v>
      </c>
      <c r="AI362" s="1235"/>
      <c r="AJ362" s="1061"/>
      <c r="AK362" s="1220"/>
      <c r="AL362" s="1220"/>
      <c r="AM362" s="1225"/>
      <c r="AN362" s="1061">
        <v>0</v>
      </c>
      <c r="AO362" s="1220">
        <v>0</v>
      </c>
      <c r="AP362" s="1225">
        <v>0</v>
      </c>
      <c r="AQ362" s="1061">
        <f t="shared" si="53"/>
        <v>0</v>
      </c>
      <c r="AR362" s="1349">
        <f t="shared" si="54"/>
        <v>0</v>
      </c>
      <c r="AS362" s="1225">
        <f t="shared" si="55"/>
        <v>0</v>
      </c>
      <c r="AT362" s="1345">
        <f t="shared" si="50"/>
        <v>0</v>
      </c>
      <c r="AU362" s="1346">
        <f t="shared" si="56"/>
        <v>0</v>
      </c>
      <c r="AV362" s="1301">
        <f t="shared" si="51"/>
        <v>0</v>
      </c>
      <c r="AW362" s="987"/>
      <c r="AX362" s="1061"/>
      <c r="AY362" s="1220"/>
      <c r="AZ362" s="1220"/>
      <c r="BA362" s="1221"/>
      <c r="BB362" s="1225"/>
      <c r="BC362" s="1061">
        <v>0</v>
      </c>
      <c r="BD362" s="1225">
        <v>0</v>
      </c>
      <c r="BE362" s="1350">
        <f t="shared" si="52"/>
        <v>0</v>
      </c>
      <c r="BF362" s="1225">
        <f t="shared" si="57"/>
        <v>0</v>
      </c>
      <c r="BG362" s="1351">
        <f t="shared" si="58"/>
        <v>0</v>
      </c>
      <c r="BH362" s="1225">
        <f t="shared" si="59"/>
        <v>0</v>
      </c>
    </row>
    <row r="363" spans="2:60">
      <c r="B363" s="959">
        <v>359</v>
      </c>
      <c r="C363" s="959"/>
      <c r="D363" s="946" t="s">
        <v>206</v>
      </c>
      <c r="E363" s="946" t="s">
        <v>1432</v>
      </c>
      <c r="F363" s="959">
        <v>1441</v>
      </c>
      <c r="G363" s="959" t="s">
        <v>1835</v>
      </c>
      <c r="H363" s="1217" t="s">
        <v>1372</v>
      </c>
      <c r="I363" s="1220"/>
      <c r="J363" s="1220" t="s">
        <v>1348</v>
      </c>
      <c r="K363" s="1220"/>
      <c r="L363" s="1220"/>
      <c r="M363" s="959" t="s">
        <v>1349</v>
      </c>
      <c r="N363" s="1220" t="s">
        <v>860</v>
      </c>
      <c r="O363" s="1220" t="s">
        <v>403</v>
      </c>
      <c r="P363" s="959">
        <v>3</v>
      </c>
      <c r="Q363" s="987"/>
      <c r="R363" s="987"/>
      <c r="S363" s="987"/>
      <c r="T363" s="987"/>
      <c r="U363" s="987"/>
      <c r="V363" s="987"/>
      <c r="W363" s="987"/>
      <c r="X363" s="987"/>
      <c r="Y363" s="987"/>
      <c r="Z363" s="987"/>
      <c r="AA363" s="987"/>
      <c r="AB363" s="987"/>
      <c r="AC363" s="987"/>
      <c r="AD363" s="987"/>
      <c r="AE363" s="987"/>
      <c r="AF363" s="987"/>
      <c r="AG363" s="987"/>
      <c r="AH363" s="962">
        <v>1</v>
      </c>
      <c r="AI363" s="1235"/>
      <c r="AJ363" s="1061"/>
      <c r="AK363" s="1220"/>
      <c r="AL363" s="1220"/>
      <c r="AM363" s="1225"/>
      <c r="AN363" s="1061">
        <v>0</v>
      </c>
      <c r="AO363" s="1220">
        <v>0</v>
      </c>
      <c r="AP363" s="1225">
        <v>0</v>
      </c>
      <c r="AQ363" s="1061">
        <f t="shared" si="53"/>
        <v>0</v>
      </c>
      <c r="AR363" s="1349">
        <f t="shared" si="54"/>
        <v>0</v>
      </c>
      <c r="AS363" s="1225">
        <f t="shared" si="55"/>
        <v>0</v>
      </c>
      <c r="AT363" s="1345">
        <f t="shared" si="50"/>
        <v>0</v>
      </c>
      <c r="AU363" s="1346">
        <f t="shared" si="56"/>
        <v>0</v>
      </c>
      <c r="AV363" s="1301">
        <f t="shared" si="51"/>
        <v>0</v>
      </c>
      <c r="AW363" s="987"/>
      <c r="AX363" s="1061"/>
      <c r="AY363" s="1220"/>
      <c r="AZ363" s="1220"/>
      <c r="BA363" s="1221"/>
      <c r="BB363" s="1225"/>
      <c r="BC363" s="1061">
        <v>0</v>
      </c>
      <c r="BD363" s="1225">
        <v>0</v>
      </c>
      <c r="BE363" s="1350">
        <f t="shared" si="52"/>
        <v>0</v>
      </c>
      <c r="BF363" s="1225">
        <f t="shared" si="57"/>
        <v>0</v>
      </c>
      <c r="BG363" s="1351">
        <f t="shared" si="58"/>
        <v>0</v>
      </c>
      <c r="BH363" s="1225">
        <f t="shared" si="59"/>
        <v>0</v>
      </c>
    </row>
    <row r="364" spans="2:60">
      <c r="B364" s="959">
        <v>360</v>
      </c>
      <c r="C364" s="959"/>
      <c r="D364" s="946" t="s">
        <v>206</v>
      </c>
      <c r="E364" s="946" t="s">
        <v>1432</v>
      </c>
      <c r="F364" s="959">
        <v>1442</v>
      </c>
      <c r="G364" s="959" t="s">
        <v>1836</v>
      </c>
      <c r="H364" s="1217" t="s">
        <v>1372</v>
      </c>
      <c r="I364" s="1220"/>
      <c r="J364" s="1220" t="s">
        <v>1348</v>
      </c>
      <c r="K364" s="1220"/>
      <c r="L364" s="1220"/>
      <c r="M364" s="959" t="s">
        <v>1349</v>
      </c>
      <c r="N364" s="1220" t="s">
        <v>862</v>
      </c>
      <c r="O364" s="1220" t="s">
        <v>403</v>
      </c>
      <c r="P364" s="959">
        <v>3</v>
      </c>
      <c r="Q364" s="987"/>
      <c r="R364" s="987"/>
      <c r="S364" s="987"/>
      <c r="T364" s="987"/>
      <c r="U364" s="987"/>
      <c r="V364" s="987"/>
      <c r="W364" s="987"/>
      <c r="X364" s="987"/>
      <c r="Y364" s="987"/>
      <c r="Z364" s="987"/>
      <c r="AA364" s="987"/>
      <c r="AB364" s="987"/>
      <c r="AC364" s="987"/>
      <c r="AD364" s="987"/>
      <c r="AE364" s="987"/>
      <c r="AF364" s="987"/>
      <c r="AG364" s="987"/>
      <c r="AH364" s="962">
        <v>1</v>
      </c>
      <c r="AI364" s="1235"/>
      <c r="AJ364" s="1061"/>
      <c r="AK364" s="1220"/>
      <c r="AL364" s="1220"/>
      <c r="AM364" s="1225"/>
      <c r="AN364" s="1061">
        <v>0</v>
      </c>
      <c r="AO364" s="1220">
        <v>0</v>
      </c>
      <c r="AP364" s="1225">
        <v>0</v>
      </c>
      <c r="AQ364" s="1061">
        <f t="shared" si="53"/>
        <v>0</v>
      </c>
      <c r="AR364" s="1349">
        <f t="shared" si="54"/>
        <v>0</v>
      </c>
      <c r="AS364" s="1225">
        <f t="shared" si="55"/>
        <v>0</v>
      </c>
      <c r="AT364" s="1345">
        <f t="shared" si="50"/>
        <v>0</v>
      </c>
      <c r="AU364" s="1346">
        <f t="shared" si="56"/>
        <v>0</v>
      </c>
      <c r="AV364" s="1301">
        <f t="shared" si="51"/>
        <v>0</v>
      </c>
      <c r="AW364" s="987"/>
      <c r="AX364" s="1061"/>
      <c r="AY364" s="1220"/>
      <c r="AZ364" s="1220"/>
      <c r="BA364" s="1221"/>
      <c r="BB364" s="1225"/>
      <c r="BC364" s="1061">
        <v>0</v>
      </c>
      <c r="BD364" s="1225">
        <v>0</v>
      </c>
      <c r="BE364" s="1350">
        <f t="shared" si="52"/>
        <v>0</v>
      </c>
      <c r="BF364" s="1225">
        <f t="shared" si="57"/>
        <v>0</v>
      </c>
      <c r="BG364" s="1351">
        <f t="shared" si="58"/>
        <v>0</v>
      </c>
      <c r="BH364" s="1225">
        <f t="shared" si="59"/>
        <v>0</v>
      </c>
    </row>
    <row r="365" spans="2:60">
      <c r="B365" s="959">
        <v>361</v>
      </c>
      <c r="C365" s="959"/>
      <c r="D365" s="946" t="s">
        <v>206</v>
      </c>
      <c r="E365" s="946" t="s">
        <v>1432</v>
      </c>
      <c r="F365" s="959">
        <v>1443</v>
      </c>
      <c r="G365" s="959" t="s">
        <v>1837</v>
      </c>
      <c r="H365" s="1217" t="s">
        <v>1372</v>
      </c>
      <c r="I365" s="1220"/>
      <c r="J365" s="1220" t="s">
        <v>1348</v>
      </c>
      <c r="K365" s="1220"/>
      <c r="L365" s="1220"/>
      <c r="M365" s="959" t="s">
        <v>1349</v>
      </c>
      <c r="N365" s="1220" t="s">
        <v>864</v>
      </c>
      <c r="O365" s="1220" t="s">
        <v>403</v>
      </c>
      <c r="P365" s="959">
        <v>3</v>
      </c>
      <c r="Q365" s="987"/>
      <c r="R365" s="987"/>
      <c r="S365" s="987"/>
      <c r="T365" s="987"/>
      <c r="U365" s="987"/>
      <c r="V365" s="987"/>
      <c r="W365" s="987"/>
      <c r="X365" s="987"/>
      <c r="Y365" s="987"/>
      <c r="Z365" s="987"/>
      <c r="AA365" s="987"/>
      <c r="AB365" s="987"/>
      <c r="AC365" s="987"/>
      <c r="AD365" s="987"/>
      <c r="AE365" s="987"/>
      <c r="AF365" s="987"/>
      <c r="AG365" s="987"/>
      <c r="AH365" s="962">
        <v>1</v>
      </c>
      <c r="AI365" s="1235"/>
      <c r="AJ365" s="1061"/>
      <c r="AK365" s="1220"/>
      <c r="AL365" s="1220"/>
      <c r="AM365" s="1225"/>
      <c r="AN365" s="1061">
        <v>0</v>
      </c>
      <c r="AO365" s="1220">
        <v>0</v>
      </c>
      <c r="AP365" s="1225">
        <v>0</v>
      </c>
      <c r="AQ365" s="1061">
        <f t="shared" si="53"/>
        <v>0</v>
      </c>
      <c r="AR365" s="1349">
        <f t="shared" si="54"/>
        <v>0</v>
      </c>
      <c r="AS365" s="1225">
        <f t="shared" si="55"/>
        <v>0</v>
      </c>
      <c r="AT365" s="1345">
        <f t="shared" si="50"/>
        <v>0</v>
      </c>
      <c r="AU365" s="1346">
        <f t="shared" si="56"/>
        <v>0</v>
      </c>
      <c r="AV365" s="1301">
        <f t="shared" si="51"/>
        <v>0</v>
      </c>
      <c r="AW365" s="987"/>
      <c r="AX365" s="1061"/>
      <c r="AY365" s="1220"/>
      <c r="AZ365" s="1220"/>
      <c r="BA365" s="1221"/>
      <c r="BB365" s="1225"/>
      <c r="BC365" s="1061">
        <v>0</v>
      </c>
      <c r="BD365" s="1225">
        <v>0</v>
      </c>
      <c r="BE365" s="1350">
        <f t="shared" si="52"/>
        <v>0</v>
      </c>
      <c r="BF365" s="1225">
        <f t="shared" si="57"/>
        <v>0</v>
      </c>
      <c r="BG365" s="1351">
        <f t="shared" si="58"/>
        <v>0</v>
      </c>
      <c r="BH365" s="1225">
        <f t="shared" si="59"/>
        <v>0</v>
      </c>
    </row>
    <row r="366" spans="2:60">
      <c r="B366" s="959">
        <v>362</v>
      </c>
      <c r="C366" s="959"/>
      <c r="D366" s="946" t="s">
        <v>206</v>
      </c>
      <c r="E366" s="946" t="s">
        <v>1432</v>
      </c>
      <c r="F366" s="959">
        <v>1444</v>
      </c>
      <c r="G366" s="959" t="s">
        <v>1838</v>
      </c>
      <c r="H366" s="1217" t="s">
        <v>1372</v>
      </c>
      <c r="I366" s="1220"/>
      <c r="J366" s="1220" t="s">
        <v>1348</v>
      </c>
      <c r="K366" s="1220"/>
      <c r="L366" s="1220"/>
      <c r="M366" s="959" t="s">
        <v>1349</v>
      </c>
      <c r="N366" s="1220" t="s">
        <v>866</v>
      </c>
      <c r="O366" s="1220" t="s">
        <v>403</v>
      </c>
      <c r="P366" s="959">
        <v>3</v>
      </c>
      <c r="Q366" s="987"/>
      <c r="R366" s="987"/>
      <c r="S366" s="987"/>
      <c r="T366" s="987"/>
      <c r="U366" s="987"/>
      <c r="V366" s="987"/>
      <c r="W366" s="987"/>
      <c r="X366" s="987"/>
      <c r="Y366" s="987"/>
      <c r="Z366" s="987"/>
      <c r="AA366" s="987"/>
      <c r="AB366" s="987"/>
      <c r="AC366" s="987"/>
      <c r="AD366" s="987"/>
      <c r="AE366" s="987"/>
      <c r="AF366" s="987"/>
      <c r="AG366" s="987"/>
      <c r="AH366" s="962">
        <v>1</v>
      </c>
      <c r="AI366" s="1235"/>
      <c r="AJ366" s="1061"/>
      <c r="AK366" s="1220"/>
      <c r="AL366" s="1220"/>
      <c r="AM366" s="1225"/>
      <c r="AN366" s="1061">
        <v>0</v>
      </c>
      <c r="AO366" s="1220">
        <v>0</v>
      </c>
      <c r="AP366" s="1225">
        <v>0</v>
      </c>
      <c r="AQ366" s="1061">
        <f t="shared" si="53"/>
        <v>0</v>
      </c>
      <c r="AR366" s="1349">
        <f t="shared" si="54"/>
        <v>0</v>
      </c>
      <c r="AS366" s="1225">
        <f t="shared" si="55"/>
        <v>0</v>
      </c>
      <c r="AT366" s="1345">
        <f t="shared" si="50"/>
        <v>0</v>
      </c>
      <c r="AU366" s="1346">
        <f t="shared" si="56"/>
        <v>0</v>
      </c>
      <c r="AV366" s="1301">
        <f t="shared" si="51"/>
        <v>0</v>
      </c>
      <c r="AW366" s="987"/>
      <c r="AX366" s="1061"/>
      <c r="AY366" s="1220"/>
      <c r="AZ366" s="1220"/>
      <c r="BA366" s="1221"/>
      <c r="BB366" s="1225"/>
      <c r="BC366" s="1061">
        <v>0</v>
      </c>
      <c r="BD366" s="1225">
        <v>0</v>
      </c>
      <c r="BE366" s="1350">
        <f t="shared" si="52"/>
        <v>0</v>
      </c>
      <c r="BF366" s="1225">
        <f t="shared" si="57"/>
        <v>0</v>
      </c>
      <c r="BG366" s="1351">
        <f t="shared" si="58"/>
        <v>0</v>
      </c>
      <c r="BH366" s="1225">
        <f t="shared" si="59"/>
        <v>0</v>
      </c>
    </row>
    <row r="367" spans="2:60">
      <c r="B367" s="959">
        <v>363</v>
      </c>
      <c r="C367" s="959"/>
      <c r="D367" s="946" t="s">
        <v>206</v>
      </c>
      <c r="E367" s="946" t="s">
        <v>1432</v>
      </c>
      <c r="F367" s="959">
        <v>1445</v>
      </c>
      <c r="G367" s="959" t="s">
        <v>1839</v>
      </c>
      <c r="H367" s="1217" t="s">
        <v>1372</v>
      </c>
      <c r="I367" s="1220"/>
      <c r="J367" s="1220" t="s">
        <v>1348</v>
      </c>
      <c r="K367" s="1220"/>
      <c r="L367" s="1220"/>
      <c r="M367" s="959" t="s">
        <v>1349</v>
      </c>
      <c r="N367" s="1220" t="s">
        <v>868</v>
      </c>
      <c r="O367" s="1220" t="s">
        <v>403</v>
      </c>
      <c r="P367" s="959">
        <v>3</v>
      </c>
      <c r="Q367" s="987"/>
      <c r="R367" s="987"/>
      <c r="S367" s="987"/>
      <c r="T367" s="987"/>
      <c r="U367" s="987"/>
      <c r="V367" s="987"/>
      <c r="W367" s="987"/>
      <c r="X367" s="987"/>
      <c r="Y367" s="987"/>
      <c r="Z367" s="987"/>
      <c r="AA367" s="987"/>
      <c r="AB367" s="987"/>
      <c r="AC367" s="987"/>
      <c r="AD367" s="987"/>
      <c r="AE367" s="987"/>
      <c r="AF367" s="987"/>
      <c r="AG367" s="987"/>
      <c r="AH367" s="962">
        <v>1</v>
      </c>
      <c r="AI367" s="1235"/>
      <c r="AJ367" s="1061"/>
      <c r="AK367" s="1220"/>
      <c r="AL367" s="1220"/>
      <c r="AM367" s="1225"/>
      <c r="AN367" s="1061">
        <v>0</v>
      </c>
      <c r="AO367" s="1220">
        <v>0</v>
      </c>
      <c r="AP367" s="1225">
        <v>0</v>
      </c>
      <c r="AQ367" s="1061">
        <f t="shared" si="53"/>
        <v>0</v>
      </c>
      <c r="AR367" s="1349">
        <f t="shared" si="54"/>
        <v>0</v>
      </c>
      <c r="AS367" s="1225">
        <f t="shared" si="55"/>
        <v>0</v>
      </c>
      <c r="AT367" s="1345">
        <f t="shared" si="50"/>
        <v>0</v>
      </c>
      <c r="AU367" s="1346">
        <f t="shared" si="56"/>
        <v>0</v>
      </c>
      <c r="AV367" s="1301">
        <f t="shared" si="51"/>
        <v>0</v>
      </c>
      <c r="AW367" s="987"/>
      <c r="AX367" s="1061"/>
      <c r="AY367" s="1220"/>
      <c r="AZ367" s="1220"/>
      <c r="BA367" s="1221"/>
      <c r="BB367" s="1225"/>
      <c r="BC367" s="1061">
        <v>0</v>
      </c>
      <c r="BD367" s="1225">
        <v>0</v>
      </c>
      <c r="BE367" s="1350">
        <f t="shared" si="52"/>
        <v>0</v>
      </c>
      <c r="BF367" s="1225">
        <f t="shared" si="57"/>
        <v>0</v>
      </c>
      <c r="BG367" s="1351">
        <f t="shared" si="58"/>
        <v>0</v>
      </c>
      <c r="BH367" s="1225">
        <f t="shared" si="59"/>
        <v>0</v>
      </c>
    </row>
    <row r="368" spans="2:60">
      <c r="B368" s="959">
        <v>364</v>
      </c>
      <c r="C368" s="959"/>
      <c r="D368" s="946" t="s">
        <v>206</v>
      </c>
      <c r="E368" s="946" t="s">
        <v>1432</v>
      </c>
      <c r="F368" s="959">
        <v>1446</v>
      </c>
      <c r="G368" s="959" t="s">
        <v>1840</v>
      </c>
      <c r="H368" s="1217" t="s">
        <v>1372</v>
      </c>
      <c r="I368" s="1220"/>
      <c r="J368" s="1220" t="s">
        <v>1348</v>
      </c>
      <c r="K368" s="1220"/>
      <c r="L368" s="1220"/>
      <c r="M368" s="959" t="s">
        <v>1349</v>
      </c>
      <c r="N368" s="1220" t="s">
        <v>870</v>
      </c>
      <c r="O368" s="1220" t="s">
        <v>403</v>
      </c>
      <c r="P368" s="959">
        <v>3</v>
      </c>
      <c r="Q368" s="987"/>
      <c r="R368" s="987"/>
      <c r="S368" s="987"/>
      <c r="T368" s="987"/>
      <c r="U368" s="987"/>
      <c r="V368" s="987"/>
      <c r="W368" s="987"/>
      <c r="X368" s="987"/>
      <c r="Y368" s="987"/>
      <c r="Z368" s="987"/>
      <c r="AA368" s="987"/>
      <c r="AB368" s="987"/>
      <c r="AC368" s="987"/>
      <c r="AD368" s="987"/>
      <c r="AE368" s="987"/>
      <c r="AF368" s="987"/>
      <c r="AG368" s="987"/>
      <c r="AH368" s="962">
        <v>1</v>
      </c>
      <c r="AI368" s="1235"/>
      <c r="AJ368" s="1061"/>
      <c r="AK368" s="1220"/>
      <c r="AL368" s="1220"/>
      <c r="AM368" s="1225"/>
      <c r="AN368" s="1061">
        <v>0</v>
      </c>
      <c r="AO368" s="1220">
        <v>0</v>
      </c>
      <c r="AP368" s="1225">
        <v>0</v>
      </c>
      <c r="AQ368" s="1061">
        <f t="shared" si="53"/>
        <v>0</v>
      </c>
      <c r="AR368" s="1349">
        <f t="shared" si="54"/>
        <v>0</v>
      </c>
      <c r="AS368" s="1225">
        <f t="shared" si="55"/>
        <v>0</v>
      </c>
      <c r="AT368" s="1345">
        <f t="shared" si="50"/>
        <v>0</v>
      </c>
      <c r="AU368" s="1346">
        <f t="shared" si="56"/>
        <v>0</v>
      </c>
      <c r="AV368" s="1301">
        <f t="shared" si="51"/>
        <v>0</v>
      </c>
      <c r="AW368" s="987"/>
      <c r="AX368" s="1061"/>
      <c r="AY368" s="1220"/>
      <c r="AZ368" s="1220"/>
      <c r="BA368" s="1221"/>
      <c r="BB368" s="1225"/>
      <c r="BC368" s="1061">
        <v>0</v>
      </c>
      <c r="BD368" s="1225">
        <v>0</v>
      </c>
      <c r="BE368" s="1350">
        <f t="shared" si="52"/>
        <v>0</v>
      </c>
      <c r="BF368" s="1225">
        <f t="shared" si="57"/>
        <v>0</v>
      </c>
      <c r="BG368" s="1351">
        <f t="shared" si="58"/>
        <v>0</v>
      </c>
      <c r="BH368" s="1225">
        <f t="shared" si="59"/>
        <v>0</v>
      </c>
    </row>
    <row r="369" spans="2:60">
      <c r="B369" s="959">
        <v>365</v>
      </c>
      <c r="C369" s="959"/>
      <c r="D369" s="946" t="s">
        <v>206</v>
      </c>
      <c r="E369" s="946" t="s">
        <v>1432</v>
      </c>
      <c r="F369" s="959">
        <v>1447</v>
      </c>
      <c r="G369" s="959" t="s">
        <v>1841</v>
      </c>
      <c r="H369" s="1217" t="s">
        <v>1372</v>
      </c>
      <c r="I369" s="1220"/>
      <c r="J369" s="1220" t="s">
        <v>1348</v>
      </c>
      <c r="K369" s="1220"/>
      <c r="L369" s="1220"/>
      <c r="M369" s="959" t="s">
        <v>1349</v>
      </c>
      <c r="N369" s="1220" t="s">
        <v>872</v>
      </c>
      <c r="O369" s="1220" t="s">
        <v>403</v>
      </c>
      <c r="P369" s="959">
        <v>3</v>
      </c>
      <c r="Q369" s="987"/>
      <c r="R369" s="987"/>
      <c r="S369" s="987"/>
      <c r="T369" s="987"/>
      <c r="U369" s="987"/>
      <c r="V369" s="987"/>
      <c r="W369" s="987"/>
      <c r="X369" s="987"/>
      <c r="Y369" s="987"/>
      <c r="Z369" s="987"/>
      <c r="AA369" s="987"/>
      <c r="AB369" s="987"/>
      <c r="AC369" s="987"/>
      <c r="AD369" s="987"/>
      <c r="AE369" s="987"/>
      <c r="AF369" s="987"/>
      <c r="AG369" s="987"/>
      <c r="AH369" s="962">
        <v>1</v>
      </c>
      <c r="AI369" s="1235"/>
      <c r="AJ369" s="1061"/>
      <c r="AK369" s="1220"/>
      <c r="AL369" s="1220"/>
      <c r="AM369" s="1225"/>
      <c r="AN369" s="1061">
        <v>0</v>
      </c>
      <c r="AO369" s="1220">
        <v>0</v>
      </c>
      <c r="AP369" s="1225">
        <v>0</v>
      </c>
      <c r="AQ369" s="1061">
        <f t="shared" si="53"/>
        <v>0</v>
      </c>
      <c r="AR369" s="1349">
        <f t="shared" si="54"/>
        <v>0</v>
      </c>
      <c r="AS369" s="1225">
        <f t="shared" si="55"/>
        <v>0</v>
      </c>
      <c r="AT369" s="1345">
        <f t="shared" si="50"/>
        <v>0</v>
      </c>
      <c r="AU369" s="1346">
        <f t="shared" si="56"/>
        <v>0</v>
      </c>
      <c r="AV369" s="1301">
        <f t="shared" si="51"/>
        <v>0</v>
      </c>
      <c r="AW369" s="987"/>
      <c r="AX369" s="1061"/>
      <c r="AY369" s="1220"/>
      <c r="AZ369" s="1220"/>
      <c r="BA369" s="1221"/>
      <c r="BB369" s="1225"/>
      <c r="BC369" s="1061">
        <v>0</v>
      </c>
      <c r="BD369" s="1225">
        <v>0</v>
      </c>
      <c r="BE369" s="1350">
        <f t="shared" si="52"/>
        <v>0</v>
      </c>
      <c r="BF369" s="1225">
        <f t="shared" si="57"/>
        <v>0</v>
      </c>
      <c r="BG369" s="1351">
        <f t="shared" si="58"/>
        <v>0</v>
      </c>
      <c r="BH369" s="1225">
        <f t="shared" si="59"/>
        <v>0</v>
      </c>
    </row>
    <row r="370" spans="2:60">
      <c r="B370" s="959">
        <v>366</v>
      </c>
      <c r="C370" s="959"/>
      <c r="D370" s="946" t="s">
        <v>1352</v>
      </c>
      <c r="E370" s="946" t="s">
        <v>1261</v>
      </c>
      <c r="F370" s="959">
        <v>1307</v>
      </c>
      <c r="G370" s="959" t="s">
        <v>1842</v>
      </c>
      <c r="H370" s="1217" t="s">
        <v>1364</v>
      </c>
      <c r="I370" s="1220"/>
      <c r="J370" s="1220" t="s">
        <v>1348</v>
      </c>
      <c r="K370" s="1220"/>
      <c r="L370" s="1220"/>
      <c r="M370" s="959" t="s">
        <v>1349</v>
      </c>
      <c r="N370" s="1220" t="s">
        <v>1843</v>
      </c>
      <c r="O370" s="1220" t="s">
        <v>403</v>
      </c>
      <c r="P370" s="959">
        <v>3</v>
      </c>
      <c r="Q370" s="987"/>
      <c r="R370" s="987"/>
      <c r="S370" s="987"/>
      <c r="T370" s="987"/>
      <c r="U370" s="987"/>
      <c r="V370" s="987"/>
      <c r="W370" s="987"/>
      <c r="X370" s="987"/>
      <c r="Y370" s="987"/>
      <c r="Z370" s="987"/>
      <c r="AA370" s="987"/>
      <c r="AB370" s="987"/>
      <c r="AC370" s="987"/>
      <c r="AD370" s="987"/>
      <c r="AE370" s="987"/>
      <c r="AF370" s="987"/>
      <c r="AG370" s="987"/>
      <c r="AH370" s="962">
        <v>1</v>
      </c>
      <c r="AI370" s="1235"/>
      <c r="AJ370" s="1061"/>
      <c r="AK370" s="1220"/>
      <c r="AL370" s="1220"/>
      <c r="AM370" s="1225"/>
      <c r="AN370" s="1061">
        <v>0</v>
      </c>
      <c r="AO370" s="1220">
        <v>0</v>
      </c>
      <c r="AP370" s="1225">
        <v>0</v>
      </c>
      <c r="AQ370" s="1061">
        <f t="shared" si="53"/>
        <v>0</v>
      </c>
      <c r="AR370" s="1349">
        <f t="shared" si="54"/>
        <v>0</v>
      </c>
      <c r="AS370" s="1225">
        <f t="shared" si="55"/>
        <v>0</v>
      </c>
      <c r="AT370" s="1345">
        <f t="shared" si="50"/>
        <v>0</v>
      </c>
      <c r="AU370" s="1346">
        <f t="shared" si="56"/>
        <v>0</v>
      </c>
      <c r="AV370" s="1301">
        <f t="shared" si="51"/>
        <v>0</v>
      </c>
      <c r="AW370" s="987"/>
      <c r="AX370" s="1061"/>
      <c r="AY370" s="1220"/>
      <c r="AZ370" s="1220"/>
      <c r="BA370" s="1221"/>
      <c r="BB370" s="1225"/>
      <c r="BC370" s="1061">
        <v>0</v>
      </c>
      <c r="BD370" s="1225">
        <v>0</v>
      </c>
      <c r="BE370" s="1350">
        <f t="shared" si="52"/>
        <v>0</v>
      </c>
      <c r="BF370" s="1225">
        <f t="shared" si="57"/>
        <v>0</v>
      </c>
      <c r="BG370" s="1351">
        <f t="shared" si="58"/>
        <v>0</v>
      </c>
      <c r="BH370" s="1225">
        <f t="shared" si="59"/>
        <v>0</v>
      </c>
    </row>
    <row r="371" spans="2:60">
      <c r="B371" s="959">
        <v>367</v>
      </c>
      <c r="C371" s="959"/>
      <c r="D371" s="946" t="s">
        <v>1350</v>
      </c>
      <c r="E371" s="946" t="s">
        <v>1232</v>
      </c>
      <c r="F371" s="959">
        <v>1307</v>
      </c>
      <c r="G371" s="959" t="s">
        <v>1844</v>
      </c>
      <c r="H371" s="1217" t="s">
        <v>1234</v>
      </c>
      <c r="I371" s="1220"/>
      <c r="J371" s="1220" t="s">
        <v>1348</v>
      </c>
      <c r="K371" s="1220"/>
      <c r="L371" s="1220"/>
      <c r="M371" s="959" t="s">
        <v>1349</v>
      </c>
      <c r="N371" s="1220" t="s">
        <v>1843</v>
      </c>
      <c r="O371" s="1220" t="s">
        <v>403</v>
      </c>
      <c r="P371" s="959">
        <v>3</v>
      </c>
      <c r="Q371" s="987"/>
      <c r="R371" s="987"/>
      <c r="S371" s="987"/>
      <c r="T371" s="987"/>
      <c r="U371" s="987"/>
      <c r="V371" s="987"/>
      <c r="W371" s="987"/>
      <c r="X371" s="987"/>
      <c r="Y371" s="987"/>
      <c r="Z371" s="987"/>
      <c r="AA371" s="987"/>
      <c r="AB371" s="987"/>
      <c r="AC371" s="987"/>
      <c r="AD371" s="987"/>
      <c r="AE371" s="987"/>
      <c r="AF371" s="987"/>
      <c r="AG371" s="987"/>
      <c r="AH371" s="962">
        <v>1</v>
      </c>
      <c r="AI371" s="1235"/>
      <c r="AJ371" s="1061"/>
      <c r="AK371" s="1220"/>
      <c r="AL371" s="1220"/>
      <c r="AM371" s="1225"/>
      <c r="AN371" s="1061">
        <v>0</v>
      </c>
      <c r="AO371" s="1220">
        <v>0</v>
      </c>
      <c r="AP371" s="1225">
        <v>0</v>
      </c>
      <c r="AQ371" s="1061">
        <f t="shared" si="53"/>
        <v>0</v>
      </c>
      <c r="AR371" s="1349">
        <f t="shared" si="54"/>
        <v>0</v>
      </c>
      <c r="AS371" s="1225">
        <f t="shared" si="55"/>
        <v>0</v>
      </c>
      <c r="AT371" s="1345">
        <f t="shared" si="50"/>
        <v>0</v>
      </c>
      <c r="AU371" s="1346">
        <f t="shared" si="56"/>
        <v>0</v>
      </c>
      <c r="AV371" s="1301">
        <f t="shared" si="51"/>
        <v>0</v>
      </c>
      <c r="AW371" s="987"/>
      <c r="AX371" s="1061"/>
      <c r="AY371" s="1220"/>
      <c r="AZ371" s="1220"/>
      <c r="BA371" s="1221"/>
      <c r="BB371" s="1225"/>
      <c r="BC371" s="1061">
        <v>0</v>
      </c>
      <c r="BD371" s="1225">
        <v>0</v>
      </c>
      <c r="BE371" s="1350">
        <f t="shared" si="52"/>
        <v>0</v>
      </c>
      <c r="BF371" s="1225">
        <f t="shared" si="57"/>
        <v>0</v>
      </c>
      <c r="BG371" s="1351">
        <f t="shared" si="58"/>
        <v>0</v>
      </c>
      <c r="BH371" s="1225">
        <f t="shared" si="59"/>
        <v>0</v>
      </c>
    </row>
    <row r="372" spans="2:60">
      <c r="B372" s="959">
        <v>368</v>
      </c>
      <c r="C372" s="959"/>
      <c r="D372" s="946" t="s">
        <v>1352</v>
      </c>
      <c r="E372" s="946" t="s">
        <v>1261</v>
      </c>
      <c r="F372" s="959">
        <v>1308</v>
      </c>
      <c r="G372" s="959" t="s">
        <v>1845</v>
      </c>
      <c r="H372" s="1217" t="s">
        <v>1364</v>
      </c>
      <c r="I372" s="1220"/>
      <c r="J372" s="1220" t="s">
        <v>1348</v>
      </c>
      <c r="K372" s="1220"/>
      <c r="L372" s="1220"/>
      <c r="M372" s="959" t="s">
        <v>1349</v>
      </c>
      <c r="N372" s="1220" t="s">
        <v>1846</v>
      </c>
      <c r="O372" s="1220" t="s">
        <v>403</v>
      </c>
      <c r="P372" s="959">
        <v>3</v>
      </c>
      <c r="Q372" s="987"/>
      <c r="R372" s="987"/>
      <c r="S372" s="987"/>
      <c r="T372" s="987"/>
      <c r="U372" s="987"/>
      <c r="V372" s="987"/>
      <c r="W372" s="987"/>
      <c r="X372" s="987"/>
      <c r="Y372" s="987"/>
      <c r="Z372" s="987"/>
      <c r="AA372" s="987"/>
      <c r="AB372" s="987"/>
      <c r="AC372" s="987"/>
      <c r="AD372" s="987"/>
      <c r="AE372" s="987"/>
      <c r="AF372" s="987"/>
      <c r="AG372" s="987"/>
      <c r="AH372" s="962">
        <v>1</v>
      </c>
      <c r="AI372" s="1235"/>
      <c r="AJ372" s="1061"/>
      <c r="AK372" s="1220"/>
      <c r="AL372" s="1220"/>
      <c r="AM372" s="1225"/>
      <c r="AN372" s="1061">
        <v>0</v>
      </c>
      <c r="AO372" s="1220">
        <v>0</v>
      </c>
      <c r="AP372" s="1225">
        <v>0</v>
      </c>
      <c r="AQ372" s="1061">
        <f t="shared" si="53"/>
        <v>0</v>
      </c>
      <c r="AR372" s="1349">
        <f t="shared" si="54"/>
        <v>0</v>
      </c>
      <c r="AS372" s="1225">
        <f t="shared" si="55"/>
        <v>0</v>
      </c>
      <c r="AT372" s="1345">
        <f t="shared" si="50"/>
        <v>0</v>
      </c>
      <c r="AU372" s="1346">
        <f t="shared" si="56"/>
        <v>0</v>
      </c>
      <c r="AV372" s="1301">
        <f t="shared" si="51"/>
        <v>0</v>
      </c>
      <c r="AW372" s="987"/>
      <c r="AX372" s="1061"/>
      <c r="AY372" s="1220"/>
      <c r="AZ372" s="1220"/>
      <c r="BA372" s="1221"/>
      <c r="BB372" s="1225"/>
      <c r="BC372" s="1061">
        <v>0</v>
      </c>
      <c r="BD372" s="1225">
        <v>0</v>
      </c>
      <c r="BE372" s="1350">
        <f t="shared" si="52"/>
        <v>0</v>
      </c>
      <c r="BF372" s="1225">
        <f t="shared" si="57"/>
        <v>0</v>
      </c>
      <c r="BG372" s="1351">
        <f t="shared" si="58"/>
        <v>0</v>
      </c>
      <c r="BH372" s="1225">
        <f t="shared" si="59"/>
        <v>0</v>
      </c>
    </row>
    <row r="373" spans="2:60">
      <c r="B373" s="959">
        <v>369</v>
      </c>
      <c r="C373" s="959"/>
      <c r="D373" s="946" t="s">
        <v>1350</v>
      </c>
      <c r="E373" s="946" t="s">
        <v>1232</v>
      </c>
      <c r="F373" s="959">
        <v>1308</v>
      </c>
      <c r="G373" s="959" t="s">
        <v>1847</v>
      </c>
      <c r="H373" s="1217" t="s">
        <v>1234</v>
      </c>
      <c r="I373" s="1220"/>
      <c r="J373" s="1220" t="s">
        <v>1348</v>
      </c>
      <c r="K373" s="1220"/>
      <c r="L373" s="1220"/>
      <c r="M373" s="959" t="s">
        <v>1349</v>
      </c>
      <c r="N373" s="1220" t="s">
        <v>1846</v>
      </c>
      <c r="O373" s="1220" t="s">
        <v>403</v>
      </c>
      <c r="P373" s="959">
        <v>3</v>
      </c>
      <c r="Q373" s="987"/>
      <c r="R373" s="987"/>
      <c r="S373" s="987"/>
      <c r="T373" s="987"/>
      <c r="U373" s="987"/>
      <c r="V373" s="987"/>
      <c r="W373" s="987"/>
      <c r="X373" s="987"/>
      <c r="Y373" s="987"/>
      <c r="Z373" s="987"/>
      <c r="AA373" s="987"/>
      <c r="AB373" s="987"/>
      <c r="AC373" s="987"/>
      <c r="AD373" s="987"/>
      <c r="AE373" s="987"/>
      <c r="AF373" s="987"/>
      <c r="AG373" s="987"/>
      <c r="AH373" s="962">
        <v>1</v>
      </c>
      <c r="AI373" s="1235"/>
      <c r="AJ373" s="1061"/>
      <c r="AK373" s="1220"/>
      <c r="AL373" s="1220"/>
      <c r="AM373" s="1225"/>
      <c r="AN373" s="1061">
        <v>0</v>
      </c>
      <c r="AO373" s="1220">
        <v>0</v>
      </c>
      <c r="AP373" s="1225">
        <v>0</v>
      </c>
      <c r="AQ373" s="1061">
        <f t="shared" si="53"/>
        <v>0</v>
      </c>
      <c r="AR373" s="1349">
        <f t="shared" si="54"/>
        <v>0</v>
      </c>
      <c r="AS373" s="1225">
        <f t="shared" si="55"/>
        <v>0</v>
      </c>
      <c r="AT373" s="1345">
        <f t="shared" si="50"/>
        <v>0</v>
      </c>
      <c r="AU373" s="1346">
        <f t="shared" si="56"/>
        <v>0</v>
      </c>
      <c r="AV373" s="1301">
        <f t="shared" si="51"/>
        <v>0</v>
      </c>
      <c r="AW373" s="987"/>
      <c r="AX373" s="1061"/>
      <c r="AY373" s="1220"/>
      <c r="AZ373" s="1220"/>
      <c r="BA373" s="1221"/>
      <c r="BB373" s="1225"/>
      <c r="BC373" s="1061">
        <v>0</v>
      </c>
      <c r="BD373" s="1225">
        <v>0</v>
      </c>
      <c r="BE373" s="1350">
        <f t="shared" si="52"/>
        <v>0</v>
      </c>
      <c r="BF373" s="1225">
        <f t="shared" si="57"/>
        <v>0</v>
      </c>
      <c r="BG373" s="1351">
        <f t="shared" si="58"/>
        <v>0</v>
      </c>
      <c r="BH373" s="1225">
        <f t="shared" si="59"/>
        <v>0</v>
      </c>
    </row>
    <row r="374" spans="2:60">
      <c r="B374" s="959">
        <v>370</v>
      </c>
      <c r="C374" s="959"/>
      <c r="D374" s="946" t="s">
        <v>1352</v>
      </c>
      <c r="E374" s="946" t="s">
        <v>1261</v>
      </c>
      <c r="F374" s="959">
        <v>1309</v>
      </c>
      <c r="G374" s="959" t="s">
        <v>1848</v>
      </c>
      <c r="H374" s="1217" t="s">
        <v>1364</v>
      </c>
      <c r="I374" s="1220"/>
      <c r="J374" s="1220" t="s">
        <v>1348</v>
      </c>
      <c r="K374" s="1220"/>
      <c r="L374" s="1220"/>
      <c r="M374" s="959" t="s">
        <v>1349</v>
      </c>
      <c r="N374" s="1220" t="s">
        <v>1849</v>
      </c>
      <c r="O374" s="1220" t="s">
        <v>403</v>
      </c>
      <c r="P374" s="959">
        <v>3</v>
      </c>
      <c r="Q374" s="987"/>
      <c r="R374" s="987"/>
      <c r="S374" s="987"/>
      <c r="T374" s="987"/>
      <c r="U374" s="987"/>
      <c r="V374" s="987"/>
      <c r="W374" s="987"/>
      <c r="X374" s="987"/>
      <c r="Y374" s="987"/>
      <c r="Z374" s="987"/>
      <c r="AA374" s="987"/>
      <c r="AB374" s="987"/>
      <c r="AC374" s="987"/>
      <c r="AD374" s="987"/>
      <c r="AE374" s="987"/>
      <c r="AF374" s="987"/>
      <c r="AG374" s="987"/>
      <c r="AH374" s="962">
        <v>1</v>
      </c>
      <c r="AI374" s="1235"/>
      <c r="AJ374" s="1061"/>
      <c r="AK374" s="1220"/>
      <c r="AL374" s="1220"/>
      <c r="AM374" s="1225"/>
      <c r="AN374" s="1061">
        <v>0</v>
      </c>
      <c r="AO374" s="1220">
        <v>0</v>
      </c>
      <c r="AP374" s="1225">
        <v>0</v>
      </c>
      <c r="AQ374" s="1061">
        <f t="shared" si="53"/>
        <v>0</v>
      </c>
      <c r="AR374" s="1349">
        <f t="shared" si="54"/>
        <v>0</v>
      </c>
      <c r="AS374" s="1225">
        <f t="shared" si="55"/>
        <v>0</v>
      </c>
      <c r="AT374" s="1345">
        <f t="shared" si="50"/>
        <v>0</v>
      </c>
      <c r="AU374" s="1346">
        <f t="shared" si="56"/>
        <v>0</v>
      </c>
      <c r="AV374" s="1301">
        <f t="shared" si="51"/>
        <v>0</v>
      </c>
      <c r="AW374" s="987"/>
      <c r="AX374" s="1061"/>
      <c r="AY374" s="1220"/>
      <c r="AZ374" s="1220"/>
      <c r="BA374" s="1221"/>
      <c r="BB374" s="1225"/>
      <c r="BC374" s="1061">
        <v>0</v>
      </c>
      <c r="BD374" s="1225">
        <v>0</v>
      </c>
      <c r="BE374" s="1350">
        <f t="shared" si="52"/>
        <v>0</v>
      </c>
      <c r="BF374" s="1225">
        <f t="shared" si="57"/>
        <v>0</v>
      </c>
      <c r="BG374" s="1351">
        <f t="shared" si="58"/>
        <v>0</v>
      </c>
      <c r="BH374" s="1225">
        <f t="shared" si="59"/>
        <v>0</v>
      </c>
    </row>
    <row r="375" spans="2:60">
      <c r="B375" s="959">
        <v>371</v>
      </c>
      <c r="C375" s="959"/>
      <c r="D375" s="946" t="s">
        <v>1350</v>
      </c>
      <c r="E375" s="946" t="s">
        <v>1232</v>
      </c>
      <c r="F375" s="959">
        <v>1309</v>
      </c>
      <c r="G375" s="959" t="s">
        <v>1850</v>
      </c>
      <c r="H375" s="1217" t="s">
        <v>1234</v>
      </c>
      <c r="I375" s="1220"/>
      <c r="J375" s="1220" t="s">
        <v>1348</v>
      </c>
      <c r="K375" s="1220"/>
      <c r="L375" s="1220"/>
      <c r="M375" s="959" t="s">
        <v>1349</v>
      </c>
      <c r="N375" s="1220" t="s">
        <v>1849</v>
      </c>
      <c r="O375" s="1220" t="s">
        <v>403</v>
      </c>
      <c r="P375" s="959">
        <v>3</v>
      </c>
      <c r="Q375" s="987"/>
      <c r="R375" s="987"/>
      <c r="S375" s="987"/>
      <c r="T375" s="987"/>
      <c r="U375" s="987"/>
      <c r="V375" s="987"/>
      <c r="W375" s="987"/>
      <c r="X375" s="987"/>
      <c r="Y375" s="987"/>
      <c r="Z375" s="987"/>
      <c r="AA375" s="987"/>
      <c r="AB375" s="987"/>
      <c r="AC375" s="987"/>
      <c r="AD375" s="987"/>
      <c r="AE375" s="987"/>
      <c r="AF375" s="987"/>
      <c r="AG375" s="987"/>
      <c r="AH375" s="962">
        <v>1</v>
      </c>
      <c r="AI375" s="1235"/>
      <c r="AJ375" s="1061"/>
      <c r="AK375" s="1220"/>
      <c r="AL375" s="1220"/>
      <c r="AM375" s="1225"/>
      <c r="AN375" s="1061">
        <v>0</v>
      </c>
      <c r="AO375" s="1220">
        <v>0</v>
      </c>
      <c r="AP375" s="1225">
        <v>0</v>
      </c>
      <c r="AQ375" s="1061">
        <f t="shared" si="53"/>
        <v>0</v>
      </c>
      <c r="AR375" s="1349">
        <f t="shared" si="54"/>
        <v>0</v>
      </c>
      <c r="AS375" s="1225">
        <f t="shared" si="55"/>
        <v>0</v>
      </c>
      <c r="AT375" s="1345">
        <f t="shared" si="50"/>
        <v>0</v>
      </c>
      <c r="AU375" s="1346">
        <f t="shared" si="56"/>
        <v>0</v>
      </c>
      <c r="AV375" s="1301">
        <f t="shared" si="51"/>
        <v>0</v>
      </c>
      <c r="AW375" s="987"/>
      <c r="AX375" s="1061"/>
      <c r="AY375" s="1220"/>
      <c r="AZ375" s="1220"/>
      <c r="BA375" s="1221"/>
      <c r="BB375" s="1225"/>
      <c r="BC375" s="1061">
        <v>0</v>
      </c>
      <c r="BD375" s="1225">
        <v>0</v>
      </c>
      <c r="BE375" s="1350">
        <f t="shared" si="52"/>
        <v>0</v>
      </c>
      <c r="BF375" s="1225">
        <f t="shared" si="57"/>
        <v>0</v>
      </c>
      <c r="BG375" s="1351">
        <f t="shared" si="58"/>
        <v>0</v>
      </c>
      <c r="BH375" s="1225">
        <f t="shared" si="59"/>
        <v>0</v>
      </c>
    </row>
    <row r="376" spans="2:60">
      <c r="B376" s="959">
        <v>372</v>
      </c>
      <c r="C376" s="959"/>
      <c r="D376" s="946" t="s">
        <v>206</v>
      </c>
      <c r="E376" s="946" t="s">
        <v>1432</v>
      </c>
      <c r="F376" s="959">
        <v>1448</v>
      </c>
      <c r="G376" s="959" t="s">
        <v>1851</v>
      </c>
      <c r="H376" s="1217" t="s">
        <v>1372</v>
      </c>
      <c r="I376" s="1220"/>
      <c r="J376" s="1220" t="s">
        <v>1348</v>
      </c>
      <c r="K376" s="1220"/>
      <c r="L376" s="1220"/>
      <c r="M376" s="959" t="s">
        <v>1349</v>
      </c>
      <c r="N376" s="1220" t="s">
        <v>874</v>
      </c>
      <c r="O376" s="1220" t="s">
        <v>403</v>
      </c>
      <c r="P376" s="959">
        <v>3</v>
      </c>
      <c r="Q376" s="987"/>
      <c r="R376" s="987"/>
      <c r="S376" s="987"/>
      <c r="T376" s="987"/>
      <c r="U376" s="987"/>
      <c r="V376" s="987"/>
      <c r="W376" s="987"/>
      <c r="X376" s="987"/>
      <c r="Y376" s="987"/>
      <c r="Z376" s="987"/>
      <c r="AA376" s="987"/>
      <c r="AB376" s="987"/>
      <c r="AC376" s="987"/>
      <c r="AD376" s="987"/>
      <c r="AE376" s="987"/>
      <c r="AF376" s="987"/>
      <c r="AG376" s="987"/>
      <c r="AH376" s="962">
        <v>1</v>
      </c>
      <c r="AI376" s="1235"/>
      <c r="AJ376" s="1061"/>
      <c r="AK376" s="1220"/>
      <c r="AL376" s="1220"/>
      <c r="AM376" s="1225"/>
      <c r="AN376" s="1061">
        <v>0</v>
      </c>
      <c r="AO376" s="1220">
        <v>0</v>
      </c>
      <c r="AP376" s="1225">
        <v>0</v>
      </c>
      <c r="AQ376" s="1061">
        <f t="shared" si="53"/>
        <v>0</v>
      </c>
      <c r="AR376" s="1349">
        <f t="shared" si="54"/>
        <v>0</v>
      </c>
      <c r="AS376" s="1225">
        <f t="shared" si="55"/>
        <v>0</v>
      </c>
      <c r="AT376" s="1345">
        <f t="shared" si="50"/>
        <v>0</v>
      </c>
      <c r="AU376" s="1346">
        <f t="shared" si="56"/>
        <v>0</v>
      </c>
      <c r="AV376" s="1301">
        <f t="shared" si="51"/>
        <v>0</v>
      </c>
      <c r="AW376" s="987"/>
      <c r="AX376" s="1061"/>
      <c r="AY376" s="1220"/>
      <c r="AZ376" s="1220"/>
      <c r="BA376" s="1221"/>
      <c r="BB376" s="1225"/>
      <c r="BC376" s="1061">
        <v>0</v>
      </c>
      <c r="BD376" s="1225">
        <v>0</v>
      </c>
      <c r="BE376" s="1350">
        <f t="shared" si="52"/>
        <v>0</v>
      </c>
      <c r="BF376" s="1225">
        <f t="shared" si="57"/>
        <v>0</v>
      </c>
      <c r="BG376" s="1351">
        <f t="shared" si="58"/>
        <v>0</v>
      </c>
      <c r="BH376" s="1225">
        <f t="shared" si="59"/>
        <v>0</v>
      </c>
    </row>
    <row r="377" spans="2:60">
      <c r="B377" s="959">
        <v>373</v>
      </c>
      <c r="C377" s="959"/>
      <c r="D377" s="946" t="s">
        <v>1352</v>
      </c>
      <c r="E377" s="946" t="s">
        <v>1261</v>
      </c>
      <c r="F377" s="959">
        <v>1248</v>
      </c>
      <c r="G377" s="959" t="s">
        <v>1852</v>
      </c>
      <c r="H377" s="1217" t="s">
        <v>1364</v>
      </c>
      <c r="I377" s="1220"/>
      <c r="J377" s="1220" t="s">
        <v>1348</v>
      </c>
      <c r="K377" s="1220"/>
      <c r="L377" s="1220"/>
      <c r="M377" s="959" t="s">
        <v>1349</v>
      </c>
      <c r="N377" s="1220" t="s">
        <v>1853</v>
      </c>
      <c r="O377" s="1220" t="s">
        <v>189</v>
      </c>
      <c r="P377" s="959">
        <v>1</v>
      </c>
      <c r="Q377" s="987"/>
      <c r="R377" s="987"/>
      <c r="S377" s="987"/>
      <c r="T377" s="987"/>
      <c r="U377" s="987"/>
      <c r="V377" s="987"/>
      <c r="W377" s="987"/>
      <c r="X377" s="987"/>
      <c r="Y377" s="987"/>
      <c r="Z377" s="987"/>
      <c r="AA377" s="987"/>
      <c r="AB377" s="987"/>
      <c r="AC377" s="987"/>
      <c r="AD377" s="987"/>
      <c r="AE377" s="987"/>
      <c r="AF377" s="987"/>
      <c r="AG377" s="987"/>
      <c r="AH377" s="962">
        <v>1</v>
      </c>
      <c r="AI377" s="1235"/>
      <c r="AJ377" s="1061"/>
      <c r="AK377" s="1220"/>
      <c r="AL377" s="1220"/>
      <c r="AM377" s="1225"/>
      <c r="AN377" s="1061">
        <v>0</v>
      </c>
      <c r="AO377" s="1220">
        <v>0</v>
      </c>
      <c r="AP377" s="1225">
        <v>0</v>
      </c>
      <c r="AQ377" s="1061">
        <f t="shared" si="53"/>
        <v>0</v>
      </c>
      <c r="AR377" s="1349">
        <f t="shared" si="54"/>
        <v>0</v>
      </c>
      <c r="AS377" s="1225">
        <f t="shared" si="55"/>
        <v>0</v>
      </c>
      <c r="AT377" s="1345">
        <f t="shared" si="50"/>
        <v>0</v>
      </c>
      <c r="AU377" s="1346">
        <f t="shared" si="56"/>
        <v>0</v>
      </c>
      <c r="AV377" s="1301">
        <f t="shared" si="51"/>
        <v>0</v>
      </c>
      <c r="AW377" s="987"/>
      <c r="AX377" s="1061"/>
      <c r="AY377" s="1220"/>
      <c r="AZ377" s="1220"/>
      <c r="BA377" s="1221"/>
      <c r="BB377" s="1225"/>
      <c r="BC377" s="1061">
        <v>0</v>
      </c>
      <c r="BD377" s="1225">
        <v>0</v>
      </c>
      <c r="BE377" s="1350">
        <f t="shared" si="52"/>
        <v>0</v>
      </c>
      <c r="BF377" s="1225">
        <f t="shared" si="57"/>
        <v>0</v>
      </c>
      <c r="BG377" s="1351">
        <f t="shared" si="58"/>
        <v>0</v>
      </c>
      <c r="BH377" s="1225">
        <f t="shared" si="59"/>
        <v>0</v>
      </c>
    </row>
    <row r="378" spans="2:60">
      <c r="B378" s="959">
        <v>374</v>
      </c>
      <c r="C378" s="959"/>
      <c r="D378" s="946" t="s">
        <v>1350</v>
      </c>
      <c r="E378" s="946" t="s">
        <v>1232</v>
      </c>
      <c r="F378" s="959">
        <v>1248</v>
      </c>
      <c r="G378" s="959" t="s">
        <v>1854</v>
      </c>
      <c r="H378" s="1217" t="s">
        <v>1234</v>
      </c>
      <c r="I378" s="1220"/>
      <c r="J378" s="1220" t="s">
        <v>1348</v>
      </c>
      <c r="K378" s="1220"/>
      <c r="L378" s="1220"/>
      <c r="M378" s="959" t="s">
        <v>1349</v>
      </c>
      <c r="N378" s="1220" t="s">
        <v>1853</v>
      </c>
      <c r="O378" s="1220" t="s">
        <v>189</v>
      </c>
      <c r="P378" s="959">
        <v>1</v>
      </c>
      <c r="Q378" s="987"/>
      <c r="R378" s="987"/>
      <c r="S378" s="987"/>
      <c r="T378" s="987"/>
      <c r="U378" s="987"/>
      <c r="V378" s="987"/>
      <c r="W378" s="987"/>
      <c r="X378" s="987"/>
      <c r="Y378" s="987"/>
      <c r="Z378" s="987"/>
      <c r="AA378" s="987"/>
      <c r="AB378" s="987"/>
      <c r="AC378" s="987"/>
      <c r="AD378" s="987"/>
      <c r="AE378" s="987"/>
      <c r="AF378" s="987"/>
      <c r="AG378" s="987"/>
      <c r="AH378" s="962">
        <v>1</v>
      </c>
      <c r="AI378" s="1235"/>
      <c r="AJ378" s="1061"/>
      <c r="AK378" s="1220"/>
      <c r="AL378" s="1220"/>
      <c r="AM378" s="1225"/>
      <c r="AN378" s="1061">
        <v>0</v>
      </c>
      <c r="AO378" s="1220">
        <v>0</v>
      </c>
      <c r="AP378" s="1225">
        <v>0</v>
      </c>
      <c r="AQ378" s="1061">
        <f t="shared" si="53"/>
        <v>0</v>
      </c>
      <c r="AR378" s="1349">
        <f t="shared" si="54"/>
        <v>0</v>
      </c>
      <c r="AS378" s="1225">
        <f t="shared" si="55"/>
        <v>0</v>
      </c>
      <c r="AT378" s="1345">
        <f t="shared" si="50"/>
        <v>0</v>
      </c>
      <c r="AU378" s="1346">
        <f t="shared" si="56"/>
        <v>0</v>
      </c>
      <c r="AV378" s="1301">
        <f t="shared" si="51"/>
        <v>0</v>
      </c>
      <c r="AW378" s="987"/>
      <c r="AX378" s="1061"/>
      <c r="AY378" s="1220"/>
      <c r="AZ378" s="1220"/>
      <c r="BA378" s="1221"/>
      <c r="BB378" s="1225"/>
      <c r="BC378" s="1061">
        <v>0</v>
      </c>
      <c r="BD378" s="1225">
        <v>0</v>
      </c>
      <c r="BE378" s="1350">
        <f t="shared" si="52"/>
        <v>0</v>
      </c>
      <c r="BF378" s="1225">
        <f t="shared" si="57"/>
        <v>0</v>
      </c>
      <c r="BG378" s="1351">
        <f t="shared" si="58"/>
        <v>0</v>
      </c>
      <c r="BH378" s="1225">
        <f t="shared" si="59"/>
        <v>0</v>
      </c>
    </row>
    <row r="379" spans="2:60">
      <c r="B379" s="959">
        <v>375</v>
      </c>
      <c r="C379" s="959"/>
      <c r="D379" s="946" t="s">
        <v>1352</v>
      </c>
      <c r="E379" s="946" t="s">
        <v>1261</v>
      </c>
      <c r="F379" s="959">
        <v>1249</v>
      </c>
      <c r="G379" s="959" t="s">
        <v>1855</v>
      </c>
      <c r="H379" s="1217" t="s">
        <v>1364</v>
      </c>
      <c r="I379" s="1220"/>
      <c r="J379" s="1220" t="s">
        <v>1348</v>
      </c>
      <c r="K379" s="1220"/>
      <c r="L379" s="1220"/>
      <c r="M379" s="959" t="s">
        <v>1349</v>
      </c>
      <c r="N379" s="1220" t="s">
        <v>1856</v>
      </c>
      <c r="O379" s="1220" t="s">
        <v>189</v>
      </c>
      <c r="P379" s="959">
        <v>1</v>
      </c>
      <c r="Q379" s="987"/>
      <c r="R379" s="987"/>
      <c r="S379" s="987"/>
      <c r="T379" s="987"/>
      <c r="U379" s="987"/>
      <c r="V379" s="987"/>
      <c r="W379" s="987"/>
      <c r="X379" s="987"/>
      <c r="Y379" s="987"/>
      <c r="Z379" s="987"/>
      <c r="AA379" s="987"/>
      <c r="AB379" s="987"/>
      <c r="AC379" s="987"/>
      <c r="AD379" s="987"/>
      <c r="AE379" s="987"/>
      <c r="AF379" s="987"/>
      <c r="AG379" s="987"/>
      <c r="AH379" s="962">
        <v>1</v>
      </c>
      <c r="AI379" s="1235"/>
      <c r="AJ379" s="1061"/>
      <c r="AK379" s="1220"/>
      <c r="AL379" s="1220"/>
      <c r="AM379" s="1225"/>
      <c r="AN379" s="1061">
        <v>0</v>
      </c>
      <c r="AO379" s="1220">
        <v>0</v>
      </c>
      <c r="AP379" s="1225">
        <v>0</v>
      </c>
      <c r="AQ379" s="1061">
        <f t="shared" si="53"/>
        <v>0</v>
      </c>
      <c r="AR379" s="1349">
        <f t="shared" si="54"/>
        <v>0</v>
      </c>
      <c r="AS379" s="1225">
        <f t="shared" si="55"/>
        <v>0</v>
      </c>
      <c r="AT379" s="1345">
        <f t="shared" si="50"/>
        <v>0</v>
      </c>
      <c r="AU379" s="1346">
        <f t="shared" si="56"/>
        <v>0</v>
      </c>
      <c r="AV379" s="1301">
        <f t="shared" si="51"/>
        <v>0</v>
      </c>
      <c r="AW379" s="987"/>
      <c r="AX379" s="1061"/>
      <c r="AY379" s="1220"/>
      <c r="AZ379" s="1220"/>
      <c r="BA379" s="1221"/>
      <c r="BB379" s="1225"/>
      <c r="BC379" s="1061">
        <v>0</v>
      </c>
      <c r="BD379" s="1225">
        <v>0</v>
      </c>
      <c r="BE379" s="1350">
        <f t="shared" si="52"/>
        <v>0</v>
      </c>
      <c r="BF379" s="1225">
        <f t="shared" si="57"/>
        <v>0</v>
      </c>
      <c r="BG379" s="1351">
        <f t="shared" si="58"/>
        <v>0</v>
      </c>
      <c r="BH379" s="1225">
        <f t="shared" si="59"/>
        <v>0</v>
      </c>
    </row>
    <row r="380" spans="2:60">
      <c r="B380" s="959">
        <v>376</v>
      </c>
      <c r="C380" s="959"/>
      <c r="D380" s="946" t="s">
        <v>1350</v>
      </c>
      <c r="E380" s="946" t="s">
        <v>1232</v>
      </c>
      <c r="F380" s="959">
        <v>1249</v>
      </c>
      <c r="G380" s="959" t="s">
        <v>1857</v>
      </c>
      <c r="H380" s="1217" t="s">
        <v>1234</v>
      </c>
      <c r="I380" s="1220"/>
      <c r="J380" s="1220" t="s">
        <v>1348</v>
      </c>
      <c r="K380" s="1220"/>
      <c r="L380" s="1220"/>
      <c r="M380" s="959" t="s">
        <v>1349</v>
      </c>
      <c r="N380" s="1220" t="s">
        <v>1856</v>
      </c>
      <c r="O380" s="1220" t="s">
        <v>189</v>
      </c>
      <c r="P380" s="959">
        <v>1</v>
      </c>
      <c r="Q380" s="987"/>
      <c r="R380" s="987"/>
      <c r="S380" s="987"/>
      <c r="T380" s="987"/>
      <c r="U380" s="987"/>
      <c r="V380" s="987"/>
      <c r="W380" s="987"/>
      <c r="X380" s="987"/>
      <c r="Y380" s="987"/>
      <c r="Z380" s="987"/>
      <c r="AA380" s="987"/>
      <c r="AB380" s="987"/>
      <c r="AC380" s="987"/>
      <c r="AD380" s="987"/>
      <c r="AE380" s="987"/>
      <c r="AF380" s="987"/>
      <c r="AG380" s="987"/>
      <c r="AH380" s="962">
        <v>1</v>
      </c>
      <c r="AI380" s="1235"/>
      <c r="AJ380" s="1061"/>
      <c r="AK380" s="1220"/>
      <c r="AL380" s="1220"/>
      <c r="AM380" s="1225"/>
      <c r="AN380" s="1061">
        <v>0</v>
      </c>
      <c r="AO380" s="1220">
        <v>0</v>
      </c>
      <c r="AP380" s="1225">
        <v>0</v>
      </c>
      <c r="AQ380" s="1061">
        <f t="shared" si="53"/>
        <v>0</v>
      </c>
      <c r="AR380" s="1349">
        <f t="shared" si="54"/>
        <v>0</v>
      </c>
      <c r="AS380" s="1225">
        <f t="shared" si="55"/>
        <v>0</v>
      </c>
      <c r="AT380" s="1345">
        <f t="shared" si="50"/>
        <v>0</v>
      </c>
      <c r="AU380" s="1346">
        <f t="shared" si="56"/>
        <v>0</v>
      </c>
      <c r="AV380" s="1301">
        <f t="shared" si="51"/>
        <v>0</v>
      </c>
      <c r="AW380" s="987"/>
      <c r="AX380" s="1061"/>
      <c r="AY380" s="1220"/>
      <c r="AZ380" s="1220"/>
      <c r="BA380" s="1221"/>
      <c r="BB380" s="1225"/>
      <c r="BC380" s="1061">
        <v>0</v>
      </c>
      <c r="BD380" s="1225">
        <v>0</v>
      </c>
      <c r="BE380" s="1350">
        <f t="shared" si="52"/>
        <v>0</v>
      </c>
      <c r="BF380" s="1225">
        <f t="shared" si="57"/>
        <v>0</v>
      </c>
      <c r="BG380" s="1351">
        <f t="shared" si="58"/>
        <v>0</v>
      </c>
      <c r="BH380" s="1225">
        <f t="shared" si="59"/>
        <v>0</v>
      </c>
    </row>
    <row r="381" spans="2:60">
      <c r="B381" s="959">
        <v>377</v>
      </c>
      <c r="C381" s="959"/>
      <c r="D381" s="946" t="s">
        <v>1352</v>
      </c>
      <c r="E381" s="946" t="s">
        <v>1261</v>
      </c>
      <c r="F381" s="959">
        <v>1250</v>
      </c>
      <c r="G381" s="959" t="s">
        <v>1858</v>
      </c>
      <c r="H381" s="1217" t="s">
        <v>1364</v>
      </c>
      <c r="I381" s="1220"/>
      <c r="J381" s="1220" t="s">
        <v>1348</v>
      </c>
      <c r="K381" s="1220"/>
      <c r="L381" s="1220"/>
      <c r="M381" s="959" t="s">
        <v>1349</v>
      </c>
      <c r="N381" s="1220" t="s">
        <v>1859</v>
      </c>
      <c r="O381" s="1220" t="s">
        <v>189</v>
      </c>
      <c r="P381" s="959">
        <v>1</v>
      </c>
      <c r="Q381" s="987"/>
      <c r="R381" s="987"/>
      <c r="S381" s="987"/>
      <c r="T381" s="987"/>
      <c r="U381" s="987"/>
      <c r="V381" s="987"/>
      <c r="W381" s="987"/>
      <c r="X381" s="987"/>
      <c r="Y381" s="987"/>
      <c r="Z381" s="987"/>
      <c r="AA381" s="987"/>
      <c r="AB381" s="987"/>
      <c r="AC381" s="987"/>
      <c r="AD381" s="987"/>
      <c r="AE381" s="987"/>
      <c r="AF381" s="987"/>
      <c r="AG381" s="987"/>
      <c r="AH381" s="962">
        <v>1</v>
      </c>
      <c r="AI381" s="1235"/>
      <c r="AJ381" s="1061"/>
      <c r="AK381" s="1220"/>
      <c r="AL381" s="1220"/>
      <c r="AM381" s="1225"/>
      <c r="AN381" s="1061">
        <v>0</v>
      </c>
      <c r="AO381" s="1220">
        <v>0</v>
      </c>
      <c r="AP381" s="1225">
        <v>0</v>
      </c>
      <c r="AQ381" s="1061">
        <f t="shared" si="53"/>
        <v>0</v>
      </c>
      <c r="AR381" s="1349">
        <f t="shared" si="54"/>
        <v>0</v>
      </c>
      <c r="AS381" s="1225">
        <f t="shared" si="55"/>
        <v>0</v>
      </c>
      <c r="AT381" s="1345">
        <f t="shared" si="50"/>
        <v>0</v>
      </c>
      <c r="AU381" s="1346">
        <f t="shared" si="56"/>
        <v>0</v>
      </c>
      <c r="AV381" s="1301">
        <f t="shared" si="51"/>
        <v>0</v>
      </c>
      <c r="AW381" s="987"/>
      <c r="AX381" s="1061"/>
      <c r="AY381" s="1220"/>
      <c r="AZ381" s="1220"/>
      <c r="BA381" s="1221"/>
      <c r="BB381" s="1225"/>
      <c r="BC381" s="1061">
        <v>0</v>
      </c>
      <c r="BD381" s="1225">
        <v>0</v>
      </c>
      <c r="BE381" s="1350">
        <f t="shared" si="52"/>
        <v>0</v>
      </c>
      <c r="BF381" s="1225">
        <f t="shared" si="57"/>
        <v>0</v>
      </c>
      <c r="BG381" s="1351">
        <f t="shared" si="58"/>
        <v>0</v>
      </c>
      <c r="BH381" s="1225">
        <f t="shared" si="59"/>
        <v>0</v>
      </c>
    </row>
    <row r="382" spans="2:60">
      <c r="B382" s="959">
        <v>378</v>
      </c>
      <c r="C382" s="959"/>
      <c r="D382" s="946" t="s">
        <v>1350</v>
      </c>
      <c r="E382" s="946" t="s">
        <v>1232</v>
      </c>
      <c r="F382" s="959">
        <v>1250</v>
      </c>
      <c r="G382" s="959" t="s">
        <v>1860</v>
      </c>
      <c r="H382" s="1217" t="s">
        <v>1234</v>
      </c>
      <c r="I382" s="1220"/>
      <c r="J382" s="1220" t="s">
        <v>1348</v>
      </c>
      <c r="K382" s="1220"/>
      <c r="L382" s="1220"/>
      <c r="M382" s="959" t="s">
        <v>1349</v>
      </c>
      <c r="N382" s="1220" t="s">
        <v>1859</v>
      </c>
      <c r="O382" s="1220" t="s">
        <v>189</v>
      </c>
      <c r="P382" s="959">
        <v>1</v>
      </c>
      <c r="Q382" s="987"/>
      <c r="R382" s="987"/>
      <c r="S382" s="987"/>
      <c r="T382" s="987"/>
      <c r="U382" s="987"/>
      <c r="V382" s="987"/>
      <c r="W382" s="987"/>
      <c r="X382" s="987"/>
      <c r="Y382" s="987"/>
      <c r="Z382" s="987"/>
      <c r="AA382" s="987"/>
      <c r="AB382" s="987"/>
      <c r="AC382" s="987"/>
      <c r="AD382" s="987"/>
      <c r="AE382" s="987"/>
      <c r="AF382" s="987"/>
      <c r="AG382" s="987"/>
      <c r="AH382" s="962">
        <v>1</v>
      </c>
      <c r="AI382" s="1235"/>
      <c r="AJ382" s="1061"/>
      <c r="AK382" s="1220"/>
      <c r="AL382" s="1220"/>
      <c r="AM382" s="1225"/>
      <c r="AN382" s="1061">
        <v>0</v>
      </c>
      <c r="AO382" s="1220">
        <v>0</v>
      </c>
      <c r="AP382" s="1225">
        <v>0</v>
      </c>
      <c r="AQ382" s="1061">
        <f t="shared" si="53"/>
        <v>0</v>
      </c>
      <c r="AR382" s="1349">
        <f t="shared" si="54"/>
        <v>0</v>
      </c>
      <c r="AS382" s="1225">
        <f t="shared" si="55"/>
        <v>0</v>
      </c>
      <c r="AT382" s="1345">
        <f t="shared" si="50"/>
        <v>0</v>
      </c>
      <c r="AU382" s="1346">
        <f t="shared" si="56"/>
        <v>0</v>
      </c>
      <c r="AV382" s="1301">
        <f t="shared" si="51"/>
        <v>0</v>
      </c>
      <c r="AW382" s="987"/>
      <c r="AX382" s="1061"/>
      <c r="AY382" s="1220"/>
      <c r="AZ382" s="1220"/>
      <c r="BA382" s="1221"/>
      <c r="BB382" s="1225"/>
      <c r="BC382" s="1061">
        <v>0</v>
      </c>
      <c r="BD382" s="1225">
        <v>0</v>
      </c>
      <c r="BE382" s="1350">
        <f t="shared" si="52"/>
        <v>0</v>
      </c>
      <c r="BF382" s="1225">
        <f t="shared" si="57"/>
        <v>0</v>
      </c>
      <c r="BG382" s="1351">
        <f t="shared" si="58"/>
        <v>0</v>
      </c>
      <c r="BH382" s="1225">
        <f t="shared" si="59"/>
        <v>0</v>
      </c>
    </row>
    <row r="383" spans="2:60">
      <c r="B383" s="959">
        <v>379</v>
      </c>
      <c r="C383" s="959"/>
      <c r="D383" s="946" t="s">
        <v>1352</v>
      </c>
      <c r="E383" s="946" t="s">
        <v>1261</v>
      </c>
      <c r="F383" s="959">
        <v>1251</v>
      </c>
      <c r="G383" s="959" t="s">
        <v>1861</v>
      </c>
      <c r="H383" s="1217" t="s">
        <v>1364</v>
      </c>
      <c r="I383" s="1220"/>
      <c r="J383" s="1220" t="s">
        <v>1348</v>
      </c>
      <c r="K383" s="1220"/>
      <c r="L383" s="1220"/>
      <c r="M383" s="959" t="s">
        <v>1349</v>
      </c>
      <c r="N383" s="1220" t="s">
        <v>1862</v>
      </c>
      <c r="O383" s="1220" t="s">
        <v>189</v>
      </c>
      <c r="P383" s="959">
        <v>1</v>
      </c>
      <c r="Q383" s="987"/>
      <c r="R383" s="987"/>
      <c r="S383" s="987"/>
      <c r="T383" s="987"/>
      <c r="U383" s="987"/>
      <c r="V383" s="987"/>
      <c r="W383" s="987"/>
      <c r="X383" s="987"/>
      <c r="Y383" s="987"/>
      <c r="Z383" s="987"/>
      <c r="AA383" s="987"/>
      <c r="AB383" s="987"/>
      <c r="AC383" s="987"/>
      <c r="AD383" s="987"/>
      <c r="AE383" s="987"/>
      <c r="AF383" s="987"/>
      <c r="AG383" s="987"/>
      <c r="AH383" s="962">
        <v>1</v>
      </c>
      <c r="AI383" s="1235"/>
      <c r="AJ383" s="1061"/>
      <c r="AK383" s="1220"/>
      <c r="AL383" s="1220"/>
      <c r="AM383" s="1225"/>
      <c r="AN383" s="1061">
        <v>0</v>
      </c>
      <c r="AO383" s="1220">
        <v>0</v>
      </c>
      <c r="AP383" s="1225">
        <v>0</v>
      </c>
      <c r="AQ383" s="1061">
        <f t="shared" si="53"/>
        <v>0</v>
      </c>
      <c r="AR383" s="1349">
        <f t="shared" si="54"/>
        <v>0</v>
      </c>
      <c r="AS383" s="1225">
        <f t="shared" si="55"/>
        <v>0</v>
      </c>
      <c r="AT383" s="1345">
        <f t="shared" si="50"/>
        <v>0</v>
      </c>
      <c r="AU383" s="1346">
        <f t="shared" si="56"/>
        <v>0</v>
      </c>
      <c r="AV383" s="1301">
        <f t="shared" si="51"/>
        <v>0</v>
      </c>
      <c r="AW383" s="987"/>
      <c r="AX383" s="1061"/>
      <c r="AY383" s="1220"/>
      <c r="AZ383" s="1220"/>
      <c r="BA383" s="1221"/>
      <c r="BB383" s="1225"/>
      <c r="BC383" s="1061">
        <v>0</v>
      </c>
      <c r="BD383" s="1225">
        <v>0</v>
      </c>
      <c r="BE383" s="1350">
        <f t="shared" si="52"/>
        <v>0</v>
      </c>
      <c r="BF383" s="1225">
        <f t="shared" si="57"/>
        <v>0</v>
      </c>
      <c r="BG383" s="1351">
        <f t="shared" si="58"/>
        <v>0</v>
      </c>
      <c r="BH383" s="1225">
        <f t="shared" si="59"/>
        <v>0</v>
      </c>
    </row>
    <row r="384" spans="2:60">
      <c r="B384" s="959">
        <v>380</v>
      </c>
      <c r="C384" s="959"/>
      <c r="D384" s="946" t="s">
        <v>1350</v>
      </c>
      <c r="E384" s="946" t="s">
        <v>1232</v>
      </c>
      <c r="F384" s="959">
        <v>1251</v>
      </c>
      <c r="G384" s="959" t="s">
        <v>1863</v>
      </c>
      <c r="H384" s="1217" t="s">
        <v>1234</v>
      </c>
      <c r="I384" s="1220"/>
      <c r="J384" s="1220" t="s">
        <v>1348</v>
      </c>
      <c r="K384" s="1220"/>
      <c r="L384" s="1220"/>
      <c r="M384" s="959" t="s">
        <v>1349</v>
      </c>
      <c r="N384" s="1220" t="s">
        <v>1862</v>
      </c>
      <c r="O384" s="1220" t="s">
        <v>189</v>
      </c>
      <c r="P384" s="959">
        <v>1</v>
      </c>
      <c r="Q384" s="987"/>
      <c r="R384" s="987"/>
      <c r="S384" s="987"/>
      <c r="T384" s="987"/>
      <c r="U384" s="987"/>
      <c r="V384" s="987"/>
      <c r="W384" s="987"/>
      <c r="X384" s="987"/>
      <c r="Y384" s="987"/>
      <c r="Z384" s="987"/>
      <c r="AA384" s="987"/>
      <c r="AB384" s="987"/>
      <c r="AC384" s="987"/>
      <c r="AD384" s="987"/>
      <c r="AE384" s="987"/>
      <c r="AF384" s="987"/>
      <c r="AG384" s="987"/>
      <c r="AH384" s="962">
        <v>1</v>
      </c>
      <c r="AI384" s="1235"/>
      <c r="AJ384" s="1061"/>
      <c r="AK384" s="1220"/>
      <c r="AL384" s="1220"/>
      <c r="AM384" s="1225"/>
      <c r="AN384" s="1061">
        <v>0</v>
      </c>
      <c r="AO384" s="1220">
        <v>0</v>
      </c>
      <c r="AP384" s="1225">
        <v>0</v>
      </c>
      <c r="AQ384" s="1061">
        <f t="shared" si="53"/>
        <v>0</v>
      </c>
      <c r="AR384" s="1349">
        <f t="shared" si="54"/>
        <v>0</v>
      </c>
      <c r="AS384" s="1225">
        <f t="shared" si="55"/>
        <v>0</v>
      </c>
      <c r="AT384" s="1345">
        <f t="shared" si="50"/>
        <v>0</v>
      </c>
      <c r="AU384" s="1346">
        <f t="shared" si="56"/>
        <v>0</v>
      </c>
      <c r="AV384" s="1301">
        <f t="shared" si="51"/>
        <v>0</v>
      </c>
      <c r="AW384" s="987"/>
      <c r="AX384" s="1061"/>
      <c r="AY384" s="1220"/>
      <c r="AZ384" s="1220"/>
      <c r="BA384" s="1221"/>
      <c r="BB384" s="1225"/>
      <c r="BC384" s="1061">
        <v>0</v>
      </c>
      <c r="BD384" s="1225">
        <v>0</v>
      </c>
      <c r="BE384" s="1350">
        <f t="shared" si="52"/>
        <v>0</v>
      </c>
      <c r="BF384" s="1225">
        <f t="shared" si="57"/>
        <v>0</v>
      </c>
      <c r="BG384" s="1351">
        <f t="shared" si="58"/>
        <v>0</v>
      </c>
      <c r="BH384" s="1225">
        <f t="shared" si="59"/>
        <v>0</v>
      </c>
    </row>
    <row r="385" spans="2:60">
      <c r="B385" s="959">
        <v>381</v>
      </c>
      <c r="C385" s="959"/>
      <c r="D385" s="946" t="s">
        <v>1352</v>
      </c>
      <c r="E385" s="946" t="s">
        <v>1261</v>
      </c>
      <c r="F385" s="959">
        <v>1252</v>
      </c>
      <c r="G385" s="959" t="s">
        <v>1864</v>
      </c>
      <c r="H385" s="1217" t="s">
        <v>1364</v>
      </c>
      <c r="I385" s="1220"/>
      <c r="J385" s="1220" t="s">
        <v>1348</v>
      </c>
      <c r="K385" s="1220"/>
      <c r="L385" s="1220"/>
      <c r="M385" s="959" t="s">
        <v>1349</v>
      </c>
      <c r="N385" s="1220" t="s">
        <v>1865</v>
      </c>
      <c r="O385" s="1220" t="s">
        <v>189</v>
      </c>
      <c r="P385" s="959">
        <v>1</v>
      </c>
      <c r="Q385" s="987"/>
      <c r="R385" s="987"/>
      <c r="S385" s="987"/>
      <c r="T385" s="987"/>
      <c r="U385" s="987"/>
      <c r="V385" s="987"/>
      <c r="W385" s="987"/>
      <c r="X385" s="987"/>
      <c r="Y385" s="987"/>
      <c r="Z385" s="987"/>
      <c r="AA385" s="987"/>
      <c r="AB385" s="987"/>
      <c r="AC385" s="987"/>
      <c r="AD385" s="987"/>
      <c r="AE385" s="987"/>
      <c r="AF385" s="987"/>
      <c r="AG385" s="987"/>
      <c r="AH385" s="962">
        <v>1</v>
      </c>
      <c r="AI385" s="1235"/>
      <c r="AJ385" s="1061"/>
      <c r="AK385" s="1220"/>
      <c r="AL385" s="1220"/>
      <c r="AM385" s="1225"/>
      <c r="AN385" s="1061">
        <v>0</v>
      </c>
      <c r="AO385" s="1220">
        <v>0</v>
      </c>
      <c r="AP385" s="1225">
        <v>0</v>
      </c>
      <c r="AQ385" s="1061">
        <f t="shared" si="53"/>
        <v>0</v>
      </c>
      <c r="AR385" s="1349">
        <f t="shared" si="54"/>
        <v>0</v>
      </c>
      <c r="AS385" s="1225">
        <f t="shared" si="55"/>
        <v>0</v>
      </c>
      <c r="AT385" s="1345">
        <f t="shared" si="50"/>
        <v>0</v>
      </c>
      <c r="AU385" s="1346">
        <f t="shared" si="56"/>
        <v>0</v>
      </c>
      <c r="AV385" s="1301">
        <f t="shared" si="51"/>
        <v>0</v>
      </c>
      <c r="AW385" s="987"/>
      <c r="AX385" s="1061"/>
      <c r="AY385" s="1220"/>
      <c r="AZ385" s="1220"/>
      <c r="BA385" s="1221"/>
      <c r="BB385" s="1225"/>
      <c r="BC385" s="1061">
        <v>0</v>
      </c>
      <c r="BD385" s="1225">
        <v>0</v>
      </c>
      <c r="BE385" s="1350">
        <f t="shared" si="52"/>
        <v>0</v>
      </c>
      <c r="BF385" s="1225">
        <f t="shared" si="57"/>
        <v>0</v>
      </c>
      <c r="BG385" s="1351">
        <f t="shared" si="58"/>
        <v>0</v>
      </c>
      <c r="BH385" s="1225">
        <f t="shared" si="59"/>
        <v>0</v>
      </c>
    </row>
    <row r="386" spans="2:60">
      <c r="B386" s="959">
        <v>382</v>
      </c>
      <c r="C386" s="959"/>
      <c r="D386" s="946" t="s">
        <v>1350</v>
      </c>
      <c r="E386" s="946" t="s">
        <v>1232</v>
      </c>
      <c r="F386" s="959">
        <v>1252</v>
      </c>
      <c r="G386" s="959" t="s">
        <v>1866</v>
      </c>
      <c r="H386" s="1217" t="s">
        <v>1234</v>
      </c>
      <c r="I386" s="1220"/>
      <c r="J386" s="1220" t="s">
        <v>1348</v>
      </c>
      <c r="K386" s="1220"/>
      <c r="L386" s="1220"/>
      <c r="M386" s="959" t="s">
        <v>1349</v>
      </c>
      <c r="N386" s="1220" t="s">
        <v>1865</v>
      </c>
      <c r="O386" s="1220" t="s">
        <v>189</v>
      </c>
      <c r="P386" s="959">
        <v>1</v>
      </c>
      <c r="Q386" s="987"/>
      <c r="R386" s="987"/>
      <c r="S386" s="987"/>
      <c r="T386" s="987"/>
      <c r="U386" s="987"/>
      <c r="V386" s="987"/>
      <c r="W386" s="987"/>
      <c r="X386" s="987"/>
      <c r="Y386" s="987"/>
      <c r="Z386" s="987"/>
      <c r="AA386" s="987"/>
      <c r="AB386" s="987"/>
      <c r="AC386" s="987"/>
      <c r="AD386" s="987"/>
      <c r="AE386" s="987"/>
      <c r="AF386" s="987"/>
      <c r="AG386" s="987"/>
      <c r="AH386" s="962">
        <v>1</v>
      </c>
      <c r="AI386" s="1235"/>
      <c r="AJ386" s="1061"/>
      <c r="AK386" s="1220"/>
      <c r="AL386" s="1220"/>
      <c r="AM386" s="1225"/>
      <c r="AN386" s="1061">
        <v>0</v>
      </c>
      <c r="AO386" s="1220">
        <v>0</v>
      </c>
      <c r="AP386" s="1225">
        <v>0</v>
      </c>
      <c r="AQ386" s="1061">
        <f t="shared" si="53"/>
        <v>0</v>
      </c>
      <c r="AR386" s="1349">
        <f t="shared" si="54"/>
        <v>0</v>
      </c>
      <c r="AS386" s="1225">
        <f t="shared" si="55"/>
        <v>0</v>
      </c>
      <c r="AT386" s="1345">
        <f t="shared" si="50"/>
        <v>0</v>
      </c>
      <c r="AU386" s="1346">
        <f t="shared" si="56"/>
        <v>0</v>
      </c>
      <c r="AV386" s="1301">
        <f t="shared" si="51"/>
        <v>0</v>
      </c>
      <c r="AW386" s="987"/>
      <c r="AX386" s="1061"/>
      <c r="AY386" s="1220"/>
      <c r="AZ386" s="1220"/>
      <c r="BA386" s="1221"/>
      <c r="BB386" s="1225"/>
      <c r="BC386" s="1061">
        <v>0</v>
      </c>
      <c r="BD386" s="1225">
        <v>0</v>
      </c>
      <c r="BE386" s="1350">
        <f t="shared" si="52"/>
        <v>0</v>
      </c>
      <c r="BF386" s="1225">
        <f t="shared" si="57"/>
        <v>0</v>
      </c>
      <c r="BG386" s="1351">
        <f t="shared" si="58"/>
        <v>0</v>
      </c>
      <c r="BH386" s="1225">
        <f t="shared" si="59"/>
        <v>0</v>
      </c>
    </row>
    <row r="387" spans="2:60">
      <c r="B387" s="959">
        <v>383</v>
      </c>
      <c r="C387" s="959"/>
      <c r="D387" s="946" t="s">
        <v>1352</v>
      </c>
      <c r="E387" s="946" t="s">
        <v>1261</v>
      </c>
      <c r="F387" s="959">
        <v>1253</v>
      </c>
      <c r="G387" s="959" t="s">
        <v>1867</v>
      </c>
      <c r="H387" s="1217" t="s">
        <v>1364</v>
      </c>
      <c r="I387" s="1220"/>
      <c r="J387" s="1220" t="s">
        <v>1348</v>
      </c>
      <c r="K387" s="1220"/>
      <c r="L387" s="1220"/>
      <c r="M387" s="959" t="s">
        <v>1349</v>
      </c>
      <c r="N387" s="1220" t="s">
        <v>1868</v>
      </c>
      <c r="O387" s="1220" t="s">
        <v>189</v>
      </c>
      <c r="P387" s="959">
        <v>1</v>
      </c>
      <c r="Q387" s="987"/>
      <c r="R387" s="987"/>
      <c r="S387" s="987"/>
      <c r="T387" s="987"/>
      <c r="U387" s="987"/>
      <c r="V387" s="987"/>
      <c r="W387" s="987"/>
      <c r="X387" s="987"/>
      <c r="Y387" s="987"/>
      <c r="Z387" s="987"/>
      <c r="AA387" s="987"/>
      <c r="AB387" s="987"/>
      <c r="AC387" s="987"/>
      <c r="AD387" s="987"/>
      <c r="AE387" s="987"/>
      <c r="AF387" s="987"/>
      <c r="AG387" s="987"/>
      <c r="AH387" s="962">
        <v>1</v>
      </c>
      <c r="AI387" s="1235"/>
      <c r="AJ387" s="1061"/>
      <c r="AK387" s="1220"/>
      <c r="AL387" s="1220"/>
      <c r="AM387" s="1225"/>
      <c r="AN387" s="1061">
        <v>0</v>
      </c>
      <c r="AO387" s="1220">
        <v>0</v>
      </c>
      <c r="AP387" s="1225">
        <v>0</v>
      </c>
      <c r="AQ387" s="1061">
        <f t="shared" si="53"/>
        <v>0</v>
      </c>
      <c r="AR387" s="1349">
        <f t="shared" si="54"/>
        <v>0</v>
      </c>
      <c r="AS387" s="1225">
        <f t="shared" si="55"/>
        <v>0</v>
      </c>
      <c r="AT387" s="1345">
        <f t="shared" si="50"/>
        <v>0</v>
      </c>
      <c r="AU387" s="1346">
        <f t="shared" si="56"/>
        <v>0</v>
      </c>
      <c r="AV387" s="1301">
        <f t="shared" si="51"/>
        <v>0</v>
      </c>
      <c r="AW387" s="987"/>
      <c r="AX387" s="1061"/>
      <c r="AY387" s="1220"/>
      <c r="AZ387" s="1220"/>
      <c r="BA387" s="1221"/>
      <c r="BB387" s="1225"/>
      <c r="BC387" s="1061">
        <v>0</v>
      </c>
      <c r="BD387" s="1225">
        <v>0</v>
      </c>
      <c r="BE387" s="1350">
        <f t="shared" si="52"/>
        <v>0</v>
      </c>
      <c r="BF387" s="1225">
        <f t="shared" si="57"/>
        <v>0</v>
      </c>
      <c r="BG387" s="1351">
        <f t="shared" si="58"/>
        <v>0</v>
      </c>
      <c r="BH387" s="1225">
        <f t="shared" si="59"/>
        <v>0</v>
      </c>
    </row>
    <row r="388" spans="2:60">
      <c r="B388" s="959">
        <v>384</v>
      </c>
      <c r="C388" s="959"/>
      <c r="D388" s="946" t="s">
        <v>1350</v>
      </c>
      <c r="E388" s="946" t="s">
        <v>1232</v>
      </c>
      <c r="F388" s="959">
        <v>1253</v>
      </c>
      <c r="G388" s="959" t="s">
        <v>1869</v>
      </c>
      <c r="H388" s="1217" t="s">
        <v>1234</v>
      </c>
      <c r="I388" s="1220"/>
      <c r="J388" s="1220" t="s">
        <v>1348</v>
      </c>
      <c r="K388" s="1220"/>
      <c r="L388" s="1220"/>
      <c r="M388" s="959" t="s">
        <v>1349</v>
      </c>
      <c r="N388" s="1220" t="s">
        <v>1868</v>
      </c>
      <c r="O388" s="1220" t="s">
        <v>189</v>
      </c>
      <c r="P388" s="959">
        <v>1</v>
      </c>
      <c r="Q388" s="987"/>
      <c r="R388" s="987"/>
      <c r="S388" s="987"/>
      <c r="T388" s="987"/>
      <c r="U388" s="987"/>
      <c r="V388" s="987"/>
      <c r="W388" s="987"/>
      <c r="X388" s="987"/>
      <c r="Y388" s="987"/>
      <c r="Z388" s="987"/>
      <c r="AA388" s="987"/>
      <c r="AB388" s="987"/>
      <c r="AC388" s="987"/>
      <c r="AD388" s="987"/>
      <c r="AE388" s="987"/>
      <c r="AF388" s="987"/>
      <c r="AG388" s="987"/>
      <c r="AH388" s="962">
        <v>1</v>
      </c>
      <c r="AI388" s="1235"/>
      <c r="AJ388" s="1061"/>
      <c r="AK388" s="1220"/>
      <c r="AL388" s="1220"/>
      <c r="AM388" s="1225"/>
      <c r="AN388" s="1061">
        <v>0</v>
      </c>
      <c r="AO388" s="1220">
        <v>0</v>
      </c>
      <c r="AP388" s="1225">
        <v>0</v>
      </c>
      <c r="AQ388" s="1061">
        <f t="shared" si="53"/>
        <v>0</v>
      </c>
      <c r="AR388" s="1349">
        <f t="shared" si="54"/>
        <v>0</v>
      </c>
      <c r="AS388" s="1225">
        <f t="shared" si="55"/>
        <v>0</v>
      </c>
      <c r="AT388" s="1345">
        <f t="shared" si="50"/>
        <v>0</v>
      </c>
      <c r="AU388" s="1346">
        <f t="shared" si="56"/>
        <v>0</v>
      </c>
      <c r="AV388" s="1301">
        <f t="shared" si="51"/>
        <v>0</v>
      </c>
      <c r="AW388" s="987"/>
      <c r="AX388" s="1061"/>
      <c r="AY388" s="1220"/>
      <c r="AZ388" s="1220"/>
      <c r="BA388" s="1221"/>
      <c r="BB388" s="1225"/>
      <c r="BC388" s="1061">
        <v>0</v>
      </c>
      <c r="BD388" s="1225">
        <v>0</v>
      </c>
      <c r="BE388" s="1350">
        <f t="shared" si="52"/>
        <v>0</v>
      </c>
      <c r="BF388" s="1225">
        <f t="shared" si="57"/>
        <v>0</v>
      </c>
      <c r="BG388" s="1351">
        <f t="shared" si="58"/>
        <v>0</v>
      </c>
      <c r="BH388" s="1225">
        <f t="shared" si="59"/>
        <v>0</v>
      </c>
    </row>
    <row r="389" spans="2:60">
      <c r="B389" s="959">
        <v>385</v>
      </c>
      <c r="C389" s="959"/>
      <c r="D389" s="946" t="s">
        <v>1352</v>
      </c>
      <c r="E389" s="946" t="s">
        <v>1261</v>
      </c>
      <c r="F389" s="959">
        <v>1254</v>
      </c>
      <c r="G389" s="959" t="s">
        <v>1870</v>
      </c>
      <c r="H389" s="1217" t="s">
        <v>1364</v>
      </c>
      <c r="I389" s="1220"/>
      <c r="J389" s="1220" t="s">
        <v>1348</v>
      </c>
      <c r="K389" s="1220"/>
      <c r="L389" s="1220"/>
      <c r="M389" s="959" t="s">
        <v>1349</v>
      </c>
      <c r="N389" s="1220" t="s">
        <v>1871</v>
      </c>
      <c r="O389" s="1220" t="s">
        <v>189</v>
      </c>
      <c r="P389" s="959">
        <v>1</v>
      </c>
      <c r="Q389" s="987"/>
      <c r="R389" s="987"/>
      <c r="S389" s="987"/>
      <c r="T389" s="987"/>
      <c r="U389" s="987"/>
      <c r="V389" s="987"/>
      <c r="W389" s="987"/>
      <c r="X389" s="987"/>
      <c r="Y389" s="987"/>
      <c r="Z389" s="987"/>
      <c r="AA389" s="987"/>
      <c r="AB389" s="987"/>
      <c r="AC389" s="987"/>
      <c r="AD389" s="987"/>
      <c r="AE389" s="987"/>
      <c r="AF389" s="987"/>
      <c r="AG389" s="987"/>
      <c r="AH389" s="962">
        <v>1</v>
      </c>
      <c r="AI389" s="1235"/>
      <c r="AJ389" s="1061"/>
      <c r="AK389" s="1220"/>
      <c r="AL389" s="1220"/>
      <c r="AM389" s="1225"/>
      <c r="AN389" s="1061">
        <v>0</v>
      </c>
      <c r="AO389" s="1220">
        <v>0</v>
      </c>
      <c r="AP389" s="1225">
        <v>0</v>
      </c>
      <c r="AQ389" s="1061">
        <f t="shared" si="53"/>
        <v>0</v>
      </c>
      <c r="AR389" s="1349">
        <f t="shared" si="54"/>
        <v>0</v>
      </c>
      <c r="AS389" s="1225">
        <f t="shared" si="55"/>
        <v>0</v>
      </c>
      <c r="AT389" s="1345">
        <f t="shared" si="50"/>
        <v>0</v>
      </c>
      <c r="AU389" s="1346">
        <f t="shared" si="56"/>
        <v>0</v>
      </c>
      <c r="AV389" s="1301">
        <f t="shared" si="51"/>
        <v>0</v>
      </c>
      <c r="AW389" s="987"/>
      <c r="AX389" s="1061"/>
      <c r="AY389" s="1220"/>
      <c r="AZ389" s="1220"/>
      <c r="BA389" s="1221"/>
      <c r="BB389" s="1225"/>
      <c r="BC389" s="1061">
        <v>0</v>
      </c>
      <c r="BD389" s="1225">
        <v>0</v>
      </c>
      <c r="BE389" s="1350">
        <f t="shared" si="52"/>
        <v>0</v>
      </c>
      <c r="BF389" s="1225">
        <f t="shared" si="57"/>
        <v>0</v>
      </c>
      <c r="BG389" s="1351">
        <f t="shared" si="58"/>
        <v>0</v>
      </c>
      <c r="BH389" s="1225">
        <f t="shared" si="59"/>
        <v>0</v>
      </c>
    </row>
    <row r="390" spans="2:60">
      <c r="B390" s="959">
        <v>386</v>
      </c>
      <c r="C390" s="959"/>
      <c r="D390" s="946" t="s">
        <v>1350</v>
      </c>
      <c r="E390" s="946" t="s">
        <v>1232</v>
      </c>
      <c r="F390" s="959">
        <v>1254</v>
      </c>
      <c r="G390" s="959" t="s">
        <v>1872</v>
      </c>
      <c r="H390" s="1217" t="s">
        <v>1234</v>
      </c>
      <c r="I390" s="1220"/>
      <c r="J390" s="1220" t="s">
        <v>1348</v>
      </c>
      <c r="K390" s="1220"/>
      <c r="L390" s="1220"/>
      <c r="M390" s="959" t="s">
        <v>1349</v>
      </c>
      <c r="N390" s="1220" t="s">
        <v>1871</v>
      </c>
      <c r="O390" s="1220" t="s">
        <v>189</v>
      </c>
      <c r="P390" s="959">
        <v>1</v>
      </c>
      <c r="Q390" s="987"/>
      <c r="R390" s="987"/>
      <c r="S390" s="987"/>
      <c r="T390" s="987"/>
      <c r="U390" s="987"/>
      <c r="V390" s="987"/>
      <c r="W390" s="987"/>
      <c r="X390" s="987"/>
      <c r="Y390" s="987"/>
      <c r="Z390" s="987"/>
      <c r="AA390" s="987"/>
      <c r="AB390" s="987"/>
      <c r="AC390" s="987"/>
      <c r="AD390" s="987"/>
      <c r="AE390" s="987"/>
      <c r="AF390" s="987"/>
      <c r="AG390" s="987"/>
      <c r="AH390" s="962">
        <v>1</v>
      </c>
      <c r="AI390" s="1235"/>
      <c r="AJ390" s="1061"/>
      <c r="AK390" s="1220"/>
      <c r="AL390" s="1220"/>
      <c r="AM390" s="1225"/>
      <c r="AN390" s="1061">
        <v>0</v>
      </c>
      <c r="AO390" s="1220">
        <v>0</v>
      </c>
      <c r="AP390" s="1225">
        <v>0</v>
      </c>
      <c r="AQ390" s="1061">
        <f t="shared" si="53"/>
        <v>0</v>
      </c>
      <c r="AR390" s="1349">
        <f t="shared" si="54"/>
        <v>0</v>
      </c>
      <c r="AS390" s="1225">
        <f t="shared" si="55"/>
        <v>0</v>
      </c>
      <c r="AT390" s="1345">
        <f t="shared" ref="AT390:AT453" si="60">SUMPRODUCT(AJ390:AM390,$AJ$3:$AM$3)</f>
        <v>0</v>
      </c>
      <c r="AU390" s="1346">
        <f t="shared" si="56"/>
        <v>0</v>
      </c>
      <c r="AV390" s="1301">
        <f t="shared" ref="AV390:AV453" si="61">AT390*AI390</f>
        <v>0</v>
      </c>
      <c r="AW390" s="987"/>
      <c r="AX390" s="1061"/>
      <c r="AY390" s="1220"/>
      <c r="AZ390" s="1220"/>
      <c r="BA390" s="1221"/>
      <c r="BB390" s="1225"/>
      <c r="BC390" s="1061">
        <v>0</v>
      </c>
      <c r="BD390" s="1225">
        <v>0</v>
      </c>
      <c r="BE390" s="1350">
        <f t="shared" ref="BE390:BE453" si="62">BF390/AH390</f>
        <v>0</v>
      </c>
      <c r="BF390" s="1225">
        <f t="shared" si="57"/>
        <v>0</v>
      </c>
      <c r="BG390" s="1351">
        <f t="shared" si="58"/>
        <v>0</v>
      </c>
      <c r="BH390" s="1225">
        <f t="shared" si="59"/>
        <v>0</v>
      </c>
    </row>
    <row r="391" spans="2:60">
      <c r="B391" s="959">
        <v>387</v>
      </c>
      <c r="C391" s="959"/>
      <c r="D391" s="946" t="s">
        <v>1352</v>
      </c>
      <c r="E391" s="946" t="s">
        <v>1261</v>
      </c>
      <c r="F391" s="959">
        <v>1255</v>
      </c>
      <c r="G391" s="959" t="s">
        <v>1873</v>
      </c>
      <c r="H391" s="1217" t="s">
        <v>1364</v>
      </c>
      <c r="I391" s="1220"/>
      <c r="J391" s="1220" t="s">
        <v>1348</v>
      </c>
      <c r="K391" s="1220"/>
      <c r="L391" s="1220"/>
      <c r="M391" s="959" t="s">
        <v>1349</v>
      </c>
      <c r="N391" s="1220" t="s">
        <v>1874</v>
      </c>
      <c r="O391" s="1220" t="s">
        <v>189</v>
      </c>
      <c r="P391" s="959">
        <v>1</v>
      </c>
      <c r="Q391" s="987"/>
      <c r="R391" s="987"/>
      <c r="S391" s="987"/>
      <c r="T391" s="987"/>
      <c r="U391" s="987"/>
      <c r="V391" s="987"/>
      <c r="W391" s="987"/>
      <c r="X391" s="987"/>
      <c r="Y391" s="987"/>
      <c r="Z391" s="987"/>
      <c r="AA391" s="987"/>
      <c r="AB391" s="987"/>
      <c r="AC391" s="987"/>
      <c r="AD391" s="987"/>
      <c r="AE391" s="987"/>
      <c r="AF391" s="987"/>
      <c r="AG391" s="987"/>
      <c r="AH391" s="962">
        <v>1</v>
      </c>
      <c r="AI391" s="1235"/>
      <c r="AJ391" s="1061"/>
      <c r="AK391" s="1220"/>
      <c r="AL391" s="1220"/>
      <c r="AM391" s="1225"/>
      <c r="AN391" s="1061">
        <v>0</v>
      </c>
      <c r="AO391" s="1220">
        <v>0</v>
      </c>
      <c r="AP391" s="1225">
        <v>0</v>
      </c>
      <c r="AQ391" s="1061">
        <f t="shared" ref="AQ391:AQ454" si="63">AT391-AN391</f>
        <v>0</v>
      </c>
      <c r="AR391" s="1349">
        <f t="shared" ref="AR391:AR454" si="64">AU391-AO391</f>
        <v>0</v>
      </c>
      <c r="AS391" s="1225">
        <f t="shared" ref="AS391:AS454" si="65">AQ391*AI391</f>
        <v>0</v>
      </c>
      <c r="AT391" s="1345">
        <f t="shared" si="60"/>
        <v>0</v>
      </c>
      <c r="AU391" s="1346">
        <f t="shared" ref="AU391:AU454" si="66">AT391/AH391</f>
        <v>0</v>
      </c>
      <c r="AV391" s="1301">
        <f t="shared" si="61"/>
        <v>0</v>
      </c>
      <c r="AW391" s="987"/>
      <c r="AX391" s="1061"/>
      <c r="AY391" s="1220"/>
      <c r="AZ391" s="1220"/>
      <c r="BA391" s="1221"/>
      <c r="BB391" s="1225"/>
      <c r="BC391" s="1061">
        <v>0</v>
      </c>
      <c r="BD391" s="1225">
        <v>0</v>
      </c>
      <c r="BE391" s="1350">
        <f t="shared" si="62"/>
        <v>0</v>
      </c>
      <c r="BF391" s="1225">
        <f t="shared" ref="BF391:BF454" si="67">BH391-BD391</f>
        <v>0</v>
      </c>
      <c r="BG391" s="1351">
        <f t="shared" ref="BG391:BG454" si="68">BH391/AH391</f>
        <v>0</v>
      </c>
      <c r="BH391" s="1225">
        <f t="shared" ref="BH391:BH454" si="69">SUMPRODUCT(AX391:BB391,$AX$3:$BB$3)</f>
        <v>0</v>
      </c>
    </row>
    <row r="392" spans="2:60">
      <c r="B392" s="959">
        <v>388</v>
      </c>
      <c r="C392" s="959"/>
      <c r="D392" s="946" t="s">
        <v>1350</v>
      </c>
      <c r="E392" s="946" t="s">
        <v>1232</v>
      </c>
      <c r="F392" s="959">
        <v>1255</v>
      </c>
      <c r="G392" s="959" t="s">
        <v>1875</v>
      </c>
      <c r="H392" s="1217" t="s">
        <v>1234</v>
      </c>
      <c r="I392" s="1220"/>
      <c r="J392" s="1220" t="s">
        <v>1348</v>
      </c>
      <c r="K392" s="1220"/>
      <c r="L392" s="1220"/>
      <c r="M392" s="959" t="s">
        <v>1349</v>
      </c>
      <c r="N392" s="1220" t="s">
        <v>1874</v>
      </c>
      <c r="O392" s="1220" t="s">
        <v>189</v>
      </c>
      <c r="P392" s="959">
        <v>1</v>
      </c>
      <c r="Q392" s="987"/>
      <c r="R392" s="987"/>
      <c r="S392" s="987"/>
      <c r="T392" s="987"/>
      <c r="U392" s="987"/>
      <c r="V392" s="987"/>
      <c r="W392" s="987"/>
      <c r="X392" s="987"/>
      <c r="Y392" s="987"/>
      <c r="Z392" s="987"/>
      <c r="AA392" s="987"/>
      <c r="AB392" s="987"/>
      <c r="AC392" s="987"/>
      <c r="AD392" s="987"/>
      <c r="AE392" s="987"/>
      <c r="AF392" s="987"/>
      <c r="AG392" s="987"/>
      <c r="AH392" s="962">
        <v>1</v>
      </c>
      <c r="AI392" s="1235"/>
      <c r="AJ392" s="1061"/>
      <c r="AK392" s="1220"/>
      <c r="AL392" s="1220"/>
      <c r="AM392" s="1225"/>
      <c r="AN392" s="1061">
        <v>0</v>
      </c>
      <c r="AO392" s="1220">
        <v>0</v>
      </c>
      <c r="AP392" s="1225">
        <v>0</v>
      </c>
      <c r="AQ392" s="1061">
        <f t="shared" si="63"/>
        <v>0</v>
      </c>
      <c r="AR392" s="1349">
        <f t="shared" si="64"/>
        <v>0</v>
      </c>
      <c r="AS392" s="1225">
        <f t="shared" si="65"/>
        <v>0</v>
      </c>
      <c r="AT392" s="1345">
        <f t="shared" si="60"/>
        <v>0</v>
      </c>
      <c r="AU392" s="1346">
        <f t="shared" si="66"/>
        <v>0</v>
      </c>
      <c r="AV392" s="1301">
        <f t="shared" si="61"/>
        <v>0</v>
      </c>
      <c r="AW392" s="987"/>
      <c r="AX392" s="1061"/>
      <c r="AY392" s="1220"/>
      <c r="AZ392" s="1220"/>
      <c r="BA392" s="1221"/>
      <c r="BB392" s="1225"/>
      <c r="BC392" s="1061">
        <v>0</v>
      </c>
      <c r="BD392" s="1225">
        <v>0</v>
      </c>
      <c r="BE392" s="1350">
        <f t="shared" si="62"/>
        <v>0</v>
      </c>
      <c r="BF392" s="1225">
        <f t="shared" si="67"/>
        <v>0</v>
      </c>
      <c r="BG392" s="1351">
        <f t="shared" si="68"/>
        <v>0</v>
      </c>
      <c r="BH392" s="1225">
        <f t="shared" si="69"/>
        <v>0</v>
      </c>
    </row>
    <row r="393" spans="2:60">
      <c r="B393" s="959">
        <v>389</v>
      </c>
      <c r="C393" s="959"/>
      <c r="D393" s="946" t="s">
        <v>206</v>
      </c>
      <c r="E393" s="946" t="s">
        <v>1432</v>
      </c>
      <c r="F393" s="959">
        <v>1419</v>
      </c>
      <c r="G393" s="959" t="s">
        <v>1876</v>
      </c>
      <c r="H393" s="1217" t="s">
        <v>1372</v>
      </c>
      <c r="I393" s="1220"/>
      <c r="J393" s="1220" t="s">
        <v>1348</v>
      </c>
      <c r="K393" s="1220"/>
      <c r="L393" s="1220"/>
      <c r="M393" s="959" t="s">
        <v>1349</v>
      </c>
      <c r="N393" s="1220" t="s">
        <v>816</v>
      </c>
      <c r="O393" s="1220" t="s">
        <v>189</v>
      </c>
      <c r="P393" s="959">
        <v>1</v>
      </c>
      <c r="Q393" s="987"/>
      <c r="R393" s="987"/>
      <c r="S393" s="987"/>
      <c r="T393" s="987"/>
      <c r="U393" s="987"/>
      <c r="V393" s="987"/>
      <c r="W393" s="987"/>
      <c r="X393" s="987"/>
      <c r="Y393" s="987"/>
      <c r="Z393" s="987"/>
      <c r="AA393" s="987"/>
      <c r="AB393" s="987"/>
      <c r="AC393" s="987"/>
      <c r="AD393" s="987"/>
      <c r="AE393" s="987"/>
      <c r="AF393" s="987"/>
      <c r="AG393" s="987"/>
      <c r="AH393" s="962">
        <v>1</v>
      </c>
      <c r="AI393" s="1235"/>
      <c r="AJ393" s="1061"/>
      <c r="AK393" s="1220"/>
      <c r="AL393" s="1220"/>
      <c r="AM393" s="1225"/>
      <c r="AN393" s="1061">
        <v>0</v>
      </c>
      <c r="AO393" s="1220">
        <v>0</v>
      </c>
      <c r="AP393" s="1225">
        <v>0</v>
      </c>
      <c r="AQ393" s="1061">
        <f t="shared" si="63"/>
        <v>0</v>
      </c>
      <c r="AR393" s="1349">
        <f t="shared" si="64"/>
        <v>0</v>
      </c>
      <c r="AS393" s="1225">
        <f t="shared" si="65"/>
        <v>0</v>
      </c>
      <c r="AT393" s="1345">
        <f t="shared" si="60"/>
        <v>0</v>
      </c>
      <c r="AU393" s="1346">
        <f t="shared" si="66"/>
        <v>0</v>
      </c>
      <c r="AV393" s="1301">
        <f t="shared" si="61"/>
        <v>0</v>
      </c>
      <c r="AW393" s="987"/>
      <c r="AX393" s="1061"/>
      <c r="AY393" s="1220"/>
      <c r="AZ393" s="1220"/>
      <c r="BA393" s="1221"/>
      <c r="BB393" s="1225"/>
      <c r="BC393" s="1061">
        <v>0</v>
      </c>
      <c r="BD393" s="1225">
        <v>0</v>
      </c>
      <c r="BE393" s="1350">
        <f t="shared" si="62"/>
        <v>0</v>
      </c>
      <c r="BF393" s="1225">
        <f t="shared" si="67"/>
        <v>0</v>
      </c>
      <c r="BG393" s="1351">
        <f t="shared" si="68"/>
        <v>0</v>
      </c>
      <c r="BH393" s="1225">
        <f t="shared" si="69"/>
        <v>0</v>
      </c>
    </row>
    <row r="394" spans="2:60">
      <c r="B394" s="959">
        <v>390</v>
      </c>
      <c r="C394" s="959"/>
      <c r="D394" s="946" t="s">
        <v>206</v>
      </c>
      <c r="E394" s="946" t="s">
        <v>1432</v>
      </c>
      <c r="F394" s="959">
        <v>1420</v>
      </c>
      <c r="G394" s="959" t="s">
        <v>1877</v>
      </c>
      <c r="H394" s="1217" t="s">
        <v>1372</v>
      </c>
      <c r="I394" s="1220"/>
      <c r="J394" s="1220" t="s">
        <v>1348</v>
      </c>
      <c r="K394" s="1220"/>
      <c r="L394" s="1220"/>
      <c r="M394" s="959" t="s">
        <v>1349</v>
      </c>
      <c r="N394" s="1220" t="s">
        <v>818</v>
      </c>
      <c r="O394" s="1220" t="s">
        <v>189</v>
      </c>
      <c r="P394" s="959">
        <v>1</v>
      </c>
      <c r="Q394" s="987"/>
      <c r="R394" s="987"/>
      <c r="S394" s="987"/>
      <c r="T394" s="987"/>
      <c r="U394" s="987"/>
      <c r="V394" s="987"/>
      <c r="W394" s="987"/>
      <c r="X394" s="987"/>
      <c r="Y394" s="987"/>
      <c r="Z394" s="987"/>
      <c r="AA394" s="987"/>
      <c r="AB394" s="987"/>
      <c r="AC394" s="987"/>
      <c r="AD394" s="987"/>
      <c r="AE394" s="987"/>
      <c r="AF394" s="987"/>
      <c r="AG394" s="987"/>
      <c r="AH394" s="962">
        <v>1</v>
      </c>
      <c r="AI394" s="1235"/>
      <c r="AJ394" s="1061"/>
      <c r="AK394" s="1220"/>
      <c r="AL394" s="1220"/>
      <c r="AM394" s="1225"/>
      <c r="AN394" s="1061">
        <v>0</v>
      </c>
      <c r="AO394" s="1220">
        <v>0</v>
      </c>
      <c r="AP394" s="1225">
        <v>0</v>
      </c>
      <c r="AQ394" s="1061">
        <f t="shared" si="63"/>
        <v>0</v>
      </c>
      <c r="AR394" s="1349">
        <f t="shared" si="64"/>
        <v>0</v>
      </c>
      <c r="AS394" s="1225">
        <f t="shared" si="65"/>
        <v>0</v>
      </c>
      <c r="AT394" s="1345">
        <f t="shared" si="60"/>
        <v>0</v>
      </c>
      <c r="AU394" s="1346">
        <f t="shared" si="66"/>
        <v>0</v>
      </c>
      <c r="AV394" s="1301">
        <f t="shared" si="61"/>
        <v>0</v>
      </c>
      <c r="AW394" s="987"/>
      <c r="AX394" s="1061"/>
      <c r="AY394" s="1220"/>
      <c r="AZ394" s="1220"/>
      <c r="BA394" s="1221"/>
      <c r="BB394" s="1225"/>
      <c r="BC394" s="1061">
        <v>0</v>
      </c>
      <c r="BD394" s="1225">
        <v>0</v>
      </c>
      <c r="BE394" s="1350">
        <f t="shared" si="62"/>
        <v>0</v>
      </c>
      <c r="BF394" s="1225">
        <f t="shared" si="67"/>
        <v>0</v>
      </c>
      <c r="BG394" s="1351">
        <f t="shared" si="68"/>
        <v>0</v>
      </c>
      <c r="BH394" s="1225">
        <f t="shared" si="69"/>
        <v>0</v>
      </c>
    </row>
    <row r="395" spans="2:60">
      <c r="B395" s="959">
        <v>391</v>
      </c>
      <c r="C395" s="959"/>
      <c r="D395" s="946" t="s">
        <v>206</v>
      </c>
      <c r="E395" s="946" t="s">
        <v>1432</v>
      </c>
      <c r="F395" s="959">
        <v>1421</v>
      </c>
      <c r="G395" s="959" t="s">
        <v>1878</v>
      </c>
      <c r="H395" s="1217" t="s">
        <v>1372</v>
      </c>
      <c r="I395" s="1220"/>
      <c r="J395" s="1220" t="s">
        <v>1348</v>
      </c>
      <c r="K395" s="1220"/>
      <c r="L395" s="1220"/>
      <c r="M395" s="959" t="s">
        <v>1349</v>
      </c>
      <c r="N395" s="1220" t="s">
        <v>820</v>
      </c>
      <c r="O395" s="1220" t="s">
        <v>189</v>
      </c>
      <c r="P395" s="959">
        <v>1</v>
      </c>
      <c r="Q395" s="987"/>
      <c r="R395" s="987"/>
      <c r="S395" s="987"/>
      <c r="T395" s="987"/>
      <c r="U395" s="987"/>
      <c r="V395" s="987"/>
      <c r="W395" s="987"/>
      <c r="X395" s="987"/>
      <c r="Y395" s="987"/>
      <c r="Z395" s="987"/>
      <c r="AA395" s="987"/>
      <c r="AB395" s="987"/>
      <c r="AC395" s="987"/>
      <c r="AD395" s="987"/>
      <c r="AE395" s="987"/>
      <c r="AF395" s="987"/>
      <c r="AG395" s="987"/>
      <c r="AH395" s="962">
        <v>1</v>
      </c>
      <c r="AI395" s="1235"/>
      <c r="AJ395" s="1061"/>
      <c r="AK395" s="1220"/>
      <c r="AL395" s="1220"/>
      <c r="AM395" s="1225"/>
      <c r="AN395" s="1061">
        <v>0</v>
      </c>
      <c r="AO395" s="1220">
        <v>0</v>
      </c>
      <c r="AP395" s="1225">
        <v>0</v>
      </c>
      <c r="AQ395" s="1061">
        <f t="shared" si="63"/>
        <v>0</v>
      </c>
      <c r="AR395" s="1349">
        <f t="shared" si="64"/>
        <v>0</v>
      </c>
      <c r="AS395" s="1225">
        <f t="shared" si="65"/>
        <v>0</v>
      </c>
      <c r="AT395" s="1345">
        <f t="shared" si="60"/>
        <v>0</v>
      </c>
      <c r="AU395" s="1346">
        <f t="shared" si="66"/>
        <v>0</v>
      </c>
      <c r="AV395" s="1301">
        <f t="shared" si="61"/>
        <v>0</v>
      </c>
      <c r="AW395" s="987"/>
      <c r="AX395" s="1061"/>
      <c r="AY395" s="1220"/>
      <c r="AZ395" s="1220"/>
      <c r="BA395" s="1221"/>
      <c r="BB395" s="1225"/>
      <c r="BC395" s="1061">
        <v>0</v>
      </c>
      <c r="BD395" s="1225">
        <v>0</v>
      </c>
      <c r="BE395" s="1350">
        <f t="shared" si="62"/>
        <v>0</v>
      </c>
      <c r="BF395" s="1225">
        <f t="shared" si="67"/>
        <v>0</v>
      </c>
      <c r="BG395" s="1351">
        <f t="shared" si="68"/>
        <v>0</v>
      </c>
      <c r="BH395" s="1225">
        <f t="shared" si="69"/>
        <v>0</v>
      </c>
    </row>
    <row r="396" spans="2:60">
      <c r="B396" s="959">
        <v>392</v>
      </c>
      <c r="C396" s="959"/>
      <c r="D396" s="946" t="s">
        <v>206</v>
      </c>
      <c r="E396" s="946" t="s">
        <v>1432</v>
      </c>
      <c r="F396" s="959">
        <v>1422</v>
      </c>
      <c r="G396" s="959" t="s">
        <v>1879</v>
      </c>
      <c r="H396" s="1217" t="s">
        <v>1372</v>
      </c>
      <c r="I396" s="1220"/>
      <c r="J396" s="1220" t="s">
        <v>1348</v>
      </c>
      <c r="K396" s="1220"/>
      <c r="L396" s="1220"/>
      <c r="M396" s="959" t="s">
        <v>1349</v>
      </c>
      <c r="N396" s="1220" t="s">
        <v>822</v>
      </c>
      <c r="O396" s="1220" t="s">
        <v>189</v>
      </c>
      <c r="P396" s="959">
        <v>1</v>
      </c>
      <c r="Q396" s="987"/>
      <c r="R396" s="987"/>
      <c r="S396" s="987"/>
      <c r="T396" s="987"/>
      <c r="U396" s="987"/>
      <c r="V396" s="987"/>
      <c r="W396" s="987"/>
      <c r="X396" s="987"/>
      <c r="Y396" s="987"/>
      <c r="Z396" s="987"/>
      <c r="AA396" s="987"/>
      <c r="AB396" s="987"/>
      <c r="AC396" s="987"/>
      <c r="AD396" s="987"/>
      <c r="AE396" s="987"/>
      <c r="AF396" s="987"/>
      <c r="AG396" s="987"/>
      <c r="AH396" s="962">
        <v>1</v>
      </c>
      <c r="AI396" s="1235"/>
      <c r="AJ396" s="1061"/>
      <c r="AK396" s="1220"/>
      <c r="AL396" s="1220"/>
      <c r="AM396" s="1225"/>
      <c r="AN396" s="1061">
        <v>0</v>
      </c>
      <c r="AO396" s="1220">
        <v>0</v>
      </c>
      <c r="AP396" s="1225">
        <v>0</v>
      </c>
      <c r="AQ396" s="1061">
        <f t="shared" si="63"/>
        <v>0</v>
      </c>
      <c r="AR396" s="1349">
        <f t="shared" si="64"/>
        <v>0</v>
      </c>
      <c r="AS396" s="1225">
        <f t="shared" si="65"/>
        <v>0</v>
      </c>
      <c r="AT396" s="1345">
        <f t="shared" si="60"/>
        <v>0</v>
      </c>
      <c r="AU396" s="1346">
        <f t="shared" si="66"/>
        <v>0</v>
      </c>
      <c r="AV396" s="1301">
        <f t="shared" si="61"/>
        <v>0</v>
      </c>
      <c r="AW396" s="987"/>
      <c r="AX396" s="1061"/>
      <c r="AY396" s="1220"/>
      <c r="AZ396" s="1220"/>
      <c r="BA396" s="1221"/>
      <c r="BB396" s="1225"/>
      <c r="BC396" s="1061">
        <v>0</v>
      </c>
      <c r="BD396" s="1225">
        <v>0</v>
      </c>
      <c r="BE396" s="1350">
        <f t="shared" si="62"/>
        <v>0</v>
      </c>
      <c r="BF396" s="1225">
        <f t="shared" si="67"/>
        <v>0</v>
      </c>
      <c r="BG396" s="1351">
        <f t="shared" si="68"/>
        <v>0</v>
      </c>
      <c r="BH396" s="1225">
        <f t="shared" si="69"/>
        <v>0</v>
      </c>
    </row>
    <row r="397" spans="2:60">
      <c r="B397" s="959">
        <v>393</v>
      </c>
      <c r="C397" s="959"/>
      <c r="D397" s="946" t="s">
        <v>206</v>
      </c>
      <c r="E397" s="946" t="s">
        <v>1432</v>
      </c>
      <c r="F397" s="959">
        <v>1418</v>
      </c>
      <c r="G397" s="959" t="s">
        <v>1880</v>
      </c>
      <c r="H397" s="1217" t="s">
        <v>1372</v>
      </c>
      <c r="I397" s="1220"/>
      <c r="J397" s="1220" t="s">
        <v>1348</v>
      </c>
      <c r="K397" s="1220"/>
      <c r="L397" s="1220"/>
      <c r="M397" s="959" t="s">
        <v>1349</v>
      </c>
      <c r="N397" s="1220" t="s">
        <v>814</v>
      </c>
      <c r="O397" s="1220" t="s">
        <v>189</v>
      </c>
      <c r="P397" s="959">
        <v>1</v>
      </c>
      <c r="Q397" s="987"/>
      <c r="R397" s="987"/>
      <c r="S397" s="987"/>
      <c r="T397" s="987"/>
      <c r="U397" s="987"/>
      <c r="V397" s="987"/>
      <c r="W397" s="987"/>
      <c r="X397" s="987"/>
      <c r="Y397" s="987"/>
      <c r="Z397" s="987"/>
      <c r="AA397" s="987"/>
      <c r="AB397" s="987"/>
      <c r="AC397" s="987"/>
      <c r="AD397" s="987"/>
      <c r="AE397" s="987"/>
      <c r="AF397" s="987"/>
      <c r="AG397" s="987"/>
      <c r="AH397" s="962">
        <v>1</v>
      </c>
      <c r="AI397" s="1235"/>
      <c r="AJ397" s="1061"/>
      <c r="AK397" s="1220"/>
      <c r="AL397" s="1220"/>
      <c r="AM397" s="1225"/>
      <c r="AN397" s="1061">
        <v>0</v>
      </c>
      <c r="AO397" s="1220">
        <v>0</v>
      </c>
      <c r="AP397" s="1225">
        <v>0</v>
      </c>
      <c r="AQ397" s="1061">
        <f t="shared" si="63"/>
        <v>0</v>
      </c>
      <c r="AR397" s="1349">
        <f t="shared" si="64"/>
        <v>0</v>
      </c>
      <c r="AS397" s="1225">
        <f t="shared" si="65"/>
        <v>0</v>
      </c>
      <c r="AT397" s="1345">
        <f t="shared" si="60"/>
        <v>0</v>
      </c>
      <c r="AU397" s="1346">
        <f t="shared" si="66"/>
        <v>0</v>
      </c>
      <c r="AV397" s="1301">
        <f t="shared" si="61"/>
        <v>0</v>
      </c>
      <c r="AW397" s="987"/>
      <c r="AX397" s="1061"/>
      <c r="AY397" s="1220"/>
      <c r="AZ397" s="1220"/>
      <c r="BA397" s="1221"/>
      <c r="BB397" s="1225"/>
      <c r="BC397" s="1061">
        <v>0</v>
      </c>
      <c r="BD397" s="1225">
        <v>0</v>
      </c>
      <c r="BE397" s="1350">
        <f t="shared" si="62"/>
        <v>0</v>
      </c>
      <c r="BF397" s="1225">
        <f t="shared" si="67"/>
        <v>0</v>
      </c>
      <c r="BG397" s="1351">
        <f t="shared" si="68"/>
        <v>0</v>
      </c>
      <c r="BH397" s="1225">
        <f t="shared" si="69"/>
        <v>0</v>
      </c>
    </row>
    <row r="398" spans="2:60">
      <c r="B398" s="959">
        <v>394</v>
      </c>
      <c r="C398" s="959"/>
      <c r="D398" s="946" t="s">
        <v>1352</v>
      </c>
      <c r="E398" s="946" t="s">
        <v>1261</v>
      </c>
      <c r="F398" s="959">
        <v>1246</v>
      </c>
      <c r="G398" s="959" t="s">
        <v>1881</v>
      </c>
      <c r="H398" s="1217" t="s">
        <v>1364</v>
      </c>
      <c r="I398" s="1220"/>
      <c r="J398" s="1220" t="s">
        <v>1348</v>
      </c>
      <c r="K398" s="1220"/>
      <c r="L398" s="1220"/>
      <c r="M398" s="959" t="s">
        <v>1349</v>
      </c>
      <c r="N398" s="1220" t="s">
        <v>648</v>
      </c>
      <c r="O398" s="1220" t="s">
        <v>189</v>
      </c>
      <c r="P398" s="959">
        <v>1</v>
      </c>
      <c r="Q398" s="987"/>
      <c r="R398" s="987"/>
      <c r="S398" s="987"/>
      <c r="T398" s="987"/>
      <c r="U398" s="987"/>
      <c r="V398" s="987"/>
      <c r="W398" s="987"/>
      <c r="X398" s="987"/>
      <c r="Y398" s="987"/>
      <c r="Z398" s="987"/>
      <c r="AA398" s="987"/>
      <c r="AB398" s="987"/>
      <c r="AC398" s="987"/>
      <c r="AD398" s="987"/>
      <c r="AE398" s="987"/>
      <c r="AF398" s="987"/>
      <c r="AG398" s="987"/>
      <c r="AH398" s="962">
        <v>1</v>
      </c>
      <c r="AI398" s="1235"/>
      <c r="AJ398" s="1061"/>
      <c r="AK398" s="1220"/>
      <c r="AL398" s="1220"/>
      <c r="AM398" s="1225"/>
      <c r="AN398" s="1061">
        <v>0</v>
      </c>
      <c r="AO398" s="1220">
        <v>0</v>
      </c>
      <c r="AP398" s="1225">
        <v>0</v>
      </c>
      <c r="AQ398" s="1061">
        <f t="shared" si="63"/>
        <v>0</v>
      </c>
      <c r="AR398" s="1349">
        <f t="shared" si="64"/>
        <v>0</v>
      </c>
      <c r="AS398" s="1225">
        <f t="shared" si="65"/>
        <v>0</v>
      </c>
      <c r="AT398" s="1345">
        <f t="shared" si="60"/>
        <v>0</v>
      </c>
      <c r="AU398" s="1346">
        <f t="shared" si="66"/>
        <v>0</v>
      </c>
      <c r="AV398" s="1301">
        <f t="shared" si="61"/>
        <v>0</v>
      </c>
      <c r="AW398" s="987"/>
      <c r="AX398" s="1061"/>
      <c r="AY398" s="1220"/>
      <c r="AZ398" s="1220"/>
      <c r="BA398" s="1221"/>
      <c r="BB398" s="1225"/>
      <c r="BC398" s="1061">
        <v>0</v>
      </c>
      <c r="BD398" s="1225">
        <v>0</v>
      </c>
      <c r="BE398" s="1350">
        <f t="shared" si="62"/>
        <v>0</v>
      </c>
      <c r="BF398" s="1225">
        <f t="shared" si="67"/>
        <v>0</v>
      </c>
      <c r="BG398" s="1351">
        <f t="shared" si="68"/>
        <v>0</v>
      </c>
      <c r="BH398" s="1225">
        <f t="shared" si="69"/>
        <v>0</v>
      </c>
    </row>
    <row r="399" spans="2:60">
      <c r="B399" s="959">
        <v>395</v>
      </c>
      <c r="C399" s="959"/>
      <c r="D399" s="946" t="s">
        <v>1350</v>
      </c>
      <c r="E399" s="946" t="s">
        <v>1232</v>
      </c>
      <c r="F399" s="959">
        <v>1246</v>
      </c>
      <c r="G399" s="959" t="s">
        <v>1882</v>
      </c>
      <c r="H399" s="1217" t="s">
        <v>1234</v>
      </c>
      <c r="I399" s="1220"/>
      <c r="J399" s="1220" t="s">
        <v>1348</v>
      </c>
      <c r="K399" s="1220"/>
      <c r="L399" s="1220"/>
      <c r="M399" s="959" t="s">
        <v>1349</v>
      </c>
      <c r="N399" s="1220" t="s">
        <v>648</v>
      </c>
      <c r="O399" s="1220" t="s">
        <v>189</v>
      </c>
      <c r="P399" s="959">
        <v>1</v>
      </c>
      <c r="Q399" s="987"/>
      <c r="R399" s="987"/>
      <c r="S399" s="987"/>
      <c r="T399" s="987"/>
      <c r="U399" s="987"/>
      <c r="V399" s="987"/>
      <c r="W399" s="987"/>
      <c r="X399" s="987"/>
      <c r="Y399" s="987"/>
      <c r="Z399" s="987"/>
      <c r="AA399" s="987"/>
      <c r="AB399" s="987"/>
      <c r="AC399" s="987"/>
      <c r="AD399" s="987"/>
      <c r="AE399" s="987"/>
      <c r="AF399" s="987"/>
      <c r="AG399" s="987"/>
      <c r="AH399" s="962">
        <v>1</v>
      </c>
      <c r="AI399" s="1235"/>
      <c r="AJ399" s="1061"/>
      <c r="AK399" s="1220"/>
      <c r="AL399" s="1220"/>
      <c r="AM399" s="1225"/>
      <c r="AN399" s="1061">
        <v>0</v>
      </c>
      <c r="AO399" s="1220">
        <v>0</v>
      </c>
      <c r="AP399" s="1225">
        <v>0</v>
      </c>
      <c r="AQ399" s="1061">
        <f t="shared" si="63"/>
        <v>0</v>
      </c>
      <c r="AR399" s="1349">
        <f t="shared" si="64"/>
        <v>0</v>
      </c>
      <c r="AS399" s="1225">
        <f t="shared" si="65"/>
        <v>0</v>
      </c>
      <c r="AT399" s="1345">
        <f t="shared" si="60"/>
        <v>0</v>
      </c>
      <c r="AU399" s="1346">
        <f t="shared" si="66"/>
        <v>0</v>
      </c>
      <c r="AV399" s="1301">
        <f t="shared" si="61"/>
        <v>0</v>
      </c>
      <c r="AW399" s="987"/>
      <c r="AX399" s="1061"/>
      <c r="AY399" s="1220"/>
      <c r="AZ399" s="1220"/>
      <c r="BA399" s="1221"/>
      <c r="BB399" s="1225"/>
      <c r="BC399" s="1061">
        <v>0</v>
      </c>
      <c r="BD399" s="1225">
        <v>0</v>
      </c>
      <c r="BE399" s="1350">
        <f t="shared" si="62"/>
        <v>0</v>
      </c>
      <c r="BF399" s="1225">
        <f t="shared" si="67"/>
        <v>0</v>
      </c>
      <c r="BG399" s="1351">
        <f t="shared" si="68"/>
        <v>0</v>
      </c>
      <c r="BH399" s="1225">
        <f t="shared" si="69"/>
        <v>0</v>
      </c>
    </row>
    <row r="400" spans="2:60">
      <c r="B400" s="959">
        <v>396</v>
      </c>
      <c r="C400" s="959"/>
      <c r="D400" s="946" t="s">
        <v>1352</v>
      </c>
      <c r="E400" s="946" t="s">
        <v>1261</v>
      </c>
      <c r="F400" s="959">
        <v>1247</v>
      </c>
      <c r="G400" s="959" t="s">
        <v>1883</v>
      </c>
      <c r="H400" s="1217" t="s">
        <v>1364</v>
      </c>
      <c r="I400" s="1220"/>
      <c r="J400" s="1220" t="s">
        <v>1348</v>
      </c>
      <c r="K400" s="1220"/>
      <c r="L400" s="1220"/>
      <c r="M400" s="959" t="s">
        <v>1349</v>
      </c>
      <c r="N400" s="1220" t="s">
        <v>650</v>
      </c>
      <c r="O400" s="1220" t="s">
        <v>189</v>
      </c>
      <c r="P400" s="959">
        <v>1</v>
      </c>
      <c r="Q400" s="987"/>
      <c r="R400" s="987"/>
      <c r="S400" s="987"/>
      <c r="T400" s="987"/>
      <c r="U400" s="987"/>
      <c r="V400" s="987"/>
      <c r="W400" s="987"/>
      <c r="X400" s="987"/>
      <c r="Y400" s="987"/>
      <c r="Z400" s="987"/>
      <c r="AA400" s="987"/>
      <c r="AB400" s="987"/>
      <c r="AC400" s="987"/>
      <c r="AD400" s="987"/>
      <c r="AE400" s="987"/>
      <c r="AF400" s="987"/>
      <c r="AG400" s="987"/>
      <c r="AH400" s="962">
        <v>1</v>
      </c>
      <c r="AI400" s="1235"/>
      <c r="AJ400" s="1061"/>
      <c r="AK400" s="1220"/>
      <c r="AL400" s="1220"/>
      <c r="AM400" s="1225"/>
      <c r="AN400" s="1061">
        <v>0</v>
      </c>
      <c r="AO400" s="1220">
        <v>0</v>
      </c>
      <c r="AP400" s="1225">
        <v>0</v>
      </c>
      <c r="AQ400" s="1061">
        <f t="shared" si="63"/>
        <v>0</v>
      </c>
      <c r="AR400" s="1349">
        <f t="shared" si="64"/>
        <v>0</v>
      </c>
      <c r="AS400" s="1225">
        <f t="shared" si="65"/>
        <v>0</v>
      </c>
      <c r="AT400" s="1345">
        <f t="shared" si="60"/>
        <v>0</v>
      </c>
      <c r="AU400" s="1346">
        <f t="shared" si="66"/>
        <v>0</v>
      </c>
      <c r="AV400" s="1301">
        <f t="shared" si="61"/>
        <v>0</v>
      </c>
      <c r="AW400" s="987"/>
      <c r="AX400" s="1061"/>
      <c r="AY400" s="1220"/>
      <c r="AZ400" s="1220"/>
      <c r="BA400" s="1221"/>
      <c r="BB400" s="1225"/>
      <c r="BC400" s="1061">
        <v>0</v>
      </c>
      <c r="BD400" s="1225">
        <v>0</v>
      </c>
      <c r="BE400" s="1350">
        <f t="shared" si="62"/>
        <v>0</v>
      </c>
      <c r="BF400" s="1225">
        <f t="shared" si="67"/>
        <v>0</v>
      </c>
      <c r="BG400" s="1351">
        <f t="shared" si="68"/>
        <v>0</v>
      </c>
      <c r="BH400" s="1225">
        <f t="shared" si="69"/>
        <v>0</v>
      </c>
    </row>
    <row r="401" spans="2:60">
      <c r="B401" s="959">
        <v>397</v>
      </c>
      <c r="C401" s="959"/>
      <c r="D401" s="946" t="s">
        <v>1350</v>
      </c>
      <c r="E401" s="946" t="s">
        <v>1232</v>
      </c>
      <c r="F401" s="959">
        <v>1247</v>
      </c>
      <c r="G401" s="959" t="s">
        <v>1884</v>
      </c>
      <c r="H401" s="1217" t="s">
        <v>1234</v>
      </c>
      <c r="I401" s="1220"/>
      <c r="J401" s="1220" t="s">
        <v>1348</v>
      </c>
      <c r="K401" s="1220"/>
      <c r="L401" s="1220"/>
      <c r="M401" s="959" t="s">
        <v>1349</v>
      </c>
      <c r="N401" s="1220" t="s">
        <v>650</v>
      </c>
      <c r="O401" s="1220" t="s">
        <v>189</v>
      </c>
      <c r="P401" s="959">
        <v>1</v>
      </c>
      <c r="Q401" s="987"/>
      <c r="R401" s="987"/>
      <c r="S401" s="987"/>
      <c r="T401" s="987"/>
      <c r="U401" s="987"/>
      <c r="V401" s="987"/>
      <c r="W401" s="987"/>
      <c r="X401" s="987"/>
      <c r="Y401" s="987"/>
      <c r="Z401" s="987"/>
      <c r="AA401" s="987"/>
      <c r="AB401" s="987"/>
      <c r="AC401" s="987"/>
      <c r="AD401" s="987"/>
      <c r="AE401" s="987"/>
      <c r="AF401" s="987"/>
      <c r="AG401" s="987"/>
      <c r="AH401" s="962">
        <v>1</v>
      </c>
      <c r="AI401" s="1235"/>
      <c r="AJ401" s="1061"/>
      <c r="AK401" s="1220"/>
      <c r="AL401" s="1220"/>
      <c r="AM401" s="1225"/>
      <c r="AN401" s="1061">
        <v>0</v>
      </c>
      <c r="AO401" s="1220">
        <v>0</v>
      </c>
      <c r="AP401" s="1225">
        <v>0</v>
      </c>
      <c r="AQ401" s="1061">
        <f t="shared" si="63"/>
        <v>0</v>
      </c>
      <c r="AR401" s="1349">
        <f t="shared" si="64"/>
        <v>0</v>
      </c>
      <c r="AS401" s="1225">
        <f t="shared" si="65"/>
        <v>0</v>
      </c>
      <c r="AT401" s="1345">
        <f t="shared" si="60"/>
        <v>0</v>
      </c>
      <c r="AU401" s="1346">
        <f t="shared" si="66"/>
        <v>0</v>
      </c>
      <c r="AV401" s="1301">
        <f t="shared" si="61"/>
        <v>0</v>
      </c>
      <c r="AW401" s="987"/>
      <c r="AX401" s="1061"/>
      <c r="AY401" s="1220"/>
      <c r="AZ401" s="1220"/>
      <c r="BA401" s="1221"/>
      <c r="BB401" s="1225"/>
      <c r="BC401" s="1061">
        <v>0</v>
      </c>
      <c r="BD401" s="1225">
        <v>0</v>
      </c>
      <c r="BE401" s="1350">
        <f t="shared" si="62"/>
        <v>0</v>
      </c>
      <c r="BF401" s="1225">
        <f t="shared" si="67"/>
        <v>0</v>
      </c>
      <c r="BG401" s="1351">
        <f t="shared" si="68"/>
        <v>0</v>
      </c>
      <c r="BH401" s="1225">
        <f t="shared" si="69"/>
        <v>0</v>
      </c>
    </row>
    <row r="402" spans="2:60">
      <c r="B402" s="959">
        <v>398</v>
      </c>
      <c r="C402" s="959"/>
      <c r="D402" s="946" t="s">
        <v>1352</v>
      </c>
      <c r="E402" s="946" t="s">
        <v>1261</v>
      </c>
      <c r="F402" s="959">
        <v>1242</v>
      </c>
      <c r="G402" s="959" t="s">
        <v>1885</v>
      </c>
      <c r="H402" s="1217" t="s">
        <v>1364</v>
      </c>
      <c r="I402" s="1220"/>
      <c r="J402" s="1220" t="s">
        <v>1348</v>
      </c>
      <c r="K402" s="1220"/>
      <c r="L402" s="1220"/>
      <c r="M402" s="959" t="s">
        <v>1349</v>
      </c>
      <c r="N402" s="1220" t="s">
        <v>640</v>
      </c>
      <c r="O402" s="1220" t="s">
        <v>189</v>
      </c>
      <c r="P402" s="959">
        <v>1</v>
      </c>
      <c r="Q402" s="987"/>
      <c r="R402" s="987"/>
      <c r="S402" s="987"/>
      <c r="T402" s="987"/>
      <c r="U402" s="987"/>
      <c r="V402" s="987"/>
      <c r="W402" s="987"/>
      <c r="X402" s="987"/>
      <c r="Y402" s="987"/>
      <c r="Z402" s="987"/>
      <c r="AA402" s="987"/>
      <c r="AB402" s="987"/>
      <c r="AC402" s="987"/>
      <c r="AD402" s="987"/>
      <c r="AE402" s="987"/>
      <c r="AF402" s="987"/>
      <c r="AG402" s="987"/>
      <c r="AH402" s="962">
        <v>1</v>
      </c>
      <c r="AI402" s="1235"/>
      <c r="AJ402" s="1061"/>
      <c r="AK402" s="1220"/>
      <c r="AL402" s="1220"/>
      <c r="AM402" s="1225"/>
      <c r="AN402" s="1061">
        <v>0</v>
      </c>
      <c r="AO402" s="1220">
        <v>0</v>
      </c>
      <c r="AP402" s="1225">
        <v>0</v>
      </c>
      <c r="AQ402" s="1061">
        <f t="shared" si="63"/>
        <v>0</v>
      </c>
      <c r="AR402" s="1349">
        <f t="shared" si="64"/>
        <v>0</v>
      </c>
      <c r="AS402" s="1225">
        <f t="shared" si="65"/>
        <v>0</v>
      </c>
      <c r="AT402" s="1345">
        <f t="shared" si="60"/>
        <v>0</v>
      </c>
      <c r="AU402" s="1346">
        <f t="shared" si="66"/>
        <v>0</v>
      </c>
      <c r="AV402" s="1301">
        <f t="shared" si="61"/>
        <v>0</v>
      </c>
      <c r="AW402" s="987"/>
      <c r="AX402" s="1061"/>
      <c r="AY402" s="1220"/>
      <c r="AZ402" s="1220"/>
      <c r="BA402" s="1221"/>
      <c r="BB402" s="1225"/>
      <c r="BC402" s="1061">
        <v>0</v>
      </c>
      <c r="BD402" s="1225">
        <v>0</v>
      </c>
      <c r="BE402" s="1350">
        <f t="shared" si="62"/>
        <v>0</v>
      </c>
      <c r="BF402" s="1225">
        <f t="shared" si="67"/>
        <v>0</v>
      </c>
      <c r="BG402" s="1351">
        <f t="shared" si="68"/>
        <v>0</v>
      </c>
      <c r="BH402" s="1225">
        <f t="shared" si="69"/>
        <v>0</v>
      </c>
    </row>
    <row r="403" spans="2:60">
      <c r="B403" s="959">
        <v>399</v>
      </c>
      <c r="C403" s="959"/>
      <c r="D403" s="946" t="s">
        <v>1350</v>
      </c>
      <c r="E403" s="946" t="s">
        <v>1232</v>
      </c>
      <c r="F403" s="959">
        <v>1242</v>
      </c>
      <c r="G403" s="959" t="s">
        <v>1886</v>
      </c>
      <c r="H403" s="1217" t="s">
        <v>1234</v>
      </c>
      <c r="I403" s="1220"/>
      <c r="J403" s="1220" t="s">
        <v>1348</v>
      </c>
      <c r="K403" s="1220"/>
      <c r="L403" s="1220"/>
      <c r="M403" s="959" t="s">
        <v>1349</v>
      </c>
      <c r="N403" s="1220" t="s">
        <v>640</v>
      </c>
      <c r="O403" s="1220" t="s">
        <v>189</v>
      </c>
      <c r="P403" s="959">
        <v>1</v>
      </c>
      <c r="Q403" s="987"/>
      <c r="R403" s="987"/>
      <c r="S403" s="987"/>
      <c r="T403" s="987"/>
      <c r="U403" s="987"/>
      <c r="V403" s="987"/>
      <c r="W403" s="987"/>
      <c r="X403" s="987"/>
      <c r="Y403" s="987"/>
      <c r="Z403" s="987"/>
      <c r="AA403" s="987"/>
      <c r="AB403" s="987"/>
      <c r="AC403" s="987"/>
      <c r="AD403" s="987"/>
      <c r="AE403" s="987"/>
      <c r="AF403" s="987"/>
      <c r="AG403" s="987"/>
      <c r="AH403" s="962">
        <v>1</v>
      </c>
      <c r="AI403" s="1235"/>
      <c r="AJ403" s="1061"/>
      <c r="AK403" s="1220"/>
      <c r="AL403" s="1220"/>
      <c r="AM403" s="1225"/>
      <c r="AN403" s="1061">
        <v>0</v>
      </c>
      <c r="AO403" s="1220">
        <v>0</v>
      </c>
      <c r="AP403" s="1225">
        <v>0</v>
      </c>
      <c r="AQ403" s="1061">
        <f t="shared" si="63"/>
        <v>0</v>
      </c>
      <c r="AR403" s="1349">
        <f t="shared" si="64"/>
        <v>0</v>
      </c>
      <c r="AS403" s="1225">
        <f t="shared" si="65"/>
        <v>0</v>
      </c>
      <c r="AT403" s="1345">
        <f t="shared" si="60"/>
        <v>0</v>
      </c>
      <c r="AU403" s="1346">
        <f t="shared" si="66"/>
        <v>0</v>
      </c>
      <c r="AV403" s="1301">
        <f t="shared" si="61"/>
        <v>0</v>
      </c>
      <c r="AW403" s="987"/>
      <c r="AX403" s="1061"/>
      <c r="AY403" s="1220"/>
      <c r="AZ403" s="1220"/>
      <c r="BA403" s="1221"/>
      <c r="BB403" s="1225"/>
      <c r="BC403" s="1061">
        <v>0</v>
      </c>
      <c r="BD403" s="1225">
        <v>0</v>
      </c>
      <c r="BE403" s="1350">
        <f t="shared" si="62"/>
        <v>0</v>
      </c>
      <c r="BF403" s="1225">
        <f t="shared" si="67"/>
        <v>0</v>
      </c>
      <c r="BG403" s="1351">
        <f t="shared" si="68"/>
        <v>0</v>
      </c>
      <c r="BH403" s="1225">
        <f t="shared" si="69"/>
        <v>0</v>
      </c>
    </row>
    <row r="404" spans="2:60">
      <c r="B404" s="959">
        <v>400</v>
      </c>
      <c r="C404" s="959"/>
      <c r="D404" s="946" t="s">
        <v>1352</v>
      </c>
      <c r="E404" s="946" t="s">
        <v>1261</v>
      </c>
      <c r="F404" s="959">
        <v>1243</v>
      </c>
      <c r="G404" s="959" t="s">
        <v>1887</v>
      </c>
      <c r="H404" s="1217" t="s">
        <v>1364</v>
      </c>
      <c r="I404" s="1220"/>
      <c r="J404" s="1220" t="s">
        <v>1348</v>
      </c>
      <c r="K404" s="1220"/>
      <c r="L404" s="1220"/>
      <c r="M404" s="959" t="s">
        <v>1349</v>
      </c>
      <c r="N404" s="1220" t="s">
        <v>642</v>
      </c>
      <c r="O404" s="1220" t="s">
        <v>189</v>
      </c>
      <c r="P404" s="959">
        <v>1</v>
      </c>
      <c r="Q404" s="987"/>
      <c r="R404" s="987"/>
      <c r="S404" s="987"/>
      <c r="T404" s="987"/>
      <c r="U404" s="987"/>
      <c r="V404" s="987"/>
      <c r="W404" s="987"/>
      <c r="X404" s="987"/>
      <c r="Y404" s="987"/>
      <c r="Z404" s="987"/>
      <c r="AA404" s="987"/>
      <c r="AB404" s="987"/>
      <c r="AC404" s="987"/>
      <c r="AD404" s="987"/>
      <c r="AE404" s="987"/>
      <c r="AF404" s="987"/>
      <c r="AG404" s="987"/>
      <c r="AH404" s="962">
        <v>1</v>
      </c>
      <c r="AI404" s="1235"/>
      <c r="AJ404" s="1061"/>
      <c r="AK404" s="1220"/>
      <c r="AL404" s="1220"/>
      <c r="AM404" s="1225"/>
      <c r="AN404" s="1061">
        <v>0</v>
      </c>
      <c r="AO404" s="1220">
        <v>0</v>
      </c>
      <c r="AP404" s="1225">
        <v>0</v>
      </c>
      <c r="AQ404" s="1061">
        <f t="shared" si="63"/>
        <v>0</v>
      </c>
      <c r="AR404" s="1349">
        <f t="shared" si="64"/>
        <v>0</v>
      </c>
      <c r="AS404" s="1225">
        <f t="shared" si="65"/>
        <v>0</v>
      </c>
      <c r="AT404" s="1345">
        <f t="shared" si="60"/>
        <v>0</v>
      </c>
      <c r="AU404" s="1346">
        <f t="shared" si="66"/>
        <v>0</v>
      </c>
      <c r="AV404" s="1301">
        <f t="shared" si="61"/>
        <v>0</v>
      </c>
      <c r="AW404" s="987"/>
      <c r="AX404" s="1061"/>
      <c r="AY404" s="1220"/>
      <c r="AZ404" s="1220"/>
      <c r="BA404" s="1221"/>
      <c r="BB404" s="1225"/>
      <c r="BC404" s="1061">
        <v>0</v>
      </c>
      <c r="BD404" s="1225">
        <v>0</v>
      </c>
      <c r="BE404" s="1350">
        <f t="shared" si="62"/>
        <v>0</v>
      </c>
      <c r="BF404" s="1225">
        <f t="shared" si="67"/>
        <v>0</v>
      </c>
      <c r="BG404" s="1351">
        <f t="shared" si="68"/>
        <v>0</v>
      </c>
      <c r="BH404" s="1225">
        <f t="shared" si="69"/>
        <v>0</v>
      </c>
    </row>
    <row r="405" spans="2:60">
      <c r="B405" s="959">
        <v>401</v>
      </c>
      <c r="C405" s="959"/>
      <c r="D405" s="946" t="s">
        <v>1350</v>
      </c>
      <c r="E405" s="946" t="s">
        <v>1232</v>
      </c>
      <c r="F405" s="959">
        <v>1243</v>
      </c>
      <c r="G405" s="959" t="s">
        <v>1888</v>
      </c>
      <c r="H405" s="1217" t="s">
        <v>1234</v>
      </c>
      <c r="I405" s="1220"/>
      <c r="J405" s="1220" t="s">
        <v>1348</v>
      </c>
      <c r="K405" s="1220"/>
      <c r="L405" s="1220"/>
      <c r="M405" s="959" t="s">
        <v>1349</v>
      </c>
      <c r="N405" s="1220" t="s">
        <v>642</v>
      </c>
      <c r="O405" s="1220" t="s">
        <v>189</v>
      </c>
      <c r="P405" s="959">
        <v>1</v>
      </c>
      <c r="Q405" s="987"/>
      <c r="R405" s="987"/>
      <c r="S405" s="987"/>
      <c r="T405" s="987"/>
      <c r="U405" s="987"/>
      <c r="V405" s="987"/>
      <c r="W405" s="987"/>
      <c r="X405" s="987"/>
      <c r="Y405" s="987"/>
      <c r="Z405" s="987"/>
      <c r="AA405" s="987"/>
      <c r="AB405" s="987"/>
      <c r="AC405" s="987"/>
      <c r="AD405" s="987"/>
      <c r="AE405" s="987"/>
      <c r="AF405" s="987"/>
      <c r="AG405" s="987"/>
      <c r="AH405" s="962">
        <v>1</v>
      </c>
      <c r="AI405" s="1235"/>
      <c r="AJ405" s="1061"/>
      <c r="AK405" s="1220"/>
      <c r="AL405" s="1220"/>
      <c r="AM405" s="1225"/>
      <c r="AN405" s="1061">
        <v>0</v>
      </c>
      <c r="AO405" s="1220">
        <v>0</v>
      </c>
      <c r="AP405" s="1225">
        <v>0</v>
      </c>
      <c r="AQ405" s="1061">
        <f t="shared" si="63"/>
        <v>0</v>
      </c>
      <c r="AR405" s="1349">
        <f t="shared" si="64"/>
        <v>0</v>
      </c>
      <c r="AS405" s="1225">
        <f t="shared" si="65"/>
        <v>0</v>
      </c>
      <c r="AT405" s="1345">
        <f t="shared" si="60"/>
        <v>0</v>
      </c>
      <c r="AU405" s="1346">
        <f t="shared" si="66"/>
        <v>0</v>
      </c>
      <c r="AV405" s="1301">
        <f t="shared" si="61"/>
        <v>0</v>
      </c>
      <c r="AW405" s="987"/>
      <c r="AX405" s="1061"/>
      <c r="AY405" s="1220"/>
      <c r="AZ405" s="1220"/>
      <c r="BA405" s="1221"/>
      <c r="BB405" s="1225"/>
      <c r="BC405" s="1061">
        <v>0</v>
      </c>
      <c r="BD405" s="1225">
        <v>0</v>
      </c>
      <c r="BE405" s="1350">
        <f t="shared" si="62"/>
        <v>0</v>
      </c>
      <c r="BF405" s="1225">
        <f t="shared" si="67"/>
        <v>0</v>
      </c>
      <c r="BG405" s="1351">
        <f t="shared" si="68"/>
        <v>0</v>
      </c>
      <c r="BH405" s="1225">
        <f t="shared" si="69"/>
        <v>0</v>
      </c>
    </row>
    <row r="406" spans="2:60">
      <c r="B406" s="959">
        <v>402</v>
      </c>
      <c r="C406" s="959"/>
      <c r="D406" s="946" t="s">
        <v>1352</v>
      </c>
      <c r="E406" s="946" t="s">
        <v>1261</v>
      </c>
      <c r="F406" s="959">
        <v>1244</v>
      </c>
      <c r="G406" s="959" t="s">
        <v>1889</v>
      </c>
      <c r="H406" s="1217" t="s">
        <v>1364</v>
      </c>
      <c r="I406" s="1220"/>
      <c r="J406" s="1220" t="s">
        <v>1348</v>
      </c>
      <c r="K406" s="1220"/>
      <c r="L406" s="1220"/>
      <c r="M406" s="959" t="s">
        <v>1349</v>
      </c>
      <c r="N406" s="1220" t="s">
        <v>644</v>
      </c>
      <c r="O406" s="1220" t="s">
        <v>189</v>
      </c>
      <c r="P406" s="959">
        <v>1</v>
      </c>
      <c r="Q406" s="987"/>
      <c r="R406" s="987"/>
      <c r="S406" s="987"/>
      <c r="T406" s="987"/>
      <c r="U406" s="987"/>
      <c r="V406" s="987"/>
      <c r="W406" s="987"/>
      <c r="X406" s="987"/>
      <c r="Y406" s="987"/>
      <c r="Z406" s="987"/>
      <c r="AA406" s="987"/>
      <c r="AB406" s="987"/>
      <c r="AC406" s="987"/>
      <c r="AD406" s="987"/>
      <c r="AE406" s="987"/>
      <c r="AF406" s="987"/>
      <c r="AG406" s="987"/>
      <c r="AH406" s="962">
        <v>1</v>
      </c>
      <c r="AI406" s="1235"/>
      <c r="AJ406" s="1061"/>
      <c r="AK406" s="1220"/>
      <c r="AL406" s="1220"/>
      <c r="AM406" s="1225"/>
      <c r="AN406" s="1061">
        <v>0</v>
      </c>
      <c r="AO406" s="1220">
        <v>0</v>
      </c>
      <c r="AP406" s="1225">
        <v>0</v>
      </c>
      <c r="AQ406" s="1061">
        <f t="shared" si="63"/>
        <v>0</v>
      </c>
      <c r="AR406" s="1349">
        <f t="shared" si="64"/>
        <v>0</v>
      </c>
      <c r="AS406" s="1225">
        <f t="shared" si="65"/>
        <v>0</v>
      </c>
      <c r="AT406" s="1345">
        <f t="shared" si="60"/>
        <v>0</v>
      </c>
      <c r="AU406" s="1346">
        <f t="shared" si="66"/>
        <v>0</v>
      </c>
      <c r="AV406" s="1301">
        <f t="shared" si="61"/>
        <v>0</v>
      </c>
      <c r="AW406" s="987"/>
      <c r="AX406" s="1061"/>
      <c r="AY406" s="1220"/>
      <c r="AZ406" s="1220"/>
      <c r="BA406" s="1221"/>
      <c r="BB406" s="1225"/>
      <c r="BC406" s="1061">
        <v>0</v>
      </c>
      <c r="BD406" s="1225">
        <v>0</v>
      </c>
      <c r="BE406" s="1350">
        <f t="shared" si="62"/>
        <v>0</v>
      </c>
      <c r="BF406" s="1225">
        <f t="shared" si="67"/>
        <v>0</v>
      </c>
      <c r="BG406" s="1351">
        <f t="shared" si="68"/>
        <v>0</v>
      </c>
      <c r="BH406" s="1225">
        <f t="shared" si="69"/>
        <v>0</v>
      </c>
    </row>
    <row r="407" spans="2:60">
      <c r="B407" s="959">
        <v>403</v>
      </c>
      <c r="C407" s="959"/>
      <c r="D407" s="946" t="s">
        <v>1350</v>
      </c>
      <c r="E407" s="946" t="s">
        <v>1232</v>
      </c>
      <c r="F407" s="959">
        <v>1244</v>
      </c>
      <c r="G407" s="959" t="s">
        <v>1890</v>
      </c>
      <c r="H407" s="1217" t="s">
        <v>1234</v>
      </c>
      <c r="I407" s="1220"/>
      <c r="J407" s="1220" t="s">
        <v>1348</v>
      </c>
      <c r="K407" s="1220"/>
      <c r="L407" s="1220"/>
      <c r="M407" s="959" t="s">
        <v>1349</v>
      </c>
      <c r="N407" s="1220" t="s">
        <v>644</v>
      </c>
      <c r="O407" s="1220" t="s">
        <v>189</v>
      </c>
      <c r="P407" s="959">
        <v>1</v>
      </c>
      <c r="Q407" s="987"/>
      <c r="R407" s="987"/>
      <c r="S407" s="987"/>
      <c r="T407" s="987"/>
      <c r="U407" s="987"/>
      <c r="V407" s="987"/>
      <c r="W407" s="987"/>
      <c r="X407" s="987"/>
      <c r="Y407" s="987"/>
      <c r="Z407" s="987"/>
      <c r="AA407" s="987"/>
      <c r="AB407" s="987"/>
      <c r="AC407" s="987"/>
      <c r="AD407" s="987"/>
      <c r="AE407" s="987"/>
      <c r="AF407" s="987"/>
      <c r="AG407" s="987"/>
      <c r="AH407" s="962">
        <v>1</v>
      </c>
      <c r="AI407" s="1235"/>
      <c r="AJ407" s="1061"/>
      <c r="AK407" s="1220"/>
      <c r="AL407" s="1220"/>
      <c r="AM407" s="1225"/>
      <c r="AN407" s="1061">
        <v>0</v>
      </c>
      <c r="AO407" s="1220">
        <v>0</v>
      </c>
      <c r="AP407" s="1225">
        <v>0</v>
      </c>
      <c r="AQ407" s="1061">
        <f t="shared" si="63"/>
        <v>0</v>
      </c>
      <c r="AR407" s="1349">
        <f t="shared" si="64"/>
        <v>0</v>
      </c>
      <c r="AS407" s="1225">
        <f t="shared" si="65"/>
        <v>0</v>
      </c>
      <c r="AT407" s="1345">
        <f t="shared" si="60"/>
        <v>0</v>
      </c>
      <c r="AU407" s="1346">
        <f t="shared" si="66"/>
        <v>0</v>
      </c>
      <c r="AV407" s="1301">
        <f t="shared" si="61"/>
        <v>0</v>
      </c>
      <c r="AW407" s="987"/>
      <c r="AX407" s="1061"/>
      <c r="AY407" s="1220"/>
      <c r="AZ407" s="1220"/>
      <c r="BA407" s="1221"/>
      <c r="BB407" s="1225"/>
      <c r="BC407" s="1061">
        <v>0</v>
      </c>
      <c r="BD407" s="1225">
        <v>0</v>
      </c>
      <c r="BE407" s="1350">
        <f t="shared" si="62"/>
        <v>0</v>
      </c>
      <c r="BF407" s="1225">
        <f t="shared" si="67"/>
        <v>0</v>
      </c>
      <c r="BG407" s="1351">
        <f t="shared" si="68"/>
        <v>0</v>
      </c>
      <c r="BH407" s="1225">
        <f t="shared" si="69"/>
        <v>0</v>
      </c>
    </row>
    <row r="408" spans="2:60">
      <c r="B408" s="959">
        <v>404</v>
      </c>
      <c r="C408" s="959"/>
      <c r="D408" s="946" t="s">
        <v>1352</v>
      </c>
      <c r="E408" s="946" t="s">
        <v>1261</v>
      </c>
      <c r="F408" s="959">
        <v>1245</v>
      </c>
      <c r="G408" s="959" t="s">
        <v>1891</v>
      </c>
      <c r="H408" s="1217" t="s">
        <v>1364</v>
      </c>
      <c r="I408" s="1220"/>
      <c r="J408" s="1220" t="s">
        <v>1348</v>
      </c>
      <c r="K408" s="1220"/>
      <c r="L408" s="1220"/>
      <c r="M408" s="959" t="s">
        <v>1349</v>
      </c>
      <c r="N408" s="1220" t="s">
        <v>646</v>
      </c>
      <c r="O408" s="1220" t="s">
        <v>189</v>
      </c>
      <c r="P408" s="959">
        <v>1</v>
      </c>
      <c r="Q408" s="987"/>
      <c r="R408" s="987"/>
      <c r="S408" s="987"/>
      <c r="T408" s="987"/>
      <c r="U408" s="987"/>
      <c r="V408" s="987"/>
      <c r="W408" s="987"/>
      <c r="X408" s="987"/>
      <c r="Y408" s="987"/>
      <c r="Z408" s="987"/>
      <c r="AA408" s="987"/>
      <c r="AB408" s="987"/>
      <c r="AC408" s="987"/>
      <c r="AD408" s="987"/>
      <c r="AE408" s="987"/>
      <c r="AF408" s="987"/>
      <c r="AG408" s="987"/>
      <c r="AH408" s="962">
        <v>1</v>
      </c>
      <c r="AI408" s="1235"/>
      <c r="AJ408" s="1061"/>
      <c r="AK408" s="1220"/>
      <c r="AL408" s="1220"/>
      <c r="AM408" s="1225"/>
      <c r="AN408" s="1061">
        <v>0</v>
      </c>
      <c r="AO408" s="1220">
        <v>0</v>
      </c>
      <c r="AP408" s="1225">
        <v>0</v>
      </c>
      <c r="AQ408" s="1061">
        <f t="shared" si="63"/>
        <v>0</v>
      </c>
      <c r="AR408" s="1349">
        <f t="shared" si="64"/>
        <v>0</v>
      </c>
      <c r="AS408" s="1225">
        <f t="shared" si="65"/>
        <v>0</v>
      </c>
      <c r="AT408" s="1345">
        <f t="shared" si="60"/>
        <v>0</v>
      </c>
      <c r="AU408" s="1346">
        <f t="shared" si="66"/>
        <v>0</v>
      </c>
      <c r="AV408" s="1301">
        <f t="shared" si="61"/>
        <v>0</v>
      </c>
      <c r="AW408" s="987"/>
      <c r="AX408" s="1061"/>
      <c r="AY408" s="1220"/>
      <c r="AZ408" s="1220"/>
      <c r="BA408" s="1221"/>
      <c r="BB408" s="1225"/>
      <c r="BC408" s="1061">
        <v>0</v>
      </c>
      <c r="BD408" s="1225">
        <v>0</v>
      </c>
      <c r="BE408" s="1350">
        <f t="shared" si="62"/>
        <v>0</v>
      </c>
      <c r="BF408" s="1225">
        <f t="shared" si="67"/>
        <v>0</v>
      </c>
      <c r="BG408" s="1351">
        <f t="shared" si="68"/>
        <v>0</v>
      </c>
      <c r="BH408" s="1225">
        <f t="shared" si="69"/>
        <v>0</v>
      </c>
    </row>
    <row r="409" spans="2:60">
      <c r="B409" s="959">
        <v>405</v>
      </c>
      <c r="C409" s="959"/>
      <c r="D409" s="946" t="s">
        <v>1350</v>
      </c>
      <c r="E409" s="946" t="s">
        <v>1232</v>
      </c>
      <c r="F409" s="959">
        <v>1245</v>
      </c>
      <c r="G409" s="959" t="s">
        <v>1892</v>
      </c>
      <c r="H409" s="1217" t="s">
        <v>1234</v>
      </c>
      <c r="I409" s="1220"/>
      <c r="J409" s="1220" t="s">
        <v>1348</v>
      </c>
      <c r="K409" s="1220"/>
      <c r="L409" s="1220"/>
      <c r="M409" s="959" t="s">
        <v>1349</v>
      </c>
      <c r="N409" s="1220" t="s">
        <v>646</v>
      </c>
      <c r="O409" s="1220" t="s">
        <v>189</v>
      </c>
      <c r="P409" s="959">
        <v>1</v>
      </c>
      <c r="Q409" s="987"/>
      <c r="R409" s="987"/>
      <c r="S409" s="987"/>
      <c r="T409" s="987"/>
      <c r="U409" s="987"/>
      <c r="V409" s="987"/>
      <c r="W409" s="987"/>
      <c r="X409" s="987"/>
      <c r="Y409" s="987"/>
      <c r="Z409" s="987"/>
      <c r="AA409" s="987"/>
      <c r="AB409" s="987"/>
      <c r="AC409" s="987"/>
      <c r="AD409" s="987"/>
      <c r="AE409" s="987"/>
      <c r="AF409" s="987"/>
      <c r="AG409" s="987"/>
      <c r="AH409" s="962">
        <v>1</v>
      </c>
      <c r="AI409" s="1235"/>
      <c r="AJ409" s="1061"/>
      <c r="AK409" s="1220"/>
      <c r="AL409" s="1220"/>
      <c r="AM409" s="1225"/>
      <c r="AN409" s="1061">
        <v>0</v>
      </c>
      <c r="AO409" s="1220">
        <v>0</v>
      </c>
      <c r="AP409" s="1225">
        <v>0</v>
      </c>
      <c r="AQ409" s="1061">
        <f t="shared" si="63"/>
        <v>0</v>
      </c>
      <c r="AR409" s="1349">
        <f t="shared" si="64"/>
        <v>0</v>
      </c>
      <c r="AS409" s="1225">
        <f t="shared" si="65"/>
        <v>0</v>
      </c>
      <c r="AT409" s="1345">
        <f t="shared" si="60"/>
        <v>0</v>
      </c>
      <c r="AU409" s="1346">
        <f t="shared" si="66"/>
        <v>0</v>
      </c>
      <c r="AV409" s="1301">
        <f t="shared" si="61"/>
        <v>0</v>
      </c>
      <c r="AW409" s="987"/>
      <c r="AX409" s="1061"/>
      <c r="AY409" s="1220"/>
      <c r="AZ409" s="1220"/>
      <c r="BA409" s="1221"/>
      <c r="BB409" s="1225"/>
      <c r="BC409" s="1061">
        <v>0</v>
      </c>
      <c r="BD409" s="1225">
        <v>0</v>
      </c>
      <c r="BE409" s="1350">
        <f t="shared" si="62"/>
        <v>0</v>
      </c>
      <c r="BF409" s="1225">
        <f t="shared" si="67"/>
        <v>0</v>
      </c>
      <c r="BG409" s="1351">
        <f t="shared" si="68"/>
        <v>0</v>
      </c>
      <c r="BH409" s="1225">
        <f t="shared" si="69"/>
        <v>0</v>
      </c>
    </row>
    <row r="410" spans="2:60">
      <c r="B410" s="959">
        <v>406</v>
      </c>
      <c r="C410" s="959"/>
      <c r="D410" s="946" t="s">
        <v>206</v>
      </c>
      <c r="E410" s="946" t="s">
        <v>1432</v>
      </c>
      <c r="F410" s="959">
        <v>1416</v>
      </c>
      <c r="G410" s="959" t="s">
        <v>1893</v>
      </c>
      <c r="H410" s="1217" t="s">
        <v>1372</v>
      </c>
      <c r="I410" s="1220"/>
      <c r="J410" s="1220" t="s">
        <v>1348</v>
      </c>
      <c r="K410" s="1220"/>
      <c r="L410" s="1220"/>
      <c r="M410" s="959" t="s">
        <v>1349</v>
      </c>
      <c r="N410" s="1220" t="s">
        <v>810</v>
      </c>
      <c r="O410" s="1220" t="s">
        <v>189</v>
      </c>
      <c r="P410" s="959">
        <v>1</v>
      </c>
      <c r="Q410" s="987"/>
      <c r="R410" s="987"/>
      <c r="S410" s="987"/>
      <c r="T410" s="987"/>
      <c r="U410" s="987"/>
      <c r="V410" s="987"/>
      <c r="W410" s="987"/>
      <c r="X410" s="987"/>
      <c r="Y410" s="987"/>
      <c r="Z410" s="987"/>
      <c r="AA410" s="987"/>
      <c r="AB410" s="987"/>
      <c r="AC410" s="987"/>
      <c r="AD410" s="987"/>
      <c r="AE410" s="987"/>
      <c r="AF410" s="987"/>
      <c r="AG410" s="987"/>
      <c r="AH410" s="962">
        <v>1</v>
      </c>
      <c r="AI410" s="1235"/>
      <c r="AJ410" s="1061"/>
      <c r="AK410" s="1220"/>
      <c r="AL410" s="1220"/>
      <c r="AM410" s="1225"/>
      <c r="AN410" s="1061">
        <v>0</v>
      </c>
      <c r="AO410" s="1220">
        <v>0</v>
      </c>
      <c r="AP410" s="1225">
        <v>0</v>
      </c>
      <c r="AQ410" s="1061">
        <f t="shared" si="63"/>
        <v>0</v>
      </c>
      <c r="AR410" s="1349">
        <f t="shared" si="64"/>
        <v>0</v>
      </c>
      <c r="AS410" s="1225">
        <f t="shared" si="65"/>
        <v>0</v>
      </c>
      <c r="AT410" s="1345">
        <f t="shared" si="60"/>
        <v>0</v>
      </c>
      <c r="AU410" s="1346">
        <f t="shared" si="66"/>
        <v>0</v>
      </c>
      <c r="AV410" s="1301">
        <f t="shared" si="61"/>
        <v>0</v>
      </c>
      <c r="AW410" s="987"/>
      <c r="AX410" s="1061"/>
      <c r="AY410" s="1220"/>
      <c r="AZ410" s="1220"/>
      <c r="BA410" s="1221"/>
      <c r="BB410" s="1225"/>
      <c r="BC410" s="1061">
        <v>0</v>
      </c>
      <c r="BD410" s="1225">
        <v>0</v>
      </c>
      <c r="BE410" s="1350">
        <f t="shared" si="62"/>
        <v>0</v>
      </c>
      <c r="BF410" s="1225">
        <f t="shared" si="67"/>
        <v>0</v>
      </c>
      <c r="BG410" s="1351">
        <f t="shared" si="68"/>
        <v>0</v>
      </c>
      <c r="BH410" s="1225">
        <f t="shared" si="69"/>
        <v>0</v>
      </c>
    </row>
    <row r="411" spans="2:60">
      <c r="B411" s="959">
        <v>407</v>
      </c>
      <c r="C411" s="959"/>
      <c r="D411" s="946" t="s">
        <v>206</v>
      </c>
      <c r="E411" s="946" t="s">
        <v>1432</v>
      </c>
      <c r="F411" s="959">
        <v>1417</v>
      </c>
      <c r="G411" s="959" t="s">
        <v>1894</v>
      </c>
      <c r="H411" s="1217" t="s">
        <v>1372</v>
      </c>
      <c r="I411" s="1220"/>
      <c r="J411" s="1220" t="s">
        <v>1348</v>
      </c>
      <c r="K411" s="1220"/>
      <c r="L411" s="1220"/>
      <c r="M411" s="959" t="s">
        <v>1349</v>
      </c>
      <c r="N411" s="1220" t="s">
        <v>812</v>
      </c>
      <c r="O411" s="1220" t="s">
        <v>189</v>
      </c>
      <c r="P411" s="959">
        <v>1</v>
      </c>
      <c r="Q411" s="987"/>
      <c r="R411" s="987"/>
      <c r="S411" s="987"/>
      <c r="T411" s="987"/>
      <c r="U411" s="987"/>
      <c r="V411" s="987"/>
      <c r="W411" s="987"/>
      <c r="X411" s="987"/>
      <c r="Y411" s="987"/>
      <c r="Z411" s="987"/>
      <c r="AA411" s="987"/>
      <c r="AB411" s="987"/>
      <c r="AC411" s="987"/>
      <c r="AD411" s="987"/>
      <c r="AE411" s="987"/>
      <c r="AF411" s="987"/>
      <c r="AG411" s="987"/>
      <c r="AH411" s="962">
        <v>1</v>
      </c>
      <c r="AI411" s="1235"/>
      <c r="AJ411" s="1061"/>
      <c r="AK411" s="1220"/>
      <c r="AL411" s="1220"/>
      <c r="AM411" s="1225"/>
      <c r="AN411" s="1061">
        <v>0</v>
      </c>
      <c r="AO411" s="1220">
        <v>0</v>
      </c>
      <c r="AP411" s="1225">
        <v>0</v>
      </c>
      <c r="AQ411" s="1061">
        <f t="shared" si="63"/>
        <v>0</v>
      </c>
      <c r="AR411" s="1349">
        <f t="shared" si="64"/>
        <v>0</v>
      </c>
      <c r="AS411" s="1225">
        <f t="shared" si="65"/>
        <v>0</v>
      </c>
      <c r="AT411" s="1345">
        <f t="shared" si="60"/>
        <v>0</v>
      </c>
      <c r="AU411" s="1346">
        <f t="shared" si="66"/>
        <v>0</v>
      </c>
      <c r="AV411" s="1301">
        <f t="shared" si="61"/>
        <v>0</v>
      </c>
      <c r="AW411" s="987"/>
      <c r="AX411" s="1061"/>
      <c r="AY411" s="1220"/>
      <c r="AZ411" s="1220"/>
      <c r="BA411" s="1221"/>
      <c r="BB411" s="1225"/>
      <c r="BC411" s="1061">
        <v>0</v>
      </c>
      <c r="BD411" s="1225">
        <v>0</v>
      </c>
      <c r="BE411" s="1350">
        <f t="shared" si="62"/>
        <v>0</v>
      </c>
      <c r="BF411" s="1225">
        <f t="shared" si="67"/>
        <v>0</v>
      </c>
      <c r="BG411" s="1351">
        <f t="shared" si="68"/>
        <v>0</v>
      </c>
      <c r="BH411" s="1225">
        <f t="shared" si="69"/>
        <v>0</v>
      </c>
    </row>
    <row r="412" spans="2:60">
      <c r="B412" s="959">
        <v>408</v>
      </c>
      <c r="C412" s="959"/>
      <c r="D412" s="946" t="s">
        <v>1352</v>
      </c>
      <c r="E412" s="946" t="s">
        <v>1261</v>
      </c>
      <c r="F412" s="959">
        <v>1241</v>
      </c>
      <c r="G412" s="959" t="s">
        <v>1895</v>
      </c>
      <c r="H412" s="1217" t="s">
        <v>1364</v>
      </c>
      <c r="I412" s="1220"/>
      <c r="J412" s="1220" t="s">
        <v>1348</v>
      </c>
      <c r="K412" s="1220"/>
      <c r="L412" s="1220"/>
      <c r="M412" s="959" t="s">
        <v>1349</v>
      </c>
      <c r="N412" s="1220" t="s">
        <v>638</v>
      </c>
      <c r="O412" s="1220" t="s">
        <v>189</v>
      </c>
      <c r="P412" s="959">
        <v>1</v>
      </c>
      <c r="Q412" s="987"/>
      <c r="R412" s="987"/>
      <c r="S412" s="987"/>
      <c r="T412" s="987"/>
      <c r="U412" s="987"/>
      <c r="V412" s="987"/>
      <c r="W412" s="987"/>
      <c r="X412" s="987"/>
      <c r="Y412" s="987"/>
      <c r="Z412" s="987"/>
      <c r="AA412" s="987"/>
      <c r="AB412" s="987"/>
      <c r="AC412" s="987"/>
      <c r="AD412" s="987"/>
      <c r="AE412" s="987"/>
      <c r="AF412" s="987"/>
      <c r="AG412" s="987"/>
      <c r="AH412" s="962">
        <v>1</v>
      </c>
      <c r="AI412" s="1235"/>
      <c r="AJ412" s="1061"/>
      <c r="AK412" s="1220"/>
      <c r="AL412" s="1220"/>
      <c r="AM412" s="1225"/>
      <c r="AN412" s="1061">
        <v>0</v>
      </c>
      <c r="AO412" s="1220">
        <v>0</v>
      </c>
      <c r="AP412" s="1225">
        <v>0</v>
      </c>
      <c r="AQ412" s="1061">
        <f t="shared" si="63"/>
        <v>0</v>
      </c>
      <c r="AR412" s="1349">
        <f t="shared" si="64"/>
        <v>0</v>
      </c>
      <c r="AS412" s="1225">
        <f t="shared" si="65"/>
        <v>0</v>
      </c>
      <c r="AT412" s="1345">
        <f t="shared" si="60"/>
        <v>0</v>
      </c>
      <c r="AU412" s="1346">
        <f t="shared" si="66"/>
        <v>0</v>
      </c>
      <c r="AV412" s="1301">
        <f t="shared" si="61"/>
        <v>0</v>
      </c>
      <c r="AW412" s="987"/>
      <c r="AX412" s="1061"/>
      <c r="AY412" s="1220"/>
      <c r="AZ412" s="1220"/>
      <c r="BA412" s="1221"/>
      <c r="BB412" s="1225"/>
      <c r="BC412" s="1061">
        <v>0</v>
      </c>
      <c r="BD412" s="1225">
        <v>0</v>
      </c>
      <c r="BE412" s="1350">
        <f t="shared" si="62"/>
        <v>0</v>
      </c>
      <c r="BF412" s="1225">
        <f t="shared" si="67"/>
        <v>0</v>
      </c>
      <c r="BG412" s="1351">
        <f t="shared" si="68"/>
        <v>0</v>
      </c>
      <c r="BH412" s="1225">
        <f t="shared" si="69"/>
        <v>0</v>
      </c>
    </row>
    <row r="413" spans="2:60">
      <c r="B413" s="959">
        <v>409</v>
      </c>
      <c r="C413" s="959"/>
      <c r="D413" s="946" t="s">
        <v>1350</v>
      </c>
      <c r="E413" s="946" t="s">
        <v>1232</v>
      </c>
      <c r="F413" s="959">
        <v>1241</v>
      </c>
      <c r="G413" s="959" t="s">
        <v>1896</v>
      </c>
      <c r="H413" s="1217" t="s">
        <v>1234</v>
      </c>
      <c r="I413" s="1220"/>
      <c r="J413" s="1220" t="s">
        <v>1348</v>
      </c>
      <c r="K413" s="1220"/>
      <c r="L413" s="1220"/>
      <c r="M413" s="959" t="s">
        <v>1349</v>
      </c>
      <c r="N413" s="1220" t="s">
        <v>638</v>
      </c>
      <c r="O413" s="1220" t="s">
        <v>189</v>
      </c>
      <c r="P413" s="959">
        <v>1</v>
      </c>
      <c r="Q413" s="987"/>
      <c r="R413" s="987"/>
      <c r="S413" s="987"/>
      <c r="T413" s="987"/>
      <c r="U413" s="987"/>
      <c r="V413" s="987"/>
      <c r="W413" s="987"/>
      <c r="X413" s="987"/>
      <c r="Y413" s="987"/>
      <c r="Z413" s="987"/>
      <c r="AA413" s="987"/>
      <c r="AB413" s="987"/>
      <c r="AC413" s="987"/>
      <c r="AD413" s="987"/>
      <c r="AE413" s="987"/>
      <c r="AF413" s="987"/>
      <c r="AG413" s="987"/>
      <c r="AH413" s="962">
        <v>1</v>
      </c>
      <c r="AI413" s="1235"/>
      <c r="AJ413" s="1061"/>
      <c r="AK413" s="1220"/>
      <c r="AL413" s="1220"/>
      <c r="AM413" s="1225"/>
      <c r="AN413" s="1061">
        <v>0</v>
      </c>
      <c r="AO413" s="1220">
        <v>0</v>
      </c>
      <c r="AP413" s="1225">
        <v>0</v>
      </c>
      <c r="AQ413" s="1061">
        <f t="shared" si="63"/>
        <v>0</v>
      </c>
      <c r="AR413" s="1349">
        <f t="shared" si="64"/>
        <v>0</v>
      </c>
      <c r="AS413" s="1225">
        <f t="shared" si="65"/>
        <v>0</v>
      </c>
      <c r="AT413" s="1345">
        <f t="shared" si="60"/>
        <v>0</v>
      </c>
      <c r="AU413" s="1346">
        <f t="shared" si="66"/>
        <v>0</v>
      </c>
      <c r="AV413" s="1301">
        <f t="shared" si="61"/>
        <v>0</v>
      </c>
      <c r="AW413" s="987"/>
      <c r="AX413" s="1061"/>
      <c r="AY413" s="1220"/>
      <c r="AZ413" s="1220"/>
      <c r="BA413" s="1221"/>
      <c r="BB413" s="1225"/>
      <c r="BC413" s="1061">
        <v>0</v>
      </c>
      <c r="BD413" s="1225">
        <v>0</v>
      </c>
      <c r="BE413" s="1350">
        <f t="shared" si="62"/>
        <v>0</v>
      </c>
      <c r="BF413" s="1225">
        <f t="shared" si="67"/>
        <v>0</v>
      </c>
      <c r="BG413" s="1351">
        <f t="shared" si="68"/>
        <v>0</v>
      </c>
      <c r="BH413" s="1225">
        <f t="shared" si="69"/>
        <v>0</v>
      </c>
    </row>
    <row r="414" spans="2:60">
      <c r="B414" s="959">
        <v>410</v>
      </c>
      <c r="C414" s="959"/>
      <c r="D414" s="946" t="s">
        <v>1352</v>
      </c>
      <c r="E414" s="946" t="s">
        <v>1261</v>
      </c>
      <c r="F414" s="959">
        <v>1240</v>
      </c>
      <c r="G414" s="959" t="s">
        <v>1897</v>
      </c>
      <c r="H414" s="1217" t="s">
        <v>1364</v>
      </c>
      <c r="I414" s="1220"/>
      <c r="J414" s="1220" t="s">
        <v>1348</v>
      </c>
      <c r="K414" s="1220"/>
      <c r="L414" s="1220"/>
      <c r="M414" s="959" t="s">
        <v>1349</v>
      </c>
      <c r="N414" s="1220" t="s">
        <v>636</v>
      </c>
      <c r="O414" s="1220" t="s">
        <v>189</v>
      </c>
      <c r="P414" s="959">
        <v>1</v>
      </c>
      <c r="Q414" s="987"/>
      <c r="R414" s="987"/>
      <c r="S414" s="987"/>
      <c r="T414" s="987"/>
      <c r="U414" s="987"/>
      <c r="V414" s="987"/>
      <c r="W414" s="987"/>
      <c r="X414" s="987"/>
      <c r="Y414" s="987"/>
      <c r="Z414" s="987"/>
      <c r="AA414" s="987"/>
      <c r="AB414" s="987"/>
      <c r="AC414" s="987"/>
      <c r="AD414" s="987"/>
      <c r="AE414" s="987"/>
      <c r="AF414" s="987"/>
      <c r="AG414" s="987"/>
      <c r="AH414" s="962">
        <v>1</v>
      </c>
      <c r="AI414" s="1235"/>
      <c r="AJ414" s="1061"/>
      <c r="AK414" s="1220"/>
      <c r="AL414" s="1220"/>
      <c r="AM414" s="1225"/>
      <c r="AN414" s="1061">
        <v>0</v>
      </c>
      <c r="AO414" s="1220">
        <v>0</v>
      </c>
      <c r="AP414" s="1225">
        <v>0</v>
      </c>
      <c r="AQ414" s="1061">
        <f t="shared" si="63"/>
        <v>0</v>
      </c>
      <c r="AR414" s="1349">
        <f t="shared" si="64"/>
        <v>0</v>
      </c>
      <c r="AS414" s="1225">
        <f t="shared" si="65"/>
        <v>0</v>
      </c>
      <c r="AT414" s="1345">
        <f t="shared" si="60"/>
        <v>0</v>
      </c>
      <c r="AU414" s="1346">
        <f t="shared" si="66"/>
        <v>0</v>
      </c>
      <c r="AV414" s="1301">
        <f t="shared" si="61"/>
        <v>0</v>
      </c>
      <c r="AW414" s="987"/>
      <c r="AX414" s="1061"/>
      <c r="AY414" s="1220"/>
      <c r="AZ414" s="1220"/>
      <c r="BA414" s="1221"/>
      <c r="BB414" s="1225"/>
      <c r="BC414" s="1061">
        <v>0</v>
      </c>
      <c r="BD414" s="1225">
        <v>0</v>
      </c>
      <c r="BE414" s="1350">
        <f t="shared" si="62"/>
        <v>0</v>
      </c>
      <c r="BF414" s="1225">
        <f t="shared" si="67"/>
        <v>0</v>
      </c>
      <c r="BG414" s="1351">
        <f t="shared" si="68"/>
        <v>0</v>
      </c>
      <c r="BH414" s="1225">
        <f t="shared" si="69"/>
        <v>0</v>
      </c>
    </row>
    <row r="415" spans="2:60">
      <c r="B415" s="959">
        <v>411</v>
      </c>
      <c r="C415" s="959"/>
      <c r="D415" s="946" t="s">
        <v>1350</v>
      </c>
      <c r="E415" s="946" t="s">
        <v>1232</v>
      </c>
      <c r="F415" s="959">
        <v>1240</v>
      </c>
      <c r="G415" s="959" t="s">
        <v>1898</v>
      </c>
      <c r="H415" s="1217" t="s">
        <v>1234</v>
      </c>
      <c r="I415" s="1220"/>
      <c r="J415" s="1220" t="s">
        <v>1348</v>
      </c>
      <c r="K415" s="1220"/>
      <c r="L415" s="1220"/>
      <c r="M415" s="959" t="s">
        <v>1349</v>
      </c>
      <c r="N415" s="1220" t="s">
        <v>636</v>
      </c>
      <c r="O415" s="1220" t="s">
        <v>189</v>
      </c>
      <c r="P415" s="959">
        <v>1</v>
      </c>
      <c r="Q415" s="987"/>
      <c r="R415" s="987"/>
      <c r="S415" s="987"/>
      <c r="T415" s="987"/>
      <c r="U415" s="987"/>
      <c r="V415" s="987"/>
      <c r="W415" s="987"/>
      <c r="X415" s="987"/>
      <c r="Y415" s="987"/>
      <c r="Z415" s="987"/>
      <c r="AA415" s="987"/>
      <c r="AB415" s="987"/>
      <c r="AC415" s="987"/>
      <c r="AD415" s="987"/>
      <c r="AE415" s="987"/>
      <c r="AF415" s="987"/>
      <c r="AG415" s="987"/>
      <c r="AH415" s="962">
        <v>1</v>
      </c>
      <c r="AI415" s="1235"/>
      <c r="AJ415" s="1061"/>
      <c r="AK415" s="1220"/>
      <c r="AL415" s="1220"/>
      <c r="AM415" s="1225"/>
      <c r="AN415" s="1061">
        <v>0</v>
      </c>
      <c r="AO415" s="1220">
        <v>0</v>
      </c>
      <c r="AP415" s="1225">
        <v>0</v>
      </c>
      <c r="AQ415" s="1061">
        <f t="shared" si="63"/>
        <v>0</v>
      </c>
      <c r="AR415" s="1349">
        <f t="shared" si="64"/>
        <v>0</v>
      </c>
      <c r="AS415" s="1225">
        <f t="shared" si="65"/>
        <v>0</v>
      </c>
      <c r="AT415" s="1345">
        <f t="shared" si="60"/>
        <v>0</v>
      </c>
      <c r="AU415" s="1346">
        <f t="shared" si="66"/>
        <v>0</v>
      </c>
      <c r="AV415" s="1301">
        <f t="shared" si="61"/>
        <v>0</v>
      </c>
      <c r="AW415" s="987"/>
      <c r="AX415" s="1061"/>
      <c r="AY415" s="1220"/>
      <c r="AZ415" s="1220"/>
      <c r="BA415" s="1221"/>
      <c r="BB415" s="1225"/>
      <c r="BC415" s="1061">
        <v>0</v>
      </c>
      <c r="BD415" s="1225">
        <v>0</v>
      </c>
      <c r="BE415" s="1350">
        <f t="shared" si="62"/>
        <v>0</v>
      </c>
      <c r="BF415" s="1225">
        <f t="shared" si="67"/>
        <v>0</v>
      </c>
      <c r="BG415" s="1351">
        <f t="shared" si="68"/>
        <v>0</v>
      </c>
      <c r="BH415" s="1225">
        <f t="shared" si="69"/>
        <v>0</v>
      </c>
    </row>
    <row r="416" spans="2:60">
      <c r="B416" s="959">
        <v>412</v>
      </c>
      <c r="C416" s="959"/>
      <c r="D416" s="946" t="s">
        <v>1352</v>
      </c>
      <c r="E416" s="946" t="s">
        <v>1261</v>
      </c>
      <c r="F416" s="959">
        <v>1239</v>
      </c>
      <c r="G416" s="959" t="s">
        <v>1899</v>
      </c>
      <c r="H416" s="1217" t="s">
        <v>1364</v>
      </c>
      <c r="I416" s="1220"/>
      <c r="J416" s="1220" t="s">
        <v>1348</v>
      </c>
      <c r="K416" s="1220"/>
      <c r="L416" s="1220"/>
      <c r="M416" s="959" t="s">
        <v>1349</v>
      </c>
      <c r="N416" s="1220" t="s">
        <v>634</v>
      </c>
      <c r="O416" s="1220" t="s">
        <v>189</v>
      </c>
      <c r="P416" s="959">
        <v>1</v>
      </c>
      <c r="Q416" s="987"/>
      <c r="R416" s="987"/>
      <c r="S416" s="987"/>
      <c r="T416" s="987"/>
      <c r="U416" s="987"/>
      <c r="V416" s="987"/>
      <c r="W416" s="987"/>
      <c r="X416" s="987"/>
      <c r="Y416" s="987"/>
      <c r="Z416" s="987"/>
      <c r="AA416" s="987"/>
      <c r="AB416" s="987"/>
      <c r="AC416" s="987"/>
      <c r="AD416" s="987"/>
      <c r="AE416" s="987"/>
      <c r="AF416" s="987"/>
      <c r="AG416" s="987"/>
      <c r="AH416" s="962">
        <v>1</v>
      </c>
      <c r="AI416" s="1235"/>
      <c r="AJ416" s="1061"/>
      <c r="AK416" s="1220"/>
      <c r="AL416" s="1220"/>
      <c r="AM416" s="1225"/>
      <c r="AN416" s="1061">
        <v>0</v>
      </c>
      <c r="AO416" s="1220">
        <v>0</v>
      </c>
      <c r="AP416" s="1225">
        <v>0</v>
      </c>
      <c r="AQ416" s="1061">
        <f t="shared" si="63"/>
        <v>0</v>
      </c>
      <c r="AR416" s="1349">
        <f t="shared" si="64"/>
        <v>0</v>
      </c>
      <c r="AS416" s="1225">
        <f t="shared" si="65"/>
        <v>0</v>
      </c>
      <c r="AT416" s="1345">
        <f t="shared" si="60"/>
        <v>0</v>
      </c>
      <c r="AU416" s="1346">
        <f t="shared" si="66"/>
        <v>0</v>
      </c>
      <c r="AV416" s="1301">
        <f t="shared" si="61"/>
        <v>0</v>
      </c>
      <c r="AW416" s="987"/>
      <c r="AX416" s="1061"/>
      <c r="AY416" s="1220"/>
      <c r="AZ416" s="1220"/>
      <c r="BA416" s="1221"/>
      <c r="BB416" s="1225"/>
      <c r="BC416" s="1061">
        <v>0</v>
      </c>
      <c r="BD416" s="1225">
        <v>0</v>
      </c>
      <c r="BE416" s="1350">
        <f t="shared" si="62"/>
        <v>0</v>
      </c>
      <c r="BF416" s="1225">
        <f t="shared" si="67"/>
        <v>0</v>
      </c>
      <c r="BG416" s="1351">
        <f t="shared" si="68"/>
        <v>0</v>
      </c>
      <c r="BH416" s="1225">
        <f t="shared" si="69"/>
        <v>0</v>
      </c>
    </row>
    <row r="417" spans="2:60">
      <c r="B417" s="959">
        <v>413</v>
      </c>
      <c r="C417" s="959"/>
      <c r="D417" s="946" t="s">
        <v>1350</v>
      </c>
      <c r="E417" s="946" t="s">
        <v>1232</v>
      </c>
      <c r="F417" s="959">
        <v>1239</v>
      </c>
      <c r="G417" s="959" t="s">
        <v>1900</v>
      </c>
      <c r="H417" s="1217" t="s">
        <v>1234</v>
      </c>
      <c r="I417" s="1220"/>
      <c r="J417" s="1220" t="s">
        <v>1348</v>
      </c>
      <c r="K417" s="1220"/>
      <c r="L417" s="1220"/>
      <c r="M417" s="959" t="s">
        <v>1349</v>
      </c>
      <c r="N417" s="1220" t="s">
        <v>634</v>
      </c>
      <c r="O417" s="1220" t="s">
        <v>189</v>
      </c>
      <c r="P417" s="959">
        <v>1</v>
      </c>
      <c r="Q417" s="987"/>
      <c r="R417" s="987"/>
      <c r="S417" s="987"/>
      <c r="T417" s="987"/>
      <c r="U417" s="987"/>
      <c r="V417" s="987"/>
      <c r="W417" s="987"/>
      <c r="X417" s="987"/>
      <c r="Y417" s="987"/>
      <c r="Z417" s="987"/>
      <c r="AA417" s="987"/>
      <c r="AB417" s="987"/>
      <c r="AC417" s="987"/>
      <c r="AD417" s="987"/>
      <c r="AE417" s="987"/>
      <c r="AF417" s="987"/>
      <c r="AG417" s="987"/>
      <c r="AH417" s="962">
        <v>1</v>
      </c>
      <c r="AI417" s="1235"/>
      <c r="AJ417" s="1061"/>
      <c r="AK417" s="1220"/>
      <c r="AL417" s="1220"/>
      <c r="AM417" s="1225"/>
      <c r="AN417" s="1061">
        <v>0</v>
      </c>
      <c r="AO417" s="1220">
        <v>0</v>
      </c>
      <c r="AP417" s="1225">
        <v>0</v>
      </c>
      <c r="AQ417" s="1061">
        <f t="shared" si="63"/>
        <v>0</v>
      </c>
      <c r="AR417" s="1349">
        <f t="shared" si="64"/>
        <v>0</v>
      </c>
      <c r="AS417" s="1225">
        <f t="shared" si="65"/>
        <v>0</v>
      </c>
      <c r="AT417" s="1345">
        <f t="shared" si="60"/>
        <v>0</v>
      </c>
      <c r="AU417" s="1346">
        <f t="shared" si="66"/>
        <v>0</v>
      </c>
      <c r="AV417" s="1301">
        <f t="shared" si="61"/>
        <v>0</v>
      </c>
      <c r="AW417" s="987"/>
      <c r="AX417" s="1061"/>
      <c r="AY417" s="1220"/>
      <c r="AZ417" s="1220"/>
      <c r="BA417" s="1221"/>
      <c r="BB417" s="1225"/>
      <c r="BC417" s="1061">
        <v>0</v>
      </c>
      <c r="BD417" s="1225">
        <v>0</v>
      </c>
      <c r="BE417" s="1350">
        <f t="shared" si="62"/>
        <v>0</v>
      </c>
      <c r="BF417" s="1225">
        <f t="shared" si="67"/>
        <v>0</v>
      </c>
      <c r="BG417" s="1351">
        <f t="shared" si="68"/>
        <v>0</v>
      </c>
      <c r="BH417" s="1225">
        <f t="shared" si="69"/>
        <v>0</v>
      </c>
    </row>
    <row r="418" spans="2:60">
      <c r="B418" s="959">
        <v>414</v>
      </c>
      <c r="C418" s="959"/>
      <c r="D418" s="946" t="s">
        <v>1352</v>
      </c>
      <c r="E418" s="946" t="s">
        <v>1261</v>
      </c>
      <c r="F418" s="959">
        <v>1238</v>
      </c>
      <c r="G418" s="959" t="s">
        <v>1901</v>
      </c>
      <c r="H418" s="1217" t="s">
        <v>1364</v>
      </c>
      <c r="I418" s="1220"/>
      <c r="J418" s="1220" t="s">
        <v>1348</v>
      </c>
      <c r="K418" s="1220"/>
      <c r="L418" s="1220"/>
      <c r="M418" s="959" t="s">
        <v>1349</v>
      </c>
      <c r="N418" s="1220" t="s">
        <v>632</v>
      </c>
      <c r="O418" s="1220" t="s">
        <v>189</v>
      </c>
      <c r="P418" s="959">
        <v>1</v>
      </c>
      <c r="Q418" s="987"/>
      <c r="R418" s="987"/>
      <c r="S418" s="987"/>
      <c r="T418" s="987"/>
      <c r="U418" s="987"/>
      <c r="V418" s="987"/>
      <c r="W418" s="987"/>
      <c r="X418" s="987"/>
      <c r="Y418" s="987"/>
      <c r="Z418" s="987"/>
      <c r="AA418" s="987"/>
      <c r="AB418" s="987"/>
      <c r="AC418" s="987"/>
      <c r="AD418" s="987"/>
      <c r="AE418" s="987"/>
      <c r="AF418" s="987"/>
      <c r="AG418" s="987"/>
      <c r="AH418" s="962">
        <v>1</v>
      </c>
      <c r="AI418" s="1235"/>
      <c r="AJ418" s="1061"/>
      <c r="AK418" s="1220"/>
      <c r="AL418" s="1220"/>
      <c r="AM418" s="1225"/>
      <c r="AN418" s="1061">
        <v>0</v>
      </c>
      <c r="AO418" s="1220">
        <v>0</v>
      </c>
      <c r="AP418" s="1225">
        <v>0</v>
      </c>
      <c r="AQ418" s="1061">
        <f t="shared" si="63"/>
        <v>0</v>
      </c>
      <c r="AR418" s="1349">
        <f t="shared" si="64"/>
        <v>0</v>
      </c>
      <c r="AS418" s="1225">
        <f t="shared" si="65"/>
        <v>0</v>
      </c>
      <c r="AT418" s="1345">
        <f t="shared" si="60"/>
        <v>0</v>
      </c>
      <c r="AU418" s="1346">
        <f t="shared" si="66"/>
        <v>0</v>
      </c>
      <c r="AV418" s="1301">
        <f t="shared" si="61"/>
        <v>0</v>
      </c>
      <c r="AW418" s="987"/>
      <c r="AX418" s="1061"/>
      <c r="AY418" s="1220"/>
      <c r="AZ418" s="1220"/>
      <c r="BA418" s="1221"/>
      <c r="BB418" s="1225"/>
      <c r="BC418" s="1061">
        <v>0</v>
      </c>
      <c r="BD418" s="1225">
        <v>0</v>
      </c>
      <c r="BE418" s="1350">
        <f t="shared" si="62"/>
        <v>0</v>
      </c>
      <c r="BF418" s="1225">
        <f t="shared" si="67"/>
        <v>0</v>
      </c>
      <c r="BG418" s="1351">
        <f t="shared" si="68"/>
        <v>0</v>
      </c>
      <c r="BH418" s="1225">
        <f t="shared" si="69"/>
        <v>0</v>
      </c>
    </row>
    <row r="419" spans="2:60">
      <c r="B419" s="959">
        <v>415</v>
      </c>
      <c r="C419" s="959"/>
      <c r="D419" s="946" t="s">
        <v>1350</v>
      </c>
      <c r="E419" s="946" t="s">
        <v>1232</v>
      </c>
      <c r="F419" s="959">
        <v>1238</v>
      </c>
      <c r="G419" s="959" t="s">
        <v>1902</v>
      </c>
      <c r="H419" s="1217" t="s">
        <v>1234</v>
      </c>
      <c r="I419" s="1220"/>
      <c r="J419" s="1220" t="s">
        <v>1348</v>
      </c>
      <c r="K419" s="1220"/>
      <c r="L419" s="1220"/>
      <c r="M419" s="959" t="s">
        <v>1349</v>
      </c>
      <c r="N419" s="1220" t="s">
        <v>632</v>
      </c>
      <c r="O419" s="1220" t="s">
        <v>189</v>
      </c>
      <c r="P419" s="959">
        <v>1</v>
      </c>
      <c r="Q419" s="987"/>
      <c r="R419" s="987"/>
      <c r="S419" s="987"/>
      <c r="T419" s="987"/>
      <c r="U419" s="987"/>
      <c r="V419" s="987"/>
      <c r="W419" s="987"/>
      <c r="X419" s="987"/>
      <c r="Y419" s="987"/>
      <c r="Z419" s="987"/>
      <c r="AA419" s="987"/>
      <c r="AB419" s="987"/>
      <c r="AC419" s="987"/>
      <c r="AD419" s="987"/>
      <c r="AE419" s="987"/>
      <c r="AF419" s="987"/>
      <c r="AG419" s="987"/>
      <c r="AH419" s="962">
        <v>1</v>
      </c>
      <c r="AI419" s="1235"/>
      <c r="AJ419" s="1061"/>
      <c r="AK419" s="1220"/>
      <c r="AL419" s="1220"/>
      <c r="AM419" s="1225"/>
      <c r="AN419" s="1061">
        <v>0</v>
      </c>
      <c r="AO419" s="1220">
        <v>0</v>
      </c>
      <c r="AP419" s="1225">
        <v>0</v>
      </c>
      <c r="AQ419" s="1061">
        <f t="shared" si="63"/>
        <v>0</v>
      </c>
      <c r="AR419" s="1349">
        <f t="shared" si="64"/>
        <v>0</v>
      </c>
      <c r="AS419" s="1225">
        <f t="shared" si="65"/>
        <v>0</v>
      </c>
      <c r="AT419" s="1345">
        <f t="shared" si="60"/>
        <v>0</v>
      </c>
      <c r="AU419" s="1346">
        <f t="shared" si="66"/>
        <v>0</v>
      </c>
      <c r="AV419" s="1301">
        <f t="shared" si="61"/>
        <v>0</v>
      </c>
      <c r="AW419" s="987"/>
      <c r="AX419" s="1061"/>
      <c r="AY419" s="1220"/>
      <c r="AZ419" s="1220"/>
      <c r="BA419" s="1221"/>
      <c r="BB419" s="1225"/>
      <c r="BC419" s="1061">
        <v>0</v>
      </c>
      <c r="BD419" s="1225">
        <v>0</v>
      </c>
      <c r="BE419" s="1350">
        <f t="shared" si="62"/>
        <v>0</v>
      </c>
      <c r="BF419" s="1225">
        <f t="shared" si="67"/>
        <v>0</v>
      </c>
      <c r="BG419" s="1351">
        <f t="shared" si="68"/>
        <v>0</v>
      </c>
      <c r="BH419" s="1225">
        <f t="shared" si="69"/>
        <v>0</v>
      </c>
    </row>
    <row r="420" spans="2:60">
      <c r="B420" s="959">
        <v>416</v>
      </c>
      <c r="C420" s="959"/>
      <c r="D420" s="946" t="s">
        <v>1352</v>
      </c>
      <c r="E420" s="946" t="s">
        <v>1261</v>
      </c>
      <c r="F420" s="959">
        <v>1237</v>
      </c>
      <c r="G420" s="959" t="s">
        <v>1903</v>
      </c>
      <c r="H420" s="1217" t="s">
        <v>1364</v>
      </c>
      <c r="I420" s="1220"/>
      <c r="J420" s="1220" t="s">
        <v>1348</v>
      </c>
      <c r="K420" s="1220"/>
      <c r="L420" s="1220"/>
      <c r="M420" s="959" t="s">
        <v>1349</v>
      </c>
      <c r="N420" s="1220" t="s">
        <v>630</v>
      </c>
      <c r="O420" s="1220" t="s">
        <v>189</v>
      </c>
      <c r="P420" s="959">
        <v>1</v>
      </c>
      <c r="Q420" s="987"/>
      <c r="R420" s="987"/>
      <c r="S420" s="987"/>
      <c r="T420" s="987"/>
      <c r="U420" s="987"/>
      <c r="V420" s="987"/>
      <c r="W420" s="987"/>
      <c r="X420" s="987"/>
      <c r="Y420" s="987"/>
      <c r="Z420" s="987"/>
      <c r="AA420" s="987"/>
      <c r="AB420" s="987"/>
      <c r="AC420" s="987"/>
      <c r="AD420" s="987"/>
      <c r="AE420" s="987"/>
      <c r="AF420" s="987"/>
      <c r="AG420" s="987"/>
      <c r="AH420" s="962">
        <v>1</v>
      </c>
      <c r="AI420" s="1235"/>
      <c r="AJ420" s="1061"/>
      <c r="AK420" s="1220"/>
      <c r="AL420" s="1220"/>
      <c r="AM420" s="1225"/>
      <c r="AN420" s="1061">
        <v>0</v>
      </c>
      <c r="AO420" s="1220">
        <v>0</v>
      </c>
      <c r="AP420" s="1225">
        <v>0</v>
      </c>
      <c r="AQ420" s="1061">
        <f t="shared" si="63"/>
        <v>0</v>
      </c>
      <c r="AR420" s="1349">
        <f t="shared" si="64"/>
        <v>0</v>
      </c>
      <c r="AS420" s="1225">
        <f t="shared" si="65"/>
        <v>0</v>
      </c>
      <c r="AT420" s="1345">
        <f t="shared" si="60"/>
        <v>0</v>
      </c>
      <c r="AU420" s="1346">
        <f t="shared" si="66"/>
        <v>0</v>
      </c>
      <c r="AV420" s="1301">
        <f t="shared" si="61"/>
        <v>0</v>
      </c>
      <c r="AW420" s="987"/>
      <c r="AX420" s="1061"/>
      <c r="AY420" s="1220"/>
      <c r="AZ420" s="1220"/>
      <c r="BA420" s="1221"/>
      <c r="BB420" s="1225"/>
      <c r="BC420" s="1061">
        <v>0</v>
      </c>
      <c r="BD420" s="1225">
        <v>0</v>
      </c>
      <c r="BE420" s="1350">
        <f t="shared" si="62"/>
        <v>0</v>
      </c>
      <c r="BF420" s="1225">
        <f t="shared" si="67"/>
        <v>0</v>
      </c>
      <c r="BG420" s="1351">
        <f t="shared" si="68"/>
        <v>0</v>
      </c>
      <c r="BH420" s="1225">
        <f t="shared" si="69"/>
        <v>0</v>
      </c>
    </row>
    <row r="421" spans="2:60">
      <c r="B421" s="959">
        <v>417</v>
      </c>
      <c r="C421" s="959"/>
      <c r="D421" s="946" t="s">
        <v>1350</v>
      </c>
      <c r="E421" s="946" t="s">
        <v>1232</v>
      </c>
      <c r="F421" s="959">
        <v>1237</v>
      </c>
      <c r="G421" s="959" t="s">
        <v>1904</v>
      </c>
      <c r="H421" s="1217" t="s">
        <v>1234</v>
      </c>
      <c r="I421" s="1220"/>
      <c r="J421" s="1220" t="s">
        <v>1348</v>
      </c>
      <c r="K421" s="1220"/>
      <c r="L421" s="1220"/>
      <c r="M421" s="959" t="s">
        <v>1349</v>
      </c>
      <c r="N421" s="1220" t="s">
        <v>630</v>
      </c>
      <c r="O421" s="1220" t="s">
        <v>189</v>
      </c>
      <c r="P421" s="959">
        <v>1</v>
      </c>
      <c r="Q421" s="987"/>
      <c r="R421" s="987"/>
      <c r="S421" s="987"/>
      <c r="T421" s="987"/>
      <c r="U421" s="987"/>
      <c r="V421" s="987"/>
      <c r="W421" s="987"/>
      <c r="X421" s="987"/>
      <c r="Y421" s="987"/>
      <c r="Z421" s="987"/>
      <c r="AA421" s="987"/>
      <c r="AB421" s="987"/>
      <c r="AC421" s="987"/>
      <c r="AD421" s="987"/>
      <c r="AE421" s="987"/>
      <c r="AF421" s="987"/>
      <c r="AG421" s="987"/>
      <c r="AH421" s="962">
        <v>1</v>
      </c>
      <c r="AI421" s="1235"/>
      <c r="AJ421" s="1061"/>
      <c r="AK421" s="1220"/>
      <c r="AL421" s="1220"/>
      <c r="AM421" s="1225"/>
      <c r="AN421" s="1061">
        <v>0</v>
      </c>
      <c r="AO421" s="1220">
        <v>0</v>
      </c>
      <c r="AP421" s="1225">
        <v>0</v>
      </c>
      <c r="AQ421" s="1061">
        <f t="shared" si="63"/>
        <v>0</v>
      </c>
      <c r="AR421" s="1349">
        <f t="shared" si="64"/>
        <v>0</v>
      </c>
      <c r="AS421" s="1225">
        <f t="shared" si="65"/>
        <v>0</v>
      </c>
      <c r="AT421" s="1345">
        <f t="shared" si="60"/>
        <v>0</v>
      </c>
      <c r="AU421" s="1346">
        <f t="shared" si="66"/>
        <v>0</v>
      </c>
      <c r="AV421" s="1301">
        <f t="shared" si="61"/>
        <v>0</v>
      </c>
      <c r="AW421" s="987"/>
      <c r="AX421" s="1061"/>
      <c r="AY421" s="1220"/>
      <c r="AZ421" s="1220"/>
      <c r="BA421" s="1221"/>
      <c r="BB421" s="1225"/>
      <c r="BC421" s="1061">
        <v>0</v>
      </c>
      <c r="BD421" s="1225">
        <v>0</v>
      </c>
      <c r="BE421" s="1350">
        <f t="shared" si="62"/>
        <v>0</v>
      </c>
      <c r="BF421" s="1225">
        <f t="shared" si="67"/>
        <v>0</v>
      </c>
      <c r="BG421" s="1351">
        <f t="shared" si="68"/>
        <v>0</v>
      </c>
      <c r="BH421" s="1225">
        <f t="shared" si="69"/>
        <v>0</v>
      </c>
    </row>
    <row r="422" spans="2:60">
      <c r="B422" s="959">
        <v>418</v>
      </c>
      <c r="C422" s="959"/>
      <c r="D422" s="946" t="s">
        <v>1352</v>
      </c>
      <c r="E422" s="946" t="s">
        <v>1261</v>
      </c>
      <c r="F422" s="959">
        <v>1200</v>
      </c>
      <c r="G422" s="959" t="s">
        <v>1905</v>
      </c>
      <c r="H422" s="1217" t="s">
        <v>1364</v>
      </c>
      <c r="I422" s="1220"/>
      <c r="J422" s="1220" t="s">
        <v>1348</v>
      </c>
      <c r="K422" s="1220"/>
      <c r="L422" s="1220"/>
      <c r="M422" s="959" t="s">
        <v>1349</v>
      </c>
      <c r="N422" s="1220" t="s">
        <v>556</v>
      </c>
      <c r="O422" s="1220" t="s">
        <v>237</v>
      </c>
      <c r="P422" s="959">
        <v>1</v>
      </c>
      <c r="Q422" s="987"/>
      <c r="R422" s="987"/>
      <c r="S422" s="987"/>
      <c r="T422" s="987"/>
      <c r="U422" s="987"/>
      <c r="V422" s="987"/>
      <c r="W422" s="987"/>
      <c r="X422" s="987"/>
      <c r="Y422" s="987"/>
      <c r="Z422" s="987"/>
      <c r="AA422" s="987"/>
      <c r="AB422" s="987"/>
      <c r="AC422" s="987"/>
      <c r="AD422" s="987"/>
      <c r="AE422" s="987"/>
      <c r="AF422" s="987"/>
      <c r="AG422" s="987"/>
      <c r="AH422" s="962">
        <v>1</v>
      </c>
      <c r="AI422" s="1235"/>
      <c r="AJ422" s="1061"/>
      <c r="AK422" s="1220"/>
      <c r="AL422" s="1220"/>
      <c r="AM422" s="1225"/>
      <c r="AN422" s="1061">
        <v>0</v>
      </c>
      <c r="AO422" s="1220">
        <v>0</v>
      </c>
      <c r="AP422" s="1225">
        <v>0</v>
      </c>
      <c r="AQ422" s="1061">
        <f t="shared" si="63"/>
        <v>0</v>
      </c>
      <c r="AR422" s="1349">
        <f t="shared" si="64"/>
        <v>0</v>
      </c>
      <c r="AS422" s="1225">
        <f t="shared" si="65"/>
        <v>0</v>
      </c>
      <c r="AT422" s="1345">
        <f t="shared" si="60"/>
        <v>0</v>
      </c>
      <c r="AU422" s="1346">
        <f t="shared" si="66"/>
        <v>0</v>
      </c>
      <c r="AV422" s="1301">
        <f t="shared" si="61"/>
        <v>0</v>
      </c>
      <c r="AW422" s="987"/>
      <c r="AX422" s="1061"/>
      <c r="AY422" s="1220"/>
      <c r="AZ422" s="1220"/>
      <c r="BA422" s="1221"/>
      <c r="BB422" s="1225"/>
      <c r="BC422" s="1061">
        <v>0</v>
      </c>
      <c r="BD422" s="1225">
        <v>0</v>
      </c>
      <c r="BE422" s="1350">
        <f t="shared" si="62"/>
        <v>0</v>
      </c>
      <c r="BF422" s="1225">
        <f t="shared" si="67"/>
        <v>0</v>
      </c>
      <c r="BG422" s="1351">
        <f t="shared" si="68"/>
        <v>0</v>
      </c>
      <c r="BH422" s="1225">
        <f t="shared" si="69"/>
        <v>0</v>
      </c>
    </row>
    <row r="423" spans="2:60">
      <c r="B423" s="959">
        <v>419</v>
      </c>
      <c r="C423" s="959"/>
      <c r="D423" s="946" t="s">
        <v>1350</v>
      </c>
      <c r="E423" s="946" t="s">
        <v>1232</v>
      </c>
      <c r="F423" s="959">
        <v>1200</v>
      </c>
      <c r="G423" s="959" t="s">
        <v>1906</v>
      </c>
      <c r="H423" s="1217" t="s">
        <v>1234</v>
      </c>
      <c r="I423" s="1220"/>
      <c r="J423" s="1220" t="s">
        <v>1348</v>
      </c>
      <c r="K423" s="1220"/>
      <c r="L423" s="1220"/>
      <c r="M423" s="959" t="s">
        <v>1349</v>
      </c>
      <c r="N423" s="1220" t="s">
        <v>556</v>
      </c>
      <c r="O423" s="1220" t="s">
        <v>237</v>
      </c>
      <c r="P423" s="959">
        <v>1</v>
      </c>
      <c r="Q423" s="987"/>
      <c r="R423" s="987"/>
      <c r="S423" s="987"/>
      <c r="T423" s="987"/>
      <c r="U423" s="987"/>
      <c r="V423" s="987"/>
      <c r="W423" s="987"/>
      <c r="X423" s="987"/>
      <c r="Y423" s="987"/>
      <c r="Z423" s="987"/>
      <c r="AA423" s="987"/>
      <c r="AB423" s="987"/>
      <c r="AC423" s="987"/>
      <c r="AD423" s="987"/>
      <c r="AE423" s="987"/>
      <c r="AF423" s="987"/>
      <c r="AG423" s="987"/>
      <c r="AH423" s="962">
        <v>1</v>
      </c>
      <c r="AI423" s="1235"/>
      <c r="AJ423" s="1061"/>
      <c r="AK423" s="1220"/>
      <c r="AL423" s="1220"/>
      <c r="AM423" s="1225"/>
      <c r="AN423" s="1061">
        <v>0</v>
      </c>
      <c r="AO423" s="1220">
        <v>0</v>
      </c>
      <c r="AP423" s="1225">
        <v>0</v>
      </c>
      <c r="AQ423" s="1061">
        <f t="shared" si="63"/>
        <v>0</v>
      </c>
      <c r="AR423" s="1349">
        <f t="shared" si="64"/>
        <v>0</v>
      </c>
      <c r="AS423" s="1225">
        <f t="shared" si="65"/>
        <v>0</v>
      </c>
      <c r="AT423" s="1345">
        <f t="shared" si="60"/>
        <v>0</v>
      </c>
      <c r="AU423" s="1346">
        <f t="shared" si="66"/>
        <v>0</v>
      </c>
      <c r="AV423" s="1301">
        <f t="shared" si="61"/>
        <v>0</v>
      </c>
      <c r="AW423" s="987"/>
      <c r="AX423" s="1061"/>
      <c r="AY423" s="1220"/>
      <c r="AZ423" s="1220"/>
      <c r="BA423" s="1221"/>
      <c r="BB423" s="1225"/>
      <c r="BC423" s="1061">
        <v>0</v>
      </c>
      <c r="BD423" s="1225">
        <v>0</v>
      </c>
      <c r="BE423" s="1350">
        <f t="shared" si="62"/>
        <v>0</v>
      </c>
      <c r="BF423" s="1225">
        <f t="shared" si="67"/>
        <v>0</v>
      </c>
      <c r="BG423" s="1351">
        <f t="shared" si="68"/>
        <v>0</v>
      </c>
      <c r="BH423" s="1225">
        <f t="shared" si="69"/>
        <v>0</v>
      </c>
    </row>
    <row r="424" spans="2:60">
      <c r="B424" s="959">
        <v>420</v>
      </c>
      <c r="C424" s="959"/>
      <c r="D424" s="946" t="s">
        <v>1352</v>
      </c>
      <c r="E424" s="946" t="s">
        <v>1261</v>
      </c>
      <c r="F424" s="959">
        <v>1201</v>
      </c>
      <c r="G424" s="959" t="s">
        <v>1907</v>
      </c>
      <c r="H424" s="1217" t="s">
        <v>1364</v>
      </c>
      <c r="I424" s="1220"/>
      <c r="J424" s="1220" t="s">
        <v>1348</v>
      </c>
      <c r="K424" s="1220"/>
      <c r="L424" s="1220"/>
      <c r="M424" s="959" t="s">
        <v>1349</v>
      </c>
      <c r="N424" s="1220" t="s">
        <v>558</v>
      </c>
      <c r="O424" s="1220" t="s">
        <v>237</v>
      </c>
      <c r="P424" s="959">
        <v>1</v>
      </c>
      <c r="Q424" s="987"/>
      <c r="R424" s="987"/>
      <c r="S424" s="987"/>
      <c r="T424" s="987"/>
      <c r="U424" s="987"/>
      <c r="V424" s="987"/>
      <c r="W424" s="987"/>
      <c r="X424" s="987"/>
      <c r="Y424" s="987"/>
      <c r="Z424" s="987"/>
      <c r="AA424" s="987"/>
      <c r="AB424" s="987"/>
      <c r="AC424" s="987"/>
      <c r="AD424" s="987"/>
      <c r="AE424" s="987"/>
      <c r="AF424" s="987"/>
      <c r="AG424" s="987"/>
      <c r="AH424" s="962">
        <v>1</v>
      </c>
      <c r="AI424" s="1235"/>
      <c r="AJ424" s="1061"/>
      <c r="AK424" s="1220"/>
      <c r="AL424" s="1220"/>
      <c r="AM424" s="1225"/>
      <c r="AN424" s="1061">
        <v>0</v>
      </c>
      <c r="AO424" s="1220">
        <v>0</v>
      </c>
      <c r="AP424" s="1225">
        <v>0</v>
      </c>
      <c r="AQ424" s="1061">
        <f t="shared" si="63"/>
        <v>0</v>
      </c>
      <c r="AR424" s="1349">
        <f t="shared" si="64"/>
        <v>0</v>
      </c>
      <c r="AS424" s="1225">
        <f t="shared" si="65"/>
        <v>0</v>
      </c>
      <c r="AT424" s="1345">
        <f t="shared" si="60"/>
        <v>0</v>
      </c>
      <c r="AU424" s="1346">
        <f t="shared" si="66"/>
        <v>0</v>
      </c>
      <c r="AV424" s="1301">
        <f t="shared" si="61"/>
        <v>0</v>
      </c>
      <c r="AW424" s="987"/>
      <c r="AX424" s="1061"/>
      <c r="AY424" s="1220"/>
      <c r="AZ424" s="1220"/>
      <c r="BA424" s="1221"/>
      <c r="BB424" s="1225"/>
      <c r="BC424" s="1061">
        <v>0</v>
      </c>
      <c r="BD424" s="1225">
        <v>0</v>
      </c>
      <c r="BE424" s="1350">
        <f t="shared" si="62"/>
        <v>0</v>
      </c>
      <c r="BF424" s="1225">
        <f t="shared" si="67"/>
        <v>0</v>
      </c>
      <c r="BG424" s="1351">
        <f t="shared" si="68"/>
        <v>0</v>
      </c>
      <c r="BH424" s="1225">
        <f t="shared" si="69"/>
        <v>0</v>
      </c>
    </row>
    <row r="425" spans="2:60">
      <c r="B425" s="959">
        <v>421</v>
      </c>
      <c r="C425" s="959"/>
      <c r="D425" s="946" t="s">
        <v>1350</v>
      </c>
      <c r="E425" s="946" t="s">
        <v>1232</v>
      </c>
      <c r="F425" s="959">
        <v>1201</v>
      </c>
      <c r="G425" s="959" t="s">
        <v>1908</v>
      </c>
      <c r="H425" s="1217" t="s">
        <v>1234</v>
      </c>
      <c r="I425" s="1220"/>
      <c r="J425" s="1220" t="s">
        <v>1348</v>
      </c>
      <c r="K425" s="1220"/>
      <c r="L425" s="1220"/>
      <c r="M425" s="959" t="s">
        <v>1349</v>
      </c>
      <c r="N425" s="1220" t="s">
        <v>558</v>
      </c>
      <c r="O425" s="1220" t="s">
        <v>237</v>
      </c>
      <c r="P425" s="959">
        <v>1</v>
      </c>
      <c r="Q425" s="987"/>
      <c r="R425" s="987"/>
      <c r="S425" s="987"/>
      <c r="T425" s="987"/>
      <c r="U425" s="987"/>
      <c r="V425" s="987"/>
      <c r="W425" s="987"/>
      <c r="X425" s="987"/>
      <c r="Y425" s="987"/>
      <c r="Z425" s="987"/>
      <c r="AA425" s="987"/>
      <c r="AB425" s="987"/>
      <c r="AC425" s="987"/>
      <c r="AD425" s="987"/>
      <c r="AE425" s="987"/>
      <c r="AF425" s="987"/>
      <c r="AG425" s="987"/>
      <c r="AH425" s="962">
        <v>1</v>
      </c>
      <c r="AI425" s="1235"/>
      <c r="AJ425" s="1061"/>
      <c r="AK425" s="1220"/>
      <c r="AL425" s="1220"/>
      <c r="AM425" s="1225"/>
      <c r="AN425" s="1061">
        <v>0</v>
      </c>
      <c r="AO425" s="1220">
        <v>0</v>
      </c>
      <c r="AP425" s="1225">
        <v>0</v>
      </c>
      <c r="AQ425" s="1061">
        <f t="shared" si="63"/>
        <v>0</v>
      </c>
      <c r="AR425" s="1349">
        <f t="shared" si="64"/>
        <v>0</v>
      </c>
      <c r="AS425" s="1225">
        <f t="shared" si="65"/>
        <v>0</v>
      </c>
      <c r="AT425" s="1345">
        <f t="shared" si="60"/>
        <v>0</v>
      </c>
      <c r="AU425" s="1346">
        <f t="shared" si="66"/>
        <v>0</v>
      </c>
      <c r="AV425" s="1301">
        <f t="shared" si="61"/>
        <v>0</v>
      </c>
      <c r="AW425" s="987"/>
      <c r="AX425" s="1061"/>
      <c r="AY425" s="1220"/>
      <c r="AZ425" s="1220"/>
      <c r="BA425" s="1221"/>
      <c r="BB425" s="1225"/>
      <c r="BC425" s="1061">
        <v>0</v>
      </c>
      <c r="BD425" s="1225">
        <v>0</v>
      </c>
      <c r="BE425" s="1350">
        <f t="shared" si="62"/>
        <v>0</v>
      </c>
      <c r="BF425" s="1225">
        <f t="shared" si="67"/>
        <v>0</v>
      </c>
      <c r="BG425" s="1351">
        <f t="shared" si="68"/>
        <v>0</v>
      </c>
      <c r="BH425" s="1225">
        <f t="shared" si="69"/>
        <v>0</v>
      </c>
    </row>
    <row r="426" spans="2:60">
      <c r="B426" s="959">
        <v>422</v>
      </c>
      <c r="C426" s="959"/>
      <c r="D426" s="946" t="s">
        <v>1352</v>
      </c>
      <c r="E426" s="946" t="s">
        <v>1261</v>
      </c>
      <c r="F426" s="959">
        <v>1202</v>
      </c>
      <c r="G426" s="959" t="s">
        <v>1909</v>
      </c>
      <c r="H426" s="1217" t="s">
        <v>1364</v>
      </c>
      <c r="I426" s="1220"/>
      <c r="J426" s="1220" t="s">
        <v>1348</v>
      </c>
      <c r="K426" s="1220"/>
      <c r="L426" s="1220"/>
      <c r="M426" s="959" t="s">
        <v>1349</v>
      </c>
      <c r="N426" s="1220" t="s">
        <v>560</v>
      </c>
      <c r="O426" s="1220" t="s">
        <v>237</v>
      </c>
      <c r="P426" s="959">
        <v>1</v>
      </c>
      <c r="Q426" s="987"/>
      <c r="R426" s="987"/>
      <c r="S426" s="987"/>
      <c r="T426" s="987"/>
      <c r="U426" s="987"/>
      <c r="V426" s="987"/>
      <c r="W426" s="987"/>
      <c r="X426" s="987"/>
      <c r="Y426" s="987"/>
      <c r="Z426" s="987"/>
      <c r="AA426" s="987"/>
      <c r="AB426" s="987"/>
      <c r="AC426" s="987"/>
      <c r="AD426" s="987"/>
      <c r="AE426" s="987"/>
      <c r="AF426" s="987"/>
      <c r="AG426" s="987"/>
      <c r="AH426" s="962">
        <v>1</v>
      </c>
      <c r="AI426" s="1235"/>
      <c r="AJ426" s="1061"/>
      <c r="AK426" s="1220"/>
      <c r="AL426" s="1220"/>
      <c r="AM426" s="1225"/>
      <c r="AN426" s="1061">
        <v>0</v>
      </c>
      <c r="AO426" s="1220">
        <v>0</v>
      </c>
      <c r="AP426" s="1225">
        <v>0</v>
      </c>
      <c r="AQ426" s="1061">
        <f t="shared" si="63"/>
        <v>0</v>
      </c>
      <c r="AR426" s="1349">
        <f t="shared" si="64"/>
        <v>0</v>
      </c>
      <c r="AS426" s="1225">
        <f t="shared" si="65"/>
        <v>0</v>
      </c>
      <c r="AT426" s="1345">
        <f t="shared" si="60"/>
        <v>0</v>
      </c>
      <c r="AU426" s="1346">
        <f t="shared" si="66"/>
        <v>0</v>
      </c>
      <c r="AV426" s="1301">
        <f t="shared" si="61"/>
        <v>0</v>
      </c>
      <c r="AW426" s="987"/>
      <c r="AX426" s="1061"/>
      <c r="AY426" s="1220"/>
      <c r="AZ426" s="1220"/>
      <c r="BA426" s="1221"/>
      <c r="BB426" s="1225"/>
      <c r="BC426" s="1061">
        <v>0</v>
      </c>
      <c r="BD426" s="1225">
        <v>0</v>
      </c>
      <c r="BE426" s="1350">
        <f t="shared" si="62"/>
        <v>0</v>
      </c>
      <c r="BF426" s="1225">
        <f t="shared" si="67"/>
        <v>0</v>
      </c>
      <c r="BG426" s="1351">
        <f t="shared" si="68"/>
        <v>0</v>
      </c>
      <c r="BH426" s="1225">
        <f t="shared" si="69"/>
        <v>0</v>
      </c>
    </row>
    <row r="427" spans="2:60">
      <c r="B427" s="959">
        <v>423</v>
      </c>
      <c r="C427" s="959"/>
      <c r="D427" s="946" t="s">
        <v>1350</v>
      </c>
      <c r="E427" s="946" t="s">
        <v>1232</v>
      </c>
      <c r="F427" s="959">
        <v>1202</v>
      </c>
      <c r="G427" s="959" t="s">
        <v>1910</v>
      </c>
      <c r="H427" s="1217" t="s">
        <v>1234</v>
      </c>
      <c r="I427" s="1220"/>
      <c r="J427" s="1220" t="s">
        <v>1348</v>
      </c>
      <c r="K427" s="1220"/>
      <c r="L427" s="1220"/>
      <c r="M427" s="959" t="s">
        <v>1349</v>
      </c>
      <c r="N427" s="1220" t="s">
        <v>560</v>
      </c>
      <c r="O427" s="1220" t="s">
        <v>237</v>
      </c>
      <c r="P427" s="959">
        <v>1</v>
      </c>
      <c r="Q427" s="987"/>
      <c r="R427" s="987"/>
      <c r="S427" s="987"/>
      <c r="T427" s="987"/>
      <c r="U427" s="987"/>
      <c r="V427" s="987"/>
      <c r="W427" s="987"/>
      <c r="X427" s="987"/>
      <c r="Y427" s="987"/>
      <c r="Z427" s="987"/>
      <c r="AA427" s="987"/>
      <c r="AB427" s="987"/>
      <c r="AC427" s="987"/>
      <c r="AD427" s="987"/>
      <c r="AE427" s="987"/>
      <c r="AF427" s="987"/>
      <c r="AG427" s="987"/>
      <c r="AH427" s="962">
        <v>1</v>
      </c>
      <c r="AI427" s="1235"/>
      <c r="AJ427" s="1061"/>
      <c r="AK427" s="1220"/>
      <c r="AL427" s="1220"/>
      <c r="AM427" s="1225"/>
      <c r="AN427" s="1061">
        <v>0</v>
      </c>
      <c r="AO427" s="1220">
        <v>0</v>
      </c>
      <c r="AP427" s="1225">
        <v>0</v>
      </c>
      <c r="AQ427" s="1061">
        <f t="shared" si="63"/>
        <v>0</v>
      </c>
      <c r="AR427" s="1349">
        <f t="shared" si="64"/>
        <v>0</v>
      </c>
      <c r="AS427" s="1225">
        <f t="shared" si="65"/>
        <v>0</v>
      </c>
      <c r="AT427" s="1345">
        <f t="shared" si="60"/>
        <v>0</v>
      </c>
      <c r="AU427" s="1346">
        <f t="shared" si="66"/>
        <v>0</v>
      </c>
      <c r="AV427" s="1301">
        <f t="shared" si="61"/>
        <v>0</v>
      </c>
      <c r="AW427" s="987"/>
      <c r="AX427" s="1061"/>
      <c r="AY427" s="1220"/>
      <c r="AZ427" s="1220"/>
      <c r="BA427" s="1221"/>
      <c r="BB427" s="1225"/>
      <c r="BC427" s="1061">
        <v>0</v>
      </c>
      <c r="BD427" s="1225">
        <v>0</v>
      </c>
      <c r="BE427" s="1350">
        <f t="shared" si="62"/>
        <v>0</v>
      </c>
      <c r="BF427" s="1225">
        <f t="shared" si="67"/>
        <v>0</v>
      </c>
      <c r="BG427" s="1351">
        <f t="shared" si="68"/>
        <v>0</v>
      </c>
      <c r="BH427" s="1225">
        <f t="shared" si="69"/>
        <v>0</v>
      </c>
    </row>
    <row r="428" spans="2:60">
      <c r="B428" s="959">
        <v>424</v>
      </c>
      <c r="C428" s="959"/>
      <c r="D428" s="946" t="s">
        <v>1352</v>
      </c>
      <c r="E428" s="946" t="s">
        <v>1261</v>
      </c>
      <c r="F428" s="959">
        <v>1203</v>
      </c>
      <c r="G428" s="959" t="s">
        <v>1911</v>
      </c>
      <c r="H428" s="1217" t="s">
        <v>1364</v>
      </c>
      <c r="I428" s="1220"/>
      <c r="J428" s="1220" t="s">
        <v>1348</v>
      </c>
      <c r="K428" s="1220"/>
      <c r="L428" s="1220"/>
      <c r="M428" s="959" t="s">
        <v>1349</v>
      </c>
      <c r="N428" s="1220" t="s">
        <v>562</v>
      </c>
      <c r="O428" s="1220" t="s">
        <v>237</v>
      </c>
      <c r="P428" s="959">
        <v>1</v>
      </c>
      <c r="Q428" s="987"/>
      <c r="R428" s="987"/>
      <c r="S428" s="987"/>
      <c r="T428" s="987"/>
      <c r="U428" s="987"/>
      <c r="V428" s="987"/>
      <c r="W428" s="987"/>
      <c r="X428" s="987"/>
      <c r="Y428" s="987"/>
      <c r="Z428" s="987"/>
      <c r="AA428" s="987"/>
      <c r="AB428" s="987"/>
      <c r="AC428" s="987"/>
      <c r="AD428" s="987"/>
      <c r="AE428" s="987"/>
      <c r="AF428" s="987"/>
      <c r="AG428" s="987"/>
      <c r="AH428" s="962">
        <v>1</v>
      </c>
      <c r="AI428" s="1235"/>
      <c r="AJ428" s="1061"/>
      <c r="AK428" s="1220"/>
      <c r="AL428" s="1220"/>
      <c r="AM428" s="1225"/>
      <c r="AN428" s="1061">
        <v>0</v>
      </c>
      <c r="AO428" s="1220">
        <v>0</v>
      </c>
      <c r="AP428" s="1225">
        <v>0</v>
      </c>
      <c r="AQ428" s="1061">
        <f t="shared" si="63"/>
        <v>0</v>
      </c>
      <c r="AR428" s="1349">
        <f t="shared" si="64"/>
        <v>0</v>
      </c>
      <c r="AS428" s="1225">
        <f t="shared" si="65"/>
        <v>0</v>
      </c>
      <c r="AT428" s="1345">
        <f t="shared" si="60"/>
        <v>0</v>
      </c>
      <c r="AU428" s="1346">
        <f t="shared" si="66"/>
        <v>0</v>
      </c>
      <c r="AV428" s="1301">
        <f t="shared" si="61"/>
        <v>0</v>
      </c>
      <c r="AW428" s="987"/>
      <c r="AX428" s="1061"/>
      <c r="AY428" s="1220"/>
      <c r="AZ428" s="1220"/>
      <c r="BA428" s="1221"/>
      <c r="BB428" s="1225"/>
      <c r="BC428" s="1061">
        <v>0</v>
      </c>
      <c r="BD428" s="1225">
        <v>0</v>
      </c>
      <c r="BE428" s="1350">
        <f t="shared" si="62"/>
        <v>0</v>
      </c>
      <c r="BF428" s="1225">
        <f t="shared" si="67"/>
        <v>0</v>
      </c>
      <c r="BG428" s="1351">
        <f t="shared" si="68"/>
        <v>0</v>
      </c>
      <c r="BH428" s="1225">
        <f t="shared" si="69"/>
        <v>0</v>
      </c>
    </row>
    <row r="429" spans="2:60">
      <c r="B429" s="959">
        <v>425</v>
      </c>
      <c r="C429" s="959"/>
      <c r="D429" s="946" t="s">
        <v>1350</v>
      </c>
      <c r="E429" s="946" t="s">
        <v>1232</v>
      </c>
      <c r="F429" s="959">
        <v>1203</v>
      </c>
      <c r="G429" s="959" t="s">
        <v>1912</v>
      </c>
      <c r="H429" s="1217" t="s">
        <v>1234</v>
      </c>
      <c r="I429" s="1220"/>
      <c r="J429" s="1220" t="s">
        <v>1348</v>
      </c>
      <c r="K429" s="1220"/>
      <c r="L429" s="1220"/>
      <c r="M429" s="959" t="s">
        <v>1349</v>
      </c>
      <c r="N429" s="1220" t="s">
        <v>562</v>
      </c>
      <c r="O429" s="1220" t="s">
        <v>237</v>
      </c>
      <c r="P429" s="959">
        <v>1</v>
      </c>
      <c r="Q429" s="987"/>
      <c r="R429" s="987"/>
      <c r="S429" s="987"/>
      <c r="T429" s="987"/>
      <c r="U429" s="987"/>
      <c r="V429" s="987"/>
      <c r="W429" s="987"/>
      <c r="X429" s="987"/>
      <c r="Y429" s="987"/>
      <c r="Z429" s="987"/>
      <c r="AA429" s="987"/>
      <c r="AB429" s="987"/>
      <c r="AC429" s="987"/>
      <c r="AD429" s="987"/>
      <c r="AE429" s="987"/>
      <c r="AF429" s="987"/>
      <c r="AG429" s="987"/>
      <c r="AH429" s="962">
        <v>1</v>
      </c>
      <c r="AI429" s="1235"/>
      <c r="AJ429" s="1061"/>
      <c r="AK429" s="1220"/>
      <c r="AL429" s="1220"/>
      <c r="AM429" s="1225"/>
      <c r="AN429" s="1061">
        <v>0</v>
      </c>
      <c r="AO429" s="1220">
        <v>0</v>
      </c>
      <c r="AP429" s="1225">
        <v>0</v>
      </c>
      <c r="AQ429" s="1061">
        <f t="shared" si="63"/>
        <v>0</v>
      </c>
      <c r="AR429" s="1349">
        <f t="shared" si="64"/>
        <v>0</v>
      </c>
      <c r="AS429" s="1225">
        <f t="shared" si="65"/>
        <v>0</v>
      </c>
      <c r="AT429" s="1345">
        <f t="shared" si="60"/>
        <v>0</v>
      </c>
      <c r="AU429" s="1346">
        <f t="shared" si="66"/>
        <v>0</v>
      </c>
      <c r="AV429" s="1301">
        <f t="shared" si="61"/>
        <v>0</v>
      </c>
      <c r="AW429" s="987"/>
      <c r="AX429" s="1061"/>
      <c r="AY429" s="1220"/>
      <c r="AZ429" s="1220"/>
      <c r="BA429" s="1221"/>
      <c r="BB429" s="1225"/>
      <c r="BC429" s="1061">
        <v>0</v>
      </c>
      <c r="BD429" s="1225">
        <v>0</v>
      </c>
      <c r="BE429" s="1350">
        <f t="shared" si="62"/>
        <v>0</v>
      </c>
      <c r="BF429" s="1225">
        <f t="shared" si="67"/>
        <v>0</v>
      </c>
      <c r="BG429" s="1351">
        <f t="shared" si="68"/>
        <v>0</v>
      </c>
      <c r="BH429" s="1225">
        <f t="shared" si="69"/>
        <v>0</v>
      </c>
    </row>
    <row r="430" spans="2:60">
      <c r="B430" s="959">
        <v>426</v>
      </c>
      <c r="C430" s="959"/>
      <c r="D430" s="946" t="s">
        <v>1352</v>
      </c>
      <c r="E430" s="946" t="s">
        <v>1261</v>
      </c>
      <c r="F430" s="959">
        <v>1204</v>
      </c>
      <c r="G430" s="959" t="s">
        <v>1913</v>
      </c>
      <c r="H430" s="1217" t="s">
        <v>1364</v>
      </c>
      <c r="I430" s="1220"/>
      <c r="J430" s="1220" t="s">
        <v>1348</v>
      </c>
      <c r="K430" s="1220"/>
      <c r="L430" s="1220"/>
      <c r="M430" s="959" t="s">
        <v>1349</v>
      </c>
      <c r="N430" s="1220" t="s">
        <v>564</v>
      </c>
      <c r="O430" s="1220" t="s">
        <v>237</v>
      </c>
      <c r="P430" s="959">
        <v>1</v>
      </c>
      <c r="Q430" s="987"/>
      <c r="R430" s="987"/>
      <c r="S430" s="987"/>
      <c r="T430" s="987"/>
      <c r="U430" s="987"/>
      <c r="V430" s="987"/>
      <c r="W430" s="987"/>
      <c r="X430" s="987"/>
      <c r="Y430" s="987"/>
      <c r="Z430" s="987"/>
      <c r="AA430" s="987"/>
      <c r="AB430" s="987"/>
      <c r="AC430" s="987"/>
      <c r="AD430" s="987"/>
      <c r="AE430" s="987"/>
      <c r="AF430" s="987"/>
      <c r="AG430" s="987"/>
      <c r="AH430" s="962">
        <v>1</v>
      </c>
      <c r="AI430" s="1235"/>
      <c r="AJ430" s="1061"/>
      <c r="AK430" s="1220"/>
      <c r="AL430" s="1220"/>
      <c r="AM430" s="1225"/>
      <c r="AN430" s="1061">
        <v>0</v>
      </c>
      <c r="AO430" s="1220">
        <v>0</v>
      </c>
      <c r="AP430" s="1225">
        <v>0</v>
      </c>
      <c r="AQ430" s="1061">
        <f t="shared" si="63"/>
        <v>0</v>
      </c>
      <c r="AR430" s="1349">
        <f t="shared" si="64"/>
        <v>0</v>
      </c>
      <c r="AS430" s="1225">
        <f t="shared" si="65"/>
        <v>0</v>
      </c>
      <c r="AT430" s="1345">
        <f t="shared" si="60"/>
        <v>0</v>
      </c>
      <c r="AU430" s="1346">
        <f t="shared" si="66"/>
        <v>0</v>
      </c>
      <c r="AV430" s="1301">
        <f t="shared" si="61"/>
        <v>0</v>
      </c>
      <c r="AW430" s="987"/>
      <c r="AX430" s="1061"/>
      <c r="AY430" s="1220"/>
      <c r="AZ430" s="1220"/>
      <c r="BA430" s="1221"/>
      <c r="BB430" s="1225"/>
      <c r="BC430" s="1061">
        <v>0</v>
      </c>
      <c r="BD430" s="1225">
        <v>0</v>
      </c>
      <c r="BE430" s="1350">
        <f t="shared" si="62"/>
        <v>0</v>
      </c>
      <c r="BF430" s="1225">
        <f t="shared" si="67"/>
        <v>0</v>
      </c>
      <c r="BG430" s="1351">
        <f t="shared" si="68"/>
        <v>0</v>
      </c>
      <c r="BH430" s="1225">
        <f t="shared" si="69"/>
        <v>0</v>
      </c>
    </row>
    <row r="431" spans="2:60">
      <c r="B431" s="959">
        <v>427</v>
      </c>
      <c r="C431" s="959"/>
      <c r="D431" s="946" t="s">
        <v>1350</v>
      </c>
      <c r="E431" s="946" t="s">
        <v>1232</v>
      </c>
      <c r="F431" s="959">
        <v>1204</v>
      </c>
      <c r="G431" s="959" t="s">
        <v>1914</v>
      </c>
      <c r="H431" s="1217" t="s">
        <v>1234</v>
      </c>
      <c r="I431" s="1220"/>
      <c r="J431" s="1220" t="s">
        <v>1348</v>
      </c>
      <c r="K431" s="1220"/>
      <c r="L431" s="1220"/>
      <c r="M431" s="959" t="s">
        <v>1349</v>
      </c>
      <c r="N431" s="1220" t="s">
        <v>564</v>
      </c>
      <c r="O431" s="1220" t="s">
        <v>237</v>
      </c>
      <c r="P431" s="959">
        <v>1</v>
      </c>
      <c r="Q431" s="987"/>
      <c r="R431" s="987"/>
      <c r="S431" s="987"/>
      <c r="T431" s="987"/>
      <c r="U431" s="987"/>
      <c r="V431" s="987"/>
      <c r="W431" s="987"/>
      <c r="X431" s="987"/>
      <c r="Y431" s="987"/>
      <c r="Z431" s="987"/>
      <c r="AA431" s="987"/>
      <c r="AB431" s="987"/>
      <c r="AC431" s="987"/>
      <c r="AD431" s="987"/>
      <c r="AE431" s="987"/>
      <c r="AF431" s="987"/>
      <c r="AG431" s="987"/>
      <c r="AH431" s="962">
        <v>1</v>
      </c>
      <c r="AI431" s="1235"/>
      <c r="AJ431" s="1061"/>
      <c r="AK431" s="1220"/>
      <c r="AL431" s="1220"/>
      <c r="AM431" s="1225"/>
      <c r="AN431" s="1061">
        <v>0</v>
      </c>
      <c r="AO431" s="1220">
        <v>0</v>
      </c>
      <c r="AP431" s="1225">
        <v>0</v>
      </c>
      <c r="AQ431" s="1061">
        <f t="shared" si="63"/>
        <v>0</v>
      </c>
      <c r="AR431" s="1349">
        <f t="shared" si="64"/>
        <v>0</v>
      </c>
      <c r="AS431" s="1225">
        <f t="shared" si="65"/>
        <v>0</v>
      </c>
      <c r="AT431" s="1345">
        <f t="shared" si="60"/>
        <v>0</v>
      </c>
      <c r="AU431" s="1346">
        <f t="shared" si="66"/>
        <v>0</v>
      </c>
      <c r="AV431" s="1301">
        <f t="shared" si="61"/>
        <v>0</v>
      </c>
      <c r="AW431" s="987"/>
      <c r="AX431" s="1061"/>
      <c r="AY431" s="1220"/>
      <c r="AZ431" s="1220"/>
      <c r="BA431" s="1221"/>
      <c r="BB431" s="1225"/>
      <c r="BC431" s="1061">
        <v>0</v>
      </c>
      <c r="BD431" s="1225">
        <v>0</v>
      </c>
      <c r="BE431" s="1350">
        <f t="shared" si="62"/>
        <v>0</v>
      </c>
      <c r="BF431" s="1225">
        <f t="shared" si="67"/>
        <v>0</v>
      </c>
      <c r="BG431" s="1351">
        <f t="shared" si="68"/>
        <v>0</v>
      </c>
      <c r="BH431" s="1225">
        <f t="shared" si="69"/>
        <v>0</v>
      </c>
    </row>
    <row r="432" spans="2:60">
      <c r="B432" s="959">
        <v>428</v>
      </c>
      <c r="C432" s="959"/>
      <c r="D432" s="946" t="s">
        <v>1352</v>
      </c>
      <c r="E432" s="946" t="s">
        <v>1261</v>
      </c>
      <c r="F432" s="959">
        <v>1205</v>
      </c>
      <c r="G432" s="959" t="s">
        <v>1915</v>
      </c>
      <c r="H432" s="1217" t="s">
        <v>1364</v>
      </c>
      <c r="I432" s="1220"/>
      <c r="J432" s="1220" t="s">
        <v>1348</v>
      </c>
      <c r="K432" s="1220"/>
      <c r="L432" s="1220"/>
      <c r="M432" s="959" t="s">
        <v>1349</v>
      </c>
      <c r="N432" s="1220" t="s">
        <v>566</v>
      </c>
      <c r="O432" s="1220" t="s">
        <v>237</v>
      </c>
      <c r="P432" s="959">
        <v>1</v>
      </c>
      <c r="Q432" s="987"/>
      <c r="R432" s="987"/>
      <c r="S432" s="987"/>
      <c r="T432" s="987"/>
      <c r="U432" s="987"/>
      <c r="V432" s="987"/>
      <c r="W432" s="987"/>
      <c r="X432" s="987"/>
      <c r="Y432" s="987"/>
      <c r="Z432" s="987"/>
      <c r="AA432" s="987"/>
      <c r="AB432" s="987"/>
      <c r="AC432" s="987"/>
      <c r="AD432" s="987"/>
      <c r="AE432" s="987"/>
      <c r="AF432" s="987"/>
      <c r="AG432" s="987"/>
      <c r="AH432" s="962">
        <v>1</v>
      </c>
      <c r="AI432" s="1235"/>
      <c r="AJ432" s="1061"/>
      <c r="AK432" s="1220"/>
      <c r="AL432" s="1220"/>
      <c r="AM432" s="1225"/>
      <c r="AN432" s="1061">
        <v>0</v>
      </c>
      <c r="AO432" s="1220">
        <v>0</v>
      </c>
      <c r="AP432" s="1225">
        <v>0</v>
      </c>
      <c r="AQ432" s="1061">
        <f t="shared" si="63"/>
        <v>0</v>
      </c>
      <c r="AR432" s="1349">
        <f t="shared" si="64"/>
        <v>0</v>
      </c>
      <c r="AS432" s="1225">
        <f t="shared" si="65"/>
        <v>0</v>
      </c>
      <c r="AT432" s="1345">
        <f t="shared" si="60"/>
        <v>0</v>
      </c>
      <c r="AU432" s="1346">
        <f t="shared" si="66"/>
        <v>0</v>
      </c>
      <c r="AV432" s="1301">
        <f t="shared" si="61"/>
        <v>0</v>
      </c>
      <c r="AW432" s="987"/>
      <c r="AX432" s="1061"/>
      <c r="AY432" s="1220"/>
      <c r="AZ432" s="1220"/>
      <c r="BA432" s="1221"/>
      <c r="BB432" s="1225"/>
      <c r="BC432" s="1061">
        <v>0</v>
      </c>
      <c r="BD432" s="1225">
        <v>0</v>
      </c>
      <c r="BE432" s="1350">
        <f t="shared" si="62"/>
        <v>0</v>
      </c>
      <c r="BF432" s="1225">
        <f t="shared" si="67"/>
        <v>0</v>
      </c>
      <c r="BG432" s="1351">
        <f t="shared" si="68"/>
        <v>0</v>
      </c>
      <c r="BH432" s="1225">
        <f t="shared" si="69"/>
        <v>0</v>
      </c>
    </row>
    <row r="433" spans="2:60">
      <c r="B433" s="959">
        <v>429</v>
      </c>
      <c r="C433" s="959"/>
      <c r="D433" s="946" t="s">
        <v>1350</v>
      </c>
      <c r="E433" s="946" t="s">
        <v>1232</v>
      </c>
      <c r="F433" s="959">
        <v>1205</v>
      </c>
      <c r="G433" s="959" t="s">
        <v>1916</v>
      </c>
      <c r="H433" s="1217" t="s">
        <v>1234</v>
      </c>
      <c r="I433" s="1220"/>
      <c r="J433" s="1220" t="s">
        <v>1348</v>
      </c>
      <c r="K433" s="1220"/>
      <c r="L433" s="1220"/>
      <c r="M433" s="959" t="s">
        <v>1349</v>
      </c>
      <c r="N433" s="1220" t="s">
        <v>566</v>
      </c>
      <c r="O433" s="1220" t="s">
        <v>237</v>
      </c>
      <c r="P433" s="959">
        <v>1</v>
      </c>
      <c r="Q433" s="987"/>
      <c r="R433" s="987"/>
      <c r="S433" s="987"/>
      <c r="T433" s="987"/>
      <c r="U433" s="987"/>
      <c r="V433" s="987"/>
      <c r="W433" s="987"/>
      <c r="X433" s="987"/>
      <c r="Y433" s="987"/>
      <c r="Z433" s="987"/>
      <c r="AA433" s="987"/>
      <c r="AB433" s="987"/>
      <c r="AC433" s="987"/>
      <c r="AD433" s="987"/>
      <c r="AE433" s="987"/>
      <c r="AF433" s="987"/>
      <c r="AG433" s="987"/>
      <c r="AH433" s="962">
        <v>1</v>
      </c>
      <c r="AI433" s="1235"/>
      <c r="AJ433" s="1061"/>
      <c r="AK433" s="1220"/>
      <c r="AL433" s="1220"/>
      <c r="AM433" s="1225"/>
      <c r="AN433" s="1061">
        <v>0</v>
      </c>
      <c r="AO433" s="1220">
        <v>0</v>
      </c>
      <c r="AP433" s="1225">
        <v>0</v>
      </c>
      <c r="AQ433" s="1061">
        <f t="shared" si="63"/>
        <v>0</v>
      </c>
      <c r="AR433" s="1349">
        <f t="shared" si="64"/>
        <v>0</v>
      </c>
      <c r="AS433" s="1225">
        <f t="shared" si="65"/>
        <v>0</v>
      </c>
      <c r="AT433" s="1345">
        <f t="shared" si="60"/>
        <v>0</v>
      </c>
      <c r="AU433" s="1346">
        <f t="shared" si="66"/>
        <v>0</v>
      </c>
      <c r="AV433" s="1301">
        <f t="shared" si="61"/>
        <v>0</v>
      </c>
      <c r="AW433" s="987"/>
      <c r="AX433" s="1061"/>
      <c r="AY433" s="1220"/>
      <c r="AZ433" s="1220"/>
      <c r="BA433" s="1221"/>
      <c r="BB433" s="1225"/>
      <c r="BC433" s="1061">
        <v>0</v>
      </c>
      <c r="BD433" s="1225">
        <v>0</v>
      </c>
      <c r="BE433" s="1350">
        <f t="shared" si="62"/>
        <v>0</v>
      </c>
      <c r="BF433" s="1225">
        <f t="shared" si="67"/>
        <v>0</v>
      </c>
      <c r="BG433" s="1351">
        <f t="shared" si="68"/>
        <v>0</v>
      </c>
      <c r="BH433" s="1225">
        <f t="shared" si="69"/>
        <v>0</v>
      </c>
    </row>
    <row r="434" spans="2:60">
      <c r="B434" s="959">
        <v>430</v>
      </c>
      <c r="C434" s="959"/>
      <c r="D434" s="946" t="s">
        <v>1352</v>
      </c>
      <c r="E434" s="946" t="s">
        <v>1261</v>
      </c>
      <c r="F434" s="959">
        <v>1206</v>
      </c>
      <c r="G434" s="959" t="s">
        <v>1917</v>
      </c>
      <c r="H434" s="1217" t="s">
        <v>1364</v>
      </c>
      <c r="I434" s="1220"/>
      <c r="J434" s="1220" t="s">
        <v>1348</v>
      </c>
      <c r="K434" s="1220"/>
      <c r="L434" s="1220"/>
      <c r="M434" s="959" t="s">
        <v>1349</v>
      </c>
      <c r="N434" s="1220" t="s">
        <v>568</v>
      </c>
      <c r="O434" s="1220" t="s">
        <v>237</v>
      </c>
      <c r="P434" s="959">
        <v>1</v>
      </c>
      <c r="Q434" s="987"/>
      <c r="R434" s="987"/>
      <c r="S434" s="987"/>
      <c r="T434" s="987"/>
      <c r="U434" s="987"/>
      <c r="V434" s="987"/>
      <c r="W434" s="987"/>
      <c r="X434" s="987"/>
      <c r="Y434" s="987"/>
      <c r="Z434" s="987"/>
      <c r="AA434" s="987"/>
      <c r="AB434" s="987"/>
      <c r="AC434" s="987"/>
      <c r="AD434" s="987"/>
      <c r="AE434" s="987"/>
      <c r="AF434" s="987"/>
      <c r="AG434" s="987"/>
      <c r="AH434" s="962">
        <v>1</v>
      </c>
      <c r="AI434" s="1235"/>
      <c r="AJ434" s="1061"/>
      <c r="AK434" s="1220"/>
      <c r="AL434" s="1220"/>
      <c r="AM434" s="1225"/>
      <c r="AN434" s="1061">
        <v>0</v>
      </c>
      <c r="AO434" s="1220">
        <v>0</v>
      </c>
      <c r="AP434" s="1225">
        <v>0</v>
      </c>
      <c r="AQ434" s="1061">
        <f t="shared" si="63"/>
        <v>0</v>
      </c>
      <c r="AR434" s="1349">
        <f t="shared" si="64"/>
        <v>0</v>
      </c>
      <c r="AS434" s="1225">
        <f t="shared" si="65"/>
        <v>0</v>
      </c>
      <c r="AT434" s="1345">
        <f t="shared" si="60"/>
        <v>0</v>
      </c>
      <c r="AU434" s="1346">
        <f t="shared" si="66"/>
        <v>0</v>
      </c>
      <c r="AV434" s="1301">
        <f t="shared" si="61"/>
        <v>0</v>
      </c>
      <c r="AW434" s="987"/>
      <c r="AX434" s="1061"/>
      <c r="AY434" s="1220"/>
      <c r="AZ434" s="1220"/>
      <c r="BA434" s="1221"/>
      <c r="BB434" s="1225"/>
      <c r="BC434" s="1061">
        <v>0</v>
      </c>
      <c r="BD434" s="1225">
        <v>0</v>
      </c>
      <c r="BE434" s="1350">
        <f t="shared" si="62"/>
        <v>0</v>
      </c>
      <c r="BF434" s="1225">
        <f t="shared" si="67"/>
        <v>0</v>
      </c>
      <c r="BG434" s="1351">
        <f t="shared" si="68"/>
        <v>0</v>
      </c>
      <c r="BH434" s="1225">
        <f t="shared" si="69"/>
        <v>0</v>
      </c>
    </row>
    <row r="435" spans="2:60">
      <c r="B435" s="959">
        <v>431</v>
      </c>
      <c r="C435" s="959"/>
      <c r="D435" s="946" t="s">
        <v>1350</v>
      </c>
      <c r="E435" s="946" t="s">
        <v>1232</v>
      </c>
      <c r="F435" s="959">
        <v>1206</v>
      </c>
      <c r="G435" s="959" t="s">
        <v>1918</v>
      </c>
      <c r="H435" s="1217" t="s">
        <v>1234</v>
      </c>
      <c r="I435" s="1220"/>
      <c r="J435" s="1220" t="s">
        <v>1348</v>
      </c>
      <c r="K435" s="1220"/>
      <c r="L435" s="1220"/>
      <c r="M435" s="959" t="s">
        <v>1349</v>
      </c>
      <c r="N435" s="1220" t="s">
        <v>568</v>
      </c>
      <c r="O435" s="1220" t="s">
        <v>237</v>
      </c>
      <c r="P435" s="959">
        <v>1</v>
      </c>
      <c r="Q435" s="987"/>
      <c r="R435" s="987"/>
      <c r="S435" s="987"/>
      <c r="T435" s="987"/>
      <c r="U435" s="987"/>
      <c r="V435" s="987"/>
      <c r="W435" s="987"/>
      <c r="X435" s="987"/>
      <c r="Y435" s="987"/>
      <c r="Z435" s="987"/>
      <c r="AA435" s="987"/>
      <c r="AB435" s="987"/>
      <c r="AC435" s="987"/>
      <c r="AD435" s="987"/>
      <c r="AE435" s="987"/>
      <c r="AF435" s="987"/>
      <c r="AG435" s="987"/>
      <c r="AH435" s="962">
        <v>1</v>
      </c>
      <c r="AI435" s="1235"/>
      <c r="AJ435" s="1061"/>
      <c r="AK435" s="1220"/>
      <c r="AL435" s="1220"/>
      <c r="AM435" s="1225"/>
      <c r="AN435" s="1061">
        <v>0</v>
      </c>
      <c r="AO435" s="1220">
        <v>0</v>
      </c>
      <c r="AP435" s="1225">
        <v>0</v>
      </c>
      <c r="AQ435" s="1061">
        <f t="shared" si="63"/>
        <v>0</v>
      </c>
      <c r="AR435" s="1349">
        <f t="shared" si="64"/>
        <v>0</v>
      </c>
      <c r="AS435" s="1225">
        <f t="shared" si="65"/>
        <v>0</v>
      </c>
      <c r="AT435" s="1345">
        <f t="shared" si="60"/>
        <v>0</v>
      </c>
      <c r="AU435" s="1346">
        <f t="shared" si="66"/>
        <v>0</v>
      </c>
      <c r="AV435" s="1301">
        <f t="shared" si="61"/>
        <v>0</v>
      </c>
      <c r="AW435" s="987"/>
      <c r="AX435" s="1061"/>
      <c r="AY435" s="1220"/>
      <c r="AZ435" s="1220"/>
      <c r="BA435" s="1221"/>
      <c r="BB435" s="1225"/>
      <c r="BC435" s="1061">
        <v>0</v>
      </c>
      <c r="BD435" s="1225">
        <v>0</v>
      </c>
      <c r="BE435" s="1350">
        <f t="shared" si="62"/>
        <v>0</v>
      </c>
      <c r="BF435" s="1225">
        <f t="shared" si="67"/>
        <v>0</v>
      </c>
      <c r="BG435" s="1351">
        <f t="shared" si="68"/>
        <v>0</v>
      </c>
      <c r="BH435" s="1225">
        <f t="shared" si="69"/>
        <v>0</v>
      </c>
    </row>
    <row r="436" spans="2:60">
      <c r="B436" s="959">
        <v>432</v>
      </c>
      <c r="C436" s="959"/>
      <c r="D436" s="946" t="s">
        <v>1352</v>
      </c>
      <c r="E436" s="946" t="s">
        <v>1261</v>
      </c>
      <c r="F436" s="959">
        <v>1207</v>
      </c>
      <c r="G436" s="959" t="s">
        <v>1919</v>
      </c>
      <c r="H436" s="1217" t="s">
        <v>1364</v>
      </c>
      <c r="I436" s="1220"/>
      <c r="J436" s="1220" t="s">
        <v>1348</v>
      </c>
      <c r="K436" s="1220"/>
      <c r="L436" s="1220"/>
      <c r="M436" s="959" t="s">
        <v>1349</v>
      </c>
      <c r="N436" s="1220" t="s">
        <v>570</v>
      </c>
      <c r="O436" s="1220" t="s">
        <v>237</v>
      </c>
      <c r="P436" s="959">
        <v>1</v>
      </c>
      <c r="Q436" s="987"/>
      <c r="R436" s="987"/>
      <c r="S436" s="987"/>
      <c r="T436" s="987"/>
      <c r="U436" s="987"/>
      <c r="V436" s="987"/>
      <c r="W436" s="987"/>
      <c r="X436" s="987"/>
      <c r="Y436" s="987"/>
      <c r="Z436" s="987"/>
      <c r="AA436" s="987"/>
      <c r="AB436" s="987"/>
      <c r="AC436" s="987"/>
      <c r="AD436" s="987"/>
      <c r="AE436" s="987"/>
      <c r="AF436" s="987"/>
      <c r="AG436" s="987"/>
      <c r="AH436" s="962">
        <v>1</v>
      </c>
      <c r="AI436" s="1235"/>
      <c r="AJ436" s="1061"/>
      <c r="AK436" s="1220"/>
      <c r="AL436" s="1220"/>
      <c r="AM436" s="1225"/>
      <c r="AN436" s="1061">
        <v>0</v>
      </c>
      <c r="AO436" s="1220">
        <v>0</v>
      </c>
      <c r="AP436" s="1225">
        <v>0</v>
      </c>
      <c r="AQ436" s="1061">
        <f t="shared" si="63"/>
        <v>0</v>
      </c>
      <c r="AR436" s="1349">
        <f t="shared" si="64"/>
        <v>0</v>
      </c>
      <c r="AS436" s="1225">
        <f t="shared" si="65"/>
        <v>0</v>
      </c>
      <c r="AT436" s="1345">
        <f t="shared" si="60"/>
        <v>0</v>
      </c>
      <c r="AU436" s="1346">
        <f t="shared" si="66"/>
        <v>0</v>
      </c>
      <c r="AV436" s="1301">
        <f t="shared" si="61"/>
        <v>0</v>
      </c>
      <c r="AW436" s="987"/>
      <c r="AX436" s="1061"/>
      <c r="AY436" s="1220"/>
      <c r="AZ436" s="1220"/>
      <c r="BA436" s="1221"/>
      <c r="BB436" s="1225"/>
      <c r="BC436" s="1061">
        <v>0</v>
      </c>
      <c r="BD436" s="1225">
        <v>0</v>
      </c>
      <c r="BE436" s="1350">
        <f t="shared" si="62"/>
        <v>0</v>
      </c>
      <c r="BF436" s="1225">
        <f t="shared" si="67"/>
        <v>0</v>
      </c>
      <c r="BG436" s="1351">
        <f t="shared" si="68"/>
        <v>0</v>
      </c>
      <c r="BH436" s="1225">
        <f t="shared" si="69"/>
        <v>0</v>
      </c>
    </row>
    <row r="437" spans="2:60">
      <c r="B437" s="959">
        <v>433</v>
      </c>
      <c r="C437" s="959"/>
      <c r="D437" s="946" t="s">
        <v>1350</v>
      </c>
      <c r="E437" s="946" t="s">
        <v>1232</v>
      </c>
      <c r="F437" s="959">
        <v>1207</v>
      </c>
      <c r="G437" s="959" t="s">
        <v>1920</v>
      </c>
      <c r="H437" s="1217" t="s">
        <v>1234</v>
      </c>
      <c r="I437" s="1220"/>
      <c r="J437" s="1220" t="s">
        <v>1348</v>
      </c>
      <c r="K437" s="1220"/>
      <c r="L437" s="1220"/>
      <c r="M437" s="959" t="s">
        <v>1349</v>
      </c>
      <c r="N437" s="1220" t="s">
        <v>570</v>
      </c>
      <c r="O437" s="1220" t="s">
        <v>237</v>
      </c>
      <c r="P437" s="959">
        <v>1</v>
      </c>
      <c r="Q437" s="987"/>
      <c r="R437" s="987"/>
      <c r="S437" s="987"/>
      <c r="T437" s="987"/>
      <c r="U437" s="987"/>
      <c r="V437" s="987"/>
      <c r="W437" s="987"/>
      <c r="X437" s="987"/>
      <c r="Y437" s="987"/>
      <c r="Z437" s="987"/>
      <c r="AA437" s="987"/>
      <c r="AB437" s="987"/>
      <c r="AC437" s="987"/>
      <c r="AD437" s="987"/>
      <c r="AE437" s="987"/>
      <c r="AF437" s="987"/>
      <c r="AG437" s="987"/>
      <c r="AH437" s="962">
        <v>1</v>
      </c>
      <c r="AI437" s="1235"/>
      <c r="AJ437" s="1061"/>
      <c r="AK437" s="1220"/>
      <c r="AL437" s="1220"/>
      <c r="AM437" s="1225"/>
      <c r="AN437" s="1061">
        <v>0</v>
      </c>
      <c r="AO437" s="1220">
        <v>0</v>
      </c>
      <c r="AP437" s="1225">
        <v>0</v>
      </c>
      <c r="AQ437" s="1061">
        <f t="shared" si="63"/>
        <v>0</v>
      </c>
      <c r="AR437" s="1349">
        <f t="shared" si="64"/>
        <v>0</v>
      </c>
      <c r="AS437" s="1225">
        <f t="shared" si="65"/>
        <v>0</v>
      </c>
      <c r="AT437" s="1345">
        <f t="shared" si="60"/>
        <v>0</v>
      </c>
      <c r="AU437" s="1346">
        <f t="shared" si="66"/>
        <v>0</v>
      </c>
      <c r="AV437" s="1301">
        <f t="shared" si="61"/>
        <v>0</v>
      </c>
      <c r="AW437" s="987"/>
      <c r="AX437" s="1061"/>
      <c r="AY437" s="1220"/>
      <c r="AZ437" s="1220"/>
      <c r="BA437" s="1221"/>
      <c r="BB437" s="1225"/>
      <c r="BC437" s="1061">
        <v>0</v>
      </c>
      <c r="BD437" s="1225">
        <v>0</v>
      </c>
      <c r="BE437" s="1350">
        <f t="shared" si="62"/>
        <v>0</v>
      </c>
      <c r="BF437" s="1225">
        <f t="shared" si="67"/>
        <v>0</v>
      </c>
      <c r="BG437" s="1351">
        <f t="shared" si="68"/>
        <v>0</v>
      </c>
      <c r="BH437" s="1225">
        <f t="shared" si="69"/>
        <v>0</v>
      </c>
    </row>
    <row r="438" spans="2:60">
      <c r="B438" s="959">
        <v>434</v>
      </c>
      <c r="C438" s="959"/>
      <c r="D438" s="946" t="s">
        <v>1352</v>
      </c>
      <c r="E438" s="946" t="s">
        <v>1261</v>
      </c>
      <c r="F438" s="959">
        <v>1208</v>
      </c>
      <c r="G438" s="959" t="s">
        <v>1921</v>
      </c>
      <c r="H438" s="1217" t="s">
        <v>1364</v>
      </c>
      <c r="I438" s="1220"/>
      <c r="J438" s="1220" t="s">
        <v>1348</v>
      </c>
      <c r="K438" s="1220"/>
      <c r="L438" s="1220"/>
      <c r="M438" s="959" t="s">
        <v>1349</v>
      </c>
      <c r="N438" s="1220" t="s">
        <v>572</v>
      </c>
      <c r="O438" s="1220" t="s">
        <v>237</v>
      </c>
      <c r="P438" s="959">
        <v>1</v>
      </c>
      <c r="Q438" s="987"/>
      <c r="R438" s="987"/>
      <c r="S438" s="987"/>
      <c r="T438" s="987"/>
      <c r="U438" s="987"/>
      <c r="V438" s="987"/>
      <c r="W438" s="987"/>
      <c r="X438" s="987"/>
      <c r="Y438" s="987"/>
      <c r="Z438" s="987"/>
      <c r="AA438" s="987"/>
      <c r="AB438" s="987"/>
      <c r="AC438" s="987"/>
      <c r="AD438" s="987"/>
      <c r="AE438" s="987"/>
      <c r="AF438" s="987"/>
      <c r="AG438" s="987"/>
      <c r="AH438" s="962">
        <v>1</v>
      </c>
      <c r="AI438" s="1235"/>
      <c r="AJ438" s="1061"/>
      <c r="AK438" s="1220"/>
      <c r="AL438" s="1220"/>
      <c r="AM438" s="1225"/>
      <c r="AN438" s="1061">
        <v>0</v>
      </c>
      <c r="AO438" s="1220">
        <v>0</v>
      </c>
      <c r="AP438" s="1225">
        <v>0</v>
      </c>
      <c r="AQ438" s="1061">
        <f t="shared" si="63"/>
        <v>0</v>
      </c>
      <c r="AR438" s="1349">
        <f t="shared" si="64"/>
        <v>0</v>
      </c>
      <c r="AS438" s="1225">
        <f t="shared" si="65"/>
        <v>0</v>
      </c>
      <c r="AT438" s="1345">
        <f t="shared" si="60"/>
        <v>0</v>
      </c>
      <c r="AU438" s="1346">
        <f t="shared" si="66"/>
        <v>0</v>
      </c>
      <c r="AV438" s="1301">
        <f t="shared" si="61"/>
        <v>0</v>
      </c>
      <c r="AW438" s="987"/>
      <c r="AX438" s="1061"/>
      <c r="AY438" s="1220"/>
      <c r="AZ438" s="1220"/>
      <c r="BA438" s="1221"/>
      <c r="BB438" s="1225"/>
      <c r="BC438" s="1061">
        <v>0</v>
      </c>
      <c r="BD438" s="1225">
        <v>0</v>
      </c>
      <c r="BE438" s="1350">
        <f t="shared" si="62"/>
        <v>0</v>
      </c>
      <c r="BF438" s="1225">
        <f t="shared" si="67"/>
        <v>0</v>
      </c>
      <c r="BG438" s="1351">
        <f t="shared" si="68"/>
        <v>0</v>
      </c>
      <c r="BH438" s="1225">
        <f t="shared" si="69"/>
        <v>0</v>
      </c>
    </row>
    <row r="439" spans="2:60">
      <c r="B439" s="959">
        <v>435</v>
      </c>
      <c r="C439" s="959"/>
      <c r="D439" s="946" t="s">
        <v>1350</v>
      </c>
      <c r="E439" s="946" t="s">
        <v>1232</v>
      </c>
      <c r="F439" s="959">
        <v>1208</v>
      </c>
      <c r="G439" s="959" t="s">
        <v>1922</v>
      </c>
      <c r="H439" s="1217" t="s">
        <v>1234</v>
      </c>
      <c r="I439" s="1220"/>
      <c r="J439" s="1220" t="s">
        <v>1348</v>
      </c>
      <c r="K439" s="1220"/>
      <c r="L439" s="1220"/>
      <c r="M439" s="959" t="s">
        <v>1349</v>
      </c>
      <c r="N439" s="1220" t="s">
        <v>572</v>
      </c>
      <c r="O439" s="1220" t="s">
        <v>237</v>
      </c>
      <c r="P439" s="959">
        <v>1</v>
      </c>
      <c r="Q439" s="987"/>
      <c r="R439" s="987"/>
      <c r="S439" s="987"/>
      <c r="T439" s="987"/>
      <c r="U439" s="987"/>
      <c r="V439" s="987"/>
      <c r="W439" s="987"/>
      <c r="X439" s="987"/>
      <c r="Y439" s="987"/>
      <c r="Z439" s="987"/>
      <c r="AA439" s="987"/>
      <c r="AB439" s="987"/>
      <c r="AC439" s="987"/>
      <c r="AD439" s="987"/>
      <c r="AE439" s="987"/>
      <c r="AF439" s="987"/>
      <c r="AG439" s="987"/>
      <c r="AH439" s="962">
        <v>1</v>
      </c>
      <c r="AI439" s="1235"/>
      <c r="AJ439" s="1061"/>
      <c r="AK439" s="1220"/>
      <c r="AL439" s="1220"/>
      <c r="AM439" s="1225"/>
      <c r="AN439" s="1061">
        <v>0</v>
      </c>
      <c r="AO439" s="1220">
        <v>0</v>
      </c>
      <c r="AP439" s="1225">
        <v>0</v>
      </c>
      <c r="AQ439" s="1061">
        <f t="shared" si="63"/>
        <v>0</v>
      </c>
      <c r="AR439" s="1349">
        <f t="shared" si="64"/>
        <v>0</v>
      </c>
      <c r="AS439" s="1225">
        <f t="shared" si="65"/>
        <v>0</v>
      </c>
      <c r="AT439" s="1345">
        <f t="shared" si="60"/>
        <v>0</v>
      </c>
      <c r="AU439" s="1346">
        <f t="shared" si="66"/>
        <v>0</v>
      </c>
      <c r="AV439" s="1301">
        <f t="shared" si="61"/>
        <v>0</v>
      </c>
      <c r="AW439" s="987"/>
      <c r="AX439" s="1061"/>
      <c r="AY439" s="1220"/>
      <c r="AZ439" s="1220"/>
      <c r="BA439" s="1221"/>
      <c r="BB439" s="1225"/>
      <c r="BC439" s="1061">
        <v>0</v>
      </c>
      <c r="BD439" s="1225">
        <v>0</v>
      </c>
      <c r="BE439" s="1350">
        <f t="shared" si="62"/>
        <v>0</v>
      </c>
      <c r="BF439" s="1225">
        <f t="shared" si="67"/>
        <v>0</v>
      </c>
      <c r="BG439" s="1351">
        <f t="shared" si="68"/>
        <v>0</v>
      </c>
      <c r="BH439" s="1225">
        <f t="shared" si="69"/>
        <v>0</v>
      </c>
    </row>
    <row r="440" spans="2:60">
      <c r="B440" s="959">
        <v>436</v>
      </c>
      <c r="C440" s="959"/>
      <c r="D440" s="946" t="s">
        <v>1352</v>
      </c>
      <c r="E440" s="946" t="s">
        <v>1261</v>
      </c>
      <c r="F440" s="959">
        <v>1209</v>
      </c>
      <c r="G440" s="959" t="s">
        <v>1923</v>
      </c>
      <c r="H440" s="1217" t="s">
        <v>1364</v>
      </c>
      <c r="I440" s="1220"/>
      <c r="J440" s="1220" t="s">
        <v>1348</v>
      </c>
      <c r="K440" s="1220"/>
      <c r="L440" s="1220"/>
      <c r="M440" s="959" t="s">
        <v>1349</v>
      </c>
      <c r="N440" s="1220" t="s">
        <v>574</v>
      </c>
      <c r="O440" s="1220" t="s">
        <v>237</v>
      </c>
      <c r="P440" s="959">
        <v>1</v>
      </c>
      <c r="Q440" s="987"/>
      <c r="R440" s="987"/>
      <c r="S440" s="987"/>
      <c r="T440" s="987"/>
      <c r="U440" s="987"/>
      <c r="V440" s="987"/>
      <c r="W440" s="987"/>
      <c r="X440" s="987"/>
      <c r="Y440" s="987"/>
      <c r="Z440" s="987"/>
      <c r="AA440" s="987"/>
      <c r="AB440" s="987"/>
      <c r="AC440" s="987"/>
      <c r="AD440" s="987"/>
      <c r="AE440" s="987"/>
      <c r="AF440" s="987"/>
      <c r="AG440" s="987"/>
      <c r="AH440" s="962">
        <v>1</v>
      </c>
      <c r="AI440" s="1235"/>
      <c r="AJ440" s="1061"/>
      <c r="AK440" s="1220"/>
      <c r="AL440" s="1220"/>
      <c r="AM440" s="1225"/>
      <c r="AN440" s="1061">
        <v>0</v>
      </c>
      <c r="AO440" s="1220">
        <v>0</v>
      </c>
      <c r="AP440" s="1225">
        <v>0</v>
      </c>
      <c r="AQ440" s="1061">
        <f t="shared" si="63"/>
        <v>0</v>
      </c>
      <c r="AR440" s="1349">
        <f t="shared" si="64"/>
        <v>0</v>
      </c>
      <c r="AS440" s="1225">
        <f t="shared" si="65"/>
        <v>0</v>
      </c>
      <c r="AT440" s="1345">
        <f t="shared" si="60"/>
        <v>0</v>
      </c>
      <c r="AU440" s="1346">
        <f t="shared" si="66"/>
        <v>0</v>
      </c>
      <c r="AV440" s="1301">
        <f t="shared" si="61"/>
        <v>0</v>
      </c>
      <c r="AW440" s="987"/>
      <c r="AX440" s="1061"/>
      <c r="AY440" s="1220"/>
      <c r="AZ440" s="1220"/>
      <c r="BA440" s="1221"/>
      <c r="BB440" s="1225"/>
      <c r="BC440" s="1061">
        <v>0</v>
      </c>
      <c r="BD440" s="1225">
        <v>0</v>
      </c>
      <c r="BE440" s="1350">
        <f t="shared" si="62"/>
        <v>0</v>
      </c>
      <c r="BF440" s="1225">
        <f t="shared" si="67"/>
        <v>0</v>
      </c>
      <c r="BG440" s="1351">
        <f t="shared" si="68"/>
        <v>0</v>
      </c>
      <c r="BH440" s="1225">
        <f t="shared" si="69"/>
        <v>0</v>
      </c>
    </row>
    <row r="441" spans="2:60">
      <c r="B441" s="959">
        <v>437</v>
      </c>
      <c r="C441" s="959"/>
      <c r="D441" s="946" t="s">
        <v>1350</v>
      </c>
      <c r="E441" s="946" t="s">
        <v>1232</v>
      </c>
      <c r="F441" s="959">
        <v>1209</v>
      </c>
      <c r="G441" s="959" t="s">
        <v>1924</v>
      </c>
      <c r="H441" s="1217" t="s">
        <v>1234</v>
      </c>
      <c r="I441" s="1220"/>
      <c r="J441" s="1220" t="s">
        <v>1348</v>
      </c>
      <c r="K441" s="1220"/>
      <c r="L441" s="1220"/>
      <c r="M441" s="959" t="s">
        <v>1349</v>
      </c>
      <c r="N441" s="1220" t="s">
        <v>574</v>
      </c>
      <c r="O441" s="1220" t="s">
        <v>237</v>
      </c>
      <c r="P441" s="959">
        <v>1</v>
      </c>
      <c r="Q441" s="987"/>
      <c r="R441" s="987"/>
      <c r="S441" s="987"/>
      <c r="T441" s="987"/>
      <c r="U441" s="987"/>
      <c r="V441" s="987"/>
      <c r="W441" s="987"/>
      <c r="X441" s="987"/>
      <c r="Y441" s="987"/>
      <c r="Z441" s="987"/>
      <c r="AA441" s="987"/>
      <c r="AB441" s="987"/>
      <c r="AC441" s="987"/>
      <c r="AD441" s="987"/>
      <c r="AE441" s="987"/>
      <c r="AF441" s="987"/>
      <c r="AG441" s="987"/>
      <c r="AH441" s="962">
        <v>1</v>
      </c>
      <c r="AI441" s="1235"/>
      <c r="AJ441" s="1061"/>
      <c r="AK441" s="1220"/>
      <c r="AL441" s="1220"/>
      <c r="AM441" s="1225"/>
      <c r="AN441" s="1061">
        <v>0</v>
      </c>
      <c r="AO441" s="1220">
        <v>0</v>
      </c>
      <c r="AP441" s="1225">
        <v>0</v>
      </c>
      <c r="AQ441" s="1061">
        <f t="shared" si="63"/>
        <v>0</v>
      </c>
      <c r="AR441" s="1349">
        <f t="shared" si="64"/>
        <v>0</v>
      </c>
      <c r="AS441" s="1225">
        <f t="shared" si="65"/>
        <v>0</v>
      </c>
      <c r="AT441" s="1345">
        <f t="shared" si="60"/>
        <v>0</v>
      </c>
      <c r="AU441" s="1346">
        <f t="shared" si="66"/>
        <v>0</v>
      </c>
      <c r="AV441" s="1301">
        <f t="shared" si="61"/>
        <v>0</v>
      </c>
      <c r="AW441" s="987"/>
      <c r="AX441" s="1061"/>
      <c r="AY441" s="1220"/>
      <c r="AZ441" s="1220"/>
      <c r="BA441" s="1221"/>
      <c r="BB441" s="1225"/>
      <c r="BC441" s="1061">
        <v>0</v>
      </c>
      <c r="BD441" s="1225">
        <v>0</v>
      </c>
      <c r="BE441" s="1350">
        <f t="shared" si="62"/>
        <v>0</v>
      </c>
      <c r="BF441" s="1225">
        <f t="shared" si="67"/>
        <v>0</v>
      </c>
      <c r="BG441" s="1351">
        <f t="shared" si="68"/>
        <v>0</v>
      </c>
      <c r="BH441" s="1225">
        <f t="shared" si="69"/>
        <v>0</v>
      </c>
    </row>
    <row r="442" spans="2:60">
      <c r="B442" s="959">
        <v>438</v>
      </c>
      <c r="C442" s="959"/>
      <c r="D442" s="946" t="s">
        <v>1352</v>
      </c>
      <c r="E442" s="946" t="s">
        <v>1261</v>
      </c>
      <c r="F442" s="959">
        <v>1210</v>
      </c>
      <c r="G442" s="959" t="s">
        <v>1925</v>
      </c>
      <c r="H442" s="1217" t="s">
        <v>1364</v>
      </c>
      <c r="I442" s="1220"/>
      <c r="J442" s="1220" t="s">
        <v>1348</v>
      </c>
      <c r="K442" s="1220"/>
      <c r="L442" s="1220"/>
      <c r="M442" s="959" t="s">
        <v>1349</v>
      </c>
      <c r="N442" s="1220" t="s">
        <v>576</v>
      </c>
      <c r="O442" s="1220" t="s">
        <v>237</v>
      </c>
      <c r="P442" s="959">
        <v>1</v>
      </c>
      <c r="Q442" s="987"/>
      <c r="R442" s="987"/>
      <c r="S442" s="987"/>
      <c r="T442" s="987"/>
      <c r="U442" s="987"/>
      <c r="V442" s="987"/>
      <c r="W442" s="987"/>
      <c r="X442" s="987"/>
      <c r="Y442" s="987"/>
      <c r="Z442" s="987"/>
      <c r="AA442" s="987"/>
      <c r="AB442" s="987"/>
      <c r="AC442" s="987"/>
      <c r="AD442" s="987"/>
      <c r="AE442" s="987"/>
      <c r="AF442" s="987"/>
      <c r="AG442" s="987"/>
      <c r="AH442" s="962">
        <v>1</v>
      </c>
      <c r="AI442" s="1235"/>
      <c r="AJ442" s="1061"/>
      <c r="AK442" s="1220"/>
      <c r="AL442" s="1220"/>
      <c r="AM442" s="1225"/>
      <c r="AN442" s="1061">
        <v>0</v>
      </c>
      <c r="AO442" s="1220">
        <v>0</v>
      </c>
      <c r="AP442" s="1225">
        <v>0</v>
      </c>
      <c r="AQ442" s="1061">
        <f t="shared" si="63"/>
        <v>0</v>
      </c>
      <c r="AR442" s="1349">
        <f t="shared" si="64"/>
        <v>0</v>
      </c>
      <c r="AS442" s="1225">
        <f t="shared" si="65"/>
        <v>0</v>
      </c>
      <c r="AT442" s="1345">
        <f t="shared" si="60"/>
        <v>0</v>
      </c>
      <c r="AU442" s="1346">
        <f t="shared" si="66"/>
        <v>0</v>
      </c>
      <c r="AV442" s="1301">
        <f t="shared" si="61"/>
        <v>0</v>
      </c>
      <c r="AW442" s="987"/>
      <c r="AX442" s="1061"/>
      <c r="AY442" s="1220"/>
      <c r="AZ442" s="1220"/>
      <c r="BA442" s="1221"/>
      <c r="BB442" s="1225"/>
      <c r="BC442" s="1061">
        <v>0</v>
      </c>
      <c r="BD442" s="1225">
        <v>0</v>
      </c>
      <c r="BE442" s="1350">
        <f t="shared" si="62"/>
        <v>0</v>
      </c>
      <c r="BF442" s="1225">
        <f t="shared" si="67"/>
        <v>0</v>
      </c>
      <c r="BG442" s="1351">
        <f t="shared" si="68"/>
        <v>0</v>
      </c>
      <c r="BH442" s="1225">
        <f t="shared" si="69"/>
        <v>0</v>
      </c>
    </row>
    <row r="443" spans="2:60">
      <c r="B443" s="959">
        <v>439</v>
      </c>
      <c r="C443" s="959"/>
      <c r="D443" s="946" t="s">
        <v>1350</v>
      </c>
      <c r="E443" s="946" t="s">
        <v>1232</v>
      </c>
      <c r="F443" s="959">
        <v>1210</v>
      </c>
      <c r="G443" s="959" t="s">
        <v>1926</v>
      </c>
      <c r="H443" s="1217" t="s">
        <v>1234</v>
      </c>
      <c r="I443" s="1220"/>
      <c r="J443" s="1220" t="s">
        <v>1348</v>
      </c>
      <c r="K443" s="1220"/>
      <c r="L443" s="1220"/>
      <c r="M443" s="959" t="s">
        <v>1349</v>
      </c>
      <c r="N443" s="1220" t="s">
        <v>576</v>
      </c>
      <c r="O443" s="1220" t="s">
        <v>237</v>
      </c>
      <c r="P443" s="959">
        <v>1</v>
      </c>
      <c r="Q443" s="987"/>
      <c r="R443" s="987"/>
      <c r="S443" s="987"/>
      <c r="T443" s="987"/>
      <c r="U443" s="987"/>
      <c r="V443" s="987"/>
      <c r="W443" s="987"/>
      <c r="X443" s="987"/>
      <c r="Y443" s="987"/>
      <c r="Z443" s="987"/>
      <c r="AA443" s="987"/>
      <c r="AB443" s="987"/>
      <c r="AC443" s="987"/>
      <c r="AD443" s="987"/>
      <c r="AE443" s="987"/>
      <c r="AF443" s="987"/>
      <c r="AG443" s="987"/>
      <c r="AH443" s="962">
        <v>1</v>
      </c>
      <c r="AI443" s="1235"/>
      <c r="AJ443" s="1061"/>
      <c r="AK443" s="1220"/>
      <c r="AL443" s="1220"/>
      <c r="AM443" s="1225"/>
      <c r="AN443" s="1061">
        <v>0</v>
      </c>
      <c r="AO443" s="1220">
        <v>0</v>
      </c>
      <c r="AP443" s="1225">
        <v>0</v>
      </c>
      <c r="AQ443" s="1061">
        <f t="shared" si="63"/>
        <v>0</v>
      </c>
      <c r="AR443" s="1349">
        <f t="shared" si="64"/>
        <v>0</v>
      </c>
      <c r="AS443" s="1225">
        <f t="shared" si="65"/>
        <v>0</v>
      </c>
      <c r="AT443" s="1345">
        <f t="shared" si="60"/>
        <v>0</v>
      </c>
      <c r="AU443" s="1346">
        <f t="shared" si="66"/>
        <v>0</v>
      </c>
      <c r="AV443" s="1301">
        <f t="shared" si="61"/>
        <v>0</v>
      </c>
      <c r="AW443" s="987"/>
      <c r="AX443" s="1061"/>
      <c r="AY443" s="1220"/>
      <c r="AZ443" s="1220"/>
      <c r="BA443" s="1221"/>
      <c r="BB443" s="1225"/>
      <c r="BC443" s="1061">
        <v>0</v>
      </c>
      <c r="BD443" s="1225">
        <v>0</v>
      </c>
      <c r="BE443" s="1350">
        <f t="shared" si="62"/>
        <v>0</v>
      </c>
      <c r="BF443" s="1225">
        <f t="shared" si="67"/>
        <v>0</v>
      </c>
      <c r="BG443" s="1351">
        <f t="shared" si="68"/>
        <v>0</v>
      </c>
      <c r="BH443" s="1225">
        <f t="shared" si="69"/>
        <v>0</v>
      </c>
    </row>
    <row r="444" spans="2:60">
      <c r="B444" s="959">
        <v>440</v>
      </c>
      <c r="C444" s="959"/>
      <c r="D444" s="946" t="s">
        <v>1352</v>
      </c>
      <c r="E444" s="946" t="s">
        <v>1261</v>
      </c>
      <c r="F444" s="959">
        <v>1211</v>
      </c>
      <c r="G444" s="959" t="s">
        <v>1927</v>
      </c>
      <c r="H444" s="1217" t="s">
        <v>1364</v>
      </c>
      <c r="I444" s="1220"/>
      <c r="J444" s="1220" t="s">
        <v>1348</v>
      </c>
      <c r="K444" s="1220"/>
      <c r="L444" s="1220"/>
      <c r="M444" s="959" t="s">
        <v>1349</v>
      </c>
      <c r="N444" s="1220" t="s">
        <v>578</v>
      </c>
      <c r="O444" s="1220" t="s">
        <v>237</v>
      </c>
      <c r="P444" s="959">
        <v>1</v>
      </c>
      <c r="Q444" s="987"/>
      <c r="R444" s="987"/>
      <c r="S444" s="987"/>
      <c r="T444" s="987"/>
      <c r="U444" s="987"/>
      <c r="V444" s="987"/>
      <c r="W444" s="987"/>
      <c r="X444" s="987"/>
      <c r="Y444" s="987"/>
      <c r="Z444" s="987"/>
      <c r="AA444" s="987"/>
      <c r="AB444" s="987"/>
      <c r="AC444" s="987"/>
      <c r="AD444" s="987"/>
      <c r="AE444" s="987"/>
      <c r="AF444" s="987"/>
      <c r="AG444" s="987"/>
      <c r="AH444" s="962">
        <v>1</v>
      </c>
      <c r="AI444" s="1235"/>
      <c r="AJ444" s="1061"/>
      <c r="AK444" s="1220"/>
      <c r="AL444" s="1220"/>
      <c r="AM444" s="1225"/>
      <c r="AN444" s="1061">
        <v>0</v>
      </c>
      <c r="AO444" s="1220">
        <v>0</v>
      </c>
      <c r="AP444" s="1225">
        <v>0</v>
      </c>
      <c r="AQ444" s="1061">
        <f t="shared" si="63"/>
        <v>0</v>
      </c>
      <c r="AR444" s="1349">
        <f t="shared" si="64"/>
        <v>0</v>
      </c>
      <c r="AS444" s="1225">
        <f t="shared" si="65"/>
        <v>0</v>
      </c>
      <c r="AT444" s="1345">
        <f t="shared" si="60"/>
        <v>0</v>
      </c>
      <c r="AU444" s="1346">
        <f t="shared" si="66"/>
        <v>0</v>
      </c>
      <c r="AV444" s="1301">
        <f t="shared" si="61"/>
        <v>0</v>
      </c>
      <c r="AW444" s="987"/>
      <c r="AX444" s="1061"/>
      <c r="AY444" s="1220"/>
      <c r="AZ444" s="1220"/>
      <c r="BA444" s="1221"/>
      <c r="BB444" s="1225"/>
      <c r="BC444" s="1061">
        <v>0</v>
      </c>
      <c r="BD444" s="1225">
        <v>0</v>
      </c>
      <c r="BE444" s="1350">
        <f t="shared" si="62"/>
        <v>0</v>
      </c>
      <c r="BF444" s="1225">
        <f t="shared" si="67"/>
        <v>0</v>
      </c>
      <c r="BG444" s="1351">
        <f t="shared" si="68"/>
        <v>0</v>
      </c>
      <c r="BH444" s="1225">
        <f t="shared" si="69"/>
        <v>0</v>
      </c>
    </row>
    <row r="445" spans="2:60">
      <c r="B445" s="959">
        <v>441</v>
      </c>
      <c r="C445" s="959"/>
      <c r="D445" s="946" t="s">
        <v>1350</v>
      </c>
      <c r="E445" s="946" t="s">
        <v>1232</v>
      </c>
      <c r="F445" s="959">
        <v>1211</v>
      </c>
      <c r="G445" s="959" t="s">
        <v>1928</v>
      </c>
      <c r="H445" s="1217" t="s">
        <v>1234</v>
      </c>
      <c r="I445" s="1220"/>
      <c r="J445" s="1220" t="s">
        <v>1348</v>
      </c>
      <c r="K445" s="1220"/>
      <c r="L445" s="1220"/>
      <c r="M445" s="959" t="s">
        <v>1349</v>
      </c>
      <c r="N445" s="1220" t="s">
        <v>578</v>
      </c>
      <c r="O445" s="1220" t="s">
        <v>237</v>
      </c>
      <c r="P445" s="959">
        <v>1</v>
      </c>
      <c r="Q445" s="987"/>
      <c r="R445" s="987"/>
      <c r="S445" s="987"/>
      <c r="T445" s="987"/>
      <c r="U445" s="987"/>
      <c r="V445" s="987"/>
      <c r="W445" s="987"/>
      <c r="X445" s="987"/>
      <c r="Y445" s="987"/>
      <c r="Z445" s="987"/>
      <c r="AA445" s="987"/>
      <c r="AB445" s="987"/>
      <c r="AC445" s="987"/>
      <c r="AD445" s="987"/>
      <c r="AE445" s="987"/>
      <c r="AF445" s="987"/>
      <c r="AG445" s="987"/>
      <c r="AH445" s="962">
        <v>1</v>
      </c>
      <c r="AI445" s="1235"/>
      <c r="AJ445" s="1061"/>
      <c r="AK445" s="1220"/>
      <c r="AL445" s="1220"/>
      <c r="AM445" s="1225"/>
      <c r="AN445" s="1061">
        <v>0</v>
      </c>
      <c r="AO445" s="1220">
        <v>0</v>
      </c>
      <c r="AP445" s="1225">
        <v>0</v>
      </c>
      <c r="AQ445" s="1061">
        <f t="shared" si="63"/>
        <v>0</v>
      </c>
      <c r="AR445" s="1349">
        <f t="shared" si="64"/>
        <v>0</v>
      </c>
      <c r="AS445" s="1225">
        <f t="shared" si="65"/>
        <v>0</v>
      </c>
      <c r="AT445" s="1345">
        <f t="shared" si="60"/>
        <v>0</v>
      </c>
      <c r="AU445" s="1346">
        <f t="shared" si="66"/>
        <v>0</v>
      </c>
      <c r="AV445" s="1301">
        <f t="shared" si="61"/>
        <v>0</v>
      </c>
      <c r="AW445" s="987"/>
      <c r="AX445" s="1061"/>
      <c r="AY445" s="1220"/>
      <c r="AZ445" s="1220"/>
      <c r="BA445" s="1221"/>
      <c r="BB445" s="1225"/>
      <c r="BC445" s="1061">
        <v>0</v>
      </c>
      <c r="BD445" s="1225">
        <v>0</v>
      </c>
      <c r="BE445" s="1350">
        <f t="shared" si="62"/>
        <v>0</v>
      </c>
      <c r="BF445" s="1225">
        <f t="shared" si="67"/>
        <v>0</v>
      </c>
      <c r="BG445" s="1351">
        <f t="shared" si="68"/>
        <v>0</v>
      </c>
      <c r="BH445" s="1225">
        <f t="shared" si="69"/>
        <v>0</v>
      </c>
    </row>
    <row r="446" spans="2:60">
      <c r="B446" s="959">
        <v>442</v>
      </c>
      <c r="C446" s="959"/>
      <c r="D446" s="946" t="s">
        <v>1352</v>
      </c>
      <c r="E446" s="946" t="s">
        <v>1261</v>
      </c>
      <c r="F446" s="959">
        <v>1212</v>
      </c>
      <c r="G446" s="959" t="s">
        <v>1929</v>
      </c>
      <c r="H446" s="1217" t="s">
        <v>1364</v>
      </c>
      <c r="I446" s="1220"/>
      <c r="J446" s="1220" t="s">
        <v>1348</v>
      </c>
      <c r="K446" s="1220"/>
      <c r="L446" s="1220"/>
      <c r="M446" s="959" t="s">
        <v>1349</v>
      </c>
      <c r="N446" s="1220" t="s">
        <v>580</v>
      </c>
      <c r="O446" s="1220" t="s">
        <v>237</v>
      </c>
      <c r="P446" s="959">
        <v>1</v>
      </c>
      <c r="Q446" s="987"/>
      <c r="R446" s="987"/>
      <c r="S446" s="987"/>
      <c r="T446" s="987"/>
      <c r="U446" s="987"/>
      <c r="V446" s="987"/>
      <c r="W446" s="987"/>
      <c r="X446" s="987"/>
      <c r="Y446" s="987"/>
      <c r="Z446" s="987"/>
      <c r="AA446" s="987"/>
      <c r="AB446" s="987"/>
      <c r="AC446" s="987"/>
      <c r="AD446" s="987"/>
      <c r="AE446" s="987"/>
      <c r="AF446" s="987"/>
      <c r="AG446" s="987"/>
      <c r="AH446" s="962">
        <v>1</v>
      </c>
      <c r="AI446" s="1235"/>
      <c r="AJ446" s="1061"/>
      <c r="AK446" s="1220"/>
      <c r="AL446" s="1220"/>
      <c r="AM446" s="1225"/>
      <c r="AN446" s="1061">
        <v>0</v>
      </c>
      <c r="AO446" s="1220">
        <v>0</v>
      </c>
      <c r="AP446" s="1225">
        <v>0</v>
      </c>
      <c r="AQ446" s="1061">
        <f t="shared" si="63"/>
        <v>0</v>
      </c>
      <c r="AR446" s="1349">
        <f t="shared" si="64"/>
        <v>0</v>
      </c>
      <c r="AS446" s="1225">
        <f t="shared" si="65"/>
        <v>0</v>
      </c>
      <c r="AT446" s="1345">
        <f t="shared" si="60"/>
        <v>0</v>
      </c>
      <c r="AU446" s="1346">
        <f t="shared" si="66"/>
        <v>0</v>
      </c>
      <c r="AV446" s="1301">
        <f t="shared" si="61"/>
        <v>0</v>
      </c>
      <c r="AW446" s="987"/>
      <c r="AX446" s="1061"/>
      <c r="AY446" s="1220"/>
      <c r="AZ446" s="1220"/>
      <c r="BA446" s="1221"/>
      <c r="BB446" s="1225"/>
      <c r="BC446" s="1061">
        <v>0</v>
      </c>
      <c r="BD446" s="1225">
        <v>0</v>
      </c>
      <c r="BE446" s="1350">
        <f t="shared" si="62"/>
        <v>0</v>
      </c>
      <c r="BF446" s="1225">
        <f t="shared" si="67"/>
        <v>0</v>
      </c>
      <c r="BG446" s="1351">
        <f t="shared" si="68"/>
        <v>0</v>
      </c>
      <c r="BH446" s="1225">
        <f t="shared" si="69"/>
        <v>0</v>
      </c>
    </row>
    <row r="447" spans="2:60">
      <c r="B447" s="959">
        <v>443</v>
      </c>
      <c r="C447" s="959"/>
      <c r="D447" s="946" t="s">
        <v>1350</v>
      </c>
      <c r="E447" s="946" t="s">
        <v>1232</v>
      </c>
      <c r="F447" s="959">
        <v>1212</v>
      </c>
      <c r="G447" s="959" t="s">
        <v>1930</v>
      </c>
      <c r="H447" s="1217" t="s">
        <v>1234</v>
      </c>
      <c r="I447" s="1220"/>
      <c r="J447" s="1220" t="s">
        <v>1348</v>
      </c>
      <c r="K447" s="1220"/>
      <c r="L447" s="1220"/>
      <c r="M447" s="959" t="s">
        <v>1349</v>
      </c>
      <c r="N447" s="1220" t="s">
        <v>580</v>
      </c>
      <c r="O447" s="1220" t="s">
        <v>237</v>
      </c>
      <c r="P447" s="959">
        <v>1</v>
      </c>
      <c r="Q447" s="987"/>
      <c r="R447" s="987"/>
      <c r="S447" s="987"/>
      <c r="T447" s="987"/>
      <c r="U447" s="987"/>
      <c r="V447" s="987"/>
      <c r="W447" s="987"/>
      <c r="X447" s="987"/>
      <c r="Y447" s="987"/>
      <c r="Z447" s="987"/>
      <c r="AA447" s="987"/>
      <c r="AB447" s="987"/>
      <c r="AC447" s="987"/>
      <c r="AD447" s="987"/>
      <c r="AE447" s="987"/>
      <c r="AF447" s="987"/>
      <c r="AG447" s="987"/>
      <c r="AH447" s="962">
        <v>1</v>
      </c>
      <c r="AI447" s="1235"/>
      <c r="AJ447" s="1061"/>
      <c r="AK447" s="1220"/>
      <c r="AL447" s="1220"/>
      <c r="AM447" s="1225"/>
      <c r="AN447" s="1061">
        <v>0</v>
      </c>
      <c r="AO447" s="1220">
        <v>0</v>
      </c>
      <c r="AP447" s="1225">
        <v>0</v>
      </c>
      <c r="AQ447" s="1061">
        <f t="shared" si="63"/>
        <v>0</v>
      </c>
      <c r="AR447" s="1349">
        <f t="shared" si="64"/>
        <v>0</v>
      </c>
      <c r="AS447" s="1225">
        <f t="shared" si="65"/>
        <v>0</v>
      </c>
      <c r="AT447" s="1345">
        <f t="shared" si="60"/>
        <v>0</v>
      </c>
      <c r="AU447" s="1346">
        <f t="shared" si="66"/>
        <v>0</v>
      </c>
      <c r="AV447" s="1301">
        <f t="shared" si="61"/>
        <v>0</v>
      </c>
      <c r="AW447" s="987"/>
      <c r="AX447" s="1061"/>
      <c r="AY447" s="1220"/>
      <c r="AZ447" s="1220"/>
      <c r="BA447" s="1221"/>
      <c r="BB447" s="1225"/>
      <c r="BC447" s="1061">
        <v>0</v>
      </c>
      <c r="BD447" s="1225">
        <v>0</v>
      </c>
      <c r="BE447" s="1350">
        <f t="shared" si="62"/>
        <v>0</v>
      </c>
      <c r="BF447" s="1225">
        <f t="shared" si="67"/>
        <v>0</v>
      </c>
      <c r="BG447" s="1351">
        <f t="shared" si="68"/>
        <v>0</v>
      </c>
      <c r="BH447" s="1225">
        <f t="shared" si="69"/>
        <v>0</v>
      </c>
    </row>
    <row r="448" spans="2:60">
      <c r="B448" s="959">
        <v>444</v>
      </c>
      <c r="C448" s="959"/>
      <c r="D448" s="946" t="s">
        <v>1352</v>
      </c>
      <c r="E448" s="946" t="s">
        <v>1261</v>
      </c>
      <c r="F448" s="959">
        <v>1213</v>
      </c>
      <c r="G448" s="959" t="s">
        <v>1931</v>
      </c>
      <c r="H448" s="1217" t="s">
        <v>1364</v>
      </c>
      <c r="I448" s="1220"/>
      <c r="J448" s="1220" t="s">
        <v>1348</v>
      </c>
      <c r="K448" s="1220"/>
      <c r="L448" s="1220"/>
      <c r="M448" s="959" t="s">
        <v>1349</v>
      </c>
      <c r="N448" s="1220" t="s">
        <v>582</v>
      </c>
      <c r="O448" s="1220" t="s">
        <v>237</v>
      </c>
      <c r="P448" s="959">
        <v>1</v>
      </c>
      <c r="Q448" s="987"/>
      <c r="R448" s="987"/>
      <c r="S448" s="987"/>
      <c r="T448" s="987"/>
      <c r="U448" s="987"/>
      <c r="V448" s="987"/>
      <c r="W448" s="987"/>
      <c r="X448" s="987"/>
      <c r="Y448" s="987"/>
      <c r="Z448" s="987"/>
      <c r="AA448" s="987"/>
      <c r="AB448" s="987"/>
      <c r="AC448" s="987"/>
      <c r="AD448" s="987"/>
      <c r="AE448" s="987"/>
      <c r="AF448" s="987"/>
      <c r="AG448" s="987"/>
      <c r="AH448" s="962">
        <v>1</v>
      </c>
      <c r="AI448" s="1235"/>
      <c r="AJ448" s="1061"/>
      <c r="AK448" s="1220"/>
      <c r="AL448" s="1220"/>
      <c r="AM448" s="1225"/>
      <c r="AN448" s="1061">
        <v>0</v>
      </c>
      <c r="AO448" s="1220">
        <v>0</v>
      </c>
      <c r="AP448" s="1225">
        <v>0</v>
      </c>
      <c r="AQ448" s="1061">
        <f t="shared" si="63"/>
        <v>0</v>
      </c>
      <c r="AR448" s="1349">
        <f t="shared" si="64"/>
        <v>0</v>
      </c>
      <c r="AS448" s="1225">
        <f t="shared" si="65"/>
        <v>0</v>
      </c>
      <c r="AT448" s="1345">
        <f t="shared" si="60"/>
        <v>0</v>
      </c>
      <c r="AU448" s="1346">
        <f t="shared" si="66"/>
        <v>0</v>
      </c>
      <c r="AV448" s="1301">
        <f t="shared" si="61"/>
        <v>0</v>
      </c>
      <c r="AW448" s="987"/>
      <c r="AX448" s="1061"/>
      <c r="AY448" s="1220"/>
      <c r="AZ448" s="1220"/>
      <c r="BA448" s="1221"/>
      <c r="BB448" s="1225"/>
      <c r="BC448" s="1061">
        <v>0</v>
      </c>
      <c r="BD448" s="1225">
        <v>0</v>
      </c>
      <c r="BE448" s="1350">
        <f t="shared" si="62"/>
        <v>0</v>
      </c>
      <c r="BF448" s="1225">
        <f t="shared" si="67"/>
        <v>0</v>
      </c>
      <c r="BG448" s="1351">
        <f t="shared" si="68"/>
        <v>0</v>
      </c>
      <c r="BH448" s="1225">
        <f t="shared" si="69"/>
        <v>0</v>
      </c>
    </row>
    <row r="449" spans="2:60">
      <c r="B449" s="959">
        <v>445</v>
      </c>
      <c r="C449" s="959"/>
      <c r="D449" s="946" t="s">
        <v>1350</v>
      </c>
      <c r="E449" s="946" t="s">
        <v>1232</v>
      </c>
      <c r="F449" s="959">
        <v>1213</v>
      </c>
      <c r="G449" s="959" t="s">
        <v>1932</v>
      </c>
      <c r="H449" s="1217" t="s">
        <v>1234</v>
      </c>
      <c r="I449" s="1220"/>
      <c r="J449" s="1220" t="s">
        <v>1348</v>
      </c>
      <c r="K449" s="1220"/>
      <c r="L449" s="1220"/>
      <c r="M449" s="959" t="s">
        <v>1349</v>
      </c>
      <c r="N449" s="1220" t="s">
        <v>582</v>
      </c>
      <c r="O449" s="1220" t="s">
        <v>237</v>
      </c>
      <c r="P449" s="959">
        <v>1</v>
      </c>
      <c r="Q449" s="987"/>
      <c r="R449" s="987"/>
      <c r="S449" s="987"/>
      <c r="T449" s="987"/>
      <c r="U449" s="987"/>
      <c r="V449" s="987"/>
      <c r="W449" s="987"/>
      <c r="X449" s="987"/>
      <c r="Y449" s="987"/>
      <c r="Z449" s="987"/>
      <c r="AA449" s="987"/>
      <c r="AB449" s="987"/>
      <c r="AC449" s="987"/>
      <c r="AD449" s="987"/>
      <c r="AE449" s="987"/>
      <c r="AF449" s="987"/>
      <c r="AG449" s="987"/>
      <c r="AH449" s="962">
        <v>1</v>
      </c>
      <c r="AI449" s="1235"/>
      <c r="AJ449" s="1061"/>
      <c r="AK449" s="1220"/>
      <c r="AL449" s="1220"/>
      <c r="AM449" s="1225"/>
      <c r="AN449" s="1061">
        <v>0</v>
      </c>
      <c r="AO449" s="1220">
        <v>0</v>
      </c>
      <c r="AP449" s="1225">
        <v>0</v>
      </c>
      <c r="AQ449" s="1061">
        <f t="shared" si="63"/>
        <v>0</v>
      </c>
      <c r="AR449" s="1349">
        <f t="shared" si="64"/>
        <v>0</v>
      </c>
      <c r="AS449" s="1225">
        <f t="shared" si="65"/>
        <v>0</v>
      </c>
      <c r="AT449" s="1345">
        <f t="shared" si="60"/>
        <v>0</v>
      </c>
      <c r="AU449" s="1346">
        <f t="shared" si="66"/>
        <v>0</v>
      </c>
      <c r="AV449" s="1301">
        <f t="shared" si="61"/>
        <v>0</v>
      </c>
      <c r="AW449" s="987"/>
      <c r="AX449" s="1061"/>
      <c r="AY449" s="1220"/>
      <c r="AZ449" s="1220"/>
      <c r="BA449" s="1221"/>
      <c r="BB449" s="1225"/>
      <c r="BC449" s="1061">
        <v>0</v>
      </c>
      <c r="BD449" s="1225">
        <v>0</v>
      </c>
      <c r="BE449" s="1350">
        <f t="shared" si="62"/>
        <v>0</v>
      </c>
      <c r="BF449" s="1225">
        <f t="shared" si="67"/>
        <v>0</v>
      </c>
      <c r="BG449" s="1351">
        <f t="shared" si="68"/>
        <v>0</v>
      </c>
      <c r="BH449" s="1225">
        <f t="shared" si="69"/>
        <v>0</v>
      </c>
    </row>
    <row r="450" spans="2:60">
      <c r="B450" s="959">
        <v>446</v>
      </c>
      <c r="C450" s="959"/>
      <c r="D450" s="946" t="s">
        <v>1352</v>
      </c>
      <c r="E450" s="946" t="s">
        <v>1261</v>
      </c>
      <c r="F450" s="959">
        <v>1214</v>
      </c>
      <c r="G450" s="959" t="s">
        <v>1933</v>
      </c>
      <c r="H450" s="1217" t="s">
        <v>1364</v>
      </c>
      <c r="I450" s="1220"/>
      <c r="J450" s="1220" t="s">
        <v>1348</v>
      </c>
      <c r="K450" s="1220"/>
      <c r="L450" s="1220"/>
      <c r="M450" s="959" t="s">
        <v>1349</v>
      </c>
      <c r="N450" s="1220" t="s">
        <v>584</v>
      </c>
      <c r="O450" s="1220" t="s">
        <v>237</v>
      </c>
      <c r="P450" s="959">
        <v>1</v>
      </c>
      <c r="Q450" s="987"/>
      <c r="R450" s="987"/>
      <c r="S450" s="987"/>
      <c r="T450" s="987"/>
      <c r="U450" s="987"/>
      <c r="V450" s="987"/>
      <c r="W450" s="987"/>
      <c r="X450" s="987"/>
      <c r="Y450" s="987"/>
      <c r="Z450" s="987"/>
      <c r="AA450" s="987"/>
      <c r="AB450" s="987"/>
      <c r="AC450" s="987"/>
      <c r="AD450" s="987"/>
      <c r="AE450" s="987"/>
      <c r="AF450" s="987"/>
      <c r="AG450" s="987"/>
      <c r="AH450" s="962">
        <v>1</v>
      </c>
      <c r="AI450" s="1235"/>
      <c r="AJ450" s="1061"/>
      <c r="AK450" s="1220"/>
      <c r="AL450" s="1220"/>
      <c r="AM450" s="1225"/>
      <c r="AN450" s="1061">
        <v>0</v>
      </c>
      <c r="AO450" s="1220">
        <v>0</v>
      </c>
      <c r="AP450" s="1225">
        <v>0</v>
      </c>
      <c r="AQ450" s="1061">
        <f t="shared" si="63"/>
        <v>0</v>
      </c>
      <c r="AR450" s="1349">
        <f t="shared" si="64"/>
        <v>0</v>
      </c>
      <c r="AS450" s="1225">
        <f t="shared" si="65"/>
        <v>0</v>
      </c>
      <c r="AT450" s="1345">
        <f t="shared" si="60"/>
        <v>0</v>
      </c>
      <c r="AU450" s="1346">
        <f t="shared" si="66"/>
        <v>0</v>
      </c>
      <c r="AV450" s="1301">
        <f t="shared" si="61"/>
        <v>0</v>
      </c>
      <c r="AW450" s="987"/>
      <c r="AX450" s="1061"/>
      <c r="AY450" s="1220"/>
      <c r="AZ450" s="1220"/>
      <c r="BA450" s="1221"/>
      <c r="BB450" s="1225"/>
      <c r="BC450" s="1061">
        <v>0</v>
      </c>
      <c r="BD450" s="1225">
        <v>0</v>
      </c>
      <c r="BE450" s="1350">
        <f t="shared" si="62"/>
        <v>0</v>
      </c>
      <c r="BF450" s="1225">
        <f t="shared" si="67"/>
        <v>0</v>
      </c>
      <c r="BG450" s="1351">
        <f t="shared" si="68"/>
        <v>0</v>
      </c>
      <c r="BH450" s="1225">
        <f t="shared" si="69"/>
        <v>0</v>
      </c>
    </row>
    <row r="451" spans="2:60">
      <c r="B451" s="959">
        <v>447</v>
      </c>
      <c r="C451" s="959"/>
      <c r="D451" s="946" t="s">
        <v>1350</v>
      </c>
      <c r="E451" s="946" t="s">
        <v>1232</v>
      </c>
      <c r="F451" s="959">
        <v>1214</v>
      </c>
      <c r="G451" s="959" t="s">
        <v>1934</v>
      </c>
      <c r="H451" s="1217" t="s">
        <v>1234</v>
      </c>
      <c r="I451" s="1220"/>
      <c r="J451" s="1220" t="s">
        <v>1348</v>
      </c>
      <c r="K451" s="1220"/>
      <c r="L451" s="1220"/>
      <c r="M451" s="959" t="s">
        <v>1349</v>
      </c>
      <c r="N451" s="1220" t="s">
        <v>584</v>
      </c>
      <c r="O451" s="1220" t="s">
        <v>237</v>
      </c>
      <c r="P451" s="959">
        <v>1</v>
      </c>
      <c r="Q451" s="987"/>
      <c r="R451" s="987"/>
      <c r="S451" s="987"/>
      <c r="T451" s="987"/>
      <c r="U451" s="987"/>
      <c r="V451" s="987"/>
      <c r="W451" s="987"/>
      <c r="X451" s="987"/>
      <c r="Y451" s="987"/>
      <c r="Z451" s="987"/>
      <c r="AA451" s="987"/>
      <c r="AB451" s="987"/>
      <c r="AC451" s="987"/>
      <c r="AD451" s="987"/>
      <c r="AE451" s="987"/>
      <c r="AF451" s="987"/>
      <c r="AG451" s="987"/>
      <c r="AH451" s="962">
        <v>1</v>
      </c>
      <c r="AI451" s="1235"/>
      <c r="AJ451" s="1061"/>
      <c r="AK451" s="1220"/>
      <c r="AL451" s="1220"/>
      <c r="AM451" s="1225"/>
      <c r="AN451" s="1061">
        <v>0</v>
      </c>
      <c r="AO451" s="1220">
        <v>0</v>
      </c>
      <c r="AP451" s="1225">
        <v>0</v>
      </c>
      <c r="AQ451" s="1061">
        <f t="shared" si="63"/>
        <v>0</v>
      </c>
      <c r="AR451" s="1349">
        <f t="shared" si="64"/>
        <v>0</v>
      </c>
      <c r="AS451" s="1225">
        <f t="shared" si="65"/>
        <v>0</v>
      </c>
      <c r="AT451" s="1345">
        <f t="shared" si="60"/>
        <v>0</v>
      </c>
      <c r="AU451" s="1346">
        <f t="shared" si="66"/>
        <v>0</v>
      </c>
      <c r="AV451" s="1301">
        <f t="shared" si="61"/>
        <v>0</v>
      </c>
      <c r="AW451" s="987"/>
      <c r="AX451" s="1061"/>
      <c r="AY451" s="1220"/>
      <c r="AZ451" s="1220"/>
      <c r="BA451" s="1221"/>
      <c r="BB451" s="1225"/>
      <c r="BC451" s="1061">
        <v>0</v>
      </c>
      <c r="BD451" s="1225">
        <v>0</v>
      </c>
      <c r="BE451" s="1350">
        <f t="shared" si="62"/>
        <v>0</v>
      </c>
      <c r="BF451" s="1225">
        <f t="shared" si="67"/>
        <v>0</v>
      </c>
      <c r="BG451" s="1351">
        <f t="shared" si="68"/>
        <v>0</v>
      </c>
      <c r="BH451" s="1225">
        <f t="shared" si="69"/>
        <v>0</v>
      </c>
    </row>
    <row r="452" spans="2:60">
      <c r="B452" s="959">
        <v>448</v>
      </c>
      <c r="C452" s="959"/>
      <c r="D452" s="946" t="s">
        <v>1352</v>
      </c>
      <c r="E452" s="946" t="s">
        <v>1261</v>
      </c>
      <c r="F452" s="959">
        <v>1215</v>
      </c>
      <c r="G452" s="959" t="s">
        <v>1935</v>
      </c>
      <c r="H452" s="1217" t="s">
        <v>1364</v>
      </c>
      <c r="I452" s="1220"/>
      <c r="J452" s="1220" t="s">
        <v>1348</v>
      </c>
      <c r="K452" s="1220"/>
      <c r="L452" s="1220"/>
      <c r="M452" s="959" t="s">
        <v>1349</v>
      </c>
      <c r="N452" s="1220" t="s">
        <v>586</v>
      </c>
      <c r="O452" s="1220" t="s">
        <v>237</v>
      </c>
      <c r="P452" s="959">
        <v>1</v>
      </c>
      <c r="Q452" s="987"/>
      <c r="R452" s="987"/>
      <c r="S452" s="987"/>
      <c r="T452" s="987"/>
      <c r="U452" s="987"/>
      <c r="V452" s="987"/>
      <c r="W452" s="987"/>
      <c r="X452" s="987"/>
      <c r="Y452" s="987"/>
      <c r="Z452" s="987"/>
      <c r="AA452" s="987"/>
      <c r="AB452" s="987"/>
      <c r="AC452" s="987"/>
      <c r="AD452" s="987"/>
      <c r="AE452" s="987"/>
      <c r="AF452" s="987"/>
      <c r="AG452" s="987"/>
      <c r="AH452" s="962">
        <v>1</v>
      </c>
      <c r="AI452" s="1235"/>
      <c r="AJ452" s="1061"/>
      <c r="AK452" s="1220"/>
      <c r="AL452" s="1220"/>
      <c r="AM452" s="1225"/>
      <c r="AN452" s="1061">
        <v>0</v>
      </c>
      <c r="AO452" s="1220">
        <v>0</v>
      </c>
      <c r="AP452" s="1225">
        <v>0</v>
      </c>
      <c r="AQ452" s="1061">
        <f t="shared" si="63"/>
        <v>0</v>
      </c>
      <c r="AR452" s="1349">
        <f t="shared" si="64"/>
        <v>0</v>
      </c>
      <c r="AS452" s="1225">
        <f t="shared" si="65"/>
        <v>0</v>
      </c>
      <c r="AT452" s="1345">
        <f t="shared" si="60"/>
        <v>0</v>
      </c>
      <c r="AU452" s="1346">
        <f t="shared" si="66"/>
        <v>0</v>
      </c>
      <c r="AV452" s="1301">
        <f t="shared" si="61"/>
        <v>0</v>
      </c>
      <c r="AW452" s="987"/>
      <c r="AX452" s="1061"/>
      <c r="AY452" s="1220"/>
      <c r="AZ452" s="1220"/>
      <c r="BA452" s="1221"/>
      <c r="BB452" s="1225"/>
      <c r="BC452" s="1061">
        <v>0</v>
      </c>
      <c r="BD452" s="1225">
        <v>0</v>
      </c>
      <c r="BE452" s="1350">
        <f t="shared" si="62"/>
        <v>0</v>
      </c>
      <c r="BF452" s="1225">
        <f t="shared" si="67"/>
        <v>0</v>
      </c>
      <c r="BG452" s="1351">
        <f t="shared" si="68"/>
        <v>0</v>
      </c>
      <c r="BH452" s="1225">
        <f t="shared" si="69"/>
        <v>0</v>
      </c>
    </row>
    <row r="453" spans="2:60">
      <c r="B453" s="959">
        <v>449</v>
      </c>
      <c r="C453" s="959"/>
      <c r="D453" s="946" t="s">
        <v>1350</v>
      </c>
      <c r="E453" s="946" t="s">
        <v>1232</v>
      </c>
      <c r="F453" s="959">
        <v>1215</v>
      </c>
      <c r="G453" s="959" t="s">
        <v>1936</v>
      </c>
      <c r="H453" s="1217" t="s">
        <v>1234</v>
      </c>
      <c r="I453" s="1220"/>
      <c r="J453" s="1220" t="s">
        <v>1348</v>
      </c>
      <c r="K453" s="1220"/>
      <c r="L453" s="1220"/>
      <c r="M453" s="959" t="s">
        <v>1349</v>
      </c>
      <c r="N453" s="1220" t="s">
        <v>586</v>
      </c>
      <c r="O453" s="1220" t="s">
        <v>237</v>
      </c>
      <c r="P453" s="959">
        <v>1</v>
      </c>
      <c r="Q453" s="987"/>
      <c r="R453" s="987"/>
      <c r="S453" s="987"/>
      <c r="T453" s="987"/>
      <c r="U453" s="987"/>
      <c r="V453" s="987"/>
      <c r="W453" s="987"/>
      <c r="X453" s="987"/>
      <c r="Y453" s="987"/>
      <c r="Z453" s="987"/>
      <c r="AA453" s="987"/>
      <c r="AB453" s="987"/>
      <c r="AC453" s="987"/>
      <c r="AD453" s="987"/>
      <c r="AE453" s="987"/>
      <c r="AF453" s="987"/>
      <c r="AG453" s="987"/>
      <c r="AH453" s="962">
        <v>1</v>
      </c>
      <c r="AI453" s="1235"/>
      <c r="AJ453" s="1061"/>
      <c r="AK453" s="1220"/>
      <c r="AL453" s="1220"/>
      <c r="AM453" s="1225"/>
      <c r="AN453" s="1061">
        <v>0</v>
      </c>
      <c r="AO453" s="1220">
        <v>0</v>
      </c>
      <c r="AP453" s="1225">
        <v>0</v>
      </c>
      <c r="AQ453" s="1061">
        <f t="shared" si="63"/>
        <v>0</v>
      </c>
      <c r="AR453" s="1349">
        <f t="shared" si="64"/>
        <v>0</v>
      </c>
      <c r="AS453" s="1225">
        <f t="shared" si="65"/>
        <v>0</v>
      </c>
      <c r="AT453" s="1345">
        <f t="shared" si="60"/>
        <v>0</v>
      </c>
      <c r="AU453" s="1346">
        <f t="shared" si="66"/>
        <v>0</v>
      </c>
      <c r="AV453" s="1301">
        <f t="shared" si="61"/>
        <v>0</v>
      </c>
      <c r="AW453" s="987"/>
      <c r="AX453" s="1061"/>
      <c r="AY453" s="1220"/>
      <c r="AZ453" s="1220"/>
      <c r="BA453" s="1221"/>
      <c r="BB453" s="1225"/>
      <c r="BC453" s="1061">
        <v>0</v>
      </c>
      <c r="BD453" s="1225">
        <v>0</v>
      </c>
      <c r="BE453" s="1350">
        <f t="shared" si="62"/>
        <v>0</v>
      </c>
      <c r="BF453" s="1225">
        <f t="shared" si="67"/>
        <v>0</v>
      </c>
      <c r="BG453" s="1351">
        <f t="shared" si="68"/>
        <v>0</v>
      </c>
      <c r="BH453" s="1225">
        <f t="shared" si="69"/>
        <v>0</v>
      </c>
    </row>
    <row r="454" spans="2:60">
      <c r="B454" s="959">
        <v>450</v>
      </c>
      <c r="C454" s="959"/>
      <c r="D454" s="946" t="s">
        <v>1352</v>
      </c>
      <c r="E454" s="946" t="s">
        <v>1261</v>
      </c>
      <c r="F454" s="959">
        <v>1216</v>
      </c>
      <c r="G454" s="959" t="s">
        <v>1937</v>
      </c>
      <c r="H454" s="1217" t="s">
        <v>1364</v>
      </c>
      <c r="I454" s="1220"/>
      <c r="J454" s="1220" t="s">
        <v>1348</v>
      </c>
      <c r="K454" s="1220"/>
      <c r="L454" s="1220"/>
      <c r="M454" s="959" t="s">
        <v>1349</v>
      </c>
      <c r="N454" s="1220" t="s">
        <v>588</v>
      </c>
      <c r="O454" s="1220" t="s">
        <v>237</v>
      </c>
      <c r="P454" s="959">
        <v>1</v>
      </c>
      <c r="Q454" s="987"/>
      <c r="R454" s="987"/>
      <c r="S454" s="987"/>
      <c r="T454" s="987"/>
      <c r="U454" s="987"/>
      <c r="V454" s="987"/>
      <c r="W454" s="987"/>
      <c r="X454" s="987"/>
      <c r="Y454" s="987"/>
      <c r="Z454" s="987"/>
      <c r="AA454" s="987"/>
      <c r="AB454" s="987"/>
      <c r="AC454" s="987"/>
      <c r="AD454" s="987"/>
      <c r="AE454" s="987"/>
      <c r="AF454" s="987"/>
      <c r="AG454" s="987"/>
      <c r="AH454" s="962">
        <v>1</v>
      </c>
      <c r="AI454" s="1235"/>
      <c r="AJ454" s="1061"/>
      <c r="AK454" s="1220"/>
      <c r="AL454" s="1220"/>
      <c r="AM454" s="1225"/>
      <c r="AN454" s="1061">
        <v>0</v>
      </c>
      <c r="AO454" s="1220">
        <v>0</v>
      </c>
      <c r="AP454" s="1225">
        <v>0</v>
      </c>
      <c r="AQ454" s="1061">
        <f t="shared" si="63"/>
        <v>0</v>
      </c>
      <c r="AR454" s="1349">
        <f t="shared" si="64"/>
        <v>0</v>
      </c>
      <c r="AS454" s="1225">
        <f t="shared" si="65"/>
        <v>0</v>
      </c>
      <c r="AT454" s="1345">
        <f t="shared" ref="AT454:AT517" si="70">SUMPRODUCT(AJ454:AM454,$AJ$3:$AM$3)</f>
        <v>0</v>
      </c>
      <c r="AU454" s="1346">
        <f t="shared" si="66"/>
        <v>0</v>
      </c>
      <c r="AV454" s="1301">
        <f t="shared" ref="AV454:AV517" si="71">AT454*AI454</f>
        <v>0</v>
      </c>
      <c r="AW454" s="987"/>
      <c r="AX454" s="1061"/>
      <c r="AY454" s="1220"/>
      <c r="AZ454" s="1220"/>
      <c r="BA454" s="1221"/>
      <c r="BB454" s="1225"/>
      <c r="BC454" s="1061">
        <v>0</v>
      </c>
      <c r="BD454" s="1225">
        <v>0</v>
      </c>
      <c r="BE454" s="1350">
        <f t="shared" ref="BE454:BE517" si="72">BF454/AH454</f>
        <v>0</v>
      </c>
      <c r="BF454" s="1225">
        <f t="shared" si="67"/>
        <v>0</v>
      </c>
      <c r="BG454" s="1351">
        <f t="shared" si="68"/>
        <v>0</v>
      </c>
      <c r="BH454" s="1225">
        <f t="shared" si="69"/>
        <v>0</v>
      </c>
    </row>
    <row r="455" spans="2:60">
      <c r="B455" s="959">
        <v>451</v>
      </c>
      <c r="C455" s="959"/>
      <c r="D455" s="946" t="s">
        <v>1350</v>
      </c>
      <c r="E455" s="946" t="s">
        <v>1232</v>
      </c>
      <c r="F455" s="959">
        <v>1216</v>
      </c>
      <c r="G455" s="959" t="s">
        <v>1938</v>
      </c>
      <c r="H455" s="1217" t="s">
        <v>1234</v>
      </c>
      <c r="I455" s="1220"/>
      <c r="J455" s="1220" t="s">
        <v>1348</v>
      </c>
      <c r="K455" s="1220"/>
      <c r="L455" s="1220"/>
      <c r="M455" s="959" t="s">
        <v>1349</v>
      </c>
      <c r="N455" s="1220" t="s">
        <v>588</v>
      </c>
      <c r="O455" s="1220" t="s">
        <v>237</v>
      </c>
      <c r="P455" s="959">
        <v>1</v>
      </c>
      <c r="Q455" s="987"/>
      <c r="R455" s="987"/>
      <c r="S455" s="987"/>
      <c r="T455" s="987"/>
      <c r="U455" s="987"/>
      <c r="V455" s="987"/>
      <c r="W455" s="987"/>
      <c r="X455" s="987"/>
      <c r="Y455" s="987"/>
      <c r="Z455" s="987"/>
      <c r="AA455" s="987"/>
      <c r="AB455" s="987"/>
      <c r="AC455" s="987"/>
      <c r="AD455" s="987"/>
      <c r="AE455" s="987"/>
      <c r="AF455" s="987"/>
      <c r="AG455" s="987"/>
      <c r="AH455" s="962">
        <v>1</v>
      </c>
      <c r="AI455" s="1235"/>
      <c r="AJ455" s="1061"/>
      <c r="AK455" s="1220"/>
      <c r="AL455" s="1220"/>
      <c r="AM455" s="1225"/>
      <c r="AN455" s="1061">
        <v>0</v>
      </c>
      <c r="AO455" s="1220">
        <v>0</v>
      </c>
      <c r="AP455" s="1225">
        <v>0</v>
      </c>
      <c r="AQ455" s="1061">
        <f t="shared" ref="AQ455:AQ518" si="73">AT455-AN455</f>
        <v>0</v>
      </c>
      <c r="AR455" s="1349">
        <f t="shared" ref="AR455:AR518" si="74">AU455-AO455</f>
        <v>0</v>
      </c>
      <c r="AS455" s="1225">
        <f t="shared" ref="AS455:AS518" si="75">AQ455*AI455</f>
        <v>0</v>
      </c>
      <c r="AT455" s="1345">
        <f t="shared" si="70"/>
        <v>0</v>
      </c>
      <c r="AU455" s="1346">
        <f t="shared" ref="AU455:AU518" si="76">AT455/AH455</f>
        <v>0</v>
      </c>
      <c r="AV455" s="1301">
        <f t="shared" si="71"/>
        <v>0</v>
      </c>
      <c r="AW455" s="987"/>
      <c r="AX455" s="1061"/>
      <c r="AY455" s="1220"/>
      <c r="AZ455" s="1220"/>
      <c r="BA455" s="1221"/>
      <c r="BB455" s="1225"/>
      <c r="BC455" s="1061">
        <v>0</v>
      </c>
      <c r="BD455" s="1225">
        <v>0</v>
      </c>
      <c r="BE455" s="1350">
        <f t="shared" si="72"/>
        <v>0</v>
      </c>
      <c r="BF455" s="1225">
        <f t="shared" ref="BF455:BF518" si="77">BH455-BD455</f>
        <v>0</v>
      </c>
      <c r="BG455" s="1351">
        <f t="shared" ref="BG455:BG518" si="78">BH455/AH455</f>
        <v>0</v>
      </c>
      <c r="BH455" s="1225">
        <f t="shared" ref="BH455:BH518" si="79">SUMPRODUCT(AX455:BB455,$AX$3:$BB$3)</f>
        <v>0</v>
      </c>
    </row>
    <row r="456" spans="2:60">
      <c r="B456" s="959">
        <v>452</v>
      </c>
      <c r="C456" s="959"/>
      <c r="D456" s="946" t="s">
        <v>1352</v>
      </c>
      <c r="E456" s="946" t="s">
        <v>1261</v>
      </c>
      <c r="F456" s="959">
        <v>1217</v>
      </c>
      <c r="G456" s="959" t="s">
        <v>1939</v>
      </c>
      <c r="H456" s="1217" t="s">
        <v>1364</v>
      </c>
      <c r="I456" s="1220"/>
      <c r="J456" s="1220" t="s">
        <v>1348</v>
      </c>
      <c r="K456" s="1220"/>
      <c r="L456" s="1220"/>
      <c r="M456" s="959" t="s">
        <v>1349</v>
      </c>
      <c r="N456" s="1220" t="s">
        <v>590</v>
      </c>
      <c r="O456" s="1220" t="s">
        <v>237</v>
      </c>
      <c r="P456" s="959">
        <v>1</v>
      </c>
      <c r="Q456" s="987"/>
      <c r="R456" s="987"/>
      <c r="S456" s="987"/>
      <c r="T456" s="987"/>
      <c r="U456" s="987"/>
      <c r="V456" s="987"/>
      <c r="W456" s="987"/>
      <c r="X456" s="987"/>
      <c r="Y456" s="987"/>
      <c r="Z456" s="987"/>
      <c r="AA456" s="987"/>
      <c r="AB456" s="987"/>
      <c r="AC456" s="987"/>
      <c r="AD456" s="987"/>
      <c r="AE456" s="987"/>
      <c r="AF456" s="987"/>
      <c r="AG456" s="987"/>
      <c r="AH456" s="962">
        <v>1</v>
      </c>
      <c r="AI456" s="1235"/>
      <c r="AJ456" s="1061"/>
      <c r="AK456" s="1220"/>
      <c r="AL456" s="1220"/>
      <c r="AM456" s="1225"/>
      <c r="AN456" s="1061">
        <v>0</v>
      </c>
      <c r="AO456" s="1220">
        <v>0</v>
      </c>
      <c r="AP456" s="1225">
        <v>0</v>
      </c>
      <c r="AQ456" s="1061">
        <f t="shared" si="73"/>
        <v>0</v>
      </c>
      <c r="AR456" s="1349">
        <f t="shared" si="74"/>
        <v>0</v>
      </c>
      <c r="AS456" s="1225">
        <f t="shared" si="75"/>
        <v>0</v>
      </c>
      <c r="AT456" s="1345">
        <f t="shared" si="70"/>
        <v>0</v>
      </c>
      <c r="AU456" s="1346">
        <f t="shared" si="76"/>
        <v>0</v>
      </c>
      <c r="AV456" s="1301">
        <f t="shared" si="71"/>
        <v>0</v>
      </c>
      <c r="AW456" s="987"/>
      <c r="AX456" s="1061"/>
      <c r="AY456" s="1220"/>
      <c r="AZ456" s="1220"/>
      <c r="BA456" s="1221"/>
      <c r="BB456" s="1225"/>
      <c r="BC456" s="1061">
        <v>0</v>
      </c>
      <c r="BD456" s="1225">
        <v>0</v>
      </c>
      <c r="BE456" s="1350">
        <f t="shared" si="72"/>
        <v>0</v>
      </c>
      <c r="BF456" s="1225">
        <f t="shared" si="77"/>
        <v>0</v>
      </c>
      <c r="BG456" s="1351">
        <f t="shared" si="78"/>
        <v>0</v>
      </c>
      <c r="BH456" s="1225">
        <f t="shared" si="79"/>
        <v>0</v>
      </c>
    </row>
    <row r="457" spans="2:60">
      <c r="B457" s="959">
        <v>453</v>
      </c>
      <c r="C457" s="959"/>
      <c r="D457" s="946" t="s">
        <v>1350</v>
      </c>
      <c r="E457" s="946" t="s">
        <v>1232</v>
      </c>
      <c r="F457" s="959">
        <v>1217</v>
      </c>
      <c r="G457" s="959" t="s">
        <v>1940</v>
      </c>
      <c r="H457" s="1217" t="s">
        <v>1234</v>
      </c>
      <c r="I457" s="1220"/>
      <c r="J457" s="1220" t="s">
        <v>1348</v>
      </c>
      <c r="K457" s="1220"/>
      <c r="L457" s="1220"/>
      <c r="M457" s="959" t="s">
        <v>1349</v>
      </c>
      <c r="N457" s="1220" t="s">
        <v>590</v>
      </c>
      <c r="O457" s="1220" t="s">
        <v>237</v>
      </c>
      <c r="P457" s="959">
        <v>1</v>
      </c>
      <c r="Q457" s="987"/>
      <c r="R457" s="987"/>
      <c r="S457" s="987"/>
      <c r="T457" s="987"/>
      <c r="U457" s="987"/>
      <c r="V457" s="987"/>
      <c r="W457" s="987"/>
      <c r="X457" s="987"/>
      <c r="Y457" s="987"/>
      <c r="Z457" s="987"/>
      <c r="AA457" s="987"/>
      <c r="AB457" s="987"/>
      <c r="AC457" s="987"/>
      <c r="AD457" s="987"/>
      <c r="AE457" s="987"/>
      <c r="AF457" s="987"/>
      <c r="AG457" s="987"/>
      <c r="AH457" s="962">
        <v>1</v>
      </c>
      <c r="AI457" s="1235"/>
      <c r="AJ457" s="1061"/>
      <c r="AK457" s="1220"/>
      <c r="AL457" s="1220"/>
      <c r="AM457" s="1225"/>
      <c r="AN457" s="1061">
        <v>0</v>
      </c>
      <c r="AO457" s="1220">
        <v>0</v>
      </c>
      <c r="AP457" s="1225">
        <v>0</v>
      </c>
      <c r="AQ457" s="1061">
        <f t="shared" si="73"/>
        <v>0</v>
      </c>
      <c r="AR457" s="1349">
        <f t="shared" si="74"/>
        <v>0</v>
      </c>
      <c r="AS457" s="1225">
        <f t="shared" si="75"/>
        <v>0</v>
      </c>
      <c r="AT457" s="1345">
        <f t="shared" si="70"/>
        <v>0</v>
      </c>
      <c r="AU457" s="1346">
        <f t="shared" si="76"/>
        <v>0</v>
      </c>
      <c r="AV457" s="1301">
        <f t="shared" si="71"/>
        <v>0</v>
      </c>
      <c r="AW457" s="987"/>
      <c r="AX457" s="1061"/>
      <c r="AY457" s="1220"/>
      <c r="AZ457" s="1220"/>
      <c r="BA457" s="1221"/>
      <c r="BB457" s="1225"/>
      <c r="BC457" s="1061">
        <v>0</v>
      </c>
      <c r="BD457" s="1225">
        <v>0</v>
      </c>
      <c r="BE457" s="1350">
        <f t="shared" si="72"/>
        <v>0</v>
      </c>
      <c r="BF457" s="1225">
        <f t="shared" si="77"/>
        <v>0</v>
      </c>
      <c r="BG457" s="1351">
        <f t="shared" si="78"/>
        <v>0</v>
      </c>
      <c r="BH457" s="1225">
        <f t="shared" si="79"/>
        <v>0</v>
      </c>
    </row>
    <row r="458" spans="2:60">
      <c r="B458" s="959">
        <v>454</v>
      </c>
      <c r="C458" s="959"/>
      <c r="D458" s="946" t="s">
        <v>1352</v>
      </c>
      <c r="E458" s="946" t="s">
        <v>1261</v>
      </c>
      <c r="F458" s="959">
        <v>1218</v>
      </c>
      <c r="G458" s="959" t="s">
        <v>1941</v>
      </c>
      <c r="H458" s="1217" t="s">
        <v>1364</v>
      </c>
      <c r="I458" s="1220"/>
      <c r="J458" s="1220" t="s">
        <v>1348</v>
      </c>
      <c r="K458" s="1220"/>
      <c r="L458" s="1220"/>
      <c r="M458" s="959" t="s">
        <v>1349</v>
      </c>
      <c r="N458" s="1220" t="s">
        <v>592</v>
      </c>
      <c r="O458" s="1220" t="s">
        <v>237</v>
      </c>
      <c r="P458" s="959">
        <v>1</v>
      </c>
      <c r="Q458" s="987"/>
      <c r="R458" s="987"/>
      <c r="S458" s="987"/>
      <c r="T458" s="987"/>
      <c r="U458" s="987"/>
      <c r="V458" s="987"/>
      <c r="W458" s="987"/>
      <c r="X458" s="987"/>
      <c r="Y458" s="987"/>
      <c r="Z458" s="987"/>
      <c r="AA458" s="987"/>
      <c r="AB458" s="987"/>
      <c r="AC458" s="987"/>
      <c r="AD458" s="987"/>
      <c r="AE458" s="987"/>
      <c r="AF458" s="987"/>
      <c r="AG458" s="987"/>
      <c r="AH458" s="962">
        <v>1</v>
      </c>
      <c r="AI458" s="1235"/>
      <c r="AJ458" s="1061"/>
      <c r="AK458" s="1220"/>
      <c r="AL458" s="1220"/>
      <c r="AM458" s="1225"/>
      <c r="AN458" s="1061">
        <v>0</v>
      </c>
      <c r="AO458" s="1220">
        <v>0</v>
      </c>
      <c r="AP458" s="1225">
        <v>0</v>
      </c>
      <c r="AQ458" s="1061">
        <f t="shared" si="73"/>
        <v>0</v>
      </c>
      <c r="AR458" s="1349">
        <f t="shared" si="74"/>
        <v>0</v>
      </c>
      <c r="AS458" s="1225">
        <f t="shared" si="75"/>
        <v>0</v>
      </c>
      <c r="AT458" s="1345">
        <f t="shared" si="70"/>
        <v>0</v>
      </c>
      <c r="AU458" s="1346">
        <f t="shared" si="76"/>
        <v>0</v>
      </c>
      <c r="AV458" s="1301">
        <f t="shared" si="71"/>
        <v>0</v>
      </c>
      <c r="AW458" s="987"/>
      <c r="AX458" s="1061"/>
      <c r="AY458" s="1220"/>
      <c r="AZ458" s="1220"/>
      <c r="BA458" s="1221"/>
      <c r="BB458" s="1225"/>
      <c r="BC458" s="1061">
        <v>0</v>
      </c>
      <c r="BD458" s="1225">
        <v>0</v>
      </c>
      <c r="BE458" s="1350">
        <f t="shared" si="72"/>
        <v>0</v>
      </c>
      <c r="BF458" s="1225">
        <f t="shared" si="77"/>
        <v>0</v>
      </c>
      <c r="BG458" s="1351">
        <f t="shared" si="78"/>
        <v>0</v>
      </c>
      <c r="BH458" s="1225">
        <f t="shared" si="79"/>
        <v>0</v>
      </c>
    </row>
    <row r="459" spans="2:60">
      <c r="B459" s="959">
        <v>455</v>
      </c>
      <c r="C459" s="959"/>
      <c r="D459" s="946" t="s">
        <v>1350</v>
      </c>
      <c r="E459" s="946" t="s">
        <v>1232</v>
      </c>
      <c r="F459" s="959">
        <v>1218</v>
      </c>
      <c r="G459" s="959" t="s">
        <v>1942</v>
      </c>
      <c r="H459" s="1217" t="s">
        <v>1234</v>
      </c>
      <c r="I459" s="1220"/>
      <c r="J459" s="1220" t="s">
        <v>1348</v>
      </c>
      <c r="K459" s="1220"/>
      <c r="L459" s="1220"/>
      <c r="M459" s="959" t="s">
        <v>1349</v>
      </c>
      <c r="N459" s="1220" t="s">
        <v>592</v>
      </c>
      <c r="O459" s="1220" t="s">
        <v>237</v>
      </c>
      <c r="P459" s="959">
        <v>1</v>
      </c>
      <c r="Q459" s="987"/>
      <c r="R459" s="987"/>
      <c r="S459" s="987"/>
      <c r="T459" s="987"/>
      <c r="U459" s="987"/>
      <c r="V459" s="987"/>
      <c r="W459" s="987"/>
      <c r="X459" s="987"/>
      <c r="Y459" s="987"/>
      <c r="Z459" s="987"/>
      <c r="AA459" s="987"/>
      <c r="AB459" s="987"/>
      <c r="AC459" s="987"/>
      <c r="AD459" s="987"/>
      <c r="AE459" s="987"/>
      <c r="AF459" s="987"/>
      <c r="AG459" s="987"/>
      <c r="AH459" s="962">
        <v>1</v>
      </c>
      <c r="AI459" s="1235"/>
      <c r="AJ459" s="1061"/>
      <c r="AK459" s="1220"/>
      <c r="AL459" s="1220"/>
      <c r="AM459" s="1225"/>
      <c r="AN459" s="1061">
        <v>0</v>
      </c>
      <c r="AO459" s="1220">
        <v>0</v>
      </c>
      <c r="AP459" s="1225">
        <v>0</v>
      </c>
      <c r="AQ459" s="1061">
        <f t="shared" si="73"/>
        <v>0</v>
      </c>
      <c r="AR459" s="1349">
        <f t="shared" si="74"/>
        <v>0</v>
      </c>
      <c r="AS459" s="1225">
        <f t="shared" si="75"/>
        <v>0</v>
      </c>
      <c r="AT459" s="1345">
        <f t="shared" si="70"/>
        <v>0</v>
      </c>
      <c r="AU459" s="1346">
        <f t="shared" si="76"/>
        <v>0</v>
      </c>
      <c r="AV459" s="1301">
        <f t="shared" si="71"/>
        <v>0</v>
      </c>
      <c r="AW459" s="987"/>
      <c r="AX459" s="1061"/>
      <c r="AY459" s="1220"/>
      <c r="AZ459" s="1220"/>
      <c r="BA459" s="1221"/>
      <c r="BB459" s="1225"/>
      <c r="BC459" s="1061">
        <v>0</v>
      </c>
      <c r="BD459" s="1225">
        <v>0</v>
      </c>
      <c r="BE459" s="1350">
        <f t="shared" si="72"/>
        <v>0</v>
      </c>
      <c r="BF459" s="1225">
        <f t="shared" si="77"/>
        <v>0</v>
      </c>
      <c r="BG459" s="1351">
        <f t="shared" si="78"/>
        <v>0</v>
      </c>
      <c r="BH459" s="1225">
        <f t="shared" si="79"/>
        <v>0</v>
      </c>
    </row>
    <row r="460" spans="2:60">
      <c r="B460" s="959">
        <v>456</v>
      </c>
      <c r="C460" s="959"/>
      <c r="D460" s="946" t="s">
        <v>1352</v>
      </c>
      <c r="E460" s="946" t="s">
        <v>1261</v>
      </c>
      <c r="F460" s="959">
        <v>1219</v>
      </c>
      <c r="G460" s="959" t="s">
        <v>1943</v>
      </c>
      <c r="H460" s="1217" t="s">
        <v>1364</v>
      </c>
      <c r="I460" s="1220"/>
      <c r="J460" s="1220" t="s">
        <v>1348</v>
      </c>
      <c r="K460" s="1220"/>
      <c r="L460" s="1220"/>
      <c r="M460" s="959" t="s">
        <v>1349</v>
      </c>
      <c r="N460" s="1220" t="s">
        <v>594</v>
      </c>
      <c r="O460" s="1220" t="s">
        <v>237</v>
      </c>
      <c r="P460" s="959">
        <v>1</v>
      </c>
      <c r="Q460" s="987"/>
      <c r="R460" s="987"/>
      <c r="S460" s="987"/>
      <c r="T460" s="987"/>
      <c r="U460" s="987"/>
      <c r="V460" s="987"/>
      <c r="W460" s="987"/>
      <c r="X460" s="987"/>
      <c r="Y460" s="987"/>
      <c r="Z460" s="987"/>
      <c r="AA460" s="987"/>
      <c r="AB460" s="987"/>
      <c r="AC460" s="987"/>
      <c r="AD460" s="987"/>
      <c r="AE460" s="987"/>
      <c r="AF460" s="987"/>
      <c r="AG460" s="987"/>
      <c r="AH460" s="962">
        <v>1</v>
      </c>
      <c r="AI460" s="1235"/>
      <c r="AJ460" s="1061"/>
      <c r="AK460" s="1220"/>
      <c r="AL460" s="1220"/>
      <c r="AM460" s="1225"/>
      <c r="AN460" s="1061">
        <v>0</v>
      </c>
      <c r="AO460" s="1220">
        <v>0</v>
      </c>
      <c r="AP460" s="1225">
        <v>0</v>
      </c>
      <c r="AQ460" s="1061">
        <f t="shared" si="73"/>
        <v>0</v>
      </c>
      <c r="AR460" s="1349">
        <f t="shared" si="74"/>
        <v>0</v>
      </c>
      <c r="AS460" s="1225">
        <f t="shared" si="75"/>
        <v>0</v>
      </c>
      <c r="AT460" s="1345">
        <f t="shared" si="70"/>
        <v>0</v>
      </c>
      <c r="AU460" s="1346">
        <f t="shared" si="76"/>
        <v>0</v>
      </c>
      <c r="AV460" s="1301">
        <f t="shared" si="71"/>
        <v>0</v>
      </c>
      <c r="AW460" s="987"/>
      <c r="AX460" s="1061"/>
      <c r="AY460" s="1220"/>
      <c r="AZ460" s="1220"/>
      <c r="BA460" s="1221"/>
      <c r="BB460" s="1225"/>
      <c r="BC460" s="1061">
        <v>0</v>
      </c>
      <c r="BD460" s="1225">
        <v>0</v>
      </c>
      <c r="BE460" s="1350">
        <f t="shared" si="72"/>
        <v>0</v>
      </c>
      <c r="BF460" s="1225">
        <f t="shared" si="77"/>
        <v>0</v>
      </c>
      <c r="BG460" s="1351">
        <f t="shared" si="78"/>
        <v>0</v>
      </c>
      <c r="BH460" s="1225">
        <f t="shared" si="79"/>
        <v>0</v>
      </c>
    </row>
    <row r="461" spans="2:60">
      <c r="B461" s="959">
        <v>457</v>
      </c>
      <c r="C461" s="959"/>
      <c r="D461" s="946" t="s">
        <v>1350</v>
      </c>
      <c r="E461" s="946" t="s">
        <v>1232</v>
      </c>
      <c r="F461" s="959">
        <v>1219</v>
      </c>
      <c r="G461" s="959" t="s">
        <v>1944</v>
      </c>
      <c r="H461" s="1217" t="s">
        <v>1234</v>
      </c>
      <c r="I461" s="1220"/>
      <c r="J461" s="1220" t="s">
        <v>1348</v>
      </c>
      <c r="K461" s="1220"/>
      <c r="L461" s="1220"/>
      <c r="M461" s="959" t="s">
        <v>1349</v>
      </c>
      <c r="N461" s="1220" t="s">
        <v>594</v>
      </c>
      <c r="O461" s="1220" t="s">
        <v>237</v>
      </c>
      <c r="P461" s="959">
        <v>1</v>
      </c>
      <c r="Q461" s="987"/>
      <c r="R461" s="987"/>
      <c r="S461" s="987"/>
      <c r="T461" s="987"/>
      <c r="U461" s="987"/>
      <c r="V461" s="987"/>
      <c r="W461" s="987"/>
      <c r="X461" s="987"/>
      <c r="Y461" s="987"/>
      <c r="Z461" s="987"/>
      <c r="AA461" s="987"/>
      <c r="AB461" s="987"/>
      <c r="AC461" s="987"/>
      <c r="AD461" s="987"/>
      <c r="AE461" s="987"/>
      <c r="AF461" s="987"/>
      <c r="AG461" s="987"/>
      <c r="AH461" s="962">
        <v>1</v>
      </c>
      <c r="AI461" s="1235"/>
      <c r="AJ461" s="1061"/>
      <c r="AK461" s="1220"/>
      <c r="AL461" s="1220"/>
      <c r="AM461" s="1225"/>
      <c r="AN461" s="1061">
        <v>0</v>
      </c>
      <c r="AO461" s="1220">
        <v>0</v>
      </c>
      <c r="AP461" s="1225">
        <v>0</v>
      </c>
      <c r="AQ461" s="1061">
        <f t="shared" si="73"/>
        <v>0</v>
      </c>
      <c r="AR461" s="1349">
        <f t="shared" si="74"/>
        <v>0</v>
      </c>
      <c r="AS461" s="1225">
        <f t="shared" si="75"/>
        <v>0</v>
      </c>
      <c r="AT461" s="1345">
        <f t="shared" si="70"/>
        <v>0</v>
      </c>
      <c r="AU461" s="1346">
        <f t="shared" si="76"/>
        <v>0</v>
      </c>
      <c r="AV461" s="1301">
        <f t="shared" si="71"/>
        <v>0</v>
      </c>
      <c r="AW461" s="987"/>
      <c r="AX461" s="1061"/>
      <c r="AY461" s="1220"/>
      <c r="AZ461" s="1220"/>
      <c r="BA461" s="1221"/>
      <c r="BB461" s="1225"/>
      <c r="BC461" s="1061">
        <v>0</v>
      </c>
      <c r="BD461" s="1225">
        <v>0</v>
      </c>
      <c r="BE461" s="1350">
        <f t="shared" si="72"/>
        <v>0</v>
      </c>
      <c r="BF461" s="1225">
        <f t="shared" si="77"/>
        <v>0</v>
      </c>
      <c r="BG461" s="1351">
        <f t="shared" si="78"/>
        <v>0</v>
      </c>
      <c r="BH461" s="1225">
        <f t="shared" si="79"/>
        <v>0</v>
      </c>
    </row>
    <row r="462" spans="2:60">
      <c r="B462" s="959">
        <v>458</v>
      </c>
      <c r="C462" s="959"/>
      <c r="D462" s="946" t="s">
        <v>1352</v>
      </c>
      <c r="E462" s="946" t="s">
        <v>1261</v>
      </c>
      <c r="F462" s="959">
        <v>1220</v>
      </c>
      <c r="G462" s="959" t="s">
        <v>1945</v>
      </c>
      <c r="H462" s="1217" t="s">
        <v>1364</v>
      </c>
      <c r="I462" s="1220"/>
      <c r="J462" s="1220" t="s">
        <v>1348</v>
      </c>
      <c r="K462" s="1220"/>
      <c r="L462" s="1220"/>
      <c r="M462" s="959" t="s">
        <v>1349</v>
      </c>
      <c r="N462" s="1220" t="s">
        <v>596</v>
      </c>
      <c r="O462" s="1220" t="s">
        <v>237</v>
      </c>
      <c r="P462" s="959">
        <v>1</v>
      </c>
      <c r="Q462" s="987"/>
      <c r="R462" s="987"/>
      <c r="S462" s="987"/>
      <c r="T462" s="987"/>
      <c r="U462" s="987"/>
      <c r="V462" s="987"/>
      <c r="W462" s="987"/>
      <c r="X462" s="987"/>
      <c r="Y462" s="987"/>
      <c r="Z462" s="987"/>
      <c r="AA462" s="987"/>
      <c r="AB462" s="987"/>
      <c r="AC462" s="987"/>
      <c r="AD462" s="987"/>
      <c r="AE462" s="987"/>
      <c r="AF462" s="987"/>
      <c r="AG462" s="987"/>
      <c r="AH462" s="962">
        <v>1</v>
      </c>
      <c r="AI462" s="1235"/>
      <c r="AJ462" s="1061"/>
      <c r="AK462" s="1220"/>
      <c r="AL462" s="1220"/>
      <c r="AM462" s="1225"/>
      <c r="AN462" s="1061">
        <v>0</v>
      </c>
      <c r="AO462" s="1220">
        <v>0</v>
      </c>
      <c r="AP462" s="1225">
        <v>0</v>
      </c>
      <c r="AQ462" s="1061">
        <f t="shared" si="73"/>
        <v>0</v>
      </c>
      <c r="AR462" s="1349">
        <f t="shared" si="74"/>
        <v>0</v>
      </c>
      <c r="AS462" s="1225">
        <f t="shared" si="75"/>
        <v>0</v>
      </c>
      <c r="AT462" s="1345">
        <f t="shared" si="70"/>
        <v>0</v>
      </c>
      <c r="AU462" s="1346">
        <f t="shared" si="76"/>
        <v>0</v>
      </c>
      <c r="AV462" s="1301">
        <f t="shared" si="71"/>
        <v>0</v>
      </c>
      <c r="AW462" s="987"/>
      <c r="AX462" s="1061"/>
      <c r="AY462" s="1220"/>
      <c r="AZ462" s="1220"/>
      <c r="BA462" s="1221"/>
      <c r="BB462" s="1225"/>
      <c r="BC462" s="1061">
        <v>0</v>
      </c>
      <c r="BD462" s="1225">
        <v>0</v>
      </c>
      <c r="BE462" s="1350">
        <f t="shared" si="72"/>
        <v>0</v>
      </c>
      <c r="BF462" s="1225">
        <f t="shared" si="77"/>
        <v>0</v>
      </c>
      <c r="BG462" s="1351">
        <f t="shared" si="78"/>
        <v>0</v>
      </c>
      <c r="BH462" s="1225">
        <f t="shared" si="79"/>
        <v>0</v>
      </c>
    </row>
    <row r="463" spans="2:60">
      <c r="B463" s="959">
        <v>459</v>
      </c>
      <c r="C463" s="959"/>
      <c r="D463" s="946" t="s">
        <v>1350</v>
      </c>
      <c r="E463" s="946" t="s">
        <v>1232</v>
      </c>
      <c r="F463" s="959">
        <v>1220</v>
      </c>
      <c r="G463" s="959" t="s">
        <v>1946</v>
      </c>
      <c r="H463" s="1217" t="s">
        <v>1234</v>
      </c>
      <c r="I463" s="1220"/>
      <c r="J463" s="1220" t="s">
        <v>1348</v>
      </c>
      <c r="K463" s="1220"/>
      <c r="L463" s="1220"/>
      <c r="M463" s="959" t="s">
        <v>1349</v>
      </c>
      <c r="N463" s="1220" t="s">
        <v>596</v>
      </c>
      <c r="O463" s="1220" t="s">
        <v>237</v>
      </c>
      <c r="P463" s="959">
        <v>1</v>
      </c>
      <c r="Q463" s="987"/>
      <c r="R463" s="987"/>
      <c r="S463" s="987"/>
      <c r="T463" s="987"/>
      <c r="U463" s="987"/>
      <c r="V463" s="987"/>
      <c r="W463" s="987"/>
      <c r="X463" s="987"/>
      <c r="Y463" s="987"/>
      <c r="Z463" s="987"/>
      <c r="AA463" s="987"/>
      <c r="AB463" s="987"/>
      <c r="AC463" s="987"/>
      <c r="AD463" s="987"/>
      <c r="AE463" s="987"/>
      <c r="AF463" s="987"/>
      <c r="AG463" s="987"/>
      <c r="AH463" s="962">
        <v>1</v>
      </c>
      <c r="AI463" s="1235"/>
      <c r="AJ463" s="1061"/>
      <c r="AK463" s="1220"/>
      <c r="AL463" s="1220"/>
      <c r="AM463" s="1225"/>
      <c r="AN463" s="1061">
        <v>0</v>
      </c>
      <c r="AO463" s="1220">
        <v>0</v>
      </c>
      <c r="AP463" s="1225">
        <v>0</v>
      </c>
      <c r="AQ463" s="1061">
        <f t="shared" si="73"/>
        <v>0</v>
      </c>
      <c r="AR463" s="1349">
        <f t="shared" si="74"/>
        <v>0</v>
      </c>
      <c r="AS463" s="1225">
        <f t="shared" si="75"/>
        <v>0</v>
      </c>
      <c r="AT463" s="1345">
        <f t="shared" si="70"/>
        <v>0</v>
      </c>
      <c r="AU463" s="1346">
        <f t="shared" si="76"/>
        <v>0</v>
      </c>
      <c r="AV463" s="1301">
        <f t="shared" si="71"/>
        <v>0</v>
      </c>
      <c r="AW463" s="987"/>
      <c r="AX463" s="1061"/>
      <c r="AY463" s="1220"/>
      <c r="AZ463" s="1220"/>
      <c r="BA463" s="1221"/>
      <c r="BB463" s="1225"/>
      <c r="BC463" s="1061">
        <v>0</v>
      </c>
      <c r="BD463" s="1225">
        <v>0</v>
      </c>
      <c r="BE463" s="1350">
        <f t="shared" si="72"/>
        <v>0</v>
      </c>
      <c r="BF463" s="1225">
        <f t="shared" si="77"/>
        <v>0</v>
      </c>
      <c r="BG463" s="1351">
        <f t="shared" si="78"/>
        <v>0</v>
      </c>
      <c r="BH463" s="1225">
        <f t="shared" si="79"/>
        <v>0</v>
      </c>
    </row>
    <row r="464" spans="2:60">
      <c r="B464" s="959">
        <v>460</v>
      </c>
      <c r="C464" s="959"/>
      <c r="D464" s="946" t="s">
        <v>1352</v>
      </c>
      <c r="E464" s="946" t="s">
        <v>1261</v>
      </c>
      <c r="F464" s="959">
        <v>1221</v>
      </c>
      <c r="G464" s="959" t="s">
        <v>1947</v>
      </c>
      <c r="H464" s="1217" t="s">
        <v>1364</v>
      </c>
      <c r="I464" s="1220"/>
      <c r="J464" s="1220" t="s">
        <v>1348</v>
      </c>
      <c r="K464" s="1220"/>
      <c r="L464" s="1220"/>
      <c r="M464" s="959" t="s">
        <v>1349</v>
      </c>
      <c r="N464" s="1220" t="s">
        <v>598</v>
      </c>
      <c r="O464" s="1220" t="s">
        <v>237</v>
      </c>
      <c r="P464" s="959">
        <v>1</v>
      </c>
      <c r="Q464" s="987"/>
      <c r="R464" s="987"/>
      <c r="S464" s="987"/>
      <c r="T464" s="987"/>
      <c r="U464" s="987"/>
      <c r="V464" s="987"/>
      <c r="W464" s="987"/>
      <c r="X464" s="987"/>
      <c r="Y464" s="987"/>
      <c r="Z464" s="987"/>
      <c r="AA464" s="987"/>
      <c r="AB464" s="987"/>
      <c r="AC464" s="987"/>
      <c r="AD464" s="987"/>
      <c r="AE464" s="987"/>
      <c r="AF464" s="987"/>
      <c r="AG464" s="987"/>
      <c r="AH464" s="962">
        <v>1</v>
      </c>
      <c r="AI464" s="1235"/>
      <c r="AJ464" s="1061"/>
      <c r="AK464" s="1220"/>
      <c r="AL464" s="1220"/>
      <c r="AM464" s="1225"/>
      <c r="AN464" s="1061">
        <v>0</v>
      </c>
      <c r="AO464" s="1220">
        <v>0</v>
      </c>
      <c r="AP464" s="1225">
        <v>0</v>
      </c>
      <c r="AQ464" s="1061">
        <f t="shared" si="73"/>
        <v>0</v>
      </c>
      <c r="AR464" s="1349">
        <f t="shared" si="74"/>
        <v>0</v>
      </c>
      <c r="AS464" s="1225">
        <f t="shared" si="75"/>
        <v>0</v>
      </c>
      <c r="AT464" s="1345">
        <f t="shared" si="70"/>
        <v>0</v>
      </c>
      <c r="AU464" s="1346">
        <f t="shared" si="76"/>
        <v>0</v>
      </c>
      <c r="AV464" s="1301">
        <f t="shared" si="71"/>
        <v>0</v>
      </c>
      <c r="AW464" s="987"/>
      <c r="AX464" s="1061"/>
      <c r="AY464" s="1220"/>
      <c r="AZ464" s="1220"/>
      <c r="BA464" s="1221"/>
      <c r="BB464" s="1225"/>
      <c r="BC464" s="1061">
        <v>0</v>
      </c>
      <c r="BD464" s="1225">
        <v>0</v>
      </c>
      <c r="BE464" s="1350">
        <f t="shared" si="72"/>
        <v>0</v>
      </c>
      <c r="BF464" s="1225">
        <f t="shared" si="77"/>
        <v>0</v>
      </c>
      <c r="BG464" s="1351">
        <f t="shared" si="78"/>
        <v>0</v>
      </c>
      <c r="BH464" s="1225">
        <f t="shared" si="79"/>
        <v>0</v>
      </c>
    </row>
    <row r="465" spans="2:60">
      <c r="B465" s="959">
        <v>461</v>
      </c>
      <c r="C465" s="959"/>
      <c r="D465" s="946" t="s">
        <v>1350</v>
      </c>
      <c r="E465" s="946" t="s">
        <v>1232</v>
      </c>
      <c r="F465" s="959">
        <v>1221</v>
      </c>
      <c r="G465" s="959" t="s">
        <v>1948</v>
      </c>
      <c r="H465" s="1217" t="s">
        <v>1234</v>
      </c>
      <c r="I465" s="1220"/>
      <c r="J465" s="1220" t="s">
        <v>1348</v>
      </c>
      <c r="K465" s="1220"/>
      <c r="L465" s="1220"/>
      <c r="M465" s="959" t="s">
        <v>1349</v>
      </c>
      <c r="N465" s="1220" t="s">
        <v>598</v>
      </c>
      <c r="O465" s="1220" t="s">
        <v>237</v>
      </c>
      <c r="P465" s="959">
        <v>1</v>
      </c>
      <c r="Q465" s="987"/>
      <c r="R465" s="987"/>
      <c r="S465" s="987"/>
      <c r="T465" s="987"/>
      <c r="U465" s="987"/>
      <c r="V465" s="987"/>
      <c r="W465" s="987"/>
      <c r="X465" s="987"/>
      <c r="Y465" s="987"/>
      <c r="Z465" s="987"/>
      <c r="AA465" s="987"/>
      <c r="AB465" s="987"/>
      <c r="AC465" s="987"/>
      <c r="AD465" s="987"/>
      <c r="AE465" s="987"/>
      <c r="AF465" s="987"/>
      <c r="AG465" s="987"/>
      <c r="AH465" s="962">
        <v>1</v>
      </c>
      <c r="AI465" s="1235"/>
      <c r="AJ465" s="1061"/>
      <c r="AK465" s="1220"/>
      <c r="AL465" s="1220"/>
      <c r="AM465" s="1225"/>
      <c r="AN465" s="1061">
        <v>0</v>
      </c>
      <c r="AO465" s="1220">
        <v>0</v>
      </c>
      <c r="AP465" s="1225">
        <v>0</v>
      </c>
      <c r="AQ465" s="1061">
        <f t="shared" si="73"/>
        <v>0</v>
      </c>
      <c r="AR465" s="1349">
        <f t="shared" si="74"/>
        <v>0</v>
      </c>
      <c r="AS465" s="1225">
        <f t="shared" si="75"/>
        <v>0</v>
      </c>
      <c r="AT465" s="1345">
        <f t="shared" si="70"/>
        <v>0</v>
      </c>
      <c r="AU465" s="1346">
        <f t="shared" si="76"/>
        <v>0</v>
      </c>
      <c r="AV465" s="1301">
        <f t="shared" si="71"/>
        <v>0</v>
      </c>
      <c r="AW465" s="987"/>
      <c r="AX465" s="1061"/>
      <c r="AY465" s="1220"/>
      <c r="AZ465" s="1220"/>
      <c r="BA465" s="1221"/>
      <c r="BB465" s="1225"/>
      <c r="BC465" s="1061">
        <v>0</v>
      </c>
      <c r="BD465" s="1225">
        <v>0</v>
      </c>
      <c r="BE465" s="1350">
        <f t="shared" si="72"/>
        <v>0</v>
      </c>
      <c r="BF465" s="1225">
        <f t="shared" si="77"/>
        <v>0</v>
      </c>
      <c r="BG465" s="1351">
        <f t="shared" si="78"/>
        <v>0</v>
      </c>
      <c r="BH465" s="1225">
        <f t="shared" si="79"/>
        <v>0</v>
      </c>
    </row>
    <row r="466" spans="2:60">
      <c r="B466" s="959">
        <v>462</v>
      </c>
      <c r="C466" s="959"/>
      <c r="D466" s="946" t="s">
        <v>1352</v>
      </c>
      <c r="E466" s="946" t="s">
        <v>1261</v>
      </c>
      <c r="F466" s="959">
        <v>1222</v>
      </c>
      <c r="G466" s="959" t="s">
        <v>1949</v>
      </c>
      <c r="H466" s="1217" t="s">
        <v>1364</v>
      </c>
      <c r="I466" s="1220"/>
      <c r="J466" s="1220" t="s">
        <v>1348</v>
      </c>
      <c r="K466" s="1220"/>
      <c r="L466" s="1220"/>
      <c r="M466" s="959" t="s">
        <v>1349</v>
      </c>
      <c r="N466" s="1220" t="s">
        <v>600</v>
      </c>
      <c r="O466" s="1220" t="s">
        <v>237</v>
      </c>
      <c r="P466" s="959">
        <v>1</v>
      </c>
      <c r="Q466" s="987"/>
      <c r="R466" s="987"/>
      <c r="S466" s="987"/>
      <c r="T466" s="987"/>
      <c r="U466" s="987"/>
      <c r="V466" s="987"/>
      <c r="W466" s="987"/>
      <c r="X466" s="987"/>
      <c r="Y466" s="987"/>
      <c r="Z466" s="987"/>
      <c r="AA466" s="987"/>
      <c r="AB466" s="987"/>
      <c r="AC466" s="987"/>
      <c r="AD466" s="987"/>
      <c r="AE466" s="987"/>
      <c r="AF466" s="987"/>
      <c r="AG466" s="987"/>
      <c r="AH466" s="962">
        <v>1</v>
      </c>
      <c r="AI466" s="1235"/>
      <c r="AJ466" s="1061"/>
      <c r="AK466" s="1220"/>
      <c r="AL466" s="1220"/>
      <c r="AM466" s="1225"/>
      <c r="AN466" s="1061">
        <v>0</v>
      </c>
      <c r="AO466" s="1220">
        <v>0</v>
      </c>
      <c r="AP466" s="1225">
        <v>0</v>
      </c>
      <c r="AQ466" s="1061">
        <f t="shared" si="73"/>
        <v>0</v>
      </c>
      <c r="AR466" s="1349">
        <f t="shared" si="74"/>
        <v>0</v>
      </c>
      <c r="AS466" s="1225">
        <f t="shared" si="75"/>
        <v>0</v>
      </c>
      <c r="AT466" s="1345">
        <f t="shared" si="70"/>
        <v>0</v>
      </c>
      <c r="AU466" s="1346">
        <f t="shared" si="76"/>
        <v>0</v>
      </c>
      <c r="AV466" s="1301">
        <f t="shared" si="71"/>
        <v>0</v>
      </c>
      <c r="AW466" s="987"/>
      <c r="AX466" s="1061"/>
      <c r="AY466" s="1220"/>
      <c r="AZ466" s="1220"/>
      <c r="BA466" s="1221"/>
      <c r="BB466" s="1225"/>
      <c r="BC466" s="1061">
        <v>0</v>
      </c>
      <c r="BD466" s="1225">
        <v>0</v>
      </c>
      <c r="BE466" s="1350">
        <f t="shared" si="72"/>
        <v>0</v>
      </c>
      <c r="BF466" s="1225">
        <f t="shared" si="77"/>
        <v>0</v>
      </c>
      <c r="BG466" s="1351">
        <f t="shared" si="78"/>
        <v>0</v>
      </c>
      <c r="BH466" s="1225">
        <f t="shared" si="79"/>
        <v>0</v>
      </c>
    </row>
    <row r="467" spans="2:60">
      <c r="B467" s="959">
        <v>463</v>
      </c>
      <c r="C467" s="959"/>
      <c r="D467" s="946" t="s">
        <v>1350</v>
      </c>
      <c r="E467" s="946" t="s">
        <v>1232</v>
      </c>
      <c r="F467" s="959">
        <v>1222</v>
      </c>
      <c r="G467" s="959" t="s">
        <v>1950</v>
      </c>
      <c r="H467" s="1217" t="s">
        <v>1234</v>
      </c>
      <c r="I467" s="1220"/>
      <c r="J467" s="1220" t="s">
        <v>1348</v>
      </c>
      <c r="K467" s="1220"/>
      <c r="L467" s="1220"/>
      <c r="M467" s="959" t="s">
        <v>1349</v>
      </c>
      <c r="N467" s="1220" t="s">
        <v>600</v>
      </c>
      <c r="O467" s="1220" t="s">
        <v>237</v>
      </c>
      <c r="P467" s="959">
        <v>1</v>
      </c>
      <c r="Q467" s="987"/>
      <c r="R467" s="987"/>
      <c r="S467" s="987"/>
      <c r="T467" s="987"/>
      <c r="U467" s="987"/>
      <c r="V467" s="987"/>
      <c r="W467" s="987"/>
      <c r="X467" s="987"/>
      <c r="Y467" s="987"/>
      <c r="Z467" s="987"/>
      <c r="AA467" s="987"/>
      <c r="AB467" s="987"/>
      <c r="AC467" s="987"/>
      <c r="AD467" s="987"/>
      <c r="AE467" s="987"/>
      <c r="AF467" s="987"/>
      <c r="AG467" s="987"/>
      <c r="AH467" s="962">
        <v>1</v>
      </c>
      <c r="AI467" s="1235"/>
      <c r="AJ467" s="1061"/>
      <c r="AK467" s="1220"/>
      <c r="AL467" s="1220"/>
      <c r="AM467" s="1225"/>
      <c r="AN467" s="1061">
        <v>0</v>
      </c>
      <c r="AO467" s="1220">
        <v>0</v>
      </c>
      <c r="AP467" s="1225">
        <v>0</v>
      </c>
      <c r="AQ467" s="1061">
        <f t="shared" si="73"/>
        <v>0</v>
      </c>
      <c r="AR467" s="1349">
        <f t="shared" si="74"/>
        <v>0</v>
      </c>
      <c r="AS467" s="1225">
        <f t="shared" si="75"/>
        <v>0</v>
      </c>
      <c r="AT467" s="1345">
        <f t="shared" si="70"/>
        <v>0</v>
      </c>
      <c r="AU467" s="1346">
        <f t="shared" si="76"/>
        <v>0</v>
      </c>
      <c r="AV467" s="1301">
        <f t="shared" si="71"/>
        <v>0</v>
      </c>
      <c r="AW467" s="987"/>
      <c r="AX467" s="1061"/>
      <c r="AY467" s="1220"/>
      <c r="AZ467" s="1220"/>
      <c r="BA467" s="1221"/>
      <c r="BB467" s="1225"/>
      <c r="BC467" s="1061">
        <v>0</v>
      </c>
      <c r="BD467" s="1225">
        <v>0</v>
      </c>
      <c r="BE467" s="1350">
        <f t="shared" si="72"/>
        <v>0</v>
      </c>
      <c r="BF467" s="1225">
        <f t="shared" si="77"/>
        <v>0</v>
      </c>
      <c r="BG467" s="1351">
        <f t="shared" si="78"/>
        <v>0</v>
      </c>
      <c r="BH467" s="1225">
        <f t="shared" si="79"/>
        <v>0</v>
      </c>
    </row>
    <row r="468" spans="2:60">
      <c r="B468" s="959">
        <v>464</v>
      </c>
      <c r="C468" s="959"/>
      <c r="D468" s="946" t="s">
        <v>1352</v>
      </c>
      <c r="E468" s="946" t="s">
        <v>1261</v>
      </c>
      <c r="F468" s="959">
        <v>1223</v>
      </c>
      <c r="G468" s="959" t="s">
        <v>1951</v>
      </c>
      <c r="H468" s="1217" t="s">
        <v>1364</v>
      </c>
      <c r="I468" s="1220"/>
      <c r="J468" s="1220" t="s">
        <v>1348</v>
      </c>
      <c r="K468" s="1220"/>
      <c r="L468" s="1220"/>
      <c r="M468" s="959" t="s">
        <v>1349</v>
      </c>
      <c r="N468" s="1220" t="s">
        <v>602</v>
      </c>
      <c r="O468" s="1220" t="s">
        <v>237</v>
      </c>
      <c r="P468" s="959">
        <v>1</v>
      </c>
      <c r="Q468" s="987"/>
      <c r="R468" s="987"/>
      <c r="S468" s="987"/>
      <c r="T468" s="987"/>
      <c r="U468" s="987"/>
      <c r="V468" s="987"/>
      <c r="W468" s="987"/>
      <c r="X468" s="987"/>
      <c r="Y468" s="987"/>
      <c r="Z468" s="987"/>
      <c r="AA468" s="987"/>
      <c r="AB468" s="987"/>
      <c r="AC468" s="987"/>
      <c r="AD468" s="987"/>
      <c r="AE468" s="987"/>
      <c r="AF468" s="987"/>
      <c r="AG468" s="987"/>
      <c r="AH468" s="962">
        <v>1</v>
      </c>
      <c r="AI468" s="1235"/>
      <c r="AJ468" s="1061"/>
      <c r="AK468" s="1220"/>
      <c r="AL468" s="1220"/>
      <c r="AM468" s="1225"/>
      <c r="AN468" s="1061">
        <v>0</v>
      </c>
      <c r="AO468" s="1220">
        <v>0</v>
      </c>
      <c r="AP468" s="1225">
        <v>0</v>
      </c>
      <c r="AQ468" s="1061">
        <f t="shared" si="73"/>
        <v>0</v>
      </c>
      <c r="AR468" s="1349">
        <f t="shared" si="74"/>
        <v>0</v>
      </c>
      <c r="AS468" s="1225">
        <f t="shared" si="75"/>
        <v>0</v>
      </c>
      <c r="AT468" s="1345">
        <f t="shared" si="70"/>
        <v>0</v>
      </c>
      <c r="AU468" s="1346">
        <f t="shared" si="76"/>
        <v>0</v>
      </c>
      <c r="AV468" s="1301">
        <f t="shared" si="71"/>
        <v>0</v>
      </c>
      <c r="AW468" s="987"/>
      <c r="AX468" s="1061"/>
      <c r="AY468" s="1220"/>
      <c r="AZ468" s="1220"/>
      <c r="BA468" s="1221"/>
      <c r="BB468" s="1225"/>
      <c r="BC468" s="1061">
        <v>0</v>
      </c>
      <c r="BD468" s="1225">
        <v>0</v>
      </c>
      <c r="BE468" s="1350">
        <f t="shared" si="72"/>
        <v>0</v>
      </c>
      <c r="BF468" s="1225">
        <f t="shared" si="77"/>
        <v>0</v>
      </c>
      <c r="BG468" s="1351">
        <f t="shared" si="78"/>
        <v>0</v>
      </c>
      <c r="BH468" s="1225">
        <f t="shared" si="79"/>
        <v>0</v>
      </c>
    </row>
    <row r="469" spans="2:60">
      <c r="B469" s="959">
        <v>465</v>
      </c>
      <c r="C469" s="959"/>
      <c r="D469" s="946" t="s">
        <v>1350</v>
      </c>
      <c r="E469" s="946" t="s">
        <v>1232</v>
      </c>
      <c r="F469" s="959">
        <v>1223</v>
      </c>
      <c r="G469" s="959" t="s">
        <v>1952</v>
      </c>
      <c r="H469" s="1217" t="s">
        <v>1234</v>
      </c>
      <c r="I469" s="1220"/>
      <c r="J469" s="1220" t="s">
        <v>1348</v>
      </c>
      <c r="K469" s="1220"/>
      <c r="L469" s="1220"/>
      <c r="M469" s="959" t="s">
        <v>1349</v>
      </c>
      <c r="N469" s="1220" t="s">
        <v>602</v>
      </c>
      <c r="O469" s="1220" t="s">
        <v>237</v>
      </c>
      <c r="P469" s="959">
        <v>1</v>
      </c>
      <c r="Q469" s="987"/>
      <c r="R469" s="987"/>
      <c r="S469" s="987"/>
      <c r="T469" s="987"/>
      <c r="U469" s="987"/>
      <c r="V469" s="987"/>
      <c r="W469" s="987"/>
      <c r="X469" s="987"/>
      <c r="Y469" s="987"/>
      <c r="Z469" s="987"/>
      <c r="AA469" s="987"/>
      <c r="AB469" s="987"/>
      <c r="AC469" s="987"/>
      <c r="AD469" s="987"/>
      <c r="AE469" s="987"/>
      <c r="AF469" s="987"/>
      <c r="AG469" s="987"/>
      <c r="AH469" s="962">
        <v>1</v>
      </c>
      <c r="AI469" s="1235"/>
      <c r="AJ469" s="1061"/>
      <c r="AK469" s="1220"/>
      <c r="AL469" s="1220"/>
      <c r="AM469" s="1225"/>
      <c r="AN469" s="1061">
        <v>0</v>
      </c>
      <c r="AO469" s="1220">
        <v>0</v>
      </c>
      <c r="AP469" s="1225">
        <v>0</v>
      </c>
      <c r="AQ469" s="1061">
        <f t="shared" si="73"/>
        <v>0</v>
      </c>
      <c r="AR469" s="1349">
        <f t="shared" si="74"/>
        <v>0</v>
      </c>
      <c r="AS469" s="1225">
        <f t="shared" si="75"/>
        <v>0</v>
      </c>
      <c r="AT469" s="1345">
        <f t="shared" si="70"/>
        <v>0</v>
      </c>
      <c r="AU469" s="1346">
        <f t="shared" si="76"/>
        <v>0</v>
      </c>
      <c r="AV469" s="1301">
        <f t="shared" si="71"/>
        <v>0</v>
      </c>
      <c r="AW469" s="987"/>
      <c r="AX469" s="1061"/>
      <c r="AY469" s="1220"/>
      <c r="AZ469" s="1220"/>
      <c r="BA469" s="1221"/>
      <c r="BB469" s="1225"/>
      <c r="BC469" s="1061">
        <v>0</v>
      </c>
      <c r="BD469" s="1225">
        <v>0</v>
      </c>
      <c r="BE469" s="1350">
        <f t="shared" si="72"/>
        <v>0</v>
      </c>
      <c r="BF469" s="1225">
        <f t="shared" si="77"/>
        <v>0</v>
      </c>
      <c r="BG469" s="1351">
        <f t="shared" si="78"/>
        <v>0</v>
      </c>
      <c r="BH469" s="1225">
        <f t="shared" si="79"/>
        <v>0</v>
      </c>
    </row>
    <row r="470" spans="2:60">
      <c r="B470" s="959">
        <v>466</v>
      </c>
      <c r="C470" s="959"/>
      <c r="D470" s="946" t="s">
        <v>1352</v>
      </c>
      <c r="E470" s="946" t="s">
        <v>1261</v>
      </c>
      <c r="F470" s="959">
        <v>1224</v>
      </c>
      <c r="G470" s="959" t="s">
        <v>1953</v>
      </c>
      <c r="H470" s="1217" t="s">
        <v>1364</v>
      </c>
      <c r="I470" s="1220"/>
      <c r="J470" s="1220" t="s">
        <v>1348</v>
      </c>
      <c r="K470" s="1220"/>
      <c r="L470" s="1220"/>
      <c r="M470" s="959" t="s">
        <v>1349</v>
      </c>
      <c r="N470" s="1220" t="s">
        <v>604</v>
      </c>
      <c r="O470" s="1220" t="s">
        <v>237</v>
      </c>
      <c r="P470" s="959">
        <v>1</v>
      </c>
      <c r="Q470" s="987"/>
      <c r="R470" s="987"/>
      <c r="S470" s="987"/>
      <c r="T470" s="987"/>
      <c r="U470" s="987"/>
      <c r="V470" s="987"/>
      <c r="W470" s="987"/>
      <c r="X470" s="987"/>
      <c r="Y470" s="987"/>
      <c r="Z470" s="987"/>
      <c r="AA470" s="987"/>
      <c r="AB470" s="987"/>
      <c r="AC470" s="987"/>
      <c r="AD470" s="987"/>
      <c r="AE470" s="987"/>
      <c r="AF470" s="987"/>
      <c r="AG470" s="987"/>
      <c r="AH470" s="962">
        <v>1</v>
      </c>
      <c r="AI470" s="1235"/>
      <c r="AJ470" s="1061"/>
      <c r="AK470" s="1220"/>
      <c r="AL470" s="1220"/>
      <c r="AM470" s="1225"/>
      <c r="AN470" s="1061">
        <v>0</v>
      </c>
      <c r="AO470" s="1220">
        <v>0</v>
      </c>
      <c r="AP470" s="1225">
        <v>0</v>
      </c>
      <c r="AQ470" s="1061">
        <f t="shared" si="73"/>
        <v>0</v>
      </c>
      <c r="AR470" s="1349">
        <f t="shared" si="74"/>
        <v>0</v>
      </c>
      <c r="AS470" s="1225">
        <f t="shared" si="75"/>
        <v>0</v>
      </c>
      <c r="AT470" s="1345">
        <f t="shared" si="70"/>
        <v>0</v>
      </c>
      <c r="AU470" s="1346">
        <f t="shared" si="76"/>
        <v>0</v>
      </c>
      <c r="AV470" s="1301">
        <f t="shared" si="71"/>
        <v>0</v>
      </c>
      <c r="AW470" s="987"/>
      <c r="AX470" s="1061"/>
      <c r="AY470" s="1220"/>
      <c r="AZ470" s="1220"/>
      <c r="BA470" s="1221"/>
      <c r="BB470" s="1225"/>
      <c r="BC470" s="1061">
        <v>0</v>
      </c>
      <c r="BD470" s="1225">
        <v>0</v>
      </c>
      <c r="BE470" s="1350">
        <f t="shared" si="72"/>
        <v>0</v>
      </c>
      <c r="BF470" s="1225">
        <f t="shared" si="77"/>
        <v>0</v>
      </c>
      <c r="BG470" s="1351">
        <f t="shared" si="78"/>
        <v>0</v>
      </c>
      <c r="BH470" s="1225">
        <f t="shared" si="79"/>
        <v>0</v>
      </c>
    </row>
    <row r="471" spans="2:60">
      <c r="B471" s="959">
        <v>467</v>
      </c>
      <c r="C471" s="959"/>
      <c r="D471" s="946" t="s">
        <v>1350</v>
      </c>
      <c r="E471" s="946" t="s">
        <v>1232</v>
      </c>
      <c r="F471" s="959">
        <v>1224</v>
      </c>
      <c r="G471" s="959" t="s">
        <v>1954</v>
      </c>
      <c r="H471" s="1217" t="s">
        <v>1234</v>
      </c>
      <c r="I471" s="1220"/>
      <c r="J471" s="1220" t="s">
        <v>1348</v>
      </c>
      <c r="K471" s="1220"/>
      <c r="L471" s="1220"/>
      <c r="M471" s="959" t="s">
        <v>1349</v>
      </c>
      <c r="N471" s="1220" t="s">
        <v>604</v>
      </c>
      <c r="O471" s="1220" t="s">
        <v>237</v>
      </c>
      <c r="P471" s="959">
        <v>1</v>
      </c>
      <c r="Q471" s="987"/>
      <c r="R471" s="987"/>
      <c r="S471" s="987"/>
      <c r="T471" s="987"/>
      <c r="U471" s="987"/>
      <c r="V471" s="987"/>
      <c r="W471" s="987"/>
      <c r="X471" s="987"/>
      <c r="Y471" s="987"/>
      <c r="Z471" s="987"/>
      <c r="AA471" s="987"/>
      <c r="AB471" s="987"/>
      <c r="AC471" s="987"/>
      <c r="AD471" s="987"/>
      <c r="AE471" s="987"/>
      <c r="AF471" s="987"/>
      <c r="AG471" s="987"/>
      <c r="AH471" s="962">
        <v>1</v>
      </c>
      <c r="AI471" s="1235"/>
      <c r="AJ471" s="1061"/>
      <c r="AK471" s="1220"/>
      <c r="AL471" s="1220"/>
      <c r="AM471" s="1225"/>
      <c r="AN471" s="1061">
        <v>0</v>
      </c>
      <c r="AO471" s="1220">
        <v>0</v>
      </c>
      <c r="AP471" s="1225">
        <v>0</v>
      </c>
      <c r="AQ471" s="1061">
        <f t="shared" si="73"/>
        <v>0</v>
      </c>
      <c r="AR471" s="1349">
        <f t="shared" si="74"/>
        <v>0</v>
      </c>
      <c r="AS471" s="1225">
        <f t="shared" si="75"/>
        <v>0</v>
      </c>
      <c r="AT471" s="1345">
        <f t="shared" si="70"/>
        <v>0</v>
      </c>
      <c r="AU471" s="1346">
        <f t="shared" si="76"/>
        <v>0</v>
      </c>
      <c r="AV471" s="1301">
        <f t="shared" si="71"/>
        <v>0</v>
      </c>
      <c r="AW471" s="987"/>
      <c r="AX471" s="1061"/>
      <c r="AY471" s="1220"/>
      <c r="AZ471" s="1220"/>
      <c r="BA471" s="1221"/>
      <c r="BB471" s="1225"/>
      <c r="BC471" s="1061">
        <v>0</v>
      </c>
      <c r="BD471" s="1225">
        <v>0</v>
      </c>
      <c r="BE471" s="1350">
        <f t="shared" si="72"/>
        <v>0</v>
      </c>
      <c r="BF471" s="1225">
        <f t="shared" si="77"/>
        <v>0</v>
      </c>
      <c r="BG471" s="1351">
        <f t="shared" si="78"/>
        <v>0</v>
      </c>
      <c r="BH471" s="1225">
        <f t="shared" si="79"/>
        <v>0</v>
      </c>
    </row>
    <row r="472" spans="2:60">
      <c r="B472" s="959">
        <v>468</v>
      </c>
      <c r="C472" s="959"/>
      <c r="D472" s="946" t="s">
        <v>1352</v>
      </c>
      <c r="E472" s="946" t="s">
        <v>1261</v>
      </c>
      <c r="F472" s="959">
        <v>1225</v>
      </c>
      <c r="G472" s="959" t="s">
        <v>1955</v>
      </c>
      <c r="H472" s="1217" t="s">
        <v>1364</v>
      </c>
      <c r="I472" s="1220"/>
      <c r="J472" s="1220" t="s">
        <v>1348</v>
      </c>
      <c r="K472" s="1220"/>
      <c r="L472" s="1220"/>
      <c r="M472" s="959" t="s">
        <v>1349</v>
      </c>
      <c r="N472" s="1220" t="s">
        <v>606</v>
      </c>
      <c r="O472" s="1220" t="s">
        <v>237</v>
      </c>
      <c r="P472" s="959">
        <v>1</v>
      </c>
      <c r="Q472" s="987"/>
      <c r="R472" s="987"/>
      <c r="S472" s="987"/>
      <c r="T472" s="987"/>
      <c r="U472" s="987"/>
      <c r="V472" s="987"/>
      <c r="W472" s="987"/>
      <c r="X472" s="987"/>
      <c r="Y472" s="987"/>
      <c r="Z472" s="987"/>
      <c r="AA472" s="987"/>
      <c r="AB472" s="987"/>
      <c r="AC472" s="987"/>
      <c r="AD472" s="987"/>
      <c r="AE472" s="987"/>
      <c r="AF472" s="987"/>
      <c r="AG472" s="987"/>
      <c r="AH472" s="962">
        <v>1</v>
      </c>
      <c r="AI472" s="1235"/>
      <c r="AJ472" s="1061"/>
      <c r="AK472" s="1220"/>
      <c r="AL472" s="1220"/>
      <c r="AM472" s="1225"/>
      <c r="AN472" s="1061">
        <v>0</v>
      </c>
      <c r="AO472" s="1220">
        <v>0</v>
      </c>
      <c r="AP472" s="1225">
        <v>0</v>
      </c>
      <c r="AQ472" s="1061">
        <f t="shared" si="73"/>
        <v>0</v>
      </c>
      <c r="AR472" s="1349">
        <f t="shared" si="74"/>
        <v>0</v>
      </c>
      <c r="AS472" s="1225">
        <f t="shared" si="75"/>
        <v>0</v>
      </c>
      <c r="AT472" s="1345">
        <f t="shared" si="70"/>
        <v>0</v>
      </c>
      <c r="AU472" s="1346">
        <f t="shared" si="76"/>
        <v>0</v>
      </c>
      <c r="AV472" s="1301">
        <f t="shared" si="71"/>
        <v>0</v>
      </c>
      <c r="AW472" s="987"/>
      <c r="AX472" s="1061"/>
      <c r="AY472" s="1220"/>
      <c r="AZ472" s="1220"/>
      <c r="BA472" s="1221"/>
      <c r="BB472" s="1225"/>
      <c r="BC472" s="1061">
        <v>0</v>
      </c>
      <c r="BD472" s="1225">
        <v>0</v>
      </c>
      <c r="BE472" s="1350">
        <f t="shared" si="72"/>
        <v>0</v>
      </c>
      <c r="BF472" s="1225">
        <f t="shared" si="77"/>
        <v>0</v>
      </c>
      <c r="BG472" s="1351">
        <f t="shared" si="78"/>
        <v>0</v>
      </c>
      <c r="BH472" s="1225">
        <f t="shared" si="79"/>
        <v>0</v>
      </c>
    </row>
    <row r="473" spans="2:60">
      <c r="B473" s="959">
        <v>469</v>
      </c>
      <c r="C473" s="959"/>
      <c r="D473" s="946" t="s">
        <v>1350</v>
      </c>
      <c r="E473" s="946" t="s">
        <v>1232</v>
      </c>
      <c r="F473" s="959">
        <v>1225</v>
      </c>
      <c r="G473" s="959" t="s">
        <v>1956</v>
      </c>
      <c r="H473" s="1217" t="s">
        <v>1234</v>
      </c>
      <c r="I473" s="1220"/>
      <c r="J473" s="1220" t="s">
        <v>1348</v>
      </c>
      <c r="K473" s="1220"/>
      <c r="L473" s="1220"/>
      <c r="M473" s="959" t="s">
        <v>1349</v>
      </c>
      <c r="N473" s="1220" t="s">
        <v>606</v>
      </c>
      <c r="O473" s="1220" t="s">
        <v>237</v>
      </c>
      <c r="P473" s="959">
        <v>1</v>
      </c>
      <c r="Q473" s="987"/>
      <c r="R473" s="987"/>
      <c r="S473" s="987"/>
      <c r="T473" s="987"/>
      <c r="U473" s="987"/>
      <c r="V473" s="987"/>
      <c r="W473" s="987"/>
      <c r="X473" s="987"/>
      <c r="Y473" s="987"/>
      <c r="Z473" s="987"/>
      <c r="AA473" s="987"/>
      <c r="AB473" s="987"/>
      <c r="AC473" s="987"/>
      <c r="AD473" s="987"/>
      <c r="AE473" s="987"/>
      <c r="AF473" s="987"/>
      <c r="AG473" s="987"/>
      <c r="AH473" s="962">
        <v>1</v>
      </c>
      <c r="AI473" s="1235"/>
      <c r="AJ473" s="1061"/>
      <c r="AK473" s="1220"/>
      <c r="AL473" s="1220"/>
      <c r="AM473" s="1225"/>
      <c r="AN473" s="1061">
        <v>0</v>
      </c>
      <c r="AO473" s="1220">
        <v>0</v>
      </c>
      <c r="AP473" s="1225">
        <v>0</v>
      </c>
      <c r="AQ473" s="1061">
        <f t="shared" si="73"/>
        <v>0</v>
      </c>
      <c r="AR473" s="1349">
        <f t="shared" si="74"/>
        <v>0</v>
      </c>
      <c r="AS473" s="1225">
        <f t="shared" si="75"/>
        <v>0</v>
      </c>
      <c r="AT473" s="1345">
        <f t="shared" si="70"/>
        <v>0</v>
      </c>
      <c r="AU473" s="1346">
        <f t="shared" si="76"/>
        <v>0</v>
      </c>
      <c r="AV473" s="1301">
        <f t="shared" si="71"/>
        <v>0</v>
      </c>
      <c r="AW473" s="987"/>
      <c r="AX473" s="1061"/>
      <c r="AY473" s="1220"/>
      <c r="AZ473" s="1220"/>
      <c r="BA473" s="1221"/>
      <c r="BB473" s="1225"/>
      <c r="BC473" s="1061">
        <v>0</v>
      </c>
      <c r="BD473" s="1225">
        <v>0</v>
      </c>
      <c r="BE473" s="1350">
        <f t="shared" si="72"/>
        <v>0</v>
      </c>
      <c r="BF473" s="1225">
        <f t="shared" si="77"/>
        <v>0</v>
      </c>
      <c r="BG473" s="1351">
        <f t="shared" si="78"/>
        <v>0</v>
      </c>
      <c r="BH473" s="1225">
        <f t="shared" si="79"/>
        <v>0</v>
      </c>
    </row>
    <row r="474" spans="2:60">
      <c r="B474" s="959">
        <v>470</v>
      </c>
      <c r="C474" s="959"/>
      <c r="D474" s="946" t="s">
        <v>1352</v>
      </c>
      <c r="E474" s="946" t="s">
        <v>1261</v>
      </c>
      <c r="F474" s="959">
        <v>1226</v>
      </c>
      <c r="G474" s="959" t="s">
        <v>1957</v>
      </c>
      <c r="H474" s="1217" t="s">
        <v>1364</v>
      </c>
      <c r="I474" s="1220"/>
      <c r="J474" s="1220" t="s">
        <v>1348</v>
      </c>
      <c r="K474" s="1220"/>
      <c r="L474" s="1220"/>
      <c r="M474" s="959" t="s">
        <v>1349</v>
      </c>
      <c r="N474" s="1220" t="s">
        <v>608</v>
      </c>
      <c r="O474" s="1220" t="s">
        <v>237</v>
      </c>
      <c r="P474" s="959">
        <v>1</v>
      </c>
      <c r="Q474" s="987"/>
      <c r="R474" s="987"/>
      <c r="S474" s="987"/>
      <c r="T474" s="987"/>
      <c r="U474" s="987"/>
      <c r="V474" s="987"/>
      <c r="W474" s="987"/>
      <c r="X474" s="987"/>
      <c r="Y474" s="987"/>
      <c r="Z474" s="987"/>
      <c r="AA474" s="987"/>
      <c r="AB474" s="987"/>
      <c r="AC474" s="987"/>
      <c r="AD474" s="987"/>
      <c r="AE474" s="987"/>
      <c r="AF474" s="987"/>
      <c r="AG474" s="987"/>
      <c r="AH474" s="962">
        <v>1</v>
      </c>
      <c r="AI474" s="1235"/>
      <c r="AJ474" s="1061"/>
      <c r="AK474" s="1220"/>
      <c r="AL474" s="1220"/>
      <c r="AM474" s="1225"/>
      <c r="AN474" s="1061">
        <v>0</v>
      </c>
      <c r="AO474" s="1220">
        <v>0</v>
      </c>
      <c r="AP474" s="1225">
        <v>0</v>
      </c>
      <c r="AQ474" s="1061">
        <f t="shared" si="73"/>
        <v>0</v>
      </c>
      <c r="AR474" s="1349">
        <f t="shared" si="74"/>
        <v>0</v>
      </c>
      <c r="AS474" s="1225">
        <f t="shared" si="75"/>
        <v>0</v>
      </c>
      <c r="AT474" s="1345">
        <f t="shared" si="70"/>
        <v>0</v>
      </c>
      <c r="AU474" s="1346">
        <f t="shared" si="76"/>
        <v>0</v>
      </c>
      <c r="AV474" s="1301">
        <f t="shared" si="71"/>
        <v>0</v>
      </c>
      <c r="AW474" s="987"/>
      <c r="AX474" s="1061"/>
      <c r="AY474" s="1220"/>
      <c r="AZ474" s="1220"/>
      <c r="BA474" s="1221"/>
      <c r="BB474" s="1225"/>
      <c r="BC474" s="1061">
        <v>0</v>
      </c>
      <c r="BD474" s="1225">
        <v>0</v>
      </c>
      <c r="BE474" s="1350">
        <f t="shared" si="72"/>
        <v>0</v>
      </c>
      <c r="BF474" s="1225">
        <f t="shared" si="77"/>
        <v>0</v>
      </c>
      <c r="BG474" s="1351">
        <f t="shared" si="78"/>
        <v>0</v>
      </c>
      <c r="BH474" s="1225">
        <f t="shared" si="79"/>
        <v>0</v>
      </c>
    </row>
    <row r="475" spans="2:60">
      <c r="B475" s="959">
        <v>471</v>
      </c>
      <c r="C475" s="959"/>
      <c r="D475" s="946" t="s">
        <v>1350</v>
      </c>
      <c r="E475" s="946" t="s">
        <v>1232</v>
      </c>
      <c r="F475" s="959">
        <v>1226</v>
      </c>
      <c r="G475" s="959" t="s">
        <v>1958</v>
      </c>
      <c r="H475" s="1217" t="s">
        <v>1234</v>
      </c>
      <c r="I475" s="1220"/>
      <c r="J475" s="1220" t="s">
        <v>1348</v>
      </c>
      <c r="K475" s="1220"/>
      <c r="L475" s="1220"/>
      <c r="M475" s="959" t="s">
        <v>1349</v>
      </c>
      <c r="N475" s="1220" t="s">
        <v>608</v>
      </c>
      <c r="O475" s="1220" t="s">
        <v>237</v>
      </c>
      <c r="P475" s="959">
        <v>1</v>
      </c>
      <c r="Q475" s="987"/>
      <c r="R475" s="987"/>
      <c r="S475" s="987"/>
      <c r="T475" s="987"/>
      <c r="U475" s="987"/>
      <c r="V475" s="987"/>
      <c r="W475" s="987"/>
      <c r="X475" s="987"/>
      <c r="Y475" s="987"/>
      <c r="Z475" s="987"/>
      <c r="AA475" s="987"/>
      <c r="AB475" s="987"/>
      <c r="AC475" s="987"/>
      <c r="AD475" s="987"/>
      <c r="AE475" s="987"/>
      <c r="AF475" s="987"/>
      <c r="AG475" s="987"/>
      <c r="AH475" s="962">
        <v>1</v>
      </c>
      <c r="AI475" s="1235"/>
      <c r="AJ475" s="1061"/>
      <c r="AK475" s="1220"/>
      <c r="AL475" s="1220"/>
      <c r="AM475" s="1225"/>
      <c r="AN475" s="1061">
        <v>0</v>
      </c>
      <c r="AO475" s="1220">
        <v>0</v>
      </c>
      <c r="AP475" s="1225">
        <v>0</v>
      </c>
      <c r="AQ475" s="1061">
        <f t="shared" si="73"/>
        <v>0</v>
      </c>
      <c r="AR475" s="1349">
        <f t="shared" si="74"/>
        <v>0</v>
      </c>
      <c r="AS475" s="1225">
        <f t="shared" si="75"/>
        <v>0</v>
      </c>
      <c r="AT475" s="1345">
        <f t="shared" si="70"/>
        <v>0</v>
      </c>
      <c r="AU475" s="1346">
        <f t="shared" si="76"/>
        <v>0</v>
      </c>
      <c r="AV475" s="1301">
        <f t="shared" si="71"/>
        <v>0</v>
      </c>
      <c r="AW475" s="987"/>
      <c r="AX475" s="1061"/>
      <c r="AY475" s="1220"/>
      <c r="AZ475" s="1220"/>
      <c r="BA475" s="1221"/>
      <c r="BB475" s="1225"/>
      <c r="BC475" s="1061">
        <v>0</v>
      </c>
      <c r="BD475" s="1225">
        <v>0</v>
      </c>
      <c r="BE475" s="1350">
        <f t="shared" si="72"/>
        <v>0</v>
      </c>
      <c r="BF475" s="1225">
        <f t="shared" si="77"/>
        <v>0</v>
      </c>
      <c r="BG475" s="1351">
        <f t="shared" si="78"/>
        <v>0</v>
      </c>
      <c r="BH475" s="1225">
        <f t="shared" si="79"/>
        <v>0</v>
      </c>
    </row>
    <row r="476" spans="2:60">
      <c r="B476" s="959">
        <v>472</v>
      </c>
      <c r="C476" s="959"/>
      <c r="D476" s="946" t="s">
        <v>1352</v>
      </c>
      <c r="E476" s="946" t="s">
        <v>1261</v>
      </c>
      <c r="F476" s="959">
        <v>1227</v>
      </c>
      <c r="G476" s="959" t="s">
        <v>1959</v>
      </c>
      <c r="H476" s="1217" t="s">
        <v>1364</v>
      </c>
      <c r="I476" s="1220"/>
      <c r="J476" s="1220" t="s">
        <v>1348</v>
      </c>
      <c r="K476" s="1220"/>
      <c r="L476" s="1220"/>
      <c r="M476" s="959" t="s">
        <v>1349</v>
      </c>
      <c r="N476" s="1220" t="s">
        <v>610</v>
      </c>
      <c r="O476" s="1220" t="s">
        <v>237</v>
      </c>
      <c r="P476" s="959">
        <v>1</v>
      </c>
      <c r="Q476" s="987"/>
      <c r="R476" s="987"/>
      <c r="S476" s="987"/>
      <c r="T476" s="987"/>
      <c r="U476" s="987"/>
      <c r="V476" s="987"/>
      <c r="W476" s="987"/>
      <c r="X476" s="987"/>
      <c r="Y476" s="987"/>
      <c r="Z476" s="987"/>
      <c r="AA476" s="987"/>
      <c r="AB476" s="987"/>
      <c r="AC476" s="987"/>
      <c r="AD476" s="987"/>
      <c r="AE476" s="987"/>
      <c r="AF476" s="987"/>
      <c r="AG476" s="987"/>
      <c r="AH476" s="962">
        <v>1</v>
      </c>
      <c r="AI476" s="1235"/>
      <c r="AJ476" s="1061"/>
      <c r="AK476" s="1220"/>
      <c r="AL476" s="1220"/>
      <c r="AM476" s="1225"/>
      <c r="AN476" s="1061">
        <v>0</v>
      </c>
      <c r="AO476" s="1220">
        <v>0</v>
      </c>
      <c r="AP476" s="1225">
        <v>0</v>
      </c>
      <c r="AQ476" s="1061">
        <f t="shared" si="73"/>
        <v>0</v>
      </c>
      <c r="AR476" s="1349">
        <f t="shared" si="74"/>
        <v>0</v>
      </c>
      <c r="AS476" s="1225">
        <f t="shared" si="75"/>
        <v>0</v>
      </c>
      <c r="AT476" s="1345">
        <f t="shared" si="70"/>
        <v>0</v>
      </c>
      <c r="AU476" s="1346">
        <f t="shared" si="76"/>
        <v>0</v>
      </c>
      <c r="AV476" s="1301">
        <f t="shared" si="71"/>
        <v>0</v>
      </c>
      <c r="AW476" s="987"/>
      <c r="AX476" s="1061"/>
      <c r="AY476" s="1220"/>
      <c r="AZ476" s="1220"/>
      <c r="BA476" s="1221"/>
      <c r="BB476" s="1225"/>
      <c r="BC476" s="1061">
        <v>0</v>
      </c>
      <c r="BD476" s="1225">
        <v>0</v>
      </c>
      <c r="BE476" s="1350">
        <f t="shared" si="72"/>
        <v>0</v>
      </c>
      <c r="BF476" s="1225">
        <f t="shared" si="77"/>
        <v>0</v>
      </c>
      <c r="BG476" s="1351">
        <f t="shared" si="78"/>
        <v>0</v>
      </c>
      <c r="BH476" s="1225">
        <f t="shared" si="79"/>
        <v>0</v>
      </c>
    </row>
    <row r="477" spans="2:60">
      <c r="B477" s="959">
        <v>473</v>
      </c>
      <c r="C477" s="959"/>
      <c r="D477" s="946" t="s">
        <v>1350</v>
      </c>
      <c r="E477" s="946" t="s">
        <v>1232</v>
      </c>
      <c r="F477" s="959">
        <v>1227</v>
      </c>
      <c r="G477" s="959" t="s">
        <v>1960</v>
      </c>
      <c r="H477" s="1217" t="s">
        <v>1234</v>
      </c>
      <c r="I477" s="1220"/>
      <c r="J477" s="1220" t="s">
        <v>1348</v>
      </c>
      <c r="K477" s="1220"/>
      <c r="L477" s="1220"/>
      <c r="M477" s="959" t="s">
        <v>1349</v>
      </c>
      <c r="N477" s="1220" t="s">
        <v>610</v>
      </c>
      <c r="O477" s="1220" t="s">
        <v>237</v>
      </c>
      <c r="P477" s="959">
        <v>1</v>
      </c>
      <c r="Q477" s="987"/>
      <c r="R477" s="987"/>
      <c r="S477" s="987"/>
      <c r="T477" s="987"/>
      <c r="U477" s="987"/>
      <c r="V477" s="987"/>
      <c r="W477" s="987"/>
      <c r="X477" s="987"/>
      <c r="Y477" s="987"/>
      <c r="Z477" s="987"/>
      <c r="AA477" s="987"/>
      <c r="AB477" s="987"/>
      <c r="AC477" s="987"/>
      <c r="AD477" s="987"/>
      <c r="AE477" s="987"/>
      <c r="AF477" s="987"/>
      <c r="AG477" s="987"/>
      <c r="AH477" s="962">
        <v>1</v>
      </c>
      <c r="AI477" s="1235"/>
      <c r="AJ477" s="1061"/>
      <c r="AK477" s="1220"/>
      <c r="AL477" s="1220"/>
      <c r="AM477" s="1225"/>
      <c r="AN477" s="1061">
        <v>0</v>
      </c>
      <c r="AO477" s="1220">
        <v>0</v>
      </c>
      <c r="AP477" s="1225">
        <v>0</v>
      </c>
      <c r="AQ477" s="1061">
        <f t="shared" si="73"/>
        <v>0</v>
      </c>
      <c r="AR477" s="1349">
        <f t="shared" si="74"/>
        <v>0</v>
      </c>
      <c r="AS477" s="1225">
        <f t="shared" si="75"/>
        <v>0</v>
      </c>
      <c r="AT477" s="1345">
        <f t="shared" si="70"/>
        <v>0</v>
      </c>
      <c r="AU477" s="1346">
        <f t="shared" si="76"/>
        <v>0</v>
      </c>
      <c r="AV477" s="1301">
        <f t="shared" si="71"/>
        <v>0</v>
      </c>
      <c r="AW477" s="987"/>
      <c r="AX477" s="1061"/>
      <c r="AY477" s="1220"/>
      <c r="AZ477" s="1220"/>
      <c r="BA477" s="1221"/>
      <c r="BB477" s="1225"/>
      <c r="BC477" s="1061">
        <v>0</v>
      </c>
      <c r="BD477" s="1225">
        <v>0</v>
      </c>
      <c r="BE477" s="1350">
        <f t="shared" si="72"/>
        <v>0</v>
      </c>
      <c r="BF477" s="1225">
        <f t="shared" si="77"/>
        <v>0</v>
      </c>
      <c r="BG477" s="1351">
        <f t="shared" si="78"/>
        <v>0</v>
      </c>
      <c r="BH477" s="1225">
        <f t="shared" si="79"/>
        <v>0</v>
      </c>
    </row>
    <row r="478" spans="2:60">
      <c r="B478" s="959">
        <v>474</v>
      </c>
      <c r="C478" s="959"/>
      <c r="D478" s="946" t="s">
        <v>1352</v>
      </c>
      <c r="E478" s="946" t="s">
        <v>1261</v>
      </c>
      <c r="F478" s="959">
        <v>1228</v>
      </c>
      <c r="G478" s="959" t="s">
        <v>1961</v>
      </c>
      <c r="H478" s="1217" t="s">
        <v>1364</v>
      </c>
      <c r="I478" s="1220"/>
      <c r="J478" s="1220" t="s">
        <v>1348</v>
      </c>
      <c r="K478" s="1220"/>
      <c r="L478" s="1220"/>
      <c r="M478" s="959" t="s">
        <v>1349</v>
      </c>
      <c r="N478" s="1220" t="s">
        <v>612</v>
      </c>
      <c r="O478" s="1220" t="s">
        <v>237</v>
      </c>
      <c r="P478" s="959">
        <v>1</v>
      </c>
      <c r="Q478" s="987"/>
      <c r="R478" s="987"/>
      <c r="S478" s="987"/>
      <c r="T478" s="987"/>
      <c r="U478" s="987"/>
      <c r="V478" s="987"/>
      <c r="W478" s="987"/>
      <c r="X478" s="987"/>
      <c r="Y478" s="987"/>
      <c r="Z478" s="987"/>
      <c r="AA478" s="987"/>
      <c r="AB478" s="987"/>
      <c r="AC478" s="987"/>
      <c r="AD478" s="987"/>
      <c r="AE478" s="987"/>
      <c r="AF478" s="987"/>
      <c r="AG478" s="987"/>
      <c r="AH478" s="962">
        <v>1</v>
      </c>
      <c r="AI478" s="1235"/>
      <c r="AJ478" s="1061"/>
      <c r="AK478" s="1220"/>
      <c r="AL478" s="1220"/>
      <c r="AM478" s="1225"/>
      <c r="AN478" s="1061">
        <v>0</v>
      </c>
      <c r="AO478" s="1220">
        <v>0</v>
      </c>
      <c r="AP478" s="1225">
        <v>0</v>
      </c>
      <c r="AQ478" s="1061">
        <f t="shared" si="73"/>
        <v>0</v>
      </c>
      <c r="AR478" s="1349">
        <f t="shared" si="74"/>
        <v>0</v>
      </c>
      <c r="AS478" s="1225">
        <f t="shared" si="75"/>
        <v>0</v>
      </c>
      <c r="AT478" s="1345">
        <f t="shared" si="70"/>
        <v>0</v>
      </c>
      <c r="AU478" s="1346">
        <f t="shared" si="76"/>
        <v>0</v>
      </c>
      <c r="AV478" s="1301">
        <f t="shared" si="71"/>
        <v>0</v>
      </c>
      <c r="AW478" s="987"/>
      <c r="AX478" s="1061"/>
      <c r="AY478" s="1220"/>
      <c r="AZ478" s="1220"/>
      <c r="BA478" s="1221"/>
      <c r="BB478" s="1225"/>
      <c r="BC478" s="1061">
        <v>0</v>
      </c>
      <c r="BD478" s="1225">
        <v>0</v>
      </c>
      <c r="BE478" s="1350">
        <f t="shared" si="72"/>
        <v>0</v>
      </c>
      <c r="BF478" s="1225">
        <f t="shared" si="77"/>
        <v>0</v>
      </c>
      <c r="BG478" s="1351">
        <f t="shared" si="78"/>
        <v>0</v>
      </c>
      <c r="BH478" s="1225">
        <f t="shared" si="79"/>
        <v>0</v>
      </c>
    </row>
    <row r="479" spans="2:60">
      <c r="B479" s="959">
        <v>475</v>
      </c>
      <c r="C479" s="959"/>
      <c r="D479" s="946" t="s">
        <v>1350</v>
      </c>
      <c r="E479" s="946" t="s">
        <v>1232</v>
      </c>
      <c r="F479" s="959">
        <v>1228</v>
      </c>
      <c r="G479" s="959" t="s">
        <v>1962</v>
      </c>
      <c r="H479" s="1217" t="s">
        <v>1234</v>
      </c>
      <c r="I479" s="1220"/>
      <c r="J479" s="1220" t="s">
        <v>1348</v>
      </c>
      <c r="K479" s="1220"/>
      <c r="L479" s="1220"/>
      <c r="M479" s="959" t="s">
        <v>1349</v>
      </c>
      <c r="N479" s="1220" t="s">
        <v>612</v>
      </c>
      <c r="O479" s="1220" t="s">
        <v>237</v>
      </c>
      <c r="P479" s="959">
        <v>1</v>
      </c>
      <c r="Q479" s="987"/>
      <c r="R479" s="987"/>
      <c r="S479" s="987"/>
      <c r="T479" s="987"/>
      <c r="U479" s="987"/>
      <c r="V479" s="987"/>
      <c r="W479" s="987"/>
      <c r="X479" s="987"/>
      <c r="Y479" s="987"/>
      <c r="Z479" s="987"/>
      <c r="AA479" s="987"/>
      <c r="AB479" s="987"/>
      <c r="AC479" s="987"/>
      <c r="AD479" s="987"/>
      <c r="AE479" s="987"/>
      <c r="AF479" s="987"/>
      <c r="AG479" s="987"/>
      <c r="AH479" s="962">
        <v>1</v>
      </c>
      <c r="AI479" s="1235"/>
      <c r="AJ479" s="1061"/>
      <c r="AK479" s="1220"/>
      <c r="AL479" s="1220"/>
      <c r="AM479" s="1225"/>
      <c r="AN479" s="1061">
        <v>0</v>
      </c>
      <c r="AO479" s="1220">
        <v>0</v>
      </c>
      <c r="AP479" s="1225">
        <v>0</v>
      </c>
      <c r="AQ479" s="1061">
        <f t="shared" si="73"/>
        <v>0</v>
      </c>
      <c r="AR479" s="1349">
        <f t="shared" si="74"/>
        <v>0</v>
      </c>
      <c r="AS479" s="1225">
        <f t="shared" si="75"/>
        <v>0</v>
      </c>
      <c r="AT479" s="1345">
        <f t="shared" si="70"/>
        <v>0</v>
      </c>
      <c r="AU479" s="1346">
        <f t="shared" si="76"/>
        <v>0</v>
      </c>
      <c r="AV479" s="1301">
        <f t="shared" si="71"/>
        <v>0</v>
      </c>
      <c r="AW479" s="987"/>
      <c r="AX479" s="1061"/>
      <c r="AY479" s="1220"/>
      <c r="AZ479" s="1220"/>
      <c r="BA479" s="1221"/>
      <c r="BB479" s="1225"/>
      <c r="BC479" s="1061">
        <v>0</v>
      </c>
      <c r="BD479" s="1225">
        <v>0</v>
      </c>
      <c r="BE479" s="1350">
        <f t="shared" si="72"/>
        <v>0</v>
      </c>
      <c r="BF479" s="1225">
        <f t="shared" si="77"/>
        <v>0</v>
      </c>
      <c r="BG479" s="1351">
        <f t="shared" si="78"/>
        <v>0</v>
      </c>
      <c r="BH479" s="1225">
        <f t="shared" si="79"/>
        <v>0</v>
      </c>
    </row>
    <row r="480" spans="2:60">
      <c r="B480" s="959">
        <v>476</v>
      </c>
      <c r="C480" s="959"/>
      <c r="D480" s="946" t="s">
        <v>1352</v>
      </c>
      <c r="E480" s="946" t="s">
        <v>1261</v>
      </c>
      <c r="F480" s="959">
        <v>1229</v>
      </c>
      <c r="G480" s="959" t="s">
        <v>1963</v>
      </c>
      <c r="H480" s="1217" t="s">
        <v>1364</v>
      </c>
      <c r="I480" s="1220"/>
      <c r="J480" s="1220" t="s">
        <v>1348</v>
      </c>
      <c r="K480" s="1220"/>
      <c r="L480" s="1220"/>
      <c r="M480" s="959" t="s">
        <v>1349</v>
      </c>
      <c r="N480" s="1220" t="s">
        <v>614</v>
      </c>
      <c r="O480" s="1220" t="s">
        <v>237</v>
      </c>
      <c r="P480" s="959">
        <v>1</v>
      </c>
      <c r="Q480" s="987"/>
      <c r="R480" s="987"/>
      <c r="S480" s="987"/>
      <c r="T480" s="987"/>
      <c r="U480" s="987"/>
      <c r="V480" s="987"/>
      <c r="W480" s="987"/>
      <c r="X480" s="987"/>
      <c r="Y480" s="987"/>
      <c r="Z480" s="987"/>
      <c r="AA480" s="987"/>
      <c r="AB480" s="987"/>
      <c r="AC480" s="987"/>
      <c r="AD480" s="987"/>
      <c r="AE480" s="987"/>
      <c r="AF480" s="987"/>
      <c r="AG480" s="987"/>
      <c r="AH480" s="962">
        <v>1</v>
      </c>
      <c r="AI480" s="1235"/>
      <c r="AJ480" s="1061"/>
      <c r="AK480" s="1220"/>
      <c r="AL480" s="1220"/>
      <c r="AM480" s="1225"/>
      <c r="AN480" s="1061">
        <v>0</v>
      </c>
      <c r="AO480" s="1220">
        <v>0</v>
      </c>
      <c r="AP480" s="1225">
        <v>0</v>
      </c>
      <c r="AQ480" s="1061">
        <f t="shared" si="73"/>
        <v>0</v>
      </c>
      <c r="AR480" s="1349">
        <f t="shared" si="74"/>
        <v>0</v>
      </c>
      <c r="AS480" s="1225">
        <f t="shared" si="75"/>
        <v>0</v>
      </c>
      <c r="AT480" s="1345">
        <f t="shared" si="70"/>
        <v>0</v>
      </c>
      <c r="AU480" s="1346">
        <f t="shared" si="76"/>
        <v>0</v>
      </c>
      <c r="AV480" s="1301">
        <f t="shared" si="71"/>
        <v>0</v>
      </c>
      <c r="AW480" s="987"/>
      <c r="AX480" s="1061"/>
      <c r="AY480" s="1220"/>
      <c r="AZ480" s="1220"/>
      <c r="BA480" s="1221"/>
      <c r="BB480" s="1225"/>
      <c r="BC480" s="1061">
        <v>0</v>
      </c>
      <c r="BD480" s="1225">
        <v>0</v>
      </c>
      <c r="BE480" s="1350">
        <f t="shared" si="72"/>
        <v>0</v>
      </c>
      <c r="BF480" s="1225">
        <f t="shared" si="77"/>
        <v>0</v>
      </c>
      <c r="BG480" s="1351">
        <f t="shared" si="78"/>
        <v>0</v>
      </c>
      <c r="BH480" s="1225">
        <f t="shared" si="79"/>
        <v>0</v>
      </c>
    </row>
    <row r="481" spans="2:60">
      <c r="B481" s="959">
        <v>477</v>
      </c>
      <c r="C481" s="959"/>
      <c r="D481" s="946" t="s">
        <v>1350</v>
      </c>
      <c r="E481" s="946" t="s">
        <v>1232</v>
      </c>
      <c r="F481" s="959">
        <v>1229</v>
      </c>
      <c r="G481" s="959" t="s">
        <v>1964</v>
      </c>
      <c r="H481" s="1217" t="s">
        <v>1234</v>
      </c>
      <c r="I481" s="1220"/>
      <c r="J481" s="1220" t="s">
        <v>1348</v>
      </c>
      <c r="K481" s="1220"/>
      <c r="L481" s="1220"/>
      <c r="M481" s="959" t="s">
        <v>1349</v>
      </c>
      <c r="N481" s="1220" t="s">
        <v>614</v>
      </c>
      <c r="O481" s="1220" t="s">
        <v>237</v>
      </c>
      <c r="P481" s="959">
        <v>1</v>
      </c>
      <c r="Q481" s="987"/>
      <c r="R481" s="987"/>
      <c r="S481" s="987"/>
      <c r="T481" s="987"/>
      <c r="U481" s="987"/>
      <c r="V481" s="987"/>
      <c r="W481" s="987"/>
      <c r="X481" s="987"/>
      <c r="Y481" s="987"/>
      <c r="Z481" s="987"/>
      <c r="AA481" s="987"/>
      <c r="AB481" s="987"/>
      <c r="AC481" s="987"/>
      <c r="AD481" s="987"/>
      <c r="AE481" s="987"/>
      <c r="AF481" s="987"/>
      <c r="AG481" s="987"/>
      <c r="AH481" s="962">
        <v>1</v>
      </c>
      <c r="AI481" s="1235"/>
      <c r="AJ481" s="1061"/>
      <c r="AK481" s="1220"/>
      <c r="AL481" s="1220"/>
      <c r="AM481" s="1225"/>
      <c r="AN481" s="1061">
        <v>0</v>
      </c>
      <c r="AO481" s="1220">
        <v>0</v>
      </c>
      <c r="AP481" s="1225">
        <v>0</v>
      </c>
      <c r="AQ481" s="1061">
        <f t="shared" si="73"/>
        <v>0</v>
      </c>
      <c r="AR481" s="1349">
        <f t="shared" si="74"/>
        <v>0</v>
      </c>
      <c r="AS481" s="1225">
        <f t="shared" si="75"/>
        <v>0</v>
      </c>
      <c r="AT481" s="1345">
        <f t="shared" si="70"/>
        <v>0</v>
      </c>
      <c r="AU481" s="1346">
        <f t="shared" si="76"/>
        <v>0</v>
      </c>
      <c r="AV481" s="1301">
        <f t="shared" si="71"/>
        <v>0</v>
      </c>
      <c r="AW481" s="987"/>
      <c r="AX481" s="1061"/>
      <c r="AY481" s="1220"/>
      <c r="AZ481" s="1220"/>
      <c r="BA481" s="1221"/>
      <c r="BB481" s="1225"/>
      <c r="BC481" s="1061">
        <v>0</v>
      </c>
      <c r="BD481" s="1225">
        <v>0</v>
      </c>
      <c r="BE481" s="1350">
        <f t="shared" si="72"/>
        <v>0</v>
      </c>
      <c r="BF481" s="1225">
        <f t="shared" si="77"/>
        <v>0</v>
      </c>
      <c r="BG481" s="1351">
        <f t="shared" si="78"/>
        <v>0</v>
      </c>
      <c r="BH481" s="1225">
        <f t="shared" si="79"/>
        <v>0</v>
      </c>
    </row>
    <row r="482" spans="2:60">
      <c r="B482" s="959">
        <v>478</v>
      </c>
      <c r="C482" s="959"/>
      <c r="D482" s="946" t="s">
        <v>1352</v>
      </c>
      <c r="E482" s="946" t="s">
        <v>1261</v>
      </c>
      <c r="F482" s="959">
        <v>1230</v>
      </c>
      <c r="G482" s="959" t="s">
        <v>1965</v>
      </c>
      <c r="H482" s="1217" t="s">
        <v>1364</v>
      </c>
      <c r="I482" s="1220"/>
      <c r="J482" s="1220" t="s">
        <v>1348</v>
      </c>
      <c r="K482" s="1220"/>
      <c r="L482" s="1220"/>
      <c r="M482" s="959" t="s">
        <v>1349</v>
      </c>
      <c r="N482" s="1220" t="s">
        <v>616</v>
      </c>
      <c r="O482" s="1220" t="s">
        <v>237</v>
      </c>
      <c r="P482" s="959">
        <v>1</v>
      </c>
      <c r="Q482" s="987"/>
      <c r="R482" s="987"/>
      <c r="S482" s="987"/>
      <c r="T482" s="987"/>
      <c r="U482" s="987"/>
      <c r="V482" s="987"/>
      <c r="W482" s="987"/>
      <c r="X482" s="987"/>
      <c r="Y482" s="987"/>
      <c r="Z482" s="987"/>
      <c r="AA482" s="987"/>
      <c r="AB482" s="987"/>
      <c r="AC482" s="987"/>
      <c r="AD482" s="987"/>
      <c r="AE482" s="987"/>
      <c r="AF482" s="987"/>
      <c r="AG482" s="987"/>
      <c r="AH482" s="962">
        <v>1</v>
      </c>
      <c r="AI482" s="1235"/>
      <c r="AJ482" s="1061"/>
      <c r="AK482" s="1220"/>
      <c r="AL482" s="1220"/>
      <c r="AM482" s="1225"/>
      <c r="AN482" s="1061">
        <v>0</v>
      </c>
      <c r="AO482" s="1220">
        <v>0</v>
      </c>
      <c r="AP482" s="1225">
        <v>0</v>
      </c>
      <c r="AQ482" s="1061">
        <f t="shared" si="73"/>
        <v>0</v>
      </c>
      <c r="AR482" s="1349">
        <f t="shared" si="74"/>
        <v>0</v>
      </c>
      <c r="AS482" s="1225">
        <f t="shared" si="75"/>
        <v>0</v>
      </c>
      <c r="AT482" s="1345">
        <f t="shared" si="70"/>
        <v>0</v>
      </c>
      <c r="AU482" s="1346">
        <f t="shared" si="76"/>
        <v>0</v>
      </c>
      <c r="AV482" s="1301">
        <f t="shared" si="71"/>
        <v>0</v>
      </c>
      <c r="AW482" s="987"/>
      <c r="AX482" s="1061"/>
      <c r="AY482" s="1220"/>
      <c r="AZ482" s="1220"/>
      <c r="BA482" s="1221"/>
      <c r="BB482" s="1225"/>
      <c r="BC482" s="1061">
        <v>0</v>
      </c>
      <c r="BD482" s="1225">
        <v>0</v>
      </c>
      <c r="BE482" s="1350">
        <f t="shared" si="72"/>
        <v>0</v>
      </c>
      <c r="BF482" s="1225">
        <f t="shared" si="77"/>
        <v>0</v>
      </c>
      <c r="BG482" s="1351">
        <f t="shared" si="78"/>
        <v>0</v>
      </c>
      <c r="BH482" s="1225">
        <f t="shared" si="79"/>
        <v>0</v>
      </c>
    </row>
    <row r="483" spans="2:60">
      <c r="B483" s="959">
        <v>479</v>
      </c>
      <c r="C483" s="959"/>
      <c r="D483" s="946" t="s">
        <v>1350</v>
      </c>
      <c r="E483" s="946" t="s">
        <v>1232</v>
      </c>
      <c r="F483" s="959">
        <v>1230</v>
      </c>
      <c r="G483" s="959" t="s">
        <v>1966</v>
      </c>
      <c r="H483" s="1217" t="s">
        <v>1234</v>
      </c>
      <c r="I483" s="1220"/>
      <c r="J483" s="1220" t="s">
        <v>1348</v>
      </c>
      <c r="K483" s="1220"/>
      <c r="L483" s="1220"/>
      <c r="M483" s="959" t="s">
        <v>1349</v>
      </c>
      <c r="N483" s="1220" t="s">
        <v>616</v>
      </c>
      <c r="O483" s="1220" t="s">
        <v>237</v>
      </c>
      <c r="P483" s="959">
        <v>1</v>
      </c>
      <c r="Q483" s="987"/>
      <c r="R483" s="987"/>
      <c r="S483" s="987"/>
      <c r="T483" s="987"/>
      <c r="U483" s="987"/>
      <c r="V483" s="987"/>
      <c r="W483" s="987"/>
      <c r="X483" s="987"/>
      <c r="Y483" s="987"/>
      <c r="Z483" s="987"/>
      <c r="AA483" s="987"/>
      <c r="AB483" s="987"/>
      <c r="AC483" s="987"/>
      <c r="AD483" s="987"/>
      <c r="AE483" s="987"/>
      <c r="AF483" s="987"/>
      <c r="AG483" s="987"/>
      <c r="AH483" s="962">
        <v>1</v>
      </c>
      <c r="AI483" s="1235"/>
      <c r="AJ483" s="1061"/>
      <c r="AK483" s="1220"/>
      <c r="AL483" s="1220"/>
      <c r="AM483" s="1225"/>
      <c r="AN483" s="1061">
        <v>0</v>
      </c>
      <c r="AO483" s="1220">
        <v>0</v>
      </c>
      <c r="AP483" s="1225">
        <v>0</v>
      </c>
      <c r="AQ483" s="1061">
        <f t="shared" si="73"/>
        <v>0</v>
      </c>
      <c r="AR483" s="1349">
        <f t="shared" si="74"/>
        <v>0</v>
      </c>
      <c r="AS483" s="1225">
        <f t="shared" si="75"/>
        <v>0</v>
      </c>
      <c r="AT483" s="1345">
        <f t="shared" si="70"/>
        <v>0</v>
      </c>
      <c r="AU483" s="1346">
        <f t="shared" si="76"/>
        <v>0</v>
      </c>
      <c r="AV483" s="1301">
        <f t="shared" si="71"/>
        <v>0</v>
      </c>
      <c r="AW483" s="987"/>
      <c r="AX483" s="1061"/>
      <c r="AY483" s="1220"/>
      <c r="AZ483" s="1220"/>
      <c r="BA483" s="1221"/>
      <c r="BB483" s="1225"/>
      <c r="BC483" s="1061">
        <v>0</v>
      </c>
      <c r="BD483" s="1225">
        <v>0</v>
      </c>
      <c r="BE483" s="1350">
        <f t="shared" si="72"/>
        <v>0</v>
      </c>
      <c r="BF483" s="1225">
        <f t="shared" si="77"/>
        <v>0</v>
      </c>
      <c r="BG483" s="1351">
        <f t="shared" si="78"/>
        <v>0</v>
      </c>
      <c r="BH483" s="1225">
        <f t="shared" si="79"/>
        <v>0</v>
      </c>
    </row>
    <row r="484" spans="2:60">
      <c r="B484" s="959">
        <v>480</v>
      </c>
      <c r="C484" s="959"/>
      <c r="D484" s="946" t="s">
        <v>1352</v>
      </c>
      <c r="E484" s="946" t="s">
        <v>1261</v>
      </c>
      <c r="F484" s="959">
        <v>1231</v>
      </c>
      <c r="G484" s="959" t="s">
        <v>1967</v>
      </c>
      <c r="H484" s="1217" t="s">
        <v>1364</v>
      </c>
      <c r="I484" s="1220"/>
      <c r="J484" s="1220" t="s">
        <v>1348</v>
      </c>
      <c r="K484" s="1220"/>
      <c r="L484" s="1220"/>
      <c r="M484" s="959" t="s">
        <v>1349</v>
      </c>
      <c r="N484" s="1220" t="s">
        <v>618</v>
      </c>
      <c r="O484" s="1220" t="s">
        <v>237</v>
      </c>
      <c r="P484" s="959">
        <v>1</v>
      </c>
      <c r="Q484" s="987"/>
      <c r="R484" s="987"/>
      <c r="S484" s="987"/>
      <c r="T484" s="987"/>
      <c r="U484" s="987"/>
      <c r="V484" s="987"/>
      <c r="W484" s="987"/>
      <c r="X484" s="987"/>
      <c r="Y484" s="987"/>
      <c r="Z484" s="987"/>
      <c r="AA484" s="987"/>
      <c r="AB484" s="987"/>
      <c r="AC484" s="987"/>
      <c r="AD484" s="987"/>
      <c r="AE484" s="987"/>
      <c r="AF484" s="987"/>
      <c r="AG484" s="987"/>
      <c r="AH484" s="962">
        <v>1</v>
      </c>
      <c r="AI484" s="1235"/>
      <c r="AJ484" s="1061"/>
      <c r="AK484" s="1220"/>
      <c r="AL484" s="1220"/>
      <c r="AM484" s="1225"/>
      <c r="AN484" s="1061">
        <v>0</v>
      </c>
      <c r="AO484" s="1220">
        <v>0</v>
      </c>
      <c r="AP484" s="1225">
        <v>0</v>
      </c>
      <c r="AQ484" s="1061">
        <f t="shared" si="73"/>
        <v>0</v>
      </c>
      <c r="AR484" s="1349">
        <f t="shared" si="74"/>
        <v>0</v>
      </c>
      <c r="AS484" s="1225">
        <f t="shared" si="75"/>
        <v>0</v>
      </c>
      <c r="AT484" s="1345">
        <f t="shared" si="70"/>
        <v>0</v>
      </c>
      <c r="AU484" s="1346">
        <f t="shared" si="76"/>
        <v>0</v>
      </c>
      <c r="AV484" s="1301">
        <f t="shared" si="71"/>
        <v>0</v>
      </c>
      <c r="AW484" s="987"/>
      <c r="AX484" s="1061"/>
      <c r="AY484" s="1220"/>
      <c r="AZ484" s="1220"/>
      <c r="BA484" s="1221"/>
      <c r="BB484" s="1225"/>
      <c r="BC484" s="1061">
        <v>0</v>
      </c>
      <c r="BD484" s="1225">
        <v>0</v>
      </c>
      <c r="BE484" s="1350">
        <f t="shared" si="72"/>
        <v>0</v>
      </c>
      <c r="BF484" s="1225">
        <f t="shared" si="77"/>
        <v>0</v>
      </c>
      <c r="BG484" s="1351">
        <f t="shared" si="78"/>
        <v>0</v>
      </c>
      <c r="BH484" s="1225">
        <f t="shared" si="79"/>
        <v>0</v>
      </c>
    </row>
    <row r="485" spans="2:60">
      <c r="B485" s="959">
        <v>481</v>
      </c>
      <c r="C485" s="959"/>
      <c r="D485" s="946" t="s">
        <v>1350</v>
      </c>
      <c r="E485" s="946" t="s">
        <v>1232</v>
      </c>
      <c r="F485" s="959">
        <v>1231</v>
      </c>
      <c r="G485" s="959" t="s">
        <v>1968</v>
      </c>
      <c r="H485" s="1217" t="s">
        <v>1234</v>
      </c>
      <c r="I485" s="1220"/>
      <c r="J485" s="1220" t="s">
        <v>1348</v>
      </c>
      <c r="K485" s="1220"/>
      <c r="L485" s="1220"/>
      <c r="M485" s="959" t="s">
        <v>1349</v>
      </c>
      <c r="N485" s="1220" t="s">
        <v>618</v>
      </c>
      <c r="O485" s="1220" t="s">
        <v>237</v>
      </c>
      <c r="P485" s="959">
        <v>1</v>
      </c>
      <c r="Q485" s="987"/>
      <c r="R485" s="987"/>
      <c r="S485" s="987"/>
      <c r="T485" s="987"/>
      <c r="U485" s="987"/>
      <c r="V485" s="987"/>
      <c r="W485" s="987"/>
      <c r="X485" s="987"/>
      <c r="Y485" s="987"/>
      <c r="Z485" s="987"/>
      <c r="AA485" s="987"/>
      <c r="AB485" s="987"/>
      <c r="AC485" s="987"/>
      <c r="AD485" s="987"/>
      <c r="AE485" s="987"/>
      <c r="AF485" s="987"/>
      <c r="AG485" s="987"/>
      <c r="AH485" s="962">
        <v>1</v>
      </c>
      <c r="AI485" s="1235"/>
      <c r="AJ485" s="1061"/>
      <c r="AK485" s="1220"/>
      <c r="AL485" s="1220"/>
      <c r="AM485" s="1225"/>
      <c r="AN485" s="1061">
        <v>0</v>
      </c>
      <c r="AO485" s="1220">
        <v>0</v>
      </c>
      <c r="AP485" s="1225">
        <v>0</v>
      </c>
      <c r="AQ485" s="1061">
        <f t="shared" si="73"/>
        <v>0</v>
      </c>
      <c r="AR485" s="1349">
        <f t="shared" si="74"/>
        <v>0</v>
      </c>
      <c r="AS485" s="1225">
        <f t="shared" si="75"/>
        <v>0</v>
      </c>
      <c r="AT485" s="1345">
        <f t="shared" si="70"/>
        <v>0</v>
      </c>
      <c r="AU485" s="1346">
        <f t="shared" si="76"/>
        <v>0</v>
      </c>
      <c r="AV485" s="1301">
        <f t="shared" si="71"/>
        <v>0</v>
      </c>
      <c r="AW485" s="987"/>
      <c r="AX485" s="1061"/>
      <c r="AY485" s="1220"/>
      <c r="AZ485" s="1220"/>
      <c r="BA485" s="1221"/>
      <c r="BB485" s="1225"/>
      <c r="BC485" s="1061">
        <v>0</v>
      </c>
      <c r="BD485" s="1225">
        <v>0</v>
      </c>
      <c r="BE485" s="1350">
        <f t="shared" si="72"/>
        <v>0</v>
      </c>
      <c r="BF485" s="1225">
        <f t="shared" si="77"/>
        <v>0</v>
      </c>
      <c r="BG485" s="1351">
        <f t="shared" si="78"/>
        <v>0</v>
      </c>
      <c r="BH485" s="1225">
        <f t="shared" si="79"/>
        <v>0</v>
      </c>
    </row>
    <row r="486" spans="2:60">
      <c r="B486" s="959">
        <v>482</v>
      </c>
      <c r="C486" s="959"/>
      <c r="D486" s="946" t="s">
        <v>1352</v>
      </c>
      <c r="E486" s="946" t="s">
        <v>1261</v>
      </c>
      <c r="F486" s="959">
        <v>1232</v>
      </c>
      <c r="G486" s="959" t="s">
        <v>1969</v>
      </c>
      <c r="H486" s="1217" t="s">
        <v>1364</v>
      </c>
      <c r="I486" s="1220"/>
      <c r="J486" s="1220" t="s">
        <v>1348</v>
      </c>
      <c r="K486" s="1220"/>
      <c r="L486" s="1220"/>
      <c r="M486" s="959" t="s">
        <v>1349</v>
      </c>
      <c r="N486" s="1220" t="s">
        <v>620</v>
      </c>
      <c r="O486" s="1220" t="s">
        <v>237</v>
      </c>
      <c r="P486" s="959">
        <v>1</v>
      </c>
      <c r="Q486" s="987"/>
      <c r="R486" s="987"/>
      <c r="S486" s="987"/>
      <c r="T486" s="987"/>
      <c r="U486" s="987"/>
      <c r="V486" s="987"/>
      <c r="W486" s="987"/>
      <c r="X486" s="987"/>
      <c r="Y486" s="987"/>
      <c r="Z486" s="987"/>
      <c r="AA486" s="987"/>
      <c r="AB486" s="987"/>
      <c r="AC486" s="987"/>
      <c r="AD486" s="987"/>
      <c r="AE486" s="987"/>
      <c r="AF486" s="987"/>
      <c r="AG486" s="987"/>
      <c r="AH486" s="962">
        <v>1</v>
      </c>
      <c r="AI486" s="1235"/>
      <c r="AJ486" s="1061"/>
      <c r="AK486" s="1220"/>
      <c r="AL486" s="1220"/>
      <c r="AM486" s="1225"/>
      <c r="AN486" s="1061">
        <v>0</v>
      </c>
      <c r="AO486" s="1220">
        <v>0</v>
      </c>
      <c r="AP486" s="1225">
        <v>0</v>
      </c>
      <c r="AQ486" s="1061">
        <f t="shared" si="73"/>
        <v>0</v>
      </c>
      <c r="AR486" s="1349">
        <f t="shared" si="74"/>
        <v>0</v>
      </c>
      <c r="AS486" s="1225">
        <f t="shared" si="75"/>
        <v>0</v>
      </c>
      <c r="AT486" s="1345">
        <f t="shared" si="70"/>
        <v>0</v>
      </c>
      <c r="AU486" s="1346">
        <f t="shared" si="76"/>
        <v>0</v>
      </c>
      <c r="AV486" s="1301">
        <f t="shared" si="71"/>
        <v>0</v>
      </c>
      <c r="AW486" s="987"/>
      <c r="AX486" s="1061"/>
      <c r="AY486" s="1220"/>
      <c r="AZ486" s="1220"/>
      <c r="BA486" s="1221"/>
      <c r="BB486" s="1225"/>
      <c r="BC486" s="1061">
        <v>0</v>
      </c>
      <c r="BD486" s="1225">
        <v>0</v>
      </c>
      <c r="BE486" s="1350">
        <f t="shared" si="72"/>
        <v>0</v>
      </c>
      <c r="BF486" s="1225">
        <f t="shared" si="77"/>
        <v>0</v>
      </c>
      <c r="BG486" s="1351">
        <f t="shared" si="78"/>
        <v>0</v>
      </c>
      <c r="BH486" s="1225">
        <f t="shared" si="79"/>
        <v>0</v>
      </c>
    </row>
    <row r="487" spans="2:60">
      <c r="B487" s="959">
        <v>483</v>
      </c>
      <c r="C487" s="959"/>
      <c r="D487" s="946" t="s">
        <v>1350</v>
      </c>
      <c r="E487" s="946" t="s">
        <v>1232</v>
      </c>
      <c r="F487" s="959">
        <v>1232</v>
      </c>
      <c r="G487" s="959" t="s">
        <v>1970</v>
      </c>
      <c r="H487" s="1217" t="s">
        <v>1234</v>
      </c>
      <c r="I487" s="1220"/>
      <c r="J487" s="1220" t="s">
        <v>1348</v>
      </c>
      <c r="K487" s="1220"/>
      <c r="L487" s="1220"/>
      <c r="M487" s="959" t="s">
        <v>1349</v>
      </c>
      <c r="N487" s="1220" t="s">
        <v>620</v>
      </c>
      <c r="O487" s="1220" t="s">
        <v>237</v>
      </c>
      <c r="P487" s="959">
        <v>1</v>
      </c>
      <c r="Q487" s="987"/>
      <c r="R487" s="987"/>
      <c r="S487" s="987"/>
      <c r="T487" s="987"/>
      <c r="U487" s="987"/>
      <c r="V487" s="987"/>
      <c r="W487" s="987"/>
      <c r="X487" s="987"/>
      <c r="Y487" s="987"/>
      <c r="Z487" s="987"/>
      <c r="AA487" s="987"/>
      <c r="AB487" s="987"/>
      <c r="AC487" s="987"/>
      <c r="AD487" s="987"/>
      <c r="AE487" s="987"/>
      <c r="AF487" s="987"/>
      <c r="AG487" s="987"/>
      <c r="AH487" s="962">
        <v>1</v>
      </c>
      <c r="AI487" s="1235"/>
      <c r="AJ487" s="1061"/>
      <c r="AK487" s="1220"/>
      <c r="AL487" s="1220"/>
      <c r="AM487" s="1225"/>
      <c r="AN487" s="1061">
        <v>0</v>
      </c>
      <c r="AO487" s="1220">
        <v>0</v>
      </c>
      <c r="AP487" s="1225">
        <v>0</v>
      </c>
      <c r="AQ487" s="1061">
        <f t="shared" si="73"/>
        <v>0</v>
      </c>
      <c r="AR487" s="1349">
        <f t="shared" si="74"/>
        <v>0</v>
      </c>
      <c r="AS487" s="1225">
        <f t="shared" si="75"/>
        <v>0</v>
      </c>
      <c r="AT487" s="1345">
        <f t="shared" si="70"/>
        <v>0</v>
      </c>
      <c r="AU487" s="1346">
        <f t="shared" si="76"/>
        <v>0</v>
      </c>
      <c r="AV487" s="1301">
        <f t="shared" si="71"/>
        <v>0</v>
      </c>
      <c r="AW487" s="987"/>
      <c r="AX487" s="1061"/>
      <c r="AY487" s="1220"/>
      <c r="AZ487" s="1220"/>
      <c r="BA487" s="1221"/>
      <c r="BB487" s="1225"/>
      <c r="BC487" s="1061">
        <v>0</v>
      </c>
      <c r="BD487" s="1225">
        <v>0</v>
      </c>
      <c r="BE487" s="1350">
        <f t="shared" si="72"/>
        <v>0</v>
      </c>
      <c r="BF487" s="1225">
        <f t="shared" si="77"/>
        <v>0</v>
      </c>
      <c r="BG487" s="1351">
        <f t="shared" si="78"/>
        <v>0</v>
      </c>
      <c r="BH487" s="1225">
        <f t="shared" si="79"/>
        <v>0</v>
      </c>
    </row>
    <row r="488" spans="2:60">
      <c r="B488" s="959">
        <v>484</v>
      </c>
      <c r="C488" s="959"/>
      <c r="D488" s="946" t="s">
        <v>1352</v>
      </c>
      <c r="E488" s="946" t="s">
        <v>1261</v>
      </c>
      <c r="F488" s="959">
        <v>1233</v>
      </c>
      <c r="G488" s="959" t="s">
        <v>1971</v>
      </c>
      <c r="H488" s="1217" t="s">
        <v>1364</v>
      </c>
      <c r="I488" s="1220"/>
      <c r="J488" s="1220" t="s">
        <v>1348</v>
      </c>
      <c r="K488" s="1220"/>
      <c r="L488" s="1220"/>
      <c r="M488" s="959" t="s">
        <v>1349</v>
      </c>
      <c r="N488" s="1220" t="s">
        <v>622</v>
      </c>
      <c r="O488" s="1220" t="s">
        <v>237</v>
      </c>
      <c r="P488" s="959">
        <v>1</v>
      </c>
      <c r="Q488" s="987"/>
      <c r="R488" s="987"/>
      <c r="S488" s="987"/>
      <c r="T488" s="987"/>
      <c r="U488" s="987"/>
      <c r="V488" s="987"/>
      <c r="W488" s="987"/>
      <c r="X488" s="987"/>
      <c r="Y488" s="987"/>
      <c r="Z488" s="987"/>
      <c r="AA488" s="987"/>
      <c r="AB488" s="987"/>
      <c r="AC488" s="987"/>
      <c r="AD488" s="987"/>
      <c r="AE488" s="987"/>
      <c r="AF488" s="987"/>
      <c r="AG488" s="987"/>
      <c r="AH488" s="962">
        <v>1</v>
      </c>
      <c r="AI488" s="1235"/>
      <c r="AJ488" s="1061"/>
      <c r="AK488" s="1220"/>
      <c r="AL488" s="1220"/>
      <c r="AM488" s="1225"/>
      <c r="AN488" s="1061">
        <v>0</v>
      </c>
      <c r="AO488" s="1220">
        <v>0</v>
      </c>
      <c r="AP488" s="1225">
        <v>0</v>
      </c>
      <c r="AQ488" s="1061">
        <f t="shared" si="73"/>
        <v>0</v>
      </c>
      <c r="AR488" s="1349">
        <f t="shared" si="74"/>
        <v>0</v>
      </c>
      <c r="AS488" s="1225">
        <f t="shared" si="75"/>
        <v>0</v>
      </c>
      <c r="AT488" s="1345">
        <f t="shared" si="70"/>
        <v>0</v>
      </c>
      <c r="AU488" s="1346">
        <f t="shared" si="76"/>
        <v>0</v>
      </c>
      <c r="AV488" s="1301">
        <f t="shared" si="71"/>
        <v>0</v>
      </c>
      <c r="AW488" s="987"/>
      <c r="AX488" s="1061"/>
      <c r="AY488" s="1220"/>
      <c r="AZ488" s="1220"/>
      <c r="BA488" s="1221"/>
      <c r="BB488" s="1225"/>
      <c r="BC488" s="1061">
        <v>0</v>
      </c>
      <c r="BD488" s="1225">
        <v>0</v>
      </c>
      <c r="BE488" s="1350">
        <f t="shared" si="72"/>
        <v>0</v>
      </c>
      <c r="BF488" s="1225">
        <f t="shared" si="77"/>
        <v>0</v>
      </c>
      <c r="BG488" s="1351">
        <f t="shared" si="78"/>
        <v>0</v>
      </c>
      <c r="BH488" s="1225">
        <f t="shared" si="79"/>
        <v>0</v>
      </c>
    </row>
    <row r="489" spans="2:60">
      <c r="B489" s="959">
        <v>485</v>
      </c>
      <c r="C489" s="959"/>
      <c r="D489" s="946" t="s">
        <v>1350</v>
      </c>
      <c r="E489" s="946" t="s">
        <v>1232</v>
      </c>
      <c r="F489" s="959">
        <v>1233</v>
      </c>
      <c r="G489" s="959" t="s">
        <v>1972</v>
      </c>
      <c r="H489" s="1217" t="s">
        <v>1234</v>
      </c>
      <c r="I489" s="1220"/>
      <c r="J489" s="1220" t="s">
        <v>1348</v>
      </c>
      <c r="K489" s="1220"/>
      <c r="L489" s="1220"/>
      <c r="M489" s="959" t="s">
        <v>1349</v>
      </c>
      <c r="N489" s="1220" t="s">
        <v>622</v>
      </c>
      <c r="O489" s="1220" t="s">
        <v>237</v>
      </c>
      <c r="P489" s="959">
        <v>1</v>
      </c>
      <c r="Q489" s="987"/>
      <c r="R489" s="987"/>
      <c r="S489" s="987"/>
      <c r="T489" s="987"/>
      <c r="U489" s="987"/>
      <c r="V489" s="987"/>
      <c r="W489" s="987"/>
      <c r="X489" s="987"/>
      <c r="Y489" s="987"/>
      <c r="Z489" s="987"/>
      <c r="AA489" s="987"/>
      <c r="AB489" s="987"/>
      <c r="AC489" s="987"/>
      <c r="AD489" s="987"/>
      <c r="AE489" s="987"/>
      <c r="AF489" s="987"/>
      <c r="AG489" s="987"/>
      <c r="AH489" s="962">
        <v>1</v>
      </c>
      <c r="AI489" s="1235"/>
      <c r="AJ489" s="1061"/>
      <c r="AK489" s="1220"/>
      <c r="AL489" s="1220"/>
      <c r="AM489" s="1225"/>
      <c r="AN489" s="1061">
        <v>0</v>
      </c>
      <c r="AO489" s="1220">
        <v>0</v>
      </c>
      <c r="AP489" s="1225">
        <v>0</v>
      </c>
      <c r="AQ489" s="1061">
        <f t="shared" si="73"/>
        <v>0</v>
      </c>
      <c r="AR489" s="1349">
        <f t="shared" si="74"/>
        <v>0</v>
      </c>
      <c r="AS489" s="1225">
        <f t="shared" si="75"/>
        <v>0</v>
      </c>
      <c r="AT489" s="1345">
        <f t="shared" si="70"/>
        <v>0</v>
      </c>
      <c r="AU489" s="1346">
        <f t="shared" si="76"/>
        <v>0</v>
      </c>
      <c r="AV489" s="1301">
        <f t="shared" si="71"/>
        <v>0</v>
      </c>
      <c r="AW489" s="987"/>
      <c r="AX489" s="1061"/>
      <c r="AY489" s="1220"/>
      <c r="AZ489" s="1220"/>
      <c r="BA489" s="1221"/>
      <c r="BB489" s="1225"/>
      <c r="BC489" s="1061">
        <v>0</v>
      </c>
      <c r="BD489" s="1225">
        <v>0</v>
      </c>
      <c r="BE489" s="1350">
        <f t="shared" si="72"/>
        <v>0</v>
      </c>
      <c r="BF489" s="1225">
        <f t="shared" si="77"/>
        <v>0</v>
      </c>
      <c r="BG489" s="1351">
        <f t="shared" si="78"/>
        <v>0</v>
      </c>
      <c r="BH489" s="1225">
        <f t="shared" si="79"/>
        <v>0</v>
      </c>
    </row>
    <row r="490" spans="2:60">
      <c r="B490" s="959">
        <v>486</v>
      </c>
      <c r="C490" s="959"/>
      <c r="D490" s="946" t="s">
        <v>1352</v>
      </c>
      <c r="E490" s="946" t="s">
        <v>1261</v>
      </c>
      <c r="F490" s="959">
        <v>1234</v>
      </c>
      <c r="G490" s="959" t="s">
        <v>1973</v>
      </c>
      <c r="H490" s="1217" t="s">
        <v>1364</v>
      </c>
      <c r="I490" s="1220"/>
      <c r="J490" s="1220" t="s">
        <v>1348</v>
      </c>
      <c r="K490" s="1220"/>
      <c r="L490" s="1220"/>
      <c r="M490" s="959" t="s">
        <v>1349</v>
      </c>
      <c r="N490" s="1220" t="s">
        <v>624</v>
      </c>
      <c r="O490" s="1220" t="s">
        <v>237</v>
      </c>
      <c r="P490" s="959">
        <v>1</v>
      </c>
      <c r="Q490" s="987"/>
      <c r="R490" s="987"/>
      <c r="S490" s="987"/>
      <c r="T490" s="987"/>
      <c r="U490" s="987"/>
      <c r="V490" s="987"/>
      <c r="W490" s="987"/>
      <c r="X490" s="987"/>
      <c r="Y490" s="987"/>
      <c r="Z490" s="987"/>
      <c r="AA490" s="987"/>
      <c r="AB490" s="987"/>
      <c r="AC490" s="987"/>
      <c r="AD490" s="987"/>
      <c r="AE490" s="987"/>
      <c r="AF490" s="987"/>
      <c r="AG490" s="987"/>
      <c r="AH490" s="962">
        <v>1</v>
      </c>
      <c r="AI490" s="1235"/>
      <c r="AJ490" s="1061"/>
      <c r="AK490" s="1220"/>
      <c r="AL490" s="1220"/>
      <c r="AM490" s="1225"/>
      <c r="AN490" s="1061">
        <v>0</v>
      </c>
      <c r="AO490" s="1220">
        <v>0</v>
      </c>
      <c r="AP490" s="1225">
        <v>0</v>
      </c>
      <c r="AQ490" s="1061">
        <f t="shared" si="73"/>
        <v>0</v>
      </c>
      <c r="AR490" s="1349">
        <f t="shared" si="74"/>
        <v>0</v>
      </c>
      <c r="AS490" s="1225">
        <f t="shared" si="75"/>
        <v>0</v>
      </c>
      <c r="AT490" s="1345">
        <f t="shared" si="70"/>
        <v>0</v>
      </c>
      <c r="AU490" s="1346">
        <f t="shared" si="76"/>
        <v>0</v>
      </c>
      <c r="AV490" s="1301">
        <f t="shared" si="71"/>
        <v>0</v>
      </c>
      <c r="AW490" s="987"/>
      <c r="AX490" s="1061"/>
      <c r="AY490" s="1220"/>
      <c r="AZ490" s="1220"/>
      <c r="BA490" s="1221"/>
      <c r="BB490" s="1225"/>
      <c r="BC490" s="1061">
        <v>0</v>
      </c>
      <c r="BD490" s="1225">
        <v>0</v>
      </c>
      <c r="BE490" s="1350">
        <f t="shared" si="72"/>
        <v>0</v>
      </c>
      <c r="BF490" s="1225">
        <f t="shared" si="77"/>
        <v>0</v>
      </c>
      <c r="BG490" s="1351">
        <f t="shared" si="78"/>
        <v>0</v>
      </c>
      <c r="BH490" s="1225">
        <f t="shared" si="79"/>
        <v>0</v>
      </c>
    </row>
    <row r="491" spans="2:60">
      <c r="B491" s="959">
        <v>487</v>
      </c>
      <c r="C491" s="959"/>
      <c r="D491" s="946" t="s">
        <v>1350</v>
      </c>
      <c r="E491" s="946" t="s">
        <v>1232</v>
      </c>
      <c r="F491" s="959">
        <v>1234</v>
      </c>
      <c r="G491" s="959" t="s">
        <v>1974</v>
      </c>
      <c r="H491" s="1217" t="s">
        <v>1234</v>
      </c>
      <c r="I491" s="1220"/>
      <c r="J491" s="1220" t="s">
        <v>1348</v>
      </c>
      <c r="K491" s="1220"/>
      <c r="L491" s="1220"/>
      <c r="M491" s="959" t="s">
        <v>1349</v>
      </c>
      <c r="N491" s="1220" t="s">
        <v>624</v>
      </c>
      <c r="O491" s="1220" t="s">
        <v>237</v>
      </c>
      <c r="P491" s="959">
        <v>1</v>
      </c>
      <c r="Q491" s="987"/>
      <c r="R491" s="987"/>
      <c r="S491" s="987"/>
      <c r="T491" s="987"/>
      <c r="U491" s="987"/>
      <c r="V491" s="987"/>
      <c r="W491" s="987"/>
      <c r="X491" s="987"/>
      <c r="Y491" s="987"/>
      <c r="Z491" s="987"/>
      <c r="AA491" s="987"/>
      <c r="AB491" s="987"/>
      <c r="AC491" s="987"/>
      <c r="AD491" s="987"/>
      <c r="AE491" s="987"/>
      <c r="AF491" s="987"/>
      <c r="AG491" s="987"/>
      <c r="AH491" s="962">
        <v>1</v>
      </c>
      <c r="AI491" s="1235"/>
      <c r="AJ491" s="1061"/>
      <c r="AK491" s="1220"/>
      <c r="AL491" s="1220"/>
      <c r="AM491" s="1225"/>
      <c r="AN491" s="1061">
        <v>0</v>
      </c>
      <c r="AO491" s="1220">
        <v>0</v>
      </c>
      <c r="AP491" s="1225">
        <v>0</v>
      </c>
      <c r="AQ491" s="1061">
        <f t="shared" si="73"/>
        <v>0</v>
      </c>
      <c r="AR491" s="1349">
        <f t="shared" si="74"/>
        <v>0</v>
      </c>
      <c r="AS491" s="1225">
        <f t="shared" si="75"/>
        <v>0</v>
      </c>
      <c r="AT491" s="1345">
        <f t="shared" si="70"/>
        <v>0</v>
      </c>
      <c r="AU491" s="1346">
        <f t="shared" si="76"/>
        <v>0</v>
      </c>
      <c r="AV491" s="1301">
        <f t="shared" si="71"/>
        <v>0</v>
      </c>
      <c r="AW491" s="987"/>
      <c r="AX491" s="1061"/>
      <c r="AY491" s="1220"/>
      <c r="AZ491" s="1220"/>
      <c r="BA491" s="1221"/>
      <c r="BB491" s="1225"/>
      <c r="BC491" s="1061">
        <v>0</v>
      </c>
      <c r="BD491" s="1225">
        <v>0</v>
      </c>
      <c r="BE491" s="1350">
        <f t="shared" si="72"/>
        <v>0</v>
      </c>
      <c r="BF491" s="1225">
        <f t="shared" si="77"/>
        <v>0</v>
      </c>
      <c r="BG491" s="1351">
        <f t="shared" si="78"/>
        <v>0</v>
      </c>
      <c r="BH491" s="1225">
        <f t="shared" si="79"/>
        <v>0</v>
      </c>
    </row>
    <row r="492" spans="2:60">
      <c r="B492" s="959">
        <v>488</v>
      </c>
      <c r="C492" s="959"/>
      <c r="D492" s="946" t="s">
        <v>1352</v>
      </c>
      <c r="E492" s="946" t="s">
        <v>1261</v>
      </c>
      <c r="F492" s="959">
        <v>1235</v>
      </c>
      <c r="G492" s="959" t="s">
        <v>1975</v>
      </c>
      <c r="H492" s="1217" t="s">
        <v>1364</v>
      </c>
      <c r="I492" s="1220"/>
      <c r="J492" s="1220" t="s">
        <v>1348</v>
      </c>
      <c r="K492" s="1220"/>
      <c r="L492" s="1220"/>
      <c r="M492" s="959" t="s">
        <v>1349</v>
      </c>
      <c r="N492" s="1220" t="s">
        <v>626</v>
      </c>
      <c r="O492" s="1220" t="s">
        <v>237</v>
      </c>
      <c r="P492" s="959">
        <v>1</v>
      </c>
      <c r="Q492" s="987"/>
      <c r="R492" s="987"/>
      <c r="S492" s="987"/>
      <c r="T492" s="987"/>
      <c r="U492" s="987"/>
      <c r="V492" s="987"/>
      <c r="W492" s="987"/>
      <c r="X492" s="987"/>
      <c r="Y492" s="987"/>
      <c r="Z492" s="987"/>
      <c r="AA492" s="987"/>
      <c r="AB492" s="987"/>
      <c r="AC492" s="987"/>
      <c r="AD492" s="987"/>
      <c r="AE492" s="987"/>
      <c r="AF492" s="987"/>
      <c r="AG492" s="987"/>
      <c r="AH492" s="962">
        <v>1</v>
      </c>
      <c r="AI492" s="1235"/>
      <c r="AJ492" s="1061"/>
      <c r="AK492" s="1220"/>
      <c r="AL492" s="1220"/>
      <c r="AM492" s="1225"/>
      <c r="AN492" s="1061">
        <v>0</v>
      </c>
      <c r="AO492" s="1220">
        <v>0</v>
      </c>
      <c r="AP492" s="1225">
        <v>0</v>
      </c>
      <c r="AQ492" s="1061">
        <f t="shared" si="73"/>
        <v>0</v>
      </c>
      <c r="AR492" s="1349">
        <f t="shared" si="74"/>
        <v>0</v>
      </c>
      <c r="AS492" s="1225">
        <f t="shared" si="75"/>
        <v>0</v>
      </c>
      <c r="AT492" s="1345">
        <f t="shared" si="70"/>
        <v>0</v>
      </c>
      <c r="AU492" s="1346">
        <f t="shared" si="76"/>
        <v>0</v>
      </c>
      <c r="AV492" s="1301">
        <f t="shared" si="71"/>
        <v>0</v>
      </c>
      <c r="AW492" s="987"/>
      <c r="AX492" s="1061"/>
      <c r="AY492" s="1220"/>
      <c r="AZ492" s="1220"/>
      <c r="BA492" s="1221"/>
      <c r="BB492" s="1225"/>
      <c r="BC492" s="1061">
        <v>0</v>
      </c>
      <c r="BD492" s="1225">
        <v>0</v>
      </c>
      <c r="BE492" s="1350">
        <f t="shared" si="72"/>
        <v>0</v>
      </c>
      <c r="BF492" s="1225">
        <f t="shared" si="77"/>
        <v>0</v>
      </c>
      <c r="BG492" s="1351">
        <f t="shared" si="78"/>
        <v>0</v>
      </c>
      <c r="BH492" s="1225">
        <f t="shared" si="79"/>
        <v>0</v>
      </c>
    </row>
    <row r="493" spans="2:60">
      <c r="B493" s="959">
        <v>489</v>
      </c>
      <c r="C493" s="959"/>
      <c r="D493" s="946" t="s">
        <v>1350</v>
      </c>
      <c r="E493" s="946" t="s">
        <v>1232</v>
      </c>
      <c r="F493" s="959">
        <v>1235</v>
      </c>
      <c r="G493" s="959" t="s">
        <v>1976</v>
      </c>
      <c r="H493" s="1217" t="s">
        <v>1234</v>
      </c>
      <c r="I493" s="1220"/>
      <c r="J493" s="1220" t="s">
        <v>1348</v>
      </c>
      <c r="K493" s="1220"/>
      <c r="L493" s="1220"/>
      <c r="M493" s="959" t="s">
        <v>1349</v>
      </c>
      <c r="N493" s="1220" t="s">
        <v>626</v>
      </c>
      <c r="O493" s="1220" t="s">
        <v>237</v>
      </c>
      <c r="P493" s="959">
        <v>1</v>
      </c>
      <c r="Q493" s="987"/>
      <c r="R493" s="987"/>
      <c r="S493" s="987"/>
      <c r="T493" s="987"/>
      <c r="U493" s="987"/>
      <c r="V493" s="987"/>
      <c r="W493" s="987"/>
      <c r="X493" s="987"/>
      <c r="Y493" s="987"/>
      <c r="Z493" s="987"/>
      <c r="AA493" s="987"/>
      <c r="AB493" s="987"/>
      <c r="AC493" s="987"/>
      <c r="AD493" s="987"/>
      <c r="AE493" s="987"/>
      <c r="AF493" s="987"/>
      <c r="AG493" s="987"/>
      <c r="AH493" s="962">
        <v>1</v>
      </c>
      <c r="AI493" s="1235"/>
      <c r="AJ493" s="1061"/>
      <c r="AK493" s="1220"/>
      <c r="AL493" s="1220"/>
      <c r="AM493" s="1225"/>
      <c r="AN493" s="1061">
        <v>0</v>
      </c>
      <c r="AO493" s="1220">
        <v>0</v>
      </c>
      <c r="AP493" s="1225">
        <v>0</v>
      </c>
      <c r="AQ493" s="1061">
        <f t="shared" si="73"/>
        <v>0</v>
      </c>
      <c r="AR493" s="1349">
        <f t="shared" si="74"/>
        <v>0</v>
      </c>
      <c r="AS493" s="1225">
        <f t="shared" si="75"/>
        <v>0</v>
      </c>
      <c r="AT493" s="1345">
        <f t="shared" si="70"/>
        <v>0</v>
      </c>
      <c r="AU493" s="1346">
        <f t="shared" si="76"/>
        <v>0</v>
      </c>
      <c r="AV493" s="1301">
        <f t="shared" si="71"/>
        <v>0</v>
      </c>
      <c r="AW493" s="987"/>
      <c r="AX493" s="1061"/>
      <c r="AY493" s="1220"/>
      <c r="AZ493" s="1220"/>
      <c r="BA493" s="1221"/>
      <c r="BB493" s="1225"/>
      <c r="BC493" s="1061">
        <v>0</v>
      </c>
      <c r="BD493" s="1225">
        <v>0</v>
      </c>
      <c r="BE493" s="1350">
        <f t="shared" si="72"/>
        <v>0</v>
      </c>
      <c r="BF493" s="1225">
        <f t="shared" si="77"/>
        <v>0</v>
      </c>
      <c r="BG493" s="1351">
        <f t="shared" si="78"/>
        <v>0</v>
      </c>
      <c r="BH493" s="1225">
        <f t="shared" si="79"/>
        <v>0</v>
      </c>
    </row>
    <row r="494" spans="2:60">
      <c r="B494" s="959">
        <v>490</v>
      </c>
      <c r="C494" s="959"/>
      <c r="D494" s="946" t="s">
        <v>1352</v>
      </c>
      <c r="E494" s="946" t="s">
        <v>1261</v>
      </c>
      <c r="F494" s="959">
        <v>1236</v>
      </c>
      <c r="G494" s="959" t="s">
        <v>1977</v>
      </c>
      <c r="H494" s="1217" t="s">
        <v>1364</v>
      </c>
      <c r="I494" s="1220"/>
      <c r="J494" s="1220" t="s">
        <v>1348</v>
      </c>
      <c r="K494" s="1220"/>
      <c r="L494" s="1220"/>
      <c r="M494" s="959" t="s">
        <v>1349</v>
      </c>
      <c r="N494" s="1220" t="s">
        <v>628</v>
      </c>
      <c r="O494" s="1220" t="s">
        <v>237</v>
      </c>
      <c r="P494" s="959">
        <v>1</v>
      </c>
      <c r="Q494" s="987"/>
      <c r="R494" s="987"/>
      <c r="S494" s="987"/>
      <c r="T494" s="987"/>
      <c r="U494" s="987"/>
      <c r="V494" s="987"/>
      <c r="W494" s="987"/>
      <c r="X494" s="987"/>
      <c r="Y494" s="987"/>
      <c r="Z494" s="987"/>
      <c r="AA494" s="987"/>
      <c r="AB494" s="987"/>
      <c r="AC494" s="987"/>
      <c r="AD494" s="987"/>
      <c r="AE494" s="987"/>
      <c r="AF494" s="987"/>
      <c r="AG494" s="987"/>
      <c r="AH494" s="962">
        <v>1</v>
      </c>
      <c r="AI494" s="1235"/>
      <c r="AJ494" s="1061"/>
      <c r="AK494" s="1220"/>
      <c r="AL494" s="1220"/>
      <c r="AM494" s="1225"/>
      <c r="AN494" s="1061">
        <v>0</v>
      </c>
      <c r="AO494" s="1220">
        <v>0</v>
      </c>
      <c r="AP494" s="1225">
        <v>0</v>
      </c>
      <c r="AQ494" s="1061">
        <f t="shared" si="73"/>
        <v>0</v>
      </c>
      <c r="AR494" s="1349">
        <f t="shared" si="74"/>
        <v>0</v>
      </c>
      <c r="AS494" s="1225">
        <f t="shared" si="75"/>
        <v>0</v>
      </c>
      <c r="AT494" s="1345">
        <f t="shared" si="70"/>
        <v>0</v>
      </c>
      <c r="AU494" s="1346">
        <f t="shared" si="76"/>
        <v>0</v>
      </c>
      <c r="AV494" s="1301">
        <f t="shared" si="71"/>
        <v>0</v>
      </c>
      <c r="AW494" s="987"/>
      <c r="AX494" s="1061"/>
      <c r="AY494" s="1220"/>
      <c r="AZ494" s="1220"/>
      <c r="BA494" s="1221"/>
      <c r="BB494" s="1225"/>
      <c r="BC494" s="1061">
        <v>0</v>
      </c>
      <c r="BD494" s="1225">
        <v>0</v>
      </c>
      <c r="BE494" s="1350">
        <f t="shared" si="72"/>
        <v>0</v>
      </c>
      <c r="BF494" s="1225">
        <f t="shared" si="77"/>
        <v>0</v>
      </c>
      <c r="BG494" s="1351">
        <f t="shared" si="78"/>
        <v>0</v>
      </c>
      <c r="BH494" s="1225">
        <f t="shared" si="79"/>
        <v>0</v>
      </c>
    </row>
    <row r="495" spans="2:60">
      <c r="B495" s="959">
        <v>491</v>
      </c>
      <c r="C495" s="959"/>
      <c r="D495" s="946" t="s">
        <v>1350</v>
      </c>
      <c r="E495" s="946" t="s">
        <v>1232</v>
      </c>
      <c r="F495" s="959">
        <v>1236</v>
      </c>
      <c r="G495" s="959" t="s">
        <v>1978</v>
      </c>
      <c r="H495" s="1217" t="s">
        <v>1234</v>
      </c>
      <c r="I495" s="1220"/>
      <c r="J495" s="1220" t="s">
        <v>1348</v>
      </c>
      <c r="K495" s="1220"/>
      <c r="L495" s="1220"/>
      <c r="M495" s="959" t="s">
        <v>1349</v>
      </c>
      <c r="N495" s="1220" t="s">
        <v>628</v>
      </c>
      <c r="O495" s="1220" t="s">
        <v>237</v>
      </c>
      <c r="P495" s="959">
        <v>1</v>
      </c>
      <c r="Q495" s="987"/>
      <c r="R495" s="987"/>
      <c r="S495" s="987"/>
      <c r="T495" s="987"/>
      <c r="U495" s="987"/>
      <c r="V495" s="987"/>
      <c r="W495" s="987"/>
      <c r="X495" s="987"/>
      <c r="Y495" s="987"/>
      <c r="Z495" s="987"/>
      <c r="AA495" s="987"/>
      <c r="AB495" s="987"/>
      <c r="AC495" s="987"/>
      <c r="AD495" s="987"/>
      <c r="AE495" s="987"/>
      <c r="AF495" s="987"/>
      <c r="AG495" s="987"/>
      <c r="AH495" s="962">
        <v>1</v>
      </c>
      <c r="AI495" s="1235"/>
      <c r="AJ495" s="1061"/>
      <c r="AK495" s="1220"/>
      <c r="AL495" s="1220"/>
      <c r="AM495" s="1225"/>
      <c r="AN495" s="1061">
        <v>0</v>
      </c>
      <c r="AO495" s="1220">
        <v>0</v>
      </c>
      <c r="AP495" s="1225">
        <v>0</v>
      </c>
      <c r="AQ495" s="1061">
        <f t="shared" si="73"/>
        <v>0</v>
      </c>
      <c r="AR495" s="1349">
        <f t="shared" si="74"/>
        <v>0</v>
      </c>
      <c r="AS495" s="1225">
        <f t="shared" si="75"/>
        <v>0</v>
      </c>
      <c r="AT495" s="1345">
        <f t="shared" si="70"/>
        <v>0</v>
      </c>
      <c r="AU495" s="1346">
        <f t="shared" si="76"/>
        <v>0</v>
      </c>
      <c r="AV495" s="1301">
        <f t="shared" si="71"/>
        <v>0</v>
      </c>
      <c r="AW495" s="987"/>
      <c r="AX495" s="1061"/>
      <c r="AY495" s="1220"/>
      <c r="AZ495" s="1220"/>
      <c r="BA495" s="1221"/>
      <c r="BB495" s="1225"/>
      <c r="BC495" s="1061">
        <v>0</v>
      </c>
      <c r="BD495" s="1225">
        <v>0</v>
      </c>
      <c r="BE495" s="1350">
        <f t="shared" si="72"/>
        <v>0</v>
      </c>
      <c r="BF495" s="1225">
        <f t="shared" si="77"/>
        <v>0</v>
      </c>
      <c r="BG495" s="1351">
        <f t="shared" si="78"/>
        <v>0</v>
      </c>
      <c r="BH495" s="1225">
        <f t="shared" si="79"/>
        <v>0</v>
      </c>
    </row>
    <row r="496" spans="2:60">
      <c r="B496" s="959">
        <v>492</v>
      </c>
      <c r="C496" s="959"/>
      <c r="D496" s="946" t="s">
        <v>206</v>
      </c>
      <c r="E496" s="946" t="s">
        <v>1432</v>
      </c>
      <c r="F496" s="959">
        <v>1400</v>
      </c>
      <c r="G496" s="959" t="s">
        <v>1979</v>
      </c>
      <c r="H496" s="1217" t="s">
        <v>1372</v>
      </c>
      <c r="I496" s="1220"/>
      <c r="J496" s="1220" t="s">
        <v>1348</v>
      </c>
      <c r="K496" s="1220"/>
      <c r="L496" s="1220"/>
      <c r="M496" s="959" t="s">
        <v>1349</v>
      </c>
      <c r="N496" s="1220" t="s">
        <v>778</v>
      </c>
      <c r="O496" s="1220" t="s">
        <v>237</v>
      </c>
      <c r="P496" s="959">
        <v>1</v>
      </c>
      <c r="Q496" s="987"/>
      <c r="R496" s="987"/>
      <c r="S496" s="987"/>
      <c r="T496" s="987"/>
      <c r="U496" s="987"/>
      <c r="V496" s="987"/>
      <c r="W496" s="987"/>
      <c r="X496" s="987"/>
      <c r="Y496" s="987"/>
      <c r="Z496" s="987"/>
      <c r="AA496" s="987"/>
      <c r="AB496" s="987"/>
      <c r="AC496" s="987"/>
      <c r="AD496" s="987"/>
      <c r="AE496" s="987"/>
      <c r="AF496" s="987"/>
      <c r="AG496" s="987"/>
      <c r="AH496" s="962">
        <v>1</v>
      </c>
      <c r="AI496" s="1235"/>
      <c r="AJ496" s="1061"/>
      <c r="AK496" s="1220"/>
      <c r="AL496" s="1220"/>
      <c r="AM496" s="1225"/>
      <c r="AN496" s="1061">
        <v>0</v>
      </c>
      <c r="AO496" s="1220">
        <v>0</v>
      </c>
      <c r="AP496" s="1225">
        <v>0</v>
      </c>
      <c r="AQ496" s="1061">
        <f t="shared" si="73"/>
        <v>0</v>
      </c>
      <c r="AR496" s="1349">
        <f t="shared" si="74"/>
        <v>0</v>
      </c>
      <c r="AS496" s="1225">
        <f t="shared" si="75"/>
        <v>0</v>
      </c>
      <c r="AT496" s="1345">
        <f t="shared" si="70"/>
        <v>0</v>
      </c>
      <c r="AU496" s="1346">
        <f t="shared" si="76"/>
        <v>0</v>
      </c>
      <c r="AV496" s="1301">
        <f t="shared" si="71"/>
        <v>0</v>
      </c>
      <c r="AW496" s="987"/>
      <c r="AX496" s="1061"/>
      <c r="AY496" s="1220"/>
      <c r="AZ496" s="1220"/>
      <c r="BA496" s="1221"/>
      <c r="BB496" s="1225"/>
      <c r="BC496" s="1061">
        <v>0</v>
      </c>
      <c r="BD496" s="1225">
        <v>0</v>
      </c>
      <c r="BE496" s="1350">
        <f t="shared" si="72"/>
        <v>0</v>
      </c>
      <c r="BF496" s="1225">
        <f t="shared" si="77"/>
        <v>0</v>
      </c>
      <c r="BG496" s="1351">
        <f t="shared" si="78"/>
        <v>0</v>
      </c>
      <c r="BH496" s="1225">
        <f t="shared" si="79"/>
        <v>0</v>
      </c>
    </row>
    <row r="497" spans="2:60">
      <c r="B497" s="959">
        <v>493</v>
      </c>
      <c r="C497" s="959"/>
      <c r="D497" s="946" t="s">
        <v>206</v>
      </c>
      <c r="E497" s="946" t="s">
        <v>1432</v>
      </c>
      <c r="F497" s="959">
        <v>1401</v>
      </c>
      <c r="G497" s="959" t="s">
        <v>1980</v>
      </c>
      <c r="H497" s="1217" t="s">
        <v>1372</v>
      </c>
      <c r="I497" s="1220"/>
      <c r="J497" s="1220" t="s">
        <v>1348</v>
      </c>
      <c r="K497" s="1220"/>
      <c r="L497" s="1220"/>
      <c r="M497" s="959" t="s">
        <v>1349</v>
      </c>
      <c r="N497" s="1220" t="s">
        <v>780</v>
      </c>
      <c r="O497" s="1220" t="s">
        <v>237</v>
      </c>
      <c r="P497" s="959">
        <v>1</v>
      </c>
      <c r="Q497" s="987"/>
      <c r="R497" s="987"/>
      <c r="S497" s="987"/>
      <c r="T497" s="987"/>
      <c r="U497" s="987"/>
      <c r="V497" s="987"/>
      <c r="W497" s="987"/>
      <c r="X497" s="987"/>
      <c r="Y497" s="987"/>
      <c r="Z497" s="987"/>
      <c r="AA497" s="987"/>
      <c r="AB497" s="987"/>
      <c r="AC497" s="987"/>
      <c r="AD497" s="987"/>
      <c r="AE497" s="987"/>
      <c r="AF497" s="987"/>
      <c r="AG497" s="987"/>
      <c r="AH497" s="962">
        <v>1</v>
      </c>
      <c r="AI497" s="1235"/>
      <c r="AJ497" s="1061"/>
      <c r="AK497" s="1220"/>
      <c r="AL497" s="1220"/>
      <c r="AM497" s="1225"/>
      <c r="AN497" s="1061">
        <v>0</v>
      </c>
      <c r="AO497" s="1220">
        <v>0</v>
      </c>
      <c r="AP497" s="1225">
        <v>0</v>
      </c>
      <c r="AQ497" s="1061">
        <f t="shared" si="73"/>
        <v>0</v>
      </c>
      <c r="AR497" s="1349">
        <f t="shared" si="74"/>
        <v>0</v>
      </c>
      <c r="AS497" s="1225">
        <f t="shared" si="75"/>
        <v>0</v>
      </c>
      <c r="AT497" s="1345">
        <f t="shared" si="70"/>
        <v>0</v>
      </c>
      <c r="AU497" s="1346">
        <f t="shared" si="76"/>
        <v>0</v>
      </c>
      <c r="AV497" s="1301">
        <f t="shared" si="71"/>
        <v>0</v>
      </c>
      <c r="AW497" s="987"/>
      <c r="AX497" s="1061"/>
      <c r="AY497" s="1220"/>
      <c r="AZ497" s="1220"/>
      <c r="BA497" s="1221"/>
      <c r="BB497" s="1225"/>
      <c r="BC497" s="1061">
        <v>0</v>
      </c>
      <c r="BD497" s="1225">
        <v>0</v>
      </c>
      <c r="BE497" s="1350">
        <f t="shared" si="72"/>
        <v>0</v>
      </c>
      <c r="BF497" s="1225">
        <f t="shared" si="77"/>
        <v>0</v>
      </c>
      <c r="BG497" s="1351">
        <f t="shared" si="78"/>
        <v>0</v>
      </c>
      <c r="BH497" s="1225">
        <f t="shared" si="79"/>
        <v>0</v>
      </c>
    </row>
    <row r="498" spans="2:60">
      <c r="B498" s="959">
        <v>494</v>
      </c>
      <c r="C498" s="959"/>
      <c r="D498" s="946" t="s">
        <v>206</v>
      </c>
      <c r="E498" s="946" t="s">
        <v>1432</v>
      </c>
      <c r="F498" s="959">
        <v>1402</v>
      </c>
      <c r="G498" s="959" t="s">
        <v>1981</v>
      </c>
      <c r="H498" s="1217" t="s">
        <v>1372</v>
      </c>
      <c r="I498" s="1220"/>
      <c r="J498" s="1220" t="s">
        <v>1348</v>
      </c>
      <c r="K498" s="1220"/>
      <c r="L498" s="1220"/>
      <c r="M498" s="959" t="s">
        <v>1349</v>
      </c>
      <c r="N498" s="1220" t="s">
        <v>782</v>
      </c>
      <c r="O498" s="1220" t="s">
        <v>237</v>
      </c>
      <c r="P498" s="959">
        <v>1</v>
      </c>
      <c r="Q498" s="987"/>
      <c r="R498" s="987"/>
      <c r="S498" s="987"/>
      <c r="T498" s="987"/>
      <c r="U498" s="987"/>
      <c r="V498" s="987"/>
      <c r="W498" s="987"/>
      <c r="X498" s="987"/>
      <c r="Y498" s="987"/>
      <c r="Z498" s="987"/>
      <c r="AA498" s="987"/>
      <c r="AB498" s="987"/>
      <c r="AC498" s="987"/>
      <c r="AD498" s="987"/>
      <c r="AE498" s="987"/>
      <c r="AF498" s="987"/>
      <c r="AG498" s="987"/>
      <c r="AH498" s="962">
        <v>1</v>
      </c>
      <c r="AI498" s="1235"/>
      <c r="AJ498" s="1061"/>
      <c r="AK498" s="1220"/>
      <c r="AL498" s="1220"/>
      <c r="AM498" s="1225"/>
      <c r="AN498" s="1061">
        <v>0</v>
      </c>
      <c r="AO498" s="1220">
        <v>0</v>
      </c>
      <c r="AP498" s="1225">
        <v>0</v>
      </c>
      <c r="AQ498" s="1061">
        <f t="shared" si="73"/>
        <v>0</v>
      </c>
      <c r="AR498" s="1349">
        <f t="shared" si="74"/>
        <v>0</v>
      </c>
      <c r="AS498" s="1225">
        <f t="shared" si="75"/>
        <v>0</v>
      </c>
      <c r="AT498" s="1345">
        <f t="shared" si="70"/>
        <v>0</v>
      </c>
      <c r="AU498" s="1346">
        <f t="shared" si="76"/>
        <v>0</v>
      </c>
      <c r="AV498" s="1301">
        <f t="shared" si="71"/>
        <v>0</v>
      </c>
      <c r="AW498" s="987"/>
      <c r="AX498" s="1061"/>
      <c r="AY498" s="1220"/>
      <c r="AZ498" s="1220"/>
      <c r="BA498" s="1221"/>
      <c r="BB498" s="1225"/>
      <c r="BC498" s="1061">
        <v>0</v>
      </c>
      <c r="BD498" s="1225">
        <v>0</v>
      </c>
      <c r="BE498" s="1350">
        <f t="shared" si="72"/>
        <v>0</v>
      </c>
      <c r="BF498" s="1225">
        <f t="shared" si="77"/>
        <v>0</v>
      </c>
      <c r="BG498" s="1351">
        <f t="shared" si="78"/>
        <v>0</v>
      </c>
      <c r="BH498" s="1225">
        <f t="shared" si="79"/>
        <v>0</v>
      </c>
    </row>
    <row r="499" spans="2:60">
      <c r="B499" s="959">
        <v>495</v>
      </c>
      <c r="C499" s="959"/>
      <c r="D499" s="946" t="s">
        <v>206</v>
      </c>
      <c r="E499" s="946" t="s">
        <v>1432</v>
      </c>
      <c r="F499" s="959">
        <v>1403</v>
      </c>
      <c r="G499" s="959" t="s">
        <v>1982</v>
      </c>
      <c r="H499" s="1217" t="s">
        <v>1372</v>
      </c>
      <c r="I499" s="1220"/>
      <c r="J499" s="1220" t="s">
        <v>1348</v>
      </c>
      <c r="K499" s="1220"/>
      <c r="L499" s="1220"/>
      <c r="M499" s="959" t="s">
        <v>1349</v>
      </c>
      <c r="N499" s="1220" t="s">
        <v>784</v>
      </c>
      <c r="O499" s="1220" t="s">
        <v>237</v>
      </c>
      <c r="P499" s="959">
        <v>1</v>
      </c>
      <c r="Q499" s="987"/>
      <c r="R499" s="987"/>
      <c r="S499" s="987"/>
      <c r="T499" s="987"/>
      <c r="U499" s="987"/>
      <c r="V499" s="987"/>
      <c r="W499" s="987"/>
      <c r="X499" s="987"/>
      <c r="Y499" s="987"/>
      <c r="Z499" s="987"/>
      <c r="AA499" s="987"/>
      <c r="AB499" s="987"/>
      <c r="AC499" s="987"/>
      <c r="AD499" s="987"/>
      <c r="AE499" s="987"/>
      <c r="AF499" s="987"/>
      <c r="AG499" s="987"/>
      <c r="AH499" s="962">
        <v>1</v>
      </c>
      <c r="AI499" s="1235"/>
      <c r="AJ499" s="1061"/>
      <c r="AK499" s="1220"/>
      <c r="AL499" s="1220"/>
      <c r="AM499" s="1225"/>
      <c r="AN499" s="1061">
        <v>0</v>
      </c>
      <c r="AO499" s="1220">
        <v>0</v>
      </c>
      <c r="AP499" s="1225">
        <v>0</v>
      </c>
      <c r="AQ499" s="1061">
        <f t="shared" si="73"/>
        <v>0</v>
      </c>
      <c r="AR499" s="1349">
        <f t="shared" si="74"/>
        <v>0</v>
      </c>
      <c r="AS499" s="1225">
        <f t="shared" si="75"/>
        <v>0</v>
      </c>
      <c r="AT499" s="1345">
        <f t="shared" si="70"/>
        <v>0</v>
      </c>
      <c r="AU499" s="1346">
        <f t="shared" si="76"/>
        <v>0</v>
      </c>
      <c r="AV499" s="1301">
        <f t="shared" si="71"/>
        <v>0</v>
      </c>
      <c r="AW499" s="987"/>
      <c r="AX499" s="1061"/>
      <c r="AY499" s="1220"/>
      <c r="AZ499" s="1220"/>
      <c r="BA499" s="1221"/>
      <c r="BB499" s="1225"/>
      <c r="BC499" s="1061">
        <v>0</v>
      </c>
      <c r="BD499" s="1225">
        <v>0</v>
      </c>
      <c r="BE499" s="1350">
        <f t="shared" si="72"/>
        <v>0</v>
      </c>
      <c r="BF499" s="1225">
        <f t="shared" si="77"/>
        <v>0</v>
      </c>
      <c r="BG499" s="1351">
        <f t="shared" si="78"/>
        <v>0</v>
      </c>
      <c r="BH499" s="1225">
        <f t="shared" si="79"/>
        <v>0</v>
      </c>
    </row>
    <row r="500" spans="2:60">
      <c r="B500" s="959">
        <v>496</v>
      </c>
      <c r="C500" s="959"/>
      <c r="D500" s="946" t="s">
        <v>206</v>
      </c>
      <c r="E500" s="946" t="s">
        <v>1432</v>
      </c>
      <c r="F500" s="959">
        <v>1404</v>
      </c>
      <c r="G500" s="959" t="s">
        <v>1983</v>
      </c>
      <c r="H500" s="1217" t="s">
        <v>1372</v>
      </c>
      <c r="I500" s="1220"/>
      <c r="J500" s="1220" t="s">
        <v>1348</v>
      </c>
      <c r="K500" s="1220"/>
      <c r="L500" s="1220"/>
      <c r="M500" s="959" t="s">
        <v>1349</v>
      </c>
      <c r="N500" s="1220" t="s">
        <v>786</v>
      </c>
      <c r="O500" s="1220" t="s">
        <v>237</v>
      </c>
      <c r="P500" s="959">
        <v>1</v>
      </c>
      <c r="Q500" s="987"/>
      <c r="R500" s="987"/>
      <c r="S500" s="987"/>
      <c r="T500" s="987"/>
      <c r="U500" s="987"/>
      <c r="V500" s="987"/>
      <c r="W500" s="987"/>
      <c r="X500" s="987"/>
      <c r="Y500" s="987"/>
      <c r="Z500" s="987"/>
      <c r="AA500" s="987"/>
      <c r="AB500" s="987"/>
      <c r="AC500" s="987"/>
      <c r="AD500" s="987"/>
      <c r="AE500" s="987"/>
      <c r="AF500" s="987"/>
      <c r="AG500" s="987"/>
      <c r="AH500" s="962">
        <v>1</v>
      </c>
      <c r="AI500" s="1235"/>
      <c r="AJ500" s="1061"/>
      <c r="AK500" s="1220"/>
      <c r="AL500" s="1220"/>
      <c r="AM500" s="1225"/>
      <c r="AN500" s="1061">
        <v>0</v>
      </c>
      <c r="AO500" s="1220">
        <v>0</v>
      </c>
      <c r="AP500" s="1225">
        <v>0</v>
      </c>
      <c r="AQ500" s="1061">
        <f t="shared" si="73"/>
        <v>0</v>
      </c>
      <c r="AR500" s="1349">
        <f t="shared" si="74"/>
        <v>0</v>
      </c>
      <c r="AS500" s="1225">
        <f t="shared" si="75"/>
        <v>0</v>
      </c>
      <c r="AT500" s="1345">
        <f t="shared" si="70"/>
        <v>0</v>
      </c>
      <c r="AU500" s="1346">
        <f t="shared" si="76"/>
        <v>0</v>
      </c>
      <c r="AV500" s="1301">
        <f t="shared" si="71"/>
        <v>0</v>
      </c>
      <c r="AW500" s="987"/>
      <c r="AX500" s="1061"/>
      <c r="AY500" s="1220"/>
      <c r="AZ500" s="1220"/>
      <c r="BA500" s="1221"/>
      <c r="BB500" s="1225"/>
      <c r="BC500" s="1061">
        <v>0</v>
      </c>
      <c r="BD500" s="1225">
        <v>0</v>
      </c>
      <c r="BE500" s="1350">
        <f t="shared" si="72"/>
        <v>0</v>
      </c>
      <c r="BF500" s="1225">
        <f t="shared" si="77"/>
        <v>0</v>
      </c>
      <c r="BG500" s="1351">
        <f t="shared" si="78"/>
        <v>0</v>
      </c>
      <c r="BH500" s="1225">
        <f t="shared" si="79"/>
        <v>0</v>
      </c>
    </row>
    <row r="501" spans="2:60">
      <c r="B501" s="959">
        <v>497</v>
      </c>
      <c r="C501" s="959"/>
      <c r="D501" s="946" t="s">
        <v>206</v>
      </c>
      <c r="E501" s="946" t="s">
        <v>1432</v>
      </c>
      <c r="F501" s="959">
        <v>1405</v>
      </c>
      <c r="G501" s="959" t="s">
        <v>1984</v>
      </c>
      <c r="H501" s="1217" t="s">
        <v>1372</v>
      </c>
      <c r="I501" s="1220"/>
      <c r="J501" s="1220" t="s">
        <v>1348</v>
      </c>
      <c r="K501" s="1220"/>
      <c r="L501" s="1220"/>
      <c r="M501" s="959" t="s">
        <v>1349</v>
      </c>
      <c r="N501" s="1220" t="s">
        <v>788</v>
      </c>
      <c r="O501" s="1220" t="s">
        <v>237</v>
      </c>
      <c r="P501" s="959">
        <v>1</v>
      </c>
      <c r="Q501" s="987"/>
      <c r="R501" s="987"/>
      <c r="S501" s="987"/>
      <c r="T501" s="987"/>
      <c r="U501" s="987"/>
      <c r="V501" s="987"/>
      <c r="W501" s="987"/>
      <c r="X501" s="987"/>
      <c r="Y501" s="987"/>
      <c r="Z501" s="987"/>
      <c r="AA501" s="987"/>
      <c r="AB501" s="987"/>
      <c r="AC501" s="987"/>
      <c r="AD501" s="987"/>
      <c r="AE501" s="987"/>
      <c r="AF501" s="987"/>
      <c r="AG501" s="987"/>
      <c r="AH501" s="962">
        <v>1</v>
      </c>
      <c r="AI501" s="1235"/>
      <c r="AJ501" s="1061"/>
      <c r="AK501" s="1220"/>
      <c r="AL501" s="1220"/>
      <c r="AM501" s="1225"/>
      <c r="AN501" s="1061">
        <v>0</v>
      </c>
      <c r="AO501" s="1220">
        <v>0</v>
      </c>
      <c r="AP501" s="1225">
        <v>0</v>
      </c>
      <c r="AQ501" s="1061">
        <f t="shared" si="73"/>
        <v>0</v>
      </c>
      <c r="AR501" s="1349">
        <f t="shared" si="74"/>
        <v>0</v>
      </c>
      <c r="AS501" s="1225">
        <f t="shared" si="75"/>
        <v>0</v>
      </c>
      <c r="AT501" s="1345">
        <f t="shared" si="70"/>
        <v>0</v>
      </c>
      <c r="AU501" s="1346">
        <f t="shared" si="76"/>
        <v>0</v>
      </c>
      <c r="AV501" s="1301">
        <f t="shared" si="71"/>
        <v>0</v>
      </c>
      <c r="AW501" s="987"/>
      <c r="AX501" s="1061"/>
      <c r="AY501" s="1220"/>
      <c r="AZ501" s="1220"/>
      <c r="BA501" s="1221"/>
      <c r="BB501" s="1225"/>
      <c r="BC501" s="1061">
        <v>0</v>
      </c>
      <c r="BD501" s="1225">
        <v>0</v>
      </c>
      <c r="BE501" s="1350">
        <f t="shared" si="72"/>
        <v>0</v>
      </c>
      <c r="BF501" s="1225">
        <f t="shared" si="77"/>
        <v>0</v>
      </c>
      <c r="BG501" s="1351">
        <f t="shared" si="78"/>
        <v>0</v>
      </c>
      <c r="BH501" s="1225">
        <f t="shared" si="79"/>
        <v>0</v>
      </c>
    </row>
    <row r="502" spans="2:60">
      <c r="B502" s="959">
        <v>498</v>
      </c>
      <c r="C502" s="959"/>
      <c r="D502" s="946" t="s">
        <v>206</v>
      </c>
      <c r="E502" s="946" t="s">
        <v>1432</v>
      </c>
      <c r="F502" s="959">
        <v>1406</v>
      </c>
      <c r="G502" s="959" t="s">
        <v>1985</v>
      </c>
      <c r="H502" s="1217" t="s">
        <v>1372</v>
      </c>
      <c r="I502" s="1220"/>
      <c r="J502" s="1220" t="s">
        <v>1348</v>
      </c>
      <c r="K502" s="1220"/>
      <c r="L502" s="1220"/>
      <c r="M502" s="959" t="s">
        <v>1349</v>
      </c>
      <c r="N502" s="1220" t="s">
        <v>790</v>
      </c>
      <c r="O502" s="1220" t="s">
        <v>237</v>
      </c>
      <c r="P502" s="959">
        <v>1</v>
      </c>
      <c r="Q502" s="987"/>
      <c r="R502" s="987"/>
      <c r="S502" s="987"/>
      <c r="T502" s="987"/>
      <c r="U502" s="987"/>
      <c r="V502" s="987"/>
      <c r="W502" s="987"/>
      <c r="X502" s="987"/>
      <c r="Y502" s="987"/>
      <c r="Z502" s="987"/>
      <c r="AA502" s="987"/>
      <c r="AB502" s="987"/>
      <c r="AC502" s="987"/>
      <c r="AD502" s="987"/>
      <c r="AE502" s="987"/>
      <c r="AF502" s="987"/>
      <c r="AG502" s="987"/>
      <c r="AH502" s="962">
        <v>1</v>
      </c>
      <c r="AI502" s="1235"/>
      <c r="AJ502" s="1061"/>
      <c r="AK502" s="1220"/>
      <c r="AL502" s="1220"/>
      <c r="AM502" s="1225"/>
      <c r="AN502" s="1061">
        <v>0</v>
      </c>
      <c r="AO502" s="1220">
        <v>0</v>
      </c>
      <c r="AP502" s="1225">
        <v>0</v>
      </c>
      <c r="AQ502" s="1061">
        <f t="shared" si="73"/>
        <v>0</v>
      </c>
      <c r="AR502" s="1349">
        <f t="shared" si="74"/>
        <v>0</v>
      </c>
      <c r="AS502" s="1225">
        <f t="shared" si="75"/>
        <v>0</v>
      </c>
      <c r="AT502" s="1345">
        <f t="shared" si="70"/>
        <v>0</v>
      </c>
      <c r="AU502" s="1346">
        <f t="shared" si="76"/>
        <v>0</v>
      </c>
      <c r="AV502" s="1301">
        <f t="shared" si="71"/>
        <v>0</v>
      </c>
      <c r="AW502" s="987"/>
      <c r="AX502" s="1061"/>
      <c r="AY502" s="1220"/>
      <c r="AZ502" s="1220"/>
      <c r="BA502" s="1221"/>
      <c r="BB502" s="1225"/>
      <c r="BC502" s="1061">
        <v>0</v>
      </c>
      <c r="BD502" s="1225">
        <v>0</v>
      </c>
      <c r="BE502" s="1350">
        <f t="shared" si="72"/>
        <v>0</v>
      </c>
      <c r="BF502" s="1225">
        <f t="shared" si="77"/>
        <v>0</v>
      </c>
      <c r="BG502" s="1351">
        <f t="shared" si="78"/>
        <v>0</v>
      </c>
      <c r="BH502" s="1225">
        <f t="shared" si="79"/>
        <v>0</v>
      </c>
    </row>
    <row r="503" spans="2:60">
      <c r="B503" s="959">
        <v>499</v>
      </c>
      <c r="C503" s="959"/>
      <c r="D503" s="946" t="s">
        <v>206</v>
      </c>
      <c r="E503" s="946" t="s">
        <v>1432</v>
      </c>
      <c r="F503" s="959">
        <v>1407</v>
      </c>
      <c r="G503" s="959" t="s">
        <v>1986</v>
      </c>
      <c r="H503" s="1217" t="s">
        <v>1372</v>
      </c>
      <c r="I503" s="1220"/>
      <c r="J503" s="1220" t="s">
        <v>1348</v>
      </c>
      <c r="K503" s="1220"/>
      <c r="L503" s="1220"/>
      <c r="M503" s="959" t="s">
        <v>1349</v>
      </c>
      <c r="N503" s="1220" t="s">
        <v>792</v>
      </c>
      <c r="O503" s="1220" t="s">
        <v>237</v>
      </c>
      <c r="P503" s="959">
        <v>1</v>
      </c>
      <c r="Q503" s="987"/>
      <c r="R503" s="987"/>
      <c r="S503" s="987"/>
      <c r="T503" s="987"/>
      <c r="U503" s="987"/>
      <c r="V503" s="987"/>
      <c r="W503" s="987"/>
      <c r="X503" s="987"/>
      <c r="Y503" s="987"/>
      <c r="Z503" s="987"/>
      <c r="AA503" s="987"/>
      <c r="AB503" s="987"/>
      <c r="AC503" s="987"/>
      <c r="AD503" s="987"/>
      <c r="AE503" s="987"/>
      <c r="AF503" s="987"/>
      <c r="AG503" s="987"/>
      <c r="AH503" s="962">
        <v>1</v>
      </c>
      <c r="AI503" s="1235"/>
      <c r="AJ503" s="1061"/>
      <c r="AK503" s="1220"/>
      <c r="AL503" s="1220"/>
      <c r="AM503" s="1225"/>
      <c r="AN503" s="1061">
        <v>0</v>
      </c>
      <c r="AO503" s="1220">
        <v>0</v>
      </c>
      <c r="AP503" s="1225">
        <v>0</v>
      </c>
      <c r="AQ503" s="1061">
        <f t="shared" si="73"/>
        <v>0</v>
      </c>
      <c r="AR503" s="1349">
        <f t="shared" si="74"/>
        <v>0</v>
      </c>
      <c r="AS503" s="1225">
        <f t="shared" si="75"/>
        <v>0</v>
      </c>
      <c r="AT503" s="1345">
        <f t="shared" si="70"/>
        <v>0</v>
      </c>
      <c r="AU503" s="1346">
        <f t="shared" si="76"/>
        <v>0</v>
      </c>
      <c r="AV503" s="1301">
        <f t="shared" si="71"/>
        <v>0</v>
      </c>
      <c r="AW503" s="987"/>
      <c r="AX503" s="1061"/>
      <c r="AY503" s="1220"/>
      <c r="AZ503" s="1220"/>
      <c r="BA503" s="1221"/>
      <c r="BB503" s="1225"/>
      <c r="BC503" s="1061">
        <v>0</v>
      </c>
      <c r="BD503" s="1225">
        <v>0</v>
      </c>
      <c r="BE503" s="1350">
        <f t="shared" si="72"/>
        <v>0</v>
      </c>
      <c r="BF503" s="1225">
        <f t="shared" si="77"/>
        <v>0</v>
      </c>
      <c r="BG503" s="1351">
        <f t="shared" si="78"/>
        <v>0</v>
      </c>
      <c r="BH503" s="1225">
        <f t="shared" si="79"/>
        <v>0</v>
      </c>
    </row>
    <row r="504" spans="2:60">
      <c r="B504" s="959">
        <v>500</v>
      </c>
      <c r="C504" s="959"/>
      <c r="D504" s="946" t="s">
        <v>206</v>
      </c>
      <c r="E504" s="946" t="s">
        <v>1432</v>
      </c>
      <c r="F504" s="959">
        <v>1408</v>
      </c>
      <c r="G504" s="959" t="s">
        <v>1987</v>
      </c>
      <c r="H504" s="1217" t="s">
        <v>1372</v>
      </c>
      <c r="I504" s="1220"/>
      <c r="J504" s="1220" t="s">
        <v>1348</v>
      </c>
      <c r="K504" s="1220"/>
      <c r="L504" s="1220"/>
      <c r="M504" s="959" t="s">
        <v>1349</v>
      </c>
      <c r="N504" s="1220" t="s">
        <v>794</v>
      </c>
      <c r="O504" s="1220" t="s">
        <v>237</v>
      </c>
      <c r="P504" s="959">
        <v>1</v>
      </c>
      <c r="Q504" s="987"/>
      <c r="R504" s="987"/>
      <c r="S504" s="987"/>
      <c r="T504" s="987"/>
      <c r="U504" s="987"/>
      <c r="V504" s="987"/>
      <c r="W504" s="987"/>
      <c r="X504" s="987"/>
      <c r="Y504" s="987"/>
      <c r="Z504" s="987"/>
      <c r="AA504" s="987"/>
      <c r="AB504" s="987"/>
      <c r="AC504" s="987"/>
      <c r="AD504" s="987"/>
      <c r="AE504" s="987"/>
      <c r="AF504" s="987"/>
      <c r="AG504" s="987"/>
      <c r="AH504" s="962">
        <v>1</v>
      </c>
      <c r="AI504" s="1235"/>
      <c r="AJ504" s="1061"/>
      <c r="AK504" s="1220"/>
      <c r="AL504" s="1220"/>
      <c r="AM504" s="1225"/>
      <c r="AN504" s="1061">
        <v>0</v>
      </c>
      <c r="AO504" s="1220">
        <v>0</v>
      </c>
      <c r="AP504" s="1225">
        <v>0</v>
      </c>
      <c r="AQ504" s="1061">
        <f t="shared" si="73"/>
        <v>0</v>
      </c>
      <c r="AR504" s="1349">
        <f t="shared" si="74"/>
        <v>0</v>
      </c>
      <c r="AS504" s="1225">
        <f t="shared" si="75"/>
        <v>0</v>
      </c>
      <c r="AT504" s="1345">
        <f t="shared" si="70"/>
        <v>0</v>
      </c>
      <c r="AU504" s="1346">
        <f t="shared" si="76"/>
        <v>0</v>
      </c>
      <c r="AV504" s="1301">
        <f t="shared" si="71"/>
        <v>0</v>
      </c>
      <c r="AW504" s="987"/>
      <c r="AX504" s="1061"/>
      <c r="AY504" s="1220"/>
      <c r="AZ504" s="1220"/>
      <c r="BA504" s="1221"/>
      <c r="BB504" s="1225"/>
      <c r="BC504" s="1061">
        <v>0</v>
      </c>
      <c r="BD504" s="1225">
        <v>0</v>
      </c>
      <c r="BE504" s="1350">
        <f t="shared" si="72"/>
        <v>0</v>
      </c>
      <c r="BF504" s="1225">
        <f t="shared" si="77"/>
        <v>0</v>
      </c>
      <c r="BG504" s="1351">
        <f t="shared" si="78"/>
        <v>0</v>
      </c>
      <c r="BH504" s="1225">
        <f t="shared" si="79"/>
        <v>0</v>
      </c>
    </row>
    <row r="505" spans="2:60">
      <c r="B505" s="959">
        <v>501</v>
      </c>
      <c r="C505" s="959"/>
      <c r="D505" s="946" t="s">
        <v>206</v>
      </c>
      <c r="E505" s="946" t="s">
        <v>1432</v>
      </c>
      <c r="F505" s="959">
        <v>1409</v>
      </c>
      <c r="G505" s="959" t="s">
        <v>1988</v>
      </c>
      <c r="H505" s="1217" t="s">
        <v>1372</v>
      </c>
      <c r="I505" s="1220"/>
      <c r="J505" s="1220" t="s">
        <v>1348</v>
      </c>
      <c r="K505" s="1220"/>
      <c r="L505" s="1220"/>
      <c r="M505" s="959" t="s">
        <v>1349</v>
      </c>
      <c r="N505" s="1220" t="s">
        <v>796</v>
      </c>
      <c r="O505" s="1220" t="s">
        <v>237</v>
      </c>
      <c r="P505" s="959">
        <v>1</v>
      </c>
      <c r="Q505" s="987"/>
      <c r="R505" s="987"/>
      <c r="S505" s="987"/>
      <c r="T505" s="987"/>
      <c r="U505" s="987"/>
      <c r="V505" s="987"/>
      <c r="W505" s="987"/>
      <c r="X505" s="987"/>
      <c r="Y505" s="987"/>
      <c r="Z505" s="987"/>
      <c r="AA505" s="987"/>
      <c r="AB505" s="987"/>
      <c r="AC505" s="987"/>
      <c r="AD505" s="987"/>
      <c r="AE505" s="987"/>
      <c r="AF505" s="987"/>
      <c r="AG505" s="987"/>
      <c r="AH505" s="962">
        <v>1</v>
      </c>
      <c r="AI505" s="1235"/>
      <c r="AJ505" s="1061"/>
      <c r="AK505" s="1220"/>
      <c r="AL505" s="1220"/>
      <c r="AM505" s="1225"/>
      <c r="AN505" s="1061">
        <v>0</v>
      </c>
      <c r="AO505" s="1220">
        <v>0</v>
      </c>
      <c r="AP505" s="1225">
        <v>0</v>
      </c>
      <c r="AQ505" s="1061">
        <f t="shared" si="73"/>
        <v>0</v>
      </c>
      <c r="AR505" s="1349">
        <f t="shared" si="74"/>
        <v>0</v>
      </c>
      <c r="AS505" s="1225">
        <f t="shared" si="75"/>
        <v>0</v>
      </c>
      <c r="AT505" s="1345">
        <f t="shared" si="70"/>
        <v>0</v>
      </c>
      <c r="AU505" s="1346">
        <f t="shared" si="76"/>
        <v>0</v>
      </c>
      <c r="AV505" s="1301">
        <f t="shared" si="71"/>
        <v>0</v>
      </c>
      <c r="AW505" s="987"/>
      <c r="AX505" s="1061"/>
      <c r="AY505" s="1220"/>
      <c r="AZ505" s="1220"/>
      <c r="BA505" s="1221"/>
      <c r="BB505" s="1225"/>
      <c r="BC505" s="1061">
        <v>0</v>
      </c>
      <c r="BD505" s="1225">
        <v>0</v>
      </c>
      <c r="BE505" s="1350">
        <f t="shared" si="72"/>
        <v>0</v>
      </c>
      <c r="BF505" s="1225">
        <f t="shared" si="77"/>
        <v>0</v>
      </c>
      <c r="BG505" s="1351">
        <f t="shared" si="78"/>
        <v>0</v>
      </c>
      <c r="BH505" s="1225">
        <f t="shared" si="79"/>
        <v>0</v>
      </c>
    </row>
    <row r="506" spans="2:60">
      <c r="B506" s="959">
        <v>502</v>
      </c>
      <c r="C506" s="959"/>
      <c r="D506" s="946" t="s">
        <v>206</v>
      </c>
      <c r="E506" s="946" t="s">
        <v>1432</v>
      </c>
      <c r="F506" s="959">
        <v>1410</v>
      </c>
      <c r="G506" s="959" t="s">
        <v>1989</v>
      </c>
      <c r="H506" s="1217" t="s">
        <v>1372</v>
      </c>
      <c r="I506" s="1220"/>
      <c r="J506" s="1220" t="s">
        <v>1348</v>
      </c>
      <c r="K506" s="1220"/>
      <c r="L506" s="1220"/>
      <c r="M506" s="959" t="s">
        <v>1349</v>
      </c>
      <c r="N506" s="1220" t="s">
        <v>798</v>
      </c>
      <c r="O506" s="1220" t="s">
        <v>237</v>
      </c>
      <c r="P506" s="959">
        <v>1</v>
      </c>
      <c r="Q506" s="987"/>
      <c r="R506" s="987"/>
      <c r="S506" s="987"/>
      <c r="T506" s="987"/>
      <c r="U506" s="987"/>
      <c r="V506" s="987"/>
      <c r="W506" s="987"/>
      <c r="X506" s="987"/>
      <c r="Y506" s="987"/>
      <c r="Z506" s="987"/>
      <c r="AA506" s="987"/>
      <c r="AB506" s="987"/>
      <c r="AC506" s="987"/>
      <c r="AD506" s="987"/>
      <c r="AE506" s="987"/>
      <c r="AF506" s="987"/>
      <c r="AG506" s="987"/>
      <c r="AH506" s="962">
        <v>1</v>
      </c>
      <c r="AI506" s="1235"/>
      <c r="AJ506" s="1061"/>
      <c r="AK506" s="1220"/>
      <c r="AL506" s="1220"/>
      <c r="AM506" s="1225"/>
      <c r="AN506" s="1061">
        <v>0</v>
      </c>
      <c r="AO506" s="1220">
        <v>0</v>
      </c>
      <c r="AP506" s="1225">
        <v>0</v>
      </c>
      <c r="AQ506" s="1061">
        <f t="shared" si="73"/>
        <v>0</v>
      </c>
      <c r="AR506" s="1349">
        <f t="shared" si="74"/>
        <v>0</v>
      </c>
      <c r="AS506" s="1225">
        <f t="shared" si="75"/>
        <v>0</v>
      </c>
      <c r="AT506" s="1345">
        <f t="shared" si="70"/>
        <v>0</v>
      </c>
      <c r="AU506" s="1346">
        <f t="shared" si="76"/>
        <v>0</v>
      </c>
      <c r="AV506" s="1301">
        <f t="shared" si="71"/>
        <v>0</v>
      </c>
      <c r="AW506" s="987"/>
      <c r="AX506" s="1061"/>
      <c r="AY506" s="1220"/>
      <c r="AZ506" s="1220"/>
      <c r="BA506" s="1221"/>
      <c r="BB506" s="1225"/>
      <c r="BC506" s="1061">
        <v>0</v>
      </c>
      <c r="BD506" s="1225">
        <v>0</v>
      </c>
      <c r="BE506" s="1350">
        <f t="shared" si="72"/>
        <v>0</v>
      </c>
      <c r="BF506" s="1225">
        <f t="shared" si="77"/>
        <v>0</v>
      </c>
      <c r="BG506" s="1351">
        <f t="shared" si="78"/>
        <v>0</v>
      </c>
      <c r="BH506" s="1225">
        <f t="shared" si="79"/>
        <v>0</v>
      </c>
    </row>
    <row r="507" spans="2:60">
      <c r="B507" s="959">
        <v>503</v>
      </c>
      <c r="C507" s="959"/>
      <c r="D507" s="946" t="s">
        <v>206</v>
      </c>
      <c r="E507" s="946" t="s">
        <v>1432</v>
      </c>
      <c r="F507" s="959">
        <v>1411</v>
      </c>
      <c r="G507" s="959" t="s">
        <v>1990</v>
      </c>
      <c r="H507" s="1217" t="s">
        <v>1372</v>
      </c>
      <c r="I507" s="1220"/>
      <c r="J507" s="1220" t="s">
        <v>1348</v>
      </c>
      <c r="K507" s="1220"/>
      <c r="L507" s="1220"/>
      <c r="M507" s="959" t="s">
        <v>1349</v>
      </c>
      <c r="N507" s="1220" t="s">
        <v>800</v>
      </c>
      <c r="O507" s="1220" t="s">
        <v>237</v>
      </c>
      <c r="P507" s="959">
        <v>1</v>
      </c>
      <c r="Q507" s="987"/>
      <c r="R507" s="987"/>
      <c r="S507" s="987"/>
      <c r="T507" s="987"/>
      <c r="U507" s="987"/>
      <c r="V507" s="987"/>
      <c r="W507" s="987"/>
      <c r="X507" s="987"/>
      <c r="Y507" s="987"/>
      <c r="Z507" s="987"/>
      <c r="AA507" s="987"/>
      <c r="AB507" s="987"/>
      <c r="AC507" s="987"/>
      <c r="AD507" s="987"/>
      <c r="AE507" s="987"/>
      <c r="AF507" s="987"/>
      <c r="AG507" s="987"/>
      <c r="AH507" s="962">
        <v>1</v>
      </c>
      <c r="AI507" s="1235"/>
      <c r="AJ507" s="1061"/>
      <c r="AK507" s="1220"/>
      <c r="AL507" s="1220"/>
      <c r="AM507" s="1225"/>
      <c r="AN507" s="1061">
        <v>0</v>
      </c>
      <c r="AO507" s="1220">
        <v>0</v>
      </c>
      <c r="AP507" s="1225">
        <v>0</v>
      </c>
      <c r="AQ507" s="1061">
        <f t="shared" si="73"/>
        <v>0</v>
      </c>
      <c r="AR507" s="1349">
        <f t="shared" si="74"/>
        <v>0</v>
      </c>
      <c r="AS507" s="1225">
        <f t="shared" si="75"/>
        <v>0</v>
      </c>
      <c r="AT507" s="1345">
        <f t="shared" si="70"/>
        <v>0</v>
      </c>
      <c r="AU507" s="1346">
        <f t="shared" si="76"/>
        <v>0</v>
      </c>
      <c r="AV507" s="1301">
        <f t="shared" si="71"/>
        <v>0</v>
      </c>
      <c r="AW507" s="987"/>
      <c r="AX507" s="1061"/>
      <c r="AY507" s="1220"/>
      <c r="AZ507" s="1220"/>
      <c r="BA507" s="1221"/>
      <c r="BB507" s="1225"/>
      <c r="BC507" s="1061">
        <v>0</v>
      </c>
      <c r="BD507" s="1225">
        <v>0</v>
      </c>
      <c r="BE507" s="1350">
        <f t="shared" si="72"/>
        <v>0</v>
      </c>
      <c r="BF507" s="1225">
        <f t="shared" si="77"/>
        <v>0</v>
      </c>
      <c r="BG507" s="1351">
        <f t="shared" si="78"/>
        <v>0</v>
      </c>
      <c r="BH507" s="1225">
        <f t="shared" si="79"/>
        <v>0</v>
      </c>
    </row>
    <row r="508" spans="2:60">
      <c r="B508" s="959">
        <v>504</v>
      </c>
      <c r="C508" s="959"/>
      <c r="D508" s="946" t="s">
        <v>206</v>
      </c>
      <c r="E508" s="946" t="s">
        <v>1432</v>
      </c>
      <c r="F508" s="959">
        <v>1412</v>
      </c>
      <c r="G508" s="959" t="s">
        <v>1991</v>
      </c>
      <c r="H508" s="1217" t="s">
        <v>1372</v>
      </c>
      <c r="I508" s="1220"/>
      <c r="J508" s="1220" t="s">
        <v>1348</v>
      </c>
      <c r="K508" s="1220"/>
      <c r="L508" s="1220"/>
      <c r="M508" s="959" t="s">
        <v>1349</v>
      </c>
      <c r="N508" s="1220" t="s">
        <v>802</v>
      </c>
      <c r="O508" s="1220" t="s">
        <v>237</v>
      </c>
      <c r="P508" s="959">
        <v>1</v>
      </c>
      <c r="Q508" s="987"/>
      <c r="R508" s="987"/>
      <c r="S508" s="987"/>
      <c r="T508" s="987"/>
      <c r="U508" s="987"/>
      <c r="V508" s="987"/>
      <c r="W508" s="987"/>
      <c r="X508" s="987"/>
      <c r="Y508" s="987"/>
      <c r="Z508" s="987"/>
      <c r="AA508" s="987"/>
      <c r="AB508" s="987"/>
      <c r="AC508" s="987"/>
      <c r="AD508" s="987"/>
      <c r="AE508" s="987"/>
      <c r="AF508" s="987"/>
      <c r="AG508" s="987"/>
      <c r="AH508" s="962">
        <v>1</v>
      </c>
      <c r="AI508" s="1235"/>
      <c r="AJ508" s="1061"/>
      <c r="AK508" s="1220"/>
      <c r="AL508" s="1220"/>
      <c r="AM508" s="1225"/>
      <c r="AN508" s="1061">
        <v>0</v>
      </c>
      <c r="AO508" s="1220">
        <v>0</v>
      </c>
      <c r="AP508" s="1225">
        <v>0</v>
      </c>
      <c r="AQ508" s="1061">
        <f t="shared" si="73"/>
        <v>0</v>
      </c>
      <c r="AR508" s="1349">
        <f t="shared" si="74"/>
        <v>0</v>
      </c>
      <c r="AS508" s="1225">
        <f t="shared" si="75"/>
        <v>0</v>
      </c>
      <c r="AT508" s="1345">
        <f t="shared" si="70"/>
        <v>0</v>
      </c>
      <c r="AU508" s="1346">
        <f t="shared" si="76"/>
        <v>0</v>
      </c>
      <c r="AV508" s="1301">
        <f t="shared" si="71"/>
        <v>0</v>
      </c>
      <c r="AW508" s="987"/>
      <c r="AX508" s="1061"/>
      <c r="AY508" s="1220"/>
      <c r="AZ508" s="1220"/>
      <c r="BA508" s="1221"/>
      <c r="BB508" s="1225"/>
      <c r="BC508" s="1061">
        <v>0</v>
      </c>
      <c r="BD508" s="1225">
        <v>0</v>
      </c>
      <c r="BE508" s="1350">
        <f t="shared" si="72"/>
        <v>0</v>
      </c>
      <c r="BF508" s="1225">
        <f t="shared" si="77"/>
        <v>0</v>
      </c>
      <c r="BG508" s="1351">
        <f t="shared" si="78"/>
        <v>0</v>
      </c>
      <c r="BH508" s="1225">
        <f t="shared" si="79"/>
        <v>0</v>
      </c>
    </row>
    <row r="509" spans="2:60">
      <c r="B509" s="959">
        <v>505</v>
      </c>
      <c r="C509" s="959"/>
      <c r="D509" s="946" t="s">
        <v>206</v>
      </c>
      <c r="E509" s="946" t="s">
        <v>1432</v>
      </c>
      <c r="F509" s="959">
        <v>1413</v>
      </c>
      <c r="G509" s="959" t="s">
        <v>1992</v>
      </c>
      <c r="H509" s="1217" t="s">
        <v>1372</v>
      </c>
      <c r="I509" s="1220"/>
      <c r="J509" s="1220" t="s">
        <v>1348</v>
      </c>
      <c r="K509" s="1220"/>
      <c r="L509" s="1220"/>
      <c r="M509" s="959" t="s">
        <v>1349</v>
      </c>
      <c r="N509" s="1220" t="s">
        <v>804</v>
      </c>
      <c r="O509" s="1220" t="s">
        <v>237</v>
      </c>
      <c r="P509" s="959">
        <v>1</v>
      </c>
      <c r="Q509" s="987"/>
      <c r="R509" s="987"/>
      <c r="S509" s="987"/>
      <c r="T509" s="987"/>
      <c r="U509" s="987"/>
      <c r="V509" s="987"/>
      <c r="W509" s="987"/>
      <c r="X509" s="987"/>
      <c r="Y509" s="987"/>
      <c r="Z509" s="987"/>
      <c r="AA509" s="987"/>
      <c r="AB509" s="987"/>
      <c r="AC509" s="987"/>
      <c r="AD509" s="987"/>
      <c r="AE509" s="987"/>
      <c r="AF509" s="987"/>
      <c r="AG509" s="987"/>
      <c r="AH509" s="962">
        <v>1</v>
      </c>
      <c r="AI509" s="1235"/>
      <c r="AJ509" s="1061"/>
      <c r="AK509" s="1220"/>
      <c r="AL509" s="1220"/>
      <c r="AM509" s="1225"/>
      <c r="AN509" s="1061">
        <v>0</v>
      </c>
      <c r="AO509" s="1220">
        <v>0</v>
      </c>
      <c r="AP509" s="1225">
        <v>0</v>
      </c>
      <c r="AQ509" s="1061">
        <f t="shared" si="73"/>
        <v>0</v>
      </c>
      <c r="AR509" s="1349">
        <f t="shared" si="74"/>
        <v>0</v>
      </c>
      <c r="AS509" s="1225">
        <f t="shared" si="75"/>
        <v>0</v>
      </c>
      <c r="AT509" s="1345">
        <f t="shared" si="70"/>
        <v>0</v>
      </c>
      <c r="AU509" s="1346">
        <f t="shared" si="76"/>
        <v>0</v>
      </c>
      <c r="AV509" s="1301">
        <f t="shared" si="71"/>
        <v>0</v>
      </c>
      <c r="AW509" s="987"/>
      <c r="AX509" s="1061"/>
      <c r="AY509" s="1220"/>
      <c r="AZ509" s="1220"/>
      <c r="BA509" s="1221"/>
      <c r="BB509" s="1225"/>
      <c r="BC509" s="1061">
        <v>0</v>
      </c>
      <c r="BD509" s="1225">
        <v>0</v>
      </c>
      <c r="BE509" s="1350">
        <f t="shared" si="72"/>
        <v>0</v>
      </c>
      <c r="BF509" s="1225">
        <f t="shared" si="77"/>
        <v>0</v>
      </c>
      <c r="BG509" s="1351">
        <f t="shared" si="78"/>
        <v>0</v>
      </c>
      <c r="BH509" s="1225">
        <f t="shared" si="79"/>
        <v>0</v>
      </c>
    </row>
    <row r="510" spans="2:60">
      <c r="B510" s="959">
        <v>506</v>
      </c>
      <c r="C510" s="959"/>
      <c r="D510" s="946" t="s">
        <v>206</v>
      </c>
      <c r="E510" s="946" t="s">
        <v>1432</v>
      </c>
      <c r="F510" s="959">
        <v>1414</v>
      </c>
      <c r="G510" s="959" t="s">
        <v>1993</v>
      </c>
      <c r="H510" s="1217" t="s">
        <v>1372</v>
      </c>
      <c r="I510" s="1220"/>
      <c r="J510" s="1220" t="s">
        <v>1348</v>
      </c>
      <c r="K510" s="1220"/>
      <c r="L510" s="1220"/>
      <c r="M510" s="959" t="s">
        <v>1349</v>
      </c>
      <c r="N510" s="1220" t="s">
        <v>806</v>
      </c>
      <c r="O510" s="1220" t="s">
        <v>237</v>
      </c>
      <c r="P510" s="959">
        <v>1</v>
      </c>
      <c r="Q510" s="987"/>
      <c r="R510" s="987"/>
      <c r="S510" s="987"/>
      <c r="T510" s="987"/>
      <c r="U510" s="987"/>
      <c r="V510" s="987"/>
      <c r="W510" s="987"/>
      <c r="X510" s="987"/>
      <c r="Y510" s="987"/>
      <c r="Z510" s="987"/>
      <c r="AA510" s="987"/>
      <c r="AB510" s="987"/>
      <c r="AC510" s="987"/>
      <c r="AD510" s="987"/>
      <c r="AE510" s="987"/>
      <c r="AF510" s="987"/>
      <c r="AG510" s="987"/>
      <c r="AH510" s="962">
        <v>1</v>
      </c>
      <c r="AI510" s="1235"/>
      <c r="AJ510" s="1061"/>
      <c r="AK510" s="1220"/>
      <c r="AL510" s="1220"/>
      <c r="AM510" s="1225"/>
      <c r="AN510" s="1061">
        <v>0</v>
      </c>
      <c r="AO510" s="1220">
        <v>0</v>
      </c>
      <c r="AP510" s="1225">
        <v>0</v>
      </c>
      <c r="AQ510" s="1061">
        <f t="shared" si="73"/>
        <v>0</v>
      </c>
      <c r="AR510" s="1349">
        <f t="shared" si="74"/>
        <v>0</v>
      </c>
      <c r="AS510" s="1225">
        <f t="shared" si="75"/>
        <v>0</v>
      </c>
      <c r="AT510" s="1345">
        <f t="shared" si="70"/>
        <v>0</v>
      </c>
      <c r="AU510" s="1346">
        <f t="shared" si="76"/>
        <v>0</v>
      </c>
      <c r="AV510" s="1301">
        <f t="shared" si="71"/>
        <v>0</v>
      </c>
      <c r="AW510" s="987"/>
      <c r="AX510" s="1061"/>
      <c r="AY510" s="1220"/>
      <c r="AZ510" s="1220"/>
      <c r="BA510" s="1221"/>
      <c r="BB510" s="1225"/>
      <c r="BC510" s="1061">
        <v>0</v>
      </c>
      <c r="BD510" s="1225">
        <v>0</v>
      </c>
      <c r="BE510" s="1350">
        <f t="shared" si="72"/>
        <v>0</v>
      </c>
      <c r="BF510" s="1225">
        <f t="shared" si="77"/>
        <v>0</v>
      </c>
      <c r="BG510" s="1351">
        <f t="shared" si="78"/>
        <v>0</v>
      </c>
      <c r="BH510" s="1225">
        <f t="shared" si="79"/>
        <v>0</v>
      </c>
    </row>
    <row r="511" spans="2:60">
      <c r="B511" s="959">
        <v>507</v>
      </c>
      <c r="C511" s="959"/>
      <c r="D511" s="946" t="s">
        <v>206</v>
      </c>
      <c r="E511" s="946" t="s">
        <v>1432</v>
      </c>
      <c r="F511" s="959">
        <v>1415</v>
      </c>
      <c r="G511" s="959" t="s">
        <v>1994</v>
      </c>
      <c r="H511" s="1217" t="s">
        <v>1372</v>
      </c>
      <c r="I511" s="1220"/>
      <c r="J511" s="1220" t="s">
        <v>1348</v>
      </c>
      <c r="K511" s="1220"/>
      <c r="L511" s="1220"/>
      <c r="M511" s="959" t="s">
        <v>1349</v>
      </c>
      <c r="N511" s="1220" t="s">
        <v>808</v>
      </c>
      <c r="O511" s="1220" t="s">
        <v>237</v>
      </c>
      <c r="P511" s="959">
        <v>1</v>
      </c>
      <c r="Q511" s="987"/>
      <c r="R511" s="987"/>
      <c r="S511" s="987"/>
      <c r="T511" s="987"/>
      <c r="U511" s="987"/>
      <c r="V511" s="987"/>
      <c r="W511" s="987"/>
      <c r="X511" s="987"/>
      <c r="Y511" s="987"/>
      <c r="Z511" s="987"/>
      <c r="AA511" s="987"/>
      <c r="AB511" s="987"/>
      <c r="AC511" s="987"/>
      <c r="AD511" s="987"/>
      <c r="AE511" s="987"/>
      <c r="AF511" s="987"/>
      <c r="AG511" s="987"/>
      <c r="AH511" s="962">
        <v>1</v>
      </c>
      <c r="AI511" s="1235"/>
      <c r="AJ511" s="1061"/>
      <c r="AK511" s="1220"/>
      <c r="AL511" s="1220"/>
      <c r="AM511" s="1225"/>
      <c r="AN511" s="1061">
        <v>0</v>
      </c>
      <c r="AO511" s="1220">
        <v>0</v>
      </c>
      <c r="AP511" s="1225">
        <v>0</v>
      </c>
      <c r="AQ511" s="1061">
        <f t="shared" si="73"/>
        <v>0</v>
      </c>
      <c r="AR511" s="1349">
        <f t="shared" si="74"/>
        <v>0</v>
      </c>
      <c r="AS511" s="1225">
        <f t="shared" si="75"/>
        <v>0</v>
      </c>
      <c r="AT511" s="1345">
        <f t="shared" si="70"/>
        <v>0</v>
      </c>
      <c r="AU511" s="1346">
        <f t="shared" si="76"/>
        <v>0</v>
      </c>
      <c r="AV511" s="1301">
        <f t="shared" si="71"/>
        <v>0</v>
      </c>
      <c r="AW511" s="987"/>
      <c r="AX511" s="1061"/>
      <c r="AY511" s="1220"/>
      <c r="AZ511" s="1220"/>
      <c r="BA511" s="1221"/>
      <c r="BB511" s="1225"/>
      <c r="BC511" s="1061">
        <v>0</v>
      </c>
      <c r="BD511" s="1225">
        <v>0</v>
      </c>
      <c r="BE511" s="1350">
        <f t="shared" si="72"/>
        <v>0</v>
      </c>
      <c r="BF511" s="1225">
        <f t="shared" si="77"/>
        <v>0</v>
      </c>
      <c r="BG511" s="1351">
        <f t="shared" si="78"/>
        <v>0</v>
      </c>
      <c r="BH511" s="1225">
        <f t="shared" si="79"/>
        <v>0</v>
      </c>
    </row>
    <row r="512" spans="2:60">
      <c r="B512" s="959">
        <v>508</v>
      </c>
      <c r="C512" s="959"/>
      <c r="D512" s="946" t="s">
        <v>1351</v>
      </c>
      <c r="E512" s="946" t="s">
        <v>1241</v>
      </c>
      <c r="F512" s="959">
        <v>1011</v>
      </c>
      <c r="G512" s="959" t="s">
        <v>1544</v>
      </c>
      <c r="H512" s="1217" t="s">
        <v>1243</v>
      </c>
      <c r="I512" s="1220"/>
      <c r="J512" s="1220" t="s">
        <v>1348</v>
      </c>
      <c r="K512" s="1220"/>
      <c r="L512" s="1220"/>
      <c r="M512" s="959" t="s">
        <v>1438</v>
      </c>
      <c r="N512" s="1220" t="s">
        <v>1995</v>
      </c>
      <c r="O512" s="1220" t="s">
        <v>151</v>
      </c>
      <c r="P512" s="959">
        <v>2</v>
      </c>
      <c r="Q512" s="987"/>
      <c r="R512" s="987"/>
      <c r="S512" s="987"/>
      <c r="T512" s="987"/>
      <c r="U512" s="987"/>
      <c r="V512" s="987"/>
      <c r="W512" s="987"/>
      <c r="X512" s="987"/>
      <c r="Y512" s="987"/>
      <c r="Z512" s="987"/>
      <c r="AA512" s="987"/>
      <c r="AB512" s="987"/>
      <c r="AC512" s="987"/>
      <c r="AD512" s="987"/>
      <c r="AE512" s="987"/>
      <c r="AF512" s="987"/>
      <c r="AG512" s="987"/>
      <c r="AH512" s="962">
        <v>1</v>
      </c>
      <c r="AI512" s="1235"/>
      <c r="AJ512" s="1061"/>
      <c r="AK512" s="1220"/>
      <c r="AL512" s="1220"/>
      <c r="AM512" s="1225"/>
      <c r="AN512" s="1061">
        <v>0</v>
      </c>
      <c r="AO512" s="1220">
        <v>0</v>
      </c>
      <c r="AP512" s="1225">
        <v>0</v>
      </c>
      <c r="AQ512" s="1061">
        <f t="shared" si="73"/>
        <v>0</v>
      </c>
      <c r="AR512" s="1349">
        <f t="shared" si="74"/>
        <v>0</v>
      </c>
      <c r="AS512" s="1225">
        <f t="shared" si="75"/>
        <v>0</v>
      </c>
      <c r="AT512" s="1345">
        <f t="shared" si="70"/>
        <v>0</v>
      </c>
      <c r="AU512" s="1346">
        <f t="shared" si="76"/>
        <v>0</v>
      </c>
      <c r="AV512" s="1301">
        <f t="shared" si="71"/>
        <v>0</v>
      </c>
      <c r="AW512" s="987"/>
      <c r="AX512" s="1061"/>
      <c r="AY512" s="1220"/>
      <c r="AZ512" s="1220"/>
      <c r="BA512" s="1221"/>
      <c r="BB512" s="1225"/>
      <c r="BC512" s="1061">
        <v>0</v>
      </c>
      <c r="BD512" s="1225">
        <v>0</v>
      </c>
      <c r="BE512" s="1350">
        <f t="shared" si="72"/>
        <v>0</v>
      </c>
      <c r="BF512" s="1225">
        <f t="shared" si="77"/>
        <v>0</v>
      </c>
      <c r="BG512" s="1351">
        <f t="shared" si="78"/>
        <v>0</v>
      </c>
      <c r="BH512" s="1225">
        <f t="shared" si="79"/>
        <v>0</v>
      </c>
    </row>
    <row r="513" spans="2:60">
      <c r="B513" s="959">
        <v>509</v>
      </c>
      <c r="C513" s="959"/>
      <c r="D513" s="946" t="s">
        <v>1351</v>
      </c>
      <c r="E513" s="946" t="s">
        <v>1232</v>
      </c>
      <c r="F513" s="959">
        <v>1011</v>
      </c>
      <c r="G513" s="959" t="s">
        <v>1572</v>
      </c>
      <c r="H513" s="1217" t="s">
        <v>1234</v>
      </c>
      <c r="I513" s="1220"/>
      <c r="J513" s="1220" t="s">
        <v>1348</v>
      </c>
      <c r="K513" s="1220"/>
      <c r="L513" s="1220"/>
      <c r="M513" s="959" t="s">
        <v>1349</v>
      </c>
      <c r="N513" s="1220" t="s">
        <v>1995</v>
      </c>
      <c r="O513" s="1220" t="s">
        <v>151</v>
      </c>
      <c r="P513" s="959">
        <v>2</v>
      </c>
      <c r="Q513" s="987"/>
      <c r="R513" s="987"/>
      <c r="S513" s="987"/>
      <c r="T513" s="987"/>
      <c r="U513" s="987"/>
      <c r="V513" s="987"/>
      <c r="W513" s="987"/>
      <c r="X513" s="987"/>
      <c r="Y513" s="987"/>
      <c r="Z513" s="987"/>
      <c r="AA513" s="987"/>
      <c r="AB513" s="987"/>
      <c r="AC513" s="987"/>
      <c r="AD513" s="987"/>
      <c r="AE513" s="987"/>
      <c r="AF513" s="987"/>
      <c r="AG513" s="987"/>
      <c r="AH513" s="962">
        <v>1</v>
      </c>
      <c r="AI513" s="1235"/>
      <c r="AJ513" s="1061"/>
      <c r="AK513" s="1220"/>
      <c r="AL513" s="1220"/>
      <c r="AM513" s="1225"/>
      <c r="AN513" s="1061">
        <v>0</v>
      </c>
      <c r="AO513" s="1220">
        <v>0</v>
      </c>
      <c r="AP513" s="1225">
        <v>0</v>
      </c>
      <c r="AQ513" s="1061">
        <f t="shared" si="73"/>
        <v>0</v>
      </c>
      <c r="AR513" s="1349">
        <f t="shared" si="74"/>
        <v>0</v>
      </c>
      <c r="AS513" s="1225">
        <f t="shared" si="75"/>
        <v>0</v>
      </c>
      <c r="AT513" s="1345">
        <f t="shared" si="70"/>
        <v>0</v>
      </c>
      <c r="AU513" s="1346">
        <f t="shared" si="76"/>
        <v>0</v>
      </c>
      <c r="AV513" s="1301">
        <f t="shared" si="71"/>
        <v>0</v>
      </c>
      <c r="AW513" s="987"/>
      <c r="AX513" s="1061"/>
      <c r="AY513" s="1220"/>
      <c r="AZ513" s="1220"/>
      <c r="BA513" s="1221"/>
      <c r="BB513" s="1225"/>
      <c r="BC513" s="1061">
        <v>0</v>
      </c>
      <c r="BD513" s="1225">
        <v>0</v>
      </c>
      <c r="BE513" s="1350">
        <f t="shared" si="72"/>
        <v>0</v>
      </c>
      <c r="BF513" s="1225">
        <f t="shared" si="77"/>
        <v>0</v>
      </c>
      <c r="BG513" s="1351">
        <f t="shared" si="78"/>
        <v>0</v>
      </c>
      <c r="BH513" s="1225">
        <f t="shared" si="79"/>
        <v>0</v>
      </c>
    </row>
    <row r="514" spans="2:60">
      <c r="B514" s="959">
        <v>510</v>
      </c>
      <c r="C514" s="959"/>
      <c r="D514" s="946" t="s">
        <v>1351</v>
      </c>
      <c r="E514" s="946" t="s">
        <v>1241</v>
      </c>
      <c r="F514" s="959">
        <v>1012</v>
      </c>
      <c r="G514" s="959" t="s">
        <v>1996</v>
      </c>
      <c r="H514" s="1217" t="s">
        <v>1243</v>
      </c>
      <c r="I514" s="1220"/>
      <c r="J514" s="1220" t="s">
        <v>1348</v>
      </c>
      <c r="K514" s="1220"/>
      <c r="L514" s="1220"/>
      <c r="M514" s="959" t="s">
        <v>1438</v>
      </c>
      <c r="N514" s="1220" t="s">
        <v>1997</v>
      </c>
      <c r="O514" s="1220" t="s">
        <v>151</v>
      </c>
      <c r="P514" s="959">
        <v>2</v>
      </c>
      <c r="Q514" s="987"/>
      <c r="R514" s="987"/>
      <c r="S514" s="987"/>
      <c r="T514" s="987"/>
      <c r="U514" s="987"/>
      <c r="V514" s="987"/>
      <c r="W514" s="987"/>
      <c r="X514" s="987"/>
      <c r="Y514" s="987"/>
      <c r="Z514" s="987"/>
      <c r="AA514" s="987"/>
      <c r="AB514" s="987"/>
      <c r="AC514" s="987"/>
      <c r="AD514" s="987"/>
      <c r="AE514" s="987"/>
      <c r="AF514" s="987"/>
      <c r="AG514" s="987"/>
      <c r="AH514" s="962">
        <v>1</v>
      </c>
      <c r="AI514" s="1235"/>
      <c r="AJ514" s="1061"/>
      <c r="AK514" s="1220"/>
      <c r="AL514" s="1220"/>
      <c r="AM514" s="1225"/>
      <c r="AN514" s="1061">
        <v>0</v>
      </c>
      <c r="AO514" s="1220">
        <v>0</v>
      </c>
      <c r="AP514" s="1225">
        <v>0</v>
      </c>
      <c r="AQ514" s="1061">
        <f t="shared" si="73"/>
        <v>0</v>
      </c>
      <c r="AR514" s="1349">
        <f t="shared" si="74"/>
        <v>0</v>
      </c>
      <c r="AS514" s="1225">
        <f t="shared" si="75"/>
        <v>0</v>
      </c>
      <c r="AT514" s="1345">
        <f t="shared" si="70"/>
        <v>0</v>
      </c>
      <c r="AU514" s="1346">
        <f t="shared" si="76"/>
        <v>0</v>
      </c>
      <c r="AV514" s="1301">
        <f t="shared" si="71"/>
        <v>0</v>
      </c>
      <c r="AW514" s="987"/>
      <c r="AX514" s="1061"/>
      <c r="AY514" s="1220"/>
      <c r="AZ514" s="1220"/>
      <c r="BA514" s="1221"/>
      <c r="BB514" s="1225"/>
      <c r="BC514" s="1061">
        <v>0</v>
      </c>
      <c r="BD514" s="1225">
        <v>0</v>
      </c>
      <c r="BE514" s="1350">
        <f t="shared" si="72"/>
        <v>0</v>
      </c>
      <c r="BF514" s="1225">
        <f t="shared" si="77"/>
        <v>0</v>
      </c>
      <c r="BG514" s="1351">
        <f t="shared" si="78"/>
        <v>0</v>
      </c>
      <c r="BH514" s="1225">
        <f t="shared" si="79"/>
        <v>0</v>
      </c>
    </row>
    <row r="515" spans="2:60">
      <c r="B515" s="959">
        <v>511</v>
      </c>
      <c r="C515" s="959"/>
      <c r="D515" s="946" t="s">
        <v>1351</v>
      </c>
      <c r="E515" s="946" t="s">
        <v>1232</v>
      </c>
      <c r="F515" s="959">
        <v>1012</v>
      </c>
      <c r="G515" s="959" t="s">
        <v>1998</v>
      </c>
      <c r="H515" s="1217" t="s">
        <v>1234</v>
      </c>
      <c r="I515" s="1220"/>
      <c r="J515" s="1220" t="s">
        <v>1348</v>
      </c>
      <c r="K515" s="1220"/>
      <c r="L515" s="1220"/>
      <c r="M515" s="959" t="s">
        <v>1349</v>
      </c>
      <c r="N515" s="1220" t="s">
        <v>1997</v>
      </c>
      <c r="O515" s="1220" t="s">
        <v>151</v>
      </c>
      <c r="P515" s="959">
        <v>2</v>
      </c>
      <c r="Q515" s="987"/>
      <c r="R515" s="987"/>
      <c r="S515" s="987"/>
      <c r="T515" s="987"/>
      <c r="U515" s="987"/>
      <c r="V515" s="987"/>
      <c r="W515" s="987"/>
      <c r="X515" s="987"/>
      <c r="Y515" s="987"/>
      <c r="Z515" s="987"/>
      <c r="AA515" s="987"/>
      <c r="AB515" s="987"/>
      <c r="AC515" s="987"/>
      <c r="AD515" s="987"/>
      <c r="AE515" s="987"/>
      <c r="AF515" s="987"/>
      <c r="AG515" s="987"/>
      <c r="AH515" s="962">
        <v>1</v>
      </c>
      <c r="AI515" s="1235"/>
      <c r="AJ515" s="1061"/>
      <c r="AK515" s="1220"/>
      <c r="AL515" s="1220"/>
      <c r="AM515" s="1225"/>
      <c r="AN515" s="1061">
        <v>0</v>
      </c>
      <c r="AO515" s="1220">
        <v>0</v>
      </c>
      <c r="AP515" s="1225">
        <v>0</v>
      </c>
      <c r="AQ515" s="1061">
        <f t="shared" si="73"/>
        <v>0</v>
      </c>
      <c r="AR515" s="1349">
        <f t="shared" si="74"/>
        <v>0</v>
      </c>
      <c r="AS515" s="1225">
        <f t="shared" si="75"/>
        <v>0</v>
      </c>
      <c r="AT515" s="1345">
        <f t="shared" si="70"/>
        <v>0</v>
      </c>
      <c r="AU515" s="1346">
        <f t="shared" si="76"/>
        <v>0</v>
      </c>
      <c r="AV515" s="1301">
        <f t="shared" si="71"/>
        <v>0</v>
      </c>
      <c r="AW515" s="987"/>
      <c r="AX515" s="1061"/>
      <c r="AY515" s="1220"/>
      <c r="AZ515" s="1220"/>
      <c r="BA515" s="1221"/>
      <c r="BB515" s="1225"/>
      <c r="BC515" s="1061">
        <v>0</v>
      </c>
      <c r="BD515" s="1225">
        <v>0</v>
      </c>
      <c r="BE515" s="1350">
        <f t="shared" si="72"/>
        <v>0</v>
      </c>
      <c r="BF515" s="1225">
        <f t="shared" si="77"/>
        <v>0</v>
      </c>
      <c r="BG515" s="1351">
        <f t="shared" si="78"/>
        <v>0</v>
      </c>
      <c r="BH515" s="1225">
        <f t="shared" si="79"/>
        <v>0</v>
      </c>
    </row>
    <row r="516" spans="2:60">
      <c r="B516" s="959">
        <v>512</v>
      </c>
      <c r="C516" s="959"/>
      <c r="D516" s="946" t="s">
        <v>1351</v>
      </c>
      <c r="E516" s="946" t="s">
        <v>1232</v>
      </c>
      <c r="F516" s="959">
        <v>1108</v>
      </c>
      <c r="G516" s="959" t="s">
        <v>1999</v>
      </c>
      <c r="H516" s="1217" t="s">
        <v>1234</v>
      </c>
      <c r="I516" s="1220"/>
      <c r="J516" s="1220" t="s">
        <v>1348</v>
      </c>
      <c r="K516" s="1220"/>
      <c r="L516" s="1220"/>
      <c r="M516" s="959" t="s">
        <v>1349</v>
      </c>
      <c r="N516" s="1220" t="s">
        <v>1139</v>
      </c>
      <c r="O516" s="1220" t="s">
        <v>183</v>
      </c>
      <c r="P516" s="959">
        <v>1</v>
      </c>
      <c r="Q516" s="987"/>
      <c r="R516" s="987"/>
      <c r="S516" s="987"/>
      <c r="T516" s="987"/>
      <c r="U516" s="987"/>
      <c r="V516" s="987"/>
      <c r="W516" s="987"/>
      <c r="X516" s="987"/>
      <c r="Y516" s="987"/>
      <c r="Z516" s="987"/>
      <c r="AA516" s="987"/>
      <c r="AB516" s="987"/>
      <c r="AC516" s="987"/>
      <c r="AD516" s="987"/>
      <c r="AE516" s="987"/>
      <c r="AF516" s="987"/>
      <c r="AG516" s="987"/>
      <c r="AH516" s="962">
        <v>1</v>
      </c>
      <c r="AI516" s="1235"/>
      <c r="AJ516" s="1061"/>
      <c r="AK516" s="1220"/>
      <c r="AL516" s="1220"/>
      <c r="AM516" s="1225"/>
      <c r="AN516" s="1061">
        <v>0</v>
      </c>
      <c r="AO516" s="1220">
        <v>0</v>
      </c>
      <c r="AP516" s="1225">
        <v>0</v>
      </c>
      <c r="AQ516" s="1061">
        <f t="shared" si="73"/>
        <v>0</v>
      </c>
      <c r="AR516" s="1349">
        <f t="shared" si="74"/>
        <v>0</v>
      </c>
      <c r="AS516" s="1225">
        <f t="shared" si="75"/>
        <v>0</v>
      </c>
      <c r="AT516" s="1345">
        <f t="shared" si="70"/>
        <v>0</v>
      </c>
      <c r="AU516" s="1346">
        <f t="shared" si="76"/>
        <v>0</v>
      </c>
      <c r="AV516" s="1301">
        <f t="shared" si="71"/>
        <v>0</v>
      </c>
      <c r="AW516" s="987"/>
      <c r="AX516" s="1061"/>
      <c r="AY516" s="1220"/>
      <c r="AZ516" s="1220"/>
      <c r="BA516" s="1221"/>
      <c r="BB516" s="1225"/>
      <c r="BC516" s="1061">
        <v>0</v>
      </c>
      <c r="BD516" s="1225">
        <v>0</v>
      </c>
      <c r="BE516" s="1350">
        <f t="shared" si="72"/>
        <v>0</v>
      </c>
      <c r="BF516" s="1225">
        <f t="shared" si="77"/>
        <v>0</v>
      </c>
      <c r="BG516" s="1351">
        <f t="shared" si="78"/>
        <v>0</v>
      </c>
      <c r="BH516" s="1225">
        <f t="shared" si="79"/>
        <v>0</v>
      </c>
    </row>
    <row r="517" spans="2:60">
      <c r="B517" s="959">
        <v>513</v>
      </c>
      <c r="C517" s="959"/>
      <c r="D517" s="946" t="s">
        <v>1351</v>
      </c>
      <c r="E517" s="946" t="s">
        <v>1232</v>
      </c>
      <c r="F517" s="959">
        <v>1109</v>
      </c>
      <c r="G517" s="959" t="s">
        <v>2000</v>
      </c>
      <c r="H517" s="1217" t="s">
        <v>1234</v>
      </c>
      <c r="I517" s="1220"/>
      <c r="J517" s="1220" t="s">
        <v>1348</v>
      </c>
      <c r="K517" s="1220"/>
      <c r="L517" s="1220"/>
      <c r="M517" s="959" t="s">
        <v>1349</v>
      </c>
      <c r="N517" s="1220" t="s">
        <v>1139</v>
      </c>
      <c r="O517" s="1220" t="s">
        <v>183</v>
      </c>
      <c r="P517" s="959">
        <v>1</v>
      </c>
      <c r="Q517" s="987"/>
      <c r="R517" s="987"/>
      <c r="S517" s="987"/>
      <c r="T517" s="987"/>
      <c r="U517" s="987"/>
      <c r="V517" s="987"/>
      <c r="W517" s="987"/>
      <c r="X517" s="987"/>
      <c r="Y517" s="987"/>
      <c r="Z517" s="987"/>
      <c r="AA517" s="987"/>
      <c r="AB517" s="987"/>
      <c r="AC517" s="987"/>
      <c r="AD517" s="987"/>
      <c r="AE517" s="987"/>
      <c r="AF517" s="987"/>
      <c r="AG517" s="987"/>
      <c r="AH517" s="962">
        <v>1</v>
      </c>
      <c r="AI517" s="1235"/>
      <c r="AJ517" s="1061"/>
      <c r="AK517" s="1220"/>
      <c r="AL517" s="1220"/>
      <c r="AM517" s="1225"/>
      <c r="AN517" s="1061">
        <v>0</v>
      </c>
      <c r="AO517" s="1220">
        <v>0</v>
      </c>
      <c r="AP517" s="1225">
        <v>0</v>
      </c>
      <c r="AQ517" s="1061">
        <f t="shared" si="73"/>
        <v>0</v>
      </c>
      <c r="AR517" s="1349">
        <f t="shared" si="74"/>
        <v>0</v>
      </c>
      <c r="AS517" s="1225">
        <f t="shared" si="75"/>
        <v>0</v>
      </c>
      <c r="AT517" s="1345">
        <f t="shared" si="70"/>
        <v>0</v>
      </c>
      <c r="AU517" s="1346">
        <f t="shared" si="76"/>
        <v>0</v>
      </c>
      <c r="AV517" s="1301">
        <f t="shared" si="71"/>
        <v>0</v>
      </c>
      <c r="AW517" s="987"/>
      <c r="AX517" s="1061"/>
      <c r="AY517" s="1220"/>
      <c r="AZ517" s="1220"/>
      <c r="BA517" s="1221"/>
      <c r="BB517" s="1225"/>
      <c r="BC517" s="1061">
        <v>0</v>
      </c>
      <c r="BD517" s="1225">
        <v>0</v>
      </c>
      <c r="BE517" s="1350">
        <f t="shared" si="72"/>
        <v>0</v>
      </c>
      <c r="BF517" s="1225">
        <f t="shared" si="77"/>
        <v>0</v>
      </c>
      <c r="BG517" s="1351">
        <f t="shared" si="78"/>
        <v>0</v>
      </c>
      <c r="BH517" s="1225">
        <f t="shared" si="79"/>
        <v>0</v>
      </c>
    </row>
    <row r="518" spans="2:60">
      <c r="B518" s="959">
        <v>514</v>
      </c>
      <c r="C518" s="959"/>
      <c r="D518" s="946" t="s">
        <v>1351</v>
      </c>
      <c r="E518" s="946" t="s">
        <v>1232</v>
      </c>
      <c r="F518" s="959">
        <v>1110</v>
      </c>
      <c r="G518" s="959" t="s">
        <v>2001</v>
      </c>
      <c r="H518" s="1217" t="s">
        <v>1234</v>
      </c>
      <c r="I518" s="1220"/>
      <c r="J518" s="1220" t="s">
        <v>1348</v>
      </c>
      <c r="K518" s="1220"/>
      <c r="L518" s="1220"/>
      <c r="M518" s="959" t="s">
        <v>1349</v>
      </c>
      <c r="N518" s="1220" t="s">
        <v>2002</v>
      </c>
      <c r="O518" s="1220" t="s">
        <v>183</v>
      </c>
      <c r="P518" s="959">
        <v>1</v>
      </c>
      <c r="Q518" s="987"/>
      <c r="R518" s="987"/>
      <c r="S518" s="987"/>
      <c r="T518" s="987"/>
      <c r="U518" s="987"/>
      <c r="V518" s="987"/>
      <c r="W518" s="987"/>
      <c r="X518" s="987"/>
      <c r="Y518" s="987"/>
      <c r="Z518" s="987"/>
      <c r="AA518" s="987"/>
      <c r="AB518" s="987"/>
      <c r="AC518" s="987"/>
      <c r="AD518" s="987"/>
      <c r="AE518" s="987"/>
      <c r="AF518" s="987"/>
      <c r="AG518" s="987"/>
      <c r="AH518" s="962">
        <v>1</v>
      </c>
      <c r="AI518" s="1235"/>
      <c r="AJ518" s="1061"/>
      <c r="AK518" s="1220"/>
      <c r="AL518" s="1220"/>
      <c r="AM518" s="1225"/>
      <c r="AN518" s="1061">
        <v>0</v>
      </c>
      <c r="AO518" s="1220">
        <v>0</v>
      </c>
      <c r="AP518" s="1225">
        <v>0</v>
      </c>
      <c r="AQ518" s="1061">
        <f t="shared" si="73"/>
        <v>0</v>
      </c>
      <c r="AR518" s="1349">
        <f t="shared" si="74"/>
        <v>0</v>
      </c>
      <c r="AS518" s="1225">
        <f t="shared" si="75"/>
        <v>0</v>
      </c>
      <c r="AT518" s="1345">
        <f t="shared" ref="AT518:AT541" si="80">SUMPRODUCT(AJ518:AM518,$AJ$3:$AM$3)</f>
        <v>0</v>
      </c>
      <c r="AU518" s="1346">
        <f t="shared" si="76"/>
        <v>0</v>
      </c>
      <c r="AV518" s="1301">
        <f t="shared" ref="AV518:AV541" si="81">AT518*AI518</f>
        <v>0</v>
      </c>
      <c r="AW518" s="987"/>
      <c r="AX518" s="1061"/>
      <c r="AY518" s="1220"/>
      <c r="AZ518" s="1220"/>
      <c r="BA518" s="1221"/>
      <c r="BB518" s="1225"/>
      <c r="BC518" s="1061">
        <v>0</v>
      </c>
      <c r="BD518" s="1225">
        <v>0</v>
      </c>
      <c r="BE518" s="1350">
        <f t="shared" ref="BE518:BE541" si="82">BF518/AH518</f>
        <v>0</v>
      </c>
      <c r="BF518" s="1225">
        <f t="shared" si="77"/>
        <v>0</v>
      </c>
      <c r="BG518" s="1351">
        <f t="shared" si="78"/>
        <v>0</v>
      </c>
      <c r="BH518" s="1225">
        <f t="shared" si="79"/>
        <v>0</v>
      </c>
    </row>
    <row r="519" spans="2:60">
      <c r="B519" s="959">
        <v>515</v>
      </c>
      <c r="C519" s="959"/>
      <c r="D519" s="946" t="s">
        <v>1351</v>
      </c>
      <c r="E519" s="946" t="s">
        <v>1232</v>
      </c>
      <c r="F519" s="959">
        <v>1111</v>
      </c>
      <c r="G519" s="959" t="s">
        <v>2003</v>
      </c>
      <c r="H519" s="1217" t="s">
        <v>1234</v>
      </c>
      <c r="I519" s="1220"/>
      <c r="J519" s="1220" t="s">
        <v>1348</v>
      </c>
      <c r="K519" s="1220"/>
      <c r="L519" s="1220"/>
      <c r="M519" s="959" t="s">
        <v>1349</v>
      </c>
      <c r="N519" s="1220" t="s">
        <v>525</v>
      </c>
      <c r="O519" s="1220" t="s">
        <v>403</v>
      </c>
      <c r="P519" s="959">
        <v>3</v>
      </c>
      <c r="Q519" s="987"/>
      <c r="R519" s="987"/>
      <c r="S519" s="987"/>
      <c r="T519" s="987"/>
      <c r="U519" s="987"/>
      <c r="V519" s="987"/>
      <c r="W519" s="987"/>
      <c r="X519" s="987"/>
      <c r="Y519" s="987"/>
      <c r="Z519" s="987"/>
      <c r="AA519" s="987"/>
      <c r="AB519" s="987"/>
      <c r="AC519" s="987"/>
      <c r="AD519" s="987"/>
      <c r="AE519" s="987"/>
      <c r="AF519" s="987"/>
      <c r="AG519" s="987"/>
      <c r="AH519" s="962">
        <v>1</v>
      </c>
      <c r="AI519" s="1235"/>
      <c r="AJ519" s="1061"/>
      <c r="AK519" s="1220"/>
      <c r="AL519" s="1220"/>
      <c r="AM519" s="1225"/>
      <c r="AN519" s="1061">
        <v>0</v>
      </c>
      <c r="AO519" s="1220">
        <v>0</v>
      </c>
      <c r="AP519" s="1225">
        <v>0</v>
      </c>
      <c r="AQ519" s="1061">
        <f t="shared" ref="AQ519:AQ541" si="83">AT519-AN519</f>
        <v>0</v>
      </c>
      <c r="AR519" s="1349">
        <f t="shared" ref="AR519:AR541" si="84">AU519-AO519</f>
        <v>0</v>
      </c>
      <c r="AS519" s="1225">
        <f t="shared" ref="AS519:AS541" si="85">AQ519*AI519</f>
        <v>0</v>
      </c>
      <c r="AT519" s="1345">
        <f t="shared" si="80"/>
        <v>0</v>
      </c>
      <c r="AU519" s="1346">
        <f t="shared" ref="AU519:AU541" si="86">AT519/AH519</f>
        <v>0</v>
      </c>
      <c r="AV519" s="1301">
        <f t="shared" si="81"/>
        <v>0</v>
      </c>
      <c r="AW519" s="987"/>
      <c r="AX519" s="1061"/>
      <c r="AY519" s="1220"/>
      <c r="AZ519" s="1220"/>
      <c r="BA519" s="1221"/>
      <c r="BB519" s="1225"/>
      <c r="BC519" s="1061">
        <v>0</v>
      </c>
      <c r="BD519" s="1225">
        <v>0</v>
      </c>
      <c r="BE519" s="1350">
        <f t="shared" si="82"/>
        <v>0</v>
      </c>
      <c r="BF519" s="1225">
        <f t="shared" ref="BF519:BF541" si="87">BH519-BD519</f>
        <v>0</v>
      </c>
      <c r="BG519" s="1351">
        <f t="shared" ref="BG519:BG541" si="88">BH519/AH519</f>
        <v>0</v>
      </c>
      <c r="BH519" s="1225">
        <f t="shared" ref="BH519:BH541" si="89">SUMPRODUCT(AX519:BB519,$AX$3:$BB$3)</f>
        <v>0</v>
      </c>
    </row>
    <row r="520" spans="2:60">
      <c r="B520" s="959">
        <v>516</v>
      </c>
      <c r="C520" s="959"/>
      <c r="D520" s="946" t="s">
        <v>1351</v>
      </c>
      <c r="E520" s="946" t="s">
        <v>1232</v>
      </c>
      <c r="F520" s="959">
        <v>1112</v>
      </c>
      <c r="G520" s="959" t="s">
        <v>2004</v>
      </c>
      <c r="H520" s="1217" t="s">
        <v>1234</v>
      </c>
      <c r="I520" s="1220"/>
      <c r="J520" s="1220" t="s">
        <v>1348</v>
      </c>
      <c r="K520" s="1220"/>
      <c r="L520" s="1220"/>
      <c r="M520" s="959" t="s">
        <v>1349</v>
      </c>
      <c r="N520" s="1220" t="s">
        <v>2005</v>
      </c>
      <c r="O520" s="1220" t="s">
        <v>403</v>
      </c>
      <c r="P520" s="959">
        <v>3</v>
      </c>
      <c r="Q520" s="987"/>
      <c r="R520" s="987"/>
      <c r="S520" s="987"/>
      <c r="T520" s="987"/>
      <c r="U520" s="987"/>
      <c r="V520" s="987"/>
      <c r="W520" s="987"/>
      <c r="X520" s="987"/>
      <c r="Y520" s="987"/>
      <c r="Z520" s="987"/>
      <c r="AA520" s="987"/>
      <c r="AB520" s="987"/>
      <c r="AC520" s="987"/>
      <c r="AD520" s="987"/>
      <c r="AE520" s="987"/>
      <c r="AF520" s="987"/>
      <c r="AG520" s="987"/>
      <c r="AH520" s="962">
        <v>1</v>
      </c>
      <c r="AI520" s="1235"/>
      <c r="AJ520" s="1061"/>
      <c r="AK520" s="1220"/>
      <c r="AL520" s="1220"/>
      <c r="AM520" s="1225"/>
      <c r="AN520" s="1061">
        <v>0</v>
      </c>
      <c r="AO520" s="1220">
        <v>0</v>
      </c>
      <c r="AP520" s="1225">
        <v>0</v>
      </c>
      <c r="AQ520" s="1061">
        <f t="shared" si="83"/>
        <v>0</v>
      </c>
      <c r="AR520" s="1349">
        <f t="shared" si="84"/>
        <v>0</v>
      </c>
      <c r="AS520" s="1225">
        <f t="shared" si="85"/>
        <v>0</v>
      </c>
      <c r="AT520" s="1345">
        <f t="shared" si="80"/>
        <v>0</v>
      </c>
      <c r="AU520" s="1346">
        <f t="shared" si="86"/>
        <v>0</v>
      </c>
      <c r="AV520" s="1301">
        <f t="shared" si="81"/>
        <v>0</v>
      </c>
      <c r="AW520" s="987"/>
      <c r="AX520" s="1061"/>
      <c r="AY520" s="1220"/>
      <c r="AZ520" s="1220"/>
      <c r="BA520" s="1221"/>
      <c r="BB520" s="1225"/>
      <c r="BC520" s="1061">
        <v>0</v>
      </c>
      <c r="BD520" s="1225">
        <v>0</v>
      </c>
      <c r="BE520" s="1350">
        <f t="shared" si="82"/>
        <v>0</v>
      </c>
      <c r="BF520" s="1225">
        <f t="shared" si="87"/>
        <v>0</v>
      </c>
      <c r="BG520" s="1351">
        <f t="shared" si="88"/>
        <v>0</v>
      </c>
      <c r="BH520" s="1225">
        <f t="shared" si="89"/>
        <v>0</v>
      </c>
    </row>
    <row r="521" spans="2:60">
      <c r="B521" s="959">
        <v>517</v>
      </c>
      <c r="C521" s="959"/>
      <c r="D521" s="946" t="s">
        <v>1351</v>
      </c>
      <c r="E521" s="946" t="s">
        <v>1232</v>
      </c>
      <c r="F521" s="959">
        <v>1113</v>
      </c>
      <c r="G521" s="959" t="s">
        <v>2006</v>
      </c>
      <c r="H521" s="1217" t="s">
        <v>1234</v>
      </c>
      <c r="I521" s="1220"/>
      <c r="J521" s="1220" t="s">
        <v>1348</v>
      </c>
      <c r="K521" s="1220"/>
      <c r="L521" s="1220"/>
      <c r="M521" s="959" t="s">
        <v>1349</v>
      </c>
      <c r="N521" s="1220" t="s">
        <v>1141</v>
      </c>
      <c r="O521" s="1220" t="s">
        <v>403</v>
      </c>
      <c r="P521" s="959">
        <v>3</v>
      </c>
      <c r="Q521" s="987"/>
      <c r="R521" s="987"/>
      <c r="S521" s="987"/>
      <c r="T521" s="987"/>
      <c r="U521" s="987"/>
      <c r="V521" s="987"/>
      <c r="W521" s="987"/>
      <c r="X521" s="987"/>
      <c r="Y521" s="987"/>
      <c r="Z521" s="987"/>
      <c r="AA521" s="987"/>
      <c r="AB521" s="987"/>
      <c r="AC521" s="987"/>
      <c r="AD521" s="987"/>
      <c r="AE521" s="987"/>
      <c r="AF521" s="987"/>
      <c r="AG521" s="987"/>
      <c r="AH521" s="962">
        <v>1</v>
      </c>
      <c r="AI521" s="1235"/>
      <c r="AJ521" s="1061"/>
      <c r="AK521" s="1220"/>
      <c r="AL521" s="1220"/>
      <c r="AM521" s="1225"/>
      <c r="AN521" s="1061">
        <v>0</v>
      </c>
      <c r="AO521" s="1220">
        <v>0</v>
      </c>
      <c r="AP521" s="1225">
        <v>0</v>
      </c>
      <c r="AQ521" s="1061">
        <f t="shared" si="83"/>
        <v>0</v>
      </c>
      <c r="AR521" s="1349">
        <f t="shared" si="84"/>
        <v>0</v>
      </c>
      <c r="AS521" s="1225">
        <f t="shared" si="85"/>
        <v>0</v>
      </c>
      <c r="AT521" s="1345">
        <f t="shared" si="80"/>
        <v>0</v>
      </c>
      <c r="AU521" s="1346">
        <f t="shared" si="86"/>
        <v>0</v>
      </c>
      <c r="AV521" s="1301">
        <f t="shared" si="81"/>
        <v>0</v>
      </c>
      <c r="AW521" s="987"/>
      <c r="AX521" s="1061"/>
      <c r="AY521" s="1220"/>
      <c r="AZ521" s="1220"/>
      <c r="BA521" s="1221"/>
      <c r="BB521" s="1225"/>
      <c r="BC521" s="1061">
        <v>0</v>
      </c>
      <c r="BD521" s="1225">
        <v>0</v>
      </c>
      <c r="BE521" s="1350">
        <f t="shared" si="82"/>
        <v>0</v>
      </c>
      <c r="BF521" s="1225">
        <f t="shared" si="87"/>
        <v>0</v>
      </c>
      <c r="BG521" s="1351">
        <f t="shared" si="88"/>
        <v>0</v>
      </c>
      <c r="BH521" s="1225">
        <f t="shared" si="89"/>
        <v>0</v>
      </c>
    </row>
    <row r="522" spans="2:60">
      <c r="B522" s="959">
        <v>518</v>
      </c>
      <c r="C522" s="959"/>
      <c r="D522" s="946" t="s">
        <v>206</v>
      </c>
      <c r="E522" s="946" t="s">
        <v>1432</v>
      </c>
      <c r="F522" s="959">
        <v>1450</v>
      </c>
      <c r="G522" s="959" t="s">
        <v>2007</v>
      </c>
      <c r="H522" s="1217" t="s">
        <v>1347</v>
      </c>
      <c r="I522" s="1220"/>
      <c r="J522" s="1220" t="s">
        <v>1348</v>
      </c>
      <c r="K522" s="1220"/>
      <c r="L522" s="1220"/>
      <c r="M522" s="959" t="s">
        <v>1349</v>
      </c>
      <c r="N522" s="1220" t="s">
        <v>876</v>
      </c>
      <c r="O522" s="1220" t="s">
        <v>403</v>
      </c>
      <c r="P522" s="959">
        <v>3</v>
      </c>
      <c r="Q522" s="987"/>
      <c r="R522" s="987"/>
      <c r="S522" s="987"/>
      <c r="T522" s="987"/>
      <c r="U522" s="987"/>
      <c r="V522" s="987"/>
      <c r="W522" s="987"/>
      <c r="X522" s="987"/>
      <c r="Y522" s="987"/>
      <c r="Z522" s="987"/>
      <c r="AA522" s="987"/>
      <c r="AB522" s="987"/>
      <c r="AC522" s="987"/>
      <c r="AD522" s="987"/>
      <c r="AE522" s="987"/>
      <c r="AF522" s="987"/>
      <c r="AG522" s="987"/>
      <c r="AH522" s="962">
        <v>1</v>
      </c>
      <c r="AI522" s="1235"/>
      <c r="AJ522" s="1061"/>
      <c r="AK522" s="1220"/>
      <c r="AL522" s="1220"/>
      <c r="AM522" s="1225"/>
      <c r="AN522" s="1061">
        <v>0</v>
      </c>
      <c r="AO522" s="1220">
        <v>0</v>
      </c>
      <c r="AP522" s="1225">
        <v>0</v>
      </c>
      <c r="AQ522" s="1061">
        <f t="shared" si="83"/>
        <v>0</v>
      </c>
      <c r="AR522" s="1349">
        <f t="shared" si="84"/>
        <v>0</v>
      </c>
      <c r="AS522" s="1225">
        <f t="shared" si="85"/>
        <v>0</v>
      </c>
      <c r="AT522" s="1345">
        <f t="shared" si="80"/>
        <v>0</v>
      </c>
      <c r="AU522" s="1346">
        <f t="shared" si="86"/>
        <v>0</v>
      </c>
      <c r="AV522" s="1301">
        <f t="shared" si="81"/>
        <v>0</v>
      </c>
      <c r="AW522" s="987"/>
      <c r="AX522" s="1061"/>
      <c r="AY522" s="1220"/>
      <c r="AZ522" s="1220"/>
      <c r="BA522" s="1221"/>
      <c r="BB522" s="1225"/>
      <c r="BC522" s="1061">
        <v>0</v>
      </c>
      <c r="BD522" s="1225">
        <v>0</v>
      </c>
      <c r="BE522" s="1350">
        <f t="shared" si="82"/>
        <v>0</v>
      </c>
      <c r="BF522" s="1225">
        <f t="shared" si="87"/>
        <v>0</v>
      </c>
      <c r="BG522" s="1351">
        <f t="shared" si="88"/>
        <v>0</v>
      </c>
      <c r="BH522" s="1225">
        <f t="shared" si="89"/>
        <v>0</v>
      </c>
    </row>
    <row r="523" spans="2:60">
      <c r="B523" s="959">
        <v>519</v>
      </c>
      <c r="C523" s="959"/>
      <c r="D523" s="946" t="s">
        <v>1351</v>
      </c>
      <c r="E523" s="946" t="s">
        <v>1232</v>
      </c>
      <c r="F523" s="959">
        <v>1114</v>
      </c>
      <c r="G523" s="959" t="s">
        <v>2008</v>
      </c>
      <c r="H523" s="1217" t="s">
        <v>1234</v>
      </c>
      <c r="I523" s="1220"/>
      <c r="J523" s="1220" t="s">
        <v>1348</v>
      </c>
      <c r="K523" s="1220"/>
      <c r="L523" s="1220"/>
      <c r="M523" s="959" t="s">
        <v>1349</v>
      </c>
      <c r="N523" s="1220" t="s">
        <v>2009</v>
      </c>
      <c r="O523" s="1220" t="s">
        <v>189</v>
      </c>
      <c r="P523" s="959">
        <v>1</v>
      </c>
      <c r="Q523" s="987"/>
      <c r="R523" s="987"/>
      <c r="S523" s="987"/>
      <c r="T523" s="987"/>
      <c r="U523" s="987"/>
      <c r="V523" s="987"/>
      <c r="W523" s="987"/>
      <c r="X523" s="987"/>
      <c r="Y523" s="987"/>
      <c r="Z523" s="987"/>
      <c r="AA523" s="987"/>
      <c r="AB523" s="987"/>
      <c r="AC523" s="987"/>
      <c r="AD523" s="987"/>
      <c r="AE523" s="987"/>
      <c r="AF523" s="987"/>
      <c r="AG523" s="987"/>
      <c r="AH523" s="962">
        <v>1</v>
      </c>
      <c r="AI523" s="1235"/>
      <c r="AJ523" s="1061"/>
      <c r="AK523" s="1220"/>
      <c r="AL523" s="1220"/>
      <c r="AM523" s="1225"/>
      <c r="AN523" s="1061">
        <v>0</v>
      </c>
      <c r="AO523" s="1220">
        <v>0</v>
      </c>
      <c r="AP523" s="1225">
        <v>0</v>
      </c>
      <c r="AQ523" s="1061">
        <f t="shared" si="83"/>
        <v>0</v>
      </c>
      <c r="AR523" s="1349">
        <f t="shared" si="84"/>
        <v>0</v>
      </c>
      <c r="AS523" s="1225">
        <f t="shared" si="85"/>
        <v>0</v>
      </c>
      <c r="AT523" s="1345">
        <f t="shared" si="80"/>
        <v>0</v>
      </c>
      <c r="AU523" s="1346">
        <f t="shared" si="86"/>
        <v>0</v>
      </c>
      <c r="AV523" s="1301">
        <f t="shared" si="81"/>
        <v>0</v>
      </c>
      <c r="AW523" s="987"/>
      <c r="AX523" s="1061"/>
      <c r="AY523" s="1220"/>
      <c r="AZ523" s="1220"/>
      <c r="BA523" s="1221"/>
      <c r="BB523" s="1225"/>
      <c r="BC523" s="1061">
        <v>0</v>
      </c>
      <c r="BD523" s="1225">
        <v>0</v>
      </c>
      <c r="BE523" s="1350">
        <f t="shared" si="82"/>
        <v>0</v>
      </c>
      <c r="BF523" s="1225">
        <f t="shared" si="87"/>
        <v>0</v>
      </c>
      <c r="BG523" s="1351">
        <f t="shared" si="88"/>
        <v>0</v>
      </c>
      <c r="BH523" s="1225">
        <f t="shared" si="89"/>
        <v>0</v>
      </c>
    </row>
    <row r="524" spans="2:60">
      <c r="B524" s="959">
        <v>520</v>
      </c>
      <c r="C524" s="959"/>
      <c r="D524" s="946" t="s">
        <v>1351</v>
      </c>
      <c r="E524" s="946" t="s">
        <v>1232</v>
      </c>
      <c r="F524" s="959">
        <v>1067</v>
      </c>
      <c r="G524" s="959" t="s">
        <v>2010</v>
      </c>
      <c r="H524" s="1217" t="s">
        <v>1234</v>
      </c>
      <c r="I524" s="1220"/>
      <c r="J524" s="1220" t="s">
        <v>1348</v>
      </c>
      <c r="K524" s="1220"/>
      <c r="L524" s="1220"/>
      <c r="M524" s="959" t="s">
        <v>1349</v>
      </c>
      <c r="N524" s="1220" t="s">
        <v>194</v>
      </c>
      <c r="O524" s="1220" t="s">
        <v>189</v>
      </c>
      <c r="P524" s="959">
        <v>1</v>
      </c>
      <c r="Q524" s="987"/>
      <c r="R524" s="987"/>
      <c r="S524" s="987"/>
      <c r="T524" s="987"/>
      <c r="U524" s="987"/>
      <c r="V524" s="987"/>
      <c r="W524" s="987"/>
      <c r="X524" s="987"/>
      <c r="Y524" s="987"/>
      <c r="Z524" s="987"/>
      <c r="AA524" s="987"/>
      <c r="AB524" s="987"/>
      <c r="AC524" s="987"/>
      <c r="AD524" s="987"/>
      <c r="AE524" s="987"/>
      <c r="AF524" s="987"/>
      <c r="AG524" s="987"/>
      <c r="AH524" s="962">
        <v>1</v>
      </c>
      <c r="AI524" s="1235"/>
      <c r="AJ524" s="1061"/>
      <c r="AK524" s="1220"/>
      <c r="AL524" s="1220"/>
      <c r="AM524" s="1225"/>
      <c r="AN524" s="1061">
        <v>0</v>
      </c>
      <c r="AO524" s="1220">
        <v>0</v>
      </c>
      <c r="AP524" s="1225">
        <v>0</v>
      </c>
      <c r="AQ524" s="1061">
        <f t="shared" si="83"/>
        <v>0</v>
      </c>
      <c r="AR524" s="1349">
        <f t="shared" si="84"/>
        <v>0</v>
      </c>
      <c r="AS524" s="1225">
        <f t="shared" si="85"/>
        <v>0</v>
      </c>
      <c r="AT524" s="1345">
        <f t="shared" si="80"/>
        <v>0</v>
      </c>
      <c r="AU524" s="1346">
        <f t="shared" si="86"/>
        <v>0</v>
      </c>
      <c r="AV524" s="1301">
        <f t="shared" si="81"/>
        <v>0</v>
      </c>
      <c r="AW524" s="987"/>
      <c r="AX524" s="1061"/>
      <c r="AY524" s="1220"/>
      <c r="AZ524" s="1220"/>
      <c r="BA524" s="1221"/>
      <c r="BB524" s="1225"/>
      <c r="BC524" s="1061">
        <v>0</v>
      </c>
      <c r="BD524" s="1225">
        <v>0</v>
      </c>
      <c r="BE524" s="1350">
        <f t="shared" si="82"/>
        <v>0</v>
      </c>
      <c r="BF524" s="1225">
        <f t="shared" si="87"/>
        <v>0</v>
      </c>
      <c r="BG524" s="1351">
        <f t="shared" si="88"/>
        <v>0</v>
      </c>
      <c r="BH524" s="1225">
        <f t="shared" si="89"/>
        <v>0</v>
      </c>
    </row>
    <row r="525" spans="2:60">
      <c r="B525" s="959">
        <v>521</v>
      </c>
      <c r="C525" s="959"/>
      <c r="D525" s="946" t="s">
        <v>1351</v>
      </c>
      <c r="E525" s="946" t="s">
        <v>1232</v>
      </c>
      <c r="F525" s="959">
        <v>1068</v>
      </c>
      <c r="G525" s="959" t="s">
        <v>2011</v>
      </c>
      <c r="H525" s="1217" t="s">
        <v>1234</v>
      </c>
      <c r="I525" s="1220"/>
      <c r="J525" s="1220" t="s">
        <v>1348</v>
      </c>
      <c r="K525" s="1220"/>
      <c r="L525" s="1220"/>
      <c r="M525" s="959" t="s">
        <v>1349</v>
      </c>
      <c r="N525" s="1220" t="s">
        <v>2009</v>
      </c>
      <c r="O525" s="1220" t="s">
        <v>189</v>
      </c>
      <c r="P525" s="959">
        <v>1</v>
      </c>
      <c r="Q525" s="987"/>
      <c r="R525" s="987"/>
      <c r="S525" s="987"/>
      <c r="T525" s="987"/>
      <c r="U525" s="987"/>
      <c r="V525" s="987"/>
      <c r="W525" s="987"/>
      <c r="X525" s="987"/>
      <c r="Y525" s="987"/>
      <c r="Z525" s="987"/>
      <c r="AA525" s="987"/>
      <c r="AB525" s="987"/>
      <c r="AC525" s="987"/>
      <c r="AD525" s="987"/>
      <c r="AE525" s="987"/>
      <c r="AF525" s="987"/>
      <c r="AG525" s="987"/>
      <c r="AH525" s="962">
        <v>1</v>
      </c>
      <c r="AI525" s="1235"/>
      <c r="AJ525" s="1061"/>
      <c r="AK525" s="1220"/>
      <c r="AL525" s="1220"/>
      <c r="AM525" s="1225"/>
      <c r="AN525" s="1061">
        <v>0</v>
      </c>
      <c r="AO525" s="1220">
        <v>0</v>
      </c>
      <c r="AP525" s="1225">
        <v>0</v>
      </c>
      <c r="AQ525" s="1061">
        <f t="shared" si="83"/>
        <v>0</v>
      </c>
      <c r="AR525" s="1349">
        <f t="shared" si="84"/>
        <v>0</v>
      </c>
      <c r="AS525" s="1225">
        <f t="shared" si="85"/>
        <v>0</v>
      </c>
      <c r="AT525" s="1345">
        <f t="shared" si="80"/>
        <v>0</v>
      </c>
      <c r="AU525" s="1346">
        <f t="shared" si="86"/>
        <v>0</v>
      </c>
      <c r="AV525" s="1301">
        <f t="shared" si="81"/>
        <v>0</v>
      </c>
      <c r="AW525" s="987"/>
      <c r="AX525" s="1061"/>
      <c r="AY525" s="1220"/>
      <c r="AZ525" s="1220"/>
      <c r="BA525" s="1221"/>
      <c r="BB525" s="1225"/>
      <c r="BC525" s="1061">
        <v>0</v>
      </c>
      <c r="BD525" s="1225">
        <v>0</v>
      </c>
      <c r="BE525" s="1350">
        <f t="shared" si="82"/>
        <v>0</v>
      </c>
      <c r="BF525" s="1225">
        <f t="shared" si="87"/>
        <v>0</v>
      </c>
      <c r="BG525" s="1351">
        <f t="shared" si="88"/>
        <v>0</v>
      </c>
      <c r="BH525" s="1225">
        <f t="shared" si="89"/>
        <v>0</v>
      </c>
    </row>
    <row r="526" spans="2:60">
      <c r="B526" s="959">
        <v>522</v>
      </c>
      <c r="C526" s="959"/>
      <c r="D526" s="946" t="s">
        <v>1351</v>
      </c>
      <c r="E526" s="946" t="s">
        <v>1232</v>
      </c>
      <c r="F526" s="959">
        <v>1069</v>
      </c>
      <c r="G526" s="959" t="s">
        <v>2012</v>
      </c>
      <c r="H526" s="1217" t="s">
        <v>1234</v>
      </c>
      <c r="I526" s="1220"/>
      <c r="J526" s="1220" t="s">
        <v>1348</v>
      </c>
      <c r="K526" s="1220"/>
      <c r="L526" s="1220"/>
      <c r="M526" s="959" t="s">
        <v>1349</v>
      </c>
      <c r="N526" s="1220" t="s">
        <v>1126</v>
      </c>
      <c r="O526" s="1220" t="s">
        <v>189</v>
      </c>
      <c r="P526" s="959">
        <v>1</v>
      </c>
      <c r="Q526" s="987"/>
      <c r="R526" s="987"/>
      <c r="S526" s="987"/>
      <c r="T526" s="987"/>
      <c r="U526" s="987"/>
      <c r="V526" s="987"/>
      <c r="W526" s="987"/>
      <c r="X526" s="987"/>
      <c r="Y526" s="987"/>
      <c r="Z526" s="987"/>
      <c r="AA526" s="987"/>
      <c r="AB526" s="987"/>
      <c r="AC526" s="987"/>
      <c r="AD526" s="987"/>
      <c r="AE526" s="987"/>
      <c r="AF526" s="987"/>
      <c r="AG526" s="987"/>
      <c r="AH526" s="962">
        <v>1</v>
      </c>
      <c r="AI526" s="1235"/>
      <c r="AJ526" s="1061"/>
      <c r="AK526" s="1220"/>
      <c r="AL526" s="1220"/>
      <c r="AM526" s="1225"/>
      <c r="AN526" s="1061">
        <v>0</v>
      </c>
      <c r="AO526" s="1220">
        <v>0</v>
      </c>
      <c r="AP526" s="1225">
        <v>0</v>
      </c>
      <c r="AQ526" s="1061">
        <f t="shared" si="83"/>
        <v>0</v>
      </c>
      <c r="AR526" s="1349">
        <f t="shared" si="84"/>
        <v>0</v>
      </c>
      <c r="AS526" s="1225">
        <f t="shared" si="85"/>
        <v>0</v>
      </c>
      <c r="AT526" s="1345">
        <f t="shared" si="80"/>
        <v>0</v>
      </c>
      <c r="AU526" s="1346">
        <f t="shared" si="86"/>
        <v>0</v>
      </c>
      <c r="AV526" s="1301">
        <f t="shared" si="81"/>
        <v>0</v>
      </c>
      <c r="AW526" s="987"/>
      <c r="AX526" s="1061"/>
      <c r="AY526" s="1220"/>
      <c r="AZ526" s="1220"/>
      <c r="BA526" s="1221"/>
      <c r="BB526" s="1225"/>
      <c r="BC526" s="1061">
        <v>0</v>
      </c>
      <c r="BD526" s="1225">
        <v>0</v>
      </c>
      <c r="BE526" s="1350">
        <f t="shared" si="82"/>
        <v>0</v>
      </c>
      <c r="BF526" s="1225">
        <f t="shared" si="87"/>
        <v>0</v>
      </c>
      <c r="BG526" s="1351">
        <f t="shared" si="88"/>
        <v>0</v>
      </c>
      <c r="BH526" s="1225">
        <f t="shared" si="89"/>
        <v>0</v>
      </c>
    </row>
    <row r="527" spans="2:60">
      <c r="B527" s="959">
        <v>523</v>
      </c>
      <c r="C527" s="959"/>
      <c r="D527" s="946" t="s">
        <v>1351</v>
      </c>
      <c r="E527" s="946" t="s">
        <v>1232</v>
      </c>
      <c r="F527" s="959">
        <v>1075</v>
      </c>
      <c r="G527" s="959" t="s">
        <v>1442</v>
      </c>
      <c r="H527" s="1217" t="s">
        <v>1234</v>
      </c>
      <c r="I527" s="1220"/>
      <c r="J527" s="1220" t="s">
        <v>1348</v>
      </c>
      <c r="K527" s="1220"/>
      <c r="L527" s="1220"/>
      <c r="M527" s="959" t="s">
        <v>1349</v>
      </c>
      <c r="N527" s="1220" t="s">
        <v>2013</v>
      </c>
      <c r="O527" s="1220" t="s">
        <v>189</v>
      </c>
      <c r="P527" s="959">
        <v>1</v>
      </c>
      <c r="Q527" s="987"/>
      <c r="R527" s="987"/>
      <c r="S527" s="987"/>
      <c r="T527" s="987"/>
      <c r="U527" s="987"/>
      <c r="V527" s="987"/>
      <c r="W527" s="987"/>
      <c r="X527" s="987"/>
      <c r="Y527" s="987"/>
      <c r="Z527" s="987"/>
      <c r="AA527" s="987"/>
      <c r="AB527" s="987"/>
      <c r="AC527" s="987"/>
      <c r="AD527" s="987"/>
      <c r="AE527" s="987"/>
      <c r="AF527" s="987"/>
      <c r="AG527" s="987"/>
      <c r="AH527" s="962">
        <v>1</v>
      </c>
      <c r="AI527" s="1235"/>
      <c r="AJ527" s="1061"/>
      <c r="AK527" s="1220"/>
      <c r="AL527" s="1220"/>
      <c r="AM527" s="1225"/>
      <c r="AN527" s="1061">
        <v>0</v>
      </c>
      <c r="AO527" s="1220">
        <v>0</v>
      </c>
      <c r="AP527" s="1225">
        <v>0</v>
      </c>
      <c r="AQ527" s="1061">
        <f t="shared" si="83"/>
        <v>0</v>
      </c>
      <c r="AR527" s="1349">
        <f t="shared" si="84"/>
        <v>0</v>
      </c>
      <c r="AS527" s="1225">
        <f t="shared" si="85"/>
        <v>0</v>
      </c>
      <c r="AT527" s="1345">
        <f t="shared" si="80"/>
        <v>0</v>
      </c>
      <c r="AU527" s="1346">
        <f t="shared" si="86"/>
        <v>0</v>
      </c>
      <c r="AV527" s="1301">
        <f t="shared" si="81"/>
        <v>0</v>
      </c>
      <c r="AW527" s="987"/>
      <c r="AX527" s="1061"/>
      <c r="AY527" s="1220"/>
      <c r="AZ527" s="1220"/>
      <c r="BA527" s="1221"/>
      <c r="BB527" s="1225"/>
      <c r="BC527" s="1061">
        <v>0</v>
      </c>
      <c r="BD527" s="1225">
        <v>0</v>
      </c>
      <c r="BE527" s="1350">
        <f t="shared" si="82"/>
        <v>0</v>
      </c>
      <c r="BF527" s="1225">
        <f t="shared" si="87"/>
        <v>0</v>
      </c>
      <c r="BG527" s="1351">
        <f t="shared" si="88"/>
        <v>0</v>
      </c>
      <c r="BH527" s="1225">
        <f t="shared" si="89"/>
        <v>0</v>
      </c>
    </row>
    <row r="528" spans="2:60">
      <c r="B528" s="959">
        <v>524</v>
      </c>
      <c r="C528" s="959"/>
      <c r="D528" s="946" t="s">
        <v>1351</v>
      </c>
      <c r="E528" s="946" t="s">
        <v>1232</v>
      </c>
      <c r="F528" s="959">
        <v>1061</v>
      </c>
      <c r="G528" s="959" t="s">
        <v>2014</v>
      </c>
      <c r="H528" s="1217" t="s">
        <v>1234</v>
      </c>
      <c r="I528" s="1220"/>
      <c r="J528" s="1220" t="s">
        <v>1348</v>
      </c>
      <c r="K528" s="1220"/>
      <c r="L528" s="1220"/>
      <c r="M528" s="959" t="s">
        <v>1349</v>
      </c>
      <c r="N528" s="1220" t="s">
        <v>329</v>
      </c>
      <c r="O528" s="1220" t="s">
        <v>189</v>
      </c>
      <c r="P528" s="959">
        <v>1</v>
      </c>
      <c r="Q528" s="987"/>
      <c r="R528" s="987"/>
      <c r="S528" s="987"/>
      <c r="T528" s="987"/>
      <c r="U528" s="987"/>
      <c r="V528" s="987"/>
      <c r="W528" s="987"/>
      <c r="X528" s="987"/>
      <c r="Y528" s="987"/>
      <c r="Z528" s="987"/>
      <c r="AA528" s="987"/>
      <c r="AB528" s="987"/>
      <c r="AC528" s="987"/>
      <c r="AD528" s="987"/>
      <c r="AE528" s="987"/>
      <c r="AF528" s="987"/>
      <c r="AG528" s="987"/>
      <c r="AH528" s="962">
        <v>1</v>
      </c>
      <c r="AI528" s="1235"/>
      <c r="AJ528" s="1061"/>
      <c r="AK528" s="1220"/>
      <c r="AL528" s="1220"/>
      <c r="AM528" s="1225"/>
      <c r="AN528" s="1061">
        <v>0</v>
      </c>
      <c r="AO528" s="1220">
        <v>0</v>
      </c>
      <c r="AP528" s="1225">
        <v>0</v>
      </c>
      <c r="AQ528" s="1061">
        <f t="shared" si="83"/>
        <v>0</v>
      </c>
      <c r="AR528" s="1349">
        <f t="shared" si="84"/>
        <v>0</v>
      </c>
      <c r="AS528" s="1225">
        <f t="shared" si="85"/>
        <v>0</v>
      </c>
      <c r="AT528" s="1345">
        <f t="shared" si="80"/>
        <v>0</v>
      </c>
      <c r="AU528" s="1346">
        <f t="shared" si="86"/>
        <v>0</v>
      </c>
      <c r="AV528" s="1301">
        <f t="shared" si="81"/>
        <v>0</v>
      </c>
      <c r="AW528" s="987"/>
      <c r="AX528" s="1061"/>
      <c r="AY528" s="1220"/>
      <c r="AZ528" s="1220"/>
      <c r="BA528" s="1221"/>
      <c r="BB528" s="1225"/>
      <c r="BC528" s="1061">
        <v>0</v>
      </c>
      <c r="BD528" s="1225">
        <v>0</v>
      </c>
      <c r="BE528" s="1350">
        <f t="shared" si="82"/>
        <v>0</v>
      </c>
      <c r="BF528" s="1225">
        <f t="shared" si="87"/>
        <v>0</v>
      </c>
      <c r="BG528" s="1351">
        <f t="shared" si="88"/>
        <v>0</v>
      </c>
      <c r="BH528" s="1225">
        <f t="shared" si="89"/>
        <v>0</v>
      </c>
    </row>
    <row r="529" spans="2:60">
      <c r="B529" s="959">
        <v>525</v>
      </c>
      <c r="C529" s="959"/>
      <c r="D529" s="946" t="s">
        <v>1351</v>
      </c>
      <c r="E529" s="946" t="s">
        <v>1232</v>
      </c>
      <c r="F529" s="959">
        <v>1063</v>
      </c>
      <c r="G529" s="959" t="s">
        <v>2015</v>
      </c>
      <c r="H529" s="1217" t="s">
        <v>1234</v>
      </c>
      <c r="I529" s="1220"/>
      <c r="J529" s="1220" t="s">
        <v>1348</v>
      </c>
      <c r="K529" s="1220"/>
      <c r="L529" s="1220"/>
      <c r="M529" s="959" t="s">
        <v>1349</v>
      </c>
      <c r="N529" s="1220" t="s">
        <v>341</v>
      </c>
      <c r="O529" s="1220" t="s">
        <v>189</v>
      </c>
      <c r="P529" s="959">
        <v>1</v>
      </c>
      <c r="Q529" s="987"/>
      <c r="R529" s="987"/>
      <c r="S529" s="987"/>
      <c r="T529" s="987"/>
      <c r="U529" s="987"/>
      <c r="V529" s="987"/>
      <c r="W529" s="987"/>
      <c r="X529" s="987"/>
      <c r="Y529" s="987"/>
      <c r="Z529" s="987"/>
      <c r="AA529" s="987"/>
      <c r="AB529" s="987"/>
      <c r="AC529" s="987"/>
      <c r="AD529" s="987"/>
      <c r="AE529" s="987"/>
      <c r="AF529" s="987"/>
      <c r="AG529" s="987"/>
      <c r="AH529" s="962">
        <v>1</v>
      </c>
      <c r="AI529" s="1235"/>
      <c r="AJ529" s="1061"/>
      <c r="AK529" s="1220"/>
      <c r="AL529" s="1220"/>
      <c r="AM529" s="1225"/>
      <c r="AN529" s="1061">
        <v>0</v>
      </c>
      <c r="AO529" s="1220">
        <v>0</v>
      </c>
      <c r="AP529" s="1225">
        <v>0</v>
      </c>
      <c r="AQ529" s="1061">
        <f t="shared" si="83"/>
        <v>0</v>
      </c>
      <c r="AR529" s="1349">
        <f t="shared" si="84"/>
        <v>0</v>
      </c>
      <c r="AS529" s="1225">
        <f t="shared" si="85"/>
        <v>0</v>
      </c>
      <c r="AT529" s="1345">
        <f t="shared" si="80"/>
        <v>0</v>
      </c>
      <c r="AU529" s="1346">
        <f t="shared" si="86"/>
        <v>0</v>
      </c>
      <c r="AV529" s="1301">
        <f t="shared" si="81"/>
        <v>0</v>
      </c>
      <c r="AW529" s="987"/>
      <c r="AX529" s="1061"/>
      <c r="AY529" s="1220"/>
      <c r="AZ529" s="1220"/>
      <c r="BA529" s="1221"/>
      <c r="BB529" s="1225"/>
      <c r="BC529" s="1061">
        <v>0</v>
      </c>
      <c r="BD529" s="1225">
        <v>0</v>
      </c>
      <c r="BE529" s="1350">
        <f t="shared" si="82"/>
        <v>0</v>
      </c>
      <c r="BF529" s="1225">
        <f t="shared" si="87"/>
        <v>0</v>
      </c>
      <c r="BG529" s="1351">
        <f t="shared" si="88"/>
        <v>0</v>
      </c>
      <c r="BH529" s="1225">
        <f t="shared" si="89"/>
        <v>0</v>
      </c>
    </row>
    <row r="530" spans="2:60">
      <c r="B530" s="959">
        <v>526</v>
      </c>
      <c r="C530" s="959"/>
      <c r="D530" s="946" t="s">
        <v>153</v>
      </c>
      <c r="E530" s="946" t="s">
        <v>1261</v>
      </c>
      <c r="F530" s="959">
        <v>913</v>
      </c>
      <c r="G530" s="959" t="s">
        <v>2016</v>
      </c>
      <c r="H530" s="1217" t="s">
        <v>1234</v>
      </c>
      <c r="I530" s="1220"/>
      <c r="J530" s="1220" t="s">
        <v>1348</v>
      </c>
      <c r="K530" s="1220"/>
      <c r="L530" s="1220"/>
      <c r="M530" s="959" t="s">
        <v>1349</v>
      </c>
      <c r="N530" s="1220" t="s">
        <v>345</v>
      </c>
      <c r="O530" s="1220" t="s">
        <v>151</v>
      </c>
      <c r="P530" s="959">
        <v>2</v>
      </c>
      <c r="Q530" s="987"/>
      <c r="R530" s="987"/>
      <c r="S530" s="987"/>
      <c r="T530" s="987"/>
      <c r="U530" s="987"/>
      <c r="V530" s="987"/>
      <c r="W530" s="987"/>
      <c r="X530" s="987"/>
      <c r="Y530" s="987"/>
      <c r="Z530" s="987"/>
      <c r="AA530" s="987"/>
      <c r="AB530" s="987"/>
      <c r="AC530" s="987"/>
      <c r="AD530" s="987"/>
      <c r="AE530" s="987"/>
      <c r="AF530" s="987"/>
      <c r="AG530" s="987"/>
      <c r="AH530" s="962">
        <v>1</v>
      </c>
      <c r="AI530" s="1235"/>
      <c r="AJ530" s="1061"/>
      <c r="AK530" s="1220"/>
      <c r="AL530" s="1220"/>
      <c r="AM530" s="1225"/>
      <c r="AN530" s="1061">
        <v>0</v>
      </c>
      <c r="AO530" s="1220">
        <v>0</v>
      </c>
      <c r="AP530" s="1225">
        <v>0</v>
      </c>
      <c r="AQ530" s="1061">
        <f t="shared" si="83"/>
        <v>0</v>
      </c>
      <c r="AR530" s="1349">
        <f t="shared" si="84"/>
        <v>0</v>
      </c>
      <c r="AS530" s="1225">
        <f t="shared" si="85"/>
        <v>0</v>
      </c>
      <c r="AT530" s="1345">
        <f t="shared" si="80"/>
        <v>0</v>
      </c>
      <c r="AU530" s="1346">
        <f t="shared" si="86"/>
        <v>0</v>
      </c>
      <c r="AV530" s="1301">
        <f t="shared" si="81"/>
        <v>0</v>
      </c>
      <c r="AW530" s="987"/>
      <c r="AX530" s="1061"/>
      <c r="AY530" s="1220"/>
      <c r="AZ530" s="1220"/>
      <c r="BA530" s="1221"/>
      <c r="BB530" s="1225"/>
      <c r="BC530" s="1061">
        <v>0</v>
      </c>
      <c r="BD530" s="1225">
        <v>0</v>
      </c>
      <c r="BE530" s="1350">
        <f t="shared" si="82"/>
        <v>0</v>
      </c>
      <c r="BF530" s="1225">
        <f t="shared" si="87"/>
        <v>0</v>
      </c>
      <c r="BG530" s="1351">
        <f t="shared" si="88"/>
        <v>0</v>
      </c>
      <c r="BH530" s="1225">
        <f t="shared" si="89"/>
        <v>0</v>
      </c>
    </row>
    <row r="531" spans="2:60">
      <c r="B531" s="959">
        <v>527</v>
      </c>
      <c r="C531" s="959"/>
      <c r="D531" s="946" t="s">
        <v>153</v>
      </c>
      <c r="E531" s="946" t="s">
        <v>1261</v>
      </c>
      <c r="F531" s="959">
        <v>915</v>
      </c>
      <c r="G531" s="959" t="s">
        <v>2017</v>
      </c>
      <c r="H531" s="1217" t="s">
        <v>1234</v>
      </c>
      <c r="I531" s="1220"/>
      <c r="J531" s="1220" t="s">
        <v>1348</v>
      </c>
      <c r="K531" s="1220"/>
      <c r="L531" s="1220"/>
      <c r="M531" s="959" t="s">
        <v>1349</v>
      </c>
      <c r="N531" s="1220" t="s">
        <v>1369</v>
      </c>
      <c r="O531" s="1220" t="s">
        <v>151</v>
      </c>
      <c r="P531" s="959">
        <v>2</v>
      </c>
      <c r="Q531" s="987"/>
      <c r="R531" s="987"/>
      <c r="S531" s="987"/>
      <c r="T531" s="987"/>
      <c r="U531" s="987"/>
      <c r="V531" s="987"/>
      <c r="W531" s="987"/>
      <c r="X531" s="987"/>
      <c r="Y531" s="987"/>
      <c r="Z531" s="987"/>
      <c r="AA531" s="987"/>
      <c r="AB531" s="987"/>
      <c r="AC531" s="987"/>
      <c r="AD531" s="987"/>
      <c r="AE531" s="987"/>
      <c r="AF531" s="987"/>
      <c r="AG531" s="987"/>
      <c r="AH531" s="962">
        <v>1</v>
      </c>
      <c r="AI531" s="1235"/>
      <c r="AJ531" s="1061"/>
      <c r="AK531" s="1220"/>
      <c r="AL531" s="1220"/>
      <c r="AM531" s="1225"/>
      <c r="AN531" s="1061">
        <v>0</v>
      </c>
      <c r="AO531" s="1220">
        <v>0</v>
      </c>
      <c r="AP531" s="1225">
        <v>0</v>
      </c>
      <c r="AQ531" s="1061">
        <f t="shared" si="83"/>
        <v>0</v>
      </c>
      <c r="AR531" s="1349">
        <f t="shared" si="84"/>
        <v>0</v>
      </c>
      <c r="AS531" s="1225">
        <f t="shared" si="85"/>
        <v>0</v>
      </c>
      <c r="AT531" s="1345">
        <f t="shared" si="80"/>
        <v>0</v>
      </c>
      <c r="AU531" s="1346">
        <f t="shared" si="86"/>
        <v>0</v>
      </c>
      <c r="AV531" s="1301">
        <f t="shared" si="81"/>
        <v>0</v>
      </c>
      <c r="AW531" s="987"/>
      <c r="AX531" s="1061"/>
      <c r="AY531" s="1220"/>
      <c r="AZ531" s="1220"/>
      <c r="BA531" s="1221"/>
      <c r="BB531" s="1225"/>
      <c r="BC531" s="1061">
        <v>0</v>
      </c>
      <c r="BD531" s="1225">
        <v>0</v>
      </c>
      <c r="BE531" s="1350">
        <f t="shared" si="82"/>
        <v>0</v>
      </c>
      <c r="BF531" s="1225">
        <f t="shared" si="87"/>
        <v>0</v>
      </c>
      <c r="BG531" s="1351">
        <f t="shared" si="88"/>
        <v>0</v>
      </c>
      <c r="BH531" s="1225">
        <f t="shared" si="89"/>
        <v>0</v>
      </c>
    </row>
    <row r="532" spans="2:60">
      <c r="B532" s="959">
        <v>528</v>
      </c>
      <c r="C532" s="959"/>
      <c r="D532" s="946" t="s">
        <v>153</v>
      </c>
      <c r="E532" s="946" t="s">
        <v>1261</v>
      </c>
      <c r="F532" s="959">
        <v>917</v>
      </c>
      <c r="G532" s="959" t="s">
        <v>2018</v>
      </c>
      <c r="H532" s="1217" t="s">
        <v>1234</v>
      </c>
      <c r="I532" s="1220"/>
      <c r="J532" s="1220" t="s">
        <v>1348</v>
      </c>
      <c r="K532" s="1220"/>
      <c r="L532" s="1220"/>
      <c r="M532" s="959" t="s">
        <v>1349</v>
      </c>
      <c r="N532" s="1220" t="s">
        <v>1369</v>
      </c>
      <c r="O532" s="1220" t="s">
        <v>151</v>
      </c>
      <c r="P532" s="959">
        <v>2</v>
      </c>
      <c r="Q532" s="987"/>
      <c r="R532" s="987"/>
      <c r="S532" s="987"/>
      <c r="T532" s="987"/>
      <c r="U532" s="987"/>
      <c r="V532" s="987"/>
      <c r="W532" s="987"/>
      <c r="X532" s="987"/>
      <c r="Y532" s="987"/>
      <c r="Z532" s="987"/>
      <c r="AA532" s="987"/>
      <c r="AB532" s="987"/>
      <c r="AC532" s="987"/>
      <c r="AD532" s="987"/>
      <c r="AE532" s="987"/>
      <c r="AF532" s="987"/>
      <c r="AG532" s="987"/>
      <c r="AH532" s="962">
        <v>1</v>
      </c>
      <c r="AI532" s="1235"/>
      <c r="AJ532" s="1061"/>
      <c r="AK532" s="1220"/>
      <c r="AL532" s="1220"/>
      <c r="AM532" s="1225"/>
      <c r="AN532" s="1061">
        <v>0</v>
      </c>
      <c r="AO532" s="1220">
        <v>0</v>
      </c>
      <c r="AP532" s="1225">
        <v>0</v>
      </c>
      <c r="AQ532" s="1061">
        <f t="shared" si="83"/>
        <v>0</v>
      </c>
      <c r="AR532" s="1349">
        <f t="shared" si="84"/>
        <v>0</v>
      </c>
      <c r="AS532" s="1225">
        <f t="shared" si="85"/>
        <v>0</v>
      </c>
      <c r="AT532" s="1345">
        <f t="shared" si="80"/>
        <v>0</v>
      </c>
      <c r="AU532" s="1346">
        <f t="shared" si="86"/>
        <v>0</v>
      </c>
      <c r="AV532" s="1301">
        <f t="shared" si="81"/>
        <v>0</v>
      </c>
      <c r="AW532" s="987"/>
      <c r="AX532" s="1061"/>
      <c r="AY532" s="1220"/>
      <c r="AZ532" s="1220"/>
      <c r="BA532" s="1221"/>
      <c r="BB532" s="1225"/>
      <c r="BC532" s="1061">
        <v>0</v>
      </c>
      <c r="BD532" s="1225">
        <v>0</v>
      </c>
      <c r="BE532" s="1350">
        <f t="shared" si="82"/>
        <v>0</v>
      </c>
      <c r="BF532" s="1225">
        <f t="shared" si="87"/>
        <v>0</v>
      </c>
      <c r="BG532" s="1351">
        <f t="shared" si="88"/>
        <v>0</v>
      </c>
      <c r="BH532" s="1225">
        <f t="shared" si="89"/>
        <v>0</v>
      </c>
    </row>
    <row r="533" spans="2:60">
      <c r="B533" s="959">
        <v>529</v>
      </c>
      <c r="C533" s="959"/>
      <c r="D533" s="946" t="s">
        <v>307</v>
      </c>
      <c r="E533" s="946" t="s">
        <v>1232</v>
      </c>
      <c r="F533" s="959">
        <v>903</v>
      </c>
      <c r="G533" s="959" t="s">
        <v>1253</v>
      </c>
      <c r="H533" s="1217" t="s">
        <v>1234</v>
      </c>
      <c r="I533" s="1220"/>
      <c r="J533" s="1220" t="s">
        <v>1348</v>
      </c>
      <c r="K533" s="1220"/>
      <c r="L533" s="1220"/>
      <c r="M533" s="959" t="s">
        <v>1349</v>
      </c>
      <c r="N533" s="1220" t="s">
        <v>2019</v>
      </c>
      <c r="O533" s="1220" t="s">
        <v>151</v>
      </c>
      <c r="P533" s="959">
        <v>2</v>
      </c>
      <c r="Q533" s="987"/>
      <c r="R533" s="987"/>
      <c r="S533" s="987"/>
      <c r="T533" s="987"/>
      <c r="U533" s="987"/>
      <c r="V533" s="987"/>
      <c r="W533" s="987"/>
      <c r="X533" s="987"/>
      <c r="Y533" s="987"/>
      <c r="Z533" s="987"/>
      <c r="AA533" s="987"/>
      <c r="AB533" s="987"/>
      <c r="AC533" s="987"/>
      <c r="AD533" s="987"/>
      <c r="AE533" s="987"/>
      <c r="AF533" s="987"/>
      <c r="AG533" s="987"/>
      <c r="AH533" s="962">
        <v>1</v>
      </c>
      <c r="AI533" s="1235"/>
      <c r="AJ533" s="1061"/>
      <c r="AK533" s="1220"/>
      <c r="AL533" s="1220"/>
      <c r="AM533" s="1225"/>
      <c r="AN533" s="1061">
        <v>0</v>
      </c>
      <c r="AO533" s="1220">
        <v>0</v>
      </c>
      <c r="AP533" s="1225">
        <v>0</v>
      </c>
      <c r="AQ533" s="1061">
        <f t="shared" si="83"/>
        <v>0</v>
      </c>
      <c r="AR533" s="1349">
        <f t="shared" si="84"/>
        <v>0</v>
      </c>
      <c r="AS533" s="1225">
        <f t="shared" si="85"/>
        <v>0</v>
      </c>
      <c r="AT533" s="1345">
        <f t="shared" si="80"/>
        <v>0</v>
      </c>
      <c r="AU533" s="1346">
        <f t="shared" si="86"/>
        <v>0</v>
      </c>
      <c r="AV533" s="1301">
        <f t="shared" si="81"/>
        <v>0</v>
      </c>
      <c r="AW533" s="987"/>
      <c r="AX533" s="1061"/>
      <c r="AY533" s="1220"/>
      <c r="AZ533" s="1220"/>
      <c r="BA533" s="1221"/>
      <c r="BB533" s="1225"/>
      <c r="BC533" s="1061">
        <v>0</v>
      </c>
      <c r="BD533" s="1225">
        <v>0</v>
      </c>
      <c r="BE533" s="1350">
        <f t="shared" si="82"/>
        <v>0</v>
      </c>
      <c r="BF533" s="1225">
        <f t="shared" si="87"/>
        <v>0</v>
      </c>
      <c r="BG533" s="1351">
        <f t="shared" si="88"/>
        <v>0</v>
      </c>
      <c r="BH533" s="1225">
        <f t="shared" si="89"/>
        <v>0</v>
      </c>
    </row>
    <row r="534" spans="2:60">
      <c r="B534" s="959">
        <v>530</v>
      </c>
      <c r="C534" s="959"/>
      <c r="D534" s="946" t="s">
        <v>1351</v>
      </c>
      <c r="E534" s="946" t="s">
        <v>1232</v>
      </c>
      <c r="F534" s="959">
        <v>1310</v>
      </c>
      <c r="G534" s="959" t="s">
        <v>2020</v>
      </c>
      <c r="H534" s="1217" t="s">
        <v>1234</v>
      </c>
      <c r="I534" s="1220"/>
      <c r="J534" s="1220" t="s">
        <v>1348</v>
      </c>
      <c r="K534" s="1220"/>
      <c r="L534" s="1220"/>
      <c r="M534" s="959" t="s">
        <v>1349</v>
      </c>
      <c r="N534" s="1220" t="s">
        <v>553</v>
      </c>
      <c r="O534" s="1220" t="s">
        <v>403</v>
      </c>
      <c r="P534" s="959">
        <v>3</v>
      </c>
      <c r="Q534" s="987"/>
      <c r="R534" s="987"/>
      <c r="S534" s="987"/>
      <c r="T534" s="987"/>
      <c r="U534" s="987"/>
      <c r="V534" s="987"/>
      <c r="W534" s="987"/>
      <c r="X534" s="987"/>
      <c r="Y534" s="987"/>
      <c r="Z534" s="987"/>
      <c r="AA534" s="987"/>
      <c r="AB534" s="987"/>
      <c r="AC534" s="987"/>
      <c r="AD534" s="987"/>
      <c r="AE534" s="987"/>
      <c r="AF534" s="987"/>
      <c r="AG534" s="987"/>
      <c r="AH534" s="962">
        <v>1</v>
      </c>
      <c r="AI534" s="1235"/>
      <c r="AJ534" s="1061"/>
      <c r="AK534" s="1220"/>
      <c r="AL534" s="1220"/>
      <c r="AM534" s="1225"/>
      <c r="AN534" s="1061">
        <v>0</v>
      </c>
      <c r="AO534" s="1220">
        <v>0</v>
      </c>
      <c r="AP534" s="1225">
        <v>0</v>
      </c>
      <c r="AQ534" s="1061">
        <f t="shared" si="83"/>
        <v>0</v>
      </c>
      <c r="AR534" s="1349">
        <f t="shared" si="84"/>
        <v>0</v>
      </c>
      <c r="AS534" s="1225">
        <f t="shared" si="85"/>
        <v>0</v>
      </c>
      <c r="AT534" s="1345">
        <f t="shared" si="80"/>
        <v>0</v>
      </c>
      <c r="AU534" s="1346">
        <f t="shared" si="86"/>
        <v>0</v>
      </c>
      <c r="AV534" s="1301">
        <f t="shared" si="81"/>
        <v>0</v>
      </c>
      <c r="AW534" s="987"/>
      <c r="AX534" s="1061"/>
      <c r="AY534" s="1220"/>
      <c r="AZ534" s="1220"/>
      <c r="BA534" s="1221"/>
      <c r="BB534" s="1225"/>
      <c r="BC534" s="1061">
        <v>0</v>
      </c>
      <c r="BD534" s="1225">
        <v>0</v>
      </c>
      <c r="BE534" s="1350">
        <f t="shared" si="82"/>
        <v>0</v>
      </c>
      <c r="BF534" s="1225">
        <f t="shared" si="87"/>
        <v>0</v>
      </c>
      <c r="BG534" s="1351">
        <f t="shared" si="88"/>
        <v>0</v>
      </c>
      <c r="BH534" s="1225">
        <f t="shared" si="89"/>
        <v>0</v>
      </c>
    </row>
    <row r="535" spans="2:60">
      <c r="B535" s="959">
        <v>531</v>
      </c>
      <c r="C535" s="959"/>
      <c r="D535" s="946" t="s">
        <v>1351</v>
      </c>
      <c r="E535" s="946" t="s">
        <v>1232</v>
      </c>
      <c r="F535" s="959">
        <v>1311</v>
      </c>
      <c r="G535" s="959" t="s">
        <v>2021</v>
      </c>
      <c r="H535" s="1217" t="s">
        <v>1234</v>
      </c>
      <c r="I535" s="1220"/>
      <c r="J535" s="1220" t="s">
        <v>1348</v>
      </c>
      <c r="K535" s="1220"/>
      <c r="L535" s="1220"/>
      <c r="M535" s="959" t="s">
        <v>1349</v>
      </c>
      <c r="N535" s="1220" t="s">
        <v>550</v>
      </c>
      <c r="O535" s="1220" t="s">
        <v>403</v>
      </c>
      <c r="P535" s="959">
        <v>3</v>
      </c>
      <c r="Q535" s="987"/>
      <c r="R535" s="987"/>
      <c r="S535" s="987"/>
      <c r="T535" s="987"/>
      <c r="U535" s="987"/>
      <c r="V535" s="987"/>
      <c r="W535" s="987"/>
      <c r="X535" s="987"/>
      <c r="Y535" s="987"/>
      <c r="Z535" s="987"/>
      <c r="AA535" s="987"/>
      <c r="AB535" s="987"/>
      <c r="AC535" s="987"/>
      <c r="AD535" s="987"/>
      <c r="AE535" s="987"/>
      <c r="AF535" s="987"/>
      <c r="AG535" s="987"/>
      <c r="AH535" s="962">
        <v>1</v>
      </c>
      <c r="AI535" s="1235"/>
      <c r="AJ535" s="1061"/>
      <c r="AK535" s="1220"/>
      <c r="AL535" s="1220"/>
      <c r="AM535" s="1225"/>
      <c r="AN535" s="1061">
        <v>0</v>
      </c>
      <c r="AO535" s="1220">
        <v>0</v>
      </c>
      <c r="AP535" s="1225">
        <v>0</v>
      </c>
      <c r="AQ535" s="1061">
        <f t="shared" si="83"/>
        <v>0</v>
      </c>
      <c r="AR535" s="1349">
        <f t="shared" si="84"/>
        <v>0</v>
      </c>
      <c r="AS535" s="1225">
        <f t="shared" si="85"/>
        <v>0</v>
      </c>
      <c r="AT535" s="1345">
        <f t="shared" si="80"/>
        <v>0</v>
      </c>
      <c r="AU535" s="1346">
        <f t="shared" si="86"/>
        <v>0</v>
      </c>
      <c r="AV535" s="1301">
        <f t="shared" si="81"/>
        <v>0</v>
      </c>
      <c r="AW535" s="987"/>
      <c r="AX535" s="1061"/>
      <c r="AY535" s="1220"/>
      <c r="AZ535" s="1220"/>
      <c r="BA535" s="1221"/>
      <c r="BB535" s="1225"/>
      <c r="BC535" s="1061">
        <v>0</v>
      </c>
      <c r="BD535" s="1225">
        <v>0</v>
      </c>
      <c r="BE535" s="1350">
        <f t="shared" si="82"/>
        <v>0</v>
      </c>
      <c r="BF535" s="1225">
        <f t="shared" si="87"/>
        <v>0</v>
      </c>
      <c r="BG535" s="1351">
        <f t="shared" si="88"/>
        <v>0</v>
      </c>
      <c r="BH535" s="1225">
        <f t="shared" si="89"/>
        <v>0</v>
      </c>
    </row>
    <row r="536" spans="2:60">
      <c r="B536" s="959">
        <v>532</v>
      </c>
      <c r="C536" s="959"/>
      <c r="D536" s="946" t="s">
        <v>1354</v>
      </c>
      <c r="E536" s="946" t="s">
        <v>1261</v>
      </c>
      <c r="F536" s="959">
        <v>970</v>
      </c>
      <c r="G536" s="959" t="s">
        <v>2022</v>
      </c>
      <c r="H536" s="1217" t="s">
        <v>1364</v>
      </c>
      <c r="I536" s="1220"/>
      <c r="J536" s="1220" t="s">
        <v>1348</v>
      </c>
      <c r="K536" s="1220"/>
      <c r="L536" s="1220"/>
      <c r="M536" s="959" t="s">
        <v>1349</v>
      </c>
      <c r="N536" s="1220" t="s">
        <v>928</v>
      </c>
      <c r="O536" s="1220" t="s">
        <v>403</v>
      </c>
      <c r="P536" s="959">
        <v>3</v>
      </c>
      <c r="Q536" s="987"/>
      <c r="R536" s="987"/>
      <c r="S536" s="987"/>
      <c r="T536" s="987"/>
      <c r="U536" s="987"/>
      <c r="V536" s="987"/>
      <c r="W536" s="987"/>
      <c r="X536" s="987"/>
      <c r="Y536" s="987"/>
      <c r="Z536" s="987"/>
      <c r="AA536" s="987"/>
      <c r="AB536" s="987"/>
      <c r="AC536" s="987"/>
      <c r="AD536" s="987"/>
      <c r="AE536" s="987"/>
      <c r="AF536" s="987"/>
      <c r="AG536" s="987"/>
      <c r="AH536" s="962">
        <v>1</v>
      </c>
      <c r="AI536" s="1235"/>
      <c r="AJ536" s="1061"/>
      <c r="AK536" s="1220"/>
      <c r="AL536" s="1220"/>
      <c r="AM536" s="1225"/>
      <c r="AN536" s="1061">
        <v>0</v>
      </c>
      <c r="AO536" s="1220">
        <v>0</v>
      </c>
      <c r="AP536" s="1225">
        <v>0</v>
      </c>
      <c r="AQ536" s="1061">
        <f t="shared" si="83"/>
        <v>0</v>
      </c>
      <c r="AR536" s="1349">
        <f t="shared" si="84"/>
        <v>0</v>
      </c>
      <c r="AS536" s="1225">
        <f t="shared" si="85"/>
        <v>0</v>
      </c>
      <c r="AT536" s="1345">
        <f t="shared" si="80"/>
        <v>0</v>
      </c>
      <c r="AU536" s="1346">
        <f t="shared" si="86"/>
        <v>0</v>
      </c>
      <c r="AV536" s="1301">
        <f t="shared" si="81"/>
        <v>0</v>
      </c>
      <c r="AW536" s="987"/>
      <c r="AX536" s="1061"/>
      <c r="AY536" s="1220"/>
      <c r="AZ536" s="1220"/>
      <c r="BA536" s="1221"/>
      <c r="BB536" s="1225"/>
      <c r="BC536" s="1061">
        <v>0</v>
      </c>
      <c r="BD536" s="1225">
        <v>0</v>
      </c>
      <c r="BE536" s="1350">
        <f t="shared" si="82"/>
        <v>0</v>
      </c>
      <c r="BF536" s="1225">
        <f t="shared" si="87"/>
        <v>0</v>
      </c>
      <c r="BG536" s="1351">
        <f t="shared" si="88"/>
        <v>0</v>
      </c>
      <c r="BH536" s="1225">
        <f t="shared" si="89"/>
        <v>0</v>
      </c>
    </row>
    <row r="537" spans="2:60">
      <c r="B537" s="959">
        <v>533</v>
      </c>
      <c r="C537" s="959"/>
      <c r="D537" s="946" t="s">
        <v>1351</v>
      </c>
      <c r="E537" s="946" t="s">
        <v>1232</v>
      </c>
      <c r="F537" s="959">
        <v>1170</v>
      </c>
      <c r="G537" s="959" t="s">
        <v>2023</v>
      </c>
      <c r="H537" s="1217" t="s">
        <v>1234</v>
      </c>
      <c r="I537" s="1220"/>
      <c r="J537" s="1220" t="s">
        <v>1348</v>
      </c>
      <c r="K537" s="1220"/>
      <c r="L537" s="1220"/>
      <c r="M537" s="959" t="s">
        <v>1349</v>
      </c>
      <c r="N537" s="1220" t="s">
        <v>928</v>
      </c>
      <c r="O537" s="1220" t="s">
        <v>403</v>
      </c>
      <c r="P537" s="959">
        <v>3</v>
      </c>
      <c r="Q537" s="987"/>
      <c r="R537" s="987"/>
      <c r="S537" s="987"/>
      <c r="T537" s="987"/>
      <c r="U537" s="987"/>
      <c r="V537" s="987"/>
      <c r="W537" s="987"/>
      <c r="X537" s="987"/>
      <c r="Y537" s="987"/>
      <c r="Z537" s="987"/>
      <c r="AA537" s="987"/>
      <c r="AB537" s="987"/>
      <c r="AC537" s="987"/>
      <c r="AD537" s="987"/>
      <c r="AE537" s="987"/>
      <c r="AF537" s="987"/>
      <c r="AG537" s="987"/>
      <c r="AH537" s="962">
        <v>1</v>
      </c>
      <c r="AI537" s="1235"/>
      <c r="AJ537" s="1061"/>
      <c r="AK537" s="1220"/>
      <c r="AL537" s="1220"/>
      <c r="AM537" s="1225"/>
      <c r="AN537" s="1061">
        <v>0</v>
      </c>
      <c r="AO537" s="1220">
        <v>0</v>
      </c>
      <c r="AP537" s="1225">
        <v>0</v>
      </c>
      <c r="AQ537" s="1061">
        <f t="shared" si="83"/>
        <v>0</v>
      </c>
      <c r="AR537" s="1349">
        <f t="shared" si="84"/>
        <v>0</v>
      </c>
      <c r="AS537" s="1225">
        <f t="shared" si="85"/>
        <v>0</v>
      </c>
      <c r="AT537" s="1345">
        <f t="shared" si="80"/>
        <v>0</v>
      </c>
      <c r="AU537" s="1346">
        <f t="shared" si="86"/>
        <v>0</v>
      </c>
      <c r="AV537" s="1301">
        <f t="shared" si="81"/>
        <v>0</v>
      </c>
      <c r="AW537" s="987"/>
      <c r="AX537" s="1061"/>
      <c r="AY537" s="1220"/>
      <c r="AZ537" s="1220"/>
      <c r="BA537" s="1221"/>
      <c r="BB537" s="1225"/>
      <c r="BC537" s="1061">
        <v>0</v>
      </c>
      <c r="BD537" s="1225">
        <v>0</v>
      </c>
      <c r="BE537" s="1350">
        <f t="shared" si="82"/>
        <v>0</v>
      </c>
      <c r="BF537" s="1225">
        <f t="shared" si="87"/>
        <v>0</v>
      </c>
      <c r="BG537" s="1351">
        <f t="shared" si="88"/>
        <v>0</v>
      </c>
      <c r="BH537" s="1225">
        <f t="shared" si="89"/>
        <v>0</v>
      </c>
    </row>
    <row r="538" spans="2:60">
      <c r="B538" s="959">
        <v>534</v>
      </c>
      <c r="C538" s="959"/>
      <c r="D538" s="946" t="s">
        <v>1351</v>
      </c>
      <c r="E538" s="946" t="s">
        <v>1241</v>
      </c>
      <c r="F538" s="959">
        <v>1170</v>
      </c>
      <c r="G538" s="959" t="s">
        <v>2024</v>
      </c>
      <c r="H538" s="1217" t="s">
        <v>1243</v>
      </c>
      <c r="I538" s="1220"/>
      <c r="J538" s="1220" t="s">
        <v>1348</v>
      </c>
      <c r="K538" s="1220"/>
      <c r="L538" s="1220"/>
      <c r="M538" s="959" t="s">
        <v>1438</v>
      </c>
      <c r="N538" s="1220" t="s">
        <v>928</v>
      </c>
      <c r="O538" s="1220" t="s">
        <v>403</v>
      </c>
      <c r="P538" s="959">
        <v>3</v>
      </c>
      <c r="Q538" s="987"/>
      <c r="R538" s="987"/>
      <c r="S538" s="987"/>
      <c r="T538" s="987"/>
      <c r="U538" s="987"/>
      <c r="V538" s="987"/>
      <c r="W538" s="987"/>
      <c r="X538" s="987"/>
      <c r="Y538" s="987"/>
      <c r="Z538" s="987"/>
      <c r="AA538" s="987"/>
      <c r="AB538" s="987"/>
      <c r="AC538" s="987"/>
      <c r="AD538" s="987"/>
      <c r="AE538" s="987"/>
      <c r="AF538" s="987"/>
      <c r="AG538" s="987"/>
      <c r="AH538" s="962">
        <v>1</v>
      </c>
      <c r="AI538" s="1235"/>
      <c r="AJ538" s="1061"/>
      <c r="AK538" s="1220"/>
      <c r="AL538" s="1220"/>
      <c r="AM538" s="1225"/>
      <c r="AN538" s="1061">
        <v>0</v>
      </c>
      <c r="AO538" s="1220">
        <v>0</v>
      </c>
      <c r="AP538" s="1225">
        <v>0</v>
      </c>
      <c r="AQ538" s="1061">
        <f t="shared" si="83"/>
        <v>0</v>
      </c>
      <c r="AR538" s="1349">
        <f t="shared" si="84"/>
        <v>0</v>
      </c>
      <c r="AS538" s="1225">
        <f t="shared" si="85"/>
        <v>0</v>
      </c>
      <c r="AT538" s="1345">
        <f t="shared" si="80"/>
        <v>0</v>
      </c>
      <c r="AU538" s="1346">
        <f t="shared" si="86"/>
        <v>0</v>
      </c>
      <c r="AV538" s="1301">
        <f t="shared" si="81"/>
        <v>0</v>
      </c>
      <c r="AW538" s="987"/>
      <c r="AX538" s="1061"/>
      <c r="AY538" s="1220"/>
      <c r="AZ538" s="1220"/>
      <c r="BA538" s="1221"/>
      <c r="BB538" s="1225"/>
      <c r="BC538" s="1061">
        <v>0</v>
      </c>
      <c r="BD538" s="1225">
        <v>0</v>
      </c>
      <c r="BE538" s="1350">
        <f t="shared" si="82"/>
        <v>0</v>
      </c>
      <c r="BF538" s="1225">
        <f t="shared" si="87"/>
        <v>0</v>
      </c>
      <c r="BG538" s="1351">
        <f t="shared" si="88"/>
        <v>0</v>
      </c>
      <c r="BH538" s="1225">
        <f t="shared" si="89"/>
        <v>0</v>
      </c>
    </row>
    <row r="539" spans="2:60">
      <c r="B539" s="959">
        <v>535</v>
      </c>
      <c r="C539" s="959"/>
      <c r="D539" s="946" t="s">
        <v>1351</v>
      </c>
      <c r="E539" s="946" t="s">
        <v>1232</v>
      </c>
      <c r="F539" s="959">
        <v>1171</v>
      </c>
      <c r="G539" s="959" t="s">
        <v>2025</v>
      </c>
      <c r="H539" s="1217" t="s">
        <v>1234</v>
      </c>
      <c r="I539" s="1220"/>
      <c r="J539" s="1220" t="s">
        <v>1348</v>
      </c>
      <c r="K539" s="1220"/>
      <c r="L539" s="1220"/>
      <c r="M539" s="959" t="s">
        <v>1349</v>
      </c>
      <c r="N539" s="1220" t="s">
        <v>928</v>
      </c>
      <c r="O539" s="1220" t="s">
        <v>403</v>
      </c>
      <c r="P539" s="959">
        <v>3</v>
      </c>
      <c r="Q539" s="987"/>
      <c r="R539" s="987"/>
      <c r="S539" s="987"/>
      <c r="T539" s="987"/>
      <c r="U539" s="987"/>
      <c r="V539" s="987"/>
      <c r="W539" s="987"/>
      <c r="X539" s="987"/>
      <c r="Y539" s="987"/>
      <c r="Z539" s="987"/>
      <c r="AA539" s="987"/>
      <c r="AB539" s="987"/>
      <c r="AC539" s="987"/>
      <c r="AD539" s="987"/>
      <c r="AE539" s="987"/>
      <c r="AF539" s="987"/>
      <c r="AG539" s="987"/>
      <c r="AH539" s="962">
        <v>1</v>
      </c>
      <c r="AI539" s="1235"/>
      <c r="AJ539" s="1061"/>
      <c r="AK539" s="1220"/>
      <c r="AL539" s="1220"/>
      <c r="AM539" s="1225"/>
      <c r="AN539" s="1061">
        <v>0</v>
      </c>
      <c r="AO539" s="1220">
        <v>0</v>
      </c>
      <c r="AP539" s="1225">
        <v>0</v>
      </c>
      <c r="AQ539" s="1061">
        <f t="shared" si="83"/>
        <v>0</v>
      </c>
      <c r="AR539" s="1349">
        <f t="shared" si="84"/>
        <v>0</v>
      </c>
      <c r="AS539" s="1225">
        <f t="shared" si="85"/>
        <v>0</v>
      </c>
      <c r="AT539" s="1345">
        <f t="shared" si="80"/>
        <v>0</v>
      </c>
      <c r="AU539" s="1346">
        <f t="shared" si="86"/>
        <v>0</v>
      </c>
      <c r="AV539" s="1301">
        <f t="shared" si="81"/>
        <v>0</v>
      </c>
      <c r="AW539" s="987"/>
      <c r="AX539" s="1061"/>
      <c r="AY539" s="1220"/>
      <c r="AZ539" s="1220"/>
      <c r="BA539" s="1221"/>
      <c r="BB539" s="1225"/>
      <c r="BC539" s="1061">
        <v>0</v>
      </c>
      <c r="BD539" s="1225">
        <v>0</v>
      </c>
      <c r="BE539" s="1350">
        <f t="shared" si="82"/>
        <v>0</v>
      </c>
      <c r="BF539" s="1225">
        <f t="shared" si="87"/>
        <v>0</v>
      </c>
      <c r="BG539" s="1351">
        <f t="shared" si="88"/>
        <v>0</v>
      </c>
      <c r="BH539" s="1225">
        <f t="shared" si="89"/>
        <v>0</v>
      </c>
    </row>
    <row r="540" spans="2:60">
      <c r="B540" s="959">
        <v>536</v>
      </c>
      <c r="C540" s="959"/>
      <c r="D540" s="946" t="s">
        <v>1351</v>
      </c>
      <c r="E540" s="946" t="s">
        <v>1232</v>
      </c>
      <c r="F540" s="959">
        <v>1172</v>
      </c>
      <c r="G540" s="959" t="s">
        <v>2026</v>
      </c>
      <c r="H540" s="1217" t="s">
        <v>1234</v>
      </c>
      <c r="I540" s="1220"/>
      <c r="J540" s="1220" t="s">
        <v>1348</v>
      </c>
      <c r="K540" s="1220"/>
      <c r="L540" s="1220"/>
      <c r="M540" s="959" t="s">
        <v>1349</v>
      </c>
      <c r="N540" s="1220" t="s">
        <v>933</v>
      </c>
      <c r="O540" s="1220" t="s">
        <v>403</v>
      </c>
      <c r="P540" s="959">
        <v>3</v>
      </c>
      <c r="Q540" s="987"/>
      <c r="R540" s="987"/>
      <c r="S540" s="987"/>
      <c r="T540" s="987"/>
      <c r="U540" s="987"/>
      <c r="V540" s="987"/>
      <c r="W540" s="987"/>
      <c r="X540" s="987"/>
      <c r="Y540" s="987"/>
      <c r="Z540" s="987"/>
      <c r="AA540" s="987"/>
      <c r="AB540" s="987"/>
      <c r="AC540" s="987"/>
      <c r="AD540" s="987"/>
      <c r="AE540" s="987"/>
      <c r="AF540" s="987"/>
      <c r="AG540" s="987"/>
      <c r="AH540" s="962">
        <v>1</v>
      </c>
      <c r="AI540" s="1235"/>
      <c r="AJ540" s="1061"/>
      <c r="AK540" s="1220"/>
      <c r="AL540" s="1220"/>
      <c r="AM540" s="1225"/>
      <c r="AN540" s="1061">
        <v>0</v>
      </c>
      <c r="AO540" s="1220">
        <v>0</v>
      </c>
      <c r="AP540" s="1225">
        <v>0</v>
      </c>
      <c r="AQ540" s="1061">
        <f t="shared" si="83"/>
        <v>0</v>
      </c>
      <c r="AR540" s="1349">
        <f t="shared" si="84"/>
        <v>0</v>
      </c>
      <c r="AS540" s="1225">
        <f t="shared" si="85"/>
        <v>0</v>
      </c>
      <c r="AT540" s="1345">
        <f t="shared" si="80"/>
        <v>0</v>
      </c>
      <c r="AU540" s="1346">
        <f t="shared" si="86"/>
        <v>0</v>
      </c>
      <c r="AV540" s="1301">
        <f t="shared" si="81"/>
        <v>0</v>
      </c>
      <c r="AW540" s="987"/>
      <c r="AX540" s="1061"/>
      <c r="AY540" s="1220"/>
      <c r="AZ540" s="1220"/>
      <c r="BA540" s="1221"/>
      <c r="BB540" s="1225"/>
      <c r="BC540" s="1061">
        <v>0</v>
      </c>
      <c r="BD540" s="1225">
        <v>0</v>
      </c>
      <c r="BE540" s="1350">
        <f t="shared" si="82"/>
        <v>0</v>
      </c>
      <c r="BF540" s="1225">
        <f t="shared" si="87"/>
        <v>0</v>
      </c>
      <c r="BG540" s="1351">
        <f t="shared" si="88"/>
        <v>0</v>
      </c>
      <c r="BH540" s="1225">
        <f t="shared" si="89"/>
        <v>0</v>
      </c>
    </row>
    <row r="541" spans="2:60" ht="13.9" thickBot="1">
      <c r="B541" s="959">
        <v>537</v>
      </c>
      <c r="C541" s="959"/>
      <c r="D541" s="946" t="s">
        <v>1351</v>
      </c>
      <c r="E541" s="946" t="s">
        <v>1232</v>
      </c>
      <c r="F541" s="959">
        <v>1175</v>
      </c>
      <c r="G541" s="959" t="s">
        <v>2027</v>
      </c>
      <c r="H541" s="1217" t="s">
        <v>1234</v>
      </c>
      <c r="I541" s="1220"/>
      <c r="J541" s="1220" t="s">
        <v>1348</v>
      </c>
      <c r="K541" s="1220"/>
      <c r="L541" s="1220"/>
      <c r="M541" s="959" t="s">
        <v>1349</v>
      </c>
      <c r="N541" s="1220" t="s">
        <v>945</v>
      </c>
      <c r="O541" s="1220" t="s">
        <v>403</v>
      </c>
      <c r="P541" s="959">
        <v>3</v>
      </c>
      <c r="Q541" s="987"/>
      <c r="R541" s="987"/>
      <c r="S541" s="987"/>
      <c r="T541" s="987"/>
      <c r="U541" s="987"/>
      <c r="V541" s="987"/>
      <c r="W541" s="987"/>
      <c r="X541" s="987"/>
      <c r="Y541" s="987"/>
      <c r="Z541" s="987"/>
      <c r="AA541" s="987"/>
      <c r="AB541" s="987"/>
      <c r="AC541" s="987"/>
      <c r="AD541" s="987"/>
      <c r="AE541" s="987"/>
      <c r="AF541" s="987"/>
      <c r="AG541" s="987"/>
      <c r="AH541" s="962">
        <v>1</v>
      </c>
      <c r="AI541" s="1235"/>
      <c r="AJ541" s="1061"/>
      <c r="AK541" s="1220"/>
      <c r="AL541" s="1220"/>
      <c r="AM541" s="1225"/>
      <c r="AN541" s="1061">
        <v>0</v>
      </c>
      <c r="AO541" s="1220">
        <v>0</v>
      </c>
      <c r="AP541" s="1225">
        <v>0</v>
      </c>
      <c r="AQ541" s="1061">
        <f t="shared" si="83"/>
        <v>0</v>
      </c>
      <c r="AR541" s="1349">
        <f t="shared" si="84"/>
        <v>0</v>
      </c>
      <c r="AS541" s="1225">
        <f t="shared" si="85"/>
        <v>0</v>
      </c>
      <c r="AT541" s="1345">
        <f t="shared" si="80"/>
        <v>0</v>
      </c>
      <c r="AU541" s="1346">
        <f t="shared" si="86"/>
        <v>0</v>
      </c>
      <c r="AV541" s="1301">
        <f t="shared" si="81"/>
        <v>0</v>
      </c>
      <c r="AW541" s="987"/>
      <c r="AX541" s="1061"/>
      <c r="AY541" s="1229"/>
      <c r="AZ541" s="1229"/>
      <c r="BA541" s="1230"/>
      <c r="BB541" s="1231"/>
      <c r="BC541" s="1228">
        <v>0</v>
      </c>
      <c r="BD541" s="1231">
        <v>0</v>
      </c>
      <c r="BE541" s="1353">
        <f t="shared" si="82"/>
        <v>0</v>
      </c>
      <c r="BF541" s="1231">
        <f t="shared" si="87"/>
        <v>0</v>
      </c>
      <c r="BG541" s="1354">
        <f t="shared" si="88"/>
        <v>0</v>
      </c>
      <c r="BH541" s="1231">
        <f t="shared" si="89"/>
        <v>0</v>
      </c>
    </row>
    <row r="542" spans="2:60">
      <c r="B542" s="987"/>
      <c r="C542" s="987"/>
      <c r="D542" s="987"/>
      <c r="E542" s="987"/>
      <c r="F542" s="987"/>
      <c r="G542" s="909"/>
      <c r="H542" s="1201"/>
      <c r="I542" s="987"/>
      <c r="J542" s="987"/>
      <c r="K542" s="987"/>
      <c r="L542" s="987"/>
      <c r="M542" s="909"/>
      <c r="N542" s="987"/>
      <c r="O542" s="987"/>
      <c r="P542" s="909"/>
      <c r="Q542" s="987"/>
      <c r="R542" s="987"/>
      <c r="S542" s="987"/>
      <c r="T542" s="987"/>
      <c r="U542" s="987"/>
      <c r="V542" s="987"/>
      <c r="W542" s="987"/>
      <c r="X542" s="987"/>
      <c r="Y542" s="987"/>
      <c r="Z542" s="987"/>
      <c r="AA542" s="987"/>
      <c r="AB542" s="987"/>
      <c r="AC542" s="987"/>
      <c r="AD542" s="987"/>
      <c r="AE542" s="987"/>
      <c r="AF542" s="987"/>
      <c r="AG542" s="987"/>
      <c r="AH542" s="909"/>
      <c r="AI542" s="987"/>
      <c r="AJ542" s="987"/>
      <c r="AK542" s="987"/>
      <c r="AL542" s="987"/>
      <c r="AM542" s="987"/>
      <c r="AN542" s="987"/>
      <c r="AO542" s="987"/>
      <c r="AP542" s="987"/>
      <c r="AQ542" s="987"/>
      <c r="AR542" s="987"/>
      <c r="AS542" s="987"/>
      <c r="AT542" s="987"/>
      <c r="AU542" s="987"/>
      <c r="AV542" s="987"/>
      <c r="AW542" s="987"/>
      <c r="AX542" s="987"/>
      <c r="AY542" s="987"/>
      <c r="AZ542" s="987"/>
      <c r="BA542" s="987"/>
      <c r="BB542" s="987"/>
      <c r="BC542" s="987"/>
      <c r="BD542" s="987"/>
      <c r="BE542" s="987"/>
      <c r="BF542" s="987"/>
      <c r="BG542" s="987"/>
      <c r="BH542" s="987"/>
    </row>
  </sheetData>
  <autoFilter ref="B4:P541" xr:uid="{00000000-0009-0000-0000-000013000000}"/>
  <mergeCells count="11">
    <mergeCell ref="S3:T3"/>
    <mergeCell ref="AN2:AP2"/>
    <mergeCell ref="AQ2:AS2"/>
    <mergeCell ref="AT2:AV2"/>
    <mergeCell ref="B3:P3"/>
    <mergeCell ref="AJ2:AM2"/>
    <mergeCell ref="BC1:BH1"/>
    <mergeCell ref="AX2:BB2"/>
    <mergeCell ref="BC2:BD2"/>
    <mergeCell ref="BE2:BF2"/>
    <mergeCell ref="BG2:BH2"/>
  </mergeCell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tabColor rgb="FFFF6743"/>
  </sheetPr>
  <dimension ref="B1:O103"/>
  <sheetViews>
    <sheetView zoomScale="85" zoomScaleNormal="85" workbookViewId="0">
      <selection activeCell="M4" sqref="M4"/>
    </sheetView>
  </sheetViews>
  <sheetFormatPr defaultColWidth="8.85546875" defaultRowHeight="14.45"/>
  <cols>
    <col min="1" max="1" width="2.7109375" style="1" customWidth="1"/>
    <col min="2" max="2" width="9.85546875" style="1" bestFit="1" customWidth="1"/>
    <col min="3" max="3" width="22.140625" style="1" bestFit="1" customWidth="1"/>
    <col min="4" max="4" width="15.42578125" style="1" bestFit="1" customWidth="1"/>
    <col min="5" max="5" width="20.28515625" style="1" bestFit="1" customWidth="1"/>
    <col min="6" max="6" width="15.5703125" style="195" customWidth="1"/>
    <col min="7" max="7" width="17.28515625" style="1" customWidth="1"/>
    <col min="8" max="8" width="24" style="1" customWidth="1"/>
    <col min="9" max="9" width="24.85546875" style="1" bestFit="1" customWidth="1"/>
    <col min="10" max="10" width="11.7109375" style="195" customWidth="1"/>
    <col min="12" max="12" width="24.85546875" style="1" bestFit="1" customWidth="1"/>
    <col min="13" max="13" width="8.85546875" style="1"/>
    <col min="14" max="14" width="10.140625" style="1" bestFit="1" customWidth="1"/>
    <col min="15" max="15" width="8.85546875" style="1"/>
    <col min="16" max="16" width="10" style="1" bestFit="1" customWidth="1"/>
    <col min="17" max="16384" width="8.85546875" style="1"/>
  </cols>
  <sheetData>
    <row r="1" spans="2:13" ht="15" thickBot="1"/>
    <row r="2" spans="2:13" ht="15" thickBot="1">
      <c r="B2" s="656" t="s">
        <v>4218</v>
      </c>
      <c r="C2" s="656" t="s">
        <v>4219</v>
      </c>
      <c r="D2" s="657" t="s">
        <v>3705</v>
      </c>
      <c r="E2" s="656" t="s">
        <v>4220</v>
      </c>
      <c r="F2" s="657" t="s">
        <v>4221</v>
      </c>
      <c r="G2" s="656" t="s">
        <v>4222</v>
      </c>
      <c r="H2" s="657" t="s">
        <v>3578</v>
      </c>
      <c r="I2" s="656" t="s">
        <v>1226</v>
      </c>
      <c r="J2" s="658" t="s">
        <v>963</v>
      </c>
      <c r="L2" s="647" t="s">
        <v>4223</v>
      </c>
      <c r="M2" s="647" t="s">
        <v>55</v>
      </c>
    </row>
    <row r="3" spans="2:13">
      <c r="B3" s="649" t="s">
        <v>3014</v>
      </c>
      <c r="C3" s="648" t="s">
        <v>396</v>
      </c>
      <c r="D3" s="648" t="s">
        <v>4224</v>
      </c>
      <c r="E3" s="648" t="s">
        <v>4225</v>
      </c>
      <c r="F3" s="648" t="s">
        <v>4226</v>
      </c>
      <c r="G3" s="648" t="s">
        <v>4227</v>
      </c>
      <c r="H3" s="648" t="str">
        <f t="shared" ref="H3:H50" si="0">+CONCATENATE(F3,"-",G3)</f>
        <v>1,8-65'-1/2"NPT</v>
      </c>
      <c r="I3" s="649" t="s">
        <v>4228</v>
      </c>
      <c r="J3" s="648">
        <v>3</v>
      </c>
      <c r="L3" s="647" t="s">
        <v>4228</v>
      </c>
      <c r="M3" s="647">
        <f>+SUMIF(I3:I50,L3,J3:J50)</f>
        <v>359</v>
      </c>
    </row>
    <row r="4" spans="2:13">
      <c r="B4" s="649" t="s">
        <v>3014</v>
      </c>
      <c r="C4" s="650" t="s">
        <v>383</v>
      </c>
      <c r="D4" s="650" t="s">
        <v>4224</v>
      </c>
      <c r="E4" s="650" t="s">
        <v>4225</v>
      </c>
      <c r="F4" s="650" t="s">
        <v>4229</v>
      </c>
      <c r="G4" s="650" t="s">
        <v>4227</v>
      </c>
      <c r="H4" s="650" t="str">
        <f t="shared" si="0"/>
        <v>2,3-125'-1/2"NPT</v>
      </c>
      <c r="I4" s="647" t="s">
        <v>4228</v>
      </c>
      <c r="J4" s="650">
        <v>6</v>
      </c>
      <c r="L4" s="647" t="s">
        <v>4230</v>
      </c>
      <c r="M4" s="647">
        <f>+SUMIF(I4:I51,L4,J4:J51)</f>
        <v>136</v>
      </c>
    </row>
    <row r="5" spans="2:13">
      <c r="B5" s="649" t="s">
        <v>3014</v>
      </c>
      <c r="C5" s="650" t="s">
        <v>391</v>
      </c>
      <c r="D5" s="650" t="s">
        <v>4224</v>
      </c>
      <c r="E5" s="650" t="s">
        <v>4225</v>
      </c>
      <c r="F5" s="650" t="s">
        <v>4229</v>
      </c>
      <c r="G5" s="650" t="s">
        <v>4227</v>
      </c>
      <c r="H5" s="650" t="str">
        <f t="shared" si="0"/>
        <v>2,3-125'-1/2"NPT</v>
      </c>
      <c r="I5" s="647" t="s">
        <v>4228</v>
      </c>
      <c r="J5" s="650">
        <v>9</v>
      </c>
      <c r="L5" s="651" t="s">
        <v>4231</v>
      </c>
      <c r="M5" s="652">
        <f>+M3+M4</f>
        <v>495</v>
      </c>
    </row>
    <row r="6" spans="2:13">
      <c r="B6" s="649" t="s">
        <v>3014</v>
      </c>
      <c r="C6" s="650" t="s">
        <v>378</v>
      </c>
      <c r="D6" s="650" t="s">
        <v>4224</v>
      </c>
      <c r="E6" s="650" t="s">
        <v>4225</v>
      </c>
      <c r="F6" s="650" t="s">
        <v>4232</v>
      </c>
      <c r="G6" s="650" t="s">
        <v>4227</v>
      </c>
      <c r="H6" s="650" t="str">
        <f t="shared" si="0"/>
        <v>1,2-65'-1/2"NPT</v>
      </c>
      <c r="I6" s="647" t="s">
        <v>4228</v>
      </c>
      <c r="J6" s="650">
        <v>12</v>
      </c>
    </row>
    <row r="7" spans="2:13">
      <c r="B7" s="649" t="s">
        <v>3014</v>
      </c>
      <c r="C7" s="650" t="s">
        <v>388</v>
      </c>
      <c r="D7" s="650" t="s">
        <v>4224</v>
      </c>
      <c r="E7" s="650" t="s">
        <v>4225</v>
      </c>
      <c r="F7" s="650" t="s">
        <v>4232</v>
      </c>
      <c r="G7" s="650" t="s">
        <v>4227</v>
      </c>
      <c r="H7" s="650" t="str">
        <f t="shared" si="0"/>
        <v>1,2-65'-1/2"NPT</v>
      </c>
      <c r="I7" s="647" t="s">
        <v>4228</v>
      </c>
      <c r="J7" s="650">
        <v>19</v>
      </c>
    </row>
    <row r="8" spans="2:13" hidden="1">
      <c r="B8" s="647" t="s">
        <v>3018</v>
      </c>
      <c r="C8" s="650" t="s">
        <v>373</v>
      </c>
      <c r="D8" s="650" t="s">
        <v>4224</v>
      </c>
      <c r="E8" s="650" t="s">
        <v>4233</v>
      </c>
      <c r="F8" s="650" t="s">
        <v>4234</v>
      </c>
      <c r="G8" s="650" t="s">
        <v>4227</v>
      </c>
      <c r="H8" s="650" t="str">
        <f t="shared" si="0"/>
        <v>5,6-Pendent-1/2"NPT</v>
      </c>
      <c r="I8" s="647" t="s">
        <v>4230</v>
      </c>
      <c r="J8" s="650">
        <v>12</v>
      </c>
    </row>
    <row r="9" spans="2:13" hidden="1">
      <c r="B9" s="647" t="s">
        <v>3018</v>
      </c>
      <c r="C9" s="650" t="s">
        <v>365</v>
      </c>
      <c r="D9" s="650" t="s">
        <v>4224</v>
      </c>
      <c r="E9" s="650" t="s">
        <v>4233</v>
      </c>
      <c r="F9" s="650" t="s">
        <v>4234</v>
      </c>
      <c r="G9" s="650" t="s">
        <v>4227</v>
      </c>
      <c r="H9" s="650" t="str">
        <f t="shared" si="0"/>
        <v>5,6-Pendent-1/2"NPT</v>
      </c>
      <c r="I9" s="647" t="s">
        <v>4230</v>
      </c>
      <c r="J9" s="650">
        <v>12</v>
      </c>
    </row>
    <row r="10" spans="2:13" hidden="1">
      <c r="B10" s="647" t="s">
        <v>3018</v>
      </c>
      <c r="C10" s="650" t="s">
        <v>357</v>
      </c>
      <c r="D10" s="650" t="s">
        <v>4224</v>
      </c>
      <c r="E10" s="650" t="s">
        <v>4235</v>
      </c>
      <c r="F10" s="650" t="s">
        <v>4234</v>
      </c>
      <c r="G10" s="650" t="s">
        <v>4227</v>
      </c>
      <c r="H10" s="650" t="str">
        <f t="shared" si="0"/>
        <v>5,6-Pendent-1/2"NPT</v>
      </c>
      <c r="I10" s="647" t="s">
        <v>4230</v>
      </c>
      <c r="J10" s="650">
        <v>9</v>
      </c>
    </row>
    <row r="11" spans="2:13" hidden="1">
      <c r="B11" s="647" t="s">
        <v>3018</v>
      </c>
      <c r="C11" s="650" t="s">
        <v>337</v>
      </c>
      <c r="D11" s="650" t="s">
        <v>4224</v>
      </c>
      <c r="E11" s="650" t="s">
        <v>4236</v>
      </c>
      <c r="F11" s="650" t="s">
        <v>4234</v>
      </c>
      <c r="G11" s="650" t="s">
        <v>4227</v>
      </c>
      <c r="H11" s="650" t="str">
        <f t="shared" si="0"/>
        <v>5,6-Pendent-1/2"NPT</v>
      </c>
      <c r="I11" s="647" t="s">
        <v>4230</v>
      </c>
      <c r="J11" s="650">
        <v>9</v>
      </c>
    </row>
    <row r="12" spans="2:13" hidden="1">
      <c r="B12" s="647" t="s">
        <v>3018</v>
      </c>
      <c r="C12" s="650" t="s">
        <v>325</v>
      </c>
      <c r="D12" s="650" t="s">
        <v>4224</v>
      </c>
      <c r="E12" s="650" t="s">
        <v>4237</v>
      </c>
      <c r="F12" s="650" t="s">
        <v>4234</v>
      </c>
      <c r="G12" s="650" t="s">
        <v>4227</v>
      </c>
      <c r="H12" s="650" t="str">
        <f t="shared" si="0"/>
        <v>5,6-Pendent-1/2"NPT</v>
      </c>
      <c r="I12" s="647" t="s">
        <v>4230</v>
      </c>
      <c r="J12" s="650">
        <v>9</v>
      </c>
    </row>
    <row r="13" spans="2:13" hidden="1">
      <c r="B13" s="647" t="s">
        <v>3018</v>
      </c>
      <c r="C13" s="650" t="s">
        <v>317</v>
      </c>
      <c r="D13" s="650" t="s">
        <v>4224</v>
      </c>
      <c r="E13" s="650" t="s">
        <v>4238</v>
      </c>
      <c r="F13" s="650" t="s">
        <v>4234</v>
      </c>
      <c r="G13" s="650" t="s">
        <v>4227</v>
      </c>
      <c r="H13" s="650" t="str">
        <f t="shared" si="0"/>
        <v>5,6-Pendent-1/2"NPT</v>
      </c>
      <c r="I13" s="647" t="s">
        <v>4230</v>
      </c>
      <c r="J13" s="650">
        <v>9</v>
      </c>
    </row>
    <row r="14" spans="2:13" hidden="1">
      <c r="B14" s="647" t="s">
        <v>3018</v>
      </c>
      <c r="C14" s="650" t="s">
        <v>296</v>
      </c>
      <c r="D14" s="650" t="s">
        <v>4224</v>
      </c>
      <c r="E14" s="650" t="s">
        <v>4239</v>
      </c>
      <c r="F14" s="650" t="s">
        <v>4234</v>
      </c>
      <c r="G14" s="650" t="s">
        <v>4227</v>
      </c>
      <c r="H14" s="650" t="str">
        <f t="shared" si="0"/>
        <v>5,6-Pendent-1/2"NPT</v>
      </c>
      <c r="I14" s="647" t="s">
        <v>4230</v>
      </c>
      <c r="J14" s="650">
        <v>9</v>
      </c>
    </row>
    <row r="15" spans="2:13" hidden="1">
      <c r="B15" s="647" t="s">
        <v>3018</v>
      </c>
      <c r="C15" s="650" t="s">
        <v>284</v>
      </c>
      <c r="D15" s="650" t="s">
        <v>4224</v>
      </c>
      <c r="E15" s="650" t="s">
        <v>4240</v>
      </c>
      <c r="F15" s="650" t="s">
        <v>4234</v>
      </c>
      <c r="G15" s="650" t="s">
        <v>4227</v>
      </c>
      <c r="H15" s="650" t="str">
        <f t="shared" si="0"/>
        <v>5,6-Pendent-1/2"NPT</v>
      </c>
      <c r="I15" s="647" t="s">
        <v>4230</v>
      </c>
      <c r="J15" s="650">
        <v>11</v>
      </c>
    </row>
    <row r="16" spans="2:13" hidden="1">
      <c r="B16" s="647" t="s">
        <v>3018</v>
      </c>
      <c r="C16" s="650" t="s">
        <v>274</v>
      </c>
      <c r="D16" s="650" t="s">
        <v>4224</v>
      </c>
      <c r="E16" s="650" t="s">
        <v>4241</v>
      </c>
      <c r="F16" s="650" t="s">
        <v>4234</v>
      </c>
      <c r="G16" s="650" t="s">
        <v>4227</v>
      </c>
      <c r="H16" s="650" t="str">
        <f t="shared" si="0"/>
        <v>5,6-Pendent-1/2"NPT</v>
      </c>
      <c r="I16" s="647" t="s">
        <v>4230</v>
      </c>
      <c r="J16" s="650">
        <v>11</v>
      </c>
    </row>
    <row r="17" spans="2:15" hidden="1">
      <c r="B17" s="647" t="s">
        <v>3018</v>
      </c>
      <c r="C17" s="650" t="s">
        <v>254</v>
      </c>
      <c r="D17" s="650" t="s">
        <v>4224</v>
      </c>
      <c r="E17" s="647" t="s">
        <v>4242</v>
      </c>
      <c r="F17" s="650" t="s">
        <v>4234</v>
      </c>
      <c r="G17" s="650" t="s">
        <v>4227</v>
      </c>
      <c r="H17" s="650" t="str">
        <f t="shared" si="0"/>
        <v>5,6-Pendent-1/2"NPT</v>
      </c>
      <c r="I17" s="647" t="s">
        <v>4230</v>
      </c>
      <c r="J17" s="650">
        <v>6</v>
      </c>
    </row>
    <row r="18" spans="2:15" hidden="1">
      <c r="B18" s="647" t="s">
        <v>3018</v>
      </c>
      <c r="C18" s="650" t="s">
        <v>246</v>
      </c>
      <c r="D18" s="650" t="s">
        <v>4224</v>
      </c>
      <c r="E18" s="647" t="s">
        <v>4242</v>
      </c>
      <c r="F18" s="650" t="s">
        <v>4234</v>
      </c>
      <c r="G18" s="650" t="s">
        <v>4227</v>
      </c>
      <c r="H18" s="650" t="str">
        <f t="shared" si="0"/>
        <v>5,6-Pendent-1/2"NPT</v>
      </c>
      <c r="I18" s="647" t="s">
        <v>4230</v>
      </c>
      <c r="J18" s="650">
        <v>6</v>
      </c>
    </row>
    <row r="19" spans="2:15">
      <c r="B19" s="649" t="s">
        <v>3014</v>
      </c>
      <c r="C19" s="650" t="s">
        <v>349</v>
      </c>
      <c r="D19" s="650" t="s">
        <v>4224</v>
      </c>
      <c r="E19" s="650" t="s">
        <v>4243</v>
      </c>
      <c r="F19" s="650" t="s">
        <v>4226</v>
      </c>
      <c r="G19" s="650" t="s">
        <v>4227</v>
      </c>
      <c r="H19" s="650" t="str">
        <f t="shared" si="0"/>
        <v>1,8-65'-1/2"NPT</v>
      </c>
      <c r="I19" s="647" t="s">
        <v>4228</v>
      </c>
      <c r="J19" s="650">
        <v>8</v>
      </c>
    </row>
    <row r="20" spans="2:15">
      <c r="B20" s="649" t="s">
        <v>3014</v>
      </c>
      <c r="C20" s="650" t="s">
        <v>329</v>
      </c>
      <c r="D20" s="650" t="s">
        <v>4224</v>
      </c>
      <c r="E20" s="650" t="s">
        <v>4243</v>
      </c>
      <c r="F20" s="650" t="s">
        <v>4232</v>
      </c>
      <c r="G20" s="650" t="s">
        <v>4227</v>
      </c>
      <c r="H20" s="650" t="str">
        <f t="shared" si="0"/>
        <v>1,2-65'-1/2"NPT</v>
      </c>
      <c r="I20" s="647" t="s">
        <v>4228</v>
      </c>
      <c r="J20" s="650">
        <v>32</v>
      </c>
    </row>
    <row r="21" spans="2:15">
      <c r="B21" s="649" t="s">
        <v>3014</v>
      </c>
      <c r="C21" s="650" t="s">
        <v>217</v>
      </c>
      <c r="D21" s="650" t="s">
        <v>4224</v>
      </c>
      <c r="E21" s="650" t="s">
        <v>4243</v>
      </c>
      <c r="F21" s="650" t="s">
        <v>4232</v>
      </c>
      <c r="G21" s="650" t="s">
        <v>4227</v>
      </c>
      <c r="H21" s="650" t="str">
        <f t="shared" si="0"/>
        <v>1,2-65'-1/2"NPT</v>
      </c>
      <c r="I21" s="647" t="s">
        <v>4228</v>
      </c>
      <c r="J21" s="650">
        <v>5</v>
      </c>
    </row>
    <row r="22" spans="2:15">
      <c r="B22" s="649" t="s">
        <v>3014</v>
      </c>
      <c r="C22" s="650" t="s">
        <v>341</v>
      </c>
      <c r="D22" s="650" t="s">
        <v>4224</v>
      </c>
      <c r="E22" s="650" t="s">
        <v>4243</v>
      </c>
      <c r="F22" s="650" t="s">
        <v>4229</v>
      </c>
      <c r="G22" s="650" t="s">
        <v>4227</v>
      </c>
      <c r="H22" s="650" t="str">
        <f t="shared" si="0"/>
        <v>2,3-125'-1/2"NPT</v>
      </c>
      <c r="I22" s="647" t="s">
        <v>4228</v>
      </c>
      <c r="J22" s="650">
        <v>7</v>
      </c>
    </row>
    <row r="23" spans="2:15">
      <c r="B23" s="649" t="s">
        <v>3014</v>
      </c>
      <c r="C23" s="650" t="s">
        <v>212</v>
      </c>
      <c r="D23" s="650" t="s">
        <v>4224</v>
      </c>
      <c r="E23" s="650" t="s">
        <v>4243</v>
      </c>
      <c r="F23" s="650" t="s">
        <v>4229</v>
      </c>
      <c r="G23" s="650" t="s">
        <v>4227</v>
      </c>
      <c r="H23" s="650" t="str">
        <f t="shared" si="0"/>
        <v>2,3-125'-1/2"NPT</v>
      </c>
      <c r="I23" s="647" t="s">
        <v>4228</v>
      </c>
      <c r="J23" s="650">
        <v>7</v>
      </c>
    </row>
    <row r="24" spans="2:15">
      <c r="B24" s="649" t="s">
        <v>3014</v>
      </c>
      <c r="C24" s="650" t="s">
        <v>224</v>
      </c>
      <c r="D24" s="650" t="s">
        <v>4224</v>
      </c>
      <c r="E24" s="650" t="s">
        <v>4243</v>
      </c>
      <c r="F24" s="650" t="s">
        <v>4226</v>
      </c>
      <c r="G24" s="650" t="s">
        <v>4227</v>
      </c>
      <c r="H24" s="650" t="str">
        <f t="shared" si="0"/>
        <v>1,8-65'-1/2"NPT</v>
      </c>
      <c r="I24" s="647" t="s">
        <v>4228</v>
      </c>
      <c r="J24" s="650">
        <v>8</v>
      </c>
    </row>
    <row r="25" spans="2:15">
      <c r="B25" s="649" t="s">
        <v>3014</v>
      </c>
      <c r="C25" s="650" t="s">
        <v>194</v>
      </c>
      <c r="D25" s="650" t="s">
        <v>4224</v>
      </c>
      <c r="E25" s="650" t="s">
        <v>4243</v>
      </c>
      <c r="F25" s="650" t="s">
        <v>4226</v>
      </c>
      <c r="G25" s="650" t="s">
        <v>4227</v>
      </c>
      <c r="H25" s="650" t="str">
        <f t="shared" si="0"/>
        <v>1,8-65'-1/2"NPT</v>
      </c>
      <c r="I25" s="647" t="s">
        <v>4228</v>
      </c>
      <c r="J25" s="650">
        <v>16</v>
      </c>
    </row>
    <row r="26" spans="2:15">
      <c r="B26" s="649" t="s">
        <v>3014</v>
      </c>
      <c r="C26" s="650" t="s">
        <v>504</v>
      </c>
      <c r="D26" s="650" t="s">
        <v>4244</v>
      </c>
      <c r="E26" s="650" t="s">
        <v>4245</v>
      </c>
      <c r="F26" s="650" t="s">
        <v>4232</v>
      </c>
      <c r="G26" s="650" t="s">
        <v>4227</v>
      </c>
      <c r="H26" s="650" t="str">
        <f t="shared" si="0"/>
        <v>1,2-65'-1/2"NPT</v>
      </c>
      <c r="I26" s="647" t="s">
        <v>4228</v>
      </c>
      <c r="J26" s="650">
        <v>13</v>
      </c>
    </row>
    <row r="27" spans="2:15">
      <c r="B27" s="649" t="s">
        <v>3014</v>
      </c>
      <c r="C27" s="650" t="s">
        <v>540</v>
      </c>
      <c r="D27" s="650" t="s">
        <v>4244</v>
      </c>
      <c r="E27" s="650" t="s">
        <v>4245</v>
      </c>
      <c r="F27" s="650" t="s">
        <v>4232</v>
      </c>
      <c r="G27" s="650" t="s">
        <v>4227</v>
      </c>
      <c r="H27" s="650" t="str">
        <f t="shared" si="0"/>
        <v>1,2-65'-1/2"NPT</v>
      </c>
      <c r="I27" s="647" t="s">
        <v>4228</v>
      </c>
      <c r="J27" s="650">
        <v>18</v>
      </c>
    </row>
    <row r="28" spans="2:15">
      <c r="B28" s="649" t="s">
        <v>3014</v>
      </c>
      <c r="C28" s="650" t="s">
        <v>510</v>
      </c>
      <c r="D28" s="650" t="s">
        <v>4244</v>
      </c>
      <c r="E28" s="650" t="s">
        <v>4245</v>
      </c>
      <c r="F28" s="650" t="s">
        <v>4229</v>
      </c>
      <c r="G28" s="650" t="s">
        <v>4227</v>
      </c>
      <c r="H28" s="650" t="str">
        <f t="shared" si="0"/>
        <v>2,3-125'-1/2"NPT</v>
      </c>
      <c r="I28" s="647" t="s">
        <v>4228</v>
      </c>
      <c r="J28" s="650">
        <v>7</v>
      </c>
      <c r="N28" s="733"/>
      <c r="O28" s="734"/>
    </row>
    <row r="29" spans="2:15">
      <c r="B29" s="649" t="s">
        <v>3014</v>
      </c>
      <c r="C29" s="650" t="s">
        <v>543</v>
      </c>
      <c r="D29" s="650" t="s">
        <v>4244</v>
      </c>
      <c r="E29" s="650" t="s">
        <v>4245</v>
      </c>
      <c r="F29" s="650" t="s">
        <v>4229</v>
      </c>
      <c r="G29" s="650" t="s">
        <v>4227</v>
      </c>
      <c r="H29" s="650" t="str">
        <f t="shared" si="0"/>
        <v>2,3-125'-1/2"NPT</v>
      </c>
      <c r="I29" s="647" t="s">
        <v>4228</v>
      </c>
      <c r="J29" s="650">
        <v>5</v>
      </c>
    </row>
    <row r="30" spans="2:15">
      <c r="B30" s="650" t="s">
        <v>3016</v>
      </c>
      <c r="C30" s="650" t="s">
        <v>495</v>
      </c>
      <c r="D30" s="647" t="s">
        <v>4246</v>
      </c>
      <c r="E30" s="650" t="s">
        <v>4247</v>
      </c>
      <c r="F30" s="650" t="s">
        <v>4226</v>
      </c>
      <c r="G30" s="650" t="s">
        <v>4227</v>
      </c>
      <c r="H30" s="650" t="str">
        <f t="shared" si="0"/>
        <v>1,8-65'-1/2"NPT</v>
      </c>
      <c r="I30" s="647" t="s">
        <v>4228</v>
      </c>
      <c r="J30" s="650">
        <v>18</v>
      </c>
    </row>
    <row r="31" spans="2:15">
      <c r="B31" s="650" t="s">
        <v>3016</v>
      </c>
      <c r="C31" s="650" t="s">
        <v>1139</v>
      </c>
      <c r="D31" s="647" t="s">
        <v>4246</v>
      </c>
      <c r="E31" s="650" t="s">
        <v>4247</v>
      </c>
      <c r="F31" s="650" t="s">
        <v>4226</v>
      </c>
      <c r="G31" s="650" t="s">
        <v>4227</v>
      </c>
      <c r="H31" s="650" t="str">
        <f t="shared" si="0"/>
        <v>1,8-65'-1/2"NPT</v>
      </c>
      <c r="I31" s="647" t="s">
        <v>4228</v>
      </c>
      <c r="J31" s="650">
        <v>6</v>
      </c>
    </row>
    <row r="32" spans="2:15">
      <c r="B32" s="650" t="s">
        <v>3016</v>
      </c>
      <c r="C32" s="650" t="s">
        <v>514</v>
      </c>
      <c r="D32" s="647" t="s">
        <v>4246</v>
      </c>
      <c r="E32" s="650" t="s">
        <v>4247</v>
      </c>
      <c r="F32" s="650" t="s">
        <v>4226</v>
      </c>
      <c r="G32" s="650" t="s">
        <v>4227</v>
      </c>
      <c r="H32" s="650" t="str">
        <f t="shared" si="0"/>
        <v>1,8-65'-1/2"NPT</v>
      </c>
      <c r="I32" s="647" t="s">
        <v>4228</v>
      </c>
      <c r="J32" s="650">
        <v>6</v>
      </c>
    </row>
    <row r="33" spans="2:14">
      <c r="B33" s="650" t="s">
        <v>3016</v>
      </c>
      <c r="C33" s="650" t="s">
        <v>550</v>
      </c>
      <c r="D33" s="647" t="s">
        <v>4246</v>
      </c>
      <c r="E33" s="650" t="s">
        <v>4248</v>
      </c>
      <c r="F33" s="650" t="s">
        <v>4226</v>
      </c>
      <c r="G33" s="650" t="s">
        <v>4227</v>
      </c>
      <c r="H33" s="650" t="str">
        <f t="shared" si="0"/>
        <v>1,8-65'-1/2"NPT</v>
      </c>
      <c r="I33" s="647" t="s">
        <v>4228</v>
      </c>
      <c r="J33" s="650">
        <v>8</v>
      </c>
    </row>
    <row r="34" spans="2:14">
      <c r="B34" s="650" t="s">
        <v>3016</v>
      </c>
      <c r="C34" s="650" t="s">
        <v>553</v>
      </c>
      <c r="D34" s="647" t="s">
        <v>4246</v>
      </c>
      <c r="E34" s="650" t="s">
        <v>4248</v>
      </c>
      <c r="F34" s="650" t="s">
        <v>4226</v>
      </c>
      <c r="G34" s="650" t="s">
        <v>4227</v>
      </c>
      <c r="H34" s="650" t="str">
        <f t="shared" si="0"/>
        <v>1,8-65'-1/2"NPT</v>
      </c>
      <c r="I34" s="647" t="s">
        <v>4228</v>
      </c>
      <c r="J34" s="650">
        <v>5</v>
      </c>
    </row>
    <row r="35" spans="2:14">
      <c r="B35" s="650" t="s">
        <v>3016</v>
      </c>
      <c r="C35" s="650" t="s">
        <v>1143</v>
      </c>
      <c r="D35" s="647" t="s">
        <v>4246</v>
      </c>
      <c r="E35" s="650" t="s">
        <v>4248</v>
      </c>
      <c r="F35" s="650" t="s">
        <v>4226</v>
      </c>
      <c r="G35" s="650" t="s">
        <v>4227</v>
      </c>
      <c r="H35" s="650" t="str">
        <f t="shared" si="0"/>
        <v>1,8-65'-1/2"NPT</v>
      </c>
      <c r="I35" s="647" t="s">
        <v>4228</v>
      </c>
      <c r="J35" s="650">
        <v>5</v>
      </c>
    </row>
    <row r="36" spans="2:14">
      <c r="B36" s="650" t="s">
        <v>3016</v>
      </c>
      <c r="C36" s="650" t="s">
        <v>525</v>
      </c>
      <c r="D36" s="647" t="s">
        <v>4246</v>
      </c>
      <c r="E36" s="650" t="s">
        <v>4249</v>
      </c>
      <c r="F36" s="650" t="s">
        <v>4226</v>
      </c>
      <c r="G36" s="650" t="s">
        <v>4227</v>
      </c>
      <c r="H36" s="650" t="str">
        <f t="shared" si="0"/>
        <v>1,8-65'-1/2"NPT</v>
      </c>
      <c r="I36" s="647" t="s">
        <v>4228</v>
      </c>
      <c r="J36" s="650">
        <v>14</v>
      </c>
    </row>
    <row r="37" spans="2:14">
      <c r="B37" s="650" t="s">
        <v>3016</v>
      </c>
      <c r="C37" s="650" t="s">
        <v>527</v>
      </c>
      <c r="D37" s="647" t="s">
        <v>4246</v>
      </c>
      <c r="E37" s="650" t="s">
        <v>4249</v>
      </c>
      <c r="F37" s="650" t="s">
        <v>4226</v>
      </c>
      <c r="G37" s="650" t="s">
        <v>4227</v>
      </c>
      <c r="H37" s="650" t="str">
        <f t="shared" si="0"/>
        <v>1,8-65'-1/2"NPT</v>
      </c>
      <c r="I37" s="647" t="s">
        <v>4228</v>
      </c>
      <c r="J37" s="650">
        <v>5</v>
      </c>
    </row>
    <row r="38" spans="2:14">
      <c r="B38" s="650" t="s">
        <v>3016</v>
      </c>
      <c r="C38" s="650" t="s">
        <v>1141</v>
      </c>
      <c r="D38" s="647" t="s">
        <v>4246</v>
      </c>
      <c r="E38" s="650" t="s">
        <v>4249</v>
      </c>
      <c r="F38" s="650" t="s">
        <v>4226</v>
      </c>
      <c r="G38" s="650" t="s">
        <v>4227</v>
      </c>
      <c r="H38" s="650" t="str">
        <f t="shared" si="0"/>
        <v>1,8-65'-1/2"NPT</v>
      </c>
      <c r="I38" s="647" t="s">
        <v>4228</v>
      </c>
      <c r="J38" s="650">
        <v>5</v>
      </c>
    </row>
    <row r="39" spans="2:14" hidden="1">
      <c r="B39" s="647" t="s">
        <v>3018</v>
      </c>
      <c r="C39" s="650" t="s">
        <v>419</v>
      </c>
      <c r="D39" s="650" t="s">
        <v>4244</v>
      </c>
      <c r="E39" s="650" t="s">
        <v>4250</v>
      </c>
      <c r="F39" s="650" t="s">
        <v>4251</v>
      </c>
      <c r="G39" s="650" t="s">
        <v>4227</v>
      </c>
      <c r="H39" s="650" t="str">
        <f t="shared" si="0"/>
        <v>5,6-pendent-1/2"NPT</v>
      </c>
      <c r="I39" s="647" t="s">
        <v>4230</v>
      </c>
      <c r="J39" s="650">
        <v>12</v>
      </c>
    </row>
    <row r="40" spans="2:14" hidden="1">
      <c r="B40" s="647" t="s">
        <v>3018</v>
      </c>
      <c r="C40" s="650" t="s">
        <v>426</v>
      </c>
      <c r="D40" s="650" t="s">
        <v>4244</v>
      </c>
      <c r="E40" s="650" t="s">
        <v>4250</v>
      </c>
      <c r="F40" s="650" t="s">
        <v>4251</v>
      </c>
      <c r="G40" s="650" t="s">
        <v>4227</v>
      </c>
      <c r="H40" s="650" t="str">
        <f t="shared" si="0"/>
        <v>5,6-pendent-1/2"NPT</v>
      </c>
      <c r="I40" s="647" t="s">
        <v>4230</v>
      </c>
      <c r="J40" s="650">
        <v>10</v>
      </c>
    </row>
    <row r="41" spans="2:14" hidden="1">
      <c r="B41" s="647" t="s">
        <v>3018</v>
      </c>
      <c r="C41" s="650" t="s">
        <v>435</v>
      </c>
      <c r="D41" s="650" t="s">
        <v>4244</v>
      </c>
      <c r="E41" s="650" t="s">
        <v>4252</v>
      </c>
      <c r="F41" s="650" t="s">
        <v>4251</v>
      </c>
      <c r="G41" s="650" t="s">
        <v>4227</v>
      </c>
      <c r="H41" s="650" t="str">
        <f t="shared" si="0"/>
        <v>5,6-pendent-1/2"NPT</v>
      </c>
      <c r="I41" s="647" t="s">
        <v>4230</v>
      </c>
      <c r="J41" s="650">
        <v>11</v>
      </c>
    </row>
    <row r="42" spans="2:14">
      <c r="B42" s="649" t="s">
        <v>3014</v>
      </c>
      <c r="C42" s="650" t="s">
        <v>1134</v>
      </c>
      <c r="D42" s="650" t="s">
        <v>4244</v>
      </c>
      <c r="E42" s="650" t="s">
        <v>4243</v>
      </c>
      <c r="F42" s="650" t="s">
        <v>4226</v>
      </c>
      <c r="G42" s="650" t="s">
        <v>4227</v>
      </c>
      <c r="H42" s="650" t="str">
        <f t="shared" si="0"/>
        <v>1,8-65'-1/2"NPT</v>
      </c>
      <c r="I42" s="647" t="s">
        <v>4228</v>
      </c>
      <c r="J42" s="650">
        <v>8</v>
      </c>
    </row>
    <row r="43" spans="2:14">
      <c r="B43" s="649" t="s">
        <v>3014</v>
      </c>
      <c r="C43" s="650" t="s">
        <v>4253</v>
      </c>
      <c r="D43" s="650" t="s">
        <v>4244</v>
      </c>
      <c r="E43" s="650" t="s">
        <v>4243</v>
      </c>
      <c r="F43" s="650" t="s">
        <v>4226</v>
      </c>
      <c r="G43" s="650" t="s">
        <v>4227</v>
      </c>
      <c r="H43" s="650" t="str">
        <f t="shared" si="0"/>
        <v>1,8-65'-1/2"NPT</v>
      </c>
      <c r="I43" s="647" t="s">
        <v>4228</v>
      </c>
      <c r="J43" s="650">
        <v>8</v>
      </c>
    </row>
    <row r="44" spans="2:14">
      <c r="B44" s="649" t="s">
        <v>3014</v>
      </c>
      <c r="C44" s="650" t="s">
        <v>537</v>
      </c>
      <c r="D44" s="650" t="s">
        <v>4244</v>
      </c>
      <c r="E44" s="650" t="s">
        <v>4243</v>
      </c>
      <c r="F44" s="650"/>
      <c r="G44" s="650" t="s">
        <v>4227</v>
      </c>
      <c r="H44" s="650" t="str">
        <f t="shared" si="0"/>
        <v>-1/2"NPT</v>
      </c>
      <c r="I44" s="647" t="s">
        <v>4228</v>
      </c>
      <c r="J44" s="650">
        <v>34</v>
      </c>
    </row>
    <row r="45" spans="2:14">
      <c r="B45" s="649" t="s">
        <v>3014</v>
      </c>
      <c r="C45" s="650" t="s">
        <v>533</v>
      </c>
      <c r="D45" s="650" t="s">
        <v>4244</v>
      </c>
      <c r="E45" s="650" t="s">
        <v>4243</v>
      </c>
      <c r="F45" s="650" t="s">
        <v>4229</v>
      </c>
      <c r="G45" s="650" t="s">
        <v>4227</v>
      </c>
      <c r="H45" s="650" t="str">
        <f t="shared" si="0"/>
        <v>2,3-125'-1/2"NPT</v>
      </c>
      <c r="I45" s="647" t="s">
        <v>4228</v>
      </c>
      <c r="J45" s="650">
        <v>11</v>
      </c>
    </row>
    <row r="46" spans="2:14">
      <c r="B46" s="649" t="s">
        <v>3014</v>
      </c>
      <c r="C46" s="650" t="s">
        <v>1132</v>
      </c>
      <c r="D46" s="650" t="s">
        <v>4244</v>
      </c>
      <c r="E46" s="650" t="s">
        <v>4243</v>
      </c>
      <c r="F46" s="650" t="s">
        <v>4226</v>
      </c>
      <c r="G46" s="650" t="s">
        <v>4227</v>
      </c>
      <c r="H46" s="650" t="str">
        <f t="shared" si="0"/>
        <v>1,8-65'-1/2"NPT</v>
      </c>
      <c r="I46" s="647" t="s">
        <v>4228</v>
      </c>
      <c r="J46" s="650">
        <v>7</v>
      </c>
      <c r="N46" s="653"/>
    </row>
    <row r="47" spans="2:14">
      <c r="B47" s="649" t="s">
        <v>3014</v>
      </c>
      <c r="C47" s="650" t="s">
        <v>452</v>
      </c>
      <c r="D47" s="650" t="s">
        <v>4244</v>
      </c>
      <c r="E47" s="650" t="s">
        <v>4243</v>
      </c>
      <c r="F47" s="650" t="s">
        <v>4226</v>
      </c>
      <c r="G47" s="650" t="s">
        <v>4227</v>
      </c>
      <c r="H47" s="650" t="str">
        <f t="shared" si="0"/>
        <v>1,8-65'-1/2"NPT</v>
      </c>
      <c r="I47" s="647" t="s">
        <v>4228</v>
      </c>
      <c r="J47" s="650">
        <v>2</v>
      </c>
      <c r="N47" s="653"/>
    </row>
    <row r="48" spans="2:14">
      <c r="B48" s="649" t="s">
        <v>3014</v>
      </c>
      <c r="C48" s="650" t="s">
        <v>446</v>
      </c>
      <c r="D48" s="650" t="s">
        <v>4244</v>
      </c>
      <c r="E48" s="650" t="s">
        <v>4243</v>
      </c>
      <c r="F48" s="650"/>
      <c r="G48" s="650" t="s">
        <v>4227</v>
      </c>
      <c r="H48" s="650" t="str">
        <f t="shared" si="0"/>
        <v>-1/2"NPT</v>
      </c>
      <c r="I48" s="647" t="s">
        <v>4228</v>
      </c>
      <c r="J48" s="650">
        <v>3</v>
      </c>
      <c r="N48" s="653"/>
    </row>
    <row r="49" spans="2:14">
      <c r="B49" s="649" t="s">
        <v>3014</v>
      </c>
      <c r="C49" s="650" t="s">
        <v>938</v>
      </c>
      <c r="D49" s="650" t="s">
        <v>4244</v>
      </c>
      <c r="E49" s="650" t="s">
        <v>4245</v>
      </c>
      <c r="F49" s="650"/>
      <c r="G49" s="650" t="s">
        <v>4227</v>
      </c>
      <c r="H49" s="650" t="str">
        <f t="shared" si="0"/>
        <v>-1/2"NPT</v>
      </c>
      <c r="I49" s="647" t="s">
        <v>4228</v>
      </c>
      <c r="J49" s="650">
        <v>18</v>
      </c>
      <c r="M49" s="654"/>
      <c r="N49" s="654"/>
    </row>
    <row r="50" spans="2:14">
      <c r="B50" s="649" t="s">
        <v>3014</v>
      </c>
      <c r="C50" s="650" t="s">
        <v>948</v>
      </c>
      <c r="D50" s="650" t="s">
        <v>4244</v>
      </c>
      <c r="E50" s="650" t="s">
        <v>4245</v>
      </c>
      <c r="F50" s="650"/>
      <c r="G50" s="650" t="s">
        <v>4227</v>
      </c>
      <c r="H50" s="650" t="str">
        <f t="shared" si="0"/>
        <v>-1/2"NPT</v>
      </c>
      <c r="I50" s="647" t="s">
        <v>4228</v>
      </c>
      <c r="J50" s="650">
        <v>21</v>
      </c>
    </row>
    <row r="51" spans="2:14" hidden="1">
      <c r="E51" s="195"/>
      <c r="G51" s="195"/>
      <c r="I51" s="655" t="s">
        <v>4254</v>
      </c>
      <c r="J51" s="655">
        <f>+SUM(J3:J50)</f>
        <v>495</v>
      </c>
    </row>
    <row r="52" spans="2:14">
      <c r="E52" s="195"/>
      <c r="G52" s="195"/>
      <c r="H52" s="195"/>
    </row>
    <row r="53" spans="2:14">
      <c r="E53" s="195"/>
      <c r="G53" s="195"/>
      <c r="H53" s="195"/>
    </row>
    <row r="54" spans="2:14">
      <c r="E54" s="195"/>
      <c r="G54" s="195"/>
      <c r="H54" s="195"/>
    </row>
    <row r="55" spans="2:14">
      <c r="E55" s="195"/>
      <c r="G55" s="195"/>
      <c r="H55" s="195"/>
    </row>
    <row r="56" spans="2:14">
      <c r="E56" s="195"/>
      <c r="G56" s="195"/>
      <c r="H56" s="195"/>
    </row>
    <row r="57" spans="2:14">
      <c r="E57" s="195"/>
      <c r="G57" s="195"/>
      <c r="H57" s="195"/>
    </row>
    <row r="58" spans="2:14">
      <c r="E58" s="195"/>
      <c r="G58" s="195"/>
      <c r="H58" s="195"/>
    </row>
    <row r="59" spans="2:14">
      <c r="E59" s="195"/>
      <c r="G59" s="195"/>
      <c r="H59" s="195"/>
    </row>
    <row r="60" spans="2:14">
      <c r="E60" s="195"/>
      <c r="G60" s="195"/>
      <c r="H60" s="195"/>
    </row>
    <row r="61" spans="2:14">
      <c r="E61" s="195"/>
      <c r="G61" s="195"/>
      <c r="H61" s="195"/>
    </row>
    <row r="62" spans="2:14">
      <c r="E62" s="195"/>
      <c r="G62" s="195"/>
      <c r="H62" s="195"/>
    </row>
    <row r="63" spans="2:14">
      <c r="E63" s="195"/>
      <c r="G63" s="195"/>
      <c r="H63" s="195"/>
    </row>
    <row r="64" spans="2:14">
      <c r="E64" s="195"/>
      <c r="G64" s="195"/>
      <c r="H64" s="195"/>
    </row>
    <row r="65" spans="5:8">
      <c r="E65" s="195"/>
      <c r="G65" s="195"/>
      <c r="H65" s="195"/>
    </row>
    <row r="66" spans="5:8">
      <c r="E66" s="195"/>
      <c r="G66" s="195"/>
      <c r="H66" s="195"/>
    </row>
    <row r="67" spans="5:8">
      <c r="E67" s="195"/>
      <c r="G67" s="195"/>
      <c r="H67" s="195"/>
    </row>
    <row r="68" spans="5:8">
      <c r="E68" s="195"/>
      <c r="G68" s="195"/>
      <c r="H68" s="195"/>
    </row>
    <row r="69" spans="5:8">
      <c r="E69" s="195"/>
      <c r="G69" s="195"/>
      <c r="H69" s="195"/>
    </row>
    <row r="70" spans="5:8">
      <c r="E70" s="195"/>
      <c r="G70" s="195"/>
      <c r="H70" s="195"/>
    </row>
    <row r="71" spans="5:8">
      <c r="E71" s="195"/>
      <c r="G71" s="195"/>
      <c r="H71" s="195"/>
    </row>
    <row r="72" spans="5:8">
      <c r="E72" s="195"/>
      <c r="G72" s="195"/>
      <c r="H72" s="195"/>
    </row>
    <row r="73" spans="5:8">
      <c r="E73" s="195"/>
      <c r="G73" s="195"/>
      <c r="H73" s="195"/>
    </row>
    <row r="74" spans="5:8">
      <c r="E74" s="195"/>
      <c r="G74" s="195"/>
      <c r="H74" s="195"/>
    </row>
    <row r="75" spans="5:8">
      <c r="E75" s="195"/>
      <c r="G75" s="195"/>
      <c r="H75" s="195"/>
    </row>
    <row r="76" spans="5:8">
      <c r="E76" s="195"/>
      <c r="G76" s="195"/>
      <c r="H76" s="195"/>
    </row>
    <row r="77" spans="5:8">
      <c r="E77" s="195"/>
      <c r="G77" s="195"/>
      <c r="H77" s="195"/>
    </row>
    <row r="78" spans="5:8">
      <c r="E78" s="195"/>
      <c r="G78" s="195"/>
      <c r="H78" s="195"/>
    </row>
    <row r="79" spans="5:8">
      <c r="E79" s="195"/>
      <c r="G79" s="195"/>
      <c r="H79" s="195"/>
    </row>
    <row r="80" spans="5:8">
      <c r="E80" s="195"/>
      <c r="G80" s="195"/>
      <c r="H80" s="195"/>
    </row>
    <row r="81" spans="5:8">
      <c r="E81" s="195"/>
      <c r="G81" s="195"/>
      <c r="H81" s="195"/>
    </row>
    <row r="82" spans="5:8">
      <c r="E82" s="195"/>
      <c r="G82" s="195"/>
      <c r="H82" s="195"/>
    </row>
    <row r="83" spans="5:8">
      <c r="E83" s="195"/>
      <c r="G83" s="195"/>
      <c r="H83" s="195"/>
    </row>
    <row r="84" spans="5:8">
      <c r="E84" s="195"/>
      <c r="G84" s="195"/>
      <c r="H84" s="195"/>
    </row>
    <row r="85" spans="5:8">
      <c r="E85" s="195"/>
      <c r="G85" s="195"/>
      <c r="H85" s="195"/>
    </row>
    <row r="86" spans="5:8">
      <c r="E86" s="195"/>
      <c r="G86" s="195"/>
      <c r="H86" s="195"/>
    </row>
    <row r="87" spans="5:8">
      <c r="E87" s="195"/>
      <c r="G87" s="195"/>
      <c r="H87" s="195"/>
    </row>
    <row r="88" spans="5:8">
      <c r="E88" s="195"/>
      <c r="G88" s="195"/>
      <c r="H88" s="195"/>
    </row>
    <row r="89" spans="5:8">
      <c r="E89" s="195"/>
      <c r="G89" s="195"/>
      <c r="H89" s="195"/>
    </row>
    <row r="90" spans="5:8">
      <c r="E90" s="195"/>
      <c r="G90" s="195"/>
      <c r="H90" s="195"/>
    </row>
    <row r="91" spans="5:8">
      <c r="E91" s="195"/>
      <c r="G91" s="195"/>
      <c r="H91" s="195"/>
    </row>
    <row r="92" spans="5:8">
      <c r="E92" s="195"/>
      <c r="G92" s="195"/>
      <c r="H92" s="195"/>
    </row>
    <row r="93" spans="5:8">
      <c r="E93" s="195"/>
      <c r="G93" s="195"/>
      <c r="H93" s="195"/>
    </row>
    <row r="94" spans="5:8">
      <c r="E94" s="195"/>
      <c r="G94" s="195"/>
      <c r="H94" s="195"/>
    </row>
    <row r="95" spans="5:8">
      <c r="E95" s="195"/>
      <c r="G95" s="195"/>
      <c r="H95" s="195"/>
    </row>
    <row r="96" spans="5:8">
      <c r="E96" s="195"/>
      <c r="G96" s="195"/>
      <c r="H96" s="195"/>
    </row>
    <row r="97" spans="5:8">
      <c r="E97" s="195"/>
      <c r="G97" s="195"/>
      <c r="H97" s="195"/>
    </row>
    <row r="98" spans="5:8">
      <c r="E98" s="195"/>
      <c r="G98" s="195"/>
      <c r="H98" s="195"/>
    </row>
    <row r="99" spans="5:8">
      <c r="E99" s="195"/>
      <c r="G99" s="195"/>
      <c r="H99" s="195"/>
    </row>
    <row r="100" spans="5:8">
      <c r="E100" s="195"/>
      <c r="G100" s="195"/>
      <c r="H100" s="195"/>
    </row>
    <row r="101" spans="5:8">
      <c r="E101" s="195"/>
      <c r="G101" s="195"/>
      <c r="H101" s="195"/>
    </row>
    <row r="102" spans="5:8">
      <c r="E102" s="195"/>
      <c r="G102" s="195"/>
      <c r="H102" s="195"/>
    </row>
    <row r="103" spans="5:8">
      <c r="E103" s="195"/>
      <c r="G103" s="195"/>
      <c r="H103" s="195"/>
    </row>
  </sheetData>
  <autoFilter ref="B2:J51" xr:uid="{00000000-0009-0000-0000-000014000000}">
    <filterColumn colId="6">
      <filters>
        <filter val="1,2-65'-1/2&quot;NPT"/>
        <filter val="1,8-65'-1/2&quot;NPT"/>
        <filter val="-1/2&quot;NPT"/>
        <filter val="2,3-125'-1/2&quot;NPT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6743"/>
  </sheetPr>
  <dimension ref="B1:CF618"/>
  <sheetViews>
    <sheetView zoomScale="85" zoomScaleNormal="85" workbookViewId="0">
      <pane ySplit="4" topLeftCell="A5" activePane="bottomLeft" state="frozen"/>
      <selection pane="bottomLeft" activeCell="CK17" sqref="CK17"/>
    </sheetView>
  </sheetViews>
  <sheetFormatPr defaultColWidth="11.42578125" defaultRowHeight="14.45" outlineLevelCol="1"/>
  <cols>
    <col min="1" max="1" width="3.28515625" style="344" customWidth="1"/>
    <col min="2" max="2" width="13.42578125" style="344" bestFit="1" customWidth="1"/>
    <col min="3" max="3" width="13.7109375" style="344" bestFit="1" customWidth="1"/>
    <col min="4" max="4" width="18.28515625" style="344" customWidth="1"/>
    <col min="5" max="5" width="12.7109375" style="348" bestFit="1" customWidth="1"/>
    <col min="6" max="6" width="12" style="344" customWidth="1"/>
    <col min="7" max="7" width="13.5703125" style="344" customWidth="1"/>
    <col min="8" max="8" width="17.28515625" style="361" bestFit="1" customWidth="1"/>
    <col min="9" max="9" width="14.5703125" style="344" bestFit="1" customWidth="1"/>
    <col min="10" max="10" width="34.42578125" style="344" bestFit="1" customWidth="1"/>
    <col min="11" max="12" width="13.5703125" style="348" bestFit="1" customWidth="1"/>
    <col min="13" max="13" width="34.5703125" style="348" bestFit="1" customWidth="1"/>
    <col min="14" max="14" width="49.7109375" style="349" bestFit="1" customWidth="1"/>
    <col min="15" max="15" width="14.28515625" style="344" customWidth="1"/>
    <col min="16" max="16" width="4.28515625" style="344" customWidth="1"/>
    <col min="17" max="17" width="18.28515625" style="344" hidden="1" customWidth="1" outlineLevel="1"/>
    <col min="18" max="18" width="9.42578125" style="344" hidden="1" customWidth="1" outlineLevel="1"/>
    <col min="19" max="19" width="7.28515625" style="344" hidden="1" customWidth="1" outlineLevel="1"/>
    <col min="20" max="20" width="7.42578125" style="344" hidden="1" customWidth="1" outlineLevel="1"/>
    <col min="21" max="23" width="7.28515625" style="344" hidden="1" customWidth="1" outlineLevel="1"/>
    <col min="24" max="24" width="8.28515625" style="344" hidden="1" customWidth="1" outlineLevel="1"/>
    <col min="25" max="27" width="7.28515625" style="344" hidden="1" customWidth="1" outlineLevel="1"/>
    <col min="28" max="28" width="9.28515625" style="344" hidden="1" customWidth="1" outlineLevel="1"/>
    <col min="29" max="35" width="7.7109375" style="344" hidden="1" customWidth="1" outlineLevel="1"/>
    <col min="36" max="36" width="7.28515625" style="344" hidden="1" customWidth="1" outlineLevel="1"/>
    <col min="37" max="43" width="7.7109375" style="344" hidden="1" customWidth="1" outlineLevel="1"/>
    <col min="44" max="44" width="6.7109375" style="344" hidden="1" customWidth="1" outlineLevel="1"/>
    <col min="45" max="46" width="7.28515625" style="344" hidden="1" customWidth="1" outlineLevel="1"/>
    <col min="47" max="47" width="7.42578125" style="344" hidden="1" customWidth="1" outlineLevel="1"/>
    <col min="48" max="48" width="9.28515625" style="344" hidden="1" customWidth="1" outlineLevel="1"/>
    <col min="49" max="49" width="4.28515625" style="344" hidden="1" customWidth="1" collapsed="1"/>
    <col min="50" max="50" width="11.42578125" style="348" hidden="1" customWidth="1"/>
    <col min="51" max="51" width="16.28515625" style="348" hidden="1" customWidth="1"/>
    <col min="52" max="52" width="12.28515625" style="344" hidden="1" customWidth="1"/>
    <col min="53" max="61" width="11.42578125" style="344" hidden="1" customWidth="1"/>
    <col min="62" max="62" width="4" style="344" hidden="1" customWidth="1"/>
    <col min="63" max="63" width="11.42578125" style="344" hidden="1" customWidth="1"/>
    <col min="64" max="64" width="16" style="344" hidden="1" customWidth="1"/>
    <col min="65" max="71" width="11.42578125" style="344" hidden="1" customWidth="1"/>
    <col min="72" max="72" width="5.85546875" style="344" customWidth="1"/>
    <col min="73" max="73" width="11.5703125" customWidth="1"/>
    <col min="74" max="74" width="70.7109375" bestFit="1" customWidth="1"/>
    <col min="75" max="75" width="7.5703125" customWidth="1"/>
    <col min="76" max="76" width="15" style="510" bestFit="1" customWidth="1"/>
    <col min="77" max="83" width="11.5703125"/>
    <col min="84" max="84" width="13.85546875" bestFit="1" customWidth="1"/>
    <col min="85" max="16384" width="11.42578125" style="344"/>
  </cols>
  <sheetData>
    <row r="1" spans="2:84" ht="15" thickBot="1">
      <c r="B1" s="987"/>
      <c r="C1" s="987"/>
      <c r="D1" s="987"/>
      <c r="E1" s="909"/>
      <c r="F1" s="987"/>
      <c r="G1" s="987"/>
      <c r="H1" s="1240"/>
      <c r="I1" s="987"/>
      <c r="J1" s="905"/>
      <c r="K1" s="905"/>
      <c r="L1" s="905"/>
      <c r="M1" s="905"/>
      <c r="N1" s="967"/>
      <c r="O1" s="905"/>
      <c r="P1" s="905"/>
      <c r="Q1" s="1355" t="s">
        <v>4255</v>
      </c>
      <c r="R1" s="1356"/>
      <c r="S1" s="1356"/>
      <c r="T1" s="1356"/>
      <c r="U1" s="1357" t="s">
        <v>4256</v>
      </c>
      <c r="V1" s="1358"/>
      <c r="W1" s="1358"/>
      <c r="X1" s="1359"/>
      <c r="Y1" s="987"/>
      <c r="Z1" s="987"/>
      <c r="AA1" s="987"/>
      <c r="AB1" s="987"/>
      <c r="AC1" s="987"/>
      <c r="AD1" s="987"/>
      <c r="AE1" s="987"/>
      <c r="AF1" s="987"/>
      <c r="AG1" s="987"/>
      <c r="AH1" s="987"/>
      <c r="AI1" s="987"/>
      <c r="AJ1" s="987"/>
      <c r="AK1" s="987"/>
      <c r="AL1" s="987"/>
      <c r="AM1" s="987"/>
      <c r="AN1" s="987"/>
      <c r="AO1" s="987"/>
      <c r="AP1" s="987"/>
      <c r="AQ1" s="987"/>
      <c r="AR1" s="987"/>
      <c r="AS1" s="987"/>
      <c r="AT1" s="987"/>
      <c r="AU1" s="987"/>
      <c r="AV1" s="987"/>
      <c r="AW1" s="987"/>
      <c r="AX1" s="909"/>
      <c r="AY1" s="909"/>
      <c r="AZ1" s="987"/>
      <c r="BA1" s="987"/>
      <c r="BB1" s="987"/>
      <c r="BC1" s="987"/>
      <c r="BD1" s="987"/>
      <c r="BE1" s="987"/>
      <c r="BF1" s="987"/>
      <c r="BG1" s="987"/>
      <c r="BH1" s="987"/>
      <c r="BI1" s="987"/>
      <c r="BJ1" s="987"/>
      <c r="BK1" s="987"/>
      <c r="BL1" s="987"/>
      <c r="BM1" s="987"/>
      <c r="BN1" s="987"/>
      <c r="BO1" s="987"/>
      <c r="BP1" s="987"/>
      <c r="BQ1" s="987"/>
      <c r="BR1" s="987"/>
      <c r="BS1" s="987"/>
      <c r="BT1" s="987"/>
    </row>
    <row r="2" spans="2:84" ht="15" customHeight="1" thickBot="1">
      <c r="B2" s="987"/>
      <c r="C2" s="987"/>
      <c r="D2" s="987"/>
      <c r="E2" s="909"/>
      <c r="F2" s="987"/>
      <c r="G2" s="987"/>
      <c r="H2" s="1240"/>
      <c r="I2" s="987"/>
      <c r="J2" s="905"/>
      <c r="K2" s="905"/>
      <c r="L2" s="905"/>
      <c r="M2" s="905"/>
      <c r="N2" s="967"/>
      <c r="O2" s="905"/>
      <c r="P2" s="905"/>
      <c r="Q2" s="1293"/>
      <c r="R2" s="1294"/>
      <c r="S2" s="1294"/>
      <c r="T2" s="1294"/>
      <c r="U2" s="1360"/>
      <c r="V2" s="1361"/>
      <c r="W2" s="1361"/>
      <c r="X2" s="1362"/>
      <c r="Y2" s="987"/>
      <c r="Z2" s="987"/>
      <c r="AA2" s="987"/>
      <c r="AB2" s="987"/>
      <c r="AC2" s="987"/>
      <c r="AD2" s="987"/>
      <c r="AE2" s="987"/>
      <c r="AF2" s="987"/>
      <c r="AG2" s="987"/>
      <c r="AH2" s="987"/>
      <c r="AI2" s="987"/>
      <c r="AJ2" s="987"/>
      <c r="AK2" s="987"/>
      <c r="AL2" s="987"/>
      <c r="AM2" s="987"/>
      <c r="AN2" s="987"/>
      <c r="AO2" s="987"/>
      <c r="AP2" s="987"/>
      <c r="AQ2" s="987"/>
      <c r="AR2" s="987"/>
      <c r="AS2" s="987"/>
      <c r="AT2" s="987"/>
      <c r="AU2" s="987"/>
      <c r="AV2" s="987"/>
      <c r="AW2" s="987"/>
      <c r="AX2" s="882" t="s">
        <v>4257</v>
      </c>
      <c r="AY2" s="883"/>
      <c r="AZ2" s="884"/>
      <c r="BA2" s="882" t="s">
        <v>4258</v>
      </c>
      <c r="BB2" s="883"/>
      <c r="BC2" s="884"/>
      <c r="BD2" s="882" t="s">
        <v>4259</v>
      </c>
      <c r="BE2" s="883"/>
      <c r="BF2" s="884"/>
      <c r="BG2" s="882" t="s">
        <v>4260</v>
      </c>
      <c r="BH2" s="883"/>
      <c r="BI2" s="885"/>
      <c r="BJ2" s="987"/>
      <c r="BK2" s="844" t="s">
        <v>4261</v>
      </c>
      <c r="BL2" s="845"/>
      <c r="BM2" s="846"/>
      <c r="BN2" s="844" t="s">
        <v>4262</v>
      </c>
      <c r="BO2" s="845"/>
      <c r="BP2" s="844" t="s">
        <v>4263</v>
      </c>
      <c r="BQ2" s="845"/>
      <c r="BR2" s="844" t="s">
        <v>4264</v>
      </c>
      <c r="BS2" s="846"/>
      <c r="BT2" s="987"/>
      <c r="BU2" s="506"/>
      <c r="BV2" s="507"/>
      <c r="BW2" s="62"/>
      <c r="BX2" s="508"/>
      <c r="BY2" s="507"/>
      <c r="BZ2" s="509"/>
      <c r="CA2" s="507"/>
      <c r="CB2" s="507"/>
      <c r="CC2" s="507"/>
      <c r="CD2" s="507"/>
      <c r="CE2" s="507"/>
      <c r="CF2" s="507"/>
    </row>
    <row r="3" spans="2:84" ht="16.149999999999999" thickBot="1">
      <c r="B3" s="879" t="s">
        <v>996</v>
      </c>
      <c r="C3" s="880"/>
      <c r="D3" s="880"/>
      <c r="E3" s="880"/>
      <c r="F3" s="880"/>
      <c r="G3" s="880"/>
      <c r="H3" s="880"/>
      <c r="I3" s="880"/>
      <c r="J3" s="880"/>
      <c r="K3" s="880"/>
      <c r="L3" s="880"/>
      <c r="M3" s="880"/>
      <c r="N3" s="880"/>
      <c r="O3" s="881"/>
      <c r="P3" s="905"/>
      <c r="Q3" s="1363" t="s">
        <v>4265</v>
      </c>
      <c r="R3" s="959">
        <v>2</v>
      </c>
      <c r="S3" s="959">
        <v>90</v>
      </c>
      <c r="T3" s="959">
        <f>+S3*R3</f>
        <v>180</v>
      </c>
      <c r="U3" s="959" t="s">
        <v>4266</v>
      </c>
      <c r="V3" s="959">
        <v>4</v>
      </c>
      <c r="W3" s="959">
        <v>140</v>
      </c>
      <c r="X3" s="960">
        <f>+W3*V3</f>
        <v>560</v>
      </c>
      <c r="Y3" s="987"/>
      <c r="Z3" s="987"/>
      <c r="AA3" s="987"/>
      <c r="AB3" s="987"/>
      <c r="AC3" s="987"/>
      <c r="AD3" s="987"/>
      <c r="AE3" s="987"/>
      <c r="AF3" s="987"/>
      <c r="AG3" s="987"/>
      <c r="AH3" s="987"/>
      <c r="AI3" s="987"/>
      <c r="AJ3" s="987"/>
      <c r="AK3" s="987"/>
      <c r="AL3" s="987"/>
      <c r="AM3" s="987"/>
      <c r="AN3" s="987"/>
      <c r="AO3" s="987"/>
      <c r="AP3" s="987"/>
      <c r="AQ3" s="987"/>
      <c r="AR3" s="987"/>
      <c r="AS3" s="987"/>
      <c r="AT3" s="987"/>
      <c r="AU3" s="987"/>
      <c r="AV3" s="987"/>
      <c r="AW3" s="987"/>
      <c r="AX3" s="352">
        <v>0.35</v>
      </c>
      <c r="AY3" s="353">
        <v>0.6</v>
      </c>
      <c r="AZ3" s="354">
        <v>0.05</v>
      </c>
      <c r="BA3" s="339"/>
      <c r="BB3" s="340"/>
      <c r="BC3" s="338"/>
      <c r="BD3" s="339"/>
      <c r="BE3" s="340"/>
      <c r="BF3" s="338"/>
      <c r="BG3" s="339">
        <f>SUM(BG5:BG18)</f>
        <v>0</v>
      </c>
      <c r="BH3" s="356">
        <f>SUM(BH5:BH18)</f>
        <v>0</v>
      </c>
      <c r="BI3" s="338">
        <f>SUM(BI5:BI18)</f>
        <v>0</v>
      </c>
      <c r="BJ3" s="987"/>
      <c r="BK3" s="383">
        <v>0.35</v>
      </c>
      <c r="BL3" s="387">
        <v>0.5</v>
      </c>
      <c r="BM3" s="384">
        <v>0.1</v>
      </c>
      <c r="BN3" s="385">
        <f>SUBTOTAL(9,BN5:BN41)</f>
        <v>0</v>
      </c>
      <c r="BO3" s="385">
        <f>+SUBTOTAL(9,BO5:BO826)</f>
        <v>0</v>
      </c>
      <c r="BP3" s="385">
        <f>SUBTOTAL(9,BP5:BP41)</f>
        <v>0</v>
      </c>
      <c r="BQ3" s="385">
        <f>SUBTOTAL(9,BQ5:BQ41)</f>
        <v>0</v>
      </c>
      <c r="BR3" s="386">
        <f>IFERROR(BS3/AT3,0)</f>
        <v>0</v>
      </c>
      <c r="BS3" s="385">
        <f>+SUBTOTAL(9,BS5:BS826)</f>
        <v>0</v>
      </c>
      <c r="BT3" s="987"/>
      <c r="BW3" s="62"/>
      <c r="BZ3" s="511"/>
      <c r="CA3" s="512" t="s">
        <v>4267</v>
      </c>
      <c r="CB3" s="513"/>
      <c r="CC3" s="514"/>
      <c r="CD3" s="513"/>
      <c r="CE3" s="513"/>
      <c r="CF3" s="515"/>
    </row>
    <row r="4" spans="2:84" ht="39.6" customHeight="1" thickBot="1">
      <c r="B4" s="66" t="s">
        <v>959</v>
      </c>
      <c r="C4" s="66" t="s">
        <v>960</v>
      </c>
      <c r="D4" s="66" t="s">
        <v>961</v>
      </c>
      <c r="E4" s="66" t="s">
        <v>997</v>
      </c>
      <c r="F4" s="66" t="s">
        <v>963</v>
      </c>
      <c r="G4" s="78" t="s">
        <v>964</v>
      </c>
      <c r="H4" s="78" t="s">
        <v>965</v>
      </c>
      <c r="I4" s="78" t="s">
        <v>966</v>
      </c>
      <c r="J4" s="78" t="s">
        <v>998</v>
      </c>
      <c r="K4" s="78" t="s">
        <v>4268</v>
      </c>
      <c r="L4" s="78" t="s">
        <v>4269</v>
      </c>
      <c r="M4" s="78" t="s">
        <v>999</v>
      </c>
      <c r="N4" s="170" t="s">
        <v>1000</v>
      </c>
      <c r="O4" s="78" t="s">
        <v>968</v>
      </c>
      <c r="P4" s="905"/>
      <c r="Q4" s="1254" t="s">
        <v>4266</v>
      </c>
      <c r="R4" s="1255">
        <v>4</v>
      </c>
      <c r="S4" s="1255">
        <v>90</v>
      </c>
      <c r="T4" s="1255">
        <f>+S4*R4</f>
        <v>360</v>
      </c>
      <c r="U4" s="1364"/>
      <c r="V4" s="1364"/>
      <c r="W4" s="1364"/>
      <c r="X4" s="1365"/>
      <c r="Y4" s="987"/>
      <c r="Z4" s="987"/>
      <c r="AA4" s="987"/>
      <c r="AB4" s="987"/>
      <c r="AC4" s="987"/>
      <c r="AD4" s="987"/>
      <c r="AE4" s="987"/>
      <c r="AF4" s="987"/>
      <c r="AG4" s="987"/>
      <c r="AH4" s="987"/>
      <c r="AI4" s="987"/>
      <c r="AJ4" s="987"/>
      <c r="AK4" s="987"/>
      <c r="AL4" s="987"/>
      <c r="AM4" s="987"/>
      <c r="AN4" s="987"/>
      <c r="AO4" s="987"/>
      <c r="AP4" s="987"/>
      <c r="AQ4" s="987"/>
      <c r="AR4" s="987"/>
      <c r="AS4" s="987"/>
      <c r="AT4" s="987"/>
      <c r="AU4" s="987"/>
      <c r="AV4" s="987"/>
      <c r="AW4" s="987"/>
      <c r="AX4" s="339" t="s">
        <v>49</v>
      </c>
      <c r="AY4" s="393" t="s">
        <v>3473</v>
      </c>
      <c r="AZ4" s="340" t="s">
        <v>3475</v>
      </c>
      <c r="BA4" s="339" t="s">
        <v>56</v>
      </c>
      <c r="BB4" s="340" t="s">
        <v>3472</v>
      </c>
      <c r="BC4" s="338" t="s">
        <v>3493</v>
      </c>
      <c r="BD4" s="339" t="s">
        <v>56</v>
      </c>
      <c r="BE4" s="340" t="s">
        <v>3472</v>
      </c>
      <c r="BF4" s="338" t="s">
        <v>3493</v>
      </c>
      <c r="BG4" s="339" t="s">
        <v>56</v>
      </c>
      <c r="BH4" s="340" t="s">
        <v>3472</v>
      </c>
      <c r="BI4" s="338" t="s">
        <v>3493</v>
      </c>
      <c r="BJ4" s="987"/>
      <c r="BK4" s="394" t="s">
        <v>49</v>
      </c>
      <c r="BL4" s="394" t="s">
        <v>3494</v>
      </c>
      <c r="BM4" s="392" t="s">
        <v>60</v>
      </c>
      <c r="BN4" s="339" t="s">
        <v>61</v>
      </c>
      <c r="BO4" s="338" t="s">
        <v>55</v>
      </c>
      <c r="BP4" s="339" t="s">
        <v>61</v>
      </c>
      <c r="BQ4" s="338" t="s">
        <v>55</v>
      </c>
      <c r="BR4" s="339" t="s">
        <v>61</v>
      </c>
      <c r="BS4" s="338" t="s">
        <v>55</v>
      </c>
      <c r="BT4" s="987"/>
      <c r="BU4" s="440" t="s">
        <v>4270</v>
      </c>
      <c r="BV4" s="441" t="s">
        <v>2043</v>
      </c>
      <c r="BW4" s="441" t="s">
        <v>4271</v>
      </c>
      <c r="BX4" s="442" t="s">
        <v>4272</v>
      </c>
      <c r="BY4" s="441" t="s">
        <v>4273</v>
      </c>
      <c r="BZ4" s="443" t="s">
        <v>4274</v>
      </c>
      <c r="CA4" s="441" t="s">
        <v>4275</v>
      </c>
      <c r="CB4" s="441" t="s">
        <v>4276</v>
      </c>
      <c r="CC4" s="441" t="s">
        <v>4277</v>
      </c>
      <c r="CD4" s="441" t="s">
        <v>4278</v>
      </c>
      <c r="CE4" s="441" t="s">
        <v>4279</v>
      </c>
      <c r="CF4" s="444" t="s">
        <v>4280</v>
      </c>
    </row>
    <row r="5" spans="2:84">
      <c r="B5" s="1294">
        <v>1</v>
      </c>
      <c r="C5" s="1294" t="s">
        <v>1001</v>
      </c>
      <c r="D5" s="911" t="s">
        <v>1002</v>
      </c>
      <c r="E5" s="1366">
        <v>1.5</v>
      </c>
      <c r="F5" s="1294">
        <v>2</v>
      </c>
      <c r="G5" s="1294" t="s">
        <v>971</v>
      </c>
      <c r="H5" s="911">
        <v>0.1</v>
      </c>
      <c r="I5" s="1294">
        <f>F5*H5</f>
        <v>0.2</v>
      </c>
      <c r="J5" s="1367" t="s">
        <v>1003</v>
      </c>
      <c r="K5" s="1294"/>
      <c r="L5" s="1367"/>
      <c r="M5" s="1294" t="s">
        <v>1004</v>
      </c>
      <c r="N5" s="1367" t="s">
        <v>1005</v>
      </c>
      <c r="O5" s="1368"/>
      <c r="P5" s="905"/>
      <c r="Q5" s="987"/>
      <c r="R5" s="987"/>
      <c r="S5" s="987"/>
      <c r="T5" s="987"/>
      <c r="U5" s="987"/>
      <c r="V5" s="987"/>
      <c r="W5" s="987"/>
      <c r="X5" s="987"/>
      <c r="Y5" s="987"/>
      <c r="Z5" s="987"/>
      <c r="AA5" s="987"/>
      <c r="AB5" s="987"/>
      <c r="AC5" s="987"/>
      <c r="AD5" s="987"/>
      <c r="AE5" s="987"/>
      <c r="AF5" s="987"/>
      <c r="AG5" s="987"/>
      <c r="AH5" s="987"/>
      <c r="AI5" s="987"/>
      <c r="AJ5" s="987"/>
      <c r="AK5" s="987"/>
      <c r="AL5" s="987"/>
      <c r="AM5" s="987"/>
      <c r="AN5" s="987"/>
      <c r="AO5" s="987"/>
      <c r="AP5" s="987"/>
      <c r="AQ5" s="987"/>
      <c r="AR5" s="987"/>
      <c r="AS5" s="987"/>
      <c r="AT5" s="987"/>
      <c r="AU5" s="987"/>
      <c r="AV5" s="987"/>
      <c r="AW5" s="987"/>
      <c r="AX5" s="1209"/>
      <c r="AY5" s="1210"/>
      <c r="AZ5" s="1216"/>
      <c r="BA5" s="1209"/>
      <c r="BB5" s="1210"/>
      <c r="BC5" s="1216"/>
      <c r="BD5" s="1209"/>
      <c r="BE5" s="1210"/>
      <c r="BF5" s="1216"/>
      <c r="BG5" s="1209">
        <f>SUMPRODUCT(AX5:AZ5,$AX$3:$AZ$3)</f>
        <v>0</v>
      </c>
      <c r="BH5" s="1210"/>
      <c r="BI5" s="1216"/>
      <c r="BJ5" s="987"/>
      <c r="BK5" s="1209"/>
      <c r="BL5" s="1210"/>
      <c r="BM5" s="1216"/>
      <c r="BN5" s="1209"/>
      <c r="BO5" s="1216"/>
      <c r="BP5" s="1369"/>
      <c r="BQ5" s="1211"/>
      <c r="BR5" s="1209"/>
      <c r="BS5" s="1216"/>
      <c r="BT5" s="987"/>
      <c r="BU5" s="445"/>
      <c r="BV5" s="446">
        <v>0</v>
      </c>
      <c r="BW5" s="447"/>
      <c r="BX5" s="448">
        <f>BX6+BX12</f>
        <v>162.11228112585673</v>
      </c>
      <c r="BY5" s="449"/>
      <c r="BZ5" s="450"/>
      <c r="CA5" s="449"/>
      <c r="CB5" s="449"/>
      <c r="CC5" s="449"/>
      <c r="CD5" s="449"/>
      <c r="CE5" s="51"/>
      <c r="CF5" s="96"/>
    </row>
    <row r="6" spans="2:84">
      <c r="B6" s="959">
        <v>2</v>
      </c>
      <c r="C6" s="959" t="s">
        <v>1001</v>
      </c>
      <c r="D6" s="911" t="s">
        <v>1002</v>
      </c>
      <c r="E6" s="1366">
        <v>1.5</v>
      </c>
      <c r="F6" s="1294">
        <v>3</v>
      </c>
      <c r="G6" s="1294" t="s">
        <v>971</v>
      </c>
      <c r="H6" s="911">
        <v>0.1</v>
      </c>
      <c r="I6" s="1294">
        <f t="shared" ref="I6:I69" si="0">F6*H6</f>
        <v>0.30000000000000004</v>
      </c>
      <c r="J6" s="1367" t="s">
        <v>1006</v>
      </c>
      <c r="K6" s="1294"/>
      <c r="L6" s="1367"/>
      <c r="M6" s="1294" t="s">
        <v>1004</v>
      </c>
      <c r="N6" s="1367" t="s">
        <v>1005</v>
      </c>
      <c r="O6" s="956"/>
      <c r="P6" s="905"/>
      <c r="Q6" s="987"/>
      <c r="R6" s="987"/>
      <c r="S6" s="987"/>
      <c r="T6" s="987"/>
      <c r="U6" s="987"/>
      <c r="V6" s="987"/>
      <c r="W6" s="987"/>
      <c r="X6" s="987"/>
      <c r="Y6" s="987"/>
      <c r="Z6" s="987"/>
      <c r="AA6" s="987"/>
      <c r="AB6" s="987"/>
      <c r="AC6" s="987"/>
      <c r="AD6" s="987"/>
      <c r="AE6" s="987"/>
      <c r="AF6" s="987"/>
      <c r="AG6" s="987"/>
      <c r="AH6" s="987"/>
      <c r="AI6" s="987"/>
      <c r="AJ6" s="987"/>
      <c r="AK6" s="987"/>
      <c r="AL6" s="987"/>
      <c r="AM6" s="987"/>
      <c r="AN6" s="987"/>
      <c r="AO6" s="987"/>
      <c r="AP6" s="987"/>
      <c r="AQ6" s="987"/>
      <c r="AR6" s="987"/>
      <c r="AS6" s="987"/>
      <c r="AT6" s="987"/>
      <c r="AU6" s="987"/>
      <c r="AV6" s="987"/>
      <c r="AW6" s="987"/>
      <c r="AX6" s="1061"/>
      <c r="AY6" s="1220"/>
      <c r="AZ6" s="1225"/>
      <c r="BA6" s="1061"/>
      <c r="BB6" s="1220"/>
      <c r="BC6" s="1225"/>
      <c r="BD6" s="1061"/>
      <c r="BE6" s="1220"/>
      <c r="BF6" s="1225"/>
      <c r="BG6" s="1061">
        <f t="shared" ref="BG6:BG69" si="1">SUMPRODUCT(AX6:AZ6,$AX$3:$AZ$3)</f>
        <v>0</v>
      </c>
      <c r="BH6" s="1220"/>
      <c r="BI6" s="1225"/>
      <c r="BJ6" s="987"/>
      <c r="BK6" s="1061"/>
      <c r="BL6" s="1220"/>
      <c r="BM6" s="1225"/>
      <c r="BN6" s="1061"/>
      <c r="BO6" s="1225"/>
      <c r="BP6" s="1370"/>
      <c r="BQ6" s="1221"/>
      <c r="BR6" s="1061"/>
      <c r="BS6" s="1225"/>
      <c r="BT6" s="987"/>
      <c r="BU6" s="451"/>
      <c r="BV6" s="452" t="s">
        <v>4281</v>
      </c>
      <c r="BW6" s="453" t="s">
        <v>4282</v>
      </c>
      <c r="BX6" s="454">
        <f>SUM(BX7:BX10)</f>
        <v>29.166904225171344</v>
      </c>
      <c r="BY6" s="455">
        <v>3</v>
      </c>
      <c r="BZ6" s="454">
        <f>BX6/BY6</f>
        <v>9.7223014083904484</v>
      </c>
      <c r="CA6" s="449"/>
      <c r="CB6" s="449"/>
      <c r="CC6" s="449"/>
      <c r="CD6" s="449"/>
      <c r="CE6" s="51"/>
      <c r="CF6" s="96"/>
    </row>
    <row r="7" spans="2:84">
      <c r="B7" s="959">
        <v>3</v>
      </c>
      <c r="C7" s="959" t="s">
        <v>1007</v>
      </c>
      <c r="D7" s="911" t="s">
        <v>1008</v>
      </c>
      <c r="E7" s="1366">
        <v>1.5</v>
      </c>
      <c r="F7" s="1294">
        <v>3</v>
      </c>
      <c r="G7" s="1294" t="s">
        <v>971</v>
      </c>
      <c r="H7" s="911">
        <v>2</v>
      </c>
      <c r="I7" s="1294">
        <f t="shared" si="0"/>
        <v>6</v>
      </c>
      <c r="J7" s="1367" t="s">
        <v>1006</v>
      </c>
      <c r="K7" s="1294"/>
      <c r="L7" s="1367"/>
      <c r="M7" s="1294" t="s">
        <v>1004</v>
      </c>
      <c r="N7" s="1367" t="s">
        <v>1005</v>
      </c>
      <c r="O7" s="956"/>
      <c r="P7" s="905"/>
      <c r="Q7" s="1371" t="s">
        <v>957</v>
      </c>
      <c r="R7" s="1371" t="s">
        <v>4283</v>
      </c>
      <c r="S7" s="987"/>
      <c r="T7" s="987"/>
      <c r="U7" s="987"/>
      <c r="V7" s="987"/>
      <c r="W7" s="987"/>
      <c r="X7" s="987"/>
      <c r="Y7" s="987"/>
      <c r="Z7" s="987"/>
      <c r="AA7" s="987"/>
      <c r="AB7" s="987"/>
      <c r="AC7" s="987"/>
      <c r="AD7" s="987"/>
      <c r="AE7" s="987"/>
      <c r="AF7" s="987"/>
      <c r="AG7" s="987"/>
      <c r="AH7" s="987"/>
      <c r="AI7" s="987"/>
      <c r="AJ7" s="987"/>
      <c r="AK7" s="987"/>
      <c r="AL7" s="987"/>
      <c r="AM7" s="987"/>
      <c r="AN7" s="987"/>
      <c r="AO7" s="987"/>
      <c r="AP7" s="987"/>
      <c r="AQ7" s="987"/>
      <c r="AR7" s="987"/>
      <c r="AS7" s="987"/>
      <c r="AT7" s="987"/>
      <c r="AU7" s="987"/>
      <c r="AV7" s="987"/>
      <c r="AW7" s="987"/>
      <c r="AX7" s="1061"/>
      <c r="AY7" s="1220"/>
      <c r="AZ7" s="1225"/>
      <c r="BA7" s="1061"/>
      <c r="BB7" s="1220"/>
      <c r="BC7" s="1225"/>
      <c r="BD7" s="1061"/>
      <c r="BE7" s="1220"/>
      <c r="BF7" s="1225"/>
      <c r="BG7" s="1061">
        <f t="shared" si="1"/>
        <v>0</v>
      </c>
      <c r="BH7" s="1220"/>
      <c r="BI7" s="1225"/>
      <c r="BJ7" s="987"/>
      <c r="BK7" s="1061"/>
      <c r="BL7" s="1220"/>
      <c r="BM7" s="1225"/>
      <c r="BN7" s="1061"/>
      <c r="BO7" s="1225"/>
      <c r="BP7" s="1370"/>
      <c r="BQ7" s="1221"/>
      <c r="BR7" s="1061"/>
      <c r="BS7" s="1225"/>
      <c r="BT7" s="987"/>
      <c r="BU7" s="451"/>
      <c r="BV7" s="456" t="s">
        <v>4284</v>
      </c>
      <c r="BW7" s="453" t="s">
        <v>4282</v>
      </c>
      <c r="BX7" s="457">
        <f>PRODUCT(BY7:BZ7)</f>
        <v>8.477999999999998</v>
      </c>
      <c r="BY7" s="449">
        <f>3*2</f>
        <v>6</v>
      </c>
      <c r="BZ7" s="457">
        <f>PRODUCT(CA7:CF7)</f>
        <v>1.4129999999999998</v>
      </c>
      <c r="CA7" s="458">
        <v>0.15</v>
      </c>
      <c r="CB7" s="458">
        <v>0.15</v>
      </c>
      <c r="CC7" s="458">
        <v>8.0000000000000002E-3</v>
      </c>
      <c r="CD7" s="449"/>
      <c r="CE7" s="51"/>
      <c r="CF7" s="459">
        <v>7850</v>
      </c>
    </row>
    <row r="8" spans="2:84" s="407" customFormat="1" ht="15" customHeight="1">
      <c r="B8" s="1372">
        <v>4</v>
      </c>
      <c r="C8" s="1372" t="s">
        <v>1001</v>
      </c>
      <c r="D8" s="1373" t="s">
        <v>1002</v>
      </c>
      <c r="E8" s="1374">
        <v>1.5</v>
      </c>
      <c r="F8" s="1373">
        <v>2</v>
      </c>
      <c r="G8" s="1373" t="s">
        <v>971</v>
      </c>
      <c r="H8" s="1373">
        <v>0.1</v>
      </c>
      <c r="I8" s="1373">
        <f t="shared" si="0"/>
        <v>0.2</v>
      </c>
      <c r="J8" s="1375" t="s">
        <v>1009</v>
      </c>
      <c r="K8" s="1373"/>
      <c r="L8" s="1373"/>
      <c r="M8" s="1373" t="s">
        <v>1004</v>
      </c>
      <c r="N8" s="1375" t="s">
        <v>1005</v>
      </c>
      <c r="O8" s="1376"/>
      <c r="P8" s="406"/>
      <c r="Q8" s="1377" t="s">
        <v>956</v>
      </c>
      <c r="R8" s="1378" t="s">
        <v>1001</v>
      </c>
      <c r="S8" s="1378" t="s">
        <v>1199</v>
      </c>
      <c r="T8" s="1378" t="s">
        <v>1085</v>
      </c>
      <c r="U8" s="1378" t="s">
        <v>1047</v>
      </c>
      <c r="V8" s="1378" t="s">
        <v>1101</v>
      </c>
      <c r="W8" s="1378" t="s">
        <v>1104</v>
      </c>
      <c r="X8" s="1378" t="s">
        <v>1020</v>
      </c>
      <c r="Y8" s="1378" t="s">
        <v>1178</v>
      </c>
      <c r="Z8" s="1378" t="s">
        <v>1185</v>
      </c>
      <c r="AA8" s="1378" t="s">
        <v>1094</v>
      </c>
      <c r="AB8" s="1378" t="s">
        <v>1022</v>
      </c>
      <c r="AC8" s="1378" t="s">
        <v>1007</v>
      </c>
      <c r="AD8" s="1378" t="s">
        <v>1154</v>
      </c>
      <c r="AE8" s="1378" t="s">
        <v>1058</v>
      </c>
      <c r="AF8" s="1378" t="s">
        <v>1217</v>
      </c>
      <c r="AG8" s="1378" t="s">
        <v>1096</v>
      </c>
      <c r="AH8" s="1378" t="s">
        <v>1032</v>
      </c>
      <c r="AI8" s="1378" t="s">
        <v>1024</v>
      </c>
      <c r="AJ8" s="1378" t="s">
        <v>1206</v>
      </c>
      <c r="AK8" s="1378" t="s">
        <v>1098</v>
      </c>
      <c r="AL8" s="1378" t="s">
        <v>1148</v>
      </c>
      <c r="AM8" s="1378" t="s">
        <v>1044</v>
      </c>
      <c r="AN8" s="1378" t="s">
        <v>1014</v>
      </c>
      <c r="AO8" s="1378" t="s">
        <v>1152</v>
      </c>
      <c r="AP8" s="1378" t="s">
        <v>1113</v>
      </c>
      <c r="AQ8" s="1378" t="s">
        <v>1158</v>
      </c>
      <c r="AR8" s="1378" t="s">
        <v>1203</v>
      </c>
      <c r="AS8" s="1378" t="s">
        <v>1107</v>
      </c>
      <c r="AT8" s="1378" t="s">
        <v>1089</v>
      </c>
      <c r="AU8" s="1378" t="s">
        <v>1110</v>
      </c>
      <c r="AV8" s="1379" t="s">
        <v>989</v>
      </c>
      <c r="AW8" s="1378"/>
      <c r="AX8" s="1380"/>
      <c r="AY8" s="1372"/>
      <c r="AZ8" s="1381"/>
      <c r="BA8" s="1380"/>
      <c r="BB8" s="1372"/>
      <c r="BC8" s="1381"/>
      <c r="BD8" s="1380"/>
      <c r="BE8" s="1372"/>
      <c r="BF8" s="1381"/>
      <c r="BG8" s="1380">
        <f t="shared" si="1"/>
        <v>0</v>
      </c>
      <c r="BH8" s="1372"/>
      <c r="BI8" s="1381"/>
      <c r="BJ8" s="1378"/>
      <c r="BK8" s="1380"/>
      <c r="BL8" s="1372"/>
      <c r="BM8" s="1381"/>
      <c r="BN8" s="1380"/>
      <c r="BO8" s="1381"/>
      <c r="BP8" s="1376"/>
      <c r="BQ8" s="1382"/>
      <c r="BR8" s="1380"/>
      <c r="BS8" s="1381"/>
      <c r="BT8" s="1378"/>
      <c r="BU8" s="451"/>
      <c r="BV8" s="456" t="s">
        <v>4285</v>
      </c>
      <c r="BW8" s="453" t="s">
        <v>4282</v>
      </c>
      <c r="BX8" s="457">
        <f>PRODUCT(BY8:BZ8)</f>
        <v>5.6520000000000001</v>
      </c>
      <c r="BY8" s="449">
        <f>3*2</f>
        <v>6</v>
      </c>
      <c r="BZ8" s="457">
        <f>PRODUCT(CA8:CF8)</f>
        <v>0.94200000000000006</v>
      </c>
      <c r="CA8" s="458">
        <v>0.1</v>
      </c>
      <c r="CB8" s="458">
        <v>8.0000000000000002E-3</v>
      </c>
      <c r="CC8" s="458">
        <v>0.15</v>
      </c>
      <c r="CD8" s="449"/>
      <c r="CE8" s="51"/>
      <c r="CF8" s="459">
        <v>7850</v>
      </c>
    </row>
    <row r="9" spans="2:84">
      <c r="B9" s="959">
        <v>5</v>
      </c>
      <c r="C9" s="959" t="s">
        <v>1001</v>
      </c>
      <c r="D9" s="911" t="s">
        <v>1002</v>
      </c>
      <c r="E9" s="1366">
        <v>1.5</v>
      </c>
      <c r="F9" s="1294">
        <v>2</v>
      </c>
      <c r="G9" s="1294" t="s">
        <v>971</v>
      </c>
      <c r="H9" s="911">
        <v>0.1</v>
      </c>
      <c r="I9" s="1294">
        <f t="shared" si="0"/>
        <v>0.2</v>
      </c>
      <c r="J9" s="1367" t="s">
        <v>1010</v>
      </c>
      <c r="K9" s="1294"/>
      <c r="L9" s="1367"/>
      <c r="M9" s="1294" t="s">
        <v>1004</v>
      </c>
      <c r="N9" s="1367" t="s">
        <v>1005</v>
      </c>
      <c r="O9" s="956"/>
      <c r="P9" s="367"/>
      <c r="Q9" s="959">
        <v>0.75</v>
      </c>
      <c r="R9" s="946"/>
      <c r="S9" s="946"/>
      <c r="T9" s="946"/>
      <c r="U9" s="946"/>
      <c r="V9" s="946"/>
      <c r="W9" s="946"/>
      <c r="X9" s="946"/>
      <c r="Y9" s="946"/>
      <c r="Z9" s="946"/>
      <c r="AA9" s="946"/>
      <c r="AB9" s="946"/>
      <c r="AC9" s="946"/>
      <c r="AD9" s="946"/>
      <c r="AE9" s="946"/>
      <c r="AF9" s="946"/>
      <c r="AG9" s="946"/>
      <c r="AH9" s="946"/>
      <c r="AI9" s="946"/>
      <c r="AJ9" s="946"/>
      <c r="AK9" s="946"/>
      <c r="AL9" s="946"/>
      <c r="AM9" s="946">
        <v>2</v>
      </c>
      <c r="AN9" s="946"/>
      <c r="AO9" s="946"/>
      <c r="AP9" s="946"/>
      <c r="AQ9" s="946"/>
      <c r="AR9" s="946"/>
      <c r="AS9" s="946"/>
      <c r="AT9" s="946"/>
      <c r="AU9" s="946"/>
      <c r="AV9" s="946">
        <v>2</v>
      </c>
      <c r="AW9" s="987"/>
      <c r="AX9" s="1061"/>
      <c r="AY9" s="1220"/>
      <c r="AZ9" s="1225"/>
      <c r="BA9" s="1061"/>
      <c r="BB9" s="1220"/>
      <c r="BC9" s="1225"/>
      <c r="BD9" s="1061"/>
      <c r="BE9" s="1220"/>
      <c r="BF9" s="1225"/>
      <c r="BG9" s="1061">
        <f t="shared" si="1"/>
        <v>0</v>
      </c>
      <c r="BH9" s="1220"/>
      <c r="BI9" s="1225"/>
      <c r="BJ9" s="987"/>
      <c r="BK9" s="1061"/>
      <c r="BL9" s="1220"/>
      <c r="BM9" s="1225"/>
      <c r="BN9" s="1061"/>
      <c r="BO9" s="1225"/>
      <c r="BP9" s="1370"/>
      <c r="BQ9" s="1221"/>
      <c r="BR9" s="1061"/>
      <c r="BS9" s="1225"/>
      <c r="BT9" s="987"/>
      <c r="BU9" s="460"/>
      <c r="BV9" s="456" t="s">
        <v>4286</v>
      </c>
      <c r="BW9" s="453" t="s">
        <v>4282</v>
      </c>
      <c r="BX9" s="457">
        <f>PRODUCT(BY9:BZ9)</f>
        <v>14.770560000000003</v>
      </c>
      <c r="BY9" s="449">
        <f>3*2</f>
        <v>6</v>
      </c>
      <c r="BZ9" s="457">
        <f>PRODUCT(CA9:CF9)</f>
        <v>2.4617600000000004</v>
      </c>
      <c r="CA9" s="458">
        <v>0.1</v>
      </c>
      <c r="CB9" s="458">
        <v>8.0000000000000002E-3</v>
      </c>
      <c r="CC9" s="458">
        <v>0.39200000000000002</v>
      </c>
      <c r="CD9" s="449"/>
      <c r="CE9" s="51"/>
      <c r="CF9" s="459">
        <v>7850</v>
      </c>
    </row>
    <row r="10" spans="2:84">
      <c r="B10" s="959">
        <v>6</v>
      </c>
      <c r="C10" s="959" t="s">
        <v>1007</v>
      </c>
      <c r="D10" s="911" t="s">
        <v>1008</v>
      </c>
      <c r="E10" s="1366">
        <v>1.5</v>
      </c>
      <c r="F10" s="1294">
        <v>2</v>
      </c>
      <c r="G10" s="1294" t="s">
        <v>971</v>
      </c>
      <c r="H10" s="911">
        <v>2</v>
      </c>
      <c r="I10" s="1294">
        <f t="shared" si="0"/>
        <v>4</v>
      </c>
      <c r="J10" s="1367" t="s">
        <v>1010</v>
      </c>
      <c r="K10" s="1294"/>
      <c r="L10" s="1367"/>
      <c r="M10" s="1294" t="s">
        <v>1004</v>
      </c>
      <c r="N10" s="1367" t="s">
        <v>1005</v>
      </c>
      <c r="O10" s="956"/>
      <c r="P10" s="367"/>
      <c r="Q10" s="959">
        <v>1</v>
      </c>
      <c r="R10" s="946">
        <v>310</v>
      </c>
      <c r="S10" s="946"/>
      <c r="T10" s="946"/>
      <c r="U10" s="946">
        <v>23</v>
      </c>
      <c r="V10" s="946"/>
      <c r="W10" s="946"/>
      <c r="X10" s="946">
        <v>24</v>
      </c>
      <c r="Y10" s="946"/>
      <c r="Z10" s="946"/>
      <c r="AA10" s="946"/>
      <c r="AB10" s="946">
        <v>10</v>
      </c>
      <c r="AC10" s="946"/>
      <c r="AD10" s="946"/>
      <c r="AE10" s="946">
        <v>63</v>
      </c>
      <c r="AF10" s="946"/>
      <c r="AG10" s="946"/>
      <c r="AH10" s="946">
        <v>50</v>
      </c>
      <c r="AI10" s="946"/>
      <c r="AJ10" s="946"/>
      <c r="AK10" s="946">
        <v>4</v>
      </c>
      <c r="AL10" s="946"/>
      <c r="AM10" s="946">
        <v>22</v>
      </c>
      <c r="AN10" s="946"/>
      <c r="AO10" s="946"/>
      <c r="AP10" s="946"/>
      <c r="AQ10" s="946"/>
      <c r="AR10" s="946"/>
      <c r="AS10" s="946"/>
      <c r="AT10" s="946"/>
      <c r="AU10" s="946"/>
      <c r="AV10" s="946">
        <v>506</v>
      </c>
      <c r="AW10" s="987"/>
      <c r="AX10" s="1061"/>
      <c r="AY10" s="1220"/>
      <c r="AZ10" s="1225"/>
      <c r="BA10" s="1061"/>
      <c r="BB10" s="1220"/>
      <c r="BC10" s="1225"/>
      <c r="BD10" s="1061"/>
      <c r="BE10" s="1220"/>
      <c r="BF10" s="1225"/>
      <c r="BG10" s="1061">
        <f t="shared" si="1"/>
        <v>0</v>
      </c>
      <c r="BH10" s="1220"/>
      <c r="BI10" s="1225"/>
      <c r="BJ10" s="987"/>
      <c r="BK10" s="1061"/>
      <c r="BL10" s="1220"/>
      <c r="BM10" s="1225"/>
      <c r="BN10" s="1061"/>
      <c r="BO10" s="1225"/>
      <c r="BP10" s="1370"/>
      <c r="BQ10" s="1221"/>
      <c r="BR10" s="1061"/>
      <c r="BS10" s="1225"/>
      <c r="BT10" s="987"/>
      <c r="BU10" s="460"/>
      <c r="BV10" s="456" t="s">
        <v>4287</v>
      </c>
      <c r="BW10" s="453" t="s">
        <v>4282</v>
      </c>
      <c r="BX10" s="457">
        <f>PRODUCT(BY10:BZ10)</f>
        <v>0.26634422517134265</v>
      </c>
      <c r="BY10" s="449">
        <f>2*3</f>
        <v>6</v>
      </c>
      <c r="BZ10" s="457">
        <f>PRODUCT(CA10:CF10)</f>
        <v>4.4390704195223778E-2</v>
      </c>
      <c r="CA10" s="458"/>
      <c r="CB10" s="458"/>
      <c r="CC10" s="458">
        <v>0.05</v>
      </c>
      <c r="CD10" s="461">
        <f>+((PI()*(0.012^2))/(4))</f>
        <v>1.1309733552923255E-4</v>
      </c>
      <c r="CE10" s="51"/>
      <c r="CF10" s="459">
        <v>7850</v>
      </c>
    </row>
    <row r="11" spans="2:84">
      <c r="B11" s="959">
        <v>7</v>
      </c>
      <c r="C11" s="959" t="s">
        <v>1001</v>
      </c>
      <c r="D11" s="911" t="s">
        <v>1002</v>
      </c>
      <c r="E11" s="1366">
        <v>1.5</v>
      </c>
      <c r="F11" s="1294">
        <v>3</v>
      </c>
      <c r="G11" s="1294" t="s">
        <v>971</v>
      </c>
      <c r="H11" s="911">
        <v>0.1</v>
      </c>
      <c r="I11" s="1294">
        <f t="shared" si="0"/>
        <v>0.30000000000000004</v>
      </c>
      <c r="J11" s="1367" t="s">
        <v>1011</v>
      </c>
      <c r="K11" s="1294"/>
      <c r="L11" s="1367"/>
      <c r="M11" s="1294" t="s">
        <v>1004</v>
      </c>
      <c r="N11" s="1367" t="s">
        <v>1005</v>
      </c>
      <c r="O11" s="956"/>
      <c r="P11" s="367"/>
      <c r="Q11" s="959">
        <v>1.25</v>
      </c>
      <c r="R11" s="946"/>
      <c r="S11" s="946"/>
      <c r="T11" s="946"/>
      <c r="U11" s="946">
        <v>2</v>
      </c>
      <c r="V11" s="946"/>
      <c r="W11" s="946"/>
      <c r="X11" s="946"/>
      <c r="Y11" s="946"/>
      <c r="Z11" s="946"/>
      <c r="AA11" s="946"/>
      <c r="AB11" s="946"/>
      <c r="AC11" s="946"/>
      <c r="AD11" s="946"/>
      <c r="AE11" s="946"/>
      <c r="AF11" s="946"/>
      <c r="AG11" s="946"/>
      <c r="AH11" s="946"/>
      <c r="AI11" s="946"/>
      <c r="AJ11" s="946"/>
      <c r="AK11" s="946"/>
      <c r="AL11" s="946"/>
      <c r="AM11" s="946">
        <v>1</v>
      </c>
      <c r="AN11" s="946"/>
      <c r="AO11" s="946"/>
      <c r="AP11" s="946"/>
      <c r="AQ11" s="946"/>
      <c r="AR11" s="946"/>
      <c r="AS11" s="946"/>
      <c r="AT11" s="946"/>
      <c r="AU11" s="946"/>
      <c r="AV11" s="946">
        <v>3</v>
      </c>
      <c r="AW11" s="987"/>
      <c r="AX11" s="1061"/>
      <c r="AY11" s="1220"/>
      <c r="AZ11" s="1225"/>
      <c r="BA11" s="1061"/>
      <c r="BB11" s="1220"/>
      <c r="BC11" s="1225"/>
      <c r="BD11" s="1061"/>
      <c r="BE11" s="1220"/>
      <c r="BF11" s="1225"/>
      <c r="BG11" s="1061">
        <f t="shared" si="1"/>
        <v>0</v>
      </c>
      <c r="BH11" s="1220"/>
      <c r="BI11" s="1225"/>
      <c r="BJ11" s="987"/>
      <c r="BK11" s="1061"/>
      <c r="BL11" s="1220"/>
      <c r="BM11" s="1225"/>
      <c r="BN11" s="1061"/>
      <c r="BO11" s="1225"/>
      <c r="BP11" s="1370"/>
      <c r="BQ11" s="1221"/>
      <c r="BR11" s="1061"/>
      <c r="BS11" s="1225"/>
      <c r="BT11" s="987"/>
      <c r="BU11" s="460"/>
      <c r="BV11" s="462"/>
      <c r="BW11" s="453"/>
      <c r="BX11" s="457"/>
      <c r="BY11" s="449"/>
      <c r="BZ11" s="457"/>
      <c r="CA11" s="458"/>
      <c r="CB11" s="458"/>
      <c r="CC11" s="458"/>
      <c r="CD11" s="449"/>
      <c r="CE11" s="51"/>
      <c r="CF11" s="459"/>
    </row>
    <row r="12" spans="2:84">
      <c r="B12" s="959">
        <v>8</v>
      </c>
      <c r="C12" s="959" t="s">
        <v>1007</v>
      </c>
      <c r="D12" s="911" t="s">
        <v>1008</v>
      </c>
      <c r="E12" s="1366">
        <v>1.5</v>
      </c>
      <c r="F12" s="1294">
        <v>3</v>
      </c>
      <c r="G12" s="1294" t="s">
        <v>971</v>
      </c>
      <c r="H12" s="911">
        <v>2</v>
      </c>
      <c r="I12" s="1294">
        <f t="shared" si="0"/>
        <v>6</v>
      </c>
      <c r="J12" s="1367" t="s">
        <v>1011</v>
      </c>
      <c r="K12" s="1294"/>
      <c r="L12" s="1367"/>
      <c r="M12" s="1294" t="s">
        <v>1004</v>
      </c>
      <c r="N12" s="1367" t="s">
        <v>1005</v>
      </c>
      <c r="O12" s="956"/>
      <c r="P12" s="367"/>
      <c r="Q12" s="959">
        <v>1.5</v>
      </c>
      <c r="R12" s="946">
        <v>119</v>
      </c>
      <c r="S12" s="946"/>
      <c r="T12" s="946"/>
      <c r="U12" s="946"/>
      <c r="V12" s="946"/>
      <c r="W12" s="946">
        <v>4</v>
      </c>
      <c r="X12" s="946"/>
      <c r="Y12" s="946"/>
      <c r="Z12" s="946"/>
      <c r="AA12" s="946"/>
      <c r="AB12" s="946">
        <v>14</v>
      </c>
      <c r="AC12" s="946">
        <v>36</v>
      </c>
      <c r="AD12" s="946"/>
      <c r="AE12" s="946"/>
      <c r="AF12" s="946"/>
      <c r="AG12" s="946"/>
      <c r="AH12" s="946">
        <v>28</v>
      </c>
      <c r="AI12" s="946">
        <v>2</v>
      </c>
      <c r="AJ12" s="946"/>
      <c r="AK12" s="946">
        <v>1</v>
      </c>
      <c r="AL12" s="946"/>
      <c r="AM12" s="946"/>
      <c r="AN12" s="946"/>
      <c r="AO12" s="946"/>
      <c r="AP12" s="946"/>
      <c r="AQ12" s="946"/>
      <c r="AR12" s="946"/>
      <c r="AS12" s="946"/>
      <c r="AT12" s="946"/>
      <c r="AU12" s="946"/>
      <c r="AV12" s="946">
        <v>204</v>
      </c>
      <c r="AW12" s="987"/>
      <c r="AX12" s="1061"/>
      <c r="AY12" s="1220"/>
      <c r="AZ12" s="1225"/>
      <c r="BA12" s="1061"/>
      <c r="BB12" s="1220"/>
      <c r="BC12" s="1225"/>
      <c r="BD12" s="1061"/>
      <c r="BE12" s="1220"/>
      <c r="BF12" s="1225"/>
      <c r="BG12" s="1061">
        <f t="shared" si="1"/>
        <v>0</v>
      </c>
      <c r="BH12" s="1220"/>
      <c r="BI12" s="1225"/>
      <c r="BJ12" s="987"/>
      <c r="BK12" s="1061"/>
      <c r="BL12" s="1220"/>
      <c r="BM12" s="1225"/>
      <c r="BN12" s="1061"/>
      <c r="BO12" s="1225"/>
      <c r="BP12" s="1370"/>
      <c r="BQ12" s="1221"/>
      <c r="BR12" s="1061"/>
      <c r="BS12" s="1225"/>
      <c r="BT12" s="987"/>
      <c r="BU12" s="463"/>
      <c r="BV12" s="464" t="s">
        <v>4288</v>
      </c>
      <c r="BW12" s="447"/>
      <c r="BX12" s="448">
        <f>SUM(BX13:BX16)</f>
        <v>132.94537690068537</v>
      </c>
      <c r="BY12" s="455">
        <v>12</v>
      </c>
      <c r="BZ12" s="454">
        <f>BX12/BY12</f>
        <v>11.078781408390448</v>
      </c>
      <c r="CA12" s="449"/>
      <c r="CB12" s="449"/>
      <c r="CC12" s="449"/>
      <c r="CD12" s="449"/>
      <c r="CE12" s="51"/>
      <c r="CF12" s="96"/>
    </row>
    <row r="13" spans="2:84">
      <c r="B13" s="959">
        <v>9</v>
      </c>
      <c r="C13" s="959" t="s">
        <v>1001</v>
      </c>
      <c r="D13" s="911" t="s">
        <v>1002</v>
      </c>
      <c r="E13" s="1366">
        <v>1.5</v>
      </c>
      <c r="F13" s="1294">
        <v>3</v>
      </c>
      <c r="G13" s="1294" t="s">
        <v>971</v>
      </c>
      <c r="H13" s="911">
        <v>0.1</v>
      </c>
      <c r="I13" s="1294">
        <f t="shared" si="0"/>
        <v>0.30000000000000004</v>
      </c>
      <c r="J13" s="1367" t="s">
        <v>1012</v>
      </c>
      <c r="K13" s="1294"/>
      <c r="L13" s="1367"/>
      <c r="M13" s="1294" t="s">
        <v>1004</v>
      </c>
      <c r="N13" s="1367" t="s">
        <v>1005</v>
      </c>
      <c r="O13" s="956"/>
      <c r="P13" s="367"/>
      <c r="Q13" s="959">
        <v>2</v>
      </c>
      <c r="R13" s="946">
        <v>142</v>
      </c>
      <c r="S13" s="946"/>
      <c r="T13" s="946">
        <v>2</v>
      </c>
      <c r="U13" s="946">
        <v>17</v>
      </c>
      <c r="V13" s="946"/>
      <c r="W13" s="946">
        <v>50</v>
      </c>
      <c r="X13" s="946">
        <v>20</v>
      </c>
      <c r="Y13" s="946"/>
      <c r="Z13" s="946"/>
      <c r="AA13" s="946"/>
      <c r="AB13" s="946">
        <v>43</v>
      </c>
      <c r="AC13" s="946"/>
      <c r="AD13" s="946"/>
      <c r="AE13" s="946">
        <v>4</v>
      </c>
      <c r="AF13" s="946"/>
      <c r="AG13" s="946"/>
      <c r="AH13" s="946">
        <v>4</v>
      </c>
      <c r="AI13" s="946"/>
      <c r="AJ13" s="946"/>
      <c r="AK13" s="946"/>
      <c r="AL13" s="946"/>
      <c r="AM13" s="946">
        <v>8</v>
      </c>
      <c r="AN13" s="946"/>
      <c r="AO13" s="946"/>
      <c r="AP13" s="946"/>
      <c r="AQ13" s="946"/>
      <c r="AR13" s="946"/>
      <c r="AS13" s="946"/>
      <c r="AT13" s="946">
        <v>2</v>
      </c>
      <c r="AU13" s="946"/>
      <c r="AV13" s="946">
        <v>292</v>
      </c>
      <c r="AW13" s="987"/>
      <c r="AX13" s="1061"/>
      <c r="AY13" s="1220"/>
      <c r="AZ13" s="1225"/>
      <c r="BA13" s="1061"/>
      <c r="BB13" s="1220"/>
      <c r="BC13" s="1225"/>
      <c r="BD13" s="1061"/>
      <c r="BE13" s="1220"/>
      <c r="BF13" s="1225"/>
      <c r="BG13" s="1061">
        <f t="shared" si="1"/>
        <v>0</v>
      </c>
      <c r="BH13" s="1220"/>
      <c r="BI13" s="1225"/>
      <c r="BJ13" s="987"/>
      <c r="BK13" s="1061"/>
      <c r="BL13" s="1220"/>
      <c r="BM13" s="1225"/>
      <c r="BN13" s="1061"/>
      <c r="BO13" s="1225"/>
      <c r="BP13" s="1370"/>
      <c r="BQ13" s="1221"/>
      <c r="BR13" s="1061"/>
      <c r="BS13" s="1225"/>
      <c r="BT13" s="987"/>
      <c r="BU13" s="460"/>
      <c r="BV13" s="456" t="s">
        <v>4284</v>
      </c>
      <c r="BW13" s="453" t="s">
        <v>4282</v>
      </c>
      <c r="BX13" s="457">
        <f>PRODUCT(BY13:BZ13)</f>
        <v>33.911999999999992</v>
      </c>
      <c r="BY13" s="449">
        <f>12*2</f>
        <v>24</v>
      </c>
      <c r="BZ13" s="457">
        <f>PRODUCT(CA13:CF13)</f>
        <v>1.4129999999999998</v>
      </c>
      <c r="CA13" s="458">
        <v>0.15</v>
      </c>
      <c r="CB13" s="458">
        <v>0.15</v>
      </c>
      <c r="CC13" s="458">
        <v>8.0000000000000002E-3</v>
      </c>
      <c r="CD13" s="449"/>
      <c r="CE13" s="51"/>
      <c r="CF13" s="459">
        <v>7850</v>
      </c>
    </row>
    <row r="14" spans="2:84">
      <c r="B14" s="959">
        <v>10</v>
      </c>
      <c r="C14" s="959" t="s">
        <v>1007</v>
      </c>
      <c r="D14" s="911" t="s">
        <v>1008</v>
      </c>
      <c r="E14" s="1366">
        <v>1.5</v>
      </c>
      <c r="F14" s="1294">
        <v>3</v>
      </c>
      <c r="G14" s="1294" t="s">
        <v>971</v>
      </c>
      <c r="H14" s="911">
        <v>2</v>
      </c>
      <c r="I14" s="1294">
        <f t="shared" si="0"/>
        <v>6</v>
      </c>
      <c r="J14" s="1367" t="s">
        <v>1012</v>
      </c>
      <c r="K14" s="1294"/>
      <c r="L14" s="1367"/>
      <c r="M14" s="1294" t="s">
        <v>1004</v>
      </c>
      <c r="N14" s="1367" t="s">
        <v>1005</v>
      </c>
      <c r="O14" s="956"/>
      <c r="P14" s="367"/>
      <c r="Q14" s="959">
        <v>3</v>
      </c>
      <c r="R14" s="946">
        <v>397</v>
      </c>
      <c r="S14" s="946"/>
      <c r="T14" s="946">
        <v>54</v>
      </c>
      <c r="U14" s="946">
        <v>3</v>
      </c>
      <c r="V14" s="946"/>
      <c r="W14" s="946">
        <v>5</v>
      </c>
      <c r="X14" s="946">
        <v>15</v>
      </c>
      <c r="Y14" s="946">
        <v>4</v>
      </c>
      <c r="Z14" s="946">
        <v>4</v>
      </c>
      <c r="AA14" s="946">
        <v>23</v>
      </c>
      <c r="AB14" s="946">
        <v>7</v>
      </c>
      <c r="AC14" s="946"/>
      <c r="AD14" s="946">
        <v>2</v>
      </c>
      <c r="AE14" s="946">
        <v>11</v>
      </c>
      <c r="AF14" s="946">
        <v>3</v>
      </c>
      <c r="AG14" s="946"/>
      <c r="AH14" s="946">
        <v>55</v>
      </c>
      <c r="AI14" s="946">
        <v>1</v>
      </c>
      <c r="AJ14" s="946"/>
      <c r="AK14" s="946">
        <v>4</v>
      </c>
      <c r="AL14" s="946">
        <v>12</v>
      </c>
      <c r="AM14" s="946">
        <v>2</v>
      </c>
      <c r="AN14" s="946">
        <v>26</v>
      </c>
      <c r="AO14" s="946">
        <v>11</v>
      </c>
      <c r="AP14" s="946"/>
      <c r="AQ14" s="946">
        <v>132</v>
      </c>
      <c r="AR14" s="946"/>
      <c r="AS14" s="946"/>
      <c r="AT14" s="946">
        <v>57</v>
      </c>
      <c r="AU14" s="946"/>
      <c r="AV14" s="946">
        <v>828</v>
      </c>
      <c r="AW14" s="987"/>
      <c r="AX14" s="1061"/>
      <c r="AY14" s="1220"/>
      <c r="AZ14" s="1225"/>
      <c r="BA14" s="1061"/>
      <c r="BB14" s="1220"/>
      <c r="BC14" s="1225"/>
      <c r="BD14" s="1061"/>
      <c r="BE14" s="1220"/>
      <c r="BF14" s="1225"/>
      <c r="BG14" s="1061">
        <f t="shared" si="1"/>
        <v>0</v>
      </c>
      <c r="BH14" s="1220"/>
      <c r="BI14" s="1225"/>
      <c r="BJ14" s="987"/>
      <c r="BK14" s="1061"/>
      <c r="BL14" s="1220"/>
      <c r="BM14" s="1225"/>
      <c r="BN14" s="1061"/>
      <c r="BO14" s="1225"/>
      <c r="BP14" s="1370"/>
      <c r="BQ14" s="1221"/>
      <c r="BR14" s="1061"/>
      <c r="BS14" s="1225"/>
      <c r="BT14" s="987"/>
      <c r="BU14" s="460"/>
      <c r="BV14" s="456" t="s">
        <v>4285</v>
      </c>
      <c r="BW14" s="453" t="s">
        <v>4282</v>
      </c>
      <c r="BX14" s="457">
        <f>PRODUCT(BY14:BZ14)</f>
        <v>30.143999999999998</v>
      </c>
      <c r="BY14" s="449">
        <f t="shared" ref="BY14:BY16" si="2">12*2</f>
        <v>24</v>
      </c>
      <c r="BZ14" s="457">
        <f>PRODUCT(CA14:CF14)</f>
        <v>1.256</v>
      </c>
      <c r="CA14" s="458">
        <v>0.1</v>
      </c>
      <c r="CB14" s="458">
        <v>8.0000000000000002E-3</v>
      </c>
      <c r="CC14" s="458">
        <v>0.2</v>
      </c>
      <c r="CD14" s="449"/>
      <c r="CE14" s="51"/>
      <c r="CF14" s="459">
        <v>7850</v>
      </c>
    </row>
    <row r="15" spans="2:84">
      <c r="B15" s="959">
        <v>11</v>
      </c>
      <c r="C15" s="959" t="s">
        <v>1001</v>
      </c>
      <c r="D15" s="911" t="s">
        <v>1013</v>
      </c>
      <c r="E15" s="1294">
        <v>3</v>
      </c>
      <c r="F15" s="1294">
        <v>1</v>
      </c>
      <c r="G15" s="1294" t="s">
        <v>971</v>
      </c>
      <c r="H15" s="911">
        <v>0.4</v>
      </c>
      <c r="I15" s="1294">
        <f t="shared" si="0"/>
        <v>0.4</v>
      </c>
      <c r="J15" s="1367" t="s">
        <v>1012</v>
      </c>
      <c r="K15" s="1294"/>
      <c r="L15" s="1367"/>
      <c r="M15" s="1294" t="s">
        <v>1004</v>
      </c>
      <c r="N15" s="1367" t="s">
        <v>1005</v>
      </c>
      <c r="O15" s="956"/>
      <c r="P15" s="367"/>
      <c r="Q15" s="959">
        <v>4</v>
      </c>
      <c r="R15" s="946"/>
      <c r="S15" s="946"/>
      <c r="T15" s="946">
        <v>27</v>
      </c>
      <c r="U15" s="946"/>
      <c r="V15" s="946"/>
      <c r="W15" s="946"/>
      <c r="X15" s="946"/>
      <c r="Y15" s="946"/>
      <c r="Z15" s="946"/>
      <c r="AA15" s="946"/>
      <c r="AB15" s="946"/>
      <c r="AC15" s="946"/>
      <c r="AD15" s="946"/>
      <c r="AE15" s="946"/>
      <c r="AF15" s="946"/>
      <c r="AG15" s="946"/>
      <c r="AH15" s="946">
        <v>24</v>
      </c>
      <c r="AI15" s="946"/>
      <c r="AJ15" s="946"/>
      <c r="AK15" s="946"/>
      <c r="AL15" s="946"/>
      <c r="AM15" s="946"/>
      <c r="AN15" s="946"/>
      <c r="AO15" s="946"/>
      <c r="AP15" s="946"/>
      <c r="AQ15" s="946"/>
      <c r="AR15" s="946"/>
      <c r="AS15" s="946"/>
      <c r="AT15" s="946">
        <v>24</v>
      </c>
      <c r="AU15" s="946"/>
      <c r="AV15" s="946">
        <v>75</v>
      </c>
      <c r="AW15" s="987"/>
      <c r="AX15" s="1061"/>
      <c r="AY15" s="1220"/>
      <c r="AZ15" s="1225"/>
      <c r="BA15" s="1061"/>
      <c r="BB15" s="1220"/>
      <c r="BC15" s="1225"/>
      <c r="BD15" s="1061"/>
      <c r="BE15" s="1220"/>
      <c r="BF15" s="1225"/>
      <c r="BG15" s="1061">
        <f t="shared" si="1"/>
        <v>0</v>
      </c>
      <c r="BH15" s="1220"/>
      <c r="BI15" s="1225"/>
      <c r="BJ15" s="987"/>
      <c r="BK15" s="1061"/>
      <c r="BL15" s="1220"/>
      <c r="BM15" s="1225"/>
      <c r="BN15" s="1061"/>
      <c r="BO15" s="1225"/>
      <c r="BP15" s="1370"/>
      <c r="BQ15" s="1221"/>
      <c r="BR15" s="1061"/>
      <c r="BS15" s="1225"/>
      <c r="BT15" s="987"/>
      <c r="BU15" s="460"/>
      <c r="BV15" s="456" t="s">
        <v>4286</v>
      </c>
      <c r="BW15" s="453" t="s">
        <v>4282</v>
      </c>
      <c r="BX15" s="457">
        <f>PRODUCT(BY15:BZ15)</f>
        <v>67.823999999999998</v>
      </c>
      <c r="BY15" s="449">
        <f t="shared" si="2"/>
        <v>24</v>
      </c>
      <c r="BZ15" s="457">
        <f>PRODUCT(CA15:CF15)</f>
        <v>2.8260000000000001</v>
      </c>
      <c r="CA15" s="458">
        <v>0.1</v>
      </c>
      <c r="CB15" s="458">
        <v>8.0000000000000002E-3</v>
      </c>
      <c r="CC15" s="458">
        <v>0.45</v>
      </c>
      <c r="CD15" s="449"/>
      <c r="CE15" s="51"/>
      <c r="CF15" s="459">
        <v>7850</v>
      </c>
    </row>
    <row r="16" spans="2:84">
      <c r="B16" s="959">
        <v>12</v>
      </c>
      <c r="C16" s="959" t="s">
        <v>1014</v>
      </c>
      <c r="D16" s="911" t="s">
        <v>1015</v>
      </c>
      <c r="E16" s="1294">
        <v>3</v>
      </c>
      <c r="F16" s="1294">
        <v>1</v>
      </c>
      <c r="G16" s="1294" t="s">
        <v>971</v>
      </c>
      <c r="H16" s="911">
        <v>5.6</v>
      </c>
      <c r="I16" s="1294">
        <f t="shared" si="0"/>
        <v>5.6</v>
      </c>
      <c r="J16" s="1367" t="s">
        <v>1012</v>
      </c>
      <c r="K16" s="1294"/>
      <c r="L16" s="1367"/>
      <c r="M16" s="1294" t="s">
        <v>1004</v>
      </c>
      <c r="N16" s="1367" t="s">
        <v>1005</v>
      </c>
      <c r="O16" s="956"/>
      <c r="P16" s="905"/>
      <c r="Q16" s="959">
        <v>6</v>
      </c>
      <c r="R16" s="946">
        <v>2</v>
      </c>
      <c r="S16" s="946">
        <v>3</v>
      </c>
      <c r="T16" s="946">
        <v>14</v>
      </c>
      <c r="U16" s="946"/>
      <c r="V16" s="946"/>
      <c r="W16" s="946"/>
      <c r="X16" s="946"/>
      <c r="Y16" s="946"/>
      <c r="Z16" s="946"/>
      <c r="AA16" s="946"/>
      <c r="AB16" s="946"/>
      <c r="AC16" s="946"/>
      <c r="AD16" s="946"/>
      <c r="AE16" s="946"/>
      <c r="AF16" s="946"/>
      <c r="AG16" s="946"/>
      <c r="AH16" s="946">
        <v>2</v>
      </c>
      <c r="AI16" s="946"/>
      <c r="AJ16" s="946"/>
      <c r="AK16" s="946"/>
      <c r="AL16" s="946"/>
      <c r="AM16" s="946"/>
      <c r="AN16" s="946"/>
      <c r="AO16" s="946"/>
      <c r="AP16" s="946"/>
      <c r="AQ16" s="946"/>
      <c r="AR16" s="946">
        <v>3</v>
      </c>
      <c r="AS16" s="946"/>
      <c r="AT16" s="946">
        <v>5</v>
      </c>
      <c r="AU16" s="946"/>
      <c r="AV16" s="946">
        <v>29</v>
      </c>
      <c r="AW16" s="987"/>
      <c r="AX16" s="1061"/>
      <c r="AY16" s="1220"/>
      <c r="AZ16" s="1225"/>
      <c r="BA16" s="1061"/>
      <c r="BB16" s="1220"/>
      <c r="BC16" s="1225"/>
      <c r="BD16" s="1061"/>
      <c r="BE16" s="1220"/>
      <c r="BF16" s="1225"/>
      <c r="BG16" s="1061">
        <f t="shared" si="1"/>
        <v>0</v>
      </c>
      <c r="BH16" s="1220"/>
      <c r="BI16" s="1225"/>
      <c r="BJ16" s="987"/>
      <c r="BK16" s="1061"/>
      <c r="BL16" s="1220"/>
      <c r="BM16" s="1225"/>
      <c r="BN16" s="1061"/>
      <c r="BO16" s="1225"/>
      <c r="BP16" s="1370"/>
      <c r="BQ16" s="1221"/>
      <c r="BR16" s="1061"/>
      <c r="BS16" s="1225"/>
      <c r="BT16" s="987"/>
      <c r="BU16" s="460"/>
      <c r="BV16" s="456" t="s">
        <v>4287</v>
      </c>
      <c r="BW16" s="453" t="s">
        <v>4282</v>
      </c>
      <c r="BX16" s="457">
        <f>PRODUCT(BY16:BZ16)</f>
        <v>1.0653769006853706</v>
      </c>
      <c r="BY16" s="449">
        <f t="shared" si="2"/>
        <v>24</v>
      </c>
      <c r="BZ16" s="457">
        <f>PRODUCT(CA16:CF16)</f>
        <v>4.4390704195223778E-2</v>
      </c>
      <c r="CA16" s="458"/>
      <c r="CB16" s="458"/>
      <c r="CC16" s="458">
        <v>0.05</v>
      </c>
      <c r="CD16" s="461">
        <f>+((PI()*(0.012^2))/(4))</f>
        <v>1.1309733552923255E-4</v>
      </c>
      <c r="CE16" s="51"/>
      <c r="CF16" s="459">
        <v>7850</v>
      </c>
    </row>
    <row r="17" spans="2:84">
      <c r="B17" s="959">
        <v>13</v>
      </c>
      <c r="C17" s="959" t="s">
        <v>1001</v>
      </c>
      <c r="D17" s="911" t="s">
        <v>1002</v>
      </c>
      <c r="E17" s="1366">
        <v>1.5</v>
      </c>
      <c r="F17" s="1294">
        <v>2</v>
      </c>
      <c r="G17" s="1294" t="s">
        <v>971</v>
      </c>
      <c r="H17" s="911">
        <v>0.1</v>
      </c>
      <c r="I17" s="1294">
        <f t="shared" si="0"/>
        <v>0.2</v>
      </c>
      <c r="J17" s="1367" t="s">
        <v>1016</v>
      </c>
      <c r="K17" s="1294"/>
      <c r="L17" s="1367"/>
      <c r="M17" s="1294" t="s">
        <v>1004</v>
      </c>
      <c r="N17" s="1367" t="s">
        <v>1005</v>
      </c>
      <c r="O17" s="956"/>
      <c r="P17" s="905"/>
      <c r="Q17" s="959">
        <v>8</v>
      </c>
      <c r="R17" s="946">
        <v>12</v>
      </c>
      <c r="S17" s="946">
        <v>12</v>
      </c>
      <c r="T17" s="946"/>
      <c r="U17" s="946"/>
      <c r="V17" s="946"/>
      <c r="W17" s="946"/>
      <c r="X17" s="946"/>
      <c r="Y17" s="946"/>
      <c r="Z17" s="946"/>
      <c r="AA17" s="946"/>
      <c r="AB17" s="946"/>
      <c r="AC17" s="946"/>
      <c r="AD17" s="946"/>
      <c r="AE17" s="946"/>
      <c r="AF17" s="946"/>
      <c r="AG17" s="946"/>
      <c r="AH17" s="946">
        <v>3</v>
      </c>
      <c r="AI17" s="946"/>
      <c r="AJ17" s="946">
        <v>3</v>
      </c>
      <c r="AK17" s="946"/>
      <c r="AL17" s="946"/>
      <c r="AM17" s="946"/>
      <c r="AN17" s="946"/>
      <c r="AO17" s="946"/>
      <c r="AP17" s="946"/>
      <c r="AQ17" s="946"/>
      <c r="AR17" s="946"/>
      <c r="AS17" s="946"/>
      <c r="AT17" s="946">
        <v>9</v>
      </c>
      <c r="AU17" s="946"/>
      <c r="AV17" s="946">
        <v>39</v>
      </c>
      <c r="AW17" s="987"/>
      <c r="AX17" s="1061"/>
      <c r="AY17" s="1220"/>
      <c r="AZ17" s="1225"/>
      <c r="BA17" s="1061"/>
      <c r="BB17" s="1220"/>
      <c r="BC17" s="1225"/>
      <c r="BD17" s="1061"/>
      <c r="BE17" s="1220"/>
      <c r="BF17" s="1225"/>
      <c r="BG17" s="1061">
        <f t="shared" si="1"/>
        <v>0</v>
      </c>
      <c r="BH17" s="1220"/>
      <c r="BI17" s="1225"/>
      <c r="BJ17" s="987"/>
      <c r="BK17" s="1061"/>
      <c r="BL17" s="1220"/>
      <c r="BM17" s="1225"/>
      <c r="BN17" s="1061"/>
      <c r="BO17" s="1225"/>
      <c r="BP17" s="1370"/>
      <c r="BQ17" s="1221"/>
      <c r="BR17" s="1061"/>
      <c r="BS17" s="1225"/>
      <c r="BT17" s="987"/>
      <c r="BU17" s="460"/>
      <c r="BV17" s="462"/>
      <c r="BW17" s="453"/>
      <c r="BX17" s="457"/>
      <c r="BY17" s="449"/>
      <c r="BZ17" s="457"/>
      <c r="CA17" s="458"/>
      <c r="CB17" s="458"/>
      <c r="CC17" s="458"/>
      <c r="CD17" s="449"/>
      <c r="CE17" s="51"/>
      <c r="CF17" s="459"/>
    </row>
    <row r="18" spans="2:84">
      <c r="B18" s="959">
        <v>14</v>
      </c>
      <c r="C18" s="959" t="s">
        <v>1007</v>
      </c>
      <c r="D18" s="911" t="s">
        <v>1008</v>
      </c>
      <c r="E18" s="1366">
        <v>1.5</v>
      </c>
      <c r="F18" s="1294">
        <v>2</v>
      </c>
      <c r="G18" s="1294" t="s">
        <v>971</v>
      </c>
      <c r="H18" s="911">
        <v>2</v>
      </c>
      <c r="I18" s="1294">
        <f t="shared" si="0"/>
        <v>4</v>
      </c>
      <c r="J18" s="1367" t="s">
        <v>1016</v>
      </c>
      <c r="K18" s="1294"/>
      <c r="L18" s="1367"/>
      <c r="M18" s="1294" t="s">
        <v>1004</v>
      </c>
      <c r="N18" s="1367" t="s">
        <v>1005</v>
      </c>
      <c r="O18" s="956"/>
      <c r="P18" s="905"/>
      <c r="Q18" s="959">
        <v>10</v>
      </c>
      <c r="R18" s="946">
        <v>13</v>
      </c>
      <c r="S18" s="946"/>
      <c r="T18" s="946">
        <v>5</v>
      </c>
      <c r="U18" s="946"/>
      <c r="V18" s="946"/>
      <c r="W18" s="946"/>
      <c r="X18" s="946"/>
      <c r="Y18" s="946"/>
      <c r="Z18" s="946"/>
      <c r="AA18" s="946"/>
      <c r="AB18" s="946"/>
      <c r="AC18" s="946"/>
      <c r="AD18" s="946"/>
      <c r="AE18" s="946"/>
      <c r="AF18" s="946"/>
      <c r="AG18" s="946"/>
      <c r="AH18" s="946">
        <v>7</v>
      </c>
      <c r="AI18" s="946">
        <v>1</v>
      </c>
      <c r="AJ18" s="946"/>
      <c r="AK18" s="946"/>
      <c r="AL18" s="946"/>
      <c r="AM18" s="946"/>
      <c r="AN18" s="946"/>
      <c r="AO18" s="946"/>
      <c r="AP18" s="946"/>
      <c r="AQ18" s="946"/>
      <c r="AR18" s="946"/>
      <c r="AS18" s="946"/>
      <c r="AT18" s="946">
        <v>5</v>
      </c>
      <c r="AU18" s="946"/>
      <c r="AV18" s="946">
        <v>31</v>
      </c>
      <c r="AW18" s="987"/>
      <c r="AX18" s="1061"/>
      <c r="AY18" s="1220"/>
      <c r="AZ18" s="1225"/>
      <c r="BA18" s="1061"/>
      <c r="BB18" s="1220"/>
      <c r="BC18" s="1225"/>
      <c r="BD18" s="1061"/>
      <c r="BE18" s="1220"/>
      <c r="BF18" s="1225"/>
      <c r="BG18" s="1061">
        <f t="shared" si="1"/>
        <v>0</v>
      </c>
      <c r="BH18" s="1220"/>
      <c r="BI18" s="1225"/>
      <c r="BJ18" s="987"/>
      <c r="BK18" s="1061"/>
      <c r="BL18" s="1220"/>
      <c r="BM18" s="1225"/>
      <c r="BN18" s="1061"/>
      <c r="BO18" s="1225"/>
      <c r="BP18" s="1370"/>
      <c r="BQ18" s="1221"/>
      <c r="BR18" s="1061"/>
      <c r="BS18" s="1225"/>
      <c r="BT18" s="987"/>
      <c r="BU18" s="463"/>
      <c r="BV18" s="446" t="s">
        <v>1089</v>
      </c>
      <c r="BW18" s="447"/>
      <c r="BX18" s="448">
        <f>BX19+BX23+BX27+BX31+BX35+BX39</f>
        <v>384.33600000000013</v>
      </c>
      <c r="BY18" s="449"/>
      <c r="BZ18" s="457"/>
      <c r="CA18" s="458"/>
      <c r="CB18" s="458"/>
      <c r="CC18" s="458"/>
      <c r="CD18" s="449"/>
      <c r="CE18" s="51"/>
      <c r="CF18" s="459"/>
    </row>
    <row r="19" spans="2:84">
      <c r="B19" s="959">
        <v>15</v>
      </c>
      <c r="C19" s="959" t="s">
        <v>1001</v>
      </c>
      <c r="D19" s="911" t="s">
        <v>1002</v>
      </c>
      <c r="E19" s="1366">
        <v>1.5</v>
      </c>
      <c r="F19" s="1294">
        <v>2</v>
      </c>
      <c r="G19" s="1294" t="s">
        <v>971</v>
      </c>
      <c r="H19" s="911">
        <v>0.1</v>
      </c>
      <c r="I19" s="1294">
        <f t="shared" si="0"/>
        <v>0.2</v>
      </c>
      <c r="J19" s="1367" t="s">
        <v>1017</v>
      </c>
      <c r="K19" s="1294"/>
      <c r="L19" s="1367"/>
      <c r="M19" s="1294" t="s">
        <v>1004</v>
      </c>
      <c r="N19" s="1367" t="s">
        <v>1005</v>
      </c>
      <c r="O19" s="956"/>
      <c r="P19" s="905"/>
      <c r="Q19" s="959">
        <v>12</v>
      </c>
      <c r="R19" s="946"/>
      <c r="S19" s="946"/>
      <c r="T19" s="946">
        <v>65</v>
      </c>
      <c r="U19" s="946"/>
      <c r="V19" s="946">
        <v>18</v>
      </c>
      <c r="W19" s="946">
        <v>14</v>
      </c>
      <c r="X19" s="946">
        <v>3</v>
      </c>
      <c r="Y19" s="946"/>
      <c r="Z19" s="946"/>
      <c r="AA19" s="946">
        <v>1</v>
      </c>
      <c r="AB19" s="946"/>
      <c r="AC19" s="946"/>
      <c r="AD19" s="946"/>
      <c r="AE19" s="946"/>
      <c r="AF19" s="946"/>
      <c r="AG19" s="946">
        <v>15</v>
      </c>
      <c r="AH19" s="946"/>
      <c r="AI19" s="946"/>
      <c r="AJ19" s="946"/>
      <c r="AK19" s="946">
        <v>16</v>
      </c>
      <c r="AL19" s="946"/>
      <c r="AM19" s="946"/>
      <c r="AN19" s="946"/>
      <c r="AO19" s="946"/>
      <c r="AP19" s="951">
        <v>64</v>
      </c>
      <c r="AQ19" s="946"/>
      <c r="AR19" s="946"/>
      <c r="AS19" s="946">
        <v>45</v>
      </c>
      <c r="AT19" s="946"/>
      <c r="AU19" s="946">
        <v>65</v>
      </c>
      <c r="AV19" s="946">
        <v>306</v>
      </c>
      <c r="AW19" s="987"/>
      <c r="AX19" s="1061"/>
      <c r="AY19" s="1220"/>
      <c r="AZ19" s="1225"/>
      <c r="BA19" s="1061"/>
      <c r="BB19" s="1220"/>
      <c r="BC19" s="1225"/>
      <c r="BD19" s="1061"/>
      <c r="BE19" s="1220"/>
      <c r="BF19" s="1225"/>
      <c r="BG19" s="1061">
        <f t="shared" si="1"/>
        <v>0</v>
      </c>
      <c r="BH19" s="1220"/>
      <c r="BI19" s="1225"/>
      <c r="BJ19" s="987"/>
      <c r="BK19" s="1061"/>
      <c r="BL19" s="1220"/>
      <c r="BM19" s="1225"/>
      <c r="BN19" s="1061"/>
      <c r="BO19" s="1225"/>
      <c r="BP19" s="1370"/>
      <c r="BQ19" s="1221"/>
      <c r="BR19" s="1061"/>
      <c r="BS19" s="1225"/>
      <c r="BT19" s="987"/>
      <c r="BU19" s="460"/>
      <c r="BV19" s="452" t="s">
        <v>4289</v>
      </c>
      <c r="BW19" s="453" t="s">
        <v>4282</v>
      </c>
      <c r="BX19" s="454">
        <f>SUM(BX20:BX21)</f>
        <v>7.5360000000000014</v>
      </c>
      <c r="BY19" s="449"/>
      <c r="BZ19" s="457"/>
      <c r="CA19" s="458"/>
      <c r="CB19" s="458"/>
      <c r="CC19" s="458"/>
      <c r="CD19" s="449"/>
      <c r="CE19" s="51"/>
      <c r="CF19" s="459"/>
    </row>
    <row r="20" spans="2:84">
      <c r="B20" s="959">
        <v>16</v>
      </c>
      <c r="C20" s="959" t="s">
        <v>1007</v>
      </c>
      <c r="D20" s="911" t="s">
        <v>1008</v>
      </c>
      <c r="E20" s="1366">
        <v>1.5</v>
      </c>
      <c r="F20" s="1294">
        <v>2</v>
      </c>
      <c r="G20" s="1294" t="s">
        <v>971</v>
      </c>
      <c r="H20" s="911">
        <v>2</v>
      </c>
      <c r="I20" s="1294">
        <f t="shared" si="0"/>
        <v>4</v>
      </c>
      <c r="J20" s="1367" t="s">
        <v>1017</v>
      </c>
      <c r="K20" s="1294"/>
      <c r="L20" s="1367"/>
      <c r="M20" s="1294" t="s">
        <v>1004</v>
      </c>
      <c r="N20" s="1367" t="s">
        <v>1005</v>
      </c>
      <c r="O20" s="956"/>
      <c r="P20" s="905"/>
      <c r="Q20" s="959">
        <v>14</v>
      </c>
      <c r="R20" s="946"/>
      <c r="S20" s="946"/>
      <c r="T20" s="946">
        <v>15</v>
      </c>
      <c r="U20" s="946"/>
      <c r="V20" s="946"/>
      <c r="W20" s="946"/>
      <c r="X20" s="946"/>
      <c r="Y20" s="946"/>
      <c r="Z20" s="946"/>
      <c r="AA20" s="946"/>
      <c r="AB20" s="946"/>
      <c r="AC20" s="946"/>
      <c r="AD20" s="946"/>
      <c r="AE20" s="946"/>
      <c r="AF20" s="946"/>
      <c r="AG20" s="946">
        <v>3</v>
      </c>
      <c r="AH20" s="946"/>
      <c r="AI20" s="946"/>
      <c r="AJ20" s="946"/>
      <c r="AK20" s="946">
        <v>4</v>
      </c>
      <c r="AL20" s="946"/>
      <c r="AM20" s="946"/>
      <c r="AN20" s="946"/>
      <c r="AO20" s="946"/>
      <c r="AP20" s="946">
        <v>20</v>
      </c>
      <c r="AQ20" s="946"/>
      <c r="AR20" s="946"/>
      <c r="AS20" s="946">
        <v>18</v>
      </c>
      <c r="AT20" s="946"/>
      <c r="AU20" s="946">
        <v>15</v>
      </c>
      <c r="AV20" s="946">
        <v>75</v>
      </c>
      <c r="AW20" s="987"/>
      <c r="AX20" s="1061"/>
      <c r="AY20" s="1220"/>
      <c r="AZ20" s="1225"/>
      <c r="BA20" s="1061"/>
      <c r="BB20" s="1220"/>
      <c r="BC20" s="1225"/>
      <c r="BD20" s="1061"/>
      <c r="BE20" s="1220"/>
      <c r="BF20" s="1225"/>
      <c r="BG20" s="1061">
        <f t="shared" si="1"/>
        <v>0</v>
      </c>
      <c r="BH20" s="1220"/>
      <c r="BI20" s="1225"/>
      <c r="BJ20" s="987"/>
      <c r="BK20" s="1061"/>
      <c r="BL20" s="1220"/>
      <c r="BM20" s="1225"/>
      <c r="BN20" s="1061"/>
      <c r="BO20" s="1225"/>
      <c r="BP20" s="1370"/>
      <c r="BQ20" s="1221"/>
      <c r="BR20" s="1061"/>
      <c r="BS20" s="1225"/>
      <c r="BT20" s="987"/>
      <c r="BU20" s="460"/>
      <c r="BV20" s="456" t="s">
        <v>4290</v>
      </c>
      <c r="BW20" s="453" t="s">
        <v>4282</v>
      </c>
      <c r="BX20" s="457">
        <f>PRODUCT(BY20:BZ20)</f>
        <v>3.7680000000000007</v>
      </c>
      <c r="BY20" s="449">
        <v>2</v>
      </c>
      <c r="BZ20" s="457">
        <f>PRODUCT(CA20:CF20)</f>
        <v>1.8840000000000003</v>
      </c>
      <c r="CA20" s="458">
        <v>0.1</v>
      </c>
      <c r="CB20" s="458">
        <v>1.2E-2</v>
      </c>
      <c r="CC20" s="458">
        <v>0.2</v>
      </c>
      <c r="CD20" s="449"/>
      <c r="CE20" s="51"/>
      <c r="CF20" s="459">
        <v>7850</v>
      </c>
    </row>
    <row r="21" spans="2:84">
      <c r="B21" s="959">
        <v>17</v>
      </c>
      <c r="C21" s="959" t="s">
        <v>1001</v>
      </c>
      <c r="D21" s="911" t="s">
        <v>1018</v>
      </c>
      <c r="E21" s="1294">
        <v>1</v>
      </c>
      <c r="F21" s="1294">
        <v>2</v>
      </c>
      <c r="G21" s="1294" t="s">
        <v>971</v>
      </c>
      <c r="H21" s="911">
        <v>0.1</v>
      </c>
      <c r="I21" s="1294">
        <f t="shared" si="0"/>
        <v>0.2</v>
      </c>
      <c r="J21" s="1367" t="s">
        <v>1019</v>
      </c>
      <c r="K21" s="1294"/>
      <c r="L21" s="1367"/>
      <c r="M21" s="1294" t="s">
        <v>1004</v>
      </c>
      <c r="N21" s="1367" t="s">
        <v>1005</v>
      </c>
      <c r="O21" s="956"/>
      <c r="P21" s="905"/>
      <c r="Q21" s="1383" t="s">
        <v>989</v>
      </c>
      <c r="R21" s="911">
        <v>995</v>
      </c>
      <c r="S21" s="911">
        <v>15</v>
      </c>
      <c r="T21" s="911">
        <v>182</v>
      </c>
      <c r="U21" s="911">
        <v>45</v>
      </c>
      <c r="V21" s="911">
        <v>18</v>
      </c>
      <c r="W21" s="911">
        <v>73</v>
      </c>
      <c r="X21" s="911">
        <v>62</v>
      </c>
      <c r="Y21" s="911">
        <v>4</v>
      </c>
      <c r="Z21" s="911">
        <v>4</v>
      </c>
      <c r="AA21" s="911">
        <v>24</v>
      </c>
      <c r="AB21" s="911">
        <v>74</v>
      </c>
      <c r="AC21" s="911">
        <v>36</v>
      </c>
      <c r="AD21" s="911">
        <v>2</v>
      </c>
      <c r="AE21" s="911">
        <v>78</v>
      </c>
      <c r="AF21" s="911">
        <v>3</v>
      </c>
      <c r="AG21" s="911">
        <v>18</v>
      </c>
      <c r="AH21" s="911">
        <v>173</v>
      </c>
      <c r="AI21" s="911">
        <v>4</v>
      </c>
      <c r="AJ21" s="911">
        <v>3</v>
      </c>
      <c r="AK21" s="911">
        <v>29</v>
      </c>
      <c r="AL21" s="911">
        <v>12</v>
      </c>
      <c r="AM21" s="911">
        <v>35</v>
      </c>
      <c r="AN21" s="911">
        <v>26</v>
      </c>
      <c r="AO21" s="911">
        <v>11</v>
      </c>
      <c r="AP21" s="911">
        <v>84</v>
      </c>
      <c r="AQ21" s="911">
        <v>132</v>
      </c>
      <c r="AR21" s="911">
        <v>3</v>
      </c>
      <c r="AS21" s="911">
        <v>63</v>
      </c>
      <c r="AT21" s="911">
        <v>102</v>
      </c>
      <c r="AU21" s="911">
        <v>80</v>
      </c>
      <c r="AV21" s="911">
        <v>2390</v>
      </c>
      <c r="AW21" s="987"/>
      <c r="AX21" s="1061"/>
      <c r="AY21" s="1220"/>
      <c r="AZ21" s="1225"/>
      <c r="BA21" s="1061"/>
      <c r="BB21" s="1220"/>
      <c r="BC21" s="1225"/>
      <c r="BD21" s="1061"/>
      <c r="BE21" s="1220"/>
      <c r="BF21" s="1225"/>
      <c r="BG21" s="1061">
        <f t="shared" si="1"/>
        <v>0</v>
      </c>
      <c r="BH21" s="1220"/>
      <c r="BI21" s="1225"/>
      <c r="BJ21" s="987"/>
      <c r="BK21" s="1061"/>
      <c r="BL21" s="1220"/>
      <c r="BM21" s="1225"/>
      <c r="BN21" s="1061"/>
      <c r="BO21" s="1225"/>
      <c r="BP21" s="1370"/>
      <c r="BQ21" s="1221"/>
      <c r="BR21" s="1061"/>
      <c r="BS21" s="1225"/>
      <c r="BT21" s="987"/>
      <c r="BU21" s="460"/>
      <c r="BV21" s="456" t="s">
        <v>4291</v>
      </c>
      <c r="BW21" s="453" t="s">
        <v>4282</v>
      </c>
      <c r="BX21" s="457">
        <f>PRODUCT(BY21:BZ21)</f>
        <v>3.7680000000000007</v>
      </c>
      <c r="BY21" s="449">
        <v>2</v>
      </c>
      <c r="BZ21" s="457">
        <f>PRODUCT(CA21:CF21)</f>
        <v>1.8840000000000003</v>
      </c>
      <c r="CA21" s="458">
        <v>0.1</v>
      </c>
      <c r="CB21" s="458">
        <v>1.2E-2</v>
      </c>
      <c r="CC21" s="458">
        <v>0.2</v>
      </c>
      <c r="CD21" s="449"/>
      <c r="CE21" s="51"/>
      <c r="CF21" s="459">
        <v>7850</v>
      </c>
    </row>
    <row r="22" spans="2:84">
      <c r="B22" s="959">
        <v>18</v>
      </c>
      <c r="C22" s="959" t="s">
        <v>1020</v>
      </c>
      <c r="D22" s="911" t="s">
        <v>1021</v>
      </c>
      <c r="E22" s="1294">
        <v>1</v>
      </c>
      <c r="F22" s="1294">
        <v>2</v>
      </c>
      <c r="G22" s="1294" t="s">
        <v>971</v>
      </c>
      <c r="H22" s="911">
        <v>2.9</v>
      </c>
      <c r="I22" s="1294">
        <f t="shared" si="0"/>
        <v>5.8</v>
      </c>
      <c r="J22" s="1367" t="s">
        <v>1019</v>
      </c>
      <c r="K22" s="1294"/>
      <c r="L22" s="1367"/>
      <c r="M22" s="1294" t="s">
        <v>1004</v>
      </c>
      <c r="N22" s="1367" t="s">
        <v>1005</v>
      </c>
      <c r="O22" s="956"/>
      <c r="P22" s="905"/>
      <c r="Q22" s="987"/>
      <c r="R22" s="987"/>
      <c r="S22" s="987"/>
      <c r="T22" s="987"/>
      <c r="U22" s="987"/>
      <c r="V22" s="987"/>
      <c r="W22" s="987"/>
      <c r="X22" s="987"/>
      <c r="Y22" s="987"/>
      <c r="Z22" s="987"/>
      <c r="AA22" s="987"/>
      <c r="AB22" s="987"/>
      <c r="AC22" s="987"/>
      <c r="AD22" s="987"/>
      <c r="AE22" s="987"/>
      <c r="AF22" s="987"/>
      <c r="AG22" s="987"/>
      <c r="AH22" s="987"/>
      <c r="AI22" s="987"/>
      <c r="AJ22" s="987"/>
      <c r="AK22" s="987"/>
      <c r="AL22" s="987"/>
      <c r="AM22" s="987"/>
      <c r="AN22" s="987"/>
      <c r="AO22" s="987"/>
      <c r="AP22" s="987"/>
      <c r="AQ22" s="987"/>
      <c r="AR22" s="987"/>
      <c r="AS22" s="987"/>
      <c r="AT22" s="987"/>
      <c r="AU22" s="987"/>
      <c r="AV22" s="987"/>
      <c r="AW22" s="987"/>
      <c r="AX22" s="1061"/>
      <c r="AY22" s="1220"/>
      <c r="AZ22" s="1225"/>
      <c r="BA22" s="1061"/>
      <c r="BB22" s="1220"/>
      <c r="BC22" s="1225"/>
      <c r="BD22" s="1061"/>
      <c r="BE22" s="1220"/>
      <c r="BF22" s="1225"/>
      <c r="BG22" s="1061">
        <f t="shared" si="1"/>
        <v>0</v>
      </c>
      <c r="BH22" s="1220"/>
      <c r="BI22" s="1225"/>
      <c r="BJ22" s="987"/>
      <c r="BK22" s="1061"/>
      <c r="BL22" s="1220"/>
      <c r="BM22" s="1225"/>
      <c r="BN22" s="1061"/>
      <c r="BO22" s="1225"/>
      <c r="BP22" s="1370"/>
      <c r="BQ22" s="1221"/>
      <c r="BR22" s="1061"/>
      <c r="BS22" s="1225"/>
      <c r="BT22" s="987"/>
      <c r="BU22" s="460"/>
      <c r="BV22" s="462"/>
      <c r="BW22" s="453"/>
      <c r="BX22" s="457"/>
      <c r="BY22" s="449"/>
      <c r="BZ22" s="457"/>
      <c r="CA22" s="458"/>
      <c r="CB22" s="458"/>
      <c r="CC22" s="458"/>
      <c r="CD22" s="449"/>
      <c r="CE22" s="51"/>
      <c r="CF22" s="459"/>
    </row>
    <row r="23" spans="2:84">
      <c r="B23" s="959">
        <v>19</v>
      </c>
      <c r="C23" s="959" t="s">
        <v>1001</v>
      </c>
      <c r="D23" s="911" t="s">
        <v>1002</v>
      </c>
      <c r="E23" s="1366">
        <v>1.5</v>
      </c>
      <c r="F23" s="1294">
        <v>13</v>
      </c>
      <c r="G23" s="1294" t="s">
        <v>971</v>
      </c>
      <c r="H23" s="911">
        <v>0.1</v>
      </c>
      <c r="I23" s="1294">
        <f t="shared" si="0"/>
        <v>1.3</v>
      </c>
      <c r="J23" s="1367" t="s">
        <v>1019</v>
      </c>
      <c r="K23" s="1294"/>
      <c r="L23" s="1367"/>
      <c r="M23" s="1294" t="s">
        <v>1004</v>
      </c>
      <c r="N23" s="1367" t="s">
        <v>1005</v>
      </c>
      <c r="O23" s="956"/>
      <c r="P23" s="905"/>
      <c r="Q23" s="987"/>
      <c r="R23" s="987"/>
      <c r="S23" s="987"/>
      <c r="T23" s="987"/>
      <c r="U23" s="987"/>
      <c r="V23" s="987"/>
      <c r="W23" s="987"/>
      <c r="X23" s="987"/>
      <c r="Y23" s="987"/>
      <c r="Z23" s="987"/>
      <c r="AA23" s="987"/>
      <c r="AB23" s="987"/>
      <c r="AC23" s="987"/>
      <c r="AD23" s="987"/>
      <c r="AE23" s="987"/>
      <c r="AF23" s="987"/>
      <c r="AG23" s="987"/>
      <c r="AH23" s="987"/>
      <c r="AI23" s="987"/>
      <c r="AJ23" s="987"/>
      <c r="AK23" s="987"/>
      <c r="AL23" s="987"/>
      <c r="AM23" s="987"/>
      <c r="AN23" s="987"/>
      <c r="AO23" s="987"/>
      <c r="AP23" s="987"/>
      <c r="AQ23" s="987"/>
      <c r="AR23" s="987"/>
      <c r="AS23" s="987"/>
      <c r="AT23" s="987"/>
      <c r="AU23" s="987"/>
      <c r="AV23" s="987"/>
      <c r="AW23" s="987"/>
      <c r="AX23" s="1061"/>
      <c r="AY23" s="1220"/>
      <c r="AZ23" s="1225"/>
      <c r="BA23" s="1061"/>
      <c r="BB23" s="1220"/>
      <c r="BC23" s="1225"/>
      <c r="BD23" s="1061"/>
      <c r="BE23" s="1220"/>
      <c r="BF23" s="1225"/>
      <c r="BG23" s="1061">
        <f t="shared" si="1"/>
        <v>0</v>
      </c>
      <c r="BH23" s="1220"/>
      <c r="BI23" s="1225"/>
      <c r="BJ23" s="987"/>
      <c r="BK23" s="1061"/>
      <c r="BL23" s="1220"/>
      <c r="BM23" s="1225"/>
      <c r="BN23" s="1061"/>
      <c r="BO23" s="1225"/>
      <c r="BP23" s="1370"/>
      <c r="BQ23" s="1221"/>
      <c r="BR23" s="1061"/>
      <c r="BS23" s="1225"/>
      <c r="BT23" s="987"/>
      <c r="BU23" s="460"/>
      <c r="BV23" s="452" t="s">
        <v>4292</v>
      </c>
      <c r="BW23" s="453" t="s">
        <v>4282</v>
      </c>
      <c r="BX23" s="454">
        <f>SUM(BX24:BX25)</f>
        <v>214.77600000000004</v>
      </c>
      <c r="BY23" s="449"/>
      <c r="BZ23" s="457"/>
      <c r="CA23" s="458"/>
      <c r="CB23" s="458"/>
      <c r="CC23" s="458"/>
      <c r="CD23" s="449"/>
      <c r="CE23" s="51"/>
      <c r="CF23" s="459"/>
    </row>
    <row r="24" spans="2:84">
      <c r="B24" s="959">
        <v>20</v>
      </c>
      <c r="C24" s="959" t="s">
        <v>1022</v>
      </c>
      <c r="D24" s="911" t="s">
        <v>1023</v>
      </c>
      <c r="E24" s="1366">
        <v>1.5</v>
      </c>
      <c r="F24" s="1294">
        <v>6</v>
      </c>
      <c r="G24" s="1294" t="s">
        <v>971</v>
      </c>
      <c r="H24" s="911">
        <v>2.1</v>
      </c>
      <c r="I24" s="1294">
        <f t="shared" si="0"/>
        <v>12.600000000000001</v>
      </c>
      <c r="J24" s="1367" t="s">
        <v>1019</v>
      </c>
      <c r="K24" s="1294"/>
      <c r="L24" s="1367"/>
      <c r="M24" s="1294" t="s">
        <v>1004</v>
      </c>
      <c r="N24" s="1367" t="s">
        <v>1005</v>
      </c>
      <c r="O24" s="956"/>
      <c r="P24" s="905"/>
      <c r="Q24" s="987"/>
      <c r="R24" s="987"/>
      <c r="S24" s="987"/>
      <c r="T24" s="987"/>
      <c r="U24" s="987"/>
      <c r="V24" s="987"/>
      <c r="W24" s="987"/>
      <c r="X24" s="987"/>
      <c r="Y24" s="987"/>
      <c r="Z24" s="987"/>
      <c r="AA24" s="987"/>
      <c r="AB24" s="987"/>
      <c r="AC24" s="987"/>
      <c r="AD24" s="987"/>
      <c r="AE24" s="987"/>
      <c r="AF24" s="987"/>
      <c r="AG24" s="987"/>
      <c r="AH24" s="987"/>
      <c r="AI24" s="987"/>
      <c r="AJ24" s="987"/>
      <c r="AK24" s="987"/>
      <c r="AL24" s="987"/>
      <c r="AM24" s="987"/>
      <c r="AN24" s="987"/>
      <c r="AO24" s="987"/>
      <c r="AP24" s="987"/>
      <c r="AQ24" s="987"/>
      <c r="AR24" s="987"/>
      <c r="AS24" s="987"/>
      <c r="AT24" s="987"/>
      <c r="AU24" s="987"/>
      <c r="AV24" s="987"/>
      <c r="AW24" s="987"/>
      <c r="AX24" s="1061"/>
      <c r="AY24" s="1220"/>
      <c r="AZ24" s="1225"/>
      <c r="BA24" s="1061"/>
      <c r="BB24" s="1220"/>
      <c r="BC24" s="1225"/>
      <c r="BD24" s="1061"/>
      <c r="BE24" s="1220"/>
      <c r="BF24" s="1225"/>
      <c r="BG24" s="1061">
        <f t="shared" si="1"/>
        <v>0</v>
      </c>
      <c r="BH24" s="1220"/>
      <c r="BI24" s="1225"/>
      <c r="BJ24" s="987"/>
      <c r="BK24" s="1061"/>
      <c r="BL24" s="1220"/>
      <c r="BM24" s="1225"/>
      <c r="BN24" s="1061"/>
      <c r="BO24" s="1225"/>
      <c r="BP24" s="1370"/>
      <c r="BQ24" s="1221"/>
      <c r="BR24" s="1061"/>
      <c r="BS24" s="1225"/>
      <c r="BT24" s="987"/>
      <c r="BU24" s="460"/>
      <c r="BV24" s="456" t="s">
        <v>4290</v>
      </c>
      <c r="BW24" s="453" t="s">
        <v>4282</v>
      </c>
      <c r="BX24" s="457">
        <f>PRODUCT(BY24:BZ24)</f>
        <v>107.38800000000002</v>
      </c>
      <c r="BY24" s="449">
        <v>57</v>
      </c>
      <c r="BZ24" s="457">
        <f>PRODUCT(CA24:CF24)</f>
        <v>1.8840000000000003</v>
      </c>
      <c r="CA24" s="458">
        <v>0.1</v>
      </c>
      <c r="CB24" s="458">
        <v>1.2E-2</v>
      </c>
      <c r="CC24" s="458">
        <v>0.2</v>
      </c>
      <c r="CD24" s="449"/>
      <c r="CE24" s="51"/>
      <c r="CF24" s="459">
        <v>7850</v>
      </c>
    </row>
    <row r="25" spans="2:84">
      <c r="B25" s="959">
        <v>21</v>
      </c>
      <c r="C25" s="959" t="s">
        <v>1024</v>
      </c>
      <c r="D25" s="911" t="s">
        <v>1025</v>
      </c>
      <c r="E25" s="1366">
        <v>1.5</v>
      </c>
      <c r="F25" s="1294">
        <v>2</v>
      </c>
      <c r="G25" s="1294" t="s">
        <v>971</v>
      </c>
      <c r="H25" s="911">
        <v>6</v>
      </c>
      <c r="I25" s="1294">
        <f t="shared" si="0"/>
        <v>12</v>
      </c>
      <c r="J25" s="1367" t="s">
        <v>1019</v>
      </c>
      <c r="K25" s="1294"/>
      <c r="L25" s="1367"/>
      <c r="M25" s="1294" t="s">
        <v>1004</v>
      </c>
      <c r="N25" s="1367" t="s">
        <v>1005</v>
      </c>
      <c r="O25" s="956"/>
      <c r="P25" s="905"/>
      <c r="Q25" s="987"/>
      <c r="R25" s="987"/>
      <c r="S25" s="987"/>
      <c r="T25" s="987"/>
      <c r="U25" s="987"/>
      <c r="V25" s="987"/>
      <c r="W25" s="987"/>
      <c r="X25" s="987"/>
      <c r="Y25" s="987"/>
      <c r="Z25" s="987"/>
      <c r="AA25" s="987"/>
      <c r="AB25" s="987"/>
      <c r="AC25" s="987"/>
      <c r="AD25" s="987"/>
      <c r="AE25" s="987"/>
      <c r="AF25" s="987"/>
      <c r="AG25" s="987"/>
      <c r="AH25" s="987"/>
      <c r="AI25" s="987"/>
      <c r="AJ25" s="987"/>
      <c r="AK25" s="987"/>
      <c r="AL25" s="987"/>
      <c r="AM25" s="987"/>
      <c r="AN25" s="987"/>
      <c r="AO25" s="987"/>
      <c r="AP25" s="987"/>
      <c r="AQ25" s="987"/>
      <c r="AR25" s="987"/>
      <c r="AS25" s="987"/>
      <c r="AT25" s="987"/>
      <c r="AU25" s="987"/>
      <c r="AV25" s="987"/>
      <c r="AW25" s="987"/>
      <c r="AX25" s="1061"/>
      <c r="AY25" s="1220"/>
      <c r="AZ25" s="1225"/>
      <c r="BA25" s="1061"/>
      <c r="BB25" s="1220"/>
      <c r="BC25" s="1225"/>
      <c r="BD25" s="1061"/>
      <c r="BE25" s="1220"/>
      <c r="BF25" s="1225"/>
      <c r="BG25" s="1061">
        <f t="shared" si="1"/>
        <v>0</v>
      </c>
      <c r="BH25" s="1220"/>
      <c r="BI25" s="1225"/>
      <c r="BJ25" s="987"/>
      <c r="BK25" s="1061"/>
      <c r="BL25" s="1220"/>
      <c r="BM25" s="1225"/>
      <c r="BN25" s="1061"/>
      <c r="BO25" s="1225"/>
      <c r="BP25" s="1370"/>
      <c r="BQ25" s="1221"/>
      <c r="BR25" s="1061"/>
      <c r="BS25" s="1225"/>
      <c r="BT25" s="987"/>
      <c r="BU25" s="460"/>
      <c r="BV25" s="456" t="s">
        <v>4291</v>
      </c>
      <c r="BW25" s="453" t="s">
        <v>4282</v>
      </c>
      <c r="BX25" s="457">
        <f>PRODUCT(BY25:BZ25)</f>
        <v>107.38800000000002</v>
      </c>
      <c r="BY25" s="449">
        <v>57</v>
      </c>
      <c r="BZ25" s="457">
        <f>PRODUCT(CA25:CF25)</f>
        <v>1.8840000000000003</v>
      </c>
      <c r="CA25" s="458">
        <v>0.1</v>
      </c>
      <c r="CB25" s="458">
        <v>1.2E-2</v>
      </c>
      <c r="CC25" s="458">
        <v>0.2</v>
      </c>
      <c r="CD25" s="449"/>
      <c r="CE25" s="51"/>
      <c r="CF25" s="459">
        <v>7850</v>
      </c>
    </row>
    <row r="26" spans="2:84">
      <c r="B26" s="959">
        <v>22</v>
      </c>
      <c r="C26" s="959" t="s">
        <v>1001</v>
      </c>
      <c r="D26" s="911" t="s">
        <v>1002</v>
      </c>
      <c r="E26" s="1366">
        <v>1.5</v>
      </c>
      <c r="F26" s="1294">
        <v>2</v>
      </c>
      <c r="G26" s="1294" t="s">
        <v>971</v>
      </c>
      <c r="H26" s="911">
        <v>0.1</v>
      </c>
      <c r="I26" s="1294">
        <f t="shared" si="0"/>
        <v>0.2</v>
      </c>
      <c r="J26" s="1367" t="s">
        <v>1026</v>
      </c>
      <c r="K26" s="1294"/>
      <c r="L26" s="1367"/>
      <c r="M26" s="1294" t="s">
        <v>1004</v>
      </c>
      <c r="N26" s="1367" t="s">
        <v>1005</v>
      </c>
      <c r="O26" s="956"/>
      <c r="P26" s="905"/>
      <c r="Q26" s="987"/>
      <c r="R26" s="987"/>
      <c r="S26" s="987"/>
      <c r="T26" s="987"/>
      <c r="U26" s="987"/>
      <c r="V26" s="987"/>
      <c r="W26" s="987"/>
      <c r="X26" s="987"/>
      <c r="Y26" s="987"/>
      <c r="Z26" s="987"/>
      <c r="AA26" s="987"/>
      <c r="AB26" s="987"/>
      <c r="AC26" s="987"/>
      <c r="AD26" s="987"/>
      <c r="AE26" s="987"/>
      <c r="AF26" s="987"/>
      <c r="AG26" s="987"/>
      <c r="AH26" s="987"/>
      <c r="AI26" s="987"/>
      <c r="AJ26" s="987"/>
      <c r="AK26" s="987"/>
      <c r="AL26" s="987"/>
      <c r="AM26" s="987"/>
      <c r="AN26" s="987"/>
      <c r="AO26" s="987"/>
      <c r="AP26" s="987"/>
      <c r="AQ26" s="987"/>
      <c r="AR26" s="987"/>
      <c r="AS26" s="987"/>
      <c r="AT26" s="987"/>
      <c r="AU26" s="987"/>
      <c r="AV26" s="987"/>
      <c r="AW26" s="987"/>
      <c r="AX26" s="1061"/>
      <c r="AY26" s="1220"/>
      <c r="AZ26" s="1225"/>
      <c r="BA26" s="1061"/>
      <c r="BB26" s="1220"/>
      <c r="BC26" s="1225"/>
      <c r="BD26" s="1061"/>
      <c r="BE26" s="1220"/>
      <c r="BF26" s="1225"/>
      <c r="BG26" s="1061">
        <f t="shared" si="1"/>
        <v>0</v>
      </c>
      <c r="BH26" s="1220"/>
      <c r="BI26" s="1225"/>
      <c r="BJ26" s="987"/>
      <c r="BK26" s="1061"/>
      <c r="BL26" s="1220"/>
      <c r="BM26" s="1225"/>
      <c r="BN26" s="1061"/>
      <c r="BO26" s="1225"/>
      <c r="BP26" s="1370"/>
      <c r="BQ26" s="1221"/>
      <c r="BR26" s="1061"/>
      <c r="BS26" s="1225"/>
      <c r="BT26" s="987"/>
      <c r="BU26" s="460"/>
      <c r="BV26" s="462"/>
      <c r="BW26" s="453"/>
      <c r="BX26" s="457"/>
      <c r="BY26" s="449"/>
      <c r="BZ26" s="457"/>
      <c r="CA26" s="458"/>
      <c r="CB26" s="458"/>
      <c r="CC26" s="458"/>
      <c r="CD26" s="449"/>
      <c r="CE26" s="51"/>
      <c r="CF26" s="459"/>
    </row>
    <row r="27" spans="2:84">
      <c r="B27" s="959">
        <v>23</v>
      </c>
      <c r="C27" s="959" t="s">
        <v>1007</v>
      </c>
      <c r="D27" s="911" t="s">
        <v>1008</v>
      </c>
      <c r="E27" s="1366">
        <v>1.5</v>
      </c>
      <c r="F27" s="1294">
        <v>2</v>
      </c>
      <c r="G27" s="1294" t="s">
        <v>971</v>
      </c>
      <c r="H27" s="911">
        <v>2</v>
      </c>
      <c r="I27" s="1294">
        <f t="shared" si="0"/>
        <v>4</v>
      </c>
      <c r="J27" s="1367" t="s">
        <v>1026</v>
      </c>
      <c r="K27" s="1294"/>
      <c r="L27" s="1367"/>
      <c r="M27" s="1294" t="s">
        <v>1004</v>
      </c>
      <c r="N27" s="1367" t="s">
        <v>1005</v>
      </c>
      <c r="O27" s="956"/>
      <c r="P27" s="905"/>
      <c r="Q27" s="987"/>
      <c r="R27" s="987"/>
      <c r="S27" s="987"/>
      <c r="T27" s="987"/>
      <c r="U27" s="987"/>
      <c r="V27" s="987"/>
      <c r="W27" s="987"/>
      <c r="X27" s="987"/>
      <c r="Y27" s="987"/>
      <c r="Z27" s="987"/>
      <c r="AA27" s="987"/>
      <c r="AB27" s="987"/>
      <c r="AC27" s="987"/>
      <c r="AD27" s="987"/>
      <c r="AE27" s="987"/>
      <c r="AF27" s="987"/>
      <c r="AG27" s="987"/>
      <c r="AH27" s="987"/>
      <c r="AI27" s="987"/>
      <c r="AJ27" s="987"/>
      <c r="AK27" s="987"/>
      <c r="AL27" s="987"/>
      <c r="AM27" s="987"/>
      <c r="AN27" s="987"/>
      <c r="AO27" s="987"/>
      <c r="AP27" s="987"/>
      <c r="AQ27" s="987"/>
      <c r="AR27" s="987"/>
      <c r="AS27" s="987"/>
      <c r="AT27" s="987"/>
      <c r="AU27" s="987"/>
      <c r="AV27" s="987"/>
      <c r="AW27" s="987"/>
      <c r="AX27" s="1061"/>
      <c r="AY27" s="1220"/>
      <c r="AZ27" s="1225"/>
      <c r="BA27" s="1061"/>
      <c r="BB27" s="1220"/>
      <c r="BC27" s="1225"/>
      <c r="BD27" s="1061"/>
      <c r="BE27" s="1220"/>
      <c r="BF27" s="1225"/>
      <c r="BG27" s="1061">
        <f t="shared" si="1"/>
        <v>0</v>
      </c>
      <c r="BH27" s="1220"/>
      <c r="BI27" s="1225"/>
      <c r="BJ27" s="987"/>
      <c r="BK27" s="1061"/>
      <c r="BL27" s="1220"/>
      <c r="BM27" s="1225"/>
      <c r="BN27" s="1061"/>
      <c r="BO27" s="1225"/>
      <c r="BP27" s="1370"/>
      <c r="BQ27" s="1221"/>
      <c r="BR27" s="1061"/>
      <c r="BS27" s="1225"/>
      <c r="BT27" s="987"/>
      <c r="BU27" s="460"/>
      <c r="BV27" s="452" t="s">
        <v>4293</v>
      </c>
      <c r="BW27" s="453" t="s">
        <v>4282</v>
      </c>
      <c r="BX27" s="454">
        <f>SUM(BX28:BX29)</f>
        <v>90.432000000000016</v>
      </c>
      <c r="BY27" s="449"/>
      <c r="BZ27" s="457"/>
      <c r="CA27" s="458"/>
      <c r="CB27" s="458"/>
      <c r="CC27" s="458"/>
      <c r="CD27" s="449"/>
      <c r="CE27" s="51"/>
      <c r="CF27" s="459"/>
    </row>
    <row r="28" spans="2:84">
      <c r="B28" s="959">
        <v>24</v>
      </c>
      <c r="C28" s="959" t="s">
        <v>1001</v>
      </c>
      <c r="D28" s="911" t="s">
        <v>1002</v>
      </c>
      <c r="E28" s="1366">
        <v>1.5</v>
      </c>
      <c r="F28" s="1294">
        <v>1</v>
      </c>
      <c r="G28" s="1294" t="s">
        <v>971</v>
      </c>
      <c r="H28" s="911">
        <v>0.1</v>
      </c>
      <c r="I28" s="1294">
        <f t="shared" si="0"/>
        <v>0.1</v>
      </c>
      <c r="J28" s="1367" t="s">
        <v>1027</v>
      </c>
      <c r="K28" s="1294"/>
      <c r="L28" s="1367"/>
      <c r="M28" s="1294" t="s">
        <v>1004</v>
      </c>
      <c r="N28" s="1367" t="s">
        <v>1005</v>
      </c>
      <c r="O28" s="956"/>
      <c r="P28" s="905"/>
      <c r="Q28" s="987"/>
      <c r="R28" s="987"/>
      <c r="S28" s="987"/>
      <c r="T28" s="987"/>
      <c r="U28" s="987"/>
      <c r="V28" s="987"/>
      <c r="W28" s="987"/>
      <c r="X28" s="987"/>
      <c r="Y28" s="987"/>
      <c r="Z28" s="987"/>
      <c r="AA28" s="987"/>
      <c r="AB28" s="987"/>
      <c r="AC28" s="987"/>
      <c r="AD28" s="987"/>
      <c r="AE28" s="987"/>
      <c r="AF28" s="987"/>
      <c r="AG28" s="987"/>
      <c r="AH28" s="987"/>
      <c r="AI28" s="987"/>
      <c r="AJ28" s="987"/>
      <c r="AK28" s="987"/>
      <c r="AL28" s="987"/>
      <c r="AM28" s="987"/>
      <c r="AN28" s="987"/>
      <c r="AO28" s="987"/>
      <c r="AP28" s="987"/>
      <c r="AQ28" s="987"/>
      <c r="AR28" s="987"/>
      <c r="AS28" s="987"/>
      <c r="AT28" s="987"/>
      <c r="AU28" s="987"/>
      <c r="AV28" s="987"/>
      <c r="AW28" s="987"/>
      <c r="AX28" s="1061"/>
      <c r="AY28" s="1220"/>
      <c r="AZ28" s="1225"/>
      <c r="BA28" s="1061"/>
      <c r="BB28" s="1220"/>
      <c r="BC28" s="1225"/>
      <c r="BD28" s="1061"/>
      <c r="BE28" s="1220"/>
      <c r="BF28" s="1225"/>
      <c r="BG28" s="1061">
        <f t="shared" si="1"/>
        <v>0</v>
      </c>
      <c r="BH28" s="1220"/>
      <c r="BI28" s="1225"/>
      <c r="BJ28" s="987"/>
      <c r="BK28" s="1061"/>
      <c r="BL28" s="1220"/>
      <c r="BM28" s="1225"/>
      <c r="BN28" s="1061"/>
      <c r="BO28" s="1225"/>
      <c r="BP28" s="1370"/>
      <c r="BQ28" s="1221"/>
      <c r="BR28" s="1061"/>
      <c r="BS28" s="1225"/>
      <c r="BT28" s="987"/>
      <c r="BU28" s="460"/>
      <c r="BV28" s="456" t="s">
        <v>4290</v>
      </c>
      <c r="BW28" s="453" t="s">
        <v>4282</v>
      </c>
      <c r="BX28" s="457">
        <f>PRODUCT(BY28:BZ28)</f>
        <v>45.216000000000008</v>
      </c>
      <c r="BY28" s="449">
        <v>24</v>
      </c>
      <c r="BZ28" s="457">
        <f>PRODUCT(CA28:CF28)</f>
        <v>1.8840000000000003</v>
      </c>
      <c r="CA28" s="458">
        <v>0.1</v>
      </c>
      <c r="CB28" s="458">
        <v>1.2E-2</v>
      </c>
      <c r="CC28" s="458">
        <v>0.2</v>
      </c>
      <c r="CD28" s="449"/>
      <c r="CE28" s="51"/>
      <c r="CF28" s="459">
        <v>7850</v>
      </c>
    </row>
    <row r="29" spans="2:84">
      <c r="B29" s="959">
        <v>25</v>
      </c>
      <c r="C29" s="959" t="s">
        <v>1001</v>
      </c>
      <c r="D29" s="911" t="s">
        <v>1002</v>
      </c>
      <c r="E29" s="1366">
        <v>1.5</v>
      </c>
      <c r="F29" s="1294">
        <v>2</v>
      </c>
      <c r="G29" s="1294" t="s">
        <v>971</v>
      </c>
      <c r="H29" s="911">
        <v>0.1</v>
      </c>
      <c r="I29" s="1294">
        <f t="shared" si="0"/>
        <v>0.2</v>
      </c>
      <c r="J29" s="1367" t="s">
        <v>1028</v>
      </c>
      <c r="K29" s="1294"/>
      <c r="L29" s="1367"/>
      <c r="M29" s="1294" t="s">
        <v>1004</v>
      </c>
      <c r="N29" s="1367" t="s">
        <v>1005</v>
      </c>
      <c r="O29" s="956"/>
      <c r="P29" s="905"/>
      <c r="Q29" s="987"/>
      <c r="R29" s="987"/>
      <c r="S29" s="987"/>
      <c r="T29" s="987"/>
      <c r="U29" s="987"/>
      <c r="V29" s="987"/>
      <c r="W29" s="987"/>
      <c r="X29" s="987"/>
      <c r="Y29" s="987"/>
      <c r="Z29" s="987"/>
      <c r="AA29" s="987"/>
      <c r="AB29" s="987"/>
      <c r="AC29" s="987"/>
      <c r="AD29" s="987"/>
      <c r="AE29" s="987"/>
      <c r="AF29" s="987"/>
      <c r="AG29" s="987"/>
      <c r="AH29" s="987"/>
      <c r="AI29" s="987"/>
      <c r="AJ29" s="987"/>
      <c r="AK29" s="987"/>
      <c r="AL29" s="987"/>
      <c r="AM29" s="987"/>
      <c r="AN29" s="987"/>
      <c r="AO29" s="987"/>
      <c r="AP29" s="987"/>
      <c r="AQ29" s="987"/>
      <c r="AR29" s="987"/>
      <c r="AS29" s="987"/>
      <c r="AT29" s="987"/>
      <c r="AU29" s="987"/>
      <c r="AV29" s="987"/>
      <c r="AW29" s="987"/>
      <c r="AX29" s="1061"/>
      <c r="AY29" s="1220"/>
      <c r="AZ29" s="1225"/>
      <c r="BA29" s="1061"/>
      <c r="BB29" s="1220"/>
      <c r="BC29" s="1225"/>
      <c r="BD29" s="1061"/>
      <c r="BE29" s="1220"/>
      <c r="BF29" s="1225"/>
      <c r="BG29" s="1061">
        <f t="shared" si="1"/>
        <v>0</v>
      </c>
      <c r="BH29" s="1220"/>
      <c r="BI29" s="1225"/>
      <c r="BJ29" s="987"/>
      <c r="BK29" s="1061"/>
      <c r="BL29" s="1220"/>
      <c r="BM29" s="1225"/>
      <c r="BN29" s="1061"/>
      <c r="BO29" s="1225"/>
      <c r="BP29" s="1370"/>
      <c r="BQ29" s="1221"/>
      <c r="BR29" s="1061"/>
      <c r="BS29" s="1225"/>
      <c r="BT29" s="987"/>
      <c r="BU29" s="460"/>
      <c r="BV29" s="456" t="s">
        <v>4291</v>
      </c>
      <c r="BW29" s="453" t="s">
        <v>4282</v>
      </c>
      <c r="BX29" s="457">
        <f>PRODUCT(BY29:BZ29)</f>
        <v>45.216000000000008</v>
      </c>
      <c r="BY29" s="449">
        <v>24</v>
      </c>
      <c r="BZ29" s="457">
        <f>PRODUCT(CA29:CF29)</f>
        <v>1.8840000000000003</v>
      </c>
      <c r="CA29" s="458">
        <v>0.1</v>
      </c>
      <c r="CB29" s="458">
        <v>1.2E-2</v>
      </c>
      <c r="CC29" s="458">
        <v>0.2</v>
      </c>
      <c r="CD29" s="449"/>
      <c r="CE29" s="51"/>
      <c r="CF29" s="459">
        <v>7850</v>
      </c>
    </row>
    <row r="30" spans="2:84">
      <c r="B30" s="959">
        <v>26</v>
      </c>
      <c r="C30" s="959" t="s">
        <v>1007</v>
      </c>
      <c r="D30" s="911" t="s">
        <v>1008</v>
      </c>
      <c r="E30" s="1366">
        <v>1.5</v>
      </c>
      <c r="F30" s="1294">
        <v>2</v>
      </c>
      <c r="G30" s="1294" t="s">
        <v>971</v>
      </c>
      <c r="H30" s="911">
        <v>2</v>
      </c>
      <c r="I30" s="1294">
        <f t="shared" si="0"/>
        <v>4</v>
      </c>
      <c r="J30" s="1367" t="s">
        <v>1028</v>
      </c>
      <c r="K30" s="1294"/>
      <c r="L30" s="1367"/>
      <c r="M30" s="1294" t="s">
        <v>1004</v>
      </c>
      <c r="N30" s="1367" t="s">
        <v>1005</v>
      </c>
      <c r="O30" s="956"/>
      <c r="P30" s="987"/>
      <c r="Q30" s="987"/>
      <c r="R30" s="987"/>
      <c r="S30" s="987"/>
      <c r="T30" s="987"/>
      <c r="U30" s="987"/>
      <c r="V30" s="987"/>
      <c r="W30" s="987"/>
      <c r="X30" s="987"/>
      <c r="Y30" s="987"/>
      <c r="Z30" s="987"/>
      <c r="AA30" s="987"/>
      <c r="AB30" s="987"/>
      <c r="AC30" s="987"/>
      <c r="AD30" s="987"/>
      <c r="AE30" s="987"/>
      <c r="AF30" s="987"/>
      <c r="AG30" s="987"/>
      <c r="AH30" s="987"/>
      <c r="AI30" s="987"/>
      <c r="AJ30" s="987"/>
      <c r="AK30" s="987"/>
      <c r="AL30" s="987"/>
      <c r="AM30" s="987"/>
      <c r="AN30" s="987"/>
      <c r="AO30" s="987"/>
      <c r="AP30" s="987"/>
      <c r="AQ30" s="987"/>
      <c r="AR30" s="987"/>
      <c r="AS30" s="987"/>
      <c r="AT30" s="987"/>
      <c r="AU30" s="987"/>
      <c r="AV30" s="987"/>
      <c r="AW30" s="987"/>
      <c r="AX30" s="1061"/>
      <c r="AY30" s="1220"/>
      <c r="AZ30" s="1225"/>
      <c r="BA30" s="1061"/>
      <c r="BB30" s="1220"/>
      <c r="BC30" s="1225"/>
      <c r="BD30" s="1061"/>
      <c r="BE30" s="1220"/>
      <c r="BF30" s="1225"/>
      <c r="BG30" s="1061">
        <f t="shared" si="1"/>
        <v>0</v>
      </c>
      <c r="BH30" s="1220"/>
      <c r="BI30" s="1225"/>
      <c r="BJ30" s="987"/>
      <c r="BK30" s="1061"/>
      <c r="BL30" s="1220"/>
      <c r="BM30" s="1225"/>
      <c r="BN30" s="1061"/>
      <c r="BO30" s="1225"/>
      <c r="BP30" s="1370"/>
      <c r="BQ30" s="1221"/>
      <c r="BR30" s="1061"/>
      <c r="BS30" s="1225"/>
      <c r="BT30" s="987"/>
      <c r="BU30" s="460"/>
      <c r="BV30" s="462"/>
      <c r="BW30" s="453"/>
      <c r="BX30" s="457"/>
      <c r="BY30" s="449"/>
      <c r="BZ30" s="457"/>
      <c r="CA30" s="458"/>
      <c r="CB30" s="458"/>
      <c r="CC30" s="458"/>
      <c r="CD30" s="449"/>
      <c r="CE30" s="51"/>
      <c r="CF30" s="459"/>
    </row>
    <row r="31" spans="2:84">
      <c r="B31" s="959">
        <v>27</v>
      </c>
      <c r="C31" s="959" t="s">
        <v>1001</v>
      </c>
      <c r="D31" s="911" t="s">
        <v>1002</v>
      </c>
      <c r="E31" s="1366">
        <v>1.5</v>
      </c>
      <c r="F31" s="1294">
        <v>2</v>
      </c>
      <c r="G31" s="1294" t="s">
        <v>971</v>
      </c>
      <c r="H31" s="911">
        <v>0.1</v>
      </c>
      <c r="I31" s="1294">
        <f t="shared" si="0"/>
        <v>0.2</v>
      </c>
      <c r="J31" s="1367" t="s">
        <v>1029</v>
      </c>
      <c r="K31" s="1294"/>
      <c r="L31" s="1367"/>
      <c r="M31" s="1294" t="s">
        <v>1004</v>
      </c>
      <c r="N31" s="1367" t="s">
        <v>1005</v>
      </c>
      <c r="O31" s="956"/>
      <c r="P31" s="987"/>
      <c r="Q31" s="987"/>
      <c r="R31" s="987"/>
      <c r="S31" s="987"/>
      <c r="T31" s="987"/>
      <c r="U31" s="987"/>
      <c r="V31" s="987"/>
      <c r="W31" s="987"/>
      <c r="X31" s="987"/>
      <c r="Y31" s="987"/>
      <c r="Z31" s="987"/>
      <c r="AA31" s="987"/>
      <c r="AB31" s="987"/>
      <c r="AC31" s="987"/>
      <c r="AD31" s="987"/>
      <c r="AE31" s="987"/>
      <c r="AF31" s="987"/>
      <c r="AG31" s="987"/>
      <c r="AH31" s="987"/>
      <c r="AI31" s="987"/>
      <c r="AJ31" s="987"/>
      <c r="AK31" s="987"/>
      <c r="AL31" s="987"/>
      <c r="AM31" s="987"/>
      <c r="AN31" s="987"/>
      <c r="AO31" s="987"/>
      <c r="AP31" s="987"/>
      <c r="AQ31" s="987"/>
      <c r="AR31" s="987"/>
      <c r="AS31" s="987"/>
      <c r="AT31" s="987"/>
      <c r="AU31" s="987"/>
      <c r="AV31" s="987"/>
      <c r="AW31" s="987"/>
      <c r="AX31" s="1061"/>
      <c r="AY31" s="1220"/>
      <c r="AZ31" s="1225"/>
      <c r="BA31" s="1061"/>
      <c r="BB31" s="1220"/>
      <c r="BC31" s="1225"/>
      <c r="BD31" s="1061"/>
      <c r="BE31" s="1220"/>
      <c r="BF31" s="1225"/>
      <c r="BG31" s="1061">
        <f t="shared" si="1"/>
        <v>0</v>
      </c>
      <c r="BH31" s="1220"/>
      <c r="BI31" s="1225"/>
      <c r="BJ31" s="987"/>
      <c r="BK31" s="1061"/>
      <c r="BL31" s="1220"/>
      <c r="BM31" s="1225"/>
      <c r="BN31" s="1061"/>
      <c r="BO31" s="1225"/>
      <c r="BP31" s="1370"/>
      <c r="BQ31" s="1221"/>
      <c r="BR31" s="1061"/>
      <c r="BS31" s="1225"/>
      <c r="BT31" s="987"/>
      <c r="BU31" s="460"/>
      <c r="BV31" s="452" t="s">
        <v>4294</v>
      </c>
      <c r="BW31" s="453" t="s">
        <v>4282</v>
      </c>
      <c r="BX31" s="454">
        <f>SUM(BX32:BX33)</f>
        <v>18.840000000000003</v>
      </c>
      <c r="BY31" s="449"/>
      <c r="BZ31" s="457"/>
      <c r="CA31" s="458"/>
      <c r="CB31" s="458"/>
      <c r="CC31" s="458"/>
      <c r="CD31" s="449"/>
      <c r="CE31" s="51"/>
      <c r="CF31" s="459"/>
    </row>
    <row r="32" spans="2:84">
      <c r="B32" s="959">
        <v>28</v>
      </c>
      <c r="C32" s="959" t="s">
        <v>1007</v>
      </c>
      <c r="D32" s="911" t="s">
        <v>1008</v>
      </c>
      <c r="E32" s="1366">
        <v>1.5</v>
      </c>
      <c r="F32" s="1294">
        <v>2</v>
      </c>
      <c r="G32" s="1294" t="s">
        <v>971</v>
      </c>
      <c r="H32" s="911">
        <v>2</v>
      </c>
      <c r="I32" s="1294">
        <f t="shared" si="0"/>
        <v>4</v>
      </c>
      <c r="J32" s="1367" t="s">
        <v>1029</v>
      </c>
      <c r="K32" s="1294"/>
      <c r="L32" s="1367"/>
      <c r="M32" s="1294" t="s">
        <v>1004</v>
      </c>
      <c r="N32" s="1367" t="s">
        <v>1005</v>
      </c>
      <c r="O32" s="956"/>
      <c r="P32" s="987"/>
      <c r="Q32" s="987"/>
      <c r="R32" s="987"/>
      <c r="S32" s="987"/>
      <c r="T32" s="987"/>
      <c r="U32" s="987"/>
      <c r="V32" s="987"/>
      <c r="W32" s="987"/>
      <c r="X32" s="987"/>
      <c r="Y32" s="987"/>
      <c r="Z32" s="987"/>
      <c r="AA32" s="987"/>
      <c r="AB32" s="987"/>
      <c r="AC32" s="987"/>
      <c r="AD32" s="987"/>
      <c r="AE32" s="987"/>
      <c r="AF32" s="987"/>
      <c r="AG32" s="987"/>
      <c r="AH32" s="987"/>
      <c r="AI32" s="987"/>
      <c r="AJ32" s="987"/>
      <c r="AK32" s="987"/>
      <c r="AL32" s="987"/>
      <c r="AM32" s="987"/>
      <c r="AN32" s="987"/>
      <c r="AO32" s="987"/>
      <c r="AP32" s="987"/>
      <c r="AQ32" s="987"/>
      <c r="AR32" s="987"/>
      <c r="AS32" s="987"/>
      <c r="AT32" s="987"/>
      <c r="AU32" s="987"/>
      <c r="AV32" s="987"/>
      <c r="AW32" s="987"/>
      <c r="AX32" s="1061"/>
      <c r="AY32" s="1220"/>
      <c r="AZ32" s="1225"/>
      <c r="BA32" s="1061"/>
      <c r="BB32" s="1220"/>
      <c r="BC32" s="1225"/>
      <c r="BD32" s="1061"/>
      <c r="BE32" s="1220"/>
      <c r="BF32" s="1225"/>
      <c r="BG32" s="1061">
        <f t="shared" si="1"/>
        <v>0</v>
      </c>
      <c r="BH32" s="1220"/>
      <c r="BI32" s="1225"/>
      <c r="BJ32" s="987"/>
      <c r="BK32" s="1061"/>
      <c r="BL32" s="1220"/>
      <c r="BM32" s="1225"/>
      <c r="BN32" s="1061"/>
      <c r="BO32" s="1225"/>
      <c r="BP32" s="1370"/>
      <c r="BQ32" s="1221"/>
      <c r="BR32" s="1061"/>
      <c r="BS32" s="1225"/>
      <c r="BT32" s="987"/>
      <c r="BU32" s="460"/>
      <c r="BV32" s="456" t="s">
        <v>4290</v>
      </c>
      <c r="BW32" s="453" t="s">
        <v>4282</v>
      </c>
      <c r="BX32" s="457">
        <f>PRODUCT(BY32:BZ32)</f>
        <v>9.4200000000000017</v>
      </c>
      <c r="BY32" s="449">
        <v>5</v>
      </c>
      <c r="BZ32" s="457">
        <f>PRODUCT(CA32:CF32)</f>
        <v>1.8840000000000003</v>
      </c>
      <c r="CA32" s="458">
        <v>0.1</v>
      </c>
      <c r="CB32" s="458">
        <v>1.2E-2</v>
      </c>
      <c r="CC32" s="458">
        <v>0.2</v>
      </c>
      <c r="CD32" s="449"/>
      <c r="CE32" s="51"/>
      <c r="CF32" s="459">
        <v>7850</v>
      </c>
    </row>
    <row r="33" spans="2:84">
      <c r="B33" s="959">
        <v>29</v>
      </c>
      <c r="C33" s="959" t="s">
        <v>1001</v>
      </c>
      <c r="D33" s="911" t="s">
        <v>1002</v>
      </c>
      <c r="E33" s="1366">
        <v>1.5</v>
      </c>
      <c r="F33" s="1294">
        <v>2</v>
      </c>
      <c r="G33" s="1294" t="s">
        <v>971</v>
      </c>
      <c r="H33" s="911">
        <v>0.1</v>
      </c>
      <c r="I33" s="1294">
        <f t="shared" si="0"/>
        <v>0.2</v>
      </c>
      <c r="J33" s="1367" t="s">
        <v>1030</v>
      </c>
      <c r="K33" s="1294"/>
      <c r="L33" s="1367"/>
      <c r="M33" s="1294" t="s">
        <v>1004</v>
      </c>
      <c r="N33" s="1367" t="s">
        <v>1005</v>
      </c>
      <c r="O33" s="956"/>
      <c r="P33" s="987"/>
      <c r="Q33" s="987"/>
      <c r="R33" s="987"/>
      <c r="S33" s="987"/>
      <c r="T33" s="987"/>
      <c r="U33" s="987"/>
      <c r="V33" s="987"/>
      <c r="W33" s="987"/>
      <c r="X33" s="987"/>
      <c r="Y33" s="987"/>
      <c r="Z33" s="987"/>
      <c r="AA33" s="987"/>
      <c r="AB33" s="987"/>
      <c r="AC33" s="987"/>
      <c r="AD33" s="987"/>
      <c r="AE33" s="987"/>
      <c r="AF33" s="987"/>
      <c r="AG33" s="987"/>
      <c r="AH33" s="987"/>
      <c r="AI33" s="987"/>
      <c r="AJ33" s="987"/>
      <c r="AK33" s="987"/>
      <c r="AL33" s="987"/>
      <c r="AM33" s="987"/>
      <c r="AN33" s="987"/>
      <c r="AO33" s="987"/>
      <c r="AP33" s="987"/>
      <c r="AQ33" s="987"/>
      <c r="AR33" s="987"/>
      <c r="AS33" s="987"/>
      <c r="AT33" s="987"/>
      <c r="AU33" s="987"/>
      <c r="AV33" s="987"/>
      <c r="AW33" s="987"/>
      <c r="AX33" s="1061"/>
      <c r="AY33" s="1220"/>
      <c r="AZ33" s="1225"/>
      <c r="BA33" s="1061"/>
      <c r="BB33" s="1220"/>
      <c r="BC33" s="1225"/>
      <c r="BD33" s="1061"/>
      <c r="BE33" s="1220"/>
      <c r="BF33" s="1225"/>
      <c r="BG33" s="1061">
        <f t="shared" si="1"/>
        <v>0</v>
      </c>
      <c r="BH33" s="1220"/>
      <c r="BI33" s="1225"/>
      <c r="BJ33" s="987"/>
      <c r="BK33" s="1061"/>
      <c r="BL33" s="1220"/>
      <c r="BM33" s="1225"/>
      <c r="BN33" s="1061"/>
      <c r="BO33" s="1225"/>
      <c r="BP33" s="1370"/>
      <c r="BQ33" s="1221"/>
      <c r="BR33" s="1061"/>
      <c r="BS33" s="1225"/>
      <c r="BT33" s="987"/>
      <c r="BU33" s="460"/>
      <c r="BV33" s="456" t="s">
        <v>4291</v>
      </c>
      <c r="BW33" s="453" t="s">
        <v>4282</v>
      </c>
      <c r="BX33" s="457">
        <f>PRODUCT(BY33:BZ33)</f>
        <v>9.4200000000000017</v>
      </c>
      <c r="BY33" s="449">
        <v>5</v>
      </c>
      <c r="BZ33" s="457">
        <f>PRODUCT(CA33:CF33)</f>
        <v>1.8840000000000003</v>
      </c>
      <c r="CA33" s="458">
        <v>0.1</v>
      </c>
      <c r="CB33" s="458">
        <v>1.2E-2</v>
      </c>
      <c r="CC33" s="458">
        <v>0.2</v>
      </c>
      <c r="CD33" s="449"/>
      <c r="CE33" s="51"/>
      <c r="CF33" s="459">
        <v>7850</v>
      </c>
    </row>
    <row r="34" spans="2:84">
      <c r="B34" s="959">
        <v>30</v>
      </c>
      <c r="C34" s="959" t="s">
        <v>1007</v>
      </c>
      <c r="D34" s="911" t="s">
        <v>1008</v>
      </c>
      <c r="E34" s="1366">
        <v>1.5</v>
      </c>
      <c r="F34" s="1294">
        <v>2</v>
      </c>
      <c r="G34" s="1294" t="s">
        <v>971</v>
      </c>
      <c r="H34" s="911">
        <v>2</v>
      </c>
      <c r="I34" s="1294">
        <f t="shared" si="0"/>
        <v>4</v>
      </c>
      <c r="J34" s="1367" t="s">
        <v>1030</v>
      </c>
      <c r="K34" s="1294"/>
      <c r="L34" s="1367"/>
      <c r="M34" s="1294" t="s">
        <v>1004</v>
      </c>
      <c r="N34" s="1367" t="s">
        <v>1005</v>
      </c>
      <c r="O34" s="956"/>
      <c r="P34" s="987"/>
      <c r="Q34" s="987"/>
      <c r="R34" s="987"/>
      <c r="S34" s="987"/>
      <c r="T34" s="987"/>
      <c r="U34" s="987"/>
      <c r="V34" s="987"/>
      <c r="W34" s="987"/>
      <c r="X34" s="987"/>
      <c r="Y34" s="987"/>
      <c r="Z34" s="987"/>
      <c r="AA34" s="987"/>
      <c r="AB34" s="987"/>
      <c r="AC34" s="987"/>
      <c r="AD34" s="987"/>
      <c r="AE34" s="987"/>
      <c r="AF34" s="987"/>
      <c r="AG34" s="987"/>
      <c r="AH34" s="987"/>
      <c r="AI34" s="987"/>
      <c r="AJ34" s="987"/>
      <c r="AK34" s="987"/>
      <c r="AL34" s="987"/>
      <c r="AM34" s="987"/>
      <c r="AN34" s="987"/>
      <c r="AO34" s="987"/>
      <c r="AP34" s="987"/>
      <c r="AQ34" s="987"/>
      <c r="AR34" s="987"/>
      <c r="AS34" s="987"/>
      <c r="AT34" s="987"/>
      <c r="AU34" s="987"/>
      <c r="AV34" s="987"/>
      <c r="AW34" s="987"/>
      <c r="AX34" s="1061"/>
      <c r="AY34" s="1220"/>
      <c r="AZ34" s="1225"/>
      <c r="BA34" s="1061"/>
      <c r="BB34" s="1220"/>
      <c r="BC34" s="1225"/>
      <c r="BD34" s="1061"/>
      <c r="BE34" s="1220"/>
      <c r="BF34" s="1225"/>
      <c r="BG34" s="1061">
        <f t="shared" si="1"/>
        <v>0</v>
      </c>
      <c r="BH34" s="1220"/>
      <c r="BI34" s="1225"/>
      <c r="BJ34" s="987"/>
      <c r="BK34" s="1061"/>
      <c r="BL34" s="1220"/>
      <c r="BM34" s="1225"/>
      <c r="BN34" s="1061"/>
      <c r="BO34" s="1225"/>
      <c r="BP34" s="1370"/>
      <c r="BQ34" s="1221"/>
      <c r="BR34" s="1061"/>
      <c r="BS34" s="1225"/>
      <c r="BT34" s="987"/>
      <c r="BU34" s="460"/>
      <c r="BV34" s="462"/>
      <c r="BW34" s="453"/>
      <c r="BX34" s="465"/>
      <c r="BY34" s="449"/>
      <c r="BZ34" s="450"/>
      <c r="CA34" s="466"/>
      <c r="CB34" s="466"/>
      <c r="CC34" s="466"/>
      <c r="CD34" s="449"/>
      <c r="CE34" s="51"/>
      <c r="CF34" s="96"/>
    </row>
    <row r="35" spans="2:84">
      <c r="B35" s="959">
        <v>31</v>
      </c>
      <c r="C35" s="959" t="s">
        <v>1001</v>
      </c>
      <c r="D35" s="911" t="s">
        <v>1002</v>
      </c>
      <c r="E35" s="1366">
        <v>1.5</v>
      </c>
      <c r="F35" s="1294">
        <v>2</v>
      </c>
      <c r="G35" s="1294" t="s">
        <v>971</v>
      </c>
      <c r="H35" s="911">
        <v>0.1</v>
      </c>
      <c r="I35" s="1294">
        <f t="shared" si="0"/>
        <v>0.2</v>
      </c>
      <c r="J35" s="1367" t="s">
        <v>1031</v>
      </c>
      <c r="K35" s="1294"/>
      <c r="L35" s="1367"/>
      <c r="M35" s="1294" t="s">
        <v>1004</v>
      </c>
      <c r="N35" s="1367" t="s">
        <v>1005</v>
      </c>
      <c r="O35" s="956"/>
      <c r="P35" s="987"/>
      <c r="Q35" s="987"/>
      <c r="R35" s="987"/>
      <c r="S35" s="987"/>
      <c r="T35" s="987"/>
      <c r="U35" s="987"/>
      <c r="V35" s="987"/>
      <c r="W35" s="987"/>
      <c r="X35" s="987"/>
      <c r="Y35" s="987"/>
      <c r="Z35" s="987"/>
      <c r="AA35" s="987"/>
      <c r="AB35" s="987"/>
      <c r="AC35" s="987"/>
      <c r="AD35" s="987"/>
      <c r="AE35" s="987"/>
      <c r="AF35" s="987"/>
      <c r="AG35" s="987"/>
      <c r="AH35" s="987"/>
      <c r="AI35" s="987"/>
      <c r="AJ35" s="987"/>
      <c r="AK35" s="987"/>
      <c r="AL35" s="987"/>
      <c r="AM35" s="987"/>
      <c r="AN35" s="987"/>
      <c r="AO35" s="987"/>
      <c r="AP35" s="987"/>
      <c r="AQ35" s="987"/>
      <c r="AR35" s="987"/>
      <c r="AS35" s="987"/>
      <c r="AT35" s="987"/>
      <c r="AU35" s="987"/>
      <c r="AV35" s="987"/>
      <c r="AW35" s="987"/>
      <c r="AX35" s="1061"/>
      <c r="AY35" s="1220"/>
      <c r="AZ35" s="1225"/>
      <c r="BA35" s="1061"/>
      <c r="BB35" s="1220"/>
      <c r="BC35" s="1225"/>
      <c r="BD35" s="1061"/>
      <c r="BE35" s="1220"/>
      <c r="BF35" s="1225"/>
      <c r="BG35" s="1061">
        <f t="shared" si="1"/>
        <v>0</v>
      </c>
      <c r="BH35" s="1220"/>
      <c r="BI35" s="1225"/>
      <c r="BJ35" s="987"/>
      <c r="BK35" s="1061"/>
      <c r="BL35" s="1220"/>
      <c r="BM35" s="1225"/>
      <c r="BN35" s="1061"/>
      <c r="BO35" s="1225"/>
      <c r="BP35" s="1370"/>
      <c r="BQ35" s="1221"/>
      <c r="BR35" s="1061"/>
      <c r="BS35" s="1225"/>
      <c r="BT35" s="987"/>
      <c r="BU35" s="460"/>
      <c r="BV35" s="452" t="s">
        <v>4295</v>
      </c>
      <c r="BW35" s="453" t="s">
        <v>4282</v>
      </c>
      <c r="BX35" s="454">
        <f>SUM(BX36:BX37)</f>
        <v>33.912000000000006</v>
      </c>
      <c r="BY35" s="449"/>
      <c r="BZ35" s="457"/>
      <c r="CA35" s="458"/>
      <c r="CB35" s="458"/>
      <c r="CC35" s="458"/>
      <c r="CD35" s="449"/>
      <c r="CE35" s="51"/>
      <c r="CF35" s="459"/>
    </row>
    <row r="36" spans="2:84">
      <c r="B36" s="959">
        <v>32</v>
      </c>
      <c r="C36" s="959" t="s">
        <v>1007</v>
      </c>
      <c r="D36" s="911" t="s">
        <v>1008</v>
      </c>
      <c r="E36" s="1366">
        <v>1.5</v>
      </c>
      <c r="F36" s="1294">
        <v>2</v>
      </c>
      <c r="G36" s="1294" t="s">
        <v>971</v>
      </c>
      <c r="H36" s="911">
        <v>2</v>
      </c>
      <c r="I36" s="1294">
        <f t="shared" si="0"/>
        <v>4</v>
      </c>
      <c r="J36" s="1367" t="s">
        <v>1031</v>
      </c>
      <c r="K36" s="1294"/>
      <c r="L36" s="1367"/>
      <c r="M36" s="1294" t="s">
        <v>1004</v>
      </c>
      <c r="N36" s="1367" t="s">
        <v>1005</v>
      </c>
      <c r="O36" s="956"/>
      <c r="P36" s="987"/>
      <c r="Q36" s="987"/>
      <c r="R36" s="987"/>
      <c r="S36" s="987"/>
      <c r="T36" s="987"/>
      <c r="U36" s="987"/>
      <c r="V36" s="987"/>
      <c r="W36" s="987"/>
      <c r="X36" s="987"/>
      <c r="Y36" s="987"/>
      <c r="Z36" s="987"/>
      <c r="AA36" s="987"/>
      <c r="AB36" s="987"/>
      <c r="AC36" s="987"/>
      <c r="AD36" s="987"/>
      <c r="AE36" s="987"/>
      <c r="AF36" s="987"/>
      <c r="AG36" s="987"/>
      <c r="AH36" s="987"/>
      <c r="AI36" s="987"/>
      <c r="AJ36" s="987"/>
      <c r="AK36" s="987"/>
      <c r="AL36" s="987"/>
      <c r="AM36" s="987"/>
      <c r="AN36" s="987"/>
      <c r="AO36" s="987"/>
      <c r="AP36" s="987"/>
      <c r="AQ36" s="987"/>
      <c r="AR36" s="987"/>
      <c r="AS36" s="987"/>
      <c r="AT36" s="987"/>
      <c r="AU36" s="987"/>
      <c r="AV36" s="987"/>
      <c r="AW36" s="987"/>
      <c r="AX36" s="1061"/>
      <c r="AY36" s="1220"/>
      <c r="AZ36" s="1225"/>
      <c r="BA36" s="1061"/>
      <c r="BB36" s="1220"/>
      <c r="BC36" s="1225"/>
      <c r="BD36" s="1061"/>
      <c r="BE36" s="1220"/>
      <c r="BF36" s="1225"/>
      <c r="BG36" s="1061">
        <f t="shared" si="1"/>
        <v>0</v>
      </c>
      <c r="BH36" s="1220"/>
      <c r="BI36" s="1225"/>
      <c r="BJ36" s="987"/>
      <c r="BK36" s="1061"/>
      <c r="BL36" s="1220"/>
      <c r="BM36" s="1225"/>
      <c r="BN36" s="1061"/>
      <c r="BO36" s="1225"/>
      <c r="BP36" s="1370"/>
      <c r="BQ36" s="1221"/>
      <c r="BR36" s="1061"/>
      <c r="BS36" s="1225"/>
      <c r="BT36" s="987"/>
      <c r="BU36" s="460"/>
      <c r="BV36" s="456" t="s">
        <v>4290</v>
      </c>
      <c r="BW36" s="453" t="s">
        <v>4282</v>
      </c>
      <c r="BX36" s="457">
        <f>PRODUCT(BY36:BZ36)</f>
        <v>16.956000000000003</v>
      </c>
      <c r="BY36" s="449">
        <v>9</v>
      </c>
      <c r="BZ36" s="457">
        <f>PRODUCT(CA36:CF36)</f>
        <v>1.8840000000000003</v>
      </c>
      <c r="CA36" s="458">
        <v>0.1</v>
      </c>
      <c r="CB36" s="458">
        <v>1.2E-2</v>
      </c>
      <c r="CC36" s="458">
        <v>0.2</v>
      </c>
      <c r="CD36" s="449"/>
      <c r="CE36" s="51"/>
      <c r="CF36" s="459">
        <v>7850</v>
      </c>
    </row>
    <row r="37" spans="2:84">
      <c r="B37" s="959">
        <v>33</v>
      </c>
      <c r="C37" s="959" t="s">
        <v>1032</v>
      </c>
      <c r="D37" s="911" t="s">
        <v>1033</v>
      </c>
      <c r="E37" s="1294">
        <v>1</v>
      </c>
      <c r="F37" s="1294">
        <v>6</v>
      </c>
      <c r="G37" s="1294" t="s">
        <v>971</v>
      </c>
      <c r="H37" s="911">
        <v>6</v>
      </c>
      <c r="I37" s="1294">
        <f t="shared" si="0"/>
        <v>36</v>
      </c>
      <c r="J37" s="1367" t="s">
        <v>1034</v>
      </c>
      <c r="K37" s="1294"/>
      <c r="L37" s="1367"/>
      <c r="M37" s="1294" t="s">
        <v>1004</v>
      </c>
      <c r="N37" s="1367" t="s">
        <v>1005</v>
      </c>
      <c r="O37" s="956"/>
      <c r="P37" s="987"/>
      <c r="Q37" s="987"/>
      <c r="R37" s="987"/>
      <c r="S37" s="987"/>
      <c r="T37" s="987"/>
      <c r="U37" s="987"/>
      <c r="V37" s="987"/>
      <c r="W37" s="987"/>
      <c r="X37" s="987"/>
      <c r="Y37" s="987"/>
      <c r="Z37" s="987"/>
      <c r="AA37" s="987"/>
      <c r="AB37" s="987"/>
      <c r="AC37" s="987"/>
      <c r="AD37" s="987"/>
      <c r="AE37" s="987"/>
      <c r="AF37" s="987"/>
      <c r="AG37" s="987"/>
      <c r="AH37" s="987"/>
      <c r="AI37" s="987"/>
      <c r="AJ37" s="987"/>
      <c r="AK37" s="987"/>
      <c r="AL37" s="987"/>
      <c r="AM37" s="987"/>
      <c r="AN37" s="987"/>
      <c r="AO37" s="987"/>
      <c r="AP37" s="987"/>
      <c r="AQ37" s="987"/>
      <c r="AR37" s="987"/>
      <c r="AS37" s="987"/>
      <c r="AT37" s="987"/>
      <c r="AU37" s="987"/>
      <c r="AV37" s="987"/>
      <c r="AW37" s="987"/>
      <c r="AX37" s="1061"/>
      <c r="AY37" s="1220"/>
      <c r="AZ37" s="1225"/>
      <c r="BA37" s="1061"/>
      <c r="BB37" s="1220"/>
      <c r="BC37" s="1225"/>
      <c r="BD37" s="1061"/>
      <c r="BE37" s="1220"/>
      <c r="BF37" s="1225"/>
      <c r="BG37" s="1061">
        <f t="shared" si="1"/>
        <v>0</v>
      </c>
      <c r="BH37" s="1220"/>
      <c r="BI37" s="1225"/>
      <c r="BJ37" s="987"/>
      <c r="BK37" s="1061"/>
      <c r="BL37" s="1220"/>
      <c r="BM37" s="1225"/>
      <c r="BN37" s="1061"/>
      <c r="BO37" s="1225"/>
      <c r="BP37" s="1370"/>
      <c r="BQ37" s="1221"/>
      <c r="BR37" s="1061"/>
      <c r="BS37" s="1225"/>
      <c r="BT37" s="987"/>
      <c r="BU37" s="460"/>
      <c r="BV37" s="456" t="s">
        <v>4291</v>
      </c>
      <c r="BW37" s="453" t="s">
        <v>4282</v>
      </c>
      <c r="BX37" s="457">
        <f>PRODUCT(BY37:BZ37)</f>
        <v>16.956000000000003</v>
      </c>
      <c r="BY37" s="449">
        <v>9</v>
      </c>
      <c r="BZ37" s="457">
        <f>PRODUCT(CA37:CF37)</f>
        <v>1.8840000000000003</v>
      </c>
      <c r="CA37" s="458">
        <v>0.1</v>
      </c>
      <c r="CB37" s="458">
        <v>1.2E-2</v>
      </c>
      <c r="CC37" s="458">
        <v>0.2</v>
      </c>
      <c r="CD37" s="449"/>
      <c r="CE37" s="51"/>
      <c r="CF37" s="459">
        <v>7850</v>
      </c>
    </row>
    <row r="38" spans="2:84">
      <c r="B38" s="959">
        <v>34</v>
      </c>
      <c r="C38" s="959" t="s">
        <v>1001</v>
      </c>
      <c r="D38" s="911" t="s">
        <v>1002</v>
      </c>
      <c r="E38" s="1366">
        <v>1.5</v>
      </c>
      <c r="F38" s="1294">
        <v>6</v>
      </c>
      <c r="G38" s="1294" t="s">
        <v>971</v>
      </c>
      <c r="H38" s="911">
        <v>0.1</v>
      </c>
      <c r="I38" s="1294">
        <f t="shared" si="0"/>
        <v>0.60000000000000009</v>
      </c>
      <c r="J38" s="1367" t="s">
        <v>1034</v>
      </c>
      <c r="K38" s="1294"/>
      <c r="L38" s="1367"/>
      <c r="M38" s="1294" t="s">
        <v>1004</v>
      </c>
      <c r="N38" s="1367" t="s">
        <v>1005</v>
      </c>
      <c r="O38" s="956"/>
      <c r="P38" s="987"/>
      <c r="Q38" s="987"/>
      <c r="R38" s="987"/>
      <c r="S38" s="987"/>
      <c r="T38" s="987"/>
      <c r="U38" s="987"/>
      <c r="V38" s="987"/>
      <c r="W38" s="987"/>
      <c r="X38" s="987"/>
      <c r="Y38" s="987"/>
      <c r="Z38" s="987"/>
      <c r="AA38" s="987"/>
      <c r="AB38" s="987"/>
      <c r="AC38" s="987"/>
      <c r="AD38" s="987"/>
      <c r="AE38" s="987"/>
      <c r="AF38" s="987"/>
      <c r="AG38" s="987"/>
      <c r="AH38" s="987"/>
      <c r="AI38" s="987"/>
      <c r="AJ38" s="987"/>
      <c r="AK38" s="987"/>
      <c r="AL38" s="987"/>
      <c r="AM38" s="987"/>
      <c r="AN38" s="987"/>
      <c r="AO38" s="987"/>
      <c r="AP38" s="987"/>
      <c r="AQ38" s="987"/>
      <c r="AR38" s="987"/>
      <c r="AS38" s="987"/>
      <c r="AT38" s="987"/>
      <c r="AU38" s="987"/>
      <c r="AV38" s="987"/>
      <c r="AW38" s="987"/>
      <c r="AX38" s="1061"/>
      <c r="AY38" s="1220"/>
      <c r="AZ38" s="1225"/>
      <c r="BA38" s="1061"/>
      <c r="BB38" s="1220"/>
      <c r="BC38" s="1225"/>
      <c r="BD38" s="1061"/>
      <c r="BE38" s="1220"/>
      <c r="BF38" s="1225"/>
      <c r="BG38" s="1061">
        <f t="shared" si="1"/>
        <v>0</v>
      </c>
      <c r="BH38" s="1220"/>
      <c r="BI38" s="1225"/>
      <c r="BJ38" s="987"/>
      <c r="BK38" s="1061"/>
      <c r="BL38" s="1220"/>
      <c r="BM38" s="1225"/>
      <c r="BN38" s="1061"/>
      <c r="BO38" s="1225"/>
      <c r="BP38" s="1370"/>
      <c r="BQ38" s="1221"/>
      <c r="BR38" s="1061"/>
      <c r="BS38" s="1225"/>
      <c r="BT38" s="987"/>
      <c r="BU38" s="460"/>
      <c r="BV38" s="467"/>
      <c r="BW38" s="453"/>
      <c r="BX38" s="465"/>
      <c r="BY38" s="449"/>
      <c r="BZ38" s="450"/>
      <c r="CA38" s="466"/>
      <c r="CB38" s="466"/>
      <c r="CC38" s="466"/>
      <c r="CD38" s="449"/>
      <c r="CE38" s="51"/>
      <c r="CF38" s="96"/>
    </row>
    <row r="39" spans="2:84">
      <c r="B39" s="959">
        <v>35</v>
      </c>
      <c r="C39" s="959" t="s">
        <v>1032</v>
      </c>
      <c r="D39" s="911" t="s">
        <v>1033</v>
      </c>
      <c r="E39" s="1294">
        <v>1</v>
      </c>
      <c r="F39" s="1294">
        <v>2</v>
      </c>
      <c r="G39" s="1294" t="s">
        <v>971</v>
      </c>
      <c r="H39" s="911">
        <v>6</v>
      </c>
      <c r="I39" s="1294">
        <f t="shared" si="0"/>
        <v>12</v>
      </c>
      <c r="J39" s="1367" t="s">
        <v>1035</v>
      </c>
      <c r="K39" s="1294"/>
      <c r="L39" s="1367"/>
      <c r="M39" s="1294" t="s">
        <v>1004</v>
      </c>
      <c r="N39" s="1367" t="s">
        <v>1005</v>
      </c>
      <c r="O39" s="956"/>
      <c r="P39" s="987"/>
      <c r="Q39" s="987"/>
      <c r="R39" s="987"/>
      <c r="S39" s="987"/>
      <c r="T39" s="987"/>
      <c r="U39" s="987"/>
      <c r="V39" s="987"/>
      <c r="W39" s="987"/>
      <c r="X39" s="987"/>
      <c r="Y39" s="987"/>
      <c r="Z39" s="987"/>
      <c r="AA39" s="987"/>
      <c r="AB39" s="987"/>
      <c r="AC39" s="987"/>
      <c r="AD39" s="987"/>
      <c r="AE39" s="987"/>
      <c r="AF39" s="987"/>
      <c r="AG39" s="987"/>
      <c r="AH39" s="987"/>
      <c r="AI39" s="987"/>
      <c r="AJ39" s="987"/>
      <c r="AK39" s="987"/>
      <c r="AL39" s="987"/>
      <c r="AM39" s="987"/>
      <c r="AN39" s="987"/>
      <c r="AO39" s="987"/>
      <c r="AP39" s="987"/>
      <c r="AQ39" s="987"/>
      <c r="AR39" s="987"/>
      <c r="AS39" s="987"/>
      <c r="AT39" s="987"/>
      <c r="AU39" s="987"/>
      <c r="AV39" s="987"/>
      <c r="AW39" s="987"/>
      <c r="AX39" s="1061"/>
      <c r="AY39" s="1220"/>
      <c r="AZ39" s="1225"/>
      <c r="BA39" s="1061"/>
      <c r="BB39" s="1220"/>
      <c r="BC39" s="1225"/>
      <c r="BD39" s="1061"/>
      <c r="BE39" s="1220"/>
      <c r="BF39" s="1225"/>
      <c r="BG39" s="1061">
        <f t="shared" si="1"/>
        <v>0</v>
      </c>
      <c r="BH39" s="1220"/>
      <c r="BI39" s="1225"/>
      <c r="BJ39" s="987"/>
      <c r="BK39" s="1061"/>
      <c r="BL39" s="1220"/>
      <c r="BM39" s="1225"/>
      <c r="BN39" s="1061"/>
      <c r="BO39" s="1225"/>
      <c r="BP39" s="1370"/>
      <c r="BQ39" s="1221"/>
      <c r="BR39" s="1061"/>
      <c r="BS39" s="1225"/>
      <c r="BT39" s="987"/>
      <c r="BU39" s="460"/>
      <c r="BV39" s="452" t="s">
        <v>4296</v>
      </c>
      <c r="BW39" s="453" t="s">
        <v>4282</v>
      </c>
      <c r="BX39" s="454">
        <f>SUM(BX40:BX41)</f>
        <v>18.840000000000003</v>
      </c>
      <c r="BY39" s="449"/>
      <c r="BZ39" s="457"/>
      <c r="CA39" s="458"/>
      <c r="CB39" s="458"/>
      <c r="CC39" s="458"/>
      <c r="CD39" s="449"/>
      <c r="CE39" s="51"/>
      <c r="CF39" s="459"/>
    </row>
    <row r="40" spans="2:84">
      <c r="B40" s="959">
        <v>36</v>
      </c>
      <c r="C40" s="959" t="s">
        <v>1001</v>
      </c>
      <c r="D40" s="911" t="s">
        <v>1002</v>
      </c>
      <c r="E40" s="1366">
        <v>1.5</v>
      </c>
      <c r="F40" s="1294">
        <v>9</v>
      </c>
      <c r="G40" s="1294" t="s">
        <v>971</v>
      </c>
      <c r="H40" s="911">
        <v>0.1</v>
      </c>
      <c r="I40" s="1294">
        <f t="shared" si="0"/>
        <v>0.9</v>
      </c>
      <c r="J40" s="1367" t="s">
        <v>1035</v>
      </c>
      <c r="K40" s="1294"/>
      <c r="L40" s="1367"/>
      <c r="M40" s="1294" t="s">
        <v>1004</v>
      </c>
      <c r="N40" s="1367" t="s">
        <v>1005</v>
      </c>
      <c r="O40" s="956"/>
      <c r="P40" s="987"/>
      <c r="Q40" s="987"/>
      <c r="R40" s="987"/>
      <c r="S40" s="987"/>
      <c r="T40" s="987"/>
      <c r="U40" s="987"/>
      <c r="V40" s="987"/>
      <c r="W40" s="987"/>
      <c r="X40" s="987"/>
      <c r="Y40" s="987"/>
      <c r="Z40" s="987"/>
      <c r="AA40" s="987"/>
      <c r="AB40" s="987"/>
      <c r="AC40" s="987"/>
      <c r="AD40" s="987"/>
      <c r="AE40" s="987"/>
      <c r="AF40" s="987"/>
      <c r="AG40" s="987"/>
      <c r="AH40" s="987"/>
      <c r="AI40" s="987"/>
      <c r="AJ40" s="987"/>
      <c r="AK40" s="987"/>
      <c r="AL40" s="987"/>
      <c r="AM40" s="987"/>
      <c r="AN40" s="987"/>
      <c r="AO40" s="987"/>
      <c r="AP40" s="987"/>
      <c r="AQ40" s="987"/>
      <c r="AR40" s="987"/>
      <c r="AS40" s="987"/>
      <c r="AT40" s="987"/>
      <c r="AU40" s="987"/>
      <c r="AV40" s="987"/>
      <c r="AW40" s="987"/>
      <c r="AX40" s="1061"/>
      <c r="AY40" s="1220"/>
      <c r="AZ40" s="1225"/>
      <c r="BA40" s="1061"/>
      <c r="BB40" s="1220"/>
      <c r="BC40" s="1225"/>
      <c r="BD40" s="1061"/>
      <c r="BE40" s="1220"/>
      <c r="BF40" s="1225"/>
      <c r="BG40" s="1061">
        <f t="shared" si="1"/>
        <v>0</v>
      </c>
      <c r="BH40" s="1220"/>
      <c r="BI40" s="1225"/>
      <c r="BJ40" s="987"/>
      <c r="BK40" s="1061"/>
      <c r="BL40" s="1220"/>
      <c r="BM40" s="1225"/>
      <c r="BN40" s="1061"/>
      <c r="BO40" s="1225"/>
      <c r="BP40" s="1370"/>
      <c r="BQ40" s="1221"/>
      <c r="BR40" s="1061"/>
      <c r="BS40" s="1225"/>
      <c r="BT40" s="987"/>
      <c r="BU40" s="451"/>
      <c r="BV40" s="456" t="s">
        <v>4290</v>
      </c>
      <c r="BW40" s="453" t="s">
        <v>4282</v>
      </c>
      <c r="BX40" s="457">
        <f>PRODUCT(BY40:BZ40)</f>
        <v>9.4200000000000017</v>
      </c>
      <c r="BY40" s="449">
        <v>5</v>
      </c>
      <c r="BZ40" s="457">
        <f>PRODUCT(CA40:CF40)</f>
        <v>1.8840000000000003</v>
      </c>
      <c r="CA40" s="458">
        <v>0.1</v>
      </c>
      <c r="CB40" s="458">
        <v>1.2E-2</v>
      </c>
      <c r="CC40" s="458">
        <v>0.2</v>
      </c>
      <c r="CD40" s="449"/>
      <c r="CE40" s="51"/>
      <c r="CF40" s="459">
        <v>7850</v>
      </c>
    </row>
    <row r="41" spans="2:84">
      <c r="B41" s="959">
        <v>37</v>
      </c>
      <c r="C41" s="959" t="s">
        <v>1032</v>
      </c>
      <c r="D41" s="946" t="s">
        <v>1033</v>
      </c>
      <c r="E41" s="1384">
        <v>1.5</v>
      </c>
      <c r="F41" s="959">
        <v>7</v>
      </c>
      <c r="G41" s="1294" t="s">
        <v>971</v>
      </c>
      <c r="H41" s="911">
        <v>6</v>
      </c>
      <c r="I41" s="1294">
        <f t="shared" si="0"/>
        <v>42</v>
      </c>
      <c r="J41" s="1217" t="s">
        <v>1035</v>
      </c>
      <c r="K41" s="959"/>
      <c r="L41" s="1217"/>
      <c r="M41" s="959" t="s">
        <v>1004</v>
      </c>
      <c r="N41" s="1217" t="s">
        <v>1005</v>
      </c>
      <c r="O41" s="956"/>
      <c r="P41" s="987"/>
      <c r="Q41" s="987"/>
      <c r="R41" s="987"/>
      <c r="S41" s="987"/>
      <c r="T41" s="987"/>
      <c r="U41" s="987"/>
      <c r="V41" s="987"/>
      <c r="W41" s="987"/>
      <c r="X41" s="987"/>
      <c r="Y41" s="987"/>
      <c r="Z41" s="987"/>
      <c r="AA41" s="987"/>
      <c r="AB41" s="987"/>
      <c r="AC41" s="987"/>
      <c r="AD41" s="987"/>
      <c r="AE41" s="987"/>
      <c r="AF41" s="987"/>
      <c r="AG41" s="987"/>
      <c r="AH41" s="987"/>
      <c r="AI41" s="987"/>
      <c r="AJ41" s="987"/>
      <c r="AK41" s="987"/>
      <c r="AL41" s="987"/>
      <c r="AM41" s="987"/>
      <c r="AN41" s="987"/>
      <c r="AO41" s="987"/>
      <c r="AP41" s="987"/>
      <c r="AQ41" s="987"/>
      <c r="AR41" s="987"/>
      <c r="AS41" s="987"/>
      <c r="AT41" s="987"/>
      <c r="AU41" s="987"/>
      <c r="AV41" s="987"/>
      <c r="AW41" s="987"/>
      <c r="AX41" s="1061"/>
      <c r="AY41" s="1220"/>
      <c r="AZ41" s="1225"/>
      <c r="BA41" s="1061"/>
      <c r="BB41" s="1220"/>
      <c r="BC41" s="1225"/>
      <c r="BD41" s="1061"/>
      <c r="BE41" s="1220"/>
      <c r="BF41" s="1225"/>
      <c r="BG41" s="1061">
        <f t="shared" si="1"/>
        <v>0</v>
      </c>
      <c r="BH41" s="1220"/>
      <c r="BI41" s="1225"/>
      <c r="BJ41" s="987"/>
      <c r="BK41" s="1061"/>
      <c r="BL41" s="1220"/>
      <c r="BM41" s="1225"/>
      <c r="BN41" s="1061"/>
      <c r="BO41" s="1225"/>
      <c r="BP41" s="1370"/>
      <c r="BQ41" s="1221"/>
      <c r="BR41" s="1061"/>
      <c r="BS41" s="1225"/>
      <c r="BT41" s="987"/>
      <c r="BU41" s="468"/>
      <c r="BV41" s="456" t="s">
        <v>4291</v>
      </c>
      <c r="BW41" s="453" t="s">
        <v>4282</v>
      </c>
      <c r="BX41" s="457">
        <f>PRODUCT(BY41:BZ41)</f>
        <v>9.4200000000000017</v>
      </c>
      <c r="BY41" s="449">
        <v>5</v>
      </c>
      <c r="BZ41" s="457">
        <f>PRODUCT(CA41:CF41)</f>
        <v>1.8840000000000003</v>
      </c>
      <c r="CA41" s="458">
        <v>0.1</v>
      </c>
      <c r="CB41" s="458">
        <v>1.2E-2</v>
      </c>
      <c r="CC41" s="458">
        <v>0.2</v>
      </c>
      <c r="CD41" s="449"/>
      <c r="CE41" s="51"/>
      <c r="CF41" s="459">
        <v>7850</v>
      </c>
    </row>
    <row r="42" spans="2:84">
      <c r="B42" s="959">
        <v>38</v>
      </c>
      <c r="C42" s="959" t="s">
        <v>1001</v>
      </c>
      <c r="D42" s="946" t="s">
        <v>1002</v>
      </c>
      <c r="E42" s="1384">
        <v>1.5</v>
      </c>
      <c r="F42" s="959">
        <v>2</v>
      </c>
      <c r="G42" s="1294" t="s">
        <v>971</v>
      </c>
      <c r="H42" s="911">
        <v>0.1</v>
      </c>
      <c r="I42" s="1294">
        <f t="shared" si="0"/>
        <v>0.2</v>
      </c>
      <c r="J42" s="1217" t="s">
        <v>1036</v>
      </c>
      <c r="K42" s="959"/>
      <c r="L42" s="1217"/>
      <c r="M42" s="959" t="s">
        <v>1004</v>
      </c>
      <c r="N42" s="1217" t="s">
        <v>1005</v>
      </c>
      <c r="O42" s="956"/>
      <c r="P42" s="987"/>
      <c r="Q42" s="987"/>
      <c r="R42" s="987"/>
      <c r="S42" s="987"/>
      <c r="T42" s="987"/>
      <c r="U42" s="987"/>
      <c r="V42" s="987"/>
      <c r="W42" s="987"/>
      <c r="X42" s="987"/>
      <c r="Y42" s="987"/>
      <c r="Z42" s="987"/>
      <c r="AA42" s="987"/>
      <c r="AB42" s="987"/>
      <c r="AC42" s="987"/>
      <c r="AD42" s="987"/>
      <c r="AE42" s="987"/>
      <c r="AF42" s="987"/>
      <c r="AG42" s="987"/>
      <c r="AH42" s="987"/>
      <c r="AI42" s="987"/>
      <c r="AJ42" s="987"/>
      <c r="AK42" s="987"/>
      <c r="AL42" s="987"/>
      <c r="AM42" s="987"/>
      <c r="AN42" s="987"/>
      <c r="AO42" s="987"/>
      <c r="AP42" s="987"/>
      <c r="AQ42" s="987"/>
      <c r="AR42" s="987"/>
      <c r="AS42" s="987"/>
      <c r="AT42" s="987"/>
      <c r="AU42" s="987"/>
      <c r="AV42" s="987"/>
      <c r="AW42" s="987"/>
      <c r="AX42" s="1061"/>
      <c r="AY42" s="1220"/>
      <c r="AZ42" s="1225"/>
      <c r="BA42" s="1061"/>
      <c r="BB42" s="1220"/>
      <c r="BC42" s="1225"/>
      <c r="BD42" s="1061"/>
      <c r="BE42" s="1220"/>
      <c r="BF42" s="1225"/>
      <c r="BG42" s="1061">
        <f t="shared" si="1"/>
        <v>0</v>
      </c>
      <c r="BH42" s="1220"/>
      <c r="BI42" s="1225"/>
      <c r="BJ42" s="987"/>
      <c r="BK42" s="1061"/>
      <c r="BL42" s="1220"/>
      <c r="BM42" s="1225"/>
      <c r="BN42" s="1061"/>
      <c r="BO42" s="1225"/>
      <c r="BP42" s="1370"/>
      <c r="BQ42" s="1221"/>
      <c r="BR42" s="1061"/>
      <c r="BS42" s="1225"/>
      <c r="BT42" s="987"/>
      <c r="BU42" s="460"/>
      <c r="BV42" s="456"/>
      <c r="BW42" s="453"/>
      <c r="BX42" s="469"/>
      <c r="BY42" s="449"/>
      <c r="BZ42" s="450"/>
      <c r="CA42" s="466"/>
      <c r="CB42" s="466"/>
      <c r="CC42" s="466"/>
      <c r="CD42" s="449"/>
      <c r="CE42" s="51"/>
      <c r="CF42" s="96"/>
    </row>
    <row r="43" spans="2:84">
      <c r="B43" s="959">
        <v>39</v>
      </c>
      <c r="C43" s="959" t="s">
        <v>1007</v>
      </c>
      <c r="D43" s="946" t="s">
        <v>1008</v>
      </c>
      <c r="E43" s="1384">
        <v>1.5</v>
      </c>
      <c r="F43" s="959">
        <v>2</v>
      </c>
      <c r="G43" s="1294" t="s">
        <v>971</v>
      </c>
      <c r="H43" s="911">
        <v>2</v>
      </c>
      <c r="I43" s="1294">
        <f t="shared" si="0"/>
        <v>4</v>
      </c>
      <c r="J43" s="1217" t="s">
        <v>1036</v>
      </c>
      <c r="K43" s="959"/>
      <c r="L43" s="1217"/>
      <c r="M43" s="959" t="s">
        <v>1004</v>
      </c>
      <c r="N43" s="1217" t="s">
        <v>1005</v>
      </c>
      <c r="O43" s="956"/>
      <c r="P43" s="987"/>
      <c r="Q43" s="987"/>
      <c r="R43" s="987"/>
      <c r="S43" s="987"/>
      <c r="T43" s="987"/>
      <c r="U43" s="987"/>
      <c r="V43" s="987"/>
      <c r="W43" s="987"/>
      <c r="X43" s="987"/>
      <c r="Y43" s="987"/>
      <c r="Z43" s="987"/>
      <c r="AA43" s="987"/>
      <c r="AB43" s="987"/>
      <c r="AC43" s="987"/>
      <c r="AD43" s="987"/>
      <c r="AE43" s="987"/>
      <c r="AF43" s="987"/>
      <c r="AG43" s="987"/>
      <c r="AH43" s="987"/>
      <c r="AI43" s="987"/>
      <c r="AJ43" s="987"/>
      <c r="AK43" s="987"/>
      <c r="AL43" s="987"/>
      <c r="AM43" s="987"/>
      <c r="AN43" s="987"/>
      <c r="AO43" s="987"/>
      <c r="AP43" s="987"/>
      <c r="AQ43" s="987"/>
      <c r="AR43" s="987"/>
      <c r="AS43" s="987"/>
      <c r="AT43" s="987"/>
      <c r="AU43" s="987"/>
      <c r="AV43" s="987"/>
      <c r="AW43" s="987"/>
      <c r="AX43" s="1061"/>
      <c r="AY43" s="1220"/>
      <c r="AZ43" s="1225"/>
      <c r="BA43" s="1061"/>
      <c r="BB43" s="1220"/>
      <c r="BC43" s="1225"/>
      <c r="BD43" s="1061"/>
      <c r="BE43" s="1220"/>
      <c r="BF43" s="1225"/>
      <c r="BG43" s="1061">
        <f t="shared" si="1"/>
        <v>0</v>
      </c>
      <c r="BH43" s="1220"/>
      <c r="BI43" s="1225"/>
      <c r="BJ43" s="987"/>
      <c r="BK43" s="1061"/>
      <c r="BL43" s="1220"/>
      <c r="BM43" s="1225"/>
      <c r="BN43" s="1061"/>
      <c r="BO43" s="1225"/>
      <c r="BP43" s="1370"/>
      <c r="BQ43" s="1221"/>
      <c r="BR43" s="1061"/>
      <c r="BS43" s="1225"/>
      <c r="BT43" s="987"/>
      <c r="BU43" s="463"/>
      <c r="BV43" s="446" t="s">
        <v>1110</v>
      </c>
      <c r="BW43" s="447"/>
      <c r="BX43" s="448">
        <f>BX44+BX49</f>
        <v>314</v>
      </c>
      <c r="BY43" s="449"/>
      <c r="BZ43" s="457"/>
      <c r="CA43" s="458"/>
      <c r="CB43" s="458"/>
      <c r="CC43" s="458"/>
      <c r="CD43" s="449"/>
      <c r="CE43" s="51"/>
      <c r="CF43" s="459"/>
    </row>
    <row r="44" spans="2:84">
      <c r="B44" s="959">
        <v>40</v>
      </c>
      <c r="C44" s="959" t="s">
        <v>1001</v>
      </c>
      <c r="D44" s="946" t="s">
        <v>1002</v>
      </c>
      <c r="E44" s="1384">
        <v>1.5</v>
      </c>
      <c r="F44" s="959">
        <v>2</v>
      </c>
      <c r="G44" s="1294" t="s">
        <v>971</v>
      </c>
      <c r="H44" s="911">
        <v>0.1</v>
      </c>
      <c r="I44" s="1294">
        <f t="shared" si="0"/>
        <v>0.2</v>
      </c>
      <c r="J44" s="1217" t="s">
        <v>1037</v>
      </c>
      <c r="K44" s="959"/>
      <c r="L44" s="1217"/>
      <c r="M44" s="959" t="s">
        <v>1004</v>
      </c>
      <c r="N44" s="1217" t="s">
        <v>1005</v>
      </c>
      <c r="O44" s="956"/>
      <c r="P44" s="987"/>
      <c r="Q44" s="987"/>
      <c r="R44" s="987"/>
      <c r="S44" s="987"/>
      <c r="T44" s="987"/>
      <c r="U44" s="987"/>
      <c r="V44" s="987"/>
      <c r="W44" s="987"/>
      <c r="X44" s="987"/>
      <c r="Y44" s="987"/>
      <c r="Z44" s="987"/>
      <c r="AA44" s="987"/>
      <c r="AB44" s="987"/>
      <c r="AC44" s="987"/>
      <c r="AD44" s="987"/>
      <c r="AE44" s="987"/>
      <c r="AF44" s="987"/>
      <c r="AG44" s="987"/>
      <c r="AH44" s="987"/>
      <c r="AI44" s="987"/>
      <c r="AJ44" s="987"/>
      <c r="AK44" s="987"/>
      <c r="AL44" s="987"/>
      <c r="AM44" s="987"/>
      <c r="AN44" s="987"/>
      <c r="AO44" s="987"/>
      <c r="AP44" s="987"/>
      <c r="AQ44" s="987"/>
      <c r="AR44" s="987"/>
      <c r="AS44" s="987"/>
      <c r="AT44" s="987"/>
      <c r="AU44" s="987"/>
      <c r="AV44" s="987"/>
      <c r="AW44" s="987"/>
      <c r="AX44" s="1061"/>
      <c r="AY44" s="1220"/>
      <c r="AZ44" s="1225"/>
      <c r="BA44" s="1061"/>
      <c r="BB44" s="1220"/>
      <c r="BC44" s="1225"/>
      <c r="BD44" s="1061"/>
      <c r="BE44" s="1220"/>
      <c r="BF44" s="1225"/>
      <c r="BG44" s="1061">
        <f t="shared" si="1"/>
        <v>0</v>
      </c>
      <c r="BH44" s="1220"/>
      <c r="BI44" s="1225"/>
      <c r="BJ44" s="987"/>
      <c r="BK44" s="1061"/>
      <c r="BL44" s="1220"/>
      <c r="BM44" s="1225"/>
      <c r="BN44" s="1061"/>
      <c r="BO44" s="1225"/>
      <c r="BP44" s="1370"/>
      <c r="BQ44" s="1221"/>
      <c r="BR44" s="1061"/>
      <c r="BS44" s="1225"/>
      <c r="BT44" s="987"/>
      <c r="BU44" s="460"/>
      <c r="BV44" s="452" t="s">
        <v>4297</v>
      </c>
      <c r="BW44" s="453" t="s">
        <v>4282</v>
      </c>
      <c r="BX44" s="454">
        <f>SUM(BX45:BX46)</f>
        <v>255.125</v>
      </c>
      <c r="BY44" s="449"/>
      <c r="BZ44" s="457"/>
      <c r="CA44" s="458"/>
      <c r="CB44" s="458"/>
      <c r="CC44" s="458"/>
      <c r="CD44" s="449"/>
      <c r="CE44" s="51"/>
      <c r="CF44" s="459"/>
    </row>
    <row r="45" spans="2:84">
      <c r="B45" s="959">
        <v>41</v>
      </c>
      <c r="C45" s="959" t="s">
        <v>1007</v>
      </c>
      <c r="D45" s="946" t="s">
        <v>1008</v>
      </c>
      <c r="E45" s="1384">
        <v>1.5</v>
      </c>
      <c r="F45" s="959">
        <v>2</v>
      </c>
      <c r="G45" s="1294" t="s">
        <v>971</v>
      </c>
      <c r="H45" s="911">
        <v>2</v>
      </c>
      <c r="I45" s="1294">
        <f t="shared" si="0"/>
        <v>4</v>
      </c>
      <c r="J45" s="1217" t="s">
        <v>1037</v>
      </c>
      <c r="K45" s="959"/>
      <c r="L45" s="1217"/>
      <c r="M45" s="959" t="s">
        <v>1004</v>
      </c>
      <c r="N45" s="1217" t="s">
        <v>1005</v>
      </c>
      <c r="O45" s="956"/>
      <c r="P45" s="987"/>
      <c r="Q45" s="987"/>
      <c r="R45" s="987"/>
      <c r="S45" s="987"/>
      <c r="T45" s="987"/>
      <c r="U45" s="987"/>
      <c r="V45" s="987"/>
      <c r="W45" s="987"/>
      <c r="X45" s="987"/>
      <c r="Y45" s="987"/>
      <c r="Z45" s="987"/>
      <c r="AA45" s="987"/>
      <c r="AB45" s="987"/>
      <c r="AC45" s="987"/>
      <c r="AD45" s="987"/>
      <c r="AE45" s="987"/>
      <c r="AF45" s="987"/>
      <c r="AG45" s="987"/>
      <c r="AH45" s="987"/>
      <c r="AI45" s="987"/>
      <c r="AJ45" s="987"/>
      <c r="AK45" s="987"/>
      <c r="AL45" s="987"/>
      <c r="AM45" s="987"/>
      <c r="AN45" s="987"/>
      <c r="AO45" s="987"/>
      <c r="AP45" s="987"/>
      <c r="AQ45" s="987"/>
      <c r="AR45" s="987"/>
      <c r="AS45" s="987"/>
      <c r="AT45" s="987"/>
      <c r="AU45" s="987"/>
      <c r="AV45" s="987"/>
      <c r="AW45" s="987"/>
      <c r="AX45" s="1061"/>
      <c r="AY45" s="1220"/>
      <c r="AZ45" s="1225"/>
      <c r="BA45" s="1061"/>
      <c r="BB45" s="1220"/>
      <c r="BC45" s="1225"/>
      <c r="BD45" s="1061"/>
      <c r="BE45" s="1220"/>
      <c r="BF45" s="1225"/>
      <c r="BG45" s="1061">
        <f t="shared" si="1"/>
        <v>0</v>
      </c>
      <c r="BH45" s="1220"/>
      <c r="BI45" s="1225"/>
      <c r="BJ45" s="987"/>
      <c r="BK45" s="1061"/>
      <c r="BL45" s="1220"/>
      <c r="BM45" s="1225"/>
      <c r="BN45" s="1061"/>
      <c r="BO45" s="1225"/>
      <c r="BP45" s="1370"/>
      <c r="BQ45" s="1221"/>
      <c r="BR45" s="1061"/>
      <c r="BS45" s="1225"/>
      <c r="BT45" s="987"/>
      <c r="BU45" s="460"/>
      <c r="BV45" s="456" t="s">
        <v>4298</v>
      </c>
      <c r="BW45" s="453" t="s">
        <v>4282</v>
      </c>
      <c r="BX45" s="457">
        <f>PRODUCT(BY45:BZ45)</f>
        <v>102.05</v>
      </c>
      <c r="BY45" s="449">
        <v>65</v>
      </c>
      <c r="BZ45" s="457">
        <f>PRODUCT(CA45:CF45)</f>
        <v>1.57</v>
      </c>
      <c r="CA45" s="458">
        <v>0.1</v>
      </c>
      <c r="CB45" s="458">
        <v>0.01</v>
      </c>
      <c r="CC45" s="458">
        <v>0.2</v>
      </c>
      <c r="CD45" s="449"/>
      <c r="CE45" s="51"/>
      <c r="CF45" s="459">
        <v>7850</v>
      </c>
    </row>
    <row r="46" spans="2:84">
      <c r="B46" s="959">
        <v>42</v>
      </c>
      <c r="C46" s="959" t="s">
        <v>1001</v>
      </c>
      <c r="D46" s="946" t="s">
        <v>1002</v>
      </c>
      <c r="E46" s="1384">
        <v>1.5</v>
      </c>
      <c r="F46" s="959">
        <v>2</v>
      </c>
      <c r="G46" s="1294" t="s">
        <v>971</v>
      </c>
      <c r="H46" s="911">
        <v>0.1</v>
      </c>
      <c r="I46" s="1294">
        <f t="shared" si="0"/>
        <v>0.2</v>
      </c>
      <c r="J46" s="1217" t="s">
        <v>1038</v>
      </c>
      <c r="K46" s="959"/>
      <c r="L46" s="1217"/>
      <c r="M46" s="959" t="s">
        <v>1004</v>
      </c>
      <c r="N46" s="1217" t="s">
        <v>1005</v>
      </c>
      <c r="O46" s="956"/>
      <c r="P46" s="987"/>
      <c r="Q46" s="987"/>
      <c r="R46" s="987"/>
      <c r="S46" s="987"/>
      <c r="T46" s="987"/>
      <c r="U46" s="987"/>
      <c r="V46" s="987"/>
      <c r="W46" s="987"/>
      <c r="X46" s="987"/>
      <c r="Y46" s="987"/>
      <c r="Z46" s="987"/>
      <c r="AA46" s="987"/>
      <c r="AB46" s="987"/>
      <c r="AC46" s="987"/>
      <c r="AD46" s="987"/>
      <c r="AE46" s="987"/>
      <c r="AF46" s="987"/>
      <c r="AG46" s="987"/>
      <c r="AH46" s="987"/>
      <c r="AI46" s="987"/>
      <c r="AJ46" s="987"/>
      <c r="AK46" s="987"/>
      <c r="AL46" s="987"/>
      <c r="AM46" s="987"/>
      <c r="AN46" s="987"/>
      <c r="AO46" s="987"/>
      <c r="AP46" s="987"/>
      <c r="AQ46" s="987"/>
      <c r="AR46" s="987"/>
      <c r="AS46" s="987"/>
      <c r="AT46" s="987"/>
      <c r="AU46" s="987"/>
      <c r="AV46" s="987"/>
      <c r="AW46" s="987"/>
      <c r="AX46" s="1061"/>
      <c r="AY46" s="1220"/>
      <c r="AZ46" s="1225"/>
      <c r="BA46" s="1061"/>
      <c r="BB46" s="1220"/>
      <c r="BC46" s="1225"/>
      <c r="BD46" s="1061"/>
      <c r="BE46" s="1220"/>
      <c r="BF46" s="1225"/>
      <c r="BG46" s="1061">
        <f t="shared" si="1"/>
        <v>0</v>
      </c>
      <c r="BH46" s="1220"/>
      <c r="BI46" s="1225"/>
      <c r="BJ46" s="987"/>
      <c r="BK46" s="1061"/>
      <c r="BL46" s="1220"/>
      <c r="BM46" s="1225"/>
      <c r="BN46" s="1061"/>
      <c r="BO46" s="1225"/>
      <c r="BP46" s="1370"/>
      <c r="BQ46" s="1221"/>
      <c r="BR46" s="1061"/>
      <c r="BS46" s="1225"/>
      <c r="BT46" s="987"/>
      <c r="BU46" s="460"/>
      <c r="BV46" s="456" t="s">
        <v>4299</v>
      </c>
      <c r="BW46" s="453" t="s">
        <v>4282</v>
      </c>
      <c r="BX46" s="457">
        <f>PRODUCT(BY46:BZ46)</f>
        <v>153.07500000000002</v>
      </c>
      <c r="BY46" s="449">
        <v>65</v>
      </c>
      <c r="BZ46" s="457">
        <f>PRODUCT(CA46:CF46)</f>
        <v>2.3550000000000004</v>
      </c>
      <c r="CA46" s="458">
        <v>0.15</v>
      </c>
      <c r="CB46" s="458">
        <v>0.01</v>
      </c>
      <c r="CC46" s="458">
        <v>0.2</v>
      </c>
      <c r="CD46" s="449"/>
      <c r="CE46" s="51"/>
      <c r="CF46" s="459">
        <v>7850</v>
      </c>
    </row>
    <row r="47" spans="2:84">
      <c r="B47" s="959">
        <v>43</v>
      </c>
      <c r="C47" s="959" t="s">
        <v>1022</v>
      </c>
      <c r="D47" s="946" t="s">
        <v>1023</v>
      </c>
      <c r="E47" s="1384">
        <v>1.5</v>
      </c>
      <c r="F47" s="959">
        <v>2</v>
      </c>
      <c r="G47" s="1294" t="s">
        <v>971</v>
      </c>
      <c r="H47" s="911">
        <v>2.1</v>
      </c>
      <c r="I47" s="1294">
        <f t="shared" si="0"/>
        <v>4.2</v>
      </c>
      <c r="J47" s="1217" t="s">
        <v>1038</v>
      </c>
      <c r="K47" s="959"/>
      <c r="L47" s="1217"/>
      <c r="M47" s="959" t="s">
        <v>1004</v>
      </c>
      <c r="N47" s="1217" t="s">
        <v>1005</v>
      </c>
      <c r="O47" s="956"/>
      <c r="P47" s="987"/>
      <c r="Q47" s="987"/>
      <c r="R47" s="987"/>
      <c r="S47" s="987"/>
      <c r="T47" s="987"/>
      <c r="U47" s="987"/>
      <c r="V47" s="987"/>
      <c r="W47" s="987"/>
      <c r="X47" s="987"/>
      <c r="Y47" s="987"/>
      <c r="Z47" s="987"/>
      <c r="AA47" s="987"/>
      <c r="AB47" s="987"/>
      <c r="AC47" s="987"/>
      <c r="AD47" s="987"/>
      <c r="AE47" s="987"/>
      <c r="AF47" s="987"/>
      <c r="AG47" s="987"/>
      <c r="AH47" s="987"/>
      <c r="AI47" s="987"/>
      <c r="AJ47" s="987"/>
      <c r="AK47" s="987"/>
      <c r="AL47" s="987"/>
      <c r="AM47" s="987"/>
      <c r="AN47" s="987"/>
      <c r="AO47" s="987"/>
      <c r="AP47" s="987"/>
      <c r="AQ47" s="987"/>
      <c r="AR47" s="987"/>
      <c r="AS47" s="987"/>
      <c r="AT47" s="987"/>
      <c r="AU47" s="987"/>
      <c r="AV47" s="987"/>
      <c r="AW47" s="987"/>
      <c r="AX47" s="1061"/>
      <c r="AY47" s="1220"/>
      <c r="AZ47" s="1225"/>
      <c r="BA47" s="1061"/>
      <c r="BB47" s="1220"/>
      <c r="BC47" s="1225"/>
      <c r="BD47" s="1061"/>
      <c r="BE47" s="1220"/>
      <c r="BF47" s="1225"/>
      <c r="BG47" s="1061">
        <f t="shared" si="1"/>
        <v>0</v>
      </c>
      <c r="BH47" s="1220"/>
      <c r="BI47" s="1225"/>
      <c r="BJ47" s="987"/>
      <c r="BK47" s="1061"/>
      <c r="BL47" s="1220"/>
      <c r="BM47" s="1225"/>
      <c r="BN47" s="1061"/>
      <c r="BO47" s="1225"/>
      <c r="BP47" s="1370"/>
      <c r="BQ47" s="1221"/>
      <c r="BR47" s="1061"/>
      <c r="BS47" s="1225"/>
      <c r="BT47" s="987"/>
      <c r="BU47" s="460"/>
      <c r="BV47" s="456" t="s">
        <v>4299</v>
      </c>
      <c r="BW47" s="453" t="s">
        <v>4282</v>
      </c>
      <c r="BX47" s="457">
        <f>PRODUCT(BY47:BZ47)</f>
        <v>153.07500000000002</v>
      </c>
      <c r="BY47" s="449">
        <v>65</v>
      </c>
      <c r="BZ47" s="457">
        <f>PRODUCT(CA47:CF47)</f>
        <v>2.3550000000000004</v>
      </c>
      <c r="CA47" s="458">
        <v>0.15</v>
      </c>
      <c r="CB47" s="458">
        <v>0.01</v>
      </c>
      <c r="CC47" s="458">
        <v>0.2</v>
      </c>
      <c r="CD47" s="449"/>
      <c r="CE47" s="51"/>
      <c r="CF47" s="459">
        <v>7850</v>
      </c>
    </row>
    <row r="48" spans="2:84">
      <c r="B48" s="959">
        <v>44</v>
      </c>
      <c r="C48" s="959" t="s">
        <v>1001</v>
      </c>
      <c r="D48" s="946" t="s">
        <v>1002</v>
      </c>
      <c r="E48" s="1384">
        <v>1.5</v>
      </c>
      <c r="F48" s="959">
        <v>3</v>
      </c>
      <c r="G48" s="1294" t="s">
        <v>971</v>
      </c>
      <c r="H48" s="911">
        <v>0.1</v>
      </c>
      <c r="I48" s="1294">
        <f t="shared" si="0"/>
        <v>0.30000000000000004</v>
      </c>
      <c r="J48" s="1217" t="s">
        <v>1039</v>
      </c>
      <c r="K48" s="959"/>
      <c r="L48" s="1217"/>
      <c r="M48" s="959" t="s">
        <v>1004</v>
      </c>
      <c r="N48" s="1217" t="s">
        <v>1005</v>
      </c>
      <c r="O48" s="956"/>
      <c r="P48" s="987"/>
      <c r="Q48" s="987"/>
      <c r="R48" s="987"/>
      <c r="S48" s="987"/>
      <c r="T48" s="987"/>
      <c r="U48" s="987"/>
      <c r="V48" s="987"/>
      <c r="W48" s="987"/>
      <c r="X48" s="987"/>
      <c r="Y48" s="987"/>
      <c r="Z48" s="987"/>
      <c r="AA48" s="987"/>
      <c r="AB48" s="987"/>
      <c r="AC48" s="987"/>
      <c r="AD48" s="987"/>
      <c r="AE48" s="987"/>
      <c r="AF48" s="987"/>
      <c r="AG48" s="987"/>
      <c r="AH48" s="987"/>
      <c r="AI48" s="987"/>
      <c r="AJ48" s="987"/>
      <c r="AK48" s="987"/>
      <c r="AL48" s="987"/>
      <c r="AM48" s="987"/>
      <c r="AN48" s="987"/>
      <c r="AO48" s="987"/>
      <c r="AP48" s="987"/>
      <c r="AQ48" s="987"/>
      <c r="AR48" s="987"/>
      <c r="AS48" s="987"/>
      <c r="AT48" s="987"/>
      <c r="AU48" s="987"/>
      <c r="AV48" s="987"/>
      <c r="AW48" s="987"/>
      <c r="AX48" s="1061"/>
      <c r="AY48" s="1220"/>
      <c r="AZ48" s="1225"/>
      <c r="BA48" s="1061"/>
      <c r="BB48" s="1220"/>
      <c r="BC48" s="1225"/>
      <c r="BD48" s="1061"/>
      <c r="BE48" s="1220"/>
      <c r="BF48" s="1225"/>
      <c r="BG48" s="1061">
        <f t="shared" si="1"/>
        <v>0</v>
      </c>
      <c r="BH48" s="1220"/>
      <c r="BI48" s="1225"/>
      <c r="BJ48" s="987"/>
      <c r="BK48" s="1061"/>
      <c r="BL48" s="1220"/>
      <c r="BM48" s="1225"/>
      <c r="BN48" s="1061"/>
      <c r="BO48" s="1225"/>
      <c r="BP48" s="1370"/>
      <c r="BQ48" s="1221"/>
      <c r="BR48" s="1061"/>
      <c r="BS48" s="1225"/>
      <c r="BT48" s="987"/>
      <c r="BU48" s="460"/>
      <c r="BV48" s="462"/>
      <c r="BW48" s="453"/>
      <c r="BX48" s="469"/>
      <c r="BY48" s="449"/>
      <c r="BZ48" s="450"/>
      <c r="CA48" s="466"/>
      <c r="CB48" s="466"/>
      <c r="CC48" s="466"/>
      <c r="CD48" s="449"/>
      <c r="CE48" s="51"/>
      <c r="CF48" s="96"/>
    </row>
    <row r="49" spans="2:84">
      <c r="B49" s="959">
        <v>45</v>
      </c>
      <c r="C49" s="959" t="s">
        <v>1007</v>
      </c>
      <c r="D49" s="946" t="s">
        <v>1008</v>
      </c>
      <c r="E49" s="1384">
        <v>1.5</v>
      </c>
      <c r="F49" s="959">
        <v>3</v>
      </c>
      <c r="G49" s="1294" t="s">
        <v>971</v>
      </c>
      <c r="H49" s="911">
        <v>2</v>
      </c>
      <c r="I49" s="1294">
        <f t="shared" si="0"/>
        <v>6</v>
      </c>
      <c r="J49" s="1217" t="s">
        <v>1039</v>
      </c>
      <c r="K49" s="959"/>
      <c r="L49" s="1217"/>
      <c r="M49" s="959" t="s">
        <v>1004</v>
      </c>
      <c r="N49" s="1217" t="s">
        <v>1005</v>
      </c>
      <c r="O49" s="956"/>
      <c r="P49" s="987"/>
      <c r="Q49" s="987"/>
      <c r="R49" s="987"/>
      <c r="S49" s="987"/>
      <c r="T49" s="987"/>
      <c r="U49" s="987"/>
      <c r="V49" s="987"/>
      <c r="W49" s="987"/>
      <c r="X49" s="987"/>
      <c r="Y49" s="987"/>
      <c r="Z49" s="987"/>
      <c r="AA49" s="987"/>
      <c r="AB49" s="987"/>
      <c r="AC49" s="987"/>
      <c r="AD49" s="987"/>
      <c r="AE49" s="987"/>
      <c r="AF49" s="987"/>
      <c r="AG49" s="987"/>
      <c r="AH49" s="987"/>
      <c r="AI49" s="987"/>
      <c r="AJ49" s="987"/>
      <c r="AK49" s="987"/>
      <c r="AL49" s="987"/>
      <c r="AM49" s="987"/>
      <c r="AN49" s="987"/>
      <c r="AO49" s="987"/>
      <c r="AP49" s="987"/>
      <c r="AQ49" s="987"/>
      <c r="AR49" s="987"/>
      <c r="AS49" s="987"/>
      <c r="AT49" s="987"/>
      <c r="AU49" s="987"/>
      <c r="AV49" s="987"/>
      <c r="AW49" s="987"/>
      <c r="AX49" s="1061"/>
      <c r="AY49" s="1220"/>
      <c r="AZ49" s="1225"/>
      <c r="BA49" s="1061"/>
      <c r="BB49" s="1220"/>
      <c r="BC49" s="1225"/>
      <c r="BD49" s="1061"/>
      <c r="BE49" s="1220"/>
      <c r="BF49" s="1225"/>
      <c r="BG49" s="1061">
        <f t="shared" si="1"/>
        <v>0</v>
      </c>
      <c r="BH49" s="1220"/>
      <c r="BI49" s="1225"/>
      <c r="BJ49" s="987"/>
      <c r="BK49" s="1061"/>
      <c r="BL49" s="1220"/>
      <c r="BM49" s="1225"/>
      <c r="BN49" s="1061"/>
      <c r="BO49" s="1225"/>
      <c r="BP49" s="1370"/>
      <c r="BQ49" s="1221"/>
      <c r="BR49" s="1061"/>
      <c r="BS49" s="1225"/>
      <c r="BT49" s="987"/>
      <c r="BU49" s="460"/>
      <c r="BV49" s="452" t="s">
        <v>4300</v>
      </c>
      <c r="BW49" s="453" t="s">
        <v>4282</v>
      </c>
      <c r="BX49" s="454">
        <f>SUM(BX50:BX51)</f>
        <v>58.875</v>
      </c>
      <c r="BY49" s="449"/>
      <c r="BZ49" s="457"/>
      <c r="CA49" s="458"/>
      <c r="CB49" s="458"/>
      <c r="CC49" s="458"/>
      <c r="CD49" s="449"/>
      <c r="CE49" s="51"/>
      <c r="CF49" s="459"/>
    </row>
    <row r="50" spans="2:84">
      <c r="B50" s="959">
        <v>46</v>
      </c>
      <c r="C50" s="959" t="s">
        <v>1001</v>
      </c>
      <c r="D50" s="946" t="s">
        <v>1002</v>
      </c>
      <c r="E50" s="1384">
        <v>1.5</v>
      </c>
      <c r="F50" s="959">
        <v>6</v>
      </c>
      <c r="G50" s="1294" t="s">
        <v>971</v>
      </c>
      <c r="H50" s="911">
        <v>0.1</v>
      </c>
      <c r="I50" s="1294">
        <f t="shared" si="0"/>
        <v>0.60000000000000009</v>
      </c>
      <c r="J50" s="1217" t="s">
        <v>1040</v>
      </c>
      <c r="K50" s="959"/>
      <c r="L50" s="1217"/>
      <c r="M50" s="959" t="s">
        <v>1004</v>
      </c>
      <c r="N50" s="1217" t="s">
        <v>1005</v>
      </c>
      <c r="O50" s="956"/>
      <c r="P50" s="987"/>
      <c r="Q50" s="987"/>
      <c r="R50" s="987"/>
      <c r="S50" s="987"/>
      <c r="T50" s="987"/>
      <c r="U50" s="987"/>
      <c r="V50" s="987"/>
      <c r="W50" s="987"/>
      <c r="X50" s="987"/>
      <c r="Y50" s="987"/>
      <c r="Z50" s="987"/>
      <c r="AA50" s="987"/>
      <c r="AB50" s="987"/>
      <c r="AC50" s="987"/>
      <c r="AD50" s="987"/>
      <c r="AE50" s="987"/>
      <c r="AF50" s="987"/>
      <c r="AG50" s="987"/>
      <c r="AH50" s="987"/>
      <c r="AI50" s="987"/>
      <c r="AJ50" s="987"/>
      <c r="AK50" s="987"/>
      <c r="AL50" s="987"/>
      <c r="AM50" s="987"/>
      <c r="AN50" s="987"/>
      <c r="AO50" s="987"/>
      <c r="AP50" s="987"/>
      <c r="AQ50" s="987"/>
      <c r="AR50" s="987"/>
      <c r="AS50" s="987"/>
      <c r="AT50" s="987"/>
      <c r="AU50" s="987"/>
      <c r="AV50" s="987"/>
      <c r="AW50" s="987"/>
      <c r="AX50" s="1061"/>
      <c r="AY50" s="1220"/>
      <c r="AZ50" s="1225"/>
      <c r="BA50" s="1061"/>
      <c r="BB50" s="1220"/>
      <c r="BC50" s="1225"/>
      <c r="BD50" s="1061"/>
      <c r="BE50" s="1220"/>
      <c r="BF50" s="1225"/>
      <c r="BG50" s="1061">
        <f t="shared" si="1"/>
        <v>0</v>
      </c>
      <c r="BH50" s="1220"/>
      <c r="BI50" s="1225"/>
      <c r="BJ50" s="987"/>
      <c r="BK50" s="1061"/>
      <c r="BL50" s="1220"/>
      <c r="BM50" s="1225"/>
      <c r="BN50" s="1061"/>
      <c r="BO50" s="1225"/>
      <c r="BP50" s="1370"/>
      <c r="BQ50" s="1221"/>
      <c r="BR50" s="1061"/>
      <c r="BS50" s="1225"/>
      <c r="BT50" s="987"/>
      <c r="BU50" s="460"/>
      <c r="BV50" s="456" t="s">
        <v>4298</v>
      </c>
      <c r="BW50" s="453" t="s">
        <v>4282</v>
      </c>
      <c r="BX50" s="457">
        <f>PRODUCT(BY50:BZ50)</f>
        <v>23.55</v>
      </c>
      <c r="BY50" s="449">
        <v>15</v>
      </c>
      <c r="BZ50" s="457">
        <f>PRODUCT(CA50:CF50)</f>
        <v>1.57</v>
      </c>
      <c r="CA50" s="458">
        <v>0.1</v>
      </c>
      <c r="CB50" s="458">
        <v>0.01</v>
      </c>
      <c r="CC50" s="458">
        <v>0.2</v>
      </c>
      <c r="CD50" s="449"/>
      <c r="CE50" s="51"/>
      <c r="CF50" s="459">
        <v>7850</v>
      </c>
    </row>
    <row r="51" spans="2:84">
      <c r="B51" s="959">
        <v>47</v>
      </c>
      <c r="C51" s="959" t="s">
        <v>1032</v>
      </c>
      <c r="D51" s="946" t="s">
        <v>1033</v>
      </c>
      <c r="E51" s="1384">
        <v>1.5</v>
      </c>
      <c r="F51" s="959">
        <v>6</v>
      </c>
      <c r="G51" s="1294" t="s">
        <v>971</v>
      </c>
      <c r="H51" s="911">
        <v>6</v>
      </c>
      <c r="I51" s="1294">
        <f t="shared" si="0"/>
        <v>36</v>
      </c>
      <c r="J51" s="1217" t="s">
        <v>1040</v>
      </c>
      <c r="K51" s="959"/>
      <c r="L51" s="1217"/>
      <c r="M51" s="959" t="s">
        <v>1004</v>
      </c>
      <c r="N51" s="1217" t="s">
        <v>1005</v>
      </c>
      <c r="O51" s="956"/>
      <c r="P51" s="987"/>
      <c r="Q51" s="987"/>
      <c r="R51" s="987"/>
      <c r="S51" s="987"/>
      <c r="T51" s="987"/>
      <c r="U51" s="987"/>
      <c r="V51" s="987"/>
      <c r="W51" s="987"/>
      <c r="X51" s="987"/>
      <c r="Y51" s="987"/>
      <c r="Z51" s="987"/>
      <c r="AA51" s="987"/>
      <c r="AB51" s="987"/>
      <c r="AC51" s="987"/>
      <c r="AD51" s="987"/>
      <c r="AE51" s="987"/>
      <c r="AF51" s="987"/>
      <c r="AG51" s="987"/>
      <c r="AH51" s="987"/>
      <c r="AI51" s="987"/>
      <c r="AJ51" s="987"/>
      <c r="AK51" s="987"/>
      <c r="AL51" s="987"/>
      <c r="AM51" s="987"/>
      <c r="AN51" s="987"/>
      <c r="AO51" s="987"/>
      <c r="AP51" s="987"/>
      <c r="AQ51" s="987"/>
      <c r="AR51" s="987"/>
      <c r="AS51" s="987"/>
      <c r="AT51" s="987"/>
      <c r="AU51" s="987"/>
      <c r="AV51" s="987"/>
      <c r="AW51" s="987"/>
      <c r="AX51" s="1061"/>
      <c r="AY51" s="1220"/>
      <c r="AZ51" s="1225"/>
      <c r="BA51" s="1061"/>
      <c r="BB51" s="1220"/>
      <c r="BC51" s="1225"/>
      <c r="BD51" s="1061"/>
      <c r="BE51" s="1220"/>
      <c r="BF51" s="1225"/>
      <c r="BG51" s="1061">
        <f t="shared" si="1"/>
        <v>0</v>
      </c>
      <c r="BH51" s="1220"/>
      <c r="BI51" s="1225"/>
      <c r="BJ51" s="987"/>
      <c r="BK51" s="1061"/>
      <c r="BL51" s="1220"/>
      <c r="BM51" s="1225"/>
      <c r="BN51" s="1061"/>
      <c r="BO51" s="1225"/>
      <c r="BP51" s="1370"/>
      <c r="BQ51" s="1221"/>
      <c r="BR51" s="1061"/>
      <c r="BS51" s="1225"/>
      <c r="BT51" s="987"/>
      <c r="BU51" s="460"/>
      <c r="BV51" s="456" t="s">
        <v>4299</v>
      </c>
      <c r="BW51" s="453" t="s">
        <v>4282</v>
      </c>
      <c r="BX51" s="457">
        <f>PRODUCT(BY51:BZ51)</f>
        <v>35.325000000000003</v>
      </c>
      <c r="BY51" s="449">
        <v>15</v>
      </c>
      <c r="BZ51" s="457">
        <f>PRODUCT(CA51:CF51)</f>
        <v>2.3550000000000004</v>
      </c>
      <c r="CA51" s="458">
        <v>0.15</v>
      </c>
      <c r="CB51" s="458">
        <v>0.01</v>
      </c>
      <c r="CC51" s="458">
        <v>0.2</v>
      </c>
      <c r="CD51" s="449"/>
      <c r="CE51" s="51"/>
      <c r="CF51" s="459">
        <v>7850</v>
      </c>
    </row>
    <row r="52" spans="2:84">
      <c r="B52" s="959">
        <v>48</v>
      </c>
      <c r="C52" s="959" t="s">
        <v>1001</v>
      </c>
      <c r="D52" s="946" t="s">
        <v>1002</v>
      </c>
      <c r="E52" s="1384">
        <v>1.5</v>
      </c>
      <c r="F52" s="959">
        <v>7</v>
      </c>
      <c r="G52" s="1294" t="s">
        <v>971</v>
      </c>
      <c r="H52" s="911">
        <v>0.1</v>
      </c>
      <c r="I52" s="1294">
        <f t="shared" si="0"/>
        <v>0.70000000000000007</v>
      </c>
      <c r="J52" s="1217" t="s">
        <v>1041</v>
      </c>
      <c r="K52" s="959"/>
      <c r="L52" s="1217"/>
      <c r="M52" s="959" t="s">
        <v>1004</v>
      </c>
      <c r="N52" s="1217" t="s">
        <v>1005</v>
      </c>
      <c r="O52" s="956"/>
      <c r="P52" s="987"/>
      <c r="Q52" s="987"/>
      <c r="R52" s="987"/>
      <c r="S52" s="987"/>
      <c r="T52" s="987"/>
      <c r="U52" s="987"/>
      <c r="V52" s="987"/>
      <c r="W52" s="987"/>
      <c r="X52" s="987"/>
      <c r="Y52" s="987"/>
      <c r="Z52" s="987"/>
      <c r="AA52" s="987"/>
      <c r="AB52" s="987"/>
      <c r="AC52" s="987"/>
      <c r="AD52" s="987"/>
      <c r="AE52" s="987"/>
      <c r="AF52" s="987"/>
      <c r="AG52" s="987"/>
      <c r="AH52" s="987"/>
      <c r="AI52" s="987"/>
      <c r="AJ52" s="987"/>
      <c r="AK52" s="987"/>
      <c r="AL52" s="987"/>
      <c r="AM52" s="987"/>
      <c r="AN52" s="987"/>
      <c r="AO52" s="987"/>
      <c r="AP52" s="987"/>
      <c r="AQ52" s="987"/>
      <c r="AR52" s="987"/>
      <c r="AS52" s="987"/>
      <c r="AT52" s="987"/>
      <c r="AU52" s="987"/>
      <c r="AV52" s="987"/>
      <c r="AW52" s="987"/>
      <c r="AX52" s="1061"/>
      <c r="AY52" s="1220"/>
      <c r="AZ52" s="1225"/>
      <c r="BA52" s="1061"/>
      <c r="BB52" s="1220"/>
      <c r="BC52" s="1225"/>
      <c r="BD52" s="1061"/>
      <c r="BE52" s="1220"/>
      <c r="BF52" s="1225"/>
      <c r="BG52" s="1061">
        <f t="shared" si="1"/>
        <v>0</v>
      </c>
      <c r="BH52" s="1220"/>
      <c r="BI52" s="1225"/>
      <c r="BJ52" s="987"/>
      <c r="BK52" s="1061"/>
      <c r="BL52" s="1220"/>
      <c r="BM52" s="1225"/>
      <c r="BN52" s="1061"/>
      <c r="BO52" s="1225"/>
      <c r="BP52" s="1370"/>
      <c r="BQ52" s="1221"/>
      <c r="BR52" s="1061"/>
      <c r="BS52" s="1225"/>
      <c r="BT52" s="987"/>
      <c r="BU52" s="460"/>
      <c r="BV52" s="456" t="s">
        <v>4299</v>
      </c>
      <c r="BW52" s="453" t="s">
        <v>4282</v>
      </c>
      <c r="BX52" s="457">
        <f>PRODUCT(BY52:BZ52)</f>
        <v>35.325000000000003</v>
      </c>
      <c r="BY52" s="449">
        <v>15</v>
      </c>
      <c r="BZ52" s="457">
        <f>PRODUCT(CA52:CF52)</f>
        <v>2.3550000000000004</v>
      </c>
      <c r="CA52" s="458">
        <v>0.15</v>
      </c>
      <c r="CB52" s="458">
        <v>0.01</v>
      </c>
      <c r="CC52" s="458">
        <v>0.2</v>
      </c>
      <c r="CD52" s="449"/>
      <c r="CE52" s="51"/>
      <c r="CF52" s="459">
        <v>7850</v>
      </c>
    </row>
    <row r="53" spans="2:84">
      <c r="B53" s="959">
        <v>49</v>
      </c>
      <c r="C53" s="959" t="s">
        <v>1001</v>
      </c>
      <c r="D53" s="946" t="s">
        <v>1002</v>
      </c>
      <c r="E53" s="1384">
        <v>1.5</v>
      </c>
      <c r="F53" s="959">
        <v>8</v>
      </c>
      <c r="G53" s="1294" t="s">
        <v>971</v>
      </c>
      <c r="H53" s="911">
        <v>0.1</v>
      </c>
      <c r="I53" s="1294">
        <f t="shared" si="0"/>
        <v>0.8</v>
      </c>
      <c r="J53" s="1217" t="s">
        <v>1042</v>
      </c>
      <c r="K53" s="959"/>
      <c r="L53" s="1217"/>
      <c r="M53" s="959" t="s">
        <v>1004</v>
      </c>
      <c r="N53" s="1217" t="s">
        <v>1005</v>
      </c>
      <c r="O53" s="956"/>
      <c r="P53" s="987"/>
      <c r="Q53" s="987"/>
      <c r="R53" s="987"/>
      <c r="S53" s="987"/>
      <c r="T53" s="987"/>
      <c r="U53" s="987"/>
      <c r="V53" s="987"/>
      <c r="W53" s="987"/>
      <c r="X53" s="987"/>
      <c r="Y53" s="987"/>
      <c r="Z53" s="987"/>
      <c r="AA53" s="987"/>
      <c r="AB53" s="987"/>
      <c r="AC53" s="987"/>
      <c r="AD53" s="987"/>
      <c r="AE53" s="987"/>
      <c r="AF53" s="987"/>
      <c r="AG53" s="987"/>
      <c r="AH53" s="987"/>
      <c r="AI53" s="987"/>
      <c r="AJ53" s="987"/>
      <c r="AK53" s="987"/>
      <c r="AL53" s="987"/>
      <c r="AM53" s="987"/>
      <c r="AN53" s="987"/>
      <c r="AO53" s="987"/>
      <c r="AP53" s="987"/>
      <c r="AQ53" s="987"/>
      <c r="AR53" s="987"/>
      <c r="AS53" s="987"/>
      <c r="AT53" s="987"/>
      <c r="AU53" s="987"/>
      <c r="AV53" s="987"/>
      <c r="AW53" s="987"/>
      <c r="AX53" s="1061"/>
      <c r="AY53" s="1220"/>
      <c r="AZ53" s="1225"/>
      <c r="BA53" s="1061"/>
      <c r="BB53" s="1220"/>
      <c r="BC53" s="1225"/>
      <c r="BD53" s="1061"/>
      <c r="BE53" s="1220"/>
      <c r="BF53" s="1225"/>
      <c r="BG53" s="1061">
        <f t="shared" si="1"/>
        <v>0</v>
      </c>
      <c r="BH53" s="1220"/>
      <c r="BI53" s="1225"/>
      <c r="BJ53" s="987"/>
      <c r="BK53" s="1061"/>
      <c r="BL53" s="1220"/>
      <c r="BM53" s="1225"/>
      <c r="BN53" s="1061"/>
      <c r="BO53" s="1225"/>
      <c r="BP53" s="1370"/>
      <c r="BQ53" s="1221"/>
      <c r="BR53" s="1061"/>
      <c r="BS53" s="1225"/>
      <c r="BT53" s="987"/>
      <c r="BU53" s="460"/>
      <c r="BV53" s="462"/>
      <c r="BW53" s="453"/>
      <c r="BX53" s="469"/>
      <c r="BY53" s="449"/>
      <c r="BZ53" s="450"/>
      <c r="CA53" s="466"/>
      <c r="CB53" s="466"/>
      <c r="CC53" s="466"/>
      <c r="CD53" s="449"/>
      <c r="CE53" s="51"/>
      <c r="CF53" s="96"/>
    </row>
    <row r="54" spans="2:84">
      <c r="B54" s="959">
        <v>50</v>
      </c>
      <c r="C54" s="959" t="s">
        <v>1022</v>
      </c>
      <c r="D54" s="946" t="s">
        <v>1023</v>
      </c>
      <c r="E54" s="1384">
        <v>1.5</v>
      </c>
      <c r="F54" s="959">
        <v>6</v>
      </c>
      <c r="G54" s="1294" t="s">
        <v>971</v>
      </c>
      <c r="H54" s="911">
        <v>2.1</v>
      </c>
      <c r="I54" s="1294">
        <f t="shared" si="0"/>
        <v>12.600000000000001</v>
      </c>
      <c r="J54" s="1217" t="s">
        <v>1042</v>
      </c>
      <c r="K54" s="959"/>
      <c r="L54" s="1217"/>
      <c r="M54" s="959" t="s">
        <v>1004</v>
      </c>
      <c r="N54" s="1217" t="s">
        <v>1005</v>
      </c>
      <c r="O54" s="956"/>
      <c r="P54" s="987"/>
      <c r="Q54" s="987"/>
      <c r="R54" s="987"/>
      <c r="S54" s="987"/>
      <c r="T54" s="987"/>
      <c r="U54" s="987"/>
      <c r="V54" s="987"/>
      <c r="W54" s="987"/>
      <c r="X54" s="987"/>
      <c r="Y54" s="987"/>
      <c r="Z54" s="987"/>
      <c r="AA54" s="987"/>
      <c r="AB54" s="987"/>
      <c r="AC54" s="987"/>
      <c r="AD54" s="987"/>
      <c r="AE54" s="987"/>
      <c r="AF54" s="987"/>
      <c r="AG54" s="987"/>
      <c r="AH54" s="987"/>
      <c r="AI54" s="987"/>
      <c r="AJ54" s="987"/>
      <c r="AK54" s="987"/>
      <c r="AL54" s="987"/>
      <c r="AM54" s="987"/>
      <c r="AN54" s="987"/>
      <c r="AO54" s="987"/>
      <c r="AP54" s="987"/>
      <c r="AQ54" s="987"/>
      <c r="AR54" s="987"/>
      <c r="AS54" s="987"/>
      <c r="AT54" s="987"/>
      <c r="AU54" s="987"/>
      <c r="AV54" s="987"/>
      <c r="AW54" s="987"/>
      <c r="AX54" s="1061"/>
      <c r="AY54" s="1220"/>
      <c r="AZ54" s="1225"/>
      <c r="BA54" s="1061"/>
      <c r="BB54" s="1220"/>
      <c r="BC54" s="1225"/>
      <c r="BD54" s="1061"/>
      <c r="BE54" s="1220"/>
      <c r="BF54" s="1225"/>
      <c r="BG54" s="1061">
        <f t="shared" si="1"/>
        <v>0</v>
      </c>
      <c r="BH54" s="1220"/>
      <c r="BI54" s="1225"/>
      <c r="BJ54" s="987"/>
      <c r="BK54" s="1061"/>
      <c r="BL54" s="1220"/>
      <c r="BM54" s="1225"/>
      <c r="BN54" s="1061"/>
      <c r="BO54" s="1225"/>
      <c r="BP54" s="1370"/>
      <c r="BQ54" s="1221"/>
      <c r="BR54" s="1061"/>
      <c r="BS54" s="1225"/>
      <c r="BT54" s="987"/>
      <c r="BU54" s="463"/>
      <c r="BV54" s="446" t="s">
        <v>1014</v>
      </c>
      <c r="BW54" s="447"/>
      <c r="BX54" s="448">
        <f>SUM(BX56:BX58)</f>
        <v>249.48300000000003</v>
      </c>
      <c r="BY54" s="449"/>
      <c r="BZ54" s="450"/>
      <c r="CA54" s="466"/>
      <c r="CB54" s="466"/>
      <c r="CC54" s="466"/>
      <c r="CD54" s="449"/>
      <c r="CE54" s="51"/>
      <c r="CF54" s="96"/>
    </row>
    <row r="55" spans="2:84">
      <c r="B55" s="959">
        <v>51</v>
      </c>
      <c r="C55" s="959" t="s">
        <v>1001</v>
      </c>
      <c r="D55" s="946" t="s">
        <v>1002</v>
      </c>
      <c r="E55" s="1384">
        <v>1.5</v>
      </c>
      <c r="F55" s="959">
        <v>2</v>
      </c>
      <c r="G55" s="1294" t="s">
        <v>971</v>
      </c>
      <c r="H55" s="911">
        <v>0.1</v>
      </c>
      <c r="I55" s="1294">
        <f t="shared" si="0"/>
        <v>0.2</v>
      </c>
      <c r="J55" s="1217" t="s">
        <v>1042</v>
      </c>
      <c r="K55" s="959"/>
      <c r="L55" s="1217"/>
      <c r="M55" s="959" t="s">
        <v>1004</v>
      </c>
      <c r="N55" s="1217" t="s">
        <v>1005</v>
      </c>
      <c r="O55" s="956"/>
      <c r="P55" s="987"/>
      <c r="Q55" s="987"/>
      <c r="R55" s="987"/>
      <c r="S55" s="987"/>
      <c r="T55" s="987"/>
      <c r="U55" s="987"/>
      <c r="V55" s="987"/>
      <c r="W55" s="987"/>
      <c r="X55" s="987"/>
      <c r="Y55" s="987"/>
      <c r="Z55" s="987"/>
      <c r="AA55" s="987"/>
      <c r="AB55" s="987"/>
      <c r="AC55" s="987"/>
      <c r="AD55" s="987"/>
      <c r="AE55" s="987"/>
      <c r="AF55" s="987"/>
      <c r="AG55" s="987"/>
      <c r="AH55" s="987"/>
      <c r="AI55" s="987"/>
      <c r="AJ55" s="987"/>
      <c r="AK55" s="987"/>
      <c r="AL55" s="987"/>
      <c r="AM55" s="987"/>
      <c r="AN55" s="987"/>
      <c r="AO55" s="987"/>
      <c r="AP55" s="987"/>
      <c r="AQ55" s="987"/>
      <c r="AR55" s="987"/>
      <c r="AS55" s="987"/>
      <c r="AT55" s="987"/>
      <c r="AU55" s="987"/>
      <c r="AV55" s="987"/>
      <c r="AW55" s="987"/>
      <c r="AX55" s="1061"/>
      <c r="AY55" s="1220"/>
      <c r="AZ55" s="1225"/>
      <c r="BA55" s="1061"/>
      <c r="BB55" s="1220"/>
      <c r="BC55" s="1225"/>
      <c r="BD55" s="1061"/>
      <c r="BE55" s="1220"/>
      <c r="BF55" s="1225"/>
      <c r="BG55" s="1061">
        <f t="shared" si="1"/>
        <v>0</v>
      </c>
      <c r="BH55" s="1220"/>
      <c r="BI55" s="1225"/>
      <c r="BJ55" s="987"/>
      <c r="BK55" s="1061"/>
      <c r="BL55" s="1220"/>
      <c r="BM55" s="1225"/>
      <c r="BN55" s="1061"/>
      <c r="BO55" s="1225"/>
      <c r="BP55" s="1370"/>
      <c r="BQ55" s="1221"/>
      <c r="BR55" s="1061"/>
      <c r="BS55" s="1225"/>
      <c r="BT55" s="987"/>
      <c r="BU55" s="460"/>
      <c r="BV55" s="452" t="s">
        <v>4301</v>
      </c>
      <c r="BW55" s="453"/>
      <c r="BX55" s="469"/>
      <c r="BY55" s="449"/>
      <c r="BZ55" s="450"/>
      <c r="CA55" s="466"/>
      <c r="CB55" s="466"/>
      <c r="CC55" s="466"/>
      <c r="CD55" s="449"/>
      <c r="CE55" s="51"/>
      <c r="CF55" s="96"/>
    </row>
    <row r="56" spans="2:84">
      <c r="B56" s="959">
        <v>52</v>
      </c>
      <c r="C56" s="959" t="s">
        <v>1001</v>
      </c>
      <c r="D56" s="946" t="s">
        <v>1002</v>
      </c>
      <c r="E56" s="1384">
        <v>1.5</v>
      </c>
      <c r="F56" s="959">
        <v>9</v>
      </c>
      <c r="G56" s="1294" t="s">
        <v>971</v>
      </c>
      <c r="H56" s="911">
        <v>0.1</v>
      </c>
      <c r="I56" s="1294">
        <f t="shared" si="0"/>
        <v>0.9</v>
      </c>
      <c r="J56" s="1217" t="s">
        <v>1043</v>
      </c>
      <c r="K56" s="959"/>
      <c r="L56" s="1217"/>
      <c r="M56" s="959" t="s">
        <v>1004</v>
      </c>
      <c r="N56" s="1217" t="s">
        <v>1005</v>
      </c>
      <c r="O56" s="956"/>
      <c r="P56" s="987"/>
      <c r="Q56" s="987"/>
      <c r="R56" s="987"/>
      <c r="S56" s="987"/>
      <c r="T56" s="987"/>
      <c r="U56" s="987"/>
      <c r="V56" s="987"/>
      <c r="W56" s="987"/>
      <c r="X56" s="987"/>
      <c r="Y56" s="987"/>
      <c r="Z56" s="987"/>
      <c r="AA56" s="987"/>
      <c r="AB56" s="987"/>
      <c r="AC56" s="987"/>
      <c r="AD56" s="987"/>
      <c r="AE56" s="987"/>
      <c r="AF56" s="987"/>
      <c r="AG56" s="987"/>
      <c r="AH56" s="987"/>
      <c r="AI56" s="987"/>
      <c r="AJ56" s="987"/>
      <c r="AK56" s="987"/>
      <c r="AL56" s="987"/>
      <c r="AM56" s="987"/>
      <c r="AN56" s="987"/>
      <c r="AO56" s="987"/>
      <c r="AP56" s="987"/>
      <c r="AQ56" s="987"/>
      <c r="AR56" s="987"/>
      <c r="AS56" s="987"/>
      <c r="AT56" s="987"/>
      <c r="AU56" s="987"/>
      <c r="AV56" s="987"/>
      <c r="AW56" s="987"/>
      <c r="AX56" s="1061"/>
      <c r="AY56" s="1220"/>
      <c r="AZ56" s="1225"/>
      <c r="BA56" s="1061"/>
      <c r="BB56" s="1220"/>
      <c r="BC56" s="1225"/>
      <c r="BD56" s="1061"/>
      <c r="BE56" s="1220"/>
      <c r="BF56" s="1225"/>
      <c r="BG56" s="1061">
        <f t="shared" si="1"/>
        <v>0</v>
      </c>
      <c r="BH56" s="1220"/>
      <c r="BI56" s="1225"/>
      <c r="BJ56" s="987"/>
      <c r="BK56" s="1061"/>
      <c r="BL56" s="1220"/>
      <c r="BM56" s="1225"/>
      <c r="BN56" s="1061"/>
      <c r="BO56" s="1225"/>
      <c r="BP56" s="1370"/>
      <c r="BQ56" s="1221"/>
      <c r="BR56" s="1061"/>
      <c r="BS56" s="1225"/>
      <c r="BT56" s="987"/>
      <c r="BU56" s="460"/>
      <c r="BV56" s="456" t="s">
        <v>4302</v>
      </c>
      <c r="BW56" s="453" t="s">
        <v>4282</v>
      </c>
      <c r="BX56" s="457">
        <f>PRODUCT(BY56:BZ56)</f>
        <v>232.96000000000004</v>
      </c>
      <c r="BY56" s="449">
        <v>26</v>
      </c>
      <c r="BZ56" s="457">
        <f>PRODUCT(CA56:CF56)</f>
        <v>8.9600000000000009</v>
      </c>
      <c r="CA56" s="458"/>
      <c r="CB56" s="458"/>
      <c r="CC56" s="458">
        <v>1</v>
      </c>
      <c r="CD56" s="449"/>
      <c r="CE56" s="51"/>
      <c r="CF56" s="470">
        <v>8.9600000000000009</v>
      </c>
    </row>
    <row r="57" spans="2:84">
      <c r="B57" s="959">
        <v>53</v>
      </c>
      <c r="C57" s="959" t="s">
        <v>1032</v>
      </c>
      <c r="D57" s="946" t="s">
        <v>1033</v>
      </c>
      <c r="E57" s="1384">
        <v>1.5</v>
      </c>
      <c r="F57" s="959">
        <v>9</v>
      </c>
      <c r="G57" s="1294" t="s">
        <v>971</v>
      </c>
      <c r="H57" s="911">
        <v>6</v>
      </c>
      <c r="I57" s="1294">
        <f t="shared" si="0"/>
        <v>54</v>
      </c>
      <c r="J57" s="1217" t="s">
        <v>1043</v>
      </c>
      <c r="K57" s="959"/>
      <c r="L57" s="1217"/>
      <c r="M57" s="959" t="s">
        <v>1004</v>
      </c>
      <c r="N57" s="1217" t="s">
        <v>1005</v>
      </c>
      <c r="O57" s="956"/>
      <c r="P57" s="987"/>
      <c r="Q57" s="987"/>
      <c r="R57" s="987"/>
      <c r="S57" s="987"/>
      <c r="T57" s="987"/>
      <c r="U57" s="987"/>
      <c r="V57" s="987"/>
      <c r="W57" s="987"/>
      <c r="X57" s="987"/>
      <c r="Y57" s="987"/>
      <c r="Z57" s="987"/>
      <c r="AA57" s="987"/>
      <c r="AB57" s="987"/>
      <c r="AC57" s="987"/>
      <c r="AD57" s="987"/>
      <c r="AE57" s="987"/>
      <c r="AF57" s="987"/>
      <c r="AG57" s="987"/>
      <c r="AH57" s="987"/>
      <c r="AI57" s="987"/>
      <c r="AJ57" s="987"/>
      <c r="AK57" s="987"/>
      <c r="AL57" s="987"/>
      <c r="AM57" s="987"/>
      <c r="AN57" s="987"/>
      <c r="AO57" s="987"/>
      <c r="AP57" s="987"/>
      <c r="AQ57" s="987"/>
      <c r="AR57" s="987"/>
      <c r="AS57" s="987"/>
      <c r="AT57" s="987"/>
      <c r="AU57" s="987"/>
      <c r="AV57" s="987"/>
      <c r="AW57" s="987"/>
      <c r="AX57" s="1061"/>
      <c r="AY57" s="1220"/>
      <c r="AZ57" s="1225"/>
      <c r="BA57" s="1061"/>
      <c r="BB57" s="1220"/>
      <c r="BC57" s="1225"/>
      <c r="BD57" s="1061"/>
      <c r="BE57" s="1220"/>
      <c r="BF57" s="1225"/>
      <c r="BG57" s="1061">
        <f t="shared" si="1"/>
        <v>0</v>
      </c>
      <c r="BH57" s="1220"/>
      <c r="BI57" s="1225"/>
      <c r="BJ57" s="987"/>
      <c r="BK57" s="1061"/>
      <c r="BL57" s="1220"/>
      <c r="BM57" s="1225"/>
      <c r="BN57" s="1061"/>
      <c r="BO57" s="1225"/>
      <c r="BP57" s="1370"/>
      <c r="BQ57" s="1221"/>
      <c r="BR57" s="1061"/>
      <c r="BS57" s="1225"/>
      <c r="BT57" s="987"/>
      <c r="BU57" s="460"/>
      <c r="BV57" s="456" t="s">
        <v>4303</v>
      </c>
      <c r="BW57" s="453" t="s">
        <v>4282</v>
      </c>
      <c r="BX57" s="457">
        <f>PRODUCT(BY57:BZ57)</f>
        <v>6.1230000000000011</v>
      </c>
      <c r="BY57" s="449">
        <v>26</v>
      </c>
      <c r="BZ57" s="457">
        <f>PRODUCT(CA57:CF57)</f>
        <v>0.23550000000000004</v>
      </c>
      <c r="CA57" s="458">
        <v>0.05</v>
      </c>
      <c r="CB57" s="458">
        <v>6.0000000000000001E-3</v>
      </c>
      <c r="CC57" s="458">
        <v>0.1</v>
      </c>
      <c r="CD57" s="449"/>
      <c r="CE57" s="51"/>
      <c r="CF57" s="459">
        <v>7850</v>
      </c>
    </row>
    <row r="58" spans="2:84">
      <c r="B58" s="959">
        <v>54</v>
      </c>
      <c r="C58" s="959" t="s">
        <v>1044</v>
      </c>
      <c r="D58" s="946" t="s">
        <v>1045</v>
      </c>
      <c r="E58" s="1384">
        <v>0.75</v>
      </c>
      <c r="F58" s="959">
        <v>2</v>
      </c>
      <c r="G58" s="1294" t="s">
        <v>971</v>
      </c>
      <c r="H58" s="911">
        <v>0.6</v>
      </c>
      <c r="I58" s="1294">
        <f t="shared" si="0"/>
        <v>1.2</v>
      </c>
      <c r="J58" s="1217" t="s">
        <v>1046</v>
      </c>
      <c r="K58" s="959"/>
      <c r="L58" s="1217"/>
      <c r="M58" s="959" t="s">
        <v>1004</v>
      </c>
      <c r="N58" s="1217" t="s">
        <v>1005</v>
      </c>
      <c r="O58" s="956"/>
      <c r="P58" s="987"/>
      <c r="Q58" s="987"/>
      <c r="R58" s="987"/>
      <c r="S58" s="987"/>
      <c r="T58" s="987"/>
      <c r="U58" s="987"/>
      <c r="V58" s="987"/>
      <c r="W58" s="987"/>
      <c r="X58" s="987"/>
      <c r="Y58" s="987"/>
      <c r="Z58" s="987"/>
      <c r="AA58" s="987"/>
      <c r="AB58" s="987"/>
      <c r="AC58" s="987"/>
      <c r="AD58" s="987"/>
      <c r="AE58" s="987"/>
      <c r="AF58" s="987"/>
      <c r="AG58" s="987"/>
      <c r="AH58" s="987"/>
      <c r="AI58" s="987"/>
      <c r="AJ58" s="987"/>
      <c r="AK58" s="987"/>
      <c r="AL58" s="987"/>
      <c r="AM58" s="987"/>
      <c r="AN58" s="987"/>
      <c r="AO58" s="987"/>
      <c r="AP58" s="987"/>
      <c r="AQ58" s="987"/>
      <c r="AR58" s="987"/>
      <c r="AS58" s="987"/>
      <c r="AT58" s="987"/>
      <c r="AU58" s="987"/>
      <c r="AV58" s="987"/>
      <c r="AW58" s="987"/>
      <c r="AX58" s="1061"/>
      <c r="AY58" s="1220"/>
      <c r="AZ58" s="1225"/>
      <c r="BA58" s="1061"/>
      <c r="BB58" s="1220"/>
      <c r="BC58" s="1225"/>
      <c r="BD58" s="1061"/>
      <c r="BE58" s="1220"/>
      <c r="BF58" s="1225"/>
      <c r="BG58" s="1061">
        <f t="shared" si="1"/>
        <v>0</v>
      </c>
      <c r="BH58" s="1220"/>
      <c r="BI58" s="1225"/>
      <c r="BJ58" s="987"/>
      <c r="BK58" s="1061"/>
      <c r="BL58" s="1220"/>
      <c r="BM58" s="1225"/>
      <c r="BN58" s="1061"/>
      <c r="BO58" s="1225"/>
      <c r="BP58" s="1370"/>
      <c r="BQ58" s="1221"/>
      <c r="BR58" s="1061"/>
      <c r="BS58" s="1225"/>
      <c r="BT58" s="987"/>
      <c r="BU58" s="460"/>
      <c r="BV58" s="456" t="s">
        <v>4304</v>
      </c>
      <c r="BW58" s="453" t="s">
        <v>4282</v>
      </c>
      <c r="BX58" s="457">
        <f>PRODUCT(BY58:BZ58)</f>
        <v>10.4</v>
      </c>
      <c r="BY58" s="449">
        <v>26</v>
      </c>
      <c r="BZ58" s="457">
        <v>0.4</v>
      </c>
      <c r="CA58" s="458"/>
      <c r="CB58" s="458"/>
      <c r="CC58" s="458"/>
      <c r="CD58" s="449"/>
      <c r="CE58" s="51"/>
      <c r="CF58" s="96"/>
    </row>
    <row r="59" spans="2:84">
      <c r="B59" s="959">
        <v>55</v>
      </c>
      <c r="C59" s="959" t="s">
        <v>1001</v>
      </c>
      <c r="D59" s="946" t="s">
        <v>1002</v>
      </c>
      <c r="E59" s="1384">
        <v>1.5</v>
      </c>
      <c r="F59" s="959">
        <v>4</v>
      </c>
      <c r="G59" s="1294" t="s">
        <v>971</v>
      </c>
      <c r="H59" s="911">
        <v>0.1</v>
      </c>
      <c r="I59" s="1294">
        <f t="shared" si="0"/>
        <v>0.4</v>
      </c>
      <c r="J59" s="1217" t="s">
        <v>1046</v>
      </c>
      <c r="K59" s="959"/>
      <c r="L59" s="1217"/>
      <c r="M59" s="959" t="s">
        <v>1004</v>
      </c>
      <c r="N59" s="1217" t="s">
        <v>1005</v>
      </c>
      <c r="O59" s="956"/>
      <c r="P59" s="987"/>
      <c r="Q59" s="987"/>
      <c r="R59" s="987"/>
      <c r="S59" s="987"/>
      <c r="T59" s="987"/>
      <c r="U59" s="987"/>
      <c r="V59" s="987"/>
      <c r="W59" s="987"/>
      <c r="X59" s="987"/>
      <c r="Y59" s="987"/>
      <c r="Z59" s="987"/>
      <c r="AA59" s="987"/>
      <c r="AB59" s="987"/>
      <c r="AC59" s="987"/>
      <c r="AD59" s="987"/>
      <c r="AE59" s="987"/>
      <c r="AF59" s="987"/>
      <c r="AG59" s="987"/>
      <c r="AH59" s="987"/>
      <c r="AI59" s="987"/>
      <c r="AJ59" s="987"/>
      <c r="AK59" s="987"/>
      <c r="AL59" s="987"/>
      <c r="AM59" s="987"/>
      <c r="AN59" s="987"/>
      <c r="AO59" s="987"/>
      <c r="AP59" s="987"/>
      <c r="AQ59" s="987"/>
      <c r="AR59" s="987"/>
      <c r="AS59" s="987"/>
      <c r="AT59" s="987"/>
      <c r="AU59" s="987"/>
      <c r="AV59" s="987"/>
      <c r="AW59" s="987"/>
      <c r="AX59" s="1061"/>
      <c r="AY59" s="1220"/>
      <c r="AZ59" s="1225"/>
      <c r="BA59" s="1061"/>
      <c r="BB59" s="1220"/>
      <c r="BC59" s="1225"/>
      <c r="BD59" s="1061"/>
      <c r="BE59" s="1220"/>
      <c r="BF59" s="1225"/>
      <c r="BG59" s="1061">
        <f t="shared" si="1"/>
        <v>0</v>
      </c>
      <c r="BH59" s="1220"/>
      <c r="BI59" s="1225"/>
      <c r="BJ59" s="987"/>
      <c r="BK59" s="1061"/>
      <c r="BL59" s="1220"/>
      <c r="BM59" s="1225"/>
      <c r="BN59" s="1061"/>
      <c r="BO59" s="1225"/>
      <c r="BP59" s="1370"/>
      <c r="BQ59" s="1221"/>
      <c r="BR59" s="1061"/>
      <c r="BS59" s="1225"/>
      <c r="BT59" s="987"/>
      <c r="BU59" s="460"/>
      <c r="BV59" s="462"/>
      <c r="BW59" s="453"/>
      <c r="BX59" s="469"/>
      <c r="BY59" s="449"/>
      <c r="BZ59" s="450"/>
      <c r="CA59" s="458"/>
      <c r="CB59" s="458"/>
      <c r="CC59" s="458"/>
      <c r="CD59" s="449"/>
      <c r="CE59" s="51"/>
      <c r="CF59" s="96"/>
    </row>
    <row r="60" spans="2:84">
      <c r="B60" s="959">
        <v>56</v>
      </c>
      <c r="C60" s="959" t="s">
        <v>1047</v>
      </c>
      <c r="D60" s="946" t="s">
        <v>1048</v>
      </c>
      <c r="E60" s="1384">
        <v>1.25</v>
      </c>
      <c r="F60" s="959">
        <v>2</v>
      </c>
      <c r="G60" s="1294" t="s">
        <v>971</v>
      </c>
      <c r="H60" s="911">
        <v>0.1</v>
      </c>
      <c r="I60" s="1294">
        <f t="shared" si="0"/>
        <v>0.2</v>
      </c>
      <c r="J60" s="1217" t="s">
        <v>1046</v>
      </c>
      <c r="K60" s="959"/>
      <c r="L60" s="1217"/>
      <c r="M60" s="959" t="s">
        <v>1004</v>
      </c>
      <c r="N60" s="1217" t="s">
        <v>1005</v>
      </c>
      <c r="O60" s="956"/>
      <c r="P60" s="987"/>
      <c r="Q60" s="987"/>
      <c r="R60" s="987"/>
      <c r="S60" s="987"/>
      <c r="T60" s="987"/>
      <c r="U60" s="987"/>
      <c r="V60" s="987"/>
      <c r="W60" s="987"/>
      <c r="X60" s="987"/>
      <c r="Y60" s="987"/>
      <c r="Z60" s="987"/>
      <c r="AA60" s="987"/>
      <c r="AB60" s="987"/>
      <c r="AC60" s="987"/>
      <c r="AD60" s="987"/>
      <c r="AE60" s="987"/>
      <c r="AF60" s="987"/>
      <c r="AG60" s="987"/>
      <c r="AH60" s="987"/>
      <c r="AI60" s="987"/>
      <c r="AJ60" s="987"/>
      <c r="AK60" s="987"/>
      <c r="AL60" s="987"/>
      <c r="AM60" s="987"/>
      <c r="AN60" s="987"/>
      <c r="AO60" s="987"/>
      <c r="AP60" s="987"/>
      <c r="AQ60" s="987"/>
      <c r="AR60" s="987"/>
      <c r="AS60" s="987"/>
      <c r="AT60" s="987"/>
      <c r="AU60" s="987"/>
      <c r="AV60" s="987"/>
      <c r="AW60" s="987"/>
      <c r="AX60" s="1061"/>
      <c r="AY60" s="1220"/>
      <c r="AZ60" s="1225"/>
      <c r="BA60" s="1061"/>
      <c r="BB60" s="1220"/>
      <c r="BC60" s="1225"/>
      <c r="BD60" s="1061"/>
      <c r="BE60" s="1220"/>
      <c r="BF60" s="1225"/>
      <c r="BG60" s="1061">
        <f t="shared" si="1"/>
        <v>0</v>
      </c>
      <c r="BH60" s="1220"/>
      <c r="BI60" s="1225"/>
      <c r="BJ60" s="987"/>
      <c r="BK60" s="1061"/>
      <c r="BL60" s="1220"/>
      <c r="BM60" s="1225"/>
      <c r="BN60" s="1061"/>
      <c r="BO60" s="1225"/>
      <c r="BP60" s="1370"/>
      <c r="BQ60" s="1221"/>
      <c r="BR60" s="1061"/>
      <c r="BS60" s="1225"/>
      <c r="BT60" s="987"/>
      <c r="BU60" s="460"/>
      <c r="BV60" s="462"/>
      <c r="BW60" s="453"/>
      <c r="BX60" s="469"/>
      <c r="BY60" s="449"/>
      <c r="BZ60" s="450"/>
      <c r="CA60" s="458"/>
      <c r="CB60" s="458"/>
      <c r="CC60" s="466"/>
      <c r="CD60" s="449"/>
      <c r="CE60" s="51"/>
      <c r="CF60" s="96"/>
    </row>
    <row r="61" spans="2:84">
      <c r="B61" s="959">
        <v>57</v>
      </c>
      <c r="C61" s="959" t="s">
        <v>1001</v>
      </c>
      <c r="D61" s="946" t="s">
        <v>1002</v>
      </c>
      <c r="E61" s="1384">
        <v>1.5</v>
      </c>
      <c r="F61" s="959">
        <v>2</v>
      </c>
      <c r="G61" s="1294" t="s">
        <v>971</v>
      </c>
      <c r="H61" s="911">
        <v>0.1</v>
      </c>
      <c r="I61" s="1294">
        <f t="shared" si="0"/>
        <v>0.2</v>
      </c>
      <c r="J61" s="1217" t="s">
        <v>1049</v>
      </c>
      <c r="K61" s="959"/>
      <c r="L61" s="1217"/>
      <c r="M61" s="959" t="s">
        <v>1004</v>
      </c>
      <c r="N61" s="1217" t="s">
        <v>1005</v>
      </c>
      <c r="O61" s="956"/>
      <c r="P61" s="987"/>
      <c r="Q61" s="987"/>
      <c r="R61" s="987"/>
      <c r="S61" s="987"/>
      <c r="T61" s="987"/>
      <c r="U61" s="987"/>
      <c r="V61" s="987"/>
      <c r="W61" s="987"/>
      <c r="X61" s="987"/>
      <c r="Y61" s="987"/>
      <c r="Z61" s="987"/>
      <c r="AA61" s="987"/>
      <c r="AB61" s="987"/>
      <c r="AC61" s="987"/>
      <c r="AD61" s="987"/>
      <c r="AE61" s="987"/>
      <c r="AF61" s="987"/>
      <c r="AG61" s="987"/>
      <c r="AH61" s="987"/>
      <c r="AI61" s="987"/>
      <c r="AJ61" s="987"/>
      <c r="AK61" s="987"/>
      <c r="AL61" s="987"/>
      <c r="AM61" s="987"/>
      <c r="AN61" s="987"/>
      <c r="AO61" s="987"/>
      <c r="AP61" s="987"/>
      <c r="AQ61" s="987"/>
      <c r="AR61" s="987"/>
      <c r="AS61" s="987"/>
      <c r="AT61" s="987"/>
      <c r="AU61" s="987"/>
      <c r="AV61" s="987"/>
      <c r="AW61" s="987"/>
      <c r="AX61" s="1061"/>
      <c r="AY61" s="1220"/>
      <c r="AZ61" s="1225"/>
      <c r="BA61" s="1061"/>
      <c r="BB61" s="1220"/>
      <c r="BC61" s="1225"/>
      <c r="BD61" s="1061"/>
      <c r="BE61" s="1220"/>
      <c r="BF61" s="1225"/>
      <c r="BG61" s="1061">
        <f t="shared" si="1"/>
        <v>0</v>
      </c>
      <c r="BH61" s="1220"/>
      <c r="BI61" s="1225"/>
      <c r="BJ61" s="987"/>
      <c r="BK61" s="1061"/>
      <c r="BL61" s="1220"/>
      <c r="BM61" s="1225"/>
      <c r="BN61" s="1061"/>
      <c r="BO61" s="1225"/>
      <c r="BP61" s="1370"/>
      <c r="BQ61" s="1221"/>
      <c r="BR61" s="1061"/>
      <c r="BS61" s="1225"/>
      <c r="BT61" s="987"/>
      <c r="BU61" s="463"/>
      <c r="BV61" s="446" t="s">
        <v>1085</v>
      </c>
      <c r="BW61" s="447"/>
      <c r="BX61" s="448">
        <f>BX62+BX66+BX70+BX74+BX78+BX82+BX86</f>
        <v>466.35520000000008</v>
      </c>
      <c r="BY61" s="449"/>
      <c r="BZ61" s="450"/>
      <c r="CA61" s="458"/>
      <c r="CB61" s="458"/>
      <c r="CC61" s="466"/>
      <c r="CD61" s="449"/>
      <c r="CE61" s="51"/>
      <c r="CF61" s="96"/>
    </row>
    <row r="62" spans="2:84">
      <c r="B62" s="959">
        <v>58</v>
      </c>
      <c r="C62" s="959" t="s">
        <v>1001</v>
      </c>
      <c r="D62" s="946" t="s">
        <v>1002</v>
      </c>
      <c r="E62" s="1384">
        <v>1.5</v>
      </c>
      <c r="F62" s="959">
        <v>2</v>
      </c>
      <c r="G62" s="1294" t="s">
        <v>971</v>
      </c>
      <c r="H62" s="911">
        <v>0.1</v>
      </c>
      <c r="I62" s="1294">
        <f t="shared" si="0"/>
        <v>0.2</v>
      </c>
      <c r="J62" s="1217" t="s">
        <v>1049</v>
      </c>
      <c r="K62" s="959"/>
      <c r="L62" s="1217"/>
      <c r="M62" s="959" t="s">
        <v>1004</v>
      </c>
      <c r="N62" s="1217" t="s">
        <v>1005</v>
      </c>
      <c r="O62" s="956"/>
      <c r="P62" s="987"/>
      <c r="Q62" s="987"/>
      <c r="R62" s="987"/>
      <c r="S62" s="987"/>
      <c r="T62" s="987"/>
      <c r="U62" s="987"/>
      <c r="V62" s="987"/>
      <c r="W62" s="987"/>
      <c r="X62" s="987"/>
      <c r="Y62" s="987"/>
      <c r="Z62" s="987"/>
      <c r="AA62" s="987"/>
      <c r="AB62" s="987"/>
      <c r="AC62" s="987"/>
      <c r="AD62" s="987"/>
      <c r="AE62" s="987"/>
      <c r="AF62" s="987"/>
      <c r="AG62" s="987"/>
      <c r="AH62" s="987"/>
      <c r="AI62" s="987"/>
      <c r="AJ62" s="987"/>
      <c r="AK62" s="987"/>
      <c r="AL62" s="987"/>
      <c r="AM62" s="987"/>
      <c r="AN62" s="987"/>
      <c r="AO62" s="987"/>
      <c r="AP62" s="987"/>
      <c r="AQ62" s="987"/>
      <c r="AR62" s="987"/>
      <c r="AS62" s="987"/>
      <c r="AT62" s="987"/>
      <c r="AU62" s="987"/>
      <c r="AV62" s="987"/>
      <c r="AW62" s="987"/>
      <c r="AX62" s="1061"/>
      <c r="AY62" s="1220"/>
      <c r="AZ62" s="1225"/>
      <c r="BA62" s="1061"/>
      <c r="BB62" s="1220"/>
      <c r="BC62" s="1225"/>
      <c r="BD62" s="1061"/>
      <c r="BE62" s="1220"/>
      <c r="BF62" s="1225"/>
      <c r="BG62" s="1061">
        <f t="shared" si="1"/>
        <v>0</v>
      </c>
      <c r="BH62" s="1220"/>
      <c r="BI62" s="1225"/>
      <c r="BJ62" s="987"/>
      <c r="BK62" s="1061"/>
      <c r="BL62" s="1220"/>
      <c r="BM62" s="1225"/>
      <c r="BN62" s="1061"/>
      <c r="BO62" s="1225"/>
      <c r="BP62" s="1370"/>
      <c r="BQ62" s="1221"/>
      <c r="BR62" s="1061"/>
      <c r="BS62" s="1225"/>
      <c r="BT62" s="987"/>
      <c r="BU62" s="460"/>
      <c r="BV62" s="452" t="s">
        <v>4305</v>
      </c>
      <c r="BW62" s="453" t="s">
        <v>4282</v>
      </c>
      <c r="BX62" s="454">
        <f>SUM(BX63:BX64)</f>
        <v>2.9184000000000001</v>
      </c>
      <c r="BY62" s="449"/>
      <c r="BZ62" s="450"/>
      <c r="CA62" s="458"/>
      <c r="CB62" s="458"/>
      <c r="CC62" s="466"/>
      <c r="CD62" s="449"/>
      <c r="CE62" s="51"/>
      <c r="CF62" s="470"/>
    </row>
    <row r="63" spans="2:84">
      <c r="B63" s="959">
        <v>59</v>
      </c>
      <c r="C63" s="959" t="s">
        <v>1032</v>
      </c>
      <c r="D63" s="946" t="s">
        <v>1033</v>
      </c>
      <c r="E63" s="959">
        <v>2</v>
      </c>
      <c r="F63" s="959">
        <v>2</v>
      </c>
      <c r="G63" s="1294" t="s">
        <v>971</v>
      </c>
      <c r="H63" s="911">
        <v>6</v>
      </c>
      <c r="I63" s="1294">
        <f t="shared" si="0"/>
        <v>12</v>
      </c>
      <c r="J63" s="1217" t="s">
        <v>1049</v>
      </c>
      <c r="K63" s="959"/>
      <c r="L63" s="1217"/>
      <c r="M63" s="959" t="s">
        <v>1004</v>
      </c>
      <c r="N63" s="1217" t="s">
        <v>1005</v>
      </c>
      <c r="O63" s="956"/>
      <c r="P63" s="987"/>
      <c r="Q63" s="987"/>
      <c r="R63" s="987"/>
      <c r="S63" s="987"/>
      <c r="T63" s="987"/>
      <c r="U63" s="987"/>
      <c r="V63" s="987"/>
      <c r="W63" s="987"/>
      <c r="X63" s="987"/>
      <c r="Y63" s="987"/>
      <c r="Z63" s="987"/>
      <c r="AA63" s="987"/>
      <c r="AB63" s="987"/>
      <c r="AC63" s="987"/>
      <c r="AD63" s="987"/>
      <c r="AE63" s="987"/>
      <c r="AF63" s="987"/>
      <c r="AG63" s="987"/>
      <c r="AH63" s="987"/>
      <c r="AI63" s="987"/>
      <c r="AJ63" s="987"/>
      <c r="AK63" s="987"/>
      <c r="AL63" s="987"/>
      <c r="AM63" s="987"/>
      <c r="AN63" s="987"/>
      <c r="AO63" s="987"/>
      <c r="AP63" s="987"/>
      <c r="AQ63" s="987"/>
      <c r="AR63" s="987"/>
      <c r="AS63" s="987"/>
      <c r="AT63" s="987"/>
      <c r="AU63" s="987"/>
      <c r="AV63" s="987"/>
      <c r="AW63" s="987"/>
      <c r="AX63" s="1061"/>
      <c r="AY63" s="1220"/>
      <c r="AZ63" s="1225"/>
      <c r="BA63" s="1061"/>
      <c r="BB63" s="1220"/>
      <c r="BC63" s="1225"/>
      <c r="BD63" s="1061"/>
      <c r="BE63" s="1220"/>
      <c r="BF63" s="1225"/>
      <c r="BG63" s="1061">
        <f t="shared" si="1"/>
        <v>0</v>
      </c>
      <c r="BH63" s="1220"/>
      <c r="BI63" s="1225"/>
      <c r="BJ63" s="987"/>
      <c r="BK63" s="1061"/>
      <c r="BL63" s="1220"/>
      <c r="BM63" s="1225"/>
      <c r="BN63" s="1061"/>
      <c r="BO63" s="1225"/>
      <c r="BP63" s="1370"/>
      <c r="BQ63" s="1221"/>
      <c r="BR63" s="1061"/>
      <c r="BS63" s="1225"/>
      <c r="BT63" s="987"/>
      <c r="BU63" s="468"/>
      <c r="BV63" s="456" t="s">
        <v>4306</v>
      </c>
      <c r="BW63" s="453" t="s">
        <v>4282</v>
      </c>
      <c r="BX63" s="457">
        <f>PRODUCT(BY63:BZ63)</f>
        <v>1.788</v>
      </c>
      <c r="BY63" s="449">
        <f>4*2</f>
        <v>8</v>
      </c>
      <c r="BZ63" s="457">
        <f>PRODUCT(CA63:CF63)</f>
        <v>0.2235</v>
      </c>
      <c r="CA63" s="466"/>
      <c r="CB63" s="458"/>
      <c r="CC63" s="466">
        <v>0.05</v>
      </c>
      <c r="CD63" s="449"/>
      <c r="CE63" s="51"/>
      <c r="CF63" s="470">
        <v>4.47</v>
      </c>
    </row>
    <row r="64" spans="2:84">
      <c r="B64" s="959">
        <v>60</v>
      </c>
      <c r="C64" s="959" t="s">
        <v>1001</v>
      </c>
      <c r="D64" s="946" t="s">
        <v>1002</v>
      </c>
      <c r="E64" s="1384">
        <v>1.5</v>
      </c>
      <c r="F64" s="959">
        <v>1</v>
      </c>
      <c r="G64" s="1294" t="s">
        <v>971</v>
      </c>
      <c r="H64" s="911">
        <v>0.1</v>
      </c>
      <c r="I64" s="1294">
        <f t="shared" si="0"/>
        <v>0.1</v>
      </c>
      <c r="J64" s="1217" t="s">
        <v>1050</v>
      </c>
      <c r="K64" s="959"/>
      <c r="L64" s="1217"/>
      <c r="M64" s="959" t="s">
        <v>1004</v>
      </c>
      <c r="N64" s="1217" t="s">
        <v>1005</v>
      </c>
      <c r="O64" s="956"/>
      <c r="P64" s="987"/>
      <c r="Q64" s="987"/>
      <c r="R64" s="987"/>
      <c r="S64" s="987"/>
      <c r="T64" s="987"/>
      <c r="U64" s="987"/>
      <c r="V64" s="987"/>
      <c r="W64" s="987"/>
      <c r="X64" s="987"/>
      <c r="Y64" s="987"/>
      <c r="Z64" s="987"/>
      <c r="AA64" s="987"/>
      <c r="AB64" s="987"/>
      <c r="AC64" s="987"/>
      <c r="AD64" s="987"/>
      <c r="AE64" s="987"/>
      <c r="AF64" s="987"/>
      <c r="AG64" s="987"/>
      <c r="AH64" s="987"/>
      <c r="AI64" s="987"/>
      <c r="AJ64" s="987"/>
      <c r="AK64" s="987"/>
      <c r="AL64" s="987"/>
      <c r="AM64" s="987"/>
      <c r="AN64" s="987"/>
      <c r="AO64" s="987"/>
      <c r="AP64" s="987"/>
      <c r="AQ64" s="987"/>
      <c r="AR64" s="987"/>
      <c r="AS64" s="987"/>
      <c r="AT64" s="987"/>
      <c r="AU64" s="987"/>
      <c r="AV64" s="987"/>
      <c r="AW64" s="987"/>
      <c r="AX64" s="1061"/>
      <c r="AY64" s="1220"/>
      <c r="AZ64" s="1225"/>
      <c r="BA64" s="1061"/>
      <c r="BB64" s="1220"/>
      <c r="BC64" s="1225"/>
      <c r="BD64" s="1061"/>
      <c r="BE64" s="1220"/>
      <c r="BF64" s="1225"/>
      <c r="BG64" s="1061">
        <f t="shared" si="1"/>
        <v>0</v>
      </c>
      <c r="BH64" s="1220"/>
      <c r="BI64" s="1225"/>
      <c r="BJ64" s="987"/>
      <c r="BK64" s="1061"/>
      <c r="BL64" s="1220"/>
      <c r="BM64" s="1225"/>
      <c r="BN64" s="1061"/>
      <c r="BO64" s="1225"/>
      <c r="BP64" s="1370"/>
      <c r="BQ64" s="1221"/>
      <c r="BR64" s="1061"/>
      <c r="BS64" s="1225"/>
      <c r="BT64" s="987"/>
      <c r="BU64" s="460"/>
      <c r="BV64" s="456" t="s">
        <v>4307</v>
      </c>
      <c r="BW64" s="453" t="s">
        <v>4282</v>
      </c>
      <c r="BX64" s="457">
        <f>PRODUCT(BY64:BZ64)</f>
        <v>1.1304000000000001</v>
      </c>
      <c r="BY64" s="449">
        <f>2*2</f>
        <v>4</v>
      </c>
      <c r="BZ64" s="457">
        <f>PRODUCT(CA64:CF64)</f>
        <v>0.28260000000000002</v>
      </c>
      <c r="CA64" s="458">
        <v>4.4999999999999998E-2</v>
      </c>
      <c r="CB64" s="458">
        <v>0.01</v>
      </c>
      <c r="CC64" s="466">
        <v>0.08</v>
      </c>
      <c r="CD64" s="449"/>
      <c r="CE64" s="51"/>
      <c r="CF64" s="459">
        <v>7850</v>
      </c>
    </row>
    <row r="65" spans="2:84">
      <c r="B65" s="959">
        <v>61</v>
      </c>
      <c r="C65" s="959" t="s">
        <v>1032</v>
      </c>
      <c r="D65" s="946" t="s">
        <v>1051</v>
      </c>
      <c r="E65" s="1384">
        <v>1.5</v>
      </c>
      <c r="F65" s="959">
        <v>1</v>
      </c>
      <c r="G65" s="1294" t="s">
        <v>971</v>
      </c>
      <c r="H65" s="911">
        <v>37</v>
      </c>
      <c r="I65" s="1294">
        <f t="shared" si="0"/>
        <v>37</v>
      </c>
      <c r="J65" s="1217" t="s">
        <v>1050</v>
      </c>
      <c r="K65" s="959"/>
      <c r="L65" s="1217"/>
      <c r="M65" s="959" t="s">
        <v>1004</v>
      </c>
      <c r="N65" s="1217" t="s">
        <v>1005</v>
      </c>
      <c r="O65" s="956"/>
      <c r="P65" s="987"/>
      <c r="Q65" s="987"/>
      <c r="R65" s="987"/>
      <c r="S65" s="987"/>
      <c r="T65" s="987"/>
      <c r="U65" s="987"/>
      <c r="V65" s="987"/>
      <c r="W65" s="987"/>
      <c r="X65" s="987"/>
      <c r="Y65" s="987"/>
      <c r="Z65" s="987"/>
      <c r="AA65" s="987"/>
      <c r="AB65" s="987"/>
      <c r="AC65" s="987"/>
      <c r="AD65" s="987"/>
      <c r="AE65" s="987"/>
      <c r="AF65" s="987"/>
      <c r="AG65" s="987"/>
      <c r="AH65" s="987"/>
      <c r="AI65" s="987"/>
      <c r="AJ65" s="987"/>
      <c r="AK65" s="987"/>
      <c r="AL65" s="987"/>
      <c r="AM65" s="987"/>
      <c r="AN65" s="987"/>
      <c r="AO65" s="987"/>
      <c r="AP65" s="987"/>
      <c r="AQ65" s="987"/>
      <c r="AR65" s="987"/>
      <c r="AS65" s="987"/>
      <c r="AT65" s="987"/>
      <c r="AU65" s="987"/>
      <c r="AV65" s="987"/>
      <c r="AW65" s="987"/>
      <c r="AX65" s="1061"/>
      <c r="AY65" s="1220"/>
      <c r="AZ65" s="1225"/>
      <c r="BA65" s="1061"/>
      <c r="BB65" s="1220"/>
      <c r="BC65" s="1225"/>
      <c r="BD65" s="1061"/>
      <c r="BE65" s="1220"/>
      <c r="BF65" s="1225"/>
      <c r="BG65" s="1061">
        <f t="shared" si="1"/>
        <v>0</v>
      </c>
      <c r="BH65" s="1220"/>
      <c r="BI65" s="1225"/>
      <c r="BJ65" s="987"/>
      <c r="BK65" s="1061"/>
      <c r="BL65" s="1220"/>
      <c r="BM65" s="1225"/>
      <c r="BN65" s="1061"/>
      <c r="BO65" s="1225"/>
      <c r="BP65" s="1370"/>
      <c r="BQ65" s="1221"/>
      <c r="BR65" s="1061"/>
      <c r="BS65" s="1225"/>
      <c r="BT65" s="987"/>
      <c r="BU65" s="460"/>
      <c r="BV65" s="456"/>
      <c r="BW65" s="453"/>
      <c r="BX65" s="469"/>
      <c r="BY65" s="449"/>
      <c r="BZ65" s="450"/>
      <c r="CA65" s="466"/>
      <c r="CB65" s="466"/>
      <c r="CC65" s="466"/>
      <c r="CD65" s="449"/>
      <c r="CE65" s="51"/>
      <c r="CF65" s="96"/>
    </row>
    <row r="66" spans="2:84">
      <c r="B66" s="959">
        <v>62</v>
      </c>
      <c r="C66" s="959" t="s">
        <v>1001</v>
      </c>
      <c r="D66" s="946" t="s">
        <v>1002</v>
      </c>
      <c r="E66" s="1384">
        <v>1.5</v>
      </c>
      <c r="F66" s="959">
        <v>1</v>
      </c>
      <c r="G66" s="1294" t="s">
        <v>971</v>
      </c>
      <c r="H66" s="911">
        <v>0.1</v>
      </c>
      <c r="I66" s="1294">
        <f t="shared" si="0"/>
        <v>0.1</v>
      </c>
      <c r="J66" s="1217" t="s">
        <v>1052</v>
      </c>
      <c r="K66" s="959"/>
      <c r="L66" s="1217"/>
      <c r="M66" s="959" t="s">
        <v>1004</v>
      </c>
      <c r="N66" s="1217" t="s">
        <v>1005</v>
      </c>
      <c r="O66" s="956"/>
      <c r="P66" s="987"/>
      <c r="Q66" s="987"/>
      <c r="R66" s="987"/>
      <c r="S66" s="987"/>
      <c r="T66" s="987"/>
      <c r="U66" s="987"/>
      <c r="V66" s="987"/>
      <c r="W66" s="987"/>
      <c r="X66" s="987"/>
      <c r="Y66" s="987"/>
      <c r="Z66" s="987"/>
      <c r="AA66" s="987"/>
      <c r="AB66" s="987"/>
      <c r="AC66" s="987"/>
      <c r="AD66" s="987"/>
      <c r="AE66" s="987"/>
      <c r="AF66" s="987"/>
      <c r="AG66" s="987"/>
      <c r="AH66" s="987"/>
      <c r="AI66" s="987"/>
      <c r="AJ66" s="987"/>
      <c r="AK66" s="987"/>
      <c r="AL66" s="987"/>
      <c r="AM66" s="987"/>
      <c r="AN66" s="987"/>
      <c r="AO66" s="987"/>
      <c r="AP66" s="987"/>
      <c r="AQ66" s="987"/>
      <c r="AR66" s="987"/>
      <c r="AS66" s="987"/>
      <c r="AT66" s="987"/>
      <c r="AU66" s="987"/>
      <c r="AV66" s="987"/>
      <c r="AW66" s="987"/>
      <c r="AX66" s="1061"/>
      <c r="AY66" s="1220"/>
      <c r="AZ66" s="1225"/>
      <c r="BA66" s="1061"/>
      <c r="BB66" s="1220"/>
      <c r="BC66" s="1225"/>
      <c r="BD66" s="1061"/>
      <c r="BE66" s="1220"/>
      <c r="BF66" s="1225"/>
      <c r="BG66" s="1061">
        <f t="shared" si="1"/>
        <v>0</v>
      </c>
      <c r="BH66" s="1220"/>
      <c r="BI66" s="1225"/>
      <c r="BJ66" s="987"/>
      <c r="BK66" s="1061"/>
      <c r="BL66" s="1220"/>
      <c r="BM66" s="1225"/>
      <c r="BN66" s="1061"/>
      <c r="BO66" s="1225"/>
      <c r="BP66" s="1370"/>
      <c r="BQ66" s="1221"/>
      <c r="BR66" s="1061"/>
      <c r="BS66" s="1225"/>
      <c r="BT66" s="987"/>
      <c r="BU66" s="451"/>
      <c r="BV66" s="452" t="s">
        <v>4308</v>
      </c>
      <c r="BW66" s="453" t="s">
        <v>4282</v>
      </c>
      <c r="BX66" s="454">
        <f>SUM(BX67:BX68)</f>
        <v>78.796800000000005</v>
      </c>
      <c r="BY66" s="449"/>
      <c r="BZ66" s="450"/>
      <c r="CA66" s="458"/>
      <c r="CB66" s="458"/>
      <c r="CC66" s="466"/>
      <c r="CD66" s="449"/>
      <c r="CE66" s="51"/>
      <c r="CF66" s="470"/>
    </row>
    <row r="67" spans="2:84">
      <c r="B67" s="959">
        <v>63</v>
      </c>
      <c r="C67" s="959" t="s">
        <v>1001</v>
      </c>
      <c r="D67" s="946" t="s">
        <v>1002</v>
      </c>
      <c r="E67" s="1384">
        <v>1.5</v>
      </c>
      <c r="F67" s="959">
        <v>1</v>
      </c>
      <c r="G67" s="1294" t="s">
        <v>971</v>
      </c>
      <c r="H67" s="911">
        <v>0.1</v>
      </c>
      <c r="I67" s="1294">
        <f t="shared" si="0"/>
        <v>0.1</v>
      </c>
      <c r="J67" s="1217" t="s">
        <v>1053</v>
      </c>
      <c r="K67" s="959"/>
      <c r="L67" s="1217"/>
      <c r="M67" s="959" t="s">
        <v>1004</v>
      </c>
      <c r="N67" s="1217" t="s">
        <v>1005</v>
      </c>
      <c r="O67" s="956"/>
      <c r="P67" s="987"/>
      <c r="Q67" s="987"/>
      <c r="R67" s="987"/>
      <c r="S67" s="987"/>
      <c r="T67" s="987"/>
      <c r="U67" s="987"/>
      <c r="V67" s="987"/>
      <c r="W67" s="987"/>
      <c r="X67" s="987"/>
      <c r="Y67" s="987"/>
      <c r="Z67" s="987"/>
      <c r="AA67" s="987"/>
      <c r="AB67" s="987"/>
      <c r="AC67" s="987"/>
      <c r="AD67" s="987"/>
      <c r="AE67" s="987"/>
      <c r="AF67" s="987"/>
      <c r="AG67" s="987"/>
      <c r="AH67" s="987"/>
      <c r="AI67" s="987"/>
      <c r="AJ67" s="987"/>
      <c r="AK67" s="987"/>
      <c r="AL67" s="987"/>
      <c r="AM67" s="987"/>
      <c r="AN67" s="987"/>
      <c r="AO67" s="987"/>
      <c r="AP67" s="987"/>
      <c r="AQ67" s="987"/>
      <c r="AR67" s="987"/>
      <c r="AS67" s="987"/>
      <c r="AT67" s="987"/>
      <c r="AU67" s="987"/>
      <c r="AV67" s="987"/>
      <c r="AW67" s="987"/>
      <c r="AX67" s="1061"/>
      <c r="AY67" s="1220"/>
      <c r="AZ67" s="1225"/>
      <c r="BA67" s="1061"/>
      <c r="BB67" s="1220"/>
      <c r="BC67" s="1225"/>
      <c r="BD67" s="1061"/>
      <c r="BE67" s="1220"/>
      <c r="BF67" s="1225"/>
      <c r="BG67" s="1061">
        <f t="shared" si="1"/>
        <v>0</v>
      </c>
      <c r="BH67" s="1220"/>
      <c r="BI67" s="1225"/>
      <c r="BJ67" s="987"/>
      <c r="BK67" s="1061"/>
      <c r="BL67" s="1220"/>
      <c r="BM67" s="1225"/>
      <c r="BN67" s="1061"/>
      <c r="BO67" s="1225"/>
      <c r="BP67" s="1370"/>
      <c r="BQ67" s="1221"/>
      <c r="BR67" s="1061"/>
      <c r="BS67" s="1225"/>
      <c r="BT67" s="987"/>
      <c r="BU67" s="451"/>
      <c r="BV67" s="456" t="s">
        <v>4306</v>
      </c>
      <c r="BW67" s="453" t="s">
        <v>4282</v>
      </c>
      <c r="BX67" s="457">
        <f>PRODUCT(BY67:BZ67)</f>
        <v>48.276000000000003</v>
      </c>
      <c r="BY67" s="449">
        <f>4*54</f>
        <v>216</v>
      </c>
      <c r="BZ67" s="457">
        <f>PRODUCT(CA67:CF67)</f>
        <v>0.2235</v>
      </c>
      <c r="CA67" s="466"/>
      <c r="CB67" s="458"/>
      <c r="CC67" s="466">
        <v>0.05</v>
      </c>
      <c r="CD67" s="449"/>
      <c r="CE67" s="51"/>
      <c r="CF67" s="470">
        <v>4.47</v>
      </c>
    </row>
    <row r="68" spans="2:84">
      <c r="B68" s="959">
        <v>64</v>
      </c>
      <c r="C68" s="959" t="s">
        <v>1001</v>
      </c>
      <c r="D68" s="946" t="s">
        <v>1002</v>
      </c>
      <c r="E68" s="1384">
        <v>1.5</v>
      </c>
      <c r="F68" s="959">
        <v>2</v>
      </c>
      <c r="G68" s="1294" t="s">
        <v>971</v>
      </c>
      <c r="H68" s="911">
        <v>0.1</v>
      </c>
      <c r="I68" s="1294">
        <f t="shared" si="0"/>
        <v>0.2</v>
      </c>
      <c r="J68" s="1217" t="s">
        <v>1054</v>
      </c>
      <c r="K68" s="959"/>
      <c r="L68" s="1217"/>
      <c r="M68" s="959" t="s">
        <v>1004</v>
      </c>
      <c r="N68" s="1217" t="s">
        <v>1005</v>
      </c>
      <c r="O68" s="956"/>
      <c r="P68" s="987"/>
      <c r="Q68" s="987"/>
      <c r="R68" s="987"/>
      <c r="S68" s="987"/>
      <c r="T68" s="987"/>
      <c r="U68" s="987"/>
      <c r="V68" s="987"/>
      <c r="W68" s="987"/>
      <c r="X68" s="987"/>
      <c r="Y68" s="987"/>
      <c r="Z68" s="987"/>
      <c r="AA68" s="987"/>
      <c r="AB68" s="987"/>
      <c r="AC68" s="987"/>
      <c r="AD68" s="987"/>
      <c r="AE68" s="987"/>
      <c r="AF68" s="987"/>
      <c r="AG68" s="987"/>
      <c r="AH68" s="987"/>
      <c r="AI68" s="987"/>
      <c r="AJ68" s="987"/>
      <c r="AK68" s="987"/>
      <c r="AL68" s="987"/>
      <c r="AM68" s="987"/>
      <c r="AN68" s="987"/>
      <c r="AO68" s="987"/>
      <c r="AP68" s="987"/>
      <c r="AQ68" s="987"/>
      <c r="AR68" s="987"/>
      <c r="AS68" s="987"/>
      <c r="AT68" s="987"/>
      <c r="AU68" s="987"/>
      <c r="AV68" s="987"/>
      <c r="AW68" s="987"/>
      <c r="AX68" s="1061"/>
      <c r="AY68" s="1220"/>
      <c r="AZ68" s="1225"/>
      <c r="BA68" s="1061"/>
      <c r="BB68" s="1220"/>
      <c r="BC68" s="1225"/>
      <c r="BD68" s="1061"/>
      <c r="BE68" s="1220"/>
      <c r="BF68" s="1225"/>
      <c r="BG68" s="1061">
        <f t="shared" si="1"/>
        <v>0</v>
      </c>
      <c r="BH68" s="1220"/>
      <c r="BI68" s="1225"/>
      <c r="BJ68" s="987"/>
      <c r="BK68" s="1061"/>
      <c r="BL68" s="1220"/>
      <c r="BM68" s="1225"/>
      <c r="BN68" s="1061"/>
      <c r="BO68" s="1225"/>
      <c r="BP68" s="1370"/>
      <c r="BQ68" s="1221"/>
      <c r="BR68" s="1061"/>
      <c r="BS68" s="1225"/>
      <c r="BT68" s="987"/>
      <c r="BU68" s="460"/>
      <c r="BV68" s="456" t="s">
        <v>4307</v>
      </c>
      <c r="BW68" s="453" t="s">
        <v>4282</v>
      </c>
      <c r="BX68" s="457">
        <f>PRODUCT(BY68:BZ68)</f>
        <v>30.520800000000001</v>
      </c>
      <c r="BY68" s="449">
        <f>BY67/2</f>
        <v>108</v>
      </c>
      <c r="BZ68" s="457">
        <f>PRODUCT(CA68:CF68)</f>
        <v>0.28260000000000002</v>
      </c>
      <c r="CA68" s="458">
        <v>4.4999999999999998E-2</v>
      </c>
      <c r="CB68" s="458">
        <v>0.01</v>
      </c>
      <c r="CC68" s="466">
        <v>0.08</v>
      </c>
      <c r="CD68" s="449"/>
      <c r="CE68" s="51"/>
      <c r="CF68" s="459">
        <v>7850</v>
      </c>
    </row>
    <row r="69" spans="2:84">
      <c r="B69" s="959">
        <v>65</v>
      </c>
      <c r="C69" s="959" t="s">
        <v>1007</v>
      </c>
      <c r="D69" s="946" t="s">
        <v>1008</v>
      </c>
      <c r="E69" s="1384">
        <v>1.5</v>
      </c>
      <c r="F69" s="959">
        <v>2</v>
      </c>
      <c r="G69" s="1294" t="s">
        <v>971</v>
      </c>
      <c r="H69" s="911">
        <v>2</v>
      </c>
      <c r="I69" s="1294">
        <f t="shared" si="0"/>
        <v>4</v>
      </c>
      <c r="J69" s="1217" t="s">
        <v>1054</v>
      </c>
      <c r="K69" s="959"/>
      <c r="L69" s="1217"/>
      <c r="M69" s="959" t="s">
        <v>1004</v>
      </c>
      <c r="N69" s="1217" t="s">
        <v>1005</v>
      </c>
      <c r="O69" s="956"/>
      <c r="P69" s="987"/>
      <c r="Q69" s="987"/>
      <c r="R69" s="987"/>
      <c r="S69" s="987"/>
      <c r="T69" s="987"/>
      <c r="U69" s="987"/>
      <c r="V69" s="987"/>
      <c r="W69" s="987"/>
      <c r="X69" s="987"/>
      <c r="Y69" s="987"/>
      <c r="Z69" s="987"/>
      <c r="AA69" s="987"/>
      <c r="AB69" s="987"/>
      <c r="AC69" s="987"/>
      <c r="AD69" s="987"/>
      <c r="AE69" s="987"/>
      <c r="AF69" s="987"/>
      <c r="AG69" s="987"/>
      <c r="AH69" s="987"/>
      <c r="AI69" s="987"/>
      <c r="AJ69" s="987"/>
      <c r="AK69" s="987"/>
      <c r="AL69" s="987"/>
      <c r="AM69" s="987"/>
      <c r="AN69" s="987"/>
      <c r="AO69" s="987"/>
      <c r="AP69" s="987"/>
      <c r="AQ69" s="987"/>
      <c r="AR69" s="987"/>
      <c r="AS69" s="987"/>
      <c r="AT69" s="987"/>
      <c r="AU69" s="987"/>
      <c r="AV69" s="987"/>
      <c r="AW69" s="987"/>
      <c r="AX69" s="1061"/>
      <c r="AY69" s="1220"/>
      <c r="AZ69" s="1225"/>
      <c r="BA69" s="1061"/>
      <c r="BB69" s="1220"/>
      <c r="BC69" s="1225"/>
      <c r="BD69" s="1061"/>
      <c r="BE69" s="1220"/>
      <c r="BF69" s="1225"/>
      <c r="BG69" s="1061">
        <f t="shared" si="1"/>
        <v>0</v>
      </c>
      <c r="BH69" s="1220"/>
      <c r="BI69" s="1225"/>
      <c r="BJ69" s="987"/>
      <c r="BK69" s="1061"/>
      <c r="BL69" s="1220"/>
      <c r="BM69" s="1225"/>
      <c r="BN69" s="1061"/>
      <c r="BO69" s="1225"/>
      <c r="BP69" s="1370"/>
      <c r="BQ69" s="1221"/>
      <c r="BR69" s="1061"/>
      <c r="BS69" s="1225"/>
      <c r="BT69" s="987"/>
      <c r="BU69" s="460"/>
      <c r="BV69" s="462"/>
      <c r="BW69" s="453"/>
      <c r="BX69" s="465"/>
      <c r="BY69" s="449"/>
      <c r="BZ69" s="450"/>
      <c r="CA69" s="466"/>
      <c r="CB69" s="466"/>
      <c r="CC69" s="466"/>
      <c r="CD69" s="449"/>
      <c r="CE69" s="51"/>
      <c r="CF69" s="96"/>
    </row>
    <row r="70" spans="2:84">
      <c r="B70" s="959">
        <v>66</v>
      </c>
      <c r="C70" s="959" t="s">
        <v>1001</v>
      </c>
      <c r="D70" s="946" t="s">
        <v>1018</v>
      </c>
      <c r="E70" s="959">
        <v>1</v>
      </c>
      <c r="F70" s="959">
        <v>14</v>
      </c>
      <c r="G70" s="1294" t="s">
        <v>971</v>
      </c>
      <c r="H70" s="911">
        <v>0.1</v>
      </c>
      <c r="I70" s="1294">
        <f t="shared" ref="I70:I133" si="3">F70*H70</f>
        <v>1.4000000000000001</v>
      </c>
      <c r="J70" s="1217" t="s">
        <v>1055</v>
      </c>
      <c r="K70" s="959"/>
      <c r="L70" s="1217"/>
      <c r="M70" s="959" t="s">
        <v>1004</v>
      </c>
      <c r="N70" s="1217" t="s">
        <v>1005</v>
      </c>
      <c r="O70" s="956"/>
      <c r="P70" s="987"/>
      <c r="Q70" s="987"/>
      <c r="R70" s="987"/>
      <c r="S70" s="987"/>
      <c r="T70" s="987"/>
      <c r="U70" s="987"/>
      <c r="V70" s="987"/>
      <c r="W70" s="987"/>
      <c r="X70" s="987"/>
      <c r="Y70" s="987"/>
      <c r="Z70" s="987"/>
      <c r="AA70" s="987"/>
      <c r="AB70" s="987"/>
      <c r="AC70" s="987"/>
      <c r="AD70" s="987"/>
      <c r="AE70" s="987"/>
      <c r="AF70" s="987"/>
      <c r="AG70" s="987"/>
      <c r="AH70" s="987"/>
      <c r="AI70" s="987"/>
      <c r="AJ70" s="987"/>
      <c r="AK70" s="987"/>
      <c r="AL70" s="987"/>
      <c r="AM70" s="987"/>
      <c r="AN70" s="987"/>
      <c r="AO70" s="987"/>
      <c r="AP70" s="987"/>
      <c r="AQ70" s="987"/>
      <c r="AR70" s="987"/>
      <c r="AS70" s="987"/>
      <c r="AT70" s="987"/>
      <c r="AU70" s="987"/>
      <c r="AV70" s="987"/>
      <c r="AW70" s="987"/>
      <c r="AX70" s="1061"/>
      <c r="AY70" s="1220"/>
      <c r="AZ70" s="1225"/>
      <c r="BA70" s="1061"/>
      <c r="BB70" s="1220"/>
      <c r="BC70" s="1225"/>
      <c r="BD70" s="1061"/>
      <c r="BE70" s="1220"/>
      <c r="BF70" s="1225"/>
      <c r="BG70" s="1061">
        <f t="shared" ref="BG70:BG133" si="4">SUMPRODUCT(AX70:AZ70,$AX$3:$AZ$3)</f>
        <v>0</v>
      </c>
      <c r="BH70" s="1220"/>
      <c r="BI70" s="1225"/>
      <c r="BJ70" s="987"/>
      <c r="BK70" s="1061"/>
      <c r="BL70" s="1220"/>
      <c r="BM70" s="1225"/>
      <c r="BN70" s="1061"/>
      <c r="BO70" s="1225"/>
      <c r="BP70" s="1370"/>
      <c r="BQ70" s="1221"/>
      <c r="BR70" s="1061"/>
      <c r="BS70" s="1225"/>
      <c r="BT70" s="987"/>
      <c r="BU70" s="460"/>
      <c r="BV70" s="452" t="s">
        <v>4309</v>
      </c>
      <c r="BW70" s="453" t="s">
        <v>4282</v>
      </c>
      <c r="BX70" s="454">
        <f>SUM(BX71:BX72)</f>
        <v>39.398400000000002</v>
      </c>
      <c r="BY70" s="449"/>
      <c r="BZ70" s="450"/>
      <c r="CA70" s="458"/>
      <c r="CB70" s="458"/>
      <c r="CC70" s="466"/>
      <c r="CD70" s="449"/>
      <c r="CE70" s="51"/>
      <c r="CF70" s="470"/>
    </row>
    <row r="71" spans="2:84">
      <c r="B71" s="959">
        <v>67</v>
      </c>
      <c r="C71" s="959" t="s">
        <v>1001</v>
      </c>
      <c r="D71" s="946" t="s">
        <v>1018</v>
      </c>
      <c r="E71" s="959">
        <v>1</v>
      </c>
      <c r="F71" s="959">
        <v>10</v>
      </c>
      <c r="G71" s="1294" t="s">
        <v>971</v>
      </c>
      <c r="H71" s="911">
        <v>0.1</v>
      </c>
      <c r="I71" s="1294">
        <f t="shared" si="3"/>
        <v>1</v>
      </c>
      <c r="J71" s="1217" t="s">
        <v>1056</v>
      </c>
      <c r="K71" s="959"/>
      <c r="L71" s="1217"/>
      <c r="M71" s="959" t="s">
        <v>1004</v>
      </c>
      <c r="N71" s="1217" t="s">
        <v>1005</v>
      </c>
      <c r="O71" s="956"/>
      <c r="P71" s="987"/>
      <c r="Q71" s="987"/>
      <c r="R71" s="987"/>
      <c r="S71" s="987"/>
      <c r="T71" s="987"/>
      <c r="U71" s="987"/>
      <c r="V71" s="987"/>
      <c r="W71" s="987"/>
      <c r="X71" s="987"/>
      <c r="Y71" s="987"/>
      <c r="Z71" s="987"/>
      <c r="AA71" s="987"/>
      <c r="AB71" s="987"/>
      <c r="AC71" s="987"/>
      <c r="AD71" s="987"/>
      <c r="AE71" s="987"/>
      <c r="AF71" s="987"/>
      <c r="AG71" s="987"/>
      <c r="AH71" s="987"/>
      <c r="AI71" s="987"/>
      <c r="AJ71" s="987"/>
      <c r="AK71" s="987"/>
      <c r="AL71" s="987"/>
      <c r="AM71" s="987"/>
      <c r="AN71" s="987"/>
      <c r="AO71" s="987"/>
      <c r="AP71" s="987"/>
      <c r="AQ71" s="987"/>
      <c r="AR71" s="987"/>
      <c r="AS71" s="987"/>
      <c r="AT71" s="987"/>
      <c r="AU71" s="987"/>
      <c r="AV71" s="987"/>
      <c r="AW71" s="987"/>
      <c r="AX71" s="1061"/>
      <c r="AY71" s="1220"/>
      <c r="AZ71" s="1225"/>
      <c r="BA71" s="1061"/>
      <c r="BB71" s="1220"/>
      <c r="BC71" s="1225"/>
      <c r="BD71" s="1061"/>
      <c r="BE71" s="1220"/>
      <c r="BF71" s="1225"/>
      <c r="BG71" s="1061">
        <f t="shared" si="4"/>
        <v>0</v>
      </c>
      <c r="BH71" s="1220"/>
      <c r="BI71" s="1225"/>
      <c r="BJ71" s="987"/>
      <c r="BK71" s="1061"/>
      <c r="BL71" s="1220"/>
      <c r="BM71" s="1225"/>
      <c r="BN71" s="1061"/>
      <c r="BO71" s="1225"/>
      <c r="BP71" s="1370"/>
      <c r="BQ71" s="1221"/>
      <c r="BR71" s="1061"/>
      <c r="BS71" s="1225"/>
      <c r="BT71" s="987"/>
      <c r="BU71" s="460"/>
      <c r="BV71" s="456" t="s">
        <v>4306</v>
      </c>
      <c r="BW71" s="453" t="s">
        <v>4282</v>
      </c>
      <c r="BX71" s="457">
        <f>PRODUCT(BY71:BZ71)</f>
        <v>24.138000000000002</v>
      </c>
      <c r="BY71" s="449">
        <f>4*27</f>
        <v>108</v>
      </c>
      <c r="BZ71" s="457">
        <f>PRODUCT(CA71:CF71)</f>
        <v>0.2235</v>
      </c>
      <c r="CA71" s="466"/>
      <c r="CB71" s="458"/>
      <c r="CC71" s="466">
        <v>0.05</v>
      </c>
      <c r="CD71" s="449"/>
      <c r="CE71" s="51"/>
      <c r="CF71" s="470">
        <v>4.47</v>
      </c>
    </row>
    <row r="72" spans="2:84">
      <c r="B72" s="959">
        <v>68</v>
      </c>
      <c r="C72" s="959" t="s">
        <v>1047</v>
      </c>
      <c r="D72" s="946" t="s">
        <v>1057</v>
      </c>
      <c r="E72" s="959">
        <v>1</v>
      </c>
      <c r="F72" s="959">
        <v>1</v>
      </c>
      <c r="G72" s="1294" t="s">
        <v>971</v>
      </c>
      <c r="H72" s="911">
        <v>0.1</v>
      </c>
      <c r="I72" s="1294">
        <f t="shared" si="3"/>
        <v>0.1</v>
      </c>
      <c r="J72" s="1217" t="s">
        <v>1056</v>
      </c>
      <c r="K72" s="959"/>
      <c r="L72" s="1217"/>
      <c r="M72" s="959" t="s">
        <v>1004</v>
      </c>
      <c r="N72" s="1217" t="s">
        <v>1005</v>
      </c>
      <c r="O72" s="956"/>
      <c r="P72" s="987"/>
      <c r="Q72" s="987"/>
      <c r="R72" s="987"/>
      <c r="S72" s="987"/>
      <c r="T72" s="987"/>
      <c r="U72" s="987"/>
      <c r="V72" s="987"/>
      <c r="W72" s="987"/>
      <c r="X72" s="987"/>
      <c r="Y72" s="987"/>
      <c r="Z72" s="987"/>
      <c r="AA72" s="987"/>
      <c r="AB72" s="987"/>
      <c r="AC72" s="987"/>
      <c r="AD72" s="987"/>
      <c r="AE72" s="987"/>
      <c r="AF72" s="987"/>
      <c r="AG72" s="987"/>
      <c r="AH72" s="987"/>
      <c r="AI72" s="987"/>
      <c r="AJ72" s="987"/>
      <c r="AK72" s="987"/>
      <c r="AL72" s="987"/>
      <c r="AM72" s="987"/>
      <c r="AN72" s="987"/>
      <c r="AO72" s="987"/>
      <c r="AP72" s="987"/>
      <c r="AQ72" s="987"/>
      <c r="AR72" s="987"/>
      <c r="AS72" s="987"/>
      <c r="AT72" s="987"/>
      <c r="AU72" s="987"/>
      <c r="AV72" s="987"/>
      <c r="AW72" s="987"/>
      <c r="AX72" s="1061"/>
      <c r="AY72" s="1220"/>
      <c r="AZ72" s="1225"/>
      <c r="BA72" s="1061"/>
      <c r="BB72" s="1220"/>
      <c r="BC72" s="1225"/>
      <c r="BD72" s="1061"/>
      <c r="BE72" s="1220"/>
      <c r="BF72" s="1225"/>
      <c r="BG72" s="1061">
        <f t="shared" si="4"/>
        <v>0</v>
      </c>
      <c r="BH72" s="1220"/>
      <c r="BI72" s="1225"/>
      <c r="BJ72" s="987"/>
      <c r="BK72" s="1061"/>
      <c r="BL72" s="1220"/>
      <c r="BM72" s="1225"/>
      <c r="BN72" s="1061"/>
      <c r="BO72" s="1225"/>
      <c r="BP72" s="1370"/>
      <c r="BQ72" s="1221"/>
      <c r="BR72" s="1061"/>
      <c r="BS72" s="1225"/>
      <c r="BT72" s="987"/>
      <c r="BU72" s="460"/>
      <c r="BV72" s="456" t="s">
        <v>4307</v>
      </c>
      <c r="BW72" s="453" t="s">
        <v>4282</v>
      </c>
      <c r="BX72" s="457">
        <f>PRODUCT(BY72:BZ72)</f>
        <v>15.260400000000001</v>
      </c>
      <c r="BY72" s="449">
        <f>BY71/2</f>
        <v>54</v>
      </c>
      <c r="BZ72" s="457">
        <f>PRODUCT(CA72:CF72)</f>
        <v>0.28260000000000002</v>
      </c>
      <c r="CA72" s="458">
        <v>4.4999999999999998E-2</v>
      </c>
      <c r="CB72" s="458">
        <v>0.01</v>
      </c>
      <c r="CC72" s="466">
        <v>0.08</v>
      </c>
      <c r="CD72" s="449"/>
      <c r="CE72" s="51"/>
      <c r="CF72" s="459">
        <v>7850</v>
      </c>
    </row>
    <row r="73" spans="2:84">
      <c r="B73" s="959">
        <v>69</v>
      </c>
      <c r="C73" s="959" t="s">
        <v>1020</v>
      </c>
      <c r="D73" s="946" t="s">
        <v>1021</v>
      </c>
      <c r="E73" s="959">
        <v>1</v>
      </c>
      <c r="F73" s="959">
        <v>3</v>
      </c>
      <c r="G73" s="1294" t="s">
        <v>971</v>
      </c>
      <c r="H73" s="911">
        <v>2.9</v>
      </c>
      <c r="I73" s="1294">
        <f t="shared" si="3"/>
        <v>8.6999999999999993</v>
      </c>
      <c r="J73" s="1217" t="s">
        <v>1056</v>
      </c>
      <c r="K73" s="959"/>
      <c r="L73" s="1217"/>
      <c r="M73" s="959" t="s">
        <v>1004</v>
      </c>
      <c r="N73" s="1217" t="s">
        <v>1005</v>
      </c>
      <c r="O73" s="956"/>
      <c r="P73" s="987"/>
      <c r="Q73" s="987"/>
      <c r="R73" s="987"/>
      <c r="S73" s="987"/>
      <c r="T73" s="987"/>
      <c r="U73" s="987"/>
      <c r="V73" s="987"/>
      <c r="W73" s="987"/>
      <c r="X73" s="987"/>
      <c r="Y73" s="987"/>
      <c r="Z73" s="987"/>
      <c r="AA73" s="987"/>
      <c r="AB73" s="987"/>
      <c r="AC73" s="987"/>
      <c r="AD73" s="987"/>
      <c r="AE73" s="987"/>
      <c r="AF73" s="987"/>
      <c r="AG73" s="987"/>
      <c r="AH73" s="987"/>
      <c r="AI73" s="987"/>
      <c r="AJ73" s="987"/>
      <c r="AK73" s="987"/>
      <c r="AL73" s="987"/>
      <c r="AM73" s="987"/>
      <c r="AN73" s="987"/>
      <c r="AO73" s="987"/>
      <c r="AP73" s="987"/>
      <c r="AQ73" s="987"/>
      <c r="AR73" s="987"/>
      <c r="AS73" s="987"/>
      <c r="AT73" s="987"/>
      <c r="AU73" s="987"/>
      <c r="AV73" s="987"/>
      <c r="AW73" s="987"/>
      <c r="AX73" s="1061"/>
      <c r="AY73" s="1220"/>
      <c r="AZ73" s="1225"/>
      <c r="BA73" s="1061"/>
      <c r="BB73" s="1220"/>
      <c r="BC73" s="1225"/>
      <c r="BD73" s="1061"/>
      <c r="BE73" s="1220"/>
      <c r="BF73" s="1225"/>
      <c r="BG73" s="1061">
        <f t="shared" si="4"/>
        <v>0</v>
      </c>
      <c r="BH73" s="1220"/>
      <c r="BI73" s="1225"/>
      <c r="BJ73" s="987"/>
      <c r="BK73" s="1061"/>
      <c r="BL73" s="1220"/>
      <c r="BM73" s="1225"/>
      <c r="BN73" s="1061"/>
      <c r="BO73" s="1225"/>
      <c r="BP73" s="1370"/>
      <c r="BQ73" s="1221"/>
      <c r="BR73" s="1061"/>
      <c r="BS73" s="1225"/>
      <c r="BT73" s="987"/>
      <c r="BU73" s="460"/>
      <c r="BV73" s="462"/>
      <c r="BW73" s="453"/>
      <c r="BX73" s="465"/>
      <c r="BY73" s="449"/>
      <c r="BZ73" s="450"/>
      <c r="CA73" s="466"/>
      <c r="CB73" s="466"/>
      <c r="CC73" s="466"/>
      <c r="CD73" s="449"/>
      <c r="CE73" s="51"/>
      <c r="CF73" s="96"/>
    </row>
    <row r="74" spans="2:84">
      <c r="B74" s="959">
        <v>70</v>
      </c>
      <c r="C74" s="959" t="s">
        <v>1022</v>
      </c>
      <c r="D74" s="946" t="s">
        <v>1023</v>
      </c>
      <c r="E74" s="959">
        <v>1</v>
      </c>
      <c r="F74" s="959">
        <v>2</v>
      </c>
      <c r="G74" s="1294" t="s">
        <v>971</v>
      </c>
      <c r="H74" s="911">
        <v>2.1</v>
      </c>
      <c r="I74" s="1294">
        <f t="shared" si="3"/>
        <v>4.2</v>
      </c>
      <c r="J74" s="1217" t="s">
        <v>1056</v>
      </c>
      <c r="K74" s="959"/>
      <c r="L74" s="1217"/>
      <c r="M74" s="959" t="s">
        <v>1004</v>
      </c>
      <c r="N74" s="1217" t="s">
        <v>1005</v>
      </c>
      <c r="O74" s="956"/>
      <c r="P74" s="987"/>
      <c r="Q74" s="987"/>
      <c r="R74" s="987"/>
      <c r="S74" s="987"/>
      <c r="T74" s="987"/>
      <c r="U74" s="987"/>
      <c r="V74" s="987"/>
      <c r="W74" s="987"/>
      <c r="X74" s="987"/>
      <c r="Y74" s="987"/>
      <c r="Z74" s="987"/>
      <c r="AA74" s="987"/>
      <c r="AB74" s="987"/>
      <c r="AC74" s="987"/>
      <c r="AD74" s="987"/>
      <c r="AE74" s="987"/>
      <c r="AF74" s="987"/>
      <c r="AG74" s="987"/>
      <c r="AH74" s="987"/>
      <c r="AI74" s="987"/>
      <c r="AJ74" s="987"/>
      <c r="AK74" s="987"/>
      <c r="AL74" s="987"/>
      <c r="AM74" s="987"/>
      <c r="AN74" s="987"/>
      <c r="AO74" s="987"/>
      <c r="AP74" s="987"/>
      <c r="AQ74" s="987"/>
      <c r="AR74" s="987"/>
      <c r="AS74" s="987"/>
      <c r="AT74" s="987"/>
      <c r="AU74" s="987"/>
      <c r="AV74" s="987"/>
      <c r="AW74" s="987"/>
      <c r="AX74" s="1061"/>
      <c r="AY74" s="1220"/>
      <c r="AZ74" s="1225"/>
      <c r="BA74" s="1061"/>
      <c r="BB74" s="1220"/>
      <c r="BC74" s="1225"/>
      <c r="BD74" s="1061"/>
      <c r="BE74" s="1220"/>
      <c r="BF74" s="1225"/>
      <c r="BG74" s="1061">
        <f t="shared" si="4"/>
        <v>0</v>
      </c>
      <c r="BH74" s="1220"/>
      <c r="BI74" s="1225"/>
      <c r="BJ74" s="987"/>
      <c r="BK74" s="1061"/>
      <c r="BL74" s="1220"/>
      <c r="BM74" s="1225"/>
      <c r="BN74" s="1061"/>
      <c r="BO74" s="1225"/>
      <c r="BP74" s="1370"/>
      <c r="BQ74" s="1221"/>
      <c r="BR74" s="1061"/>
      <c r="BS74" s="1225"/>
      <c r="BT74" s="987"/>
      <c r="BU74" s="460"/>
      <c r="BV74" s="452" t="s">
        <v>4310</v>
      </c>
      <c r="BW74" s="453" t="s">
        <v>4282</v>
      </c>
      <c r="BX74" s="454">
        <f>SUM(BX75:BX76)</f>
        <v>20.428800000000003</v>
      </c>
      <c r="BY74" s="449"/>
      <c r="BZ74" s="450"/>
      <c r="CA74" s="458"/>
      <c r="CB74" s="458"/>
      <c r="CC74" s="466"/>
      <c r="CD74" s="449"/>
      <c r="CE74" s="51"/>
      <c r="CF74" s="470"/>
    </row>
    <row r="75" spans="2:84">
      <c r="B75" s="959">
        <v>71</v>
      </c>
      <c r="C75" s="959" t="s">
        <v>1058</v>
      </c>
      <c r="D75" s="946" t="s">
        <v>1059</v>
      </c>
      <c r="E75" s="959">
        <v>1</v>
      </c>
      <c r="F75" s="959">
        <v>2</v>
      </c>
      <c r="G75" s="1294" t="s">
        <v>971</v>
      </c>
      <c r="H75" s="911">
        <v>2</v>
      </c>
      <c r="I75" s="1294">
        <f t="shared" si="3"/>
        <v>4</v>
      </c>
      <c r="J75" s="1217" t="s">
        <v>1056</v>
      </c>
      <c r="K75" s="959"/>
      <c r="L75" s="1217"/>
      <c r="M75" s="959" t="s">
        <v>1004</v>
      </c>
      <c r="N75" s="1217" t="s">
        <v>1005</v>
      </c>
      <c r="O75" s="956"/>
      <c r="P75" s="987"/>
      <c r="Q75" s="987"/>
      <c r="R75" s="987"/>
      <c r="S75" s="987"/>
      <c r="T75" s="987"/>
      <c r="U75" s="987"/>
      <c r="V75" s="987"/>
      <c r="W75" s="987"/>
      <c r="X75" s="987"/>
      <c r="Y75" s="987"/>
      <c r="Z75" s="987"/>
      <c r="AA75" s="987"/>
      <c r="AB75" s="987"/>
      <c r="AC75" s="987"/>
      <c r="AD75" s="987"/>
      <c r="AE75" s="987"/>
      <c r="AF75" s="987"/>
      <c r="AG75" s="987"/>
      <c r="AH75" s="987"/>
      <c r="AI75" s="987"/>
      <c r="AJ75" s="987"/>
      <c r="AK75" s="987"/>
      <c r="AL75" s="987"/>
      <c r="AM75" s="987"/>
      <c r="AN75" s="987"/>
      <c r="AO75" s="987"/>
      <c r="AP75" s="987"/>
      <c r="AQ75" s="987"/>
      <c r="AR75" s="987"/>
      <c r="AS75" s="987"/>
      <c r="AT75" s="987"/>
      <c r="AU75" s="987"/>
      <c r="AV75" s="987"/>
      <c r="AW75" s="987"/>
      <c r="AX75" s="1061"/>
      <c r="AY75" s="1220"/>
      <c r="AZ75" s="1225"/>
      <c r="BA75" s="1061"/>
      <c r="BB75" s="1220"/>
      <c r="BC75" s="1225"/>
      <c r="BD75" s="1061"/>
      <c r="BE75" s="1220"/>
      <c r="BF75" s="1225"/>
      <c r="BG75" s="1061">
        <f t="shared" si="4"/>
        <v>0</v>
      </c>
      <c r="BH75" s="1220"/>
      <c r="BI75" s="1225"/>
      <c r="BJ75" s="987"/>
      <c r="BK75" s="1061"/>
      <c r="BL75" s="1220"/>
      <c r="BM75" s="1225"/>
      <c r="BN75" s="1061"/>
      <c r="BO75" s="1225"/>
      <c r="BP75" s="1370"/>
      <c r="BQ75" s="1221"/>
      <c r="BR75" s="1061"/>
      <c r="BS75" s="1225"/>
      <c r="BT75" s="987"/>
      <c r="BU75" s="460"/>
      <c r="BV75" s="456" t="s">
        <v>4306</v>
      </c>
      <c r="BW75" s="453" t="s">
        <v>4282</v>
      </c>
      <c r="BX75" s="457">
        <f>PRODUCT(BY75:BZ75)</f>
        <v>12.516</v>
      </c>
      <c r="BY75" s="449">
        <f>4*14</f>
        <v>56</v>
      </c>
      <c r="BZ75" s="457">
        <f>PRODUCT(CA75:CF75)</f>
        <v>0.2235</v>
      </c>
      <c r="CA75" s="466"/>
      <c r="CB75" s="458"/>
      <c r="CC75" s="466">
        <v>0.05</v>
      </c>
      <c r="CD75" s="449"/>
      <c r="CE75" s="51"/>
      <c r="CF75" s="470">
        <v>4.47</v>
      </c>
    </row>
    <row r="76" spans="2:84">
      <c r="B76" s="959">
        <v>72</v>
      </c>
      <c r="C76" s="959" t="s">
        <v>1044</v>
      </c>
      <c r="D76" s="946" t="s">
        <v>1060</v>
      </c>
      <c r="E76" s="959">
        <v>1</v>
      </c>
      <c r="F76" s="959">
        <v>1</v>
      </c>
      <c r="G76" s="1294" t="s">
        <v>971</v>
      </c>
      <c r="H76" s="911">
        <v>2.9</v>
      </c>
      <c r="I76" s="1294">
        <f t="shared" si="3"/>
        <v>2.9</v>
      </c>
      <c r="J76" s="1217" t="s">
        <v>1056</v>
      </c>
      <c r="K76" s="959"/>
      <c r="L76" s="1217"/>
      <c r="M76" s="959" t="s">
        <v>1004</v>
      </c>
      <c r="N76" s="1217" t="s">
        <v>1005</v>
      </c>
      <c r="O76" s="956"/>
      <c r="P76" s="987"/>
      <c r="Q76" s="987"/>
      <c r="R76" s="987"/>
      <c r="S76" s="987"/>
      <c r="T76" s="987"/>
      <c r="U76" s="987"/>
      <c r="V76" s="987"/>
      <c r="W76" s="987"/>
      <c r="X76" s="987"/>
      <c r="Y76" s="987"/>
      <c r="Z76" s="987"/>
      <c r="AA76" s="987"/>
      <c r="AB76" s="987"/>
      <c r="AC76" s="987"/>
      <c r="AD76" s="987"/>
      <c r="AE76" s="987"/>
      <c r="AF76" s="987"/>
      <c r="AG76" s="987"/>
      <c r="AH76" s="987"/>
      <c r="AI76" s="987"/>
      <c r="AJ76" s="987"/>
      <c r="AK76" s="987"/>
      <c r="AL76" s="987"/>
      <c r="AM76" s="987"/>
      <c r="AN76" s="987"/>
      <c r="AO76" s="987"/>
      <c r="AP76" s="987"/>
      <c r="AQ76" s="987"/>
      <c r="AR76" s="987"/>
      <c r="AS76" s="987"/>
      <c r="AT76" s="987"/>
      <c r="AU76" s="987"/>
      <c r="AV76" s="987"/>
      <c r="AW76" s="987"/>
      <c r="AX76" s="1061"/>
      <c r="AY76" s="1220"/>
      <c r="AZ76" s="1225"/>
      <c r="BA76" s="1061"/>
      <c r="BB76" s="1220"/>
      <c r="BC76" s="1225"/>
      <c r="BD76" s="1061"/>
      <c r="BE76" s="1220"/>
      <c r="BF76" s="1225"/>
      <c r="BG76" s="1061">
        <f t="shared" si="4"/>
        <v>0</v>
      </c>
      <c r="BH76" s="1220"/>
      <c r="BI76" s="1225"/>
      <c r="BJ76" s="987"/>
      <c r="BK76" s="1061"/>
      <c r="BL76" s="1220"/>
      <c r="BM76" s="1225"/>
      <c r="BN76" s="1061"/>
      <c r="BO76" s="1225"/>
      <c r="BP76" s="1370"/>
      <c r="BQ76" s="1221"/>
      <c r="BR76" s="1061"/>
      <c r="BS76" s="1225"/>
      <c r="BT76" s="987"/>
      <c r="BU76" s="460"/>
      <c r="BV76" s="456" t="s">
        <v>4307</v>
      </c>
      <c r="BW76" s="453" t="s">
        <v>4282</v>
      </c>
      <c r="BX76" s="457">
        <f>PRODUCT(BY76:BZ76)</f>
        <v>7.9128000000000007</v>
      </c>
      <c r="BY76" s="449">
        <f>BY75/2</f>
        <v>28</v>
      </c>
      <c r="BZ76" s="457">
        <f>PRODUCT(CA76:CF76)</f>
        <v>0.28260000000000002</v>
      </c>
      <c r="CA76" s="458">
        <v>4.4999999999999998E-2</v>
      </c>
      <c r="CB76" s="458">
        <v>0.01</v>
      </c>
      <c r="CC76" s="466">
        <v>0.08</v>
      </c>
      <c r="CD76" s="449"/>
      <c r="CE76" s="51"/>
      <c r="CF76" s="459">
        <v>7850</v>
      </c>
    </row>
    <row r="77" spans="2:84">
      <c r="B77" s="959">
        <v>73</v>
      </c>
      <c r="C77" s="959" t="s">
        <v>1022</v>
      </c>
      <c r="D77" s="946" t="s">
        <v>1023</v>
      </c>
      <c r="E77" s="959">
        <v>2</v>
      </c>
      <c r="F77" s="959">
        <v>1</v>
      </c>
      <c r="G77" s="1294" t="s">
        <v>971</v>
      </c>
      <c r="H77" s="911">
        <v>2.1</v>
      </c>
      <c r="I77" s="1294">
        <f t="shared" si="3"/>
        <v>2.1</v>
      </c>
      <c r="J77" s="1217" t="s">
        <v>1056</v>
      </c>
      <c r="K77" s="959"/>
      <c r="L77" s="1217"/>
      <c r="M77" s="959" t="s">
        <v>1004</v>
      </c>
      <c r="N77" s="1217" t="s">
        <v>1005</v>
      </c>
      <c r="O77" s="956"/>
      <c r="P77" s="987"/>
      <c r="Q77" s="987"/>
      <c r="R77" s="987"/>
      <c r="S77" s="987"/>
      <c r="T77" s="987"/>
      <c r="U77" s="987"/>
      <c r="V77" s="987"/>
      <c r="W77" s="987"/>
      <c r="X77" s="987"/>
      <c r="Y77" s="987"/>
      <c r="Z77" s="987"/>
      <c r="AA77" s="987"/>
      <c r="AB77" s="987"/>
      <c r="AC77" s="987"/>
      <c r="AD77" s="987"/>
      <c r="AE77" s="987"/>
      <c r="AF77" s="987"/>
      <c r="AG77" s="987"/>
      <c r="AH77" s="987"/>
      <c r="AI77" s="987"/>
      <c r="AJ77" s="987"/>
      <c r="AK77" s="987"/>
      <c r="AL77" s="987"/>
      <c r="AM77" s="987"/>
      <c r="AN77" s="987"/>
      <c r="AO77" s="987"/>
      <c r="AP77" s="987"/>
      <c r="AQ77" s="987"/>
      <c r="AR77" s="987"/>
      <c r="AS77" s="987"/>
      <c r="AT77" s="987"/>
      <c r="AU77" s="987"/>
      <c r="AV77" s="987"/>
      <c r="AW77" s="987"/>
      <c r="AX77" s="1061"/>
      <c r="AY77" s="1220"/>
      <c r="AZ77" s="1225"/>
      <c r="BA77" s="1061"/>
      <c r="BB77" s="1220"/>
      <c r="BC77" s="1225"/>
      <c r="BD77" s="1061"/>
      <c r="BE77" s="1220"/>
      <c r="BF77" s="1225"/>
      <c r="BG77" s="1061">
        <f t="shared" si="4"/>
        <v>0</v>
      </c>
      <c r="BH77" s="1220"/>
      <c r="BI77" s="1225"/>
      <c r="BJ77" s="987"/>
      <c r="BK77" s="1061"/>
      <c r="BL77" s="1220"/>
      <c r="BM77" s="1225"/>
      <c r="BN77" s="1061"/>
      <c r="BO77" s="1225"/>
      <c r="BP77" s="1370"/>
      <c r="BQ77" s="1221"/>
      <c r="BR77" s="1061"/>
      <c r="BS77" s="1225"/>
      <c r="BT77" s="987"/>
      <c r="BU77" s="460"/>
      <c r="BV77" s="456"/>
      <c r="BW77" s="453"/>
      <c r="BX77" s="465"/>
      <c r="BY77" s="449"/>
      <c r="BZ77" s="450"/>
      <c r="CA77" s="466"/>
      <c r="CB77" s="466"/>
      <c r="CC77" s="466"/>
      <c r="CD77" s="449"/>
      <c r="CE77" s="51"/>
      <c r="CF77" s="96"/>
    </row>
    <row r="78" spans="2:84">
      <c r="B78" s="959">
        <v>74</v>
      </c>
      <c r="C78" s="959" t="s">
        <v>1047</v>
      </c>
      <c r="D78" s="946" t="s">
        <v>1057</v>
      </c>
      <c r="E78" s="959">
        <v>1</v>
      </c>
      <c r="F78" s="959">
        <v>2</v>
      </c>
      <c r="G78" s="1294" t="s">
        <v>971</v>
      </c>
      <c r="H78" s="911">
        <v>0.1</v>
      </c>
      <c r="I78" s="1294">
        <f t="shared" si="3"/>
        <v>0.2</v>
      </c>
      <c r="J78" s="1217" t="s">
        <v>1061</v>
      </c>
      <c r="K78" s="959"/>
      <c r="L78" s="1217"/>
      <c r="M78" s="959" t="s">
        <v>1004</v>
      </c>
      <c r="N78" s="1217" t="s">
        <v>1005</v>
      </c>
      <c r="O78" s="956"/>
      <c r="P78" s="987"/>
      <c r="Q78" s="987"/>
      <c r="R78" s="987"/>
      <c r="S78" s="987"/>
      <c r="T78" s="987"/>
      <c r="U78" s="987"/>
      <c r="V78" s="987"/>
      <c r="W78" s="987"/>
      <c r="X78" s="987"/>
      <c r="Y78" s="987"/>
      <c r="Z78" s="987"/>
      <c r="AA78" s="987"/>
      <c r="AB78" s="987"/>
      <c r="AC78" s="987"/>
      <c r="AD78" s="987"/>
      <c r="AE78" s="987"/>
      <c r="AF78" s="987"/>
      <c r="AG78" s="987"/>
      <c r="AH78" s="987"/>
      <c r="AI78" s="987"/>
      <c r="AJ78" s="987"/>
      <c r="AK78" s="987"/>
      <c r="AL78" s="987"/>
      <c r="AM78" s="987"/>
      <c r="AN78" s="987"/>
      <c r="AO78" s="987"/>
      <c r="AP78" s="987"/>
      <c r="AQ78" s="987"/>
      <c r="AR78" s="987"/>
      <c r="AS78" s="987"/>
      <c r="AT78" s="987"/>
      <c r="AU78" s="987"/>
      <c r="AV78" s="987"/>
      <c r="AW78" s="987"/>
      <c r="AX78" s="1061"/>
      <c r="AY78" s="1220"/>
      <c r="AZ78" s="1225"/>
      <c r="BA78" s="1061"/>
      <c r="BB78" s="1220"/>
      <c r="BC78" s="1225"/>
      <c r="BD78" s="1061"/>
      <c r="BE78" s="1220"/>
      <c r="BF78" s="1225"/>
      <c r="BG78" s="1061">
        <f t="shared" si="4"/>
        <v>0</v>
      </c>
      <c r="BH78" s="1220"/>
      <c r="BI78" s="1225"/>
      <c r="BJ78" s="987"/>
      <c r="BK78" s="1061"/>
      <c r="BL78" s="1220"/>
      <c r="BM78" s="1225"/>
      <c r="BN78" s="1061"/>
      <c r="BO78" s="1225"/>
      <c r="BP78" s="1370"/>
      <c r="BQ78" s="1221"/>
      <c r="BR78" s="1061"/>
      <c r="BS78" s="1225"/>
      <c r="BT78" s="987"/>
      <c r="BU78" s="460"/>
      <c r="BV78" s="452" t="s">
        <v>4311</v>
      </c>
      <c r="BW78" s="453" t="s">
        <v>4282</v>
      </c>
      <c r="BX78" s="454">
        <f>SUM(BX79:BX80)</f>
        <v>7.2959999999999994</v>
      </c>
      <c r="BY78" s="449"/>
      <c r="BZ78" s="450"/>
      <c r="CA78" s="458"/>
      <c r="CB78" s="458"/>
      <c r="CC78" s="466"/>
      <c r="CD78" s="449"/>
      <c r="CE78" s="51"/>
      <c r="CF78" s="470"/>
    </row>
    <row r="79" spans="2:84">
      <c r="B79" s="959">
        <v>75</v>
      </c>
      <c r="C79" s="959" t="s">
        <v>1044</v>
      </c>
      <c r="D79" s="946" t="s">
        <v>1062</v>
      </c>
      <c r="E79" s="959">
        <v>1</v>
      </c>
      <c r="F79" s="959">
        <v>1</v>
      </c>
      <c r="G79" s="1294" t="s">
        <v>971</v>
      </c>
      <c r="H79" s="911">
        <v>7.3</v>
      </c>
      <c r="I79" s="1294">
        <f t="shared" si="3"/>
        <v>7.3</v>
      </c>
      <c r="J79" s="1217" t="s">
        <v>1061</v>
      </c>
      <c r="K79" s="959"/>
      <c r="L79" s="1217"/>
      <c r="M79" s="959" t="s">
        <v>1004</v>
      </c>
      <c r="N79" s="1217" t="s">
        <v>1005</v>
      </c>
      <c r="O79" s="956"/>
      <c r="P79" s="987"/>
      <c r="Q79" s="987"/>
      <c r="R79" s="987"/>
      <c r="S79" s="987"/>
      <c r="T79" s="987"/>
      <c r="U79" s="987"/>
      <c r="V79" s="987"/>
      <c r="W79" s="987"/>
      <c r="X79" s="987"/>
      <c r="Y79" s="987"/>
      <c r="Z79" s="987"/>
      <c r="AA79" s="987"/>
      <c r="AB79" s="987"/>
      <c r="AC79" s="987"/>
      <c r="AD79" s="987"/>
      <c r="AE79" s="987"/>
      <c r="AF79" s="987"/>
      <c r="AG79" s="987"/>
      <c r="AH79" s="987"/>
      <c r="AI79" s="987"/>
      <c r="AJ79" s="987"/>
      <c r="AK79" s="987"/>
      <c r="AL79" s="987"/>
      <c r="AM79" s="987"/>
      <c r="AN79" s="987"/>
      <c r="AO79" s="987"/>
      <c r="AP79" s="987"/>
      <c r="AQ79" s="987"/>
      <c r="AR79" s="987"/>
      <c r="AS79" s="987"/>
      <c r="AT79" s="987"/>
      <c r="AU79" s="987"/>
      <c r="AV79" s="987"/>
      <c r="AW79" s="987"/>
      <c r="AX79" s="1061"/>
      <c r="AY79" s="1220"/>
      <c r="AZ79" s="1225"/>
      <c r="BA79" s="1061"/>
      <c r="BB79" s="1220"/>
      <c r="BC79" s="1225"/>
      <c r="BD79" s="1061"/>
      <c r="BE79" s="1220"/>
      <c r="BF79" s="1225"/>
      <c r="BG79" s="1061">
        <f t="shared" si="4"/>
        <v>0</v>
      </c>
      <c r="BH79" s="1220"/>
      <c r="BI79" s="1225"/>
      <c r="BJ79" s="987"/>
      <c r="BK79" s="1061"/>
      <c r="BL79" s="1220"/>
      <c r="BM79" s="1225"/>
      <c r="BN79" s="1061"/>
      <c r="BO79" s="1225"/>
      <c r="BP79" s="1370"/>
      <c r="BQ79" s="1221"/>
      <c r="BR79" s="1061"/>
      <c r="BS79" s="1225"/>
      <c r="BT79" s="987"/>
      <c r="BU79" s="460"/>
      <c r="BV79" s="456" t="s">
        <v>4306</v>
      </c>
      <c r="BW79" s="453" t="s">
        <v>4282</v>
      </c>
      <c r="BX79" s="457">
        <f>PRODUCT(BY79:BZ79)</f>
        <v>4.47</v>
      </c>
      <c r="BY79" s="449">
        <f>4*5</f>
        <v>20</v>
      </c>
      <c r="BZ79" s="457">
        <f>PRODUCT(CA79:CF79)</f>
        <v>0.2235</v>
      </c>
      <c r="CA79" s="466"/>
      <c r="CB79" s="458"/>
      <c r="CC79" s="466">
        <v>0.05</v>
      </c>
      <c r="CD79" s="449"/>
      <c r="CE79" s="51"/>
      <c r="CF79" s="470">
        <v>4.47</v>
      </c>
    </row>
    <row r="80" spans="2:84">
      <c r="B80" s="959">
        <v>76</v>
      </c>
      <c r="C80" s="959" t="s">
        <v>1001</v>
      </c>
      <c r="D80" s="946" t="s">
        <v>1018</v>
      </c>
      <c r="E80" s="959">
        <v>1</v>
      </c>
      <c r="F80" s="959">
        <v>13</v>
      </c>
      <c r="G80" s="1294" t="s">
        <v>971</v>
      </c>
      <c r="H80" s="911">
        <v>0.1</v>
      </c>
      <c r="I80" s="1294">
        <f t="shared" si="3"/>
        <v>1.3</v>
      </c>
      <c r="J80" s="1217" t="s">
        <v>1063</v>
      </c>
      <c r="K80" s="959"/>
      <c r="L80" s="1217"/>
      <c r="M80" s="959" t="s">
        <v>1004</v>
      </c>
      <c r="N80" s="1217" t="s">
        <v>1005</v>
      </c>
      <c r="O80" s="956"/>
      <c r="P80" s="987"/>
      <c r="Q80" s="987"/>
      <c r="R80" s="987"/>
      <c r="S80" s="987"/>
      <c r="T80" s="987"/>
      <c r="U80" s="987"/>
      <c r="V80" s="987"/>
      <c r="W80" s="987"/>
      <c r="X80" s="987"/>
      <c r="Y80" s="987"/>
      <c r="Z80" s="987"/>
      <c r="AA80" s="987"/>
      <c r="AB80" s="987"/>
      <c r="AC80" s="987"/>
      <c r="AD80" s="987"/>
      <c r="AE80" s="987"/>
      <c r="AF80" s="987"/>
      <c r="AG80" s="987"/>
      <c r="AH80" s="987"/>
      <c r="AI80" s="987"/>
      <c r="AJ80" s="987"/>
      <c r="AK80" s="987"/>
      <c r="AL80" s="987"/>
      <c r="AM80" s="987"/>
      <c r="AN80" s="987"/>
      <c r="AO80" s="987"/>
      <c r="AP80" s="987"/>
      <c r="AQ80" s="987"/>
      <c r="AR80" s="987"/>
      <c r="AS80" s="987"/>
      <c r="AT80" s="987"/>
      <c r="AU80" s="987"/>
      <c r="AV80" s="987"/>
      <c r="AW80" s="987"/>
      <c r="AX80" s="1061"/>
      <c r="AY80" s="1220"/>
      <c r="AZ80" s="1225"/>
      <c r="BA80" s="1061"/>
      <c r="BB80" s="1220"/>
      <c r="BC80" s="1225"/>
      <c r="BD80" s="1061"/>
      <c r="BE80" s="1220"/>
      <c r="BF80" s="1225"/>
      <c r="BG80" s="1061">
        <f t="shared" si="4"/>
        <v>0</v>
      </c>
      <c r="BH80" s="1220"/>
      <c r="BI80" s="1225"/>
      <c r="BJ80" s="987"/>
      <c r="BK80" s="1061"/>
      <c r="BL80" s="1220"/>
      <c r="BM80" s="1225"/>
      <c r="BN80" s="1061"/>
      <c r="BO80" s="1225"/>
      <c r="BP80" s="1370"/>
      <c r="BQ80" s="1221"/>
      <c r="BR80" s="1061"/>
      <c r="BS80" s="1225"/>
      <c r="BT80" s="987"/>
      <c r="BU80" s="460"/>
      <c r="BV80" s="456" t="s">
        <v>4307</v>
      </c>
      <c r="BW80" s="453" t="s">
        <v>4282</v>
      </c>
      <c r="BX80" s="457">
        <f>PRODUCT(BY80:BZ80)</f>
        <v>2.8260000000000001</v>
      </c>
      <c r="BY80" s="449">
        <f>BY79/2</f>
        <v>10</v>
      </c>
      <c r="BZ80" s="457">
        <f>PRODUCT(CA80:CF80)</f>
        <v>0.28260000000000002</v>
      </c>
      <c r="CA80" s="458">
        <v>4.4999999999999998E-2</v>
      </c>
      <c r="CB80" s="458">
        <v>0.01</v>
      </c>
      <c r="CC80" s="466">
        <v>0.08</v>
      </c>
      <c r="CD80" s="449"/>
      <c r="CE80" s="51"/>
      <c r="CF80" s="459">
        <v>7850</v>
      </c>
    </row>
    <row r="81" spans="2:84">
      <c r="B81" s="959">
        <v>77</v>
      </c>
      <c r="C81" s="959" t="s">
        <v>1047</v>
      </c>
      <c r="D81" s="946" t="s">
        <v>1057</v>
      </c>
      <c r="E81" s="959">
        <v>1</v>
      </c>
      <c r="F81" s="959">
        <v>3</v>
      </c>
      <c r="G81" s="1294" t="s">
        <v>971</v>
      </c>
      <c r="H81" s="911">
        <v>0.1</v>
      </c>
      <c r="I81" s="1294">
        <f t="shared" si="3"/>
        <v>0.30000000000000004</v>
      </c>
      <c r="J81" s="1217" t="s">
        <v>1063</v>
      </c>
      <c r="K81" s="959"/>
      <c r="L81" s="1217"/>
      <c r="M81" s="959" t="s">
        <v>1004</v>
      </c>
      <c r="N81" s="1217" t="s">
        <v>1005</v>
      </c>
      <c r="O81" s="956"/>
      <c r="P81" s="987"/>
      <c r="Q81" s="987"/>
      <c r="R81" s="987"/>
      <c r="S81" s="987"/>
      <c r="T81" s="987"/>
      <c r="U81" s="987"/>
      <c r="V81" s="987"/>
      <c r="W81" s="987"/>
      <c r="X81" s="987"/>
      <c r="Y81" s="987"/>
      <c r="Z81" s="987"/>
      <c r="AA81" s="987"/>
      <c r="AB81" s="987"/>
      <c r="AC81" s="987"/>
      <c r="AD81" s="987"/>
      <c r="AE81" s="987"/>
      <c r="AF81" s="987"/>
      <c r="AG81" s="987"/>
      <c r="AH81" s="987"/>
      <c r="AI81" s="987"/>
      <c r="AJ81" s="987"/>
      <c r="AK81" s="987"/>
      <c r="AL81" s="987"/>
      <c r="AM81" s="987"/>
      <c r="AN81" s="987"/>
      <c r="AO81" s="987"/>
      <c r="AP81" s="987"/>
      <c r="AQ81" s="987"/>
      <c r="AR81" s="987"/>
      <c r="AS81" s="987"/>
      <c r="AT81" s="987"/>
      <c r="AU81" s="987"/>
      <c r="AV81" s="987"/>
      <c r="AW81" s="987"/>
      <c r="AX81" s="1061"/>
      <c r="AY81" s="1220"/>
      <c r="AZ81" s="1225"/>
      <c r="BA81" s="1061"/>
      <c r="BB81" s="1220"/>
      <c r="BC81" s="1225"/>
      <c r="BD81" s="1061"/>
      <c r="BE81" s="1220"/>
      <c r="BF81" s="1225"/>
      <c r="BG81" s="1061">
        <f t="shared" si="4"/>
        <v>0</v>
      </c>
      <c r="BH81" s="1220"/>
      <c r="BI81" s="1225"/>
      <c r="BJ81" s="987"/>
      <c r="BK81" s="1061"/>
      <c r="BL81" s="1220"/>
      <c r="BM81" s="1225"/>
      <c r="BN81" s="1061"/>
      <c r="BO81" s="1225"/>
      <c r="BP81" s="1370"/>
      <c r="BQ81" s="1221"/>
      <c r="BR81" s="1061"/>
      <c r="BS81" s="1225"/>
      <c r="BT81" s="987"/>
      <c r="BU81" s="460"/>
      <c r="BV81" s="462"/>
      <c r="BW81" s="453"/>
      <c r="BX81" s="465"/>
      <c r="BY81" s="449"/>
      <c r="BZ81" s="450"/>
      <c r="CA81" s="466"/>
      <c r="CB81" s="466"/>
      <c r="CC81" s="466"/>
      <c r="CD81" s="449"/>
      <c r="CE81" s="51"/>
      <c r="CF81" s="96"/>
    </row>
    <row r="82" spans="2:84">
      <c r="B82" s="959">
        <v>78</v>
      </c>
      <c r="C82" s="959" t="s">
        <v>1044</v>
      </c>
      <c r="D82" s="946" t="s">
        <v>1045</v>
      </c>
      <c r="E82" s="959">
        <v>1</v>
      </c>
      <c r="F82" s="959">
        <v>2</v>
      </c>
      <c r="G82" s="1294" t="s">
        <v>971</v>
      </c>
      <c r="H82" s="911">
        <v>0.6</v>
      </c>
      <c r="I82" s="1294">
        <f t="shared" si="3"/>
        <v>1.2</v>
      </c>
      <c r="J82" s="1217" t="s">
        <v>1063</v>
      </c>
      <c r="K82" s="959"/>
      <c r="L82" s="1217"/>
      <c r="M82" s="959" t="s">
        <v>1004</v>
      </c>
      <c r="N82" s="1217" t="s">
        <v>1005</v>
      </c>
      <c r="O82" s="956"/>
      <c r="P82" s="987"/>
      <c r="Q82" s="987"/>
      <c r="R82" s="987"/>
      <c r="S82" s="987"/>
      <c r="T82" s="987"/>
      <c r="U82" s="987"/>
      <c r="V82" s="987"/>
      <c r="W82" s="987"/>
      <c r="X82" s="987"/>
      <c r="Y82" s="987"/>
      <c r="Z82" s="987"/>
      <c r="AA82" s="987"/>
      <c r="AB82" s="987"/>
      <c r="AC82" s="987"/>
      <c r="AD82" s="987"/>
      <c r="AE82" s="987"/>
      <c r="AF82" s="987"/>
      <c r="AG82" s="987"/>
      <c r="AH82" s="987"/>
      <c r="AI82" s="987"/>
      <c r="AJ82" s="987"/>
      <c r="AK82" s="987"/>
      <c r="AL82" s="987"/>
      <c r="AM82" s="987"/>
      <c r="AN82" s="987"/>
      <c r="AO82" s="987"/>
      <c r="AP82" s="987"/>
      <c r="AQ82" s="987"/>
      <c r="AR82" s="987"/>
      <c r="AS82" s="987"/>
      <c r="AT82" s="987"/>
      <c r="AU82" s="987"/>
      <c r="AV82" s="987"/>
      <c r="AW82" s="987"/>
      <c r="AX82" s="1061"/>
      <c r="AY82" s="1220"/>
      <c r="AZ82" s="1225"/>
      <c r="BA82" s="1061"/>
      <c r="BB82" s="1220"/>
      <c r="BC82" s="1225"/>
      <c r="BD82" s="1061"/>
      <c r="BE82" s="1220"/>
      <c r="BF82" s="1225"/>
      <c r="BG82" s="1061">
        <f t="shared" si="4"/>
        <v>0</v>
      </c>
      <c r="BH82" s="1220"/>
      <c r="BI82" s="1225"/>
      <c r="BJ82" s="987"/>
      <c r="BK82" s="1061"/>
      <c r="BL82" s="1220"/>
      <c r="BM82" s="1225"/>
      <c r="BN82" s="1061"/>
      <c r="BO82" s="1225"/>
      <c r="BP82" s="1370"/>
      <c r="BQ82" s="1221"/>
      <c r="BR82" s="1061"/>
      <c r="BS82" s="1225"/>
      <c r="BT82" s="987"/>
      <c r="BU82" s="460"/>
      <c r="BV82" s="452" t="s">
        <v>4312</v>
      </c>
      <c r="BW82" s="453" t="s">
        <v>4282</v>
      </c>
      <c r="BX82" s="454">
        <f>SUM(BX83:BX84)</f>
        <v>257.98240000000004</v>
      </c>
      <c r="BY82" s="449"/>
      <c r="BZ82" s="450"/>
      <c r="CA82" s="458"/>
      <c r="CB82" s="458"/>
      <c r="CC82" s="466"/>
      <c r="CD82" s="449"/>
      <c r="CE82" s="51"/>
      <c r="CF82" s="470"/>
    </row>
    <row r="83" spans="2:84">
      <c r="B83" s="959">
        <v>79</v>
      </c>
      <c r="C83" s="959" t="s">
        <v>1044</v>
      </c>
      <c r="D83" s="946" t="s">
        <v>1060</v>
      </c>
      <c r="E83" s="959">
        <v>1</v>
      </c>
      <c r="F83" s="959">
        <v>1</v>
      </c>
      <c r="G83" s="1294" t="s">
        <v>971</v>
      </c>
      <c r="H83" s="911">
        <v>2.9</v>
      </c>
      <c r="I83" s="1294">
        <f t="shared" si="3"/>
        <v>2.9</v>
      </c>
      <c r="J83" s="1217" t="s">
        <v>1063</v>
      </c>
      <c r="K83" s="959"/>
      <c r="L83" s="1217"/>
      <c r="M83" s="959" t="s">
        <v>1004</v>
      </c>
      <c r="N83" s="1217" t="s">
        <v>1005</v>
      </c>
      <c r="O83" s="956"/>
      <c r="P83" s="987"/>
      <c r="Q83" s="987"/>
      <c r="R83" s="987"/>
      <c r="S83" s="987"/>
      <c r="T83" s="987"/>
      <c r="U83" s="987"/>
      <c r="V83" s="987"/>
      <c r="W83" s="987"/>
      <c r="X83" s="987"/>
      <c r="Y83" s="987"/>
      <c r="Z83" s="987"/>
      <c r="AA83" s="987"/>
      <c r="AB83" s="987"/>
      <c r="AC83" s="987"/>
      <c r="AD83" s="987"/>
      <c r="AE83" s="987"/>
      <c r="AF83" s="987"/>
      <c r="AG83" s="987"/>
      <c r="AH83" s="987"/>
      <c r="AI83" s="987"/>
      <c r="AJ83" s="987"/>
      <c r="AK83" s="987"/>
      <c r="AL83" s="987"/>
      <c r="AM83" s="987"/>
      <c r="AN83" s="987"/>
      <c r="AO83" s="987"/>
      <c r="AP83" s="987"/>
      <c r="AQ83" s="987"/>
      <c r="AR83" s="987"/>
      <c r="AS83" s="987"/>
      <c r="AT83" s="987"/>
      <c r="AU83" s="987"/>
      <c r="AV83" s="987"/>
      <c r="AW83" s="987"/>
      <c r="AX83" s="1061"/>
      <c r="AY83" s="1220"/>
      <c r="AZ83" s="1225"/>
      <c r="BA83" s="1061"/>
      <c r="BB83" s="1220"/>
      <c r="BC83" s="1225"/>
      <c r="BD83" s="1061"/>
      <c r="BE83" s="1220"/>
      <c r="BF83" s="1225"/>
      <c r="BG83" s="1061">
        <f t="shared" si="4"/>
        <v>0</v>
      </c>
      <c r="BH83" s="1220"/>
      <c r="BI83" s="1225"/>
      <c r="BJ83" s="987"/>
      <c r="BK83" s="1061"/>
      <c r="BL83" s="1220"/>
      <c r="BM83" s="1225"/>
      <c r="BN83" s="1061"/>
      <c r="BO83" s="1225"/>
      <c r="BP83" s="1370"/>
      <c r="BQ83" s="1221"/>
      <c r="BR83" s="1061"/>
      <c r="BS83" s="1225"/>
      <c r="BT83" s="987"/>
      <c r="BU83" s="460"/>
      <c r="BV83" s="456" t="s">
        <v>4313</v>
      </c>
      <c r="BW83" s="453" t="s">
        <v>4282</v>
      </c>
      <c r="BX83" s="457">
        <f>PRODUCT(BY83:BZ83)</f>
        <v>204.10000000000002</v>
      </c>
      <c r="BY83" s="449">
        <f>4*65</f>
        <v>260</v>
      </c>
      <c r="BZ83" s="457">
        <f>PRODUCT(CA83:CF83)</f>
        <v>0.78500000000000014</v>
      </c>
      <c r="CA83" s="466"/>
      <c r="CB83" s="458"/>
      <c r="CC83" s="466">
        <v>0.05</v>
      </c>
      <c r="CD83" s="449"/>
      <c r="CE83" s="51"/>
      <c r="CF83" s="470">
        <f>0.2*0.01*7850</f>
        <v>15.700000000000001</v>
      </c>
    </row>
    <row r="84" spans="2:84">
      <c r="B84" s="959">
        <v>80</v>
      </c>
      <c r="C84" s="959" t="s">
        <v>1001</v>
      </c>
      <c r="D84" s="946" t="s">
        <v>1018</v>
      </c>
      <c r="E84" s="959">
        <v>1</v>
      </c>
      <c r="F84" s="959">
        <v>14</v>
      </c>
      <c r="G84" s="1294" t="s">
        <v>971</v>
      </c>
      <c r="H84" s="911">
        <v>0.1</v>
      </c>
      <c r="I84" s="1294">
        <f t="shared" si="3"/>
        <v>1.4000000000000001</v>
      </c>
      <c r="J84" s="1217" t="s">
        <v>1064</v>
      </c>
      <c r="K84" s="959"/>
      <c r="L84" s="1217"/>
      <c r="M84" s="959" t="s">
        <v>1004</v>
      </c>
      <c r="N84" s="1217" t="s">
        <v>1005</v>
      </c>
      <c r="O84" s="956"/>
      <c r="P84" s="987"/>
      <c r="Q84" s="987"/>
      <c r="R84" s="987"/>
      <c r="S84" s="987"/>
      <c r="T84" s="987"/>
      <c r="U84" s="987"/>
      <c r="V84" s="987"/>
      <c r="W84" s="987"/>
      <c r="X84" s="987"/>
      <c r="Y84" s="987"/>
      <c r="Z84" s="987"/>
      <c r="AA84" s="987"/>
      <c r="AB84" s="987"/>
      <c r="AC84" s="987"/>
      <c r="AD84" s="987"/>
      <c r="AE84" s="987"/>
      <c r="AF84" s="987"/>
      <c r="AG84" s="987"/>
      <c r="AH84" s="987"/>
      <c r="AI84" s="987"/>
      <c r="AJ84" s="987"/>
      <c r="AK84" s="987"/>
      <c r="AL84" s="987"/>
      <c r="AM84" s="987"/>
      <c r="AN84" s="987"/>
      <c r="AO84" s="987"/>
      <c r="AP84" s="987"/>
      <c r="AQ84" s="987"/>
      <c r="AR84" s="987"/>
      <c r="AS84" s="987"/>
      <c r="AT84" s="987"/>
      <c r="AU84" s="987"/>
      <c r="AV84" s="987"/>
      <c r="AW84" s="987"/>
      <c r="AX84" s="1061"/>
      <c r="AY84" s="1220"/>
      <c r="AZ84" s="1225"/>
      <c r="BA84" s="1061"/>
      <c r="BB84" s="1220"/>
      <c r="BC84" s="1225"/>
      <c r="BD84" s="1061"/>
      <c r="BE84" s="1220"/>
      <c r="BF84" s="1225"/>
      <c r="BG84" s="1061">
        <f t="shared" si="4"/>
        <v>0</v>
      </c>
      <c r="BH84" s="1220"/>
      <c r="BI84" s="1225"/>
      <c r="BJ84" s="987"/>
      <c r="BK84" s="1061"/>
      <c r="BL84" s="1220"/>
      <c r="BM84" s="1225"/>
      <c r="BN84" s="1061"/>
      <c r="BO84" s="1225"/>
      <c r="BP84" s="1370"/>
      <c r="BQ84" s="1221"/>
      <c r="BR84" s="1061"/>
      <c r="BS84" s="1225"/>
      <c r="BT84" s="987"/>
      <c r="BU84" s="460"/>
      <c r="BV84" s="456" t="s">
        <v>4314</v>
      </c>
      <c r="BW84" s="453" t="s">
        <v>4282</v>
      </c>
      <c r="BX84" s="457">
        <f>PRODUCT(BY84:BZ84)</f>
        <v>53.882399999999997</v>
      </c>
      <c r="BY84" s="449">
        <f>BY83/2</f>
        <v>130</v>
      </c>
      <c r="BZ84" s="457">
        <f>PRODUCT(CA84:CF84)</f>
        <v>0.41447999999999996</v>
      </c>
      <c r="CA84" s="458">
        <v>2.1999999999999999E-2</v>
      </c>
      <c r="CB84" s="458">
        <v>1.6E-2</v>
      </c>
      <c r="CC84" s="466">
        <v>0.15</v>
      </c>
      <c r="CD84" s="449"/>
      <c r="CE84" s="51"/>
      <c r="CF84" s="459">
        <v>7850</v>
      </c>
    </row>
    <row r="85" spans="2:84">
      <c r="B85" s="959">
        <v>81</v>
      </c>
      <c r="C85" s="959" t="s">
        <v>1020</v>
      </c>
      <c r="D85" s="946" t="s">
        <v>1021</v>
      </c>
      <c r="E85" s="959">
        <v>1</v>
      </c>
      <c r="F85" s="959">
        <v>4</v>
      </c>
      <c r="G85" s="1294" t="s">
        <v>971</v>
      </c>
      <c r="H85" s="911">
        <v>2.9</v>
      </c>
      <c r="I85" s="1294">
        <f t="shared" si="3"/>
        <v>11.6</v>
      </c>
      <c r="J85" s="1217" t="s">
        <v>1064</v>
      </c>
      <c r="K85" s="959"/>
      <c r="L85" s="1217"/>
      <c r="M85" s="959" t="s">
        <v>1004</v>
      </c>
      <c r="N85" s="1217" t="s">
        <v>1005</v>
      </c>
      <c r="O85" s="956"/>
      <c r="P85" s="987"/>
      <c r="Q85" s="987"/>
      <c r="R85" s="987"/>
      <c r="S85" s="987"/>
      <c r="T85" s="987"/>
      <c r="U85" s="987"/>
      <c r="V85" s="987"/>
      <c r="W85" s="987"/>
      <c r="X85" s="987"/>
      <c r="Y85" s="987"/>
      <c r="Z85" s="987"/>
      <c r="AA85" s="987"/>
      <c r="AB85" s="987"/>
      <c r="AC85" s="987"/>
      <c r="AD85" s="987"/>
      <c r="AE85" s="987"/>
      <c r="AF85" s="987"/>
      <c r="AG85" s="987"/>
      <c r="AH85" s="987"/>
      <c r="AI85" s="987"/>
      <c r="AJ85" s="987"/>
      <c r="AK85" s="987"/>
      <c r="AL85" s="987"/>
      <c r="AM85" s="987"/>
      <c r="AN85" s="987"/>
      <c r="AO85" s="987"/>
      <c r="AP85" s="987"/>
      <c r="AQ85" s="987"/>
      <c r="AR85" s="987"/>
      <c r="AS85" s="987"/>
      <c r="AT85" s="987"/>
      <c r="AU85" s="987"/>
      <c r="AV85" s="987"/>
      <c r="AW85" s="987"/>
      <c r="AX85" s="1061"/>
      <c r="AY85" s="1220"/>
      <c r="AZ85" s="1225"/>
      <c r="BA85" s="1061"/>
      <c r="BB85" s="1220"/>
      <c r="BC85" s="1225"/>
      <c r="BD85" s="1061"/>
      <c r="BE85" s="1220"/>
      <c r="BF85" s="1225"/>
      <c r="BG85" s="1061">
        <f t="shared" si="4"/>
        <v>0</v>
      </c>
      <c r="BH85" s="1220"/>
      <c r="BI85" s="1225"/>
      <c r="BJ85" s="987"/>
      <c r="BK85" s="1061"/>
      <c r="BL85" s="1220"/>
      <c r="BM85" s="1225"/>
      <c r="BN85" s="1061"/>
      <c r="BO85" s="1225"/>
      <c r="BP85" s="1370"/>
      <c r="BQ85" s="1221"/>
      <c r="BR85" s="1061"/>
      <c r="BS85" s="1225"/>
      <c r="BT85" s="987"/>
      <c r="BU85" s="460"/>
      <c r="BV85" s="462"/>
      <c r="BW85" s="453"/>
      <c r="BX85" s="465"/>
      <c r="BY85" s="449"/>
      <c r="BZ85" s="450"/>
      <c r="CA85" s="466"/>
      <c r="CB85" s="466"/>
      <c r="CC85" s="466"/>
      <c r="CD85" s="449"/>
      <c r="CE85" s="51"/>
      <c r="CF85" s="96"/>
    </row>
    <row r="86" spans="2:84">
      <c r="B86" s="959">
        <v>82</v>
      </c>
      <c r="C86" s="959" t="s">
        <v>1001</v>
      </c>
      <c r="D86" s="946" t="s">
        <v>1018</v>
      </c>
      <c r="E86" s="959">
        <v>1</v>
      </c>
      <c r="F86" s="959">
        <v>25</v>
      </c>
      <c r="G86" s="1294" t="s">
        <v>971</v>
      </c>
      <c r="H86" s="911">
        <v>0.1</v>
      </c>
      <c r="I86" s="1294">
        <f t="shared" si="3"/>
        <v>2.5</v>
      </c>
      <c r="J86" s="1217" t="s">
        <v>1065</v>
      </c>
      <c r="K86" s="959"/>
      <c r="L86" s="1217"/>
      <c r="M86" s="959" t="s">
        <v>1004</v>
      </c>
      <c r="N86" s="1217" t="s">
        <v>1005</v>
      </c>
      <c r="O86" s="956"/>
      <c r="P86" s="987"/>
      <c r="Q86" s="987"/>
      <c r="R86" s="987"/>
      <c r="S86" s="987"/>
      <c r="T86" s="987"/>
      <c r="U86" s="987"/>
      <c r="V86" s="987"/>
      <c r="W86" s="987"/>
      <c r="X86" s="987"/>
      <c r="Y86" s="987"/>
      <c r="Z86" s="987"/>
      <c r="AA86" s="987"/>
      <c r="AB86" s="987"/>
      <c r="AC86" s="987"/>
      <c r="AD86" s="987"/>
      <c r="AE86" s="987"/>
      <c r="AF86" s="987"/>
      <c r="AG86" s="987"/>
      <c r="AH86" s="987"/>
      <c r="AI86" s="987"/>
      <c r="AJ86" s="987"/>
      <c r="AK86" s="987"/>
      <c r="AL86" s="987"/>
      <c r="AM86" s="987"/>
      <c r="AN86" s="987"/>
      <c r="AO86" s="987"/>
      <c r="AP86" s="987"/>
      <c r="AQ86" s="987"/>
      <c r="AR86" s="987"/>
      <c r="AS86" s="987"/>
      <c r="AT86" s="987"/>
      <c r="AU86" s="987"/>
      <c r="AV86" s="987"/>
      <c r="AW86" s="987"/>
      <c r="AX86" s="1061"/>
      <c r="AY86" s="1220"/>
      <c r="AZ86" s="1225"/>
      <c r="BA86" s="1061"/>
      <c r="BB86" s="1220"/>
      <c r="BC86" s="1225"/>
      <c r="BD86" s="1061"/>
      <c r="BE86" s="1220"/>
      <c r="BF86" s="1225"/>
      <c r="BG86" s="1061">
        <f t="shared" si="4"/>
        <v>0</v>
      </c>
      <c r="BH86" s="1220"/>
      <c r="BI86" s="1225"/>
      <c r="BJ86" s="987"/>
      <c r="BK86" s="1061"/>
      <c r="BL86" s="1220"/>
      <c r="BM86" s="1225"/>
      <c r="BN86" s="1061"/>
      <c r="BO86" s="1225"/>
      <c r="BP86" s="1370"/>
      <c r="BQ86" s="1221"/>
      <c r="BR86" s="1061"/>
      <c r="BS86" s="1225"/>
      <c r="BT86" s="987"/>
      <c r="BU86" s="460"/>
      <c r="BV86" s="452" t="s">
        <v>4315</v>
      </c>
      <c r="BW86" s="453" t="s">
        <v>4282</v>
      </c>
      <c r="BX86" s="454">
        <f>SUM(BX87:BX88)</f>
        <v>59.534400000000005</v>
      </c>
      <c r="BY86" s="449"/>
      <c r="BZ86" s="450"/>
      <c r="CA86" s="458"/>
      <c r="CB86" s="458"/>
      <c r="CC86" s="466"/>
      <c r="CD86" s="449"/>
      <c r="CE86" s="51"/>
      <c r="CF86" s="470"/>
    </row>
    <row r="87" spans="2:84">
      <c r="B87" s="959">
        <v>83</v>
      </c>
      <c r="C87" s="959" t="s">
        <v>1020</v>
      </c>
      <c r="D87" s="946" t="s">
        <v>1021</v>
      </c>
      <c r="E87" s="959">
        <v>1</v>
      </c>
      <c r="F87" s="959">
        <v>6</v>
      </c>
      <c r="G87" s="1294" t="s">
        <v>971</v>
      </c>
      <c r="H87" s="911">
        <v>2.9</v>
      </c>
      <c r="I87" s="1294">
        <f t="shared" si="3"/>
        <v>17.399999999999999</v>
      </c>
      <c r="J87" s="1217" t="s">
        <v>1065</v>
      </c>
      <c r="K87" s="959"/>
      <c r="L87" s="1217"/>
      <c r="M87" s="959" t="s">
        <v>1004</v>
      </c>
      <c r="N87" s="1217" t="s">
        <v>1005</v>
      </c>
      <c r="O87" s="956"/>
      <c r="P87" s="987"/>
      <c r="Q87" s="987"/>
      <c r="R87" s="987"/>
      <c r="S87" s="987"/>
      <c r="T87" s="987"/>
      <c r="U87" s="987"/>
      <c r="V87" s="987"/>
      <c r="W87" s="987"/>
      <c r="X87" s="987"/>
      <c r="Y87" s="987"/>
      <c r="Z87" s="987"/>
      <c r="AA87" s="987"/>
      <c r="AB87" s="987"/>
      <c r="AC87" s="987"/>
      <c r="AD87" s="987"/>
      <c r="AE87" s="987"/>
      <c r="AF87" s="987"/>
      <c r="AG87" s="987"/>
      <c r="AH87" s="987"/>
      <c r="AI87" s="987"/>
      <c r="AJ87" s="987"/>
      <c r="AK87" s="987"/>
      <c r="AL87" s="987"/>
      <c r="AM87" s="987"/>
      <c r="AN87" s="987"/>
      <c r="AO87" s="987"/>
      <c r="AP87" s="987"/>
      <c r="AQ87" s="987"/>
      <c r="AR87" s="987"/>
      <c r="AS87" s="987"/>
      <c r="AT87" s="987"/>
      <c r="AU87" s="987"/>
      <c r="AV87" s="987"/>
      <c r="AW87" s="987"/>
      <c r="AX87" s="1061"/>
      <c r="AY87" s="1220"/>
      <c r="AZ87" s="1225"/>
      <c r="BA87" s="1061"/>
      <c r="BB87" s="1220"/>
      <c r="BC87" s="1225"/>
      <c r="BD87" s="1061"/>
      <c r="BE87" s="1220"/>
      <c r="BF87" s="1225"/>
      <c r="BG87" s="1061">
        <f t="shared" si="4"/>
        <v>0</v>
      </c>
      <c r="BH87" s="1220"/>
      <c r="BI87" s="1225"/>
      <c r="BJ87" s="987"/>
      <c r="BK87" s="1061"/>
      <c r="BL87" s="1220"/>
      <c r="BM87" s="1225"/>
      <c r="BN87" s="1061"/>
      <c r="BO87" s="1225"/>
      <c r="BP87" s="1370"/>
      <c r="BQ87" s="1221"/>
      <c r="BR87" s="1061"/>
      <c r="BS87" s="1225"/>
      <c r="BT87" s="987"/>
      <c r="BU87" s="460"/>
      <c r="BV87" s="456" t="s">
        <v>4313</v>
      </c>
      <c r="BW87" s="453" t="s">
        <v>4282</v>
      </c>
      <c r="BX87" s="457">
        <f>PRODUCT(BY87:BZ87)</f>
        <v>47.100000000000009</v>
      </c>
      <c r="BY87" s="449">
        <f>4*15</f>
        <v>60</v>
      </c>
      <c r="BZ87" s="457">
        <f>PRODUCT(CA87:CF87)</f>
        <v>0.78500000000000014</v>
      </c>
      <c r="CA87" s="466"/>
      <c r="CB87" s="458"/>
      <c r="CC87" s="466">
        <v>0.05</v>
      </c>
      <c r="CD87" s="449"/>
      <c r="CE87" s="51"/>
      <c r="CF87" s="470">
        <f>0.2*0.01*7850</f>
        <v>15.700000000000001</v>
      </c>
    </row>
    <row r="88" spans="2:84">
      <c r="B88" s="959">
        <v>84</v>
      </c>
      <c r="C88" s="959" t="s">
        <v>1058</v>
      </c>
      <c r="D88" s="946" t="s">
        <v>1059</v>
      </c>
      <c r="E88" s="959">
        <v>1</v>
      </c>
      <c r="F88" s="959">
        <v>19</v>
      </c>
      <c r="G88" s="1294" t="s">
        <v>971</v>
      </c>
      <c r="H88" s="911">
        <v>2</v>
      </c>
      <c r="I88" s="1294">
        <f t="shared" si="3"/>
        <v>38</v>
      </c>
      <c r="J88" s="1217" t="s">
        <v>1065</v>
      </c>
      <c r="K88" s="959"/>
      <c r="L88" s="1217"/>
      <c r="M88" s="959" t="s">
        <v>1004</v>
      </c>
      <c r="N88" s="1217" t="s">
        <v>1005</v>
      </c>
      <c r="O88" s="956"/>
      <c r="P88" s="987"/>
      <c r="Q88" s="987"/>
      <c r="R88" s="987"/>
      <c r="S88" s="987"/>
      <c r="T88" s="987"/>
      <c r="U88" s="987"/>
      <c r="V88" s="987"/>
      <c r="W88" s="987"/>
      <c r="X88" s="987"/>
      <c r="Y88" s="987"/>
      <c r="Z88" s="987"/>
      <c r="AA88" s="987"/>
      <c r="AB88" s="987"/>
      <c r="AC88" s="987"/>
      <c r="AD88" s="987"/>
      <c r="AE88" s="987"/>
      <c r="AF88" s="987"/>
      <c r="AG88" s="987"/>
      <c r="AH88" s="987"/>
      <c r="AI88" s="987"/>
      <c r="AJ88" s="987"/>
      <c r="AK88" s="987"/>
      <c r="AL88" s="987"/>
      <c r="AM88" s="987"/>
      <c r="AN88" s="987"/>
      <c r="AO88" s="987"/>
      <c r="AP88" s="987"/>
      <c r="AQ88" s="987"/>
      <c r="AR88" s="987"/>
      <c r="AS88" s="987"/>
      <c r="AT88" s="987"/>
      <c r="AU88" s="987"/>
      <c r="AV88" s="987"/>
      <c r="AW88" s="987"/>
      <c r="AX88" s="1061"/>
      <c r="AY88" s="1220"/>
      <c r="AZ88" s="1225"/>
      <c r="BA88" s="1061"/>
      <c r="BB88" s="1220"/>
      <c r="BC88" s="1225"/>
      <c r="BD88" s="1061"/>
      <c r="BE88" s="1220"/>
      <c r="BF88" s="1225"/>
      <c r="BG88" s="1061">
        <f t="shared" si="4"/>
        <v>0</v>
      </c>
      <c r="BH88" s="1220"/>
      <c r="BI88" s="1225"/>
      <c r="BJ88" s="987"/>
      <c r="BK88" s="1061"/>
      <c r="BL88" s="1220"/>
      <c r="BM88" s="1225"/>
      <c r="BN88" s="1061"/>
      <c r="BO88" s="1225"/>
      <c r="BP88" s="1370"/>
      <c r="BQ88" s="1221"/>
      <c r="BR88" s="1061"/>
      <c r="BS88" s="1225"/>
      <c r="BT88" s="987"/>
      <c r="BU88" s="460"/>
      <c r="BV88" s="456" t="s">
        <v>4314</v>
      </c>
      <c r="BW88" s="453" t="s">
        <v>4282</v>
      </c>
      <c r="BX88" s="457">
        <f>PRODUCT(BY88:BZ88)</f>
        <v>12.434399999999998</v>
      </c>
      <c r="BY88" s="449">
        <f>BY87/2</f>
        <v>30</v>
      </c>
      <c r="BZ88" s="457">
        <f>PRODUCT(CA88:CF88)</f>
        <v>0.41447999999999996</v>
      </c>
      <c r="CA88" s="458">
        <v>2.1999999999999999E-2</v>
      </c>
      <c r="CB88" s="458">
        <v>1.6E-2</v>
      </c>
      <c r="CC88" s="466">
        <v>0.15</v>
      </c>
      <c r="CD88" s="449"/>
      <c r="CE88" s="51"/>
      <c r="CF88" s="459">
        <v>7850</v>
      </c>
    </row>
    <row r="89" spans="2:84">
      <c r="B89" s="959">
        <v>85</v>
      </c>
      <c r="C89" s="959" t="s">
        <v>1001</v>
      </c>
      <c r="D89" s="946" t="s">
        <v>1018</v>
      </c>
      <c r="E89" s="959">
        <v>1</v>
      </c>
      <c r="F89" s="959">
        <v>15</v>
      </c>
      <c r="G89" s="1294" t="s">
        <v>971</v>
      </c>
      <c r="H89" s="911">
        <v>0.1</v>
      </c>
      <c r="I89" s="1294">
        <f t="shared" si="3"/>
        <v>1.5</v>
      </c>
      <c r="J89" s="1217" t="s">
        <v>1066</v>
      </c>
      <c r="K89" s="959"/>
      <c r="L89" s="1217"/>
      <c r="M89" s="959" t="s">
        <v>1004</v>
      </c>
      <c r="N89" s="1217" t="s">
        <v>1005</v>
      </c>
      <c r="O89" s="956"/>
      <c r="P89" s="987"/>
      <c r="Q89" s="987"/>
      <c r="R89" s="987"/>
      <c r="S89" s="987"/>
      <c r="T89" s="987"/>
      <c r="U89" s="987"/>
      <c r="V89" s="987"/>
      <c r="W89" s="987"/>
      <c r="X89" s="987"/>
      <c r="Y89" s="987"/>
      <c r="Z89" s="987"/>
      <c r="AA89" s="987"/>
      <c r="AB89" s="987"/>
      <c r="AC89" s="987"/>
      <c r="AD89" s="987"/>
      <c r="AE89" s="987"/>
      <c r="AF89" s="987"/>
      <c r="AG89" s="987"/>
      <c r="AH89" s="987"/>
      <c r="AI89" s="987"/>
      <c r="AJ89" s="987"/>
      <c r="AK89" s="987"/>
      <c r="AL89" s="987"/>
      <c r="AM89" s="987"/>
      <c r="AN89" s="987"/>
      <c r="AO89" s="987"/>
      <c r="AP89" s="987"/>
      <c r="AQ89" s="987"/>
      <c r="AR89" s="987"/>
      <c r="AS89" s="987"/>
      <c r="AT89" s="987"/>
      <c r="AU89" s="987"/>
      <c r="AV89" s="987"/>
      <c r="AW89" s="987"/>
      <c r="AX89" s="1061"/>
      <c r="AY89" s="1220"/>
      <c r="AZ89" s="1225"/>
      <c r="BA89" s="1061"/>
      <c r="BB89" s="1220"/>
      <c r="BC89" s="1225"/>
      <c r="BD89" s="1061"/>
      <c r="BE89" s="1220"/>
      <c r="BF89" s="1225"/>
      <c r="BG89" s="1061">
        <f t="shared" si="4"/>
        <v>0</v>
      </c>
      <c r="BH89" s="1220"/>
      <c r="BI89" s="1225"/>
      <c r="BJ89" s="987"/>
      <c r="BK89" s="1061"/>
      <c r="BL89" s="1220"/>
      <c r="BM89" s="1225"/>
      <c r="BN89" s="1061"/>
      <c r="BO89" s="1225"/>
      <c r="BP89" s="1370"/>
      <c r="BQ89" s="1221"/>
      <c r="BR89" s="1061"/>
      <c r="BS89" s="1225"/>
      <c r="BT89" s="987"/>
      <c r="BU89" s="460"/>
      <c r="BV89" s="462"/>
      <c r="BW89" s="453"/>
      <c r="BX89" s="465"/>
      <c r="BY89" s="449"/>
      <c r="BZ89" s="450"/>
      <c r="CA89" s="466"/>
      <c r="CB89" s="466"/>
      <c r="CC89" s="466"/>
      <c r="CD89" s="449"/>
      <c r="CE89" s="51"/>
      <c r="CF89" s="96"/>
    </row>
    <row r="90" spans="2:84">
      <c r="B90" s="959">
        <v>86</v>
      </c>
      <c r="C90" s="959" t="s">
        <v>1020</v>
      </c>
      <c r="D90" s="946" t="s">
        <v>1021</v>
      </c>
      <c r="E90" s="959">
        <v>1</v>
      </c>
      <c r="F90" s="959">
        <v>1</v>
      </c>
      <c r="G90" s="1294" t="s">
        <v>971</v>
      </c>
      <c r="H90" s="911">
        <v>2.9</v>
      </c>
      <c r="I90" s="1294">
        <f t="shared" si="3"/>
        <v>2.9</v>
      </c>
      <c r="J90" s="1217" t="s">
        <v>1066</v>
      </c>
      <c r="K90" s="959"/>
      <c r="L90" s="1217"/>
      <c r="M90" s="959" t="s">
        <v>1004</v>
      </c>
      <c r="N90" s="1217" t="s">
        <v>1005</v>
      </c>
      <c r="O90" s="956"/>
      <c r="P90" s="987"/>
      <c r="Q90" s="987"/>
      <c r="R90" s="987"/>
      <c r="S90" s="987"/>
      <c r="T90" s="987"/>
      <c r="U90" s="987"/>
      <c r="V90" s="987"/>
      <c r="W90" s="987"/>
      <c r="X90" s="987"/>
      <c r="Y90" s="987"/>
      <c r="Z90" s="987"/>
      <c r="AA90" s="987"/>
      <c r="AB90" s="987"/>
      <c r="AC90" s="987"/>
      <c r="AD90" s="987"/>
      <c r="AE90" s="987"/>
      <c r="AF90" s="987"/>
      <c r="AG90" s="987"/>
      <c r="AH90" s="987"/>
      <c r="AI90" s="987"/>
      <c r="AJ90" s="987"/>
      <c r="AK90" s="987"/>
      <c r="AL90" s="987"/>
      <c r="AM90" s="987"/>
      <c r="AN90" s="987"/>
      <c r="AO90" s="987"/>
      <c r="AP90" s="987"/>
      <c r="AQ90" s="987"/>
      <c r="AR90" s="987"/>
      <c r="AS90" s="987"/>
      <c r="AT90" s="987"/>
      <c r="AU90" s="987"/>
      <c r="AV90" s="987"/>
      <c r="AW90" s="987"/>
      <c r="AX90" s="1061"/>
      <c r="AY90" s="1220"/>
      <c r="AZ90" s="1225"/>
      <c r="BA90" s="1061"/>
      <c r="BB90" s="1220"/>
      <c r="BC90" s="1225"/>
      <c r="BD90" s="1061"/>
      <c r="BE90" s="1220"/>
      <c r="BF90" s="1225"/>
      <c r="BG90" s="1061">
        <f t="shared" si="4"/>
        <v>0</v>
      </c>
      <c r="BH90" s="1220"/>
      <c r="BI90" s="1225"/>
      <c r="BJ90" s="987"/>
      <c r="BK90" s="1061"/>
      <c r="BL90" s="1220"/>
      <c r="BM90" s="1225"/>
      <c r="BN90" s="1061"/>
      <c r="BO90" s="1225"/>
      <c r="BP90" s="1370"/>
      <c r="BQ90" s="1221"/>
      <c r="BR90" s="1061"/>
      <c r="BS90" s="1225"/>
      <c r="BT90" s="987"/>
      <c r="BU90" s="463"/>
      <c r="BV90" s="446" t="s">
        <v>1001</v>
      </c>
      <c r="BW90" s="447"/>
      <c r="BX90" s="448">
        <f>SUM(BX92:BX98)</f>
        <v>272.50000000000006</v>
      </c>
      <c r="BY90" s="449"/>
      <c r="BZ90" s="450"/>
      <c r="CA90" s="466"/>
      <c r="CB90" s="466"/>
      <c r="CC90" s="466"/>
      <c r="CD90" s="449"/>
      <c r="CE90" s="51"/>
      <c r="CF90" s="96"/>
    </row>
    <row r="91" spans="2:84">
      <c r="B91" s="959">
        <v>87</v>
      </c>
      <c r="C91" s="959" t="s">
        <v>1047</v>
      </c>
      <c r="D91" s="946" t="s">
        <v>1057</v>
      </c>
      <c r="E91" s="959">
        <v>1</v>
      </c>
      <c r="F91" s="959">
        <v>2</v>
      </c>
      <c r="G91" s="1294" t="s">
        <v>971</v>
      </c>
      <c r="H91" s="911">
        <v>0.1</v>
      </c>
      <c r="I91" s="1294">
        <f t="shared" si="3"/>
        <v>0.2</v>
      </c>
      <c r="J91" s="1217" t="s">
        <v>1067</v>
      </c>
      <c r="K91" s="959"/>
      <c r="L91" s="1217"/>
      <c r="M91" s="959" t="s">
        <v>1004</v>
      </c>
      <c r="N91" s="1217" t="s">
        <v>1005</v>
      </c>
      <c r="O91" s="956"/>
      <c r="P91" s="987"/>
      <c r="Q91" s="987"/>
      <c r="R91" s="987"/>
      <c r="S91" s="987"/>
      <c r="T91" s="987"/>
      <c r="U91" s="987"/>
      <c r="V91" s="987"/>
      <c r="W91" s="987"/>
      <c r="X91" s="987"/>
      <c r="Y91" s="987"/>
      <c r="Z91" s="987"/>
      <c r="AA91" s="987"/>
      <c r="AB91" s="987"/>
      <c r="AC91" s="987"/>
      <c r="AD91" s="987"/>
      <c r="AE91" s="987"/>
      <c r="AF91" s="987"/>
      <c r="AG91" s="987"/>
      <c r="AH91" s="987"/>
      <c r="AI91" s="987"/>
      <c r="AJ91" s="987"/>
      <c r="AK91" s="987"/>
      <c r="AL91" s="987"/>
      <c r="AM91" s="987"/>
      <c r="AN91" s="987"/>
      <c r="AO91" s="987"/>
      <c r="AP91" s="987"/>
      <c r="AQ91" s="987"/>
      <c r="AR91" s="987"/>
      <c r="AS91" s="987"/>
      <c r="AT91" s="987"/>
      <c r="AU91" s="987"/>
      <c r="AV91" s="987"/>
      <c r="AW91" s="987"/>
      <c r="AX91" s="1061"/>
      <c r="AY91" s="1220"/>
      <c r="AZ91" s="1225"/>
      <c r="BA91" s="1061"/>
      <c r="BB91" s="1220"/>
      <c r="BC91" s="1225"/>
      <c r="BD91" s="1061"/>
      <c r="BE91" s="1220"/>
      <c r="BF91" s="1225"/>
      <c r="BG91" s="1061">
        <f t="shared" si="4"/>
        <v>0</v>
      </c>
      <c r="BH91" s="1220"/>
      <c r="BI91" s="1225"/>
      <c r="BJ91" s="987"/>
      <c r="BK91" s="1061"/>
      <c r="BL91" s="1220"/>
      <c r="BM91" s="1225"/>
      <c r="BN91" s="1061"/>
      <c r="BO91" s="1225"/>
      <c r="BP91" s="1370"/>
      <c r="BQ91" s="1221"/>
      <c r="BR91" s="1061"/>
      <c r="BS91" s="1225"/>
      <c r="BT91" s="987"/>
      <c r="BU91" s="460"/>
      <c r="BV91" s="462"/>
      <c r="BW91" s="453"/>
      <c r="BX91" s="465"/>
      <c r="BY91" s="449"/>
      <c r="BZ91" s="450"/>
      <c r="CA91" s="466"/>
      <c r="CB91" s="466"/>
      <c r="CC91" s="466"/>
      <c r="CD91" s="449"/>
      <c r="CE91" s="51"/>
      <c r="CF91" s="96"/>
    </row>
    <row r="92" spans="2:84">
      <c r="B92" s="959">
        <v>88</v>
      </c>
      <c r="C92" s="959" t="s">
        <v>1044</v>
      </c>
      <c r="D92" s="946" t="s">
        <v>1062</v>
      </c>
      <c r="E92" s="959">
        <v>1</v>
      </c>
      <c r="F92" s="959">
        <v>2</v>
      </c>
      <c r="G92" s="1294" t="s">
        <v>971</v>
      </c>
      <c r="H92" s="911">
        <v>7.3</v>
      </c>
      <c r="I92" s="1294">
        <f t="shared" si="3"/>
        <v>14.6</v>
      </c>
      <c r="J92" s="1217" t="s">
        <v>1067</v>
      </c>
      <c r="K92" s="959"/>
      <c r="L92" s="1217"/>
      <c r="M92" s="959" t="s">
        <v>1004</v>
      </c>
      <c r="N92" s="1217" t="s">
        <v>1005</v>
      </c>
      <c r="O92" s="956"/>
      <c r="P92" s="987"/>
      <c r="Q92" s="987"/>
      <c r="R92" s="987"/>
      <c r="S92" s="987"/>
      <c r="T92" s="987"/>
      <c r="U92" s="987"/>
      <c r="V92" s="987"/>
      <c r="W92" s="987"/>
      <c r="X92" s="987"/>
      <c r="Y92" s="987"/>
      <c r="Z92" s="987"/>
      <c r="AA92" s="987"/>
      <c r="AB92" s="987"/>
      <c r="AC92" s="987"/>
      <c r="AD92" s="987"/>
      <c r="AE92" s="987"/>
      <c r="AF92" s="987"/>
      <c r="AG92" s="987"/>
      <c r="AH92" s="987"/>
      <c r="AI92" s="987"/>
      <c r="AJ92" s="987"/>
      <c r="AK92" s="987"/>
      <c r="AL92" s="987"/>
      <c r="AM92" s="987"/>
      <c r="AN92" s="987"/>
      <c r="AO92" s="987"/>
      <c r="AP92" s="987"/>
      <c r="AQ92" s="987"/>
      <c r="AR92" s="987"/>
      <c r="AS92" s="987"/>
      <c r="AT92" s="987"/>
      <c r="AU92" s="987"/>
      <c r="AV92" s="987"/>
      <c r="AW92" s="987"/>
      <c r="AX92" s="1061"/>
      <c r="AY92" s="1220"/>
      <c r="AZ92" s="1225"/>
      <c r="BA92" s="1061"/>
      <c r="BB92" s="1220"/>
      <c r="BC92" s="1225"/>
      <c r="BD92" s="1061"/>
      <c r="BE92" s="1220"/>
      <c r="BF92" s="1225"/>
      <c r="BG92" s="1061">
        <f t="shared" si="4"/>
        <v>0</v>
      </c>
      <c r="BH92" s="1220"/>
      <c r="BI92" s="1225"/>
      <c r="BJ92" s="987"/>
      <c r="BK92" s="1061"/>
      <c r="BL92" s="1220"/>
      <c r="BM92" s="1225"/>
      <c r="BN92" s="1061"/>
      <c r="BO92" s="1225"/>
      <c r="BP92" s="1370"/>
      <c r="BQ92" s="1221"/>
      <c r="BR92" s="1061"/>
      <c r="BS92" s="1225"/>
      <c r="BT92" s="987"/>
      <c r="BU92" s="460"/>
      <c r="BV92" s="471" t="s">
        <v>4316</v>
      </c>
      <c r="BW92" s="453" t="s">
        <v>4282</v>
      </c>
      <c r="BX92" s="457">
        <f t="shared" ref="BX92:BX98" si="5">PRODUCT(BY92:BZ92)</f>
        <v>31</v>
      </c>
      <c r="BY92" s="449">
        <v>310</v>
      </c>
      <c r="BZ92" s="457">
        <v>0.1</v>
      </c>
      <c r="CA92" s="466"/>
      <c r="CB92" s="472"/>
      <c r="CC92" s="466"/>
      <c r="CD92" s="449"/>
      <c r="CE92" s="51"/>
      <c r="CF92" s="459"/>
    </row>
    <row r="93" spans="2:84">
      <c r="B93" s="959">
        <v>89</v>
      </c>
      <c r="C93" s="959" t="s">
        <v>1001</v>
      </c>
      <c r="D93" s="946" t="s">
        <v>1018</v>
      </c>
      <c r="E93" s="959">
        <v>1</v>
      </c>
      <c r="F93" s="959">
        <v>9</v>
      </c>
      <c r="G93" s="1294" t="s">
        <v>971</v>
      </c>
      <c r="H93" s="911">
        <v>0.1</v>
      </c>
      <c r="I93" s="1294">
        <f t="shared" si="3"/>
        <v>0.9</v>
      </c>
      <c r="J93" s="1217" t="s">
        <v>1068</v>
      </c>
      <c r="K93" s="959"/>
      <c r="L93" s="1217"/>
      <c r="M93" s="959" t="s">
        <v>1004</v>
      </c>
      <c r="N93" s="1217" t="s">
        <v>1005</v>
      </c>
      <c r="O93" s="956"/>
      <c r="P93" s="987"/>
      <c r="Q93" s="987"/>
      <c r="R93" s="987"/>
      <c r="S93" s="987"/>
      <c r="T93" s="987"/>
      <c r="U93" s="987"/>
      <c r="V93" s="987"/>
      <c r="W93" s="987"/>
      <c r="X93" s="987"/>
      <c r="Y93" s="987"/>
      <c r="Z93" s="987"/>
      <c r="AA93" s="987"/>
      <c r="AB93" s="987"/>
      <c r="AC93" s="987"/>
      <c r="AD93" s="987"/>
      <c r="AE93" s="987"/>
      <c r="AF93" s="987"/>
      <c r="AG93" s="987"/>
      <c r="AH93" s="987"/>
      <c r="AI93" s="987"/>
      <c r="AJ93" s="987"/>
      <c r="AK93" s="987"/>
      <c r="AL93" s="987"/>
      <c r="AM93" s="987"/>
      <c r="AN93" s="987"/>
      <c r="AO93" s="987"/>
      <c r="AP93" s="987"/>
      <c r="AQ93" s="987"/>
      <c r="AR93" s="987"/>
      <c r="AS93" s="987"/>
      <c r="AT93" s="987"/>
      <c r="AU93" s="987"/>
      <c r="AV93" s="987"/>
      <c r="AW93" s="987"/>
      <c r="AX93" s="1061"/>
      <c r="AY93" s="1220"/>
      <c r="AZ93" s="1225"/>
      <c r="BA93" s="1061"/>
      <c r="BB93" s="1220"/>
      <c r="BC93" s="1225"/>
      <c r="BD93" s="1061"/>
      <c r="BE93" s="1220"/>
      <c r="BF93" s="1225"/>
      <c r="BG93" s="1061">
        <f t="shared" si="4"/>
        <v>0</v>
      </c>
      <c r="BH93" s="1220"/>
      <c r="BI93" s="1225"/>
      <c r="BJ93" s="987"/>
      <c r="BK93" s="1061"/>
      <c r="BL93" s="1220"/>
      <c r="BM93" s="1225"/>
      <c r="BN93" s="1061"/>
      <c r="BO93" s="1225"/>
      <c r="BP93" s="1370"/>
      <c r="BQ93" s="1221"/>
      <c r="BR93" s="1061"/>
      <c r="BS93" s="1225"/>
      <c r="BT93" s="987"/>
      <c r="BU93" s="460"/>
      <c r="BV93" s="471" t="s">
        <v>4317</v>
      </c>
      <c r="BW93" s="453" t="s">
        <v>4282</v>
      </c>
      <c r="BX93" s="457">
        <f t="shared" si="5"/>
        <v>11.9</v>
      </c>
      <c r="BY93" s="449">
        <v>119</v>
      </c>
      <c r="BZ93" s="457">
        <v>0.1</v>
      </c>
      <c r="CA93" s="466"/>
      <c r="CB93" s="466"/>
      <c r="CC93" s="466"/>
      <c r="CD93" s="449"/>
      <c r="CE93" s="51"/>
      <c r="CF93" s="96"/>
    </row>
    <row r="94" spans="2:84">
      <c r="B94" s="959">
        <v>90</v>
      </c>
      <c r="C94" s="959" t="s">
        <v>1032</v>
      </c>
      <c r="D94" s="946" t="s">
        <v>1033</v>
      </c>
      <c r="E94" s="959">
        <v>1</v>
      </c>
      <c r="F94" s="959">
        <v>9</v>
      </c>
      <c r="G94" s="1294" t="s">
        <v>971</v>
      </c>
      <c r="H94" s="911">
        <v>6</v>
      </c>
      <c r="I94" s="1294">
        <f t="shared" si="3"/>
        <v>54</v>
      </c>
      <c r="J94" s="1217" t="s">
        <v>1068</v>
      </c>
      <c r="K94" s="959"/>
      <c r="L94" s="1217"/>
      <c r="M94" s="959" t="s">
        <v>1004</v>
      </c>
      <c r="N94" s="1217" t="s">
        <v>1005</v>
      </c>
      <c r="O94" s="956"/>
      <c r="P94" s="987"/>
      <c r="Q94" s="987"/>
      <c r="R94" s="987"/>
      <c r="S94" s="987"/>
      <c r="T94" s="987"/>
      <c r="U94" s="987"/>
      <c r="V94" s="987"/>
      <c r="W94" s="987"/>
      <c r="X94" s="987"/>
      <c r="Y94" s="987"/>
      <c r="Z94" s="987"/>
      <c r="AA94" s="987"/>
      <c r="AB94" s="987"/>
      <c r="AC94" s="987"/>
      <c r="AD94" s="987"/>
      <c r="AE94" s="987"/>
      <c r="AF94" s="987"/>
      <c r="AG94" s="987"/>
      <c r="AH94" s="987"/>
      <c r="AI94" s="987"/>
      <c r="AJ94" s="987"/>
      <c r="AK94" s="987"/>
      <c r="AL94" s="987"/>
      <c r="AM94" s="987"/>
      <c r="AN94" s="987"/>
      <c r="AO94" s="987"/>
      <c r="AP94" s="987"/>
      <c r="AQ94" s="987"/>
      <c r="AR94" s="987"/>
      <c r="AS94" s="987"/>
      <c r="AT94" s="987"/>
      <c r="AU94" s="987"/>
      <c r="AV94" s="987"/>
      <c r="AW94" s="987"/>
      <c r="AX94" s="1061"/>
      <c r="AY94" s="1220"/>
      <c r="AZ94" s="1225"/>
      <c r="BA94" s="1061"/>
      <c r="BB94" s="1220"/>
      <c r="BC94" s="1225"/>
      <c r="BD94" s="1061"/>
      <c r="BE94" s="1220"/>
      <c r="BF94" s="1225"/>
      <c r="BG94" s="1061">
        <f t="shared" si="4"/>
        <v>0</v>
      </c>
      <c r="BH94" s="1220"/>
      <c r="BI94" s="1225"/>
      <c r="BJ94" s="987"/>
      <c r="BK94" s="1061"/>
      <c r="BL94" s="1220"/>
      <c r="BM94" s="1225"/>
      <c r="BN94" s="1061"/>
      <c r="BO94" s="1225"/>
      <c r="BP94" s="1370"/>
      <c r="BQ94" s="1221"/>
      <c r="BR94" s="1061"/>
      <c r="BS94" s="1225"/>
      <c r="BT94" s="987"/>
      <c r="BU94" s="460"/>
      <c r="BV94" s="471" t="s">
        <v>4318</v>
      </c>
      <c r="BW94" s="453" t="s">
        <v>4282</v>
      </c>
      <c r="BX94" s="457">
        <f t="shared" si="5"/>
        <v>28.400000000000002</v>
      </c>
      <c r="BY94" s="449">
        <v>142</v>
      </c>
      <c r="BZ94" s="457">
        <v>0.2</v>
      </c>
      <c r="CA94" s="466"/>
      <c r="CB94" s="466"/>
      <c r="CC94" s="466"/>
      <c r="CD94" s="449"/>
      <c r="CE94" s="51"/>
      <c r="CF94" s="96"/>
    </row>
    <row r="95" spans="2:84">
      <c r="B95" s="959">
        <v>91</v>
      </c>
      <c r="C95" s="959" t="s">
        <v>1001</v>
      </c>
      <c r="D95" s="946" t="s">
        <v>1018</v>
      </c>
      <c r="E95" s="959">
        <v>1</v>
      </c>
      <c r="F95" s="959">
        <v>6</v>
      </c>
      <c r="G95" s="1294" t="s">
        <v>971</v>
      </c>
      <c r="H95" s="911">
        <v>0.1</v>
      </c>
      <c r="I95" s="1294">
        <f t="shared" si="3"/>
        <v>0.60000000000000009</v>
      </c>
      <c r="J95" s="1217" t="s">
        <v>1069</v>
      </c>
      <c r="K95" s="959"/>
      <c r="L95" s="1217"/>
      <c r="M95" s="959" t="s">
        <v>1004</v>
      </c>
      <c r="N95" s="1217" t="s">
        <v>1005</v>
      </c>
      <c r="O95" s="956"/>
      <c r="P95" s="987"/>
      <c r="Q95" s="987"/>
      <c r="R95" s="987"/>
      <c r="S95" s="987"/>
      <c r="T95" s="987"/>
      <c r="U95" s="987"/>
      <c r="V95" s="987"/>
      <c r="W95" s="987"/>
      <c r="X95" s="987"/>
      <c r="Y95" s="987"/>
      <c r="Z95" s="987"/>
      <c r="AA95" s="987"/>
      <c r="AB95" s="987"/>
      <c r="AC95" s="987"/>
      <c r="AD95" s="987"/>
      <c r="AE95" s="987"/>
      <c r="AF95" s="987"/>
      <c r="AG95" s="987"/>
      <c r="AH95" s="987"/>
      <c r="AI95" s="987"/>
      <c r="AJ95" s="987"/>
      <c r="AK95" s="987"/>
      <c r="AL95" s="987"/>
      <c r="AM95" s="987"/>
      <c r="AN95" s="987"/>
      <c r="AO95" s="987"/>
      <c r="AP95" s="987"/>
      <c r="AQ95" s="987"/>
      <c r="AR95" s="987"/>
      <c r="AS95" s="987"/>
      <c r="AT95" s="987"/>
      <c r="AU95" s="987"/>
      <c r="AV95" s="987"/>
      <c r="AW95" s="987"/>
      <c r="AX95" s="1061"/>
      <c r="AY95" s="1220"/>
      <c r="AZ95" s="1225"/>
      <c r="BA95" s="1061"/>
      <c r="BB95" s="1220"/>
      <c r="BC95" s="1225"/>
      <c r="BD95" s="1061"/>
      <c r="BE95" s="1220"/>
      <c r="BF95" s="1225"/>
      <c r="BG95" s="1061">
        <f t="shared" si="4"/>
        <v>0</v>
      </c>
      <c r="BH95" s="1220"/>
      <c r="BI95" s="1225"/>
      <c r="BJ95" s="987"/>
      <c r="BK95" s="1061"/>
      <c r="BL95" s="1220"/>
      <c r="BM95" s="1225"/>
      <c r="BN95" s="1061"/>
      <c r="BO95" s="1225"/>
      <c r="BP95" s="1370"/>
      <c r="BQ95" s="1221"/>
      <c r="BR95" s="1061"/>
      <c r="BS95" s="1225"/>
      <c r="BT95" s="987"/>
      <c r="BU95" s="460"/>
      <c r="BV95" s="471" t="s">
        <v>4319</v>
      </c>
      <c r="BW95" s="453"/>
      <c r="BX95" s="457">
        <f t="shared" si="5"/>
        <v>158.80000000000001</v>
      </c>
      <c r="BY95" s="449">
        <v>397</v>
      </c>
      <c r="BZ95" s="457">
        <v>0.4</v>
      </c>
      <c r="CA95" s="466"/>
      <c r="CB95" s="466"/>
      <c r="CC95" s="466"/>
      <c r="CD95" s="449"/>
      <c r="CE95" s="51"/>
      <c r="CF95" s="96"/>
    </row>
    <row r="96" spans="2:84">
      <c r="B96" s="959">
        <v>92</v>
      </c>
      <c r="C96" s="959" t="s">
        <v>1001</v>
      </c>
      <c r="D96" s="946" t="s">
        <v>1018</v>
      </c>
      <c r="E96" s="959">
        <v>1</v>
      </c>
      <c r="F96" s="959">
        <v>13</v>
      </c>
      <c r="G96" s="1294" t="s">
        <v>971</v>
      </c>
      <c r="H96" s="911">
        <v>0.1</v>
      </c>
      <c r="I96" s="1294">
        <f t="shared" si="3"/>
        <v>1.3</v>
      </c>
      <c r="J96" s="1217" t="s">
        <v>1070</v>
      </c>
      <c r="K96" s="959"/>
      <c r="L96" s="1217"/>
      <c r="M96" s="959" t="s">
        <v>1004</v>
      </c>
      <c r="N96" s="1217" t="s">
        <v>1005</v>
      </c>
      <c r="O96" s="956"/>
      <c r="P96" s="987"/>
      <c r="Q96" s="987"/>
      <c r="R96" s="987"/>
      <c r="S96" s="987"/>
      <c r="T96" s="987"/>
      <c r="U96" s="987"/>
      <c r="V96" s="987"/>
      <c r="W96" s="987"/>
      <c r="X96" s="987"/>
      <c r="Y96" s="987"/>
      <c r="Z96" s="987"/>
      <c r="AA96" s="987"/>
      <c r="AB96" s="987"/>
      <c r="AC96" s="987"/>
      <c r="AD96" s="987"/>
      <c r="AE96" s="987"/>
      <c r="AF96" s="987"/>
      <c r="AG96" s="987"/>
      <c r="AH96" s="987"/>
      <c r="AI96" s="987"/>
      <c r="AJ96" s="987"/>
      <c r="AK96" s="987"/>
      <c r="AL96" s="987"/>
      <c r="AM96" s="987"/>
      <c r="AN96" s="987"/>
      <c r="AO96" s="987"/>
      <c r="AP96" s="987"/>
      <c r="AQ96" s="987"/>
      <c r="AR96" s="987"/>
      <c r="AS96" s="987"/>
      <c r="AT96" s="987"/>
      <c r="AU96" s="987"/>
      <c r="AV96" s="987"/>
      <c r="AW96" s="987"/>
      <c r="AX96" s="1061"/>
      <c r="AY96" s="1220"/>
      <c r="AZ96" s="1225"/>
      <c r="BA96" s="1061"/>
      <c r="BB96" s="1220"/>
      <c r="BC96" s="1225"/>
      <c r="BD96" s="1061"/>
      <c r="BE96" s="1220"/>
      <c r="BF96" s="1225"/>
      <c r="BG96" s="1061">
        <f t="shared" si="4"/>
        <v>0</v>
      </c>
      <c r="BH96" s="1220"/>
      <c r="BI96" s="1225"/>
      <c r="BJ96" s="987"/>
      <c r="BK96" s="1061"/>
      <c r="BL96" s="1220"/>
      <c r="BM96" s="1225"/>
      <c r="BN96" s="1061"/>
      <c r="BO96" s="1225"/>
      <c r="BP96" s="1370"/>
      <c r="BQ96" s="1221"/>
      <c r="BR96" s="1061"/>
      <c r="BS96" s="1225"/>
      <c r="BT96" s="987"/>
      <c r="BU96" s="460"/>
      <c r="BV96" s="471" t="s">
        <v>4320</v>
      </c>
      <c r="BW96" s="453"/>
      <c r="BX96" s="457">
        <f t="shared" si="5"/>
        <v>1.8</v>
      </c>
      <c r="BY96" s="449">
        <v>2</v>
      </c>
      <c r="BZ96" s="457">
        <v>0.9</v>
      </c>
      <c r="CA96" s="466"/>
      <c r="CB96" s="466"/>
      <c r="CC96" s="466"/>
      <c r="CD96" s="449"/>
      <c r="CE96" s="51"/>
      <c r="CF96" s="96"/>
    </row>
    <row r="97" spans="2:84">
      <c r="B97" s="959">
        <v>93</v>
      </c>
      <c r="C97" s="959" t="s">
        <v>1032</v>
      </c>
      <c r="D97" s="946" t="s">
        <v>1033</v>
      </c>
      <c r="E97" s="959">
        <v>1</v>
      </c>
      <c r="F97" s="959">
        <v>9</v>
      </c>
      <c r="G97" s="1294" t="s">
        <v>971</v>
      </c>
      <c r="H97" s="911">
        <v>6</v>
      </c>
      <c r="I97" s="1294">
        <f t="shared" si="3"/>
        <v>54</v>
      </c>
      <c r="J97" s="1217" t="s">
        <v>1070</v>
      </c>
      <c r="K97" s="959"/>
      <c r="L97" s="1217"/>
      <c r="M97" s="959" t="s">
        <v>1004</v>
      </c>
      <c r="N97" s="1217" t="s">
        <v>1005</v>
      </c>
      <c r="O97" s="956"/>
      <c r="P97" s="987"/>
      <c r="Q97" s="987"/>
      <c r="R97" s="987"/>
      <c r="S97" s="987"/>
      <c r="T97" s="987"/>
      <c r="U97" s="987"/>
      <c r="V97" s="987"/>
      <c r="W97" s="987"/>
      <c r="X97" s="987"/>
      <c r="Y97" s="987"/>
      <c r="Z97" s="987"/>
      <c r="AA97" s="987"/>
      <c r="AB97" s="987"/>
      <c r="AC97" s="987"/>
      <c r="AD97" s="987"/>
      <c r="AE97" s="987"/>
      <c r="AF97" s="987"/>
      <c r="AG97" s="987"/>
      <c r="AH97" s="987"/>
      <c r="AI97" s="987"/>
      <c r="AJ97" s="987"/>
      <c r="AK97" s="987"/>
      <c r="AL97" s="987"/>
      <c r="AM97" s="987"/>
      <c r="AN97" s="987"/>
      <c r="AO97" s="987"/>
      <c r="AP97" s="987"/>
      <c r="AQ97" s="987"/>
      <c r="AR97" s="987"/>
      <c r="AS97" s="987"/>
      <c r="AT97" s="987"/>
      <c r="AU97" s="987"/>
      <c r="AV97" s="987"/>
      <c r="AW97" s="987"/>
      <c r="AX97" s="1061"/>
      <c r="AY97" s="1220"/>
      <c r="AZ97" s="1225"/>
      <c r="BA97" s="1061"/>
      <c r="BB97" s="1220"/>
      <c r="BC97" s="1225"/>
      <c r="BD97" s="1061"/>
      <c r="BE97" s="1220"/>
      <c r="BF97" s="1225"/>
      <c r="BG97" s="1061">
        <f t="shared" si="4"/>
        <v>0</v>
      </c>
      <c r="BH97" s="1220"/>
      <c r="BI97" s="1225"/>
      <c r="BJ97" s="987"/>
      <c r="BK97" s="1061"/>
      <c r="BL97" s="1220"/>
      <c r="BM97" s="1225"/>
      <c r="BN97" s="1061"/>
      <c r="BO97" s="1225"/>
      <c r="BP97" s="1370"/>
      <c r="BQ97" s="1221"/>
      <c r="BR97" s="1061"/>
      <c r="BS97" s="1225"/>
      <c r="BT97" s="987"/>
      <c r="BU97" s="460"/>
      <c r="BV97" s="471" t="s">
        <v>4321</v>
      </c>
      <c r="BW97" s="453"/>
      <c r="BX97" s="457">
        <f t="shared" si="5"/>
        <v>12</v>
      </c>
      <c r="BY97" s="449">
        <v>12</v>
      </c>
      <c r="BZ97" s="457">
        <v>1</v>
      </c>
      <c r="CA97" s="466"/>
      <c r="CB97" s="466"/>
      <c r="CC97" s="466"/>
      <c r="CD97" s="449"/>
      <c r="CE97" s="51"/>
      <c r="CF97" s="96"/>
    </row>
    <row r="98" spans="2:84">
      <c r="B98" s="959">
        <v>94</v>
      </c>
      <c r="C98" s="959" t="s">
        <v>1032</v>
      </c>
      <c r="D98" s="946" t="s">
        <v>1033</v>
      </c>
      <c r="E98" s="1384">
        <v>1.5</v>
      </c>
      <c r="F98" s="959">
        <v>4</v>
      </c>
      <c r="G98" s="1294" t="s">
        <v>971</v>
      </c>
      <c r="H98" s="911">
        <v>6</v>
      </c>
      <c r="I98" s="1294">
        <f t="shared" si="3"/>
        <v>24</v>
      </c>
      <c r="J98" s="1217" t="s">
        <v>1070</v>
      </c>
      <c r="K98" s="959"/>
      <c r="L98" s="1217"/>
      <c r="M98" s="959" t="s">
        <v>1004</v>
      </c>
      <c r="N98" s="1217" t="s">
        <v>1005</v>
      </c>
      <c r="O98" s="956"/>
      <c r="P98" s="987"/>
      <c r="Q98" s="987"/>
      <c r="R98" s="987"/>
      <c r="S98" s="987"/>
      <c r="T98" s="987"/>
      <c r="U98" s="987"/>
      <c r="V98" s="987"/>
      <c r="W98" s="987"/>
      <c r="X98" s="987"/>
      <c r="Y98" s="987"/>
      <c r="Z98" s="987"/>
      <c r="AA98" s="987"/>
      <c r="AB98" s="987"/>
      <c r="AC98" s="987"/>
      <c r="AD98" s="987"/>
      <c r="AE98" s="987"/>
      <c r="AF98" s="987"/>
      <c r="AG98" s="987"/>
      <c r="AH98" s="987"/>
      <c r="AI98" s="987"/>
      <c r="AJ98" s="987"/>
      <c r="AK98" s="987"/>
      <c r="AL98" s="987"/>
      <c r="AM98" s="987"/>
      <c r="AN98" s="987"/>
      <c r="AO98" s="987"/>
      <c r="AP98" s="987"/>
      <c r="AQ98" s="987"/>
      <c r="AR98" s="987"/>
      <c r="AS98" s="987"/>
      <c r="AT98" s="987"/>
      <c r="AU98" s="987"/>
      <c r="AV98" s="987"/>
      <c r="AW98" s="987"/>
      <c r="AX98" s="1061"/>
      <c r="AY98" s="1220"/>
      <c r="AZ98" s="1225"/>
      <c r="BA98" s="1061"/>
      <c r="BB98" s="1220"/>
      <c r="BC98" s="1225"/>
      <c r="BD98" s="1061"/>
      <c r="BE98" s="1220"/>
      <c r="BF98" s="1225"/>
      <c r="BG98" s="1061">
        <f t="shared" si="4"/>
        <v>0</v>
      </c>
      <c r="BH98" s="1220"/>
      <c r="BI98" s="1225"/>
      <c r="BJ98" s="987"/>
      <c r="BK98" s="1061"/>
      <c r="BL98" s="1220"/>
      <c r="BM98" s="1225"/>
      <c r="BN98" s="1061"/>
      <c r="BO98" s="1225"/>
      <c r="BP98" s="1370"/>
      <c r="BQ98" s="1221"/>
      <c r="BR98" s="1061"/>
      <c r="BS98" s="1225"/>
      <c r="BT98" s="987"/>
      <c r="BU98" s="460"/>
      <c r="BV98" s="471" t="s">
        <v>4322</v>
      </c>
      <c r="BW98" s="453"/>
      <c r="BX98" s="457">
        <f t="shared" si="5"/>
        <v>28.6</v>
      </c>
      <c r="BY98" s="449">
        <v>13</v>
      </c>
      <c r="BZ98" s="457">
        <v>2.2000000000000002</v>
      </c>
      <c r="CA98" s="466"/>
      <c r="CB98" s="466"/>
      <c r="CC98" s="466"/>
      <c r="CD98" s="449"/>
      <c r="CE98" s="51"/>
      <c r="CF98" s="96"/>
    </row>
    <row r="99" spans="2:84">
      <c r="B99" s="959">
        <v>95</v>
      </c>
      <c r="C99" s="959" t="s">
        <v>1001</v>
      </c>
      <c r="D99" s="946" t="s">
        <v>1018</v>
      </c>
      <c r="E99" s="959">
        <v>1</v>
      </c>
      <c r="F99" s="959">
        <v>9</v>
      </c>
      <c r="G99" s="1294" t="s">
        <v>971</v>
      </c>
      <c r="H99" s="911">
        <v>0.1</v>
      </c>
      <c r="I99" s="1294">
        <f t="shared" si="3"/>
        <v>0.9</v>
      </c>
      <c r="J99" s="1217" t="s">
        <v>1071</v>
      </c>
      <c r="K99" s="959"/>
      <c r="L99" s="1217"/>
      <c r="M99" s="959" t="s">
        <v>1004</v>
      </c>
      <c r="N99" s="1217" t="s">
        <v>1005</v>
      </c>
      <c r="O99" s="956"/>
      <c r="P99" s="987"/>
      <c r="Q99" s="987"/>
      <c r="R99" s="987"/>
      <c r="S99" s="987"/>
      <c r="T99" s="987"/>
      <c r="U99" s="987"/>
      <c r="V99" s="987"/>
      <c r="W99" s="987"/>
      <c r="X99" s="987"/>
      <c r="Y99" s="987"/>
      <c r="Z99" s="987"/>
      <c r="AA99" s="987"/>
      <c r="AB99" s="987"/>
      <c r="AC99" s="987"/>
      <c r="AD99" s="987"/>
      <c r="AE99" s="987"/>
      <c r="AF99" s="987"/>
      <c r="AG99" s="987"/>
      <c r="AH99" s="987"/>
      <c r="AI99" s="987"/>
      <c r="AJ99" s="987"/>
      <c r="AK99" s="987"/>
      <c r="AL99" s="987"/>
      <c r="AM99" s="987"/>
      <c r="AN99" s="987"/>
      <c r="AO99" s="987"/>
      <c r="AP99" s="987"/>
      <c r="AQ99" s="987"/>
      <c r="AR99" s="987"/>
      <c r="AS99" s="987"/>
      <c r="AT99" s="987"/>
      <c r="AU99" s="987"/>
      <c r="AV99" s="987"/>
      <c r="AW99" s="987"/>
      <c r="AX99" s="1061"/>
      <c r="AY99" s="1220"/>
      <c r="AZ99" s="1225"/>
      <c r="BA99" s="1061"/>
      <c r="BB99" s="1220"/>
      <c r="BC99" s="1225"/>
      <c r="BD99" s="1061"/>
      <c r="BE99" s="1220"/>
      <c r="BF99" s="1225"/>
      <c r="BG99" s="1061">
        <f t="shared" si="4"/>
        <v>0</v>
      </c>
      <c r="BH99" s="1220"/>
      <c r="BI99" s="1225"/>
      <c r="BJ99" s="987"/>
      <c r="BK99" s="1061"/>
      <c r="BL99" s="1220"/>
      <c r="BM99" s="1225"/>
      <c r="BN99" s="1061"/>
      <c r="BO99" s="1225"/>
      <c r="BP99" s="1370"/>
      <c r="BQ99" s="1221"/>
      <c r="BR99" s="1061"/>
      <c r="BS99" s="1225"/>
      <c r="BT99" s="987"/>
      <c r="BU99" s="460"/>
      <c r="BV99" s="473"/>
      <c r="BW99" s="453"/>
      <c r="BX99" s="449"/>
      <c r="BY99" s="51"/>
      <c r="BZ99" s="450"/>
      <c r="CA99" s="466"/>
      <c r="CB99" s="466"/>
      <c r="CC99" s="466"/>
      <c r="CD99" s="449"/>
      <c r="CE99" s="51"/>
      <c r="CF99" s="96"/>
    </row>
    <row r="100" spans="2:84">
      <c r="B100" s="959">
        <v>96</v>
      </c>
      <c r="C100" s="959" t="s">
        <v>1001</v>
      </c>
      <c r="D100" s="946" t="s">
        <v>1018</v>
      </c>
      <c r="E100" s="959">
        <v>1</v>
      </c>
      <c r="F100" s="959">
        <v>3</v>
      </c>
      <c r="G100" s="1294" t="s">
        <v>971</v>
      </c>
      <c r="H100" s="911">
        <v>0.1</v>
      </c>
      <c r="I100" s="1294">
        <f t="shared" si="3"/>
        <v>0.30000000000000004</v>
      </c>
      <c r="J100" s="1217" t="s">
        <v>1072</v>
      </c>
      <c r="K100" s="959"/>
      <c r="L100" s="1217"/>
      <c r="M100" s="959" t="s">
        <v>1004</v>
      </c>
      <c r="N100" s="1217" t="s">
        <v>1005</v>
      </c>
      <c r="O100" s="956"/>
      <c r="P100" s="987"/>
      <c r="Q100" s="987"/>
      <c r="R100" s="987"/>
      <c r="S100" s="987"/>
      <c r="T100" s="987"/>
      <c r="U100" s="987"/>
      <c r="V100" s="987"/>
      <c r="W100" s="987"/>
      <c r="X100" s="987"/>
      <c r="Y100" s="987"/>
      <c r="Z100" s="987"/>
      <c r="AA100" s="987"/>
      <c r="AB100" s="987"/>
      <c r="AC100" s="987"/>
      <c r="AD100" s="987"/>
      <c r="AE100" s="987"/>
      <c r="AF100" s="987"/>
      <c r="AG100" s="987"/>
      <c r="AH100" s="987"/>
      <c r="AI100" s="987"/>
      <c r="AJ100" s="987"/>
      <c r="AK100" s="987"/>
      <c r="AL100" s="987"/>
      <c r="AM100" s="987"/>
      <c r="AN100" s="987"/>
      <c r="AO100" s="987"/>
      <c r="AP100" s="987"/>
      <c r="AQ100" s="987"/>
      <c r="AR100" s="987"/>
      <c r="AS100" s="987"/>
      <c r="AT100" s="987"/>
      <c r="AU100" s="987"/>
      <c r="AV100" s="987"/>
      <c r="AW100" s="987"/>
      <c r="AX100" s="1061"/>
      <c r="AY100" s="1220"/>
      <c r="AZ100" s="1225"/>
      <c r="BA100" s="1061"/>
      <c r="BB100" s="1220"/>
      <c r="BC100" s="1225"/>
      <c r="BD100" s="1061"/>
      <c r="BE100" s="1220"/>
      <c r="BF100" s="1225"/>
      <c r="BG100" s="1061">
        <f t="shared" si="4"/>
        <v>0</v>
      </c>
      <c r="BH100" s="1220"/>
      <c r="BI100" s="1225"/>
      <c r="BJ100" s="987"/>
      <c r="BK100" s="1061"/>
      <c r="BL100" s="1220"/>
      <c r="BM100" s="1225"/>
      <c r="BN100" s="1061"/>
      <c r="BO100" s="1225"/>
      <c r="BP100" s="1370"/>
      <c r="BQ100" s="1221"/>
      <c r="BR100" s="1061"/>
      <c r="BS100" s="1225"/>
      <c r="BT100" s="987"/>
      <c r="BU100" s="460"/>
      <c r="BV100" s="446" t="s">
        <v>1098</v>
      </c>
      <c r="BW100" s="447"/>
      <c r="BX100" s="448">
        <f>+BX101+BX106+BX111+BX116+BX121</f>
        <v>1429.7664</v>
      </c>
      <c r="BY100" s="449"/>
      <c r="BZ100" s="450"/>
      <c r="CA100" s="466"/>
      <c r="CB100" s="466"/>
      <c r="CC100" s="466"/>
      <c r="CD100" s="449"/>
      <c r="CE100" s="51"/>
      <c r="CF100" s="96"/>
    </row>
    <row r="101" spans="2:84">
      <c r="B101" s="959">
        <v>97</v>
      </c>
      <c r="C101" s="959" t="s">
        <v>1001</v>
      </c>
      <c r="D101" s="946" t="s">
        <v>1018</v>
      </c>
      <c r="E101" s="959">
        <v>1</v>
      </c>
      <c r="F101" s="959">
        <v>6</v>
      </c>
      <c r="G101" s="1294" t="s">
        <v>971</v>
      </c>
      <c r="H101" s="911">
        <v>0.1</v>
      </c>
      <c r="I101" s="1294">
        <f t="shared" si="3"/>
        <v>0.60000000000000009</v>
      </c>
      <c r="J101" s="1217" t="s">
        <v>1073</v>
      </c>
      <c r="K101" s="959"/>
      <c r="L101" s="1217"/>
      <c r="M101" s="959" t="s">
        <v>1004</v>
      </c>
      <c r="N101" s="1217" t="s">
        <v>1005</v>
      </c>
      <c r="O101" s="956"/>
      <c r="P101" s="987"/>
      <c r="Q101" s="987"/>
      <c r="R101" s="987"/>
      <c r="S101" s="987"/>
      <c r="T101" s="987"/>
      <c r="U101" s="987"/>
      <c r="V101" s="987"/>
      <c r="W101" s="987"/>
      <c r="X101" s="987"/>
      <c r="Y101" s="987"/>
      <c r="Z101" s="987"/>
      <c r="AA101" s="987"/>
      <c r="AB101" s="987"/>
      <c r="AC101" s="987"/>
      <c r="AD101" s="987"/>
      <c r="AE101" s="987"/>
      <c r="AF101" s="987"/>
      <c r="AG101" s="987"/>
      <c r="AH101" s="987"/>
      <c r="AI101" s="987"/>
      <c r="AJ101" s="987"/>
      <c r="AK101" s="987"/>
      <c r="AL101" s="987"/>
      <c r="AM101" s="987"/>
      <c r="AN101" s="987"/>
      <c r="AO101" s="987"/>
      <c r="AP101" s="987"/>
      <c r="AQ101" s="987"/>
      <c r="AR101" s="987"/>
      <c r="AS101" s="987"/>
      <c r="AT101" s="987"/>
      <c r="AU101" s="987"/>
      <c r="AV101" s="987"/>
      <c r="AW101" s="987"/>
      <c r="AX101" s="1061"/>
      <c r="AY101" s="1220"/>
      <c r="AZ101" s="1225"/>
      <c r="BA101" s="1061"/>
      <c r="BB101" s="1220"/>
      <c r="BC101" s="1225"/>
      <c r="BD101" s="1061"/>
      <c r="BE101" s="1220"/>
      <c r="BF101" s="1225"/>
      <c r="BG101" s="1061">
        <f t="shared" si="4"/>
        <v>0</v>
      </c>
      <c r="BH101" s="1220"/>
      <c r="BI101" s="1225"/>
      <c r="BJ101" s="987"/>
      <c r="BK101" s="1061"/>
      <c r="BL101" s="1220"/>
      <c r="BM101" s="1225"/>
      <c r="BN101" s="1061"/>
      <c r="BO101" s="1225"/>
      <c r="BP101" s="1370"/>
      <c r="BQ101" s="1221"/>
      <c r="BR101" s="1061"/>
      <c r="BS101" s="1225"/>
      <c r="BT101" s="987"/>
      <c r="BU101" s="460"/>
      <c r="BV101" s="471" t="s">
        <v>4323</v>
      </c>
      <c r="BW101" s="453" t="s">
        <v>4282</v>
      </c>
      <c r="BX101" s="454">
        <f>SUM(BX102:BX104)</f>
        <v>97.123199999999997</v>
      </c>
      <c r="BY101" s="449"/>
      <c r="BZ101" s="450"/>
      <c r="CA101" s="466"/>
      <c r="CB101" s="466"/>
      <c r="CC101" s="466"/>
      <c r="CD101" s="449"/>
      <c r="CE101" s="51"/>
      <c r="CF101" s="96"/>
    </row>
    <row r="102" spans="2:84">
      <c r="B102" s="959">
        <v>98</v>
      </c>
      <c r="C102" s="959" t="s">
        <v>1001</v>
      </c>
      <c r="D102" s="946" t="s">
        <v>1018</v>
      </c>
      <c r="E102" s="959">
        <v>1</v>
      </c>
      <c r="F102" s="959">
        <v>5</v>
      </c>
      <c r="G102" s="1294" t="s">
        <v>971</v>
      </c>
      <c r="H102" s="911">
        <v>0.1</v>
      </c>
      <c r="I102" s="1294">
        <f t="shared" si="3"/>
        <v>0.5</v>
      </c>
      <c r="J102" s="1217" t="s">
        <v>1074</v>
      </c>
      <c r="K102" s="959"/>
      <c r="L102" s="1217"/>
      <c r="M102" s="959" t="s">
        <v>1004</v>
      </c>
      <c r="N102" s="1217" t="s">
        <v>1005</v>
      </c>
      <c r="O102" s="956"/>
      <c r="P102" s="987"/>
      <c r="Q102" s="987"/>
      <c r="R102" s="987"/>
      <c r="S102" s="987"/>
      <c r="T102" s="987"/>
      <c r="U102" s="987"/>
      <c r="V102" s="987"/>
      <c r="W102" s="987"/>
      <c r="X102" s="987"/>
      <c r="Y102" s="987"/>
      <c r="Z102" s="987"/>
      <c r="AA102" s="987"/>
      <c r="AB102" s="987"/>
      <c r="AC102" s="987"/>
      <c r="AD102" s="987"/>
      <c r="AE102" s="987"/>
      <c r="AF102" s="987"/>
      <c r="AG102" s="987"/>
      <c r="AH102" s="987"/>
      <c r="AI102" s="987"/>
      <c r="AJ102" s="987"/>
      <c r="AK102" s="987"/>
      <c r="AL102" s="987"/>
      <c r="AM102" s="987"/>
      <c r="AN102" s="987"/>
      <c r="AO102" s="987"/>
      <c r="AP102" s="987"/>
      <c r="AQ102" s="987"/>
      <c r="AR102" s="987"/>
      <c r="AS102" s="987"/>
      <c r="AT102" s="987"/>
      <c r="AU102" s="987"/>
      <c r="AV102" s="987"/>
      <c r="AW102" s="987"/>
      <c r="AX102" s="1061"/>
      <c r="AY102" s="1220"/>
      <c r="AZ102" s="1225"/>
      <c r="BA102" s="1061"/>
      <c r="BB102" s="1220"/>
      <c r="BC102" s="1225"/>
      <c r="BD102" s="1061"/>
      <c r="BE102" s="1220"/>
      <c r="BF102" s="1225"/>
      <c r="BG102" s="1061">
        <f t="shared" si="4"/>
        <v>0</v>
      </c>
      <c r="BH102" s="1220"/>
      <c r="BI102" s="1225"/>
      <c r="BJ102" s="987"/>
      <c r="BK102" s="1061"/>
      <c r="BL102" s="1220"/>
      <c r="BM102" s="1225"/>
      <c r="BN102" s="1061"/>
      <c r="BO102" s="1225"/>
      <c r="BP102" s="1370"/>
      <c r="BQ102" s="1221"/>
      <c r="BR102" s="1061"/>
      <c r="BS102" s="1225"/>
      <c r="BT102" s="987"/>
      <c r="BU102" s="460"/>
      <c r="BV102" s="471" t="s">
        <v>4324</v>
      </c>
      <c r="BW102" s="453" t="s">
        <v>4282</v>
      </c>
      <c r="BX102" s="457">
        <f>PRODUCT(BY102:BZ102)</f>
        <v>58.72</v>
      </c>
      <c r="BY102" s="449">
        <f>4*2</f>
        <v>8</v>
      </c>
      <c r="BZ102" s="457">
        <f>PRODUCT(CA102:CF102)</f>
        <v>7.34</v>
      </c>
      <c r="CA102" s="466"/>
      <c r="CB102" s="466"/>
      <c r="CC102" s="466">
        <v>1</v>
      </c>
      <c r="CD102" s="449"/>
      <c r="CE102" s="51"/>
      <c r="CF102" s="470">
        <v>7.34</v>
      </c>
    </row>
    <row r="103" spans="2:84">
      <c r="B103" s="959">
        <v>99</v>
      </c>
      <c r="C103" s="959" t="s">
        <v>1058</v>
      </c>
      <c r="D103" s="946" t="s">
        <v>1059</v>
      </c>
      <c r="E103" s="959">
        <v>1</v>
      </c>
      <c r="F103" s="959">
        <v>3</v>
      </c>
      <c r="G103" s="1294" t="s">
        <v>971</v>
      </c>
      <c r="H103" s="911">
        <v>2</v>
      </c>
      <c r="I103" s="1294">
        <f t="shared" si="3"/>
        <v>6</v>
      </c>
      <c r="J103" s="1217" t="s">
        <v>1074</v>
      </c>
      <c r="K103" s="959"/>
      <c r="L103" s="1217"/>
      <c r="M103" s="959" t="s">
        <v>1004</v>
      </c>
      <c r="N103" s="1217" t="s">
        <v>1005</v>
      </c>
      <c r="O103" s="956"/>
      <c r="P103" s="987"/>
      <c r="Q103" s="987"/>
      <c r="R103" s="987"/>
      <c r="S103" s="987"/>
      <c r="T103" s="987"/>
      <c r="U103" s="987"/>
      <c r="V103" s="987"/>
      <c r="W103" s="987"/>
      <c r="X103" s="987"/>
      <c r="Y103" s="987"/>
      <c r="Z103" s="987"/>
      <c r="AA103" s="987"/>
      <c r="AB103" s="987"/>
      <c r="AC103" s="987"/>
      <c r="AD103" s="987"/>
      <c r="AE103" s="987"/>
      <c r="AF103" s="987"/>
      <c r="AG103" s="987"/>
      <c r="AH103" s="987"/>
      <c r="AI103" s="987"/>
      <c r="AJ103" s="987"/>
      <c r="AK103" s="987"/>
      <c r="AL103" s="987"/>
      <c r="AM103" s="987"/>
      <c r="AN103" s="987"/>
      <c r="AO103" s="987"/>
      <c r="AP103" s="987"/>
      <c r="AQ103" s="987"/>
      <c r="AR103" s="987"/>
      <c r="AS103" s="987"/>
      <c r="AT103" s="987"/>
      <c r="AU103" s="987"/>
      <c r="AV103" s="987"/>
      <c r="AW103" s="987"/>
      <c r="AX103" s="1061"/>
      <c r="AY103" s="1220"/>
      <c r="AZ103" s="1225"/>
      <c r="BA103" s="1061"/>
      <c r="BB103" s="1220"/>
      <c r="BC103" s="1225"/>
      <c r="BD103" s="1061"/>
      <c r="BE103" s="1220"/>
      <c r="BF103" s="1225"/>
      <c r="BG103" s="1061">
        <f t="shared" si="4"/>
        <v>0</v>
      </c>
      <c r="BH103" s="1220"/>
      <c r="BI103" s="1225"/>
      <c r="BJ103" s="987"/>
      <c r="BK103" s="1061"/>
      <c r="BL103" s="1220"/>
      <c r="BM103" s="1225"/>
      <c r="BN103" s="1061"/>
      <c r="BO103" s="1225"/>
      <c r="BP103" s="1370"/>
      <c r="BQ103" s="1221"/>
      <c r="BR103" s="1061"/>
      <c r="BS103" s="1225"/>
      <c r="BT103" s="987"/>
      <c r="BU103" s="460"/>
      <c r="BV103" s="471" t="s">
        <v>4324</v>
      </c>
      <c r="BW103" s="453" t="s">
        <v>4282</v>
      </c>
      <c r="BX103" s="457">
        <f>PRODUCT(BY103:BZ103)</f>
        <v>29.36</v>
      </c>
      <c r="BY103" s="449">
        <v>4</v>
      </c>
      <c r="BZ103" s="457">
        <f>PRODUCT(CA103:CF103)</f>
        <v>7.34</v>
      </c>
      <c r="CA103" s="466"/>
      <c r="CB103" s="466"/>
      <c r="CC103" s="466">
        <v>1</v>
      </c>
      <c r="CD103" s="449"/>
      <c r="CE103" s="51"/>
      <c r="CF103" s="470">
        <v>7.34</v>
      </c>
    </row>
    <row r="104" spans="2:84">
      <c r="B104" s="959">
        <v>100</v>
      </c>
      <c r="C104" s="959" t="s">
        <v>1047</v>
      </c>
      <c r="D104" s="946" t="s">
        <v>1057</v>
      </c>
      <c r="E104" s="959">
        <v>1</v>
      </c>
      <c r="F104" s="959">
        <v>1</v>
      </c>
      <c r="G104" s="1294" t="s">
        <v>971</v>
      </c>
      <c r="H104" s="911">
        <v>0.1</v>
      </c>
      <c r="I104" s="1294">
        <f t="shared" si="3"/>
        <v>0.1</v>
      </c>
      <c r="J104" s="1217" t="s">
        <v>1075</v>
      </c>
      <c r="K104" s="959"/>
      <c r="L104" s="1217"/>
      <c r="M104" s="959" t="s">
        <v>1004</v>
      </c>
      <c r="N104" s="1217" t="s">
        <v>1005</v>
      </c>
      <c r="O104" s="956"/>
      <c r="P104" s="987"/>
      <c r="Q104" s="987"/>
      <c r="R104" s="987"/>
      <c r="S104" s="987"/>
      <c r="T104" s="987"/>
      <c r="U104" s="987"/>
      <c r="V104" s="987"/>
      <c r="W104" s="987"/>
      <c r="X104" s="987"/>
      <c r="Y104" s="987"/>
      <c r="Z104" s="987"/>
      <c r="AA104" s="987"/>
      <c r="AB104" s="987"/>
      <c r="AC104" s="987"/>
      <c r="AD104" s="987"/>
      <c r="AE104" s="987"/>
      <c r="AF104" s="987"/>
      <c r="AG104" s="987"/>
      <c r="AH104" s="987"/>
      <c r="AI104" s="987"/>
      <c r="AJ104" s="987"/>
      <c r="AK104" s="987"/>
      <c r="AL104" s="987"/>
      <c r="AM104" s="987"/>
      <c r="AN104" s="987"/>
      <c r="AO104" s="987"/>
      <c r="AP104" s="987"/>
      <c r="AQ104" s="987"/>
      <c r="AR104" s="987"/>
      <c r="AS104" s="987"/>
      <c r="AT104" s="987"/>
      <c r="AU104" s="987"/>
      <c r="AV104" s="987"/>
      <c r="AW104" s="987"/>
      <c r="AX104" s="1061"/>
      <c r="AY104" s="1220"/>
      <c r="AZ104" s="1225"/>
      <c r="BA104" s="1061"/>
      <c r="BB104" s="1220"/>
      <c r="BC104" s="1225"/>
      <c r="BD104" s="1061"/>
      <c r="BE104" s="1220"/>
      <c r="BF104" s="1225"/>
      <c r="BG104" s="1061">
        <f t="shared" si="4"/>
        <v>0</v>
      </c>
      <c r="BH104" s="1220"/>
      <c r="BI104" s="1225"/>
      <c r="BJ104" s="987"/>
      <c r="BK104" s="1061"/>
      <c r="BL104" s="1220"/>
      <c r="BM104" s="1225"/>
      <c r="BN104" s="1061"/>
      <c r="BO104" s="1225"/>
      <c r="BP104" s="1370"/>
      <c r="BQ104" s="1221"/>
      <c r="BR104" s="1061"/>
      <c r="BS104" s="1225"/>
      <c r="BT104" s="987"/>
      <c r="BU104" s="460"/>
      <c r="BV104" s="471" t="s">
        <v>4325</v>
      </c>
      <c r="BW104" s="453" t="s">
        <v>4282</v>
      </c>
      <c r="BX104" s="457">
        <f>PRODUCT(BY104:BZ104)</f>
        <v>9.0432000000000006</v>
      </c>
      <c r="BY104" s="449">
        <f>+BY102</f>
        <v>8</v>
      </c>
      <c r="BZ104" s="457">
        <f>PRODUCT(CA104:CF104)</f>
        <v>1.1304000000000001</v>
      </c>
      <c r="CA104" s="458">
        <v>0.2</v>
      </c>
      <c r="CB104" s="458">
        <v>6.0000000000000001E-3</v>
      </c>
      <c r="CC104" s="466">
        <v>0.12</v>
      </c>
      <c r="CD104" s="449"/>
      <c r="CE104" s="51"/>
      <c r="CF104" s="459">
        <v>7850</v>
      </c>
    </row>
    <row r="105" spans="2:84">
      <c r="B105" s="959">
        <v>101</v>
      </c>
      <c r="C105" s="959" t="s">
        <v>1044</v>
      </c>
      <c r="D105" s="946" t="s">
        <v>1062</v>
      </c>
      <c r="E105" s="959">
        <v>1</v>
      </c>
      <c r="F105" s="959">
        <v>1</v>
      </c>
      <c r="G105" s="1294" t="s">
        <v>971</v>
      </c>
      <c r="H105" s="911">
        <v>7.3</v>
      </c>
      <c r="I105" s="1294">
        <f t="shared" si="3"/>
        <v>7.3</v>
      </c>
      <c r="J105" s="1217" t="s">
        <v>1075</v>
      </c>
      <c r="K105" s="959"/>
      <c r="L105" s="1217"/>
      <c r="M105" s="959" t="s">
        <v>1004</v>
      </c>
      <c r="N105" s="1217" t="s">
        <v>1005</v>
      </c>
      <c r="O105" s="956"/>
      <c r="P105" s="987"/>
      <c r="Q105" s="987"/>
      <c r="R105" s="987"/>
      <c r="S105" s="987"/>
      <c r="T105" s="987"/>
      <c r="U105" s="987"/>
      <c r="V105" s="987"/>
      <c r="W105" s="987"/>
      <c r="X105" s="987"/>
      <c r="Y105" s="987"/>
      <c r="Z105" s="987"/>
      <c r="AA105" s="987"/>
      <c r="AB105" s="987"/>
      <c r="AC105" s="987"/>
      <c r="AD105" s="987"/>
      <c r="AE105" s="987"/>
      <c r="AF105" s="987"/>
      <c r="AG105" s="987"/>
      <c r="AH105" s="987"/>
      <c r="AI105" s="987"/>
      <c r="AJ105" s="987"/>
      <c r="AK105" s="987"/>
      <c r="AL105" s="987"/>
      <c r="AM105" s="987"/>
      <c r="AN105" s="987"/>
      <c r="AO105" s="987"/>
      <c r="AP105" s="987"/>
      <c r="AQ105" s="987"/>
      <c r="AR105" s="987"/>
      <c r="AS105" s="987"/>
      <c r="AT105" s="987"/>
      <c r="AU105" s="987"/>
      <c r="AV105" s="987"/>
      <c r="AW105" s="987"/>
      <c r="AX105" s="1061"/>
      <c r="AY105" s="1220"/>
      <c r="AZ105" s="1225"/>
      <c r="BA105" s="1061"/>
      <c r="BB105" s="1220"/>
      <c r="BC105" s="1225"/>
      <c r="BD105" s="1061"/>
      <c r="BE105" s="1220"/>
      <c r="BF105" s="1225"/>
      <c r="BG105" s="1061">
        <f t="shared" si="4"/>
        <v>0</v>
      </c>
      <c r="BH105" s="1220"/>
      <c r="BI105" s="1225"/>
      <c r="BJ105" s="987"/>
      <c r="BK105" s="1061"/>
      <c r="BL105" s="1220"/>
      <c r="BM105" s="1225"/>
      <c r="BN105" s="1061"/>
      <c r="BO105" s="1225"/>
      <c r="BP105" s="1370"/>
      <c r="BQ105" s="1221"/>
      <c r="BR105" s="1061"/>
      <c r="BS105" s="1225"/>
      <c r="BT105" s="987"/>
      <c r="BU105" s="460"/>
      <c r="BV105" s="462"/>
      <c r="BW105" s="453"/>
      <c r="BX105" s="449"/>
      <c r="BY105" s="449"/>
      <c r="BZ105" s="450"/>
      <c r="CA105" s="458"/>
      <c r="CB105" s="466"/>
      <c r="CC105" s="466"/>
      <c r="CD105" s="449"/>
      <c r="CE105" s="51"/>
      <c r="CF105" s="96"/>
    </row>
    <row r="106" spans="2:84">
      <c r="B106" s="959">
        <v>102</v>
      </c>
      <c r="C106" s="959" t="s">
        <v>1001</v>
      </c>
      <c r="D106" s="946" t="s">
        <v>1018</v>
      </c>
      <c r="E106" s="959">
        <v>1</v>
      </c>
      <c r="F106" s="959">
        <v>17</v>
      </c>
      <c r="G106" s="1294" t="s">
        <v>971</v>
      </c>
      <c r="H106" s="911">
        <v>0.1</v>
      </c>
      <c r="I106" s="1294">
        <f t="shared" si="3"/>
        <v>1.7000000000000002</v>
      </c>
      <c r="J106" s="1217" t="s">
        <v>1076</v>
      </c>
      <c r="K106" s="959"/>
      <c r="L106" s="1217"/>
      <c r="M106" s="959" t="s">
        <v>1004</v>
      </c>
      <c r="N106" s="1217" t="s">
        <v>1005</v>
      </c>
      <c r="O106" s="956"/>
      <c r="P106" s="987"/>
      <c r="Q106" s="987"/>
      <c r="R106" s="987"/>
      <c r="S106" s="987"/>
      <c r="T106" s="987"/>
      <c r="U106" s="987"/>
      <c r="V106" s="987"/>
      <c r="W106" s="987"/>
      <c r="X106" s="987"/>
      <c r="Y106" s="987"/>
      <c r="Z106" s="987"/>
      <c r="AA106" s="987"/>
      <c r="AB106" s="987"/>
      <c r="AC106" s="987"/>
      <c r="AD106" s="987"/>
      <c r="AE106" s="987"/>
      <c r="AF106" s="987"/>
      <c r="AG106" s="987"/>
      <c r="AH106" s="987"/>
      <c r="AI106" s="987"/>
      <c r="AJ106" s="987"/>
      <c r="AK106" s="987"/>
      <c r="AL106" s="987"/>
      <c r="AM106" s="987"/>
      <c r="AN106" s="987"/>
      <c r="AO106" s="987"/>
      <c r="AP106" s="987"/>
      <c r="AQ106" s="987"/>
      <c r="AR106" s="987"/>
      <c r="AS106" s="987"/>
      <c r="AT106" s="987"/>
      <c r="AU106" s="987"/>
      <c r="AV106" s="987"/>
      <c r="AW106" s="987"/>
      <c r="AX106" s="1061"/>
      <c r="AY106" s="1220"/>
      <c r="AZ106" s="1225"/>
      <c r="BA106" s="1061"/>
      <c r="BB106" s="1220"/>
      <c r="BC106" s="1225"/>
      <c r="BD106" s="1061"/>
      <c r="BE106" s="1220"/>
      <c r="BF106" s="1225"/>
      <c r="BG106" s="1061">
        <f t="shared" si="4"/>
        <v>0</v>
      </c>
      <c r="BH106" s="1220"/>
      <c r="BI106" s="1225"/>
      <c r="BJ106" s="987"/>
      <c r="BK106" s="1061"/>
      <c r="BL106" s="1220"/>
      <c r="BM106" s="1225"/>
      <c r="BN106" s="1061"/>
      <c r="BO106" s="1225"/>
      <c r="BP106" s="1370"/>
      <c r="BQ106" s="1221"/>
      <c r="BR106" s="1061"/>
      <c r="BS106" s="1225"/>
      <c r="BT106" s="987"/>
      <c r="BU106" s="460"/>
      <c r="BV106" s="471" t="s">
        <v>4326</v>
      </c>
      <c r="BW106" s="453" t="s">
        <v>4282</v>
      </c>
      <c r="BX106" s="454">
        <f>SUM(BX107:BX109)</f>
        <v>24.280799999999999</v>
      </c>
      <c r="BY106" s="449"/>
      <c r="BZ106" s="450"/>
      <c r="CA106" s="458"/>
      <c r="CB106" s="466"/>
      <c r="CC106" s="466"/>
      <c r="CD106" s="449"/>
      <c r="CE106" s="51"/>
      <c r="CF106" s="96"/>
    </row>
    <row r="107" spans="2:84">
      <c r="B107" s="959">
        <v>103</v>
      </c>
      <c r="C107" s="959" t="s">
        <v>1047</v>
      </c>
      <c r="D107" s="946" t="s">
        <v>1057</v>
      </c>
      <c r="E107" s="959">
        <v>1</v>
      </c>
      <c r="F107" s="959">
        <v>1</v>
      </c>
      <c r="G107" s="1294" t="s">
        <v>971</v>
      </c>
      <c r="H107" s="911">
        <v>0.1</v>
      </c>
      <c r="I107" s="1294">
        <f t="shared" si="3"/>
        <v>0.1</v>
      </c>
      <c r="J107" s="1217" t="s">
        <v>1077</v>
      </c>
      <c r="K107" s="959"/>
      <c r="L107" s="1217"/>
      <c r="M107" s="959" t="s">
        <v>1004</v>
      </c>
      <c r="N107" s="1217" t="s">
        <v>1005</v>
      </c>
      <c r="O107" s="956"/>
      <c r="P107" s="987"/>
      <c r="Q107" s="987"/>
      <c r="R107" s="987"/>
      <c r="S107" s="987"/>
      <c r="T107" s="987"/>
      <c r="U107" s="987"/>
      <c r="V107" s="987"/>
      <c r="W107" s="987"/>
      <c r="X107" s="987"/>
      <c r="Y107" s="987"/>
      <c r="Z107" s="987"/>
      <c r="AA107" s="987"/>
      <c r="AB107" s="987"/>
      <c r="AC107" s="987"/>
      <c r="AD107" s="987"/>
      <c r="AE107" s="987"/>
      <c r="AF107" s="987"/>
      <c r="AG107" s="987"/>
      <c r="AH107" s="987"/>
      <c r="AI107" s="987"/>
      <c r="AJ107" s="987"/>
      <c r="AK107" s="987"/>
      <c r="AL107" s="987"/>
      <c r="AM107" s="987"/>
      <c r="AN107" s="987"/>
      <c r="AO107" s="987"/>
      <c r="AP107" s="987"/>
      <c r="AQ107" s="987"/>
      <c r="AR107" s="987"/>
      <c r="AS107" s="987"/>
      <c r="AT107" s="987"/>
      <c r="AU107" s="987"/>
      <c r="AV107" s="987"/>
      <c r="AW107" s="987"/>
      <c r="AX107" s="1061"/>
      <c r="AY107" s="1220"/>
      <c r="AZ107" s="1225"/>
      <c r="BA107" s="1061"/>
      <c r="BB107" s="1220"/>
      <c r="BC107" s="1225"/>
      <c r="BD107" s="1061"/>
      <c r="BE107" s="1220"/>
      <c r="BF107" s="1225"/>
      <c r="BG107" s="1061">
        <f t="shared" si="4"/>
        <v>0</v>
      </c>
      <c r="BH107" s="1220"/>
      <c r="BI107" s="1225"/>
      <c r="BJ107" s="987"/>
      <c r="BK107" s="1061"/>
      <c r="BL107" s="1220"/>
      <c r="BM107" s="1225"/>
      <c r="BN107" s="1061"/>
      <c r="BO107" s="1225"/>
      <c r="BP107" s="1370"/>
      <c r="BQ107" s="1221"/>
      <c r="BR107" s="1061"/>
      <c r="BS107" s="1225"/>
      <c r="BT107" s="987"/>
      <c r="BU107" s="460"/>
      <c r="BV107" s="471" t="s">
        <v>4324</v>
      </c>
      <c r="BW107" s="453" t="s">
        <v>4282</v>
      </c>
      <c r="BX107" s="457">
        <f>PRODUCT(BY107:BZ107)</f>
        <v>14.68</v>
      </c>
      <c r="BY107" s="449">
        <f>1*2</f>
        <v>2</v>
      </c>
      <c r="BZ107" s="457">
        <f>PRODUCT(CA107:CF107)</f>
        <v>7.34</v>
      </c>
      <c r="CA107" s="458"/>
      <c r="CB107" s="466"/>
      <c r="CC107" s="466">
        <v>1</v>
      </c>
      <c r="CD107" s="449"/>
      <c r="CE107" s="51"/>
      <c r="CF107" s="470">
        <v>7.34</v>
      </c>
    </row>
    <row r="108" spans="2:84">
      <c r="B108" s="959">
        <v>104</v>
      </c>
      <c r="C108" s="959" t="s">
        <v>1044</v>
      </c>
      <c r="D108" s="946" t="s">
        <v>1062</v>
      </c>
      <c r="E108" s="959">
        <v>1</v>
      </c>
      <c r="F108" s="959">
        <v>1</v>
      </c>
      <c r="G108" s="1294" t="s">
        <v>971</v>
      </c>
      <c r="H108" s="911">
        <v>7.3</v>
      </c>
      <c r="I108" s="1294">
        <f t="shared" si="3"/>
        <v>7.3</v>
      </c>
      <c r="J108" s="1217" t="s">
        <v>1077</v>
      </c>
      <c r="K108" s="959"/>
      <c r="L108" s="1217"/>
      <c r="M108" s="959" t="s">
        <v>1004</v>
      </c>
      <c r="N108" s="1217" t="s">
        <v>1005</v>
      </c>
      <c r="O108" s="956"/>
      <c r="P108" s="987"/>
      <c r="Q108" s="987"/>
      <c r="R108" s="987"/>
      <c r="S108" s="987"/>
      <c r="T108" s="987"/>
      <c r="U108" s="987"/>
      <c r="V108" s="987"/>
      <c r="W108" s="987"/>
      <c r="X108" s="987"/>
      <c r="Y108" s="987"/>
      <c r="Z108" s="987"/>
      <c r="AA108" s="987"/>
      <c r="AB108" s="987"/>
      <c r="AC108" s="987"/>
      <c r="AD108" s="987"/>
      <c r="AE108" s="987"/>
      <c r="AF108" s="987"/>
      <c r="AG108" s="987"/>
      <c r="AH108" s="987"/>
      <c r="AI108" s="987"/>
      <c r="AJ108" s="987"/>
      <c r="AK108" s="987"/>
      <c r="AL108" s="987"/>
      <c r="AM108" s="987"/>
      <c r="AN108" s="987"/>
      <c r="AO108" s="987"/>
      <c r="AP108" s="987"/>
      <c r="AQ108" s="987"/>
      <c r="AR108" s="987"/>
      <c r="AS108" s="987"/>
      <c r="AT108" s="987"/>
      <c r="AU108" s="987"/>
      <c r="AV108" s="987"/>
      <c r="AW108" s="987"/>
      <c r="AX108" s="1061"/>
      <c r="AY108" s="1220"/>
      <c r="AZ108" s="1225"/>
      <c r="BA108" s="1061"/>
      <c r="BB108" s="1220"/>
      <c r="BC108" s="1225"/>
      <c r="BD108" s="1061"/>
      <c r="BE108" s="1220"/>
      <c r="BF108" s="1225"/>
      <c r="BG108" s="1061">
        <f t="shared" si="4"/>
        <v>0</v>
      </c>
      <c r="BH108" s="1220"/>
      <c r="BI108" s="1225"/>
      <c r="BJ108" s="987"/>
      <c r="BK108" s="1061"/>
      <c r="BL108" s="1220"/>
      <c r="BM108" s="1225"/>
      <c r="BN108" s="1061"/>
      <c r="BO108" s="1225"/>
      <c r="BP108" s="1370"/>
      <c r="BQ108" s="1221"/>
      <c r="BR108" s="1061"/>
      <c r="BS108" s="1225"/>
      <c r="BT108" s="987"/>
      <c r="BU108" s="460"/>
      <c r="BV108" s="471" t="s">
        <v>4324</v>
      </c>
      <c r="BW108" s="453" t="s">
        <v>4282</v>
      </c>
      <c r="BX108" s="457">
        <f>PRODUCT(BY108:BZ108)</f>
        <v>7.34</v>
      </c>
      <c r="BY108" s="449">
        <v>1</v>
      </c>
      <c r="BZ108" s="457">
        <f>PRODUCT(CA108:CF108)</f>
        <v>7.34</v>
      </c>
      <c r="CA108" s="458"/>
      <c r="CB108" s="466"/>
      <c r="CC108" s="466">
        <v>1</v>
      </c>
      <c r="CD108" s="449"/>
      <c r="CE108" s="51"/>
      <c r="CF108" s="470">
        <v>7.34</v>
      </c>
    </row>
    <row r="109" spans="2:84">
      <c r="B109" s="959">
        <v>105</v>
      </c>
      <c r="C109" s="959" t="s">
        <v>1001</v>
      </c>
      <c r="D109" s="946" t="s">
        <v>1018</v>
      </c>
      <c r="E109" s="959">
        <v>1</v>
      </c>
      <c r="F109" s="959">
        <v>16</v>
      </c>
      <c r="G109" s="1294" t="s">
        <v>971</v>
      </c>
      <c r="H109" s="911">
        <v>0.1</v>
      </c>
      <c r="I109" s="1294">
        <f t="shared" si="3"/>
        <v>1.6</v>
      </c>
      <c r="J109" s="1217" t="s">
        <v>1078</v>
      </c>
      <c r="K109" s="959"/>
      <c r="L109" s="1217"/>
      <c r="M109" s="959" t="s">
        <v>1004</v>
      </c>
      <c r="N109" s="1217" t="s">
        <v>1005</v>
      </c>
      <c r="O109" s="956"/>
      <c r="P109" s="987"/>
      <c r="Q109" s="987"/>
      <c r="R109" s="987"/>
      <c r="S109" s="987"/>
      <c r="T109" s="987"/>
      <c r="U109" s="987"/>
      <c r="V109" s="987"/>
      <c r="W109" s="987"/>
      <c r="X109" s="987"/>
      <c r="Y109" s="987"/>
      <c r="Z109" s="987"/>
      <c r="AA109" s="987"/>
      <c r="AB109" s="987"/>
      <c r="AC109" s="987"/>
      <c r="AD109" s="987"/>
      <c r="AE109" s="987"/>
      <c r="AF109" s="987"/>
      <c r="AG109" s="987"/>
      <c r="AH109" s="987"/>
      <c r="AI109" s="987"/>
      <c r="AJ109" s="987"/>
      <c r="AK109" s="987"/>
      <c r="AL109" s="987"/>
      <c r="AM109" s="987"/>
      <c r="AN109" s="987"/>
      <c r="AO109" s="987"/>
      <c r="AP109" s="987"/>
      <c r="AQ109" s="987"/>
      <c r="AR109" s="987"/>
      <c r="AS109" s="987"/>
      <c r="AT109" s="987"/>
      <c r="AU109" s="987"/>
      <c r="AV109" s="987"/>
      <c r="AW109" s="987"/>
      <c r="AX109" s="1061"/>
      <c r="AY109" s="1220"/>
      <c r="AZ109" s="1225"/>
      <c r="BA109" s="1061"/>
      <c r="BB109" s="1220"/>
      <c r="BC109" s="1225"/>
      <c r="BD109" s="1061"/>
      <c r="BE109" s="1220"/>
      <c r="BF109" s="1225"/>
      <c r="BG109" s="1061">
        <f t="shared" si="4"/>
        <v>0</v>
      </c>
      <c r="BH109" s="1220"/>
      <c r="BI109" s="1225"/>
      <c r="BJ109" s="987"/>
      <c r="BK109" s="1061"/>
      <c r="BL109" s="1220"/>
      <c r="BM109" s="1225"/>
      <c r="BN109" s="1061"/>
      <c r="BO109" s="1225"/>
      <c r="BP109" s="1370"/>
      <c r="BQ109" s="1221"/>
      <c r="BR109" s="1061"/>
      <c r="BS109" s="1225"/>
      <c r="BT109" s="987"/>
      <c r="BU109" s="460"/>
      <c r="BV109" s="471" t="s">
        <v>4325</v>
      </c>
      <c r="BW109" s="453" t="s">
        <v>4282</v>
      </c>
      <c r="BX109" s="457">
        <f>PRODUCT(BY109:BZ109)</f>
        <v>2.2608000000000001</v>
      </c>
      <c r="BY109" s="449">
        <f>+BY107</f>
        <v>2</v>
      </c>
      <c r="BZ109" s="457">
        <f>PRODUCT(CA109:CF109)</f>
        <v>1.1304000000000001</v>
      </c>
      <c r="CA109" s="458">
        <v>0.2</v>
      </c>
      <c r="CB109" s="458">
        <v>6.0000000000000001E-3</v>
      </c>
      <c r="CC109" s="466">
        <v>0.12</v>
      </c>
      <c r="CD109" s="449"/>
      <c r="CE109" s="51"/>
      <c r="CF109" s="459">
        <v>7850</v>
      </c>
    </row>
    <row r="110" spans="2:84">
      <c r="B110" s="959">
        <v>106</v>
      </c>
      <c r="C110" s="959" t="s">
        <v>1001</v>
      </c>
      <c r="D110" s="946" t="s">
        <v>1018</v>
      </c>
      <c r="E110" s="959">
        <v>1</v>
      </c>
      <c r="F110" s="959">
        <v>10</v>
      </c>
      <c r="G110" s="1294" t="s">
        <v>971</v>
      </c>
      <c r="H110" s="911">
        <v>0.1</v>
      </c>
      <c r="I110" s="1294">
        <f t="shared" si="3"/>
        <v>1</v>
      </c>
      <c r="J110" s="1217" t="s">
        <v>1079</v>
      </c>
      <c r="K110" s="959"/>
      <c r="L110" s="1217"/>
      <c r="M110" s="959" t="s">
        <v>1004</v>
      </c>
      <c r="N110" s="1217" t="s">
        <v>1005</v>
      </c>
      <c r="O110" s="956"/>
      <c r="P110" s="987"/>
      <c r="Q110" s="987"/>
      <c r="R110" s="987"/>
      <c r="S110" s="987"/>
      <c r="T110" s="987"/>
      <c r="U110" s="987"/>
      <c r="V110" s="987"/>
      <c r="W110" s="987"/>
      <c r="X110" s="987"/>
      <c r="Y110" s="987"/>
      <c r="Z110" s="987"/>
      <c r="AA110" s="987"/>
      <c r="AB110" s="987"/>
      <c r="AC110" s="987"/>
      <c r="AD110" s="987"/>
      <c r="AE110" s="987"/>
      <c r="AF110" s="987"/>
      <c r="AG110" s="987"/>
      <c r="AH110" s="987"/>
      <c r="AI110" s="987"/>
      <c r="AJ110" s="987"/>
      <c r="AK110" s="987"/>
      <c r="AL110" s="987"/>
      <c r="AM110" s="987"/>
      <c r="AN110" s="987"/>
      <c r="AO110" s="987"/>
      <c r="AP110" s="987"/>
      <c r="AQ110" s="987"/>
      <c r="AR110" s="987"/>
      <c r="AS110" s="987"/>
      <c r="AT110" s="987"/>
      <c r="AU110" s="987"/>
      <c r="AV110" s="987"/>
      <c r="AW110" s="987"/>
      <c r="AX110" s="1061"/>
      <c r="AY110" s="1220"/>
      <c r="AZ110" s="1225"/>
      <c r="BA110" s="1061"/>
      <c r="BB110" s="1220"/>
      <c r="BC110" s="1225"/>
      <c r="BD110" s="1061"/>
      <c r="BE110" s="1220"/>
      <c r="BF110" s="1225"/>
      <c r="BG110" s="1061">
        <f t="shared" si="4"/>
        <v>0</v>
      </c>
      <c r="BH110" s="1220"/>
      <c r="BI110" s="1225"/>
      <c r="BJ110" s="987"/>
      <c r="BK110" s="1061"/>
      <c r="BL110" s="1220"/>
      <c r="BM110" s="1225"/>
      <c r="BN110" s="1061"/>
      <c r="BO110" s="1225"/>
      <c r="BP110" s="1370"/>
      <c r="BQ110" s="1221"/>
      <c r="BR110" s="1061"/>
      <c r="BS110" s="1225"/>
      <c r="BT110" s="987"/>
      <c r="BU110" s="460"/>
      <c r="BV110" s="473"/>
      <c r="BW110" s="453"/>
      <c r="BX110" s="449"/>
      <c r="BY110" s="449"/>
      <c r="BZ110" s="450"/>
      <c r="CA110" s="458"/>
      <c r="CB110" s="466"/>
      <c r="CC110" s="466"/>
      <c r="CD110" s="449"/>
      <c r="CE110" s="51"/>
      <c r="CF110" s="96"/>
    </row>
    <row r="111" spans="2:84">
      <c r="B111" s="959">
        <v>107</v>
      </c>
      <c r="C111" s="959" t="s">
        <v>1032</v>
      </c>
      <c r="D111" s="946" t="s">
        <v>1033</v>
      </c>
      <c r="E111" s="959">
        <v>1</v>
      </c>
      <c r="F111" s="959">
        <v>10</v>
      </c>
      <c r="G111" s="1294" t="s">
        <v>971</v>
      </c>
      <c r="H111" s="911">
        <v>6</v>
      </c>
      <c r="I111" s="1294">
        <f t="shared" si="3"/>
        <v>60</v>
      </c>
      <c r="J111" s="1217" t="s">
        <v>1079</v>
      </c>
      <c r="K111" s="959"/>
      <c r="L111" s="1217"/>
      <c r="M111" s="959" t="s">
        <v>1004</v>
      </c>
      <c r="N111" s="1217" t="s">
        <v>1005</v>
      </c>
      <c r="O111" s="956"/>
      <c r="P111" s="987"/>
      <c r="Q111" s="987"/>
      <c r="R111" s="987"/>
      <c r="S111" s="987"/>
      <c r="T111" s="987"/>
      <c r="U111" s="987"/>
      <c r="V111" s="987"/>
      <c r="W111" s="987"/>
      <c r="X111" s="987"/>
      <c r="Y111" s="987"/>
      <c r="Z111" s="987"/>
      <c r="AA111" s="987"/>
      <c r="AB111" s="987"/>
      <c r="AC111" s="987"/>
      <c r="AD111" s="987"/>
      <c r="AE111" s="987"/>
      <c r="AF111" s="987"/>
      <c r="AG111" s="987"/>
      <c r="AH111" s="987"/>
      <c r="AI111" s="987"/>
      <c r="AJ111" s="987"/>
      <c r="AK111" s="987"/>
      <c r="AL111" s="987"/>
      <c r="AM111" s="987"/>
      <c r="AN111" s="987"/>
      <c r="AO111" s="987"/>
      <c r="AP111" s="987"/>
      <c r="AQ111" s="987"/>
      <c r="AR111" s="987"/>
      <c r="AS111" s="987"/>
      <c r="AT111" s="987"/>
      <c r="AU111" s="987"/>
      <c r="AV111" s="987"/>
      <c r="AW111" s="987"/>
      <c r="AX111" s="1061"/>
      <c r="AY111" s="1220"/>
      <c r="AZ111" s="1225"/>
      <c r="BA111" s="1061"/>
      <c r="BB111" s="1220"/>
      <c r="BC111" s="1225"/>
      <c r="BD111" s="1061"/>
      <c r="BE111" s="1220"/>
      <c r="BF111" s="1225"/>
      <c r="BG111" s="1061">
        <f t="shared" si="4"/>
        <v>0</v>
      </c>
      <c r="BH111" s="1220"/>
      <c r="BI111" s="1225"/>
      <c r="BJ111" s="987"/>
      <c r="BK111" s="1061"/>
      <c r="BL111" s="1220"/>
      <c r="BM111" s="1225"/>
      <c r="BN111" s="1061"/>
      <c r="BO111" s="1225"/>
      <c r="BP111" s="1370"/>
      <c r="BQ111" s="1221"/>
      <c r="BR111" s="1061"/>
      <c r="BS111" s="1225"/>
      <c r="BT111" s="987"/>
      <c r="BU111" s="460"/>
      <c r="BV111" s="471" t="s">
        <v>4327</v>
      </c>
      <c r="BW111" s="453" t="s">
        <v>4282</v>
      </c>
      <c r="BX111" s="454">
        <f>SUM(BX112:BX114)</f>
        <v>72.842399999999998</v>
      </c>
      <c r="BY111" s="449"/>
      <c r="BZ111" s="450"/>
      <c r="CA111" s="458"/>
      <c r="CB111" s="466"/>
      <c r="CC111" s="466"/>
      <c r="CD111" s="449"/>
      <c r="CE111" s="51"/>
      <c r="CF111" s="96"/>
    </row>
    <row r="112" spans="2:84">
      <c r="B112" s="959">
        <v>108</v>
      </c>
      <c r="C112" s="959" t="s">
        <v>1001</v>
      </c>
      <c r="D112" s="946" t="s">
        <v>1018</v>
      </c>
      <c r="E112" s="959">
        <v>1</v>
      </c>
      <c r="F112" s="959">
        <v>22</v>
      </c>
      <c r="G112" s="1294" t="s">
        <v>971</v>
      </c>
      <c r="H112" s="911">
        <v>0.1</v>
      </c>
      <c r="I112" s="1294">
        <f t="shared" si="3"/>
        <v>2.2000000000000002</v>
      </c>
      <c r="J112" s="1217" t="s">
        <v>1080</v>
      </c>
      <c r="K112" s="959"/>
      <c r="L112" s="1217"/>
      <c r="M112" s="959" t="s">
        <v>1004</v>
      </c>
      <c r="N112" s="1217" t="s">
        <v>1005</v>
      </c>
      <c r="O112" s="956"/>
      <c r="P112" s="987"/>
      <c r="Q112" s="987"/>
      <c r="R112" s="987"/>
      <c r="S112" s="987"/>
      <c r="T112" s="987"/>
      <c r="U112" s="987"/>
      <c r="V112" s="987"/>
      <c r="W112" s="987"/>
      <c r="X112" s="987"/>
      <c r="Y112" s="987"/>
      <c r="Z112" s="987"/>
      <c r="AA112" s="987"/>
      <c r="AB112" s="987"/>
      <c r="AC112" s="987"/>
      <c r="AD112" s="987"/>
      <c r="AE112" s="987"/>
      <c r="AF112" s="987"/>
      <c r="AG112" s="987"/>
      <c r="AH112" s="987"/>
      <c r="AI112" s="987"/>
      <c r="AJ112" s="987"/>
      <c r="AK112" s="987"/>
      <c r="AL112" s="987"/>
      <c r="AM112" s="987"/>
      <c r="AN112" s="987"/>
      <c r="AO112" s="987"/>
      <c r="AP112" s="987"/>
      <c r="AQ112" s="987"/>
      <c r="AR112" s="987"/>
      <c r="AS112" s="987"/>
      <c r="AT112" s="987"/>
      <c r="AU112" s="987"/>
      <c r="AV112" s="987"/>
      <c r="AW112" s="987"/>
      <c r="AX112" s="1061"/>
      <c r="AY112" s="1220"/>
      <c r="AZ112" s="1225"/>
      <c r="BA112" s="1061"/>
      <c r="BB112" s="1220"/>
      <c r="BC112" s="1225"/>
      <c r="BD112" s="1061"/>
      <c r="BE112" s="1220"/>
      <c r="BF112" s="1225"/>
      <c r="BG112" s="1061">
        <f t="shared" si="4"/>
        <v>0</v>
      </c>
      <c r="BH112" s="1220"/>
      <c r="BI112" s="1225"/>
      <c r="BJ112" s="987"/>
      <c r="BK112" s="1061"/>
      <c r="BL112" s="1220"/>
      <c r="BM112" s="1225"/>
      <c r="BN112" s="1061"/>
      <c r="BO112" s="1225"/>
      <c r="BP112" s="1370"/>
      <c r="BQ112" s="1221"/>
      <c r="BR112" s="1061"/>
      <c r="BS112" s="1225"/>
      <c r="BT112" s="987"/>
      <c r="BU112" s="460"/>
      <c r="BV112" s="471" t="s">
        <v>4324</v>
      </c>
      <c r="BW112" s="453" t="s">
        <v>4282</v>
      </c>
      <c r="BX112" s="457">
        <f>PRODUCT(BY112:BZ112)</f>
        <v>44.04</v>
      </c>
      <c r="BY112" s="449">
        <f>3*2</f>
        <v>6</v>
      </c>
      <c r="BZ112" s="457">
        <f>PRODUCT(CA112:CF112)</f>
        <v>7.34</v>
      </c>
      <c r="CA112" s="458"/>
      <c r="CB112" s="466"/>
      <c r="CC112" s="466">
        <v>1</v>
      </c>
      <c r="CD112" s="449"/>
      <c r="CE112" s="51"/>
      <c r="CF112" s="470">
        <v>7.34</v>
      </c>
    </row>
    <row r="113" spans="2:84">
      <c r="B113" s="959">
        <v>109</v>
      </c>
      <c r="C113" s="959" t="s">
        <v>1001</v>
      </c>
      <c r="D113" s="946" t="s">
        <v>1018</v>
      </c>
      <c r="E113" s="959">
        <v>1</v>
      </c>
      <c r="F113" s="959">
        <v>30</v>
      </c>
      <c r="G113" s="1294" t="s">
        <v>971</v>
      </c>
      <c r="H113" s="911">
        <v>0.1</v>
      </c>
      <c r="I113" s="1294">
        <f t="shared" si="3"/>
        <v>3</v>
      </c>
      <c r="J113" s="1217" t="s">
        <v>1081</v>
      </c>
      <c r="K113" s="959"/>
      <c r="L113" s="1217"/>
      <c r="M113" s="959" t="s">
        <v>1004</v>
      </c>
      <c r="N113" s="1217" t="s">
        <v>1005</v>
      </c>
      <c r="O113" s="956"/>
      <c r="P113" s="987"/>
      <c r="Q113" s="987"/>
      <c r="R113" s="987"/>
      <c r="S113" s="987"/>
      <c r="T113" s="987"/>
      <c r="U113" s="987"/>
      <c r="V113" s="987"/>
      <c r="W113" s="987"/>
      <c r="X113" s="987"/>
      <c r="Y113" s="987"/>
      <c r="Z113" s="987"/>
      <c r="AA113" s="987"/>
      <c r="AB113" s="987"/>
      <c r="AC113" s="987"/>
      <c r="AD113" s="987"/>
      <c r="AE113" s="987"/>
      <c r="AF113" s="987"/>
      <c r="AG113" s="987"/>
      <c r="AH113" s="987"/>
      <c r="AI113" s="987"/>
      <c r="AJ113" s="987"/>
      <c r="AK113" s="987"/>
      <c r="AL113" s="987"/>
      <c r="AM113" s="987"/>
      <c r="AN113" s="987"/>
      <c r="AO113" s="987"/>
      <c r="AP113" s="987"/>
      <c r="AQ113" s="987"/>
      <c r="AR113" s="987"/>
      <c r="AS113" s="987"/>
      <c r="AT113" s="987"/>
      <c r="AU113" s="987"/>
      <c r="AV113" s="987"/>
      <c r="AW113" s="987"/>
      <c r="AX113" s="1061"/>
      <c r="AY113" s="1220"/>
      <c r="AZ113" s="1225"/>
      <c r="BA113" s="1061"/>
      <c r="BB113" s="1220"/>
      <c r="BC113" s="1225"/>
      <c r="BD113" s="1061"/>
      <c r="BE113" s="1220"/>
      <c r="BF113" s="1225"/>
      <c r="BG113" s="1061">
        <f t="shared" si="4"/>
        <v>0</v>
      </c>
      <c r="BH113" s="1220"/>
      <c r="BI113" s="1225"/>
      <c r="BJ113" s="987"/>
      <c r="BK113" s="1061"/>
      <c r="BL113" s="1220"/>
      <c r="BM113" s="1225"/>
      <c r="BN113" s="1061"/>
      <c r="BO113" s="1225"/>
      <c r="BP113" s="1370"/>
      <c r="BQ113" s="1221"/>
      <c r="BR113" s="1061"/>
      <c r="BS113" s="1225"/>
      <c r="BT113" s="987"/>
      <c r="BU113" s="460"/>
      <c r="BV113" s="471" t="s">
        <v>4324</v>
      </c>
      <c r="BW113" s="453" t="s">
        <v>4282</v>
      </c>
      <c r="BX113" s="457">
        <f>PRODUCT(BY113:BZ113)</f>
        <v>22.02</v>
      </c>
      <c r="BY113" s="449">
        <v>3</v>
      </c>
      <c r="BZ113" s="457">
        <f>PRODUCT(CA113:CF113)</f>
        <v>7.34</v>
      </c>
      <c r="CA113" s="458"/>
      <c r="CB113" s="466"/>
      <c r="CC113" s="466">
        <v>1</v>
      </c>
      <c r="CD113" s="449"/>
      <c r="CE113" s="51"/>
      <c r="CF113" s="470">
        <v>7.34</v>
      </c>
    </row>
    <row r="114" spans="2:84">
      <c r="B114" s="959">
        <v>110</v>
      </c>
      <c r="C114" s="959" t="s">
        <v>1020</v>
      </c>
      <c r="D114" s="946" t="s">
        <v>1021</v>
      </c>
      <c r="E114" s="959">
        <v>1</v>
      </c>
      <c r="F114" s="959">
        <v>5</v>
      </c>
      <c r="G114" s="1294" t="s">
        <v>971</v>
      </c>
      <c r="H114" s="911">
        <v>2.9</v>
      </c>
      <c r="I114" s="1294">
        <f t="shared" si="3"/>
        <v>14.5</v>
      </c>
      <c r="J114" s="1217" t="s">
        <v>1081</v>
      </c>
      <c r="K114" s="959"/>
      <c r="L114" s="1217"/>
      <c r="M114" s="959" t="s">
        <v>1004</v>
      </c>
      <c r="N114" s="1217" t="s">
        <v>1005</v>
      </c>
      <c r="O114" s="956"/>
      <c r="P114" s="987"/>
      <c r="Q114" s="987"/>
      <c r="R114" s="987"/>
      <c r="S114" s="987"/>
      <c r="T114" s="987"/>
      <c r="U114" s="987"/>
      <c r="V114" s="987"/>
      <c r="W114" s="987"/>
      <c r="X114" s="987"/>
      <c r="Y114" s="987"/>
      <c r="Z114" s="987"/>
      <c r="AA114" s="987"/>
      <c r="AB114" s="987"/>
      <c r="AC114" s="987"/>
      <c r="AD114" s="987"/>
      <c r="AE114" s="987"/>
      <c r="AF114" s="987"/>
      <c r="AG114" s="987"/>
      <c r="AH114" s="987"/>
      <c r="AI114" s="987"/>
      <c r="AJ114" s="987"/>
      <c r="AK114" s="987"/>
      <c r="AL114" s="987"/>
      <c r="AM114" s="987"/>
      <c r="AN114" s="987"/>
      <c r="AO114" s="987"/>
      <c r="AP114" s="987"/>
      <c r="AQ114" s="987"/>
      <c r="AR114" s="987"/>
      <c r="AS114" s="987"/>
      <c r="AT114" s="987"/>
      <c r="AU114" s="987"/>
      <c r="AV114" s="987"/>
      <c r="AW114" s="987"/>
      <c r="AX114" s="1061"/>
      <c r="AY114" s="1220"/>
      <c r="AZ114" s="1225"/>
      <c r="BA114" s="1061"/>
      <c r="BB114" s="1220"/>
      <c r="BC114" s="1225"/>
      <c r="BD114" s="1061"/>
      <c r="BE114" s="1220"/>
      <c r="BF114" s="1225"/>
      <c r="BG114" s="1061">
        <f t="shared" si="4"/>
        <v>0</v>
      </c>
      <c r="BH114" s="1220"/>
      <c r="BI114" s="1225"/>
      <c r="BJ114" s="987"/>
      <c r="BK114" s="1061"/>
      <c r="BL114" s="1220"/>
      <c r="BM114" s="1225"/>
      <c r="BN114" s="1061"/>
      <c r="BO114" s="1225"/>
      <c r="BP114" s="1370"/>
      <c r="BQ114" s="1221"/>
      <c r="BR114" s="1061"/>
      <c r="BS114" s="1225"/>
      <c r="BT114" s="987"/>
      <c r="BU114" s="460"/>
      <c r="BV114" s="471" t="s">
        <v>4325</v>
      </c>
      <c r="BW114" s="453" t="s">
        <v>4282</v>
      </c>
      <c r="BX114" s="457">
        <f>PRODUCT(BY114:BZ114)</f>
        <v>6.7824000000000009</v>
      </c>
      <c r="BY114" s="449">
        <f>+BY112</f>
        <v>6</v>
      </c>
      <c r="BZ114" s="457">
        <f>PRODUCT(CA114:CF114)</f>
        <v>1.1304000000000001</v>
      </c>
      <c r="CA114" s="458">
        <v>0.2</v>
      </c>
      <c r="CB114" s="458">
        <v>6.0000000000000001E-3</v>
      </c>
      <c r="CC114" s="466">
        <v>0.12</v>
      </c>
      <c r="CD114" s="449"/>
      <c r="CE114" s="51"/>
      <c r="CF114" s="459">
        <v>7850</v>
      </c>
    </row>
    <row r="115" spans="2:84">
      <c r="B115" s="959">
        <v>111</v>
      </c>
      <c r="C115" s="959" t="s">
        <v>1022</v>
      </c>
      <c r="D115" s="946" t="s">
        <v>1023</v>
      </c>
      <c r="E115" s="959">
        <v>1</v>
      </c>
      <c r="F115" s="959">
        <v>4</v>
      </c>
      <c r="G115" s="1294" t="s">
        <v>971</v>
      </c>
      <c r="H115" s="911">
        <v>2.1</v>
      </c>
      <c r="I115" s="1294">
        <f t="shared" si="3"/>
        <v>8.4</v>
      </c>
      <c r="J115" s="1217" t="s">
        <v>1081</v>
      </c>
      <c r="K115" s="959"/>
      <c r="L115" s="1217"/>
      <c r="M115" s="959" t="s">
        <v>1004</v>
      </c>
      <c r="N115" s="1217" t="s">
        <v>1005</v>
      </c>
      <c r="O115" s="956"/>
      <c r="P115" s="987"/>
      <c r="Q115" s="987"/>
      <c r="R115" s="987"/>
      <c r="S115" s="987"/>
      <c r="T115" s="987"/>
      <c r="U115" s="987"/>
      <c r="V115" s="987"/>
      <c r="W115" s="987"/>
      <c r="X115" s="987"/>
      <c r="Y115" s="987"/>
      <c r="Z115" s="987"/>
      <c r="AA115" s="987"/>
      <c r="AB115" s="987"/>
      <c r="AC115" s="987"/>
      <c r="AD115" s="987"/>
      <c r="AE115" s="987"/>
      <c r="AF115" s="987"/>
      <c r="AG115" s="987"/>
      <c r="AH115" s="987"/>
      <c r="AI115" s="987"/>
      <c r="AJ115" s="987"/>
      <c r="AK115" s="987"/>
      <c r="AL115" s="987"/>
      <c r="AM115" s="987"/>
      <c r="AN115" s="987"/>
      <c r="AO115" s="987"/>
      <c r="AP115" s="987"/>
      <c r="AQ115" s="987"/>
      <c r="AR115" s="987"/>
      <c r="AS115" s="987"/>
      <c r="AT115" s="987"/>
      <c r="AU115" s="987"/>
      <c r="AV115" s="987"/>
      <c r="AW115" s="987"/>
      <c r="AX115" s="1061"/>
      <c r="AY115" s="1220"/>
      <c r="AZ115" s="1225"/>
      <c r="BA115" s="1061"/>
      <c r="BB115" s="1220"/>
      <c r="BC115" s="1225"/>
      <c r="BD115" s="1061"/>
      <c r="BE115" s="1220"/>
      <c r="BF115" s="1225"/>
      <c r="BG115" s="1061">
        <f t="shared" si="4"/>
        <v>0</v>
      </c>
      <c r="BH115" s="1220"/>
      <c r="BI115" s="1225"/>
      <c r="BJ115" s="987"/>
      <c r="BK115" s="1061"/>
      <c r="BL115" s="1220"/>
      <c r="BM115" s="1225"/>
      <c r="BN115" s="1061"/>
      <c r="BO115" s="1225"/>
      <c r="BP115" s="1370"/>
      <c r="BQ115" s="1221"/>
      <c r="BR115" s="1061"/>
      <c r="BS115" s="1225"/>
      <c r="BT115" s="987"/>
      <c r="BU115" s="460"/>
      <c r="BV115" s="473"/>
      <c r="BW115" s="453"/>
      <c r="BX115" s="449"/>
      <c r="BY115" s="449"/>
      <c r="BZ115" s="450"/>
      <c r="CA115" s="458"/>
      <c r="CB115" s="466"/>
      <c r="CC115" s="466"/>
      <c r="CD115" s="449"/>
      <c r="CE115" s="51"/>
      <c r="CF115" s="96"/>
    </row>
    <row r="116" spans="2:84">
      <c r="B116" s="959">
        <v>112</v>
      </c>
      <c r="C116" s="959" t="s">
        <v>1058</v>
      </c>
      <c r="D116" s="946" t="s">
        <v>1059</v>
      </c>
      <c r="E116" s="959">
        <v>1</v>
      </c>
      <c r="F116" s="959">
        <v>21</v>
      </c>
      <c r="G116" s="1294" t="s">
        <v>971</v>
      </c>
      <c r="H116" s="911">
        <v>2</v>
      </c>
      <c r="I116" s="1294">
        <f t="shared" si="3"/>
        <v>42</v>
      </c>
      <c r="J116" s="1217" t="s">
        <v>1081</v>
      </c>
      <c r="K116" s="959"/>
      <c r="L116" s="1217"/>
      <c r="M116" s="959" t="s">
        <v>1004</v>
      </c>
      <c r="N116" s="1217" t="s">
        <v>1005</v>
      </c>
      <c r="O116" s="956"/>
      <c r="P116" s="987"/>
      <c r="Q116" s="987"/>
      <c r="R116" s="987"/>
      <c r="S116" s="987"/>
      <c r="T116" s="987"/>
      <c r="U116" s="987"/>
      <c r="V116" s="987"/>
      <c r="W116" s="987"/>
      <c r="X116" s="987"/>
      <c r="Y116" s="987"/>
      <c r="Z116" s="987"/>
      <c r="AA116" s="987"/>
      <c r="AB116" s="987"/>
      <c r="AC116" s="987"/>
      <c r="AD116" s="987"/>
      <c r="AE116" s="987"/>
      <c r="AF116" s="987"/>
      <c r="AG116" s="987"/>
      <c r="AH116" s="987"/>
      <c r="AI116" s="987"/>
      <c r="AJ116" s="987"/>
      <c r="AK116" s="987"/>
      <c r="AL116" s="987"/>
      <c r="AM116" s="987"/>
      <c r="AN116" s="987"/>
      <c r="AO116" s="987"/>
      <c r="AP116" s="987"/>
      <c r="AQ116" s="987"/>
      <c r="AR116" s="987"/>
      <c r="AS116" s="987"/>
      <c r="AT116" s="987"/>
      <c r="AU116" s="987"/>
      <c r="AV116" s="987"/>
      <c r="AW116" s="987"/>
      <c r="AX116" s="1061"/>
      <c r="AY116" s="1220"/>
      <c r="AZ116" s="1225"/>
      <c r="BA116" s="1061"/>
      <c r="BB116" s="1220"/>
      <c r="BC116" s="1225"/>
      <c r="BD116" s="1061"/>
      <c r="BE116" s="1220"/>
      <c r="BF116" s="1225"/>
      <c r="BG116" s="1061">
        <f t="shared" si="4"/>
        <v>0</v>
      </c>
      <c r="BH116" s="1220"/>
      <c r="BI116" s="1225"/>
      <c r="BJ116" s="987"/>
      <c r="BK116" s="1061"/>
      <c r="BL116" s="1220"/>
      <c r="BM116" s="1225"/>
      <c r="BN116" s="1061"/>
      <c r="BO116" s="1225"/>
      <c r="BP116" s="1370"/>
      <c r="BQ116" s="1221"/>
      <c r="BR116" s="1061"/>
      <c r="BS116" s="1225"/>
      <c r="BT116" s="987"/>
      <c r="BU116" s="460"/>
      <c r="BV116" s="471" t="s">
        <v>4328</v>
      </c>
      <c r="BW116" s="453" t="s">
        <v>4282</v>
      </c>
      <c r="BX116" s="454">
        <f>SUM(BX117:BX119)</f>
        <v>891.61599999999999</v>
      </c>
      <c r="BY116" s="449"/>
      <c r="BZ116" s="450"/>
      <c r="CA116" s="458"/>
      <c r="CB116" s="449"/>
      <c r="CC116" s="449"/>
      <c r="CD116" s="449"/>
      <c r="CE116" s="51"/>
      <c r="CF116" s="96"/>
    </row>
    <row r="117" spans="2:84">
      <c r="B117" s="959">
        <v>113</v>
      </c>
      <c r="C117" s="959" t="s">
        <v>1001</v>
      </c>
      <c r="D117" s="946" t="s">
        <v>1018</v>
      </c>
      <c r="E117" s="959">
        <v>1</v>
      </c>
      <c r="F117" s="959">
        <v>13</v>
      </c>
      <c r="G117" s="1294" t="s">
        <v>971</v>
      </c>
      <c r="H117" s="911">
        <v>0.1</v>
      </c>
      <c r="I117" s="1294">
        <f t="shared" si="3"/>
        <v>1.3</v>
      </c>
      <c r="J117" s="1217" t="s">
        <v>1082</v>
      </c>
      <c r="K117" s="959"/>
      <c r="L117" s="1217"/>
      <c r="M117" s="959" t="s">
        <v>1004</v>
      </c>
      <c r="N117" s="1217" t="s">
        <v>1005</v>
      </c>
      <c r="O117" s="956"/>
      <c r="P117" s="987"/>
      <c r="Q117" s="987"/>
      <c r="R117" s="987"/>
      <c r="S117" s="987"/>
      <c r="T117" s="987"/>
      <c r="U117" s="987"/>
      <c r="V117" s="987"/>
      <c r="W117" s="987"/>
      <c r="X117" s="987"/>
      <c r="Y117" s="987"/>
      <c r="Z117" s="987"/>
      <c r="AA117" s="987"/>
      <c r="AB117" s="987"/>
      <c r="AC117" s="987"/>
      <c r="AD117" s="987"/>
      <c r="AE117" s="987"/>
      <c r="AF117" s="987"/>
      <c r="AG117" s="987"/>
      <c r="AH117" s="987"/>
      <c r="AI117" s="987"/>
      <c r="AJ117" s="987"/>
      <c r="AK117" s="987"/>
      <c r="AL117" s="987"/>
      <c r="AM117" s="987"/>
      <c r="AN117" s="987"/>
      <c r="AO117" s="987"/>
      <c r="AP117" s="987"/>
      <c r="AQ117" s="987"/>
      <c r="AR117" s="987"/>
      <c r="AS117" s="987"/>
      <c r="AT117" s="987"/>
      <c r="AU117" s="987"/>
      <c r="AV117" s="987"/>
      <c r="AW117" s="987"/>
      <c r="AX117" s="1061"/>
      <c r="AY117" s="1220"/>
      <c r="AZ117" s="1225"/>
      <c r="BA117" s="1061"/>
      <c r="BB117" s="1220"/>
      <c r="BC117" s="1225"/>
      <c r="BD117" s="1061"/>
      <c r="BE117" s="1220"/>
      <c r="BF117" s="1225"/>
      <c r="BG117" s="1061">
        <f t="shared" si="4"/>
        <v>0</v>
      </c>
      <c r="BH117" s="1220"/>
      <c r="BI117" s="1225"/>
      <c r="BJ117" s="987"/>
      <c r="BK117" s="1061"/>
      <c r="BL117" s="1220"/>
      <c r="BM117" s="1225"/>
      <c r="BN117" s="1061"/>
      <c r="BO117" s="1225"/>
      <c r="BP117" s="1370"/>
      <c r="BQ117" s="1221"/>
      <c r="BR117" s="1061"/>
      <c r="BS117" s="1225"/>
      <c r="BT117" s="987"/>
      <c r="BU117" s="460"/>
      <c r="BV117" s="471" t="s">
        <v>4329</v>
      </c>
      <c r="BW117" s="453" t="s">
        <v>4282</v>
      </c>
      <c r="BX117" s="457">
        <f>PRODUCT(BY117:BZ117)</f>
        <v>432.48</v>
      </c>
      <c r="BY117" s="449">
        <f>16*2</f>
        <v>32</v>
      </c>
      <c r="BZ117" s="457">
        <f>PRODUCT(CA117:CF117)</f>
        <v>13.515000000000001</v>
      </c>
      <c r="CA117" s="458"/>
      <c r="CB117" s="466"/>
      <c r="CC117" s="466">
        <v>1.5</v>
      </c>
      <c r="CD117" s="449"/>
      <c r="CE117" s="51"/>
      <c r="CF117" s="470">
        <v>9.01</v>
      </c>
    </row>
    <row r="118" spans="2:84">
      <c r="B118" s="959">
        <v>114</v>
      </c>
      <c r="C118" s="959" t="s">
        <v>1020</v>
      </c>
      <c r="D118" s="946" t="s">
        <v>1021</v>
      </c>
      <c r="E118" s="959">
        <v>1</v>
      </c>
      <c r="F118" s="959">
        <v>3</v>
      </c>
      <c r="G118" s="1294" t="s">
        <v>971</v>
      </c>
      <c r="H118" s="911">
        <v>2.9</v>
      </c>
      <c r="I118" s="1294">
        <f t="shared" si="3"/>
        <v>8.6999999999999993</v>
      </c>
      <c r="J118" s="1217" t="s">
        <v>1082</v>
      </c>
      <c r="K118" s="959"/>
      <c r="L118" s="1217"/>
      <c r="M118" s="959" t="s">
        <v>1004</v>
      </c>
      <c r="N118" s="1217" t="s">
        <v>1005</v>
      </c>
      <c r="O118" s="956"/>
      <c r="P118" s="987"/>
      <c r="Q118" s="987"/>
      <c r="R118" s="987"/>
      <c r="S118" s="987"/>
      <c r="T118" s="987"/>
      <c r="U118" s="987"/>
      <c r="V118" s="987"/>
      <c r="W118" s="987"/>
      <c r="X118" s="987"/>
      <c r="Y118" s="987"/>
      <c r="Z118" s="987"/>
      <c r="AA118" s="987"/>
      <c r="AB118" s="987"/>
      <c r="AC118" s="987"/>
      <c r="AD118" s="987"/>
      <c r="AE118" s="987"/>
      <c r="AF118" s="987"/>
      <c r="AG118" s="987"/>
      <c r="AH118" s="987"/>
      <c r="AI118" s="987"/>
      <c r="AJ118" s="987"/>
      <c r="AK118" s="987"/>
      <c r="AL118" s="987"/>
      <c r="AM118" s="987"/>
      <c r="AN118" s="987"/>
      <c r="AO118" s="987"/>
      <c r="AP118" s="987"/>
      <c r="AQ118" s="987"/>
      <c r="AR118" s="987"/>
      <c r="AS118" s="987"/>
      <c r="AT118" s="987"/>
      <c r="AU118" s="987"/>
      <c r="AV118" s="987"/>
      <c r="AW118" s="987"/>
      <c r="AX118" s="1061"/>
      <c r="AY118" s="1220"/>
      <c r="AZ118" s="1225"/>
      <c r="BA118" s="1061"/>
      <c r="BB118" s="1220"/>
      <c r="BC118" s="1225"/>
      <c r="BD118" s="1061"/>
      <c r="BE118" s="1220"/>
      <c r="BF118" s="1225"/>
      <c r="BG118" s="1061">
        <f t="shared" si="4"/>
        <v>0</v>
      </c>
      <c r="BH118" s="1220"/>
      <c r="BI118" s="1225"/>
      <c r="BJ118" s="987"/>
      <c r="BK118" s="1061"/>
      <c r="BL118" s="1220"/>
      <c r="BM118" s="1225"/>
      <c r="BN118" s="1061"/>
      <c r="BO118" s="1225"/>
      <c r="BP118" s="1370"/>
      <c r="BQ118" s="1221"/>
      <c r="BR118" s="1061"/>
      <c r="BS118" s="1225"/>
      <c r="BT118" s="987"/>
      <c r="BU118" s="460"/>
      <c r="BV118" s="471" t="s">
        <v>4329</v>
      </c>
      <c r="BW118" s="453" t="s">
        <v>4282</v>
      </c>
      <c r="BX118" s="457">
        <f>PRODUCT(BY118:BZ118)</f>
        <v>288.32</v>
      </c>
      <c r="BY118" s="449">
        <f>BY117/2</f>
        <v>16</v>
      </c>
      <c r="BZ118" s="457">
        <f>PRODUCT(CA118:CF118)</f>
        <v>18.02</v>
      </c>
      <c r="CA118" s="458"/>
      <c r="CB118" s="466"/>
      <c r="CC118" s="466">
        <v>2</v>
      </c>
      <c r="CD118" s="449"/>
      <c r="CE118" s="51"/>
      <c r="CF118" s="470">
        <v>9.01</v>
      </c>
    </row>
    <row r="119" spans="2:84">
      <c r="B119" s="959">
        <v>115</v>
      </c>
      <c r="C119" s="959" t="s">
        <v>1032</v>
      </c>
      <c r="D119" s="946" t="s">
        <v>1033</v>
      </c>
      <c r="E119" s="959">
        <v>1</v>
      </c>
      <c r="F119" s="959">
        <v>9</v>
      </c>
      <c r="G119" s="1294" t="s">
        <v>971</v>
      </c>
      <c r="H119" s="911">
        <v>6</v>
      </c>
      <c r="I119" s="1294">
        <f t="shared" si="3"/>
        <v>54</v>
      </c>
      <c r="J119" s="1217" t="s">
        <v>1082</v>
      </c>
      <c r="K119" s="959"/>
      <c r="L119" s="1217"/>
      <c r="M119" s="959" t="s">
        <v>1004</v>
      </c>
      <c r="N119" s="1217" t="s">
        <v>1005</v>
      </c>
      <c r="O119" s="956"/>
      <c r="P119" s="987"/>
      <c r="Q119" s="987"/>
      <c r="R119" s="987"/>
      <c r="S119" s="987"/>
      <c r="T119" s="987"/>
      <c r="U119" s="987"/>
      <c r="V119" s="987"/>
      <c r="W119" s="987"/>
      <c r="X119" s="987"/>
      <c r="Y119" s="987"/>
      <c r="Z119" s="987"/>
      <c r="AA119" s="987"/>
      <c r="AB119" s="987"/>
      <c r="AC119" s="987"/>
      <c r="AD119" s="987"/>
      <c r="AE119" s="987"/>
      <c r="AF119" s="987"/>
      <c r="AG119" s="987"/>
      <c r="AH119" s="987"/>
      <c r="AI119" s="987"/>
      <c r="AJ119" s="987"/>
      <c r="AK119" s="987"/>
      <c r="AL119" s="987"/>
      <c r="AM119" s="987"/>
      <c r="AN119" s="987"/>
      <c r="AO119" s="987"/>
      <c r="AP119" s="987"/>
      <c r="AQ119" s="987"/>
      <c r="AR119" s="987"/>
      <c r="AS119" s="987"/>
      <c r="AT119" s="987"/>
      <c r="AU119" s="987"/>
      <c r="AV119" s="987"/>
      <c r="AW119" s="987"/>
      <c r="AX119" s="1061"/>
      <c r="AY119" s="1220"/>
      <c r="AZ119" s="1225"/>
      <c r="BA119" s="1061"/>
      <c r="BB119" s="1220"/>
      <c r="BC119" s="1225"/>
      <c r="BD119" s="1061"/>
      <c r="BE119" s="1220"/>
      <c r="BF119" s="1225"/>
      <c r="BG119" s="1061">
        <f t="shared" si="4"/>
        <v>0</v>
      </c>
      <c r="BH119" s="1220"/>
      <c r="BI119" s="1225"/>
      <c r="BJ119" s="987"/>
      <c r="BK119" s="1061"/>
      <c r="BL119" s="1220"/>
      <c r="BM119" s="1225"/>
      <c r="BN119" s="1061"/>
      <c r="BO119" s="1225"/>
      <c r="BP119" s="1370"/>
      <c r="BQ119" s="1221"/>
      <c r="BR119" s="1061"/>
      <c r="BS119" s="1225"/>
      <c r="BT119" s="987"/>
      <c r="BU119" s="460"/>
      <c r="BV119" s="471" t="s">
        <v>4330</v>
      </c>
      <c r="BW119" s="453" t="s">
        <v>4282</v>
      </c>
      <c r="BX119" s="457">
        <f>PRODUCT(BY119:BZ119)</f>
        <v>170.816</v>
      </c>
      <c r="BY119" s="449">
        <f>+BY117</f>
        <v>32</v>
      </c>
      <c r="BZ119" s="457">
        <f>PRODUCT(CA119:CF119)</f>
        <v>5.3380000000000001</v>
      </c>
      <c r="CA119" s="458">
        <v>0.2</v>
      </c>
      <c r="CB119" s="458">
        <v>0.01</v>
      </c>
      <c r="CC119" s="449">
        <v>0.34</v>
      </c>
      <c r="CD119" s="449"/>
      <c r="CE119" s="51"/>
      <c r="CF119" s="459">
        <v>7850</v>
      </c>
    </row>
    <row r="120" spans="2:84">
      <c r="B120" s="959">
        <v>116</v>
      </c>
      <c r="C120" s="959" t="s">
        <v>1032</v>
      </c>
      <c r="D120" s="946" t="s">
        <v>1033</v>
      </c>
      <c r="E120" s="1384">
        <v>1.5</v>
      </c>
      <c r="F120" s="959">
        <v>1</v>
      </c>
      <c r="G120" s="1294" t="s">
        <v>971</v>
      </c>
      <c r="H120" s="911">
        <v>6</v>
      </c>
      <c r="I120" s="1294">
        <f t="shared" si="3"/>
        <v>6</v>
      </c>
      <c r="J120" s="1217" t="s">
        <v>1082</v>
      </c>
      <c r="K120" s="959"/>
      <c r="L120" s="1217"/>
      <c r="M120" s="959" t="s">
        <v>1004</v>
      </c>
      <c r="N120" s="1217" t="s">
        <v>1005</v>
      </c>
      <c r="O120" s="956"/>
      <c r="P120" s="987"/>
      <c r="Q120" s="987"/>
      <c r="R120" s="987"/>
      <c r="S120" s="987"/>
      <c r="T120" s="987"/>
      <c r="U120" s="987"/>
      <c r="V120" s="987"/>
      <c r="W120" s="987"/>
      <c r="X120" s="987"/>
      <c r="Y120" s="987"/>
      <c r="Z120" s="987"/>
      <c r="AA120" s="987"/>
      <c r="AB120" s="987"/>
      <c r="AC120" s="987"/>
      <c r="AD120" s="987"/>
      <c r="AE120" s="987"/>
      <c r="AF120" s="987"/>
      <c r="AG120" s="987"/>
      <c r="AH120" s="987"/>
      <c r="AI120" s="987"/>
      <c r="AJ120" s="987"/>
      <c r="AK120" s="987"/>
      <c r="AL120" s="987"/>
      <c r="AM120" s="987"/>
      <c r="AN120" s="987"/>
      <c r="AO120" s="987"/>
      <c r="AP120" s="987"/>
      <c r="AQ120" s="987"/>
      <c r="AR120" s="987"/>
      <c r="AS120" s="987"/>
      <c r="AT120" s="987"/>
      <c r="AU120" s="987"/>
      <c r="AV120" s="987"/>
      <c r="AW120" s="987"/>
      <c r="AX120" s="1061"/>
      <c r="AY120" s="1220"/>
      <c r="AZ120" s="1225"/>
      <c r="BA120" s="1061"/>
      <c r="BB120" s="1220"/>
      <c r="BC120" s="1225"/>
      <c r="BD120" s="1061"/>
      <c r="BE120" s="1220"/>
      <c r="BF120" s="1225"/>
      <c r="BG120" s="1061">
        <f t="shared" si="4"/>
        <v>0</v>
      </c>
      <c r="BH120" s="1220"/>
      <c r="BI120" s="1225"/>
      <c r="BJ120" s="987"/>
      <c r="BK120" s="1061"/>
      <c r="BL120" s="1220"/>
      <c r="BM120" s="1225"/>
      <c r="BN120" s="1061"/>
      <c r="BO120" s="1225"/>
      <c r="BP120" s="1370"/>
      <c r="BQ120" s="1221"/>
      <c r="BR120" s="1061"/>
      <c r="BS120" s="1225"/>
      <c r="BT120" s="987"/>
      <c r="BU120" s="460"/>
      <c r="BV120" s="462"/>
      <c r="BW120" s="453"/>
      <c r="BX120" s="449"/>
      <c r="BY120" s="449"/>
      <c r="BZ120" s="450"/>
      <c r="CA120" s="449"/>
      <c r="CB120" s="449"/>
      <c r="CC120" s="449"/>
      <c r="CD120" s="449"/>
      <c r="CE120" s="51"/>
      <c r="CF120" s="96"/>
    </row>
    <row r="121" spans="2:84">
      <c r="B121" s="959">
        <v>117</v>
      </c>
      <c r="C121" s="959" t="s">
        <v>1047</v>
      </c>
      <c r="D121" s="946" t="s">
        <v>1057</v>
      </c>
      <c r="E121" s="959">
        <v>1</v>
      </c>
      <c r="F121" s="959">
        <v>1</v>
      </c>
      <c r="G121" s="1294" t="s">
        <v>971</v>
      </c>
      <c r="H121" s="911">
        <v>0.1</v>
      </c>
      <c r="I121" s="1294">
        <f t="shared" si="3"/>
        <v>0.1</v>
      </c>
      <c r="J121" s="1217" t="s">
        <v>1083</v>
      </c>
      <c r="K121" s="959"/>
      <c r="L121" s="1217"/>
      <c r="M121" s="959" t="s">
        <v>1004</v>
      </c>
      <c r="N121" s="1217" t="s">
        <v>1005</v>
      </c>
      <c r="O121" s="956"/>
      <c r="P121" s="987"/>
      <c r="Q121" s="987"/>
      <c r="R121" s="987"/>
      <c r="S121" s="987"/>
      <c r="T121" s="987"/>
      <c r="U121" s="987"/>
      <c r="V121" s="987"/>
      <c r="W121" s="987"/>
      <c r="X121" s="987"/>
      <c r="Y121" s="987"/>
      <c r="Z121" s="987"/>
      <c r="AA121" s="987"/>
      <c r="AB121" s="987"/>
      <c r="AC121" s="987"/>
      <c r="AD121" s="987"/>
      <c r="AE121" s="987"/>
      <c r="AF121" s="987"/>
      <c r="AG121" s="987"/>
      <c r="AH121" s="987"/>
      <c r="AI121" s="987"/>
      <c r="AJ121" s="987"/>
      <c r="AK121" s="987"/>
      <c r="AL121" s="987"/>
      <c r="AM121" s="987"/>
      <c r="AN121" s="987"/>
      <c r="AO121" s="987"/>
      <c r="AP121" s="987"/>
      <c r="AQ121" s="987"/>
      <c r="AR121" s="987"/>
      <c r="AS121" s="987"/>
      <c r="AT121" s="987"/>
      <c r="AU121" s="987"/>
      <c r="AV121" s="987"/>
      <c r="AW121" s="987"/>
      <c r="AX121" s="1061"/>
      <c r="AY121" s="1220"/>
      <c r="AZ121" s="1225"/>
      <c r="BA121" s="1061"/>
      <c r="BB121" s="1220"/>
      <c r="BC121" s="1225"/>
      <c r="BD121" s="1061"/>
      <c r="BE121" s="1220"/>
      <c r="BF121" s="1225"/>
      <c r="BG121" s="1061">
        <f t="shared" si="4"/>
        <v>0</v>
      </c>
      <c r="BH121" s="1220"/>
      <c r="BI121" s="1225"/>
      <c r="BJ121" s="987"/>
      <c r="BK121" s="1061"/>
      <c r="BL121" s="1220"/>
      <c r="BM121" s="1225"/>
      <c r="BN121" s="1061"/>
      <c r="BO121" s="1225"/>
      <c r="BP121" s="1370"/>
      <c r="BQ121" s="1221"/>
      <c r="BR121" s="1061"/>
      <c r="BS121" s="1225"/>
      <c r="BT121" s="987"/>
      <c r="BU121" s="460"/>
      <c r="BV121" s="471" t="s">
        <v>4331</v>
      </c>
      <c r="BW121" s="453" t="s">
        <v>4282</v>
      </c>
      <c r="BX121" s="454">
        <f>SUM(BX122:BX124)</f>
        <v>343.904</v>
      </c>
      <c r="BY121" s="449"/>
      <c r="BZ121" s="450"/>
      <c r="CA121" s="458"/>
      <c r="CB121" s="449"/>
      <c r="CC121" s="449"/>
      <c r="CD121" s="449"/>
      <c r="CE121" s="51"/>
      <c r="CF121" s="96"/>
    </row>
    <row r="122" spans="2:84">
      <c r="B122" s="959">
        <v>118</v>
      </c>
      <c r="C122" s="959" t="s">
        <v>1044</v>
      </c>
      <c r="D122" s="946" t="s">
        <v>1060</v>
      </c>
      <c r="E122" s="959">
        <v>1</v>
      </c>
      <c r="F122" s="959">
        <v>1</v>
      </c>
      <c r="G122" s="1294" t="s">
        <v>971</v>
      </c>
      <c r="H122" s="911">
        <v>2.9</v>
      </c>
      <c r="I122" s="1294">
        <f t="shared" si="3"/>
        <v>2.9</v>
      </c>
      <c r="J122" s="1217" t="s">
        <v>1083</v>
      </c>
      <c r="K122" s="959"/>
      <c r="L122" s="1217"/>
      <c r="M122" s="959" t="s">
        <v>1004</v>
      </c>
      <c r="N122" s="1217" t="s">
        <v>1005</v>
      </c>
      <c r="O122" s="956"/>
      <c r="P122" s="987"/>
      <c r="Q122" s="909"/>
      <c r="R122" s="987"/>
      <c r="S122" s="987"/>
      <c r="T122" s="987"/>
      <c r="U122" s="987"/>
      <c r="V122" s="987"/>
      <c r="W122" s="987"/>
      <c r="X122" s="987"/>
      <c r="Y122" s="987"/>
      <c r="Z122" s="987"/>
      <c r="AA122" s="987"/>
      <c r="AB122" s="987"/>
      <c r="AC122" s="987"/>
      <c r="AD122" s="987"/>
      <c r="AE122" s="987"/>
      <c r="AF122" s="987"/>
      <c r="AG122" s="987"/>
      <c r="AH122" s="987"/>
      <c r="AI122" s="987"/>
      <c r="AJ122" s="987"/>
      <c r="AK122" s="987"/>
      <c r="AL122" s="987"/>
      <c r="AM122" s="987"/>
      <c r="AN122" s="987"/>
      <c r="AO122" s="987"/>
      <c r="AP122" s="987"/>
      <c r="AQ122" s="987"/>
      <c r="AR122" s="987"/>
      <c r="AS122" s="987"/>
      <c r="AT122" s="987"/>
      <c r="AU122" s="987"/>
      <c r="AV122" s="987"/>
      <c r="AW122" s="987"/>
      <c r="AX122" s="1061"/>
      <c r="AY122" s="1220"/>
      <c r="AZ122" s="1225"/>
      <c r="BA122" s="1061"/>
      <c r="BB122" s="1220"/>
      <c r="BC122" s="1225"/>
      <c r="BD122" s="1061"/>
      <c r="BE122" s="1220"/>
      <c r="BF122" s="1225"/>
      <c r="BG122" s="1061">
        <f t="shared" si="4"/>
        <v>0</v>
      </c>
      <c r="BH122" s="1220"/>
      <c r="BI122" s="1225"/>
      <c r="BJ122" s="987"/>
      <c r="BK122" s="1061"/>
      <c r="BL122" s="1220"/>
      <c r="BM122" s="1225"/>
      <c r="BN122" s="1061"/>
      <c r="BO122" s="1225"/>
      <c r="BP122" s="1370"/>
      <c r="BQ122" s="1221"/>
      <c r="BR122" s="1061"/>
      <c r="BS122" s="1225"/>
      <c r="BT122" s="987"/>
      <c r="BU122" s="460"/>
      <c r="BV122" s="471" t="s">
        <v>4332</v>
      </c>
      <c r="BW122" s="453" t="s">
        <v>4282</v>
      </c>
      <c r="BX122" s="457">
        <f>PRODUCT(BY122:BZ122)</f>
        <v>180.72</v>
      </c>
      <c r="BY122" s="449">
        <f>4*2</f>
        <v>8</v>
      </c>
      <c r="BZ122" s="457">
        <f>PRODUCT(CA122:CF122)</f>
        <v>22.59</v>
      </c>
      <c r="CA122" s="458"/>
      <c r="CB122" s="466"/>
      <c r="CC122" s="466">
        <v>1.5</v>
      </c>
      <c r="CD122" s="449"/>
      <c r="CE122" s="51"/>
      <c r="CF122" s="470">
        <v>15.06</v>
      </c>
    </row>
    <row r="123" spans="2:84">
      <c r="B123" s="959">
        <v>119</v>
      </c>
      <c r="C123" s="959" t="s">
        <v>1047</v>
      </c>
      <c r="D123" s="946" t="s">
        <v>1057</v>
      </c>
      <c r="E123" s="959">
        <v>1</v>
      </c>
      <c r="F123" s="959">
        <v>11</v>
      </c>
      <c r="G123" s="1294" t="s">
        <v>971</v>
      </c>
      <c r="H123" s="911">
        <v>0.1</v>
      </c>
      <c r="I123" s="1294">
        <f t="shared" si="3"/>
        <v>1.1000000000000001</v>
      </c>
      <c r="J123" s="1217" t="s">
        <v>1083</v>
      </c>
      <c r="K123" s="959"/>
      <c r="L123" s="1217"/>
      <c r="M123" s="959" t="s">
        <v>1004</v>
      </c>
      <c r="N123" s="1217" t="s">
        <v>1005</v>
      </c>
      <c r="O123" s="956"/>
      <c r="P123" s="987"/>
      <c r="Q123" s="909"/>
      <c r="R123" s="987"/>
      <c r="S123" s="987"/>
      <c r="T123" s="987"/>
      <c r="U123" s="987"/>
      <c r="V123" s="987"/>
      <c r="W123" s="987"/>
      <c r="X123" s="987"/>
      <c r="Y123" s="987"/>
      <c r="Z123" s="987"/>
      <c r="AA123" s="987"/>
      <c r="AB123" s="987"/>
      <c r="AC123" s="987"/>
      <c r="AD123" s="987"/>
      <c r="AE123" s="987"/>
      <c r="AF123" s="987"/>
      <c r="AG123" s="987"/>
      <c r="AH123" s="987"/>
      <c r="AI123" s="987"/>
      <c r="AJ123" s="987"/>
      <c r="AK123" s="987"/>
      <c r="AL123" s="987"/>
      <c r="AM123" s="987"/>
      <c r="AN123" s="987"/>
      <c r="AO123" s="987"/>
      <c r="AP123" s="987"/>
      <c r="AQ123" s="987"/>
      <c r="AR123" s="987"/>
      <c r="AS123" s="987"/>
      <c r="AT123" s="987"/>
      <c r="AU123" s="987"/>
      <c r="AV123" s="987"/>
      <c r="AW123" s="987"/>
      <c r="AX123" s="1061"/>
      <c r="AY123" s="1220"/>
      <c r="AZ123" s="1225"/>
      <c r="BA123" s="1061"/>
      <c r="BB123" s="1220"/>
      <c r="BC123" s="1225"/>
      <c r="BD123" s="1061"/>
      <c r="BE123" s="1220"/>
      <c r="BF123" s="1225"/>
      <c r="BG123" s="1061">
        <f t="shared" si="4"/>
        <v>0</v>
      </c>
      <c r="BH123" s="1220"/>
      <c r="BI123" s="1225"/>
      <c r="BJ123" s="987"/>
      <c r="BK123" s="1061"/>
      <c r="BL123" s="1220"/>
      <c r="BM123" s="1225"/>
      <c r="BN123" s="1061"/>
      <c r="BO123" s="1225"/>
      <c r="BP123" s="1370"/>
      <c r="BQ123" s="1221"/>
      <c r="BR123" s="1061"/>
      <c r="BS123" s="1225"/>
      <c r="BT123" s="987"/>
      <c r="BU123" s="460"/>
      <c r="BV123" s="471" t="s">
        <v>4332</v>
      </c>
      <c r="BW123" s="453" t="s">
        <v>4282</v>
      </c>
      <c r="BX123" s="457">
        <f>PRODUCT(BY123:BZ123)</f>
        <v>120.48</v>
      </c>
      <c r="BY123" s="449">
        <f>BY122/2</f>
        <v>4</v>
      </c>
      <c r="BZ123" s="457">
        <f>PRODUCT(CA123:CF123)</f>
        <v>30.12</v>
      </c>
      <c r="CA123" s="458"/>
      <c r="CB123" s="466"/>
      <c r="CC123" s="466">
        <v>2</v>
      </c>
      <c r="CD123" s="449"/>
      <c r="CE123" s="51"/>
      <c r="CF123" s="470">
        <v>15.06</v>
      </c>
    </row>
    <row r="124" spans="2:84">
      <c r="B124" s="959">
        <v>120</v>
      </c>
      <c r="C124" s="959" t="s">
        <v>1044</v>
      </c>
      <c r="D124" s="946" t="s">
        <v>1045</v>
      </c>
      <c r="E124" s="959">
        <v>1</v>
      </c>
      <c r="F124" s="959">
        <v>2</v>
      </c>
      <c r="G124" s="1294" t="s">
        <v>971</v>
      </c>
      <c r="H124" s="911">
        <v>0.6</v>
      </c>
      <c r="I124" s="1294">
        <f t="shared" si="3"/>
        <v>1.2</v>
      </c>
      <c r="J124" s="1217" t="s">
        <v>1083</v>
      </c>
      <c r="K124" s="959"/>
      <c r="L124" s="1217"/>
      <c r="M124" s="959" t="s">
        <v>1004</v>
      </c>
      <c r="N124" s="1217" t="s">
        <v>1005</v>
      </c>
      <c r="O124" s="956"/>
      <c r="P124" s="987"/>
      <c r="Q124" s="909"/>
      <c r="R124" s="987"/>
      <c r="S124" s="987"/>
      <c r="T124" s="987"/>
      <c r="U124" s="987"/>
      <c r="V124" s="987"/>
      <c r="W124" s="987"/>
      <c r="X124" s="987"/>
      <c r="Y124" s="987"/>
      <c r="Z124" s="987"/>
      <c r="AA124" s="987"/>
      <c r="AB124" s="987"/>
      <c r="AC124" s="987"/>
      <c r="AD124" s="987"/>
      <c r="AE124" s="987"/>
      <c r="AF124" s="987"/>
      <c r="AG124" s="987"/>
      <c r="AH124" s="987"/>
      <c r="AI124" s="987"/>
      <c r="AJ124" s="987"/>
      <c r="AK124" s="987"/>
      <c r="AL124" s="987"/>
      <c r="AM124" s="987"/>
      <c r="AN124" s="987"/>
      <c r="AO124" s="987"/>
      <c r="AP124" s="987"/>
      <c r="AQ124" s="987"/>
      <c r="AR124" s="987"/>
      <c r="AS124" s="987"/>
      <c r="AT124" s="987"/>
      <c r="AU124" s="987"/>
      <c r="AV124" s="987"/>
      <c r="AW124" s="987"/>
      <c r="AX124" s="1061"/>
      <c r="AY124" s="1220"/>
      <c r="AZ124" s="1225"/>
      <c r="BA124" s="1061"/>
      <c r="BB124" s="1220"/>
      <c r="BC124" s="1225"/>
      <c r="BD124" s="1061"/>
      <c r="BE124" s="1220"/>
      <c r="BF124" s="1225"/>
      <c r="BG124" s="1061">
        <f t="shared" si="4"/>
        <v>0</v>
      </c>
      <c r="BH124" s="1220"/>
      <c r="BI124" s="1225"/>
      <c r="BJ124" s="987"/>
      <c r="BK124" s="1061"/>
      <c r="BL124" s="1220"/>
      <c r="BM124" s="1225"/>
      <c r="BN124" s="1061"/>
      <c r="BO124" s="1225"/>
      <c r="BP124" s="1370"/>
      <c r="BQ124" s="1221"/>
      <c r="BR124" s="1061"/>
      <c r="BS124" s="1225"/>
      <c r="BT124" s="987"/>
      <c r="BU124" s="460"/>
      <c r="BV124" s="471" t="s">
        <v>4330</v>
      </c>
      <c r="BW124" s="453" t="s">
        <v>4282</v>
      </c>
      <c r="BX124" s="457">
        <f>PRODUCT(BY124:BZ124)</f>
        <v>42.704000000000001</v>
      </c>
      <c r="BY124" s="449">
        <f>+BY122</f>
        <v>8</v>
      </c>
      <c r="BZ124" s="457">
        <f>PRODUCT(CA124:CF124)</f>
        <v>5.3380000000000001</v>
      </c>
      <c r="CA124" s="458">
        <v>0.2</v>
      </c>
      <c r="CB124" s="458">
        <v>0.01</v>
      </c>
      <c r="CC124" s="449">
        <v>0.34</v>
      </c>
      <c r="CD124" s="449"/>
      <c r="CE124" s="51"/>
      <c r="CF124" s="459">
        <v>7850</v>
      </c>
    </row>
    <row r="125" spans="2:84">
      <c r="B125" s="959">
        <v>121</v>
      </c>
      <c r="C125" s="959" t="s">
        <v>1044</v>
      </c>
      <c r="D125" s="946" t="s">
        <v>1060</v>
      </c>
      <c r="E125" s="959">
        <v>1</v>
      </c>
      <c r="F125" s="959">
        <v>5</v>
      </c>
      <c r="G125" s="1294" t="s">
        <v>971</v>
      </c>
      <c r="H125" s="911">
        <v>2.9</v>
      </c>
      <c r="I125" s="1294">
        <f t="shared" si="3"/>
        <v>14.5</v>
      </c>
      <c r="J125" s="1217" t="s">
        <v>1083</v>
      </c>
      <c r="K125" s="959"/>
      <c r="L125" s="1217"/>
      <c r="M125" s="959" t="s">
        <v>1004</v>
      </c>
      <c r="N125" s="1217" t="s">
        <v>1005</v>
      </c>
      <c r="O125" s="956"/>
      <c r="P125" s="987"/>
      <c r="Q125" s="909"/>
      <c r="R125" s="987"/>
      <c r="S125" s="987"/>
      <c r="T125" s="987"/>
      <c r="U125" s="987"/>
      <c r="V125" s="987"/>
      <c r="W125" s="987"/>
      <c r="X125" s="987"/>
      <c r="Y125" s="987"/>
      <c r="Z125" s="987"/>
      <c r="AA125" s="987"/>
      <c r="AB125" s="987"/>
      <c r="AC125" s="987"/>
      <c r="AD125" s="987"/>
      <c r="AE125" s="987"/>
      <c r="AF125" s="987"/>
      <c r="AG125" s="987"/>
      <c r="AH125" s="987"/>
      <c r="AI125" s="987"/>
      <c r="AJ125" s="987"/>
      <c r="AK125" s="987"/>
      <c r="AL125" s="987"/>
      <c r="AM125" s="987"/>
      <c r="AN125" s="987"/>
      <c r="AO125" s="987"/>
      <c r="AP125" s="987"/>
      <c r="AQ125" s="987"/>
      <c r="AR125" s="987"/>
      <c r="AS125" s="987"/>
      <c r="AT125" s="987"/>
      <c r="AU125" s="987"/>
      <c r="AV125" s="987"/>
      <c r="AW125" s="987"/>
      <c r="AX125" s="1061"/>
      <c r="AY125" s="1220"/>
      <c r="AZ125" s="1225"/>
      <c r="BA125" s="1061"/>
      <c r="BB125" s="1220"/>
      <c r="BC125" s="1225"/>
      <c r="BD125" s="1061"/>
      <c r="BE125" s="1220"/>
      <c r="BF125" s="1225"/>
      <c r="BG125" s="1061">
        <f t="shared" si="4"/>
        <v>0</v>
      </c>
      <c r="BH125" s="1220"/>
      <c r="BI125" s="1225"/>
      <c r="BJ125" s="987"/>
      <c r="BK125" s="1061"/>
      <c r="BL125" s="1220"/>
      <c r="BM125" s="1225"/>
      <c r="BN125" s="1061"/>
      <c r="BO125" s="1225"/>
      <c r="BP125" s="1370"/>
      <c r="BQ125" s="1221"/>
      <c r="BR125" s="1061"/>
      <c r="BS125" s="1225"/>
      <c r="BT125" s="987"/>
      <c r="BU125" s="460"/>
      <c r="BV125" s="473"/>
      <c r="BW125" s="453"/>
      <c r="BX125" s="449"/>
      <c r="BY125" s="449"/>
      <c r="BZ125" s="450"/>
      <c r="CA125" s="449"/>
      <c r="CB125" s="449"/>
      <c r="CC125" s="449"/>
      <c r="CD125" s="449"/>
      <c r="CE125" s="51"/>
      <c r="CF125" s="96"/>
    </row>
    <row r="126" spans="2:84">
      <c r="B126" s="959">
        <v>122</v>
      </c>
      <c r="C126" s="959" t="s">
        <v>1044</v>
      </c>
      <c r="D126" s="946" t="s">
        <v>1084</v>
      </c>
      <c r="E126" s="959">
        <v>1</v>
      </c>
      <c r="F126" s="959">
        <v>4</v>
      </c>
      <c r="G126" s="1294" t="s">
        <v>971</v>
      </c>
      <c r="H126" s="911">
        <v>11.1</v>
      </c>
      <c r="I126" s="1294">
        <f t="shared" si="3"/>
        <v>44.4</v>
      </c>
      <c r="J126" s="1217" t="s">
        <v>1083</v>
      </c>
      <c r="K126" s="959"/>
      <c r="L126" s="1217"/>
      <c r="M126" s="959" t="s">
        <v>1004</v>
      </c>
      <c r="N126" s="1217" t="s">
        <v>1005</v>
      </c>
      <c r="O126" s="956"/>
      <c r="P126" s="987"/>
      <c r="Q126" s="909"/>
      <c r="R126" s="987"/>
      <c r="S126" s="987"/>
      <c r="T126" s="987"/>
      <c r="U126" s="987"/>
      <c r="V126" s="987"/>
      <c r="W126" s="987"/>
      <c r="X126" s="987"/>
      <c r="Y126" s="987"/>
      <c r="Z126" s="987"/>
      <c r="AA126" s="987"/>
      <c r="AB126" s="987"/>
      <c r="AC126" s="987"/>
      <c r="AD126" s="987"/>
      <c r="AE126" s="987"/>
      <c r="AF126" s="987"/>
      <c r="AG126" s="987"/>
      <c r="AH126" s="987"/>
      <c r="AI126" s="987"/>
      <c r="AJ126" s="987"/>
      <c r="AK126" s="987"/>
      <c r="AL126" s="987"/>
      <c r="AM126" s="987"/>
      <c r="AN126" s="987"/>
      <c r="AO126" s="987"/>
      <c r="AP126" s="987"/>
      <c r="AQ126" s="987"/>
      <c r="AR126" s="987"/>
      <c r="AS126" s="987"/>
      <c r="AT126" s="987"/>
      <c r="AU126" s="987"/>
      <c r="AV126" s="987"/>
      <c r="AW126" s="987"/>
      <c r="AX126" s="1061"/>
      <c r="AY126" s="1220"/>
      <c r="AZ126" s="1225"/>
      <c r="BA126" s="1061"/>
      <c r="BB126" s="1220"/>
      <c r="BC126" s="1225"/>
      <c r="BD126" s="1061"/>
      <c r="BE126" s="1220"/>
      <c r="BF126" s="1225"/>
      <c r="BG126" s="1061">
        <f t="shared" si="4"/>
        <v>0</v>
      </c>
      <c r="BH126" s="1220"/>
      <c r="BI126" s="1225"/>
      <c r="BJ126" s="987"/>
      <c r="BK126" s="1061"/>
      <c r="BL126" s="1220"/>
      <c r="BM126" s="1225"/>
      <c r="BN126" s="1061"/>
      <c r="BO126" s="1225"/>
      <c r="BP126" s="1370"/>
      <c r="BQ126" s="1221"/>
      <c r="BR126" s="1061"/>
      <c r="BS126" s="1225"/>
      <c r="BT126" s="987"/>
      <c r="BU126" s="463"/>
      <c r="BV126" s="446" t="s">
        <v>1007</v>
      </c>
      <c r="BW126" s="447"/>
      <c r="BX126" s="448">
        <f>SUM(BX128:BX130)</f>
        <v>88.610400000000013</v>
      </c>
      <c r="BY126" s="449"/>
      <c r="BZ126" s="450"/>
      <c r="CA126" s="449"/>
      <c r="CB126" s="449"/>
      <c r="CC126" s="449"/>
      <c r="CD126" s="449"/>
      <c r="CE126" s="51"/>
      <c r="CF126" s="96"/>
    </row>
    <row r="127" spans="2:84">
      <c r="B127" s="959">
        <v>123</v>
      </c>
      <c r="C127" s="959" t="s">
        <v>1085</v>
      </c>
      <c r="D127" s="946" t="s">
        <v>1086</v>
      </c>
      <c r="E127" s="959">
        <v>10</v>
      </c>
      <c r="F127" s="959">
        <v>2</v>
      </c>
      <c r="G127" s="1294" t="s">
        <v>971</v>
      </c>
      <c r="H127" s="911">
        <v>1.4</v>
      </c>
      <c r="I127" s="1294">
        <f t="shared" si="3"/>
        <v>2.8</v>
      </c>
      <c r="J127" s="1217" t="s">
        <v>164</v>
      </c>
      <c r="K127" s="959"/>
      <c r="L127" s="1217"/>
      <c r="M127" s="959" t="s">
        <v>1004</v>
      </c>
      <c r="N127" s="1217" t="s">
        <v>1005</v>
      </c>
      <c r="O127" s="956"/>
      <c r="P127" s="987"/>
      <c r="Q127" s="909"/>
      <c r="R127" s="987"/>
      <c r="S127" s="987"/>
      <c r="T127" s="987"/>
      <c r="U127" s="987"/>
      <c r="V127" s="987"/>
      <c r="W127" s="987"/>
      <c r="X127" s="987"/>
      <c r="Y127" s="987"/>
      <c r="Z127" s="987"/>
      <c r="AA127" s="987"/>
      <c r="AB127" s="987"/>
      <c r="AC127" s="987"/>
      <c r="AD127" s="987"/>
      <c r="AE127" s="987"/>
      <c r="AF127" s="987"/>
      <c r="AG127" s="987"/>
      <c r="AH127" s="987"/>
      <c r="AI127" s="987"/>
      <c r="AJ127" s="987"/>
      <c r="AK127" s="987"/>
      <c r="AL127" s="987"/>
      <c r="AM127" s="987"/>
      <c r="AN127" s="987"/>
      <c r="AO127" s="987"/>
      <c r="AP127" s="987"/>
      <c r="AQ127" s="987"/>
      <c r="AR127" s="987"/>
      <c r="AS127" s="987"/>
      <c r="AT127" s="987"/>
      <c r="AU127" s="987"/>
      <c r="AV127" s="987"/>
      <c r="AW127" s="987"/>
      <c r="AX127" s="1061"/>
      <c r="AY127" s="1220"/>
      <c r="AZ127" s="1225"/>
      <c r="BA127" s="1061"/>
      <c r="BB127" s="1220"/>
      <c r="BC127" s="1225"/>
      <c r="BD127" s="1061"/>
      <c r="BE127" s="1220"/>
      <c r="BF127" s="1225"/>
      <c r="BG127" s="1061">
        <f t="shared" si="4"/>
        <v>0</v>
      </c>
      <c r="BH127" s="1220"/>
      <c r="BI127" s="1225"/>
      <c r="BJ127" s="987"/>
      <c r="BK127" s="1061"/>
      <c r="BL127" s="1220"/>
      <c r="BM127" s="1225"/>
      <c r="BN127" s="1061"/>
      <c r="BO127" s="1225"/>
      <c r="BP127" s="1370"/>
      <c r="BQ127" s="1221"/>
      <c r="BR127" s="1061"/>
      <c r="BS127" s="1225"/>
      <c r="BT127" s="987"/>
      <c r="BU127" s="460"/>
      <c r="BV127" s="471" t="s">
        <v>4333</v>
      </c>
      <c r="BW127" s="453"/>
      <c r="BX127" s="449"/>
      <c r="BY127" s="449"/>
      <c r="BZ127" s="450"/>
      <c r="CA127" s="449"/>
      <c r="CB127" s="449"/>
      <c r="CC127" s="449"/>
      <c r="CD127" s="449"/>
      <c r="CE127" s="51"/>
      <c r="CF127" s="96"/>
    </row>
    <row r="128" spans="2:84">
      <c r="B128" s="959">
        <v>124</v>
      </c>
      <c r="C128" s="959" t="s">
        <v>1032</v>
      </c>
      <c r="D128" s="946" t="s">
        <v>1087</v>
      </c>
      <c r="E128" s="959">
        <v>10</v>
      </c>
      <c r="F128" s="959">
        <v>1</v>
      </c>
      <c r="G128" s="1294" t="s">
        <v>971</v>
      </c>
      <c r="H128" s="911">
        <v>8</v>
      </c>
      <c r="I128" s="1294">
        <f t="shared" si="3"/>
        <v>8</v>
      </c>
      <c r="J128" s="1217" t="s">
        <v>164</v>
      </c>
      <c r="K128" s="959"/>
      <c r="L128" s="1217"/>
      <c r="M128" s="959" t="s">
        <v>1004</v>
      </c>
      <c r="N128" s="1217" t="s">
        <v>1005</v>
      </c>
      <c r="O128" s="956"/>
      <c r="P128" s="987"/>
      <c r="Q128" s="909"/>
      <c r="R128" s="987"/>
      <c r="S128" s="987"/>
      <c r="T128" s="987"/>
      <c r="U128" s="987"/>
      <c r="V128" s="987"/>
      <c r="W128" s="987"/>
      <c r="X128" s="987"/>
      <c r="Y128" s="987"/>
      <c r="Z128" s="987"/>
      <c r="AA128" s="987"/>
      <c r="AB128" s="987"/>
      <c r="AC128" s="987"/>
      <c r="AD128" s="987"/>
      <c r="AE128" s="987"/>
      <c r="AF128" s="987"/>
      <c r="AG128" s="987"/>
      <c r="AH128" s="987"/>
      <c r="AI128" s="987"/>
      <c r="AJ128" s="987"/>
      <c r="AK128" s="987"/>
      <c r="AL128" s="987"/>
      <c r="AM128" s="987"/>
      <c r="AN128" s="987"/>
      <c r="AO128" s="987"/>
      <c r="AP128" s="987"/>
      <c r="AQ128" s="987"/>
      <c r="AR128" s="987"/>
      <c r="AS128" s="987"/>
      <c r="AT128" s="987"/>
      <c r="AU128" s="987"/>
      <c r="AV128" s="987"/>
      <c r="AW128" s="987"/>
      <c r="AX128" s="1061"/>
      <c r="AY128" s="1220"/>
      <c r="AZ128" s="1225"/>
      <c r="BA128" s="1061"/>
      <c r="BB128" s="1220"/>
      <c r="BC128" s="1225"/>
      <c r="BD128" s="1061"/>
      <c r="BE128" s="1220"/>
      <c r="BF128" s="1225"/>
      <c r="BG128" s="1061">
        <f t="shared" si="4"/>
        <v>0</v>
      </c>
      <c r="BH128" s="1220"/>
      <c r="BI128" s="1225"/>
      <c r="BJ128" s="987"/>
      <c r="BK128" s="1061"/>
      <c r="BL128" s="1220"/>
      <c r="BM128" s="1225"/>
      <c r="BN128" s="1061"/>
      <c r="BO128" s="1225"/>
      <c r="BP128" s="1370"/>
      <c r="BQ128" s="1221"/>
      <c r="BR128" s="1061"/>
      <c r="BS128" s="1225"/>
      <c r="BT128" s="987"/>
      <c r="BU128" s="460"/>
      <c r="BV128" s="471" t="s">
        <v>4334</v>
      </c>
      <c r="BW128" s="453" t="s">
        <v>4282</v>
      </c>
      <c r="BX128" s="457">
        <f>PRODUCT(BY128:BZ128)</f>
        <v>40.716000000000001</v>
      </c>
      <c r="BY128" s="449">
        <v>36</v>
      </c>
      <c r="BZ128" s="457">
        <f>PRODUCT(CA128:CF128)</f>
        <v>1.131</v>
      </c>
      <c r="CA128" s="449"/>
      <c r="CB128" s="449"/>
      <c r="CC128" s="458">
        <v>0.3</v>
      </c>
      <c r="CD128" s="449"/>
      <c r="CE128" s="51"/>
      <c r="CF128" s="470">
        <v>3.77</v>
      </c>
    </row>
    <row r="129" spans="2:84">
      <c r="B129" s="959">
        <v>125</v>
      </c>
      <c r="C129" s="959" t="s">
        <v>1024</v>
      </c>
      <c r="D129" s="946" t="s">
        <v>1088</v>
      </c>
      <c r="E129" s="959">
        <v>10</v>
      </c>
      <c r="F129" s="959">
        <v>1</v>
      </c>
      <c r="G129" s="1294" t="s">
        <v>971</v>
      </c>
      <c r="H129" s="911">
        <v>8</v>
      </c>
      <c r="I129" s="1294">
        <f t="shared" si="3"/>
        <v>8</v>
      </c>
      <c r="J129" s="1217" t="s">
        <v>164</v>
      </c>
      <c r="K129" s="959"/>
      <c r="L129" s="1217"/>
      <c r="M129" s="959" t="s">
        <v>1004</v>
      </c>
      <c r="N129" s="1217" t="s">
        <v>1005</v>
      </c>
      <c r="O129" s="956"/>
      <c r="P129" s="987"/>
      <c r="Q129" s="909"/>
      <c r="R129" s="987"/>
      <c r="S129" s="987"/>
      <c r="T129" s="987"/>
      <c r="U129" s="987"/>
      <c r="V129" s="987"/>
      <c r="W129" s="987"/>
      <c r="X129" s="987"/>
      <c r="Y129" s="987"/>
      <c r="Z129" s="987"/>
      <c r="AA129" s="987"/>
      <c r="AB129" s="987"/>
      <c r="AC129" s="987"/>
      <c r="AD129" s="987"/>
      <c r="AE129" s="987"/>
      <c r="AF129" s="987"/>
      <c r="AG129" s="987"/>
      <c r="AH129" s="987"/>
      <c r="AI129" s="987"/>
      <c r="AJ129" s="987"/>
      <c r="AK129" s="987"/>
      <c r="AL129" s="987"/>
      <c r="AM129" s="987"/>
      <c r="AN129" s="987"/>
      <c r="AO129" s="987"/>
      <c r="AP129" s="987"/>
      <c r="AQ129" s="987"/>
      <c r="AR129" s="987"/>
      <c r="AS129" s="987"/>
      <c r="AT129" s="987"/>
      <c r="AU129" s="987"/>
      <c r="AV129" s="987"/>
      <c r="AW129" s="987"/>
      <c r="AX129" s="1061"/>
      <c r="AY129" s="1220"/>
      <c r="AZ129" s="1225"/>
      <c r="BA129" s="1061"/>
      <c r="BB129" s="1220"/>
      <c r="BC129" s="1225"/>
      <c r="BD129" s="1061"/>
      <c r="BE129" s="1220"/>
      <c r="BF129" s="1225"/>
      <c r="BG129" s="1061">
        <f t="shared" si="4"/>
        <v>0</v>
      </c>
      <c r="BH129" s="1220"/>
      <c r="BI129" s="1225"/>
      <c r="BJ129" s="987"/>
      <c r="BK129" s="1061"/>
      <c r="BL129" s="1220"/>
      <c r="BM129" s="1225"/>
      <c r="BN129" s="1061"/>
      <c r="BO129" s="1225"/>
      <c r="BP129" s="1370"/>
      <c r="BQ129" s="1221"/>
      <c r="BR129" s="1061"/>
      <c r="BS129" s="1225"/>
      <c r="BT129" s="987"/>
      <c r="BU129" s="460"/>
      <c r="BV129" s="471" t="s">
        <v>4335</v>
      </c>
      <c r="BW129" s="453" t="s">
        <v>4282</v>
      </c>
      <c r="BX129" s="457">
        <f t="shared" ref="BX129:BX130" si="6">PRODUCT(BY129:BZ129)</f>
        <v>40.694400000000002</v>
      </c>
      <c r="BY129" s="449">
        <v>36</v>
      </c>
      <c r="BZ129" s="457">
        <f>PRODUCT(CA129:CF129)</f>
        <v>1.1304000000000001</v>
      </c>
      <c r="CA129" s="458">
        <v>6.0000000000000001E-3</v>
      </c>
      <c r="CB129" s="458">
        <v>0.2</v>
      </c>
      <c r="CC129" s="458">
        <v>0.12</v>
      </c>
      <c r="CD129" s="449"/>
      <c r="CE129" s="51"/>
      <c r="CF129" s="459">
        <v>7850</v>
      </c>
    </row>
    <row r="130" spans="2:84">
      <c r="B130" s="959">
        <v>126</v>
      </c>
      <c r="C130" s="959" t="s">
        <v>1089</v>
      </c>
      <c r="D130" s="946" t="s">
        <v>1090</v>
      </c>
      <c r="E130" s="959">
        <v>10</v>
      </c>
      <c r="F130" s="959">
        <v>2</v>
      </c>
      <c r="G130" s="1294" t="s">
        <v>971</v>
      </c>
      <c r="H130" s="911">
        <v>3.1</v>
      </c>
      <c r="I130" s="1294">
        <f t="shared" si="3"/>
        <v>6.2</v>
      </c>
      <c r="J130" s="1217" t="s">
        <v>164</v>
      </c>
      <c r="K130" s="959"/>
      <c r="L130" s="1217"/>
      <c r="M130" s="959" t="s">
        <v>1004</v>
      </c>
      <c r="N130" s="1217" t="s">
        <v>1005</v>
      </c>
      <c r="O130" s="956"/>
      <c r="P130" s="987"/>
      <c r="Q130" s="909"/>
      <c r="R130" s="987"/>
      <c r="S130" s="987"/>
      <c r="T130" s="987"/>
      <c r="U130" s="987"/>
      <c r="V130" s="987"/>
      <c r="W130" s="987"/>
      <c r="X130" s="987"/>
      <c r="Y130" s="987"/>
      <c r="Z130" s="987"/>
      <c r="AA130" s="987"/>
      <c r="AB130" s="987"/>
      <c r="AC130" s="987"/>
      <c r="AD130" s="987"/>
      <c r="AE130" s="987"/>
      <c r="AF130" s="987"/>
      <c r="AG130" s="987"/>
      <c r="AH130" s="987"/>
      <c r="AI130" s="987"/>
      <c r="AJ130" s="987"/>
      <c r="AK130" s="987"/>
      <c r="AL130" s="987"/>
      <c r="AM130" s="987"/>
      <c r="AN130" s="987"/>
      <c r="AO130" s="987"/>
      <c r="AP130" s="987"/>
      <c r="AQ130" s="987"/>
      <c r="AR130" s="987"/>
      <c r="AS130" s="987"/>
      <c r="AT130" s="987"/>
      <c r="AU130" s="987"/>
      <c r="AV130" s="987"/>
      <c r="AW130" s="987"/>
      <c r="AX130" s="1061"/>
      <c r="AY130" s="1220"/>
      <c r="AZ130" s="1225"/>
      <c r="BA130" s="1061"/>
      <c r="BB130" s="1220"/>
      <c r="BC130" s="1225"/>
      <c r="BD130" s="1061"/>
      <c r="BE130" s="1220"/>
      <c r="BF130" s="1225"/>
      <c r="BG130" s="1061">
        <f t="shared" si="4"/>
        <v>0</v>
      </c>
      <c r="BH130" s="1220"/>
      <c r="BI130" s="1225"/>
      <c r="BJ130" s="987"/>
      <c r="BK130" s="1061"/>
      <c r="BL130" s="1220"/>
      <c r="BM130" s="1225"/>
      <c r="BN130" s="1061"/>
      <c r="BO130" s="1225"/>
      <c r="BP130" s="1370"/>
      <c r="BQ130" s="1221"/>
      <c r="BR130" s="1061"/>
      <c r="BS130" s="1225"/>
      <c r="BT130" s="987"/>
      <c r="BU130" s="460"/>
      <c r="BV130" s="471" t="s">
        <v>4336</v>
      </c>
      <c r="BW130" s="453" t="s">
        <v>4282</v>
      </c>
      <c r="BX130" s="457">
        <f t="shared" si="6"/>
        <v>7.2</v>
      </c>
      <c r="BY130" s="449">
        <f>2*36</f>
        <v>72</v>
      </c>
      <c r="BZ130" s="457">
        <v>0.1</v>
      </c>
      <c r="CA130" s="449"/>
      <c r="CB130" s="449"/>
      <c r="CC130" s="449"/>
      <c r="CD130" s="449"/>
      <c r="CE130" s="51"/>
      <c r="CF130" s="96"/>
    </row>
    <row r="131" spans="2:84">
      <c r="B131" s="959">
        <v>127</v>
      </c>
      <c r="C131" s="959" t="s">
        <v>1001</v>
      </c>
      <c r="D131" s="946" t="s">
        <v>1091</v>
      </c>
      <c r="E131" s="959">
        <v>10</v>
      </c>
      <c r="F131" s="959">
        <v>3</v>
      </c>
      <c r="G131" s="1294" t="s">
        <v>971</v>
      </c>
      <c r="H131" s="911">
        <v>2.2000000000000002</v>
      </c>
      <c r="I131" s="1294">
        <f t="shared" si="3"/>
        <v>6.6000000000000005</v>
      </c>
      <c r="J131" s="1217" t="s">
        <v>879</v>
      </c>
      <c r="K131" s="959"/>
      <c r="L131" s="1217"/>
      <c r="M131" s="959" t="s">
        <v>1004</v>
      </c>
      <c r="N131" s="1217" t="s">
        <v>1005</v>
      </c>
      <c r="O131" s="956"/>
      <c r="P131" s="987"/>
      <c r="Q131" s="909"/>
      <c r="R131" s="987"/>
      <c r="S131" s="987"/>
      <c r="T131" s="987"/>
      <c r="U131" s="987"/>
      <c r="V131" s="987"/>
      <c r="W131" s="987"/>
      <c r="X131" s="987"/>
      <c r="Y131" s="987"/>
      <c r="Z131" s="987"/>
      <c r="AA131" s="987"/>
      <c r="AB131" s="987"/>
      <c r="AC131" s="987"/>
      <c r="AD131" s="987"/>
      <c r="AE131" s="987"/>
      <c r="AF131" s="987"/>
      <c r="AG131" s="987"/>
      <c r="AH131" s="987"/>
      <c r="AI131" s="987"/>
      <c r="AJ131" s="987"/>
      <c r="AK131" s="987"/>
      <c r="AL131" s="987"/>
      <c r="AM131" s="987"/>
      <c r="AN131" s="987"/>
      <c r="AO131" s="987"/>
      <c r="AP131" s="987"/>
      <c r="AQ131" s="987"/>
      <c r="AR131" s="987"/>
      <c r="AS131" s="987"/>
      <c r="AT131" s="987"/>
      <c r="AU131" s="987"/>
      <c r="AV131" s="987"/>
      <c r="AW131" s="987"/>
      <c r="AX131" s="1061"/>
      <c r="AY131" s="1220"/>
      <c r="AZ131" s="1225"/>
      <c r="BA131" s="1061"/>
      <c r="BB131" s="1220"/>
      <c r="BC131" s="1225"/>
      <c r="BD131" s="1061"/>
      <c r="BE131" s="1220"/>
      <c r="BF131" s="1225"/>
      <c r="BG131" s="1061">
        <f t="shared" si="4"/>
        <v>0</v>
      </c>
      <c r="BH131" s="1220"/>
      <c r="BI131" s="1225"/>
      <c r="BJ131" s="987"/>
      <c r="BK131" s="1061"/>
      <c r="BL131" s="1220"/>
      <c r="BM131" s="1225"/>
      <c r="BN131" s="1061"/>
      <c r="BO131" s="1225"/>
      <c r="BP131" s="1370"/>
      <c r="BQ131" s="1221"/>
      <c r="BR131" s="1061"/>
      <c r="BS131" s="1225"/>
      <c r="BT131" s="987"/>
      <c r="BU131" s="460"/>
      <c r="BV131" s="473"/>
      <c r="BW131" s="453"/>
      <c r="BX131" s="457"/>
      <c r="BY131" s="449"/>
      <c r="BZ131" s="450"/>
      <c r="CA131" s="449"/>
      <c r="CB131" s="449"/>
      <c r="CC131" s="449"/>
      <c r="CD131" s="449"/>
      <c r="CE131" s="51"/>
      <c r="CF131" s="96"/>
    </row>
    <row r="132" spans="2:84">
      <c r="B132" s="959">
        <v>128</v>
      </c>
      <c r="C132" s="959" t="s">
        <v>1032</v>
      </c>
      <c r="D132" s="946" t="s">
        <v>1033</v>
      </c>
      <c r="E132" s="959">
        <v>10</v>
      </c>
      <c r="F132" s="959">
        <v>3</v>
      </c>
      <c r="G132" s="1294" t="s">
        <v>971</v>
      </c>
      <c r="H132" s="911">
        <v>6</v>
      </c>
      <c r="I132" s="1294">
        <f t="shared" si="3"/>
        <v>18</v>
      </c>
      <c r="J132" s="1217" t="s">
        <v>879</v>
      </c>
      <c r="K132" s="959"/>
      <c r="L132" s="1217"/>
      <c r="M132" s="959" t="s">
        <v>1004</v>
      </c>
      <c r="N132" s="1217" t="s">
        <v>1005</v>
      </c>
      <c r="O132" s="956"/>
      <c r="P132" s="987"/>
      <c r="Q132" s="909"/>
      <c r="R132" s="987"/>
      <c r="S132" s="987"/>
      <c r="T132" s="987"/>
      <c r="U132" s="987"/>
      <c r="V132" s="987"/>
      <c r="W132" s="987"/>
      <c r="X132" s="987"/>
      <c r="Y132" s="987"/>
      <c r="Z132" s="987"/>
      <c r="AA132" s="987"/>
      <c r="AB132" s="987"/>
      <c r="AC132" s="987"/>
      <c r="AD132" s="987"/>
      <c r="AE132" s="987"/>
      <c r="AF132" s="987"/>
      <c r="AG132" s="987"/>
      <c r="AH132" s="987"/>
      <c r="AI132" s="987"/>
      <c r="AJ132" s="987"/>
      <c r="AK132" s="987"/>
      <c r="AL132" s="987"/>
      <c r="AM132" s="987"/>
      <c r="AN132" s="987"/>
      <c r="AO132" s="987"/>
      <c r="AP132" s="987"/>
      <c r="AQ132" s="987"/>
      <c r="AR132" s="987"/>
      <c r="AS132" s="987"/>
      <c r="AT132" s="987"/>
      <c r="AU132" s="987"/>
      <c r="AV132" s="987"/>
      <c r="AW132" s="987"/>
      <c r="AX132" s="1061"/>
      <c r="AY132" s="1220"/>
      <c r="AZ132" s="1225"/>
      <c r="BA132" s="1061"/>
      <c r="BB132" s="1220"/>
      <c r="BC132" s="1225"/>
      <c r="BD132" s="1061"/>
      <c r="BE132" s="1220"/>
      <c r="BF132" s="1225"/>
      <c r="BG132" s="1061">
        <f t="shared" si="4"/>
        <v>0</v>
      </c>
      <c r="BH132" s="1220"/>
      <c r="BI132" s="1225"/>
      <c r="BJ132" s="987"/>
      <c r="BK132" s="1061"/>
      <c r="BL132" s="1220"/>
      <c r="BM132" s="1225"/>
      <c r="BN132" s="1061"/>
      <c r="BO132" s="1225"/>
      <c r="BP132" s="1370"/>
      <c r="BQ132" s="1221"/>
      <c r="BR132" s="1061"/>
      <c r="BS132" s="1225"/>
      <c r="BT132" s="987"/>
      <c r="BU132" s="463"/>
      <c r="BV132" s="446" t="s">
        <v>1154</v>
      </c>
      <c r="BW132" s="447"/>
      <c r="BX132" s="448">
        <f>SUM(BX134:BX136)</f>
        <v>15.36688</v>
      </c>
      <c r="BY132" s="449"/>
      <c r="BZ132" s="450"/>
      <c r="CA132" s="449"/>
      <c r="CB132" s="449"/>
      <c r="CC132" s="449"/>
      <c r="CD132" s="449"/>
      <c r="CE132" s="51"/>
      <c r="CF132" s="96"/>
    </row>
    <row r="133" spans="2:84">
      <c r="B133" s="959">
        <v>129</v>
      </c>
      <c r="C133" s="959" t="s">
        <v>1001</v>
      </c>
      <c r="D133" s="946" t="s">
        <v>1091</v>
      </c>
      <c r="E133" s="959">
        <v>10</v>
      </c>
      <c r="F133" s="959">
        <v>1</v>
      </c>
      <c r="G133" s="1294" t="s">
        <v>971</v>
      </c>
      <c r="H133" s="911">
        <v>2.2000000000000002</v>
      </c>
      <c r="I133" s="1294">
        <f t="shared" si="3"/>
        <v>2.2000000000000002</v>
      </c>
      <c r="J133" s="1217" t="s">
        <v>882</v>
      </c>
      <c r="K133" s="959"/>
      <c r="L133" s="1217"/>
      <c r="M133" s="959" t="s">
        <v>1004</v>
      </c>
      <c r="N133" s="1217" t="s">
        <v>1005</v>
      </c>
      <c r="O133" s="956"/>
      <c r="P133" s="987"/>
      <c r="Q133" s="909"/>
      <c r="R133" s="987"/>
      <c r="S133" s="987"/>
      <c r="T133" s="987"/>
      <c r="U133" s="987"/>
      <c r="V133" s="987"/>
      <c r="W133" s="987"/>
      <c r="X133" s="987"/>
      <c r="Y133" s="987"/>
      <c r="Z133" s="987"/>
      <c r="AA133" s="987"/>
      <c r="AB133" s="987"/>
      <c r="AC133" s="987"/>
      <c r="AD133" s="987"/>
      <c r="AE133" s="987"/>
      <c r="AF133" s="987"/>
      <c r="AG133" s="987"/>
      <c r="AH133" s="987"/>
      <c r="AI133" s="987"/>
      <c r="AJ133" s="987"/>
      <c r="AK133" s="987"/>
      <c r="AL133" s="987"/>
      <c r="AM133" s="987"/>
      <c r="AN133" s="987"/>
      <c r="AO133" s="987"/>
      <c r="AP133" s="987"/>
      <c r="AQ133" s="987"/>
      <c r="AR133" s="987"/>
      <c r="AS133" s="987"/>
      <c r="AT133" s="987"/>
      <c r="AU133" s="987"/>
      <c r="AV133" s="987"/>
      <c r="AW133" s="987"/>
      <c r="AX133" s="1061"/>
      <c r="AY133" s="1220"/>
      <c r="AZ133" s="1225"/>
      <c r="BA133" s="1061"/>
      <c r="BB133" s="1220"/>
      <c r="BC133" s="1225"/>
      <c r="BD133" s="1061"/>
      <c r="BE133" s="1220"/>
      <c r="BF133" s="1225"/>
      <c r="BG133" s="1061">
        <f t="shared" si="4"/>
        <v>0</v>
      </c>
      <c r="BH133" s="1220"/>
      <c r="BI133" s="1225"/>
      <c r="BJ133" s="987"/>
      <c r="BK133" s="1061"/>
      <c r="BL133" s="1220"/>
      <c r="BM133" s="1225"/>
      <c r="BN133" s="1061"/>
      <c r="BO133" s="1225"/>
      <c r="BP133" s="1370"/>
      <c r="BQ133" s="1221"/>
      <c r="BR133" s="1061"/>
      <c r="BS133" s="1225"/>
      <c r="BT133" s="987"/>
      <c r="BU133" s="460"/>
      <c r="BV133" s="471" t="s">
        <v>4337</v>
      </c>
      <c r="BW133" s="453"/>
      <c r="BX133" s="449"/>
      <c r="BY133" s="449"/>
      <c r="BZ133" s="450"/>
      <c r="CA133" s="449"/>
      <c r="CB133" s="449"/>
      <c r="CC133" s="449"/>
      <c r="CD133" s="449"/>
      <c r="CE133" s="51"/>
      <c r="CF133" s="96"/>
    </row>
    <row r="134" spans="2:84">
      <c r="B134" s="959">
        <v>130</v>
      </c>
      <c r="C134" s="959" t="s">
        <v>1032</v>
      </c>
      <c r="D134" s="946" t="s">
        <v>1033</v>
      </c>
      <c r="E134" s="959">
        <v>10</v>
      </c>
      <c r="F134" s="959">
        <v>1</v>
      </c>
      <c r="G134" s="1294" t="s">
        <v>971</v>
      </c>
      <c r="H134" s="911">
        <v>6</v>
      </c>
      <c r="I134" s="1294">
        <f t="shared" ref="I134:I197" si="7">F134*H134</f>
        <v>6</v>
      </c>
      <c r="J134" s="1217" t="s">
        <v>882</v>
      </c>
      <c r="K134" s="959"/>
      <c r="L134" s="1217"/>
      <c r="M134" s="959" t="s">
        <v>1004</v>
      </c>
      <c r="N134" s="1217" t="s">
        <v>1005</v>
      </c>
      <c r="O134" s="956"/>
      <c r="P134" s="987"/>
      <c r="Q134" s="909"/>
      <c r="R134" s="987"/>
      <c r="S134" s="987"/>
      <c r="T134" s="987"/>
      <c r="U134" s="987"/>
      <c r="V134" s="987"/>
      <c r="W134" s="987"/>
      <c r="X134" s="987"/>
      <c r="Y134" s="987"/>
      <c r="Z134" s="987"/>
      <c r="AA134" s="987"/>
      <c r="AB134" s="987"/>
      <c r="AC134" s="987"/>
      <c r="AD134" s="987"/>
      <c r="AE134" s="987"/>
      <c r="AF134" s="987"/>
      <c r="AG134" s="987"/>
      <c r="AH134" s="987"/>
      <c r="AI134" s="987"/>
      <c r="AJ134" s="987"/>
      <c r="AK134" s="987"/>
      <c r="AL134" s="987"/>
      <c r="AM134" s="987"/>
      <c r="AN134" s="987"/>
      <c r="AO134" s="987"/>
      <c r="AP134" s="987"/>
      <c r="AQ134" s="987"/>
      <c r="AR134" s="987"/>
      <c r="AS134" s="987"/>
      <c r="AT134" s="987"/>
      <c r="AU134" s="987"/>
      <c r="AV134" s="987"/>
      <c r="AW134" s="987"/>
      <c r="AX134" s="1061"/>
      <c r="AY134" s="1220"/>
      <c r="AZ134" s="1225"/>
      <c r="BA134" s="1061"/>
      <c r="BB134" s="1220"/>
      <c r="BC134" s="1225"/>
      <c r="BD134" s="1061"/>
      <c r="BE134" s="1220"/>
      <c r="BF134" s="1225"/>
      <c r="BG134" s="1061">
        <f t="shared" ref="BG134:BG197" si="8">SUMPRODUCT(AX134:AZ134,$AX$3:$AZ$3)</f>
        <v>0</v>
      </c>
      <c r="BH134" s="1220"/>
      <c r="BI134" s="1225"/>
      <c r="BJ134" s="987"/>
      <c r="BK134" s="1061"/>
      <c r="BL134" s="1220"/>
      <c r="BM134" s="1225"/>
      <c r="BN134" s="1061"/>
      <c r="BO134" s="1225"/>
      <c r="BP134" s="1370"/>
      <c r="BQ134" s="1221"/>
      <c r="BR134" s="1061"/>
      <c r="BS134" s="1225"/>
      <c r="BT134" s="987"/>
      <c r="BU134" s="460"/>
      <c r="BV134" s="471" t="s">
        <v>4324</v>
      </c>
      <c r="BW134" s="453" t="s">
        <v>4282</v>
      </c>
      <c r="BX134" s="457">
        <f>PRODUCT(BY134:BZ134)</f>
        <v>7.34</v>
      </c>
      <c r="BY134" s="449">
        <v>2</v>
      </c>
      <c r="BZ134" s="457">
        <f>PRODUCT(CA134:CF134)</f>
        <v>3.67</v>
      </c>
      <c r="CA134" s="449"/>
      <c r="CB134" s="449"/>
      <c r="CC134" s="458">
        <v>0.5</v>
      </c>
      <c r="CD134" s="449"/>
      <c r="CE134" s="51"/>
      <c r="CF134" s="470">
        <v>7.34</v>
      </c>
    </row>
    <row r="135" spans="2:84">
      <c r="B135" s="959">
        <v>131</v>
      </c>
      <c r="C135" s="959" t="s">
        <v>1001</v>
      </c>
      <c r="D135" s="946" t="s">
        <v>1091</v>
      </c>
      <c r="E135" s="959">
        <v>10</v>
      </c>
      <c r="F135" s="959">
        <v>1</v>
      </c>
      <c r="G135" s="1294" t="s">
        <v>971</v>
      </c>
      <c r="H135" s="911">
        <v>2.2000000000000002</v>
      </c>
      <c r="I135" s="1294">
        <f t="shared" si="7"/>
        <v>2.2000000000000002</v>
      </c>
      <c r="J135" s="1217" t="s">
        <v>885</v>
      </c>
      <c r="K135" s="959"/>
      <c r="L135" s="1217"/>
      <c r="M135" s="959" t="s">
        <v>1004</v>
      </c>
      <c r="N135" s="1217" t="s">
        <v>1005</v>
      </c>
      <c r="O135" s="956"/>
      <c r="P135" s="987"/>
      <c r="Q135" s="909"/>
      <c r="R135" s="987"/>
      <c r="S135" s="987"/>
      <c r="T135" s="987"/>
      <c r="U135" s="987"/>
      <c r="V135" s="987"/>
      <c r="W135" s="987"/>
      <c r="X135" s="987"/>
      <c r="Y135" s="987"/>
      <c r="Z135" s="987"/>
      <c r="AA135" s="987"/>
      <c r="AB135" s="987"/>
      <c r="AC135" s="987"/>
      <c r="AD135" s="987"/>
      <c r="AE135" s="987"/>
      <c r="AF135" s="987"/>
      <c r="AG135" s="987"/>
      <c r="AH135" s="987"/>
      <c r="AI135" s="987"/>
      <c r="AJ135" s="987"/>
      <c r="AK135" s="987"/>
      <c r="AL135" s="987"/>
      <c r="AM135" s="987"/>
      <c r="AN135" s="987"/>
      <c r="AO135" s="987"/>
      <c r="AP135" s="987"/>
      <c r="AQ135" s="987"/>
      <c r="AR135" s="987"/>
      <c r="AS135" s="987"/>
      <c r="AT135" s="987"/>
      <c r="AU135" s="987"/>
      <c r="AV135" s="987"/>
      <c r="AW135" s="987"/>
      <c r="AX135" s="1061"/>
      <c r="AY135" s="1220"/>
      <c r="AZ135" s="1225"/>
      <c r="BA135" s="1061"/>
      <c r="BB135" s="1220"/>
      <c r="BC135" s="1225"/>
      <c r="BD135" s="1061"/>
      <c r="BE135" s="1220"/>
      <c r="BF135" s="1225"/>
      <c r="BG135" s="1061">
        <f t="shared" si="8"/>
        <v>0</v>
      </c>
      <c r="BH135" s="1220"/>
      <c r="BI135" s="1225"/>
      <c r="BJ135" s="987"/>
      <c r="BK135" s="1061"/>
      <c r="BL135" s="1220"/>
      <c r="BM135" s="1225"/>
      <c r="BN135" s="1061"/>
      <c r="BO135" s="1225"/>
      <c r="BP135" s="1370"/>
      <c r="BQ135" s="1221"/>
      <c r="BR135" s="1061"/>
      <c r="BS135" s="1225"/>
      <c r="BT135" s="987"/>
      <c r="BU135" s="460"/>
      <c r="BV135" s="471" t="s">
        <v>4338</v>
      </c>
      <c r="BW135" s="453" t="s">
        <v>4282</v>
      </c>
      <c r="BX135" s="457">
        <f t="shared" ref="BX135:BX136" si="9">PRODUCT(BY135:BZ135)</f>
        <v>5.6268800000000008</v>
      </c>
      <c r="BY135" s="449">
        <v>2</v>
      </c>
      <c r="BZ135" s="457">
        <f>PRODUCT(CA135:CF135)</f>
        <v>2.8134400000000004</v>
      </c>
      <c r="CA135" s="458">
        <v>8.0000000000000002E-3</v>
      </c>
      <c r="CB135" s="458">
        <v>0.28000000000000003</v>
      </c>
      <c r="CC135" s="458">
        <v>0.16</v>
      </c>
      <c r="CD135" s="449"/>
      <c r="CE135" s="51"/>
      <c r="CF135" s="459">
        <v>7850</v>
      </c>
    </row>
    <row r="136" spans="2:84">
      <c r="B136" s="959">
        <v>132</v>
      </c>
      <c r="C136" s="959" t="s">
        <v>1032</v>
      </c>
      <c r="D136" s="946" t="s">
        <v>1033</v>
      </c>
      <c r="E136" s="959">
        <v>10</v>
      </c>
      <c r="F136" s="959">
        <v>1</v>
      </c>
      <c r="G136" s="1294" t="s">
        <v>971</v>
      </c>
      <c r="H136" s="911">
        <v>6</v>
      </c>
      <c r="I136" s="1294">
        <f t="shared" si="7"/>
        <v>6</v>
      </c>
      <c r="J136" s="1217" t="s">
        <v>885</v>
      </c>
      <c r="K136" s="959"/>
      <c r="L136" s="1217"/>
      <c r="M136" s="959" t="s">
        <v>1004</v>
      </c>
      <c r="N136" s="1217" t="s">
        <v>1005</v>
      </c>
      <c r="O136" s="956"/>
      <c r="P136" s="987"/>
      <c r="Q136" s="909"/>
      <c r="R136" s="987"/>
      <c r="S136" s="987"/>
      <c r="T136" s="987"/>
      <c r="U136" s="987"/>
      <c r="V136" s="987"/>
      <c r="W136" s="987"/>
      <c r="X136" s="987"/>
      <c r="Y136" s="987"/>
      <c r="Z136" s="987"/>
      <c r="AA136" s="987"/>
      <c r="AB136" s="987"/>
      <c r="AC136" s="987"/>
      <c r="AD136" s="987"/>
      <c r="AE136" s="987"/>
      <c r="AF136" s="987"/>
      <c r="AG136" s="987"/>
      <c r="AH136" s="987"/>
      <c r="AI136" s="987"/>
      <c r="AJ136" s="987"/>
      <c r="AK136" s="987"/>
      <c r="AL136" s="987"/>
      <c r="AM136" s="987"/>
      <c r="AN136" s="987"/>
      <c r="AO136" s="987"/>
      <c r="AP136" s="987"/>
      <c r="AQ136" s="987"/>
      <c r="AR136" s="987"/>
      <c r="AS136" s="987"/>
      <c r="AT136" s="987"/>
      <c r="AU136" s="987"/>
      <c r="AV136" s="987"/>
      <c r="AW136" s="987"/>
      <c r="AX136" s="1061"/>
      <c r="AY136" s="1220"/>
      <c r="AZ136" s="1225"/>
      <c r="BA136" s="1061"/>
      <c r="BB136" s="1220"/>
      <c r="BC136" s="1225"/>
      <c r="BD136" s="1061"/>
      <c r="BE136" s="1220"/>
      <c r="BF136" s="1225"/>
      <c r="BG136" s="1061">
        <f t="shared" si="8"/>
        <v>0</v>
      </c>
      <c r="BH136" s="1220"/>
      <c r="BI136" s="1225"/>
      <c r="BJ136" s="987"/>
      <c r="BK136" s="1061"/>
      <c r="BL136" s="1220"/>
      <c r="BM136" s="1225"/>
      <c r="BN136" s="1061"/>
      <c r="BO136" s="1225"/>
      <c r="BP136" s="1370"/>
      <c r="BQ136" s="1221"/>
      <c r="BR136" s="1061"/>
      <c r="BS136" s="1225"/>
      <c r="BT136" s="987"/>
      <c r="BU136" s="460"/>
      <c r="BV136" s="471" t="s">
        <v>4339</v>
      </c>
      <c r="BW136" s="453" t="s">
        <v>4282</v>
      </c>
      <c r="BX136" s="457">
        <f t="shared" si="9"/>
        <v>2.4000000000000004</v>
      </c>
      <c r="BY136" s="449">
        <f>3*2</f>
        <v>6</v>
      </c>
      <c r="BZ136" s="457">
        <v>0.4</v>
      </c>
      <c r="CA136" s="449"/>
      <c r="CB136" s="449"/>
      <c r="CC136" s="449"/>
      <c r="CD136" s="449"/>
      <c r="CE136" s="51"/>
      <c r="CF136" s="96"/>
    </row>
    <row r="137" spans="2:84">
      <c r="B137" s="959">
        <v>133</v>
      </c>
      <c r="C137" s="959" t="s">
        <v>1001</v>
      </c>
      <c r="D137" s="946" t="s">
        <v>1091</v>
      </c>
      <c r="E137" s="959">
        <v>10</v>
      </c>
      <c r="F137" s="959">
        <v>1</v>
      </c>
      <c r="G137" s="1294" t="s">
        <v>971</v>
      </c>
      <c r="H137" s="911">
        <v>2.2000000000000002</v>
      </c>
      <c r="I137" s="1294">
        <f t="shared" si="7"/>
        <v>2.2000000000000002</v>
      </c>
      <c r="J137" s="1217" t="s">
        <v>887</v>
      </c>
      <c r="K137" s="959"/>
      <c r="L137" s="1217"/>
      <c r="M137" s="959" t="s">
        <v>1004</v>
      </c>
      <c r="N137" s="1217" t="s">
        <v>1005</v>
      </c>
      <c r="O137" s="956"/>
      <c r="P137" s="987"/>
      <c r="Q137" s="909"/>
      <c r="R137" s="987"/>
      <c r="S137" s="987"/>
      <c r="T137" s="987"/>
      <c r="U137" s="987"/>
      <c r="V137" s="987"/>
      <c r="W137" s="987"/>
      <c r="X137" s="987"/>
      <c r="Y137" s="987"/>
      <c r="Z137" s="987"/>
      <c r="AA137" s="987"/>
      <c r="AB137" s="987"/>
      <c r="AC137" s="987"/>
      <c r="AD137" s="987"/>
      <c r="AE137" s="987"/>
      <c r="AF137" s="987"/>
      <c r="AG137" s="987"/>
      <c r="AH137" s="987"/>
      <c r="AI137" s="987"/>
      <c r="AJ137" s="987"/>
      <c r="AK137" s="987"/>
      <c r="AL137" s="987"/>
      <c r="AM137" s="987"/>
      <c r="AN137" s="987"/>
      <c r="AO137" s="987"/>
      <c r="AP137" s="987"/>
      <c r="AQ137" s="987"/>
      <c r="AR137" s="987"/>
      <c r="AS137" s="987"/>
      <c r="AT137" s="987"/>
      <c r="AU137" s="987"/>
      <c r="AV137" s="987"/>
      <c r="AW137" s="987"/>
      <c r="AX137" s="1061"/>
      <c r="AY137" s="1220"/>
      <c r="AZ137" s="1225"/>
      <c r="BA137" s="1061"/>
      <c r="BB137" s="1220"/>
      <c r="BC137" s="1225"/>
      <c r="BD137" s="1061"/>
      <c r="BE137" s="1220"/>
      <c r="BF137" s="1225"/>
      <c r="BG137" s="1061">
        <f t="shared" si="8"/>
        <v>0</v>
      </c>
      <c r="BH137" s="1220"/>
      <c r="BI137" s="1225"/>
      <c r="BJ137" s="987"/>
      <c r="BK137" s="1061"/>
      <c r="BL137" s="1220"/>
      <c r="BM137" s="1225"/>
      <c r="BN137" s="1061"/>
      <c r="BO137" s="1225"/>
      <c r="BP137" s="1370"/>
      <c r="BQ137" s="1221"/>
      <c r="BR137" s="1061"/>
      <c r="BS137" s="1225"/>
      <c r="BT137" s="987"/>
      <c r="BU137" s="460"/>
      <c r="BV137" s="473"/>
      <c r="BW137" s="453"/>
      <c r="BX137" s="449"/>
      <c r="BY137" s="449"/>
      <c r="BZ137" s="450"/>
      <c r="CA137" s="449"/>
      <c r="CB137" s="449"/>
      <c r="CC137" s="449"/>
      <c r="CD137" s="449"/>
      <c r="CE137" s="51"/>
      <c r="CF137" s="96"/>
    </row>
    <row r="138" spans="2:84">
      <c r="B138" s="959">
        <v>134</v>
      </c>
      <c r="C138" s="959" t="s">
        <v>1032</v>
      </c>
      <c r="D138" s="946" t="s">
        <v>1033</v>
      </c>
      <c r="E138" s="959">
        <v>10</v>
      </c>
      <c r="F138" s="959">
        <v>1</v>
      </c>
      <c r="G138" s="1294" t="s">
        <v>971</v>
      </c>
      <c r="H138" s="911">
        <v>6</v>
      </c>
      <c r="I138" s="1294">
        <f t="shared" si="7"/>
        <v>6</v>
      </c>
      <c r="J138" s="1217" t="s">
        <v>887</v>
      </c>
      <c r="K138" s="959"/>
      <c r="L138" s="1217"/>
      <c r="M138" s="959" t="s">
        <v>1004</v>
      </c>
      <c r="N138" s="1217" t="s">
        <v>1005</v>
      </c>
      <c r="O138" s="956"/>
      <c r="P138" s="987"/>
      <c r="Q138" s="909"/>
      <c r="R138" s="987"/>
      <c r="S138" s="987"/>
      <c r="T138" s="987"/>
      <c r="U138" s="987"/>
      <c r="V138" s="987"/>
      <c r="W138" s="987"/>
      <c r="X138" s="987"/>
      <c r="Y138" s="987"/>
      <c r="Z138" s="987"/>
      <c r="AA138" s="987"/>
      <c r="AB138" s="987"/>
      <c r="AC138" s="987"/>
      <c r="AD138" s="987"/>
      <c r="AE138" s="987"/>
      <c r="AF138" s="987"/>
      <c r="AG138" s="987"/>
      <c r="AH138" s="987"/>
      <c r="AI138" s="987"/>
      <c r="AJ138" s="987"/>
      <c r="AK138" s="987"/>
      <c r="AL138" s="987"/>
      <c r="AM138" s="987"/>
      <c r="AN138" s="987"/>
      <c r="AO138" s="987"/>
      <c r="AP138" s="987"/>
      <c r="AQ138" s="987"/>
      <c r="AR138" s="987"/>
      <c r="AS138" s="987"/>
      <c r="AT138" s="987"/>
      <c r="AU138" s="987"/>
      <c r="AV138" s="987"/>
      <c r="AW138" s="987"/>
      <c r="AX138" s="1061"/>
      <c r="AY138" s="1220"/>
      <c r="AZ138" s="1225"/>
      <c r="BA138" s="1061"/>
      <c r="BB138" s="1220"/>
      <c r="BC138" s="1225"/>
      <c r="BD138" s="1061"/>
      <c r="BE138" s="1220"/>
      <c r="BF138" s="1225"/>
      <c r="BG138" s="1061">
        <f t="shared" si="8"/>
        <v>0</v>
      </c>
      <c r="BH138" s="1220"/>
      <c r="BI138" s="1225"/>
      <c r="BJ138" s="987"/>
      <c r="BK138" s="1061"/>
      <c r="BL138" s="1220"/>
      <c r="BM138" s="1225"/>
      <c r="BN138" s="1061"/>
      <c r="BO138" s="1225"/>
      <c r="BP138" s="1370"/>
      <c r="BQ138" s="1221"/>
      <c r="BR138" s="1061"/>
      <c r="BS138" s="1225"/>
      <c r="BT138" s="987"/>
      <c r="BU138" s="463"/>
      <c r="BV138" s="446" t="s">
        <v>1058</v>
      </c>
      <c r="BW138" s="447"/>
      <c r="BX138" s="448">
        <f>+BX139+BX143+BX147</f>
        <v>150.90300000000002</v>
      </c>
      <c r="BY138" s="449"/>
      <c r="BZ138" s="450"/>
      <c r="CA138" s="449"/>
      <c r="CB138" s="449"/>
      <c r="CC138" s="449"/>
      <c r="CD138" s="449"/>
      <c r="CE138" s="51"/>
      <c r="CF138" s="96"/>
    </row>
    <row r="139" spans="2:84">
      <c r="B139" s="959">
        <v>135</v>
      </c>
      <c r="C139" s="959" t="s">
        <v>1001</v>
      </c>
      <c r="D139" s="946" t="s">
        <v>1091</v>
      </c>
      <c r="E139" s="959">
        <v>10</v>
      </c>
      <c r="F139" s="959">
        <v>4</v>
      </c>
      <c r="G139" s="1294" t="s">
        <v>971</v>
      </c>
      <c r="H139" s="911">
        <v>2.2000000000000002</v>
      </c>
      <c r="I139" s="1294">
        <f t="shared" si="7"/>
        <v>8.8000000000000007</v>
      </c>
      <c r="J139" s="1217" t="s">
        <v>908</v>
      </c>
      <c r="K139" s="959"/>
      <c r="L139" s="1217"/>
      <c r="M139" s="959" t="s">
        <v>1004</v>
      </c>
      <c r="N139" s="1217" t="s">
        <v>1005</v>
      </c>
      <c r="O139" s="956"/>
      <c r="P139" s="987"/>
      <c r="Q139" s="909"/>
      <c r="R139" s="987"/>
      <c r="S139" s="987"/>
      <c r="T139" s="987"/>
      <c r="U139" s="987"/>
      <c r="V139" s="987"/>
      <c r="W139" s="987"/>
      <c r="X139" s="987"/>
      <c r="Y139" s="987"/>
      <c r="Z139" s="987"/>
      <c r="AA139" s="987"/>
      <c r="AB139" s="987"/>
      <c r="AC139" s="987"/>
      <c r="AD139" s="987"/>
      <c r="AE139" s="987"/>
      <c r="AF139" s="987"/>
      <c r="AG139" s="987"/>
      <c r="AH139" s="987"/>
      <c r="AI139" s="987"/>
      <c r="AJ139" s="987"/>
      <c r="AK139" s="987"/>
      <c r="AL139" s="987"/>
      <c r="AM139" s="987"/>
      <c r="AN139" s="987"/>
      <c r="AO139" s="987"/>
      <c r="AP139" s="987"/>
      <c r="AQ139" s="987"/>
      <c r="AR139" s="987"/>
      <c r="AS139" s="987"/>
      <c r="AT139" s="987"/>
      <c r="AU139" s="987"/>
      <c r="AV139" s="987"/>
      <c r="AW139" s="987"/>
      <c r="AX139" s="1061"/>
      <c r="AY139" s="1220"/>
      <c r="AZ139" s="1225"/>
      <c r="BA139" s="1061"/>
      <c r="BB139" s="1220"/>
      <c r="BC139" s="1225"/>
      <c r="BD139" s="1061"/>
      <c r="BE139" s="1220"/>
      <c r="BF139" s="1225"/>
      <c r="BG139" s="1061">
        <f t="shared" si="8"/>
        <v>0</v>
      </c>
      <c r="BH139" s="1220"/>
      <c r="BI139" s="1225"/>
      <c r="BJ139" s="987"/>
      <c r="BK139" s="1061"/>
      <c r="BL139" s="1220"/>
      <c r="BM139" s="1225"/>
      <c r="BN139" s="1061"/>
      <c r="BO139" s="1225"/>
      <c r="BP139" s="1370"/>
      <c r="BQ139" s="1221"/>
      <c r="BR139" s="1061"/>
      <c r="BS139" s="1225"/>
      <c r="BT139" s="987"/>
      <c r="BU139" s="460"/>
      <c r="BV139" s="471" t="s">
        <v>4340</v>
      </c>
      <c r="BW139" s="453"/>
      <c r="BX139" s="454">
        <f>SUM(BX140:BX141)</f>
        <v>83.853000000000009</v>
      </c>
      <c r="BY139" s="449"/>
      <c r="BZ139" s="450"/>
      <c r="CA139" s="449"/>
      <c r="CB139" s="449"/>
      <c r="CC139" s="449"/>
      <c r="CD139" s="449"/>
      <c r="CE139" s="51"/>
      <c r="CF139" s="96"/>
    </row>
    <row r="140" spans="2:84">
      <c r="B140" s="959">
        <v>136</v>
      </c>
      <c r="C140" s="959" t="s">
        <v>1001</v>
      </c>
      <c r="D140" s="946" t="s">
        <v>1091</v>
      </c>
      <c r="E140" s="959">
        <v>10</v>
      </c>
      <c r="F140" s="959">
        <v>3</v>
      </c>
      <c r="G140" s="1294" t="s">
        <v>971</v>
      </c>
      <c r="H140" s="911">
        <v>2.2000000000000002</v>
      </c>
      <c r="I140" s="1294">
        <f t="shared" si="7"/>
        <v>6.6000000000000005</v>
      </c>
      <c r="J140" s="1217" t="s">
        <v>1092</v>
      </c>
      <c r="K140" s="959"/>
      <c r="L140" s="1217"/>
      <c r="M140" s="959" t="s">
        <v>1004</v>
      </c>
      <c r="N140" s="1217" t="s">
        <v>1005</v>
      </c>
      <c r="O140" s="956"/>
      <c r="P140" s="987"/>
      <c r="Q140" s="909"/>
      <c r="R140" s="987"/>
      <c r="S140" s="987"/>
      <c r="T140" s="987"/>
      <c r="U140" s="987"/>
      <c r="V140" s="987"/>
      <c r="W140" s="987"/>
      <c r="X140" s="987"/>
      <c r="Y140" s="987"/>
      <c r="Z140" s="987"/>
      <c r="AA140" s="987"/>
      <c r="AB140" s="987"/>
      <c r="AC140" s="987"/>
      <c r="AD140" s="987"/>
      <c r="AE140" s="987"/>
      <c r="AF140" s="987"/>
      <c r="AG140" s="987"/>
      <c r="AH140" s="987"/>
      <c r="AI140" s="987"/>
      <c r="AJ140" s="987"/>
      <c r="AK140" s="987"/>
      <c r="AL140" s="987"/>
      <c r="AM140" s="987"/>
      <c r="AN140" s="987"/>
      <c r="AO140" s="987"/>
      <c r="AP140" s="987"/>
      <c r="AQ140" s="987"/>
      <c r="AR140" s="987"/>
      <c r="AS140" s="987"/>
      <c r="AT140" s="987"/>
      <c r="AU140" s="987"/>
      <c r="AV140" s="987"/>
      <c r="AW140" s="987"/>
      <c r="AX140" s="1061"/>
      <c r="AY140" s="1220"/>
      <c r="AZ140" s="1225"/>
      <c r="BA140" s="1061"/>
      <c r="BB140" s="1220"/>
      <c r="BC140" s="1225"/>
      <c r="BD140" s="1061"/>
      <c r="BE140" s="1220"/>
      <c r="BF140" s="1225"/>
      <c r="BG140" s="1061">
        <f t="shared" si="8"/>
        <v>0</v>
      </c>
      <c r="BH140" s="1220"/>
      <c r="BI140" s="1225"/>
      <c r="BJ140" s="987"/>
      <c r="BK140" s="1061"/>
      <c r="BL140" s="1220"/>
      <c r="BM140" s="1225"/>
      <c r="BN140" s="1061"/>
      <c r="BO140" s="1225"/>
      <c r="BP140" s="1370"/>
      <c r="BQ140" s="1221"/>
      <c r="BR140" s="1061"/>
      <c r="BS140" s="1225"/>
      <c r="BT140" s="987"/>
      <c r="BU140" s="460"/>
      <c r="BV140" s="471" t="s">
        <v>4334</v>
      </c>
      <c r="BW140" s="453" t="s">
        <v>4282</v>
      </c>
      <c r="BX140" s="457">
        <f>PRODUCT(BY140:BZ140)</f>
        <v>71.253</v>
      </c>
      <c r="BY140" s="449">
        <v>63</v>
      </c>
      <c r="BZ140" s="457">
        <f>PRODUCT(CA140:CF140)</f>
        <v>1.131</v>
      </c>
      <c r="CA140" s="449"/>
      <c r="CB140" s="449"/>
      <c r="CC140" s="458">
        <v>0.3</v>
      </c>
      <c r="CD140" s="449"/>
      <c r="CE140" s="51"/>
      <c r="CF140" s="470">
        <v>3.77</v>
      </c>
    </row>
    <row r="141" spans="2:84">
      <c r="B141" s="959">
        <v>137</v>
      </c>
      <c r="C141" s="959" t="s">
        <v>1085</v>
      </c>
      <c r="D141" s="946" t="s">
        <v>1086</v>
      </c>
      <c r="E141" s="959">
        <v>10</v>
      </c>
      <c r="F141" s="959">
        <v>3</v>
      </c>
      <c r="G141" s="1294" t="s">
        <v>971</v>
      </c>
      <c r="H141" s="911">
        <v>1.4</v>
      </c>
      <c r="I141" s="1294">
        <f t="shared" si="7"/>
        <v>4.1999999999999993</v>
      </c>
      <c r="J141" s="1217" t="s">
        <v>1092</v>
      </c>
      <c r="K141" s="959"/>
      <c r="L141" s="1217"/>
      <c r="M141" s="959" t="s">
        <v>1004</v>
      </c>
      <c r="N141" s="1217" t="s">
        <v>1005</v>
      </c>
      <c r="O141" s="956"/>
      <c r="P141" s="987"/>
      <c r="Q141" s="909"/>
      <c r="R141" s="987"/>
      <c r="S141" s="987"/>
      <c r="T141" s="987"/>
      <c r="U141" s="987"/>
      <c r="V141" s="987"/>
      <c r="W141" s="987"/>
      <c r="X141" s="987"/>
      <c r="Y141" s="987"/>
      <c r="Z141" s="987"/>
      <c r="AA141" s="987"/>
      <c r="AB141" s="987"/>
      <c r="AC141" s="987"/>
      <c r="AD141" s="987"/>
      <c r="AE141" s="987"/>
      <c r="AF141" s="987"/>
      <c r="AG141" s="987"/>
      <c r="AH141" s="987"/>
      <c r="AI141" s="987"/>
      <c r="AJ141" s="987"/>
      <c r="AK141" s="987"/>
      <c r="AL141" s="987"/>
      <c r="AM141" s="987"/>
      <c r="AN141" s="987"/>
      <c r="AO141" s="987"/>
      <c r="AP141" s="987"/>
      <c r="AQ141" s="987"/>
      <c r="AR141" s="987"/>
      <c r="AS141" s="987"/>
      <c r="AT141" s="987"/>
      <c r="AU141" s="987"/>
      <c r="AV141" s="987"/>
      <c r="AW141" s="987"/>
      <c r="AX141" s="1061"/>
      <c r="AY141" s="1220"/>
      <c r="AZ141" s="1225"/>
      <c r="BA141" s="1061"/>
      <c r="BB141" s="1220"/>
      <c r="BC141" s="1225"/>
      <c r="BD141" s="1061"/>
      <c r="BE141" s="1220"/>
      <c r="BF141" s="1225"/>
      <c r="BG141" s="1061">
        <f t="shared" si="8"/>
        <v>0</v>
      </c>
      <c r="BH141" s="1220"/>
      <c r="BI141" s="1225"/>
      <c r="BJ141" s="987"/>
      <c r="BK141" s="1061"/>
      <c r="BL141" s="1220"/>
      <c r="BM141" s="1225"/>
      <c r="BN141" s="1061"/>
      <c r="BO141" s="1225"/>
      <c r="BP141" s="1370"/>
      <c r="BQ141" s="1221"/>
      <c r="BR141" s="1061"/>
      <c r="BS141" s="1225"/>
      <c r="BT141" s="987"/>
      <c r="BU141" s="460"/>
      <c r="BV141" s="471" t="s">
        <v>4341</v>
      </c>
      <c r="BW141" s="453" t="s">
        <v>4282</v>
      </c>
      <c r="BX141" s="457">
        <f t="shared" ref="BX141" si="10">PRODUCT(BY141:BZ141)</f>
        <v>12.600000000000001</v>
      </c>
      <c r="BY141" s="449">
        <f>2*63</f>
        <v>126</v>
      </c>
      <c r="BZ141" s="457">
        <v>0.1</v>
      </c>
      <c r="CA141" s="449"/>
      <c r="CB141" s="449"/>
      <c r="CC141" s="449"/>
      <c r="CD141" s="449"/>
      <c r="CE141" s="51"/>
      <c r="CF141" s="96"/>
    </row>
    <row r="142" spans="2:84">
      <c r="B142" s="959">
        <v>138</v>
      </c>
      <c r="C142" s="959" t="s">
        <v>1089</v>
      </c>
      <c r="D142" s="946" t="s">
        <v>1090</v>
      </c>
      <c r="E142" s="959">
        <v>10</v>
      </c>
      <c r="F142" s="959">
        <v>3</v>
      </c>
      <c r="G142" s="1294" t="s">
        <v>971</v>
      </c>
      <c r="H142" s="911">
        <v>3.1</v>
      </c>
      <c r="I142" s="1294">
        <f t="shared" si="7"/>
        <v>9.3000000000000007</v>
      </c>
      <c r="J142" s="1217" t="s">
        <v>1092</v>
      </c>
      <c r="K142" s="959"/>
      <c r="L142" s="1217"/>
      <c r="M142" s="959" t="s">
        <v>1004</v>
      </c>
      <c r="N142" s="1217" t="s">
        <v>1005</v>
      </c>
      <c r="O142" s="956"/>
      <c r="P142" s="987"/>
      <c r="Q142" s="909"/>
      <c r="R142" s="987"/>
      <c r="S142" s="987"/>
      <c r="T142" s="987"/>
      <c r="U142" s="987"/>
      <c r="V142" s="987"/>
      <c r="W142" s="987"/>
      <c r="X142" s="987"/>
      <c r="Y142" s="987"/>
      <c r="Z142" s="987"/>
      <c r="AA142" s="987"/>
      <c r="AB142" s="987"/>
      <c r="AC142" s="987"/>
      <c r="AD142" s="987"/>
      <c r="AE142" s="987"/>
      <c r="AF142" s="987"/>
      <c r="AG142" s="987"/>
      <c r="AH142" s="987"/>
      <c r="AI142" s="987"/>
      <c r="AJ142" s="987"/>
      <c r="AK142" s="987"/>
      <c r="AL142" s="987"/>
      <c r="AM142" s="987"/>
      <c r="AN142" s="987"/>
      <c r="AO142" s="987"/>
      <c r="AP142" s="987"/>
      <c r="AQ142" s="987"/>
      <c r="AR142" s="987"/>
      <c r="AS142" s="987"/>
      <c r="AT142" s="987"/>
      <c r="AU142" s="987"/>
      <c r="AV142" s="987"/>
      <c r="AW142" s="987"/>
      <c r="AX142" s="1061"/>
      <c r="AY142" s="1220"/>
      <c r="AZ142" s="1225"/>
      <c r="BA142" s="1061"/>
      <c r="BB142" s="1220"/>
      <c r="BC142" s="1225"/>
      <c r="BD142" s="1061"/>
      <c r="BE142" s="1220"/>
      <c r="BF142" s="1225"/>
      <c r="BG142" s="1061">
        <f t="shared" si="8"/>
        <v>0</v>
      </c>
      <c r="BH142" s="1220"/>
      <c r="BI142" s="1225"/>
      <c r="BJ142" s="987"/>
      <c r="BK142" s="1061"/>
      <c r="BL142" s="1220"/>
      <c r="BM142" s="1225"/>
      <c r="BN142" s="1061"/>
      <c r="BO142" s="1225"/>
      <c r="BP142" s="1370"/>
      <c r="BQ142" s="1221"/>
      <c r="BR142" s="1061"/>
      <c r="BS142" s="1225"/>
      <c r="BT142" s="987"/>
      <c r="BU142" s="460"/>
      <c r="BV142" s="462"/>
      <c r="BW142" s="453"/>
      <c r="BX142" s="449"/>
      <c r="BY142" s="449"/>
      <c r="BZ142" s="450"/>
      <c r="CA142" s="449"/>
      <c r="CB142" s="449"/>
      <c r="CC142" s="449"/>
      <c r="CD142" s="449"/>
      <c r="CE142" s="51"/>
      <c r="CF142" s="96"/>
    </row>
    <row r="143" spans="2:84">
      <c r="B143" s="959">
        <v>139</v>
      </c>
      <c r="C143" s="959" t="s">
        <v>1020</v>
      </c>
      <c r="D143" s="946" t="s">
        <v>1093</v>
      </c>
      <c r="E143" s="959">
        <v>12</v>
      </c>
      <c r="F143" s="959">
        <v>3</v>
      </c>
      <c r="G143" s="1294" t="s">
        <v>971</v>
      </c>
      <c r="H143" s="911">
        <v>17</v>
      </c>
      <c r="I143" s="1294">
        <f t="shared" si="7"/>
        <v>51</v>
      </c>
      <c r="J143" s="1217" t="s">
        <v>1092</v>
      </c>
      <c r="K143" s="959"/>
      <c r="L143" s="1217"/>
      <c r="M143" s="959" t="s">
        <v>1004</v>
      </c>
      <c r="N143" s="1217" t="s">
        <v>1005</v>
      </c>
      <c r="O143" s="956"/>
      <c r="P143" s="987"/>
      <c r="Q143" s="909"/>
      <c r="R143" s="987"/>
      <c r="S143" s="987"/>
      <c r="T143" s="987"/>
      <c r="U143" s="987"/>
      <c r="V143" s="987"/>
      <c r="W143" s="987"/>
      <c r="X143" s="987"/>
      <c r="Y143" s="987"/>
      <c r="Z143" s="987"/>
      <c r="AA143" s="987"/>
      <c r="AB143" s="987"/>
      <c r="AC143" s="987"/>
      <c r="AD143" s="987"/>
      <c r="AE143" s="987"/>
      <c r="AF143" s="987"/>
      <c r="AG143" s="987"/>
      <c r="AH143" s="987"/>
      <c r="AI143" s="987"/>
      <c r="AJ143" s="987"/>
      <c r="AK143" s="987"/>
      <c r="AL143" s="987"/>
      <c r="AM143" s="987"/>
      <c r="AN143" s="987"/>
      <c r="AO143" s="987"/>
      <c r="AP143" s="987"/>
      <c r="AQ143" s="987"/>
      <c r="AR143" s="987"/>
      <c r="AS143" s="987"/>
      <c r="AT143" s="987"/>
      <c r="AU143" s="987"/>
      <c r="AV143" s="987"/>
      <c r="AW143" s="987"/>
      <c r="AX143" s="1061"/>
      <c r="AY143" s="1220"/>
      <c r="AZ143" s="1225"/>
      <c r="BA143" s="1061"/>
      <c r="BB143" s="1220"/>
      <c r="BC143" s="1225"/>
      <c r="BD143" s="1061"/>
      <c r="BE143" s="1220"/>
      <c r="BF143" s="1225"/>
      <c r="BG143" s="1061">
        <f t="shared" si="8"/>
        <v>0</v>
      </c>
      <c r="BH143" s="1220"/>
      <c r="BI143" s="1225"/>
      <c r="BJ143" s="987"/>
      <c r="BK143" s="1061"/>
      <c r="BL143" s="1220"/>
      <c r="BM143" s="1225"/>
      <c r="BN143" s="1061"/>
      <c r="BO143" s="1225"/>
      <c r="BP143" s="1370"/>
      <c r="BQ143" s="1221"/>
      <c r="BR143" s="1061"/>
      <c r="BS143" s="1225"/>
      <c r="BT143" s="987"/>
      <c r="BU143" s="460"/>
      <c r="BV143" s="471" t="s">
        <v>4342</v>
      </c>
      <c r="BW143" s="453"/>
      <c r="BX143" s="454">
        <f>SUM(BX144:BX145)</f>
        <v>17.88</v>
      </c>
      <c r="BY143" s="449"/>
      <c r="BZ143" s="450"/>
      <c r="CA143" s="449"/>
      <c r="CB143" s="449"/>
      <c r="CC143" s="449"/>
      <c r="CD143" s="449"/>
      <c r="CE143" s="51"/>
      <c r="CF143" s="96"/>
    </row>
    <row r="144" spans="2:84">
      <c r="B144" s="959">
        <v>140</v>
      </c>
      <c r="C144" s="959" t="s">
        <v>1094</v>
      </c>
      <c r="D144" s="946" t="s">
        <v>1095</v>
      </c>
      <c r="E144" s="959">
        <v>12</v>
      </c>
      <c r="F144" s="959">
        <v>1</v>
      </c>
      <c r="G144" s="1294" t="s">
        <v>971</v>
      </c>
      <c r="H144" s="911">
        <v>8.1999999999999993</v>
      </c>
      <c r="I144" s="1294">
        <f t="shared" si="7"/>
        <v>8.1999999999999993</v>
      </c>
      <c r="J144" s="1217" t="s">
        <v>187</v>
      </c>
      <c r="K144" s="959"/>
      <c r="L144" s="1217"/>
      <c r="M144" s="959" t="s">
        <v>1004</v>
      </c>
      <c r="N144" s="1217" t="s">
        <v>1005</v>
      </c>
      <c r="O144" s="956"/>
      <c r="P144" s="987"/>
      <c r="Q144" s="909"/>
      <c r="R144" s="987"/>
      <c r="S144" s="987"/>
      <c r="T144" s="987"/>
      <c r="U144" s="987"/>
      <c r="V144" s="987"/>
      <c r="W144" s="987"/>
      <c r="X144" s="987"/>
      <c r="Y144" s="987"/>
      <c r="Z144" s="987"/>
      <c r="AA144" s="987"/>
      <c r="AB144" s="987"/>
      <c r="AC144" s="987"/>
      <c r="AD144" s="987"/>
      <c r="AE144" s="987"/>
      <c r="AF144" s="987"/>
      <c r="AG144" s="987"/>
      <c r="AH144" s="987"/>
      <c r="AI144" s="987"/>
      <c r="AJ144" s="987"/>
      <c r="AK144" s="987"/>
      <c r="AL144" s="987"/>
      <c r="AM144" s="987"/>
      <c r="AN144" s="987"/>
      <c r="AO144" s="987"/>
      <c r="AP144" s="987"/>
      <c r="AQ144" s="987"/>
      <c r="AR144" s="987"/>
      <c r="AS144" s="987"/>
      <c r="AT144" s="987"/>
      <c r="AU144" s="987"/>
      <c r="AV144" s="987"/>
      <c r="AW144" s="987"/>
      <c r="AX144" s="1061"/>
      <c r="AY144" s="1220"/>
      <c r="AZ144" s="1225"/>
      <c r="BA144" s="1061"/>
      <c r="BB144" s="1220"/>
      <c r="BC144" s="1225"/>
      <c r="BD144" s="1061"/>
      <c r="BE144" s="1220"/>
      <c r="BF144" s="1225"/>
      <c r="BG144" s="1061">
        <f t="shared" si="8"/>
        <v>0</v>
      </c>
      <c r="BH144" s="1220"/>
      <c r="BI144" s="1225"/>
      <c r="BJ144" s="987"/>
      <c r="BK144" s="1061"/>
      <c r="BL144" s="1220"/>
      <c r="BM144" s="1225"/>
      <c r="BN144" s="1061"/>
      <c r="BO144" s="1225"/>
      <c r="BP144" s="1370"/>
      <c r="BQ144" s="1221"/>
      <c r="BR144" s="1061"/>
      <c r="BS144" s="1225"/>
      <c r="BT144" s="987"/>
      <c r="BU144" s="460"/>
      <c r="BV144" s="471" t="s">
        <v>4324</v>
      </c>
      <c r="BW144" s="453" t="s">
        <v>4282</v>
      </c>
      <c r="BX144" s="457">
        <f>PRODUCT(BY144:BZ144)</f>
        <v>14.68</v>
      </c>
      <c r="BY144" s="449">
        <v>4</v>
      </c>
      <c r="BZ144" s="457">
        <f>PRODUCT(CA144:CF144)</f>
        <v>3.67</v>
      </c>
      <c r="CA144" s="449"/>
      <c r="CB144" s="449"/>
      <c r="CC144" s="458">
        <v>0.5</v>
      </c>
      <c r="CD144" s="449"/>
      <c r="CE144" s="51"/>
      <c r="CF144" s="470">
        <v>7.34</v>
      </c>
    </row>
    <row r="145" spans="2:84">
      <c r="B145" s="959">
        <v>141</v>
      </c>
      <c r="C145" s="959" t="s">
        <v>1096</v>
      </c>
      <c r="D145" s="946" t="s">
        <v>1097</v>
      </c>
      <c r="E145" s="959">
        <v>12</v>
      </c>
      <c r="F145" s="959">
        <v>2</v>
      </c>
      <c r="G145" s="1294" t="s">
        <v>971</v>
      </c>
      <c r="H145" s="911">
        <v>205</v>
      </c>
      <c r="I145" s="1294">
        <f t="shared" si="7"/>
        <v>410</v>
      </c>
      <c r="J145" s="1217" t="s">
        <v>187</v>
      </c>
      <c r="K145" s="959"/>
      <c r="L145" s="1217"/>
      <c r="M145" s="959" t="s">
        <v>1004</v>
      </c>
      <c r="N145" s="1217" t="s">
        <v>1005</v>
      </c>
      <c r="O145" s="956"/>
      <c r="P145" s="987"/>
      <c r="Q145" s="909"/>
      <c r="R145" s="987"/>
      <c r="S145" s="987"/>
      <c r="T145" s="987"/>
      <c r="U145" s="987"/>
      <c r="V145" s="987"/>
      <c r="W145" s="987"/>
      <c r="X145" s="987"/>
      <c r="Y145" s="987"/>
      <c r="Z145" s="987"/>
      <c r="AA145" s="987"/>
      <c r="AB145" s="987"/>
      <c r="AC145" s="987"/>
      <c r="AD145" s="987"/>
      <c r="AE145" s="987"/>
      <c r="AF145" s="987"/>
      <c r="AG145" s="987"/>
      <c r="AH145" s="987"/>
      <c r="AI145" s="987"/>
      <c r="AJ145" s="987"/>
      <c r="AK145" s="987"/>
      <c r="AL145" s="987"/>
      <c r="AM145" s="987"/>
      <c r="AN145" s="987"/>
      <c r="AO145" s="987"/>
      <c r="AP145" s="987"/>
      <c r="AQ145" s="987"/>
      <c r="AR145" s="987"/>
      <c r="AS145" s="987"/>
      <c r="AT145" s="987"/>
      <c r="AU145" s="987"/>
      <c r="AV145" s="987"/>
      <c r="AW145" s="987"/>
      <c r="AX145" s="1061"/>
      <c r="AY145" s="1220"/>
      <c r="AZ145" s="1225"/>
      <c r="BA145" s="1061"/>
      <c r="BB145" s="1220"/>
      <c r="BC145" s="1225"/>
      <c r="BD145" s="1061"/>
      <c r="BE145" s="1220"/>
      <c r="BF145" s="1225"/>
      <c r="BG145" s="1061">
        <f t="shared" si="8"/>
        <v>0</v>
      </c>
      <c r="BH145" s="1220"/>
      <c r="BI145" s="1225"/>
      <c r="BJ145" s="987"/>
      <c r="BK145" s="1061"/>
      <c r="BL145" s="1220"/>
      <c r="BM145" s="1225"/>
      <c r="BN145" s="1061"/>
      <c r="BO145" s="1225"/>
      <c r="BP145" s="1370"/>
      <c r="BQ145" s="1221"/>
      <c r="BR145" s="1061"/>
      <c r="BS145" s="1225"/>
      <c r="BT145" s="987"/>
      <c r="BU145" s="460"/>
      <c r="BV145" s="471" t="s">
        <v>4339</v>
      </c>
      <c r="BW145" s="453" t="s">
        <v>4282</v>
      </c>
      <c r="BX145" s="457">
        <f t="shared" ref="BX145" si="11">PRODUCT(BY145:BZ145)</f>
        <v>3.2</v>
      </c>
      <c r="BY145" s="449">
        <f>2*4</f>
        <v>8</v>
      </c>
      <c r="BZ145" s="457">
        <v>0.4</v>
      </c>
      <c r="CA145" s="449"/>
      <c r="CB145" s="449"/>
      <c r="CC145" s="449"/>
      <c r="CD145" s="449"/>
      <c r="CE145" s="51"/>
      <c r="CF145" s="96"/>
    </row>
    <row r="146" spans="2:84">
      <c r="B146" s="959">
        <v>142</v>
      </c>
      <c r="C146" s="959" t="s">
        <v>1098</v>
      </c>
      <c r="D146" s="946" t="s">
        <v>1099</v>
      </c>
      <c r="E146" s="959">
        <v>12</v>
      </c>
      <c r="F146" s="959">
        <v>2</v>
      </c>
      <c r="G146" s="1294" t="s">
        <v>971</v>
      </c>
      <c r="H146" s="911">
        <v>41</v>
      </c>
      <c r="I146" s="1294">
        <f t="shared" si="7"/>
        <v>82</v>
      </c>
      <c r="J146" s="1217" t="s">
        <v>187</v>
      </c>
      <c r="K146" s="959"/>
      <c r="L146" s="1217"/>
      <c r="M146" s="959" t="s">
        <v>1004</v>
      </c>
      <c r="N146" s="1217" t="s">
        <v>1005</v>
      </c>
      <c r="O146" s="956"/>
      <c r="P146" s="987"/>
      <c r="Q146" s="909"/>
      <c r="R146" s="987"/>
      <c r="S146" s="987"/>
      <c r="T146" s="987"/>
      <c r="U146" s="987"/>
      <c r="V146" s="987"/>
      <c r="W146" s="987"/>
      <c r="X146" s="987"/>
      <c r="Y146" s="987"/>
      <c r="Z146" s="987"/>
      <c r="AA146" s="987"/>
      <c r="AB146" s="987"/>
      <c r="AC146" s="987"/>
      <c r="AD146" s="987"/>
      <c r="AE146" s="987"/>
      <c r="AF146" s="987"/>
      <c r="AG146" s="987"/>
      <c r="AH146" s="987"/>
      <c r="AI146" s="987"/>
      <c r="AJ146" s="987"/>
      <c r="AK146" s="987"/>
      <c r="AL146" s="987"/>
      <c r="AM146" s="987"/>
      <c r="AN146" s="987"/>
      <c r="AO146" s="987"/>
      <c r="AP146" s="987"/>
      <c r="AQ146" s="987"/>
      <c r="AR146" s="987"/>
      <c r="AS146" s="987"/>
      <c r="AT146" s="987"/>
      <c r="AU146" s="987"/>
      <c r="AV146" s="987"/>
      <c r="AW146" s="987"/>
      <c r="AX146" s="1061"/>
      <c r="AY146" s="1220"/>
      <c r="AZ146" s="1225"/>
      <c r="BA146" s="1061"/>
      <c r="BB146" s="1220"/>
      <c r="BC146" s="1225"/>
      <c r="BD146" s="1061"/>
      <c r="BE146" s="1220"/>
      <c r="BF146" s="1225"/>
      <c r="BG146" s="1061">
        <f t="shared" si="8"/>
        <v>0</v>
      </c>
      <c r="BH146" s="1220"/>
      <c r="BI146" s="1225"/>
      <c r="BJ146" s="987"/>
      <c r="BK146" s="1061"/>
      <c r="BL146" s="1220"/>
      <c r="BM146" s="1225"/>
      <c r="BN146" s="1061"/>
      <c r="BO146" s="1225"/>
      <c r="BP146" s="1370"/>
      <c r="BQ146" s="1221"/>
      <c r="BR146" s="1061"/>
      <c r="BS146" s="1225"/>
      <c r="BT146" s="987"/>
      <c r="BU146" s="460"/>
      <c r="BV146" s="473"/>
      <c r="BW146" s="453"/>
      <c r="BX146" s="449"/>
      <c r="BY146" s="449"/>
      <c r="BZ146" s="450"/>
      <c r="CA146" s="449"/>
      <c r="CB146" s="449"/>
      <c r="CC146" s="449"/>
      <c r="CD146" s="449"/>
      <c r="CE146" s="51"/>
      <c r="CF146" s="96"/>
    </row>
    <row r="147" spans="2:84">
      <c r="B147" s="959">
        <v>143</v>
      </c>
      <c r="C147" s="959" t="s">
        <v>1085</v>
      </c>
      <c r="D147" s="946" t="s">
        <v>1100</v>
      </c>
      <c r="E147" s="959">
        <v>12</v>
      </c>
      <c r="F147" s="959">
        <v>9</v>
      </c>
      <c r="G147" s="1294" t="s">
        <v>971</v>
      </c>
      <c r="H147" s="911">
        <v>6.3</v>
      </c>
      <c r="I147" s="1294">
        <f t="shared" si="7"/>
        <v>56.699999999999996</v>
      </c>
      <c r="J147" s="1217" t="s">
        <v>187</v>
      </c>
      <c r="K147" s="959"/>
      <c r="L147" s="1217"/>
      <c r="M147" s="959" t="s">
        <v>1004</v>
      </c>
      <c r="N147" s="1217" t="s">
        <v>1005</v>
      </c>
      <c r="O147" s="956"/>
      <c r="P147" s="987"/>
      <c r="Q147" s="909"/>
      <c r="R147" s="987"/>
      <c r="S147" s="987"/>
      <c r="T147" s="987"/>
      <c r="U147" s="987"/>
      <c r="V147" s="987"/>
      <c r="W147" s="987"/>
      <c r="X147" s="987"/>
      <c r="Y147" s="987"/>
      <c r="Z147" s="987"/>
      <c r="AA147" s="987"/>
      <c r="AB147" s="987"/>
      <c r="AC147" s="987"/>
      <c r="AD147" s="987"/>
      <c r="AE147" s="987"/>
      <c r="AF147" s="987"/>
      <c r="AG147" s="987"/>
      <c r="AH147" s="987"/>
      <c r="AI147" s="987"/>
      <c r="AJ147" s="987"/>
      <c r="AK147" s="987"/>
      <c r="AL147" s="987"/>
      <c r="AM147" s="987"/>
      <c r="AN147" s="987"/>
      <c r="AO147" s="987"/>
      <c r="AP147" s="987"/>
      <c r="AQ147" s="987"/>
      <c r="AR147" s="987"/>
      <c r="AS147" s="987"/>
      <c r="AT147" s="987"/>
      <c r="AU147" s="987"/>
      <c r="AV147" s="987"/>
      <c r="AW147" s="987"/>
      <c r="AX147" s="1061"/>
      <c r="AY147" s="1220"/>
      <c r="AZ147" s="1225"/>
      <c r="BA147" s="1061"/>
      <c r="BB147" s="1220"/>
      <c r="BC147" s="1225"/>
      <c r="BD147" s="1061"/>
      <c r="BE147" s="1220"/>
      <c r="BF147" s="1225"/>
      <c r="BG147" s="1061">
        <f t="shared" si="8"/>
        <v>0</v>
      </c>
      <c r="BH147" s="1220"/>
      <c r="BI147" s="1225"/>
      <c r="BJ147" s="987"/>
      <c r="BK147" s="1061"/>
      <c r="BL147" s="1220"/>
      <c r="BM147" s="1225"/>
      <c r="BN147" s="1061"/>
      <c r="BO147" s="1225"/>
      <c r="BP147" s="1370"/>
      <c r="BQ147" s="1221"/>
      <c r="BR147" s="1061"/>
      <c r="BS147" s="1225"/>
      <c r="BT147" s="987"/>
      <c r="BU147" s="460"/>
      <c r="BV147" s="471" t="s">
        <v>4343</v>
      </c>
      <c r="BW147" s="453"/>
      <c r="BX147" s="454">
        <f>SUM(BX148:BX149)</f>
        <v>49.17</v>
      </c>
      <c r="BY147" s="449"/>
      <c r="BZ147" s="450"/>
      <c r="CA147" s="449"/>
      <c r="CB147" s="449"/>
      <c r="CC147" s="449"/>
      <c r="CD147" s="449"/>
      <c r="CE147" s="51"/>
      <c r="CF147" s="96"/>
    </row>
    <row r="148" spans="2:84">
      <c r="B148" s="959">
        <v>144</v>
      </c>
      <c r="C148" s="959" t="s">
        <v>1101</v>
      </c>
      <c r="D148" s="946" t="s">
        <v>1102</v>
      </c>
      <c r="E148" s="959">
        <v>12</v>
      </c>
      <c r="F148" s="959">
        <v>2</v>
      </c>
      <c r="G148" s="1294" t="s">
        <v>971</v>
      </c>
      <c r="H148" s="911">
        <v>15.7</v>
      </c>
      <c r="I148" s="1294">
        <f t="shared" si="7"/>
        <v>31.4</v>
      </c>
      <c r="J148" s="1217" t="s">
        <v>187</v>
      </c>
      <c r="K148" s="959"/>
      <c r="L148" s="1217"/>
      <c r="M148" s="959" t="s">
        <v>1004</v>
      </c>
      <c r="N148" s="1217" t="s">
        <v>1005</v>
      </c>
      <c r="O148" s="956"/>
      <c r="P148" s="987"/>
      <c r="Q148" s="909"/>
      <c r="R148" s="987"/>
      <c r="S148" s="987"/>
      <c r="T148" s="987"/>
      <c r="U148" s="987"/>
      <c r="V148" s="987"/>
      <c r="W148" s="987"/>
      <c r="X148" s="208"/>
      <c r="Y148" s="208"/>
      <c r="Z148" s="208"/>
      <c r="AA148" s="208"/>
      <c r="AB148" s="208"/>
      <c r="AC148" s="987"/>
      <c r="AD148" s="987"/>
      <c r="AE148" s="987"/>
      <c r="AF148" s="987"/>
      <c r="AG148" s="987"/>
      <c r="AH148" s="987"/>
      <c r="AI148" s="987"/>
      <c r="AJ148" s="987"/>
      <c r="AK148" s="987"/>
      <c r="AL148" s="987"/>
      <c r="AM148" s="987"/>
      <c r="AN148" s="987"/>
      <c r="AO148" s="987"/>
      <c r="AP148" s="987"/>
      <c r="AQ148" s="987"/>
      <c r="AR148" s="987"/>
      <c r="AS148" s="987"/>
      <c r="AT148" s="987"/>
      <c r="AU148" s="987"/>
      <c r="AV148" s="987"/>
      <c r="AW148" s="987"/>
      <c r="AX148" s="1061"/>
      <c r="AY148" s="1220"/>
      <c r="AZ148" s="1225"/>
      <c r="BA148" s="1061"/>
      <c r="BB148" s="1220"/>
      <c r="BC148" s="1225"/>
      <c r="BD148" s="1061"/>
      <c r="BE148" s="1220"/>
      <c r="BF148" s="1225"/>
      <c r="BG148" s="1061">
        <f t="shared" si="8"/>
        <v>0</v>
      </c>
      <c r="BH148" s="1220"/>
      <c r="BI148" s="1225"/>
      <c r="BJ148" s="987"/>
      <c r="BK148" s="1061"/>
      <c r="BL148" s="1220"/>
      <c r="BM148" s="1225"/>
      <c r="BN148" s="1061"/>
      <c r="BO148" s="1225"/>
      <c r="BP148" s="1370"/>
      <c r="BQ148" s="1221"/>
      <c r="BR148" s="1061"/>
      <c r="BS148" s="1225"/>
      <c r="BT148" s="987"/>
      <c r="BU148" s="460"/>
      <c r="BV148" s="471" t="s">
        <v>4324</v>
      </c>
      <c r="BW148" s="453" t="s">
        <v>4282</v>
      </c>
      <c r="BX148" s="457">
        <f>PRODUCT(BY148:BZ148)</f>
        <v>40.369999999999997</v>
      </c>
      <c r="BY148" s="449">
        <v>11</v>
      </c>
      <c r="BZ148" s="457">
        <f>PRODUCT(CA148:CF148)</f>
        <v>3.67</v>
      </c>
      <c r="CA148" s="449"/>
      <c r="CB148" s="449"/>
      <c r="CC148" s="458">
        <v>0.5</v>
      </c>
      <c r="CD148" s="449"/>
      <c r="CE148" s="51"/>
      <c r="CF148" s="470">
        <v>7.34</v>
      </c>
    </row>
    <row r="149" spans="2:84">
      <c r="B149" s="959">
        <v>145</v>
      </c>
      <c r="C149" s="959" t="s">
        <v>1104</v>
      </c>
      <c r="D149" s="946" t="s">
        <v>1105</v>
      </c>
      <c r="E149" s="959">
        <v>12</v>
      </c>
      <c r="F149" s="959">
        <v>9</v>
      </c>
      <c r="G149" s="1294" t="s">
        <v>971</v>
      </c>
      <c r="H149" s="911">
        <v>17</v>
      </c>
      <c r="I149" s="1294">
        <f t="shared" si="7"/>
        <v>153</v>
      </c>
      <c r="J149" s="1217" t="s">
        <v>187</v>
      </c>
      <c r="K149" s="959"/>
      <c r="L149" s="1217"/>
      <c r="M149" s="959" t="s">
        <v>1004</v>
      </c>
      <c r="N149" s="1217" t="s">
        <v>1005</v>
      </c>
      <c r="O149" s="956"/>
      <c r="P149" s="987"/>
      <c r="Q149" s="909"/>
      <c r="R149" s="987"/>
      <c r="S149" s="987"/>
      <c r="T149" s="987"/>
      <c r="U149" s="987"/>
      <c r="V149" s="987"/>
      <c r="W149" s="987"/>
      <c r="X149" s="208"/>
      <c r="Y149" s="208"/>
      <c r="Z149" s="208"/>
      <c r="AA149" s="208"/>
      <c r="AB149" s="516"/>
      <c r="AC149" s="987"/>
      <c r="AD149" s="987"/>
      <c r="AE149" s="987"/>
      <c r="AF149" s="987"/>
      <c r="AG149" s="987"/>
      <c r="AH149" s="987"/>
      <c r="AI149" s="987"/>
      <c r="AJ149" s="987"/>
      <c r="AK149" s="987"/>
      <c r="AL149" s="987"/>
      <c r="AM149" s="987"/>
      <c r="AN149" s="987"/>
      <c r="AO149" s="987"/>
      <c r="AP149" s="987"/>
      <c r="AQ149" s="987"/>
      <c r="AR149" s="987"/>
      <c r="AS149" s="987"/>
      <c r="AT149" s="987"/>
      <c r="AU149" s="987"/>
      <c r="AV149" s="987"/>
      <c r="AW149" s="987"/>
      <c r="AX149" s="1061"/>
      <c r="AY149" s="1220"/>
      <c r="AZ149" s="1225"/>
      <c r="BA149" s="1061"/>
      <c r="BB149" s="1220"/>
      <c r="BC149" s="1225"/>
      <c r="BD149" s="1061"/>
      <c r="BE149" s="1220"/>
      <c r="BF149" s="1225"/>
      <c r="BG149" s="1061">
        <f t="shared" si="8"/>
        <v>0</v>
      </c>
      <c r="BH149" s="1220"/>
      <c r="BI149" s="1225"/>
      <c r="BJ149" s="987"/>
      <c r="BK149" s="1061"/>
      <c r="BL149" s="1220"/>
      <c r="BM149" s="1225"/>
      <c r="BN149" s="1061"/>
      <c r="BO149" s="1225"/>
      <c r="BP149" s="1370"/>
      <c r="BQ149" s="1221"/>
      <c r="BR149" s="1061"/>
      <c r="BS149" s="1225"/>
      <c r="BT149" s="987"/>
      <c r="BU149" s="460"/>
      <c r="BV149" s="471" t="s">
        <v>4339</v>
      </c>
      <c r="BW149" s="453" t="s">
        <v>4282</v>
      </c>
      <c r="BX149" s="457">
        <f t="shared" ref="BX149" si="12">PRODUCT(BY149:BZ149)</f>
        <v>8.8000000000000007</v>
      </c>
      <c r="BY149" s="449">
        <f>2*11</f>
        <v>22</v>
      </c>
      <c r="BZ149" s="457">
        <v>0.4</v>
      </c>
      <c r="CA149" s="449"/>
      <c r="CB149" s="449"/>
      <c r="CC149" s="449"/>
      <c r="CD149" s="449"/>
      <c r="CE149" s="51"/>
      <c r="CF149" s="96"/>
    </row>
    <row r="150" spans="2:84">
      <c r="B150" s="959">
        <v>146</v>
      </c>
      <c r="C150" s="959" t="s">
        <v>1107</v>
      </c>
      <c r="D150" s="946" t="s">
        <v>1108</v>
      </c>
      <c r="E150" s="959">
        <v>12</v>
      </c>
      <c r="F150" s="959">
        <v>5</v>
      </c>
      <c r="G150" s="1294" t="s">
        <v>971</v>
      </c>
      <c r="H150" s="911">
        <v>20</v>
      </c>
      <c r="I150" s="1294">
        <f t="shared" si="7"/>
        <v>100</v>
      </c>
      <c r="J150" s="1217" t="s">
        <v>187</v>
      </c>
      <c r="K150" s="959"/>
      <c r="L150" s="1217"/>
      <c r="M150" s="959" t="s">
        <v>1004</v>
      </c>
      <c r="N150" s="1217" t="s">
        <v>1005</v>
      </c>
      <c r="O150" s="956"/>
      <c r="P150" s="987"/>
      <c r="Q150" s="909"/>
      <c r="R150" s="987"/>
      <c r="S150" s="987"/>
      <c r="T150" s="987"/>
      <c r="U150" s="987"/>
      <c r="V150" s="987"/>
      <c r="W150" s="987"/>
      <c r="X150" s="208"/>
      <c r="Y150" s="208"/>
      <c r="Z150" s="208"/>
      <c r="AA150" s="208"/>
      <c r="AB150" s="516"/>
      <c r="AC150" s="987"/>
      <c r="AD150" s="987"/>
      <c r="AE150" s="987"/>
      <c r="AF150" s="987"/>
      <c r="AG150" s="987"/>
      <c r="AH150" s="987"/>
      <c r="AI150" s="987"/>
      <c r="AJ150" s="987"/>
      <c r="AK150" s="987"/>
      <c r="AL150" s="987"/>
      <c r="AM150" s="987"/>
      <c r="AN150" s="987"/>
      <c r="AO150" s="987"/>
      <c r="AP150" s="987"/>
      <c r="AQ150" s="987"/>
      <c r="AR150" s="987"/>
      <c r="AS150" s="987"/>
      <c r="AT150" s="987"/>
      <c r="AU150" s="987"/>
      <c r="AV150" s="987"/>
      <c r="AW150" s="987"/>
      <c r="AX150" s="1061"/>
      <c r="AY150" s="1220"/>
      <c r="AZ150" s="1225"/>
      <c r="BA150" s="1061"/>
      <c r="BB150" s="1220"/>
      <c r="BC150" s="1225"/>
      <c r="BD150" s="1061"/>
      <c r="BE150" s="1220"/>
      <c r="BF150" s="1225"/>
      <c r="BG150" s="1061">
        <f t="shared" si="8"/>
        <v>0</v>
      </c>
      <c r="BH150" s="1220"/>
      <c r="BI150" s="1225"/>
      <c r="BJ150" s="987"/>
      <c r="BK150" s="1061"/>
      <c r="BL150" s="1220"/>
      <c r="BM150" s="1225"/>
      <c r="BN150" s="1061"/>
      <c r="BO150" s="1225"/>
      <c r="BP150" s="1370"/>
      <c r="BQ150" s="1221"/>
      <c r="BR150" s="1061"/>
      <c r="BS150" s="1225"/>
      <c r="BT150" s="987"/>
      <c r="BU150" s="460"/>
      <c r="BV150" s="462"/>
      <c r="BW150" s="453"/>
      <c r="BX150" s="449"/>
      <c r="BY150" s="449"/>
      <c r="BZ150" s="450"/>
      <c r="CA150" s="449"/>
      <c r="CB150" s="449"/>
      <c r="CC150" s="449"/>
      <c r="CD150" s="449"/>
      <c r="CE150" s="51"/>
      <c r="CF150" s="96"/>
    </row>
    <row r="151" spans="2:84">
      <c r="B151" s="959">
        <v>147</v>
      </c>
      <c r="C151" s="959" t="s">
        <v>1110</v>
      </c>
      <c r="D151" s="946" t="s">
        <v>1111</v>
      </c>
      <c r="E151" s="959">
        <v>12</v>
      </c>
      <c r="F151" s="959">
        <v>9</v>
      </c>
      <c r="G151" s="1294" t="s">
        <v>971</v>
      </c>
      <c r="H151" s="911">
        <v>8.4</v>
      </c>
      <c r="I151" s="1294">
        <f t="shared" si="7"/>
        <v>75.600000000000009</v>
      </c>
      <c r="J151" s="1217" t="s">
        <v>187</v>
      </c>
      <c r="K151" s="959"/>
      <c r="L151" s="1217"/>
      <c r="M151" s="959" t="s">
        <v>1004</v>
      </c>
      <c r="N151" s="1217" t="s">
        <v>1005</v>
      </c>
      <c r="O151" s="956"/>
      <c r="P151" s="987"/>
      <c r="Q151" s="909"/>
      <c r="R151" s="987"/>
      <c r="S151" s="987"/>
      <c r="T151" s="987"/>
      <c r="U151" s="987"/>
      <c r="V151" s="987"/>
      <c r="W151" s="987"/>
      <c r="X151" s="987"/>
      <c r="Y151" s="987"/>
      <c r="Z151" s="987"/>
      <c r="AA151" s="987"/>
      <c r="AB151" s="987"/>
      <c r="AC151" s="987"/>
      <c r="AD151" s="987"/>
      <c r="AE151" s="987"/>
      <c r="AF151" s="987"/>
      <c r="AG151" s="987"/>
      <c r="AH151" s="987"/>
      <c r="AI151" s="987"/>
      <c r="AJ151" s="987"/>
      <c r="AK151" s="987"/>
      <c r="AL151" s="987"/>
      <c r="AM151" s="987"/>
      <c r="AN151" s="987"/>
      <c r="AO151" s="987"/>
      <c r="AP151" s="987"/>
      <c r="AQ151" s="987"/>
      <c r="AR151" s="987"/>
      <c r="AS151" s="987"/>
      <c r="AT151" s="987"/>
      <c r="AU151" s="987"/>
      <c r="AV151" s="987"/>
      <c r="AW151" s="987"/>
      <c r="AX151" s="1061"/>
      <c r="AY151" s="1220"/>
      <c r="AZ151" s="1225"/>
      <c r="BA151" s="1061"/>
      <c r="BB151" s="1220"/>
      <c r="BC151" s="1225"/>
      <c r="BD151" s="1061"/>
      <c r="BE151" s="1220"/>
      <c r="BF151" s="1225"/>
      <c r="BG151" s="1061">
        <f t="shared" si="8"/>
        <v>0</v>
      </c>
      <c r="BH151" s="1220"/>
      <c r="BI151" s="1225"/>
      <c r="BJ151" s="987"/>
      <c r="BK151" s="1061"/>
      <c r="BL151" s="1220"/>
      <c r="BM151" s="1225"/>
      <c r="BN151" s="1061"/>
      <c r="BO151" s="1225"/>
      <c r="BP151" s="1370"/>
      <c r="BQ151" s="1221"/>
      <c r="BR151" s="1061"/>
      <c r="BS151" s="1225"/>
      <c r="BT151" s="987"/>
      <c r="BU151" s="463"/>
      <c r="BV151" s="446" t="s">
        <v>1217</v>
      </c>
      <c r="BW151" s="447"/>
      <c r="BX151" s="448">
        <f>BX152</f>
        <v>13.41</v>
      </c>
      <c r="BY151" s="449"/>
      <c r="BZ151" s="450"/>
      <c r="CA151" s="449"/>
      <c r="CB151" s="449"/>
      <c r="CC151" s="449"/>
      <c r="CD151" s="449"/>
      <c r="CE151" s="51"/>
      <c r="CF151" s="96"/>
    </row>
    <row r="152" spans="2:84">
      <c r="B152" s="959">
        <v>148</v>
      </c>
      <c r="C152" s="959" t="s">
        <v>1096</v>
      </c>
      <c r="D152" s="946" t="s">
        <v>1097</v>
      </c>
      <c r="E152" s="959">
        <v>12</v>
      </c>
      <c r="F152" s="959">
        <v>2</v>
      </c>
      <c r="G152" s="1294" t="s">
        <v>971</v>
      </c>
      <c r="H152" s="911">
        <v>205</v>
      </c>
      <c r="I152" s="1294">
        <f t="shared" si="7"/>
        <v>410</v>
      </c>
      <c r="J152" s="1217" t="s">
        <v>232</v>
      </c>
      <c r="K152" s="959">
        <v>7</v>
      </c>
      <c r="L152" s="1217">
        <v>205</v>
      </c>
      <c r="M152" s="959" t="s">
        <v>1004</v>
      </c>
      <c r="N152" s="1217" t="s">
        <v>1005</v>
      </c>
      <c r="O152" s="956"/>
      <c r="P152" s="987"/>
      <c r="Q152" s="909"/>
      <c r="R152" s="987"/>
      <c r="S152" s="987"/>
      <c r="T152" s="987"/>
      <c r="U152" s="987"/>
      <c r="V152" s="987"/>
      <c r="W152" s="987"/>
      <c r="X152" s="987"/>
      <c r="Y152" s="987"/>
      <c r="Z152" s="987"/>
      <c r="AA152" s="987"/>
      <c r="AB152" s="987"/>
      <c r="AC152" s="987"/>
      <c r="AD152" s="987"/>
      <c r="AE152" s="987"/>
      <c r="AF152" s="987"/>
      <c r="AG152" s="987"/>
      <c r="AH152" s="987"/>
      <c r="AI152" s="987"/>
      <c r="AJ152" s="987"/>
      <c r="AK152" s="987"/>
      <c r="AL152" s="987"/>
      <c r="AM152" s="987"/>
      <c r="AN152" s="987"/>
      <c r="AO152" s="987"/>
      <c r="AP152" s="987"/>
      <c r="AQ152" s="987"/>
      <c r="AR152" s="987"/>
      <c r="AS152" s="987"/>
      <c r="AT152" s="987"/>
      <c r="AU152" s="987"/>
      <c r="AV152" s="987"/>
      <c r="AW152" s="987"/>
      <c r="AX152" s="1061"/>
      <c r="AY152" s="1220"/>
      <c r="AZ152" s="1225"/>
      <c r="BA152" s="1061"/>
      <c r="BB152" s="1220"/>
      <c r="BC152" s="1225"/>
      <c r="BD152" s="1061"/>
      <c r="BE152" s="1220"/>
      <c r="BF152" s="1225"/>
      <c r="BG152" s="1061">
        <f t="shared" si="8"/>
        <v>0</v>
      </c>
      <c r="BH152" s="1220"/>
      <c r="BI152" s="1225"/>
      <c r="BJ152" s="987"/>
      <c r="BK152" s="1061"/>
      <c r="BL152" s="1220"/>
      <c r="BM152" s="1225"/>
      <c r="BN152" s="1061"/>
      <c r="BO152" s="1225"/>
      <c r="BP152" s="1370"/>
      <c r="BQ152" s="1221"/>
      <c r="BR152" s="1061"/>
      <c r="BS152" s="1225"/>
      <c r="BT152" s="987"/>
      <c r="BU152" s="460"/>
      <c r="BV152" s="471" t="s">
        <v>4344</v>
      </c>
      <c r="BW152" s="453"/>
      <c r="BX152" s="454">
        <f>SUM(BX153:BX154)</f>
        <v>13.41</v>
      </c>
      <c r="BY152" s="449"/>
      <c r="BZ152" s="450"/>
      <c r="CA152" s="449"/>
      <c r="CB152" s="449"/>
      <c r="CC152" s="449"/>
      <c r="CD152" s="449"/>
      <c r="CE152" s="51"/>
      <c r="CF152" s="96"/>
    </row>
    <row r="153" spans="2:84">
      <c r="B153" s="959">
        <v>149</v>
      </c>
      <c r="C153" s="959" t="s">
        <v>1098</v>
      </c>
      <c r="D153" s="946" t="s">
        <v>1099</v>
      </c>
      <c r="E153" s="959">
        <v>12</v>
      </c>
      <c r="F153" s="959">
        <v>2</v>
      </c>
      <c r="G153" s="1294" t="s">
        <v>971</v>
      </c>
      <c r="H153" s="911">
        <v>41</v>
      </c>
      <c r="I153" s="1294">
        <f t="shared" si="7"/>
        <v>82</v>
      </c>
      <c r="J153" s="1217" t="s">
        <v>232</v>
      </c>
      <c r="K153" s="959">
        <v>7</v>
      </c>
      <c r="L153" s="1217">
        <v>205</v>
      </c>
      <c r="M153" s="959" t="s">
        <v>1004</v>
      </c>
      <c r="N153" s="1217" t="s">
        <v>1005</v>
      </c>
      <c r="O153" s="956"/>
      <c r="P153" s="987"/>
      <c r="Q153" s="909"/>
      <c r="R153" s="987"/>
      <c r="S153" s="987"/>
      <c r="T153" s="987"/>
      <c r="U153" s="987"/>
      <c r="V153" s="987"/>
      <c r="W153" s="987"/>
      <c r="X153" s="987"/>
      <c r="Y153" s="987"/>
      <c r="Z153" s="987"/>
      <c r="AA153" s="987"/>
      <c r="AB153" s="987"/>
      <c r="AC153" s="987"/>
      <c r="AD153" s="987"/>
      <c r="AE153" s="987"/>
      <c r="AF153" s="987"/>
      <c r="AG153" s="987"/>
      <c r="AH153" s="987"/>
      <c r="AI153" s="987"/>
      <c r="AJ153" s="987"/>
      <c r="AK153" s="987"/>
      <c r="AL153" s="987"/>
      <c r="AM153" s="987"/>
      <c r="AN153" s="987"/>
      <c r="AO153" s="987"/>
      <c r="AP153" s="987"/>
      <c r="AQ153" s="987"/>
      <c r="AR153" s="987"/>
      <c r="AS153" s="987"/>
      <c r="AT153" s="987"/>
      <c r="AU153" s="987"/>
      <c r="AV153" s="987"/>
      <c r="AW153" s="987"/>
      <c r="AX153" s="1061"/>
      <c r="AY153" s="1220"/>
      <c r="AZ153" s="1225"/>
      <c r="BA153" s="1061"/>
      <c r="BB153" s="1220"/>
      <c r="BC153" s="1225"/>
      <c r="BD153" s="1061"/>
      <c r="BE153" s="1220"/>
      <c r="BF153" s="1225"/>
      <c r="BG153" s="1061">
        <f t="shared" si="8"/>
        <v>0</v>
      </c>
      <c r="BH153" s="1220"/>
      <c r="BI153" s="1225"/>
      <c r="BJ153" s="987"/>
      <c r="BK153" s="1061"/>
      <c r="BL153" s="1220"/>
      <c r="BM153" s="1225"/>
      <c r="BN153" s="1061"/>
      <c r="BO153" s="1225"/>
      <c r="BP153" s="1370"/>
      <c r="BQ153" s="1221"/>
      <c r="BR153" s="1061"/>
      <c r="BS153" s="1225"/>
      <c r="BT153" s="987"/>
      <c r="BU153" s="460"/>
      <c r="BV153" s="471" t="s">
        <v>4324</v>
      </c>
      <c r="BW153" s="453" t="s">
        <v>4282</v>
      </c>
      <c r="BX153" s="457">
        <f>PRODUCT(BY153:BZ153)</f>
        <v>11.01</v>
      </c>
      <c r="BY153" s="449">
        <v>3</v>
      </c>
      <c r="BZ153" s="457">
        <f>PRODUCT(CA153:CF153)</f>
        <v>3.67</v>
      </c>
      <c r="CA153" s="458"/>
      <c r="CB153" s="458"/>
      <c r="CC153" s="458">
        <v>0.5</v>
      </c>
      <c r="CD153" s="449"/>
      <c r="CE153" s="51"/>
      <c r="CF153" s="470">
        <v>7.34</v>
      </c>
    </row>
    <row r="154" spans="2:84">
      <c r="B154" s="959">
        <v>150</v>
      </c>
      <c r="C154" s="959" t="s">
        <v>1085</v>
      </c>
      <c r="D154" s="946" t="s">
        <v>1100</v>
      </c>
      <c r="E154" s="959">
        <v>12</v>
      </c>
      <c r="F154" s="959">
        <v>8</v>
      </c>
      <c r="G154" s="1294" t="s">
        <v>971</v>
      </c>
      <c r="H154" s="911">
        <v>6.3</v>
      </c>
      <c r="I154" s="1294">
        <f t="shared" si="7"/>
        <v>50.4</v>
      </c>
      <c r="J154" s="1217" t="s">
        <v>232</v>
      </c>
      <c r="K154" s="959">
        <v>7</v>
      </c>
      <c r="L154" s="1217">
        <v>205</v>
      </c>
      <c r="M154" s="959" t="s">
        <v>1004</v>
      </c>
      <c r="N154" s="1217" t="s">
        <v>1005</v>
      </c>
      <c r="O154" s="956"/>
      <c r="P154" s="987"/>
      <c r="Q154" s="909"/>
      <c r="R154" s="987"/>
      <c r="S154" s="987"/>
      <c r="T154" s="987"/>
      <c r="U154" s="987"/>
      <c r="V154" s="987"/>
      <c r="W154" s="987"/>
      <c r="X154" s="987"/>
      <c r="Y154" s="987"/>
      <c r="Z154" s="987"/>
      <c r="AA154" s="987"/>
      <c r="AB154" s="987"/>
      <c r="AC154" s="987"/>
      <c r="AD154" s="987"/>
      <c r="AE154" s="987"/>
      <c r="AF154" s="987"/>
      <c r="AG154" s="987"/>
      <c r="AH154" s="987"/>
      <c r="AI154" s="987"/>
      <c r="AJ154" s="987"/>
      <c r="AK154" s="987"/>
      <c r="AL154" s="987"/>
      <c r="AM154" s="987"/>
      <c r="AN154" s="987"/>
      <c r="AO154" s="987"/>
      <c r="AP154" s="987"/>
      <c r="AQ154" s="987"/>
      <c r="AR154" s="987"/>
      <c r="AS154" s="987"/>
      <c r="AT154" s="987"/>
      <c r="AU154" s="987"/>
      <c r="AV154" s="987"/>
      <c r="AW154" s="987"/>
      <c r="AX154" s="1061"/>
      <c r="AY154" s="1220"/>
      <c r="AZ154" s="1225"/>
      <c r="BA154" s="1061"/>
      <c r="BB154" s="1220"/>
      <c r="BC154" s="1225"/>
      <c r="BD154" s="1061"/>
      <c r="BE154" s="1220"/>
      <c r="BF154" s="1225"/>
      <c r="BG154" s="1061">
        <f t="shared" si="8"/>
        <v>0</v>
      </c>
      <c r="BH154" s="1220"/>
      <c r="BI154" s="1225"/>
      <c r="BJ154" s="987"/>
      <c r="BK154" s="1061"/>
      <c r="BL154" s="1220"/>
      <c r="BM154" s="1225"/>
      <c r="BN154" s="1061"/>
      <c r="BO154" s="1225"/>
      <c r="BP154" s="1370"/>
      <c r="BQ154" s="1221"/>
      <c r="BR154" s="1061"/>
      <c r="BS154" s="1225"/>
      <c r="BT154" s="987"/>
      <c r="BU154" s="460"/>
      <c r="BV154" s="471" t="s">
        <v>4339</v>
      </c>
      <c r="BW154" s="453" t="s">
        <v>4282</v>
      </c>
      <c r="BX154" s="457">
        <f t="shared" ref="BX154" si="13">PRODUCT(BY154:BZ154)</f>
        <v>2.4000000000000004</v>
      </c>
      <c r="BY154" s="449">
        <f>2*3</f>
        <v>6</v>
      </c>
      <c r="BZ154" s="457">
        <v>0.4</v>
      </c>
      <c r="CA154" s="458"/>
      <c r="CB154" s="458"/>
      <c r="CC154" s="458"/>
      <c r="CD154" s="449"/>
      <c r="CE154" s="51"/>
      <c r="CF154" s="470"/>
    </row>
    <row r="155" spans="2:84">
      <c r="B155" s="959">
        <v>151</v>
      </c>
      <c r="C155" s="959" t="s">
        <v>1101</v>
      </c>
      <c r="D155" s="946" t="s">
        <v>1102</v>
      </c>
      <c r="E155" s="959">
        <v>12</v>
      </c>
      <c r="F155" s="959">
        <v>3</v>
      </c>
      <c r="G155" s="1294" t="s">
        <v>971</v>
      </c>
      <c r="H155" s="911">
        <v>15.7</v>
      </c>
      <c r="I155" s="1294">
        <f t="shared" si="7"/>
        <v>47.099999999999994</v>
      </c>
      <c r="J155" s="1217" t="s">
        <v>232</v>
      </c>
      <c r="K155" s="959">
        <v>7</v>
      </c>
      <c r="L155" s="1217">
        <v>205</v>
      </c>
      <c r="M155" s="959" t="s">
        <v>1004</v>
      </c>
      <c r="N155" s="1217" t="s">
        <v>1005</v>
      </c>
      <c r="O155" s="956"/>
      <c r="P155" s="987"/>
      <c r="Q155" s="909"/>
      <c r="R155" s="987"/>
      <c r="S155" s="987"/>
      <c r="T155" s="987"/>
      <c r="U155" s="987"/>
      <c r="V155" s="987"/>
      <c r="W155" s="987"/>
      <c r="X155" s="987"/>
      <c r="Y155" s="987"/>
      <c r="Z155" s="987"/>
      <c r="AA155" s="987"/>
      <c r="AB155" s="987"/>
      <c r="AC155" s="987"/>
      <c r="AD155" s="987"/>
      <c r="AE155" s="987"/>
      <c r="AF155" s="987"/>
      <c r="AG155" s="987"/>
      <c r="AH155" s="987"/>
      <c r="AI155" s="987"/>
      <c r="AJ155" s="987"/>
      <c r="AK155" s="987"/>
      <c r="AL155" s="987"/>
      <c r="AM155" s="987"/>
      <c r="AN155" s="987"/>
      <c r="AO155" s="987"/>
      <c r="AP155" s="987"/>
      <c r="AQ155" s="987"/>
      <c r="AR155" s="987"/>
      <c r="AS155" s="987"/>
      <c r="AT155" s="987"/>
      <c r="AU155" s="987"/>
      <c r="AV155" s="987"/>
      <c r="AW155" s="987"/>
      <c r="AX155" s="1061"/>
      <c r="AY155" s="1220"/>
      <c r="AZ155" s="1225"/>
      <c r="BA155" s="1061"/>
      <c r="BB155" s="1220"/>
      <c r="BC155" s="1225"/>
      <c r="BD155" s="1061"/>
      <c r="BE155" s="1220"/>
      <c r="BF155" s="1225"/>
      <c r="BG155" s="1061">
        <f t="shared" si="8"/>
        <v>0</v>
      </c>
      <c r="BH155" s="1220"/>
      <c r="BI155" s="1225"/>
      <c r="BJ155" s="987"/>
      <c r="BK155" s="1061"/>
      <c r="BL155" s="1220"/>
      <c r="BM155" s="1225"/>
      <c r="BN155" s="1061"/>
      <c r="BO155" s="1225"/>
      <c r="BP155" s="1370"/>
      <c r="BQ155" s="1221"/>
      <c r="BR155" s="1061"/>
      <c r="BS155" s="1225"/>
      <c r="BT155" s="987"/>
      <c r="BU155" s="460"/>
      <c r="BV155" s="471"/>
      <c r="BW155" s="453"/>
      <c r="BX155" s="474"/>
      <c r="BY155" s="449"/>
      <c r="BZ155" s="457"/>
      <c r="CA155" s="458"/>
      <c r="CB155" s="458"/>
      <c r="CC155" s="458"/>
      <c r="CD155" s="449"/>
      <c r="CE155" s="51"/>
      <c r="CF155" s="470"/>
    </row>
    <row r="156" spans="2:84">
      <c r="B156" s="959">
        <v>152</v>
      </c>
      <c r="C156" s="959" t="s">
        <v>1104</v>
      </c>
      <c r="D156" s="946" t="s">
        <v>1112</v>
      </c>
      <c r="E156" s="959">
        <v>12</v>
      </c>
      <c r="F156" s="959">
        <v>5</v>
      </c>
      <c r="G156" s="1294" t="s">
        <v>971</v>
      </c>
      <c r="H156" s="911">
        <v>20.3</v>
      </c>
      <c r="I156" s="1294">
        <f t="shared" si="7"/>
        <v>101.5</v>
      </c>
      <c r="J156" s="1217" t="s">
        <v>232</v>
      </c>
      <c r="K156" s="959">
        <v>7</v>
      </c>
      <c r="L156" s="1217">
        <v>205</v>
      </c>
      <c r="M156" s="959" t="s">
        <v>1004</v>
      </c>
      <c r="N156" s="1217" t="s">
        <v>1005</v>
      </c>
      <c r="O156" s="956"/>
      <c r="P156" s="987"/>
      <c r="Q156" s="909"/>
      <c r="R156" s="987"/>
      <c r="S156" s="987"/>
      <c r="T156" s="987"/>
      <c r="U156" s="987"/>
      <c r="V156" s="987"/>
      <c r="W156" s="987"/>
      <c r="X156" s="987"/>
      <c r="Y156" s="987"/>
      <c r="Z156" s="987"/>
      <c r="AA156" s="987"/>
      <c r="AB156" s="987"/>
      <c r="AC156" s="987"/>
      <c r="AD156" s="987"/>
      <c r="AE156" s="987"/>
      <c r="AF156" s="987"/>
      <c r="AG156" s="987"/>
      <c r="AH156" s="987"/>
      <c r="AI156" s="987"/>
      <c r="AJ156" s="987"/>
      <c r="AK156" s="987"/>
      <c r="AL156" s="987"/>
      <c r="AM156" s="987"/>
      <c r="AN156" s="987"/>
      <c r="AO156" s="987"/>
      <c r="AP156" s="987"/>
      <c r="AQ156" s="987"/>
      <c r="AR156" s="987"/>
      <c r="AS156" s="987"/>
      <c r="AT156" s="987"/>
      <c r="AU156" s="987"/>
      <c r="AV156" s="987"/>
      <c r="AW156" s="987"/>
      <c r="AX156" s="1061"/>
      <c r="AY156" s="1220"/>
      <c r="AZ156" s="1225"/>
      <c r="BA156" s="1061"/>
      <c r="BB156" s="1220"/>
      <c r="BC156" s="1225"/>
      <c r="BD156" s="1061"/>
      <c r="BE156" s="1220"/>
      <c r="BF156" s="1225"/>
      <c r="BG156" s="1061">
        <f t="shared" si="8"/>
        <v>0</v>
      </c>
      <c r="BH156" s="1220"/>
      <c r="BI156" s="1225"/>
      <c r="BJ156" s="987"/>
      <c r="BK156" s="1061"/>
      <c r="BL156" s="1220"/>
      <c r="BM156" s="1225"/>
      <c r="BN156" s="1061"/>
      <c r="BO156" s="1225"/>
      <c r="BP156" s="1370"/>
      <c r="BQ156" s="1221"/>
      <c r="BR156" s="1061"/>
      <c r="BS156" s="1225"/>
      <c r="BT156" s="987"/>
      <c r="BU156" s="475"/>
      <c r="BV156" s="476" t="s">
        <v>1096</v>
      </c>
      <c r="BW156" s="477"/>
      <c r="BX156" s="478"/>
      <c r="BY156" s="449"/>
      <c r="BZ156" s="457"/>
      <c r="CA156" s="458"/>
      <c r="CB156" s="458"/>
      <c r="CC156" s="458"/>
      <c r="CD156" s="449"/>
      <c r="CE156" s="51"/>
      <c r="CF156" s="470"/>
    </row>
    <row r="157" spans="2:84">
      <c r="B157" s="959">
        <v>153</v>
      </c>
      <c r="C157" s="959" t="s">
        <v>1113</v>
      </c>
      <c r="D157" s="946" t="s">
        <v>1114</v>
      </c>
      <c r="E157" s="959">
        <v>12</v>
      </c>
      <c r="F157" s="959">
        <v>11</v>
      </c>
      <c r="G157" s="1294" t="s">
        <v>971</v>
      </c>
      <c r="H157" s="911">
        <v>22</v>
      </c>
      <c r="I157" s="1294">
        <f t="shared" si="7"/>
        <v>242</v>
      </c>
      <c r="J157" s="1217" t="s">
        <v>232</v>
      </c>
      <c r="K157" s="959">
        <v>7</v>
      </c>
      <c r="L157" s="1217">
        <v>205</v>
      </c>
      <c r="M157" s="959" t="s">
        <v>1004</v>
      </c>
      <c r="N157" s="1217" t="s">
        <v>1005</v>
      </c>
      <c r="O157" s="956"/>
      <c r="P157" s="987"/>
      <c r="Q157" s="909"/>
      <c r="R157" s="987"/>
      <c r="S157" s="987"/>
      <c r="T157" s="987"/>
      <c r="U157" s="987"/>
      <c r="V157" s="987"/>
      <c r="W157" s="987"/>
      <c r="X157" s="987"/>
      <c r="Y157" s="987"/>
      <c r="Z157" s="987"/>
      <c r="AA157" s="987"/>
      <c r="AB157" s="987"/>
      <c r="AC157" s="987"/>
      <c r="AD157" s="987"/>
      <c r="AE157" s="987"/>
      <c r="AF157" s="987"/>
      <c r="AG157" s="987"/>
      <c r="AH157" s="987"/>
      <c r="AI157" s="987"/>
      <c r="AJ157" s="987"/>
      <c r="AK157" s="987"/>
      <c r="AL157" s="987"/>
      <c r="AM157" s="987"/>
      <c r="AN157" s="987"/>
      <c r="AO157" s="987"/>
      <c r="AP157" s="987"/>
      <c r="AQ157" s="987"/>
      <c r="AR157" s="987"/>
      <c r="AS157" s="987"/>
      <c r="AT157" s="987"/>
      <c r="AU157" s="987"/>
      <c r="AV157" s="987"/>
      <c r="AW157" s="987"/>
      <c r="AX157" s="958">
        <v>9</v>
      </c>
      <c r="AY157" s="959">
        <v>9</v>
      </c>
      <c r="AZ157" s="1225"/>
      <c r="BA157" s="1061"/>
      <c r="BB157" s="1220"/>
      <c r="BC157" s="1225"/>
      <c r="BD157" s="1061"/>
      <c r="BE157" s="1220"/>
      <c r="BF157" s="1225"/>
      <c r="BG157" s="1061">
        <f t="shared" si="8"/>
        <v>8.5499999999999989</v>
      </c>
      <c r="BH157" s="1220"/>
      <c r="BI157" s="1225"/>
      <c r="BJ157" s="987"/>
      <c r="BK157" s="1061"/>
      <c r="BL157" s="1220"/>
      <c r="BM157" s="1225"/>
      <c r="BN157" s="1061"/>
      <c r="BO157" s="1225"/>
      <c r="BP157" s="1370"/>
      <c r="BQ157" s="1221"/>
      <c r="BR157" s="1061"/>
      <c r="BS157" s="1225"/>
      <c r="BT157" s="987"/>
      <c r="BU157" s="460"/>
      <c r="BV157" s="471"/>
      <c r="BW157" s="453"/>
      <c r="BX157" s="474"/>
      <c r="BY157" s="449"/>
      <c r="BZ157" s="457"/>
      <c r="CA157" s="458"/>
      <c r="CB157" s="458"/>
      <c r="CC157" s="458"/>
      <c r="CD157" s="449"/>
      <c r="CE157" s="51"/>
      <c r="CF157" s="470"/>
    </row>
    <row r="158" spans="2:84">
      <c r="B158" s="959">
        <v>154</v>
      </c>
      <c r="C158" s="959" t="s">
        <v>1107</v>
      </c>
      <c r="D158" s="946" t="s">
        <v>1108</v>
      </c>
      <c r="E158" s="959">
        <v>12</v>
      </c>
      <c r="F158" s="959">
        <v>12</v>
      </c>
      <c r="G158" s="1294" t="s">
        <v>971</v>
      </c>
      <c r="H158" s="911">
        <v>20</v>
      </c>
      <c r="I158" s="1294">
        <f t="shared" si="7"/>
        <v>240</v>
      </c>
      <c r="J158" s="1217" t="s">
        <v>232</v>
      </c>
      <c r="K158" s="959">
        <v>7</v>
      </c>
      <c r="L158" s="1217">
        <v>205</v>
      </c>
      <c r="M158" s="959" t="s">
        <v>1004</v>
      </c>
      <c r="N158" s="1217" t="s">
        <v>1005</v>
      </c>
      <c r="O158" s="956"/>
      <c r="P158" s="987"/>
      <c r="Q158" s="909"/>
      <c r="R158" s="987"/>
      <c r="S158" s="987"/>
      <c r="T158" s="987"/>
      <c r="U158" s="987"/>
      <c r="V158" s="987"/>
      <c r="W158" s="987"/>
      <c r="X158" s="987"/>
      <c r="Y158" s="987"/>
      <c r="Z158" s="987"/>
      <c r="AA158" s="987"/>
      <c r="AB158" s="987"/>
      <c r="AC158" s="987"/>
      <c r="AD158" s="987"/>
      <c r="AE158" s="987"/>
      <c r="AF158" s="987"/>
      <c r="AG158" s="987"/>
      <c r="AH158" s="987"/>
      <c r="AI158" s="987"/>
      <c r="AJ158" s="987"/>
      <c r="AK158" s="987"/>
      <c r="AL158" s="987"/>
      <c r="AM158" s="987"/>
      <c r="AN158" s="987"/>
      <c r="AO158" s="987"/>
      <c r="AP158" s="987"/>
      <c r="AQ158" s="987"/>
      <c r="AR158" s="987"/>
      <c r="AS158" s="987"/>
      <c r="AT158" s="987"/>
      <c r="AU158" s="987"/>
      <c r="AV158" s="987"/>
      <c r="AW158" s="987"/>
      <c r="AX158" s="1061"/>
      <c r="AY158" s="1220"/>
      <c r="AZ158" s="1225"/>
      <c r="BA158" s="1061"/>
      <c r="BB158" s="1220"/>
      <c r="BC158" s="1225"/>
      <c r="BD158" s="1061"/>
      <c r="BE158" s="1220"/>
      <c r="BF158" s="1225"/>
      <c r="BG158" s="1061">
        <f t="shared" si="8"/>
        <v>0</v>
      </c>
      <c r="BH158" s="1220"/>
      <c r="BI158" s="1225"/>
      <c r="BJ158" s="987"/>
      <c r="BK158" s="1061"/>
      <c r="BL158" s="1220"/>
      <c r="BM158" s="1225"/>
      <c r="BN158" s="1061"/>
      <c r="BO158" s="1225"/>
      <c r="BP158" s="1370"/>
      <c r="BQ158" s="1221"/>
      <c r="BR158" s="1061"/>
      <c r="BS158" s="1225"/>
      <c r="BT158" s="987"/>
      <c r="BU158" s="460"/>
      <c r="BV158" s="471"/>
      <c r="BW158" s="453"/>
      <c r="BX158" s="454"/>
      <c r="BY158" s="449"/>
      <c r="BZ158" s="450"/>
      <c r="CA158" s="458"/>
      <c r="CB158" s="458"/>
      <c r="CC158" s="458"/>
      <c r="CD158" s="449"/>
      <c r="CE158" s="51"/>
      <c r="CF158" s="470"/>
    </row>
    <row r="159" spans="2:84">
      <c r="B159" s="959">
        <v>155</v>
      </c>
      <c r="C159" s="959" t="s">
        <v>1110</v>
      </c>
      <c r="D159" s="946" t="s">
        <v>1111</v>
      </c>
      <c r="E159" s="959">
        <v>12</v>
      </c>
      <c r="F159" s="959">
        <v>8</v>
      </c>
      <c r="G159" s="1294" t="s">
        <v>971</v>
      </c>
      <c r="H159" s="911">
        <v>8.4</v>
      </c>
      <c r="I159" s="1294">
        <f t="shared" si="7"/>
        <v>67.2</v>
      </c>
      <c r="J159" s="1217" t="s">
        <v>232</v>
      </c>
      <c r="K159" s="959">
        <v>7</v>
      </c>
      <c r="L159" s="1217">
        <v>205</v>
      </c>
      <c r="M159" s="959" t="s">
        <v>1004</v>
      </c>
      <c r="N159" s="1217" t="s">
        <v>1005</v>
      </c>
      <c r="O159" s="956"/>
      <c r="P159" s="987"/>
      <c r="Q159" s="909"/>
      <c r="R159" s="987"/>
      <c r="S159" s="987"/>
      <c r="T159" s="987"/>
      <c r="U159" s="987"/>
      <c r="V159" s="987"/>
      <c r="W159" s="987"/>
      <c r="X159" s="987"/>
      <c r="Y159" s="987"/>
      <c r="Z159" s="987"/>
      <c r="AA159" s="987"/>
      <c r="AB159" s="987"/>
      <c r="AC159" s="987"/>
      <c r="AD159" s="987"/>
      <c r="AE159" s="987"/>
      <c r="AF159" s="987"/>
      <c r="AG159" s="987"/>
      <c r="AH159" s="987"/>
      <c r="AI159" s="987"/>
      <c r="AJ159" s="987"/>
      <c r="AK159" s="987"/>
      <c r="AL159" s="987"/>
      <c r="AM159" s="987"/>
      <c r="AN159" s="987"/>
      <c r="AO159" s="987"/>
      <c r="AP159" s="987"/>
      <c r="AQ159" s="987"/>
      <c r="AR159" s="987"/>
      <c r="AS159" s="987"/>
      <c r="AT159" s="987"/>
      <c r="AU159" s="987"/>
      <c r="AV159" s="987"/>
      <c r="AW159" s="987"/>
      <c r="AX159" s="1061"/>
      <c r="AY159" s="1220"/>
      <c r="AZ159" s="1225"/>
      <c r="BA159" s="1061"/>
      <c r="BB159" s="1220"/>
      <c r="BC159" s="1225"/>
      <c r="BD159" s="1061"/>
      <c r="BE159" s="1220"/>
      <c r="BF159" s="1225"/>
      <c r="BG159" s="1061">
        <f t="shared" si="8"/>
        <v>0</v>
      </c>
      <c r="BH159" s="1220"/>
      <c r="BI159" s="1225"/>
      <c r="BJ159" s="987"/>
      <c r="BK159" s="1061"/>
      <c r="BL159" s="1220"/>
      <c r="BM159" s="1225"/>
      <c r="BN159" s="1061"/>
      <c r="BO159" s="1225"/>
      <c r="BP159" s="1370"/>
      <c r="BQ159" s="1221"/>
      <c r="BR159" s="1061"/>
      <c r="BS159" s="1225"/>
      <c r="BT159" s="987"/>
      <c r="BU159" s="460"/>
      <c r="BV159" s="471"/>
      <c r="BW159" s="453"/>
      <c r="BX159" s="457"/>
      <c r="BY159" s="449"/>
      <c r="BZ159" s="457"/>
      <c r="CA159" s="458"/>
      <c r="CB159" s="458"/>
      <c r="CC159" s="458"/>
      <c r="CD159" s="449"/>
      <c r="CE159" s="51"/>
      <c r="CF159" s="470"/>
    </row>
    <row r="160" spans="2:84">
      <c r="B160" s="959">
        <v>156</v>
      </c>
      <c r="C160" s="959" t="s">
        <v>1096</v>
      </c>
      <c r="D160" s="946" t="s">
        <v>1097</v>
      </c>
      <c r="E160" s="959">
        <v>12</v>
      </c>
      <c r="F160" s="959">
        <v>2</v>
      </c>
      <c r="G160" s="1294" t="s">
        <v>971</v>
      </c>
      <c r="H160" s="911">
        <v>205</v>
      </c>
      <c r="I160" s="1294">
        <f t="shared" si="7"/>
        <v>410</v>
      </c>
      <c r="J160" s="1217" t="s">
        <v>239</v>
      </c>
      <c r="K160" s="959">
        <v>6</v>
      </c>
      <c r="L160" s="1217">
        <v>205</v>
      </c>
      <c r="M160" s="959" t="s">
        <v>1004</v>
      </c>
      <c r="N160" s="1217" t="s">
        <v>1005</v>
      </c>
      <c r="O160" s="956"/>
      <c r="P160" s="987"/>
      <c r="Q160" s="909"/>
      <c r="R160" s="987"/>
      <c r="S160" s="987"/>
      <c r="T160" s="987"/>
      <c r="U160" s="987"/>
      <c r="V160" s="987"/>
      <c r="W160" s="987"/>
      <c r="X160" s="987"/>
      <c r="Y160" s="987"/>
      <c r="Z160" s="987"/>
      <c r="AA160" s="987"/>
      <c r="AB160" s="987"/>
      <c r="AC160" s="987"/>
      <c r="AD160" s="987"/>
      <c r="AE160" s="987"/>
      <c r="AF160" s="987"/>
      <c r="AG160" s="987"/>
      <c r="AH160" s="987"/>
      <c r="AI160" s="987"/>
      <c r="AJ160" s="987"/>
      <c r="AK160" s="987"/>
      <c r="AL160" s="987"/>
      <c r="AM160" s="987"/>
      <c r="AN160" s="987"/>
      <c r="AO160" s="987"/>
      <c r="AP160" s="987"/>
      <c r="AQ160" s="987"/>
      <c r="AR160" s="987"/>
      <c r="AS160" s="987"/>
      <c r="AT160" s="987"/>
      <c r="AU160" s="987"/>
      <c r="AV160" s="987"/>
      <c r="AW160" s="987"/>
      <c r="AX160" s="1061"/>
      <c r="AY160" s="1220"/>
      <c r="AZ160" s="1225"/>
      <c r="BA160" s="1061"/>
      <c r="BB160" s="1220"/>
      <c r="BC160" s="1225"/>
      <c r="BD160" s="1061"/>
      <c r="BE160" s="1220"/>
      <c r="BF160" s="1225"/>
      <c r="BG160" s="1061">
        <f t="shared" si="8"/>
        <v>0</v>
      </c>
      <c r="BH160" s="1220"/>
      <c r="BI160" s="1225"/>
      <c r="BJ160" s="987"/>
      <c r="BK160" s="1061"/>
      <c r="BL160" s="1220"/>
      <c r="BM160" s="1225"/>
      <c r="BN160" s="1061"/>
      <c r="BO160" s="1225"/>
      <c r="BP160" s="1370"/>
      <c r="BQ160" s="1221"/>
      <c r="BR160" s="1061"/>
      <c r="BS160" s="1225"/>
      <c r="BT160" s="987"/>
      <c r="BU160" s="460"/>
      <c r="BV160" s="471"/>
      <c r="BW160" s="453"/>
      <c r="BX160" s="457"/>
      <c r="BY160" s="449"/>
      <c r="BZ160" s="457"/>
      <c r="CA160" s="458"/>
      <c r="CB160" s="458"/>
      <c r="CC160" s="458"/>
      <c r="CD160" s="449"/>
      <c r="CE160" s="51"/>
      <c r="CF160" s="470"/>
    </row>
    <row r="161" spans="2:84">
      <c r="B161" s="959">
        <v>157</v>
      </c>
      <c r="C161" s="959" t="s">
        <v>1098</v>
      </c>
      <c r="D161" s="946" t="s">
        <v>1099</v>
      </c>
      <c r="E161" s="959">
        <v>12</v>
      </c>
      <c r="F161" s="959">
        <v>2</v>
      </c>
      <c r="G161" s="1294" t="s">
        <v>971</v>
      </c>
      <c r="H161" s="911">
        <v>41</v>
      </c>
      <c r="I161" s="1294">
        <f t="shared" si="7"/>
        <v>82</v>
      </c>
      <c r="J161" s="1217" t="s">
        <v>239</v>
      </c>
      <c r="K161" s="959">
        <v>6</v>
      </c>
      <c r="L161" s="1217">
        <v>205</v>
      </c>
      <c r="M161" s="959" t="s">
        <v>1004</v>
      </c>
      <c r="N161" s="1217" t="s">
        <v>1005</v>
      </c>
      <c r="O161" s="956"/>
      <c r="P161" s="987"/>
      <c r="Q161" s="909"/>
      <c r="R161" s="987"/>
      <c r="S161" s="987"/>
      <c r="T161" s="987"/>
      <c r="U161" s="987"/>
      <c r="V161" s="987"/>
      <c r="W161" s="987"/>
      <c r="X161" s="987"/>
      <c r="Y161" s="987"/>
      <c r="Z161" s="987"/>
      <c r="AA161" s="987"/>
      <c r="AB161" s="987"/>
      <c r="AC161" s="987"/>
      <c r="AD161" s="987"/>
      <c r="AE161" s="987"/>
      <c r="AF161" s="987"/>
      <c r="AG161" s="987"/>
      <c r="AH161" s="987"/>
      <c r="AI161" s="987"/>
      <c r="AJ161" s="987"/>
      <c r="AK161" s="987"/>
      <c r="AL161" s="987"/>
      <c r="AM161" s="987"/>
      <c r="AN161" s="987"/>
      <c r="AO161" s="987"/>
      <c r="AP161" s="987"/>
      <c r="AQ161" s="987"/>
      <c r="AR161" s="987"/>
      <c r="AS161" s="987"/>
      <c r="AT161" s="987"/>
      <c r="AU161" s="987"/>
      <c r="AV161" s="987"/>
      <c r="AW161" s="987"/>
      <c r="AX161" s="1061"/>
      <c r="AY161" s="1220"/>
      <c r="AZ161" s="1225"/>
      <c r="BA161" s="1061"/>
      <c r="BB161" s="1220"/>
      <c r="BC161" s="1225"/>
      <c r="BD161" s="1061"/>
      <c r="BE161" s="1220"/>
      <c r="BF161" s="1225"/>
      <c r="BG161" s="1061">
        <f t="shared" si="8"/>
        <v>0</v>
      </c>
      <c r="BH161" s="1220"/>
      <c r="BI161" s="1225"/>
      <c r="BJ161" s="987"/>
      <c r="BK161" s="1061"/>
      <c r="BL161" s="1220"/>
      <c r="BM161" s="1225"/>
      <c r="BN161" s="1061"/>
      <c r="BO161" s="1225"/>
      <c r="BP161" s="1370"/>
      <c r="BQ161" s="1221"/>
      <c r="BR161" s="1061"/>
      <c r="BS161" s="1225"/>
      <c r="BT161" s="987"/>
      <c r="BU161" s="460"/>
      <c r="BV161" s="471"/>
      <c r="BW161" s="453"/>
      <c r="BX161" s="457"/>
      <c r="BY161" s="449"/>
      <c r="BZ161" s="457"/>
      <c r="CA161" s="458"/>
      <c r="CB161" s="458"/>
      <c r="CC161" s="458"/>
      <c r="CD161" s="449"/>
      <c r="CE161" s="51"/>
      <c r="CF161" s="459"/>
    </row>
    <row r="162" spans="2:84">
      <c r="B162" s="959">
        <v>158</v>
      </c>
      <c r="C162" s="959" t="s">
        <v>1085</v>
      </c>
      <c r="D162" s="946" t="s">
        <v>1100</v>
      </c>
      <c r="E162" s="959">
        <v>12</v>
      </c>
      <c r="F162" s="959">
        <v>8</v>
      </c>
      <c r="G162" s="1294" t="s">
        <v>971</v>
      </c>
      <c r="H162" s="911">
        <v>6.3</v>
      </c>
      <c r="I162" s="1294">
        <f t="shared" si="7"/>
        <v>50.4</v>
      </c>
      <c r="J162" s="1217" t="s">
        <v>239</v>
      </c>
      <c r="K162" s="959">
        <v>6</v>
      </c>
      <c r="L162" s="1217">
        <v>205</v>
      </c>
      <c r="M162" s="959" t="s">
        <v>1004</v>
      </c>
      <c r="N162" s="1217" t="s">
        <v>1005</v>
      </c>
      <c r="O162" s="956"/>
      <c r="P162" s="987"/>
      <c r="Q162" s="909"/>
      <c r="R162" s="987"/>
      <c r="S162" s="987"/>
      <c r="T162" s="987"/>
      <c r="U162" s="987"/>
      <c r="V162" s="987"/>
      <c r="W162" s="987"/>
      <c r="X162" s="987"/>
      <c r="Y162" s="987"/>
      <c r="Z162" s="987"/>
      <c r="AA162" s="987"/>
      <c r="AB162" s="987"/>
      <c r="AC162" s="987"/>
      <c r="AD162" s="987"/>
      <c r="AE162" s="987"/>
      <c r="AF162" s="987"/>
      <c r="AG162" s="987"/>
      <c r="AH162" s="987"/>
      <c r="AI162" s="987"/>
      <c r="AJ162" s="987"/>
      <c r="AK162" s="987"/>
      <c r="AL162" s="987"/>
      <c r="AM162" s="987"/>
      <c r="AN162" s="987"/>
      <c r="AO162" s="987"/>
      <c r="AP162" s="987"/>
      <c r="AQ162" s="987"/>
      <c r="AR162" s="987"/>
      <c r="AS162" s="987"/>
      <c r="AT162" s="987"/>
      <c r="AU162" s="987"/>
      <c r="AV162" s="987"/>
      <c r="AW162" s="987"/>
      <c r="AX162" s="1061"/>
      <c r="AY162" s="1220"/>
      <c r="AZ162" s="1225"/>
      <c r="BA162" s="1061"/>
      <c r="BB162" s="1220"/>
      <c r="BC162" s="1225"/>
      <c r="BD162" s="1061"/>
      <c r="BE162" s="1220"/>
      <c r="BF162" s="1225"/>
      <c r="BG162" s="1061">
        <f t="shared" si="8"/>
        <v>0</v>
      </c>
      <c r="BH162" s="1220"/>
      <c r="BI162" s="1225"/>
      <c r="BJ162" s="987"/>
      <c r="BK162" s="1061"/>
      <c r="BL162" s="1220"/>
      <c r="BM162" s="1225"/>
      <c r="BN162" s="1061"/>
      <c r="BO162" s="1225"/>
      <c r="BP162" s="1370"/>
      <c r="BQ162" s="1221"/>
      <c r="BR162" s="1061"/>
      <c r="BS162" s="1225"/>
      <c r="BT162" s="987"/>
      <c r="BU162" s="460"/>
      <c r="BV162" s="471"/>
      <c r="BW162" s="453"/>
      <c r="BX162" s="474"/>
      <c r="BY162" s="449"/>
      <c r="BZ162" s="457"/>
      <c r="CA162" s="458"/>
      <c r="CB162" s="458"/>
      <c r="CC162" s="458"/>
      <c r="CD162" s="449"/>
      <c r="CE162" s="51"/>
      <c r="CF162" s="459"/>
    </row>
    <row r="163" spans="2:84">
      <c r="B163" s="959">
        <v>159</v>
      </c>
      <c r="C163" s="959" t="s">
        <v>1101</v>
      </c>
      <c r="D163" s="946" t="s">
        <v>1102</v>
      </c>
      <c r="E163" s="959">
        <v>12</v>
      </c>
      <c r="F163" s="959">
        <v>2</v>
      </c>
      <c r="G163" s="1294" t="s">
        <v>971</v>
      </c>
      <c r="H163" s="911">
        <v>15.7</v>
      </c>
      <c r="I163" s="1294">
        <f t="shared" si="7"/>
        <v>31.4</v>
      </c>
      <c r="J163" s="1217" t="s">
        <v>239</v>
      </c>
      <c r="K163" s="959">
        <v>6</v>
      </c>
      <c r="L163" s="1217">
        <v>205</v>
      </c>
      <c r="M163" s="959" t="s">
        <v>1004</v>
      </c>
      <c r="N163" s="1217" t="s">
        <v>1005</v>
      </c>
      <c r="O163" s="956"/>
      <c r="P163" s="987"/>
      <c r="Q163" s="909"/>
      <c r="R163" s="987"/>
      <c r="S163" s="987"/>
      <c r="T163" s="987"/>
      <c r="U163" s="987"/>
      <c r="V163" s="987"/>
      <c r="W163" s="987"/>
      <c r="X163" s="987"/>
      <c r="Y163" s="987"/>
      <c r="Z163" s="987"/>
      <c r="AA163" s="987"/>
      <c r="AB163" s="987"/>
      <c r="AC163" s="987"/>
      <c r="AD163" s="987"/>
      <c r="AE163" s="987"/>
      <c r="AF163" s="987"/>
      <c r="AG163" s="987"/>
      <c r="AH163" s="987"/>
      <c r="AI163" s="987"/>
      <c r="AJ163" s="987"/>
      <c r="AK163" s="987"/>
      <c r="AL163" s="987"/>
      <c r="AM163" s="987"/>
      <c r="AN163" s="987"/>
      <c r="AO163" s="987"/>
      <c r="AP163" s="987"/>
      <c r="AQ163" s="987"/>
      <c r="AR163" s="987"/>
      <c r="AS163" s="987"/>
      <c r="AT163" s="987"/>
      <c r="AU163" s="987"/>
      <c r="AV163" s="987"/>
      <c r="AW163" s="987"/>
      <c r="AX163" s="1061"/>
      <c r="AY163" s="1220"/>
      <c r="AZ163" s="1225"/>
      <c r="BA163" s="1061"/>
      <c r="BB163" s="1220"/>
      <c r="BC163" s="1225"/>
      <c r="BD163" s="1061"/>
      <c r="BE163" s="1220"/>
      <c r="BF163" s="1225"/>
      <c r="BG163" s="1061">
        <f t="shared" si="8"/>
        <v>0</v>
      </c>
      <c r="BH163" s="1220"/>
      <c r="BI163" s="1225"/>
      <c r="BJ163" s="987"/>
      <c r="BK163" s="1061"/>
      <c r="BL163" s="1220"/>
      <c r="BM163" s="1225"/>
      <c r="BN163" s="1061"/>
      <c r="BO163" s="1225"/>
      <c r="BP163" s="1370"/>
      <c r="BQ163" s="1221"/>
      <c r="BR163" s="1061"/>
      <c r="BS163" s="1225"/>
      <c r="BT163" s="987"/>
      <c r="BU163" s="460"/>
      <c r="BV163" s="471"/>
      <c r="BW163" s="453"/>
      <c r="BX163" s="474"/>
      <c r="BY163" s="449"/>
      <c r="BZ163" s="457"/>
      <c r="CA163" s="458"/>
      <c r="CB163" s="458"/>
      <c r="CC163" s="458"/>
      <c r="CD163" s="449"/>
      <c r="CE163" s="51"/>
      <c r="CF163" s="459"/>
    </row>
    <row r="164" spans="2:84">
      <c r="B164" s="959">
        <v>160</v>
      </c>
      <c r="C164" s="959" t="s">
        <v>1113</v>
      </c>
      <c r="D164" s="946" t="s">
        <v>1114</v>
      </c>
      <c r="E164" s="959">
        <v>12</v>
      </c>
      <c r="F164" s="959">
        <v>7</v>
      </c>
      <c r="G164" s="1294" t="s">
        <v>971</v>
      </c>
      <c r="H164" s="911">
        <v>22</v>
      </c>
      <c r="I164" s="1294">
        <f t="shared" si="7"/>
        <v>154</v>
      </c>
      <c r="J164" s="1217" t="s">
        <v>239</v>
      </c>
      <c r="K164" s="959">
        <v>6</v>
      </c>
      <c r="L164" s="1217">
        <v>205</v>
      </c>
      <c r="M164" s="959" t="s">
        <v>1004</v>
      </c>
      <c r="N164" s="1217" t="s">
        <v>1005</v>
      </c>
      <c r="O164" s="956"/>
      <c r="P164" s="987"/>
      <c r="Q164" s="909"/>
      <c r="R164" s="987"/>
      <c r="S164" s="987"/>
      <c r="T164" s="987"/>
      <c r="U164" s="987"/>
      <c r="V164" s="987"/>
      <c r="W164" s="987"/>
      <c r="X164" s="987"/>
      <c r="Y164" s="987"/>
      <c r="Z164" s="987"/>
      <c r="AA164" s="987"/>
      <c r="AB164" s="987"/>
      <c r="AC164" s="987"/>
      <c r="AD164" s="987"/>
      <c r="AE164" s="987"/>
      <c r="AF164" s="987"/>
      <c r="AG164" s="987"/>
      <c r="AH164" s="987"/>
      <c r="AI164" s="987"/>
      <c r="AJ164" s="987"/>
      <c r="AK164" s="987"/>
      <c r="AL164" s="987"/>
      <c r="AM164" s="987"/>
      <c r="AN164" s="987"/>
      <c r="AO164" s="987"/>
      <c r="AP164" s="987"/>
      <c r="AQ164" s="987"/>
      <c r="AR164" s="987"/>
      <c r="AS164" s="987"/>
      <c r="AT164" s="987"/>
      <c r="AU164" s="987"/>
      <c r="AV164" s="987"/>
      <c r="AW164" s="987"/>
      <c r="AX164" s="958"/>
      <c r="AY164" s="959"/>
      <c r="AZ164" s="1225"/>
      <c r="BA164" s="1061"/>
      <c r="BB164" s="1220"/>
      <c r="BC164" s="1225"/>
      <c r="BD164" s="1061"/>
      <c r="BE164" s="1220"/>
      <c r="BF164" s="1225"/>
      <c r="BG164" s="1061">
        <f t="shared" si="8"/>
        <v>0</v>
      </c>
      <c r="BH164" s="1220"/>
      <c r="BI164" s="1225"/>
      <c r="BJ164" s="987"/>
      <c r="BK164" s="1061"/>
      <c r="BL164" s="1220"/>
      <c r="BM164" s="1225"/>
      <c r="BN164" s="1061"/>
      <c r="BO164" s="1225"/>
      <c r="BP164" s="1370"/>
      <c r="BQ164" s="1221"/>
      <c r="BR164" s="1061"/>
      <c r="BS164" s="1225"/>
      <c r="BT164" s="987"/>
      <c r="BU164" s="460"/>
      <c r="BV164" s="471"/>
      <c r="BW164" s="453"/>
      <c r="BX164" s="474"/>
      <c r="BY164" s="449"/>
      <c r="BZ164" s="457"/>
      <c r="CA164" s="458"/>
      <c r="CB164" s="458"/>
      <c r="CC164" s="458"/>
      <c r="CD164" s="449"/>
      <c r="CE164" s="51"/>
      <c r="CF164" s="459"/>
    </row>
    <row r="165" spans="2:84">
      <c r="B165" s="959">
        <v>161</v>
      </c>
      <c r="C165" s="959" t="s">
        <v>1107</v>
      </c>
      <c r="D165" s="946" t="s">
        <v>1108</v>
      </c>
      <c r="E165" s="959">
        <v>12</v>
      </c>
      <c r="F165" s="959">
        <v>3</v>
      </c>
      <c r="G165" s="1294" t="s">
        <v>971</v>
      </c>
      <c r="H165" s="911">
        <v>20</v>
      </c>
      <c r="I165" s="1294">
        <f t="shared" si="7"/>
        <v>60</v>
      </c>
      <c r="J165" s="1217" t="s">
        <v>239</v>
      </c>
      <c r="K165" s="959">
        <v>6</v>
      </c>
      <c r="L165" s="1217">
        <v>205</v>
      </c>
      <c r="M165" s="959" t="s">
        <v>1004</v>
      </c>
      <c r="N165" s="1217" t="s">
        <v>1005</v>
      </c>
      <c r="O165" s="956"/>
      <c r="P165" s="987"/>
      <c r="Q165" s="909"/>
      <c r="R165" s="987"/>
      <c r="S165" s="987"/>
      <c r="T165" s="987"/>
      <c r="U165" s="987"/>
      <c r="V165" s="987"/>
      <c r="W165" s="987"/>
      <c r="X165" s="987"/>
      <c r="Y165" s="987"/>
      <c r="Z165" s="987"/>
      <c r="AA165" s="987"/>
      <c r="AB165" s="987"/>
      <c r="AC165" s="987"/>
      <c r="AD165" s="987"/>
      <c r="AE165" s="987"/>
      <c r="AF165" s="987"/>
      <c r="AG165" s="987"/>
      <c r="AH165" s="987"/>
      <c r="AI165" s="987"/>
      <c r="AJ165" s="987"/>
      <c r="AK165" s="987"/>
      <c r="AL165" s="987"/>
      <c r="AM165" s="987"/>
      <c r="AN165" s="987"/>
      <c r="AO165" s="987"/>
      <c r="AP165" s="987"/>
      <c r="AQ165" s="987"/>
      <c r="AR165" s="987"/>
      <c r="AS165" s="987"/>
      <c r="AT165" s="987"/>
      <c r="AU165" s="987"/>
      <c r="AV165" s="987"/>
      <c r="AW165" s="987"/>
      <c r="AX165" s="1061"/>
      <c r="AY165" s="1220"/>
      <c r="AZ165" s="1225"/>
      <c r="BA165" s="1061"/>
      <c r="BB165" s="1220"/>
      <c r="BC165" s="1225"/>
      <c r="BD165" s="1061"/>
      <c r="BE165" s="1220"/>
      <c r="BF165" s="1225"/>
      <c r="BG165" s="1061">
        <f t="shared" si="8"/>
        <v>0</v>
      </c>
      <c r="BH165" s="1220"/>
      <c r="BI165" s="1225"/>
      <c r="BJ165" s="987"/>
      <c r="BK165" s="1061"/>
      <c r="BL165" s="1220"/>
      <c r="BM165" s="1225"/>
      <c r="BN165" s="1061"/>
      <c r="BO165" s="1225"/>
      <c r="BP165" s="1370"/>
      <c r="BQ165" s="1221"/>
      <c r="BR165" s="1061"/>
      <c r="BS165" s="1225"/>
      <c r="BT165" s="987"/>
      <c r="BU165" s="460"/>
      <c r="BV165" s="471"/>
      <c r="BW165" s="453"/>
      <c r="BX165" s="474"/>
      <c r="BY165" s="449"/>
      <c r="BZ165" s="457"/>
      <c r="CA165" s="458"/>
      <c r="CB165" s="458"/>
      <c r="CC165" s="458"/>
      <c r="CD165" s="449"/>
      <c r="CE165" s="51"/>
      <c r="CF165" s="459"/>
    </row>
    <row r="166" spans="2:84">
      <c r="B166" s="959">
        <v>162</v>
      </c>
      <c r="C166" s="959" t="s">
        <v>1110</v>
      </c>
      <c r="D166" s="946" t="s">
        <v>1111</v>
      </c>
      <c r="E166" s="959">
        <v>12</v>
      </c>
      <c r="F166" s="959">
        <v>8</v>
      </c>
      <c r="G166" s="1294" t="s">
        <v>971</v>
      </c>
      <c r="H166" s="911">
        <v>8.4</v>
      </c>
      <c r="I166" s="1294">
        <f t="shared" si="7"/>
        <v>67.2</v>
      </c>
      <c r="J166" s="1217" t="s">
        <v>239</v>
      </c>
      <c r="K166" s="959">
        <v>6</v>
      </c>
      <c r="L166" s="1217">
        <v>205</v>
      </c>
      <c r="M166" s="959" t="s">
        <v>1004</v>
      </c>
      <c r="N166" s="1217" t="s">
        <v>1005</v>
      </c>
      <c r="O166" s="956"/>
      <c r="P166" s="987"/>
      <c r="Q166" s="909"/>
      <c r="R166" s="987"/>
      <c r="S166" s="987"/>
      <c r="T166" s="987"/>
      <c r="U166" s="987"/>
      <c r="V166" s="987"/>
      <c r="W166" s="987"/>
      <c r="X166" s="987"/>
      <c r="Y166" s="987"/>
      <c r="Z166" s="987"/>
      <c r="AA166" s="987"/>
      <c r="AB166" s="987"/>
      <c r="AC166" s="987"/>
      <c r="AD166" s="987"/>
      <c r="AE166" s="987"/>
      <c r="AF166" s="987"/>
      <c r="AG166" s="987"/>
      <c r="AH166" s="987"/>
      <c r="AI166" s="987"/>
      <c r="AJ166" s="987"/>
      <c r="AK166" s="987"/>
      <c r="AL166" s="987"/>
      <c r="AM166" s="987"/>
      <c r="AN166" s="987"/>
      <c r="AO166" s="987"/>
      <c r="AP166" s="987"/>
      <c r="AQ166" s="987"/>
      <c r="AR166" s="987"/>
      <c r="AS166" s="987"/>
      <c r="AT166" s="987"/>
      <c r="AU166" s="987"/>
      <c r="AV166" s="987"/>
      <c r="AW166" s="987"/>
      <c r="AX166" s="1061"/>
      <c r="AY166" s="1220"/>
      <c r="AZ166" s="1225"/>
      <c r="BA166" s="1061"/>
      <c r="BB166" s="1220"/>
      <c r="BC166" s="1225"/>
      <c r="BD166" s="1061"/>
      <c r="BE166" s="1220"/>
      <c r="BF166" s="1225"/>
      <c r="BG166" s="1061">
        <f t="shared" si="8"/>
        <v>0</v>
      </c>
      <c r="BH166" s="1220"/>
      <c r="BI166" s="1225"/>
      <c r="BJ166" s="987"/>
      <c r="BK166" s="1061"/>
      <c r="BL166" s="1220"/>
      <c r="BM166" s="1225"/>
      <c r="BN166" s="1061"/>
      <c r="BO166" s="1225"/>
      <c r="BP166" s="1370"/>
      <c r="BQ166" s="1221"/>
      <c r="BR166" s="1061"/>
      <c r="BS166" s="1225"/>
      <c r="BT166" s="987"/>
      <c r="BU166" s="460"/>
      <c r="BV166" s="471"/>
      <c r="BW166" s="453"/>
      <c r="BX166" s="474"/>
      <c r="BY166" s="449"/>
      <c r="BZ166" s="457"/>
      <c r="CA166" s="458"/>
      <c r="CB166" s="458"/>
      <c r="CC166" s="458"/>
      <c r="CD166" s="449"/>
      <c r="CE166" s="51"/>
      <c r="CF166" s="459"/>
    </row>
    <row r="167" spans="2:84">
      <c r="B167" s="959">
        <v>163</v>
      </c>
      <c r="C167" s="959" t="s">
        <v>1096</v>
      </c>
      <c r="D167" s="946" t="s">
        <v>1097</v>
      </c>
      <c r="E167" s="959">
        <v>12</v>
      </c>
      <c r="F167" s="959">
        <v>2</v>
      </c>
      <c r="G167" s="1294" t="s">
        <v>971</v>
      </c>
      <c r="H167" s="911">
        <v>205</v>
      </c>
      <c r="I167" s="1294">
        <f t="shared" si="7"/>
        <v>410</v>
      </c>
      <c r="J167" s="1217" t="s">
        <v>259</v>
      </c>
      <c r="K167" s="959">
        <v>5</v>
      </c>
      <c r="L167" s="959">
        <v>205</v>
      </c>
      <c r="M167" s="959" t="s">
        <v>1004</v>
      </c>
      <c r="N167" s="1217" t="s">
        <v>1005</v>
      </c>
      <c r="O167" s="956"/>
      <c r="P167" s="987"/>
      <c r="Q167" s="909"/>
      <c r="R167" s="987"/>
      <c r="S167" s="987"/>
      <c r="T167" s="987"/>
      <c r="U167" s="987"/>
      <c r="V167" s="987"/>
      <c r="W167" s="987"/>
      <c r="X167" s="987"/>
      <c r="Y167" s="987"/>
      <c r="Z167" s="987"/>
      <c r="AA167" s="987"/>
      <c r="AB167" s="987"/>
      <c r="AC167" s="987"/>
      <c r="AD167" s="987"/>
      <c r="AE167" s="987"/>
      <c r="AF167" s="987"/>
      <c r="AG167" s="987"/>
      <c r="AH167" s="987"/>
      <c r="AI167" s="987"/>
      <c r="AJ167" s="987"/>
      <c r="AK167" s="987"/>
      <c r="AL167" s="987"/>
      <c r="AM167" s="987"/>
      <c r="AN167" s="987"/>
      <c r="AO167" s="987"/>
      <c r="AP167" s="987"/>
      <c r="AQ167" s="987"/>
      <c r="AR167" s="987"/>
      <c r="AS167" s="987"/>
      <c r="AT167" s="987"/>
      <c r="AU167" s="987"/>
      <c r="AV167" s="987"/>
      <c r="AW167" s="987"/>
      <c r="AX167" s="1061"/>
      <c r="AY167" s="1220"/>
      <c r="AZ167" s="1225"/>
      <c r="BA167" s="1061"/>
      <c r="BB167" s="1220"/>
      <c r="BC167" s="1225"/>
      <c r="BD167" s="1061"/>
      <c r="BE167" s="1220"/>
      <c r="BF167" s="1225"/>
      <c r="BG167" s="1061">
        <f t="shared" si="8"/>
        <v>0</v>
      </c>
      <c r="BH167" s="1220"/>
      <c r="BI167" s="1225"/>
      <c r="BJ167" s="987"/>
      <c r="BK167" s="1061"/>
      <c r="BL167" s="1220"/>
      <c r="BM167" s="1225"/>
      <c r="BN167" s="1061"/>
      <c r="BO167" s="1225"/>
      <c r="BP167" s="1370"/>
      <c r="BQ167" s="1221"/>
      <c r="BR167" s="1061"/>
      <c r="BS167" s="1225"/>
      <c r="BT167" s="987"/>
      <c r="BU167" s="460"/>
      <c r="BV167" s="479"/>
      <c r="BW167" s="453"/>
      <c r="BX167" s="469"/>
      <c r="BY167" s="449"/>
      <c r="BZ167" s="450"/>
      <c r="CA167" s="458"/>
      <c r="CB167" s="458"/>
      <c r="CC167" s="458"/>
      <c r="CD167" s="449"/>
      <c r="CE167" s="51"/>
      <c r="CF167" s="470"/>
    </row>
    <row r="168" spans="2:84">
      <c r="B168" s="959">
        <v>164</v>
      </c>
      <c r="C168" s="959" t="s">
        <v>1098</v>
      </c>
      <c r="D168" s="946" t="s">
        <v>1099</v>
      </c>
      <c r="E168" s="959">
        <v>12</v>
      </c>
      <c r="F168" s="959">
        <v>2</v>
      </c>
      <c r="G168" s="1294" t="s">
        <v>971</v>
      </c>
      <c r="H168" s="911">
        <v>41</v>
      </c>
      <c r="I168" s="1294">
        <f t="shared" si="7"/>
        <v>82</v>
      </c>
      <c r="J168" s="1217" t="s">
        <v>259</v>
      </c>
      <c r="K168" s="959">
        <v>5</v>
      </c>
      <c r="L168" s="959">
        <v>205</v>
      </c>
      <c r="M168" s="959" t="s">
        <v>1004</v>
      </c>
      <c r="N168" s="1217" t="s">
        <v>1005</v>
      </c>
      <c r="O168" s="956"/>
      <c r="P168" s="987"/>
      <c r="Q168" s="909"/>
      <c r="R168" s="987"/>
      <c r="S168" s="987"/>
      <c r="T168" s="987"/>
      <c r="U168" s="987"/>
      <c r="V168" s="987"/>
      <c r="W168" s="987"/>
      <c r="X168" s="987"/>
      <c r="Y168" s="987"/>
      <c r="Z168" s="987"/>
      <c r="AA168" s="987"/>
      <c r="AB168" s="987"/>
      <c r="AC168" s="987"/>
      <c r="AD168" s="987"/>
      <c r="AE168" s="987"/>
      <c r="AF168" s="987"/>
      <c r="AG168" s="987"/>
      <c r="AH168" s="987"/>
      <c r="AI168" s="987"/>
      <c r="AJ168" s="987"/>
      <c r="AK168" s="987"/>
      <c r="AL168" s="987"/>
      <c r="AM168" s="987"/>
      <c r="AN168" s="987"/>
      <c r="AO168" s="987"/>
      <c r="AP168" s="987"/>
      <c r="AQ168" s="987"/>
      <c r="AR168" s="987"/>
      <c r="AS168" s="987"/>
      <c r="AT168" s="987"/>
      <c r="AU168" s="987"/>
      <c r="AV168" s="987"/>
      <c r="AW168" s="987"/>
      <c r="AX168" s="1061"/>
      <c r="AY168" s="1220"/>
      <c r="AZ168" s="1225"/>
      <c r="BA168" s="1061"/>
      <c r="BB168" s="1220"/>
      <c r="BC168" s="1225"/>
      <c r="BD168" s="1061"/>
      <c r="BE168" s="1220"/>
      <c r="BF168" s="1225"/>
      <c r="BG168" s="1061">
        <f t="shared" si="8"/>
        <v>0</v>
      </c>
      <c r="BH168" s="1220"/>
      <c r="BI168" s="1225"/>
      <c r="BJ168" s="987"/>
      <c r="BK168" s="1061"/>
      <c r="BL168" s="1220"/>
      <c r="BM168" s="1225"/>
      <c r="BN168" s="1061"/>
      <c r="BO168" s="1225"/>
      <c r="BP168" s="1370"/>
      <c r="BQ168" s="1221"/>
      <c r="BR168" s="1061"/>
      <c r="BS168" s="1225"/>
      <c r="BT168" s="987"/>
      <c r="BU168" s="463"/>
      <c r="BV168" s="446" t="s">
        <v>1032</v>
      </c>
      <c r="BW168" s="447"/>
      <c r="BX168" s="448">
        <f>+BX169+BX174+BX179+BX184+BX189+BX194+BX199+BX204</f>
        <v>2067.1583600000004</v>
      </c>
      <c r="BY168" s="449"/>
      <c r="BZ168" s="450"/>
      <c r="CA168" s="458"/>
      <c r="CB168" s="458"/>
      <c r="CC168" s="458"/>
      <c r="CD168" s="449"/>
      <c r="CE168" s="51"/>
      <c r="CF168" s="470"/>
    </row>
    <row r="169" spans="2:84">
      <c r="B169" s="959">
        <v>165</v>
      </c>
      <c r="C169" s="959" t="s">
        <v>1085</v>
      </c>
      <c r="D169" s="946" t="s">
        <v>1100</v>
      </c>
      <c r="E169" s="959">
        <v>12</v>
      </c>
      <c r="F169" s="959">
        <v>8</v>
      </c>
      <c r="G169" s="1294" t="s">
        <v>971</v>
      </c>
      <c r="H169" s="911">
        <v>6.3</v>
      </c>
      <c r="I169" s="1294">
        <f t="shared" si="7"/>
        <v>50.4</v>
      </c>
      <c r="J169" s="1217" t="s">
        <v>259</v>
      </c>
      <c r="K169" s="959">
        <v>5</v>
      </c>
      <c r="L169" s="959">
        <v>205</v>
      </c>
      <c r="M169" s="959" t="s">
        <v>1004</v>
      </c>
      <c r="N169" s="1217" t="s">
        <v>1005</v>
      </c>
      <c r="O169" s="956"/>
      <c r="P169" s="987"/>
      <c r="Q169" s="909"/>
      <c r="R169" s="987"/>
      <c r="S169" s="987"/>
      <c r="T169" s="987"/>
      <c r="U169" s="987"/>
      <c r="V169" s="987"/>
      <c r="W169" s="987"/>
      <c r="X169" s="987"/>
      <c r="Y169" s="987"/>
      <c r="Z169" s="987"/>
      <c r="AA169" s="987"/>
      <c r="AB169" s="987"/>
      <c r="AC169" s="987"/>
      <c r="AD169" s="987"/>
      <c r="AE169" s="987"/>
      <c r="AF169" s="987"/>
      <c r="AG169" s="987"/>
      <c r="AH169" s="987"/>
      <c r="AI169" s="987"/>
      <c r="AJ169" s="987"/>
      <c r="AK169" s="987"/>
      <c r="AL169" s="987"/>
      <c r="AM169" s="987"/>
      <c r="AN169" s="987"/>
      <c r="AO169" s="987"/>
      <c r="AP169" s="987"/>
      <c r="AQ169" s="987"/>
      <c r="AR169" s="987"/>
      <c r="AS169" s="987"/>
      <c r="AT169" s="987"/>
      <c r="AU169" s="987"/>
      <c r="AV169" s="987"/>
      <c r="AW169" s="987"/>
      <c r="AX169" s="1061"/>
      <c r="AY169" s="1220"/>
      <c r="AZ169" s="1225"/>
      <c r="BA169" s="1061"/>
      <c r="BB169" s="1220"/>
      <c r="BC169" s="1225"/>
      <c r="BD169" s="1061"/>
      <c r="BE169" s="1220"/>
      <c r="BF169" s="1225"/>
      <c r="BG169" s="1061">
        <f t="shared" si="8"/>
        <v>0</v>
      </c>
      <c r="BH169" s="1220"/>
      <c r="BI169" s="1225"/>
      <c r="BJ169" s="987"/>
      <c r="BK169" s="1061"/>
      <c r="BL169" s="1220"/>
      <c r="BM169" s="1225"/>
      <c r="BN169" s="1061"/>
      <c r="BO169" s="1225"/>
      <c r="BP169" s="1370"/>
      <c r="BQ169" s="1221"/>
      <c r="BR169" s="1061"/>
      <c r="BS169" s="1225"/>
      <c r="BT169" s="987"/>
      <c r="BU169" s="460"/>
      <c r="BV169" s="471" t="s">
        <v>4345</v>
      </c>
      <c r="BW169" s="453"/>
      <c r="BX169" s="454">
        <f>SUM(BX170:BX172)</f>
        <v>395.82</v>
      </c>
      <c r="BY169" s="449"/>
      <c r="BZ169" s="450"/>
      <c r="CA169" s="458"/>
      <c r="CB169" s="458"/>
      <c r="CC169" s="458"/>
      <c r="CD169" s="449"/>
      <c r="CE169" s="51"/>
      <c r="CF169" s="470"/>
    </row>
    <row r="170" spans="2:84">
      <c r="B170" s="959">
        <v>166</v>
      </c>
      <c r="C170" s="959" t="s">
        <v>1101</v>
      </c>
      <c r="D170" s="946" t="s">
        <v>1102</v>
      </c>
      <c r="E170" s="959">
        <v>12</v>
      </c>
      <c r="F170" s="959">
        <v>2</v>
      </c>
      <c r="G170" s="1294" t="s">
        <v>971</v>
      </c>
      <c r="H170" s="911">
        <v>15.7</v>
      </c>
      <c r="I170" s="1294">
        <f t="shared" si="7"/>
        <v>31.4</v>
      </c>
      <c r="J170" s="1217" t="s">
        <v>259</v>
      </c>
      <c r="K170" s="959">
        <v>5</v>
      </c>
      <c r="L170" s="959">
        <v>205</v>
      </c>
      <c r="M170" s="959" t="s">
        <v>1004</v>
      </c>
      <c r="N170" s="1217" t="s">
        <v>1005</v>
      </c>
      <c r="O170" s="956"/>
      <c r="P170" s="987"/>
      <c r="Q170" s="909"/>
      <c r="R170" s="987"/>
      <c r="S170" s="987"/>
      <c r="T170" s="987"/>
      <c r="U170" s="987"/>
      <c r="V170" s="987"/>
      <c r="W170" s="987"/>
      <c r="X170" s="987"/>
      <c r="Y170" s="987"/>
      <c r="Z170" s="987"/>
      <c r="AA170" s="987"/>
      <c r="AB170" s="987"/>
      <c r="AC170" s="987"/>
      <c r="AD170" s="987"/>
      <c r="AE170" s="987"/>
      <c r="AF170" s="987"/>
      <c r="AG170" s="987"/>
      <c r="AH170" s="987"/>
      <c r="AI170" s="987"/>
      <c r="AJ170" s="987"/>
      <c r="AK170" s="987"/>
      <c r="AL170" s="987"/>
      <c r="AM170" s="987"/>
      <c r="AN170" s="987"/>
      <c r="AO170" s="987"/>
      <c r="AP170" s="987"/>
      <c r="AQ170" s="987"/>
      <c r="AR170" s="987"/>
      <c r="AS170" s="987"/>
      <c r="AT170" s="987"/>
      <c r="AU170" s="987"/>
      <c r="AV170" s="987"/>
      <c r="AW170" s="987"/>
      <c r="AX170" s="1061"/>
      <c r="AY170" s="1220"/>
      <c r="AZ170" s="1225"/>
      <c r="BA170" s="1061"/>
      <c r="BB170" s="1220"/>
      <c r="BC170" s="1225"/>
      <c r="BD170" s="1061"/>
      <c r="BE170" s="1220"/>
      <c r="BF170" s="1225"/>
      <c r="BG170" s="1061">
        <f t="shared" si="8"/>
        <v>0</v>
      </c>
      <c r="BH170" s="1220"/>
      <c r="BI170" s="1225"/>
      <c r="BJ170" s="987"/>
      <c r="BK170" s="1061"/>
      <c r="BL170" s="1220"/>
      <c r="BM170" s="1225"/>
      <c r="BN170" s="1061"/>
      <c r="BO170" s="1225"/>
      <c r="BP170" s="1370"/>
      <c r="BQ170" s="1221"/>
      <c r="BR170" s="1061"/>
      <c r="BS170" s="1225"/>
      <c r="BT170" s="987"/>
      <c r="BU170" s="460"/>
      <c r="BV170" s="471" t="s">
        <v>4334</v>
      </c>
      <c r="BW170" s="453"/>
      <c r="BX170" s="457">
        <f>PRODUCT(BY170:BZ170)</f>
        <v>169.65</v>
      </c>
      <c r="BY170" s="449">
        <v>50</v>
      </c>
      <c r="BZ170" s="457">
        <f>PRODUCT(CA170:CF170)</f>
        <v>3.3930000000000002</v>
      </c>
      <c r="CA170" s="458"/>
      <c r="CB170" s="458"/>
      <c r="CC170" s="458">
        <v>0.9</v>
      </c>
      <c r="CD170" s="449"/>
      <c r="CE170" s="51"/>
      <c r="CF170" s="470">
        <v>3.77</v>
      </c>
    </row>
    <row r="171" spans="2:84">
      <c r="B171" s="959">
        <v>167</v>
      </c>
      <c r="C171" s="959" t="s">
        <v>1113</v>
      </c>
      <c r="D171" s="946" t="s">
        <v>1114</v>
      </c>
      <c r="E171" s="959">
        <v>12</v>
      </c>
      <c r="F171" s="959">
        <v>7</v>
      </c>
      <c r="G171" s="1294" t="s">
        <v>971</v>
      </c>
      <c r="H171" s="911">
        <v>22</v>
      </c>
      <c r="I171" s="1294">
        <f t="shared" si="7"/>
        <v>154</v>
      </c>
      <c r="J171" s="1217" t="s">
        <v>259</v>
      </c>
      <c r="K171" s="959">
        <v>5</v>
      </c>
      <c r="L171" s="1217">
        <v>205</v>
      </c>
      <c r="M171" s="959" t="s">
        <v>1004</v>
      </c>
      <c r="N171" s="1217" t="s">
        <v>1005</v>
      </c>
      <c r="O171" s="956"/>
      <c r="P171" s="987"/>
      <c r="Q171" s="909"/>
      <c r="R171" s="987"/>
      <c r="S171" s="987"/>
      <c r="T171" s="987"/>
      <c r="U171" s="987"/>
      <c r="V171" s="987"/>
      <c r="W171" s="987"/>
      <c r="X171" s="987"/>
      <c r="Y171" s="987"/>
      <c r="Z171" s="987"/>
      <c r="AA171" s="987"/>
      <c r="AB171" s="987"/>
      <c r="AC171" s="987"/>
      <c r="AD171" s="987"/>
      <c r="AE171" s="987"/>
      <c r="AF171" s="987"/>
      <c r="AG171" s="987"/>
      <c r="AH171" s="987"/>
      <c r="AI171" s="987"/>
      <c r="AJ171" s="987"/>
      <c r="AK171" s="987"/>
      <c r="AL171" s="987"/>
      <c r="AM171" s="987"/>
      <c r="AN171" s="987"/>
      <c r="AO171" s="987"/>
      <c r="AP171" s="987"/>
      <c r="AQ171" s="987"/>
      <c r="AR171" s="987"/>
      <c r="AS171" s="987"/>
      <c r="AT171" s="987"/>
      <c r="AU171" s="987"/>
      <c r="AV171" s="987"/>
      <c r="AW171" s="987"/>
      <c r="AX171" s="958">
        <v>7</v>
      </c>
      <c r="AY171" s="959">
        <v>7</v>
      </c>
      <c r="AZ171" s="1225"/>
      <c r="BA171" s="1061"/>
      <c r="BB171" s="1220"/>
      <c r="BC171" s="1225"/>
      <c r="BD171" s="1061"/>
      <c r="BE171" s="1220"/>
      <c r="BF171" s="1225"/>
      <c r="BG171" s="1061">
        <f t="shared" si="8"/>
        <v>6.65</v>
      </c>
      <c r="BH171" s="1220"/>
      <c r="BI171" s="1225"/>
      <c r="BJ171" s="987"/>
      <c r="BK171" s="1061"/>
      <c r="BL171" s="1220"/>
      <c r="BM171" s="1225"/>
      <c r="BN171" s="1061"/>
      <c r="BO171" s="1225"/>
      <c r="BP171" s="1370"/>
      <c r="BQ171" s="1221"/>
      <c r="BR171" s="1061"/>
      <c r="BS171" s="1225"/>
      <c r="BT171" s="987"/>
      <c r="BU171" s="460"/>
      <c r="BV171" s="471" t="s">
        <v>4334</v>
      </c>
      <c r="BW171" s="453"/>
      <c r="BX171" s="457">
        <f>PRODUCT(BY171:BZ171)</f>
        <v>169.65</v>
      </c>
      <c r="BY171" s="449">
        <v>50</v>
      </c>
      <c r="BZ171" s="457">
        <f>PRODUCT(CA171:CF171)</f>
        <v>3.3930000000000002</v>
      </c>
      <c r="CA171" s="458"/>
      <c r="CB171" s="458"/>
      <c r="CC171" s="458">
        <v>0.9</v>
      </c>
      <c r="CD171" s="449"/>
      <c r="CE171" s="51"/>
      <c r="CF171" s="470">
        <v>3.77</v>
      </c>
    </row>
    <row r="172" spans="2:84">
      <c r="B172" s="959">
        <v>168</v>
      </c>
      <c r="C172" s="959" t="s">
        <v>1107</v>
      </c>
      <c r="D172" s="946" t="s">
        <v>1108</v>
      </c>
      <c r="E172" s="959">
        <v>12</v>
      </c>
      <c r="F172" s="959">
        <v>3</v>
      </c>
      <c r="G172" s="1294" t="s">
        <v>971</v>
      </c>
      <c r="H172" s="911">
        <v>20</v>
      </c>
      <c r="I172" s="1294">
        <f t="shared" si="7"/>
        <v>60</v>
      </c>
      <c r="J172" s="1217" t="s">
        <v>259</v>
      </c>
      <c r="K172" s="959">
        <v>5</v>
      </c>
      <c r="L172" s="959">
        <v>205</v>
      </c>
      <c r="M172" s="959" t="s">
        <v>1004</v>
      </c>
      <c r="N172" s="1217" t="s">
        <v>1005</v>
      </c>
      <c r="O172" s="956"/>
      <c r="P172" s="987"/>
      <c r="Q172" s="909"/>
      <c r="R172" s="987"/>
      <c r="S172" s="987"/>
      <c r="T172" s="987"/>
      <c r="U172" s="987"/>
      <c r="V172" s="987"/>
      <c r="W172" s="987"/>
      <c r="X172" s="987"/>
      <c r="Y172" s="987"/>
      <c r="Z172" s="987"/>
      <c r="AA172" s="987"/>
      <c r="AB172" s="987"/>
      <c r="AC172" s="987"/>
      <c r="AD172" s="987"/>
      <c r="AE172" s="987"/>
      <c r="AF172" s="987"/>
      <c r="AG172" s="987"/>
      <c r="AH172" s="987"/>
      <c r="AI172" s="987"/>
      <c r="AJ172" s="987"/>
      <c r="AK172" s="987"/>
      <c r="AL172" s="987"/>
      <c r="AM172" s="987"/>
      <c r="AN172" s="987"/>
      <c r="AO172" s="987"/>
      <c r="AP172" s="987"/>
      <c r="AQ172" s="987"/>
      <c r="AR172" s="987"/>
      <c r="AS172" s="987"/>
      <c r="AT172" s="987"/>
      <c r="AU172" s="987"/>
      <c r="AV172" s="987"/>
      <c r="AW172" s="987"/>
      <c r="AX172" s="1061"/>
      <c r="AY172" s="1220"/>
      <c r="AZ172" s="1225"/>
      <c r="BA172" s="1061"/>
      <c r="BB172" s="1220"/>
      <c r="BC172" s="1225"/>
      <c r="BD172" s="1061"/>
      <c r="BE172" s="1220"/>
      <c r="BF172" s="1225"/>
      <c r="BG172" s="1061">
        <f t="shared" si="8"/>
        <v>0</v>
      </c>
      <c r="BH172" s="1220"/>
      <c r="BI172" s="1225"/>
      <c r="BJ172" s="987"/>
      <c r="BK172" s="1061"/>
      <c r="BL172" s="1220"/>
      <c r="BM172" s="1225"/>
      <c r="BN172" s="1061"/>
      <c r="BO172" s="1225"/>
      <c r="BP172" s="1370"/>
      <c r="BQ172" s="1221"/>
      <c r="BR172" s="1061"/>
      <c r="BS172" s="1225"/>
      <c r="BT172" s="987"/>
      <c r="BU172" s="460"/>
      <c r="BV172" s="471" t="s">
        <v>4335</v>
      </c>
      <c r="BW172" s="453"/>
      <c r="BX172" s="457">
        <f>PRODUCT(BY172:BZ172)</f>
        <v>56.52</v>
      </c>
      <c r="BY172" s="449">
        <v>50</v>
      </c>
      <c r="BZ172" s="457">
        <f>PRODUCT(CA172:CF172)</f>
        <v>1.1304000000000001</v>
      </c>
      <c r="CA172" s="458">
        <v>0.2</v>
      </c>
      <c r="CB172" s="458">
        <v>6.0000000000000001E-3</v>
      </c>
      <c r="CC172" s="458">
        <v>0.12</v>
      </c>
      <c r="CD172" s="449"/>
      <c r="CE172" s="51"/>
      <c r="CF172" s="459">
        <v>7850</v>
      </c>
    </row>
    <row r="173" spans="2:84">
      <c r="B173" s="959">
        <v>169</v>
      </c>
      <c r="C173" s="959" t="s">
        <v>1110</v>
      </c>
      <c r="D173" s="946" t="s">
        <v>1111</v>
      </c>
      <c r="E173" s="959">
        <v>12</v>
      </c>
      <c r="F173" s="959">
        <v>8</v>
      </c>
      <c r="G173" s="1294" t="s">
        <v>971</v>
      </c>
      <c r="H173" s="911">
        <v>8.4</v>
      </c>
      <c r="I173" s="1294">
        <f t="shared" si="7"/>
        <v>67.2</v>
      </c>
      <c r="J173" s="1217" t="s">
        <v>259</v>
      </c>
      <c r="K173" s="959">
        <v>5</v>
      </c>
      <c r="L173" s="959">
        <v>205</v>
      </c>
      <c r="M173" s="959" t="s">
        <v>1004</v>
      </c>
      <c r="N173" s="1217" t="s">
        <v>1005</v>
      </c>
      <c r="O173" s="956"/>
      <c r="P173" s="987"/>
      <c r="Q173" s="909"/>
      <c r="R173" s="987"/>
      <c r="S173" s="987"/>
      <c r="T173" s="987"/>
      <c r="U173" s="987"/>
      <c r="V173" s="987"/>
      <c r="W173" s="987"/>
      <c r="X173" s="987"/>
      <c r="Y173" s="987"/>
      <c r="Z173" s="987"/>
      <c r="AA173" s="987"/>
      <c r="AB173" s="987"/>
      <c r="AC173" s="987"/>
      <c r="AD173" s="987"/>
      <c r="AE173" s="987"/>
      <c r="AF173" s="987"/>
      <c r="AG173" s="987"/>
      <c r="AH173" s="987"/>
      <c r="AI173" s="987"/>
      <c r="AJ173" s="987"/>
      <c r="AK173" s="987"/>
      <c r="AL173" s="987"/>
      <c r="AM173" s="987"/>
      <c r="AN173" s="987"/>
      <c r="AO173" s="987"/>
      <c r="AP173" s="987"/>
      <c r="AQ173" s="987"/>
      <c r="AR173" s="987"/>
      <c r="AS173" s="987"/>
      <c r="AT173" s="987"/>
      <c r="AU173" s="987"/>
      <c r="AV173" s="987"/>
      <c r="AW173" s="987"/>
      <c r="AX173" s="1061"/>
      <c r="AY173" s="1220"/>
      <c r="AZ173" s="1225"/>
      <c r="BA173" s="1061"/>
      <c r="BB173" s="1220"/>
      <c r="BC173" s="1225"/>
      <c r="BD173" s="1061"/>
      <c r="BE173" s="1220"/>
      <c r="BF173" s="1225"/>
      <c r="BG173" s="1061">
        <f t="shared" si="8"/>
        <v>0</v>
      </c>
      <c r="BH173" s="1220"/>
      <c r="BI173" s="1225"/>
      <c r="BJ173" s="987"/>
      <c r="BK173" s="1061"/>
      <c r="BL173" s="1220"/>
      <c r="BM173" s="1225"/>
      <c r="BN173" s="1061"/>
      <c r="BO173" s="1225"/>
      <c r="BP173" s="1370"/>
      <c r="BQ173" s="1221"/>
      <c r="BR173" s="1061"/>
      <c r="BS173" s="1225"/>
      <c r="BT173" s="987"/>
      <c r="BU173" s="460"/>
      <c r="BV173" s="479"/>
      <c r="BW173" s="453"/>
      <c r="BX173" s="469"/>
      <c r="BY173" s="449"/>
      <c r="BZ173" s="450"/>
      <c r="CA173" s="458"/>
      <c r="CB173" s="458"/>
      <c r="CC173" s="458"/>
      <c r="CD173" s="449"/>
      <c r="CE173" s="51"/>
      <c r="CF173" s="470"/>
    </row>
    <row r="174" spans="2:84">
      <c r="B174" s="959">
        <v>170</v>
      </c>
      <c r="C174" s="959" t="s">
        <v>1096</v>
      </c>
      <c r="D174" s="946" t="s">
        <v>1097</v>
      </c>
      <c r="E174" s="959">
        <v>12</v>
      </c>
      <c r="F174" s="959">
        <v>2</v>
      </c>
      <c r="G174" s="1294" t="s">
        <v>971</v>
      </c>
      <c r="H174" s="911">
        <v>205</v>
      </c>
      <c r="I174" s="1294">
        <f t="shared" si="7"/>
        <v>410</v>
      </c>
      <c r="J174" s="1217" t="s">
        <v>264</v>
      </c>
      <c r="K174" s="959">
        <v>4</v>
      </c>
      <c r="L174" s="1217">
        <v>205</v>
      </c>
      <c r="M174" s="959" t="s">
        <v>1004</v>
      </c>
      <c r="N174" s="1217" t="s">
        <v>1005</v>
      </c>
      <c r="O174" s="956"/>
      <c r="P174" s="987"/>
      <c r="Q174" s="909"/>
      <c r="R174" s="987"/>
      <c r="S174" s="987"/>
      <c r="T174" s="987"/>
      <c r="U174" s="987"/>
      <c r="V174" s="987"/>
      <c r="W174" s="987"/>
      <c r="X174" s="987"/>
      <c r="Y174" s="987"/>
      <c r="Z174" s="987"/>
      <c r="AA174" s="987"/>
      <c r="AB174" s="987"/>
      <c r="AC174" s="987"/>
      <c r="AD174" s="987"/>
      <c r="AE174" s="987"/>
      <c r="AF174" s="987"/>
      <c r="AG174" s="987"/>
      <c r="AH174" s="987"/>
      <c r="AI174" s="987"/>
      <c r="AJ174" s="987"/>
      <c r="AK174" s="987"/>
      <c r="AL174" s="987"/>
      <c r="AM174" s="987"/>
      <c r="AN174" s="987"/>
      <c r="AO174" s="987"/>
      <c r="AP174" s="987"/>
      <c r="AQ174" s="987"/>
      <c r="AR174" s="987"/>
      <c r="AS174" s="987"/>
      <c r="AT174" s="987"/>
      <c r="AU174" s="987"/>
      <c r="AV174" s="987"/>
      <c r="AW174" s="987"/>
      <c r="AX174" s="1061"/>
      <c r="AY174" s="1220"/>
      <c r="AZ174" s="1225"/>
      <c r="BA174" s="1061"/>
      <c r="BB174" s="1220"/>
      <c r="BC174" s="1225"/>
      <c r="BD174" s="1061"/>
      <c r="BE174" s="1220"/>
      <c r="BF174" s="1225"/>
      <c r="BG174" s="1061">
        <f t="shared" si="8"/>
        <v>0</v>
      </c>
      <c r="BH174" s="1220"/>
      <c r="BI174" s="1225"/>
      <c r="BJ174" s="987"/>
      <c r="BK174" s="1061"/>
      <c r="BL174" s="1220"/>
      <c r="BM174" s="1225"/>
      <c r="BN174" s="1061"/>
      <c r="BO174" s="1225"/>
      <c r="BP174" s="1370"/>
      <c r="BQ174" s="1221"/>
      <c r="BR174" s="1061"/>
      <c r="BS174" s="1225"/>
      <c r="BT174" s="987"/>
      <c r="BU174" s="460"/>
      <c r="BV174" s="471" t="s">
        <v>4346</v>
      </c>
      <c r="BW174" s="453"/>
      <c r="BX174" s="454">
        <f>SUM(BX175:BX177)</f>
        <v>221.6592</v>
      </c>
      <c r="BY174" s="449"/>
      <c r="BZ174" s="450"/>
      <c r="CA174" s="458"/>
      <c r="CB174" s="458"/>
      <c r="CC174" s="458"/>
      <c r="CD174" s="449"/>
      <c r="CE174" s="51"/>
      <c r="CF174" s="470"/>
    </row>
    <row r="175" spans="2:84">
      <c r="B175" s="959">
        <v>171</v>
      </c>
      <c r="C175" s="959" t="s">
        <v>1098</v>
      </c>
      <c r="D175" s="946" t="s">
        <v>1099</v>
      </c>
      <c r="E175" s="959">
        <v>12</v>
      </c>
      <c r="F175" s="959">
        <v>2</v>
      </c>
      <c r="G175" s="1294" t="s">
        <v>971</v>
      </c>
      <c r="H175" s="911">
        <v>41</v>
      </c>
      <c r="I175" s="1294">
        <f t="shared" si="7"/>
        <v>82</v>
      </c>
      <c r="J175" s="1217" t="s">
        <v>264</v>
      </c>
      <c r="K175" s="959">
        <v>4</v>
      </c>
      <c r="L175" s="1217">
        <v>205</v>
      </c>
      <c r="M175" s="959" t="s">
        <v>1004</v>
      </c>
      <c r="N175" s="1217" t="s">
        <v>1005</v>
      </c>
      <c r="O175" s="956"/>
      <c r="P175" s="987"/>
      <c r="Q175" s="909"/>
      <c r="R175" s="987"/>
      <c r="S175" s="987"/>
      <c r="T175" s="987"/>
      <c r="U175" s="987"/>
      <c r="V175" s="987"/>
      <c r="W175" s="987"/>
      <c r="X175" s="987"/>
      <c r="Y175" s="987"/>
      <c r="Z175" s="987"/>
      <c r="AA175" s="987"/>
      <c r="AB175" s="987"/>
      <c r="AC175" s="987"/>
      <c r="AD175" s="987"/>
      <c r="AE175" s="987"/>
      <c r="AF175" s="987"/>
      <c r="AG175" s="987"/>
      <c r="AH175" s="987"/>
      <c r="AI175" s="987"/>
      <c r="AJ175" s="987"/>
      <c r="AK175" s="987"/>
      <c r="AL175" s="987"/>
      <c r="AM175" s="987"/>
      <c r="AN175" s="987"/>
      <c r="AO175" s="987"/>
      <c r="AP175" s="987"/>
      <c r="AQ175" s="987"/>
      <c r="AR175" s="987"/>
      <c r="AS175" s="987"/>
      <c r="AT175" s="987"/>
      <c r="AU175" s="987"/>
      <c r="AV175" s="987"/>
      <c r="AW175" s="987"/>
      <c r="AX175" s="1061"/>
      <c r="AY175" s="1220"/>
      <c r="AZ175" s="1225"/>
      <c r="BA175" s="1061"/>
      <c r="BB175" s="1220"/>
      <c r="BC175" s="1225"/>
      <c r="BD175" s="1061"/>
      <c r="BE175" s="1220"/>
      <c r="BF175" s="1225"/>
      <c r="BG175" s="1061">
        <f t="shared" si="8"/>
        <v>0</v>
      </c>
      <c r="BH175" s="1220"/>
      <c r="BI175" s="1225"/>
      <c r="BJ175" s="987"/>
      <c r="BK175" s="1061"/>
      <c r="BL175" s="1220"/>
      <c r="BM175" s="1225"/>
      <c r="BN175" s="1061"/>
      <c r="BO175" s="1225"/>
      <c r="BP175" s="1370"/>
      <c r="BQ175" s="1221"/>
      <c r="BR175" s="1061"/>
      <c r="BS175" s="1225"/>
      <c r="BT175" s="987"/>
      <c r="BU175" s="460"/>
      <c r="BV175" s="471" t="s">
        <v>4334</v>
      </c>
      <c r="BW175" s="453"/>
      <c r="BX175" s="457">
        <f>PRODUCT(BY175:BZ175)</f>
        <v>95.004000000000005</v>
      </c>
      <c r="BY175" s="449">
        <v>28</v>
      </c>
      <c r="BZ175" s="457">
        <f>PRODUCT(CA175:CF175)</f>
        <v>3.3930000000000002</v>
      </c>
      <c r="CA175" s="458"/>
      <c r="CB175" s="458"/>
      <c r="CC175" s="458">
        <v>0.9</v>
      </c>
      <c r="CD175" s="449"/>
      <c r="CE175" s="51"/>
      <c r="CF175" s="470">
        <v>3.77</v>
      </c>
    </row>
    <row r="176" spans="2:84">
      <c r="B176" s="959">
        <v>172</v>
      </c>
      <c r="C176" s="959" t="s">
        <v>1085</v>
      </c>
      <c r="D176" s="946" t="s">
        <v>1100</v>
      </c>
      <c r="E176" s="959">
        <v>12</v>
      </c>
      <c r="F176" s="959">
        <v>8</v>
      </c>
      <c r="G176" s="1294" t="s">
        <v>971</v>
      </c>
      <c r="H176" s="911">
        <v>6.3</v>
      </c>
      <c r="I176" s="1294">
        <f t="shared" si="7"/>
        <v>50.4</v>
      </c>
      <c r="J176" s="1217" t="s">
        <v>264</v>
      </c>
      <c r="K176" s="959">
        <v>4</v>
      </c>
      <c r="L176" s="1217">
        <v>205</v>
      </c>
      <c r="M176" s="959" t="s">
        <v>1004</v>
      </c>
      <c r="N176" s="1217" t="s">
        <v>1005</v>
      </c>
      <c r="O176" s="956"/>
      <c r="P176" s="987"/>
      <c r="Q176" s="909"/>
      <c r="R176" s="987"/>
      <c r="S176" s="987"/>
      <c r="T176" s="987"/>
      <c r="U176" s="987"/>
      <c r="V176" s="987"/>
      <c r="W176" s="987"/>
      <c r="X176" s="987"/>
      <c r="Y176" s="987"/>
      <c r="Z176" s="987"/>
      <c r="AA176" s="987"/>
      <c r="AB176" s="987"/>
      <c r="AC176" s="987"/>
      <c r="AD176" s="987"/>
      <c r="AE176" s="987"/>
      <c r="AF176" s="987"/>
      <c r="AG176" s="987"/>
      <c r="AH176" s="987"/>
      <c r="AI176" s="987"/>
      <c r="AJ176" s="987"/>
      <c r="AK176" s="987"/>
      <c r="AL176" s="987"/>
      <c r="AM176" s="987"/>
      <c r="AN176" s="987"/>
      <c r="AO176" s="987"/>
      <c r="AP176" s="987"/>
      <c r="AQ176" s="987"/>
      <c r="AR176" s="987"/>
      <c r="AS176" s="987"/>
      <c r="AT176" s="987"/>
      <c r="AU176" s="987"/>
      <c r="AV176" s="987"/>
      <c r="AW176" s="987"/>
      <c r="AX176" s="1061"/>
      <c r="AY176" s="1220"/>
      <c r="AZ176" s="1225"/>
      <c r="BA176" s="1061"/>
      <c r="BB176" s="1220"/>
      <c r="BC176" s="1225"/>
      <c r="BD176" s="1061"/>
      <c r="BE176" s="1220"/>
      <c r="BF176" s="1225"/>
      <c r="BG176" s="1061">
        <f t="shared" si="8"/>
        <v>0</v>
      </c>
      <c r="BH176" s="1220"/>
      <c r="BI176" s="1225"/>
      <c r="BJ176" s="987"/>
      <c r="BK176" s="1061"/>
      <c r="BL176" s="1220"/>
      <c r="BM176" s="1225"/>
      <c r="BN176" s="1061"/>
      <c r="BO176" s="1225"/>
      <c r="BP176" s="1370"/>
      <c r="BQ176" s="1221"/>
      <c r="BR176" s="1061"/>
      <c r="BS176" s="1225"/>
      <c r="BT176" s="987"/>
      <c r="BU176" s="460"/>
      <c r="BV176" s="471" t="s">
        <v>4334</v>
      </c>
      <c r="BW176" s="453"/>
      <c r="BX176" s="457">
        <f>PRODUCT(BY176:BZ176)</f>
        <v>95.004000000000005</v>
      </c>
      <c r="BY176" s="449">
        <v>28</v>
      </c>
      <c r="BZ176" s="457">
        <f>PRODUCT(CA176:CF176)</f>
        <v>3.3930000000000002</v>
      </c>
      <c r="CA176" s="458"/>
      <c r="CB176" s="458"/>
      <c r="CC176" s="458">
        <v>0.9</v>
      </c>
      <c r="CD176" s="449"/>
      <c r="CE176" s="51"/>
      <c r="CF176" s="470">
        <v>3.77</v>
      </c>
    </row>
    <row r="177" spans="2:84">
      <c r="B177" s="959">
        <v>173</v>
      </c>
      <c r="C177" s="959" t="s">
        <v>1101</v>
      </c>
      <c r="D177" s="946" t="s">
        <v>1102</v>
      </c>
      <c r="E177" s="959">
        <v>12</v>
      </c>
      <c r="F177" s="959">
        <v>2</v>
      </c>
      <c r="G177" s="1294" t="s">
        <v>971</v>
      </c>
      <c r="H177" s="911">
        <v>15.7</v>
      </c>
      <c r="I177" s="1294">
        <f t="shared" si="7"/>
        <v>31.4</v>
      </c>
      <c r="J177" s="1217" t="s">
        <v>264</v>
      </c>
      <c r="K177" s="959">
        <v>4</v>
      </c>
      <c r="L177" s="1217">
        <v>205</v>
      </c>
      <c r="M177" s="959" t="s">
        <v>1004</v>
      </c>
      <c r="N177" s="1217" t="s">
        <v>1005</v>
      </c>
      <c r="O177" s="956"/>
      <c r="P177" s="987"/>
      <c r="Q177" s="909"/>
      <c r="R177" s="987"/>
      <c r="S177" s="987"/>
      <c r="T177" s="987"/>
      <c r="U177" s="987"/>
      <c r="V177" s="987"/>
      <c r="W177" s="987"/>
      <c r="X177" s="987"/>
      <c r="Y177" s="987"/>
      <c r="Z177" s="987"/>
      <c r="AA177" s="987"/>
      <c r="AB177" s="987"/>
      <c r="AC177" s="987"/>
      <c r="AD177" s="987"/>
      <c r="AE177" s="987"/>
      <c r="AF177" s="987"/>
      <c r="AG177" s="987"/>
      <c r="AH177" s="987"/>
      <c r="AI177" s="987"/>
      <c r="AJ177" s="987"/>
      <c r="AK177" s="987"/>
      <c r="AL177" s="987"/>
      <c r="AM177" s="987"/>
      <c r="AN177" s="987"/>
      <c r="AO177" s="987"/>
      <c r="AP177" s="987"/>
      <c r="AQ177" s="987"/>
      <c r="AR177" s="987"/>
      <c r="AS177" s="987"/>
      <c r="AT177" s="987"/>
      <c r="AU177" s="987"/>
      <c r="AV177" s="987"/>
      <c r="AW177" s="987"/>
      <c r="AX177" s="1061"/>
      <c r="AY177" s="1220"/>
      <c r="AZ177" s="1225"/>
      <c r="BA177" s="1061"/>
      <c r="BB177" s="1220"/>
      <c r="BC177" s="1225"/>
      <c r="BD177" s="1061"/>
      <c r="BE177" s="1220"/>
      <c r="BF177" s="1225"/>
      <c r="BG177" s="1061">
        <f t="shared" si="8"/>
        <v>0</v>
      </c>
      <c r="BH177" s="1220"/>
      <c r="BI177" s="1225"/>
      <c r="BJ177" s="987"/>
      <c r="BK177" s="1061"/>
      <c r="BL177" s="1220"/>
      <c r="BM177" s="1225"/>
      <c r="BN177" s="1061"/>
      <c r="BO177" s="1225"/>
      <c r="BP177" s="1370"/>
      <c r="BQ177" s="1221"/>
      <c r="BR177" s="1061"/>
      <c r="BS177" s="1225"/>
      <c r="BT177" s="987"/>
      <c r="BU177" s="460"/>
      <c r="BV177" s="471" t="s">
        <v>4335</v>
      </c>
      <c r="BW177" s="453"/>
      <c r="BX177" s="457">
        <f>PRODUCT(BY177:BZ177)</f>
        <v>31.651200000000003</v>
      </c>
      <c r="BY177" s="449">
        <v>28</v>
      </c>
      <c r="BZ177" s="457">
        <f>PRODUCT(CA177:CF177)</f>
        <v>1.1304000000000001</v>
      </c>
      <c r="CA177" s="458">
        <v>0.2</v>
      </c>
      <c r="CB177" s="458">
        <v>6.0000000000000001E-3</v>
      </c>
      <c r="CC177" s="458">
        <v>0.12</v>
      </c>
      <c r="CD177" s="449"/>
      <c r="CE177" s="51"/>
      <c r="CF177" s="459">
        <v>7850</v>
      </c>
    </row>
    <row r="178" spans="2:84">
      <c r="B178" s="959">
        <v>174</v>
      </c>
      <c r="C178" s="959" t="s">
        <v>1113</v>
      </c>
      <c r="D178" s="946" t="s">
        <v>1114</v>
      </c>
      <c r="E178" s="959">
        <v>12</v>
      </c>
      <c r="F178" s="959">
        <v>7</v>
      </c>
      <c r="G178" s="1294" t="s">
        <v>971</v>
      </c>
      <c r="H178" s="911">
        <v>22</v>
      </c>
      <c r="I178" s="1294">
        <f t="shared" si="7"/>
        <v>154</v>
      </c>
      <c r="J178" s="1217" t="s">
        <v>264</v>
      </c>
      <c r="K178" s="959">
        <v>4</v>
      </c>
      <c r="L178" s="1217">
        <v>205</v>
      </c>
      <c r="M178" s="959" t="s">
        <v>1004</v>
      </c>
      <c r="N178" s="1217" t="s">
        <v>1005</v>
      </c>
      <c r="O178" s="956"/>
      <c r="P178" s="987"/>
      <c r="Q178" s="909"/>
      <c r="R178" s="987"/>
      <c r="S178" s="987"/>
      <c r="T178" s="987"/>
      <c r="U178" s="987"/>
      <c r="V178" s="987"/>
      <c r="W178" s="987"/>
      <c r="X178" s="987"/>
      <c r="Y178" s="987"/>
      <c r="Z178" s="987"/>
      <c r="AA178" s="987"/>
      <c r="AB178" s="987"/>
      <c r="AC178" s="987"/>
      <c r="AD178" s="987"/>
      <c r="AE178" s="987"/>
      <c r="AF178" s="987"/>
      <c r="AG178" s="987"/>
      <c r="AH178" s="987"/>
      <c r="AI178" s="987"/>
      <c r="AJ178" s="987"/>
      <c r="AK178" s="987"/>
      <c r="AL178" s="987"/>
      <c r="AM178" s="987"/>
      <c r="AN178" s="987"/>
      <c r="AO178" s="987"/>
      <c r="AP178" s="987"/>
      <c r="AQ178" s="987"/>
      <c r="AR178" s="987"/>
      <c r="AS178" s="987"/>
      <c r="AT178" s="987"/>
      <c r="AU178" s="987"/>
      <c r="AV178" s="987"/>
      <c r="AW178" s="987"/>
      <c r="AX178" s="958">
        <v>7</v>
      </c>
      <c r="AY178" s="959">
        <v>7</v>
      </c>
      <c r="AZ178" s="1225"/>
      <c r="BA178" s="1061"/>
      <c r="BB178" s="1220"/>
      <c r="BC178" s="1225"/>
      <c r="BD178" s="1061"/>
      <c r="BE178" s="1220"/>
      <c r="BF178" s="1225"/>
      <c r="BG178" s="1061">
        <f t="shared" si="8"/>
        <v>6.65</v>
      </c>
      <c r="BH178" s="1220"/>
      <c r="BI178" s="1225"/>
      <c r="BJ178" s="987"/>
      <c r="BK178" s="1061"/>
      <c r="BL178" s="1220"/>
      <c r="BM178" s="1225"/>
      <c r="BN178" s="1061"/>
      <c r="BO178" s="1225"/>
      <c r="BP178" s="1370"/>
      <c r="BQ178" s="1221"/>
      <c r="BR178" s="1061"/>
      <c r="BS178" s="1225"/>
      <c r="BT178" s="987"/>
      <c r="BU178" s="460"/>
      <c r="BV178" s="462"/>
      <c r="BW178" s="453"/>
      <c r="BX178" s="465"/>
      <c r="BY178" s="449"/>
      <c r="BZ178" s="450"/>
      <c r="CA178" s="458"/>
      <c r="CB178" s="458"/>
      <c r="CC178" s="458"/>
      <c r="CD178" s="449"/>
      <c r="CE178" s="51"/>
      <c r="CF178" s="470"/>
    </row>
    <row r="179" spans="2:84">
      <c r="B179" s="959">
        <v>175</v>
      </c>
      <c r="C179" s="959" t="s">
        <v>1107</v>
      </c>
      <c r="D179" s="946" t="s">
        <v>1108</v>
      </c>
      <c r="E179" s="959">
        <v>12</v>
      </c>
      <c r="F179" s="959">
        <v>3</v>
      </c>
      <c r="G179" s="1294" t="s">
        <v>971</v>
      </c>
      <c r="H179" s="911">
        <v>20</v>
      </c>
      <c r="I179" s="1294">
        <f t="shared" si="7"/>
        <v>60</v>
      </c>
      <c r="J179" s="1217" t="s">
        <v>264</v>
      </c>
      <c r="K179" s="959">
        <v>4</v>
      </c>
      <c r="L179" s="1217">
        <v>205</v>
      </c>
      <c r="M179" s="959" t="s">
        <v>1004</v>
      </c>
      <c r="N179" s="1217" t="s">
        <v>1005</v>
      </c>
      <c r="O179" s="956"/>
      <c r="P179" s="987"/>
      <c r="Q179" s="909"/>
      <c r="R179" s="987"/>
      <c r="S179" s="987"/>
      <c r="T179" s="987"/>
      <c r="U179" s="987"/>
      <c r="V179" s="987"/>
      <c r="W179" s="987"/>
      <c r="X179" s="987"/>
      <c r="Y179" s="987"/>
      <c r="Z179" s="987"/>
      <c r="AA179" s="987"/>
      <c r="AB179" s="987"/>
      <c r="AC179" s="987"/>
      <c r="AD179" s="987"/>
      <c r="AE179" s="987"/>
      <c r="AF179" s="987"/>
      <c r="AG179" s="987"/>
      <c r="AH179" s="987"/>
      <c r="AI179" s="987"/>
      <c r="AJ179" s="987"/>
      <c r="AK179" s="987"/>
      <c r="AL179" s="987"/>
      <c r="AM179" s="987"/>
      <c r="AN179" s="987"/>
      <c r="AO179" s="987"/>
      <c r="AP179" s="987"/>
      <c r="AQ179" s="987"/>
      <c r="AR179" s="987"/>
      <c r="AS179" s="987"/>
      <c r="AT179" s="987"/>
      <c r="AU179" s="987"/>
      <c r="AV179" s="987"/>
      <c r="AW179" s="987"/>
      <c r="AX179" s="1061"/>
      <c r="AY179" s="1220"/>
      <c r="AZ179" s="1225"/>
      <c r="BA179" s="1061"/>
      <c r="BB179" s="1220"/>
      <c r="BC179" s="1225"/>
      <c r="BD179" s="1061"/>
      <c r="BE179" s="1220"/>
      <c r="BF179" s="1225"/>
      <c r="BG179" s="1061">
        <f t="shared" si="8"/>
        <v>0</v>
      </c>
      <c r="BH179" s="1220"/>
      <c r="BI179" s="1225"/>
      <c r="BJ179" s="987"/>
      <c r="BK179" s="1061"/>
      <c r="BL179" s="1220"/>
      <c r="BM179" s="1225"/>
      <c r="BN179" s="1061"/>
      <c r="BO179" s="1225"/>
      <c r="BP179" s="1370"/>
      <c r="BQ179" s="1221"/>
      <c r="BR179" s="1061"/>
      <c r="BS179" s="1225"/>
      <c r="BT179" s="987"/>
      <c r="BU179" s="460"/>
      <c r="BV179" s="471" t="s">
        <v>4347</v>
      </c>
      <c r="BW179" s="453"/>
      <c r="BX179" s="454">
        <f>SUM(BX180:BX182)</f>
        <v>36.189600000000006</v>
      </c>
      <c r="BY179" s="449"/>
      <c r="BZ179" s="450"/>
      <c r="CA179" s="458"/>
      <c r="CB179" s="458"/>
      <c r="CC179" s="458"/>
      <c r="CD179" s="449"/>
      <c r="CE179" s="51"/>
      <c r="CF179" s="470"/>
    </row>
    <row r="180" spans="2:84">
      <c r="B180" s="959">
        <v>176</v>
      </c>
      <c r="C180" s="959" t="s">
        <v>1110</v>
      </c>
      <c r="D180" s="946" t="s">
        <v>1111</v>
      </c>
      <c r="E180" s="959">
        <v>12</v>
      </c>
      <c r="F180" s="959">
        <v>8</v>
      </c>
      <c r="G180" s="1294" t="s">
        <v>971</v>
      </c>
      <c r="H180" s="911">
        <v>8.4</v>
      </c>
      <c r="I180" s="1294">
        <f t="shared" si="7"/>
        <v>67.2</v>
      </c>
      <c r="J180" s="1217" t="s">
        <v>264</v>
      </c>
      <c r="K180" s="959">
        <v>4</v>
      </c>
      <c r="L180" s="1217">
        <v>205</v>
      </c>
      <c r="M180" s="959" t="s">
        <v>1004</v>
      </c>
      <c r="N180" s="1217" t="s">
        <v>1005</v>
      </c>
      <c r="O180" s="956"/>
      <c r="P180" s="987"/>
      <c r="Q180" s="909"/>
      <c r="R180" s="987"/>
      <c r="S180" s="987"/>
      <c r="T180" s="987"/>
      <c r="U180" s="987"/>
      <c r="V180" s="987"/>
      <c r="W180" s="987"/>
      <c r="X180" s="987"/>
      <c r="Y180" s="987"/>
      <c r="Z180" s="987"/>
      <c r="AA180" s="987"/>
      <c r="AB180" s="987"/>
      <c r="AC180" s="987"/>
      <c r="AD180" s="987"/>
      <c r="AE180" s="987"/>
      <c r="AF180" s="987"/>
      <c r="AG180" s="987"/>
      <c r="AH180" s="987"/>
      <c r="AI180" s="987"/>
      <c r="AJ180" s="987"/>
      <c r="AK180" s="987"/>
      <c r="AL180" s="987"/>
      <c r="AM180" s="987"/>
      <c r="AN180" s="987"/>
      <c r="AO180" s="987"/>
      <c r="AP180" s="987"/>
      <c r="AQ180" s="987"/>
      <c r="AR180" s="987"/>
      <c r="AS180" s="987"/>
      <c r="AT180" s="987"/>
      <c r="AU180" s="987"/>
      <c r="AV180" s="987"/>
      <c r="AW180" s="987"/>
      <c r="AX180" s="1061"/>
      <c r="AY180" s="1220"/>
      <c r="AZ180" s="1225"/>
      <c r="BA180" s="1061"/>
      <c r="BB180" s="1220"/>
      <c r="BC180" s="1225"/>
      <c r="BD180" s="1061"/>
      <c r="BE180" s="1220"/>
      <c r="BF180" s="1225"/>
      <c r="BG180" s="1061">
        <f t="shared" si="8"/>
        <v>0</v>
      </c>
      <c r="BH180" s="1220"/>
      <c r="BI180" s="1225"/>
      <c r="BJ180" s="987"/>
      <c r="BK180" s="1061"/>
      <c r="BL180" s="1220"/>
      <c r="BM180" s="1225"/>
      <c r="BN180" s="1061"/>
      <c r="BO180" s="1225"/>
      <c r="BP180" s="1370"/>
      <c r="BQ180" s="1221"/>
      <c r="BR180" s="1061"/>
      <c r="BS180" s="1225"/>
      <c r="BT180" s="987"/>
      <c r="BU180" s="460"/>
      <c r="BV180" s="471" t="s">
        <v>4334</v>
      </c>
      <c r="BW180" s="453"/>
      <c r="BX180" s="457">
        <f>PRODUCT(BY180:BZ180)</f>
        <v>15.834000000000001</v>
      </c>
      <c r="BY180" s="449">
        <v>4</v>
      </c>
      <c r="BZ180" s="457">
        <f>PRODUCT(CA180:CF180)</f>
        <v>3.9585000000000004</v>
      </c>
      <c r="CA180" s="458"/>
      <c r="CB180" s="458"/>
      <c r="CC180" s="458">
        <v>1.05</v>
      </c>
      <c r="CD180" s="449"/>
      <c r="CE180" s="51"/>
      <c r="CF180" s="470">
        <v>3.77</v>
      </c>
    </row>
    <row r="181" spans="2:84">
      <c r="B181" s="959">
        <v>177</v>
      </c>
      <c r="C181" s="959" t="s">
        <v>1096</v>
      </c>
      <c r="D181" s="946" t="s">
        <v>1097</v>
      </c>
      <c r="E181" s="959">
        <v>12</v>
      </c>
      <c r="F181" s="959">
        <v>2</v>
      </c>
      <c r="G181" s="1294" t="s">
        <v>971</v>
      </c>
      <c r="H181" s="911">
        <v>205</v>
      </c>
      <c r="I181" s="1294">
        <f t="shared" si="7"/>
        <v>410</v>
      </c>
      <c r="J181" s="1217" t="s">
        <v>271</v>
      </c>
      <c r="K181" s="959">
        <v>3</v>
      </c>
      <c r="L181" s="1217">
        <v>205</v>
      </c>
      <c r="M181" s="959" t="s">
        <v>1004</v>
      </c>
      <c r="N181" s="1217" t="s">
        <v>1005</v>
      </c>
      <c r="O181" s="956"/>
      <c r="P181" s="987"/>
      <c r="Q181" s="909"/>
      <c r="R181" s="987"/>
      <c r="S181" s="987"/>
      <c r="T181" s="987"/>
      <c r="U181" s="987"/>
      <c r="V181" s="987"/>
      <c r="W181" s="987"/>
      <c r="X181" s="987"/>
      <c r="Y181" s="987"/>
      <c r="Z181" s="987"/>
      <c r="AA181" s="987"/>
      <c r="AB181" s="987"/>
      <c r="AC181" s="987"/>
      <c r="AD181" s="987"/>
      <c r="AE181" s="987"/>
      <c r="AF181" s="987"/>
      <c r="AG181" s="987"/>
      <c r="AH181" s="987"/>
      <c r="AI181" s="987"/>
      <c r="AJ181" s="987"/>
      <c r="AK181" s="987"/>
      <c r="AL181" s="987"/>
      <c r="AM181" s="987"/>
      <c r="AN181" s="987"/>
      <c r="AO181" s="987"/>
      <c r="AP181" s="987"/>
      <c r="AQ181" s="987"/>
      <c r="AR181" s="987"/>
      <c r="AS181" s="987"/>
      <c r="AT181" s="987"/>
      <c r="AU181" s="987"/>
      <c r="AV181" s="987"/>
      <c r="AW181" s="987"/>
      <c r="AX181" s="1061"/>
      <c r="AY181" s="1220"/>
      <c r="AZ181" s="1225"/>
      <c r="BA181" s="1061"/>
      <c r="BB181" s="1220"/>
      <c r="BC181" s="1225"/>
      <c r="BD181" s="1061"/>
      <c r="BE181" s="1220"/>
      <c r="BF181" s="1225"/>
      <c r="BG181" s="1061">
        <f t="shared" si="8"/>
        <v>0</v>
      </c>
      <c r="BH181" s="1220"/>
      <c r="BI181" s="1225"/>
      <c r="BJ181" s="987"/>
      <c r="BK181" s="1061"/>
      <c r="BL181" s="1220"/>
      <c r="BM181" s="1225"/>
      <c r="BN181" s="1061"/>
      <c r="BO181" s="1225"/>
      <c r="BP181" s="1370"/>
      <c r="BQ181" s="1221"/>
      <c r="BR181" s="1061"/>
      <c r="BS181" s="1225"/>
      <c r="BT181" s="987"/>
      <c r="BU181" s="460"/>
      <c r="BV181" s="471" t="s">
        <v>4334</v>
      </c>
      <c r="BW181" s="453"/>
      <c r="BX181" s="457">
        <f>PRODUCT(BY181:BZ181)</f>
        <v>15.834000000000001</v>
      </c>
      <c r="BY181" s="449">
        <v>4</v>
      </c>
      <c r="BZ181" s="457">
        <f>PRODUCT(CA181:CF181)</f>
        <v>3.9585000000000004</v>
      </c>
      <c r="CA181" s="458"/>
      <c r="CB181" s="458"/>
      <c r="CC181" s="458">
        <v>1.05</v>
      </c>
      <c r="CD181" s="449"/>
      <c r="CE181" s="51"/>
      <c r="CF181" s="470">
        <v>3.77</v>
      </c>
    </row>
    <row r="182" spans="2:84">
      <c r="B182" s="959">
        <v>178</v>
      </c>
      <c r="C182" s="959" t="s">
        <v>1098</v>
      </c>
      <c r="D182" s="946" t="s">
        <v>1099</v>
      </c>
      <c r="E182" s="959">
        <v>12</v>
      </c>
      <c r="F182" s="959">
        <v>2</v>
      </c>
      <c r="G182" s="1294" t="s">
        <v>971</v>
      </c>
      <c r="H182" s="911">
        <v>41</v>
      </c>
      <c r="I182" s="1294">
        <f t="shared" si="7"/>
        <v>82</v>
      </c>
      <c r="J182" s="1217" t="s">
        <v>271</v>
      </c>
      <c r="K182" s="959">
        <v>3</v>
      </c>
      <c r="L182" s="1217">
        <v>205</v>
      </c>
      <c r="M182" s="959" t="s">
        <v>1004</v>
      </c>
      <c r="N182" s="1217" t="s">
        <v>1005</v>
      </c>
      <c r="O182" s="956"/>
      <c r="P182" s="987"/>
      <c r="Q182" s="909"/>
      <c r="R182" s="987"/>
      <c r="S182" s="987"/>
      <c r="T182" s="987"/>
      <c r="U182" s="987"/>
      <c r="V182" s="987"/>
      <c r="W182" s="987"/>
      <c r="X182" s="987"/>
      <c r="Y182" s="987"/>
      <c r="Z182" s="987"/>
      <c r="AA182" s="987"/>
      <c r="AB182" s="987"/>
      <c r="AC182" s="987"/>
      <c r="AD182" s="987"/>
      <c r="AE182" s="987"/>
      <c r="AF182" s="987"/>
      <c r="AG182" s="987"/>
      <c r="AH182" s="987"/>
      <c r="AI182" s="987"/>
      <c r="AJ182" s="987"/>
      <c r="AK182" s="987"/>
      <c r="AL182" s="987"/>
      <c r="AM182" s="987"/>
      <c r="AN182" s="987"/>
      <c r="AO182" s="987"/>
      <c r="AP182" s="987"/>
      <c r="AQ182" s="987"/>
      <c r="AR182" s="987"/>
      <c r="AS182" s="987"/>
      <c r="AT182" s="987"/>
      <c r="AU182" s="987"/>
      <c r="AV182" s="987"/>
      <c r="AW182" s="987"/>
      <c r="AX182" s="1061"/>
      <c r="AY182" s="1220"/>
      <c r="AZ182" s="1225"/>
      <c r="BA182" s="1061"/>
      <c r="BB182" s="1220"/>
      <c r="BC182" s="1225"/>
      <c r="BD182" s="1061"/>
      <c r="BE182" s="1220"/>
      <c r="BF182" s="1225"/>
      <c r="BG182" s="1061">
        <f t="shared" si="8"/>
        <v>0</v>
      </c>
      <c r="BH182" s="1220"/>
      <c r="BI182" s="1225"/>
      <c r="BJ182" s="987"/>
      <c r="BK182" s="1061"/>
      <c r="BL182" s="1220"/>
      <c r="BM182" s="1225"/>
      <c r="BN182" s="1061"/>
      <c r="BO182" s="1225"/>
      <c r="BP182" s="1370"/>
      <c r="BQ182" s="1221"/>
      <c r="BR182" s="1061"/>
      <c r="BS182" s="1225"/>
      <c r="BT182" s="987"/>
      <c r="BU182" s="460"/>
      <c r="BV182" s="471" t="s">
        <v>4335</v>
      </c>
      <c r="BW182" s="453"/>
      <c r="BX182" s="457">
        <f>PRODUCT(BY182:BZ182)</f>
        <v>4.5216000000000003</v>
      </c>
      <c r="BY182" s="449">
        <v>4</v>
      </c>
      <c r="BZ182" s="457">
        <f>PRODUCT(CA182:CF182)</f>
        <v>1.1304000000000001</v>
      </c>
      <c r="CA182" s="458">
        <v>0.2</v>
      </c>
      <c r="CB182" s="458">
        <v>6.0000000000000001E-3</v>
      </c>
      <c r="CC182" s="458">
        <v>0.12</v>
      </c>
      <c r="CD182" s="449"/>
      <c r="CE182" s="51"/>
      <c r="CF182" s="459">
        <v>7850</v>
      </c>
    </row>
    <row r="183" spans="2:84">
      <c r="B183" s="959">
        <v>179</v>
      </c>
      <c r="C183" s="959" t="s">
        <v>1085</v>
      </c>
      <c r="D183" s="946" t="s">
        <v>1100</v>
      </c>
      <c r="E183" s="959">
        <v>12</v>
      </c>
      <c r="F183" s="959">
        <v>8</v>
      </c>
      <c r="G183" s="1294" t="s">
        <v>971</v>
      </c>
      <c r="H183" s="911">
        <v>6.3</v>
      </c>
      <c r="I183" s="1294">
        <f t="shared" si="7"/>
        <v>50.4</v>
      </c>
      <c r="J183" s="1217" t="s">
        <v>271</v>
      </c>
      <c r="K183" s="959">
        <v>3</v>
      </c>
      <c r="L183" s="1217">
        <v>205</v>
      </c>
      <c r="M183" s="959" t="s">
        <v>1004</v>
      </c>
      <c r="N183" s="1217" t="s">
        <v>1005</v>
      </c>
      <c r="O183" s="956"/>
      <c r="P183" s="987"/>
      <c r="Q183" s="909"/>
      <c r="R183" s="987"/>
      <c r="S183" s="987"/>
      <c r="T183" s="987"/>
      <c r="U183" s="987"/>
      <c r="V183" s="987"/>
      <c r="W183" s="987"/>
      <c r="X183" s="987"/>
      <c r="Y183" s="987"/>
      <c r="Z183" s="987"/>
      <c r="AA183" s="987"/>
      <c r="AB183" s="987"/>
      <c r="AC183" s="987"/>
      <c r="AD183" s="987"/>
      <c r="AE183" s="987"/>
      <c r="AF183" s="987"/>
      <c r="AG183" s="987"/>
      <c r="AH183" s="987"/>
      <c r="AI183" s="987"/>
      <c r="AJ183" s="987"/>
      <c r="AK183" s="987"/>
      <c r="AL183" s="987"/>
      <c r="AM183" s="987"/>
      <c r="AN183" s="987"/>
      <c r="AO183" s="987"/>
      <c r="AP183" s="987"/>
      <c r="AQ183" s="987"/>
      <c r="AR183" s="987"/>
      <c r="AS183" s="987"/>
      <c r="AT183" s="987"/>
      <c r="AU183" s="987"/>
      <c r="AV183" s="987"/>
      <c r="AW183" s="987"/>
      <c r="AX183" s="1061"/>
      <c r="AY183" s="1220"/>
      <c r="AZ183" s="1225"/>
      <c r="BA183" s="1061"/>
      <c r="BB183" s="1220"/>
      <c r="BC183" s="1225"/>
      <c r="BD183" s="1061"/>
      <c r="BE183" s="1220"/>
      <c r="BF183" s="1225"/>
      <c r="BG183" s="1061">
        <f t="shared" si="8"/>
        <v>0</v>
      </c>
      <c r="BH183" s="1220"/>
      <c r="BI183" s="1225"/>
      <c r="BJ183" s="987"/>
      <c r="BK183" s="1061"/>
      <c r="BL183" s="1220"/>
      <c r="BM183" s="1225"/>
      <c r="BN183" s="1061"/>
      <c r="BO183" s="1225"/>
      <c r="BP183" s="1370"/>
      <c r="BQ183" s="1221"/>
      <c r="BR183" s="1061"/>
      <c r="BS183" s="1225"/>
      <c r="BT183" s="987"/>
      <c r="BU183" s="460"/>
      <c r="BV183" s="462"/>
      <c r="BW183" s="453"/>
      <c r="BX183" s="465"/>
      <c r="BY183" s="449"/>
      <c r="BZ183" s="450"/>
      <c r="CA183" s="458"/>
      <c r="CB183" s="458"/>
      <c r="CC183" s="458"/>
      <c r="CD183" s="449"/>
      <c r="CE183" s="51"/>
      <c r="CF183" s="470"/>
    </row>
    <row r="184" spans="2:84">
      <c r="B184" s="959">
        <v>180</v>
      </c>
      <c r="C184" s="959" t="s">
        <v>1101</v>
      </c>
      <c r="D184" s="946" t="s">
        <v>1102</v>
      </c>
      <c r="E184" s="959">
        <v>12</v>
      </c>
      <c r="F184" s="959">
        <v>2</v>
      </c>
      <c r="G184" s="1294" t="s">
        <v>971</v>
      </c>
      <c r="H184" s="911">
        <v>15.7</v>
      </c>
      <c r="I184" s="1294">
        <f t="shared" si="7"/>
        <v>31.4</v>
      </c>
      <c r="J184" s="1217" t="s">
        <v>271</v>
      </c>
      <c r="K184" s="959">
        <v>3</v>
      </c>
      <c r="L184" s="1217">
        <v>205</v>
      </c>
      <c r="M184" s="959" t="s">
        <v>1004</v>
      </c>
      <c r="N184" s="1217" t="s">
        <v>1005</v>
      </c>
      <c r="O184" s="956"/>
      <c r="P184" s="987"/>
      <c r="Q184" s="909"/>
      <c r="R184" s="987"/>
      <c r="S184" s="987"/>
      <c r="T184" s="987"/>
      <c r="U184" s="987"/>
      <c r="V184" s="987"/>
      <c r="W184" s="987"/>
      <c r="X184" s="987"/>
      <c r="Y184" s="987"/>
      <c r="Z184" s="987"/>
      <c r="AA184" s="987"/>
      <c r="AB184" s="987"/>
      <c r="AC184" s="987"/>
      <c r="AD184" s="987"/>
      <c r="AE184" s="987"/>
      <c r="AF184" s="987"/>
      <c r="AG184" s="987"/>
      <c r="AH184" s="987"/>
      <c r="AI184" s="987"/>
      <c r="AJ184" s="987"/>
      <c r="AK184" s="987"/>
      <c r="AL184" s="987"/>
      <c r="AM184" s="987"/>
      <c r="AN184" s="987"/>
      <c r="AO184" s="987"/>
      <c r="AP184" s="987"/>
      <c r="AQ184" s="987"/>
      <c r="AR184" s="987"/>
      <c r="AS184" s="987"/>
      <c r="AT184" s="987"/>
      <c r="AU184" s="987"/>
      <c r="AV184" s="987"/>
      <c r="AW184" s="987"/>
      <c r="AX184" s="1061"/>
      <c r="AY184" s="1220"/>
      <c r="AZ184" s="1225"/>
      <c r="BA184" s="1061"/>
      <c r="BB184" s="1220"/>
      <c r="BC184" s="1225"/>
      <c r="BD184" s="1061"/>
      <c r="BE184" s="1220"/>
      <c r="BF184" s="1225"/>
      <c r="BG184" s="1061">
        <f t="shared" si="8"/>
        <v>0</v>
      </c>
      <c r="BH184" s="1220"/>
      <c r="BI184" s="1225"/>
      <c r="BJ184" s="987"/>
      <c r="BK184" s="1061"/>
      <c r="BL184" s="1220"/>
      <c r="BM184" s="1225"/>
      <c r="BN184" s="1061"/>
      <c r="BO184" s="1225"/>
      <c r="BP184" s="1370"/>
      <c r="BQ184" s="1221"/>
      <c r="BR184" s="1061"/>
      <c r="BS184" s="1225"/>
      <c r="BT184" s="987"/>
      <c r="BU184" s="460"/>
      <c r="BV184" s="471" t="s">
        <v>4348</v>
      </c>
      <c r="BW184" s="453"/>
      <c r="BX184" s="454">
        <f>SUM(BX185:BX187)</f>
        <v>497.60700000000008</v>
      </c>
      <c r="BY184" s="449"/>
      <c r="BZ184" s="450"/>
      <c r="CA184" s="458"/>
      <c r="CB184" s="458"/>
      <c r="CC184" s="458"/>
      <c r="CD184" s="449"/>
      <c r="CE184" s="51"/>
      <c r="CF184" s="470"/>
    </row>
    <row r="185" spans="2:84">
      <c r="B185" s="959">
        <v>181</v>
      </c>
      <c r="C185" s="959" t="s">
        <v>1113</v>
      </c>
      <c r="D185" s="946" t="s">
        <v>1114</v>
      </c>
      <c r="E185" s="959">
        <v>12</v>
      </c>
      <c r="F185" s="959">
        <v>7</v>
      </c>
      <c r="G185" s="1294" t="s">
        <v>971</v>
      </c>
      <c r="H185" s="911">
        <v>22</v>
      </c>
      <c r="I185" s="1294">
        <f t="shared" si="7"/>
        <v>154</v>
      </c>
      <c r="J185" s="1217" t="s">
        <v>271</v>
      </c>
      <c r="K185" s="959">
        <v>3</v>
      </c>
      <c r="L185" s="1217">
        <v>205</v>
      </c>
      <c r="M185" s="959" t="s">
        <v>1004</v>
      </c>
      <c r="N185" s="1217" t="s">
        <v>1005</v>
      </c>
      <c r="O185" s="956"/>
      <c r="P185" s="987"/>
      <c r="Q185" s="909"/>
      <c r="R185" s="987"/>
      <c r="S185" s="987"/>
      <c r="T185" s="987"/>
      <c r="U185" s="987"/>
      <c r="V185" s="987"/>
      <c r="W185" s="987"/>
      <c r="X185" s="987"/>
      <c r="Y185" s="987"/>
      <c r="Z185" s="987"/>
      <c r="AA185" s="987"/>
      <c r="AB185" s="987"/>
      <c r="AC185" s="987"/>
      <c r="AD185" s="987"/>
      <c r="AE185" s="987"/>
      <c r="AF185" s="987"/>
      <c r="AG185" s="987"/>
      <c r="AH185" s="987"/>
      <c r="AI185" s="987"/>
      <c r="AJ185" s="987"/>
      <c r="AK185" s="987"/>
      <c r="AL185" s="987"/>
      <c r="AM185" s="987"/>
      <c r="AN185" s="987"/>
      <c r="AO185" s="987"/>
      <c r="AP185" s="987"/>
      <c r="AQ185" s="987"/>
      <c r="AR185" s="987"/>
      <c r="AS185" s="987"/>
      <c r="AT185" s="987"/>
      <c r="AU185" s="987"/>
      <c r="AV185" s="987"/>
      <c r="AW185" s="987"/>
      <c r="AX185" s="958">
        <v>7</v>
      </c>
      <c r="AY185" s="959">
        <v>7</v>
      </c>
      <c r="AZ185" s="1225"/>
      <c r="BA185" s="1061"/>
      <c r="BB185" s="1220"/>
      <c r="BC185" s="1225"/>
      <c r="BD185" s="1061"/>
      <c r="BE185" s="1220"/>
      <c r="BF185" s="1225"/>
      <c r="BG185" s="1061">
        <f t="shared" si="8"/>
        <v>6.65</v>
      </c>
      <c r="BH185" s="1220"/>
      <c r="BI185" s="1225"/>
      <c r="BJ185" s="987"/>
      <c r="BK185" s="1061"/>
      <c r="BL185" s="1220"/>
      <c r="BM185" s="1225"/>
      <c r="BN185" s="1061"/>
      <c r="BO185" s="1225"/>
      <c r="BP185" s="1370"/>
      <c r="BQ185" s="1221"/>
      <c r="BR185" s="1061"/>
      <c r="BS185" s="1225"/>
      <c r="BT185" s="987"/>
      <c r="BU185" s="460"/>
      <c r="BV185" s="471" t="s">
        <v>4334</v>
      </c>
      <c r="BW185" s="453"/>
      <c r="BX185" s="457">
        <f>PRODUCT(BY185:BZ185)</f>
        <v>217.71750000000003</v>
      </c>
      <c r="BY185" s="449">
        <v>55</v>
      </c>
      <c r="BZ185" s="457">
        <f>PRODUCT(CA185:CF185)</f>
        <v>3.9585000000000004</v>
      </c>
      <c r="CA185" s="458"/>
      <c r="CB185" s="458"/>
      <c r="CC185" s="458">
        <v>1.05</v>
      </c>
      <c r="CD185" s="449"/>
      <c r="CE185" s="51"/>
      <c r="CF185" s="470">
        <v>3.77</v>
      </c>
    </row>
    <row r="186" spans="2:84">
      <c r="B186" s="959">
        <v>182</v>
      </c>
      <c r="C186" s="959" t="s">
        <v>1107</v>
      </c>
      <c r="D186" s="946" t="s">
        <v>1108</v>
      </c>
      <c r="E186" s="959">
        <v>12</v>
      </c>
      <c r="F186" s="959">
        <v>3</v>
      </c>
      <c r="G186" s="1294" t="s">
        <v>971</v>
      </c>
      <c r="H186" s="911">
        <v>20</v>
      </c>
      <c r="I186" s="1294">
        <f t="shared" si="7"/>
        <v>60</v>
      </c>
      <c r="J186" s="1217" t="s">
        <v>271</v>
      </c>
      <c r="K186" s="959">
        <v>3</v>
      </c>
      <c r="L186" s="1217">
        <v>205</v>
      </c>
      <c r="M186" s="959" t="s">
        <v>1004</v>
      </c>
      <c r="N186" s="1217" t="s">
        <v>1005</v>
      </c>
      <c r="O186" s="956"/>
      <c r="P186" s="987"/>
      <c r="Q186" s="909"/>
      <c r="R186" s="987"/>
      <c r="S186" s="987"/>
      <c r="T186" s="987"/>
      <c r="U186" s="987"/>
      <c r="V186" s="987"/>
      <c r="W186" s="987"/>
      <c r="X186" s="987"/>
      <c r="Y186" s="987"/>
      <c r="Z186" s="987"/>
      <c r="AA186" s="987"/>
      <c r="AB186" s="987"/>
      <c r="AC186" s="987"/>
      <c r="AD186" s="987"/>
      <c r="AE186" s="987"/>
      <c r="AF186" s="987"/>
      <c r="AG186" s="987"/>
      <c r="AH186" s="987"/>
      <c r="AI186" s="987"/>
      <c r="AJ186" s="987"/>
      <c r="AK186" s="987"/>
      <c r="AL186" s="987"/>
      <c r="AM186" s="987"/>
      <c r="AN186" s="987"/>
      <c r="AO186" s="987"/>
      <c r="AP186" s="987"/>
      <c r="AQ186" s="987"/>
      <c r="AR186" s="987"/>
      <c r="AS186" s="987"/>
      <c r="AT186" s="987"/>
      <c r="AU186" s="987"/>
      <c r="AV186" s="987"/>
      <c r="AW186" s="987"/>
      <c r="AX186" s="1061"/>
      <c r="AY186" s="1220"/>
      <c r="AZ186" s="1225"/>
      <c r="BA186" s="1061"/>
      <c r="BB186" s="1220"/>
      <c r="BC186" s="1225"/>
      <c r="BD186" s="1061"/>
      <c r="BE186" s="1220"/>
      <c r="BF186" s="1225"/>
      <c r="BG186" s="1061">
        <f t="shared" si="8"/>
        <v>0</v>
      </c>
      <c r="BH186" s="1220"/>
      <c r="BI186" s="1225"/>
      <c r="BJ186" s="987"/>
      <c r="BK186" s="1061"/>
      <c r="BL186" s="1220"/>
      <c r="BM186" s="1225"/>
      <c r="BN186" s="1061"/>
      <c r="BO186" s="1225"/>
      <c r="BP186" s="1370"/>
      <c r="BQ186" s="1221"/>
      <c r="BR186" s="1061"/>
      <c r="BS186" s="1225"/>
      <c r="BT186" s="987"/>
      <c r="BU186" s="460"/>
      <c r="BV186" s="471" t="s">
        <v>4334</v>
      </c>
      <c r="BW186" s="453"/>
      <c r="BX186" s="457">
        <f>PRODUCT(BY186:BZ186)</f>
        <v>217.71750000000003</v>
      </c>
      <c r="BY186" s="449">
        <v>55</v>
      </c>
      <c r="BZ186" s="457">
        <f>PRODUCT(CA186:CF186)</f>
        <v>3.9585000000000004</v>
      </c>
      <c r="CA186" s="458"/>
      <c r="CB186" s="458"/>
      <c r="CC186" s="458">
        <v>1.05</v>
      </c>
      <c r="CD186" s="449"/>
      <c r="CE186" s="51"/>
      <c r="CF186" s="470">
        <v>3.77</v>
      </c>
    </row>
    <row r="187" spans="2:84">
      <c r="B187" s="959">
        <v>183</v>
      </c>
      <c r="C187" s="959" t="s">
        <v>1110</v>
      </c>
      <c r="D187" s="946" t="s">
        <v>1111</v>
      </c>
      <c r="E187" s="959">
        <v>12</v>
      </c>
      <c r="F187" s="959">
        <v>8</v>
      </c>
      <c r="G187" s="1294" t="s">
        <v>971</v>
      </c>
      <c r="H187" s="911">
        <v>8.4</v>
      </c>
      <c r="I187" s="1294">
        <f t="shared" si="7"/>
        <v>67.2</v>
      </c>
      <c r="J187" s="1217" t="s">
        <v>271</v>
      </c>
      <c r="K187" s="959">
        <v>3</v>
      </c>
      <c r="L187" s="1217">
        <v>205</v>
      </c>
      <c r="M187" s="959" t="s">
        <v>1004</v>
      </c>
      <c r="N187" s="1217" t="s">
        <v>1005</v>
      </c>
      <c r="O187" s="956"/>
      <c r="P187" s="987"/>
      <c r="Q187" s="909"/>
      <c r="R187" s="987"/>
      <c r="S187" s="987"/>
      <c r="T187" s="987"/>
      <c r="U187" s="987"/>
      <c r="V187" s="987"/>
      <c r="W187" s="987"/>
      <c r="X187" s="987"/>
      <c r="Y187" s="987"/>
      <c r="Z187" s="987"/>
      <c r="AA187" s="987"/>
      <c r="AB187" s="987"/>
      <c r="AC187" s="987"/>
      <c r="AD187" s="987"/>
      <c r="AE187" s="987"/>
      <c r="AF187" s="987"/>
      <c r="AG187" s="987"/>
      <c r="AH187" s="987"/>
      <c r="AI187" s="987"/>
      <c r="AJ187" s="987"/>
      <c r="AK187" s="987"/>
      <c r="AL187" s="987"/>
      <c r="AM187" s="987"/>
      <c r="AN187" s="987"/>
      <c r="AO187" s="987"/>
      <c r="AP187" s="987"/>
      <c r="AQ187" s="987"/>
      <c r="AR187" s="987"/>
      <c r="AS187" s="987"/>
      <c r="AT187" s="987"/>
      <c r="AU187" s="987"/>
      <c r="AV187" s="987"/>
      <c r="AW187" s="987"/>
      <c r="AX187" s="1061"/>
      <c r="AY187" s="1220"/>
      <c r="AZ187" s="1225"/>
      <c r="BA187" s="1061"/>
      <c r="BB187" s="1220"/>
      <c r="BC187" s="1225"/>
      <c r="BD187" s="1061"/>
      <c r="BE187" s="1220"/>
      <c r="BF187" s="1225"/>
      <c r="BG187" s="1061">
        <f t="shared" si="8"/>
        <v>0</v>
      </c>
      <c r="BH187" s="1220"/>
      <c r="BI187" s="1225"/>
      <c r="BJ187" s="987"/>
      <c r="BK187" s="1061"/>
      <c r="BL187" s="1220"/>
      <c r="BM187" s="1225"/>
      <c r="BN187" s="1061"/>
      <c r="BO187" s="1225"/>
      <c r="BP187" s="1370"/>
      <c r="BQ187" s="1221"/>
      <c r="BR187" s="1061"/>
      <c r="BS187" s="1225"/>
      <c r="BT187" s="987"/>
      <c r="BU187" s="460"/>
      <c r="BV187" s="471" t="s">
        <v>4335</v>
      </c>
      <c r="BW187" s="453"/>
      <c r="BX187" s="457">
        <f>PRODUCT(BY187:BZ187)</f>
        <v>62.172000000000004</v>
      </c>
      <c r="BY187" s="449">
        <v>55</v>
      </c>
      <c r="BZ187" s="457">
        <f>PRODUCT(CA187:CF187)</f>
        <v>1.1304000000000001</v>
      </c>
      <c r="CA187" s="458">
        <v>0.2</v>
      </c>
      <c r="CB187" s="458">
        <v>6.0000000000000001E-3</v>
      </c>
      <c r="CC187" s="458">
        <v>0.12</v>
      </c>
      <c r="CD187" s="449"/>
      <c r="CE187" s="51"/>
      <c r="CF187" s="459">
        <v>7850</v>
      </c>
    </row>
    <row r="188" spans="2:84">
      <c r="B188" s="959">
        <v>184</v>
      </c>
      <c r="C188" s="959" t="s">
        <v>1096</v>
      </c>
      <c r="D188" s="946" t="s">
        <v>1097</v>
      </c>
      <c r="E188" s="959">
        <v>12</v>
      </c>
      <c r="F188" s="959">
        <v>2</v>
      </c>
      <c r="G188" s="1294" t="s">
        <v>971</v>
      </c>
      <c r="H188" s="911">
        <v>205</v>
      </c>
      <c r="I188" s="1294">
        <f t="shared" si="7"/>
        <v>410</v>
      </c>
      <c r="J188" s="1217" t="s">
        <v>289</v>
      </c>
      <c r="K188" s="959">
        <v>2</v>
      </c>
      <c r="L188" s="1217">
        <v>205</v>
      </c>
      <c r="M188" s="959" t="s">
        <v>1004</v>
      </c>
      <c r="N188" s="1217" t="s">
        <v>1005</v>
      </c>
      <c r="O188" s="956"/>
      <c r="P188" s="987"/>
      <c r="Q188" s="909"/>
      <c r="R188" s="987"/>
      <c r="S188" s="987"/>
      <c r="T188" s="987"/>
      <c r="U188" s="987"/>
      <c r="V188" s="987"/>
      <c r="W188" s="987"/>
      <c r="X188" s="987"/>
      <c r="Y188" s="987"/>
      <c r="Z188" s="987"/>
      <c r="AA188" s="987"/>
      <c r="AB188" s="987"/>
      <c r="AC188" s="987"/>
      <c r="AD188" s="987"/>
      <c r="AE188" s="987"/>
      <c r="AF188" s="987"/>
      <c r="AG188" s="987"/>
      <c r="AH188" s="987"/>
      <c r="AI188" s="987"/>
      <c r="AJ188" s="987"/>
      <c r="AK188" s="987"/>
      <c r="AL188" s="987"/>
      <c r="AM188" s="987"/>
      <c r="AN188" s="987"/>
      <c r="AO188" s="987"/>
      <c r="AP188" s="987"/>
      <c r="AQ188" s="987"/>
      <c r="AR188" s="987"/>
      <c r="AS188" s="987"/>
      <c r="AT188" s="987"/>
      <c r="AU188" s="987"/>
      <c r="AV188" s="987"/>
      <c r="AW188" s="987"/>
      <c r="AX188" s="1061"/>
      <c r="AY188" s="1220"/>
      <c r="AZ188" s="1225"/>
      <c r="BA188" s="1061"/>
      <c r="BB188" s="1220"/>
      <c r="BC188" s="1225"/>
      <c r="BD188" s="1061"/>
      <c r="BE188" s="1220"/>
      <c r="BF188" s="1225"/>
      <c r="BG188" s="1061">
        <f t="shared" si="8"/>
        <v>0</v>
      </c>
      <c r="BH188" s="1220"/>
      <c r="BI188" s="1225"/>
      <c r="BJ188" s="987"/>
      <c r="BK188" s="1061"/>
      <c r="BL188" s="1220"/>
      <c r="BM188" s="1225"/>
      <c r="BN188" s="1061"/>
      <c r="BO188" s="1225"/>
      <c r="BP188" s="1370"/>
      <c r="BQ188" s="1221"/>
      <c r="BR188" s="1061"/>
      <c r="BS188" s="1225"/>
      <c r="BT188" s="987"/>
      <c r="BU188" s="460"/>
      <c r="BV188" s="462"/>
      <c r="BW188" s="453"/>
      <c r="BX188" s="465"/>
      <c r="BY188" s="449"/>
      <c r="BZ188" s="450"/>
      <c r="CA188" s="458"/>
      <c r="CB188" s="458"/>
      <c r="CC188" s="458"/>
      <c r="CD188" s="449"/>
      <c r="CE188" s="51"/>
      <c r="CF188" s="470"/>
    </row>
    <row r="189" spans="2:84">
      <c r="B189" s="959">
        <v>185</v>
      </c>
      <c r="C189" s="959" t="s">
        <v>1098</v>
      </c>
      <c r="D189" s="946" t="s">
        <v>1099</v>
      </c>
      <c r="E189" s="959">
        <v>12</v>
      </c>
      <c r="F189" s="959">
        <v>2</v>
      </c>
      <c r="G189" s="1294" t="s">
        <v>971</v>
      </c>
      <c r="H189" s="911">
        <v>41</v>
      </c>
      <c r="I189" s="1294">
        <f t="shared" si="7"/>
        <v>82</v>
      </c>
      <c r="J189" s="1217" t="s">
        <v>289</v>
      </c>
      <c r="K189" s="959">
        <v>2</v>
      </c>
      <c r="L189" s="1217">
        <v>205</v>
      </c>
      <c r="M189" s="959" t="s">
        <v>1004</v>
      </c>
      <c r="N189" s="1217" t="s">
        <v>1005</v>
      </c>
      <c r="O189" s="956"/>
      <c r="P189" s="987"/>
      <c r="Q189" s="909"/>
      <c r="R189" s="987"/>
      <c r="S189" s="987"/>
      <c r="T189" s="987"/>
      <c r="U189" s="987"/>
      <c r="V189" s="987"/>
      <c r="W189" s="987"/>
      <c r="X189" s="987"/>
      <c r="Y189" s="987"/>
      <c r="Z189" s="987"/>
      <c r="AA189" s="987"/>
      <c r="AB189" s="987"/>
      <c r="AC189" s="987"/>
      <c r="AD189" s="987"/>
      <c r="AE189" s="987"/>
      <c r="AF189" s="987"/>
      <c r="AG189" s="987"/>
      <c r="AH189" s="987"/>
      <c r="AI189" s="987"/>
      <c r="AJ189" s="987"/>
      <c r="AK189" s="987"/>
      <c r="AL189" s="987"/>
      <c r="AM189" s="987"/>
      <c r="AN189" s="987"/>
      <c r="AO189" s="987"/>
      <c r="AP189" s="987"/>
      <c r="AQ189" s="987"/>
      <c r="AR189" s="987"/>
      <c r="AS189" s="987"/>
      <c r="AT189" s="987"/>
      <c r="AU189" s="987"/>
      <c r="AV189" s="987"/>
      <c r="AW189" s="987"/>
      <c r="AX189" s="1061"/>
      <c r="AY189" s="1220"/>
      <c r="AZ189" s="1225"/>
      <c r="BA189" s="1061"/>
      <c r="BB189" s="1220"/>
      <c r="BC189" s="1225"/>
      <c r="BD189" s="1061"/>
      <c r="BE189" s="1220"/>
      <c r="BF189" s="1225"/>
      <c r="BG189" s="1061">
        <f t="shared" si="8"/>
        <v>0</v>
      </c>
      <c r="BH189" s="1220"/>
      <c r="BI189" s="1225"/>
      <c r="BJ189" s="987"/>
      <c r="BK189" s="1061"/>
      <c r="BL189" s="1220"/>
      <c r="BM189" s="1225"/>
      <c r="BN189" s="1061"/>
      <c r="BO189" s="1225"/>
      <c r="BP189" s="1370"/>
      <c r="BQ189" s="1221"/>
      <c r="BR189" s="1061"/>
      <c r="BS189" s="1225"/>
      <c r="BT189" s="987"/>
      <c r="BU189" s="460"/>
      <c r="BV189" s="471" t="s">
        <v>4293</v>
      </c>
      <c r="BW189" s="453"/>
      <c r="BX189" s="454">
        <f>SUM(BX190:BX192)</f>
        <v>437.45855999999998</v>
      </c>
      <c r="BY189" s="449"/>
      <c r="BZ189" s="450"/>
      <c r="CA189" s="458"/>
      <c r="CB189" s="458"/>
      <c r="CC189" s="458"/>
      <c r="CD189" s="449"/>
      <c r="CE189" s="51"/>
      <c r="CF189" s="470"/>
    </row>
    <row r="190" spans="2:84">
      <c r="B190" s="959">
        <v>186</v>
      </c>
      <c r="C190" s="959" t="s">
        <v>1085</v>
      </c>
      <c r="D190" s="946" t="s">
        <v>1100</v>
      </c>
      <c r="E190" s="959">
        <v>12</v>
      </c>
      <c r="F190" s="959">
        <v>8</v>
      </c>
      <c r="G190" s="1294" t="s">
        <v>971</v>
      </c>
      <c r="H190" s="911">
        <v>6.3</v>
      </c>
      <c r="I190" s="1294">
        <f t="shared" si="7"/>
        <v>50.4</v>
      </c>
      <c r="J190" s="1217" t="s">
        <v>289</v>
      </c>
      <c r="K190" s="959">
        <v>2</v>
      </c>
      <c r="L190" s="1217">
        <v>205</v>
      </c>
      <c r="M190" s="959" t="s">
        <v>1004</v>
      </c>
      <c r="N190" s="1217" t="s">
        <v>1005</v>
      </c>
      <c r="O190" s="956"/>
      <c r="P190" s="987"/>
      <c r="Q190" s="909"/>
      <c r="R190" s="987"/>
      <c r="S190" s="987"/>
      <c r="T190" s="987"/>
      <c r="U190" s="987"/>
      <c r="V190" s="987"/>
      <c r="W190" s="987"/>
      <c r="X190" s="987"/>
      <c r="Y190" s="987"/>
      <c r="Z190" s="987"/>
      <c r="AA190" s="987"/>
      <c r="AB190" s="987"/>
      <c r="AC190" s="987"/>
      <c r="AD190" s="987"/>
      <c r="AE190" s="987"/>
      <c r="AF190" s="987"/>
      <c r="AG190" s="987"/>
      <c r="AH190" s="987"/>
      <c r="AI190" s="987"/>
      <c r="AJ190" s="987"/>
      <c r="AK190" s="987"/>
      <c r="AL190" s="987"/>
      <c r="AM190" s="987"/>
      <c r="AN190" s="987"/>
      <c r="AO190" s="987"/>
      <c r="AP190" s="987"/>
      <c r="AQ190" s="987"/>
      <c r="AR190" s="987"/>
      <c r="AS190" s="987"/>
      <c r="AT190" s="987"/>
      <c r="AU190" s="987"/>
      <c r="AV190" s="987"/>
      <c r="AW190" s="987"/>
      <c r="AX190" s="1061"/>
      <c r="AY190" s="1220"/>
      <c r="AZ190" s="1225"/>
      <c r="BA190" s="1061"/>
      <c r="BB190" s="1220"/>
      <c r="BC190" s="1225"/>
      <c r="BD190" s="1061"/>
      <c r="BE190" s="1220"/>
      <c r="BF190" s="1225"/>
      <c r="BG190" s="1061">
        <f t="shared" si="8"/>
        <v>0</v>
      </c>
      <c r="BH190" s="1220"/>
      <c r="BI190" s="1225"/>
      <c r="BJ190" s="987"/>
      <c r="BK190" s="1061"/>
      <c r="BL190" s="1220"/>
      <c r="BM190" s="1225"/>
      <c r="BN190" s="1061"/>
      <c r="BO190" s="1225"/>
      <c r="BP190" s="1370"/>
      <c r="BQ190" s="1221"/>
      <c r="BR190" s="1061"/>
      <c r="BS190" s="1225"/>
      <c r="BT190" s="987"/>
      <c r="BU190" s="480"/>
      <c r="BV190" s="471" t="s">
        <v>4349</v>
      </c>
      <c r="BW190" s="453"/>
      <c r="BX190" s="457">
        <f>PRODUCT(BY190:BZ190)</f>
        <v>184.96799999999999</v>
      </c>
      <c r="BY190" s="449">
        <v>24</v>
      </c>
      <c r="BZ190" s="457">
        <f>PRODUCT(CA190:CF190)</f>
        <v>7.7069999999999999</v>
      </c>
      <c r="CA190" s="458"/>
      <c r="CB190" s="458"/>
      <c r="CC190" s="458">
        <v>1.05</v>
      </c>
      <c r="CD190" s="449"/>
      <c r="CE190" s="51"/>
      <c r="CF190" s="470">
        <v>7.34</v>
      </c>
    </row>
    <row r="191" spans="2:84">
      <c r="B191" s="959">
        <v>187</v>
      </c>
      <c r="C191" s="959" t="s">
        <v>1101</v>
      </c>
      <c r="D191" s="946" t="s">
        <v>1102</v>
      </c>
      <c r="E191" s="959">
        <v>12</v>
      </c>
      <c r="F191" s="959">
        <v>2</v>
      </c>
      <c r="G191" s="1294" t="s">
        <v>971</v>
      </c>
      <c r="H191" s="911">
        <v>15.7</v>
      </c>
      <c r="I191" s="1294">
        <f t="shared" si="7"/>
        <v>31.4</v>
      </c>
      <c r="J191" s="1217" t="s">
        <v>289</v>
      </c>
      <c r="K191" s="959">
        <v>2</v>
      </c>
      <c r="L191" s="1217">
        <v>205</v>
      </c>
      <c r="M191" s="959" t="s">
        <v>1004</v>
      </c>
      <c r="N191" s="1217" t="s">
        <v>1005</v>
      </c>
      <c r="O191" s="956"/>
      <c r="P191" s="987"/>
      <c r="Q191" s="909"/>
      <c r="R191" s="987"/>
      <c r="S191" s="987"/>
      <c r="T191" s="987"/>
      <c r="U191" s="987"/>
      <c r="V191" s="987"/>
      <c r="W191" s="987"/>
      <c r="X191" s="987"/>
      <c r="Y191" s="987"/>
      <c r="Z191" s="987"/>
      <c r="AA191" s="987"/>
      <c r="AB191" s="987"/>
      <c r="AC191" s="987"/>
      <c r="AD191" s="987"/>
      <c r="AE191" s="987"/>
      <c r="AF191" s="987"/>
      <c r="AG191" s="987"/>
      <c r="AH191" s="987"/>
      <c r="AI191" s="987"/>
      <c r="AJ191" s="987"/>
      <c r="AK191" s="987"/>
      <c r="AL191" s="987"/>
      <c r="AM191" s="987"/>
      <c r="AN191" s="987"/>
      <c r="AO191" s="987"/>
      <c r="AP191" s="987"/>
      <c r="AQ191" s="987"/>
      <c r="AR191" s="987"/>
      <c r="AS191" s="987"/>
      <c r="AT191" s="987"/>
      <c r="AU191" s="987"/>
      <c r="AV191" s="987"/>
      <c r="AW191" s="987"/>
      <c r="AX191" s="1061"/>
      <c r="AY191" s="1220"/>
      <c r="AZ191" s="1225"/>
      <c r="BA191" s="1061"/>
      <c r="BB191" s="1220"/>
      <c r="BC191" s="1225"/>
      <c r="BD191" s="1061"/>
      <c r="BE191" s="1220"/>
      <c r="BF191" s="1225"/>
      <c r="BG191" s="1061">
        <f t="shared" si="8"/>
        <v>0</v>
      </c>
      <c r="BH191" s="1220"/>
      <c r="BI191" s="1225"/>
      <c r="BJ191" s="987"/>
      <c r="BK191" s="1061"/>
      <c r="BL191" s="1220"/>
      <c r="BM191" s="1225"/>
      <c r="BN191" s="1061"/>
      <c r="BO191" s="1225"/>
      <c r="BP191" s="1370"/>
      <c r="BQ191" s="1221"/>
      <c r="BR191" s="1061"/>
      <c r="BS191" s="1225"/>
      <c r="BT191" s="987"/>
      <c r="BU191" s="480"/>
      <c r="BV191" s="471" t="s">
        <v>4349</v>
      </c>
      <c r="BW191" s="453"/>
      <c r="BX191" s="457">
        <f>PRODUCT(BY191:BZ191)</f>
        <v>184.96799999999999</v>
      </c>
      <c r="BY191" s="449">
        <v>24</v>
      </c>
      <c r="BZ191" s="457">
        <f>PRODUCT(CA191:CF191)</f>
        <v>7.7069999999999999</v>
      </c>
      <c r="CA191" s="458"/>
      <c r="CB191" s="458"/>
      <c r="CC191" s="458">
        <v>1.05</v>
      </c>
      <c r="CD191" s="449"/>
      <c r="CE191" s="51"/>
      <c r="CF191" s="470">
        <v>7.34</v>
      </c>
    </row>
    <row r="192" spans="2:84">
      <c r="B192" s="959">
        <v>188</v>
      </c>
      <c r="C192" s="959" t="s">
        <v>1113</v>
      </c>
      <c r="D192" s="946" t="s">
        <v>1114</v>
      </c>
      <c r="E192" s="959">
        <v>12</v>
      </c>
      <c r="F192" s="959">
        <v>7</v>
      </c>
      <c r="G192" s="1294" t="s">
        <v>971</v>
      </c>
      <c r="H192" s="911">
        <v>22</v>
      </c>
      <c r="I192" s="1294">
        <f t="shared" si="7"/>
        <v>154</v>
      </c>
      <c r="J192" s="1217" t="s">
        <v>289</v>
      </c>
      <c r="K192" s="959">
        <v>2</v>
      </c>
      <c r="L192" s="1217">
        <v>205</v>
      </c>
      <c r="M192" s="959" t="s">
        <v>1004</v>
      </c>
      <c r="N192" s="1217" t="s">
        <v>1005</v>
      </c>
      <c r="O192" s="956"/>
      <c r="P192" s="987"/>
      <c r="Q192" s="909"/>
      <c r="R192" s="987"/>
      <c r="S192" s="987"/>
      <c r="T192" s="987"/>
      <c r="U192" s="987"/>
      <c r="V192" s="987"/>
      <c r="W192" s="987"/>
      <c r="X192" s="987"/>
      <c r="Y192" s="987"/>
      <c r="Z192" s="987"/>
      <c r="AA192" s="987"/>
      <c r="AB192" s="987"/>
      <c r="AC192" s="987"/>
      <c r="AD192" s="987"/>
      <c r="AE192" s="987"/>
      <c r="AF192" s="987"/>
      <c r="AG192" s="987"/>
      <c r="AH192" s="987"/>
      <c r="AI192" s="987"/>
      <c r="AJ192" s="987"/>
      <c r="AK192" s="987"/>
      <c r="AL192" s="987"/>
      <c r="AM192" s="987"/>
      <c r="AN192" s="987"/>
      <c r="AO192" s="987"/>
      <c r="AP192" s="987"/>
      <c r="AQ192" s="987"/>
      <c r="AR192" s="987"/>
      <c r="AS192" s="987"/>
      <c r="AT192" s="987"/>
      <c r="AU192" s="987"/>
      <c r="AV192" s="987"/>
      <c r="AW192" s="987"/>
      <c r="AX192" s="958">
        <v>7</v>
      </c>
      <c r="AY192" s="959">
        <v>7</v>
      </c>
      <c r="AZ192" s="1225"/>
      <c r="BA192" s="1061"/>
      <c r="BB192" s="1220"/>
      <c r="BC192" s="1225"/>
      <c r="BD192" s="1061"/>
      <c r="BE192" s="1220"/>
      <c r="BF192" s="1225"/>
      <c r="BG192" s="1061">
        <f t="shared" si="8"/>
        <v>6.65</v>
      </c>
      <c r="BH192" s="1220"/>
      <c r="BI192" s="1225"/>
      <c r="BJ192" s="987"/>
      <c r="BK192" s="1061"/>
      <c r="BL192" s="1220"/>
      <c r="BM192" s="1225"/>
      <c r="BN192" s="1061"/>
      <c r="BO192" s="1225"/>
      <c r="BP192" s="1370"/>
      <c r="BQ192" s="1221"/>
      <c r="BR192" s="1061"/>
      <c r="BS192" s="1225"/>
      <c r="BT192" s="987"/>
      <c r="BU192" s="480"/>
      <c r="BV192" s="471" t="s">
        <v>4338</v>
      </c>
      <c r="BW192" s="453"/>
      <c r="BX192" s="457">
        <f>PRODUCT(BY192:BZ192)</f>
        <v>67.522560000000013</v>
      </c>
      <c r="BY192" s="449">
        <v>24</v>
      </c>
      <c r="BZ192" s="457">
        <f>PRODUCT(CA192:CF192)</f>
        <v>2.8134400000000004</v>
      </c>
      <c r="CA192" s="458">
        <v>0.28000000000000003</v>
      </c>
      <c r="CB192" s="458">
        <v>8.0000000000000002E-3</v>
      </c>
      <c r="CC192" s="458">
        <v>0.16</v>
      </c>
      <c r="CD192" s="449"/>
      <c r="CE192" s="51"/>
      <c r="CF192" s="459">
        <v>7850</v>
      </c>
    </row>
    <row r="193" spans="2:84">
      <c r="B193" s="959">
        <v>189</v>
      </c>
      <c r="C193" s="959" t="s">
        <v>1107</v>
      </c>
      <c r="D193" s="946" t="s">
        <v>1108</v>
      </c>
      <c r="E193" s="959">
        <v>12</v>
      </c>
      <c r="F193" s="959">
        <v>3</v>
      </c>
      <c r="G193" s="1294" t="s">
        <v>971</v>
      </c>
      <c r="H193" s="911">
        <v>20</v>
      </c>
      <c r="I193" s="1294">
        <f t="shared" si="7"/>
        <v>60</v>
      </c>
      <c r="J193" s="1217" t="s">
        <v>289</v>
      </c>
      <c r="K193" s="959">
        <v>2</v>
      </c>
      <c r="L193" s="1217">
        <v>205</v>
      </c>
      <c r="M193" s="959" t="s">
        <v>1004</v>
      </c>
      <c r="N193" s="1217" t="s">
        <v>1005</v>
      </c>
      <c r="O193" s="956"/>
      <c r="P193" s="987"/>
      <c r="Q193" s="909"/>
      <c r="R193" s="987"/>
      <c r="S193" s="987"/>
      <c r="T193" s="987"/>
      <c r="U193" s="987"/>
      <c r="V193" s="987"/>
      <c r="W193" s="987"/>
      <c r="X193" s="987"/>
      <c r="Y193" s="987"/>
      <c r="Z193" s="987"/>
      <c r="AA193" s="987"/>
      <c r="AB193" s="987"/>
      <c r="AC193" s="987"/>
      <c r="AD193" s="987"/>
      <c r="AE193" s="987"/>
      <c r="AF193" s="987"/>
      <c r="AG193" s="987"/>
      <c r="AH193" s="987"/>
      <c r="AI193" s="987"/>
      <c r="AJ193" s="987"/>
      <c r="AK193" s="987"/>
      <c r="AL193" s="987"/>
      <c r="AM193" s="987"/>
      <c r="AN193" s="987"/>
      <c r="AO193" s="987"/>
      <c r="AP193" s="987"/>
      <c r="AQ193" s="987"/>
      <c r="AR193" s="987"/>
      <c r="AS193" s="987"/>
      <c r="AT193" s="987"/>
      <c r="AU193" s="987"/>
      <c r="AV193" s="987"/>
      <c r="AW193" s="987"/>
      <c r="AX193" s="1061"/>
      <c r="AY193" s="1220"/>
      <c r="AZ193" s="1225"/>
      <c r="BA193" s="1061"/>
      <c r="BB193" s="1220"/>
      <c r="BC193" s="1225"/>
      <c r="BD193" s="1061"/>
      <c r="BE193" s="1220"/>
      <c r="BF193" s="1225"/>
      <c r="BG193" s="1061">
        <f t="shared" si="8"/>
        <v>0</v>
      </c>
      <c r="BH193" s="1220"/>
      <c r="BI193" s="1225"/>
      <c r="BJ193" s="987"/>
      <c r="BK193" s="1061"/>
      <c r="BL193" s="1220"/>
      <c r="BM193" s="1225"/>
      <c r="BN193" s="1061"/>
      <c r="BO193" s="1225"/>
      <c r="BP193" s="1370"/>
      <c r="BQ193" s="1221"/>
      <c r="BR193" s="1061"/>
      <c r="BS193" s="1225"/>
      <c r="BT193" s="987"/>
      <c r="BU193" s="480"/>
      <c r="BV193" s="481"/>
      <c r="BW193" s="482"/>
      <c r="BX193" s="483"/>
      <c r="BY193" s="484"/>
      <c r="BZ193" s="485"/>
      <c r="CA193" s="458"/>
      <c r="CB193" s="458"/>
      <c r="CC193" s="458"/>
      <c r="CD193" s="484"/>
      <c r="CE193" s="486"/>
      <c r="CF193" s="470"/>
    </row>
    <row r="194" spans="2:84">
      <c r="B194" s="959">
        <v>190</v>
      </c>
      <c r="C194" s="959" t="s">
        <v>1110</v>
      </c>
      <c r="D194" s="946" t="s">
        <v>1111</v>
      </c>
      <c r="E194" s="959">
        <v>12</v>
      </c>
      <c r="F194" s="959">
        <v>8</v>
      </c>
      <c r="G194" s="1294" t="s">
        <v>971</v>
      </c>
      <c r="H194" s="911">
        <v>8.4</v>
      </c>
      <c r="I194" s="1294">
        <f t="shared" si="7"/>
        <v>67.2</v>
      </c>
      <c r="J194" s="1217" t="s">
        <v>289</v>
      </c>
      <c r="K194" s="959">
        <v>2</v>
      </c>
      <c r="L194" s="1217">
        <v>205</v>
      </c>
      <c r="M194" s="959" t="s">
        <v>1004</v>
      </c>
      <c r="N194" s="1217" t="s">
        <v>1005</v>
      </c>
      <c r="O194" s="956"/>
      <c r="P194" s="987"/>
      <c r="Q194" s="909"/>
      <c r="R194" s="987"/>
      <c r="S194" s="987"/>
      <c r="T194" s="987"/>
      <c r="U194" s="987"/>
      <c r="V194" s="987"/>
      <c r="W194" s="987"/>
      <c r="X194" s="987"/>
      <c r="Y194" s="987"/>
      <c r="Z194" s="987"/>
      <c r="AA194" s="987"/>
      <c r="AB194" s="987"/>
      <c r="AC194" s="987"/>
      <c r="AD194" s="987"/>
      <c r="AE194" s="987"/>
      <c r="AF194" s="987"/>
      <c r="AG194" s="987"/>
      <c r="AH194" s="987"/>
      <c r="AI194" s="987"/>
      <c r="AJ194" s="987"/>
      <c r="AK194" s="987"/>
      <c r="AL194" s="987"/>
      <c r="AM194" s="987"/>
      <c r="AN194" s="987"/>
      <c r="AO194" s="987"/>
      <c r="AP194" s="987"/>
      <c r="AQ194" s="987"/>
      <c r="AR194" s="987"/>
      <c r="AS194" s="987"/>
      <c r="AT194" s="987"/>
      <c r="AU194" s="987"/>
      <c r="AV194" s="987"/>
      <c r="AW194" s="987"/>
      <c r="AX194" s="1061"/>
      <c r="AY194" s="1220"/>
      <c r="AZ194" s="1225"/>
      <c r="BA194" s="1061"/>
      <c r="BB194" s="1220"/>
      <c r="BC194" s="1225"/>
      <c r="BD194" s="1061"/>
      <c r="BE194" s="1220"/>
      <c r="BF194" s="1225"/>
      <c r="BG194" s="1061">
        <f t="shared" si="8"/>
        <v>0</v>
      </c>
      <c r="BH194" s="1220"/>
      <c r="BI194" s="1225"/>
      <c r="BJ194" s="987"/>
      <c r="BK194" s="1061"/>
      <c r="BL194" s="1220"/>
      <c r="BM194" s="1225"/>
      <c r="BN194" s="1061"/>
      <c r="BO194" s="1225"/>
      <c r="BP194" s="1370"/>
      <c r="BQ194" s="1221"/>
      <c r="BR194" s="1061"/>
      <c r="BS194" s="1225"/>
      <c r="BT194" s="987"/>
      <c r="BU194" s="480"/>
      <c r="BV194" s="471" t="s">
        <v>4350</v>
      </c>
      <c r="BW194" s="453"/>
      <c r="BX194" s="454">
        <f>SUM(BX195:BX197)</f>
        <v>98.516000000000005</v>
      </c>
      <c r="BY194" s="449"/>
      <c r="BZ194" s="450"/>
      <c r="CA194" s="458"/>
      <c r="CB194" s="458"/>
      <c r="CC194" s="458"/>
      <c r="CD194" s="449"/>
      <c r="CE194" s="51"/>
      <c r="CF194" s="470"/>
    </row>
    <row r="195" spans="2:84">
      <c r="B195" s="959">
        <v>191</v>
      </c>
      <c r="C195" s="959" t="s">
        <v>1096</v>
      </c>
      <c r="D195" s="946" t="s">
        <v>1097</v>
      </c>
      <c r="E195" s="959">
        <v>12</v>
      </c>
      <c r="F195" s="959">
        <v>1</v>
      </c>
      <c r="G195" s="1294" t="s">
        <v>971</v>
      </c>
      <c r="H195" s="911">
        <v>205</v>
      </c>
      <c r="I195" s="1294">
        <f t="shared" si="7"/>
        <v>205</v>
      </c>
      <c r="J195" s="1217" t="s">
        <v>302</v>
      </c>
      <c r="K195" s="959">
        <v>1</v>
      </c>
      <c r="L195" s="1217">
        <v>205</v>
      </c>
      <c r="M195" s="959" t="s">
        <v>1004</v>
      </c>
      <c r="N195" s="1217" t="s">
        <v>1005</v>
      </c>
      <c r="O195" s="956"/>
      <c r="P195" s="987"/>
      <c r="Q195" s="909"/>
      <c r="R195" s="987"/>
      <c r="S195" s="987"/>
      <c r="T195" s="987"/>
      <c r="U195" s="987"/>
      <c r="V195" s="987"/>
      <c r="W195" s="987"/>
      <c r="X195" s="987"/>
      <c r="Y195" s="987"/>
      <c r="Z195" s="987"/>
      <c r="AA195" s="987"/>
      <c r="AB195" s="987"/>
      <c r="AC195" s="987"/>
      <c r="AD195" s="987"/>
      <c r="AE195" s="987"/>
      <c r="AF195" s="987"/>
      <c r="AG195" s="987"/>
      <c r="AH195" s="987"/>
      <c r="AI195" s="987"/>
      <c r="AJ195" s="987"/>
      <c r="AK195" s="987"/>
      <c r="AL195" s="987"/>
      <c r="AM195" s="987"/>
      <c r="AN195" s="987"/>
      <c r="AO195" s="987"/>
      <c r="AP195" s="987"/>
      <c r="AQ195" s="987"/>
      <c r="AR195" s="987"/>
      <c r="AS195" s="987"/>
      <c r="AT195" s="987"/>
      <c r="AU195" s="987"/>
      <c r="AV195" s="987"/>
      <c r="AW195" s="987"/>
      <c r="AX195" s="1061"/>
      <c r="AY195" s="1220"/>
      <c r="AZ195" s="1225"/>
      <c r="BA195" s="1061"/>
      <c r="BB195" s="1220"/>
      <c r="BC195" s="1225"/>
      <c r="BD195" s="1061"/>
      <c r="BE195" s="1220"/>
      <c r="BF195" s="1225"/>
      <c r="BG195" s="1061">
        <f t="shared" si="8"/>
        <v>0</v>
      </c>
      <c r="BH195" s="1220"/>
      <c r="BI195" s="1225"/>
      <c r="BJ195" s="987"/>
      <c r="BK195" s="1061"/>
      <c r="BL195" s="1220"/>
      <c r="BM195" s="1225"/>
      <c r="BN195" s="1061"/>
      <c r="BO195" s="1225"/>
      <c r="BP195" s="1370"/>
      <c r="BQ195" s="1221"/>
      <c r="BR195" s="1061"/>
      <c r="BS195" s="1225"/>
      <c r="BT195" s="987"/>
      <c r="BU195" s="480"/>
      <c r="BV195" s="471" t="s">
        <v>4351</v>
      </c>
      <c r="BW195" s="453"/>
      <c r="BX195" s="457">
        <f>PRODUCT(BY195:BZ195)</f>
        <v>43.92</v>
      </c>
      <c r="BY195" s="449">
        <v>2</v>
      </c>
      <c r="BZ195" s="457">
        <f>PRODUCT(CA195:CF195)</f>
        <v>21.96</v>
      </c>
      <c r="CA195" s="458"/>
      <c r="CB195" s="458"/>
      <c r="CC195" s="458">
        <v>1.8</v>
      </c>
      <c r="CD195" s="449"/>
      <c r="CE195" s="51"/>
      <c r="CF195" s="470">
        <v>12.2</v>
      </c>
    </row>
    <row r="196" spans="2:84">
      <c r="B196" s="959">
        <v>192</v>
      </c>
      <c r="C196" s="959" t="s">
        <v>1098</v>
      </c>
      <c r="D196" s="946" t="s">
        <v>1099</v>
      </c>
      <c r="E196" s="959">
        <v>12</v>
      </c>
      <c r="F196" s="959">
        <v>2</v>
      </c>
      <c r="G196" s="1294" t="s">
        <v>971</v>
      </c>
      <c r="H196" s="911">
        <v>41</v>
      </c>
      <c r="I196" s="1294">
        <f t="shared" si="7"/>
        <v>82</v>
      </c>
      <c r="J196" s="1217" t="s">
        <v>302</v>
      </c>
      <c r="K196" s="959">
        <v>1</v>
      </c>
      <c r="L196" s="1217">
        <v>205</v>
      </c>
      <c r="M196" s="959" t="s">
        <v>1004</v>
      </c>
      <c r="N196" s="1217" t="s">
        <v>1005</v>
      </c>
      <c r="O196" s="956"/>
      <c r="P196" s="987"/>
      <c r="Q196" s="909"/>
      <c r="R196" s="987"/>
      <c r="S196" s="987"/>
      <c r="T196" s="987"/>
      <c r="U196" s="987"/>
      <c r="V196" s="987"/>
      <c r="W196" s="987"/>
      <c r="X196" s="987"/>
      <c r="Y196" s="987"/>
      <c r="Z196" s="987"/>
      <c r="AA196" s="987"/>
      <c r="AB196" s="987"/>
      <c r="AC196" s="987"/>
      <c r="AD196" s="987"/>
      <c r="AE196" s="987"/>
      <c r="AF196" s="987"/>
      <c r="AG196" s="987"/>
      <c r="AH196" s="987"/>
      <c r="AI196" s="987"/>
      <c r="AJ196" s="987"/>
      <c r="AK196" s="987"/>
      <c r="AL196" s="987"/>
      <c r="AM196" s="987"/>
      <c r="AN196" s="987"/>
      <c r="AO196" s="987"/>
      <c r="AP196" s="987"/>
      <c r="AQ196" s="987"/>
      <c r="AR196" s="987"/>
      <c r="AS196" s="987"/>
      <c r="AT196" s="987"/>
      <c r="AU196" s="987"/>
      <c r="AV196" s="987"/>
      <c r="AW196" s="987"/>
      <c r="AX196" s="1061"/>
      <c r="AY196" s="1220"/>
      <c r="AZ196" s="1225"/>
      <c r="BA196" s="1061"/>
      <c r="BB196" s="1220"/>
      <c r="BC196" s="1225"/>
      <c r="BD196" s="1061"/>
      <c r="BE196" s="1220"/>
      <c r="BF196" s="1225"/>
      <c r="BG196" s="1061">
        <f t="shared" si="8"/>
        <v>0</v>
      </c>
      <c r="BH196" s="1220"/>
      <c r="BI196" s="1225"/>
      <c r="BJ196" s="987"/>
      <c r="BK196" s="1061"/>
      <c r="BL196" s="1220"/>
      <c r="BM196" s="1225"/>
      <c r="BN196" s="1061"/>
      <c r="BO196" s="1225"/>
      <c r="BP196" s="1370"/>
      <c r="BQ196" s="1221"/>
      <c r="BR196" s="1061"/>
      <c r="BS196" s="1225"/>
      <c r="BT196" s="987"/>
      <c r="BU196" s="480"/>
      <c r="BV196" s="471" t="s">
        <v>4351</v>
      </c>
      <c r="BW196" s="453"/>
      <c r="BX196" s="457">
        <f>PRODUCT(BY196:BZ196)</f>
        <v>43.92</v>
      </c>
      <c r="BY196" s="449">
        <v>2</v>
      </c>
      <c r="BZ196" s="457">
        <f>PRODUCT(CA196:CF196)</f>
        <v>21.96</v>
      </c>
      <c r="CA196" s="458"/>
      <c r="CB196" s="458"/>
      <c r="CC196" s="458">
        <v>1.8</v>
      </c>
      <c r="CD196" s="449"/>
      <c r="CE196" s="51"/>
      <c r="CF196" s="470">
        <v>12.2</v>
      </c>
    </row>
    <row r="197" spans="2:84">
      <c r="B197" s="959">
        <v>193</v>
      </c>
      <c r="C197" s="959" t="s">
        <v>1085</v>
      </c>
      <c r="D197" s="946" t="s">
        <v>1100</v>
      </c>
      <c r="E197" s="959">
        <v>12</v>
      </c>
      <c r="F197" s="959">
        <v>8</v>
      </c>
      <c r="G197" s="1294" t="s">
        <v>971</v>
      </c>
      <c r="H197" s="911">
        <v>6.3</v>
      </c>
      <c r="I197" s="1294">
        <f t="shared" si="7"/>
        <v>50.4</v>
      </c>
      <c r="J197" s="1217" t="s">
        <v>302</v>
      </c>
      <c r="K197" s="959">
        <v>1</v>
      </c>
      <c r="L197" s="1217">
        <v>205</v>
      </c>
      <c r="M197" s="959" t="s">
        <v>1004</v>
      </c>
      <c r="N197" s="1217" t="s">
        <v>1005</v>
      </c>
      <c r="O197" s="956"/>
      <c r="P197" s="987"/>
      <c r="Q197" s="909"/>
      <c r="R197" s="987"/>
      <c r="S197" s="987"/>
      <c r="T197" s="987"/>
      <c r="U197" s="987"/>
      <c r="V197" s="987"/>
      <c r="W197" s="987"/>
      <c r="X197" s="987"/>
      <c r="Y197" s="987"/>
      <c r="Z197" s="987"/>
      <c r="AA197" s="987"/>
      <c r="AB197" s="987"/>
      <c r="AC197" s="987"/>
      <c r="AD197" s="987"/>
      <c r="AE197" s="987"/>
      <c r="AF197" s="987"/>
      <c r="AG197" s="987"/>
      <c r="AH197" s="987"/>
      <c r="AI197" s="987"/>
      <c r="AJ197" s="987"/>
      <c r="AK197" s="987"/>
      <c r="AL197" s="987"/>
      <c r="AM197" s="987"/>
      <c r="AN197" s="987"/>
      <c r="AO197" s="987"/>
      <c r="AP197" s="987"/>
      <c r="AQ197" s="987"/>
      <c r="AR197" s="987"/>
      <c r="AS197" s="987"/>
      <c r="AT197" s="987"/>
      <c r="AU197" s="987"/>
      <c r="AV197" s="987"/>
      <c r="AW197" s="987"/>
      <c r="AX197" s="1061"/>
      <c r="AY197" s="1220"/>
      <c r="AZ197" s="1225"/>
      <c r="BA197" s="1061"/>
      <c r="BB197" s="1220"/>
      <c r="BC197" s="1225"/>
      <c r="BD197" s="1061"/>
      <c r="BE197" s="1220"/>
      <c r="BF197" s="1225"/>
      <c r="BG197" s="1061">
        <f t="shared" si="8"/>
        <v>0</v>
      </c>
      <c r="BH197" s="1220"/>
      <c r="BI197" s="1225"/>
      <c r="BJ197" s="987"/>
      <c r="BK197" s="1061"/>
      <c r="BL197" s="1220"/>
      <c r="BM197" s="1225"/>
      <c r="BN197" s="1061"/>
      <c r="BO197" s="1225"/>
      <c r="BP197" s="1370"/>
      <c r="BQ197" s="1221"/>
      <c r="BR197" s="1061"/>
      <c r="BS197" s="1225"/>
      <c r="BT197" s="987"/>
      <c r="BU197" s="480"/>
      <c r="BV197" s="471" t="s">
        <v>4352</v>
      </c>
      <c r="BW197" s="453"/>
      <c r="BX197" s="457">
        <f>PRODUCT(BY197:BZ197)</f>
        <v>10.676</v>
      </c>
      <c r="BY197" s="449">
        <v>2</v>
      </c>
      <c r="BZ197" s="457">
        <f>PRODUCT(CA197:CF197)</f>
        <v>5.3380000000000001</v>
      </c>
      <c r="CA197" s="458">
        <v>0.34</v>
      </c>
      <c r="CB197" s="458">
        <v>0.01</v>
      </c>
      <c r="CC197" s="458">
        <v>0.2</v>
      </c>
      <c r="CD197" s="449"/>
      <c r="CE197" s="51"/>
      <c r="CF197" s="459">
        <v>7850</v>
      </c>
    </row>
    <row r="198" spans="2:84">
      <c r="B198" s="959">
        <v>194</v>
      </c>
      <c r="C198" s="959" t="s">
        <v>1101</v>
      </c>
      <c r="D198" s="946" t="s">
        <v>1102</v>
      </c>
      <c r="E198" s="959">
        <v>12</v>
      </c>
      <c r="F198" s="959">
        <v>3</v>
      </c>
      <c r="G198" s="1294" t="s">
        <v>971</v>
      </c>
      <c r="H198" s="911">
        <v>15.7</v>
      </c>
      <c r="I198" s="1294">
        <f t="shared" ref="I198:I261" si="14">F198*H198</f>
        <v>47.099999999999994</v>
      </c>
      <c r="J198" s="1217" t="s">
        <v>302</v>
      </c>
      <c r="K198" s="959">
        <v>1</v>
      </c>
      <c r="L198" s="1217">
        <v>205</v>
      </c>
      <c r="M198" s="959" t="s">
        <v>1004</v>
      </c>
      <c r="N198" s="1217" t="s">
        <v>1005</v>
      </c>
      <c r="O198" s="956"/>
      <c r="P198" s="987"/>
      <c r="Q198" s="909"/>
      <c r="R198" s="987"/>
      <c r="S198" s="987"/>
      <c r="T198" s="987"/>
      <c r="U198" s="987"/>
      <c r="V198" s="987"/>
      <c r="W198" s="987"/>
      <c r="X198" s="987"/>
      <c r="Y198" s="987"/>
      <c r="Z198" s="987"/>
      <c r="AA198" s="987"/>
      <c r="AB198" s="987"/>
      <c r="AC198" s="987"/>
      <c r="AD198" s="987"/>
      <c r="AE198" s="987"/>
      <c r="AF198" s="987"/>
      <c r="AG198" s="987"/>
      <c r="AH198" s="987"/>
      <c r="AI198" s="987"/>
      <c r="AJ198" s="987"/>
      <c r="AK198" s="987"/>
      <c r="AL198" s="987"/>
      <c r="AM198" s="987"/>
      <c r="AN198" s="987"/>
      <c r="AO198" s="987"/>
      <c r="AP198" s="987"/>
      <c r="AQ198" s="987"/>
      <c r="AR198" s="987"/>
      <c r="AS198" s="987"/>
      <c r="AT198" s="987"/>
      <c r="AU198" s="987"/>
      <c r="AV198" s="987"/>
      <c r="AW198" s="987"/>
      <c r="AX198" s="1061"/>
      <c r="AY198" s="1220"/>
      <c r="AZ198" s="1225"/>
      <c r="BA198" s="1061"/>
      <c r="BB198" s="1220"/>
      <c r="BC198" s="1225"/>
      <c r="BD198" s="1061"/>
      <c r="BE198" s="1220"/>
      <c r="BF198" s="1225"/>
      <c r="BG198" s="1061">
        <f t="shared" ref="BG198:BG261" si="15">SUMPRODUCT(AX198:AZ198,$AX$3:$AZ$3)</f>
        <v>0</v>
      </c>
      <c r="BH198" s="1220"/>
      <c r="BI198" s="1225"/>
      <c r="BJ198" s="987"/>
      <c r="BK198" s="1061"/>
      <c r="BL198" s="1220"/>
      <c r="BM198" s="1225"/>
      <c r="BN198" s="1061"/>
      <c r="BO198" s="1225"/>
      <c r="BP198" s="1370"/>
      <c r="BQ198" s="1221"/>
      <c r="BR198" s="1061"/>
      <c r="BS198" s="1225"/>
      <c r="BT198" s="987"/>
      <c r="BU198" s="480"/>
      <c r="BV198" s="487"/>
      <c r="BW198" s="482"/>
      <c r="BX198" s="483"/>
      <c r="BY198" s="484"/>
      <c r="BZ198" s="485"/>
      <c r="CA198" s="458"/>
      <c r="CB198" s="458"/>
      <c r="CC198" s="458"/>
      <c r="CD198" s="484"/>
      <c r="CE198" s="486"/>
      <c r="CF198" s="488"/>
    </row>
    <row r="199" spans="2:84">
      <c r="B199" s="959">
        <v>195</v>
      </c>
      <c r="C199" s="959" t="s">
        <v>1113</v>
      </c>
      <c r="D199" s="946" t="s">
        <v>1114</v>
      </c>
      <c r="E199" s="959">
        <v>12</v>
      </c>
      <c r="F199" s="959">
        <v>17</v>
      </c>
      <c r="G199" s="1294" t="s">
        <v>971</v>
      </c>
      <c r="H199" s="911">
        <v>22</v>
      </c>
      <c r="I199" s="1294">
        <f t="shared" si="14"/>
        <v>374</v>
      </c>
      <c r="J199" s="1217" t="s">
        <v>302</v>
      </c>
      <c r="K199" s="959">
        <v>1</v>
      </c>
      <c r="L199" s="1217">
        <v>205</v>
      </c>
      <c r="M199" s="959" t="s">
        <v>1004</v>
      </c>
      <c r="N199" s="1217" t="s">
        <v>1005</v>
      </c>
      <c r="O199" s="956"/>
      <c r="P199" s="987"/>
      <c r="Q199" s="909"/>
      <c r="R199" s="987"/>
      <c r="S199" s="987"/>
      <c r="T199" s="987"/>
      <c r="U199" s="987"/>
      <c r="V199" s="987"/>
      <c r="W199" s="987"/>
      <c r="X199" s="987"/>
      <c r="Y199" s="987"/>
      <c r="Z199" s="987"/>
      <c r="AA199" s="987"/>
      <c r="AB199" s="987"/>
      <c r="AC199" s="987"/>
      <c r="AD199" s="987"/>
      <c r="AE199" s="987"/>
      <c r="AF199" s="987"/>
      <c r="AG199" s="987"/>
      <c r="AH199" s="987"/>
      <c r="AI199" s="987"/>
      <c r="AJ199" s="987"/>
      <c r="AK199" s="987"/>
      <c r="AL199" s="987"/>
      <c r="AM199" s="987"/>
      <c r="AN199" s="987"/>
      <c r="AO199" s="987"/>
      <c r="AP199" s="987"/>
      <c r="AQ199" s="987"/>
      <c r="AR199" s="987"/>
      <c r="AS199" s="987"/>
      <c r="AT199" s="987"/>
      <c r="AU199" s="987"/>
      <c r="AV199" s="987"/>
      <c r="AW199" s="987"/>
      <c r="AX199" s="958">
        <v>16</v>
      </c>
      <c r="AY199" s="959">
        <v>16</v>
      </c>
      <c r="AZ199" s="1225"/>
      <c r="BA199" s="1061"/>
      <c r="BB199" s="1220"/>
      <c r="BC199" s="1225"/>
      <c r="BD199" s="1061"/>
      <c r="BE199" s="1220"/>
      <c r="BF199" s="1225"/>
      <c r="BG199" s="1061">
        <f t="shared" si="15"/>
        <v>15.2</v>
      </c>
      <c r="BH199" s="1220"/>
      <c r="BI199" s="1225"/>
      <c r="BJ199" s="987"/>
      <c r="BK199" s="1061"/>
      <c r="BL199" s="1220"/>
      <c r="BM199" s="1225"/>
      <c r="BN199" s="1061"/>
      <c r="BO199" s="1225"/>
      <c r="BP199" s="1370"/>
      <c r="BQ199" s="1221"/>
      <c r="BR199" s="1061"/>
      <c r="BS199" s="1225"/>
      <c r="BT199" s="987"/>
      <c r="BU199" s="480"/>
      <c r="BV199" s="471" t="s">
        <v>4353</v>
      </c>
      <c r="BW199" s="453"/>
      <c r="BX199" s="454">
        <f>SUM(BX200:BX202)</f>
        <v>147.774</v>
      </c>
      <c r="BY199" s="449"/>
      <c r="BZ199" s="450"/>
      <c r="CA199" s="458"/>
      <c r="CB199" s="458"/>
      <c r="CC199" s="458"/>
      <c r="CD199" s="449"/>
      <c r="CE199" s="51"/>
      <c r="CF199" s="470"/>
    </row>
    <row r="200" spans="2:84">
      <c r="B200" s="959">
        <v>196</v>
      </c>
      <c r="C200" s="959" t="s">
        <v>1113</v>
      </c>
      <c r="D200" s="946" t="s">
        <v>1115</v>
      </c>
      <c r="E200" s="959">
        <v>12</v>
      </c>
      <c r="F200" s="959">
        <v>1</v>
      </c>
      <c r="G200" s="1294" t="s">
        <v>971</v>
      </c>
      <c r="H200" s="911">
        <v>22</v>
      </c>
      <c r="I200" s="1294">
        <f t="shared" si="14"/>
        <v>22</v>
      </c>
      <c r="J200" s="1217" t="s">
        <v>302</v>
      </c>
      <c r="K200" s="959">
        <v>1</v>
      </c>
      <c r="L200" s="1217">
        <v>205</v>
      </c>
      <c r="M200" s="959" t="s">
        <v>1004</v>
      </c>
      <c r="N200" s="1217" t="s">
        <v>1005</v>
      </c>
      <c r="O200" s="956"/>
      <c r="P200" s="987"/>
      <c r="Q200" s="909"/>
      <c r="R200" s="987"/>
      <c r="S200" s="987"/>
      <c r="T200" s="987"/>
      <c r="U200" s="987"/>
      <c r="V200" s="987"/>
      <c r="W200" s="987"/>
      <c r="X200" s="987"/>
      <c r="Y200" s="987"/>
      <c r="Z200" s="987"/>
      <c r="AA200" s="987"/>
      <c r="AB200" s="987"/>
      <c r="AC200" s="987"/>
      <c r="AD200" s="987"/>
      <c r="AE200" s="987"/>
      <c r="AF200" s="987"/>
      <c r="AG200" s="987"/>
      <c r="AH200" s="987"/>
      <c r="AI200" s="987"/>
      <c r="AJ200" s="987"/>
      <c r="AK200" s="987"/>
      <c r="AL200" s="987"/>
      <c r="AM200" s="987"/>
      <c r="AN200" s="987"/>
      <c r="AO200" s="987"/>
      <c r="AP200" s="987"/>
      <c r="AQ200" s="987"/>
      <c r="AR200" s="987"/>
      <c r="AS200" s="987"/>
      <c r="AT200" s="987"/>
      <c r="AU200" s="987"/>
      <c r="AV200" s="987"/>
      <c r="AW200" s="987"/>
      <c r="AX200" s="958"/>
      <c r="AY200" s="959"/>
      <c r="AZ200" s="1225"/>
      <c r="BA200" s="1061"/>
      <c r="BB200" s="1220"/>
      <c r="BC200" s="1225"/>
      <c r="BD200" s="1061"/>
      <c r="BE200" s="1220"/>
      <c r="BF200" s="1225"/>
      <c r="BG200" s="1061">
        <f t="shared" si="15"/>
        <v>0</v>
      </c>
      <c r="BH200" s="1220"/>
      <c r="BI200" s="1225"/>
      <c r="BJ200" s="987"/>
      <c r="BK200" s="1061"/>
      <c r="BL200" s="1220"/>
      <c r="BM200" s="1225"/>
      <c r="BN200" s="1061"/>
      <c r="BO200" s="1225"/>
      <c r="BP200" s="1370"/>
      <c r="BQ200" s="1221"/>
      <c r="BR200" s="1061"/>
      <c r="BS200" s="1225"/>
      <c r="BT200" s="987"/>
      <c r="BU200" s="480"/>
      <c r="BV200" s="471" t="s">
        <v>4351</v>
      </c>
      <c r="BW200" s="453"/>
      <c r="BX200" s="457">
        <f>PRODUCT(BY200:BZ200)</f>
        <v>65.88</v>
      </c>
      <c r="BY200" s="449">
        <v>3</v>
      </c>
      <c r="BZ200" s="457">
        <f>PRODUCT(CA200:CF200)</f>
        <v>21.96</v>
      </c>
      <c r="CA200" s="458"/>
      <c r="CB200" s="458"/>
      <c r="CC200" s="458">
        <v>1.8</v>
      </c>
      <c r="CD200" s="449"/>
      <c r="CE200" s="51"/>
      <c r="CF200" s="470">
        <v>12.2</v>
      </c>
    </row>
    <row r="201" spans="2:84">
      <c r="B201" s="959">
        <v>197</v>
      </c>
      <c r="C201" s="959" t="s">
        <v>1107</v>
      </c>
      <c r="D201" s="946" t="s">
        <v>1108</v>
      </c>
      <c r="E201" s="959">
        <v>12</v>
      </c>
      <c r="F201" s="959">
        <v>13</v>
      </c>
      <c r="G201" s="1294" t="s">
        <v>971</v>
      </c>
      <c r="H201" s="911">
        <v>20</v>
      </c>
      <c r="I201" s="1294">
        <f t="shared" si="14"/>
        <v>260</v>
      </c>
      <c r="J201" s="1217" t="s">
        <v>302</v>
      </c>
      <c r="K201" s="959">
        <v>1</v>
      </c>
      <c r="L201" s="1217">
        <v>205</v>
      </c>
      <c r="M201" s="959" t="s">
        <v>1004</v>
      </c>
      <c r="N201" s="1217" t="s">
        <v>1005</v>
      </c>
      <c r="O201" s="956"/>
      <c r="P201" s="987"/>
      <c r="Q201" s="909"/>
      <c r="R201" s="987"/>
      <c r="S201" s="987"/>
      <c r="T201" s="987"/>
      <c r="U201" s="987"/>
      <c r="V201" s="987"/>
      <c r="W201" s="987"/>
      <c r="X201" s="987"/>
      <c r="Y201" s="987"/>
      <c r="Z201" s="987"/>
      <c r="AA201" s="987"/>
      <c r="AB201" s="987"/>
      <c r="AC201" s="987"/>
      <c r="AD201" s="987"/>
      <c r="AE201" s="987"/>
      <c r="AF201" s="987"/>
      <c r="AG201" s="987"/>
      <c r="AH201" s="987"/>
      <c r="AI201" s="987"/>
      <c r="AJ201" s="987"/>
      <c r="AK201" s="987"/>
      <c r="AL201" s="987"/>
      <c r="AM201" s="987"/>
      <c r="AN201" s="987"/>
      <c r="AO201" s="987"/>
      <c r="AP201" s="987"/>
      <c r="AQ201" s="987"/>
      <c r="AR201" s="987"/>
      <c r="AS201" s="987"/>
      <c r="AT201" s="987"/>
      <c r="AU201" s="987"/>
      <c r="AV201" s="987"/>
      <c r="AW201" s="987"/>
      <c r="AX201" s="1061"/>
      <c r="AY201" s="1220"/>
      <c r="AZ201" s="1225"/>
      <c r="BA201" s="1061"/>
      <c r="BB201" s="1220"/>
      <c r="BC201" s="1225"/>
      <c r="BD201" s="1061"/>
      <c r="BE201" s="1220"/>
      <c r="BF201" s="1225"/>
      <c r="BG201" s="1061">
        <f t="shared" si="15"/>
        <v>0</v>
      </c>
      <c r="BH201" s="1220"/>
      <c r="BI201" s="1225"/>
      <c r="BJ201" s="987"/>
      <c r="BK201" s="1061"/>
      <c r="BL201" s="1220"/>
      <c r="BM201" s="1225"/>
      <c r="BN201" s="1061"/>
      <c r="BO201" s="1225"/>
      <c r="BP201" s="1370"/>
      <c r="BQ201" s="1221"/>
      <c r="BR201" s="1061"/>
      <c r="BS201" s="1225"/>
      <c r="BT201" s="987"/>
      <c r="BU201" s="480"/>
      <c r="BV201" s="471" t="s">
        <v>4351</v>
      </c>
      <c r="BW201" s="453"/>
      <c r="BX201" s="457">
        <f>PRODUCT(BY201:BZ201)</f>
        <v>65.88</v>
      </c>
      <c r="BY201" s="449">
        <v>3</v>
      </c>
      <c r="BZ201" s="457">
        <f>PRODUCT(CA201:CF201)</f>
        <v>21.96</v>
      </c>
      <c r="CA201" s="458"/>
      <c r="CB201" s="458"/>
      <c r="CC201" s="458">
        <v>1.8</v>
      </c>
      <c r="CD201" s="449"/>
      <c r="CE201" s="51"/>
      <c r="CF201" s="470">
        <v>12.2</v>
      </c>
    </row>
    <row r="202" spans="2:84">
      <c r="B202" s="959">
        <v>198</v>
      </c>
      <c r="C202" s="959" t="s">
        <v>1110</v>
      </c>
      <c r="D202" s="946" t="s">
        <v>1111</v>
      </c>
      <c r="E202" s="959">
        <v>12</v>
      </c>
      <c r="F202" s="959">
        <v>8</v>
      </c>
      <c r="G202" s="1294" t="s">
        <v>971</v>
      </c>
      <c r="H202" s="911">
        <v>8.4</v>
      </c>
      <c r="I202" s="1294">
        <f t="shared" si="14"/>
        <v>67.2</v>
      </c>
      <c r="J202" s="1217" t="s">
        <v>302</v>
      </c>
      <c r="K202" s="959">
        <v>1</v>
      </c>
      <c r="L202" s="1217">
        <v>205</v>
      </c>
      <c r="M202" s="959" t="s">
        <v>1004</v>
      </c>
      <c r="N202" s="1217" t="s">
        <v>1005</v>
      </c>
      <c r="O202" s="956"/>
      <c r="P202" s="987"/>
      <c r="Q202" s="909"/>
      <c r="R202" s="987"/>
      <c r="S202" s="987"/>
      <c r="T202" s="987"/>
      <c r="U202" s="987"/>
      <c r="V202" s="987"/>
      <c r="W202" s="987"/>
      <c r="X202" s="987"/>
      <c r="Y202" s="987"/>
      <c r="Z202" s="987"/>
      <c r="AA202" s="987"/>
      <c r="AB202" s="987"/>
      <c r="AC202" s="987"/>
      <c r="AD202" s="987"/>
      <c r="AE202" s="987"/>
      <c r="AF202" s="987"/>
      <c r="AG202" s="987"/>
      <c r="AH202" s="987"/>
      <c r="AI202" s="987"/>
      <c r="AJ202" s="987"/>
      <c r="AK202" s="987"/>
      <c r="AL202" s="987"/>
      <c r="AM202" s="987"/>
      <c r="AN202" s="987"/>
      <c r="AO202" s="987"/>
      <c r="AP202" s="987"/>
      <c r="AQ202" s="987"/>
      <c r="AR202" s="987"/>
      <c r="AS202" s="987"/>
      <c r="AT202" s="987"/>
      <c r="AU202" s="987"/>
      <c r="AV202" s="987"/>
      <c r="AW202" s="987"/>
      <c r="AX202" s="1061"/>
      <c r="AY202" s="1220"/>
      <c r="AZ202" s="1225"/>
      <c r="BA202" s="1061"/>
      <c r="BB202" s="1220"/>
      <c r="BC202" s="1225"/>
      <c r="BD202" s="1061"/>
      <c r="BE202" s="1220"/>
      <c r="BF202" s="1225"/>
      <c r="BG202" s="1061">
        <f t="shared" si="15"/>
        <v>0</v>
      </c>
      <c r="BH202" s="1220"/>
      <c r="BI202" s="1225"/>
      <c r="BJ202" s="987"/>
      <c r="BK202" s="1061"/>
      <c r="BL202" s="1220"/>
      <c r="BM202" s="1225"/>
      <c r="BN202" s="1061"/>
      <c r="BO202" s="1225"/>
      <c r="BP202" s="1370"/>
      <c r="BQ202" s="1221"/>
      <c r="BR202" s="1061"/>
      <c r="BS202" s="1225"/>
      <c r="BT202" s="987"/>
      <c r="BU202" s="480"/>
      <c r="BV202" s="471" t="s">
        <v>4352</v>
      </c>
      <c r="BW202" s="453"/>
      <c r="BX202" s="457">
        <f>PRODUCT(BY202:BZ202)</f>
        <v>16.013999999999999</v>
      </c>
      <c r="BY202" s="449">
        <v>3</v>
      </c>
      <c r="BZ202" s="457">
        <f>PRODUCT(CA202:CF202)</f>
        <v>5.3380000000000001</v>
      </c>
      <c r="CA202" s="458">
        <v>0.34</v>
      </c>
      <c r="CB202" s="458">
        <v>0.01</v>
      </c>
      <c r="CC202" s="458">
        <v>0.2</v>
      </c>
      <c r="CD202" s="449"/>
      <c r="CE202" s="51"/>
      <c r="CF202" s="459">
        <v>7850</v>
      </c>
    </row>
    <row r="203" spans="2:84">
      <c r="B203" s="959">
        <v>199</v>
      </c>
      <c r="C203" s="959" t="s">
        <v>1096</v>
      </c>
      <c r="D203" s="946" t="s">
        <v>1097</v>
      </c>
      <c r="E203" s="959">
        <v>14</v>
      </c>
      <c r="F203" s="959">
        <v>1</v>
      </c>
      <c r="G203" s="1294" t="s">
        <v>971</v>
      </c>
      <c r="H203" s="911">
        <v>205</v>
      </c>
      <c r="I203" s="1294">
        <f t="shared" si="14"/>
        <v>205</v>
      </c>
      <c r="J203" s="1217" t="s">
        <v>1116</v>
      </c>
      <c r="K203" s="959">
        <v>1</v>
      </c>
      <c r="L203" s="1217" t="s">
        <v>3828</v>
      </c>
      <c r="M203" s="959" t="s">
        <v>1004</v>
      </c>
      <c r="N203" s="1217" t="s">
        <v>1005</v>
      </c>
      <c r="O203" s="956"/>
      <c r="P203" s="987"/>
      <c r="Q203" s="909"/>
      <c r="R203" s="987"/>
      <c r="S203" s="987"/>
      <c r="T203" s="987"/>
      <c r="U203" s="987"/>
      <c r="V203" s="987"/>
      <c r="W203" s="987"/>
      <c r="X203" s="987"/>
      <c r="Y203" s="987"/>
      <c r="Z203" s="987"/>
      <c r="AA203" s="987"/>
      <c r="AB203" s="987"/>
      <c r="AC203" s="987"/>
      <c r="AD203" s="987"/>
      <c r="AE203" s="987"/>
      <c r="AF203" s="987"/>
      <c r="AG203" s="987"/>
      <c r="AH203" s="987"/>
      <c r="AI203" s="987"/>
      <c r="AJ203" s="987"/>
      <c r="AK203" s="987"/>
      <c r="AL203" s="987"/>
      <c r="AM203" s="987"/>
      <c r="AN203" s="987"/>
      <c r="AO203" s="987"/>
      <c r="AP203" s="987"/>
      <c r="AQ203" s="987"/>
      <c r="AR203" s="987"/>
      <c r="AS203" s="987"/>
      <c r="AT203" s="987"/>
      <c r="AU203" s="987"/>
      <c r="AV203" s="987"/>
      <c r="AW203" s="987"/>
      <c r="AX203" s="1061"/>
      <c r="AY203" s="1220"/>
      <c r="AZ203" s="1225"/>
      <c r="BA203" s="1061"/>
      <c r="BB203" s="1220"/>
      <c r="BC203" s="1225"/>
      <c r="BD203" s="1061"/>
      <c r="BE203" s="1220"/>
      <c r="BF203" s="1225"/>
      <c r="BG203" s="1061">
        <f t="shared" si="15"/>
        <v>0</v>
      </c>
      <c r="BH203" s="1220"/>
      <c r="BI203" s="1225"/>
      <c r="BJ203" s="987"/>
      <c r="BK203" s="1061"/>
      <c r="BL203" s="1220"/>
      <c r="BM203" s="1225"/>
      <c r="BN203" s="1061"/>
      <c r="BO203" s="1225"/>
      <c r="BP203" s="1370"/>
      <c r="BQ203" s="1221"/>
      <c r="BR203" s="1061"/>
      <c r="BS203" s="1225"/>
      <c r="BT203" s="987"/>
      <c r="BU203" s="480"/>
      <c r="BV203" s="481"/>
      <c r="BW203" s="482"/>
      <c r="BX203" s="483"/>
      <c r="BY203" s="484"/>
      <c r="BZ203" s="485"/>
      <c r="CA203" s="484"/>
      <c r="CB203" s="484"/>
      <c r="CC203" s="484"/>
      <c r="CD203" s="484"/>
      <c r="CE203" s="486"/>
      <c r="CF203" s="488"/>
    </row>
    <row r="204" spans="2:84">
      <c r="B204" s="959">
        <v>200</v>
      </c>
      <c r="C204" s="959" t="s">
        <v>1098</v>
      </c>
      <c r="D204" s="946" t="s">
        <v>1099</v>
      </c>
      <c r="E204" s="959">
        <v>14</v>
      </c>
      <c r="F204" s="959">
        <v>2</v>
      </c>
      <c r="G204" s="1294" t="s">
        <v>971</v>
      </c>
      <c r="H204" s="911">
        <v>41</v>
      </c>
      <c r="I204" s="1294">
        <f t="shared" si="14"/>
        <v>82</v>
      </c>
      <c r="J204" s="1217" t="s">
        <v>1116</v>
      </c>
      <c r="K204" s="959">
        <v>1</v>
      </c>
      <c r="L204" s="1217" t="s">
        <v>3828</v>
      </c>
      <c r="M204" s="959" t="s">
        <v>1004</v>
      </c>
      <c r="N204" s="1217" t="s">
        <v>1005</v>
      </c>
      <c r="O204" s="956"/>
      <c r="P204" s="987"/>
      <c r="Q204" s="909"/>
      <c r="R204" s="987"/>
      <c r="S204" s="987"/>
      <c r="T204" s="987"/>
      <c r="U204" s="987"/>
      <c r="V204" s="987"/>
      <c r="W204" s="987"/>
      <c r="X204" s="987"/>
      <c r="Y204" s="987"/>
      <c r="Z204" s="987"/>
      <c r="AA204" s="987"/>
      <c r="AB204" s="987"/>
      <c r="AC204" s="987"/>
      <c r="AD204" s="987"/>
      <c r="AE204" s="987"/>
      <c r="AF204" s="987"/>
      <c r="AG204" s="987"/>
      <c r="AH204" s="987"/>
      <c r="AI204" s="987"/>
      <c r="AJ204" s="987"/>
      <c r="AK204" s="987"/>
      <c r="AL204" s="987"/>
      <c r="AM204" s="987"/>
      <c r="AN204" s="987"/>
      <c r="AO204" s="987"/>
      <c r="AP204" s="987"/>
      <c r="AQ204" s="987"/>
      <c r="AR204" s="987"/>
      <c r="AS204" s="987"/>
      <c r="AT204" s="987"/>
      <c r="AU204" s="987"/>
      <c r="AV204" s="987"/>
      <c r="AW204" s="987"/>
      <c r="AX204" s="1061"/>
      <c r="AY204" s="1220"/>
      <c r="AZ204" s="1225"/>
      <c r="BA204" s="1061"/>
      <c r="BB204" s="1220"/>
      <c r="BC204" s="1225"/>
      <c r="BD204" s="1061"/>
      <c r="BE204" s="1220"/>
      <c r="BF204" s="1225"/>
      <c r="BG204" s="1061">
        <f t="shared" si="15"/>
        <v>0</v>
      </c>
      <c r="BH204" s="1220"/>
      <c r="BI204" s="1225"/>
      <c r="BJ204" s="987"/>
      <c r="BK204" s="1061"/>
      <c r="BL204" s="1220"/>
      <c r="BM204" s="1225"/>
      <c r="BN204" s="1061"/>
      <c r="BO204" s="1225"/>
      <c r="BP204" s="1370"/>
      <c r="BQ204" s="1221"/>
      <c r="BR204" s="1061"/>
      <c r="BS204" s="1225"/>
      <c r="BT204" s="987"/>
      <c r="BU204" s="480"/>
      <c r="BV204" s="471" t="s">
        <v>4354</v>
      </c>
      <c r="BW204" s="453"/>
      <c r="BX204" s="454">
        <f>SUM(BX205:BX207)</f>
        <v>232.13400000000001</v>
      </c>
      <c r="BY204" s="449"/>
      <c r="BZ204" s="450"/>
      <c r="CA204" s="458"/>
      <c r="CB204" s="458"/>
      <c r="CC204" s="458"/>
      <c r="CD204" s="449"/>
      <c r="CE204" s="51"/>
      <c r="CF204" s="470"/>
    </row>
    <row r="205" spans="2:84">
      <c r="B205" s="959">
        <v>201</v>
      </c>
      <c r="C205" s="959" t="s">
        <v>1085</v>
      </c>
      <c r="D205" s="946" t="s">
        <v>1117</v>
      </c>
      <c r="E205" s="959">
        <v>14</v>
      </c>
      <c r="F205" s="959">
        <v>7</v>
      </c>
      <c r="G205" s="1294" t="s">
        <v>971</v>
      </c>
      <c r="H205" s="911">
        <v>6.3</v>
      </c>
      <c r="I205" s="1294">
        <f t="shared" si="14"/>
        <v>44.1</v>
      </c>
      <c r="J205" s="1217" t="s">
        <v>1116</v>
      </c>
      <c r="K205" s="959">
        <v>1</v>
      </c>
      <c r="L205" s="1217" t="s">
        <v>3828</v>
      </c>
      <c r="M205" s="959" t="s">
        <v>1004</v>
      </c>
      <c r="N205" s="1217" t="s">
        <v>1005</v>
      </c>
      <c r="O205" s="956"/>
      <c r="P205" s="987"/>
      <c r="Q205" s="909"/>
      <c r="R205" s="987"/>
      <c r="S205" s="987"/>
      <c r="T205" s="987"/>
      <c r="U205" s="987"/>
      <c r="V205" s="987"/>
      <c r="W205" s="987"/>
      <c r="X205" s="987"/>
      <c r="Y205" s="987"/>
      <c r="Z205" s="987"/>
      <c r="AA205" s="987"/>
      <c r="AB205" s="987"/>
      <c r="AC205" s="987"/>
      <c r="AD205" s="987"/>
      <c r="AE205" s="987"/>
      <c r="AF205" s="987"/>
      <c r="AG205" s="987"/>
      <c r="AH205" s="987"/>
      <c r="AI205" s="987"/>
      <c r="AJ205" s="987"/>
      <c r="AK205" s="987"/>
      <c r="AL205" s="987"/>
      <c r="AM205" s="987"/>
      <c r="AN205" s="987"/>
      <c r="AO205" s="987"/>
      <c r="AP205" s="987"/>
      <c r="AQ205" s="987"/>
      <c r="AR205" s="987"/>
      <c r="AS205" s="987"/>
      <c r="AT205" s="987"/>
      <c r="AU205" s="987"/>
      <c r="AV205" s="987"/>
      <c r="AW205" s="987"/>
      <c r="AX205" s="1061"/>
      <c r="AY205" s="1220"/>
      <c r="AZ205" s="1225"/>
      <c r="BA205" s="1061"/>
      <c r="BB205" s="1220"/>
      <c r="BC205" s="1225"/>
      <c r="BD205" s="1061"/>
      <c r="BE205" s="1220"/>
      <c r="BF205" s="1225"/>
      <c r="BG205" s="1061">
        <f t="shared" si="15"/>
        <v>0</v>
      </c>
      <c r="BH205" s="1220"/>
      <c r="BI205" s="1225"/>
      <c r="BJ205" s="987"/>
      <c r="BK205" s="1061"/>
      <c r="BL205" s="1220"/>
      <c r="BM205" s="1225"/>
      <c r="BN205" s="1061"/>
      <c r="BO205" s="1225"/>
      <c r="BP205" s="1370"/>
      <c r="BQ205" s="1221"/>
      <c r="BR205" s="1061"/>
      <c r="BS205" s="1225"/>
      <c r="BT205" s="987"/>
      <c r="BU205" s="480"/>
      <c r="BV205" s="471" t="s">
        <v>4355</v>
      </c>
      <c r="BW205" s="453"/>
      <c r="BX205" s="457">
        <f>PRODUCT(BY205:BZ205)</f>
        <v>86.394000000000005</v>
      </c>
      <c r="BY205" s="449">
        <v>3</v>
      </c>
      <c r="BZ205" s="457">
        <f>PRODUCT(CA205:CF205)</f>
        <v>28.798000000000002</v>
      </c>
      <c r="CA205" s="458"/>
      <c r="CB205" s="458"/>
      <c r="CC205" s="458">
        <v>2.2000000000000002</v>
      </c>
      <c r="CD205" s="449"/>
      <c r="CE205" s="51"/>
      <c r="CF205" s="470">
        <v>13.09</v>
      </c>
    </row>
    <row r="206" spans="2:84">
      <c r="B206" s="959">
        <v>202</v>
      </c>
      <c r="C206" s="959" t="s">
        <v>1113</v>
      </c>
      <c r="D206" s="946" t="s">
        <v>1115</v>
      </c>
      <c r="E206" s="959">
        <v>14</v>
      </c>
      <c r="F206" s="959">
        <v>13</v>
      </c>
      <c r="G206" s="1294" t="s">
        <v>971</v>
      </c>
      <c r="H206" s="911">
        <v>22</v>
      </c>
      <c r="I206" s="1294">
        <f t="shared" si="14"/>
        <v>286</v>
      </c>
      <c r="J206" s="1217" t="s">
        <v>1116</v>
      </c>
      <c r="K206" s="959">
        <v>1</v>
      </c>
      <c r="L206" s="1217" t="s">
        <v>3828</v>
      </c>
      <c r="M206" s="959" t="s">
        <v>1004</v>
      </c>
      <c r="N206" s="1217" t="s">
        <v>1005</v>
      </c>
      <c r="O206" s="956"/>
      <c r="P206" s="987"/>
      <c r="Q206" s="909"/>
      <c r="R206" s="987"/>
      <c r="S206" s="987"/>
      <c r="T206" s="987"/>
      <c r="U206" s="987"/>
      <c r="V206" s="987"/>
      <c r="W206" s="987"/>
      <c r="X206" s="987"/>
      <c r="Y206" s="987"/>
      <c r="Z206" s="987"/>
      <c r="AA206" s="987"/>
      <c r="AB206" s="987"/>
      <c r="AC206" s="987"/>
      <c r="AD206" s="987"/>
      <c r="AE206" s="987"/>
      <c r="AF206" s="987"/>
      <c r="AG206" s="987"/>
      <c r="AH206" s="987"/>
      <c r="AI206" s="987"/>
      <c r="AJ206" s="987"/>
      <c r="AK206" s="987"/>
      <c r="AL206" s="987"/>
      <c r="AM206" s="987"/>
      <c r="AN206" s="987"/>
      <c r="AO206" s="987"/>
      <c r="AP206" s="987"/>
      <c r="AQ206" s="987"/>
      <c r="AR206" s="987"/>
      <c r="AS206" s="987"/>
      <c r="AT206" s="987"/>
      <c r="AU206" s="987"/>
      <c r="AV206" s="987"/>
      <c r="AW206" s="987"/>
      <c r="AX206" s="958"/>
      <c r="AY206" s="959"/>
      <c r="AZ206" s="1225"/>
      <c r="BA206" s="1061"/>
      <c r="BB206" s="1220"/>
      <c r="BC206" s="1225"/>
      <c r="BD206" s="1061"/>
      <c r="BE206" s="1220"/>
      <c r="BF206" s="1225"/>
      <c r="BG206" s="1061">
        <f t="shared" si="15"/>
        <v>0</v>
      </c>
      <c r="BH206" s="1220"/>
      <c r="BI206" s="1225"/>
      <c r="BJ206" s="987"/>
      <c r="BK206" s="1061"/>
      <c r="BL206" s="1220"/>
      <c r="BM206" s="1225"/>
      <c r="BN206" s="1061"/>
      <c r="BO206" s="1225"/>
      <c r="BP206" s="1370"/>
      <c r="BQ206" s="1221"/>
      <c r="BR206" s="1061"/>
      <c r="BS206" s="1225"/>
      <c r="BT206" s="987"/>
      <c r="BU206" s="480"/>
      <c r="BV206" s="471" t="s">
        <v>4355</v>
      </c>
      <c r="BW206" s="453"/>
      <c r="BX206" s="457">
        <f>PRODUCT(BY206:BZ206)</f>
        <v>86.394000000000005</v>
      </c>
      <c r="BY206" s="449">
        <v>3</v>
      </c>
      <c r="BZ206" s="457">
        <f>PRODUCT(CA206:CF206)</f>
        <v>28.798000000000002</v>
      </c>
      <c r="CA206" s="458"/>
      <c r="CB206" s="458"/>
      <c r="CC206" s="458">
        <v>2.2000000000000002</v>
      </c>
      <c r="CD206" s="449"/>
      <c r="CE206" s="51"/>
      <c r="CF206" s="470">
        <v>13.09</v>
      </c>
    </row>
    <row r="207" spans="2:84">
      <c r="B207" s="959">
        <v>203</v>
      </c>
      <c r="C207" s="959" t="s">
        <v>1107</v>
      </c>
      <c r="D207" s="946" t="s">
        <v>1118</v>
      </c>
      <c r="E207" s="959">
        <v>14</v>
      </c>
      <c r="F207" s="959">
        <v>13</v>
      </c>
      <c r="G207" s="1294" t="s">
        <v>971</v>
      </c>
      <c r="H207" s="911">
        <v>24</v>
      </c>
      <c r="I207" s="1294">
        <f t="shared" si="14"/>
        <v>312</v>
      </c>
      <c r="J207" s="1217" t="s">
        <v>1116</v>
      </c>
      <c r="K207" s="959">
        <v>1</v>
      </c>
      <c r="L207" s="1217" t="s">
        <v>3828</v>
      </c>
      <c r="M207" s="959" t="s">
        <v>1004</v>
      </c>
      <c r="N207" s="1217" t="s">
        <v>1005</v>
      </c>
      <c r="O207" s="956"/>
      <c r="P207" s="987"/>
      <c r="Q207" s="909"/>
      <c r="R207" s="987"/>
      <c r="S207" s="987"/>
      <c r="T207" s="987"/>
      <c r="U207" s="987"/>
      <c r="V207" s="987"/>
      <c r="W207" s="987"/>
      <c r="X207" s="987"/>
      <c r="Y207" s="987"/>
      <c r="Z207" s="987"/>
      <c r="AA207" s="987"/>
      <c r="AB207" s="987"/>
      <c r="AC207" s="987"/>
      <c r="AD207" s="987"/>
      <c r="AE207" s="987"/>
      <c r="AF207" s="987"/>
      <c r="AG207" s="987"/>
      <c r="AH207" s="987"/>
      <c r="AI207" s="987"/>
      <c r="AJ207" s="987"/>
      <c r="AK207" s="987"/>
      <c r="AL207" s="987"/>
      <c r="AM207" s="987"/>
      <c r="AN207" s="987"/>
      <c r="AO207" s="987"/>
      <c r="AP207" s="987"/>
      <c r="AQ207" s="987"/>
      <c r="AR207" s="987"/>
      <c r="AS207" s="987"/>
      <c r="AT207" s="987"/>
      <c r="AU207" s="987"/>
      <c r="AV207" s="987"/>
      <c r="AW207" s="987"/>
      <c r="AX207" s="1061"/>
      <c r="AY207" s="1220"/>
      <c r="AZ207" s="1225"/>
      <c r="BA207" s="1061"/>
      <c r="BB207" s="1220"/>
      <c r="BC207" s="1225"/>
      <c r="BD207" s="1061"/>
      <c r="BE207" s="1220"/>
      <c r="BF207" s="1225"/>
      <c r="BG207" s="1061">
        <f t="shared" si="15"/>
        <v>0</v>
      </c>
      <c r="BH207" s="1220"/>
      <c r="BI207" s="1225"/>
      <c r="BJ207" s="987"/>
      <c r="BK207" s="1061"/>
      <c r="BL207" s="1220"/>
      <c r="BM207" s="1225"/>
      <c r="BN207" s="1061"/>
      <c r="BO207" s="1225"/>
      <c r="BP207" s="1370"/>
      <c r="BQ207" s="1221"/>
      <c r="BR207" s="1061"/>
      <c r="BS207" s="1225"/>
      <c r="BT207" s="987"/>
      <c r="BU207" s="480"/>
      <c r="BV207" s="471" t="s">
        <v>4356</v>
      </c>
      <c r="BW207" s="453"/>
      <c r="BX207" s="457">
        <f>PRODUCT(BY207:BZ207)</f>
        <v>59.345999999999997</v>
      </c>
      <c r="BY207" s="449">
        <v>7</v>
      </c>
      <c r="BZ207" s="457">
        <f>PRODUCT(CA207:CF207)</f>
        <v>8.4779999999999998</v>
      </c>
      <c r="CA207" s="458">
        <v>0.36</v>
      </c>
      <c r="CB207" s="458">
        <v>0.01</v>
      </c>
      <c r="CC207" s="458">
        <v>0.3</v>
      </c>
      <c r="CD207" s="449"/>
      <c r="CE207" s="51"/>
      <c r="CF207" s="459">
        <v>7850</v>
      </c>
    </row>
    <row r="208" spans="2:84">
      <c r="B208" s="959">
        <v>204</v>
      </c>
      <c r="C208" s="959" t="s">
        <v>1110</v>
      </c>
      <c r="D208" s="946" t="s">
        <v>1119</v>
      </c>
      <c r="E208" s="959">
        <v>14</v>
      </c>
      <c r="F208" s="959">
        <v>7</v>
      </c>
      <c r="G208" s="1294" t="s">
        <v>971</v>
      </c>
      <c r="H208" s="911">
        <v>8.4</v>
      </c>
      <c r="I208" s="1294">
        <f t="shared" si="14"/>
        <v>58.800000000000004</v>
      </c>
      <c r="J208" s="1217" t="s">
        <v>1116</v>
      </c>
      <c r="K208" s="959">
        <v>1</v>
      </c>
      <c r="L208" s="1217" t="s">
        <v>3828</v>
      </c>
      <c r="M208" s="959" t="s">
        <v>1004</v>
      </c>
      <c r="N208" s="1217" t="s">
        <v>1005</v>
      </c>
      <c r="O208" s="956"/>
      <c r="P208" s="987"/>
      <c r="Q208" s="909"/>
      <c r="R208" s="987"/>
      <c r="S208" s="987"/>
      <c r="T208" s="987"/>
      <c r="U208" s="987"/>
      <c r="V208" s="987"/>
      <c r="W208" s="987"/>
      <c r="X208" s="987"/>
      <c r="Y208" s="987"/>
      <c r="Z208" s="987"/>
      <c r="AA208" s="987"/>
      <c r="AB208" s="987"/>
      <c r="AC208" s="987"/>
      <c r="AD208" s="987"/>
      <c r="AE208" s="987"/>
      <c r="AF208" s="987"/>
      <c r="AG208" s="987"/>
      <c r="AH208" s="987"/>
      <c r="AI208" s="987"/>
      <c r="AJ208" s="987"/>
      <c r="AK208" s="987"/>
      <c r="AL208" s="987"/>
      <c r="AM208" s="987"/>
      <c r="AN208" s="987"/>
      <c r="AO208" s="987"/>
      <c r="AP208" s="987"/>
      <c r="AQ208" s="987"/>
      <c r="AR208" s="987"/>
      <c r="AS208" s="987"/>
      <c r="AT208" s="987"/>
      <c r="AU208" s="987"/>
      <c r="AV208" s="987"/>
      <c r="AW208" s="987"/>
      <c r="AX208" s="1061"/>
      <c r="AY208" s="1220"/>
      <c r="AZ208" s="1225"/>
      <c r="BA208" s="1061"/>
      <c r="BB208" s="1220"/>
      <c r="BC208" s="1225"/>
      <c r="BD208" s="1061"/>
      <c r="BE208" s="1220"/>
      <c r="BF208" s="1225"/>
      <c r="BG208" s="1061">
        <f t="shared" si="15"/>
        <v>0</v>
      </c>
      <c r="BH208" s="1220"/>
      <c r="BI208" s="1225"/>
      <c r="BJ208" s="987"/>
      <c r="BK208" s="1061"/>
      <c r="BL208" s="1220"/>
      <c r="BM208" s="1225"/>
      <c r="BN208" s="1061"/>
      <c r="BO208" s="1225"/>
      <c r="BP208" s="1370"/>
      <c r="BQ208" s="1221"/>
      <c r="BR208" s="1061"/>
      <c r="BS208" s="1225"/>
      <c r="BT208" s="987"/>
      <c r="BU208" s="480"/>
      <c r="BV208" s="481"/>
      <c r="BW208" s="482"/>
      <c r="BX208" s="483"/>
      <c r="BY208" s="484"/>
      <c r="BZ208" s="485"/>
      <c r="CA208" s="484"/>
      <c r="CB208" s="484"/>
      <c r="CC208" s="484"/>
      <c r="CD208" s="484"/>
      <c r="CE208" s="486"/>
      <c r="CF208" s="488"/>
    </row>
    <row r="209" spans="2:84">
      <c r="B209" s="959">
        <v>205</v>
      </c>
      <c r="C209" s="959" t="s">
        <v>1096</v>
      </c>
      <c r="D209" s="946" t="s">
        <v>1097</v>
      </c>
      <c r="E209" s="959">
        <v>14</v>
      </c>
      <c r="F209" s="959">
        <v>2</v>
      </c>
      <c r="G209" s="1294" t="s">
        <v>971</v>
      </c>
      <c r="H209" s="911">
        <v>205</v>
      </c>
      <c r="I209" s="1294">
        <f t="shared" si="14"/>
        <v>410</v>
      </c>
      <c r="J209" s="1217" t="s">
        <v>1120</v>
      </c>
      <c r="K209" s="959">
        <v>2</v>
      </c>
      <c r="L209" s="1217" t="s">
        <v>4357</v>
      </c>
      <c r="M209" s="959" t="s">
        <v>1004</v>
      </c>
      <c r="N209" s="1217" t="s">
        <v>1005</v>
      </c>
      <c r="O209" s="956"/>
      <c r="P209" s="987"/>
      <c r="Q209" s="909"/>
      <c r="R209" s="987"/>
      <c r="S209" s="987"/>
      <c r="T209" s="987"/>
      <c r="U209" s="987"/>
      <c r="V209" s="987"/>
      <c r="W209" s="987"/>
      <c r="X209" s="987"/>
      <c r="Y209" s="987"/>
      <c r="Z209" s="987"/>
      <c r="AA209" s="987"/>
      <c r="AB209" s="987"/>
      <c r="AC209" s="987"/>
      <c r="AD209" s="987"/>
      <c r="AE209" s="987"/>
      <c r="AF209" s="987"/>
      <c r="AG209" s="987"/>
      <c r="AH209" s="987"/>
      <c r="AI209" s="987"/>
      <c r="AJ209" s="987"/>
      <c r="AK209" s="987"/>
      <c r="AL209" s="987"/>
      <c r="AM209" s="987"/>
      <c r="AN209" s="987"/>
      <c r="AO209" s="987"/>
      <c r="AP209" s="987"/>
      <c r="AQ209" s="987"/>
      <c r="AR209" s="987"/>
      <c r="AS209" s="987"/>
      <c r="AT209" s="987"/>
      <c r="AU209" s="987"/>
      <c r="AV209" s="987"/>
      <c r="AW209" s="987"/>
      <c r="AX209" s="1061"/>
      <c r="AY209" s="1220"/>
      <c r="AZ209" s="1225"/>
      <c r="BA209" s="1061"/>
      <c r="BB209" s="1220"/>
      <c r="BC209" s="1225"/>
      <c r="BD209" s="1061"/>
      <c r="BE209" s="1220"/>
      <c r="BF209" s="1225"/>
      <c r="BG209" s="1061">
        <f t="shared" si="15"/>
        <v>0</v>
      </c>
      <c r="BH209" s="1220"/>
      <c r="BI209" s="1225"/>
      <c r="BJ209" s="987"/>
      <c r="BK209" s="1061"/>
      <c r="BL209" s="1220"/>
      <c r="BM209" s="1225"/>
      <c r="BN209" s="1061"/>
      <c r="BO209" s="1225"/>
      <c r="BP209" s="1370"/>
      <c r="BQ209" s="1221"/>
      <c r="BR209" s="1061"/>
      <c r="BS209" s="1225"/>
      <c r="BT209" s="987"/>
      <c r="BU209" s="480"/>
      <c r="BV209" s="487"/>
      <c r="BW209" s="482"/>
      <c r="BX209" s="483"/>
      <c r="BY209" s="484"/>
      <c r="BZ209" s="485"/>
      <c r="CA209" s="484"/>
      <c r="CB209" s="484"/>
      <c r="CC209" s="484"/>
      <c r="CD209" s="484"/>
      <c r="CE209" s="486"/>
      <c r="CF209" s="488"/>
    </row>
    <row r="210" spans="2:84">
      <c r="B210" s="959">
        <v>206</v>
      </c>
      <c r="C210" s="959" t="s">
        <v>1098</v>
      </c>
      <c r="D210" s="946" t="s">
        <v>1099</v>
      </c>
      <c r="E210" s="959">
        <v>14</v>
      </c>
      <c r="F210" s="959">
        <v>2</v>
      </c>
      <c r="G210" s="1294" t="s">
        <v>971</v>
      </c>
      <c r="H210" s="911">
        <v>41</v>
      </c>
      <c r="I210" s="1294">
        <f t="shared" si="14"/>
        <v>82</v>
      </c>
      <c r="J210" s="1217" t="s">
        <v>1120</v>
      </c>
      <c r="K210" s="959">
        <v>2</v>
      </c>
      <c r="L210" s="1217" t="s">
        <v>4357</v>
      </c>
      <c r="M210" s="959" t="s">
        <v>1004</v>
      </c>
      <c r="N210" s="1217" t="s">
        <v>1005</v>
      </c>
      <c r="O210" s="956"/>
      <c r="P210" s="987"/>
      <c r="Q210" s="909"/>
      <c r="R210" s="987"/>
      <c r="S210" s="987"/>
      <c r="T210" s="987"/>
      <c r="U210" s="987"/>
      <c r="V210" s="987"/>
      <c r="W210" s="987"/>
      <c r="X210" s="987"/>
      <c r="Y210" s="987"/>
      <c r="Z210" s="987"/>
      <c r="AA210" s="987"/>
      <c r="AB210" s="987"/>
      <c r="AC210" s="987"/>
      <c r="AD210" s="987"/>
      <c r="AE210" s="987"/>
      <c r="AF210" s="987"/>
      <c r="AG210" s="987"/>
      <c r="AH210" s="987"/>
      <c r="AI210" s="987"/>
      <c r="AJ210" s="987"/>
      <c r="AK210" s="987"/>
      <c r="AL210" s="987"/>
      <c r="AM210" s="987"/>
      <c r="AN210" s="987"/>
      <c r="AO210" s="987"/>
      <c r="AP210" s="987"/>
      <c r="AQ210" s="987"/>
      <c r="AR210" s="987"/>
      <c r="AS210" s="987"/>
      <c r="AT210" s="987"/>
      <c r="AU210" s="987"/>
      <c r="AV210" s="987"/>
      <c r="AW210" s="987"/>
      <c r="AX210" s="1061"/>
      <c r="AY210" s="1220"/>
      <c r="AZ210" s="1225"/>
      <c r="BA210" s="1061"/>
      <c r="BB210" s="1220"/>
      <c r="BC210" s="1225"/>
      <c r="BD210" s="1061"/>
      <c r="BE210" s="1220"/>
      <c r="BF210" s="1225"/>
      <c r="BG210" s="1061">
        <f t="shared" si="15"/>
        <v>0</v>
      </c>
      <c r="BH210" s="1220"/>
      <c r="BI210" s="1225"/>
      <c r="BJ210" s="987"/>
      <c r="BK210" s="1061"/>
      <c r="BL210" s="1220"/>
      <c r="BM210" s="1225"/>
      <c r="BN210" s="1061"/>
      <c r="BO210" s="1225"/>
      <c r="BP210" s="1370"/>
      <c r="BQ210" s="1221"/>
      <c r="BR210" s="1061"/>
      <c r="BS210" s="1225"/>
      <c r="BT210" s="987"/>
      <c r="BU210" s="463"/>
      <c r="BV210" s="446" t="s">
        <v>1024</v>
      </c>
      <c r="BW210" s="489"/>
      <c r="BX210" s="448">
        <f>+BX212+BX216+BX220</f>
        <v>79.085000000000008</v>
      </c>
      <c r="BY210" s="484"/>
      <c r="BZ210" s="485"/>
      <c r="CA210" s="484"/>
      <c r="CB210" s="484"/>
      <c r="CC210" s="484"/>
      <c r="CD210" s="484"/>
      <c r="CE210" s="486"/>
      <c r="CF210" s="488"/>
    </row>
    <row r="211" spans="2:84">
      <c r="B211" s="959">
        <v>207</v>
      </c>
      <c r="C211" s="959" t="s">
        <v>1085</v>
      </c>
      <c r="D211" s="946" t="s">
        <v>1117</v>
      </c>
      <c r="E211" s="959">
        <v>14</v>
      </c>
      <c r="F211" s="959">
        <v>8</v>
      </c>
      <c r="G211" s="1294" t="s">
        <v>971</v>
      </c>
      <c r="H211" s="911">
        <v>6.3</v>
      </c>
      <c r="I211" s="1294">
        <f t="shared" si="14"/>
        <v>50.4</v>
      </c>
      <c r="J211" s="1217" t="s">
        <v>1120</v>
      </c>
      <c r="K211" s="959">
        <v>2</v>
      </c>
      <c r="L211" s="1217" t="s">
        <v>4357</v>
      </c>
      <c r="M211" s="959" t="s">
        <v>1004</v>
      </c>
      <c r="N211" s="1217" t="s">
        <v>1005</v>
      </c>
      <c r="O211" s="956"/>
      <c r="P211" s="987"/>
      <c r="Q211" s="909"/>
      <c r="R211" s="987"/>
      <c r="S211" s="987"/>
      <c r="T211" s="987"/>
      <c r="U211" s="987"/>
      <c r="V211" s="987"/>
      <c r="W211" s="987"/>
      <c r="X211" s="987"/>
      <c r="Y211" s="987"/>
      <c r="Z211" s="987"/>
      <c r="AA211" s="987"/>
      <c r="AB211" s="987"/>
      <c r="AC211" s="987"/>
      <c r="AD211" s="987"/>
      <c r="AE211" s="987"/>
      <c r="AF211" s="987"/>
      <c r="AG211" s="987"/>
      <c r="AH211" s="987"/>
      <c r="AI211" s="987"/>
      <c r="AJ211" s="987"/>
      <c r="AK211" s="987"/>
      <c r="AL211" s="987"/>
      <c r="AM211" s="987"/>
      <c r="AN211" s="987"/>
      <c r="AO211" s="987"/>
      <c r="AP211" s="987"/>
      <c r="AQ211" s="987"/>
      <c r="AR211" s="987"/>
      <c r="AS211" s="987"/>
      <c r="AT211" s="987"/>
      <c r="AU211" s="987"/>
      <c r="AV211" s="987"/>
      <c r="AW211" s="987"/>
      <c r="AX211" s="1061"/>
      <c r="AY211" s="1220"/>
      <c r="AZ211" s="1225"/>
      <c r="BA211" s="1061"/>
      <c r="BB211" s="1220"/>
      <c r="BC211" s="1225"/>
      <c r="BD211" s="1061"/>
      <c r="BE211" s="1220"/>
      <c r="BF211" s="1225"/>
      <c r="BG211" s="1061">
        <f t="shared" si="15"/>
        <v>0</v>
      </c>
      <c r="BH211" s="1220"/>
      <c r="BI211" s="1225"/>
      <c r="BJ211" s="987"/>
      <c r="BK211" s="1061"/>
      <c r="BL211" s="1220"/>
      <c r="BM211" s="1225"/>
      <c r="BN211" s="1061"/>
      <c r="BO211" s="1225"/>
      <c r="BP211" s="1370"/>
      <c r="BQ211" s="1221"/>
      <c r="BR211" s="1061"/>
      <c r="BS211" s="1225"/>
      <c r="BT211" s="987"/>
      <c r="BU211" s="480"/>
      <c r="BV211" s="487"/>
      <c r="BW211" s="482"/>
      <c r="BX211" s="483"/>
      <c r="BY211" s="484"/>
      <c r="BZ211" s="485"/>
      <c r="CA211" s="484"/>
      <c r="CB211" s="484"/>
      <c r="CC211" s="484"/>
      <c r="CD211" s="484"/>
      <c r="CE211" s="486"/>
      <c r="CF211" s="488"/>
    </row>
    <row r="212" spans="2:84">
      <c r="B212" s="959">
        <v>208</v>
      </c>
      <c r="C212" s="959" t="s">
        <v>1113</v>
      </c>
      <c r="D212" s="946" t="s">
        <v>1115</v>
      </c>
      <c r="E212" s="959">
        <v>14</v>
      </c>
      <c r="F212" s="959">
        <v>7</v>
      </c>
      <c r="G212" s="1294" t="s">
        <v>971</v>
      </c>
      <c r="H212" s="911">
        <v>22</v>
      </c>
      <c r="I212" s="1294">
        <f t="shared" si="14"/>
        <v>154</v>
      </c>
      <c r="J212" s="1217" t="s">
        <v>1120</v>
      </c>
      <c r="K212" s="959">
        <v>2</v>
      </c>
      <c r="L212" s="1217" t="s">
        <v>4357</v>
      </c>
      <c r="M212" s="959" t="s">
        <v>1004</v>
      </c>
      <c r="N212" s="1217" t="s">
        <v>1005</v>
      </c>
      <c r="O212" s="956"/>
      <c r="P212" s="987"/>
      <c r="Q212" s="909"/>
      <c r="R212" s="987"/>
      <c r="S212" s="987"/>
      <c r="T212" s="987"/>
      <c r="U212" s="987"/>
      <c r="V212" s="987"/>
      <c r="W212" s="987"/>
      <c r="X212" s="987"/>
      <c r="Y212" s="987"/>
      <c r="Z212" s="987"/>
      <c r="AA212" s="987"/>
      <c r="AB212" s="987"/>
      <c r="AC212" s="987"/>
      <c r="AD212" s="987"/>
      <c r="AE212" s="987"/>
      <c r="AF212" s="987"/>
      <c r="AG212" s="987"/>
      <c r="AH212" s="987"/>
      <c r="AI212" s="987"/>
      <c r="AJ212" s="987"/>
      <c r="AK212" s="987"/>
      <c r="AL212" s="987"/>
      <c r="AM212" s="987"/>
      <c r="AN212" s="987"/>
      <c r="AO212" s="987"/>
      <c r="AP212" s="987"/>
      <c r="AQ212" s="987"/>
      <c r="AR212" s="987"/>
      <c r="AS212" s="987"/>
      <c r="AT212" s="987"/>
      <c r="AU212" s="987"/>
      <c r="AV212" s="987"/>
      <c r="AW212" s="987"/>
      <c r="AX212" s="958"/>
      <c r="AY212" s="959"/>
      <c r="AZ212" s="1225"/>
      <c r="BA212" s="1061"/>
      <c r="BB212" s="1220"/>
      <c r="BC212" s="1225"/>
      <c r="BD212" s="1061"/>
      <c r="BE212" s="1220"/>
      <c r="BF212" s="1225"/>
      <c r="BG212" s="1061">
        <f t="shared" si="15"/>
        <v>0</v>
      </c>
      <c r="BH212" s="1220"/>
      <c r="BI212" s="1225"/>
      <c r="BJ212" s="987"/>
      <c r="BK212" s="1061"/>
      <c r="BL212" s="1220"/>
      <c r="BM212" s="1225"/>
      <c r="BN212" s="1061"/>
      <c r="BO212" s="1225"/>
      <c r="BP212" s="1370"/>
      <c r="BQ212" s="1221"/>
      <c r="BR212" s="1061"/>
      <c r="BS212" s="1225"/>
      <c r="BT212" s="987"/>
      <c r="BU212" s="480"/>
      <c r="BV212" s="471" t="s">
        <v>4358</v>
      </c>
      <c r="BW212" s="453"/>
      <c r="BX212" s="454">
        <f>SUM(BX213:BX214)</f>
        <v>13.572000000000001</v>
      </c>
      <c r="BY212" s="449"/>
      <c r="BZ212" s="450"/>
      <c r="CA212" s="458"/>
      <c r="CB212" s="458"/>
      <c r="CC212" s="458"/>
      <c r="CD212" s="449"/>
      <c r="CE212" s="51"/>
      <c r="CF212" s="470"/>
    </row>
    <row r="213" spans="2:84">
      <c r="B213" s="959">
        <v>209</v>
      </c>
      <c r="C213" s="959" t="s">
        <v>1107</v>
      </c>
      <c r="D213" s="946" t="s">
        <v>1118</v>
      </c>
      <c r="E213" s="959">
        <v>14</v>
      </c>
      <c r="F213" s="959">
        <v>5</v>
      </c>
      <c r="G213" s="1294" t="s">
        <v>971</v>
      </c>
      <c r="H213" s="911">
        <v>24</v>
      </c>
      <c r="I213" s="1294">
        <f t="shared" si="14"/>
        <v>120</v>
      </c>
      <c r="J213" s="1217" t="s">
        <v>1120</v>
      </c>
      <c r="K213" s="959">
        <v>2</v>
      </c>
      <c r="L213" s="1217" t="s">
        <v>4357</v>
      </c>
      <c r="M213" s="959" t="s">
        <v>1004</v>
      </c>
      <c r="N213" s="1217" t="s">
        <v>1005</v>
      </c>
      <c r="O213" s="956"/>
      <c r="P213" s="987"/>
      <c r="Q213" s="909"/>
      <c r="R213" s="987"/>
      <c r="S213" s="987"/>
      <c r="T213" s="987"/>
      <c r="U213" s="987"/>
      <c r="V213" s="987"/>
      <c r="W213" s="987"/>
      <c r="X213" s="987"/>
      <c r="Y213" s="987"/>
      <c r="Z213" s="987"/>
      <c r="AA213" s="987"/>
      <c r="AB213" s="987"/>
      <c r="AC213" s="987"/>
      <c r="AD213" s="987"/>
      <c r="AE213" s="987"/>
      <c r="AF213" s="987"/>
      <c r="AG213" s="987"/>
      <c r="AH213" s="987"/>
      <c r="AI213" s="987"/>
      <c r="AJ213" s="987"/>
      <c r="AK213" s="987"/>
      <c r="AL213" s="987"/>
      <c r="AM213" s="987"/>
      <c r="AN213" s="987"/>
      <c r="AO213" s="987"/>
      <c r="AP213" s="987"/>
      <c r="AQ213" s="987"/>
      <c r="AR213" s="987"/>
      <c r="AS213" s="987"/>
      <c r="AT213" s="987"/>
      <c r="AU213" s="987"/>
      <c r="AV213" s="987"/>
      <c r="AW213" s="987"/>
      <c r="AX213" s="1061"/>
      <c r="AY213" s="1220"/>
      <c r="AZ213" s="1225"/>
      <c r="BA213" s="1061"/>
      <c r="BB213" s="1220"/>
      <c r="BC213" s="1225"/>
      <c r="BD213" s="1061"/>
      <c r="BE213" s="1220"/>
      <c r="BF213" s="1225"/>
      <c r="BG213" s="1061">
        <f t="shared" si="15"/>
        <v>0</v>
      </c>
      <c r="BH213" s="1220"/>
      <c r="BI213" s="1225"/>
      <c r="BJ213" s="987"/>
      <c r="BK213" s="1061"/>
      <c r="BL213" s="1220"/>
      <c r="BM213" s="1225"/>
      <c r="BN213" s="1061"/>
      <c r="BO213" s="1225"/>
      <c r="BP213" s="1370"/>
      <c r="BQ213" s="1221"/>
      <c r="BR213" s="1061"/>
      <c r="BS213" s="1225"/>
      <c r="BT213" s="987"/>
      <c r="BU213" s="480"/>
      <c r="BV213" s="471" t="s">
        <v>4334</v>
      </c>
      <c r="BW213" s="453"/>
      <c r="BX213" s="457">
        <f>PRODUCT(BY213:BZ213)</f>
        <v>6.7860000000000005</v>
      </c>
      <c r="BY213" s="449">
        <v>2</v>
      </c>
      <c r="BZ213" s="457">
        <f>PRODUCT(CA213:CF213)</f>
        <v>3.3930000000000002</v>
      </c>
      <c r="CA213" s="458"/>
      <c r="CB213" s="458"/>
      <c r="CC213" s="458">
        <v>0.9</v>
      </c>
      <c r="CD213" s="449"/>
      <c r="CE213" s="51"/>
      <c r="CF213" s="470">
        <v>3.77</v>
      </c>
    </row>
    <row r="214" spans="2:84">
      <c r="B214" s="959">
        <v>210</v>
      </c>
      <c r="C214" s="959" t="s">
        <v>1110</v>
      </c>
      <c r="D214" s="946" t="s">
        <v>1119</v>
      </c>
      <c r="E214" s="959">
        <v>14</v>
      </c>
      <c r="F214" s="959">
        <v>8</v>
      </c>
      <c r="G214" s="1294" t="s">
        <v>971</v>
      </c>
      <c r="H214" s="911">
        <v>8.4</v>
      </c>
      <c r="I214" s="1294">
        <f t="shared" si="14"/>
        <v>67.2</v>
      </c>
      <c r="J214" s="1217" t="s">
        <v>1120</v>
      </c>
      <c r="K214" s="959">
        <v>2</v>
      </c>
      <c r="L214" s="1217" t="s">
        <v>4357</v>
      </c>
      <c r="M214" s="959" t="s">
        <v>1004</v>
      </c>
      <c r="N214" s="1217" t="s">
        <v>1005</v>
      </c>
      <c r="O214" s="956"/>
      <c r="P214" s="987"/>
      <c r="Q214" s="909"/>
      <c r="R214" s="987"/>
      <c r="S214" s="987"/>
      <c r="T214" s="987"/>
      <c r="U214" s="987"/>
      <c r="V214" s="987"/>
      <c r="W214" s="987"/>
      <c r="X214" s="987"/>
      <c r="Y214" s="987"/>
      <c r="Z214" s="987"/>
      <c r="AA214" s="987"/>
      <c r="AB214" s="987"/>
      <c r="AC214" s="987"/>
      <c r="AD214" s="987"/>
      <c r="AE214" s="987"/>
      <c r="AF214" s="987"/>
      <c r="AG214" s="987"/>
      <c r="AH214" s="987"/>
      <c r="AI214" s="987"/>
      <c r="AJ214" s="987"/>
      <c r="AK214" s="987"/>
      <c r="AL214" s="987"/>
      <c r="AM214" s="987"/>
      <c r="AN214" s="987"/>
      <c r="AO214" s="987"/>
      <c r="AP214" s="987"/>
      <c r="AQ214" s="987"/>
      <c r="AR214" s="987"/>
      <c r="AS214" s="987"/>
      <c r="AT214" s="987"/>
      <c r="AU214" s="987"/>
      <c r="AV214" s="987"/>
      <c r="AW214" s="987"/>
      <c r="AX214" s="1061"/>
      <c r="AY214" s="1220"/>
      <c r="AZ214" s="1225"/>
      <c r="BA214" s="1061"/>
      <c r="BB214" s="1220"/>
      <c r="BC214" s="1225"/>
      <c r="BD214" s="1061"/>
      <c r="BE214" s="1220"/>
      <c r="BF214" s="1225"/>
      <c r="BG214" s="1061">
        <f t="shared" si="15"/>
        <v>0</v>
      </c>
      <c r="BH214" s="1220"/>
      <c r="BI214" s="1225"/>
      <c r="BJ214" s="987"/>
      <c r="BK214" s="1061"/>
      <c r="BL214" s="1220"/>
      <c r="BM214" s="1225"/>
      <c r="BN214" s="1061"/>
      <c r="BO214" s="1225"/>
      <c r="BP214" s="1370"/>
      <c r="BQ214" s="1221"/>
      <c r="BR214" s="1061"/>
      <c r="BS214" s="1225"/>
      <c r="BT214" s="987"/>
      <c r="BU214" s="480"/>
      <c r="BV214" s="471" t="s">
        <v>4334</v>
      </c>
      <c r="BW214" s="453"/>
      <c r="BX214" s="457">
        <f>PRODUCT(BY214:BZ214)</f>
        <v>6.7860000000000005</v>
      </c>
      <c r="BY214" s="449">
        <v>2</v>
      </c>
      <c r="BZ214" s="457">
        <f>PRODUCT(CA214:CF214)</f>
        <v>3.3930000000000002</v>
      </c>
      <c r="CA214" s="458"/>
      <c r="CB214" s="458"/>
      <c r="CC214" s="458">
        <v>0.9</v>
      </c>
      <c r="CD214" s="449"/>
      <c r="CE214" s="51"/>
      <c r="CF214" s="470">
        <v>3.77</v>
      </c>
    </row>
    <row r="215" spans="2:84">
      <c r="B215" s="959">
        <v>211</v>
      </c>
      <c r="C215" s="959" t="s">
        <v>1001</v>
      </c>
      <c r="D215" s="946" t="s">
        <v>1121</v>
      </c>
      <c r="E215" s="959">
        <v>2</v>
      </c>
      <c r="F215" s="959">
        <v>2</v>
      </c>
      <c r="G215" s="1294" t="s">
        <v>971</v>
      </c>
      <c r="H215" s="911">
        <v>0.2</v>
      </c>
      <c r="I215" s="1294">
        <f t="shared" si="14"/>
        <v>0.4</v>
      </c>
      <c r="J215" s="1217" t="s">
        <v>1122</v>
      </c>
      <c r="K215" s="959"/>
      <c r="L215" s="1217"/>
      <c r="M215" s="959" t="s">
        <v>1004</v>
      </c>
      <c r="N215" s="1217" t="s">
        <v>1005</v>
      </c>
      <c r="O215" s="956"/>
      <c r="P215" s="987"/>
      <c r="Q215" s="909"/>
      <c r="R215" s="987"/>
      <c r="S215" s="987"/>
      <c r="T215" s="987"/>
      <c r="U215" s="987"/>
      <c r="V215" s="987"/>
      <c r="W215" s="987"/>
      <c r="X215" s="987"/>
      <c r="Y215" s="987"/>
      <c r="Z215" s="987"/>
      <c r="AA215" s="987"/>
      <c r="AB215" s="987"/>
      <c r="AC215" s="987"/>
      <c r="AD215" s="987"/>
      <c r="AE215" s="987"/>
      <c r="AF215" s="987"/>
      <c r="AG215" s="987"/>
      <c r="AH215" s="987"/>
      <c r="AI215" s="987"/>
      <c r="AJ215" s="987"/>
      <c r="AK215" s="987"/>
      <c r="AL215" s="987"/>
      <c r="AM215" s="987"/>
      <c r="AN215" s="987"/>
      <c r="AO215" s="987"/>
      <c r="AP215" s="987"/>
      <c r="AQ215" s="987"/>
      <c r="AR215" s="987"/>
      <c r="AS215" s="987"/>
      <c r="AT215" s="987"/>
      <c r="AU215" s="987"/>
      <c r="AV215" s="987"/>
      <c r="AW215" s="987"/>
      <c r="AX215" s="1061"/>
      <c r="AY215" s="1220"/>
      <c r="AZ215" s="1225"/>
      <c r="BA215" s="1061"/>
      <c r="BB215" s="1220"/>
      <c r="BC215" s="1225"/>
      <c r="BD215" s="1061"/>
      <c r="BE215" s="1220"/>
      <c r="BF215" s="1225"/>
      <c r="BG215" s="1061">
        <f t="shared" si="15"/>
        <v>0</v>
      </c>
      <c r="BH215" s="1220"/>
      <c r="BI215" s="1225"/>
      <c r="BJ215" s="987"/>
      <c r="BK215" s="1061"/>
      <c r="BL215" s="1220"/>
      <c r="BM215" s="1225"/>
      <c r="BN215" s="1061"/>
      <c r="BO215" s="1225"/>
      <c r="BP215" s="1370"/>
      <c r="BQ215" s="1221"/>
      <c r="BR215" s="1061"/>
      <c r="BS215" s="1225"/>
      <c r="BT215" s="987"/>
      <c r="BU215" s="480"/>
      <c r="BV215" s="481"/>
      <c r="BW215" s="482"/>
      <c r="BX215" s="483"/>
      <c r="BY215" s="484"/>
      <c r="BZ215" s="485"/>
      <c r="CA215" s="484"/>
      <c r="CB215" s="484"/>
      <c r="CC215" s="484"/>
      <c r="CD215" s="484"/>
      <c r="CE215" s="486"/>
      <c r="CF215" s="488"/>
    </row>
    <row r="216" spans="2:84">
      <c r="B216" s="959">
        <v>212</v>
      </c>
      <c r="C216" s="959" t="s">
        <v>1089</v>
      </c>
      <c r="D216" s="946" t="s">
        <v>1123</v>
      </c>
      <c r="E216" s="959">
        <v>2</v>
      </c>
      <c r="F216" s="959">
        <v>1</v>
      </c>
      <c r="G216" s="1294" t="s">
        <v>971</v>
      </c>
      <c r="H216" s="911">
        <v>3.1</v>
      </c>
      <c r="I216" s="1294">
        <f t="shared" si="14"/>
        <v>3.1</v>
      </c>
      <c r="J216" s="1217" t="s">
        <v>1124</v>
      </c>
      <c r="K216" s="959"/>
      <c r="L216" s="1217"/>
      <c r="M216" s="959" t="s">
        <v>1004</v>
      </c>
      <c r="N216" s="1217" t="s">
        <v>1005</v>
      </c>
      <c r="O216" s="956"/>
      <c r="P216" s="987"/>
      <c r="Q216" s="909"/>
      <c r="R216" s="987"/>
      <c r="S216" s="987"/>
      <c r="T216" s="987"/>
      <c r="U216" s="987"/>
      <c r="V216" s="987"/>
      <c r="W216" s="987"/>
      <c r="X216" s="987"/>
      <c r="Y216" s="987"/>
      <c r="Z216" s="987"/>
      <c r="AA216" s="987"/>
      <c r="AB216" s="987"/>
      <c r="AC216" s="987"/>
      <c r="AD216" s="987"/>
      <c r="AE216" s="987"/>
      <c r="AF216" s="987"/>
      <c r="AG216" s="987"/>
      <c r="AH216" s="987"/>
      <c r="AI216" s="987"/>
      <c r="AJ216" s="987"/>
      <c r="AK216" s="987"/>
      <c r="AL216" s="987"/>
      <c r="AM216" s="987"/>
      <c r="AN216" s="987"/>
      <c r="AO216" s="987"/>
      <c r="AP216" s="987"/>
      <c r="AQ216" s="987"/>
      <c r="AR216" s="987"/>
      <c r="AS216" s="987"/>
      <c r="AT216" s="987"/>
      <c r="AU216" s="987"/>
      <c r="AV216" s="987"/>
      <c r="AW216" s="987"/>
      <c r="AX216" s="1061"/>
      <c r="AY216" s="1220"/>
      <c r="AZ216" s="1225"/>
      <c r="BA216" s="1061"/>
      <c r="BB216" s="1220"/>
      <c r="BC216" s="1225"/>
      <c r="BD216" s="1061"/>
      <c r="BE216" s="1220"/>
      <c r="BF216" s="1225"/>
      <c r="BG216" s="1061">
        <f t="shared" si="15"/>
        <v>0</v>
      </c>
      <c r="BH216" s="1220"/>
      <c r="BI216" s="1225"/>
      <c r="BJ216" s="987"/>
      <c r="BK216" s="1061"/>
      <c r="BL216" s="1220"/>
      <c r="BM216" s="1225"/>
      <c r="BN216" s="1061"/>
      <c r="BO216" s="1225"/>
      <c r="BP216" s="1370"/>
      <c r="BQ216" s="1221"/>
      <c r="BR216" s="1061"/>
      <c r="BS216" s="1225"/>
      <c r="BT216" s="987"/>
      <c r="BU216" s="480"/>
      <c r="BV216" s="471" t="s">
        <v>4359</v>
      </c>
      <c r="BW216" s="453"/>
      <c r="BX216" s="454">
        <f>SUM(BX217:BX218)</f>
        <v>7.9170000000000007</v>
      </c>
      <c r="BY216" s="449"/>
      <c r="BZ216" s="450"/>
      <c r="CA216" s="458"/>
      <c r="CB216" s="458"/>
      <c r="CC216" s="458"/>
      <c r="CD216" s="449"/>
      <c r="CE216" s="51"/>
      <c r="CF216" s="470"/>
    </row>
    <row r="217" spans="2:84">
      <c r="B217" s="959">
        <v>213</v>
      </c>
      <c r="C217" s="959" t="s">
        <v>1085</v>
      </c>
      <c r="D217" s="946" t="s">
        <v>1125</v>
      </c>
      <c r="E217" s="959">
        <v>2</v>
      </c>
      <c r="F217" s="959">
        <v>2</v>
      </c>
      <c r="G217" s="1294" t="s">
        <v>971</v>
      </c>
      <c r="H217" s="911">
        <v>1.4</v>
      </c>
      <c r="I217" s="1294">
        <f t="shared" si="14"/>
        <v>2.8</v>
      </c>
      <c r="J217" s="1217" t="s">
        <v>1124</v>
      </c>
      <c r="K217" s="959"/>
      <c r="L217" s="1217"/>
      <c r="M217" s="959" t="s">
        <v>1004</v>
      </c>
      <c r="N217" s="1217" t="s">
        <v>1005</v>
      </c>
      <c r="O217" s="956"/>
      <c r="P217" s="987"/>
      <c r="Q217" s="909"/>
      <c r="R217" s="987"/>
      <c r="S217" s="987"/>
      <c r="T217" s="987"/>
      <c r="U217" s="987"/>
      <c r="V217" s="987"/>
      <c r="W217" s="987"/>
      <c r="X217" s="987"/>
      <c r="Y217" s="987"/>
      <c r="Z217" s="987"/>
      <c r="AA217" s="987"/>
      <c r="AB217" s="987"/>
      <c r="AC217" s="987"/>
      <c r="AD217" s="987"/>
      <c r="AE217" s="987"/>
      <c r="AF217" s="987"/>
      <c r="AG217" s="987"/>
      <c r="AH217" s="987"/>
      <c r="AI217" s="987"/>
      <c r="AJ217" s="987"/>
      <c r="AK217" s="987"/>
      <c r="AL217" s="987"/>
      <c r="AM217" s="987"/>
      <c r="AN217" s="987"/>
      <c r="AO217" s="987"/>
      <c r="AP217" s="987"/>
      <c r="AQ217" s="987"/>
      <c r="AR217" s="987"/>
      <c r="AS217" s="987"/>
      <c r="AT217" s="987"/>
      <c r="AU217" s="987"/>
      <c r="AV217" s="987"/>
      <c r="AW217" s="987"/>
      <c r="AX217" s="1061"/>
      <c r="AY217" s="1220"/>
      <c r="AZ217" s="1225"/>
      <c r="BA217" s="1061"/>
      <c r="BB217" s="1220"/>
      <c r="BC217" s="1225"/>
      <c r="BD217" s="1061"/>
      <c r="BE217" s="1220"/>
      <c r="BF217" s="1225"/>
      <c r="BG217" s="1061">
        <f t="shared" si="15"/>
        <v>0</v>
      </c>
      <c r="BH217" s="1220"/>
      <c r="BI217" s="1225"/>
      <c r="BJ217" s="987"/>
      <c r="BK217" s="1061"/>
      <c r="BL217" s="1220"/>
      <c r="BM217" s="1225"/>
      <c r="BN217" s="1061"/>
      <c r="BO217" s="1225"/>
      <c r="BP217" s="1370"/>
      <c r="BQ217" s="1221"/>
      <c r="BR217" s="1061"/>
      <c r="BS217" s="1225"/>
      <c r="BT217" s="987"/>
      <c r="BU217" s="480"/>
      <c r="BV217" s="471" t="s">
        <v>4334</v>
      </c>
      <c r="BW217" s="453"/>
      <c r="BX217" s="457">
        <f>PRODUCT(BY217:BZ217)</f>
        <v>3.9585000000000004</v>
      </c>
      <c r="BY217" s="449">
        <v>1</v>
      </c>
      <c r="BZ217" s="457">
        <f>PRODUCT(CA217:CF217)</f>
        <v>3.9585000000000004</v>
      </c>
      <c r="CA217" s="458"/>
      <c r="CB217" s="458"/>
      <c r="CC217" s="458">
        <v>1.05</v>
      </c>
      <c r="CD217" s="449"/>
      <c r="CE217" s="51"/>
      <c r="CF217" s="470">
        <v>3.77</v>
      </c>
    </row>
    <row r="218" spans="2:84">
      <c r="B218" s="959">
        <v>214</v>
      </c>
      <c r="C218" s="959" t="s">
        <v>1089</v>
      </c>
      <c r="D218" s="946" t="s">
        <v>1123</v>
      </c>
      <c r="E218" s="959">
        <v>2</v>
      </c>
      <c r="F218" s="959">
        <v>1</v>
      </c>
      <c r="G218" s="1294" t="s">
        <v>971</v>
      </c>
      <c r="H218" s="911">
        <v>3.1</v>
      </c>
      <c r="I218" s="1294">
        <f t="shared" si="14"/>
        <v>3.1</v>
      </c>
      <c r="J218" s="1217" t="s">
        <v>1124</v>
      </c>
      <c r="K218" s="959"/>
      <c r="L218" s="1217"/>
      <c r="M218" s="959" t="s">
        <v>1004</v>
      </c>
      <c r="N218" s="1217" t="s">
        <v>1005</v>
      </c>
      <c r="O218" s="956"/>
      <c r="P218" s="987"/>
      <c r="Q218" s="909"/>
      <c r="R218" s="987"/>
      <c r="S218" s="987"/>
      <c r="T218" s="987"/>
      <c r="U218" s="987"/>
      <c r="V218" s="987"/>
      <c r="W218" s="987"/>
      <c r="X218" s="987"/>
      <c r="Y218" s="987"/>
      <c r="Z218" s="987"/>
      <c r="AA218" s="987"/>
      <c r="AB218" s="987"/>
      <c r="AC218" s="987"/>
      <c r="AD218" s="987"/>
      <c r="AE218" s="987"/>
      <c r="AF218" s="987"/>
      <c r="AG218" s="987"/>
      <c r="AH218" s="987"/>
      <c r="AI218" s="987"/>
      <c r="AJ218" s="987"/>
      <c r="AK218" s="987"/>
      <c r="AL218" s="987"/>
      <c r="AM218" s="987"/>
      <c r="AN218" s="987"/>
      <c r="AO218" s="987"/>
      <c r="AP218" s="987"/>
      <c r="AQ218" s="987"/>
      <c r="AR218" s="987"/>
      <c r="AS218" s="987"/>
      <c r="AT218" s="987"/>
      <c r="AU218" s="987"/>
      <c r="AV218" s="987"/>
      <c r="AW218" s="987"/>
      <c r="AX218" s="1061"/>
      <c r="AY218" s="1220"/>
      <c r="AZ218" s="1225"/>
      <c r="BA218" s="1061"/>
      <c r="BB218" s="1220"/>
      <c r="BC218" s="1225"/>
      <c r="BD218" s="1061"/>
      <c r="BE218" s="1220"/>
      <c r="BF218" s="1225"/>
      <c r="BG218" s="1061">
        <f t="shared" si="15"/>
        <v>0</v>
      </c>
      <c r="BH218" s="1220"/>
      <c r="BI218" s="1225"/>
      <c r="BJ218" s="987"/>
      <c r="BK218" s="1061"/>
      <c r="BL218" s="1220"/>
      <c r="BM218" s="1225"/>
      <c r="BN218" s="1061"/>
      <c r="BO218" s="1225"/>
      <c r="BP218" s="1370"/>
      <c r="BQ218" s="1221"/>
      <c r="BR218" s="1061"/>
      <c r="BS218" s="1225"/>
      <c r="BT218" s="987"/>
      <c r="BU218" s="480"/>
      <c r="BV218" s="471" t="s">
        <v>4334</v>
      </c>
      <c r="BW218" s="453"/>
      <c r="BX218" s="457">
        <f>PRODUCT(BY218:BZ218)</f>
        <v>3.9585000000000004</v>
      </c>
      <c r="BY218" s="449">
        <v>1</v>
      </c>
      <c r="BZ218" s="457">
        <f>PRODUCT(CA218:CF218)</f>
        <v>3.9585000000000004</v>
      </c>
      <c r="CA218" s="458"/>
      <c r="CB218" s="458"/>
      <c r="CC218" s="458">
        <v>1.05</v>
      </c>
      <c r="CD218" s="449"/>
      <c r="CE218" s="51"/>
      <c r="CF218" s="470">
        <v>3.77</v>
      </c>
    </row>
    <row r="219" spans="2:84">
      <c r="B219" s="959">
        <v>215</v>
      </c>
      <c r="C219" s="959" t="s">
        <v>1001</v>
      </c>
      <c r="D219" s="946" t="s">
        <v>1121</v>
      </c>
      <c r="E219" s="959">
        <v>2</v>
      </c>
      <c r="F219" s="959">
        <v>2</v>
      </c>
      <c r="G219" s="1294" t="s">
        <v>971</v>
      </c>
      <c r="H219" s="911">
        <v>0.2</v>
      </c>
      <c r="I219" s="1294">
        <f t="shared" si="14"/>
        <v>0.4</v>
      </c>
      <c r="J219" s="1217" t="s">
        <v>889</v>
      </c>
      <c r="K219" s="959"/>
      <c r="L219" s="1217"/>
      <c r="M219" s="959" t="s">
        <v>1004</v>
      </c>
      <c r="N219" s="1217" t="s">
        <v>1005</v>
      </c>
      <c r="O219" s="956"/>
      <c r="P219" s="987"/>
      <c r="Q219" s="909"/>
      <c r="R219" s="987"/>
      <c r="S219" s="987"/>
      <c r="T219" s="987"/>
      <c r="U219" s="987"/>
      <c r="V219" s="987"/>
      <c r="W219" s="987"/>
      <c r="X219" s="987"/>
      <c r="Y219" s="987"/>
      <c r="Z219" s="987"/>
      <c r="AA219" s="987"/>
      <c r="AB219" s="987"/>
      <c r="AC219" s="987"/>
      <c r="AD219" s="987"/>
      <c r="AE219" s="987"/>
      <c r="AF219" s="987"/>
      <c r="AG219" s="987"/>
      <c r="AH219" s="987"/>
      <c r="AI219" s="987"/>
      <c r="AJ219" s="987"/>
      <c r="AK219" s="987"/>
      <c r="AL219" s="987"/>
      <c r="AM219" s="987"/>
      <c r="AN219" s="987"/>
      <c r="AO219" s="987"/>
      <c r="AP219" s="987"/>
      <c r="AQ219" s="987"/>
      <c r="AR219" s="987"/>
      <c r="AS219" s="987"/>
      <c r="AT219" s="987"/>
      <c r="AU219" s="987"/>
      <c r="AV219" s="987"/>
      <c r="AW219" s="987"/>
      <c r="AX219" s="1061"/>
      <c r="AY219" s="1220"/>
      <c r="AZ219" s="1225"/>
      <c r="BA219" s="1061"/>
      <c r="BB219" s="1220"/>
      <c r="BC219" s="1225"/>
      <c r="BD219" s="1061"/>
      <c r="BE219" s="1220"/>
      <c r="BF219" s="1225"/>
      <c r="BG219" s="1061">
        <f t="shared" si="15"/>
        <v>0</v>
      </c>
      <c r="BH219" s="1220"/>
      <c r="BI219" s="1225"/>
      <c r="BJ219" s="987"/>
      <c r="BK219" s="1061"/>
      <c r="BL219" s="1220"/>
      <c r="BM219" s="1225"/>
      <c r="BN219" s="1061"/>
      <c r="BO219" s="1225"/>
      <c r="BP219" s="1370"/>
      <c r="BQ219" s="1221"/>
      <c r="BR219" s="1061"/>
      <c r="BS219" s="1225"/>
      <c r="BT219" s="987"/>
      <c r="BU219" s="480"/>
      <c r="BV219" s="481"/>
      <c r="BW219" s="482"/>
      <c r="BX219" s="483"/>
      <c r="BY219" s="484"/>
      <c r="BZ219" s="485"/>
      <c r="CA219" s="484"/>
      <c r="CB219" s="484"/>
      <c r="CC219" s="484"/>
      <c r="CD219" s="484"/>
      <c r="CE219" s="486"/>
      <c r="CF219" s="488"/>
    </row>
    <row r="220" spans="2:84">
      <c r="B220" s="959">
        <v>216</v>
      </c>
      <c r="C220" s="959" t="s">
        <v>1032</v>
      </c>
      <c r="D220" s="946" t="s">
        <v>1033</v>
      </c>
      <c r="E220" s="959">
        <v>2</v>
      </c>
      <c r="F220" s="959">
        <v>2</v>
      </c>
      <c r="G220" s="1294" t="s">
        <v>971</v>
      </c>
      <c r="H220" s="911">
        <v>6</v>
      </c>
      <c r="I220" s="1294">
        <f t="shared" si="14"/>
        <v>12</v>
      </c>
      <c r="J220" s="1217" t="s">
        <v>889</v>
      </c>
      <c r="K220" s="959"/>
      <c r="L220" s="1217"/>
      <c r="M220" s="959" t="s">
        <v>1004</v>
      </c>
      <c r="N220" s="1217" t="s">
        <v>1005</v>
      </c>
      <c r="O220" s="956"/>
      <c r="P220" s="987"/>
      <c r="Q220" s="909"/>
      <c r="R220" s="987"/>
      <c r="S220" s="987"/>
      <c r="T220" s="987"/>
      <c r="U220" s="987"/>
      <c r="V220" s="987"/>
      <c r="W220" s="987"/>
      <c r="X220" s="987"/>
      <c r="Y220" s="987"/>
      <c r="Z220" s="987"/>
      <c r="AA220" s="987"/>
      <c r="AB220" s="987"/>
      <c r="AC220" s="987"/>
      <c r="AD220" s="987"/>
      <c r="AE220" s="987"/>
      <c r="AF220" s="987"/>
      <c r="AG220" s="987"/>
      <c r="AH220" s="987"/>
      <c r="AI220" s="987"/>
      <c r="AJ220" s="987"/>
      <c r="AK220" s="987"/>
      <c r="AL220" s="987"/>
      <c r="AM220" s="987"/>
      <c r="AN220" s="987"/>
      <c r="AO220" s="987"/>
      <c r="AP220" s="987"/>
      <c r="AQ220" s="987"/>
      <c r="AR220" s="987"/>
      <c r="AS220" s="987"/>
      <c r="AT220" s="987"/>
      <c r="AU220" s="987"/>
      <c r="AV220" s="987"/>
      <c r="AW220" s="987"/>
      <c r="AX220" s="1061"/>
      <c r="AY220" s="1220"/>
      <c r="AZ220" s="1225"/>
      <c r="BA220" s="1061"/>
      <c r="BB220" s="1220"/>
      <c r="BC220" s="1225"/>
      <c r="BD220" s="1061"/>
      <c r="BE220" s="1220"/>
      <c r="BF220" s="1225"/>
      <c r="BG220" s="1061">
        <f t="shared" si="15"/>
        <v>0</v>
      </c>
      <c r="BH220" s="1220"/>
      <c r="BI220" s="1225"/>
      <c r="BJ220" s="987"/>
      <c r="BK220" s="1061"/>
      <c r="BL220" s="1220"/>
      <c r="BM220" s="1225"/>
      <c r="BN220" s="1061"/>
      <c r="BO220" s="1225"/>
      <c r="BP220" s="1370"/>
      <c r="BQ220" s="1221"/>
      <c r="BR220" s="1061"/>
      <c r="BS220" s="1225"/>
      <c r="BT220" s="987"/>
      <c r="BU220" s="480"/>
      <c r="BV220" s="471" t="s">
        <v>4360</v>
      </c>
      <c r="BW220" s="453"/>
      <c r="BX220" s="454">
        <f>SUM(BX221:BX222)</f>
        <v>57.596000000000004</v>
      </c>
      <c r="BY220" s="449"/>
      <c r="BZ220" s="450"/>
      <c r="CA220" s="458"/>
      <c r="CB220" s="458"/>
      <c r="CC220" s="458"/>
      <c r="CD220" s="449"/>
      <c r="CE220" s="51"/>
      <c r="CF220" s="470"/>
    </row>
    <row r="221" spans="2:84">
      <c r="B221" s="959">
        <v>217</v>
      </c>
      <c r="C221" s="959" t="s">
        <v>1044</v>
      </c>
      <c r="D221" s="946" t="s">
        <v>1062</v>
      </c>
      <c r="E221" s="959">
        <v>1</v>
      </c>
      <c r="F221" s="959">
        <v>1</v>
      </c>
      <c r="G221" s="1294" t="s">
        <v>971</v>
      </c>
      <c r="H221" s="911">
        <v>7.3</v>
      </c>
      <c r="I221" s="1294">
        <f t="shared" si="14"/>
        <v>7.3</v>
      </c>
      <c r="J221" s="1217" t="s">
        <v>1126</v>
      </c>
      <c r="K221" s="959"/>
      <c r="L221" s="1217"/>
      <c r="M221" s="959" t="s">
        <v>1004</v>
      </c>
      <c r="N221" s="1217" t="s">
        <v>1005</v>
      </c>
      <c r="O221" s="956"/>
      <c r="P221" s="987"/>
      <c r="Q221" s="909"/>
      <c r="R221" s="987"/>
      <c r="S221" s="987"/>
      <c r="T221" s="987"/>
      <c r="U221" s="987"/>
      <c r="V221" s="987"/>
      <c r="W221" s="987"/>
      <c r="X221" s="987"/>
      <c r="Y221" s="987"/>
      <c r="Z221" s="987"/>
      <c r="AA221" s="987"/>
      <c r="AB221" s="987"/>
      <c r="AC221" s="987"/>
      <c r="AD221" s="987"/>
      <c r="AE221" s="987"/>
      <c r="AF221" s="987"/>
      <c r="AG221" s="987"/>
      <c r="AH221" s="987"/>
      <c r="AI221" s="987"/>
      <c r="AJ221" s="987"/>
      <c r="AK221" s="987"/>
      <c r="AL221" s="987"/>
      <c r="AM221" s="987"/>
      <c r="AN221" s="987"/>
      <c r="AO221" s="987"/>
      <c r="AP221" s="987"/>
      <c r="AQ221" s="987"/>
      <c r="AR221" s="987"/>
      <c r="AS221" s="987"/>
      <c r="AT221" s="987"/>
      <c r="AU221" s="987"/>
      <c r="AV221" s="987"/>
      <c r="AW221" s="987"/>
      <c r="AX221" s="1061"/>
      <c r="AY221" s="1220"/>
      <c r="AZ221" s="1225"/>
      <c r="BA221" s="1061"/>
      <c r="BB221" s="1220"/>
      <c r="BC221" s="1225"/>
      <c r="BD221" s="1061"/>
      <c r="BE221" s="1220"/>
      <c r="BF221" s="1225"/>
      <c r="BG221" s="1061">
        <f t="shared" si="15"/>
        <v>0</v>
      </c>
      <c r="BH221" s="1220"/>
      <c r="BI221" s="1225"/>
      <c r="BJ221" s="987"/>
      <c r="BK221" s="1061"/>
      <c r="BL221" s="1220"/>
      <c r="BM221" s="1225"/>
      <c r="BN221" s="1061"/>
      <c r="BO221" s="1225"/>
      <c r="BP221" s="1370"/>
      <c r="BQ221" s="1221"/>
      <c r="BR221" s="1061"/>
      <c r="BS221" s="1225"/>
      <c r="BT221" s="987"/>
      <c r="BU221" s="480"/>
      <c r="BV221" s="471" t="s">
        <v>4355</v>
      </c>
      <c r="BW221" s="453"/>
      <c r="BX221" s="457">
        <f>PRODUCT(BY221:BZ221)</f>
        <v>28.798000000000002</v>
      </c>
      <c r="BY221" s="449">
        <v>1</v>
      </c>
      <c r="BZ221" s="457">
        <f>PRODUCT(CA221:CF221)</f>
        <v>28.798000000000002</v>
      </c>
      <c r="CA221" s="458"/>
      <c r="CB221" s="458"/>
      <c r="CC221" s="458">
        <v>2.2000000000000002</v>
      </c>
      <c r="CD221" s="449"/>
      <c r="CE221" s="51"/>
      <c r="CF221" s="470">
        <v>13.09</v>
      </c>
    </row>
    <row r="222" spans="2:84">
      <c r="B222" s="959">
        <v>218</v>
      </c>
      <c r="C222" s="959" t="s">
        <v>1001</v>
      </c>
      <c r="D222" s="946" t="s">
        <v>1121</v>
      </c>
      <c r="E222" s="959">
        <v>2</v>
      </c>
      <c r="F222" s="959">
        <v>2</v>
      </c>
      <c r="G222" s="1294" t="s">
        <v>971</v>
      </c>
      <c r="H222" s="911">
        <v>0.2</v>
      </c>
      <c r="I222" s="1294">
        <f t="shared" si="14"/>
        <v>0.4</v>
      </c>
      <c r="J222" s="1217" t="s">
        <v>1126</v>
      </c>
      <c r="K222" s="959"/>
      <c r="L222" s="1217"/>
      <c r="M222" s="959" t="s">
        <v>1004</v>
      </c>
      <c r="N222" s="1217" t="s">
        <v>1005</v>
      </c>
      <c r="O222" s="956"/>
      <c r="P222" s="987"/>
      <c r="Q222" s="909"/>
      <c r="R222" s="987"/>
      <c r="S222" s="987"/>
      <c r="T222" s="987"/>
      <c r="U222" s="987"/>
      <c r="V222" s="987"/>
      <c r="W222" s="987"/>
      <c r="X222" s="987"/>
      <c r="Y222" s="987"/>
      <c r="Z222" s="987"/>
      <c r="AA222" s="987"/>
      <c r="AB222" s="987"/>
      <c r="AC222" s="987"/>
      <c r="AD222" s="987"/>
      <c r="AE222" s="987"/>
      <c r="AF222" s="987"/>
      <c r="AG222" s="987"/>
      <c r="AH222" s="987"/>
      <c r="AI222" s="987"/>
      <c r="AJ222" s="987"/>
      <c r="AK222" s="987"/>
      <c r="AL222" s="987"/>
      <c r="AM222" s="987"/>
      <c r="AN222" s="987"/>
      <c r="AO222" s="987"/>
      <c r="AP222" s="987"/>
      <c r="AQ222" s="987"/>
      <c r="AR222" s="987"/>
      <c r="AS222" s="987"/>
      <c r="AT222" s="987"/>
      <c r="AU222" s="987"/>
      <c r="AV222" s="987"/>
      <c r="AW222" s="987"/>
      <c r="AX222" s="1061"/>
      <c r="AY222" s="1220"/>
      <c r="AZ222" s="1225"/>
      <c r="BA222" s="1061"/>
      <c r="BB222" s="1220"/>
      <c r="BC222" s="1225"/>
      <c r="BD222" s="1061"/>
      <c r="BE222" s="1220"/>
      <c r="BF222" s="1225"/>
      <c r="BG222" s="1061">
        <f t="shared" si="15"/>
        <v>0</v>
      </c>
      <c r="BH222" s="1220"/>
      <c r="BI222" s="1225"/>
      <c r="BJ222" s="987"/>
      <c r="BK222" s="1061"/>
      <c r="BL222" s="1220"/>
      <c r="BM222" s="1225"/>
      <c r="BN222" s="1061"/>
      <c r="BO222" s="1225"/>
      <c r="BP222" s="1370"/>
      <c r="BQ222" s="1221"/>
      <c r="BR222" s="1061"/>
      <c r="BS222" s="1225"/>
      <c r="BT222" s="987"/>
      <c r="BU222" s="480"/>
      <c r="BV222" s="471" t="s">
        <v>4355</v>
      </c>
      <c r="BW222" s="453"/>
      <c r="BX222" s="457">
        <f>PRODUCT(BY222:BZ222)</f>
        <v>28.798000000000002</v>
      </c>
      <c r="BY222" s="449">
        <v>1</v>
      </c>
      <c r="BZ222" s="457">
        <f>PRODUCT(CA222:CF222)</f>
        <v>28.798000000000002</v>
      </c>
      <c r="CA222" s="458"/>
      <c r="CB222" s="458"/>
      <c r="CC222" s="458">
        <v>2.2000000000000002</v>
      </c>
      <c r="CD222" s="449"/>
      <c r="CE222" s="51"/>
      <c r="CF222" s="470">
        <v>13.09</v>
      </c>
    </row>
    <row r="223" spans="2:84">
      <c r="B223" s="959">
        <v>219</v>
      </c>
      <c r="C223" s="959" t="s">
        <v>1047</v>
      </c>
      <c r="D223" s="946" t="s">
        <v>1127</v>
      </c>
      <c r="E223" s="959">
        <v>2</v>
      </c>
      <c r="F223" s="959">
        <v>3</v>
      </c>
      <c r="G223" s="1294" t="s">
        <v>971</v>
      </c>
      <c r="H223" s="911">
        <v>0.1</v>
      </c>
      <c r="I223" s="1294">
        <f t="shared" si="14"/>
        <v>0.30000000000000004</v>
      </c>
      <c r="J223" s="1217" t="s">
        <v>1126</v>
      </c>
      <c r="K223" s="959"/>
      <c r="L223" s="1217"/>
      <c r="M223" s="959" t="s">
        <v>1004</v>
      </c>
      <c r="N223" s="1217" t="s">
        <v>1005</v>
      </c>
      <c r="O223" s="956"/>
      <c r="P223" s="987"/>
      <c r="Q223" s="909"/>
      <c r="R223" s="987"/>
      <c r="S223" s="987"/>
      <c r="T223" s="987"/>
      <c r="U223" s="987"/>
      <c r="V223" s="987"/>
      <c r="W223" s="987"/>
      <c r="X223" s="987"/>
      <c r="Y223" s="987"/>
      <c r="Z223" s="987"/>
      <c r="AA223" s="987"/>
      <c r="AB223" s="987"/>
      <c r="AC223" s="987"/>
      <c r="AD223" s="987"/>
      <c r="AE223" s="987"/>
      <c r="AF223" s="987"/>
      <c r="AG223" s="987"/>
      <c r="AH223" s="987"/>
      <c r="AI223" s="987"/>
      <c r="AJ223" s="987"/>
      <c r="AK223" s="987"/>
      <c r="AL223" s="987"/>
      <c r="AM223" s="987"/>
      <c r="AN223" s="987"/>
      <c r="AO223" s="987"/>
      <c r="AP223" s="987"/>
      <c r="AQ223" s="987"/>
      <c r="AR223" s="987"/>
      <c r="AS223" s="987"/>
      <c r="AT223" s="987"/>
      <c r="AU223" s="987"/>
      <c r="AV223" s="987"/>
      <c r="AW223" s="987"/>
      <c r="AX223" s="1061"/>
      <c r="AY223" s="1220"/>
      <c r="AZ223" s="1225"/>
      <c r="BA223" s="1061"/>
      <c r="BB223" s="1220"/>
      <c r="BC223" s="1225"/>
      <c r="BD223" s="1061"/>
      <c r="BE223" s="1220"/>
      <c r="BF223" s="1225"/>
      <c r="BG223" s="1061">
        <f t="shared" si="15"/>
        <v>0</v>
      </c>
      <c r="BH223" s="1220"/>
      <c r="BI223" s="1225"/>
      <c r="BJ223" s="987"/>
      <c r="BK223" s="1061"/>
      <c r="BL223" s="1220"/>
      <c r="BM223" s="1225"/>
      <c r="BN223" s="1061"/>
      <c r="BO223" s="1225"/>
      <c r="BP223" s="1370"/>
      <c r="BQ223" s="1221"/>
      <c r="BR223" s="1061"/>
      <c r="BS223" s="1225"/>
      <c r="BT223" s="987"/>
      <c r="BU223" s="480"/>
      <c r="BV223" s="487"/>
      <c r="BW223" s="482"/>
      <c r="BX223" s="483"/>
      <c r="BY223" s="484"/>
      <c r="BZ223" s="485"/>
      <c r="CA223" s="484"/>
      <c r="CB223" s="484"/>
      <c r="CC223" s="484"/>
      <c r="CD223" s="484"/>
      <c r="CE223" s="486"/>
      <c r="CF223" s="488"/>
    </row>
    <row r="224" spans="2:84">
      <c r="B224" s="959">
        <v>220</v>
      </c>
      <c r="C224" s="959" t="s">
        <v>1001</v>
      </c>
      <c r="D224" s="946" t="s">
        <v>1018</v>
      </c>
      <c r="E224" s="959">
        <v>2</v>
      </c>
      <c r="F224" s="959">
        <v>2</v>
      </c>
      <c r="G224" s="1294" t="s">
        <v>971</v>
      </c>
      <c r="H224" s="911">
        <v>0.1</v>
      </c>
      <c r="I224" s="1294">
        <f t="shared" si="14"/>
        <v>0.2</v>
      </c>
      <c r="J224" s="1217" t="s">
        <v>306</v>
      </c>
      <c r="K224" s="959"/>
      <c r="L224" s="1217"/>
      <c r="M224" s="959" t="s">
        <v>1004</v>
      </c>
      <c r="N224" s="1217" t="s">
        <v>1005</v>
      </c>
      <c r="O224" s="956"/>
      <c r="P224" s="987"/>
      <c r="Q224" s="909"/>
      <c r="R224" s="987"/>
      <c r="S224" s="987"/>
      <c r="T224" s="987"/>
      <c r="U224" s="987"/>
      <c r="V224" s="987"/>
      <c r="W224" s="987"/>
      <c r="X224" s="987"/>
      <c r="Y224" s="987"/>
      <c r="Z224" s="987"/>
      <c r="AA224" s="987"/>
      <c r="AB224" s="987"/>
      <c r="AC224" s="987"/>
      <c r="AD224" s="987"/>
      <c r="AE224" s="987"/>
      <c r="AF224" s="987"/>
      <c r="AG224" s="987"/>
      <c r="AH224" s="987"/>
      <c r="AI224" s="987"/>
      <c r="AJ224" s="987"/>
      <c r="AK224" s="987"/>
      <c r="AL224" s="987"/>
      <c r="AM224" s="987"/>
      <c r="AN224" s="987"/>
      <c r="AO224" s="987"/>
      <c r="AP224" s="987"/>
      <c r="AQ224" s="987"/>
      <c r="AR224" s="987"/>
      <c r="AS224" s="987"/>
      <c r="AT224" s="987"/>
      <c r="AU224" s="987"/>
      <c r="AV224" s="987"/>
      <c r="AW224" s="987"/>
      <c r="AX224" s="1061"/>
      <c r="AY224" s="1220"/>
      <c r="AZ224" s="1225"/>
      <c r="BA224" s="1061"/>
      <c r="BB224" s="1220"/>
      <c r="BC224" s="1225"/>
      <c r="BD224" s="1061"/>
      <c r="BE224" s="1220"/>
      <c r="BF224" s="1225"/>
      <c r="BG224" s="1061">
        <f t="shared" si="15"/>
        <v>0</v>
      </c>
      <c r="BH224" s="1220"/>
      <c r="BI224" s="1225"/>
      <c r="BJ224" s="987"/>
      <c r="BK224" s="1061"/>
      <c r="BL224" s="1220"/>
      <c r="BM224" s="1225"/>
      <c r="BN224" s="1061"/>
      <c r="BO224" s="1225"/>
      <c r="BP224" s="1370"/>
      <c r="BQ224" s="1221"/>
      <c r="BR224" s="1061"/>
      <c r="BS224" s="1225"/>
      <c r="BT224" s="987"/>
      <c r="BU224" s="463"/>
      <c r="BV224" s="446" t="s">
        <v>1206</v>
      </c>
      <c r="BW224" s="489"/>
      <c r="BX224" s="448">
        <f>+BX226</f>
        <v>147.774</v>
      </c>
      <c r="BY224" s="484"/>
      <c r="BZ224" s="485"/>
      <c r="CA224" s="484"/>
      <c r="CB224" s="484"/>
      <c r="CC224" s="484"/>
      <c r="CD224" s="484"/>
      <c r="CE224" s="486"/>
      <c r="CF224" s="488"/>
    </row>
    <row r="225" spans="2:84">
      <c r="B225" s="959">
        <v>221</v>
      </c>
      <c r="C225" s="959" t="s">
        <v>1001</v>
      </c>
      <c r="D225" s="946" t="s">
        <v>1121</v>
      </c>
      <c r="E225" s="959">
        <v>2</v>
      </c>
      <c r="F225" s="959">
        <v>9</v>
      </c>
      <c r="G225" s="1294" t="s">
        <v>971</v>
      </c>
      <c r="H225" s="911">
        <v>0.2</v>
      </c>
      <c r="I225" s="1294">
        <f t="shared" si="14"/>
        <v>1.8</v>
      </c>
      <c r="J225" s="1217" t="s">
        <v>306</v>
      </c>
      <c r="K225" s="959"/>
      <c r="L225" s="1217"/>
      <c r="M225" s="959" t="s">
        <v>1004</v>
      </c>
      <c r="N225" s="1217" t="s">
        <v>1005</v>
      </c>
      <c r="O225" s="956"/>
      <c r="P225" s="987"/>
      <c r="Q225" s="909"/>
      <c r="R225" s="987"/>
      <c r="S225" s="987"/>
      <c r="T225" s="987"/>
      <c r="U225" s="987"/>
      <c r="V225" s="987"/>
      <c r="W225" s="987"/>
      <c r="X225" s="987"/>
      <c r="Y225" s="987"/>
      <c r="Z225" s="987"/>
      <c r="AA225" s="987"/>
      <c r="AB225" s="987"/>
      <c r="AC225" s="987"/>
      <c r="AD225" s="987"/>
      <c r="AE225" s="987"/>
      <c r="AF225" s="987"/>
      <c r="AG225" s="987"/>
      <c r="AH225" s="987"/>
      <c r="AI225" s="987"/>
      <c r="AJ225" s="987"/>
      <c r="AK225" s="987"/>
      <c r="AL225" s="987"/>
      <c r="AM225" s="987"/>
      <c r="AN225" s="987"/>
      <c r="AO225" s="987"/>
      <c r="AP225" s="987"/>
      <c r="AQ225" s="987"/>
      <c r="AR225" s="987"/>
      <c r="AS225" s="987"/>
      <c r="AT225" s="987"/>
      <c r="AU225" s="987"/>
      <c r="AV225" s="987"/>
      <c r="AW225" s="987"/>
      <c r="AX225" s="1061"/>
      <c r="AY225" s="1220"/>
      <c r="AZ225" s="1225"/>
      <c r="BA225" s="1061"/>
      <c r="BB225" s="1220"/>
      <c r="BC225" s="1225"/>
      <c r="BD225" s="1061"/>
      <c r="BE225" s="1220"/>
      <c r="BF225" s="1225"/>
      <c r="BG225" s="1061">
        <f t="shared" si="15"/>
        <v>0</v>
      </c>
      <c r="BH225" s="1220"/>
      <c r="BI225" s="1225"/>
      <c r="BJ225" s="987"/>
      <c r="BK225" s="1061"/>
      <c r="BL225" s="1220"/>
      <c r="BM225" s="1225"/>
      <c r="BN225" s="1061"/>
      <c r="BO225" s="1225"/>
      <c r="BP225" s="1370"/>
      <c r="BQ225" s="1221"/>
      <c r="BR225" s="1061"/>
      <c r="BS225" s="1225"/>
      <c r="BT225" s="987"/>
      <c r="BU225" s="480"/>
      <c r="BV225" s="487"/>
      <c r="BW225" s="482"/>
      <c r="BX225" s="483"/>
      <c r="BY225" s="484"/>
      <c r="BZ225" s="485"/>
      <c r="CA225" s="484"/>
      <c r="CB225" s="484"/>
      <c r="CC225" s="484"/>
      <c r="CD225" s="484"/>
      <c r="CE225" s="486"/>
      <c r="CF225" s="488"/>
    </row>
    <row r="226" spans="2:84">
      <c r="B226" s="959">
        <v>222</v>
      </c>
      <c r="C226" s="959" t="s">
        <v>1047</v>
      </c>
      <c r="D226" s="946" t="s">
        <v>1127</v>
      </c>
      <c r="E226" s="959">
        <v>2</v>
      </c>
      <c r="F226" s="959">
        <v>2</v>
      </c>
      <c r="G226" s="1294" t="s">
        <v>971</v>
      </c>
      <c r="H226" s="911">
        <v>0.1</v>
      </c>
      <c r="I226" s="1294">
        <f t="shared" si="14"/>
        <v>0.2</v>
      </c>
      <c r="J226" s="1217" t="s">
        <v>306</v>
      </c>
      <c r="K226" s="959"/>
      <c r="L226" s="1217"/>
      <c r="M226" s="959" t="s">
        <v>1004</v>
      </c>
      <c r="N226" s="1217" t="s">
        <v>1005</v>
      </c>
      <c r="O226" s="956"/>
      <c r="P226" s="987"/>
      <c r="Q226" s="909"/>
      <c r="R226" s="987"/>
      <c r="S226" s="987"/>
      <c r="T226" s="987"/>
      <c r="U226" s="987"/>
      <c r="V226" s="987"/>
      <c r="W226" s="987"/>
      <c r="X226" s="987"/>
      <c r="Y226" s="987"/>
      <c r="Z226" s="987"/>
      <c r="AA226" s="987"/>
      <c r="AB226" s="987"/>
      <c r="AC226" s="987"/>
      <c r="AD226" s="987"/>
      <c r="AE226" s="987"/>
      <c r="AF226" s="987"/>
      <c r="AG226" s="987"/>
      <c r="AH226" s="987"/>
      <c r="AI226" s="987"/>
      <c r="AJ226" s="987"/>
      <c r="AK226" s="987"/>
      <c r="AL226" s="987"/>
      <c r="AM226" s="987"/>
      <c r="AN226" s="987"/>
      <c r="AO226" s="987"/>
      <c r="AP226" s="987"/>
      <c r="AQ226" s="987"/>
      <c r="AR226" s="987"/>
      <c r="AS226" s="987"/>
      <c r="AT226" s="987"/>
      <c r="AU226" s="987"/>
      <c r="AV226" s="987"/>
      <c r="AW226" s="987"/>
      <c r="AX226" s="1061"/>
      <c r="AY226" s="1220"/>
      <c r="AZ226" s="1225"/>
      <c r="BA226" s="1061"/>
      <c r="BB226" s="1220"/>
      <c r="BC226" s="1225"/>
      <c r="BD226" s="1061"/>
      <c r="BE226" s="1220"/>
      <c r="BF226" s="1225"/>
      <c r="BG226" s="1061">
        <f t="shared" si="15"/>
        <v>0</v>
      </c>
      <c r="BH226" s="1220"/>
      <c r="BI226" s="1225"/>
      <c r="BJ226" s="987"/>
      <c r="BK226" s="1061"/>
      <c r="BL226" s="1220"/>
      <c r="BM226" s="1225"/>
      <c r="BN226" s="1061"/>
      <c r="BO226" s="1225"/>
      <c r="BP226" s="1370"/>
      <c r="BQ226" s="1221"/>
      <c r="BR226" s="1061"/>
      <c r="BS226" s="1225"/>
      <c r="BT226" s="987"/>
      <c r="BU226" s="480"/>
      <c r="BV226" s="471" t="s">
        <v>4353</v>
      </c>
      <c r="BW226" s="453"/>
      <c r="BX226" s="454">
        <f>SUM(BX227:BX229)</f>
        <v>147.774</v>
      </c>
      <c r="BY226" s="449"/>
      <c r="BZ226" s="450"/>
      <c r="CA226" s="458"/>
      <c r="CB226" s="458"/>
      <c r="CC226" s="458"/>
      <c r="CD226" s="449"/>
      <c r="CE226" s="51"/>
      <c r="CF226" s="470"/>
    </row>
    <row r="227" spans="2:84">
      <c r="B227" s="959">
        <v>223</v>
      </c>
      <c r="C227" s="959" t="s">
        <v>1020</v>
      </c>
      <c r="D227" s="946" t="s">
        <v>1021</v>
      </c>
      <c r="E227" s="959">
        <v>2</v>
      </c>
      <c r="F227" s="959">
        <v>2</v>
      </c>
      <c r="G227" s="1294" t="s">
        <v>971</v>
      </c>
      <c r="H227" s="911">
        <v>2.9</v>
      </c>
      <c r="I227" s="1294">
        <f t="shared" si="14"/>
        <v>5.8</v>
      </c>
      <c r="J227" s="1217" t="s">
        <v>306</v>
      </c>
      <c r="K227" s="959"/>
      <c r="L227" s="1217"/>
      <c r="M227" s="959" t="s">
        <v>1004</v>
      </c>
      <c r="N227" s="1217" t="s">
        <v>1005</v>
      </c>
      <c r="O227" s="956"/>
      <c r="P227" s="987"/>
      <c r="Q227" s="909"/>
      <c r="R227" s="987"/>
      <c r="S227" s="987"/>
      <c r="T227" s="987"/>
      <c r="U227" s="987"/>
      <c r="V227" s="987"/>
      <c r="W227" s="987"/>
      <c r="X227" s="987"/>
      <c r="Y227" s="987"/>
      <c r="Z227" s="987"/>
      <c r="AA227" s="987"/>
      <c r="AB227" s="987"/>
      <c r="AC227" s="987"/>
      <c r="AD227" s="987"/>
      <c r="AE227" s="987"/>
      <c r="AF227" s="987"/>
      <c r="AG227" s="987"/>
      <c r="AH227" s="987"/>
      <c r="AI227" s="987"/>
      <c r="AJ227" s="987"/>
      <c r="AK227" s="987"/>
      <c r="AL227" s="987"/>
      <c r="AM227" s="987"/>
      <c r="AN227" s="987"/>
      <c r="AO227" s="987"/>
      <c r="AP227" s="987"/>
      <c r="AQ227" s="987"/>
      <c r="AR227" s="987"/>
      <c r="AS227" s="987"/>
      <c r="AT227" s="987"/>
      <c r="AU227" s="987"/>
      <c r="AV227" s="987"/>
      <c r="AW227" s="987"/>
      <c r="AX227" s="1061"/>
      <c r="AY227" s="1220"/>
      <c r="AZ227" s="1225"/>
      <c r="BA227" s="1061"/>
      <c r="BB227" s="1220"/>
      <c r="BC227" s="1225"/>
      <c r="BD227" s="1061"/>
      <c r="BE227" s="1220"/>
      <c r="BF227" s="1225"/>
      <c r="BG227" s="1061">
        <f t="shared" si="15"/>
        <v>0</v>
      </c>
      <c r="BH227" s="1220"/>
      <c r="BI227" s="1225"/>
      <c r="BJ227" s="987"/>
      <c r="BK227" s="1061"/>
      <c r="BL227" s="1220"/>
      <c r="BM227" s="1225"/>
      <c r="BN227" s="1061"/>
      <c r="BO227" s="1225"/>
      <c r="BP227" s="1370"/>
      <c r="BQ227" s="1221"/>
      <c r="BR227" s="1061"/>
      <c r="BS227" s="1225"/>
      <c r="BT227" s="987"/>
      <c r="BU227" s="480"/>
      <c r="BV227" s="471" t="s">
        <v>4351</v>
      </c>
      <c r="BW227" s="453"/>
      <c r="BX227" s="457">
        <f>PRODUCT(BY227:BZ227)</f>
        <v>65.88</v>
      </c>
      <c r="BY227" s="449">
        <v>3</v>
      </c>
      <c r="BZ227" s="457">
        <f>PRODUCT(CA227:CF227)</f>
        <v>21.96</v>
      </c>
      <c r="CA227" s="458"/>
      <c r="CB227" s="458"/>
      <c r="CC227" s="458">
        <v>1.8</v>
      </c>
      <c r="CD227" s="449"/>
      <c r="CE227" s="51"/>
      <c r="CF227" s="470">
        <v>12.2</v>
      </c>
    </row>
    <row r="228" spans="2:84">
      <c r="B228" s="959">
        <v>224</v>
      </c>
      <c r="C228" s="959" t="s">
        <v>1022</v>
      </c>
      <c r="D228" s="946" t="s">
        <v>1023</v>
      </c>
      <c r="E228" s="959">
        <v>2</v>
      </c>
      <c r="F228" s="959">
        <v>6</v>
      </c>
      <c r="G228" s="1294" t="s">
        <v>971</v>
      </c>
      <c r="H228" s="911">
        <v>2.1</v>
      </c>
      <c r="I228" s="1294">
        <f t="shared" si="14"/>
        <v>12.600000000000001</v>
      </c>
      <c r="J228" s="1217" t="s">
        <v>306</v>
      </c>
      <c r="K228" s="959"/>
      <c r="L228" s="1217"/>
      <c r="M228" s="959" t="s">
        <v>1004</v>
      </c>
      <c r="N228" s="1217" t="s">
        <v>1005</v>
      </c>
      <c r="O228" s="956"/>
      <c r="P228" s="987"/>
      <c r="Q228" s="909"/>
      <c r="R228" s="987"/>
      <c r="S228" s="987"/>
      <c r="T228" s="987"/>
      <c r="U228" s="987"/>
      <c r="V228" s="987"/>
      <c r="W228" s="987"/>
      <c r="X228" s="987"/>
      <c r="Y228" s="987"/>
      <c r="Z228" s="987"/>
      <c r="AA228" s="987"/>
      <c r="AB228" s="987"/>
      <c r="AC228" s="987"/>
      <c r="AD228" s="987"/>
      <c r="AE228" s="987"/>
      <c r="AF228" s="987"/>
      <c r="AG228" s="987"/>
      <c r="AH228" s="987"/>
      <c r="AI228" s="987"/>
      <c r="AJ228" s="987"/>
      <c r="AK228" s="987"/>
      <c r="AL228" s="987"/>
      <c r="AM228" s="987"/>
      <c r="AN228" s="987"/>
      <c r="AO228" s="987"/>
      <c r="AP228" s="987"/>
      <c r="AQ228" s="987"/>
      <c r="AR228" s="987"/>
      <c r="AS228" s="987"/>
      <c r="AT228" s="987"/>
      <c r="AU228" s="987"/>
      <c r="AV228" s="987"/>
      <c r="AW228" s="987"/>
      <c r="AX228" s="1061"/>
      <c r="AY228" s="1220"/>
      <c r="AZ228" s="1225"/>
      <c r="BA228" s="1061"/>
      <c r="BB228" s="1220"/>
      <c r="BC228" s="1225"/>
      <c r="BD228" s="1061"/>
      <c r="BE228" s="1220"/>
      <c r="BF228" s="1225"/>
      <c r="BG228" s="1061">
        <f t="shared" si="15"/>
        <v>0</v>
      </c>
      <c r="BH228" s="1220"/>
      <c r="BI228" s="1225"/>
      <c r="BJ228" s="987"/>
      <c r="BK228" s="1061"/>
      <c r="BL228" s="1220"/>
      <c r="BM228" s="1225"/>
      <c r="BN228" s="1061"/>
      <c r="BO228" s="1225"/>
      <c r="BP228" s="1370"/>
      <c r="BQ228" s="1221"/>
      <c r="BR228" s="1061"/>
      <c r="BS228" s="1225"/>
      <c r="BT228" s="987"/>
      <c r="BU228" s="480"/>
      <c r="BV228" s="471" t="s">
        <v>4351</v>
      </c>
      <c r="BW228" s="453"/>
      <c r="BX228" s="457">
        <f>PRODUCT(BY228:BZ228)</f>
        <v>65.88</v>
      </c>
      <c r="BY228" s="449">
        <v>3</v>
      </c>
      <c r="BZ228" s="457">
        <f>PRODUCT(CA228:CF228)</f>
        <v>21.96</v>
      </c>
      <c r="CA228" s="458"/>
      <c r="CB228" s="458"/>
      <c r="CC228" s="458">
        <v>1.8</v>
      </c>
      <c r="CD228" s="449"/>
      <c r="CE228" s="51"/>
      <c r="CF228" s="470">
        <v>12.2</v>
      </c>
    </row>
    <row r="229" spans="2:84">
      <c r="B229" s="959">
        <v>225</v>
      </c>
      <c r="C229" s="959" t="s">
        <v>1044</v>
      </c>
      <c r="D229" s="946" t="s">
        <v>1060</v>
      </c>
      <c r="E229" s="959">
        <v>2</v>
      </c>
      <c r="F229" s="959">
        <v>2</v>
      </c>
      <c r="G229" s="1294" t="s">
        <v>971</v>
      </c>
      <c r="H229" s="911">
        <v>2.9</v>
      </c>
      <c r="I229" s="1294">
        <f t="shared" si="14"/>
        <v>5.8</v>
      </c>
      <c r="J229" s="1217" t="s">
        <v>306</v>
      </c>
      <c r="K229" s="959"/>
      <c r="L229" s="1217"/>
      <c r="M229" s="959" t="s">
        <v>1004</v>
      </c>
      <c r="N229" s="1217" t="s">
        <v>1005</v>
      </c>
      <c r="O229" s="956"/>
      <c r="P229" s="987"/>
      <c r="Q229" s="909"/>
      <c r="R229" s="987"/>
      <c r="S229" s="987"/>
      <c r="T229" s="987"/>
      <c r="U229" s="987"/>
      <c r="V229" s="987"/>
      <c r="W229" s="987"/>
      <c r="X229" s="987"/>
      <c r="Y229" s="987"/>
      <c r="Z229" s="987"/>
      <c r="AA229" s="987"/>
      <c r="AB229" s="987"/>
      <c r="AC229" s="987"/>
      <c r="AD229" s="987"/>
      <c r="AE229" s="987"/>
      <c r="AF229" s="987"/>
      <c r="AG229" s="987"/>
      <c r="AH229" s="987"/>
      <c r="AI229" s="987"/>
      <c r="AJ229" s="987"/>
      <c r="AK229" s="987"/>
      <c r="AL229" s="987"/>
      <c r="AM229" s="987"/>
      <c r="AN229" s="987"/>
      <c r="AO229" s="987"/>
      <c r="AP229" s="987"/>
      <c r="AQ229" s="987"/>
      <c r="AR229" s="987"/>
      <c r="AS229" s="987"/>
      <c r="AT229" s="987"/>
      <c r="AU229" s="987"/>
      <c r="AV229" s="987"/>
      <c r="AW229" s="987"/>
      <c r="AX229" s="1061"/>
      <c r="AY229" s="1220"/>
      <c r="AZ229" s="1225"/>
      <c r="BA229" s="1061"/>
      <c r="BB229" s="1220"/>
      <c r="BC229" s="1225"/>
      <c r="BD229" s="1061"/>
      <c r="BE229" s="1220"/>
      <c r="BF229" s="1225"/>
      <c r="BG229" s="1061">
        <f t="shared" si="15"/>
        <v>0</v>
      </c>
      <c r="BH229" s="1220"/>
      <c r="BI229" s="1225"/>
      <c r="BJ229" s="987"/>
      <c r="BK229" s="1061"/>
      <c r="BL229" s="1220"/>
      <c r="BM229" s="1225"/>
      <c r="BN229" s="1061"/>
      <c r="BO229" s="1225"/>
      <c r="BP229" s="1370"/>
      <c r="BQ229" s="1221"/>
      <c r="BR229" s="1061"/>
      <c r="BS229" s="1225"/>
      <c r="BT229" s="987"/>
      <c r="BU229" s="480"/>
      <c r="BV229" s="471" t="s">
        <v>4352</v>
      </c>
      <c r="BW229" s="453"/>
      <c r="BX229" s="457">
        <f>PRODUCT(BY229:BZ229)</f>
        <v>16.013999999999999</v>
      </c>
      <c r="BY229" s="449">
        <v>3</v>
      </c>
      <c r="BZ229" s="457">
        <f>PRODUCT(CA229:CF229)</f>
        <v>5.3380000000000001</v>
      </c>
      <c r="CA229" s="458">
        <v>0.34</v>
      </c>
      <c r="CB229" s="458">
        <v>0.01</v>
      </c>
      <c r="CC229" s="458">
        <v>0.2</v>
      </c>
      <c r="CD229" s="449"/>
      <c r="CE229" s="51"/>
      <c r="CF229" s="459">
        <v>7850</v>
      </c>
    </row>
    <row r="230" spans="2:84">
      <c r="B230" s="959">
        <v>226</v>
      </c>
      <c r="C230" s="959" t="s">
        <v>1001</v>
      </c>
      <c r="D230" s="946" t="s">
        <v>1121</v>
      </c>
      <c r="E230" s="959">
        <v>2</v>
      </c>
      <c r="F230" s="959">
        <v>8</v>
      </c>
      <c r="G230" s="1294" t="s">
        <v>971</v>
      </c>
      <c r="H230" s="911">
        <v>0.2</v>
      </c>
      <c r="I230" s="1294">
        <f t="shared" si="14"/>
        <v>1.6</v>
      </c>
      <c r="J230" s="1217" t="s">
        <v>311</v>
      </c>
      <c r="K230" s="959"/>
      <c r="L230" s="1217"/>
      <c r="M230" s="959" t="s">
        <v>1004</v>
      </c>
      <c r="N230" s="1217" t="s">
        <v>1005</v>
      </c>
      <c r="O230" s="956"/>
      <c r="P230" s="987"/>
      <c r="Q230" s="909"/>
      <c r="R230" s="987"/>
      <c r="S230" s="987"/>
      <c r="T230" s="987"/>
      <c r="U230" s="987"/>
      <c r="V230" s="987"/>
      <c r="W230" s="987"/>
      <c r="X230" s="987"/>
      <c r="Y230" s="987"/>
      <c r="Z230" s="987"/>
      <c r="AA230" s="987"/>
      <c r="AB230" s="987"/>
      <c r="AC230" s="987"/>
      <c r="AD230" s="987"/>
      <c r="AE230" s="987"/>
      <c r="AF230" s="987"/>
      <c r="AG230" s="987"/>
      <c r="AH230" s="987"/>
      <c r="AI230" s="987"/>
      <c r="AJ230" s="987"/>
      <c r="AK230" s="987"/>
      <c r="AL230" s="987"/>
      <c r="AM230" s="987"/>
      <c r="AN230" s="987"/>
      <c r="AO230" s="987"/>
      <c r="AP230" s="987"/>
      <c r="AQ230" s="987"/>
      <c r="AR230" s="987"/>
      <c r="AS230" s="987"/>
      <c r="AT230" s="987"/>
      <c r="AU230" s="987"/>
      <c r="AV230" s="987"/>
      <c r="AW230" s="987"/>
      <c r="AX230" s="1061"/>
      <c r="AY230" s="1220"/>
      <c r="AZ230" s="1225"/>
      <c r="BA230" s="1061"/>
      <c r="BB230" s="1220"/>
      <c r="BC230" s="1225"/>
      <c r="BD230" s="1061"/>
      <c r="BE230" s="1220"/>
      <c r="BF230" s="1225"/>
      <c r="BG230" s="1061">
        <f t="shared" si="15"/>
        <v>0</v>
      </c>
      <c r="BH230" s="1220"/>
      <c r="BI230" s="1225"/>
      <c r="BJ230" s="987"/>
      <c r="BK230" s="1061"/>
      <c r="BL230" s="1220"/>
      <c r="BM230" s="1225"/>
      <c r="BN230" s="1061"/>
      <c r="BO230" s="1225"/>
      <c r="BP230" s="1370"/>
      <c r="BQ230" s="1221"/>
      <c r="BR230" s="1061"/>
      <c r="BS230" s="1225"/>
      <c r="BT230" s="987"/>
      <c r="BU230" s="460"/>
      <c r="BV230" s="462"/>
      <c r="BW230" s="453"/>
      <c r="BX230" s="469"/>
      <c r="BY230" s="449"/>
      <c r="BZ230" s="450"/>
      <c r="CA230" s="449"/>
      <c r="CB230" s="449"/>
      <c r="CC230" s="449"/>
      <c r="CD230" s="449"/>
      <c r="CE230" s="51"/>
      <c r="CF230" s="96"/>
    </row>
    <row r="231" spans="2:84">
      <c r="B231" s="959">
        <v>227</v>
      </c>
      <c r="C231" s="959" t="s">
        <v>1020</v>
      </c>
      <c r="D231" s="946" t="s">
        <v>1128</v>
      </c>
      <c r="E231" s="959">
        <v>2</v>
      </c>
      <c r="F231" s="959">
        <v>1</v>
      </c>
      <c r="G231" s="1294" t="s">
        <v>971</v>
      </c>
      <c r="H231" s="911">
        <v>12.3</v>
      </c>
      <c r="I231" s="1294">
        <f t="shared" si="14"/>
        <v>12.3</v>
      </c>
      <c r="J231" s="1217" t="s">
        <v>311</v>
      </c>
      <c r="K231" s="959"/>
      <c r="L231" s="1217"/>
      <c r="M231" s="959" t="s">
        <v>1004</v>
      </c>
      <c r="N231" s="1217" t="s">
        <v>1005</v>
      </c>
      <c r="O231" s="956"/>
      <c r="P231" s="987"/>
      <c r="Q231" s="909"/>
      <c r="R231" s="987"/>
      <c r="S231" s="987"/>
      <c r="T231" s="987"/>
      <c r="U231" s="987"/>
      <c r="V231" s="987"/>
      <c r="W231" s="987"/>
      <c r="X231" s="987"/>
      <c r="Y231" s="987"/>
      <c r="Z231" s="987"/>
      <c r="AA231" s="987"/>
      <c r="AB231" s="987"/>
      <c r="AC231" s="987"/>
      <c r="AD231" s="987"/>
      <c r="AE231" s="987"/>
      <c r="AF231" s="987"/>
      <c r="AG231" s="987"/>
      <c r="AH231" s="987"/>
      <c r="AI231" s="987"/>
      <c r="AJ231" s="987"/>
      <c r="AK231" s="987"/>
      <c r="AL231" s="987"/>
      <c r="AM231" s="987"/>
      <c r="AN231" s="987"/>
      <c r="AO231" s="987"/>
      <c r="AP231" s="987"/>
      <c r="AQ231" s="987"/>
      <c r="AR231" s="987"/>
      <c r="AS231" s="987"/>
      <c r="AT231" s="987"/>
      <c r="AU231" s="987"/>
      <c r="AV231" s="987"/>
      <c r="AW231" s="987"/>
      <c r="AX231" s="1061"/>
      <c r="AY231" s="1220"/>
      <c r="AZ231" s="1225"/>
      <c r="BA231" s="1061"/>
      <c r="BB231" s="1220"/>
      <c r="BC231" s="1225"/>
      <c r="BD231" s="1061"/>
      <c r="BE231" s="1220"/>
      <c r="BF231" s="1225"/>
      <c r="BG231" s="1061">
        <f t="shared" si="15"/>
        <v>0</v>
      </c>
      <c r="BH231" s="1220"/>
      <c r="BI231" s="1225"/>
      <c r="BJ231" s="987"/>
      <c r="BK231" s="1061"/>
      <c r="BL231" s="1220"/>
      <c r="BM231" s="1225"/>
      <c r="BN231" s="1061"/>
      <c r="BO231" s="1225"/>
      <c r="BP231" s="1370"/>
      <c r="BQ231" s="1221"/>
      <c r="BR231" s="1061"/>
      <c r="BS231" s="1225"/>
      <c r="BT231" s="987"/>
      <c r="BU231" s="463"/>
      <c r="BV231" s="446" t="s">
        <v>1094</v>
      </c>
      <c r="BW231" s="489"/>
      <c r="BX231" s="448">
        <f>+BX233+BX238</f>
        <v>173.21856000000002</v>
      </c>
      <c r="BY231" s="484"/>
      <c r="BZ231" s="485"/>
      <c r="CA231" s="484"/>
      <c r="CB231" s="484"/>
      <c r="CC231" s="484"/>
      <c r="CD231" s="449"/>
      <c r="CE231" s="51"/>
      <c r="CF231" s="96"/>
    </row>
    <row r="232" spans="2:84">
      <c r="B232" s="959">
        <v>228</v>
      </c>
      <c r="C232" s="959" t="s">
        <v>1022</v>
      </c>
      <c r="D232" s="946" t="s">
        <v>1023</v>
      </c>
      <c r="E232" s="959">
        <v>2</v>
      </c>
      <c r="F232" s="959">
        <v>7</v>
      </c>
      <c r="G232" s="1294" t="s">
        <v>971</v>
      </c>
      <c r="H232" s="911">
        <v>2.1</v>
      </c>
      <c r="I232" s="1294">
        <f t="shared" si="14"/>
        <v>14.700000000000001</v>
      </c>
      <c r="J232" s="1217" t="s">
        <v>311</v>
      </c>
      <c r="K232" s="959"/>
      <c r="L232" s="1217"/>
      <c r="M232" s="959" t="s">
        <v>1004</v>
      </c>
      <c r="N232" s="1217" t="s">
        <v>1005</v>
      </c>
      <c r="O232" s="956"/>
      <c r="P232" s="987"/>
      <c r="Q232" s="909"/>
      <c r="R232" s="987"/>
      <c r="S232" s="987"/>
      <c r="T232" s="987"/>
      <c r="U232" s="987"/>
      <c r="V232" s="987"/>
      <c r="W232" s="987"/>
      <c r="X232" s="987"/>
      <c r="Y232" s="987"/>
      <c r="Z232" s="987"/>
      <c r="AA232" s="987"/>
      <c r="AB232" s="987"/>
      <c r="AC232" s="987"/>
      <c r="AD232" s="987"/>
      <c r="AE232" s="987"/>
      <c r="AF232" s="987"/>
      <c r="AG232" s="987"/>
      <c r="AH232" s="987"/>
      <c r="AI232" s="987"/>
      <c r="AJ232" s="987"/>
      <c r="AK232" s="987"/>
      <c r="AL232" s="987"/>
      <c r="AM232" s="987"/>
      <c r="AN232" s="987"/>
      <c r="AO232" s="987"/>
      <c r="AP232" s="987"/>
      <c r="AQ232" s="987"/>
      <c r="AR232" s="987"/>
      <c r="AS232" s="987"/>
      <c r="AT232" s="987"/>
      <c r="AU232" s="987"/>
      <c r="AV232" s="987"/>
      <c r="AW232" s="987"/>
      <c r="AX232" s="1061"/>
      <c r="AY232" s="1220"/>
      <c r="AZ232" s="1225"/>
      <c r="BA232" s="1061"/>
      <c r="BB232" s="1220"/>
      <c r="BC232" s="1225"/>
      <c r="BD232" s="1061"/>
      <c r="BE232" s="1220"/>
      <c r="BF232" s="1225"/>
      <c r="BG232" s="1061">
        <f t="shared" si="15"/>
        <v>0</v>
      </c>
      <c r="BH232" s="1220"/>
      <c r="BI232" s="1225"/>
      <c r="BJ232" s="987"/>
      <c r="BK232" s="1061"/>
      <c r="BL232" s="1220"/>
      <c r="BM232" s="1225"/>
      <c r="BN232" s="1061"/>
      <c r="BO232" s="1225"/>
      <c r="BP232" s="1370"/>
      <c r="BQ232" s="1221"/>
      <c r="BR232" s="1061"/>
      <c r="BS232" s="1225"/>
      <c r="BT232" s="987"/>
      <c r="BU232" s="460"/>
      <c r="BV232" s="481"/>
      <c r="BW232" s="482"/>
      <c r="BX232" s="483"/>
      <c r="BY232" s="484"/>
      <c r="BZ232" s="485"/>
      <c r="CA232" s="484"/>
      <c r="CB232" s="484"/>
      <c r="CC232" s="484"/>
      <c r="CD232" s="449"/>
      <c r="CE232" s="51"/>
      <c r="CF232" s="96"/>
    </row>
    <row r="233" spans="2:84">
      <c r="B233" s="959">
        <v>229</v>
      </c>
      <c r="C233" s="959" t="s">
        <v>1001</v>
      </c>
      <c r="D233" s="946" t="s">
        <v>1121</v>
      </c>
      <c r="E233" s="959">
        <v>2</v>
      </c>
      <c r="F233" s="959">
        <v>2</v>
      </c>
      <c r="G233" s="1294" t="s">
        <v>971</v>
      </c>
      <c r="H233" s="911">
        <v>0.2</v>
      </c>
      <c r="I233" s="1294">
        <f t="shared" si="14"/>
        <v>0.4</v>
      </c>
      <c r="J233" s="1217" t="s">
        <v>1129</v>
      </c>
      <c r="K233" s="959"/>
      <c r="L233" s="1217"/>
      <c r="M233" s="959" t="s">
        <v>1004</v>
      </c>
      <c r="N233" s="1217" t="s">
        <v>1005</v>
      </c>
      <c r="O233" s="956"/>
      <c r="P233" s="987"/>
      <c r="Q233" s="909"/>
      <c r="R233" s="987"/>
      <c r="S233" s="987"/>
      <c r="T233" s="987"/>
      <c r="U233" s="987"/>
      <c r="V233" s="987"/>
      <c r="W233" s="987"/>
      <c r="X233" s="987"/>
      <c r="Y233" s="987"/>
      <c r="Z233" s="987"/>
      <c r="AA233" s="987"/>
      <c r="AB233" s="987"/>
      <c r="AC233" s="987"/>
      <c r="AD233" s="987"/>
      <c r="AE233" s="987"/>
      <c r="AF233" s="987"/>
      <c r="AG233" s="987"/>
      <c r="AH233" s="987"/>
      <c r="AI233" s="987"/>
      <c r="AJ233" s="987"/>
      <c r="AK233" s="987"/>
      <c r="AL233" s="987"/>
      <c r="AM233" s="987"/>
      <c r="AN233" s="987"/>
      <c r="AO233" s="987"/>
      <c r="AP233" s="987"/>
      <c r="AQ233" s="987"/>
      <c r="AR233" s="987"/>
      <c r="AS233" s="987"/>
      <c r="AT233" s="987"/>
      <c r="AU233" s="987"/>
      <c r="AV233" s="987"/>
      <c r="AW233" s="987"/>
      <c r="AX233" s="1061"/>
      <c r="AY233" s="1220"/>
      <c r="AZ233" s="1225"/>
      <c r="BA233" s="1061"/>
      <c r="BB233" s="1220"/>
      <c r="BC233" s="1225"/>
      <c r="BD233" s="1061"/>
      <c r="BE233" s="1220"/>
      <c r="BF233" s="1225"/>
      <c r="BG233" s="1061">
        <f t="shared" si="15"/>
        <v>0</v>
      </c>
      <c r="BH233" s="1220"/>
      <c r="BI233" s="1225"/>
      <c r="BJ233" s="987"/>
      <c r="BK233" s="1061"/>
      <c r="BL233" s="1220"/>
      <c r="BM233" s="1225"/>
      <c r="BN233" s="1061"/>
      <c r="BO233" s="1225"/>
      <c r="BP233" s="1370"/>
      <c r="BQ233" s="1221"/>
      <c r="BR233" s="1061"/>
      <c r="BS233" s="1225"/>
      <c r="BT233" s="987"/>
      <c r="BU233" s="460"/>
      <c r="BV233" s="471" t="s">
        <v>4361</v>
      </c>
      <c r="BW233" s="482"/>
      <c r="BX233" s="454">
        <f>SUM(BX234:BX236)</f>
        <v>166.00112000000001</v>
      </c>
      <c r="BY233" s="484"/>
      <c r="BZ233" s="485"/>
      <c r="CA233" s="484"/>
      <c r="CB233" s="484"/>
      <c r="CC233" s="484"/>
      <c r="CD233" s="449"/>
      <c r="CE233" s="51"/>
      <c r="CF233" s="96"/>
    </row>
    <row r="234" spans="2:84">
      <c r="B234" s="959">
        <v>230</v>
      </c>
      <c r="C234" s="959" t="s">
        <v>1047</v>
      </c>
      <c r="D234" s="946" t="s">
        <v>1127</v>
      </c>
      <c r="E234" s="959">
        <v>2</v>
      </c>
      <c r="F234" s="959">
        <v>6</v>
      </c>
      <c r="G234" s="1294" t="s">
        <v>971</v>
      </c>
      <c r="H234" s="911">
        <v>0.1</v>
      </c>
      <c r="I234" s="1294">
        <f t="shared" si="14"/>
        <v>0.60000000000000009</v>
      </c>
      <c r="J234" s="1217" t="s">
        <v>1129</v>
      </c>
      <c r="K234" s="959"/>
      <c r="L234" s="1217"/>
      <c r="M234" s="959" t="s">
        <v>1004</v>
      </c>
      <c r="N234" s="1217" t="s">
        <v>1005</v>
      </c>
      <c r="O234" s="956"/>
      <c r="P234" s="987"/>
      <c r="Q234" s="909"/>
      <c r="R234" s="987"/>
      <c r="S234" s="987"/>
      <c r="T234" s="987"/>
      <c r="U234" s="987"/>
      <c r="V234" s="987"/>
      <c r="W234" s="987"/>
      <c r="X234" s="987"/>
      <c r="Y234" s="987"/>
      <c r="Z234" s="987"/>
      <c r="AA234" s="987"/>
      <c r="AB234" s="987"/>
      <c r="AC234" s="987"/>
      <c r="AD234" s="987"/>
      <c r="AE234" s="987"/>
      <c r="AF234" s="987"/>
      <c r="AG234" s="987"/>
      <c r="AH234" s="987"/>
      <c r="AI234" s="987"/>
      <c r="AJ234" s="987"/>
      <c r="AK234" s="987"/>
      <c r="AL234" s="987"/>
      <c r="AM234" s="987"/>
      <c r="AN234" s="987"/>
      <c r="AO234" s="987"/>
      <c r="AP234" s="987"/>
      <c r="AQ234" s="987"/>
      <c r="AR234" s="987"/>
      <c r="AS234" s="987"/>
      <c r="AT234" s="987"/>
      <c r="AU234" s="987"/>
      <c r="AV234" s="987"/>
      <c r="AW234" s="987"/>
      <c r="AX234" s="1061"/>
      <c r="AY234" s="1220"/>
      <c r="AZ234" s="1225"/>
      <c r="BA234" s="1061"/>
      <c r="BB234" s="1220"/>
      <c r="BC234" s="1225"/>
      <c r="BD234" s="1061"/>
      <c r="BE234" s="1220"/>
      <c r="BF234" s="1225"/>
      <c r="BG234" s="1061">
        <f t="shared" si="15"/>
        <v>0</v>
      </c>
      <c r="BH234" s="1220"/>
      <c r="BI234" s="1225"/>
      <c r="BJ234" s="987"/>
      <c r="BK234" s="1061"/>
      <c r="BL234" s="1220"/>
      <c r="BM234" s="1225"/>
      <c r="BN234" s="1061"/>
      <c r="BO234" s="1225"/>
      <c r="BP234" s="1370"/>
      <c r="BQ234" s="1221"/>
      <c r="BR234" s="1061"/>
      <c r="BS234" s="1225"/>
      <c r="BT234" s="987"/>
      <c r="BU234" s="460"/>
      <c r="BV234" s="471" t="s">
        <v>4324</v>
      </c>
      <c r="BW234" s="482"/>
      <c r="BX234" s="457">
        <f>PRODUCT(BY234:BZ234)</f>
        <v>50.646000000000001</v>
      </c>
      <c r="BY234" s="449">
        <v>23</v>
      </c>
      <c r="BZ234" s="457">
        <f t="shared" ref="BZ234:BZ235" si="16">PRODUCT(CA234:CF234)</f>
        <v>2.202</v>
      </c>
      <c r="CA234" s="458"/>
      <c r="CB234" s="458"/>
      <c r="CC234" s="458">
        <v>0.3</v>
      </c>
      <c r="CD234" s="449"/>
      <c r="CE234" s="51"/>
      <c r="CF234" s="470">
        <v>7.34</v>
      </c>
    </row>
    <row r="235" spans="2:84">
      <c r="B235" s="959">
        <v>231</v>
      </c>
      <c r="C235" s="959" t="s">
        <v>1022</v>
      </c>
      <c r="D235" s="946" t="s">
        <v>1023</v>
      </c>
      <c r="E235" s="959">
        <v>2</v>
      </c>
      <c r="F235" s="959">
        <v>2</v>
      </c>
      <c r="G235" s="1294" t="s">
        <v>971</v>
      </c>
      <c r="H235" s="911">
        <v>2.1</v>
      </c>
      <c r="I235" s="1294">
        <f t="shared" si="14"/>
        <v>4.2</v>
      </c>
      <c r="J235" s="1217" t="s">
        <v>1129</v>
      </c>
      <c r="K235" s="959"/>
      <c r="L235" s="1217"/>
      <c r="M235" s="959" t="s">
        <v>1004</v>
      </c>
      <c r="N235" s="1217" t="s">
        <v>1005</v>
      </c>
      <c r="O235" s="956"/>
      <c r="P235" s="987"/>
      <c r="Q235" s="909"/>
      <c r="R235" s="987"/>
      <c r="S235" s="987"/>
      <c r="T235" s="987"/>
      <c r="U235" s="987"/>
      <c r="V235" s="987"/>
      <c r="W235" s="987"/>
      <c r="X235" s="987"/>
      <c r="Y235" s="987"/>
      <c r="Z235" s="987"/>
      <c r="AA235" s="987"/>
      <c r="AB235" s="987"/>
      <c r="AC235" s="987"/>
      <c r="AD235" s="987"/>
      <c r="AE235" s="987"/>
      <c r="AF235" s="987"/>
      <c r="AG235" s="987"/>
      <c r="AH235" s="987"/>
      <c r="AI235" s="987"/>
      <c r="AJ235" s="987"/>
      <c r="AK235" s="987"/>
      <c r="AL235" s="987"/>
      <c r="AM235" s="987"/>
      <c r="AN235" s="987"/>
      <c r="AO235" s="987"/>
      <c r="AP235" s="987"/>
      <c r="AQ235" s="987"/>
      <c r="AR235" s="987"/>
      <c r="AS235" s="987"/>
      <c r="AT235" s="987"/>
      <c r="AU235" s="987"/>
      <c r="AV235" s="987"/>
      <c r="AW235" s="987"/>
      <c r="AX235" s="1061"/>
      <c r="AY235" s="1220"/>
      <c r="AZ235" s="1225"/>
      <c r="BA235" s="1061"/>
      <c r="BB235" s="1220"/>
      <c r="BC235" s="1225"/>
      <c r="BD235" s="1061"/>
      <c r="BE235" s="1220"/>
      <c r="BF235" s="1225"/>
      <c r="BG235" s="1061">
        <f t="shared" si="15"/>
        <v>0</v>
      </c>
      <c r="BH235" s="1220"/>
      <c r="BI235" s="1225"/>
      <c r="BJ235" s="987"/>
      <c r="BK235" s="1061"/>
      <c r="BL235" s="1220"/>
      <c r="BM235" s="1225"/>
      <c r="BN235" s="1061"/>
      <c r="BO235" s="1225"/>
      <c r="BP235" s="1370"/>
      <c r="BQ235" s="1221"/>
      <c r="BR235" s="1061"/>
      <c r="BS235" s="1225"/>
      <c r="BT235" s="987"/>
      <c r="BU235" s="460"/>
      <c r="BV235" s="471" t="s">
        <v>4324</v>
      </c>
      <c r="BW235" s="482"/>
      <c r="BX235" s="457">
        <f t="shared" ref="BX235:BX236" si="17">PRODUCT(BY235:BZ235)</f>
        <v>50.646000000000001</v>
      </c>
      <c r="BY235" s="449">
        <v>23</v>
      </c>
      <c r="BZ235" s="457">
        <f t="shared" si="16"/>
        <v>2.202</v>
      </c>
      <c r="CA235" s="458"/>
      <c r="CB235" s="458"/>
      <c r="CC235" s="458">
        <v>0.3</v>
      </c>
      <c r="CD235" s="449"/>
      <c r="CE235" s="51"/>
      <c r="CF235" s="470">
        <v>7.34</v>
      </c>
    </row>
    <row r="236" spans="2:84">
      <c r="B236" s="959">
        <v>232</v>
      </c>
      <c r="C236" s="959" t="s">
        <v>1001</v>
      </c>
      <c r="D236" s="946" t="s">
        <v>1121</v>
      </c>
      <c r="E236" s="959">
        <v>2</v>
      </c>
      <c r="F236" s="959">
        <v>7</v>
      </c>
      <c r="G236" s="1294" t="s">
        <v>971</v>
      </c>
      <c r="H236" s="911">
        <v>0.2</v>
      </c>
      <c r="I236" s="1294">
        <f t="shared" si="14"/>
        <v>1.4000000000000001</v>
      </c>
      <c r="J236" s="1217" t="s">
        <v>1130</v>
      </c>
      <c r="K236" s="959"/>
      <c r="L236" s="1217"/>
      <c r="M236" s="959" t="s">
        <v>1004</v>
      </c>
      <c r="N236" s="1217" t="s">
        <v>1005</v>
      </c>
      <c r="O236" s="956"/>
      <c r="P236" s="987"/>
      <c r="Q236" s="909"/>
      <c r="R236" s="987"/>
      <c r="S236" s="987"/>
      <c r="T236" s="987"/>
      <c r="U236" s="987"/>
      <c r="V236" s="987"/>
      <c r="W236" s="987"/>
      <c r="X236" s="987"/>
      <c r="Y236" s="987"/>
      <c r="Z236" s="987"/>
      <c r="AA236" s="987"/>
      <c r="AB236" s="987"/>
      <c r="AC236" s="987"/>
      <c r="AD236" s="987"/>
      <c r="AE236" s="987"/>
      <c r="AF236" s="987"/>
      <c r="AG236" s="987"/>
      <c r="AH236" s="987"/>
      <c r="AI236" s="987"/>
      <c r="AJ236" s="987"/>
      <c r="AK236" s="987"/>
      <c r="AL236" s="987"/>
      <c r="AM236" s="987"/>
      <c r="AN236" s="987"/>
      <c r="AO236" s="987"/>
      <c r="AP236" s="987"/>
      <c r="AQ236" s="987"/>
      <c r="AR236" s="987"/>
      <c r="AS236" s="987"/>
      <c r="AT236" s="987"/>
      <c r="AU236" s="987"/>
      <c r="AV236" s="987"/>
      <c r="AW236" s="987"/>
      <c r="AX236" s="1061"/>
      <c r="AY236" s="1220"/>
      <c r="AZ236" s="1225"/>
      <c r="BA236" s="1061"/>
      <c r="BB236" s="1220"/>
      <c r="BC236" s="1225"/>
      <c r="BD236" s="1061"/>
      <c r="BE236" s="1220"/>
      <c r="BF236" s="1225"/>
      <c r="BG236" s="1061">
        <f t="shared" si="15"/>
        <v>0</v>
      </c>
      <c r="BH236" s="1220"/>
      <c r="BI236" s="1225"/>
      <c r="BJ236" s="987"/>
      <c r="BK236" s="1061"/>
      <c r="BL236" s="1220"/>
      <c r="BM236" s="1225"/>
      <c r="BN236" s="1061"/>
      <c r="BO236" s="1225"/>
      <c r="BP236" s="1370"/>
      <c r="BQ236" s="1221"/>
      <c r="BR236" s="1061"/>
      <c r="BS236" s="1225"/>
      <c r="BT236" s="987"/>
      <c r="BU236" s="460"/>
      <c r="BV236" s="471" t="s">
        <v>4338</v>
      </c>
      <c r="BW236" s="482"/>
      <c r="BX236" s="457">
        <f t="shared" si="17"/>
        <v>64.709120000000013</v>
      </c>
      <c r="BY236" s="449">
        <v>23</v>
      </c>
      <c r="BZ236" s="457">
        <f>PRODUCT(CA236:CF236)</f>
        <v>2.8134400000000004</v>
      </c>
      <c r="CA236" s="458">
        <v>0.16</v>
      </c>
      <c r="CB236" s="458">
        <v>8.0000000000000002E-3</v>
      </c>
      <c r="CC236" s="458">
        <v>0.28000000000000003</v>
      </c>
      <c r="CD236" s="449"/>
      <c r="CE236" s="51"/>
      <c r="CF236" s="459">
        <v>7850</v>
      </c>
    </row>
    <row r="237" spans="2:84">
      <c r="B237" s="959">
        <v>233</v>
      </c>
      <c r="C237" s="959" t="s">
        <v>1022</v>
      </c>
      <c r="D237" s="946" t="s">
        <v>1023</v>
      </c>
      <c r="E237" s="959">
        <v>2</v>
      </c>
      <c r="F237" s="959">
        <v>5</v>
      </c>
      <c r="G237" s="1294" t="s">
        <v>971</v>
      </c>
      <c r="H237" s="911">
        <v>2.1</v>
      </c>
      <c r="I237" s="1294">
        <f t="shared" si="14"/>
        <v>10.5</v>
      </c>
      <c r="J237" s="1217" t="s">
        <v>1130</v>
      </c>
      <c r="K237" s="959"/>
      <c r="L237" s="1217"/>
      <c r="M237" s="959" t="s">
        <v>1004</v>
      </c>
      <c r="N237" s="1217" t="s">
        <v>1005</v>
      </c>
      <c r="O237" s="956"/>
      <c r="P237" s="987"/>
      <c r="Q237" s="909"/>
      <c r="R237" s="987"/>
      <c r="S237" s="987"/>
      <c r="T237" s="987"/>
      <c r="U237" s="987"/>
      <c r="V237" s="987"/>
      <c r="W237" s="987"/>
      <c r="X237" s="987"/>
      <c r="Y237" s="987"/>
      <c r="Z237" s="987"/>
      <c r="AA237" s="987"/>
      <c r="AB237" s="987"/>
      <c r="AC237" s="987"/>
      <c r="AD237" s="987"/>
      <c r="AE237" s="987"/>
      <c r="AF237" s="987"/>
      <c r="AG237" s="987"/>
      <c r="AH237" s="987"/>
      <c r="AI237" s="987"/>
      <c r="AJ237" s="987"/>
      <c r="AK237" s="987"/>
      <c r="AL237" s="987"/>
      <c r="AM237" s="987"/>
      <c r="AN237" s="987"/>
      <c r="AO237" s="987"/>
      <c r="AP237" s="987"/>
      <c r="AQ237" s="987"/>
      <c r="AR237" s="987"/>
      <c r="AS237" s="987"/>
      <c r="AT237" s="987"/>
      <c r="AU237" s="987"/>
      <c r="AV237" s="987"/>
      <c r="AW237" s="987"/>
      <c r="AX237" s="1061"/>
      <c r="AY237" s="1220"/>
      <c r="AZ237" s="1225"/>
      <c r="BA237" s="1061"/>
      <c r="BB237" s="1220"/>
      <c r="BC237" s="1225"/>
      <c r="BD237" s="1061"/>
      <c r="BE237" s="1220"/>
      <c r="BF237" s="1225"/>
      <c r="BG237" s="1061">
        <f t="shared" si="15"/>
        <v>0</v>
      </c>
      <c r="BH237" s="1220"/>
      <c r="BI237" s="1225"/>
      <c r="BJ237" s="987"/>
      <c r="BK237" s="1061"/>
      <c r="BL237" s="1220"/>
      <c r="BM237" s="1225"/>
      <c r="BN237" s="1061"/>
      <c r="BO237" s="1225"/>
      <c r="BP237" s="1370"/>
      <c r="BQ237" s="1221"/>
      <c r="BR237" s="1061"/>
      <c r="BS237" s="1225"/>
      <c r="BT237" s="987"/>
      <c r="BU237" s="460"/>
      <c r="BV237" s="471"/>
      <c r="BW237" s="482"/>
      <c r="BX237" s="474"/>
      <c r="BY237" s="449"/>
      <c r="BZ237" s="457"/>
      <c r="CA237" s="458"/>
      <c r="CB237" s="458"/>
      <c r="CC237" s="458"/>
      <c r="CD237" s="449"/>
      <c r="CE237" s="51"/>
      <c r="CF237" s="459"/>
    </row>
    <row r="238" spans="2:84">
      <c r="B238" s="959">
        <v>234</v>
      </c>
      <c r="C238" s="959" t="s">
        <v>1058</v>
      </c>
      <c r="D238" s="946" t="s">
        <v>1131</v>
      </c>
      <c r="E238" s="959">
        <v>2</v>
      </c>
      <c r="F238" s="959">
        <v>2</v>
      </c>
      <c r="G238" s="1294" t="s">
        <v>971</v>
      </c>
      <c r="H238" s="911">
        <v>6.3</v>
      </c>
      <c r="I238" s="1294">
        <f t="shared" si="14"/>
        <v>12.6</v>
      </c>
      <c r="J238" s="1217" t="s">
        <v>1130</v>
      </c>
      <c r="K238" s="959"/>
      <c r="L238" s="1217"/>
      <c r="M238" s="959" t="s">
        <v>1004</v>
      </c>
      <c r="N238" s="1217" t="s">
        <v>1005</v>
      </c>
      <c r="O238" s="956"/>
      <c r="P238" s="987"/>
      <c r="Q238" s="909"/>
      <c r="R238" s="987"/>
      <c r="S238" s="987"/>
      <c r="T238" s="987"/>
      <c r="U238" s="987"/>
      <c r="V238" s="987"/>
      <c r="W238" s="987"/>
      <c r="X238" s="987"/>
      <c r="Y238" s="987"/>
      <c r="Z238" s="987"/>
      <c r="AA238" s="987"/>
      <c r="AB238" s="987"/>
      <c r="AC238" s="987"/>
      <c r="AD238" s="987"/>
      <c r="AE238" s="987"/>
      <c r="AF238" s="987"/>
      <c r="AG238" s="987"/>
      <c r="AH238" s="987"/>
      <c r="AI238" s="987"/>
      <c r="AJ238" s="987"/>
      <c r="AK238" s="987"/>
      <c r="AL238" s="987"/>
      <c r="AM238" s="987"/>
      <c r="AN238" s="987"/>
      <c r="AO238" s="987"/>
      <c r="AP238" s="987"/>
      <c r="AQ238" s="987"/>
      <c r="AR238" s="987"/>
      <c r="AS238" s="987"/>
      <c r="AT238" s="987"/>
      <c r="AU238" s="987"/>
      <c r="AV238" s="987"/>
      <c r="AW238" s="987"/>
      <c r="AX238" s="1061"/>
      <c r="AY238" s="1220"/>
      <c r="AZ238" s="1225"/>
      <c r="BA238" s="1061"/>
      <c r="BB238" s="1220"/>
      <c r="BC238" s="1225"/>
      <c r="BD238" s="1061"/>
      <c r="BE238" s="1220"/>
      <c r="BF238" s="1225"/>
      <c r="BG238" s="1061">
        <f t="shared" si="15"/>
        <v>0</v>
      </c>
      <c r="BH238" s="1220"/>
      <c r="BI238" s="1225"/>
      <c r="BJ238" s="987"/>
      <c r="BK238" s="1061"/>
      <c r="BL238" s="1220"/>
      <c r="BM238" s="1225"/>
      <c r="BN238" s="1061"/>
      <c r="BO238" s="1225"/>
      <c r="BP238" s="1370"/>
      <c r="BQ238" s="1221"/>
      <c r="BR238" s="1061"/>
      <c r="BS238" s="1225"/>
      <c r="BT238" s="987"/>
      <c r="BU238" s="460"/>
      <c r="BV238" s="471" t="s">
        <v>4362</v>
      </c>
      <c r="BW238" s="482"/>
      <c r="BX238" s="454">
        <f>SUM(BX239:BX241)</f>
        <v>7.2174399999999999</v>
      </c>
      <c r="BY238" s="484"/>
      <c r="BZ238" s="485"/>
      <c r="CA238" s="484"/>
      <c r="CB238" s="484"/>
      <c r="CC238" s="484"/>
      <c r="CD238" s="449"/>
      <c r="CE238" s="51"/>
      <c r="CF238" s="96"/>
    </row>
    <row r="239" spans="2:84">
      <c r="B239" s="959">
        <v>235</v>
      </c>
      <c r="C239" s="959" t="s">
        <v>1001</v>
      </c>
      <c r="D239" s="946" t="s">
        <v>1121</v>
      </c>
      <c r="E239" s="959">
        <v>2</v>
      </c>
      <c r="F239" s="959">
        <v>8</v>
      </c>
      <c r="G239" s="1294" t="s">
        <v>971</v>
      </c>
      <c r="H239" s="911">
        <v>0.2</v>
      </c>
      <c r="I239" s="1294">
        <f t="shared" si="14"/>
        <v>1.6</v>
      </c>
      <c r="J239" s="1217" t="s">
        <v>1132</v>
      </c>
      <c r="K239" s="959"/>
      <c r="L239" s="1217"/>
      <c r="M239" s="959" t="s">
        <v>1004</v>
      </c>
      <c r="N239" s="1217" t="s">
        <v>1005</v>
      </c>
      <c r="O239" s="956"/>
      <c r="P239" s="987"/>
      <c r="Q239" s="909"/>
      <c r="R239" s="987"/>
      <c r="S239" s="987"/>
      <c r="T239" s="987"/>
      <c r="U239" s="987"/>
      <c r="V239" s="987"/>
      <c r="W239" s="987"/>
      <c r="X239" s="987"/>
      <c r="Y239" s="987"/>
      <c r="Z239" s="987"/>
      <c r="AA239" s="987"/>
      <c r="AB239" s="987"/>
      <c r="AC239" s="987"/>
      <c r="AD239" s="987"/>
      <c r="AE239" s="987"/>
      <c r="AF239" s="987"/>
      <c r="AG239" s="987"/>
      <c r="AH239" s="987"/>
      <c r="AI239" s="987"/>
      <c r="AJ239" s="987"/>
      <c r="AK239" s="987"/>
      <c r="AL239" s="987"/>
      <c r="AM239" s="987"/>
      <c r="AN239" s="987"/>
      <c r="AO239" s="987"/>
      <c r="AP239" s="987"/>
      <c r="AQ239" s="987"/>
      <c r="AR239" s="987"/>
      <c r="AS239" s="987"/>
      <c r="AT239" s="987"/>
      <c r="AU239" s="987"/>
      <c r="AV239" s="987"/>
      <c r="AW239" s="987"/>
      <c r="AX239" s="1061"/>
      <c r="AY239" s="1220"/>
      <c r="AZ239" s="1225"/>
      <c r="BA239" s="1061"/>
      <c r="BB239" s="1220"/>
      <c r="BC239" s="1225"/>
      <c r="BD239" s="1061"/>
      <c r="BE239" s="1220"/>
      <c r="BF239" s="1225"/>
      <c r="BG239" s="1061">
        <f t="shared" si="15"/>
        <v>0</v>
      </c>
      <c r="BH239" s="1220"/>
      <c r="BI239" s="1225"/>
      <c r="BJ239" s="987"/>
      <c r="BK239" s="1061"/>
      <c r="BL239" s="1220"/>
      <c r="BM239" s="1225"/>
      <c r="BN239" s="1061"/>
      <c r="BO239" s="1225"/>
      <c r="BP239" s="1370"/>
      <c r="BQ239" s="1221"/>
      <c r="BR239" s="1061"/>
      <c r="BS239" s="1225"/>
      <c r="BT239" s="987"/>
      <c r="BU239" s="460"/>
      <c r="BV239" s="471" t="s">
        <v>4313</v>
      </c>
      <c r="BW239" s="482"/>
      <c r="BX239" s="457">
        <f>PRODUCT(BY239:BZ239)</f>
        <v>2.202</v>
      </c>
      <c r="BY239" s="449">
        <v>1</v>
      </c>
      <c r="BZ239" s="457">
        <f t="shared" ref="BZ239:BZ240" si="18">PRODUCT(CA239:CF239)</f>
        <v>2.202</v>
      </c>
      <c r="CA239" s="458"/>
      <c r="CB239" s="458"/>
      <c r="CC239" s="458">
        <v>0.3</v>
      </c>
      <c r="CD239" s="449"/>
      <c r="CE239" s="51"/>
      <c r="CF239" s="470">
        <v>7.34</v>
      </c>
    </row>
    <row r="240" spans="2:84">
      <c r="B240" s="959">
        <v>236</v>
      </c>
      <c r="C240" s="959" t="s">
        <v>1047</v>
      </c>
      <c r="D240" s="946" t="s">
        <v>1127</v>
      </c>
      <c r="E240" s="959">
        <v>2</v>
      </c>
      <c r="F240" s="959">
        <v>2</v>
      </c>
      <c r="G240" s="1294" t="s">
        <v>971</v>
      </c>
      <c r="H240" s="911">
        <v>0.1</v>
      </c>
      <c r="I240" s="1294">
        <f t="shared" si="14"/>
        <v>0.2</v>
      </c>
      <c r="J240" s="1217" t="s">
        <v>1132</v>
      </c>
      <c r="K240" s="959"/>
      <c r="L240" s="1217"/>
      <c r="M240" s="959" t="s">
        <v>1004</v>
      </c>
      <c r="N240" s="1217" t="s">
        <v>1005</v>
      </c>
      <c r="O240" s="956"/>
      <c r="P240" s="987"/>
      <c r="Q240" s="909"/>
      <c r="R240" s="987"/>
      <c r="S240" s="987"/>
      <c r="T240" s="987"/>
      <c r="U240" s="987"/>
      <c r="V240" s="987"/>
      <c r="W240" s="987"/>
      <c r="X240" s="987"/>
      <c r="Y240" s="987"/>
      <c r="Z240" s="987"/>
      <c r="AA240" s="987"/>
      <c r="AB240" s="987"/>
      <c r="AC240" s="987"/>
      <c r="AD240" s="987"/>
      <c r="AE240" s="987"/>
      <c r="AF240" s="987"/>
      <c r="AG240" s="987"/>
      <c r="AH240" s="987"/>
      <c r="AI240" s="987"/>
      <c r="AJ240" s="987"/>
      <c r="AK240" s="987"/>
      <c r="AL240" s="987"/>
      <c r="AM240" s="987"/>
      <c r="AN240" s="987"/>
      <c r="AO240" s="987"/>
      <c r="AP240" s="987"/>
      <c r="AQ240" s="987"/>
      <c r="AR240" s="987"/>
      <c r="AS240" s="987"/>
      <c r="AT240" s="987"/>
      <c r="AU240" s="987"/>
      <c r="AV240" s="987"/>
      <c r="AW240" s="987"/>
      <c r="AX240" s="1061"/>
      <c r="AY240" s="1220"/>
      <c r="AZ240" s="1225"/>
      <c r="BA240" s="1061"/>
      <c r="BB240" s="1220"/>
      <c r="BC240" s="1225"/>
      <c r="BD240" s="1061"/>
      <c r="BE240" s="1220"/>
      <c r="BF240" s="1225"/>
      <c r="BG240" s="1061">
        <f t="shared" si="15"/>
        <v>0</v>
      </c>
      <c r="BH240" s="1220"/>
      <c r="BI240" s="1225"/>
      <c r="BJ240" s="987"/>
      <c r="BK240" s="1061"/>
      <c r="BL240" s="1220"/>
      <c r="BM240" s="1225"/>
      <c r="BN240" s="1061"/>
      <c r="BO240" s="1225"/>
      <c r="BP240" s="1370"/>
      <c r="BQ240" s="1221"/>
      <c r="BR240" s="1061"/>
      <c r="BS240" s="1225"/>
      <c r="BT240" s="987"/>
      <c r="BU240" s="460"/>
      <c r="BV240" s="471" t="s">
        <v>4313</v>
      </c>
      <c r="BW240" s="482"/>
      <c r="BX240" s="457">
        <f t="shared" ref="BX240:BX241" si="19">PRODUCT(BY240:BZ240)</f>
        <v>2.202</v>
      </c>
      <c r="BY240" s="449">
        <v>1</v>
      </c>
      <c r="BZ240" s="457">
        <f t="shared" si="18"/>
        <v>2.202</v>
      </c>
      <c r="CA240" s="458"/>
      <c r="CB240" s="458"/>
      <c r="CC240" s="458">
        <v>0.3</v>
      </c>
      <c r="CD240" s="449"/>
      <c r="CE240" s="51"/>
      <c r="CF240" s="470">
        <v>7.34</v>
      </c>
    </row>
    <row r="241" spans="2:84">
      <c r="B241" s="959">
        <v>237</v>
      </c>
      <c r="C241" s="959" t="s">
        <v>1022</v>
      </c>
      <c r="D241" s="946" t="s">
        <v>1023</v>
      </c>
      <c r="E241" s="959">
        <v>2</v>
      </c>
      <c r="F241" s="959">
        <v>5</v>
      </c>
      <c r="G241" s="1294" t="s">
        <v>971</v>
      </c>
      <c r="H241" s="911">
        <v>2.1</v>
      </c>
      <c r="I241" s="1294">
        <f t="shared" si="14"/>
        <v>10.5</v>
      </c>
      <c r="J241" s="1217" t="s">
        <v>1132</v>
      </c>
      <c r="K241" s="959"/>
      <c r="L241" s="1217"/>
      <c r="M241" s="959" t="s">
        <v>1004</v>
      </c>
      <c r="N241" s="1217" t="s">
        <v>1005</v>
      </c>
      <c r="O241" s="956"/>
      <c r="P241" s="987"/>
      <c r="Q241" s="909"/>
      <c r="R241" s="987"/>
      <c r="S241" s="987"/>
      <c r="T241" s="987"/>
      <c r="U241" s="987"/>
      <c r="V241" s="987"/>
      <c r="W241" s="987"/>
      <c r="X241" s="987"/>
      <c r="Y241" s="987"/>
      <c r="Z241" s="987"/>
      <c r="AA241" s="987"/>
      <c r="AB241" s="987"/>
      <c r="AC241" s="987"/>
      <c r="AD241" s="987"/>
      <c r="AE241" s="987"/>
      <c r="AF241" s="987"/>
      <c r="AG241" s="987"/>
      <c r="AH241" s="987"/>
      <c r="AI241" s="987"/>
      <c r="AJ241" s="987"/>
      <c r="AK241" s="987"/>
      <c r="AL241" s="987"/>
      <c r="AM241" s="987"/>
      <c r="AN241" s="987"/>
      <c r="AO241" s="987"/>
      <c r="AP241" s="987"/>
      <c r="AQ241" s="987"/>
      <c r="AR241" s="987"/>
      <c r="AS241" s="987"/>
      <c r="AT241" s="987"/>
      <c r="AU241" s="987"/>
      <c r="AV241" s="987"/>
      <c r="AW241" s="987"/>
      <c r="AX241" s="1061"/>
      <c r="AY241" s="1220"/>
      <c r="AZ241" s="1225"/>
      <c r="BA241" s="1061"/>
      <c r="BB241" s="1220"/>
      <c r="BC241" s="1225"/>
      <c r="BD241" s="1061"/>
      <c r="BE241" s="1220"/>
      <c r="BF241" s="1225"/>
      <c r="BG241" s="1061">
        <f t="shared" si="15"/>
        <v>0</v>
      </c>
      <c r="BH241" s="1220"/>
      <c r="BI241" s="1225"/>
      <c r="BJ241" s="987"/>
      <c r="BK241" s="1061"/>
      <c r="BL241" s="1220"/>
      <c r="BM241" s="1225"/>
      <c r="BN241" s="1061"/>
      <c r="BO241" s="1225"/>
      <c r="BP241" s="1370"/>
      <c r="BQ241" s="1221"/>
      <c r="BR241" s="1061"/>
      <c r="BS241" s="1225"/>
      <c r="BT241" s="987"/>
      <c r="BU241" s="460"/>
      <c r="BV241" s="471" t="s">
        <v>4352</v>
      </c>
      <c r="BW241" s="482"/>
      <c r="BX241" s="457">
        <f t="shared" si="19"/>
        <v>2.8134400000000004</v>
      </c>
      <c r="BY241" s="449">
        <v>1</v>
      </c>
      <c r="BZ241" s="457">
        <f>PRODUCT(CA241:CF241)</f>
        <v>2.8134400000000004</v>
      </c>
      <c r="CA241" s="458">
        <v>0.16</v>
      </c>
      <c r="CB241" s="458">
        <v>8.0000000000000002E-3</v>
      </c>
      <c r="CC241" s="458">
        <v>0.28000000000000003</v>
      </c>
      <c r="CD241" s="449"/>
      <c r="CE241" s="51"/>
      <c r="CF241" s="459">
        <v>7850</v>
      </c>
    </row>
    <row r="242" spans="2:84">
      <c r="B242" s="959">
        <v>238</v>
      </c>
      <c r="C242" s="959" t="s">
        <v>1044</v>
      </c>
      <c r="D242" s="946" t="s">
        <v>1060</v>
      </c>
      <c r="E242" s="959">
        <v>2</v>
      </c>
      <c r="F242" s="959">
        <v>1</v>
      </c>
      <c r="G242" s="1294" t="s">
        <v>971</v>
      </c>
      <c r="H242" s="911">
        <v>2.9</v>
      </c>
      <c r="I242" s="1294">
        <f t="shared" si="14"/>
        <v>2.9</v>
      </c>
      <c r="J242" s="1217" t="s">
        <v>1132</v>
      </c>
      <c r="K242" s="959"/>
      <c r="L242" s="1217"/>
      <c r="M242" s="959" t="s">
        <v>1004</v>
      </c>
      <c r="N242" s="1217" t="s">
        <v>1005</v>
      </c>
      <c r="O242" s="956"/>
      <c r="P242" s="987"/>
      <c r="Q242" s="909"/>
      <c r="R242" s="987"/>
      <c r="S242" s="987"/>
      <c r="T242" s="987"/>
      <c r="U242" s="987"/>
      <c r="V242" s="987"/>
      <c r="W242" s="987"/>
      <c r="X242" s="987"/>
      <c r="Y242" s="987"/>
      <c r="Z242" s="987"/>
      <c r="AA242" s="987"/>
      <c r="AB242" s="987"/>
      <c r="AC242" s="987"/>
      <c r="AD242" s="987"/>
      <c r="AE242" s="987"/>
      <c r="AF242" s="987"/>
      <c r="AG242" s="987"/>
      <c r="AH242" s="987"/>
      <c r="AI242" s="987"/>
      <c r="AJ242" s="987"/>
      <c r="AK242" s="987"/>
      <c r="AL242" s="987"/>
      <c r="AM242" s="987"/>
      <c r="AN242" s="987"/>
      <c r="AO242" s="987"/>
      <c r="AP242" s="987"/>
      <c r="AQ242" s="987"/>
      <c r="AR242" s="987"/>
      <c r="AS242" s="987"/>
      <c r="AT242" s="987"/>
      <c r="AU242" s="987"/>
      <c r="AV242" s="987"/>
      <c r="AW242" s="987"/>
      <c r="AX242" s="1061"/>
      <c r="AY242" s="1220"/>
      <c r="AZ242" s="1225"/>
      <c r="BA242" s="1061"/>
      <c r="BB242" s="1220"/>
      <c r="BC242" s="1225"/>
      <c r="BD242" s="1061"/>
      <c r="BE242" s="1220"/>
      <c r="BF242" s="1225"/>
      <c r="BG242" s="1061">
        <f t="shared" si="15"/>
        <v>0</v>
      </c>
      <c r="BH242" s="1220"/>
      <c r="BI242" s="1225"/>
      <c r="BJ242" s="987"/>
      <c r="BK242" s="1061"/>
      <c r="BL242" s="1220"/>
      <c r="BM242" s="1225"/>
      <c r="BN242" s="1061"/>
      <c r="BO242" s="1225"/>
      <c r="BP242" s="1370"/>
      <c r="BQ242" s="1221"/>
      <c r="BR242" s="1061"/>
      <c r="BS242" s="1225"/>
      <c r="BT242" s="987"/>
      <c r="BU242" s="460"/>
      <c r="BV242" s="487"/>
      <c r="BW242" s="482"/>
      <c r="BX242" s="483"/>
      <c r="BY242" s="484"/>
      <c r="BZ242" s="485"/>
      <c r="CA242" s="458"/>
      <c r="CB242" s="458"/>
      <c r="CC242" s="458"/>
      <c r="CD242" s="449"/>
      <c r="CE242" s="51"/>
      <c r="CF242" s="96"/>
    </row>
    <row r="243" spans="2:84">
      <c r="B243" s="959">
        <v>239</v>
      </c>
      <c r="C243" s="959" t="s">
        <v>1044</v>
      </c>
      <c r="D243" s="946" t="s">
        <v>1062</v>
      </c>
      <c r="E243" s="959">
        <v>2</v>
      </c>
      <c r="F243" s="959">
        <v>1</v>
      </c>
      <c r="G243" s="1294" t="s">
        <v>971</v>
      </c>
      <c r="H243" s="911">
        <v>7.3</v>
      </c>
      <c r="I243" s="1294">
        <f t="shared" si="14"/>
        <v>7.3</v>
      </c>
      <c r="J243" s="1217" t="s">
        <v>1132</v>
      </c>
      <c r="K243" s="959"/>
      <c r="L243" s="1217"/>
      <c r="M243" s="959" t="s">
        <v>1004</v>
      </c>
      <c r="N243" s="1217" t="s">
        <v>1005</v>
      </c>
      <c r="O243" s="956"/>
      <c r="P243" s="987"/>
      <c r="Q243" s="909"/>
      <c r="R243" s="987"/>
      <c r="S243" s="987"/>
      <c r="T243" s="987"/>
      <c r="U243" s="987"/>
      <c r="V243" s="987"/>
      <c r="W243" s="987"/>
      <c r="X243" s="987"/>
      <c r="Y243" s="987"/>
      <c r="Z243" s="987"/>
      <c r="AA243" s="987"/>
      <c r="AB243" s="987"/>
      <c r="AC243" s="987"/>
      <c r="AD243" s="987"/>
      <c r="AE243" s="987"/>
      <c r="AF243" s="987"/>
      <c r="AG243" s="987"/>
      <c r="AH243" s="987"/>
      <c r="AI243" s="987"/>
      <c r="AJ243" s="987"/>
      <c r="AK243" s="987"/>
      <c r="AL243" s="987"/>
      <c r="AM243" s="987"/>
      <c r="AN243" s="987"/>
      <c r="AO243" s="987"/>
      <c r="AP243" s="987"/>
      <c r="AQ243" s="987"/>
      <c r="AR243" s="987"/>
      <c r="AS243" s="987"/>
      <c r="AT243" s="987"/>
      <c r="AU243" s="987"/>
      <c r="AV243" s="987"/>
      <c r="AW243" s="987"/>
      <c r="AX243" s="1061"/>
      <c r="AY243" s="1220"/>
      <c r="AZ243" s="1225"/>
      <c r="BA243" s="1061"/>
      <c r="BB243" s="1220"/>
      <c r="BC243" s="1225"/>
      <c r="BD243" s="1061"/>
      <c r="BE243" s="1220"/>
      <c r="BF243" s="1225"/>
      <c r="BG243" s="1061">
        <f t="shared" si="15"/>
        <v>0</v>
      </c>
      <c r="BH243" s="1220"/>
      <c r="BI243" s="1225"/>
      <c r="BJ243" s="987"/>
      <c r="BK243" s="1061"/>
      <c r="BL243" s="1220"/>
      <c r="BM243" s="1225"/>
      <c r="BN243" s="1061"/>
      <c r="BO243" s="1225"/>
      <c r="BP243" s="1370"/>
      <c r="BQ243" s="1221"/>
      <c r="BR243" s="1061"/>
      <c r="BS243" s="1225"/>
      <c r="BT243" s="987"/>
      <c r="BU243" s="463"/>
      <c r="BV243" s="446" t="s">
        <v>1022</v>
      </c>
      <c r="BW243" s="489"/>
      <c r="BX243" s="448">
        <f>+BX245+BX250+BX255+BX260</f>
        <v>472.45856000000003</v>
      </c>
      <c r="BY243" s="484"/>
      <c r="BZ243" s="485"/>
      <c r="CA243" s="458"/>
      <c r="CB243" s="458"/>
      <c r="CC243" s="458"/>
      <c r="CD243" s="449"/>
      <c r="CE243" s="51"/>
      <c r="CF243" s="96"/>
    </row>
    <row r="244" spans="2:84">
      <c r="B244" s="959">
        <v>240</v>
      </c>
      <c r="C244" s="959" t="s">
        <v>1001</v>
      </c>
      <c r="D244" s="946" t="s">
        <v>1121</v>
      </c>
      <c r="E244" s="959">
        <v>2</v>
      </c>
      <c r="F244" s="959">
        <v>8</v>
      </c>
      <c r="G244" s="1294" t="s">
        <v>971</v>
      </c>
      <c r="H244" s="911">
        <v>0.2</v>
      </c>
      <c r="I244" s="1294">
        <f t="shared" si="14"/>
        <v>1.6</v>
      </c>
      <c r="J244" s="1217" t="s">
        <v>1133</v>
      </c>
      <c r="K244" s="959"/>
      <c r="L244" s="1217"/>
      <c r="M244" s="959" t="s">
        <v>1004</v>
      </c>
      <c r="N244" s="1217" t="s">
        <v>1005</v>
      </c>
      <c r="O244" s="956"/>
      <c r="P244" s="987"/>
      <c r="Q244" s="909"/>
      <c r="R244" s="987"/>
      <c r="S244" s="987"/>
      <c r="T244" s="987"/>
      <c r="U244" s="987"/>
      <c r="V244" s="987"/>
      <c r="W244" s="987"/>
      <c r="X244" s="987"/>
      <c r="Y244" s="987"/>
      <c r="Z244" s="987"/>
      <c r="AA244" s="987"/>
      <c r="AB244" s="987"/>
      <c r="AC244" s="987"/>
      <c r="AD244" s="987"/>
      <c r="AE244" s="987"/>
      <c r="AF244" s="987"/>
      <c r="AG244" s="987"/>
      <c r="AH244" s="987"/>
      <c r="AI244" s="987"/>
      <c r="AJ244" s="987"/>
      <c r="AK244" s="987"/>
      <c r="AL244" s="987"/>
      <c r="AM244" s="987"/>
      <c r="AN244" s="987"/>
      <c r="AO244" s="987"/>
      <c r="AP244" s="987"/>
      <c r="AQ244" s="987"/>
      <c r="AR244" s="987"/>
      <c r="AS244" s="987"/>
      <c r="AT244" s="987"/>
      <c r="AU244" s="987"/>
      <c r="AV244" s="987"/>
      <c r="AW244" s="987"/>
      <c r="AX244" s="1061"/>
      <c r="AY244" s="1220"/>
      <c r="AZ244" s="1225"/>
      <c r="BA244" s="1061"/>
      <c r="BB244" s="1220"/>
      <c r="BC244" s="1225"/>
      <c r="BD244" s="1061"/>
      <c r="BE244" s="1220"/>
      <c r="BF244" s="1225"/>
      <c r="BG244" s="1061">
        <f t="shared" si="15"/>
        <v>0</v>
      </c>
      <c r="BH244" s="1220"/>
      <c r="BI244" s="1225"/>
      <c r="BJ244" s="987"/>
      <c r="BK244" s="1061"/>
      <c r="BL244" s="1220"/>
      <c r="BM244" s="1225"/>
      <c r="BN244" s="1061"/>
      <c r="BO244" s="1225"/>
      <c r="BP244" s="1370"/>
      <c r="BQ244" s="1221"/>
      <c r="BR244" s="1061"/>
      <c r="BS244" s="1225"/>
      <c r="BT244" s="987"/>
      <c r="BU244" s="460"/>
      <c r="BV244" s="487"/>
      <c r="BW244" s="482"/>
      <c r="BX244" s="483"/>
      <c r="BY244" s="484"/>
      <c r="BZ244" s="485"/>
      <c r="CA244" s="458"/>
      <c r="CB244" s="458"/>
      <c r="CC244" s="458"/>
      <c r="CD244" s="449"/>
      <c r="CE244" s="51"/>
      <c r="CF244" s="96"/>
    </row>
    <row r="245" spans="2:84">
      <c r="B245" s="959">
        <v>241</v>
      </c>
      <c r="C245" s="959" t="s">
        <v>1022</v>
      </c>
      <c r="D245" s="946" t="s">
        <v>1023</v>
      </c>
      <c r="E245" s="959">
        <v>2</v>
      </c>
      <c r="F245" s="959">
        <v>6</v>
      </c>
      <c r="G245" s="1294" t="s">
        <v>971</v>
      </c>
      <c r="H245" s="911">
        <v>2.1</v>
      </c>
      <c r="I245" s="1294">
        <f t="shared" si="14"/>
        <v>12.600000000000001</v>
      </c>
      <c r="J245" s="1217" t="s">
        <v>1133</v>
      </c>
      <c r="K245" s="959"/>
      <c r="L245" s="1217"/>
      <c r="M245" s="959" t="s">
        <v>1004</v>
      </c>
      <c r="N245" s="1217" t="s">
        <v>1005</v>
      </c>
      <c r="O245" s="956"/>
      <c r="P245" s="987"/>
      <c r="Q245" s="909"/>
      <c r="R245" s="987"/>
      <c r="S245" s="987"/>
      <c r="T245" s="987"/>
      <c r="U245" s="987"/>
      <c r="V245" s="987"/>
      <c r="W245" s="987"/>
      <c r="X245" s="987"/>
      <c r="Y245" s="987"/>
      <c r="Z245" s="987"/>
      <c r="AA245" s="987"/>
      <c r="AB245" s="987"/>
      <c r="AC245" s="987"/>
      <c r="AD245" s="987"/>
      <c r="AE245" s="987"/>
      <c r="AF245" s="987"/>
      <c r="AG245" s="987"/>
      <c r="AH245" s="987"/>
      <c r="AI245" s="987"/>
      <c r="AJ245" s="987"/>
      <c r="AK245" s="987"/>
      <c r="AL245" s="987"/>
      <c r="AM245" s="987"/>
      <c r="AN245" s="987"/>
      <c r="AO245" s="987"/>
      <c r="AP245" s="987"/>
      <c r="AQ245" s="987"/>
      <c r="AR245" s="987"/>
      <c r="AS245" s="987"/>
      <c r="AT245" s="987"/>
      <c r="AU245" s="987"/>
      <c r="AV245" s="987"/>
      <c r="AW245" s="987"/>
      <c r="AX245" s="1061"/>
      <c r="AY245" s="1220"/>
      <c r="AZ245" s="1225"/>
      <c r="BA245" s="1061"/>
      <c r="BB245" s="1220"/>
      <c r="BC245" s="1225"/>
      <c r="BD245" s="1061"/>
      <c r="BE245" s="1220"/>
      <c r="BF245" s="1225"/>
      <c r="BG245" s="1061">
        <f t="shared" si="15"/>
        <v>0</v>
      </c>
      <c r="BH245" s="1220"/>
      <c r="BI245" s="1225"/>
      <c r="BJ245" s="987"/>
      <c r="BK245" s="1061"/>
      <c r="BL245" s="1220"/>
      <c r="BM245" s="1225"/>
      <c r="BN245" s="1061"/>
      <c r="BO245" s="1225"/>
      <c r="BP245" s="1370"/>
      <c r="BQ245" s="1221"/>
      <c r="BR245" s="1061"/>
      <c r="BS245" s="1225"/>
      <c r="BT245" s="987"/>
      <c r="BU245" s="460"/>
      <c r="BV245" s="471" t="s">
        <v>4363</v>
      </c>
      <c r="BW245" s="482"/>
      <c r="BX245" s="454">
        <f>SUM(BX246:BX248)</f>
        <v>46.494399999999999</v>
      </c>
      <c r="BY245" s="484"/>
      <c r="BZ245" s="485"/>
      <c r="CA245" s="484"/>
      <c r="CB245" s="484"/>
      <c r="CC245" s="484"/>
      <c r="CD245" s="449"/>
      <c r="CE245" s="51"/>
      <c r="CF245" s="96"/>
    </row>
    <row r="246" spans="2:84">
      <c r="B246" s="959">
        <v>242</v>
      </c>
      <c r="C246" s="959" t="s">
        <v>1058</v>
      </c>
      <c r="D246" s="946" t="s">
        <v>1131</v>
      </c>
      <c r="E246" s="959">
        <v>2</v>
      </c>
      <c r="F246" s="959">
        <v>2</v>
      </c>
      <c r="G246" s="1294" t="s">
        <v>971</v>
      </c>
      <c r="H246" s="911">
        <v>6.3</v>
      </c>
      <c r="I246" s="1294">
        <f t="shared" si="14"/>
        <v>12.6</v>
      </c>
      <c r="J246" s="1217" t="s">
        <v>1133</v>
      </c>
      <c r="K246" s="959"/>
      <c r="L246" s="1217"/>
      <c r="M246" s="959" t="s">
        <v>1004</v>
      </c>
      <c r="N246" s="1217" t="s">
        <v>1005</v>
      </c>
      <c r="O246" s="956"/>
      <c r="P246" s="987"/>
      <c r="Q246" s="909"/>
      <c r="R246" s="987"/>
      <c r="S246" s="987"/>
      <c r="T246" s="987"/>
      <c r="U246" s="987"/>
      <c r="V246" s="987"/>
      <c r="W246" s="987"/>
      <c r="X246" s="987"/>
      <c r="Y246" s="987"/>
      <c r="Z246" s="987"/>
      <c r="AA246" s="987"/>
      <c r="AB246" s="987"/>
      <c r="AC246" s="987"/>
      <c r="AD246" s="987"/>
      <c r="AE246" s="987"/>
      <c r="AF246" s="987"/>
      <c r="AG246" s="987"/>
      <c r="AH246" s="987"/>
      <c r="AI246" s="987"/>
      <c r="AJ246" s="987"/>
      <c r="AK246" s="987"/>
      <c r="AL246" s="987"/>
      <c r="AM246" s="987"/>
      <c r="AN246" s="987"/>
      <c r="AO246" s="987"/>
      <c r="AP246" s="987"/>
      <c r="AQ246" s="987"/>
      <c r="AR246" s="987"/>
      <c r="AS246" s="987"/>
      <c r="AT246" s="987"/>
      <c r="AU246" s="987"/>
      <c r="AV246" s="987"/>
      <c r="AW246" s="987"/>
      <c r="AX246" s="1061"/>
      <c r="AY246" s="1220"/>
      <c r="AZ246" s="1225"/>
      <c r="BA246" s="1061"/>
      <c r="BB246" s="1220"/>
      <c r="BC246" s="1225"/>
      <c r="BD246" s="1061"/>
      <c r="BE246" s="1220"/>
      <c r="BF246" s="1225"/>
      <c r="BG246" s="1061">
        <f t="shared" si="15"/>
        <v>0</v>
      </c>
      <c r="BH246" s="1220"/>
      <c r="BI246" s="1225"/>
      <c r="BJ246" s="987"/>
      <c r="BK246" s="1061"/>
      <c r="BL246" s="1220"/>
      <c r="BM246" s="1225"/>
      <c r="BN246" s="1061"/>
      <c r="BO246" s="1225"/>
      <c r="BP246" s="1370"/>
      <c r="BQ246" s="1221"/>
      <c r="BR246" s="1061"/>
      <c r="BS246" s="1225"/>
      <c r="BT246" s="987"/>
      <c r="BU246" s="460"/>
      <c r="BV246" s="471" t="s">
        <v>4364</v>
      </c>
      <c r="BW246" s="482"/>
      <c r="BX246" s="457">
        <f>PRODUCT(BY246:BZ246)</f>
        <v>9.18</v>
      </c>
      <c r="BY246" s="449">
        <v>10</v>
      </c>
      <c r="BZ246" s="457">
        <f t="shared" ref="BZ246:BZ247" si="20">PRODUCT(CA246:CF246)</f>
        <v>0.91799999999999993</v>
      </c>
      <c r="CA246" s="458"/>
      <c r="CB246" s="458"/>
      <c r="CC246" s="458">
        <v>0.3</v>
      </c>
      <c r="CD246" s="449"/>
      <c r="CE246" s="51"/>
      <c r="CF246" s="470">
        <v>3.06</v>
      </c>
    </row>
    <row r="247" spans="2:84">
      <c r="B247" s="959">
        <v>243</v>
      </c>
      <c r="C247" s="959" t="s">
        <v>1001</v>
      </c>
      <c r="D247" s="946" t="s">
        <v>1121</v>
      </c>
      <c r="E247" s="959">
        <v>2</v>
      </c>
      <c r="F247" s="959">
        <v>9</v>
      </c>
      <c r="G247" s="1294" t="s">
        <v>971</v>
      </c>
      <c r="H247" s="911">
        <v>0.2</v>
      </c>
      <c r="I247" s="1294">
        <f t="shared" si="14"/>
        <v>1.8</v>
      </c>
      <c r="J247" s="1217" t="s">
        <v>1134</v>
      </c>
      <c r="K247" s="959"/>
      <c r="L247" s="1217"/>
      <c r="M247" s="959" t="s">
        <v>1004</v>
      </c>
      <c r="N247" s="1217" t="s">
        <v>1005</v>
      </c>
      <c r="O247" s="956"/>
      <c r="P247" s="987"/>
      <c r="Q247" s="909"/>
      <c r="R247" s="987"/>
      <c r="S247" s="987"/>
      <c r="T247" s="987"/>
      <c r="U247" s="987"/>
      <c r="V247" s="987"/>
      <c r="W247" s="987"/>
      <c r="X247" s="987"/>
      <c r="Y247" s="987"/>
      <c r="Z247" s="987"/>
      <c r="AA247" s="987"/>
      <c r="AB247" s="987"/>
      <c r="AC247" s="987"/>
      <c r="AD247" s="987"/>
      <c r="AE247" s="987"/>
      <c r="AF247" s="987"/>
      <c r="AG247" s="987"/>
      <c r="AH247" s="987"/>
      <c r="AI247" s="987"/>
      <c r="AJ247" s="987"/>
      <c r="AK247" s="987"/>
      <c r="AL247" s="987"/>
      <c r="AM247" s="987"/>
      <c r="AN247" s="987"/>
      <c r="AO247" s="987"/>
      <c r="AP247" s="987"/>
      <c r="AQ247" s="987"/>
      <c r="AR247" s="987"/>
      <c r="AS247" s="987"/>
      <c r="AT247" s="987"/>
      <c r="AU247" s="987"/>
      <c r="AV247" s="987"/>
      <c r="AW247" s="987"/>
      <c r="AX247" s="1061"/>
      <c r="AY247" s="1220"/>
      <c r="AZ247" s="1225"/>
      <c r="BA247" s="1061"/>
      <c r="BB247" s="1220"/>
      <c r="BC247" s="1225"/>
      <c r="BD247" s="1061"/>
      <c r="BE247" s="1220"/>
      <c r="BF247" s="1225"/>
      <c r="BG247" s="1061">
        <f t="shared" si="15"/>
        <v>0</v>
      </c>
      <c r="BH247" s="1220"/>
      <c r="BI247" s="1225"/>
      <c r="BJ247" s="987"/>
      <c r="BK247" s="1061"/>
      <c r="BL247" s="1220"/>
      <c r="BM247" s="1225"/>
      <c r="BN247" s="1061"/>
      <c r="BO247" s="1225"/>
      <c r="BP247" s="1370"/>
      <c r="BQ247" s="1221"/>
      <c r="BR247" s="1061"/>
      <c r="BS247" s="1225"/>
      <c r="BT247" s="987"/>
      <c r="BU247" s="460"/>
      <c r="BV247" s="471" t="s">
        <v>4364</v>
      </c>
      <c r="BW247" s="482"/>
      <c r="BX247" s="457">
        <f t="shared" ref="BX247:BX248" si="21">PRODUCT(BY247:BZ247)</f>
        <v>9.18</v>
      </c>
      <c r="BY247" s="449">
        <v>10</v>
      </c>
      <c r="BZ247" s="457">
        <f t="shared" si="20"/>
        <v>0.91799999999999993</v>
      </c>
      <c r="CA247" s="458"/>
      <c r="CB247" s="458"/>
      <c r="CC247" s="458">
        <v>0.3</v>
      </c>
      <c r="CD247" s="449"/>
      <c r="CE247" s="51"/>
      <c r="CF247" s="470">
        <v>3.06</v>
      </c>
    </row>
    <row r="248" spans="2:84">
      <c r="B248" s="959">
        <v>244</v>
      </c>
      <c r="C248" s="959" t="s">
        <v>1047</v>
      </c>
      <c r="D248" s="946" t="s">
        <v>1127</v>
      </c>
      <c r="E248" s="959">
        <v>2</v>
      </c>
      <c r="F248" s="959">
        <v>3</v>
      </c>
      <c r="G248" s="1294" t="s">
        <v>971</v>
      </c>
      <c r="H248" s="911">
        <v>0.1</v>
      </c>
      <c r="I248" s="1294">
        <f t="shared" si="14"/>
        <v>0.30000000000000004</v>
      </c>
      <c r="J248" s="1217" t="s">
        <v>1134</v>
      </c>
      <c r="K248" s="959"/>
      <c r="L248" s="1217"/>
      <c r="M248" s="959" t="s">
        <v>1004</v>
      </c>
      <c r="N248" s="1217" t="s">
        <v>1005</v>
      </c>
      <c r="O248" s="956"/>
      <c r="P248" s="987"/>
      <c r="Q248" s="909"/>
      <c r="R248" s="987"/>
      <c r="S248" s="987"/>
      <c r="T248" s="987"/>
      <c r="U248" s="987"/>
      <c r="V248" s="987"/>
      <c r="W248" s="987"/>
      <c r="X248" s="987"/>
      <c r="Y248" s="987"/>
      <c r="Z248" s="987"/>
      <c r="AA248" s="987"/>
      <c r="AB248" s="987"/>
      <c r="AC248" s="987"/>
      <c r="AD248" s="987"/>
      <c r="AE248" s="987"/>
      <c r="AF248" s="987"/>
      <c r="AG248" s="987"/>
      <c r="AH248" s="987"/>
      <c r="AI248" s="987"/>
      <c r="AJ248" s="987"/>
      <c r="AK248" s="987"/>
      <c r="AL248" s="987"/>
      <c r="AM248" s="987"/>
      <c r="AN248" s="987"/>
      <c r="AO248" s="987"/>
      <c r="AP248" s="987"/>
      <c r="AQ248" s="987"/>
      <c r="AR248" s="987"/>
      <c r="AS248" s="987"/>
      <c r="AT248" s="987"/>
      <c r="AU248" s="987"/>
      <c r="AV248" s="987"/>
      <c r="AW248" s="987"/>
      <c r="AX248" s="1061"/>
      <c r="AY248" s="1220"/>
      <c r="AZ248" s="1225"/>
      <c r="BA248" s="1061"/>
      <c r="BB248" s="1220"/>
      <c r="BC248" s="1225"/>
      <c r="BD248" s="1061"/>
      <c r="BE248" s="1220"/>
      <c r="BF248" s="1225"/>
      <c r="BG248" s="1061">
        <f t="shared" si="15"/>
        <v>0</v>
      </c>
      <c r="BH248" s="1220"/>
      <c r="BI248" s="1225"/>
      <c r="BJ248" s="987"/>
      <c r="BK248" s="1061"/>
      <c r="BL248" s="1220"/>
      <c r="BM248" s="1225"/>
      <c r="BN248" s="1061"/>
      <c r="BO248" s="1225"/>
      <c r="BP248" s="1370"/>
      <c r="BQ248" s="1221"/>
      <c r="BR248" s="1061"/>
      <c r="BS248" s="1225"/>
      <c r="BT248" s="987"/>
      <c r="BU248" s="460"/>
      <c r="BV248" s="471" t="s">
        <v>4338</v>
      </c>
      <c r="BW248" s="482"/>
      <c r="BX248" s="457">
        <f t="shared" si="21"/>
        <v>28.134400000000003</v>
      </c>
      <c r="BY248" s="449">
        <v>10</v>
      </c>
      <c r="BZ248" s="457">
        <f>PRODUCT(CA248:CF248)</f>
        <v>2.8134400000000004</v>
      </c>
      <c r="CA248" s="458">
        <v>0.16</v>
      </c>
      <c r="CB248" s="458">
        <v>8.0000000000000002E-3</v>
      </c>
      <c r="CC248" s="458">
        <v>0.28000000000000003</v>
      </c>
      <c r="CD248" s="449"/>
      <c r="CE248" s="51"/>
      <c r="CF248" s="459">
        <v>7850</v>
      </c>
    </row>
    <row r="249" spans="2:84">
      <c r="B249" s="959">
        <v>245</v>
      </c>
      <c r="C249" s="959" t="s">
        <v>1020</v>
      </c>
      <c r="D249" s="946" t="s">
        <v>1135</v>
      </c>
      <c r="E249" s="959">
        <v>2</v>
      </c>
      <c r="F249" s="959">
        <v>2</v>
      </c>
      <c r="G249" s="1294" t="s">
        <v>971</v>
      </c>
      <c r="H249" s="911">
        <v>7</v>
      </c>
      <c r="I249" s="1294">
        <f t="shared" si="14"/>
        <v>14</v>
      </c>
      <c r="J249" s="1217" t="s">
        <v>1134</v>
      </c>
      <c r="K249" s="959"/>
      <c r="L249" s="1217"/>
      <c r="M249" s="959" t="s">
        <v>1004</v>
      </c>
      <c r="N249" s="1217" t="s">
        <v>1005</v>
      </c>
      <c r="O249" s="956"/>
      <c r="P249" s="987"/>
      <c r="Q249" s="909"/>
      <c r="R249" s="987"/>
      <c r="S249" s="987"/>
      <c r="T249" s="987"/>
      <c r="U249" s="987"/>
      <c r="V249" s="987"/>
      <c r="W249" s="987"/>
      <c r="X249" s="987"/>
      <c r="Y249" s="987"/>
      <c r="Z249" s="987"/>
      <c r="AA249" s="987"/>
      <c r="AB249" s="987"/>
      <c r="AC249" s="987"/>
      <c r="AD249" s="987"/>
      <c r="AE249" s="987"/>
      <c r="AF249" s="987"/>
      <c r="AG249" s="987"/>
      <c r="AH249" s="987"/>
      <c r="AI249" s="987"/>
      <c r="AJ249" s="987"/>
      <c r="AK249" s="987"/>
      <c r="AL249" s="987"/>
      <c r="AM249" s="987"/>
      <c r="AN249" s="987"/>
      <c r="AO249" s="987"/>
      <c r="AP249" s="987"/>
      <c r="AQ249" s="987"/>
      <c r="AR249" s="987"/>
      <c r="AS249" s="987"/>
      <c r="AT249" s="987"/>
      <c r="AU249" s="987"/>
      <c r="AV249" s="987"/>
      <c r="AW249" s="987"/>
      <c r="AX249" s="1061"/>
      <c r="AY249" s="1220"/>
      <c r="AZ249" s="1225"/>
      <c r="BA249" s="1061"/>
      <c r="BB249" s="1220"/>
      <c r="BC249" s="1225"/>
      <c r="BD249" s="1061"/>
      <c r="BE249" s="1220"/>
      <c r="BF249" s="1225"/>
      <c r="BG249" s="1061">
        <f t="shared" si="15"/>
        <v>0</v>
      </c>
      <c r="BH249" s="1220"/>
      <c r="BI249" s="1225"/>
      <c r="BJ249" s="987"/>
      <c r="BK249" s="1061"/>
      <c r="BL249" s="1220"/>
      <c r="BM249" s="1225"/>
      <c r="BN249" s="1061"/>
      <c r="BO249" s="1225"/>
      <c r="BP249" s="1370"/>
      <c r="BQ249" s="1221"/>
      <c r="BR249" s="1061"/>
      <c r="BS249" s="1225"/>
      <c r="BT249" s="987"/>
      <c r="BU249" s="460"/>
      <c r="BV249" s="487"/>
      <c r="BW249" s="482"/>
      <c r="BX249" s="483"/>
      <c r="BY249" s="484"/>
      <c r="BZ249" s="485"/>
      <c r="CA249" s="458"/>
      <c r="CB249" s="458"/>
      <c r="CC249" s="458"/>
      <c r="CD249" s="449"/>
      <c r="CE249" s="51"/>
      <c r="CF249" s="96"/>
    </row>
    <row r="250" spans="2:84">
      <c r="B250" s="959">
        <v>246</v>
      </c>
      <c r="C250" s="959" t="s">
        <v>1022</v>
      </c>
      <c r="D250" s="946" t="s">
        <v>1023</v>
      </c>
      <c r="E250" s="959">
        <v>2</v>
      </c>
      <c r="F250" s="959">
        <v>7</v>
      </c>
      <c r="G250" s="1294" t="s">
        <v>971</v>
      </c>
      <c r="H250" s="911">
        <v>2.1</v>
      </c>
      <c r="I250" s="1294">
        <f t="shared" si="14"/>
        <v>14.700000000000001</v>
      </c>
      <c r="J250" s="1217" t="s">
        <v>1134</v>
      </c>
      <c r="K250" s="959"/>
      <c r="L250" s="1217"/>
      <c r="M250" s="959" t="s">
        <v>1004</v>
      </c>
      <c r="N250" s="1217" t="s">
        <v>1005</v>
      </c>
      <c r="O250" s="956"/>
      <c r="P250" s="987"/>
      <c r="Q250" s="909"/>
      <c r="R250" s="987"/>
      <c r="S250" s="987"/>
      <c r="T250" s="987"/>
      <c r="U250" s="987"/>
      <c r="V250" s="987"/>
      <c r="W250" s="987"/>
      <c r="X250" s="987"/>
      <c r="Y250" s="987"/>
      <c r="Z250" s="987"/>
      <c r="AA250" s="987"/>
      <c r="AB250" s="987"/>
      <c r="AC250" s="987"/>
      <c r="AD250" s="987"/>
      <c r="AE250" s="987"/>
      <c r="AF250" s="987"/>
      <c r="AG250" s="987"/>
      <c r="AH250" s="987"/>
      <c r="AI250" s="987"/>
      <c r="AJ250" s="987"/>
      <c r="AK250" s="987"/>
      <c r="AL250" s="987"/>
      <c r="AM250" s="987"/>
      <c r="AN250" s="987"/>
      <c r="AO250" s="987"/>
      <c r="AP250" s="987"/>
      <c r="AQ250" s="987"/>
      <c r="AR250" s="987"/>
      <c r="AS250" s="987"/>
      <c r="AT250" s="987"/>
      <c r="AU250" s="987"/>
      <c r="AV250" s="987"/>
      <c r="AW250" s="987"/>
      <c r="AX250" s="1061"/>
      <c r="AY250" s="1220"/>
      <c r="AZ250" s="1225"/>
      <c r="BA250" s="1061"/>
      <c r="BB250" s="1220"/>
      <c r="BC250" s="1225"/>
      <c r="BD250" s="1061"/>
      <c r="BE250" s="1220"/>
      <c r="BF250" s="1225"/>
      <c r="BG250" s="1061">
        <f t="shared" si="15"/>
        <v>0</v>
      </c>
      <c r="BH250" s="1220"/>
      <c r="BI250" s="1225"/>
      <c r="BJ250" s="987"/>
      <c r="BK250" s="1061"/>
      <c r="BL250" s="1220"/>
      <c r="BM250" s="1225"/>
      <c r="BN250" s="1061"/>
      <c r="BO250" s="1225"/>
      <c r="BP250" s="1370"/>
      <c r="BQ250" s="1221"/>
      <c r="BR250" s="1061"/>
      <c r="BS250" s="1225"/>
      <c r="BT250" s="987"/>
      <c r="BU250" s="460"/>
      <c r="BV250" s="471" t="s">
        <v>4365</v>
      </c>
      <c r="BW250" s="482"/>
      <c r="BX250" s="454">
        <f>SUM(BX251:BX253)</f>
        <v>65.092160000000007</v>
      </c>
      <c r="BY250" s="484"/>
      <c r="BZ250" s="485"/>
      <c r="CA250" s="484"/>
      <c r="CB250" s="484"/>
      <c r="CC250" s="484"/>
      <c r="CD250" s="449"/>
      <c r="CE250" s="51"/>
      <c r="CF250" s="96"/>
    </row>
    <row r="251" spans="2:84">
      <c r="B251" s="959">
        <v>247</v>
      </c>
      <c r="C251" s="959" t="s">
        <v>1044</v>
      </c>
      <c r="D251" s="946" t="s">
        <v>1060</v>
      </c>
      <c r="E251" s="959">
        <v>2</v>
      </c>
      <c r="F251" s="959">
        <v>3</v>
      </c>
      <c r="G251" s="1294" t="s">
        <v>971</v>
      </c>
      <c r="H251" s="911">
        <v>2.9</v>
      </c>
      <c r="I251" s="1294">
        <f t="shared" si="14"/>
        <v>8.6999999999999993</v>
      </c>
      <c r="J251" s="1217" t="s">
        <v>1134</v>
      </c>
      <c r="K251" s="959"/>
      <c r="L251" s="1217"/>
      <c r="M251" s="959" t="s">
        <v>1004</v>
      </c>
      <c r="N251" s="1217" t="s">
        <v>1005</v>
      </c>
      <c r="O251" s="956"/>
      <c r="P251" s="987"/>
      <c r="Q251" s="909"/>
      <c r="R251" s="987"/>
      <c r="S251" s="987"/>
      <c r="T251" s="987"/>
      <c r="U251" s="987"/>
      <c r="V251" s="987"/>
      <c r="W251" s="987"/>
      <c r="X251" s="987"/>
      <c r="Y251" s="987"/>
      <c r="Z251" s="987"/>
      <c r="AA251" s="987"/>
      <c r="AB251" s="987"/>
      <c r="AC251" s="987"/>
      <c r="AD251" s="987"/>
      <c r="AE251" s="987"/>
      <c r="AF251" s="987"/>
      <c r="AG251" s="987"/>
      <c r="AH251" s="987"/>
      <c r="AI251" s="987"/>
      <c r="AJ251" s="987"/>
      <c r="AK251" s="987"/>
      <c r="AL251" s="987"/>
      <c r="AM251" s="987"/>
      <c r="AN251" s="987"/>
      <c r="AO251" s="987"/>
      <c r="AP251" s="987"/>
      <c r="AQ251" s="987"/>
      <c r="AR251" s="987"/>
      <c r="AS251" s="987"/>
      <c r="AT251" s="987"/>
      <c r="AU251" s="987"/>
      <c r="AV251" s="987"/>
      <c r="AW251" s="987"/>
      <c r="AX251" s="1061"/>
      <c r="AY251" s="1220"/>
      <c r="AZ251" s="1225"/>
      <c r="BA251" s="1061"/>
      <c r="BB251" s="1220"/>
      <c r="BC251" s="1225"/>
      <c r="BD251" s="1061"/>
      <c r="BE251" s="1220"/>
      <c r="BF251" s="1225"/>
      <c r="BG251" s="1061">
        <f t="shared" si="15"/>
        <v>0</v>
      </c>
      <c r="BH251" s="1220"/>
      <c r="BI251" s="1225"/>
      <c r="BJ251" s="987"/>
      <c r="BK251" s="1061"/>
      <c r="BL251" s="1220"/>
      <c r="BM251" s="1225"/>
      <c r="BN251" s="1061"/>
      <c r="BO251" s="1225"/>
      <c r="BP251" s="1370"/>
      <c r="BQ251" s="1221"/>
      <c r="BR251" s="1061"/>
      <c r="BS251" s="1225"/>
      <c r="BT251" s="987"/>
      <c r="BU251" s="460"/>
      <c r="BV251" s="471" t="s">
        <v>4364</v>
      </c>
      <c r="BW251" s="482"/>
      <c r="BX251" s="457">
        <f>PRODUCT(BY251:BZ251)</f>
        <v>12.851999999999999</v>
      </c>
      <c r="BY251" s="449">
        <v>14</v>
      </c>
      <c r="BZ251" s="457">
        <f t="shared" ref="BZ251:BZ252" si="22">PRODUCT(CA251:CF251)</f>
        <v>0.91799999999999993</v>
      </c>
      <c r="CA251" s="458"/>
      <c r="CB251" s="458"/>
      <c r="CC251" s="458">
        <v>0.3</v>
      </c>
      <c r="CD251" s="449"/>
      <c r="CE251" s="51"/>
      <c r="CF251" s="470">
        <v>3.06</v>
      </c>
    </row>
    <row r="252" spans="2:84">
      <c r="B252" s="959">
        <v>248</v>
      </c>
      <c r="C252" s="959" t="s">
        <v>1001</v>
      </c>
      <c r="D252" s="946" t="s">
        <v>1018</v>
      </c>
      <c r="E252" s="959">
        <v>1</v>
      </c>
      <c r="F252" s="959">
        <v>12</v>
      </c>
      <c r="G252" s="1294" t="s">
        <v>971</v>
      </c>
      <c r="H252" s="911">
        <v>0.1</v>
      </c>
      <c r="I252" s="1294">
        <f t="shared" si="14"/>
        <v>1.2000000000000002</v>
      </c>
      <c r="J252" s="1217" t="s">
        <v>495</v>
      </c>
      <c r="K252" s="959"/>
      <c r="L252" s="1217"/>
      <c r="M252" s="959" t="s">
        <v>1004</v>
      </c>
      <c r="N252" s="1217" t="s">
        <v>1005</v>
      </c>
      <c r="O252" s="956"/>
      <c r="P252" s="987"/>
      <c r="Q252" s="909"/>
      <c r="R252" s="987"/>
      <c r="S252" s="987"/>
      <c r="T252" s="987"/>
      <c r="U252" s="987"/>
      <c r="V252" s="987"/>
      <c r="W252" s="987"/>
      <c r="X252" s="987"/>
      <c r="Y252" s="987"/>
      <c r="Z252" s="987"/>
      <c r="AA252" s="987"/>
      <c r="AB252" s="987"/>
      <c r="AC252" s="987"/>
      <c r="AD252" s="987"/>
      <c r="AE252" s="987"/>
      <c r="AF252" s="987"/>
      <c r="AG252" s="987"/>
      <c r="AH252" s="987"/>
      <c r="AI252" s="987"/>
      <c r="AJ252" s="987"/>
      <c r="AK252" s="987"/>
      <c r="AL252" s="987"/>
      <c r="AM252" s="987"/>
      <c r="AN252" s="987"/>
      <c r="AO252" s="987"/>
      <c r="AP252" s="987"/>
      <c r="AQ252" s="987"/>
      <c r="AR252" s="987"/>
      <c r="AS252" s="987"/>
      <c r="AT252" s="987"/>
      <c r="AU252" s="987"/>
      <c r="AV252" s="987"/>
      <c r="AW252" s="987"/>
      <c r="AX252" s="1061"/>
      <c r="AY252" s="1220"/>
      <c r="AZ252" s="1225"/>
      <c r="BA252" s="1061"/>
      <c r="BB252" s="1220"/>
      <c r="BC252" s="1225"/>
      <c r="BD252" s="1061"/>
      <c r="BE252" s="1220"/>
      <c r="BF252" s="1225"/>
      <c r="BG252" s="1061">
        <f t="shared" si="15"/>
        <v>0</v>
      </c>
      <c r="BH252" s="1220"/>
      <c r="BI252" s="1225"/>
      <c r="BJ252" s="987"/>
      <c r="BK252" s="1061"/>
      <c r="BL252" s="1220"/>
      <c r="BM252" s="1225"/>
      <c r="BN252" s="1061"/>
      <c r="BO252" s="1225"/>
      <c r="BP252" s="1370"/>
      <c r="BQ252" s="1221"/>
      <c r="BR252" s="1061"/>
      <c r="BS252" s="1225"/>
      <c r="BT252" s="987"/>
      <c r="BU252" s="460"/>
      <c r="BV252" s="471" t="s">
        <v>4364</v>
      </c>
      <c r="BW252" s="482"/>
      <c r="BX252" s="457">
        <f t="shared" ref="BX252:BX253" si="23">PRODUCT(BY252:BZ252)</f>
        <v>12.851999999999999</v>
      </c>
      <c r="BY252" s="449">
        <v>14</v>
      </c>
      <c r="BZ252" s="457">
        <f t="shared" si="22"/>
        <v>0.91799999999999993</v>
      </c>
      <c r="CA252" s="458"/>
      <c r="CB252" s="458"/>
      <c r="CC252" s="458">
        <v>0.3</v>
      </c>
      <c r="CD252" s="449"/>
      <c r="CE252" s="51"/>
      <c r="CF252" s="470">
        <v>3.06</v>
      </c>
    </row>
    <row r="253" spans="2:84">
      <c r="B253" s="959">
        <v>249</v>
      </c>
      <c r="C253" s="959" t="s">
        <v>1001</v>
      </c>
      <c r="D253" s="946" t="s">
        <v>1121</v>
      </c>
      <c r="E253" s="959">
        <v>1</v>
      </c>
      <c r="F253" s="959">
        <v>4</v>
      </c>
      <c r="G253" s="1294" t="s">
        <v>971</v>
      </c>
      <c r="H253" s="911">
        <v>0.2</v>
      </c>
      <c r="I253" s="1294">
        <f t="shared" si="14"/>
        <v>0.8</v>
      </c>
      <c r="J253" s="1217" t="s">
        <v>495</v>
      </c>
      <c r="K253" s="959"/>
      <c r="L253" s="1217"/>
      <c r="M253" s="959" t="s">
        <v>1004</v>
      </c>
      <c r="N253" s="1217" t="s">
        <v>1005</v>
      </c>
      <c r="O253" s="956"/>
      <c r="P253" s="987"/>
      <c r="Q253" s="909"/>
      <c r="R253" s="987"/>
      <c r="S253" s="987"/>
      <c r="T253" s="987"/>
      <c r="U253" s="987"/>
      <c r="V253" s="987"/>
      <c r="W253" s="987"/>
      <c r="X253" s="987"/>
      <c r="Y253" s="987"/>
      <c r="Z253" s="987"/>
      <c r="AA253" s="987"/>
      <c r="AB253" s="987"/>
      <c r="AC253" s="987"/>
      <c r="AD253" s="987"/>
      <c r="AE253" s="987"/>
      <c r="AF253" s="987"/>
      <c r="AG253" s="987"/>
      <c r="AH253" s="987"/>
      <c r="AI253" s="987"/>
      <c r="AJ253" s="987"/>
      <c r="AK253" s="987"/>
      <c r="AL253" s="987"/>
      <c r="AM253" s="987"/>
      <c r="AN253" s="987"/>
      <c r="AO253" s="987"/>
      <c r="AP253" s="987"/>
      <c r="AQ253" s="987"/>
      <c r="AR253" s="987"/>
      <c r="AS253" s="987"/>
      <c r="AT253" s="987"/>
      <c r="AU253" s="987"/>
      <c r="AV253" s="987"/>
      <c r="AW253" s="987"/>
      <c r="AX253" s="1061"/>
      <c r="AY253" s="1220"/>
      <c r="AZ253" s="1225"/>
      <c r="BA253" s="1061"/>
      <c r="BB253" s="1220"/>
      <c r="BC253" s="1225"/>
      <c r="BD253" s="1061"/>
      <c r="BE253" s="1220"/>
      <c r="BF253" s="1225"/>
      <c r="BG253" s="1061">
        <f t="shared" si="15"/>
        <v>0</v>
      </c>
      <c r="BH253" s="1220"/>
      <c r="BI253" s="1225"/>
      <c r="BJ253" s="987"/>
      <c r="BK253" s="1061"/>
      <c r="BL253" s="1220"/>
      <c r="BM253" s="1225"/>
      <c r="BN253" s="1061"/>
      <c r="BO253" s="1225"/>
      <c r="BP253" s="1370"/>
      <c r="BQ253" s="1221"/>
      <c r="BR253" s="1061"/>
      <c r="BS253" s="1225"/>
      <c r="BT253" s="987"/>
      <c r="BU253" s="460"/>
      <c r="BV253" s="471" t="s">
        <v>4338</v>
      </c>
      <c r="BW253" s="482"/>
      <c r="BX253" s="457">
        <f t="shared" si="23"/>
        <v>39.388160000000006</v>
      </c>
      <c r="BY253" s="449">
        <v>14</v>
      </c>
      <c r="BZ253" s="457">
        <f>PRODUCT(CA253:CF253)</f>
        <v>2.8134400000000004</v>
      </c>
      <c r="CA253" s="458">
        <v>0.16</v>
      </c>
      <c r="CB253" s="458">
        <v>8.0000000000000002E-3</v>
      </c>
      <c r="CC253" s="458">
        <v>0.28000000000000003</v>
      </c>
      <c r="CD253" s="449"/>
      <c r="CE253" s="51"/>
      <c r="CF253" s="459">
        <v>7850</v>
      </c>
    </row>
    <row r="254" spans="2:84">
      <c r="B254" s="959">
        <v>250</v>
      </c>
      <c r="C254" s="959" t="s">
        <v>1022</v>
      </c>
      <c r="D254" s="946" t="s">
        <v>1023</v>
      </c>
      <c r="E254" s="959">
        <v>1</v>
      </c>
      <c r="F254" s="959">
        <v>2</v>
      </c>
      <c r="G254" s="1294" t="s">
        <v>971</v>
      </c>
      <c r="H254" s="911">
        <v>2.1</v>
      </c>
      <c r="I254" s="1294">
        <f t="shared" si="14"/>
        <v>4.2</v>
      </c>
      <c r="J254" s="1217" t="s">
        <v>495</v>
      </c>
      <c r="K254" s="959"/>
      <c r="L254" s="1217"/>
      <c r="M254" s="959" t="s">
        <v>1004</v>
      </c>
      <c r="N254" s="1217" t="s">
        <v>1005</v>
      </c>
      <c r="O254" s="956"/>
      <c r="P254" s="987"/>
      <c r="Q254" s="909"/>
      <c r="R254" s="987"/>
      <c r="S254" s="987"/>
      <c r="T254" s="987"/>
      <c r="U254" s="987"/>
      <c r="V254" s="987"/>
      <c r="W254" s="987"/>
      <c r="X254" s="987"/>
      <c r="Y254" s="987"/>
      <c r="Z254" s="987"/>
      <c r="AA254" s="987"/>
      <c r="AB254" s="987"/>
      <c r="AC254" s="987"/>
      <c r="AD254" s="987"/>
      <c r="AE254" s="987"/>
      <c r="AF254" s="987"/>
      <c r="AG254" s="987"/>
      <c r="AH254" s="987"/>
      <c r="AI254" s="987"/>
      <c r="AJ254" s="987"/>
      <c r="AK254" s="987"/>
      <c r="AL254" s="987"/>
      <c r="AM254" s="987"/>
      <c r="AN254" s="987"/>
      <c r="AO254" s="987"/>
      <c r="AP254" s="987"/>
      <c r="AQ254" s="987"/>
      <c r="AR254" s="987"/>
      <c r="AS254" s="987"/>
      <c r="AT254" s="987"/>
      <c r="AU254" s="987"/>
      <c r="AV254" s="987"/>
      <c r="AW254" s="987"/>
      <c r="AX254" s="1061"/>
      <c r="AY254" s="1220"/>
      <c r="AZ254" s="1225"/>
      <c r="BA254" s="1061"/>
      <c r="BB254" s="1220"/>
      <c r="BC254" s="1225"/>
      <c r="BD254" s="1061"/>
      <c r="BE254" s="1220"/>
      <c r="BF254" s="1225"/>
      <c r="BG254" s="1061">
        <f t="shared" si="15"/>
        <v>0</v>
      </c>
      <c r="BH254" s="1220"/>
      <c r="BI254" s="1225"/>
      <c r="BJ254" s="987"/>
      <c r="BK254" s="1061"/>
      <c r="BL254" s="1220"/>
      <c r="BM254" s="1225"/>
      <c r="BN254" s="1061"/>
      <c r="BO254" s="1225"/>
      <c r="BP254" s="1370"/>
      <c r="BQ254" s="1221"/>
      <c r="BR254" s="1061"/>
      <c r="BS254" s="1225"/>
      <c r="BT254" s="987"/>
      <c r="BU254" s="460"/>
      <c r="BV254" s="481"/>
      <c r="BW254" s="482"/>
      <c r="BX254" s="483"/>
      <c r="BY254" s="484"/>
      <c r="BZ254" s="485"/>
      <c r="CA254" s="458"/>
      <c r="CB254" s="458"/>
      <c r="CC254" s="458"/>
      <c r="CD254" s="449"/>
      <c r="CE254" s="51"/>
      <c r="CF254" s="96"/>
    </row>
    <row r="255" spans="2:84">
      <c r="B255" s="959">
        <v>251</v>
      </c>
      <c r="C255" s="959" t="s">
        <v>1058</v>
      </c>
      <c r="D255" s="946" t="s">
        <v>1059</v>
      </c>
      <c r="E255" s="959">
        <v>1</v>
      </c>
      <c r="F255" s="959">
        <v>10</v>
      </c>
      <c r="G255" s="1294" t="s">
        <v>971</v>
      </c>
      <c r="H255" s="911">
        <v>2</v>
      </c>
      <c r="I255" s="1294">
        <f t="shared" si="14"/>
        <v>20</v>
      </c>
      <c r="J255" s="1217" t="s">
        <v>495</v>
      </c>
      <c r="K255" s="959"/>
      <c r="L255" s="1217"/>
      <c r="M255" s="959" t="s">
        <v>1004</v>
      </c>
      <c r="N255" s="1217" t="s">
        <v>1005</v>
      </c>
      <c r="O255" s="956"/>
      <c r="P255" s="987"/>
      <c r="Q255" s="909"/>
      <c r="R255" s="987"/>
      <c r="S255" s="987"/>
      <c r="T255" s="987"/>
      <c r="U255" s="987"/>
      <c r="V255" s="987"/>
      <c r="W255" s="987"/>
      <c r="X255" s="987"/>
      <c r="Y255" s="987"/>
      <c r="Z255" s="987"/>
      <c r="AA255" s="987"/>
      <c r="AB255" s="987"/>
      <c r="AC255" s="987"/>
      <c r="AD255" s="987"/>
      <c r="AE255" s="987"/>
      <c r="AF255" s="987"/>
      <c r="AG255" s="987"/>
      <c r="AH255" s="987"/>
      <c r="AI255" s="987"/>
      <c r="AJ255" s="987"/>
      <c r="AK255" s="987"/>
      <c r="AL255" s="987"/>
      <c r="AM255" s="987"/>
      <c r="AN255" s="987"/>
      <c r="AO255" s="987"/>
      <c r="AP255" s="987"/>
      <c r="AQ255" s="987"/>
      <c r="AR255" s="987"/>
      <c r="AS255" s="987"/>
      <c r="AT255" s="987"/>
      <c r="AU255" s="987"/>
      <c r="AV255" s="987"/>
      <c r="AW255" s="987"/>
      <c r="AX255" s="1061"/>
      <c r="AY255" s="1220"/>
      <c r="AZ255" s="1225"/>
      <c r="BA255" s="1061"/>
      <c r="BB255" s="1220"/>
      <c r="BC255" s="1225"/>
      <c r="BD255" s="1061"/>
      <c r="BE255" s="1220"/>
      <c r="BF255" s="1225"/>
      <c r="BG255" s="1061">
        <f t="shared" si="15"/>
        <v>0</v>
      </c>
      <c r="BH255" s="1220"/>
      <c r="BI255" s="1225"/>
      <c r="BJ255" s="987"/>
      <c r="BK255" s="1061"/>
      <c r="BL255" s="1220"/>
      <c r="BM255" s="1225"/>
      <c r="BN255" s="1061"/>
      <c r="BO255" s="1225"/>
      <c r="BP255" s="1370"/>
      <c r="BQ255" s="1221"/>
      <c r="BR255" s="1061"/>
      <c r="BS255" s="1225"/>
      <c r="BT255" s="987"/>
      <c r="BU255" s="460"/>
      <c r="BV255" s="471" t="s">
        <v>4366</v>
      </c>
      <c r="BW255" s="482"/>
      <c r="BX255" s="454">
        <f>SUM(BX256:BX258)</f>
        <v>310.34992</v>
      </c>
      <c r="BY255" s="484"/>
      <c r="BZ255" s="485"/>
      <c r="CA255" s="484"/>
      <c r="CB255" s="484"/>
      <c r="CC255" s="484"/>
      <c r="CD255" s="449"/>
      <c r="CE255" s="51"/>
      <c r="CF255" s="96"/>
    </row>
    <row r="256" spans="2:84">
      <c r="B256" s="959">
        <v>252</v>
      </c>
      <c r="C256" s="959" t="s">
        <v>1098</v>
      </c>
      <c r="D256" s="946" t="s">
        <v>1136</v>
      </c>
      <c r="E256" s="959">
        <v>1</v>
      </c>
      <c r="F256" s="959">
        <v>2</v>
      </c>
      <c r="G256" s="1294" t="s">
        <v>971</v>
      </c>
      <c r="H256" s="911">
        <v>41</v>
      </c>
      <c r="I256" s="1294">
        <f t="shared" si="14"/>
        <v>82</v>
      </c>
      <c r="J256" s="1217" t="s">
        <v>495</v>
      </c>
      <c r="K256" s="959"/>
      <c r="L256" s="1217"/>
      <c r="M256" s="959" t="s">
        <v>1004</v>
      </c>
      <c r="N256" s="1217" t="s">
        <v>1005</v>
      </c>
      <c r="O256" s="956"/>
      <c r="P256" s="987"/>
      <c r="Q256" s="909"/>
      <c r="R256" s="987"/>
      <c r="S256" s="987"/>
      <c r="T256" s="987"/>
      <c r="U256" s="987"/>
      <c r="V256" s="987"/>
      <c r="W256" s="987"/>
      <c r="X256" s="987"/>
      <c r="Y256" s="987"/>
      <c r="Z256" s="987"/>
      <c r="AA256" s="987"/>
      <c r="AB256" s="987"/>
      <c r="AC256" s="987"/>
      <c r="AD256" s="987"/>
      <c r="AE256" s="987"/>
      <c r="AF256" s="987"/>
      <c r="AG256" s="987"/>
      <c r="AH256" s="987"/>
      <c r="AI256" s="987"/>
      <c r="AJ256" s="987"/>
      <c r="AK256" s="987"/>
      <c r="AL256" s="987"/>
      <c r="AM256" s="987"/>
      <c r="AN256" s="987"/>
      <c r="AO256" s="987"/>
      <c r="AP256" s="987"/>
      <c r="AQ256" s="987"/>
      <c r="AR256" s="987"/>
      <c r="AS256" s="987"/>
      <c r="AT256" s="987"/>
      <c r="AU256" s="987"/>
      <c r="AV256" s="987"/>
      <c r="AW256" s="987"/>
      <c r="AX256" s="1061"/>
      <c r="AY256" s="1220"/>
      <c r="AZ256" s="1225"/>
      <c r="BA256" s="1061"/>
      <c r="BB256" s="1220"/>
      <c r="BC256" s="1225"/>
      <c r="BD256" s="1061"/>
      <c r="BE256" s="1220"/>
      <c r="BF256" s="1225"/>
      <c r="BG256" s="1061">
        <f t="shared" si="15"/>
        <v>0</v>
      </c>
      <c r="BH256" s="1220"/>
      <c r="BI256" s="1225"/>
      <c r="BJ256" s="987"/>
      <c r="BK256" s="1061"/>
      <c r="BL256" s="1220"/>
      <c r="BM256" s="1225"/>
      <c r="BN256" s="1061"/>
      <c r="BO256" s="1225"/>
      <c r="BP256" s="1370"/>
      <c r="BQ256" s="1221"/>
      <c r="BR256" s="1061"/>
      <c r="BS256" s="1225"/>
      <c r="BT256" s="987"/>
      <c r="BU256" s="451"/>
      <c r="BV256" s="471" t="s">
        <v>4324</v>
      </c>
      <c r="BW256" s="482"/>
      <c r="BX256" s="457">
        <f>PRODUCT(BY256:BZ256)</f>
        <v>94.685999999999993</v>
      </c>
      <c r="BY256" s="449">
        <v>43</v>
      </c>
      <c r="BZ256" s="457">
        <f t="shared" ref="BZ256:BZ257" si="24">PRODUCT(CA256:CF256)</f>
        <v>2.202</v>
      </c>
      <c r="CA256" s="458"/>
      <c r="CB256" s="458"/>
      <c r="CC256" s="458">
        <v>0.3</v>
      </c>
      <c r="CD256" s="449"/>
      <c r="CE256" s="51"/>
      <c r="CF256" s="470">
        <v>7.34</v>
      </c>
    </row>
    <row r="257" spans="2:84">
      <c r="B257" s="959">
        <v>253</v>
      </c>
      <c r="C257" s="959" t="s">
        <v>1001</v>
      </c>
      <c r="D257" s="946" t="s">
        <v>1121</v>
      </c>
      <c r="E257" s="959">
        <v>2</v>
      </c>
      <c r="F257" s="959">
        <v>15</v>
      </c>
      <c r="G257" s="1294" t="s">
        <v>971</v>
      </c>
      <c r="H257" s="911">
        <v>0.2</v>
      </c>
      <c r="I257" s="1294">
        <f t="shared" si="14"/>
        <v>3</v>
      </c>
      <c r="J257" s="1217" t="s">
        <v>495</v>
      </c>
      <c r="K257" s="959"/>
      <c r="L257" s="1217"/>
      <c r="M257" s="959" t="s">
        <v>1004</v>
      </c>
      <c r="N257" s="1217" t="s">
        <v>1005</v>
      </c>
      <c r="O257" s="956"/>
      <c r="P257" s="987"/>
      <c r="Q257" s="909"/>
      <c r="R257" s="987"/>
      <c r="S257" s="987"/>
      <c r="T257" s="987"/>
      <c r="U257" s="987"/>
      <c r="V257" s="987"/>
      <c r="W257" s="987"/>
      <c r="X257" s="987"/>
      <c r="Y257" s="987"/>
      <c r="Z257" s="987"/>
      <c r="AA257" s="987"/>
      <c r="AB257" s="987"/>
      <c r="AC257" s="987"/>
      <c r="AD257" s="987"/>
      <c r="AE257" s="987"/>
      <c r="AF257" s="987"/>
      <c r="AG257" s="987"/>
      <c r="AH257" s="987"/>
      <c r="AI257" s="987"/>
      <c r="AJ257" s="987"/>
      <c r="AK257" s="987"/>
      <c r="AL257" s="987"/>
      <c r="AM257" s="987"/>
      <c r="AN257" s="987"/>
      <c r="AO257" s="987"/>
      <c r="AP257" s="987"/>
      <c r="AQ257" s="987"/>
      <c r="AR257" s="987"/>
      <c r="AS257" s="987"/>
      <c r="AT257" s="987"/>
      <c r="AU257" s="987"/>
      <c r="AV257" s="987"/>
      <c r="AW257" s="987"/>
      <c r="AX257" s="1061"/>
      <c r="AY257" s="1220"/>
      <c r="AZ257" s="1225"/>
      <c r="BA257" s="1061"/>
      <c r="BB257" s="1220"/>
      <c r="BC257" s="1225"/>
      <c r="BD257" s="1061"/>
      <c r="BE257" s="1220"/>
      <c r="BF257" s="1225"/>
      <c r="BG257" s="1061">
        <f t="shared" si="15"/>
        <v>0</v>
      </c>
      <c r="BH257" s="1220"/>
      <c r="BI257" s="1225"/>
      <c r="BJ257" s="987"/>
      <c r="BK257" s="1061"/>
      <c r="BL257" s="1220"/>
      <c r="BM257" s="1225"/>
      <c r="BN257" s="1061"/>
      <c r="BO257" s="1225"/>
      <c r="BP257" s="1370"/>
      <c r="BQ257" s="1221"/>
      <c r="BR257" s="1061"/>
      <c r="BS257" s="1225"/>
      <c r="BT257" s="987"/>
      <c r="BU257" s="460"/>
      <c r="BV257" s="471" t="s">
        <v>4324</v>
      </c>
      <c r="BW257" s="482"/>
      <c r="BX257" s="457">
        <f t="shared" ref="BX257:BX258" si="25">PRODUCT(BY257:BZ257)</f>
        <v>94.685999999999993</v>
      </c>
      <c r="BY257" s="449">
        <v>43</v>
      </c>
      <c r="BZ257" s="457">
        <f t="shared" si="24"/>
        <v>2.202</v>
      </c>
      <c r="CA257" s="458"/>
      <c r="CB257" s="458"/>
      <c r="CC257" s="458">
        <v>0.3</v>
      </c>
      <c r="CD257" s="449"/>
      <c r="CE257" s="51"/>
      <c r="CF257" s="470">
        <v>7.34</v>
      </c>
    </row>
    <row r="258" spans="2:84">
      <c r="B258" s="959">
        <v>254</v>
      </c>
      <c r="C258" s="959" t="s">
        <v>1104</v>
      </c>
      <c r="D258" s="946" t="s">
        <v>1137</v>
      </c>
      <c r="E258" s="959">
        <v>2</v>
      </c>
      <c r="F258" s="959">
        <v>4</v>
      </c>
      <c r="G258" s="1294" t="s">
        <v>971</v>
      </c>
      <c r="H258" s="911">
        <v>7</v>
      </c>
      <c r="I258" s="1294">
        <f t="shared" si="14"/>
        <v>28</v>
      </c>
      <c r="J258" s="1217" t="s">
        <v>495</v>
      </c>
      <c r="K258" s="959"/>
      <c r="L258" s="1217"/>
      <c r="M258" s="959" t="s">
        <v>1004</v>
      </c>
      <c r="N258" s="1217" t="s">
        <v>1005</v>
      </c>
      <c r="O258" s="956"/>
      <c r="P258" s="987"/>
      <c r="Q258" s="909"/>
      <c r="R258" s="987"/>
      <c r="S258" s="987"/>
      <c r="T258" s="987"/>
      <c r="U258" s="987"/>
      <c r="V258" s="987"/>
      <c r="W258" s="987"/>
      <c r="X258" s="987"/>
      <c r="Y258" s="987"/>
      <c r="Z258" s="987"/>
      <c r="AA258" s="987"/>
      <c r="AB258" s="987"/>
      <c r="AC258" s="987"/>
      <c r="AD258" s="987"/>
      <c r="AE258" s="987"/>
      <c r="AF258" s="987"/>
      <c r="AG258" s="987"/>
      <c r="AH258" s="987"/>
      <c r="AI258" s="987"/>
      <c r="AJ258" s="987"/>
      <c r="AK258" s="987"/>
      <c r="AL258" s="987"/>
      <c r="AM258" s="987"/>
      <c r="AN258" s="987"/>
      <c r="AO258" s="987"/>
      <c r="AP258" s="987"/>
      <c r="AQ258" s="987"/>
      <c r="AR258" s="987"/>
      <c r="AS258" s="987"/>
      <c r="AT258" s="987"/>
      <c r="AU258" s="987"/>
      <c r="AV258" s="987"/>
      <c r="AW258" s="987"/>
      <c r="AX258" s="1061"/>
      <c r="AY258" s="1220"/>
      <c r="AZ258" s="1225"/>
      <c r="BA258" s="1061"/>
      <c r="BB258" s="1220"/>
      <c r="BC258" s="1225"/>
      <c r="BD258" s="1061"/>
      <c r="BE258" s="1220"/>
      <c r="BF258" s="1225"/>
      <c r="BG258" s="1061">
        <f t="shared" si="15"/>
        <v>0</v>
      </c>
      <c r="BH258" s="1220"/>
      <c r="BI258" s="1225"/>
      <c r="BJ258" s="987"/>
      <c r="BK258" s="1061"/>
      <c r="BL258" s="1220"/>
      <c r="BM258" s="1225"/>
      <c r="BN258" s="1061"/>
      <c r="BO258" s="1225"/>
      <c r="BP258" s="1370"/>
      <c r="BQ258" s="1221"/>
      <c r="BR258" s="1061"/>
      <c r="BS258" s="1225"/>
      <c r="BT258" s="987"/>
      <c r="BU258" s="460"/>
      <c r="BV258" s="471" t="s">
        <v>4338</v>
      </c>
      <c r="BW258" s="482"/>
      <c r="BX258" s="457">
        <f t="shared" si="25"/>
        <v>120.97792000000001</v>
      </c>
      <c r="BY258" s="449">
        <v>43</v>
      </c>
      <c r="BZ258" s="457">
        <f>PRODUCT(CA258:CF258)</f>
        <v>2.8134400000000004</v>
      </c>
      <c r="CA258" s="458">
        <v>0.16</v>
      </c>
      <c r="CB258" s="458">
        <v>8.0000000000000002E-3</v>
      </c>
      <c r="CC258" s="458">
        <v>0.28000000000000003</v>
      </c>
      <c r="CD258" s="449"/>
      <c r="CE258" s="51"/>
      <c r="CF258" s="459">
        <v>7850</v>
      </c>
    </row>
    <row r="259" spans="2:84">
      <c r="B259" s="959">
        <v>255</v>
      </c>
      <c r="C259" s="959" t="s">
        <v>1020</v>
      </c>
      <c r="D259" s="946" t="s">
        <v>1135</v>
      </c>
      <c r="E259" s="959">
        <v>2</v>
      </c>
      <c r="F259" s="959">
        <v>3</v>
      </c>
      <c r="G259" s="1294" t="s">
        <v>971</v>
      </c>
      <c r="H259" s="911">
        <v>7</v>
      </c>
      <c r="I259" s="1294">
        <f t="shared" si="14"/>
        <v>21</v>
      </c>
      <c r="J259" s="1217" t="s">
        <v>495</v>
      </c>
      <c r="K259" s="959"/>
      <c r="L259" s="1217"/>
      <c r="M259" s="959" t="s">
        <v>1004</v>
      </c>
      <c r="N259" s="1217" t="s">
        <v>1005</v>
      </c>
      <c r="O259" s="956"/>
      <c r="P259" s="987"/>
      <c r="Q259" s="909"/>
      <c r="R259" s="987"/>
      <c r="S259" s="987"/>
      <c r="T259" s="987"/>
      <c r="U259" s="987"/>
      <c r="V259" s="987"/>
      <c r="W259" s="987"/>
      <c r="X259" s="987"/>
      <c r="Y259" s="987"/>
      <c r="Z259" s="987"/>
      <c r="AA259" s="987"/>
      <c r="AB259" s="987"/>
      <c r="AC259" s="987"/>
      <c r="AD259" s="987"/>
      <c r="AE259" s="987"/>
      <c r="AF259" s="987"/>
      <c r="AG259" s="987"/>
      <c r="AH259" s="987"/>
      <c r="AI259" s="987"/>
      <c r="AJ259" s="987"/>
      <c r="AK259" s="987"/>
      <c r="AL259" s="987"/>
      <c r="AM259" s="987"/>
      <c r="AN259" s="987"/>
      <c r="AO259" s="987"/>
      <c r="AP259" s="987"/>
      <c r="AQ259" s="987"/>
      <c r="AR259" s="987"/>
      <c r="AS259" s="987"/>
      <c r="AT259" s="987"/>
      <c r="AU259" s="987"/>
      <c r="AV259" s="987"/>
      <c r="AW259" s="987"/>
      <c r="AX259" s="1061"/>
      <c r="AY259" s="1220"/>
      <c r="AZ259" s="1225"/>
      <c r="BA259" s="1061"/>
      <c r="BB259" s="1220"/>
      <c r="BC259" s="1225"/>
      <c r="BD259" s="1061"/>
      <c r="BE259" s="1220"/>
      <c r="BF259" s="1225"/>
      <c r="BG259" s="1061">
        <f t="shared" si="15"/>
        <v>0</v>
      </c>
      <c r="BH259" s="1220"/>
      <c r="BI259" s="1225"/>
      <c r="BJ259" s="987"/>
      <c r="BK259" s="1061"/>
      <c r="BL259" s="1220"/>
      <c r="BM259" s="1225"/>
      <c r="BN259" s="1061"/>
      <c r="BO259" s="1225"/>
      <c r="BP259" s="1370"/>
      <c r="BQ259" s="1221"/>
      <c r="BR259" s="1061"/>
      <c r="BS259" s="1225"/>
      <c r="BT259" s="987"/>
      <c r="BU259" s="460"/>
      <c r="BV259" s="479"/>
      <c r="BW259" s="453"/>
      <c r="BX259" s="469"/>
      <c r="BY259" s="449"/>
      <c r="BZ259" s="450"/>
      <c r="CA259" s="449"/>
      <c r="CB259" s="449"/>
      <c r="CC259" s="449"/>
      <c r="CD259" s="449"/>
      <c r="CE259" s="51"/>
      <c r="CF259" s="96"/>
    </row>
    <row r="260" spans="2:84">
      <c r="B260" s="959">
        <v>256</v>
      </c>
      <c r="C260" s="959" t="s">
        <v>1001</v>
      </c>
      <c r="D260" s="946" t="s">
        <v>1121</v>
      </c>
      <c r="E260" s="959">
        <v>2</v>
      </c>
      <c r="F260" s="959">
        <v>6</v>
      </c>
      <c r="G260" s="1294" t="s">
        <v>971</v>
      </c>
      <c r="H260" s="911">
        <v>0.2</v>
      </c>
      <c r="I260" s="1294">
        <f t="shared" si="14"/>
        <v>1.2000000000000002</v>
      </c>
      <c r="J260" s="1217" t="s">
        <v>514</v>
      </c>
      <c r="K260" s="959"/>
      <c r="L260" s="1217"/>
      <c r="M260" s="959" t="s">
        <v>1004</v>
      </c>
      <c r="N260" s="1217" t="s">
        <v>1005</v>
      </c>
      <c r="O260" s="956"/>
      <c r="P260" s="987"/>
      <c r="Q260" s="909"/>
      <c r="R260" s="987"/>
      <c r="S260" s="987"/>
      <c r="T260" s="987"/>
      <c r="U260" s="987"/>
      <c r="V260" s="987"/>
      <c r="W260" s="987"/>
      <c r="X260" s="987"/>
      <c r="Y260" s="987"/>
      <c r="Z260" s="987"/>
      <c r="AA260" s="987"/>
      <c r="AB260" s="987"/>
      <c r="AC260" s="987"/>
      <c r="AD260" s="987"/>
      <c r="AE260" s="987"/>
      <c r="AF260" s="987"/>
      <c r="AG260" s="987"/>
      <c r="AH260" s="987"/>
      <c r="AI260" s="987"/>
      <c r="AJ260" s="987"/>
      <c r="AK260" s="987"/>
      <c r="AL260" s="987"/>
      <c r="AM260" s="987"/>
      <c r="AN260" s="987"/>
      <c r="AO260" s="987"/>
      <c r="AP260" s="987"/>
      <c r="AQ260" s="987"/>
      <c r="AR260" s="987"/>
      <c r="AS260" s="987"/>
      <c r="AT260" s="987"/>
      <c r="AU260" s="987"/>
      <c r="AV260" s="987"/>
      <c r="AW260" s="987"/>
      <c r="AX260" s="1061"/>
      <c r="AY260" s="1220"/>
      <c r="AZ260" s="1225"/>
      <c r="BA260" s="1061"/>
      <c r="BB260" s="1220"/>
      <c r="BC260" s="1225"/>
      <c r="BD260" s="1061"/>
      <c r="BE260" s="1220"/>
      <c r="BF260" s="1225"/>
      <c r="BG260" s="1061">
        <f t="shared" si="15"/>
        <v>0</v>
      </c>
      <c r="BH260" s="1220"/>
      <c r="BI260" s="1225"/>
      <c r="BJ260" s="987"/>
      <c r="BK260" s="1061"/>
      <c r="BL260" s="1220"/>
      <c r="BM260" s="1225"/>
      <c r="BN260" s="1061"/>
      <c r="BO260" s="1225"/>
      <c r="BP260" s="1370"/>
      <c r="BQ260" s="1221"/>
      <c r="BR260" s="1061"/>
      <c r="BS260" s="1225"/>
      <c r="BT260" s="987"/>
      <c r="BU260" s="460"/>
      <c r="BV260" s="471" t="s">
        <v>4367</v>
      </c>
      <c r="BW260" s="482"/>
      <c r="BX260" s="454">
        <f>SUM(BX261:BX263)</f>
        <v>50.522080000000003</v>
      </c>
      <c r="BY260" s="484"/>
      <c r="BZ260" s="485"/>
      <c r="CA260" s="484"/>
      <c r="CB260" s="484"/>
      <c r="CC260" s="484"/>
      <c r="CD260" s="449"/>
      <c r="CE260" s="51"/>
      <c r="CF260" s="96"/>
    </row>
    <row r="261" spans="2:84">
      <c r="B261" s="959">
        <v>257</v>
      </c>
      <c r="C261" s="959" t="s">
        <v>1104</v>
      </c>
      <c r="D261" s="946" t="s">
        <v>1138</v>
      </c>
      <c r="E261" s="959">
        <v>2</v>
      </c>
      <c r="F261" s="959">
        <v>6</v>
      </c>
      <c r="G261" s="1294" t="s">
        <v>971</v>
      </c>
      <c r="H261" s="911">
        <v>9</v>
      </c>
      <c r="I261" s="1294">
        <f t="shared" si="14"/>
        <v>54</v>
      </c>
      <c r="J261" s="1217" t="s">
        <v>514</v>
      </c>
      <c r="K261" s="959"/>
      <c r="L261" s="1217"/>
      <c r="M261" s="959" t="s">
        <v>1004</v>
      </c>
      <c r="N261" s="1217" t="s">
        <v>1005</v>
      </c>
      <c r="O261" s="956"/>
      <c r="P261" s="987"/>
      <c r="Q261" s="909"/>
      <c r="R261" s="987"/>
      <c r="S261" s="987"/>
      <c r="T261" s="987"/>
      <c r="U261" s="987"/>
      <c r="V261" s="987"/>
      <c r="W261" s="987"/>
      <c r="X261" s="987"/>
      <c r="Y261" s="987"/>
      <c r="Z261" s="987"/>
      <c r="AA261" s="987"/>
      <c r="AB261" s="987"/>
      <c r="AC261" s="987"/>
      <c r="AD261" s="987"/>
      <c r="AE261" s="987"/>
      <c r="AF261" s="987"/>
      <c r="AG261" s="987"/>
      <c r="AH261" s="987"/>
      <c r="AI261" s="987"/>
      <c r="AJ261" s="987"/>
      <c r="AK261" s="987"/>
      <c r="AL261" s="987"/>
      <c r="AM261" s="987"/>
      <c r="AN261" s="987"/>
      <c r="AO261" s="987"/>
      <c r="AP261" s="987"/>
      <c r="AQ261" s="987"/>
      <c r="AR261" s="987"/>
      <c r="AS261" s="987"/>
      <c r="AT261" s="987"/>
      <c r="AU261" s="987"/>
      <c r="AV261" s="987"/>
      <c r="AW261" s="987"/>
      <c r="AX261" s="1061"/>
      <c r="AY261" s="1220"/>
      <c r="AZ261" s="1225"/>
      <c r="BA261" s="1061"/>
      <c r="BB261" s="1220"/>
      <c r="BC261" s="1225"/>
      <c r="BD261" s="1061"/>
      <c r="BE261" s="1220"/>
      <c r="BF261" s="1225"/>
      <c r="BG261" s="1061">
        <f t="shared" si="15"/>
        <v>0</v>
      </c>
      <c r="BH261" s="1220"/>
      <c r="BI261" s="1225"/>
      <c r="BJ261" s="987"/>
      <c r="BK261" s="1061"/>
      <c r="BL261" s="1220"/>
      <c r="BM261" s="1225"/>
      <c r="BN261" s="1061"/>
      <c r="BO261" s="1225"/>
      <c r="BP261" s="1370"/>
      <c r="BQ261" s="1221"/>
      <c r="BR261" s="1061"/>
      <c r="BS261" s="1225"/>
      <c r="BT261" s="987"/>
      <c r="BU261" s="451"/>
      <c r="BV261" s="471" t="s">
        <v>4324</v>
      </c>
      <c r="BW261" s="482"/>
      <c r="BX261" s="457">
        <f>PRODUCT(BY261:BZ261)</f>
        <v>15.414</v>
      </c>
      <c r="BY261" s="449">
        <v>7</v>
      </c>
      <c r="BZ261" s="457">
        <f t="shared" ref="BZ261:BZ262" si="26">PRODUCT(CA261:CF261)</f>
        <v>2.202</v>
      </c>
      <c r="CA261" s="458"/>
      <c r="CB261" s="458"/>
      <c r="CC261" s="458">
        <v>0.3</v>
      </c>
      <c r="CD261" s="449"/>
      <c r="CE261" s="51"/>
      <c r="CF261" s="470">
        <v>7.34</v>
      </c>
    </row>
    <row r="262" spans="2:84">
      <c r="B262" s="959">
        <v>258</v>
      </c>
      <c r="C262" s="959" t="s">
        <v>1001</v>
      </c>
      <c r="D262" s="946" t="s">
        <v>1121</v>
      </c>
      <c r="E262" s="959">
        <v>2</v>
      </c>
      <c r="F262" s="959">
        <v>6</v>
      </c>
      <c r="G262" s="1294" t="s">
        <v>971</v>
      </c>
      <c r="H262" s="911">
        <v>0.2</v>
      </c>
      <c r="I262" s="1294">
        <f t="shared" ref="I262:I325" si="27">F262*H262</f>
        <v>1.2000000000000002</v>
      </c>
      <c r="J262" s="1217" t="s">
        <v>1139</v>
      </c>
      <c r="K262" s="959"/>
      <c r="L262" s="1217"/>
      <c r="M262" s="959" t="s">
        <v>1004</v>
      </c>
      <c r="N262" s="1217" t="s">
        <v>1005</v>
      </c>
      <c r="O262" s="956"/>
      <c r="P262" s="987"/>
      <c r="Q262" s="909"/>
      <c r="R262" s="987"/>
      <c r="S262" s="987"/>
      <c r="T262" s="987"/>
      <c r="U262" s="987"/>
      <c r="V262" s="987"/>
      <c r="W262" s="987"/>
      <c r="X262" s="987"/>
      <c r="Y262" s="987"/>
      <c r="Z262" s="987"/>
      <c r="AA262" s="987"/>
      <c r="AB262" s="987"/>
      <c r="AC262" s="987"/>
      <c r="AD262" s="987"/>
      <c r="AE262" s="987"/>
      <c r="AF262" s="987"/>
      <c r="AG262" s="987"/>
      <c r="AH262" s="987"/>
      <c r="AI262" s="987"/>
      <c r="AJ262" s="987"/>
      <c r="AK262" s="987"/>
      <c r="AL262" s="987"/>
      <c r="AM262" s="987"/>
      <c r="AN262" s="987"/>
      <c r="AO262" s="987"/>
      <c r="AP262" s="987"/>
      <c r="AQ262" s="987"/>
      <c r="AR262" s="987"/>
      <c r="AS262" s="987"/>
      <c r="AT262" s="987"/>
      <c r="AU262" s="987"/>
      <c r="AV262" s="987"/>
      <c r="AW262" s="987"/>
      <c r="AX262" s="1061"/>
      <c r="AY262" s="1220"/>
      <c r="AZ262" s="1225"/>
      <c r="BA262" s="1061"/>
      <c r="BB262" s="1220"/>
      <c r="BC262" s="1225"/>
      <c r="BD262" s="1061"/>
      <c r="BE262" s="1220"/>
      <c r="BF262" s="1225"/>
      <c r="BG262" s="1061">
        <f t="shared" ref="BG262:BG325" si="28">SUMPRODUCT(AX262:AZ262,$AX$3:$AZ$3)</f>
        <v>0</v>
      </c>
      <c r="BH262" s="1220"/>
      <c r="BI262" s="1225"/>
      <c r="BJ262" s="987"/>
      <c r="BK262" s="1061"/>
      <c r="BL262" s="1220"/>
      <c r="BM262" s="1225"/>
      <c r="BN262" s="1061"/>
      <c r="BO262" s="1225"/>
      <c r="BP262" s="1370"/>
      <c r="BQ262" s="1221"/>
      <c r="BR262" s="1061"/>
      <c r="BS262" s="1225"/>
      <c r="BT262" s="987"/>
      <c r="BU262" s="460"/>
      <c r="BV262" s="471" t="s">
        <v>4324</v>
      </c>
      <c r="BW262" s="482"/>
      <c r="BX262" s="457">
        <f t="shared" ref="BX262:BX263" si="29">PRODUCT(BY262:BZ262)</f>
        <v>15.414</v>
      </c>
      <c r="BY262" s="449">
        <v>7</v>
      </c>
      <c r="BZ262" s="457">
        <f t="shared" si="26"/>
        <v>2.202</v>
      </c>
      <c r="CA262" s="458"/>
      <c r="CB262" s="458"/>
      <c r="CC262" s="458">
        <v>0.3</v>
      </c>
      <c r="CD262" s="449"/>
      <c r="CE262" s="51"/>
      <c r="CF262" s="470">
        <v>7.34</v>
      </c>
    </row>
    <row r="263" spans="2:84">
      <c r="B263" s="959">
        <v>259</v>
      </c>
      <c r="C263" s="959" t="s">
        <v>1104</v>
      </c>
      <c r="D263" s="946" t="s">
        <v>1138</v>
      </c>
      <c r="E263" s="959">
        <v>2</v>
      </c>
      <c r="F263" s="959">
        <v>6</v>
      </c>
      <c r="G263" s="1294" t="s">
        <v>971</v>
      </c>
      <c r="H263" s="911">
        <v>9</v>
      </c>
      <c r="I263" s="1294">
        <f t="shared" si="27"/>
        <v>54</v>
      </c>
      <c r="J263" s="1217" t="s">
        <v>1139</v>
      </c>
      <c r="K263" s="959"/>
      <c r="L263" s="1217"/>
      <c r="M263" s="959" t="s">
        <v>1004</v>
      </c>
      <c r="N263" s="1217" t="s">
        <v>1005</v>
      </c>
      <c r="O263" s="956"/>
      <c r="P263" s="987"/>
      <c r="Q263" s="909"/>
      <c r="R263" s="987"/>
      <c r="S263" s="987"/>
      <c r="T263" s="987"/>
      <c r="U263" s="987"/>
      <c r="V263" s="987"/>
      <c r="W263" s="987"/>
      <c r="X263" s="987"/>
      <c r="Y263" s="987"/>
      <c r="Z263" s="987"/>
      <c r="AA263" s="987"/>
      <c r="AB263" s="987"/>
      <c r="AC263" s="987"/>
      <c r="AD263" s="987"/>
      <c r="AE263" s="987"/>
      <c r="AF263" s="987"/>
      <c r="AG263" s="987"/>
      <c r="AH263" s="987"/>
      <c r="AI263" s="987"/>
      <c r="AJ263" s="987"/>
      <c r="AK263" s="987"/>
      <c r="AL263" s="987"/>
      <c r="AM263" s="987"/>
      <c r="AN263" s="987"/>
      <c r="AO263" s="987"/>
      <c r="AP263" s="987"/>
      <c r="AQ263" s="987"/>
      <c r="AR263" s="987"/>
      <c r="AS263" s="987"/>
      <c r="AT263" s="987"/>
      <c r="AU263" s="987"/>
      <c r="AV263" s="987"/>
      <c r="AW263" s="987"/>
      <c r="AX263" s="1061"/>
      <c r="AY263" s="1220"/>
      <c r="AZ263" s="1225"/>
      <c r="BA263" s="1061"/>
      <c r="BB263" s="1220"/>
      <c r="BC263" s="1225"/>
      <c r="BD263" s="1061"/>
      <c r="BE263" s="1220"/>
      <c r="BF263" s="1225"/>
      <c r="BG263" s="1061">
        <f t="shared" si="28"/>
        <v>0</v>
      </c>
      <c r="BH263" s="1220"/>
      <c r="BI263" s="1225"/>
      <c r="BJ263" s="987"/>
      <c r="BK263" s="1061"/>
      <c r="BL263" s="1220"/>
      <c r="BM263" s="1225"/>
      <c r="BN263" s="1061"/>
      <c r="BO263" s="1225"/>
      <c r="BP263" s="1370"/>
      <c r="BQ263" s="1221"/>
      <c r="BR263" s="1061"/>
      <c r="BS263" s="1225"/>
      <c r="BT263" s="987"/>
      <c r="BU263" s="460"/>
      <c r="BV263" s="471" t="s">
        <v>4338</v>
      </c>
      <c r="BW263" s="482"/>
      <c r="BX263" s="457">
        <f t="shared" si="29"/>
        <v>19.694080000000003</v>
      </c>
      <c r="BY263" s="449">
        <v>7</v>
      </c>
      <c r="BZ263" s="457">
        <f>PRODUCT(CA263:CF263)</f>
        <v>2.8134400000000004</v>
      </c>
      <c r="CA263" s="458">
        <v>0.16</v>
      </c>
      <c r="CB263" s="458">
        <v>8.0000000000000002E-3</v>
      </c>
      <c r="CC263" s="458">
        <v>0.28000000000000003</v>
      </c>
      <c r="CD263" s="449"/>
      <c r="CE263" s="51"/>
      <c r="CF263" s="459">
        <v>7850</v>
      </c>
    </row>
    <row r="264" spans="2:84">
      <c r="B264" s="959">
        <v>260</v>
      </c>
      <c r="C264" s="959" t="s">
        <v>1001</v>
      </c>
      <c r="D264" s="946" t="s">
        <v>1018</v>
      </c>
      <c r="E264" s="959">
        <v>1</v>
      </c>
      <c r="F264" s="959">
        <v>8</v>
      </c>
      <c r="G264" s="1294" t="s">
        <v>971</v>
      </c>
      <c r="H264" s="911">
        <v>0.1</v>
      </c>
      <c r="I264" s="1294">
        <f t="shared" si="27"/>
        <v>0.8</v>
      </c>
      <c r="J264" s="1217" t="s">
        <v>525</v>
      </c>
      <c r="K264" s="959"/>
      <c r="L264" s="1217"/>
      <c r="M264" s="959" t="s">
        <v>1004</v>
      </c>
      <c r="N264" s="1217" t="s">
        <v>1005</v>
      </c>
      <c r="O264" s="956"/>
      <c r="P264" s="987"/>
      <c r="Q264" s="909"/>
      <c r="R264" s="987"/>
      <c r="S264" s="987"/>
      <c r="T264" s="987"/>
      <c r="U264" s="987"/>
      <c r="V264" s="987"/>
      <c r="W264" s="987"/>
      <c r="X264" s="987"/>
      <c r="Y264" s="987"/>
      <c r="Z264" s="987"/>
      <c r="AA264" s="987"/>
      <c r="AB264" s="987"/>
      <c r="AC264" s="987"/>
      <c r="AD264" s="987"/>
      <c r="AE264" s="987"/>
      <c r="AF264" s="987"/>
      <c r="AG264" s="987"/>
      <c r="AH264" s="987"/>
      <c r="AI264" s="987"/>
      <c r="AJ264" s="987"/>
      <c r="AK264" s="987"/>
      <c r="AL264" s="987"/>
      <c r="AM264" s="987"/>
      <c r="AN264" s="987"/>
      <c r="AO264" s="987"/>
      <c r="AP264" s="987"/>
      <c r="AQ264" s="987"/>
      <c r="AR264" s="987"/>
      <c r="AS264" s="987"/>
      <c r="AT264" s="987"/>
      <c r="AU264" s="987"/>
      <c r="AV264" s="987"/>
      <c r="AW264" s="987"/>
      <c r="AX264" s="1061"/>
      <c r="AY264" s="1220"/>
      <c r="AZ264" s="1225"/>
      <c r="BA264" s="1061"/>
      <c r="BB264" s="1220"/>
      <c r="BC264" s="1225"/>
      <c r="BD264" s="1061"/>
      <c r="BE264" s="1220"/>
      <c r="BF264" s="1225"/>
      <c r="BG264" s="1061">
        <f t="shared" si="28"/>
        <v>0</v>
      </c>
      <c r="BH264" s="1220"/>
      <c r="BI264" s="1225"/>
      <c r="BJ264" s="987"/>
      <c r="BK264" s="1061"/>
      <c r="BL264" s="1220"/>
      <c r="BM264" s="1225"/>
      <c r="BN264" s="1061"/>
      <c r="BO264" s="1225"/>
      <c r="BP264" s="1370"/>
      <c r="BQ264" s="1221"/>
      <c r="BR264" s="1061"/>
      <c r="BS264" s="1225"/>
      <c r="BT264" s="987"/>
      <c r="BU264" s="460"/>
      <c r="BV264" s="490"/>
      <c r="BW264" s="453"/>
      <c r="BX264" s="469"/>
      <c r="BY264" s="449"/>
      <c r="BZ264" s="450"/>
      <c r="CA264" s="449"/>
      <c r="CB264" s="449"/>
      <c r="CC264" s="449"/>
      <c r="CD264" s="449"/>
      <c r="CE264" s="51"/>
      <c r="CF264" s="96"/>
    </row>
    <row r="265" spans="2:84">
      <c r="B265" s="959">
        <v>261</v>
      </c>
      <c r="C265" s="959" t="s">
        <v>1001</v>
      </c>
      <c r="D265" s="946" t="s">
        <v>1121</v>
      </c>
      <c r="E265" s="959">
        <v>1</v>
      </c>
      <c r="F265" s="959">
        <v>4</v>
      </c>
      <c r="G265" s="1294" t="s">
        <v>971</v>
      </c>
      <c r="H265" s="911">
        <v>0.2</v>
      </c>
      <c r="I265" s="1294">
        <f t="shared" si="27"/>
        <v>0.8</v>
      </c>
      <c r="J265" s="1217" t="s">
        <v>525</v>
      </c>
      <c r="K265" s="959"/>
      <c r="L265" s="1217"/>
      <c r="M265" s="959" t="s">
        <v>1004</v>
      </c>
      <c r="N265" s="1217" t="s">
        <v>1005</v>
      </c>
      <c r="O265" s="956"/>
      <c r="P265" s="987"/>
      <c r="Q265" s="909"/>
      <c r="R265" s="987"/>
      <c r="S265" s="987"/>
      <c r="T265" s="987"/>
      <c r="U265" s="987"/>
      <c r="V265" s="987"/>
      <c r="W265" s="987"/>
      <c r="X265" s="987"/>
      <c r="Y265" s="987"/>
      <c r="Z265" s="987"/>
      <c r="AA265" s="987"/>
      <c r="AB265" s="987"/>
      <c r="AC265" s="987"/>
      <c r="AD265" s="987"/>
      <c r="AE265" s="987"/>
      <c r="AF265" s="987"/>
      <c r="AG265" s="987"/>
      <c r="AH265" s="987"/>
      <c r="AI265" s="987"/>
      <c r="AJ265" s="987"/>
      <c r="AK265" s="987"/>
      <c r="AL265" s="987"/>
      <c r="AM265" s="987"/>
      <c r="AN265" s="987"/>
      <c r="AO265" s="987"/>
      <c r="AP265" s="987"/>
      <c r="AQ265" s="987"/>
      <c r="AR265" s="987"/>
      <c r="AS265" s="987"/>
      <c r="AT265" s="987"/>
      <c r="AU265" s="987"/>
      <c r="AV265" s="987"/>
      <c r="AW265" s="987"/>
      <c r="AX265" s="1061"/>
      <c r="AY265" s="1220"/>
      <c r="AZ265" s="1225"/>
      <c r="BA265" s="1061"/>
      <c r="BB265" s="1220"/>
      <c r="BC265" s="1225"/>
      <c r="BD265" s="1061"/>
      <c r="BE265" s="1220"/>
      <c r="BF265" s="1225"/>
      <c r="BG265" s="1061">
        <f t="shared" si="28"/>
        <v>0</v>
      </c>
      <c r="BH265" s="1220"/>
      <c r="BI265" s="1225"/>
      <c r="BJ265" s="987"/>
      <c r="BK265" s="1061"/>
      <c r="BL265" s="1220"/>
      <c r="BM265" s="1225"/>
      <c r="BN265" s="1061"/>
      <c r="BO265" s="1225"/>
      <c r="BP265" s="1370"/>
      <c r="BQ265" s="1221"/>
      <c r="BR265" s="1061"/>
      <c r="BS265" s="1225"/>
      <c r="BT265" s="987"/>
      <c r="BU265" s="463"/>
      <c r="BV265" s="446" t="s">
        <v>1148</v>
      </c>
      <c r="BW265" s="489"/>
      <c r="BX265" s="448">
        <f>+BX267</f>
        <v>999</v>
      </c>
      <c r="BY265" s="449"/>
      <c r="BZ265" s="450"/>
      <c r="CA265" s="449"/>
      <c r="CB265" s="449"/>
      <c r="CC265" s="449"/>
      <c r="CD265" s="449"/>
      <c r="CE265" s="51"/>
      <c r="CF265" s="96"/>
    </row>
    <row r="266" spans="2:84">
      <c r="B266" s="959">
        <v>262</v>
      </c>
      <c r="C266" s="959" t="s">
        <v>1022</v>
      </c>
      <c r="D266" s="946" t="s">
        <v>1023</v>
      </c>
      <c r="E266" s="959">
        <v>1</v>
      </c>
      <c r="F266" s="959">
        <v>2</v>
      </c>
      <c r="G266" s="1294" t="s">
        <v>971</v>
      </c>
      <c r="H266" s="911">
        <v>2.1</v>
      </c>
      <c r="I266" s="1294">
        <f t="shared" si="27"/>
        <v>4.2</v>
      </c>
      <c r="J266" s="1217" t="s">
        <v>525</v>
      </c>
      <c r="K266" s="959"/>
      <c r="L266" s="1217"/>
      <c r="M266" s="959" t="s">
        <v>1004</v>
      </c>
      <c r="N266" s="1217" t="s">
        <v>1005</v>
      </c>
      <c r="O266" s="956"/>
      <c r="P266" s="987"/>
      <c r="Q266" s="909"/>
      <c r="R266" s="987"/>
      <c r="S266" s="987"/>
      <c r="T266" s="987"/>
      <c r="U266" s="987"/>
      <c r="V266" s="987"/>
      <c r="W266" s="987"/>
      <c r="X266" s="987"/>
      <c r="Y266" s="987"/>
      <c r="Z266" s="987"/>
      <c r="AA266" s="987"/>
      <c r="AB266" s="987"/>
      <c r="AC266" s="987"/>
      <c r="AD266" s="987"/>
      <c r="AE266" s="987"/>
      <c r="AF266" s="987"/>
      <c r="AG266" s="987"/>
      <c r="AH266" s="987"/>
      <c r="AI266" s="987"/>
      <c r="AJ266" s="987"/>
      <c r="AK266" s="987"/>
      <c r="AL266" s="987"/>
      <c r="AM266" s="987"/>
      <c r="AN266" s="987"/>
      <c r="AO266" s="987"/>
      <c r="AP266" s="987"/>
      <c r="AQ266" s="987"/>
      <c r="AR266" s="987"/>
      <c r="AS266" s="987"/>
      <c r="AT266" s="987"/>
      <c r="AU266" s="987"/>
      <c r="AV266" s="987"/>
      <c r="AW266" s="987"/>
      <c r="AX266" s="1061"/>
      <c r="AY266" s="1220"/>
      <c r="AZ266" s="1225"/>
      <c r="BA266" s="1061"/>
      <c r="BB266" s="1220"/>
      <c r="BC266" s="1225"/>
      <c r="BD266" s="1061"/>
      <c r="BE266" s="1220"/>
      <c r="BF266" s="1225"/>
      <c r="BG266" s="1061">
        <f t="shared" si="28"/>
        <v>0</v>
      </c>
      <c r="BH266" s="1220"/>
      <c r="BI266" s="1225"/>
      <c r="BJ266" s="987"/>
      <c r="BK266" s="1061"/>
      <c r="BL266" s="1220"/>
      <c r="BM266" s="1225"/>
      <c r="BN266" s="1061"/>
      <c r="BO266" s="1225"/>
      <c r="BP266" s="1370"/>
      <c r="BQ266" s="1221"/>
      <c r="BR266" s="1061"/>
      <c r="BS266" s="1225"/>
      <c r="BT266" s="987"/>
      <c r="BU266" s="460"/>
      <c r="BV266" s="490"/>
      <c r="BW266" s="453"/>
      <c r="BX266" s="469"/>
      <c r="BY266" s="449"/>
      <c r="BZ266" s="450"/>
      <c r="CA266" s="449"/>
      <c r="CB266" s="449"/>
      <c r="CC266" s="449"/>
      <c r="CD266" s="449"/>
      <c r="CE266" s="51"/>
      <c r="CF266" s="96"/>
    </row>
    <row r="267" spans="2:84">
      <c r="B267" s="959">
        <v>263</v>
      </c>
      <c r="C267" s="959" t="s">
        <v>1058</v>
      </c>
      <c r="D267" s="946" t="s">
        <v>1059</v>
      </c>
      <c r="E267" s="959">
        <v>1</v>
      </c>
      <c r="F267" s="959">
        <v>8</v>
      </c>
      <c r="G267" s="1294" t="s">
        <v>971</v>
      </c>
      <c r="H267" s="911">
        <v>2</v>
      </c>
      <c r="I267" s="1294">
        <f t="shared" si="27"/>
        <v>16</v>
      </c>
      <c r="J267" s="1217" t="s">
        <v>525</v>
      </c>
      <c r="K267" s="959"/>
      <c r="L267" s="1217"/>
      <c r="M267" s="959" t="s">
        <v>1004</v>
      </c>
      <c r="N267" s="1217" t="s">
        <v>1005</v>
      </c>
      <c r="O267" s="956"/>
      <c r="P267" s="987"/>
      <c r="Q267" s="909"/>
      <c r="R267" s="987"/>
      <c r="S267" s="987"/>
      <c r="T267" s="987"/>
      <c r="U267" s="987"/>
      <c r="V267" s="987"/>
      <c r="W267" s="987"/>
      <c r="X267" s="987"/>
      <c r="Y267" s="987"/>
      <c r="Z267" s="987"/>
      <c r="AA267" s="987"/>
      <c r="AB267" s="987"/>
      <c r="AC267" s="987"/>
      <c r="AD267" s="987"/>
      <c r="AE267" s="987"/>
      <c r="AF267" s="987"/>
      <c r="AG267" s="987"/>
      <c r="AH267" s="987"/>
      <c r="AI267" s="987"/>
      <c r="AJ267" s="987"/>
      <c r="AK267" s="987"/>
      <c r="AL267" s="987"/>
      <c r="AM267" s="987"/>
      <c r="AN267" s="987"/>
      <c r="AO267" s="987"/>
      <c r="AP267" s="987"/>
      <c r="AQ267" s="987"/>
      <c r="AR267" s="987"/>
      <c r="AS267" s="987"/>
      <c r="AT267" s="987"/>
      <c r="AU267" s="987"/>
      <c r="AV267" s="987"/>
      <c r="AW267" s="987"/>
      <c r="AX267" s="1061"/>
      <c r="AY267" s="1220"/>
      <c r="AZ267" s="1225"/>
      <c r="BA267" s="1061"/>
      <c r="BB267" s="1220"/>
      <c r="BC267" s="1225"/>
      <c r="BD267" s="1061"/>
      <c r="BE267" s="1220"/>
      <c r="BF267" s="1225"/>
      <c r="BG267" s="1061">
        <f t="shared" si="28"/>
        <v>0</v>
      </c>
      <c r="BH267" s="1220"/>
      <c r="BI267" s="1225"/>
      <c r="BJ267" s="987"/>
      <c r="BK267" s="1061"/>
      <c r="BL267" s="1220"/>
      <c r="BM267" s="1225"/>
      <c r="BN267" s="1061"/>
      <c r="BO267" s="1225"/>
      <c r="BP267" s="1370"/>
      <c r="BQ267" s="1221"/>
      <c r="BR267" s="1061"/>
      <c r="BS267" s="1225"/>
      <c r="BT267" s="987"/>
      <c r="BU267" s="460"/>
      <c r="BV267" s="491" t="s">
        <v>4368</v>
      </c>
      <c r="BW267" s="453"/>
      <c r="BX267" s="454">
        <f>SUM(BX268:BX269)</f>
        <v>999</v>
      </c>
      <c r="BY267" s="449"/>
      <c r="BZ267" s="450"/>
      <c r="CA267" s="449"/>
      <c r="CB267" s="449"/>
      <c r="CC267" s="449"/>
      <c r="CD267" s="449"/>
      <c r="CE267" s="51"/>
      <c r="CF267" s="96"/>
    </row>
    <row r="268" spans="2:84">
      <c r="B268" s="959">
        <v>264</v>
      </c>
      <c r="C268" s="959" t="s">
        <v>1098</v>
      </c>
      <c r="D268" s="946" t="s">
        <v>1136</v>
      </c>
      <c r="E268" s="959">
        <v>1</v>
      </c>
      <c r="F268" s="959">
        <v>2</v>
      </c>
      <c r="G268" s="1294" t="s">
        <v>971</v>
      </c>
      <c r="H268" s="911">
        <v>41</v>
      </c>
      <c r="I268" s="1294">
        <f t="shared" si="27"/>
        <v>82</v>
      </c>
      <c r="J268" s="1217" t="s">
        <v>525</v>
      </c>
      <c r="K268" s="959"/>
      <c r="L268" s="1217"/>
      <c r="M268" s="959" t="s">
        <v>1004</v>
      </c>
      <c r="N268" s="1217" t="s">
        <v>1005</v>
      </c>
      <c r="O268" s="956"/>
      <c r="P268" s="987"/>
      <c r="Q268" s="909"/>
      <c r="R268" s="987"/>
      <c r="S268" s="987"/>
      <c r="T268" s="987"/>
      <c r="U268" s="987"/>
      <c r="V268" s="987"/>
      <c r="W268" s="987"/>
      <c r="X268" s="987"/>
      <c r="Y268" s="987"/>
      <c r="Z268" s="987"/>
      <c r="AA268" s="987"/>
      <c r="AB268" s="987"/>
      <c r="AC268" s="987"/>
      <c r="AD268" s="987"/>
      <c r="AE268" s="987"/>
      <c r="AF268" s="987"/>
      <c r="AG268" s="987"/>
      <c r="AH268" s="987"/>
      <c r="AI268" s="987"/>
      <c r="AJ268" s="987"/>
      <c r="AK268" s="987"/>
      <c r="AL268" s="987"/>
      <c r="AM268" s="987"/>
      <c r="AN268" s="987"/>
      <c r="AO268" s="987"/>
      <c r="AP268" s="987"/>
      <c r="AQ268" s="987"/>
      <c r="AR268" s="987"/>
      <c r="AS268" s="987"/>
      <c r="AT268" s="987"/>
      <c r="AU268" s="987"/>
      <c r="AV268" s="987"/>
      <c r="AW268" s="987"/>
      <c r="AX268" s="1061"/>
      <c r="AY268" s="1220"/>
      <c r="AZ268" s="1225"/>
      <c r="BA268" s="1061"/>
      <c r="BB268" s="1220"/>
      <c r="BC268" s="1225"/>
      <c r="BD268" s="1061"/>
      <c r="BE268" s="1220"/>
      <c r="BF268" s="1225"/>
      <c r="BG268" s="1061">
        <f t="shared" si="28"/>
        <v>0</v>
      </c>
      <c r="BH268" s="1220"/>
      <c r="BI268" s="1225"/>
      <c r="BJ268" s="987"/>
      <c r="BK268" s="1061"/>
      <c r="BL268" s="1220"/>
      <c r="BM268" s="1225"/>
      <c r="BN268" s="1061"/>
      <c r="BO268" s="1225"/>
      <c r="BP268" s="1370"/>
      <c r="BQ268" s="1221"/>
      <c r="BR268" s="1061"/>
      <c r="BS268" s="1225"/>
      <c r="BT268" s="987"/>
      <c r="BU268" s="460"/>
      <c r="BV268" s="491" t="s">
        <v>4369</v>
      </c>
      <c r="BW268" s="453"/>
      <c r="BX268" s="457">
        <f t="shared" ref="BX268:BX269" si="30">PRODUCT(BY268:BZ268)</f>
        <v>719.28</v>
      </c>
      <c r="BY268" s="449">
        <f>3*12</f>
        <v>36</v>
      </c>
      <c r="BZ268" s="457">
        <f>PRODUCT(CA268:CF268)</f>
        <v>19.98</v>
      </c>
      <c r="CA268" s="458"/>
      <c r="CB268" s="458"/>
      <c r="CC268" s="458">
        <v>1.8</v>
      </c>
      <c r="CD268" s="449"/>
      <c r="CE268" s="51"/>
      <c r="CF268" s="470">
        <v>11.1</v>
      </c>
    </row>
    <row r="269" spans="2:84">
      <c r="B269" s="959">
        <v>265</v>
      </c>
      <c r="C269" s="959" t="s">
        <v>1001</v>
      </c>
      <c r="D269" s="946" t="s">
        <v>1121</v>
      </c>
      <c r="E269" s="959">
        <v>2</v>
      </c>
      <c r="F269" s="959">
        <v>13</v>
      </c>
      <c r="G269" s="1294" t="s">
        <v>971</v>
      </c>
      <c r="H269" s="911">
        <v>0.2</v>
      </c>
      <c r="I269" s="1294">
        <f t="shared" si="27"/>
        <v>2.6</v>
      </c>
      <c r="J269" s="1217" t="s">
        <v>525</v>
      </c>
      <c r="K269" s="959"/>
      <c r="L269" s="1217"/>
      <c r="M269" s="959" t="s">
        <v>1004</v>
      </c>
      <c r="N269" s="1217" t="s">
        <v>1005</v>
      </c>
      <c r="O269" s="956"/>
      <c r="P269" s="987"/>
      <c r="Q269" s="909"/>
      <c r="R269" s="987"/>
      <c r="S269" s="987"/>
      <c r="T269" s="987"/>
      <c r="U269" s="987"/>
      <c r="V269" s="987"/>
      <c r="W269" s="987"/>
      <c r="X269" s="987"/>
      <c r="Y269" s="987"/>
      <c r="Z269" s="987"/>
      <c r="AA269" s="987"/>
      <c r="AB269" s="987"/>
      <c r="AC269" s="987"/>
      <c r="AD269" s="987"/>
      <c r="AE269" s="987"/>
      <c r="AF269" s="987"/>
      <c r="AG269" s="987"/>
      <c r="AH269" s="987"/>
      <c r="AI269" s="987"/>
      <c r="AJ269" s="987"/>
      <c r="AK269" s="987"/>
      <c r="AL269" s="987"/>
      <c r="AM269" s="987"/>
      <c r="AN269" s="987"/>
      <c r="AO269" s="987"/>
      <c r="AP269" s="987"/>
      <c r="AQ269" s="987"/>
      <c r="AR269" s="987"/>
      <c r="AS269" s="987"/>
      <c r="AT269" s="987"/>
      <c r="AU269" s="987"/>
      <c r="AV269" s="987"/>
      <c r="AW269" s="987"/>
      <c r="AX269" s="1061"/>
      <c r="AY269" s="1220"/>
      <c r="AZ269" s="1225"/>
      <c r="BA269" s="1061"/>
      <c r="BB269" s="1220"/>
      <c r="BC269" s="1225"/>
      <c r="BD269" s="1061"/>
      <c r="BE269" s="1220"/>
      <c r="BF269" s="1225"/>
      <c r="BG269" s="1061">
        <f t="shared" si="28"/>
        <v>0</v>
      </c>
      <c r="BH269" s="1220"/>
      <c r="BI269" s="1225"/>
      <c r="BJ269" s="987"/>
      <c r="BK269" s="1061"/>
      <c r="BL269" s="1220"/>
      <c r="BM269" s="1225"/>
      <c r="BN269" s="1061"/>
      <c r="BO269" s="1225"/>
      <c r="BP269" s="1370"/>
      <c r="BQ269" s="1221"/>
      <c r="BR269" s="1061"/>
      <c r="BS269" s="1225"/>
      <c r="BT269" s="987"/>
      <c r="BU269" s="460"/>
      <c r="BV269" s="491" t="s">
        <v>4369</v>
      </c>
      <c r="BW269" s="453"/>
      <c r="BX269" s="457">
        <f t="shared" si="30"/>
        <v>279.71999999999997</v>
      </c>
      <c r="BY269" s="449">
        <f>2*12</f>
        <v>24</v>
      </c>
      <c r="BZ269" s="457">
        <f>PRODUCT(CA269:CF269)</f>
        <v>11.654999999999999</v>
      </c>
      <c r="CA269" s="458"/>
      <c r="CB269" s="458"/>
      <c r="CC269" s="458">
        <v>1.05</v>
      </c>
      <c r="CD269" s="449"/>
      <c r="CE269" s="51"/>
      <c r="CF269" s="470">
        <v>11.1</v>
      </c>
    </row>
    <row r="270" spans="2:84">
      <c r="B270" s="959">
        <v>266</v>
      </c>
      <c r="C270" s="959" t="s">
        <v>1104</v>
      </c>
      <c r="D270" s="946" t="s">
        <v>1140</v>
      </c>
      <c r="E270" s="959">
        <v>2</v>
      </c>
      <c r="F270" s="959">
        <v>4</v>
      </c>
      <c r="G270" s="1294" t="s">
        <v>971</v>
      </c>
      <c r="H270" s="911">
        <v>12.3</v>
      </c>
      <c r="I270" s="1294">
        <f t="shared" si="27"/>
        <v>49.2</v>
      </c>
      <c r="J270" s="1217" t="s">
        <v>525</v>
      </c>
      <c r="K270" s="959"/>
      <c r="L270" s="1217"/>
      <c r="M270" s="959" t="s">
        <v>1004</v>
      </c>
      <c r="N270" s="1217" t="s">
        <v>1005</v>
      </c>
      <c r="O270" s="956"/>
      <c r="P270" s="987"/>
      <c r="Q270" s="909"/>
      <c r="R270" s="987"/>
      <c r="S270" s="987"/>
      <c r="T270" s="987"/>
      <c r="U270" s="987"/>
      <c r="V270" s="987"/>
      <c r="W270" s="987"/>
      <c r="X270" s="987"/>
      <c r="Y270" s="987"/>
      <c r="Z270" s="987"/>
      <c r="AA270" s="987"/>
      <c r="AB270" s="987"/>
      <c r="AC270" s="987"/>
      <c r="AD270" s="987"/>
      <c r="AE270" s="987"/>
      <c r="AF270" s="987"/>
      <c r="AG270" s="987"/>
      <c r="AH270" s="987"/>
      <c r="AI270" s="987"/>
      <c r="AJ270" s="987"/>
      <c r="AK270" s="987"/>
      <c r="AL270" s="987"/>
      <c r="AM270" s="987"/>
      <c r="AN270" s="987"/>
      <c r="AO270" s="987"/>
      <c r="AP270" s="987"/>
      <c r="AQ270" s="987"/>
      <c r="AR270" s="987"/>
      <c r="AS270" s="987"/>
      <c r="AT270" s="987"/>
      <c r="AU270" s="987"/>
      <c r="AV270" s="987"/>
      <c r="AW270" s="987"/>
      <c r="AX270" s="1061"/>
      <c r="AY270" s="1220"/>
      <c r="AZ270" s="1225"/>
      <c r="BA270" s="1061"/>
      <c r="BB270" s="1220"/>
      <c r="BC270" s="1225"/>
      <c r="BD270" s="1061"/>
      <c r="BE270" s="1220"/>
      <c r="BF270" s="1225"/>
      <c r="BG270" s="1061">
        <f t="shared" si="28"/>
        <v>0</v>
      </c>
      <c r="BH270" s="1220"/>
      <c r="BI270" s="1225"/>
      <c r="BJ270" s="987"/>
      <c r="BK270" s="1061"/>
      <c r="BL270" s="1220"/>
      <c r="BM270" s="1225"/>
      <c r="BN270" s="1061"/>
      <c r="BO270" s="1225"/>
      <c r="BP270" s="1370"/>
      <c r="BQ270" s="1221"/>
      <c r="BR270" s="1061"/>
      <c r="BS270" s="1225"/>
      <c r="BT270" s="987"/>
      <c r="BU270" s="460"/>
      <c r="BV270" s="479"/>
      <c r="BW270" s="453"/>
      <c r="BX270" s="469"/>
      <c r="BY270" s="449"/>
      <c r="BZ270" s="450"/>
      <c r="CA270" s="458"/>
      <c r="CB270" s="458"/>
      <c r="CC270" s="458"/>
      <c r="CD270" s="449"/>
      <c r="CE270" s="51"/>
      <c r="CF270" s="96"/>
    </row>
    <row r="271" spans="2:84">
      <c r="B271" s="959">
        <v>267</v>
      </c>
      <c r="C271" s="959" t="s">
        <v>1020</v>
      </c>
      <c r="D271" s="946" t="s">
        <v>1135</v>
      </c>
      <c r="E271" s="959">
        <v>2</v>
      </c>
      <c r="F271" s="959">
        <v>3</v>
      </c>
      <c r="G271" s="1294" t="s">
        <v>971</v>
      </c>
      <c r="H271" s="911">
        <v>7</v>
      </c>
      <c r="I271" s="1294">
        <f t="shared" si="27"/>
        <v>21</v>
      </c>
      <c r="J271" s="1217" t="s">
        <v>525</v>
      </c>
      <c r="K271" s="959"/>
      <c r="L271" s="1217"/>
      <c r="M271" s="959" t="s">
        <v>1004</v>
      </c>
      <c r="N271" s="1217" t="s">
        <v>1005</v>
      </c>
      <c r="O271" s="956"/>
      <c r="P271" s="987"/>
      <c r="Q271" s="909"/>
      <c r="R271" s="987"/>
      <c r="S271" s="987"/>
      <c r="T271" s="987"/>
      <c r="U271" s="987"/>
      <c r="V271" s="987"/>
      <c r="W271" s="987"/>
      <c r="X271" s="987"/>
      <c r="Y271" s="987"/>
      <c r="Z271" s="987"/>
      <c r="AA271" s="987"/>
      <c r="AB271" s="987"/>
      <c r="AC271" s="987"/>
      <c r="AD271" s="987"/>
      <c r="AE271" s="987"/>
      <c r="AF271" s="987"/>
      <c r="AG271" s="987"/>
      <c r="AH271" s="987"/>
      <c r="AI271" s="987"/>
      <c r="AJ271" s="987"/>
      <c r="AK271" s="987"/>
      <c r="AL271" s="987"/>
      <c r="AM271" s="987"/>
      <c r="AN271" s="987"/>
      <c r="AO271" s="987"/>
      <c r="AP271" s="987"/>
      <c r="AQ271" s="987"/>
      <c r="AR271" s="987"/>
      <c r="AS271" s="987"/>
      <c r="AT271" s="987"/>
      <c r="AU271" s="987"/>
      <c r="AV271" s="987"/>
      <c r="AW271" s="987"/>
      <c r="AX271" s="1061"/>
      <c r="AY271" s="1220"/>
      <c r="AZ271" s="1225"/>
      <c r="BA271" s="1061"/>
      <c r="BB271" s="1220"/>
      <c r="BC271" s="1225"/>
      <c r="BD271" s="1061"/>
      <c r="BE271" s="1220"/>
      <c r="BF271" s="1225"/>
      <c r="BG271" s="1061">
        <f t="shared" si="28"/>
        <v>0</v>
      </c>
      <c r="BH271" s="1220"/>
      <c r="BI271" s="1225"/>
      <c r="BJ271" s="987"/>
      <c r="BK271" s="1061"/>
      <c r="BL271" s="1220"/>
      <c r="BM271" s="1225"/>
      <c r="BN271" s="1061"/>
      <c r="BO271" s="1225"/>
      <c r="BP271" s="1370"/>
      <c r="BQ271" s="1221"/>
      <c r="BR271" s="1061"/>
      <c r="BS271" s="1225"/>
      <c r="BT271" s="987"/>
      <c r="BU271" s="463"/>
      <c r="BV271" s="446" t="s">
        <v>1152</v>
      </c>
      <c r="BW271" s="489"/>
      <c r="BX271" s="448">
        <f>+BX273</f>
        <v>695.97</v>
      </c>
      <c r="BY271" s="449"/>
      <c r="BZ271" s="450"/>
      <c r="CA271" s="458"/>
      <c r="CB271" s="458"/>
      <c r="CC271" s="458"/>
      <c r="CD271" s="449"/>
      <c r="CE271" s="449"/>
      <c r="CF271" s="96"/>
    </row>
    <row r="272" spans="2:84">
      <c r="B272" s="959">
        <v>268</v>
      </c>
      <c r="C272" s="959" t="s">
        <v>1001</v>
      </c>
      <c r="D272" s="946" t="s">
        <v>1121</v>
      </c>
      <c r="E272" s="959">
        <v>2</v>
      </c>
      <c r="F272" s="959">
        <v>7</v>
      </c>
      <c r="G272" s="1294" t="s">
        <v>971</v>
      </c>
      <c r="H272" s="911">
        <v>0.2</v>
      </c>
      <c r="I272" s="1294">
        <f t="shared" si="27"/>
        <v>1.4000000000000001</v>
      </c>
      <c r="J272" s="1217" t="s">
        <v>527</v>
      </c>
      <c r="K272" s="959"/>
      <c r="L272" s="1217"/>
      <c r="M272" s="959" t="s">
        <v>1004</v>
      </c>
      <c r="N272" s="1217" t="s">
        <v>1005</v>
      </c>
      <c r="O272" s="956"/>
      <c r="P272" s="987"/>
      <c r="Q272" s="909"/>
      <c r="R272" s="987"/>
      <c r="S272" s="987"/>
      <c r="T272" s="987"/>
      <c r="U272" s="987"/>
      <c r="V272" s="987"/>
      <c r="W272" s="987"/>
      <c r="X272" s="987"/>
      <c r="Y272" s="987"/>
      <c r="Z272" s="987"/>
      <c r="AA272" s="987"/>
      <c r="AB272" s="987"/>
      <c r="AC272" s="987"/>
      <c r="AD272" s="987"/>
      <c r="AE272" s="987"/>
      <c r="AF272" s="987"/>
      <c r="AG272" s="987"/>
      <c r="AH272" s="987"/>
      <c r="AI272" s="987"/>
      <c r="AJ272" s="987"/>
      <c r="AK272" s="987"/>
      <c r="AL272" s="987"/>
      <c r="AM272" s="987"/>
      <c r="AN272" s="987"/>
      <c r="AO272" s="987"/>
      <c r="AP272" s="987"/>
      <c r="AQ272" s="987"/>
      <c r="AR272" s="987"/>
      <c r="AS272" s="987"/>
      <c r="AT272" s="987"/>
      <c r="AU272" s="987"/>
      <c r="AV272" s="987"/>
      <c r="AW272" s="987"/>
      <c r="AX272" s="1061"/>
      <c r="AY272" s="1220"/>
      <c r="AZ272" s="1225"/>
      <c r="BA272" s="1061"/>
      <c r="BB272" s="1220"/>
      <c r="BC272" s="1225"/>
      <c r="BD272" s="1061"/>
      <c r="BE272" s="1220"/>
      <c r="BF272" s="1225"/>
      <c r="BG272" s="1061">
        <f t="shared" si="28"/>
        <v>0</v>
      </c>
      <c r="BH272" s="1220"/>
      <c r="BI272" s="1225"/>
      <c r="BJ272" s="987"/>
      <c r="BK272" s="1061"/>
      <c r="BL272" s="1220"/>
      <c r="BM272" s="1225"/>
      <c r="BN272" s="1061"/>
      <c r="BO272" s="1225"/>
      <c r="BP272" s="1370"/>
      <c r="BQ272" s="1221"/>
      <c r="BR272" s="1061"/>
      <c r="BS272" s="1225"/>
      <c r="BT272" s="987"/>
      <c r="BU272" s="460"/>
      <c r="BV272" s="479"/>
      <c r="BW272" s="453"/>
      <c r="BX272" s="469"/>
      <c r="BY272" s="449"/>
      <c r="BZ272" s="450"/>
      <c r="CA272" s="458"/>
      <c r="CB272" s="458"/>
      <c r="CC272" s="458"/>
      <c r="CD272" s="449"/>
      <c r="CE272" s="449"/>
      <c r="CF272" s="96"/>
    </row>
    <row r="273" spans="2:84">
      <c r="B273" s="959">
        <v>269</v>
      </c>
      <c r="C273" s="959" t="s">
        <v>1104</v>
      </c>
      <c r="D273" s="946" t="s">
        <v>1137</v>
      </c>
      <c r="E273" s="959">
        <v>2</v>
      </c>
      <c r="F273" s="959">
        <v>7</v>
      </c>
      <c r="G273" s="1294" t="s">
        <v>971</v>
      </c>
      <c r="H273" s="911">
        <v>7</v>
      </c>
      <c r="I273" s="1294">
        <f t="shared" si="27"/>
        <v>49</v>
      </c>
      <c r="J273" s="1217" t="s">
        <v>527</v>
      </c>
      <c r="K273" s="959"/>
      <c r="L273" s="1217"/>
      <c r="M273" s="959" t="s">
        <v>1004</v>
      </c>
      <c r="N273" s="1217" t="s">
        <v>1005</v>
      </c>
      <c r="O273" s="956"/>
      <c r="P273" s="987"/>
      <c r="Q273" s="909"/>
      <c r="R273" s="987"/>
      <c r="S273" s="987"/>
      <c r="T273" s="987"/>
      <c r="U273" s="987"/>
      <c r="V273" s="987"/>
      <c r="W273" s="987"/>
      <c r="X273" s="987"/>
      <c r="Y273" s="987"/>
      <c r="Z273" s="987"/>
      <c r="AA273" s="987"/>
      <c r="AB273" s="987"/>
      <c r="AC273" s="987"/>
      <c r="AD273" s="987"/>
      <c r="AE273" s="987"/>
      <c r="AF273" s="987"/>
      <c r="AG273" s="987"/>
      <c r="AH273" s="987"/>
      <c r="AI273" s="987"/>
      <c r="AJ273" s="987"/>
      <c r="AK273" s="987"/>
      <c r="AL273" s="987"/>
      <c r="AM273" s="987"/>
      <c r="AN273" s="987"/>
      <c r="AO273" s="987"/>
      <c r="AP273" s="987"/>
      <c r="AQ273" s="987"/>
      <c r="AR273" s="987"/>
      <c r="AS273" s="987"/>
      <c r="AT273" s="987"/>
      <c r="AU273" s="987"/>
      <c r="AV273" s="987"/>
      <c r="AW273" s="987"/>
      <c r="AX273" s="1061"/>
      <c r="AY273" s="1220"/>
      <c r="AZ273" s="1225"/>
      <c r="BA273" s="1061"/>
      <c r="BB273" s="1220"/>
      <c r="BC273" s="1225"/>
      <c r="BD273" s="1061"/>
      <c r="BE273" s="1220"/>
      <c r="BF273" s="1225"/>
      <c r="BG273" s="1061">
        <f t="shared" si="28"/>
        <v>0</v>
      </c>
      <c r="BH273" s="1220"/>
      <c r="BI273" s="1225"/>
      <c r="BJ273" s="987"/>
      <c r="BK273" s="1061"/>
      <c r="BL273" s="1220"/>
      <c r="BM273" s="1225"/>
      <c r="BN273" s="1061"/>
      <c r="BO273" s="1225"/>
      <c r="BP273" s="1370"/>
      <c r="BQ273" s="1221"/>
      <c r="BR273" s="1061"/>
      <c r="BS273" s="1225"/>
      <c r="BT273" s="987"/>
      <c r="BU273" s="460"/>
      <c r="BV273" s="491" t="s">
        <v>4370</v>
      </c>
      <c r="BW273" s="453"/>
      <c r="BX273" s="454">
        <f>SUM(BX274:BX275)</f>
        <v>695.97</v>
      </c>
      <c r="BY273" s="449"/>
      <c r="BZ273" s="450"/>
      <c r="CA273" s="449"/>
      <c r="CB273" s="449"/>
      <c r="CC273" s="449"/>
      <c r="CD273" s="449"/>
      <c r="CE273" s="51"/>
      <c r="CF273" s="96"/>
    </row>
    <row r="274" spans="2:84">
      <c r="B274" s="959">
        <v>270</v>
      </c>
      <c r="C274" s="959" t="s">
        <v>1001</v>
      </c>
      <c r="D274" s="946" t="s">
        <v>1121</v>
      </c>
      <c r="E274" s="959">
        <v>2</v>
      </c>
      <c r="F274" s="959">
        <v>5</v>
      </c>
      <c r="G274" s="1294" t="s">
        <v>971</v>
      </c>
      <c r="H274" s="911">
        <v>0.2</v>
      </c>
      <c r="I274" s="1294">
        <f t="shared" si="27"/>
        <v>1</v>
      </c>
      <c r="J274" s="1217" t="s">
        <v>1141</v>
      </c>
      <c r="K274" s="959"/>
      <c r="L274" s="1217"/>
      <c r="M274" s="959" t="s">
        <v>1004</v>
      </c>
      <c r="N274" s="1217" t="s">
        <v>1005</v>
      </c>
      <c r="O274" s="956"/>
      <c r="P274" s="987"/>
      <c r="Q274" s="909"/>
      <c r="R274" s="987"/>
      <c r="S274" s="987"/>
      <c r="T274" s="987"/>
      <c r="U274" s="987"/>
      <c r="V274" s="987"/>
      <c r="W274" s="987"/>
      <c r="X274" s="987"/>
      <c r="Y274" s="987"/>
      <c r="Z274" s="987"/>
      <c r="AA274" s="987"/>
      <c r="AB274" s="987"/>
      <c r="AC274" s="987"/>
      <c r="AD274" s="987"/>
      <c r="AE274" s="987"/>
      <c r="AF274" s="987"/>
      <c r="AG274" s="987"/>
      <c r="AH274" s="987"/>
      <c r="AI274" s="987"/>
      <c r="AJ274" s="987"/>
      <c r="AK274" s="987"/>
      <c r="AL274" s="987"/>
      <c r="AM274" s="987"/>
      <c r="AN274" s="987"/>
      <c r="AO274" s="987"/>
      <c r="AP274" s="987"/>
      <c r="AQ274" s="987"/>
      <c r="AR274" s="987"/>
      <c r="AS274" s="987"/>
      <c r="AT274" s="987"/>
      <c r="AU274" s="987"/>
      <c r="AV274" s="987"/>
      <c r="AW274" s="987"/>
      <c r="AX274" s="1061"/>
      <c r="AY274" s="1220"/>
      <c r="AZ274" s="1225"/>
      <c r="BA274" s="1061"/>
      <c r="BB274" s="1220"/>
      <c r="BC274" s="1225"/>
      <c r="BD274" s="1061"/>
      <c r="BE274" s="1220"/>
      <c r="BF274" s="1225"/>
      <c r="BG274" s="1061">
        <f t="shared" si="28"/>
        <v>0</v>
      </c>
      <c r="BH274" s="1220"/>
      <c r="BI274" s="1225"/>
      <c r="BJ274" s="987"/>
      <c r="BK274" s="1061"/>
      <c r="BL274" s="1220"/>
      <c r="BM274" s="1225"/>
      <c r="BN274" s="1061"/>
      <c r="BO274" s="1225"/>
      <c r="BP274" s="1370"/>
      <c r="BQ274" s="1221"/>
      <c r="BR274" s="1061"/>
      <c r="BS274" s="1225"/>
      <c r="BT274" s="987"/>
      <c r="BU274" s="460"/>
      <c r="BV274" s="491" t="s">
        <v>4369</v>
      </c>
      <c r="BW274" s="453"/>
      <c r="BX274" s="457">
        <f t="shared" ref="BX274:BX275" si="31">PRODUCT(BY274:BZ274)</f>
        <v>439.56</v>
      </c>
      <c r="BY274" s="449">
        <f>2*11</f>
        <v>22</v>
      </c>
      <c r="BZ274" s="457">
        <f>PRODUCT(CA274:CF274)</f>
        <v>19.98</v>
      </c>
      <c r="CA274" s="458"/>
      <c r="CB274" s="458"/>
      <c r="CC274" s="458">
        <v>1.8</v>
      </c>
      <c r="CD274" s="449"/>
      <c r="CE274" s="51"/>
      <c r="CF274" s="470">
        <v>11.1</v>
      </c>
    </row>
    <row r="275" spans="2:84">
      <c r="B275" s="959">
        <v>271</v>
      </c>
      <c r="C275" s="959" t="s">
        <v>1104</v>
      </c>
      <c r="D275" s="946" t="s">
        <v>1137</v>
      </c>
      <c r="E275" s="959">
        <v>2</v>
      </c>
      <c r="F275" s="959">
        <v>5</v>
      </c>
      <c r="G275" s="1294" t="s">
        <v>971</v>
      </c>
      <c r="H275" s="911">
        <v>7</v>
      </c>
      <c r="I275" s="1294">
        <f t="shared" si="27"/>
        <v>35</v>
      </c>
      <c r="J275" s="1217" t="s">
        <v>1141</v>
      </c>
      <c r="K275" s="959"/>
      <c r="L275" s="1217"/>
      <c r="M275" s="959" t="s">
        <v>1004</v>
      </c>
      <c r="N275" s="1217" t="s">
        <v>1005</v>
      </c>
      <c r="O275" s="956"/>
      <c r="P275" s="987"/>
      <c r="Q275" s="909"/>
      <c r="R275" s="987"/>
      <c r="S275" s="987"/>
      <c r="T275" s="987"/>
      <c r="U275" s="987"/>
      <c r="V275" s="987"/>
      <c r="W275" s="987"/>
      <c r="X275" s="987"/>
      <c r="Y275" s="987"/>
      <c r="Z275" s="987"/>
      <c r="AA275" s="987"/>
      <c r="AB275" s="987"/>
      <c r="AC275" s="987"/>
      <c r="AD275" s="987"/>
      <c r="AE275" s="987"/>
      <c r="AF275" s="987"/>
      <c r="AG275" s="987"/>
      <c r="AH275" s="987"/>
      <c r="AI275" s="987"/>
      <c r="AJ275" s="987"/>
      <c r="AK275" s="987"/>
      <c r="AL275" s="987"/>
      <c r="AM275" s="987"/>
      <c r="AN275" s="987"/>
      <c r="AO275" s="987"/>
      <c r="AP275" s="987"/>
      <c r="AQ275" s="987"/>
      <c r="AR275" s="987"/>
      <c r="AS275" s="987"/>
      <c r="AT275" s="987"/>
      <c r="AU275" s="987"/>
      <c r="AV275" s="987"/>
      <c r="AW275" s="987"/>
      <c r="AX275" s="1061"/>
      <c r="AY275" s="1220"/>
      <c r="AZ275" s="1225"/>
      <c r="BA275" s="1061"/>
      <c r="BB275" s="1220"/>
      <c r="BC275" s="1225"/>
      <c r="BD275" s="1061"/>
      <c r="BE275" s="1220"/>
      <c r="BF275" s="1225"/>
      <c r="BG275" s="1061">
        <f t="shared" si="28"/>
        <v>0</v>
      </c>
      <c r="BH275" s="1220"/>
      <c r="BI275" s="1225"/>
      <c r="BJ275" s="987"/>
      <c r="BK275" s="1061"/>
      <c r="BL275" s="1220"/>
      <c r="BM275" s="1225"/>
      <c r="BN275" s="1061"/>
      <c r="BO275" s="1225"/>
      <c r="BP275" s="1370"/>
      <c r="BQ275" s="1221"/>
      <c r="BR275" s="1061"/>
      <c r="BS275" s="1225"/>
      <c r="BT275" s="987"/>
      <c r="BU275" s="460"/>
      <c r="BV275" s="491" t="s">
        <v>4369</v>
      </c>
      <c r="BW275" s="453"/>
      <c r="BX275" s="457">
        <f t="shared" si="31"/>
        <v>256.40999999999997</v>
      </c>
      <c r="BY275" s="449">
        <f>2*11</f>
        <v>22</v>
      </c>
      <c r="BZ275" s="457">
        <f>PRODUCT(CA275:CF275)</f>
        <v>11.654999999999999</v>
      </c>
      <c r="CA275" s="458"/>
      <c r="CB275" s="458"/>
      <c r="CC275" s="458">
        <v>1.05</v>
      </c>
      <c r="CD275" s="449"/>
      <c r="CE275" s="51"/>
      <c r="CF275" s="470">
        <v>11.1</v>
      </c>
    </row>
    <row r="276" spans="2:84">
      <c r="B276" s="959">
        <v>272</v>
      </c>
      <c r="C276" s="959" t="s">
        <v>1001</v>
      </c>
      <c r="D276" s="946" t="s">
        <v>1121</v>
      </c>
      <c r="E276" s="959">
        <v>2</v>
      </c>
      <c r="F276" s="959">
        <v>10</v>
      </c>
      <c r="G276" s="1294" t="s">
        <v>971</v>
      </c>
      <c r="H276" s="911">
        <v>0.2</v>
      </c>
      <c r="I276" s="1294">
        <f t="shared" si="27"/>
        <v>2</v>
      </c>
      <c r="J276" s="1217" t="s">
        <v>550</v>
      </c>
      <c r="K276" s="959"/>
      <c r="L276" s="1217"/>
      <c r="M276" s="959" t="s">
        <v>1004</v>
      </c>
      <c r="N276" s="1217" t="s">
        <v>1005</v>
      </c>
      <c r="O276" s="956"/>
      <c r="P276" s="987"/>
      <c r="Q276" s="909"/>
      <c r="R276" s="987"/>
      <c r="S276" s="987"/>
      <c r="T276" s="987"/>
      <c r="U276" s="987"/>
      <c r="V276" s="987"/>
      <c r="W276" s="987"/>
      <c r="X276" s="987"/>
      <c r="Y276" s="987"/>
      <c r="Z276" s="987"/>
      <c r="AA276" s="987"/>
      <c r="AB276" s="987"/>
      <c r="AC276" s="987"/>
      <c r="AD276" s="987"/>
      <c r="AE276" s="987"/>
      <c r="AF276" s="987"/>
      <c r="AG276" s="987"/>
      <c r="AH276" s="987"/>
      <c r="AI276" s="987"/>
      <c r="AJ276" s="987"/>
      <c r="AK276" s="987"/>
      <c r="AL276" s="987"/>
      <c r="AM276" s="987"/>
      <c r="AN276" s="987"/>
      <c r="AO276" s="987"/>
      <c r="AP276" s="987"/>
      <c r="AQ276" s="987"/>
      <c r="AR276" s="987"/>
      <c r="AS276" s="987"/>
      <c r="AT276" s="987"/>
      <c r="AU276" s="987"/>
      <c r="AV276" s="987"/>
      <c r="AW276" s="987"/>
      <c r="AX276" s="1061"/>
      <c r="AY276" s="1220"/>
      <c r="AZ276" s="1225"/>
      <c r="BA276" s="1061"/>
      <c r="BB276" s="1220"/>
      <c r="BC276" s="1225"/>
      <c r="BD276" s="1061"/>
      <c r="BE276" s="1220"/>
      <c r="BF276" s="1225"/>
      <c r="BG276" s="1061">
        <f t="shared" si="28"/>
        <v>0</v>
      </c>
      <c r="BH276" s="1220"/>
      <c r="BI276" s="1225"/>
      <c r="BJ276" s="987"/>
      <c r="BK276" s="1061"/>
      <c r="BL276" s="1220"/>
      <c r="BM276" s="1225"/>
      <c r="BN276" s="1061"/>
      <c r="BO276" s="1225"/>
      <c r="BP276" s="1370"/>
      <c r="BQ276" s="1221"/>
      <c r="BR276" s="1061"/>
      <c r="BS276" s="1225"/>
      <c r="BT276" s="987"/>
      <c r="BU276" s="460"/>
      <c r="BV276" s="479"/>
      <c r="BW276" s="453"/>
      <c r="BX276" s="469"/>
      <c r="BY276" s="449"/>
      <c r="BZ276" s="450"/>
      <c r="CA276" s="458"/>
      <c r="CB276" s="458"/>
      <c r="CC276" s="458"/>
      <c r="CD276" s="449"/>
      <c r="CE276" s="449"/>
      <c r="CF276" s="96"/>
    </row>
    <row r="277" spans="2:84">
      <c r="B277" s="959">
        <v>273</v>
      </c>
      <c r="C277" s="959" t="s">
        <v>1104</v>
      </c>
      <c r="D277" s="946" t="s">
        <v>1137</v>
      </c>
      <c r="E277" s="959">
        <v>2</v>
      </c>
      <c r="F277" s="959">
        <v>6</v>
      </c>
      <c r="G277" s="1294" t="s">
        <v>971</v>
      </c>
      <c r="H277" s="911">
        <v>7</v>
      </c>
      <c r="I277" s="1294">
        <f t="shared" si="27"/>
        <v>42</v>
      </c>
      <c r="J277" s="1217" t="s">
        <v>550</v>
      </c>
      <c r="K277" s="959"/>
      <c r="L277" s="1217"/>
      <c r="M277" s="959" t="s">
        <v>1004</v>
      </c>
      <c r="N277" s="1217" t="s">
        <v>1005</v>
      </c>
      <c r="O277" s="956"/>
      <c r="P277" s="987"/>
      <c r="Q277" s="909"/>
      <c r="R277" s="987"/>
      <c r="S277" s="987"/>
      <c r="T277" s="987"/>
      <c r="U277" s="987"/>
      <c r="V277" s="987"/>
      <c r="W277" s="987"/>
      <c r="X277" s="987"/>
      <c r="Y277" s="987"/>
      <c r="Z277" s="987"/>
      <c r="AA277" s="987"/>
      <c r="AB277" s="987"/>
      <c r="AC277" s="987"/>
      <c r="AD277" s="987"/>
      <c r="AE277" s="987"/>
      <c r="AF277" s="987"/>
      <c r="AG277" s="987"/>
      <c r="AH277" s="987"/>
      <c r="AI277" s="987"/>
      <c r="AJ277" s="987"/>
      <c r="AK277" s="987"/>
      <c r="AL277" s="987"/>
      <c r="AM277" s="987"/>
      <c r="AN277" s="987"/>
      <c r="AO277" s="987"/>
      <c r="AP277" s="987"/>
      <c r="AQ277" s="987"/>
      <c r="AR277" s="987"/>
      <c r="AS277" s="987"/>
      <c r="AT277" s="987"/>
      <c r="AU277" s="987"/>
      <c r="AV277" s="987"/>
      <c r="AW277" s="987"/>
      <c r="AX277" s="1061"/>
      <c r="AY277" s="1220"/>
      <c r="AZ277" s="1225"/>
      <c r="BA277" s="1061"/>
      <c r="BB277" s="1220"/>
      <c r="BC277" s="1225"/>
      <c r="BD277" s="1061"/>
      <c r="BE277" s="1220"/>
      <c r="BF277" s="1225"/>
      <c r="BG277" s="1061">
        <f t="shared" si="28"/>
        <v>0</v>
      </c>
      <c r="BH277" s="1220"/>
      <c r="BI277" s="1225"/>
      <c r="BJ277" s="987"/>
      <c r="BK277" s="1061"/>
      <c r="BL277" s="1220"/>
      <c r="BM277" s="1225"/>
      <c r="BN277" s="1061"/>
      <c r="BO277" s="1225"/>
      <c r="BP277" s="1370"/>
      <c r="BQ277" s="1221"/>
      <c r="BR277" s="1061"/>
      <c r="BS277" s="1225"/>
      <c r="BT277" s="987"/>
      <c r="BU277" s="463"/>
      <c r="BV277" s="446" t="s">
        <v>1101</v>
      </c>
      <c r="BW277" s="489"/>
      <c r="BX277" s="448">
        <f>+BX278</f>
        <v>281.88</v>
      </c>
      <c r="BY277" s="449"/>
      <c r="BZ277" s="450"/>
      <c r="CA277" s="458"/>
      <c r="CB277" s="458"/>
      <c r="CC277" s="458"/>
      <c r="CD277" s="449"/>
      <c r="CE277" s="449"/>
      <c r="CF277" s="96"/>
    </row>
    <row r="278" spans="2:84">
      <c r="B278" s="959">
        <v>274</v>
      </c>
      <c r="C278" s="959" t="s">
        <v>1104</v>
      </c>
      <c r="D278" s="946" t="s">
        <v>1140</v>
      </c>
      <c r="E278" s="959">
        <v>2</v>
      </c>
      <c r="F278" s="959">
        <v>2</v>
      </c>
      <c r="G278" s="1294" t="s">
        <v>971</v>
      </c>
      <c r="H278" s="911">
        <v>12.3</v>
      </c>
      <c r="I278" s="1294">
        <f t="shared" si="27"/>
        <v>24.6</v>
      </c>
      <c r="J278" s="1217" t="s">
        <v>550</v>
      </c>
      <c r="K278" s="959"/>
      <c r="L278" s="1217"/>
      <c r="M278" s="959" t="s">
        <v>1004</v>
      </c>
      <c r="N278" s="1217" t="s">
        <v>1005</v>
      </c>
      <c r="O278" s="956"/>
      <c r="P278" s="987"/>
      <c r="Q278" s="909"/>
      <c r="R278" s="987"/>
      <c r="S278" s="987"/>
      <c r="T278" s="987"/>
      <c r="U278" s="987"/>
      <c r="V278" s="987"/>
      <c r="W278" s="987"/>
      <c r="X278" s="987"/>
      <c r="Y278" s="987"/>
      <c r="Z278" s="987"/>
      <c r="AA278" s="987"/>
      <c r="AB278" s="987"/>
      <c r="AC278" s="987"/>
      <c r="AD278" s="987"/>
      <c r="AE278" s="987"/>
      <c r="AF278" s="987"/>
      <c r="AG278" s="987"/>
      <c r="AH278" s="987"/>
      <c r="AI278" s="987"/>
      <c r="AJ278" s="987"/>
      <c r="AK278" s="987"/>
      <c r="AL278" s="987"/>
      <c r="AM278" s="987"/>
      <c r="AN278" s="987"/>
      <c r="AO278" s="987"/>
      <c r="AP278" s="987"/>
      <c r="AQ278" s="987"/>
      <c r="AR278" s="987"/>
      <c r="AS278" s="987"/>
      <c r="AT278" s="987"/>
      <c r="AU278" s="987"/>
      <c r="AV278" s="987"/>
      <c r="AW278" s="987"/>
      <c r="AX278" s="1061"/>
      <c r="AY278" s="1220"/>
      <c r="AZ278" s="1225"/>
      <c r="BA278" s="1061"/>
      <c r="BB278" s="1220"/>
      <c r="BC278" s="1225"/>
      <c r="BD278" s="1061"/>
      <c r="BE278" s="1220"/>
      <c r="BF278" s="1225"/>
      <c r="BG278" s="1061">
        <f t="shared" si="28"/>
        <v>0</v>
      </c>
      <c r="BH278" s="1220"/>
      <c r="BI278" s="1225"/>
      <c r="BJ278" s="987"/>
      <c r="BK278" s="1061"/>
      <c r="BL278" s="1220"/>
      <c r="BM278" s="1225"/>
      <c r="BN278" s="1061"/>
      <c r="BO278" s="1225"/>
      <c r="BP278" s="1370"/>
      <c r="BQ278" s="1221"/>
      <c r="BR278" s="1061"/>
      <c r="BS278" s="1225"/>
      <c r="BT278" s="987"/>
      <c r="BU278" s="460"/>
      <c r="BV278" s="479"/>
      <c r="BW278" s="453"/>
      <c r="BX278" s="457">
        <f t="shared" ref="BX278" si="32">PRODUCT(BY278:BZ278)</f>
        <v>281.88</v>
      </c>
      <c r="BY278" s="449">
        <v>18</v>
      </c>
      <c r="BZ278" s="457">
        <v>15.66</v>
      </c>
      <c r="CA278" s="458"/>
      <c r="CB278" s="458"/>
      <c r="CC278" s="458"/>
      <c r="CD278" s="449"/>
      <c r="CE278" s="449"/>
      <c r="CF278" s="96"/>
    </row>
    <row r="279" spans="2:84">
      <c r="B279" s="959">
        <v>275</v>
      </c>
      <c r="C279" s="959" t="s">
        <v>1020</v>
      </c>
      <c r="D279" s="946" t="s">
        <v>1135</v>
      </c>
      <c r="E279" s="959">
        <v>2</v>
      </c>
      <c r="F279" s="959">
        <v>2</v>
      </c>
      <c r="G279" s="1294" t="s">
        <v>971</v>
      </c>
      <c r="H279" s="911">
        <v>7</v>
      </c>
      <c r="I279" s="1294">
        <f t="shared" si="27"/>
        <v>14</v>
      </c>
      <c r="J279" s="1217" t="s">
        <v>550</v>
      </c>
      <c r="K279" s="959"/>
      <c r="L279" s="1217"/>
      <c r="M279" s="959" t="s">
        <v>1004</v>
      </c>
      <c r="N279" s="1217" t="s">
        <v>1005</v>
      </c>
      <c r="O279" s="956"/>
      <c r="P279" s="987"/>
      <c r="Q279" s="909"/>
      <c r="R279" s="987"/>
      <c r="S279" s="987"/>
      <c r="T279" s="987"/>
      <c r="U279" s="987"/>
      <c r="V279" s="987"/>
      <c r="W279" s="987"/>
      <c r="X279" s="987"/>
      <c r="Y279" s="987"/>
      <c r="Z279" s="987"/>
      <c r="AA279" s="987"/>
      <c r="AB279" s="987"/>
      <c r="AC279" s="987"/>
      <c r="AD279" s="987"/>
      <c r="AE279" s="987"/>
      <c r="AF279" s="987"/>
      <c r="AG279" s="987"/>
      <c r="AH279" s="987"/>
      <c r="AI279" s="987"/>
      <c r="AJ279" s="987"/>
      <c r="AK279" s="987"/>
      <c r="AL279" s="987"/>
      <c r="AM279" s="987"/>
      <c r="AN279" s="987"/>
      <c r="AO279" s="987"/>
      <c r="AP279" s="987"/>
      <c r="AQ279" s="987"/>
      <c r="AR279" s="987"/>
      <c r="AS279" s="987"/>
      <c r="AT279" s="987"/>
      <c r="AU279" s="987"/>
      <c r="AV279" s="987"/>
      <c r="AW279" s="987"/>
      <c r="AX279" s="1061"/>
      <c r="AY279" s="1220"/>
      <c r="AZ279" s="1225"/>
      <c r="BA279" s="1061"/>
      <c r="BB279" s="1220"/>
      <c r="BC279" s="1225"/>
      <c r="BD279" s="1061"/>
      <c r="BE279" s="1220"/>
      <c r="BF279" s="1225"/>
      <c r="BG279" s="1061">
        <f t="shared" si="28"/>
        <v>0</v>
      </c>
      <c r="BH279" s="1220"/>
      <c r="BI279" s="1225"/>
      <c r="BJ279" s="987"/>
      <c r="BK279" s="1061"/>
      <c r="BL279" s="1220"/>
      <c r="BM279" s="1225"/>
      <c r="BN279" s="1061"/>
      <c r="BO279" s="1225"/>
      <c r="BP279" s="1370"/>
      <c r="BQ279" s="1221"/>
      <c r="BR279" s="1061"/>
      <c r="BS279" s="1225"/>
      <c r="BT279" s="987"/>
      <c r="BU279" s="460"/>
      <c r="BV279" s="479"/>
      <c r="BW279" s="453"/>
      <c r="BX279" s="465"/>
      <c r="BY279" s="449"/>
      <c r="BZ279" s="450"/>
      <c r="CA279" s="458"/>
      <c r="CB279" s="458"/>
      <c r="CC279" s="458"/>
      <c r="CD279" s="449"/>
      <c r="CE279" s="449"/>
      <c r="CF279" s="96"/>
    </row>
    <row r="280" spans="2:84">
      <c r="B280" s="959">
        <v>276</v>
      </c>
      <c r="C280" s="959" t="s">
        <v>1001</v>
      </c>
      <c r="D280" s="946" t="s">
        <v>1121</v>
      </c>
      <c r="E280" s="959">
        <v>2</v>
      </c>
      <c r="F280" s="959">
        <v>5</v>
      </c>
      <c r="G280" s="1294" t="s">
        <v>971</v>
      </c>
      <c r="H280" s="911">
        <v>0.2</v>
      </c>
      <c r="I280" s="1294">
        <f t="shared" si="27"/>
        <v>1</v>
      </c>
      <c r="J280" s="1217" t="s">
        <v>553</v>
      </c>
      <c r="K280" s="959"/>
      <c r="L280" s="1217"/>
      <c r="M280" s="959" t="s">
        <v>1004</v>
      </c>
      <c r="N280" s="1217" t="s">
        <v>1005</v>
      </c>
      <c r="O280" s="956"/>
      <c r="P280" s="987"/>
      <c r="Q280" s="909"/>
      <c r="R280" s="987"/>
      <c r="S280" s="987"/>
      <c r="T280" s="987"/>
      <c r="U280" s="987"/>
      <c r="V280" s="987"/>
      <c r="W280" s="987"/>
      <c r="X280" s="987"/>
      <c r="Y280" s="987"/>
      <c r="Z280" s="987"/>
      <c r="AA280" s="987"/>
      <c r="AB280" s="987"/>
      <c r="AC280" s="987"/>
      <c r="AD280" s="987"/>
      <c r="AE280" s="987"/>
      <c r="AF280" s="987"/>
      <c r="AG280" s="987"/>
      <c r="AH280" s="987"/>
      <c r="AI280" s="987"/>
      <c r="AJ280" s="987"/>
      <c r="AK280" s="987"/>
      <c r="AL280" s="987"/>
      <c r="AM280" s="987"/>
      <c r="AN280" s="987"/>
      <c r="AO280" s="987"/>
      <c r="AP280" s="987"/>
      <c r="AQ280" s="987"/>
      <c r="AR280" s="987"/>
      <c r="AS280" s="987"/>
      <c r="AT280" s="987"/>
      <c r="AU280" s="987"/>
      <c r="AV280" s="987"/>
      <c r="AW280" s="987"/>
      <c r="AX280" s="1061"/>
      <c r="AY280" s="1220"/>
      <c r="AZ280" s="1225"/>
      <c r="BA280" s="1061"/>
      <c r="BB280" s="1220"/>
      <c r="BC280" s="1225"/>
      <c r="BD280" s="1061"/>
      <c r="BE280" s="1220"/>
      <c r="BF280" s="1225"/>
      <c r="BG280" s="1061">
        <f t="shared" si="28"/>
        <v>0</v>
      </c>
      <c r="BH280" s="1220"/>
      <c r="BI280" s="1225"/>
      <c r="BJ280" s="987"/>
      <c r="BK280" s="1061"/>
      <c r="BL280" s="1220"/>
      <c r="BM280" s="1225"/>
      <c r="BN280" s="1061"/>
      <c r="BO280" s="1225"/>
      <c r="BP280" s="1370"/>
      <c r="BQ280" s="1221"/>
      <c r="BR280" s="1061"/>
      <c r="BS280" s="1225"/>
      <c r="BT280" s="987"/>
      <c r="BU280" s="463"/>
      <c r="BV280" s="446" t="s">
        <v>1107</v>
      </c>
      <c r="BW280" s="489"/>
      <c r="BX280" s="448">
        <f>+SUM(BX282:BX283)</f>
        <v>1332</v>
      </c>
      <c r="BY280" s="449"/>
      <c r="BZ280" s="450"/>
      <c r="CA280" s="458"/>
      <c r="CB280" s="458"/>
      <c r="CC280" s="458"/>
      <c r="CD280" s="449"/>
      <c r="CE280" s="449"/>
      <c r="CF280" s="96"/>
    </row>
    <row r="281" spans="2:84">
      <c r="B281" s="959">
        <v>277</v>
      </c>
      <c r="C281" s="959" t="s">
        <v>1104</v>
      </c>
      <c r="D281" s="946" t="s">
        <v>1142</v>
      </c>
      <c r="E281" s="959">
        <v>2</v>
      </c>
      <c r="F281" s="959">
        <v>1</v>
      </c>
      <c r="G281" s="1294" t="s">
        <v>971</v>
      </c>
      <c r="H281" s="911">
        <v>2.9</v>
      </c>
      <c r="I281" s="1294">
        <f t="shared" si="27"/>
        <v>2.9</v>
      </c>
      <c r="J281" s="1217" t="s">
        <v>553</v>
      </c>
      <c r="K281" s="959"/>
      <c r="L281" s="1217"/>
      <c r="M281" s="959" t="s">
        <v>1004</v>
      </c>
      <c r="N281" s="1217" t="s">
        <v>1005</v>
      </c>
      <c r="O281" s="956"/>
      <c r="P281" s="987"/>
      <c r="Q281" s="909"/>
      <c r="R281" s="987"/>
      <c r="S281" s="987"/>
      <c r="T281" s="987"/>
      <c r="U281" s="987"/>
      <c r="V281" s="987"/>
      <c r="W281" s="987"/>
      <c r="X281" s="987"/>
      <c r="Y281" s="987"/>
      <c r="Z281" s="987"/>
      <c r="AA281" s="987"/>
      <c r="AB281" s="987"/>
      <c r="AC281" s="987"/>
      <c r="AD281" s="987"/>
      <c r="AE281" s="987"/>
      <c r="AF281" s="987"/>
      <c r="AG281" s="987"/>
      <c r="AH281" s="987"/>
      <c r="AI281" s="987"/>
      <c r="AJ281" s="987"/>
      <c r="AK281" s="987"/>
      <c r="AL281" s="987"/>
      <c r="AM281" s="987"/>
      <c r="AN281" s="987"/>
      <c r="AO281" s="987"/>
      <c r="AP281" s="987"/>
      <c r="AQ281" s="987"/>
      <c r="AR281" s="987"/>
      <c r="AS281" s="987"/>
      <c r="AT281" s="987"/>
      <c r="AU281" s="987"/>
      <c r="AV281" s="987"/>
      <c r="AW281" s="987"/>
      <c r="AX281" s="1061"/>
      <c r="AY281" s="1220"/>
      <c r="AZ281" s="1225"/>
      <c r="BA281" s="1061"/>
      <c r="BB281" s="1220"/>
      <c r="BC281" s="1225"/>
      <c r="BD281" s="1061"/>
      <c r="BE281" s="1220"/>
      <c r="BF281" s="1225"/>
      <c r="BG281" s="1061">
        <f t="shared" si="28"/>
        <v>0</v>
      </c>
      <c r="BH281" s="1220"/>
      <c r="BI281" s="1225"/>
      <c r="BJ281" s="987"/>
      <c r="BK281" s="1061"/>
      <c r="BL281" s="1220"/>
      <c r="BM281" s="1225"/>
      <c r="BN281" s="1061"/>
      <c r="BO281" s="1225"/>
      <c r="BP281" s="1370"/>
      <c r="BQ281" s="1221"/>
      <c r="BR281" s="1061"/>
      <c r="BS281" s="1225"/>
      <c r="BT281" s="987"/>
      <c r="BU281" s="460"/>
      <c r="BV281" s="479"/>
      <c r="BW281" s="453"/>
      <c r="BX281" s="465"/>
      <c r="BY281" s="449"/>
      <c r="BZ281" s="450"/>
      <c r="CA281" s="458"/>
      <c r="CB281" s="458"/>
      <c r="CC281" s="458"/>
      <c r="CD281" s="449"/>
      <c r="CE281" s="449"/>
      <c r="CF281" s="96"/>
    </row>
    <row r="282" spans="2:84">
      <c r="B282" s="959">
        <v>278</v>
      </c>
      <c r="C282" s="959" t="s">
        <v>1104</v>
      </c>
      <c r="D282" s="946" t="s">
        <v>1137</v>
      </c>
      <c r="E282" s="959">
        <v>2</v>
      </c>
      <c r="F282" s="959">
        <v>4</v>
      </c>
      <c r="G282" s="1294" t="s">
        <v>971</v>
      </c>
      <c r="H282" s="911">
        <v>7</v>
      </c>
      <c r="I282" s="1294">
        <f t="shared" si="27"/>
        <v>28</v>
      </c>
      <c r="J282" s="1217" t="s">
        <v>553</v>
      </c>
      <c r="K282" s="959"/>
      <c r="L282" s="1217"/>
      <c r="M282" s="959" t="s">
        <v>1004</v>
      </c>
      <c r="N282" s="1217" t="s">
        <v>1005</v>
      </c>
      <c r="O282" s="956"/>
      <c r="P282" s="987"/>
      <c r="Q282" s="909"/>
      <c r="R282" s="987"/>
      <c r="S282" s="987"/>
      <c r="T282" s="987"/>
      <c r="U282" s="987"/>
      <c r="V282" s="987"/>
      <c r="W282" s="987"/>
      <c r="X282" s="987"/>
      <c r="Y282" s="987"/>
      <c r="Z282" s="987"/>
      <c r="AA282" s="987"/>
      <c r="AB282" s="987"/>
      <c r="AC282" s="987"/>
      <c r="AD282" s="987"/>
      <c r="AE282" s="987"/>
      <c r="AF282" s="987"/>
      <c r="AG282" s="987"/>
      <c r="AH282" s="987"/>
      <c r="AI282" s="987"/>
      <c r="AJ282" s="987"/>
      <c r="AK282" s="987"/>
      <c r="AL282" s="987"/>
      <c r="AM282" s="987"/>
      <c r="AN282" s="987"/>
      <c r="AO282" s="987"/>
      <c r="AP282" s="987"/>
      <c r="AQ282" s="987"/>
      <c r="AR282" s="987"/>
      <c r="AS282" s="987"/>
      <c r="AT282" s="987"/>
      <c r="AU282" s="987"/>
      <c r="AV282" s="987"/>
      <c r="AW282" s="987"/>
      <c r="AX282" s="1061"/>
      <c r="AY282" s="1220"/>
      <c r="AZ282" s="1225"/>
      <c r="BA282" s="1061"/>
      <c r="BB282" s="1220"/>
      <c r="BC282" s="1225"/>
      <c r="BD282" s="1061"/>
      <c r="BE282" s="1220"/>
      <c r="BF282" s="1225"/>
      <c r="BG282" s="1061">
        <f t="shared" si="28"/>
        <v>0</v>
      </c>
      <c r="BH282" s="1220"/>
      <c r="BI282" s="1225"/>
      <c r="BJ282" s="987"/>
      <c r="BK282" s="1061"/>
      <c r="BL282" s="1220"/>
      <c r="BM282" s="1225"/>
      <c r="BN282" s="1061"/>
      <c r="BO282" s="1225"/>
      <c r="BP282" s="1370"/>
      <c r="BQ282" s="1221"/>
      <c r="BR282" s="1061"/>
      <c r="BS282" s="1225"/>
      <c r="BT282" s="987"/>
      <c r="BU282" s="460"/>
      <c r="BV282" s="491" t="s">
        <v>4371</v>
      </c>
      <c r="BW282" s="453"/>
      <c r="BX282" s="465">
        <f>PRODUCT(BY282:BZ282)</f>
        <v>900</v>
      </c>
      <c r="BY282" s="449">
        <v>45</v>
      </c>
      <c r="BZ282" s="457">
        <v>20</v>
      </c>
      <c r="CA282" s="458"/>
      <c r="CB282" s="458"/>
      <c r="CC282" s="458"/>
      <c r="CD282" s="449"/>
      <c r="CE282" s="449"/>
      <c r="CF282" s="96"/>
    </row>
    <row r="283" spans="2:84">
      <c r="B283" s="959">
        <v>279</v>
      </c>
      <c r="C283" s="959" t="s">
        <v>1001</v>
      </c>
      <c r="D283" s="946" t="s">
        <v>1121</v>
      </c>
      <c r="E283" s="959">
        <v>2</v>
      </c>
      <c r="F283" s="959">
        <v>5</v>
      </c>
      <c r="G283" s="1294" t="s">
        <v>971</v>
      </c>
      <c r="H283" s="911">
        <v>0.2</v>
      </c>
      <c r="I283" s="1294">
        <f t="shared" si="27"/>
        <v>1</v>
      </c>
      <c r="J283" s="1217" t="s">
        <v>1143</v>
      </c>
      <c r="K283" s="959"/>
      <c r="L283" s="1217"/>
      <c r="M283" s="959" t="s">
        <v>1004</v>
      </c>
      <c r="N283" s="1217" t="s">
        <v>1005</v>
      </c>
      <c r="O283" s="956"/>
      <c r="P283" s="987"/>
      <c r="Q283" s="909"/>
      <c r="R283" s="987"/>
      <c r="S283" s="987"/>
      <c r="T283" s="987"/>
      <c r="U283" s="987"/>
      <c r="V283" s="987"/>
      <c r="W283" s="987"/>
      <c r="X283" s="987"/>
      <c r="Y283" s="987"/>
      <c r="Z283" s="987"/>
      <c r="AA283" s="987"/>
      <c r="AB283" s="987"/>
      <c r="AC283" s="987"/>
      <c r="AD283" s="987"/>
      <c r="AE283" s="987"/>
      <c r="AF283" s="987"/>
      <c r="AG283" s="987"/>
      <c r="AH283" s="987"/>
      <c r="AI283" s="987"/>
      <c r="AJ283" s="987"/>
      <c r="AK283" s="987"/>
      <c r="AL283" s="987"/>
      <c r="AM283" s="987"/>
      <c r="AN283" s="987"/>
      <c r="AO283" s="987"/>
      <c r="AP283" s="987"/>
      <c r="AQ283" s="987"/>
      <c r="AR283" s="987"/>
      <c r="AS283" s="987"/>
      <c r="AT283" s="987"/>
      <c r="AU283" s="987"/>
      <c r="AV283" s="987"/>
      <c r="AW283" s="987"/>
      <c r="AX283" s="1061"/>
      <c r="AY283" s="1220"/>
      <c r="AZ283" s="1225"/>
      <c r="BA283" s="1061"/>
      <c r="BB283" s="1220"/>
      <c r="BC283" s="1225"/>
      <c r="BD283" s="1061"/>
      <c r="BE283" s="1220"/>
      <c r="BF283" s="1225"/>
      <c r="BG283" s="1061">
        <f t="shared" si="28"/>
        <v>0</v>
      </c>
      <c r="BH283" s="1220"/>
      <c r="BI283" s="1225"/>
      <c r="BJ283" s="987"/>
      <c r="BK283" s="1061"/>
      <c r="BL283" s="1220"/>
      <c r="BM283" s="1225"/>
      <c r="BN283" s="1061"/>
      <c r="BO283" s="1225"/>
      <c r="BP283" s="1370"/>
      <c r="BQ283" s="1221"/>
      <c r="BR283" s="1061"/>
      <c r="BS283" s="1225"/>
      <c r="BT283" s="987"/>
      <c r="BU283" s="460"/>
      <c r="BV283" s="491" t="s">
        <v>4372</v>
      </c>
      <c r="BW283" s="453"/>
      <c r="BX283" s="465">
        <f>PRODUCT(BY283:BZ283)</f>
        <v>432</v>
      </c>
      <c r="BY283" s="449">
        <v>18</v>
      </c>
      <c r="BZ283" s="457">
        <v>24</v>
      </c>
      <c r="CA283" s="458"/>
      <c r="CB283" s="458"/>
      <c r="CC283" s="458"/>
      <c r="CD283" s="449"/>
      <c r="CE283" s="449"/>
      <c r="CF283" s="96"/>
    </row>
    <row r="284" spans="2:84">
      <c r="B284" s="959">
        <v>280</v>
      </c>
      <c r="C284" s="959" t="s">
        <v>1104</v>
      </c>
      <c r="D284" s="946" t="s">
        <v>1137</v>
      </c>
      <c r="E284" s="959">
        <v>2</v>
      </c>
      <c r="F284" s="959">
        <v>5</v>
      </c>
      <c r="G284" s="1294" t="s">
        <v>971</v>
      </c>
      <c r="H284" s="911">
        <v>7</v>
      </c>
      <c r="I284" s="1294">
        <f t="shared" si="27"/>
        <v>35</v>
      </c>
      <c r="J284" s="1217" t="s">
        <v>1143</v>
      </c>
      <c r="K284" s="959"/>
      <c r="L284" s="1217"/>
      <c r="M284" s="959" t="s">
        <v>1004</v>
      </c>
      <c r="N284" s="1217" t="s">
        <v>1005</v>
      </c>
      <c r="O284" s="956"/>
      <c r="P284" s="987"/>
      <c r="Q284" s="909"/>
      <c r="R284" s="987"/>
      <c r="S284" s="987"/>
      <c r="T284" s="987"/>
      <c r="U284" s="987"/>
      <c r="V284" s="987"/>
      <c r="W284" s="987"/>
      <c r="X284" s="987"/>
      <c r="Y284" s="987"/>
      <c r="Z284" s="987"/>
      <c r="AA284" s="987"/>
      <c r="AB284" s="987"/>
      <c r="AC284" s="987"/>
      <c r="AD284" s="987"/>
      <c r="AE284" s="987"/>
      <c r="AF284" s="987"/>
      <c r="AG284" s="987"/>
      <c r="AH284" s="987"/>
      <c r="AI284" s="987"/>
      <c r="AJ284" s="987"/>
      <c r="AK284" s="987"/>
      <c r="AL284" s="987"/>
      <c r="AM284" s="987"/>
      <c r="AN284" s="987"/>
      <c r="AO284" s="987"/>
      <c r="AP284" s="987"/>
      <c r="AQ284" s="987"/>
      <c r="AR284" s="987"/>
      <c r="AS284" s="987"/>
      <c r="AT284" s="987"/>
      <c r="AU284" s="987"/>
      <c r="AV284" s="987"/>
      <c r="AW284" s="987"/>
      <c r="AX284" s="1061"/>
      <c r="AY284" s="1220"/>
      <c r="AZ284" s="1225"/>
      <c r="BA284" s="1061"/>
      <c r="BB284" s="1220"/>
      <c r="BC284" s="1225"/>
      <c r="BD284" s="1061"/>
      <c r="BE284" s="1220"/>
      <c r="BF284" s="1225"/>
      <c r="BG284" s="1061">
        <f t="shared" si="28"/>
        <v>0</v>
      </c>
      <c r="BH284" s="1220"/>
      <c r="BI284" s="1225"/>
      <c r="BJ284" s="987"/>
      <c r="BK284" s="1061"/>
      <c r="BL284" s="1220"/>
      <c r="BM284" s="1225"/>
      <c r="BN284" s="1061"/>
      <c r="BO284" s="1225"/>
      <c r="BP284" s="1370"/>
      <c r="BQ284" s="1221"/>
      <c r="BR284" s="1061"/>
      <c r="BS284" s="1225"/>
      <c r="BT284" s="987"/>
      <c r="BU284" s="460"/>
      <c r="BV284" s="490"/>
      <c r="BW284" s="453"/>
      <c r="BX284" s="469"/>
      <c r="BY284" s="449"/>
      <c r="BZ284" s="450"/>
      <c r="CA284" s="458"/>
      <c r="CB284" s="458"/>
      <c r="CC284" s="458"/>
      <c r="CD284" s="449"/>
      <c r="CE284" s="449"/>
      <c r="CF284" s="96"/>
    </row>
    <row r="285" spans="2:84">
      <c r="B285" s="959">
        <v>281</v>
      </c>
      <c r="C285" s="959" t="s">
        <v>1047</v>
      </c>
      <c r="D285" s="946" t="s">
        <v>1057</v>
      </c>
      <c r="E285" s="959">
        <v>1</v>
      </c>
      <c r="F285" s="959">
        <v>1</v>
      </c>
      <c r="G285" s="1294" t="s">
        <v>971</v>
      </c>
      <c r="H285" s="911">
        <v>0.1</v>
      </c>
      <c r="I285" s="1294">
        <f t="shared" si="27"/>
        <v>0.1</v>
      </c>
      <c r="J285" s="1217" t="s">
        <v>919</v>
      </c>
      <c r="K285" s="959"/>
      <c r="L285" s="1217"/>
      <c r="M285" s="959" t="s">
        <v>1004</v>
      </c>
      <c r="N285" s="1217" t="s">
        <v>1005</v>
      </c>
      <c r="O285" s="956"/>
      <c r="P285" s="987"/>
      <c r="Q285" s="909"/>
      <c r="R285" s="987"/>
      <c r="S285" s="987"/>
      <c r="T285" s="987"/>
      <c r="U285" s="987"/>
      <c r="V285" s="987"/>
      <c r="W285" s="987"/>
      <c r="X285" s="987"/>
      <c r="Y285" s="987"/>
      <c r="Z285" s="987"/>
      <c r="AA285" s="987"/>
      <c r="AB285" s="987"/>
      <c r="AC285" s="987"/>
      <c r="AD285" s="987"/>
      <c r="AE285" s="987"/>
      <c r="AF285" s="987"/>
      <c r="AG285" s="987"/>
      <c r="AH285" s="987"/>
      <c r="AI285" s="987"/>
      <c r="AJ285" s="987"/>
      <c r="AK285" s="987"/>
      <c r="AL285" s="987"/>
      <c r="AM285" s="987"/>
      <c r="AN285" s="987"/>
      <c r="AO285" s="987"/>
      <c r="AP285" s="987"/>
      <c r="AQ285" s="987"/>
      <c r="AR285" s="987"/>
      <c r="AS285" s="987"/>
      <c r="AT285" s="987"/>
      <c r="AU285" s="987"/>
      <c r="AV285" s="987"/>
      <c r="AW285" s="987"/>
      <c r="AX285" s="1061"/>
      <c r="AY285" s="1220"/>
      <c r="AZ285" s="1225"/>
      <c r="BA285" s="1061"/>
      <c r="BB285" s="1220"/>
      <c r="BC285" s="1225"/>
      <c r="BD285" s="1061"/>
      <c r="BE285" s="1220"/>
      <c r="BF285" s="1225"/>
      <c r="BG285" s="1061">
        <f t="shared" si="28"/>
        <v>0</v>
      </c>
      <c r="BH285" s="1220"/>
      <c r="BI285" s="1225"/>
      <c r="BJ285" s="987"/>
      <c r="BK285" s="1061"/>
      <c r="BL285" s="1220"/>
      <c r="BM285" s="1225"/>
      <c r="BN285" s="1061"/>
      <c r="BO285" s="1225"/>
      <c r="BP285" s="1370"/>
      <c r="BQ285" s="1221"/>
      <c r="BR285" s="1061"/>
      <c r="BS285" s="1225"/>
      <c r="BT285" s="987"/>
      <c r="BU285" s="460"/>
      <c r="BV285" s="490"/>
      <c r="BW285" s="453"/>
      <c r="BX285" s="469"/>
      <c r="BY285" s="449"/>
      <c r="BZ285" s="450"/>
      <c r="CA285" s="449"/>
      <c r="CB285" s="449"/>
      <c r="CC285" s="449"/>
      <c r="CD285" s="449"/>
      <c r="CE285" s="449"/>
      <c r="CF285" s="96"/>
    </row>
    <row r="286" spans="2:84">
      <c r="B286" s="959">
        <v>282</v>
      </c>
      <c r="C286" s="959" t="s">
        <v>1044</v>
      </c>
      <c r="D286" s="946" t="s">
        <v>1060</v>
      </c>
      <c r="E286" s="1384">
        <v>1.25</v>
      </c>
      <c r="F286" s="959">
        <v>1</v>
      </c>
      <c r="G286" s="1294" t="s">
        <v>971</v>
      </c>
      <c r="H286" s="911">
        <v>2.9</v>
      </c>
      <c r="I286" s="1294">
        <f t="shared" si="27"/>
        <v>2.9</v>
      </c>
      <c r="J286" s="1217" t="s">
        <v>919</v>
      </c>
      <c r="K286" s="959"/>
      <c r="L286" s="1217"/>
      <c r="M286" s="959" t="s">
        <v>1004</v>
      </c>
      <c r="N286" s="1217" t="s">
        <v>1005</v>
      </c>
      <c r="O286" s="956"/>
      <c r="P286" s="987"/>
      <c r="Q286" s="909"/>
      <c r="R286" s="987"/>
      <c r="S286" s="987"/>
      <c r="T286" s="987"/>
      <c r="U286" s="987"/>
      <c r="V286" s="987"/>
      <c r="W286" s="987"/>
      <c r="X286" s="987"/>
      <c r="Y286" s="987"/>
      <c r="Z286" s="987"/>
      <c r="AA286" s="987"/>
      <c r="AB286" s="987"/>
      <c r="AC286" s="987"/>
      <c r="AD286" s="987"/>
      <c r="AE286" s="987"/>
      <c r="AF286" s="987"/>
      <c r="AG286" s="987"/>
      <c r="AH286" s="987"/>
      <c r="AI286" s="987"/>
      <c r="AJ286" s="987"/>
      <c r="AK286" s="987"/>
      <c r="AL286" s="987"/>
      <c r="AM286" s="987"/>
      <c r="AN286" s="987"/>
      <c r="AO286" s="987"/>
      <c r="AP286" s="987"/>
      <c r="AQ286" s="987"/>
      <c r="AR286" s="987"/>
      <c r="AS286" s="987"/>
      <c r="AT286" s="987"/>
      <c r="AU286" s="987"/>
      <c r="AV286" s="987"/>
      <c r="AW286" s="987"/>
      <c r="AX286" s="1061"/>
      <c r="AY286" s="1220"/>
      <c r="AZ286" s="1225"/>
      <c r="BA286" s="1061"/>
      <c r="BB286" s="1220"/>
      <c r="BC286" s="1225"/>
      <c r="BD286" s="1061"/>
      <c r="BE286" s="1220"/>
      <c r="BF286" s="1225"/>
      <c r="BG286" s="1061">
        <f t="shared" si="28"/>
        <v>0</v>
      </c>
      <c r="BH286" s="1220"/>
      <c r="BI286" s="1225"/>
      <c r="BJ286" s="987"/>
      <c r="BK286" s="1061"/>
      <c r="BL286" s="1220"/>
      <c r="BM286" s="1225"/>
      <c r="BN286" s="1061"/>
      <c r="BO286" s="1225"/>
      <c r="BP286" s="1370"/>
      <c r="BQ286" s="1221"/>
      <c r="BR286" s="1061"/>
      <c r="BS286" s="1225"/>
      <c r="BT286" s="987"/>
      <c r="BU286" s="460"/>
      <c r="BV286" s="490"/>
      <c r="BW286" s="453"/>
      <c r="BX286" s="469"/>
      <c r="BY286" s="449"/>
      <c r="BZ286" s="450"/>
      <c r="CA286" s="449"/>
      <c r="CB286" s="449"/>
      <c r="CC286" s="449"/>
      <c r="CD286" s="449"/>
      <c r="CE286" s="449"/>
      <c r="CF286" s="96"/>
    </row>
    <row r="287" spans="2:84">
      <c r="B287" s="959">
        <v>283</v>
      </c>
      <c r="C287" s="959" t="s">
        <v>1001</v>
      </c>
      <c r="D287" s="946" t="s">
        <v>1121</v>
      </c>
      <c r="E287" s="959">
        <v>2</v>
      </c>
      <c r="F287" s="959">
        <v>1</v>
      </c>
      <c r="G287" s="1294" t="s">
        <v>971</v>
      </c>
      <c r="H287" s="911">
        <v>0.2</v>
      </c>
      <c r="I287" s="1294">
        <f t="shared" si="27"/>
        <v>0.2</v>
      </c>
      <c r="J287" s="1217" t="s">
        <v>919</v>
      </c>
      <c r="K287" s="959"/>
      <c r="L287" s="1217"/>
      <c r="M287" s="959" t="s">
        <v>1004</v>
      </c>
      <c r="N287" s="1217" t="s">
        <v>1005</v>
      </c>
      <c r="O287" s="956"/>
      <c r="P287" s="987"/>
      <c r="Q287" s="909"/>
      <c r="R287" s="987"/>
      <c r="S287" s="987"/>
      <c r="T287" s="987"/>
      <c r="U287" s="987"/>
      <c r="V287" s="987"/>
      <c r="W287" s="987"/>
      <c r="X287" s="987"/>
      <c r="Y287" s="987"/>
      <c r="Z287" s="987"/>
      <c r="AA287" s="987"/>
      <c r="AB287" s="987"/>
      <c r="AC287" s="987"/>
      <c r="AD287" s="987"/>
      <c r="AE287" s="987"/>
      <c r="AF287" s="987"/>
      <c r="AG287" s="987"/>
      <c r="AH287" s="987"/>
      <c r="AI287" s="987"/>
      <c r="AJ287" s="987"/>
      <c r="AK287" s="987"/>
      <c r="AL287" s="987"/>
      <c r="AM287" s="987"/>
      <c r="AN287" s="987"/>
      <c r="AO287" s="987"/>
      <c r="AP287" s="987"/>
      <c r="AQ287" s="987"/>
      <c r="AR287" s="987"/>
      <c r="AS287" s="987"/>
      <c r="AT287" s="987"/>
      <c r="AU287" s="987"/>
      <c r="AV287" s="987"/>
      <c r="AW287" s="987"/>
      <c r="AX287" s="1061"/>
      <c r="AY287" s="1220"/>
      <c r="AZ287" s="1225"/>
      <c r="BA287" s="1061"/>
      <c r="BB287" s="1220"/>
      <c r="BC287" s="1225"/>
      <c r="BD287" s="1061"/>
      <c r="BE287" s="1220"/>
      <c r="BF287" s="1225"/>
      <c r="BG287" s="1061">
        <f t="shared" si="28"/>
        <v>0</v>
      </c>
      <c r="BH287" s="1220"/>
      <c r="BI287" s="1225"/>
      <c r="BJ287" s="987"/>
      <c r="BK287" s="1061"/>
      <c r="BL287" s="1220"/>
      <c r="BM287" s="1225"/>
      <c r="BN287" s="1061"/>
      <c r="BO287" s="1225"/>
      <c r="BP287" s="1370"/>
      <c r="BQ287" s="1221"/>
      <c r="BR287" s="1061"/>
      <c r="BS287" s="1225"/>
      <c r="BT287" s="987"/>
      <c r="BU287" s="463"/>
      <c r="BV287" s="446" t="s">
        <v>1107</v>
      </c>
      <c r="BW287" s="446"/>
      <c r="BX287" s="448">
        <f>SUM(BX290:BX293)</f>
        <v>4.7150000000000007</v>
      </c>
      <c r="BY287" s="449"/>
      <c r="BZ287" s="450"/>
      <c r="CA287" s="449"/>
      <c r="CB287" s="449"/>
      <c r="CC287" s="449"/>
      <c r="CD287" s="449"/>
      <c r="CE287" s="449"/>
      <c r="CF287" s="96"/>
    </row>
    <row r="288" spans="2:84">
      <c r="B288" s="959">
        <v>284</v>
      </c>
      <c r="C288" s="959" t="s">
        <v>1001</v>
      </c>
      <c r="D288" s="946" t="s">
        <v>1121</v>
      </c>
      <c r="E288" s="959">
        <v>2</v>
      </c>
      <c r="F288" s="959">
        <v>6</v>
      </c>
      <c r="G288" s="1294" t="s">
        <v>971</v>
      </c>
      <c r="H288" s="911">
        <v>0.2</v>
      </c>
      <c r="I288" s="1294">
        <f t="shared" si="27"/>
        <v>1.2000000000000002</v>
      </c>
      <c r="J288" s="1217" t="s">
        <v>919</v>
      </c>
      <c r="K288" s="959"/>
      <c r="L288" s="1217"/>
      <c r="M288" s="959" t="s">
        <v>1004</v>
      </c>
      <c r="N288" s="1217" t="s">
        <v>1005</v>
      </c>
      <c r="O288" s="956"/>
      <c r="P288" s="987"/>
      <c r="Q288" s="909"/>
      <c r="R288" s="987"/>
      <c r="S288" s="987"/>
      <c r="T288" s="987"/>
      <c r="U288" s="987"/>
      <c r="V288" s="987"/>
      <c r="W288" s="987"/>
      <c r="X288" s="987"/>
      <c r="Y288" s="987"/>
      <c r="Z288" s="987"/>
      <c r="AA288" s="987"/>
      <c r="AB288" s="987"/>
      <c r="AC288" s="987"/>
      <c r="AD288" s="987"/>
      <c r="AE288" s="987"/>
      <c r="AF288" s="987"/>
      <c r="AG288" s="987"/>
      <c r="AH288" s="987"/>
      <c r="AI288" s="987"/>
      <c r="AJ288" s="987"/>
      <c r="AK288" s="987"/>
      <c r="AL288" s="987"/>
      <c r="AM288" s="987"/>
      <c r="AN288" s="987"/>
      <c r="AO288" s="987"/>
      <c r="AP288" s="987"/>
      <c r="AQ288" s="987"/>
      <c r="AR288" s="987"/>
      <c r="AS288" s="987"/>
      <c r="AT288" s="987"/>
      <c r="AU288" s="987"/>
      <c r="AV288" s="987"/>
      <c r="AW288" s="987"/>
      <c r="AX288" s="1061"/>
      <c r="AY288" s="1220"/>
      <c r="AZ288" s="1225"/>
      <c r="BA288" s="1061"/>
      <c r="BB288" s="1220"/>
      <c r="BC288" s="1225"/>
      <c r="BD288" s="1061"/>
      <c r="BE288" s="1220"/>
      <c r="BF288" s="1225"/>
      <c r="BG288" s="1061">
        <f t="shared" si="28"/>
        <v>0</v>
      </c>
      <c r="BH288" s="1220"/>
      <c r="BI288" s="1225"/>
      <c r="BJ288" s="987"/>
      <c r="BK288" s="1061"/>
      <c r="BL288" s="1220"/>
      <c r="BM288" s="1225"/>
      <c r="BN288" s="1061"/>
      <c r="BO288" s="1225"/>
      <c r="BP288" s="1370"/>
      <c r="BQ288" s="1221"/>
      <c r="BR288" s="1061"/>
      <c r="BS288" s="1225"/>
      <c r="BT288" s="987"/>
      <c r="BU288" s="460"/>
      <c r="BV288" s="479"/>
      <c r="BW288" s="453"/>
      <c r="BX288" s="469"/>
      <c r="BY288" s="449"/>
      <c r="BZ288" s="450"/>
      <c r="CA288" s="449"/>
      <c r="CB288" s="449"/>
      <c r="CC288" s="449"/>
      <c r="CD288" s="449"/>
      <c r="CE288" s="449"/>
      <c r="CF288" s="96"/>
    </row>
    <row r="289" spans="2:84">
      <c r="B289" s="959">
        <v>285</v>
      </c>
      <c r="C289" s="959" t="s">
        <v>1047</v>
      </c>
      <c r="D289" s="946" t="s">
        <v>1057</v>
      </c>
      <c r="E289" s="959">
        <v>2</v>
      </c>
      <c r="F289" s="959">
        <v>1</v>
      </c>
      <c r="G289" s="1294" t="s">
        <v>971</v>
      </c>
      <c r="H289" s="911">
        <v>0.1</v>
      </c>
      <c r="I289" s="1294">
        <f t="shared" si="27"/>
        <v>0.1</v>
      </c>
      <c r="J289" s="1217" t="s">
        <v>919</v>
      </c>
      <c r="K289" s="959"/>
      <c r="L289" s="1217"/>
      <c r="M289" s="959" t="s">
        <v>1004</v>
      </c>
      <c r="N289" s="1217" t="s">
        <v>1005</v>
      </c>
      <c r="O289" s="956"/>
      <c r="P289" s="987"/>
      <c r="Q289" s="909"/>
      <c r="R289" s="987"/>
      <c r="S289" s="987"/>
      <c r="T289" s="987"/>
      <c r="U289" s="987"/>
      <c r="V289" s="987"/>
      <c r="W289" s="987"/>
      <c r="X289" s="987"/>
      <c r="Y289" s="987"/>
      <c r="Z289" s="987"/>
      <c r="AA289" s="987"/>
      <c r="AB289" s="987"/>
      <c r="AC289" s="987"/>
      <c r="AD289" s="987"/>
      <c r="AE289" s="987"/>
      <c r="AF289" s="987"/>
      <c r="AG289" s="987"/>
      <c r="AH289" s="987"/>
      <c r="AI289" s="987"/>
      <c r="AJ289" s="987"/>
      <c r="AK289" s="987"/>
      <c r="AL289" s="987"/>
      <c r="AM289" s="987"/>
      <c r="AN289" s="987"/>
      <c r="AO289" s="987"/>
      <c r="AP289" s="987"/>
      <c r="AQ289" s="987"/>
      <c r="AR289" s="987"/>
      <c r="AS289" s="987"/>
      <c r="AT289" s="987"/>
      <c r="AU289" s="987"/>
      <c r="AV289" s="987"/>
      <c r="AW289" s="987"/>
      <c r="AX289" s="1061"/>
      <c r="AY289" s="1220"/>
      <c r="AZ289" s="1225"/>
      <c r="BA289" s="1061"/>
      <c r="BB289" s="1220"/>
      <c r="BC289" s="1225"/>
      <c r="BD289" s="1061"/>
      <c r="BE289" s="1220"/>
      <c r="BF289" s="1225"/>
      <c r="BG289" s="1061">
        <f t="shared" si="28"/>
        <v>0</v>
      </c>
      <c r="BH289" s="1220"/>
      <c r="BI289" s="1225"/>
      <c r="BJ289" s="987"/>
      <c r="BK289" s="1061"/>
      <c r="BL289" s="1220"/>
      <c r="BM289" s="1225"/>
      <c r="BN289" s="1061"/>
      <c r="BO289" s="1225"/>
      <c r="BP289" s="1370"/>
      <c r="BQ289" s="1221"/>
      <c r="BR289" s="1061"/>
      <c r="BS289" s="1225"/>
      <c r="BT289" s="987"/>
      <c r="BU289" s="460"/>
      <c r="BV289" s="479"/>
      <c r="BW289" s="453"/>
      <c r="BX289" s="469"/>
      <c r="BY289" s="449"/>
      <c r="BZ289" s="450"/>
      <c r="CA289" s="449"/>
      <c r="CB289" s="449"/>
      <c r="CC289" s="449"/>
      <c r="CD289" s="449"/>
      <c r="CE289" s="449"/>
      <c r="CF289" s="96"/>
    </row>
    <row r="290" spans="2:84">
      <c r="B290" s="959">
        <v>286</v>
      </c>
      <c r="C290" s="959" t="s">
        <v>1020</v>
      </c>
      <c r="D290" s="946" t="s">
        <v>1021</v>
      </c>
      <c r="E290" s="959">
        <v>2</v>
      </c>
      <c r="F290" s="959">
        <v>7</v>
      </c>
      <c r="G290" s="1294" t="s">
        <v>971</v>
      </c>
      <c r="H290" s="911">
        <v>2.9</v>
      </c>
      <c r="I290" s="1294">
        <f t="shared" si="27"/>
        <v>20.3</v>
      </c>
      <c r="J290" s="1217" t="s">
        <v>919</v>
      </c>
      <c r="K290" s="959"/>
      <c r="L290" s="1217"/>
      <c r="M290" s="959" t="s">
        <v>1004</v>
      </c>
      <c r="N290" s="1217" t="s">
        <v>1005</v>
      </c>
      <c r="O290" s="956"/>
      <c r="P290" s="987"/>
      <c r="Q290" s="909"/>
      <c r="R290" s="987"/>
      <c r="S290" s="987"/>
      <c r="T290" s="987"/>
      <c r="U290" s="987"/>
      <c r="V290" s="987"/>
      <c r="W290" s="987"/>
      <c r="X290" s="987"/>
      <c r="Y290" s="987"/>
      <c r="Z290" s="987"/>
      <c r="AA290" s="987"/>
      <c r="AB290" s="987"/>
      <c r="AC290" s="987"/>
      <c r="AD290" s="987"/>
      <c r="AE290" s="987"/>
      <c r="AF290" s="987"/>
      <c r="AG290" s="987"/>
      <c r="AH290" s="987"/>
      <c r="AI290" s="987"/>
      <c r="AJ290" s="987"/>
      <c r="AK290" s="987"/>
      <c r="AL290" s="987"/>
      <c r="AM290" s="987"/>
      <c r="AN290" s="987"/>
      <c r="AO290" s="987"/>
      <c r="AP290" s="987"/>
      <c r="AQ290" s="987"/>
      <c r="AR290" s="987"/>
      <c r="AS290" s="987"/>
      <c r="AT290" s="987"/>
      <c r="AU290" s="987"/>
      <c r="AV290" s="987"/>
      <c r="AW290" s="987"/>
      <c r="AX290" s="1061"/>
      <c r="AY290" s="1220"/>
      <c r="AZ290" s="1225"/>
      <c r="BA290" s="1061"/>
      <c r="BB290" s="1220"/>
      <c r="BC290" s="1225"/>
      <c r="BD290" s="1061"/>
      <c r="BE290" s="1220"/>
      <c r="BF290" s="1225"/>
      <c r="BG290" s="1061">
        <f t="shared" si="28"/>
        <v>0</v>
      </c>
      <c r="BH290" s="1220"/>
      <c r="BI290" s="1225"/>
      <c r="BJ290" s="987"/>
      <c r="BK290" s="1061"/>
      <c r="BL290" s="1220"/>
      <c r="BM290" s="1225"/>
      <c r="BN290" s="1061"/>
      <c r="BO290" s="1225"/>
      <c r="BP290" s="1370"/>
      <c r="BQ290" s="1221"/>
      <c r="BR290" s="1061"/>
      <c r="BS290" s="1225"/>
      <c r="BT290" s="987"/>
      <c r="BU290" s="460"/>
      <c r="BV290" s="491" t="s">
        <v>4373</v>
      </c>
      <c r="BW290" s="453"/>
      <c r="BX290" s="457">
        <f>PRODUCT(BY290:BZ290)</f>
        <v>2.1850000000000001</v>
      </c>
      <c r="BY290" s="449">
        <v>23</v>
      </c>
      <c r="BZ290" s="457">
        <v>9.5000000000000001E-2</v>
      </c>
      <c r="CA290" s="449"/>
      <c r="CB290" s="449"/>
      <c r="CC290" s="449"/>
      <c r="CD290" s="449"/>
      <c r="CE290" s="449"/>
      <c r="CF290" s="96"/>
    </row>
    <row r="291" spans="2:84">
      <c r="B291" s="959">
        <v>287</v>
      </c>
      <c r="C291" s="959" t="s">
        <v>1044</v>
      </c>
      <c r="D291" s="946" t="s">
        <v>1060</v>
      </c>
      <c r="E291" s="959">
        <v>2</v>
      </c>
      <c r="F291" s="959">
        <v>1</v>
      </c>
      <c r="G291" s="1294" t="s">
        <v>971</v>
      </c>
      <c r="H291" s="911">
        <v>2.9</v>
      </c>
      <c r="I291" s="1294">
        <f t="shared" si="27"/>
        <v>2.9</v>
      </c>
      <c r="J291" s="1217" t="s">
        <v>919</v>
      </c>
      <c r="K291" s="959"/>
      <c r="L291" s="1217"/>
      <c r="M291" s="959" t="s">
        <v>1004</v>
      </c>
      <c r="N291" s="1217" t="s">
        <v>1005</v>
      </c>
      <c r="O291" s="956"/>
      <c r="P291" s="987"/>
      <c r="Q291" s="909"/>
      <c r="R291" s="987"/>
      <c r="S291" s="987"/>
      <c r="T291" s="987"/>
      <c r="U291" s="987"/>
      <c r="V291" s="987"/>
      <c r="W291" s="987"/>
      <c r="X291" s="987"/>
      <c r="Y291" s="987"/>
      <c r="Z291" s="987"/>
      <c r="AA291" s="987"/>
      <c r="AB291" s="987"/>
      <c r="AC291" s="987"/>
      <c r="AD291" s="987"/>
      <c r="AE291" s="987"/>
      <c r="AF291" s="987"/>
      <c r="AG291" s="987"/>
      <c r="AH291" s="987"/>
      <c r="AI291" s="987"/>
      <c r="AJ291" s="987"/>
      <c r="AK291" s="987"/>
      <c r="AL291" s="987"/>
      <c r="AM291" s="987"/>
      <c r="AN291" s="987"/>
      <c r="AO291" s="987"/>
      <c r="AP291" s="987"/>
      <c r="AQ291" s="987"/>
      <c r="AR291" s="987"/>
      <c r="AS291" s="987"/>
      <c r="AT291" s="987"/>
      <c r="AU291" s="987"/>
      <c r="AV291" s="987"/>
      <c r="AW291" s="987"/>
      <c r="AX291" s="1061"/>
      <c r="AY291" s="1220"/>
      <c r="AZ291" s="1225"/>
      <c r="BA291" s="1061"/>
      <c r="BB291" s="1220"/>
      <c r="BC291" s="1225"/>
      <c r="BD291" s="1061"/>
      <c r="BE291" s="1220"/>
      <c r="BF291" s="1225"/>
      <c r="BG291" s="1061">
        <f t="shared" si="28"/>
        <v>0</v>
      </c>
      <c r="BH291" s="1220"/>
      <c r="BI291" s="1225"/>
      <c r="BJ291" s="987"/>
      <c r="BK291" s="1061"/>
      <c r="BL291" s="1220"/>
      <c r="BM291" s="1225"/>
      <c r="BN291" s="1061"/>
      <c r="BO291" s="1225"/>
      <c r="BP291" s="1370"/>
      <c r="BQ291" s="1221"/>
      <c r="BR291" s="1061"/>
      <c r="BS291" s="1225"/>
      <c r="BT291" s="987"/>
      <c r="BU291" s="460"/>
      <c r="BV291" s="491" t="s">
        <v>4374</v>
      </c>
      <c r="BW291" s="453"/>
      <c r="BX291" s="457">
        <f>PRODUCT(BY291:BZ291)</f>
        <v>0.2</v>
      </c>
      <c r="BY291" s="449">
        <v>2</v>
      </c>
      <c r="BZ291" s="457">
        <v>0.1</v>
      </c>
      <c r="CA291" s="449"/>
      <c r="CB291" s="449"/>
      <c r="CC291" s="449"/>
      <c r="CD291" s="449"/>
      <c r="CE291" s="449"/>
      <c r="CF291" s="96"/>
    </row>
    <row r="292" spans="2:84">
      <c r="B292" s="959">
        <v>288</v>
      </c>
      <c r="C292" s="959" t="s">
        <v>1001</v>
      </c>
      <c r="D292" s="946" t="s">
        <v>1121</v>
      </c>
      <c r="E292" s="959">
        <v>2</v>
      </c>
      <c r="F292" s="959">
        <v>4</v>
      </c>
      <c r="G292" s="1294" t="s">
        <v>971</v>
      </c>
      <c r="H292" s="911">
        <v>0.2</v>
      </c>
      <c r="I292" s="1294">
        <f t="shared" si="27"/>
        <v>0.8</v>
      </c>
      <c r="J292" s="1217" t="s">
        <v>925</v>
      </c>
      <c r="K292" s="959"/>
      <c r="L292" s="1217"/>
      <c r="M292" s="959" t="s">
        <v>1004</v>
      </c>
      <c r="N292" s="1217" t="s">
        <v>1005</v>
      </c>
      <c r="O292" s="956"/>
      <c r="P292" s="987"/>
      <c r="Q292" s="909"/>
      <c r="R292" s="987"/>
      <c r="S292" s="987"/>
      <c r="T292" s="987"/>
      <c r="U292" s="987"/>
      <c r="V292" s="987"/>
      <c r="W292" s="987"/>
      <c r="X292" s="987"/>
      <c r="Y292" s="987"/>
      <c r="Z292" s="987"/>
      <c r="AA292" s="987"/>
      <c r="AB292" s="987"/>
      <c r="AC292" s="987"/>
      <c r="AD292" s="987"/>
      <c r="AE292" s="987"/>
      <c r="AF292" s="987"/>
      <c r="AG292" s="987"/>
      <c r="AH292" s="987"/>
      <c r="AI292" s="987"/>
      <c r="AJ292" s="987"/>
      <c r="AK292" s="987"/>
      <c r="AL292" s="987"/>
      <c r="AM292" s="987"/>
      <c r="AN292" s="987"/>
      <c r="AO292" s="987"/>
      <c r="AP292" s="987"/>
      <c r="AQ292" s="987"/>
      <c r="AR292" s="987"/>
      <c r="AS292" s="987"/>
      <c r="AT292" s="987"/>
      <c r="AU292" s="987"/>
      <c r="AV292" s="987"/>
      <c r="AW292" s="987"/>
      <c r="AX292" s="1061"/>
      <c r="AY292" s="1220"/>
      <c r="AZ292" s="1225"/>
      <c r="BA292" s="1061"/>
      <c r="BB292" s="1220"/>
      <c r="BC292" s="1225"/>
      <c r="BD292" s="1061"/>
      <c r="BE292" s="1220"/>
      <c r="BF292" s="1225"/>
      <c r="BG292" s="1061">
        <f t="shared" si="28"/>
        <v>0</v>
      </c>
      <c r="BH292" s="1220"/>
      <c r="BI292" s="1225"/>
      <c r="BJ292" s="987"/>
      <c r="BK292" s="1061"/>
      <c r="BL292" s="1220"/>
      <c r="BM292" s="1225"/>
      <c r="BN292" s="1061"/>
      <c r="BO292" s="1225"/>
      <c r="BP292" s="1370"/>
      <c r="BQ292" s="1221"/>
      <c r="BR292" s="1061"/>
      <c r="BS292" s="1225"/>
      <c r="BT292" s="987"/>
      <c r="BU292" s="492"/>
      <c r="BV292" s="491" t="s">
        <v>4375</v>
      </c>
      <c r="BW292" s="493"/>
      <c r="BX292" s="457">
        <f t="shared" ref="BX292:BX293" si="33">PRODUCT(BY292:BZ292)</f>
        <v>1.7000000000000002</v>
      </c>
      <c r="BY292" s="449">
        <v>17</v>
      </c>
      <c r="BZ292" s="457">
        <v>0.1</v>
      </c>
      <c r="CA292" s="449"/>
      <c r="CB292" s="449"/>
      <c r="CC292" s="449"/>
      <c r="CD292" s="449"/>
      <c r="CE292" s="449"/>
      <c r="CF292" s="96"/>
    </row>
    <row r="293" spans="2:84">
      <c r="B293" s="959">
        <v>289</v>
      </c>
      <c r="C293" s="959" t="s">
        <v>1022</v>
      </c>
      <c r="D293" s="946" t="s">
        <v>1144</v>
      </c>
      <c r="E293" s="959">
        <v>2</v>
      </c>
      <c r="F293" s="959">
        <v>4</v>
      </c>
      <c r="G293" s="1294" t="s">
        <v>971</v>
      </c>
      <c r="H293" s="911">
        <v>5</v>
      </c>
      <c r="I293" s="1294">
        <f t="shared" si="27"/>
        <v>20</v>
      </c>
      <c r="J293" s="1217" t="s">
        <v>925</v>
      </c>
      <c r="K293" s="959"/>
      <c r="L293" s="1217"/>
      <c r="M293" s="959" t="s">
        <v>1004</v>
      </c>
      <c r="N293" s="1217" t="s">
        <v>1005</v>
      </c>
      <c r="O293" s="956"/>
      <c r="P293" s="987"/>
      <c r="Q293" s="909"/>
      <c r="R293" s="987"/>
      <c r="S293" s="987"/>
      <c r="T293" s="987"/>
      <c r="U293" s="987"/>
      <c r="V293" s="987"/>
      <c r="W293" s="987"/>
      <c r="X293" s="987"/>
      <c r="Y293" s="987"/>
      <c r="Z293" s="987"/>
      <c r="AA293" s="987"/>
      <c r="AB293" s="987"/>
      <c r="AC293" s="987"/>
      <c r="AD293" s="987"/>
      <c r="AE293" s="987"/>
      <c r="AF293" s="987"/>
      <c r="AG293" s="987"/>
      <c r="AH293" s="987"/>
      <c r="AI293" s="987"/>
      <c r="AJ293" s="987"/>
      <c r="AK293" s="987"/>
      <c r="AL293" s="987"/>
      <c r="AM293" s="987"/>
      <c r="AN293" s="987"/>
      <c r="AO293" s="987"/>
      <c r="AP293" s="987"/>
      <c r="AQ293" s="987"/>
      <c r="AR293" s="987"/>
      <c r="AS293" s="987"/>
      <c r="AT293" s="987"/>
      <c r="AU293" s="987"/>
      <c r="AV293" s="987"/>
      <c r="AW293" s="987"/>
      <c r="AX293" s="1061"/>
      <c r="AY293" s="1220"/>
      <c r="AZ293" s="1225"/>
      <c r="BA293" s="1061"/>
      <c r="BB293" s="1220"/>
      <c r="BC293" s="1225"/>
      <c r="BD293" s="1061"/>
      <c r="BE293" s="1220"/>
      <c r="BF293" s="1225"/>
      <c r="BG293" s="1061">
        <f t="shared" si="28"/>
        <v>0</v>
      </c>
      <c r="BH293" s="1220"/>
      <c r="BI293" s="1225"/>
      <c r="BJ293" s="987"/>
      <c r="BK293" s="1061"/>
      <c r="BL293" s="1220"/>
      <c r="BM293" s="1225"/>
      <c r="BN293" s="1061"/>
      <c r="BO293" s="1225"/>
      <c r="BP293" s="1370"/>
      <c r="BQ293" s="1221"/>
      <c r="BR293" s="1061"/>
      <c r="BS293" s="1225"/>
      <c r="BT293" s="987"/>
      <c r="BU293" s="494"/>
      <c r="BV293" s="491" t="s">
        <v>4376</v>
      </c>
      <c r="BW293" s="495"/>
      <c r="BX293" s="457">
        <f t="shared" si="33"/>
        <v>0.63</v>
      </c>
      <c r="BY293" s="449">
        <v>3</v>
      </c>
      <c r="BZ293" s="457">
        <v>0.21</v>
      </c>
      <c r="CA293" s="449"/>
      <c r="CB293" s="449"/>
      <c r="CC293" s="449"/>
      <c r="CD293" s="449"/>
      <c r="CE293" s="449"/>
      <c r="CF293" s="96"/>
    </row>
    <row r="294" spans="2:84">
      <c r="B294" s="959">
        <v>290</v>
      </c>
      <c r="C294" s="959" t="s">
        <v>1032</v>
      </c>
      <c r="D294" s="946" t="s">
        <v>1033</v>
      </c>
      <c r="E294" s="959">
        <v>8</v>
      </c>
      <c r="F294" s="959">
        <v>3</v>
      </c>
      <c r="G294" s="1294" t="s">
        <v>971</v>
      </c>
      <c r="H294" s="911">
        <v>6</v>
      </c>
      <c r="I294" s="1294">
        <f t="shared" si="27"/>
        <v>18</v>
      </c>
      <c r="J294" s="1217" t="s">
        <v>152</v>
      </c>
      <c r="K294" s="959"/>
      <c r="L294" s="1217"/>
      <c r="M294" s="959" t="s">
        <v>1004</v>
      </c>
      <c r="N294" s="1217" t="s">
        <v>1005</v>
      </c>
      <c r="O294" s="956"/>
      <c r="P294" s="987"/>
      <c r="Q294" s="909"/>
      <c r="R294" s="987"/>
      <c r="S294" s="987"/>
      <c r="T294" s="987"/>
      <c r="U294" s="987"/>
      <c r="V294" s="987"/>
      <c r="W294" s="987"/>
      <c r="X294" s="987"/>
      <c r="Y294" s="987"/>
      <c r="Z294" s="987"/>
      <c r="AA294" s="987"/>
      <c r="AB294" s="987"/>
      <c r="AC294" s="987"/>
      <c r="AD294" s="987"/>
      <c r="AE294" s="987"/>
      <c r="AF294" s="987"/>
      <c r="AG294" s="987"/>
      <c r="AH294" s="987"/>
      <c r="AI294" s="987"/>
      <c r="AJ294" s="987"/>
      <c r="AK294" s="987"/>
      <c r="AL294" s="987"/>
      <c r="AM294" s="987"/>
      <c r="AN294" s="987"/>
      <c r="AO294" s="987"/>
      <c r="AP294" s="987"/>
      <c r="AQ294" s="987"/>
      <c r="AR294" s="987"/>
      <c r="AS294" s="987"/>
      <c r="AT294" s="987"/>
      <c r="AU294" s="987"/>
      <c r="AV294" s="987"/>
      <c r="AW294" s="987"/>
      <c r="AX294" s="1061"/>
      <c r="AY294" s="1220"/>
      <c r="AZ294" s="1225"/>
      <c r="BA294" s="1061"/>
      <c r="BB294" s="1220"/>
      <c r="BC294" s="1225"/>
      <c r="BD294" s="1061"/>
      <c r="BE294" s="1220"/>
      <c r="BF294" s="1225"/>
      <c r="BG294" s="1061">
        <f t="shared" si="28"/>
        <v>0</v>
      </c>
      <c r="BH294" s="1220"/>
      <c r="BI294" s="1225"/>
      <c r="BJ294" s="987"/>
      <c r="BK294" s="1061"/>
      <c r="BL294" s="1220"/>
      <c r="BM294" s="1225"/>
      <c r="BN294" s="1061"/>
      <c r="BO294" s="1225"/>
      <c r="BP294" s="1370"/>
      <c r="BQ294" s="1221"/>
      <c r="BR294" s="1061"/>
      <c r="BS294" s="1225"/>
      <c r="BT294" s="987"/>
      <c r="BU294" s="494"/>
      <c r="BV294" s="496"/>
      <c r="BW294" s="495"/>
      <c r="BX294" s="469"/>
      <c r="BY294" s="449"/>
      <c r="BZ294" s="457"/>
      <c r="CA294" s="449"/>
      <c r="CB294" s="449"/>
      <c r="CC294" s="449"/>
      <c r="CD294" s="449"/>
      <c r="CE294" s="449"/>
      <c r="CF294" s="96"/>
    </row>
    <row r="295" spans="2:84">
      <c r="B295" s="959">
        <v>291</v>
      </c>
      <c r="C295" s="959" t="s">
        <v>1001</v>
      </c>
      <c r="D295" s="946" t="s">
        <v>1145</v>
      </c>
      <c r="E295" s="959">
        <v>8</v>
      </c>
      <c r="F295" s="959">
        <v>2</v>
      </c>
      <c r="G295" s="1294" t="s">
        <v>971</v>
      </c>
      <c r="H295" s="911">
        <v>1</v>
      </c>
      <c r="I295" s="1294">
        <f t="shared" si="27"/>
        <v>2</v>
      </c>
      <c r="J295" s="1217" t="s">
        <v>152</v>
      </c>
      <c r="K295" s="959"/>
      <c r="L295" s="1217"/>
      <c r="M295" s="959" t="s">
        <v>1004</v>
      </c>
      <c r="N295" s="1217" t="s">
        <v>1005</v>
      </c>
      <c r="O295" s="956"/>
      <c r="P295" s="987"/>
      <c r="Q295" s="909"/>
      <c r="R295" s="987"/>
      <c r="S295" s="987"/>
      <c r="T295" s="987"/>
      <c r="U295" s="987"/>
      <c r="V295" s="987"/>
      <c r="W295" s="987"/>
      <c r="X295" s="987"/>
      <c r="Y295" s="987"/>
      <c r="Z295" s="987"/>
      <c r="AA295" s="987"/>
      <c r="AB295" s="987"/>
      <c r="AC295" s="987"/>
      <c r="AD295" s="987"/>
      <c r="AE295" s="987"/>
      <c r="AF295" s="987"/>
      <c r="AG295" s="987"/>
      <c r="AH295" s="987"/>
      <c r="AI295" s="987"/>
      <c r="AJ295" s="987"/>
      <c r="AK295" s="987"/>
      <c r="AL295" s="987"/>
      <c r="AM295" s="987"/>
      <c r="AN295" s="987"/>
      <c r="AO295" s="987"/>
      <c r="AP295" s="987"/>
      <c r="AQ295" s="987"/>
      <c r="AR295" s="987"/>
      <c r="AS295" s="987"/>
      <c r="AT295" s="987"/>
      <c r="AU295" s="987"/>
      <c r="AV295" s="987"/>
      <c r="AW295" s="987"/>
      <c r="AX295" s="1061"/>
      <c r="AY295" s="1220"/>
      <c r="AZ295" s="1225"/>
      <c r="BA295" s="1061"/>
      <c r="BB295" s="1220"/>
      <c r="BC295" s="1225"/>
      <c r="BD295" s="1061"/>
      <c r="BE295" s="1220"/>
      <c r="BF295" s="1225"/>
      <c r="BG295" s="1061">
        <f t="shared" si="28"/>
        <v>0</v>
      </c>
      <c r="BH295" s="1220"/>
      <c r="BI295" s="1225"/>
      <c r="BJ295" s="987"/>
      <c r="BK295" s="1061"/>
      <c r="BL295" s="1220"/>
      <c r="BM295" s="1225"/>
      <c r="BN295" s="1061"/>
      <c r="BO295" s="1225"/>
      <c r="BP295" s="1370"/>
      <c r="BQ295" s="1221"/>
      <c r="BR295" s="1061"/>
      <c r="BS295" s="1225"/>
      <c r="BT295" s="987"/>
      <c r="BU295" s="494"/>
      <c r="BV295" s="496"/>
      <c r="BW295" s="495"/>
      <c r="BX295" s="469"/>
      <c r="BY295" s="449"/>
      <c r="BZ295" s="450"/>
      <c r="CA295" s="449"/>
      <c r="CB295" s="449"/>
      <c r="CC295" s="449"/>
      <c r="CD295" s="449"/>
      <c r="CE295" s="449"/>
      <c r="CF295" s="96"/>
    </row>
    <row r="296" spans="2:84">
      <c r="B296" s="959">
        <v>292</v>
      </c>
      <c r="C296" s="959" t="s">
        <v>1001</v>
      </c>
      <c r="D296" s="946" t="s">
        <v>1013</v>
      </c>
      <c r="E296" s="959">
        <v>3</v>
      </c>
      <c r="F296" s="959">
        <v>2</v>
      </c>
      <c r="G296" s="1294" t="s">
        <v>971</v>
      </c>
      <c r="H296" s="911">
        <v>0.4</v>
      </c>
      <c r="I296" s="1294">
        <f t="shared" si="27"/>
        <v>0.8</v>
      </c>
      <c r="J296" s="1217" t="s">
        <v>923</v>
      </c>
      <c r="K296" s="959"/>
      <c r="L296" s="1217"/>
      <c r="M296" s="959" t="s">
        <v>1004</v>
      </c>
      <c r="N296" s="1217" t="s">
        <v>1005</v>
      </c>
      <c r="O296" s="956"/>
      <c r="P296" s="987"/>
      <c r="Q296" s="909"/>
      <c r="R296" s="987"/>
      <c r="S296" s="987"/>
      <c r="T296" s="987"/>
      <c r="U296" s="987"/>
      <c r="V296" s="987"/>
      <c r="W296" s="987"/>
      <c r="X296" s="987"/>
      <c r="Y296" s="987"/>
      <c r="Z296" s="987"/>
      <c r="AA296" s="987"/>
      <c r="AB296" s="987"/>
      <c r="AC296" s="987"/>
      <c r="AD296" s="987"/>
      <c r="AE296" s="987"/>
      <c r="AF296" s="987"/>
      <c r="AG296" s="987"/>
      <c r="AH296" s="987"/>
      <c r="AI296" s="987"/>
      <c r="AJ296" s="987"/>
      <c r="AK296" s="987"/>
      <c r="AL296" s="987"/>
      <c r="AM296" s="987"/>
      <c r="AN296" s="987"/>
      <c r="AO296" s="987"/>
      <c r="AP296" s="987"/>
      <c r="AQ296" s="987"/>
      <c r="AR296" s="987"/>
      <c r="AS296" s="987"/>
      <c r="AT296" s="987"/>
      <c r="AU296" s="987"/>
      <c r="AV296" s="987"/>
      <c r="AW296" s="987"/>
      <c r="AX296" s="1061"/>
      <c r="AY296" s="1220"/>
      <c r="AZ296" s="1225"/>
      <c r="BA296" s="1061"/>
      <c r="BB296" s="1220"/>
      <c r="BC296" s="1225"/>
      <c r="BD296" s="1061"/>
      <c r="BE296" s="1220"/>
      <c r="BF296" s="1225"/>
      <c r="BG296" s="1061">
        <f t="shared" si="28"/>
        <v>0</v>
      </c>
      <c r="BH296" s="1220"/>
      <c r="BI296" s="1225"/>
      <c r="BJ296" s="987"/>
      <c r="BK296" s="1061"/>
      <c r="BL296" s="1220"/>
      <c r="BM296" s="1225"/>
      <c r="BN296" s="1061"/>
      <c r="BO296" s="1225"/>
      <c r="BP296" s="1370"/>
      <c r="BQ296" s="1221"/>
      <c r="BR296" s="1061"/>
      <c r="BS296" s="1225"/>
      <c r="BT296" s="987"/>
      <c r="BU296" s="463"/>
      <c r="BV296" s="446" t="s">
        <v>1044</v>
      </c>
      <c r="BW296" s="447"/>
      <c r="BX296" s="448">
        <f>+BX298+BX301+BX304+BX307+BX310</f>
        <v>48.21</v>
      </c>
      <c r="BY296" s="449"/>
      <c r="BZ296" s="450"/>
      <c r="CA296" s="449"/>
      <c r="CB296" s="449"/>
      <c r="CC296" s="449"/>
      <c r="CD296" s="449"/>
      <c r="CE296" s="449"/>
      <c r="CF296" s="96"/>
    </row>
    <row r="297" spans="2:84">
      <c r="B297" s="959">
        <v>293</v>
      </c>
      <c r="C297" s="959" t="s">
        <v>1024</v>
      </c>
      <c r="D297" s="946" t="s">
        <v>1088</v>
      </c>
      <c r="E297" s="959">
        <v>3</v>
      </c>
      <c r="F297" s="959">
        <v>1</v>
      </c>
      <c r="G297" s="1294" t="s">
        <v>971</v>
      </c>
      <c r="H297" s="911">
        <v>8</v>
      </c>
      <c r="I297" s="1294">
        <f t="shared" si="27"/>
        <v>8</v>
      </c>
      <c r="J297" s="1217" t="s">
        <v>923</v>
      </c>
      <c r="K297" s="959"/>
      <c r="L297" s="1217"/>
      <c r="M297" s="959" t="s">
        <v>1004</v>
      </c>
      <c r="N297" s="1217" t="s">
        <v>1005</v>
      </c>
      <c r="O297" s="956"/>
      <c r="P297" s="987"/>
      <c r="Q297" s="909"/>
      <c r="R297" s="987"/>
      <c r="S297" s="987"/>
      <c r="T297" s="987"/>
      <c r="U297" s="987"/>
      <c r="V297" s="987"/>
      <c r="W297" s="987"/>
      <c r="X297" s="987"/>
      <c r="Y297" s="987"/>
      <c r="Z297" s="987"/>
      <c r="AA297" s="987"/>
      <c r="AB297" s="987"/>
      <c r="AC297" s="987"/>
      <c r="AD297" s="987"/>
      <c r="AE297" s="987"/>
      <c r="AF297" s="987"/>
      <c r="AG297" s="987"/>
      <c r="AH297" s="987"/>
      <c r="AI297" s="987"/>
      <c r="AJ297" s="987"/>
      <c r="AK297" s="987"/>
      <c r="AL297" s="987"/>
      <c r="AM297" s="987"/>
      <c r="AN297" s="987"/>
      <c r="AO297" s="987"/>
      <c r="AP297" s="987"/>
      <c r="AQ297" s="987"/>
      <c r="AR297" s="987"/>
      <c r="AS297" s="987"/>
      <c r="AT297" s="987"/>
      <c r="AU297" s="987"/>
      <c r="AV297" s="987"/>
      <c r="AW297" s="987"/>
      <c r="AX297" s="1061"/>
      <c r="AY297" s="1220"/>
      <c r="AZ297" s="1225"/>
      <c r="BA297" s="1061"/>
      <c r="BB297" s="1220"/>
      <c r="BC297" s="1225"/>
      <c r="BD297" s="1061"/>
      <c r="BE297" s="1220"/>
      <c r="BF297" s="1225"/>
      <c r="BG297" s="1061">
        <f t="shared" si="28"/>
        <v>0</v>
      </c>
      <c r="BH297" s="1220"/>
      <c r="BI297" s="1225"/>
      <c r="BJ297" s="987"/>
      <c r="BK297" s="1061"/>
      <c r="BL297" s="1220"/>
      <c r="BM297" s="1225"/>
      <c r="BN297" s="1061"/>
      <c r="BO297" s="1225"/>
      <c r="BP297" s="1370"/>
      <c r="BQ297" s="1221"/>
      <c r="BR297" s="1061"/>
      <c r="BS297" s="1225"/>
      <c r="BT297" s="987"/>
      <c r="BU297" s="494"/>
      <c r="BV297" s="496"/>
      <c r="BW297" s="495"/>
      <c r="BX297" s="469"/>
      <c r="BY297" s="497"/>
      <c r="BZ297" s="450"/>
      <c r="CA297" s="449"/>
      <c r="CB297" s="449"/>
      <c r="CC297" s="449"/>
      <c r="CD297" s="449"/>
      <c r="CE297" s="449"/>
      <c r="CF297" s="96"/>
    </row>
    <row r="298" spans="2:84">
      <c r="B298" s="959">
        <v>294</v>
      </c>
      <c r="C298" s="959" t="s">
        <v>1085</v>
      </c>
      <c r="D298" s="946" t="s">
        <v>1146</v>
      </c>
      <c r="E298" s="959">
        <v>3</v>
      </c>
      <c r="F298" s="959">
        <v>1</v>
      </c>
      <c r="G298" s="1294" t="s">
        <v>971</v>
      </c>
      <c r="H298" s="911">
        <v>1.4</v>
      </c>
      <c r="I298" s="1294">
        <f t="shared" si="27"/>
        <v>1.4</v>
      </c>
      <c r="J298" s="1217" t="s">
        <v>199</v>
      </c>
      <c r="K298" s="959"/>
      <c r="L298" s="1217"/>
      <c r="M298" s="959" t="s">
        <v>1004</v>
      </c>
      <c r="N298" s="1217" t="s">
        <v>1005</v>
      </c>
      <c r="O298" s="956"/>
      <c r="P298" s="987"/>
      <c r="Q298" s="909"/>
      <c r="R298" s="987"/>
      <c r="S298" s="987"/>
      <c r="T298" s="987"/>
      <c r="U298" s="987"/>
      <c r="V298" s="987"/>
      <c r="W298" s="987"/>
      <c r="X298" s="987"/>
      <c r="Y298" s="987"/>
      <c r="Z298" s="987"/>
      <c r="AA298" s="987"/>
      <c r="AB298" s="987"/>
      <c r="AC298" s="987"/>
      <c r="AD298" s="987"/>
      <c r="AE298" s="987"/>
      <c r="AF298" s="987"/>
      <c r="AG298" s="987"/>
      <c r="AH298" s="987"/>
      <c r="AI298" s="987"/>
      <c r="AJ298" s="987"/>
      <c r="AK298" s="987"/>
      <c r="AL298" s="987"/>
      <c r="AM298" s="987"/>
      <c r="AN298" s="987"/>
      <c r="AO298" s="987"/>
      <c r="AP298" s="987"/>
      <c r="AQ298" s="987"/>
      <c r="AR298" s="987"/>
      <c r="AS298" s="987"/>
      <c r="AT298" s="987"/>
      <c r="AU298" s="987"/>
      <c r="AV298" s="987"/>
      <c r="AW298" s="987"/>
      <c r="AX298" s="1061"/>
      <c r="AY298" s="1220"/>
      <c r="AZ298" s="1225"/>
      <c r="BA298" s="1061"/>
      <c r="BB298" s="1220"/>
      <c r="BC298" s="1225"/>
      <c r="BD298" s="1061"/>
      <c r="BE298" s="1220"/>
      <c r="BF298" s="1225"/>
      <c r="BG298" s="1061">
        <f t="shared" si="28"/>
        <v>0</v>
      </c>
      <c r="BH298" s="1220"/>
      <c r="BI298" s="1225"/>
      <c r="BJ298" s="987"/>
      <c r="BK298" s="1061"/>
      <c r="BL298" s="1220"/>
      <c r="BM298" s="1225"/>
      <c r="BN298" s="1061"/>
      <c r="BO298" s="1225"/>
      <c r="BP298" s="1370"/>
      <c r="BQ298" s="1221"/>
      <c r="BR298" s="1061"/>
      <c r="BS298" s="1225"/>
      <c r="BT298" s="987"/>
      <c r="BU298" s="494"/>
      <c r="BV298" s="491" t="s">
        <v>4377</v>
      </c>
      <c r="BW298" s="495"/>
      <c r="BX298" s="454">
        <f>BX299</f>
        <v>1.508</v>
      </c>
      <c r="BY298" s="497"/>
      <c r="BZ298" s="450"/>
      <c r="CA298" s="449"/>
      <c r="CB298" s="449"/>
      <c r="CC298" s="449"/>
      <c r="CD298" s="449"/>
      <c r="CE298" s="449"/>
      <c r="CF298" s="96"/>
    </row>
    <row r="299" spans="2:84">
      <c r="B299" s="959">
        <v>295</v>
      </c>
      <c r="C299" s="959" t="s">
        <v>1032</v>
      </c>
      <c r="D299" s="946" t="s">
        <v>1051</v>
      </c>
      <c r="E299" s="959">
        <v>3</v>
      </c>
      <c r="F299" s="959">
        <v>1</v>
      </c>
      <c r="G299" s="1294" t="s">
        <v>971</v>
      </c>
      <c r="H299" s="911">
        <v>37</v>
      </c>
      <c r="I299" s="1294">
        <f t="shared" si="27"/>
        <v>37</v>
      </c>
      <c r="J299" s="1217" t="s">
        <v>199</v>
      </c>
      <c r="K299" s="959"/>
      <c r="L299" s="1217"/>
      <c r="M299" s="959" t="s">
        <v>1004</v>
      </c>
      <c r="N299" s="1217" t="s">
        <v>1005</v>
      </c>
      <c r="O299" s="956"/>
      <c r="P299" s="987"/>
      <c r="Q299" s="909"/>
      <c r="R299" s="987"/>
      <c r="S299" s="987"/>
      <c r="T299" s="987"/>
      <c r="U299" s="987"/>
      <c r="V299" s="987"/>
      <c r="W299" s="987"/>
      <c r="X299" s="987"/>
      <c r="Y299" s="987"/>
      <c r="Z299" s="987"/>
      <c r="AA299" s="987"/>
      <c r="AB299" s="987"/>
      <c r="AC299" s="987"/>
      <c r="AD299" s="987"/>
      <c r="AE299" s="987"/>
      <c r="AF299" s="987"/>
      <c r="AG299" s="987"/>
      <c r="AH299" s="987"/>
      <c r="AI299" s="987"/>
      <c r="AJ299" s="987"/>
      <c r="AK299" s="987"/>
      <c r="AL299" s="987"/>
      <c r="AM299" s="987"/>
      <c r="AN299" s="987"/>
      <c r="AO299" s="987"/>
      <c r="AP299" s="987"/>
      <c r="AQ299" s="987"/>
      <c r="AR299" s="987"/>
      <c r="AS299" s="987"/>
      <c r="AT299" s="987"/>
      <c r="AU299" s="987"/>
      <c r="AV299" s="987"/>
      <c r="AW299" s="987"/>
      <c r="AX299" s="1061"/>
      <c r="AY299" s="1220"/>
      <c r="AZ299" s="1225"/>
      <c r="BA299" s="1061"/>
      <c r="BB299" s="1220"/>
      <c r="BC299" s="1225"/>
      <c r="BD299" s="1061"/>
      <c r="BE299" s="1220"/>
      <c r="BF299" s="1225"/>
      <c r="BG299" s="1061">
        <f t="shared" si="28"/>
        <v>0</v>
      </c>
      <c r="BH299" s="1220"/>
      <c r="BI299" s="1225"/>
      <c r="BJ299" s="987"/>
      <c r="BK299" s="1061"/>
      <c r="BL299" s="1220"/>
      <c r="BM299" s="1225"/>
      <c r="BN299" s="1061"/>
      <c r="BO299" s="1225"/>
      <c r="BP299" s="1370"/>
      <c r="BQ299" s="1221"/>
      <c r="BR299" s="1061"/>
      <c r="BS299" s="1225"/>
      <c r="BT299" s="987"/>
      <c r="BU299" s="494"/>
      <c r="BV299" s="491" t="s">
        <v>4364</v>
      </c>
      <c r="BW299" s="495"/>
      <c r="BX299" s="457">
        <f t="shared" ref="BX299" si="34">PRODUCT(BY299:BZ299)</f>
        <v>1.508</v>
      </c>
      <c r="BY299" s="497">
        <v>2</v>
      </c>
      <c r="BZ299" s="457">
        <f>PRODUCT(CA299:CF299)</f>
        <v>0.754</v>
      </c>
      <c r="CA299" s="449"/>
      <c r="CB299" s="449"/>
      <c r="CC299" s="458">
        <v>0.2</v>
      </c>
      <c r="CD299" s="449"/>
      <c r="CE299" s="449"/>
      <c r="CF299" s="470">
        <v>3.77</v>
      </c>
    </row>
    <row r="300" spans="2:84">
      <c r="B300" s="959">
        <v>296</v>
      </c>
      <c r="C300" s="959" t="s">
        <v>1089</v>
      </c>
      <c r="D300" s="946" t="s">
        <v>1147</v>
      </c>
      <c r="E300" s="959">
        <v>3</v>
      </c>
      <c r="F300" s="959">
        <v>1</v>
      </c>
      <c r="G300" s="1294" t="s">
        <v>971</v>
      </c>
      <c r="H300" s="911">
        <v>3.1</v>
      </c>
      <c r="I300" s="1294">
        <f t="shared" si="27"/>
        <v>3.1</v>
      </c>
      <c r="J300" s="1217" t="s">
        <v>199</v>
      </c>
      <c r="K300" s="959"/>
      <c r="L300" s="1217"/>
      <c r="M300" s="959" t="s">
        <v>1004</v>
      </c>
      <c r="N300" s="1217" t="s">
        <v>1005</v>
      </c>
      <c r="O300" s="956"/>
      <c r="P300" s="987"/>
      <c r="Q300" s="909"/>
      <c r="R300" s="987"/>
      <c r="S300" s="987"/>
      <c r="T300" s="987"/>
      <c r="U300" s="987"/>
      <c r="V300" s="987"/>
      <c r="W300" s="987"/>
      <c r="X300" s="987"/>
      <c r="Y300" s="987"/>
      <c r="Z300" s="987"/>
      <c r="AA300" s="987"/>
      <c r="AB300" s="987"/>
      <c r="AC300" s="987"/>
      <c r="AD300" s="987"/>
      <c r="AE300" s="987"/>
      <c r="AF300" s="987"/>
      <c r="AG300" s="987"/>
      <c r="AH300" s="987"/>
      <c r="AI300" s="987"/>
      <c r="AJ300" s="987"/>
      <c r="AK300" s="987"/>
      <c r="AL300" s="987"/>
      <c r="AM300" s="987"/>
      <c r="AN300" s="987"/>
      <c r="AO300" s="987"/>
      <c r="AP300" s="987"/>
      <c r="AQ300" s="987"/>
      <c r="AR300" s="987"/>
      <c r="AS300" s="987"/>
      <c r="AT300" s="987"/>
      <c r="AU300" s="987"/>
      <c r="AV300" s="987"/>
      <c r="AW300" s="987"/>
      <c r="AX300" s="1061"/>
      <c r="AY300" s="1220"/>
      <c r="AZ300" s="1225"/>
      <c r="BA300" s="1061"/>
      <c r="BB300" s="1220"/>
      <c r="BC300" s="1225"/>
      <c r="BD300" s="1061"/>
      <c r="BE300" s="1220"/>
      <c r="BF300" s="1225"/>
      <c r="BG300" s="1061">
        <f t="shared" si="28"/>
        <v>0</v>
      </c>
      <c r="BH300" s="1220"/>
      <c r="BI300" s="1225"/>
      <c r="BJ300" s="987"/>
      <c r="BK300" s="1061"/>
      <c r="BL300" s="1220"/>
      <c r="BM300" s="1225"/>
      <c r="BN300" s="1061"/>
      <c r="BO300" s="1225"/>
      <c r="BP300" s="1370"/>
      <c r="BQ300" s="1221"/>
      <c r="BR300" s="1061"/>
      <c r="BS300" s="1225"/>
      <c r="BT300" s="987"/>
      <c r="BU300" s="494"/>
      <c r="BV300" s="491"/>
      <c r="BW300" s="495"/>
      <c r="BX300" s="469"/>
      <c r="BY300" s="497"/>
      <c r="BZ300" s="450"/>
      <c r="CA300" s="449"/>
      <c r="CB300" s="449"/>
      <c r="CC300" s="449"/>
      <c r="CD300" s="449"/>
      <c r="CE300" s="449"/>
      <c r="CF300" s="96"/>
    </row>
    <row r="301" spans="2:84">
      <c r="B301" s="959">
        <v>297</v>
      </c>
      <c r="C301" s="959" t="s">
        <v>1001</v>
      </c>
      <c r="D301" s="946" t="s">
        <v>1018</v>
      </c>
      <c r="E301" s="959">
        <v>3</v>
      </c>
      <c r="F301" s="959">
        <v>4</v>
      </c>
      <c r="G301" s="1294" t="s">
        <v>971</v>
      </c>
      <c r="H301" s="911">
        <v>0.1</v>
      </c>
      <c r="I301" s="1294">
        <f t="shared" si="27"/>
        <v>0.4</v>
      </c>
      <c r="J301" s="1217" t="s">
        <v>194</v>
      </c>
      <c r="K301" s="959"/>
      <c r="L301" s="1217"/>
      <c r="M301" s="959" t="s">
        <v>1004</v>
      </c>
      <c r="N301" s="1217" t="s">
        <v>1005</v>
      </c>
      <c r="O301" s="956"/>
      <c r="P301" s="987"/>
      <c r="Q301" s="909"/>
      <c r="R301" s="987"/>
      <c r="S301" s="987"/>
      <c r="T301" s="987"/>
      <c r="U301" s="987"/>
      <c r="V301" s="987"/>
      <c r="W301" s="987"/>
      <c r="X301" s="987"/>
      <c r="Y301" s="987"/>
      <c r="Z301" s="987"/>
      <c r="AA301" s="987"/>
      <c r="AB301" s="987"/>
      <c r="AC301" s="987"/>
      <c r="AD301" s="987"/>
      <c r="AE301" s="987"/>
      <c r="AF301" s="987"/>
      <c r="AG301" s="987"/>
      <c r="AH301" s="987"/>
      <c r="AI301" s="987"/>
      <c r="AJ301" s="987"/>
      <c r="AK301" s="987"/>
      <c r="AL301" s="987"/>
      <c r="AM301" s="987"/>
      <c r="AN301" s="987"/>
      <c r="AO301" s="987"/>
      <c r="AP301" s="987"/>
      <c r="AQ301" s="987"/>
      <c r="AR301" s="987"/>
      <c r="AS301" s="987"/>
      <c r="AT301" s="987"/>
      <c r="AU301" s="987"/>
      <c r="AV301" s="987"/>
      <c r="AW301" s="987"/>
      <c r="AX301" s="1061"/>
      <c r="AY301" s="1220"/>
      <c r="AZ301" s="1225"/>
      <c r="BA301" s="1061"/>
      <c r="BB301" s="1220"/>
      <c r="BC301" s="1225"/>
      <c r="BD301" s="1061"/>
      <c r="BE301" s="1220"/>
      <c r="BF301" s="1225"/>
      <c r="BG301" s="1061">
        <f t="shared" si="28"/>
        <v>0</v>
      </c>
      <c r="BH301" s="1220"/>
      <c r="BI301" s="1225"/>
      <c r="BJ301" s="987"/>
      <c r="BK301" s="1061"/>
      <c r="BL301" s="1220"/>
      <c r="BM301" s="1225"/>
      <c r="BN301" s="1061"/>
      <c r="BO301" s="1225"/>
      <c r="BP301" s="1370"/>
      <c r="BQ301" s="1221"/>
      <c r="BR301" s="1061"/>
      <c r="BS301" s="1225"/>
      <c r="BT301" s="987"/>
      <c r="BU301" s="494"/>
      <c r="BV301" s="491" t="s">
        <v>4378</v>
      </c>
      <c r="BW301" s="495"/>
      <c r="BX301" s="454">
        <f>BX302</f>
        <v>16.588000000000001</v>
      </c>
      <c r="BY301" s="449"/>
      <c r="BZ301" s="450"/>
      <c r="CA301" s="449"/>
      <c r="CB301" s="449"/>
      <c r="CC301" s="449"/>
      <c r="CD301" s="449"/>
      <c r="CE301" s="449"/>
      <c r="CF301" s="96"/>
    </row>
    <row r="302" spans="2:84">
      <c r="B302" s="959">
        <v>298</v>
      </c>
      <c r="C302" s="959" t="s">
        <v>1001</v>
      </c>
      <c r="D302" s="946" t="s">
        <v>1121</v>
      </c>
      <c r="E302" s="959">
        <v>3</v>
      </c>
      <c r="F302" s="959">
        <v>1</v>
      </c>
      <c r="G302" s="1294" t="s">
        <v>971</v>
      </c>
      <c r="H302" s="911">
        <v>0.2</v>
      </c>
      <c r="I302" s="1294">
        <f t="shared" si="27"/>
        <v>0.2</v>
      </c>
      <c r="J302" s="1217" t="s">
        <v>194</v>
      </c>
      <c r="K302" s="959"/>
      <c r="L302" s="1217"/>
      <c r="M302" s="959" t="s">
        <v>1004</v>
      </c>
      <c r="N302" s="1217" t="s">
        <v>1005</v>
      </c>
      <c r="O302" s="956"/>
      <c r="P302" s="987"/>
      <c r="Q302" s="909"/>
      <c r="R302" s="987"/>
      <c r="S302" s="987"/>
      <c r="T302" s="987"/>
      <c r="U302" s="987"/>
      <c r="V302" s="987"/>
      <c r="W302" s="987"/>
      <c r="X302" s="987"/>
      <c r="Y302" s="987"/>
      <c r="Z302" s="987"/>
      <c r="AA302" s="987"/>
      <c r="AB302" s="987"/>
      <c r="AC302" s="987"/>
      <c r="AD302" s="987"/>
      <c r="AE302" s="987"/>
      <c r="AF302" s="987"/>
      <c r="AG302" s="987"/>
      <c r="AH302" s="987"/>
      <c r="AI302" s="987"/>
      <c r="AJ302" s="987"/>
      <c r="AK302" s="987"/>
      <c r="AL302" s="987"/>
      <c r="AM302" s="987"/>
      <c r="AN302" s="987"/>
      <c r="AO302" s="987"/>
      <c r="AP302" s="987"/>
      <c r="AQ302" s="987"/>
      <c r="AR302" s="987"/>
      <c r="AS302" s="987"/>
      <c r="AT302" s="987"/>
      <c r="AU302" s="987"/>
      <c r="AV302" s="987"/>
      <c r="AW302" s="987"/>
      <c r="AX302" s="1061"/>
      <c r="AY302" s="1220"/>
      <c r="AZ302" s="1225"/>
      <c r="BA302" s="1061"/>
      <c r="BB302" s="1220"/>
      <c r="BC302" s="1225"/>
      <c r="BD302" s="1061"/>
      <c r="BE302" s="1220"/>
      <c r="BF302" s="1225"/>
      <c r="BG302" s="1061">
        <f t="shared" si="28"/>
        <v>0</v>
      </c>
      <c r="BH302" s="1220"/>
      <c r="BI302" s="1225"/>
      <c r="BJ302" s="987"/>
      <c r="BK302" s="1061"/>
      <c r="BL302" s="1220"/>
      <c r="BM302" s="1225"/>
      <c r="BN302" s="1061"/>
      <c r="BO302" s="1225"/>
      <c r="BP302" s="1370"/>
      <c r="BQ302" s="1221"/>
      <c r="BR302" s="1061"/>
      <c r="BS302" s="1225"/>
      <c r="BT302" s="987"/>
      <c r="BU302" s="494"/>
      <c r="BV302" s="491" t="s">
        <v>4364</v>
      </c>
      <c r="BW302" s="495"/>
      <c r="BX302" s="457">
        <f t="shared" ref="BX302" si="35">PRODUCT(BY302:BZ302)</f>
        <v>16.588000000000001</v>
      </c>
      <c r="BY302" s="497">
        <v>22</v>
      </c>
      <c r="BZ302" s="457">
        <f>PRODUCT(CA302:CF302)</f>
        <v>0.754</v>
      </c>
      <c r="CA302" s="449"/>
      <c r="CB302" s="449"/>
      <c r="CC302" s="458">
        <v>0.2</v>
      </c>
      <c r="CD302" s="449"/>
      <c r="CE302" s="449"/>
      <c r="CF302" s="470">
        <v>3.77</v>
      </c>
    </row>
    <row r="303" spans="2:84">
      <c r="B303" s="959">
        <v>299</v>
      </c>
      <c r="C303" s="959" t="s">
        <v>1001</v>
      </c>
      <c r="D303" s="946" t="s">
        <v>1013</v>
      </c>
      <c r="E303" s="959">
        <v>3</v>
      </c>
      <c r="F303" s="959">
        <v>3</v>
      </c>
      <c r="G303" s="1294" t="s">
        <v>971</v>
      </c>
      <c r="H303" s="911">
        <v>0.4</v>
      </c>
      <c r="I303" s="1294">
        <f t="shared" si="27"/>
        <v>1.2000000000000002</v>
      </c>
      <c r="J303" s="1217" t="s">
        <v>194</v>
      </c>
      <c r="K303" s="959"/>
      <c r="L303" s="1217"/>
      <c r="M303" s="959" t="s">
        <v>1004</v>
      </c>
      <c r="N303" s="1217" t="s">
        <v>1005</v>
      </c>
      <c r="O303" s="956"/>
      <c r="P303" s="987"/>
      <c r="Q303" s="909"/>
      <c r="R303" s="987"/>
      <c r="S303" s="987"/>
      <c r="T303" s="987"/>
      <c r="U303" s="987"/>
      <c r="V303" s="987"/>
      <c r="W303" s="987"/>
      <c r="X303" s="987"/>
      <c r="Y303" s="987"/>
      <c r="Z303" s="987"/>
      <c r="AA303" s="987"/>
      <c r="AB303" s="987"/>
      <c r="AC303" s="987"/>
      <c r="AD303" s="987"/>
      <c r="AE303" s="987"/>
      <c r="AF303" s="987"/>
      <c r="AG303" s="987"/>
      <c r="AH303" s="987"/>
      <c r="AI303" s="987"/>
      <c r="AJ303" s="987"/>
      <c r="AK303" s="987"/>
      <c r="AL303" s="987"/>
      <c r="AM303" s="987"/>
      <c r="AN303" s="987"/>
      <c r="AO303" s="987"/>
      <c r="AP303" s="987"/>
      <c r="AQ303" s="987"/>
      <c r="AR303" s="987"/>
      <c r="AS303" s="987"/>
      <c r="AT303" s="987"/>
      <c r="AU303" s="987"/>
      <c r="AV303" s="987"/>
      <c r="AW303" s="987"/>
      <c r="AX303" s="1061"/>
      <c r="AY303" s="1220"/>
      <c r="AZ303" s="1225"/>
      <c r="BA303" s="1061"/>
      <c r="BB303" s="1220"/>
      <c r="BC303" s="1225"/>
      <c r="BD303" s="1061"/>
      <c r="BE303" s="1220"/>
      <c r="BF303" s="1225"/>
      <c r="BG303" s="1061">
        <f t="shared" si="28"/>
        <v>0</v>
      </c>
      <c r="BH303" s="1220"/>
      <c r="BI303" s="1225"/>
      <c r="BJ303" s="987"/>
      <c r="BK303" s="1061"/>
      <c r="BL303" s="1220"/>
      <c r="BM303" s="1225"/>
      <c r="BN303" s="1061"/>
      <c r="BO303" s="1225"/>
      <c r="BP303" s="1370"/>
      <c r="BQ303" s="1221"/>
      <c r="BR303" s="1061"/>
      <c r="BS303" s="1225"/>
      <c r="BT303" s="987"/>
      <c r="BU303" s="494"/>
      <c r="BV303" s="491"/>
      <c r="BW303" s="495"/>
      <c r="BX303" s="469"/>
      <c r="BY303" s="449"/>
      <c r="BZ303" s="450"/>
      <c r="CA303" s="449"/>
      <c r="CB303" s="449"/>
      <c r="CC303" s="449"/>
      <c r="CD303" s="449"/>
      <c r="CE303" s="449"/>
      <c r="CF303" s="96"/>
    </row>
    <row r="304" spans="2:84">
      <c r="B304" s="959">
        <v>300</v>
      </c>
      <c r="C304" s="959" t="s">
        <v>1020</v>
      </c>
      <c r="D304" s="946" t="s">
        <v>1128</v>
      </c>
      <c r="E304" s="959">
        <v>3</v>
      </c>
      <c r="F304" s="959">
        <v>2</v>
      </c>
      <c r="G304" s="1294" t="s">
        <v>971</v>
      </c>
      <c r="H304" s="911">
        <v>12.3</v>
      </c>
      <c r="I304" s="1294">
        <f t="shared" si="27"/>
        <v>24.6</v>
      </c>
      <c r="J304" s="1217" t="s">
        <v>194</v>
      </c>
      <c r="K304" s="959"/>
      <c r="L304" s="1217"/>
      <c r="M304" s="959" t="s">
        <v>1004</v>
      </c>
      <c r="N304" s="1217" t="s">
        <v>1005</v>
      </c>
      <c r="O304" s="956"/>
      <c r="P304" s="987"/>
      <c r="Q304" s="909"/>
      <c r="R304" s="987"/>
      <c r="S304" s="987"/>
      <c r="T304" s="987"/>
      <c r="U304" s="987"/>
      <c r="V304" s="987"/>
      <c r="W304" s="987"/>
      <c r="X304" s="987"/>
      <c r="Y304" s="987"/>
      <c r="Z304" s="987"/>
      <c r="AA304" s="987"/>
      <c r="AB304" s="987"/>
      <c r="AC304" s="987"/>
      <c r="AD304" s="987"/>
      <c r="AE304" s="987"/>
      <c r="AF304" s="987"/>
      <c r="AG304" s="987"/>
      <c r="AH304" s="987"/>
      <c r="AI304" s="987"/>
      <c r="AJ304" s="987"/>
      <c r="AK304" s="987"/>
      <c r="AL304" s="987"/>
      <c r="AM304" s="987"/>
      <c r="AN304" s="987"/>
      <c r="AO304" s="987"/>
      <c r="AP304" s="987"/>
      <c r="AQ304" s="987"/>
      <c r="AR304" s="987"/>
      <c r="AS304" s="987"/>
      <c r="AT304" s="987"/>
      <c r="AU304" s="987"/>
      <c r="AV304" s="987"/>
      <c r="AW304" s="987"/>
      <c r="AX304" s="1061"/>
      <c r="AY304" s="1220"/>
      <c r="AZ304" s="1225"/>
      <c r="BA304" s="1061"/>
      <c r="BB304" s="1220"/>
      <c r="BC304" s="1225"/>
      <c r="BD304" s="1061"/>
      <c r="BE304" s="1220"/>
      <c r="BF304" s="1225"/>
      <c r="BG304" s="1061">
        <f t="shared" si="28"/>
        <v>0</v>
      </c>
      <c r="BH304" s="1220"/>
      <c r="BI304" s="1225"/>
      <c r="BJ304" s="987"/>
      <c r="BK304" s="1061"/>
      <c r="BL304" s="1220"/>
      <c r="BM304" s="1225"/>
      <c r="BN304" s="1061"/>
      <c r="BO304" s="1225"/>
      <c r="BP304" s="1370"/>
      <c r="BQ304" s="1221"/>
      <c r="BR304" s="1061"/>
      <c r="BS304" s="1225"/>
      <c r="BT304" s="987"/>
      <c r="BU304" s="494"/>
      <c r="BV304" s="491" t="s">
        <v>4379</v>
      </c>
      <c r="BW304" s="495"/>
      <c r="BX304" s="454">
        <f>BX305</f>
        <v>0.754</v>
      </c>
      <c r="BY304" s="449"/>
      <c r="BZ304" s="450"/>
      <c r="CA304" s="449"/>
      <c r="CB304" s="449"/>
      <c r="CC304" s="449"/>
      <c r="CD304" s="449"/>
      <c r="CE304" s="449"/>
      <c r="CF304" s="96"/>
    </row>
    <row r="305" spans="2:84">
      <c r="B305" s="959">
        <v>301</v>
      </c>
      <c r="C305" s="959" t="s">
        <v>1148</v>
      </c>
      <c r="D305" s="946" t="s">
        <v>1149</v>
      </c>
      <c r="E305" s="959">
        <v>3</v>
      </c>
      <c r="F305" s="959">
        <v>2</v>
      </c>
      <c r="G305" s="1294" t="s">
        <v>971</v>
      </c>
      <c r="H305" s="911">
        <v>87</v>
      </c>
      <c r="I305" s="1294">
        <f t="shared" si="27"/>
        <v>174</v>
      </c>
      <c r="J305" s="1217" t="s">
        <v>194</v>
      </c>
      <c r="K305" s="959"/>
      <c r="L305" s="1217"/>
      <c r="M305" s="959" t="s">
        <v>1004</v>
      </c>
      <c r="N305" s="1217" t="s">
        <v>1005</v>
      </c>
      <c r="O305" s="956"/>
      <c r="P305" s="987"/>
      <c r="Q305" s="909"/>
      <c r="R305" s="987"/>
      <c r="S305" s="987"/>
      <c r="T305" s="987"/>
      <c r="U305" s="987"/>
      <c r="V305" s="987"/>
      <c r="W305" s="987"/>
      <c r="X305" s="987"/>
      <c r="Y305" s="987"/>
      <c r="Z305" s="987"/>
      <c r="AA305" s="987"/>
      <c r="AB305" s="987"/>
      <c r="AC305" s="987"/>
      <c r="AD305" s="987"/>
      <c r="AE305" s="987"/>
      <c r="AF305" s="987"/>
      <c r="AG305" s="987"/>
      <c r="AH305" s="987"/>
      <c r="AI305" s="987"/>
      <c r="AJ305" s="987"/>
      <c r="AK305" s="987"/>
      <c r="AL305" s="987"/>
      <c r="AM305" s="987"/>
      <c r="AN305" s="987"/>
      <c r="AO305" s="987"/>
      <c r="AP305" s="987"/>
      <c r="AQ305" s="987"/>
      <c r="AR305" s="987"/>
      <c r="AS305" s="987"/>
      <c r="AT305" s="987"/>
      <c r="AU305" s="987"/>
      <c r="AV305" s="987"/>
      <c r="AW305" s="987"/>
      <c r="AX305" s="1061"/>
      <c r="AY305" s="1220"/>
      <c r="AZ305" s="1225"/>
      <c r="BA305" s="1061"/>
      <c r="BB305" s="1220"/>
      <c r="BC305" s="1225"/>
      <c r="BD305" s="1061"/>
      <c r="BE305" s="1220"/>
      <c r="BF305" s="1225"/>
      <c r="BG305" s="1061">
        <f t="shared" si="28"/>
        <v>0</v>
      </c>
      <c r="BH305" s="1220"/>
      <c r="BI305" s="1225"/>
      <c r="BJ305" s="987"/>
      <c r="BK305" s="1061"/>
      <c r="BL305" s="1220"/>
      <c r="BM305" s="1225"/>
      <c r="BN305" s="1061"/>
      <c r="BO305" s="1225"/>
      <c r="BP305" s="1370"/>
      <c r="BQ305" s="1221"/>
      <c r="BR305" s="1061"/>
      <c r="BS305" s="1225"/>
      <c r="BT305" s="987"/>
      <c r="BU305" s="494"/>
      <c r="BV305" s="491" t="s">
        <v>4364</v>
      </c>
      <c r="BW305" s="495"/>
      <c r="BX305" s="457">
        <f t="shared" ref="BX305" si="36">PRODUCT(BY305:BZ305)</f>
        <v>0.754</v>
      </c>
      <c r="BY305" s="497">
        <v>1</v>
      </c>
      <c r="BZ305" s="457">
        <f>PRODUCT(CA305:CF305)</f>
        <v>0.754</v>
      </c>
      <c r="CA305" s="449"/>
      <c r="CB305" s="449"/>
      <c r="CC305" s="458">
        <v>0.2</v>
      </c>
      <c r="CD305" s="449"/>
      <c r="CE305" s="449"/>
      <c r="CF305" s="470">
        <v>3.77</v>
      </c>
    </row>
    <row r="306" spans="2:84">
      <c r="B306" s="959">
        <v>302</v>
      </c>
      <c r="C306" s="959" t="s">
        <v>1085</v>
      </c>
      <c r="D306" s="946" t="s">
        <v>1146</v>
      </c>
      <c r="E306" s="959">
        <v>3</v>
      </c>
      <c r="F306" s="959">
        <v>1</v>
      </c>
      <c r="G306" s="1294" t="s">
        <v>971</v>
      </c>
      <c r="H306" s="911">
        <v>1.4</v>
      </c>
      <c r="I306" s="1294">
        <f t="shared" si="27"/>
        <v>1.4</v>
      </c>
      <c r="J306" s="1217" t="s">
        <v>215</v>
      </c>
      <c r="K306" s="959"/>
      <c r="L306" s="1217"/>
      <c r="M306" s="959" t="s">
        <v>1004</v>
      </c>
      <c r="N306" s="1217" t="s">
        <v>1005</v>
      </c>
      <c r="O306" s="956"/>
      <c r="P306" s="987"/>
      <c r="Q306" s="909"/>
      <c r="R306" s="987"/>
      <c r="S306" s="987"/>
      <c r="T306" s="987"/>
      <c r="U306" s="987"/>
      <c r="V306" s="987"/>
      <c r="W306" s="987"/>
      <c r="X306" s="987"/>
      <c r="Y306" s="987"/>
      <c r="Z306" s="987"/>
      <c r="AA306" s="987"/>
      <c r="AB306" s="987"/>
      <c r="AC306" s="987"/>
      <c r="AD306" s="987"/>
      <c r="AE306" s="987"/>
      <c r="AF306" s="987"/>
      <c r="AG306" s="987"/>
      <c r="AH306" s="987"/>
      <c r="AI306" s="987"/>
      <c r="AJ306" s="987"/>
      <c r="AK306" s="987"/>
      <c r="AL306" s="987"/>
      <c r="AM306" s="987"/>
      <c r="AN306" s="987"/>
      <c r="AO306" s="987"/>
      <c r="AP306" s="987"/>
      <c r="AQ306" s="987"/>
      <c r="AR306" s="987"/>
      <c r="AS306" s="987"/>
      <c r="AT306" s="987"/>
      <c r="AU306" s="987"/>
      <c r="AV306" s="987"/>
      <c r="AW306" s="987"/>
      <c r="AX306" s="1061"/>
      <c r="AY306" s="1220"/>
      <c r="AZ306" s="1225"/>
      <c r="BA306" s="1061"/>
      <c r="BB306" s="1220"/>
      <c r="BC306" s="1225"/>
      <c r="BD306" s="1061"/>
      <c r="BE306" s="1220"/>
      <c r="BF306" s="1225"/>
      <c r="BG306" s="1061">
        <f t="shared" si="28"/>
        <v>0</v>
      </c>
      <c r="BH306" s="1220"/>
      <c r="BI306" s="1225"/>
      <c r="BJ306" s="987"/>
      <c r="BK306" s="1061"/>
      <c r="BL306" s="1220"/>
      <c r="BM306" s="1225"/>
      <c r="BN306" s="1061"/>
      <c r="BO306" s="1225"/>
      <c r="BP306" s="1370"/>
      <c r="BQ306" s="1221"/>
      <c r="BR306" s="1061"/>
      <c r="BS306" s="1225"/>
      <c r="BT306" s="987"/>
      <c r="BU306" s="494"/>
      <c r="BV306" s="491"/>
      <c r="BW306" s="495"/>
      <c r="BX306" s="469"/>
      <c r="BY306" s="449"/>
      <c r="BZ306" s="450"/>
      <c r="CA306" s="449"/>
      <c r="CB306" s="449"/>
      <c r="CC306" s="449"/>
      <c r="CD306" s="449"/>
      <c r="CE306" s="449"/>
      <c r="CF306" s="96"/>
    </row>
    <row r="307" spans="2:84">
      <c r="B307" s="959">
        <v>303</v>
      </c>
      <c r="C307" s="959" t="s">
        <v>1032</v>
      </c>
      <c r="D307" s="946" t="s">
        <v>1051</v>
      </c>
      <c r="E307" s="959">
        <v>3</v>
      </c>
      <c r="F307" s="959">
        <v>1</v>
      </c>
      <c r="G307" s="1294" t="s">
        <v>971</v>
      </c>
      <c r="H307" s="911">
        <v>37</v>
      </c>
      <c r="I307" s="1294">
        <f t="shared" si="27"/>
        <v>37</v>
      </c>
      <c r="J307" s="1217" t="s">
        <v>215</v>
      </c>
      <c r="K307" s="959"/>
      <c r="L307" s="1217"/>
      <c r="M307" s="959" t="s">
        <v>1004</v>
      </c>
      <c r="N307" s="1217" t="s">
        <v>1005</v>
      </c>
      <c r="O307" s="956"/>
      <c r="P307" s="987"/>
      <c r="Q307" s="909"/>
      <c r="R307" s="987"/>
      <c r="S307" s="987"/>
      <c r="T307" s="987"/>
      <c r="U307" s="987"/>
      <c r="V307" s="987"/>
      <c r="W307" s="987"/>
      <c r="X307" s="987"/>
      <c r="Y307" s="987"/>
      <c r="Z307" s="987"/>
      <c r="AA307" s="987"/>
      <c r="AB307" s="987"/>
      <c r="AC307" s="987"/>
      <c r="AD307" s="987"/>
      <c r="AE307" s="987"/>
      <c r="AF307" s="987"/>
      <c r="AG307" s="987"/>
      <c r="AH307" s="987"/>
      <c r="AI307" s="987"/>
      <c r="AJ307" s="987"/>
      <c r="AK307" s="987"/>
      <c r="AL307" s="987"/>
      <c r="AM307" s="987"/>
      <c r="AN307" s="987"/>
      <c r="AO307" s="987"/>
      <c r="AP307" s="987"/>
      <c r="AQ307" s="987"/>
      <c r="AR307" s="987"/>
      <c r="AS307" s="987"/>
      <c r="AT307" s="987"/>
      <c r="AU307" s="987"/>
      <c r="AV307" s="987"/>
      <c r="AW307" s="987"/>
      <c r="AX307" s="1061"/>
      <c r="AY307" s="1220"/>
      <c r="AZ307" s="1225"/>
      <c r="BA307" s="1061"/>
      <c r="BB307" s="1220"/>
      <c r="BC307" s="1225"/>
      <c r="BD307" s="1061"/>
      <c r="BE307" s="1220"/>
      <c r="BF307" s="1225"/>
      <c r="BG307" s="1061">
        <f t="shared" si="28"/>
        <v>0</v>
      </c>
      <c r="BH307" s="1220"/>
      <c r="BI307" s="1225"/>
      <c r="BJ307" s="987"/>
      <c r="BK307" s="1061"/>
      <c r="BL307" s="1220"/>
      <c r="BM307" s="1225"/>
      <c r="BN307" s="1061"/>
      <c r="BO307" s="1225"/>
      <c r="BP307" s="1370"/>
      <c r="BQ307" s="1221"/>
      <c r="BR307" s="1061"/>
      <c r="BS307" s="1225"/>
      <c r="BT307" s="987"/>
      <c r="BU307" s="494"/>
      <c r="BV307" s="491" t="s">
        <v>4380</v>
      </c>
      <c r="BW307" s="495"/>
      <c r="BX307" s="454">
        <f>BX308</f>
        <v>23.488</v>
      </c>
      <c r="BY307" s="449"/>
      <c r="BZ307" s="450"/>
      <c r="CA307" s="449"/>
      <c r="CB307" s="449"/>
      <c r="CC307" s="449"/>
      <c r="CD307" s="449"/>
      <c r="CE307" s="449"/>
      <c r="CF307" s="96"/>
    </row>
    <row r="308" spans="2:84">
      <c r="B308" s="959">
        <v>304</v>
      </c>
      <c r="C308" s="959" t="s">
        <v>1089</v>
      </c>
      <c r="D308" s="946" t="s">
        <v>1147</v>
      </c>
      <c r="E308" s="959">
        <v>3</v>
      </c>
      <c r="F308" s="959">
        <v>1</v>
      </c>
      <c r="G308" s="1294" t="s">
        <v>971</v>
      </c>
      <c r="H308" s="911">
        <v>3.1</v>
      </c>
      <c r="I308" s="1294">
        <f t="shared" si="27"/>
        <v>3.1</v>
      </c>
      <c r="J308" s="1217" t="s">
        <v>215</v>
      </c>
      <c r="K308" s="959"/>
      <c r="L308" s="1217"/>
      <c r="M308" s="959" t="s">
        <v>1004</v>
      </c>
      <c r="N308" s="1217" t="s">
        <v>1005</v>
      </c>
      <c r="O308" s="956"/>
      <c r="P308" s="987"/>
      <c r="Q308" s="909"/>
      <c r="R308" s="987"/>
      <c r="S308" s="987"/>
      <c r="T308" s="987"/>
      <c r="U308" s="987"/>
      <c r="V308" s="987"/>
      <c r="W308" s="987"/>
      <c r="X308" s="987"/>
      <c r="Y308" s="987"/>
      <c r="Z308" s="987"/>
      <c r="AA308" s="987"/>
      <c r="AB308" s="987"/>
      <c r="AC308" s="987"/>
      <c r="AD308" s="987"/>
      <c r="AE308" s="987"/>
      <c r="AF308" s="987"/>
      <c r="AG308" s="987"/>
      <c r="AH308" s="987"/>
      <c r="AI308" s="987"/>
      <c r="AJ308" s="987"/>
      <c r="AK308" s="987"/>
      <c r="AL308" s="987"/>
      <c r="AM308" s="987"/>
      <c r="AN308" s="987"/>
      <c r="AO308" s="987"/>
      <c r="AP308" s="987"/>
      <c r="AQ308" s="987"/>
      <c r="AR308" s="987"/>
      <c r="AS308" s="987"/>
      <c r="AT308" s="987"/>
      <c r="AU308" s="987"/>
      <c r="AV308" s="987"/>
      <c r="AW308" s="987"/>
      <c r="AX308" s="1061"/>
      <c r="AY308" s="1220"/>
      <c r="AZ308" s="1225"/>
      <c r="BA308" s="1061"/>
      <c r="BB308" s="1220"/>
      <c r="BC308" s="1225"/>
      <c r="BD308" s="1061"/>
      <c r="BE308" s="1220"/>
      <c r="BF308" s="1225"/>
      <c r="BG308" s="1061">
        <f t="shared" si="28"/>
        <v>0</v>
      </c>
      <c r="BH308" s="1220"/>
      <c r="BI308" s="1225"/>
      <c r="BJ308" s="987"/>
      <c r="BK308" s="1061"/>
      <c r="BL308" s="1220"/>
      <c r="BM308" s="1225"/>
      <c r="BN308" s="1061"/>
      <c r="BO308" s="1225"/>
      <c r="BP308" s="1370"/>
      <c r="BQ308" s="1221"/>
      <c r="BR308" s="1061"/>
      <c r="BS308" s="1225"/>
      <c r="BT308" s="987"/>
      <c r="BU308" s="494"/>
      <c r="BV308" s="491" t="s">
        <v>4381</v>
      </c>
      <c r="BW308" s="495"/>
      <c r="BX308" s="457">
        <f t="shared" ref="BX308" si="37">PRODUCT(BY308:BZ308)</f>
        <v>23.488</v>
      </c>
      <c r="BY308" s="449">
        <v>8</v>
      </c>
      <c r="BZ308" s="457">
        <f>PRODUCT(CA308:CF308)</f>
        <v>2.9359999999999999</v>
      </c>
      <c r="CA308" s="449"/>
      <c r="CB308" s="449"/>
      <c r="CC308" s="458">
        <v>0.4</v>
      </c>
      <c r="CD308" s="449"/>
      <c r="CE308" s="449"/>
      <c r="CF308" s="470">
        <v>7.34</v>
      </c>
    </row>
    <row r="309" spans="2:84">
      <c r="B309" s="959">
        <v>305</v>
      </c>
      <c r="C309" s="959" t="s">
        <v>1098</v>
      </c>
      <c r="D309" s="946" t="s">
        <v>1099</v>
      </c>
      <c r="E309" s="959">
        <v>3</v>
      </c>
      <c r="F309" s="959">
        <v>1</v>
      </c>
      <c r="G309" s="1294" t="s">
        <v>971</v>
      </c>
      <c r="H309" s="911">
        <v>41</v>
      </c>
      <c r="I309" s="1294">
        <f t="shared" si="27"/>
        <v>41</v>
      </c>
      <c r="J309" s="1217" t="s">
        <v>212</v>
      </c>
      <c r="K309" s="959"/>
      <c r="L309" s="1217"/>
      <c r="M309" s="959" t="s">
        <v>1004</v>
      </c>
      <c r="N309" s="1217" t="s">
        <v>1005</v>
      </c>
      <c r="O309" s="956"/>
      <c r="P309" s="987"/>
      <c r="Q309" s="909"/>
      <c r="R309" s="987"/>
      <c r="S309" s="987"/>
      <c r="T309" s="987"/>
      <c r="U309" s="987"/>
      <c r="V309" s="987"/>
      <c r="W309" s="987"/>
      <c r="X309" s="987"/>
      <c r="Y309" s="987"/>
      <c r="Z309" s="987"/>
      <c r="AA309" s="987"/>
      <c r="AB309" s="987"/>
      <c r="AC309" s="987"/>
      <c r="AD309" s="987"/>
      <c r="AE309" s="987"/>
      <c r="AF309" s="987"/>
      <c r="AG309" s="987"/>
      <c r="AH309" s="987"/>
      <c r="AI309" s="987"/>
      <c r="AJ309" s="987"/>
      <c r="AK309" s="987"/>
      <c r="AL309" s="987"/>
      <c r="AM309" s="987"/>
      <c r="AN309" s="987"/>
      <c r="AO309" s="987"/>
      <c r="AP309" s="987"/>
      <c r="AQ309" s="987"/>
      <c r="AR309" s="987"/>
      <c r="AS309" s="987"/>
      <c r="AT309" s="987"/>
      <c r="AU309" s="987"/>
      <c r="AV309" s="987"/>
      <c r="AW309" s="987"/>
      <c r="AX309" s="1061"/>
      <c r="AY309" s="1220"/>
      <c r="AZ309" s="1225"/>
      <c r="BA309" s="1061"/>
      <c r="BB309" s="1220"/>
      <c r="BC309" s="1225"/>
      <c r="BD309" s="1061"/>
      <c r="BE309" s="1220"/>
      <c r="BF309" s="1225"/>
      <c r="BG309" s="1061">
        <f t="shared" si="28"/>
        <v>0</v>
      </c>
      <c r="BH309" s="1220"/>
      <c r="BI309" s="1225"/>
      <c r="BJ309" s="987"/>
      <c r="BK309" s="1061"/>
      <c r="BL309" s="1220"/>
      <c r="BM309" s="1225"/>
      <c r="BN309" s="1061"/>
      <c r="BO309" s="1225"/>
      <c r="BP309" s="1370"/>
      <c r="BQ309" s="1221"/>
      <c r="BR309" s="1061"/>
      <c r="BS309" s="1225"/>
      <c r="BT309" s="987"/>
      <c r="BU309" s="494"/>
      <c r="BV309" s="491"/>
      <c r="BW309" s="495"/>
      <c r="BX309" s="469"/>
      <c r="BY309" s="449"/>
      <c r="BZ309" s="450"/>
      <c r="CA309" s="449"/>
      <c r="CB309" s="449"/>
      <c r="CC309" s="449"/>
      <c r="CD309" s="449"/>
      <c r="CE309" s="449"/>
      <c r="CF309" s="96"/>
    </row>
    <row r="310" spans="2:84">
      <c r="B310" s="959">
        <v>306</v>
      </c>
      <c r="C310" s="959" t="s">
        <v>1001</v>
      </c>
      <c r="D310" s="946" t="s">
        <v>1018</v>
      </c>
      <c r="E310" s="959">
        <v>3</v>
      </c>
      <c r="F310" s="959">
        <v>4</v>
      </c>
      <c r="G310" s="1294" t="s">
        <v>971</v>
      </c>
      <c r="H310" s="911">
        <v>0.1</v>
      </c>
      <c r="I310" s="1294">
        <f t="shared" si="27"/>
        <v>0.4</v>
      </c>
      <c r="J310" s="1217" t="s">
        <v>212</v>
      </c>
      <c r="K310" s="959"/>
      <c r="L310" s="1217"/>
      <c r="M310" s="959" t="s">
        <v>1004</v>
      </c>
      <c r="N310" s="1217" t="s">
        <v>1005</v>
      </c>
      <c r="O310" s="956"/>
      <c r="P310" s="987"/>
      <c r="Q310" s="909"/>
      <c r="R310" s="987"/>
      <c r="S310" s="987"/>
      <c r="T310" s="987"/>
      <c r="U310" s="987"/>
      <c r="V310" s="987"/>
      <c r="W310" s="987"/>
      <c r="X310" s="987"/>
      <c r="Y310" s="987"/>
      <c r="Z310" s="987"/>
      <c r="AA310" s="987"/>
      <c r="AB310" s="987"/>
      <c r="AC310" s="987"/>
      <c r="AD310" s="987"/>
      <c r="AE310" s="987"/>
      <c r="AF310" s="987"/>
      <c r="AG310" s="987"/>
      <c r="AH310" s="987"/>
      <c r="AI310" s="987"/>
      <c r="AJ310" s="987"/>
      <c r="AK310" s="987"/>
      <c r="AL310" s="987"/>
      <c r="AM310" s="987"/>
      <c r="AN310" s="987"/>
      <c r="AO310" s="987"/>
      <c r="AP310" s="987"/>
      <c r="AQ310" s="987"/>
      <c r="AR310" s="987"/>
      <c r="AS310" s="987"/>
      <c r="AT310" s="987"/>
      <c r="AU310" s="987"/>
      <c r="AV310" s="987"/>
      <c r="AW310" s="987"/>
      <c r="AX310" s="1061"/>
      <c r="AY310" s="1220"/>
      <c r="AZ310" s="1225"/>
      <c r="BA310" s="1061"/>
      <c r="BB310" s="1220"/>
      <c r="BC310" s="1225"/>
      <c r="BD310" s="1061"/>
      <c r="BE310" s="1220"/>
      <c r="BF310" s="1225"/>
      <c r="BG310" s="1061">
        <f t="shared" si="28"/>
        <v>0</v>
      </c>
      <c r="BH310" s="1220"/>
      <c r="BI310" s="1225"/>
      <c r="BJ310" s="987"/>
      <c r="BK310" s="1061"/>
      <c r="BL310" s="1220"/>
      <c r="BM310" s="1225"/>
      <c r="BN310" s="1061"/>
      <c r="BO310" s="1225"/>
      <c r="BP310" s="1370"/>
      <c r="BQ310" s="1221"/>
      <c r="BR310" s="1061"/>
      <c r="BS310" s="1225"/>
      <c r="BT310" s="987"/>
      <c r="BU310" s="494"/>
      <c r="BV310" s="491" t="s">
        <v>4382</v>
      </c>
      <c r="BW310" s="495"/>
      <c r="BX310" s="454">
        <f>BX311</f>
        <v>5.8719999999999999</v>
      </c>
      <c r="BY310" s="449"/>
      <c r="BZ310" s="450"/>
      <c r="CA310" s="449"/>
      <c r="CB310" s="449"/>
      <c r="CC310" s="449"/>
      <c r="CD310" s="449"/>
      <c r="CE310" s="449"/>
      <c r="CF310" s="96"/>
    </row>
    <row r="311" spans="2:84">
      <c r="B311" s="959">
        <v>307</v>
      </c>
      <c r="C311" s="959" t="s">
        <v>1001</v>
      </c>
      <c r="D311" s="946" t="s">
        <v>1013</v>
      </c>
      <c r="E311" s="959">
        <v>3</v>
      </c>
      <c r="F311" s="959">
        <v>5</v>
      </c>
      <c r="G311" s="1294" t="s">
        <v>971</v>
      </c>
      <c r="H311" s="911">
        <v>0.4</v>
      </c>
      <c r="I311" s="1294">
        <f t="shared" si="27"/>
        <v>2</v>
      </c>
      <c r="J311" s="1217" t="s">
        <v>212</v>
      </c>
      <c r="K311" s="959"/>
      <c r="L311" s="1217"/>
      <c r="M311" s="959" t="s">
        <v>1004</v>
      </c>
      <c r="N311" s="1217" t="s">
        <v>1005</v>
      </c>
      <c r="O311" s="956"/>
      <c r="P311" s="987"/>
      <c r="Q311" s="909"/>
      <c r="R311" s="987"/>
      <c r="S311" s="987"/>
      <c r="T311" s="987"/>
      <c r="U311" s="987"/>
      <c r="V311" s="987"/>
      <c r="W311" s="987"/>
      <c r="X311" s="987"/>
      <c r="Y311" s="987"/>
      <c r="Z311" s="987"/>
      <c r="AA311" s="987"/>
      <c r="AB311" s="987"/>
      <c r="AC311" s="987"/>
      <c r="AD311" s="987"/>
      <c r="AE311" s="987"/>
      <c r="AF311" s="987"/>
      <c r="AG311" s="987"/>
      <c r="AH311" s="987"/>
      <c r="AI311" s="987"/>
      <c r="AJ311" s="987"/>
      <c r="AK311" s="987"/>
      <c r="AL311" s="987"/>
      <c r="AM311" s="987"/>
      <c r="AN311" s="987"/>
      <c r="AO311" s="987"/>
      <c r="AP311" s="987"/>
      <c r="AQ311" s="987"/>
      <c r="AR311" s="987"/>
      <c r="AS311" s="987"/>
      <c r="AT311" s="987"/>
      <c r="AU311" s="987"/>
      <c r="AV311" s="987"/>
      <c r="AW311" s="987"/>
      <c r="AX311" s="1061"/>
      <c r="AY311" s="1220"/>
      <c r="AZ311" s="1225"/>
      <c r="BA311" s="1061"/>
      <c r="BB311" s="1220"/>
      <c r="BC311" s="1225"/>
      <c r="BD311" s="1061"/>
      <c r="BE311" s="1220"/>
      <c r="BF311" s="1225"/>
      <c r="BG311" s="1061">
        <f t="shared" si="28"/>
        <v>0</v>
      </c>
      <c r="BH311" s="1220"/>
      <c r="BI311" s="1225"/>
      <c r="BJ311" s="987"/>
      <c r="BK311" s="1061"/>
      <c r="BL311" s="1220"/>
      <c r="BM311" s="1225"/>
      <c r="BN311" s="1061"/>
      <c r="BO311" s="1225"/>
      <c r="BP311" s="1370"/>
      <c r="BQ311" s="1221"/>
      <c r="BR311" s="1061"/>
      <c r="BS311" s="1225"/>
      <c r="BT311" s="987"/>
      <c r="BU311" s="492"/>
      <c r="BV311" s="498"/>
      <c r="BW311" s="493"/>
      <c r="BX311" s="457">
        <f t="shared" ref="BX311" si="38">PRODUCT(BY311:BZ311)</f>
        <v>5.8719999999999999</v>
      </c>
      <c r="BY311" s="449">
        <v>2</v>
      </c>
      <c r="BZ311" s="457">
        <f>PRODUCT(CA311:CF311)</f>
        <v>2.9359999999999999</v>
      </c>
      <c r="CA311" s="449"/>
      <c r="CB311" s="449"/>
      <c r="CC311" s="458">
        <v>0.4</v>
      </c>
      <c r="CD311" s="449"/>
      <c r="CE311" s="449"/>
      <c r="CF311" s="470">
        <v>7.34</v>
      </c>
    </row>
    <row r="312" spans="2:84">
      <c r="B312" s="959">
        <v>308</v>
      </c>
      <c r="C312" s="959" t="s">
        <v>1020</v>
      </c>
      <c r="D312" s="946" t="s">
        <v>1150</v>
      </c>
      <c r="E312" s="959">
        <v>3</v>
      </c>
      <c r="F312" s="959">
        <v>1</v>
      </c>
      <c r="G312" s="1294" t="s">
        <v>971</v>
      </c>
      <c r="H312" s="911">
        <v>15.8</v>
      </c>
      <c r="I312" s="1294">
        <f t="shared" si="27"/>
        <v>15.8</v>
      </c>
      <c r="J312" s="1217" t="s">
        <v>212</v>
      </c>
      <c r="K312" s="959"/>
      <c r="L312" s="1217"/>
      <c r="M312" s="959" t="s">
        <v>1004</v>
      </c>
      <c r="N312" s="1217" t="s">
        <v>1005</v>
      </c>
      <c r="O312" s="956"/>
      <c r="P312" s="987"/>
      <c r="Q312" s="909"/>
      <c r="R312" s="987"/>
      <c r="S312" s="987"/>
      <c r="T312" s="987"/>
      <c r="U312" s="987"/>
      <c r="V312" s="987"/>
      <c r="W312" s="987"/>
      <c r="X312" s="987"/>
      <c r="Y312" s="987"/>
      <c r="Z312" s="987"/>
      <c r="AA312" s="987"/>
      <c r="AB312" s="987"/>
      <c r="AC312" s="987"/>
      <c r="AD312" s="987"/>
      <c r="AE312" s="987"/>
      <c r="AF312" s="987"/>
      <c r="AG312" s="987"/>
      <c r="AH312" s="987"/>
      <c r="AI312" s="987"/>
      <c r="AJ312" s="987"/>
      <c r="AK312" s="987"/>
      <c r="AL312" s="987"/>
      <c r="AM312" s="987"/>
      <c r="AN312" s="987"/>
      <c r="AO312" s="987"/>
      <c r="AP312" s="987"/>
      <c r="AQ312" s="987"/>
      <c r="AR312" s="987"/>
      <c r="AS312" s="987"/>
      <c r="AT312" s="987"/>
      <c r="AU312" s="987"/>
      <c r="AV312" s="987"/>
      <c r="AW312" s="987"/>
      <c r="AX312" s="1061"/>
      <c r="AY312" s="1220"/>
      <c r="AZ312" s="1225"/>
      <c r="BA312" s="1061"/>
      <c r="BB312" s="1220"/>
      <c r="BC312" s="1225"/>
      <c r="BD312" s="1061"/>
      <c r="BE312" s="1220"/>
      <c r="BF312" s="1225"/>
      <c r="BG312" s="1061">
        <f t="shared" si="28"/>
        <v>0</v>
      </c>
      <c r="BH312" s="1220"/>
      <c r="BI312" s="1225"/>
      <c r="BJ312" s="987"/>
      <c r="BK312" s="1061"/>
      <c r="BL312" s="1220"/>
      <c r="BM312" s="1225"/>
      <c r="BN312" s="1061"/>
      <c r="BO312" s="1225"/>
      <c r="BP312" s="1370"/>
      <c r="BQ312" s="1221"/>
      <c r="BR312" s="1061"/>
      <c r="BS312" s="1225"/>
      <c r="BT312" s="987"/>
      <c r="BU312" s="494"/>
      <c r="BV312" s="496"/>
      <c r="BW312" s="495"/>
      <c r="BX312" s="469"/>
      <c r="BY312" s="449"/>
      <c r="BZ312" s="450"/>
      <c r="CA312" s="449"/>
      <c r="CB312" s="449"/>
      <c r="CC312" s="449"/>
      <c r="CD312" s="449"/>
      <c r="CE312" s="449"/>
      <c r="CF312" s="96"/>
    </row>
    <row r="313" spans="2:84" ht="15" thickBot="1">
      <c r="B313" s="959">
        <v>309</v>
      </c>
      <c r="C313" s="959" t="s">
        <v>1085</v>
      </c>
      <c r="D313" s="946" t="s">
        <v>1146</v>
      </c>
      <c r="E313" s="959">
        <v>3</v>
      </c>
      <c r="F313" s="959">
        <v>1</v>
      </c>
      <c r="G313" s="1294" t="s">
        <v>971</v>
      </c>
      <c r="H313" s="911">
        <v>1.4</v>
      </c>
      <c r="I313" s="1294">
        <f t="shared" si="27"/>
        <v>1.4</v>
      </c>
      <c r="J313" s="1217" t="s">
        <v>222</v>
      </c>
      <c r="K313" s="959"/>
      <c r="L313" s="1217"/>
      <c r="M313" s="959" t="s">
        <v>1004</v>
      </c>
      <c r="N313" s="1217" t="s">
        <v>1005</v>
      </c>
      <c r="O313" s="956"/>
      <c r="P313" s="987"/>
      <c r="Q313" s="909"/>
      <c r="R313" s="987"/>
      <c r="S313" s="987"/>
      <c r="T313" s="987"/>
      <c r="U313" s="987"/>
      <c r="V313" s="987"/>
      <c r="W313" s="987"/>
      <c r="X313" s="987"/>
      <c r="Y313" s="987"/>
      <c r="Z313" s="987"/>
      <c r="AA313" s="987"/>
      <c r="AB313" s="987"/>
      <c r="AC313" s="987"/>
      <c r="AD313" s="987"/>
      <c r="AE313" s="987"/>
      <c r="AF313" s="987"/>
      <c r="AG313" s="987"/>
      <c r="AH313" s="987"/>
      <c r="AI313" s="987"/>
      <c r="AJ313" s="987"/>
      <c r="AK313" s="987"/>
      <c r="AL313" s="987"/>
      <c r="AM313" s="987"/>
      <c r="AN313" s="987"/>
      <c r="AO313" s="987"/>
      <c r="AP313" s="987"/>
      <c r="AQ313" s="987"/>
      <c r="AR313" s="987"/>
      <c r="AS313" s="987"/>
      <c r="AT313" s="987"/>
      <c r="AU313" s="987"/>
      <c r="AV313" s="987"/>
      <c r="AW313" s="987"/>
      <c r="AX313" s="1061"/>
      <c r="AY313" s="1220"/>
      <c r="AZ313" s="1225"/>
      <c r="BA313" s="1061"/>
      <c r="BB313" s="1220"/>
      <c r="BC313" s="1225"/>
      <c r="BD313" s="1061"/>
      <c r="BE313" s="1220"/>
      <c r="BF313" s="1225"/>
      <c r="BG313" s="1061">
        <f t="shared" si="28"/>
        <v>0</v>
      </c>
      <c r="BH313" s="1220"/>
      <c r="BI313" s="1225"/>
      <c r="BJ313" s="987"/>
      <c r="BK313" s="1061"/>
      <c r="BL313" s="1220"/>
      <c r="BM313" s="1225"/>
      <c r="BN313" s="1061"/>
      <c r="BO313" s="1225"/>
      <c r="BP313" s="1370"/>
      <c r="BQ313" s="1221"/>
      <c r="BR313" s="1061"/>
      <c r="BS313" s="1225"/>
      <c r="BT313" s="987"/>
      <c r="BU313" s="499"/>
      <c r="BV313" s="500"/>
      <c r="BW313" s="501"/>
      <c r="BX313" s="502"/>
      <c r="BY313" s="503"/>
      <c r="BZ313" s="504"/>
      <c r="CA313" s="503"/>
      <c r="CB313" s="503"/>
      <c r="CC313" s="503"/>
      <c r="CD313" s="503"/>
      <c r="CE313" s="503"/>
      <c r="CF313" s="505"/>
    </row>
    <row r="314" spans="2:84">
      <c r="B314" s="959">
        <v>310</v>
      </c>
      <c r="C314" s="959" t="s">
        <v>1089</v>
      </c>
      <c r="D314" s="946" t="s">
        <v>1147</v>
      </c>
      <c r="E314" s="959">
        <v>3</v>
      </c>
      <c r="F314" s="959">
        <v>1</v>
      </c>
      <c r="G314" s="1294" t="s">
        <v>971</v>
      </c>
      <c r="H314" s="911">
        <v>3.1</v>
      </c>
      <c r="I314" s="1294">
        <f t="shared" si="27"/>
        <v>3.1</v>
      </c>
      <c r="J314" s="1217" t="s">
        <v>222</v>
      </c>
      <c r="K314" s="959"/>
      <c r="L314" s="1217"/>
      <c r="M314" s="959" t="s">
        <v>1004</v>
      </c>
      <c r="N314" s="1217" t="s">
        <v>1005</v>
      </c>
      <c r="O314" s="956"/>
      <c r="P314" s="987"/>
      <c r="Q314" s="909"/>
      <c r="R314" s="987"/>
      <c r="S314" s="987"/>
      <c r="T314" s="987"/>
      <c r="U314" s="987"/>
      <c r="V314" s="987"/>
      <c r="W314" s="987"/>
      <c r="X314" s="987"/>
      <c r="Y314" s="987"/>
      <c r="Z314" s="987"/>
      <c r="AA314" s="987"/>
      <c r="AB314" s="987"/>
      <c r="AC314" s="987"/>
      <c r="AD314" s="987"/>
      <c r="AE314" s="987"/>
      <c r="AF314" s="987"/>
      <c r="AG314" s="987"/>
      <c r="AH314" s="987"/>
      <c r="AI314" s="987"/>
      <c r="AJ314" s="987"/>
      <c r="AK314" s="987"/>
      <c r="AL314" s="987"/>
      <c r="AM314" s="987"/>
      <c r="AN314" s="987"/>
      <c r="AO314" s="987"/>
      <c r="AP314" s="987"/>
      <c r="AQ314" s="987"/>
      <c r="AR314" s="987"/>
      <c r="AS314" s="987"/>
      <c r="AT314" s="987"/>
      <c r="AU314" s="987"/>
      <c r="AV314" s="987"/>
      <c r="AW314" s="987"/>
      <c r="AX314" s="1061"/>
      <c r="AY314" s="1220"/>
      <c r="AZ314" s="1225"/>
      <c r="BA314" s="1061"/>
      <c r="BB314" s="1220"/>
      <c r="BC314" s="1225"/>
      <c r="BD314" s="1061"/>
      <c r="BE314" s="1220"/>
      <c r="BF314" s="1225"/>
      <c r="BG314" s="1061">
        <f t="shared" si="28"/>
        <v>0</v>
      </c>
      <c r="BH314" s="1220"/>
      <c r="BI314" s="1225"/>
      <c r="BJ314" s="987"/>
      <c r="BK314" s="1061"/>
      <c r="BL314" s="1220"/>
      <c r="BM314" s="1225"/>
      <c r="BN314" s="1061"/>
      <c r="BO314" s="1225"/>
      <c r="BP314" s="1370"/>
      <c r="BQ314" s="1221"/>
      <c r="BR314" s="1061"/>
      <c r="BS314" s="1225"/>
      <c r="BT314" s="987"/>
    </row>
    <row r="315" spans="2:84">
      <c r="B315" s="959">
        <v>311</v>
      </c>
      <c r="C315" s="959" t="s">
        <v>1001</v>
      </c>
      <c r="D315" s="946" t="s">
        <v>1018</v>
      </c>
      <c r="E315" s="959">
        <v>3</v>
      </c>
      <c r="F315" s="959">
        <v>1</v>
      </c>
      <c r="G315" s="1294" t="s">
        <v>971</v>
      </c>
      <c r="H315" s="911">
        <v>0.1</v>
      </c>
      <c r="I315" s="1294">
        <f t="shared" si="27"/>
        <v>0.1</v>
      </c>
      <c r="J315" s="1217" t="s">
        <v>217</v>
      </c>
      <c r="K315" s="959"/>
      <c r="L315" s="1217"/>
      <c r="M315" s="959" t="s">
        <v>1004</v>
      </c>
      <c r="N315" s="1217" t="s">
        <v>1005</v>
      </c>
      <c r="O315" s="956"/>
      <c r="P315" s="987"/>
      <c r="Q315" s="909"/>
      <c r="R315" s="987"/>
      <c r="S315" s="987"/>
      <c r="T315" s="987"/>
      <c r="U315" s="987"/>
      <c r="V315" s="987"/>
      <c r="W315" s="987"/>
      <c r="X315" s="987"/>
      <c r="Y315" s="987"/>
      <c r="Z315" s="987"/>
      <c r="AA315" s="987"/>
      <c r="AB315" s="987"/>
      <c r="AC315" s="987"/>
      <c r="AD315" s="987"/>
      <c r="AE315" s="987"/>
      <c r="AF315" s="987"/>
      <c r="AG315" s="987"/>
      <c r="AH315" s="987"/>
      <c r="AI315" s="987"/>
      <c r="AJ315" s="987"/>
      <c r="AK315" s="987"/>
      <c r="AL315" s="987"/>
      <c r="AM315" s="987"/>
      <c r="AN315" s="987"/>
      <c r="AO315" s="987"/>
      <c r="AP315" s="987"/>
      <c r="AQ315" s="987"/>
      <c r="AR315" s="987"/>
      <c r="AS315" s="987"/>
      <c r="AT315" s="987"/>
      <c r="AU315" s="987"/>
      <c r="AV315" s="987"/>
      <c r="AW315" s="987"/>
      <c r="AX315" s="1061"/>
      <c r="AY315" s="1220"/>
      <c r="AZ315" s="1225"/>
      <c r="BA315" s="1061"/>
      <c r="BB315" s="1220"/>
      <c r="BC315" s="1225"/>
      <c r="BD315" s="1061"/>
      <c r="BE315" s="1220"/>
      <c r="BF315" s="1225"/>
      <c r="BG315" s="1061">
        <f t="shared" si="28"/>
        <v>0</v>
      </c>
      <c r="BH315" s="1220"/>
      <c r="BI315" s="1225"/>
      <c r="BJ315" s="987"/>
      <c r="BK315" s="1061"/>
      <c r="BL315" s="1220"/>
      <c r="BM315" s="1225"/>
      <c r="BN315" s="1061"/>
      <c r="BO315" s="1225"/>
      <c r="BP315" s="1370"/>
      <c r="BQ315" s="1221"/>
      <c r="BR315" s="1061"/>
      <c r="BS315" s="1225"/>
      <c r="BT315" s="987"/>
    </row>
    <row r="316" spans="2:84">
      <c r="B316" s="959">
        <v>312</v>
      </c>
      <c r="C316" s="959" t="s">
        <v>1001</v>
      </c>
      <c r="D316" s="946" t="s">
        <v>1013</v>
      </c>
      <c r="E316" s="959">
        <v>3</v>
      </c>
      <c r="F316" s="959">
        <v>8</v>
      </c>
      <c r="G316" s="1294" t="s">
        <v>971</v>
      </c>
      <c r="H316" s="911">
        <v>0.4</v>
      </c>
      <c r="I316" s="1294">
        <f t="shared" si="27"/>
        <v>3.2</v>
      </c>
      <c r="J316" s="1217" t="s">
        <v>217</v>
      </c>
      <c r="K316" s="959"/>
      <c r="L316" s="1217"/>
      <c r="M316" s="959" t="s">
        <v>1004</v>
      </c>
      <c r="N316" s="1217" t="s">
        <v>1005</v>
      </c>
      <c r="O316" s="956"/>
      <c r="P316" s="987"/>
      <c r="Q316" s="909"/>
      <c r="R316" s="987"/>
      <c r="S316" s="987"/>
      <c r="T316" s="987"/>
      <c r="U316" s="987"/>
      <c r="V316" s="987"/>
      <c r="W316" s="987"/>
      <c r="X316" s="987"/>
      <c r="Y316" s="987"/>
      <c r="Z316" s="987"/>
      <c r="AA316" s="987"/>
      <c r="AB316" s="987"/>
      <c r="AC316" s="987"/>
      <c r="AD316" s="987"/>
      <c r="AE316" s="987"/>
      <c r="AF316" s="987"/>
      <c r="AG316" s="987"/>
      <c r="AH316" s="987"/>
      <c r="AI316" s="987"/>
      <c r="AJ316" s="987"/>
      <c r="AK316" s="987"/>
      <c r="AL316" s="987"/>
      <c r="AM316" s="987"/>
      <c r="AN316" s="987"/>
      <c r="AO316" s="987"/>
      <c r="AP316" s="987"/>
      <c r="AQ316" s="987"/>
      <c r="AR316" s="987"/>
      <c r="AS316" s="987"/>
      <c r="AT316" s="987"/>
      <c r="AU316" s="987"/>
      <c r="AV316" s="987"/>
      <c r="AW316" s="987"/>
      <c r="AX316" s="1061"/>
      <c r="AY316" s="1220"/>
      <c r="AZ316" s="1225"/>
      <c r="BA316" s="1061"/>
      <c r="BB316" s="1220"/>
      <c r="BC316" s="1225"/>
      <c r="BD316" s="1061"/>
      <c r="BE316" s="1220"/>
      <c r="BF316" s="1225"/>
      <c r="BG316" s="1061">
        <f t="shared" si="28"/>
        <v>0</v>
      </c>
      <c r="BH316" s="1220"/>
      <c r="BI316" s="1225"/>
      <c r="BJ316" s="987"/>
      <c r="BK316" s="1061"/>
      <c r="BL316" s="1220"/>
      <c r="BM316" s="1225"/>
      <c r="BN316" s="1061"/>
      <c r="BO316" s="1225"/>
      <c r="BP316" s="1370"/>
      <c r="BQ316" s="1221"/>
      <c r="BR316" s="1061"/>
      <c r="BS316" s="1225"/>
      <c r="BT316" s="987"/>
    </row>
    <row r="317" spans="2:84">
      <c r="B317" s="959">
        <v>313</v>
      </c>
      <c r="C317" s="959" t="s">
        <v>1020</v>
      </c>
      <c r="D317" s="946" t="s">
        <v>1151</v>
      </c>
      <c r="E317" s="959">
        <v>3</v>
      </c>
      <c r="F317" s="959">
        <v>1</v>
      </c>
      <c r="G317" s="1294" t="s">
        <v>971</v>
      </c>
      <c r="H317" s="911">
        <v>19</v>
      </c>
      <c r="I317" s="1294">
        <f t="shared" si="27"/>
        <v>19</v>
      </c>
      <c r="J317" s="1217" t="s">
        <v>217</v>
      </c>
      <c r="K317" s="959"/>
      <c r="L317" s="1217"/>
      <c r="M317" s="959" t="s">
        <v>1004</v>
      </c>
      <c r="N317" s="1217" t="s">
        <v>1005</v>
      </c>
      <c r="O317" s="956"/>
      <c r="P317" s="987"/>
      <c r="Q317" s="909"/>
      <c r="R317" s="987"/>
      <c r="S317" s="987"/>
      <c r="T317" s="987"/>
      <c r="U317" s="987"/>
      <c r="V317" s="987"/>
      <c r="W317" s="987"/>
      <c r="X317" s="987"/>
      <c r="Y317" s="987"/>
      <c r="Z317" s="987"/>
      <c r="AA317" s="987"/>
      <c r="AB317" s="987"/>
      <c r="AC317" s="987"/>
      <c r="AD317" s="987"/>
      <c r="AE317" s="987"/>
      <c r="AF317" s="987"/>
      <c r="AG317" s="987"/>
      <c r="AH317" s="987"/>
      <c r="AI317" s="987"/>
      <c r="AJ317" s="987"/>
      <c r="AK317" s="987"/>
      <c r="AL317" s="987"/>
      <c r="AM317" s="987"/>
      <c r="AN317" s="987"/>
      <c r="AO317" s="987"/>
      <c r="AP317" s="987"/>
      <c r="AQ317" s="987"/>
      <c r="AR317" s="987"/>
      <c r="AS317" s="987"/>
      <c r="AT317" s="987"/>
      <c r="AU317" s="987"/>
      <c r="AV317" s="987"/>
      <c r="AW317" s="987"/>
      <c r="AX317" s="1061"/>
      <c r="AY317" s="1220"/>
      <c r="AZ317" s="1225"/>
      <c r="BA317" s="1061"/>
      <c r="BB317" s="1220"/>
      <c r="BC317" s="1225"/>
      <c r="BD317" s="1061"/>
      <c r="BE317" s="1220"/>
      <c r="BF317" s="1225"/>
      <c r="BG317" s="1061">
        <f t="shared" si="28"/>
        <v>0</v>
      </c>
      <c r="BH317" s="1220"/>
      <c r="BI317" s="1225"/>
      <c r="BJ317" s="987"/>
      <c r="BK317" s="1061"/>
      <c r="BL317" s="1220"/>
      <c r="BM317" s="1225"/>
      <c r="BN317" s="1061"/>
      <c r="BO317" s="1225"/>
      <c r="BP317" s="1370"/>
      <c r="BQ317" s="1221"/>
      <c r="BR317" s="1061"/>
      <c r="BS317" s="1225"/>
      <c r="BT317" s="987"/>
    </row>
    <row r="318" spans="2:84">
      <c r="B318" s="959">
        <v>314</v>
      </c>
      <c r="C318" s="959" t="s">
        <v>1152</v>
      </c>
      <c r="D318" s="946" t="s">
        <v>1153</v>
      </c>
      <c r="E318" s="959">
        <v>3</v>
      </c>
      <c r="F318" s="959">
        <v>6</v>
      </c>
      <c r="G318" s="1294" t="s">
        <v>971</v>
      </c>
      <c r="H318" s="911">
        <v>87</v>
      </c>
      <c r="I318" s="1294">
        <f t="shared" si="27"/>
        <v>522</v>
      </c>
      <c r="J318" s="1217" t="s">
        <v>217</v>
      </c>
      <c r="K318" s="959"/>
      <c r="L318" s="1217"/>
      <c r="M318" s="959" t="s">
        <v>1004</v>
      </c>
      <c r="N318" s="1217" t="s">
        <v>1005</v>
      </c>
      <c r="O318" s="956"/>
      <c r="P318" s="987"/>
      <c r="Q318" s="909"/>
      <c r="R318" s="987"/>
      <c r="S318" s="987"/>
      <c r="T318" s="987"/>
      <c r="U318" s="987"/>
      <c r="V318" s="987"/>
      <c r="W318" s="987"/>
      <c r="X318" s="987"/>
      <c r="Y318" s="987"/>
      <c r="Z318" s="987"/>
      <c r="AA318" s="987"/>
      <c r="AB318" s="987"/>
      <c r="AC318" s="987"/>
      <c r="AD318" s="987"/>
      <c r="AE318" s="987"/>
      <c r="AF318" s="987"/>
      <c r="AG318" s="987"/>
      <c r="AH318" s="987"/>
      <c r="AI318" s="987"/>
      <c r="AJ318" s="987"/>
      <c r="AK318" s="987"/>
      <c r="AL318" s="987"/>
      <c r="AM318" s="987"/>
      <c r="AN318" s="987"/>
      <c r="AO318" s="987"/>
      <c r="AP318" s="987"/>
      <c r="AQ318" s="987"/>
      <c r="AR318" s="987"/>
      <c r="AS318" s="987"/>
      <c r="AT318" s="987"/>
      <c r="AU318" s="987"/>
      <c r="AV318" s="987"/>
      <c r="AW318" s="987"/>
      <c r="AX318" s="1061"/>
      <c r="AY318" s="1220"/>
      <c r="AZ318" s="1225"/>
      <c r="BA318" s="1061"/>
      <c r="BB318" s="1220"/>
      <c r="BC318" s="1225"/>
      <c r="BD318" s="1061"/>
      <c r="BE318" s="1220"/>
      <c r="BF318" s="1225"/>
      <c r="BG318" s="1061">
        <f t="shared" si="28"/>
        <v>0</v>
      </c>
      <c r="BH318" s="1220"/>
      <c r="BI318" s="1225"/>
      <c r="BJ318" s="987"/>
      <c r="BK318" s="1061"/>
      <c r="BL318" s="1220"/>
      <c r="BM318" s="1225"/>
      <c r="BN318" s="1061"/>
      <c r="BO318" s="1225"/>
      <c r="BP318" s="1370"/>
      <c r="BQ318" s="1221"/>
      <c r="BR318" s="1061"/>
      <c r="BS318" s="1225"/>
      <c r="BT318" s="987"/>
    </row>
    <row r="319" spans="2:84">
      <c r="B319" s="959">
        <v>315</v>
      </c>
      <c r="C319" s="959" t="s">
        <v>1085</v>
      </c>
      <c r="D319" s="946" t="s">
        <v>1146</v>
      </c>
      <c r="E319" s="959">
        <v>3</v>
      </c>
      <c r="F319" s="959">
        <v>1</v>
      </c>
      <c r="G319" s="1294" t="s">
        <v>971</v>
      </c>
      <c r="H319" s="911">
        <v>1.4</v>
      </c>
      <c r="I319" s="1294">
        <f t="shared" si="27"/>
        <v>1.4</v>
      </c>
      <c r="J319" s="1217" t="s">
        <v>227</v>
      </c>
      <c r="K319" s="959"/>
      <c r="L319" s="1217"/>
      <c r="M319" s="959" t="s">
        <v>1004</v>
      </c>
      <c r="N319" s="1217" t="s">
        <v>1005</v>
      </c>
      <c r="O319" s="956"/>
      <c r="P319" s="987"/>
      <c r="Q319" s="909"/>
      <c r="R319" s="987"/>
      <c r="S319" s="987"/>
      <c r="T319" s="987"/>
      <c r="U319" s="987"/>
      <c r="V319" s="987"/>
      <c r="W319" s="987"/>
      <c r="X319" s="987"/>
      <c r="Y319" s="987"/>
      <c r="Z319" s="987"/>
      <c r="AA319" s="987"/>
      <c r="AB319" s="987"/>
      <c r="AC319" s="987"/>
      <c r="AD319" s="987"/>
      <c r="AE319" s="987"/>
      <c r="AF319" s="987"/>
      <c r="AG319" s="987"/>
      <c r="AH319" s="987"/>
      <c r="AI319" s="987"/>
      <c r="AJ319" s="987"/>
      <c r="AK319" s="987"/>
      <c r="AL319" s="987"/>
      <c r="AM319" s="987"/>
      <c r="AN319" s="987"/>
      <c r="AO319" s="987"/>
      <c r="AP319" s="987"/>
      <c r="AQ319" s="987"/>
      <c r="AR319" s="987"/>
      <c r="AS319" s="987"/>
      <c r="AT319" s="987"/>
      <c r="AU319" s="987"/>
      <c r="AV319" s="987"/>
      <c r="AW319" s="987"/>
      <c r="AX319" s="1061"/>
      <c r="AY319" s="1220"/>
      <c r="AZ319" s="1225"/>
      <c r="BA319" s="1061"/>
      <c r="BB319" s="1220"/>
      <c r="BC319" s="1225"/>
      <c r="BD319" s="1061"/>
      <c r="BE319" s="1220"/>
      <c r="BF319" s="1225"/>
      <c r="BG319" s="1061">
        <f t="shared" si="28"/>
        <v>0</v>
      </c>
      <c r="BH319" s="1220"/>
      <c r="BI319" s="1225"/>
      <c r="BJ319" s="987"/>
      <c r="BK319" s="1061"/>
      <c r="BL319" s="1220"/>
      <c r="BM319" s="1225"/>
      <c r="BN319" s="1061"/>
      <c r="BO319" s="1225"/>
      <c r="BP319" s="1370"/>
      <c r="BQ319" s="1221"/>
      <c r="BR319" s="1061"/>
      <c r="BS319" s="1225"/>
      <c r="BT319" s="987"/>
    </row>
    <row r="320" spans="2:84">
      <c r="B320" s="959">
        <v>316</v>
      </c>
      <c r="C320" s="959" t="s">
        <v>1089</v>
      </c>
      <c r="D320" s="946" t="s">
        <v>1147</v>
      </c>
      <c r="E320" s="959">
        <v>3</v>
      </c>
      <c r="F320" s="959">
        <v>1</v>
      </c>
      <c r="G320" s="1294" t="s">
        <v>971</v>
      </c>
      <c r="H320" s="911">
        <v>3.1</v>
      </c>
      <c r="I320" s="1294">
        <f t="shared" si="27"/>
        <v>3.1</v>
      </c>
      <c r="J320" s="1217" t="s">
        <v>227</v>
      </c>
      <c r="K320" s="959"/>
      <c r="L320" s="1217"/>
      <c r="M320" s="959" t="s">
        <v>1004</v>
      </c>
      <c r="N320" s="1217" t="s">
        <v>1005</v>
      </c>
      <c r="O320" s="956"/>
      <c r="P320" s="987"/>
      <c r="Q320" s="909"/>
      <c r="R320" s="987"/>
      <c r="S320" s="987"/>
      <c r="T320" s="987"/>
      <c r="U320" s="987"/>
      <c r="V320" s="987"/>
      <c r="W320" s="987"/>
      <c r="X320" s="987"/>
      <c r="Y320" s="987"/>
      <c r="Z320" s="987"/>
      <c r="AA320" s="987"/>
      <c r="AB320" s="987"/>
      <c r="AC320" s="987"/>
      <c r="AD320" s="987"/>
      <c r="AE320" s="987"/>
      <c r="AF320" s="987"/>
      <c r="AG320" s="987"/>
      <c r="AH320" s="987"/>
      <c r="AI320" s="987"/>
      <c r="AJ320" s="987"/>
      <c r="AK320" s="987"/>
      <c r="AL320" s="987"/>
      <c r="AM320" s="987"/>
      <c r="AN320" s="987"/>
      <c r="AO320" s="987"/>
      <c r="AP320" s="987"/>
      <c r="AQ320" s="987"/>
      <c r="AR320" s="987"/>
      <c r="AS320" s="987"/>
      <c r="AT320" s="987"/>
      <c r="AU320" s="987"/>
      <c r="AV320" s="987"/>
      <c r="AW320" s="987"/>
      <c r="AX320" s="1061"/>
      <c r="AY320" s="1220"/>
      <c r="AZ320" s="1225"/>
      <c r="BA320" s="1061"/>
      <c r="BB320" s="1220"/>
      <c r="BC320" s="1225"/>
      <c r="BD320" s="1061"/>
      <c r="BE320" s="1220"/>
      <c r="BF320" s="1225"/>
      <c r="BG320" s="1061">
        <f t="shared" si="28"/>
        <v>0</v>
      </c>
      <c r="BH320" s="1220"/>
      <c r="BI320" s="1225"/>
      <c r="BJ320" s="987"/>
      <c r="BK320" s="1061"/>
      <c r="BL320" s="1220"/>
      <c r="BM320" s="1225"/>
      <c r="BN320" s="1061"/>
      <c r="BO320" s="1225"/>
      <c r="BP320" s="1370"/>
      <c r="BQ320" s="1221"/>
      <c r="BR320" s="1061"/>
      <c r="BS320" s="1225"/>
      <c r="BT320" s="987"/>
    </row>
    <row r="321" spans="2:71">
      <c r="B321" s="959">
        <v>317</v>
      </c>
      <c r="C321" s="959" t="s">
        <v>1047</v>
      </c>
      <c r="D321" s="946" t="s">
        <v>1127</v>
      </c>
      <c r="E321" s="959">
        <v>3</v>
      </c>
      <c r="F321" s="959">
        <v>1</v>
      </c>
      <c r="G321" s="1294" t="s">
        <v>971</v>
      </c>
      <c r="H321" s="911">
        <v>0.1</v>
      </c>
      <c r="I321" s="1294">
        <f t="shared" si="27"/>
        <v>0.1</v>
      </c>
      <c r="J321" s="1217" t="s">
        <v>224</v>
      </c>
      <c r="K321" s="959"/>
      <c r="L321" s="1217"/>
      <c r="M321" s="959" t="s">
        <v>1004</v>
      </c>
      <c r="N321" s="1217" t="s">
        <v>1005</v>
      </c>
      <c r="O321" s="956"/>
      <c r="P321" s="987"/>
      <c r="Q321" s="909"/>
      <c r="R321" s="987"/>
      <c r="S321" s="987"/>
      <c r="T321" s="987"/>
      <c r="U321" s="987"/>
      <c r="V321" s="987"/>
      <c r="W321" s="987"/>
      <c r="X321" s="987"/>
      <c r="Y321" s="987"/>
      <c r="Z321" s="987"/>
      <c r="AA321" s="987"/>
      <c r="AB321" s="987"/>
      <c r="AC321" s="987"/>
      <c r="AD321" s="987"/>
      <c r="AE321" s="987"/>
      <c r="AF321" s="987"/>
      <c r="AG321" s="987"/>
      <c r="AH321" s="987"/>
      <c r="AI321" s="987"/>
      <c r="AJ321" s="987"/>
      <c r="AK321" s="987"/>
      <c r="AL321" s="987"/>
      <c r="AM321" s="987"/>
      <c r="AN321" s="987"/>
      <c r="AO321" s="987"/>
      <c r="AP321" s="987"/>
      <c r="AQ321" s="987"/>
      <c r="AR321" s="987"/>
      <c r="AS321" s="987"/>
      <c r="AT321" s="987"/>
      <c r="AU321" s="987"/>
      <c r="AV321" s="987"/>
      <c r="AW321" s="987"/>
      <c r="AX321" s="1061"/>
      <c r="AY321" s="1220"/>
      <c r="AZ321" s="1225"/>
      <c r="BA321" s="1061"/>
      <c r="BB321" s="1220"/>
      <c r="BC321" s="1225"/>
      <c r="BD321" s="1061"/>
      <c r="BE321" s="1220"/>
      <c r="BF321" s="1225"/>
      <c r="BG321" s="1061">
        <f t="shared" si="28"/>
        <v>0</v>
      </c>
      <c r="BH321" s="1220"/>
      <c r="BI321" s="1225"/>
      <c r="BJ321" s="987"/>
      <c r="BK321" s="1061"/>
      <c r="BL321" s="1220"/>
      <c r="BM321" s="1225"/>
      <c r="BN321" s="1061"/>
      <c r="BO321" s="1225"/>
      <c r="BP321" s="1370"/>
      <c r="BQ321" s="1221"/>
      <c r="BR321" s="1061"/>
      <c r="BS321" s="1225"/>
    </row>
    <row r="322" spans="2:71">
      <c r="B322" s="959">
        <v>318</v>
      </c>
      <c r="C322" s="959" t="s">
        <v>1001</v>
      </c>
      <c r="D322" s="946" t="s">
        <v>1013</v>
      </c>
      <c r="E322" s="959">
        <v>3</v>
      </c>
      <c r="F322" s="959">
        <v>4</v>
      </c>
      <c r="G322" s="1294" t="s">
        <v>971</v>
      </c>
      <c r="H322" s="911">
        <v>0.4</v>
      </c>
      <c r="I322" s="1294">
        <f t="shared" si="27"/>
        <v>1.6</v>
      </c>
      <c r="J322" s="1217" t="s">
        <v>224</v>
      </c>
      <c r="K322" s="959"/>
      <c r="L322" s="1217"/>
      <c r="M322" s="959" t="s">
        <v>1004</v>
      </c>
      <c r="N322" s="1217" t="s">
        <v>1005</v>
      </c>
      <c r="O322" s="956"/>
      <c r="P322" s="987"/>
      <c r="Q322" s="909"/>
      <c r="R322" s="987"/>
      <c r="S322" s="987"/>
      <c r="T322" s="987"/>
      <c r="U322" s="987"/>
      <c r="V322" s="987"/>
      <c r="W322" s="987"/>
      <c r="X322" s="987"/>
      <c r="Y322" s="987"/>
      <c r="Z322" s="987"/>
      <c r="AA322" s="987"/>
      <c r="AB322" s="987"/>
      <c r="AC322" s="987"/>
      <c r="AD322" s="987"/>
      <c r="AE322" s="987"/>
      <c r="AF322" s="987"/>
      <c r="AG322" s="987"/>
      <c r="AH322" s="987"/>
      <c r="AI322" s="987"/>
      <c r="AJ322" s="987"/>
      <c r="AK322" s="987"/>
      <c r="AL322" s="987"/>
      <c r="AM322" s="987"/>
      <c r="AN322" s="987"/>
      <c r="AO322" s="987"/>
      <c r="AP322" s="987"/>
      <c r="AQ322" s="987"/>
      <c r="AR322" s="987"/>
      <c r="AS322" s="987"/>
      <c r="AT322" s="987"/>
      <c r="AU322" s="987"/>
      <c r="AV322" s="987"/>
      <c r="AW322" s="987"/>
      <c r="AX322" s="1061"/>
      <c r="AY322" s="1220"/>
      <c r="AZ322" s="1225"/>
      <c r="BA322" s="1061"/>
      <c r="BB322" s="1220"/>
      <c r="BC322" s="1225"/>
      <c r="BD322" s="1061"/>
      <c r="BE322" s="1220"/>
      <c r="BF322" s="1225"/>
      <c r="BG322" s="1061">
        <f t="shared" si="28"/>
        <v>0</v>
      </c>
      <c r="BH322" s="1220"/>
      <c r="BI322" s="1225"/>
      <c r="BJ322" s="987"/>
      <c r="BK322" s="1061"/>
      <c r="BL322" s="1220"/>
      <c r="BM322" s="1225"/>
      <c r="BN322" s="1061"/>
      <c r="BO322" s="1225"/>
      <c r="BP322" s="1370"/>
      <c r="BQ322" s="1221"/>
      <c r="BR322" s="1061"/>
      <c r="BS322" s="1225"/>
    </row>
    <row r="323" spans="2:71">
      <c r="B323" s="959">
        <v>319</v>
      </c>
      <c r="C323" s="959" t="s">
        <v>1154</v>
      </c>
      <c r="D323" s="946" t="s">
        <v>1155</v>
      </c>
      <c r="E323" s="959">
        <v>3</v>
      </c>
      <c r="F323" s="959">
        <v>1</v>
      </c>
      <c r="G323" s="1294" t="s">
        <v>971</v>
      </c>
      <c r="H323" s="911">
        <v>13.5</v>
      </c>
      <c r="I323" s="1294">
        <f t="shared" si="27"/>
        <v>13.5</v>
      </c>
      <c r="J323" s="1217" t="s">
        <v>224</v>
      </c>
      <c r="K323" s="959"/>
      <c r="L323" s="1217"/>
      <c r="M323" s="959" t="s">
        <v>1004</v>
      </c>
      <c r="N323" s="1217" t="s">
        <v>1005</v>
      </c>
      <c r="O323" s="956"/>
      <c r="P323" s="987"/>
      <c r="Q323" s="909"/>
      <c r="R323" s="987"/>
      <c r="S323" s="987"/>
      <c r="T323" s="987"/>
      <c r="U323" s="987"/>
      <c r="V323" s="987"/>
      <c r="W323" s="987"/>
      <c r="X323" s="987"/>
      <c r="Y323" s="987"/>
      <c r="Z323" s="987"/>
      <c r="AA323" s="987"/>
      <c r="AB323" s="987"/>
      <c r="AC323" s="987"/>
      <c r="AD323" s="987"/>
      <c r="AE323" s="987"/>
      <c r="AF323" s="987"/>
      <c r="AG323" s="987"/>
      <c r="AH323" s="987"/>
      <c r="AI323" s="987"/>
      <c r="AJ323" s="987"/>
      <c r="AK323" s="987"/>
      <c r="AL323" s="987"/>
      <c r="AM323" s="987"/>
      <c r="AN323" s="987"/>
      <c r="AO323" s="987"/>
      <c r="AP323" s="987"/>
      <c r="AQ323" s="987"/>
      <c r="AR323" s="987"/>
      <c r="AS323" s="987"/>
      <c r="AT323" s="987"/>
      <c r="AU323" s="987"/>
      <c r="AV323" s="987"/>
      <c r="AW323" s="987"/>
      <c r="AX323" s="1061"/>
      <c r="AY323" s="1220"/>
      <c r="AZ323" s="1225"/>
      <c r="BA323" s="1061"/>
      <c r="BB323" s="1220"/>
      <c r="BC323" s="1225"/>
      <c r="BD323" s="1061"/>
      <c r="BE323" s="1220"/>
      <c r="BF323" s="1225"/>
      <c r="BG323" s="1061">
        <f t="shared" si="28"/>
        <v>0</v>
      </c>
      <c r="BH323" s="1220"/>
      <c r="BI323" s="1225"/>
      <c r="BJ323" s="987"/>
      <c r="BK323" s="1061"/>
      <c r="BL323" s="1220"/>
      <c r="BM323" s="1225"/>
      <c r="BN323" s="1061"/>
      <c r="BO323" s="1225"/>
      <c r="BP323" s="1370"/>
      <c r="BQ323" s="1221"/>
      <c r="BR323" s="1061"/>
      <c r="BS323" s="1225"/>
    </row>
    <row r="324" spans="2:71">
      <c r="B324" s="959">
        <v>320</v>
      </c>
      <c r="C324" s="959" t="s">
        <v>1085</v>
      </c>
      <c r="D324" s="946" t="s">
        <v>1146</v>
      </c>
      <c r="E324" s="959">
        <v>3</v>
      </c>
      <c r="F324" s="959">
        <v>2</v>
      </c>
      <c r="G324" s="1294" t="s">
        <v>971</v>
      </c>
      <c r="H324" s="911">
        <v>1.4</v>
      </c>
      <c r="I324" s="1294">
        <f t="shared" si="27"/>
        <v>2.8</v>
      </c>
      <c r="J324" s="1217" t="s">
        <v>241</v>
      </c>
      <c r="K324" s="959"/>
      <c r="L324" s="1217"/>
      <c r="M324" s="959" t="s">
        <v>1004</v>
      </c>
      <c r="N324" s="1217" t="s">
        <v>1005</v>
      </c>
      <c r="O324" s="956"/>
      <c r="P324" s="987"/>
      <c r="Q324" s="909"/>
      <c r="R324" s="987"/>
      <c r="S324" s="987"/>
      <c r="T324" s="987"/>
      <c r="U324" s="987"/>
      <c r="V324" s="987"/>
      <c r="W324" s="987"/>
      <c r="X324" s="987"/>
      <c r="Y324" s="987"/>
      <c r="Z324" s="987"/>
      <c r="AA324" s="987"/>
      <c r="AB324" s="987"/>
      <c r="AC324" s="987"/>
      <c r="AD324" s="987"/>
      <c r="AE324" s="987"/>
      <c r="AF324" s="987"/>
      <c r="AG324" s="987"/>
      <c r="AH324" s="987"/>
      <c r="AI324" s="987"/>
      <c r="AJ324" s="987"/>
      <c r="AK324" s="987"/>
      <c r="AL324" s="987"/>
      <c r="AM324" s="987"/>
      <c r="AN324" s="987"/>
      <c r="AO324" s="987"/>
      <c r="AP324" s="987"/>
      <c r="AQ324" s="987"/>
      <c r="AR324" s="987"/>
      <c r="AS324" s="987"/>
      <c r="AT324" s="987"/>
      <c r="AU324" s="987"/>
      <c r="AV324" s="987"/>
      <c r="AW324" s="987"/>
      <c r="AX324" s="1061"/>
      <c r="AY324" s="1220"/>
      <c r="AZ324" s="1225"/>
      <c r="BA324" s="1061"/>
      <c r="BB324" s="1220"/>
      <c r="BC324" s="1225"/>
      <c r="BD324" s="1061"/>
      <c r="BE324" s="1220"/>
      <c r="BF324" s="1225"/>
      <c r="BG324" s="1061">
        <f t="shared" si="28"/>
        <v>0</v>
      </c>
      <c r="BH324" s="1220"/>
      <c r="BI324" s="1225"/>
      <c r="BJ324" s="987"/>
      <c r="BK324" s="1061"/>
      <c r="BL324" s="1220"/>
      <c r="BM324" s="1225"/>
      <c r="BN324" s="1061"/>
      <c r="BO324" s="1225"/>
      <c r="BP324" s="1370"/>
      <c r="BQ324" s="1221"/>
      <c r="BR324" s="1061"/>
      <c r="BS324" s="1225"/>
    </row>
    <row r="325" spans="2:71">
      <c r="B325" s="959">
        <v>321</v>
      </c>
      <c r="C325" s="959" t="s">
        <v>1032</v>
      </c>
      <c r="D325" s="946" t="s">
        <v>1156</v>
      </c>
      <c r="E325" s="959">
        <v>3</v>
      </c>
      <c r="F325" s="959">
        <v>2</v>
      </c>
      <c r="G325" s="1294" t="s">
        <v>971</v>
      </c>
      <c r="H325" s="911">
        <v>29</v>
      </c>
      <c r="I325" s="1294">
        <f t="shared" si="27"/>
        <v>58</v>
      </c>
      <c r="J325" s="1217" t="s">
        <v>241</v>
      </c>
      <c r="K325" s="959"/>
      <c r="L325" s="1217"/>
      <c r="M325" s="959" t="s">
        <v>1004</v>
      </c>
      <c r="N325" s="1217" t="s">
        <v>1005</v>
      </c>
      <c r="O325" s="956"/>
      <c r="P325" s="987"/>
      <c r="Q325" s="909"/>
      <c r="R325" s="987"/>
      <c r="S325" s="987"/>
      <c r="T325" s="987"/>
      <c r="U325" s="987"/>
      <c r="V325" s="987"/>
      <c r="W325" s="987"/>
      <c r="X325" s="987"/>
      <c r="Y325" s="987"/>
      <c r="Z325" s="987"/>
      <c r="AA325" s="987"/>
      <c r="AB325" s="987"/>
      <c r="AC325" s="987"/>
      <c r="AD325" s="987"/>
      <c r="AE325" s="987"/>
      <c r="AF325" s="987"/>
      <c r="AG325" s="987"/>
      <c r="AH325" s="987"/>
      <c r="AI325" s="987"/>
      <c r="AJ325" s="987"/>
      <c r="AK325" s="987"/>
      <c r="AL325" s="987"/>
      <c r="AM325" s="987"/>
      <c r="AN325" s="987"/>
      <c r="AO325" s="987"/>
      <c r="AP325" s="987"/>
      <c r="AQ325" s="987"/>
      <c r="AR325" s="987"/>
      <c r="AS325" s="987"/>
      <c r="AT325" s="987"/>
      <c r="AU325" s="987"/>
      <c r="AV325" s="987"/>
      <c r="AW325" s="987"/>
      <c r="AX325" s="1061"/>
      <c r="AY325" s="1220"/>
      <c r="AZ325" s="1225"/>
      <c r="BA325" s="1061"/>
      <c r="BB325" s="1220"/>
      <c r="BC325" s="1225"/>
      <c r="BD325" s="1061"/>
      <c r="BE325" s="1220"/>
      <c r="BF325" s="1225"/>
      <c r="BG325" s="1061">
        <f t="shared" si="28"/>
        <v>0</v>
      </c>
      <c r="BH325" s="1220"/>
      <c r="BI325" s="1225"/>
      <c r="BJ325" s="987"/>
      <c r="BK325" s="1061"/>
      <c r="BL325" s="1220"/>
      <c r="BM325" s="1225"/>
      <c r="BN325" s="1061"/>
      <c r="BO325" s="1225"/>
      <c r="BP325" s="1370"/>
      <c r="BQ325" s="1221"/>
      <c r="BR325" s="1061"/>
      <c r="BS325" s="1225"/>
    </row>
    <row r="326" spans="2:71">
      <c r="B326" s="959">
        <v>322</v>
      </c>
      <c r="C326" s="959" t="s">
        <v>1089</v>
      </c>
      <c r="D326" s="946" t="s">
        <v>1147</v>
      </c>
      <c r="E326" s="959">
        <v>3</v>
      </c>
      <c r="F326" s="959">
        <v>2</v>
      </c>
      <c r="G326" s="1294" t="s">
        <v>971</v>
      </c>
      <c r="H326" s="911">
        <v>3.1</v>
      </c>
      <c r="I326" s="1294">
        <f t="shared" ref="I326:I389" si="39">F326*H326</f>
        <v>6.2</v>
      </c>
      <c r="J326" s="1217" t="s">
        <v>241</v>
      </c>
      <c r="K326" s="959"/>
      <c r="L326" s="1217"/>
      <c r="M326" s="959" t="s">
        <v>1004</v>
      </c>
      <c r="N326" s="1217" t="s">
        <v>1005</v>
      </c>
      <c r="O326" s="956"/>
      <c r="P326" s="987"/>
      <c r="Q326" s="909"/>
      <c r="R326" s="987"/>
      <c r="S326" s="987"/>
      <c r="T326" s="987"/>
      <c r="U326" s="987"/>
      <c r="V326" s="987"/>
      <c r="W326" s="987"/>
      <c r="X326" s="987"/>
      <c r="Y326" s="987"/>
      <c r="Z326" s="987"/>
      <c r="AA326" s="987"/>
      <c r="AB326" s="987"/>
      <c r="AC326" s="987"/>
      <c r="AD326" s="987"/>
      <c r="AE326" s="987"/>
      <c r="AF326" s="987"/>
      <c r="AG326" s="987"/>
      <c r="AH326" s="987"/>
      <c r="AI326" s="987"/>
      <c r="AJ326" s="987"/>
      <c r="AK326" s="987"/>
      <c r="AL326" s="987"/>
      <c r="AM326" s="987"/>
      <c r="AN326" s="987"/>
      <c r="AO326" s="987"/>
      <c r="AP326" s="987"/>
      <c r="AQ326" s="987"/>
      <c r="AR326" s="987"/>
      <c r="AS326" s="987"/>
      <c r="AT326" s="987"/>
      <c r="AU326" s="987"/>
      <c r="AV326" s="987"/>
      <c r="AW326" s="987"/>
      <c r="AX326" s="1061"/>
      <c r="AY326" s="1220"/>
      <c r="AZ326" s="1225"/>
      <c r="BA326" s="1061"/>
      <c r="BB326" s="1220"/>
      <c r="BC326" s="1225"/>
      <c r="BD326" s="1061"/>
      <c r="BE326" s="1220"/>
      <c r="BF326" s="1225"/>
      <c r="BG326" s="1061">
        <f t="shared" ref="BG326:BG389" si="40">SUMPRODUCT(AX326:AZ326,$AX$3:$AZ$3)</f>
        <v>0</v>
      </c>
      <c r="BH326" s="1220"/>
      <c r="BI326" s="1225"/>
      <c r="BJ326" s="987"/>
      <c r="BK326" s="1061"/>
      <c r="BL326" s="1220"/>
      <c r="BM326" s="1225"/>
      <c r="BN326" s="1061"/>
      <c r="BO326" s="1225"/>
      <c r="BP326" s="1370"/>
      <c r="BQ326" s="1221"/>
      <c r="BR326" s="1061"/>
      <c r="BS326" s="1225"/>
    </row>
    <row r="327" spans="2:71">
      <c r="B327" s="959">
        <v>323</v>
      </c>
      <c r="C327" s="959" t="s">
        <v>1032</v>
      </c>
      <c r="D327" s="946" t="s">
        <v>1156</v>
      </c>
      <c r="E327" s="959">
        <v>3</v>
      </c>
      <c r="F327" s="959">
        <v>2</v>
      </c>
      <c r="G327" s="1294" t="s">
        <v>971</v>
      </c>
      <c r="H327" s="911">
        <v>29</v>
      </c>
      <c r="I327" s="1294">
        <f t="shared" si="39"/>
        <v>58</v>
      </c>
      <c r="J327" s="1217" t="s">
        <v>250</v>
      </c>
      <c r="K327" s="959"/>
      <c r="L327" s="1217"/>
      <c r="M327" s="959" t="s">
        <v>1004</v>
      </c>
      <c r="N327" s="1217" t="s">
        <v>1005</v>
      </c>
      <c r="O327" s="956"/>
      <c r="P327" s="987"/>
      <c r="Q327" s="909"/>
      <c r="R327" s="987"/>
      <c r="S327" s="987"/>
      <c r="T327" s="987"/>
      <c r="U327" s="987"/>
      <c r="V327" s="987"/>
      <c r="W327" s="987"/>
      <c r="X327" s="987"/>
      <c r="Y327" s="987"/>
      <c r="Z327" s="987"/>
      <c r="AA327" s="987"/>
      <c r="AB327" s="987"/>
      <c r="AC327" s="987"/>
      <c r="AD327" s="987"/>
      <c r="AE327" s="987"/>
      <c r="AF327" s="987"/>
      <c r="AG327" s="987"/>
      <c r="AH327" s="987"/>
      <c r="AI327" s="987"/>
      <c r="AJ327" s="987"/>
      <c r="AK327" s="987"/>
      <c r="AL327" s="987"/>
      <c r="AM327" s="987"/>
      <c r="AN327" s="987"/>
      <c r="AO327" s="987"/>
      <c r="AP327" s="987"/>
      <c r="AQ327" s="987"/>
      <c r="AR327" s="987"/>
      <c r="AS327" s="987"/>
      <c r="AT327" s="987"/>
      <c r="AU327" s="987"/>
      <c r="AV327" s="987"/>
      <c r="AW327" s="987"/>
      <c r="AX327" s="1061"/>
      <c r="AY327" s="1220"/>
      <c r="AZ327" s="1225"/>
      <c r="BA327" s="1061"/>
      <c r="BB327" s="1220"/>
      <c r="BC327" s="1225"/>
      <c r="BD327" s="1061"/>
      <c r="BE327" s="1220"/>
      <c r="BF327" s="1225"/>
      <c r="BG327" s="1061">
        <f t="shared" si="40"/>
        <v>0</v>
      </c>
      <c r="BH327" s="1220"/>
      <c r="BI327" s="1225"/>
      <c r="BJ327" s="987"/>
      <c r="BK327" s="1061"/>
      <c r="BL327" s="1220"/>
      <c r="BM327" s="1225"/>
      <c r="BN327" s="1061"/>
      <c r="BO327" s="1225"/>
      <c r="BP327" s="1370"/>
      <c r="BQ327" s="1221"/>
      <c r="BR327" s="1061"/>
      <c r="BS327" s="1225"/>
    </row>
    <row r="328" spans="2:71">
      <c r="B328" s="959">
        <v>324</v>
      </c>
      <c r="C328" s="959" t="s">
        <v>1089</v>
      </c>
      <c r="D328" s="946" t="s">
        <v>1147</v>
      </c>
      <c r="E328" s="959">
        <v>3</v>
      </c>
      <c r="F328" s="959">
        <v>1</v>
      </c>
      <c r="G328" s="1294" t="s">
        <v>971</v>
      </c>
      <c r="H328" s="911">
        <v>3.1</v>
      </c>
      <c r="I328" s="1294">
        <f t="shared" si="39"/>
        <v>3.1</v>
      </c>
      <c r="J328" s="1217" t="s">
        <v>250</v>
      </c>
      <c r="K328" s="959"/>
      <c r="L328" s="1217"/>
      <c r="M328" s="959" t="s">
        <v>1004</v>
      </c>
      <c r="N328" s="1217" t="s">
        <v>1005</v>
      </c>
      <c r="O328" s="956"/>
      <c r="P328" s="987"/>
      <c r="Q328" s="909"/>
      <c r="R328" s="987"/>
      <c r="S328" s="987"/>
      <c r="T328" s="987"/>
      <c r="U328" s="987"/>
      <c r="V328" s="987"/>
      <c r="W328" s="987"/>
      <c r="X328" s="987"/>
      <c r="Y328" s="987"/>
      <c r="Z328" s="987"/>
      <c r="AA328" s="987"/>
      <c r="AB328" s="987"/>
      <c r="AC328" s="987"/>
      <c r="AD328" s="987"/>
      <c r="AE328" s="987"/>
      <c r="AF328" s="987"/>
      <c r="AG328" s="987"/>
      <c r="AH328" s="987"/>
      <c r="AI328" s="987"/>
      <c r="AJ328" s="987"/>
      <c r="AK328" s="987"/>
      <c r="AL328" s="987"/>
      <c r="AM328" s="987"/>
      <c r="AN328" s="987"/>
      <c r="AO328" s="987"/>
      <c r="AP328" s="987"/>
      <c r="AQ328" s="987"/>
      <c r="AR328" s="987"/>
      <c r="AS328" s="987"/>
      <c r="AT328" s="987"/>
      <c r="AU328" s="987"/>
      <c r="AV328" s="987"/>
      <c r="AW328" s="987"/>
      <c r="AX328" s="1061"/>
      <c r="AY328" s="1220"/>
      <c r="AZ328" s="1225"/>
      <c r="BA328" s="1061"/>
      <c r="BB328" s="1220"/>
      <c r="BC328" s="1225"/>
      <c r="BD328" s="1061"/>
      <c r="BE328" s="1220"/>
      <c r="BF328" s="1225"/>
      <c r="BG328" s="1061">
        <f t="shared" si="40"/>
        <v>0</v>
      </c>
      <c r="BH328" s="1220"/>
      <c r="BI328" s="1225"/>
      <c r="BJ328" s="987"/>
      <c r="BK328" s="1061"/>
      <c r="BL328" s="1220"/>
      <c r="BM328" s="1225"/>
      <c r="BN328" s="1061"/>
      <c r="BO328" s="1225"/>
      <c r="BP328" s="1370"/>
      <c r="BQ328" s="1221"/>
      <c r="BR328" s="1061"/>
      <c r="BS328" s="1225"/>
    </row>
    <row r="329" spans="2:71">
      <c r="B329" s="959">
        <v>325</v>
      </c>
      <c r="C329" s="959" t="s">
        <v>1001</v>
      </c>
      <c r="D329" s="946" t="s">
        <v>1013</v>
      </c>
      <c r="E329" s="959">
        <v>3</v>
      </c>
      <c r="F329" s="959">
        <v>11</v>
      </c>
      <c r="G329" s="1294" t="s">
        <v>971</v>
      </c>
      <c r="H329" s="911">
        <v>0.4</v>
      </c>
      <c r="I329" s="1294">
        <f t="shared" si="39"/>
        <v>4.4000000000000004</v>
      </c>
      <c r="J329" s="1217" t="s">
        <v>246</v>
      </c>
      <c r="K329" s="959">
        <v>8</v>
      </c>
      <c r="L329" s="1217">
        <v>205</v>
      </c>
      <c r="M329" s="959" t="s">
        <v>1004</v>
      </c>
      <c r="N329" s="1217" t="s">
        <v>1005</v>
      </c>
      <c r="O329" s="956"/>
      <c r="P329" s="987"/>
      <c r="Q329" s="909"/>
      <c r="R329" s="987"/>
      <c r="S329" s="987"/>
      <c r="T329" s="987"/>
      <c r="U329" s="987"/>
      <c r="V329" s="987"/>
      <c r="W329" s="987"/>
      <c r="X329" s="987"/>
      <c r="Y329" s="987"/>
      <c r="Z329" s="987"/>
      <c r="AA329" s="987"/>
      <c r="AB329" s="987"/>
      <c r="AC329" s="987"/>
      <c r="AD329" s="987"/>
      <c r="AE329" s="987"/>
      <c r="AF329" s="987"/>
      <c r="AG329" s="987"/>
      <c r="AH329" s="987"/>
      <c r="AI329" s="987"/>
      <c r="AJ329" s="987"/>
      <c r="AK329" s="987"/>
      <c r="AL329" s="987"/>
      <c r="AM329" s="987"/>
      <c r="AN329" s="987"/>
      <c r="AO329" s="987"/>
      <c r="AP329" s="987"/>
      <c r="AQ329" s="987"/>
      <c r="AR329" s="987"/>
      <c r="AS329" s="987"/>
      <c r="AT329" s="987"/>
      <c r="AU329" s="987"/>
      <c r="AV329" s="987"/>
      <c r="AW329" s="987"/>
      <c r="AX329" s="1061"/>
      <c r="AY329" s="1220"/>
      <c r="AZ329" s="1225"/>
      <c r="BA329" s="1061"/>
      <c r="BB329" s="1220"/>
      <c r="BC329" s="1225"/>
      <c r="BD329" s="1061"/>
      <c r="BE329" s="1220"/>
      <c r="BF329" s="1225"/>
      <c r="BG329" s="1061">
        <f t="shared" si="40"/>
        <v>0</v>
      </c>
      <c r="BH329" s="1220"/>
      <c r="BI329" s="1225"/>
      <c r="BJ329" s="987"/>
      <c r="BK329" s="1061"/>
      <c r="BL329" s="1220"/>
      <c r="BM329" s="1225"/>
      <c r="BN329" s="1061"/>
      <c r="BO329" s="1225"/>
      <c r="BP329" s="1370"/>
      <c r="BQ329" s="1221"/>
      <c r="BR329" s="1061"/>
      <c r="BS329" s="1225"/>
    </row>
    <row r="330" spans="2:71">
      <c r="B330" s="959">
        <v>326</v>
      </c>
      <c r="C330" s="959" t="s">
        <v>1094</v>
      </c>
      <c r="D330" s="946" t="s">
        <v>1157</v>
      </c>
      <c r="E330" s="959">
        <v>3</v>
      </c>
      <c r="F330" s="959">
        <v>8</v>
      </c>
      <c r="G330" s="1294" t="s">
        <v>971</v>
      </c>
      <c r="H330" s="911">
        <v>5</v>
      </c>
      <c r="I330" s="1294">
        <f t="shared" si="39"/>
        <v>40</v>
      </c>
      <c r="J330" s="1217" t="s">
        <v>246</v>
      </c>
      <c r="K330" s="959">
        <v>8</v>
      </c>
      <c r="L330" s="1217">
        <v>205</v>
      </c>
      <c r="M330" s="959" t="s">
        <v>1004</v>
      </c>
      <c r="N330" s="1217" t="s">
        <v>1005</v>
      </c>
      <c r="O330" s="956"/>
      <c r="P330" s="987"/>
      <c r="Q330" s="909"/>
      <c r="R330" s="987"/>
      <c r="S330" s="987"/>
      <c r="T330" s="987"/>
      <c r="U330" s="987"/>
      <c r="V330" s="987"/>
      <c r="W330" s="987"/>
      <c r="X330" s="987"/>
      <c r="Y330" s="987"/>
      <c r="Z330" s="987"/>
      <c r="AA330" s="987"/>
      <c r="AB330" s="987"/>
      <c r="AC330" s="987"/>
      <c r="AD330" s="987"/>
      <c r="AE330" s="987"/>
      <c r="AF330" s="987"/>
      <c r="AG330" s="987"/>
      <c r="AH330" s="987"/>
      <c r="AI330" s="987"/>
      <c r="AJ330" s="987"/>
      <c r="AK330" s="987"/>
      <c r="AL330" s="987"/>
      <c r="AM330" s="987"/>
      <c r="AN330" s="987"/>
      <c r="AO330" s="987"/>
      <c r="AP330" s="987"/>
      <c r="AQ330" s="987"/>
      <c r="AR330" s="987"/>
      <c r="AS330" s="987"/>
      <c r="AT330" s="987"/>
      <c r="AU330" s="987"/>
      <c r="AV330" s="987"/>
      <c r="AW330" s="987"/>
      <c r="AX330" s="1061"/>
      <c r="AY330" s="1220"/>
      <c r="AZ330" s="1225"/>
      <c r="BA330" s="1061"/>
      <c r="BB330" s="1220"/>
      <c r="BC330" s="1225"/>
      <c r="BD330" s="1061"/>
      <c r="BE330" s="1220"/>
      <c r="BF330" s="1225"/>
      <c r="BG330" s="1061">
        <f t="shared" si="40"/>
        <v>0</v>
      </c>
      <c r="BH330" s="1220"/>
      <c r="BI330" s="1225"/>
      <c r="BJ330" s="987"/>
      <c r="BK330" s="1061"/>
      <c r="BL330" s="1220"/>
      <c r="BM330" s="1225"/>
      <c r="BN330" s="1061"/>
      <c r="BO330" s="1225"/>
      <c r="BP330" s="1370"/>
      <c r="BQ330" s="1221"/>
      <c r="BR330" s="1061"/>
      <c r="BS330" s="1225"/>
    </row>
    <row r="331" spans="2:71">
      <c r="B331" s="959">
        <v>327</v>
      </c>
      <c r="C331" s="959" t="s">
        <v>1014</v>
      </c>
      <c r="D331" s="946" t="s">
        <v>1015</v>
      </c>
      <c r="E331" s="959">
        <v>3</v>
      </c>
      <c r="F331" s="959">
        <v>2</v>
      </c>
      <c r="G331" s="1294" t="s">
        <v>971</v>
      </c>
      <c r="H331" s="911">
        <v>5.6</v>
      </c>
      <c r="I331" s="1294">
        <f t="shared" si="39"/>
        <v>11.2</v>
      </c>
      <c r="J331" s="1217" t="s">
        <v>246</v>
      </c>
      <c r="K331" s="959">
        <v>8</v>
      </c>
      <c r="L331" s="1217">
        <v>205</v>
      </c>
      <c r="M331" s="959" t="s">
        <v>1004</v>
      </c>
      <c r="N331" s="1217" t="s">
        <v>1005</v>
      </c>
      <c r="O331" s="956"/>
      <c r="P331" s="987"/>
      <c r="Q331" s="909"/>
      <c r="R331" s="987"/>
      <c r="S331" s="987"/>
      <c r="T331" s="987"/>
      <c r="U331" s="987"/>
      <c r="V331" s="987"/>
      <c r="W331" s="987"/>
      <c r="X331" s="987"/>
      <c r="Y331" s="987"/>
      <c r="Z331" s="987"/>
      <c r="AA331" s="987"/>
      <c r="AB331" s="987"/>
      <c r="AC331" s="987"/>
      <c r="AD331" s="987"/>
      <c r="AE331" s="987"/>
      <c r="AF331" s="987"/>
      <c r="AG331" s="987"/>
      <c r="AH331" s="987"/>
      <c r="AI331" s="987"/>
      <c r="AJ331" s="987"/>
      <c r="AK331" s="987"/>
      <c r="AL331" s="987"/>
      <c r="AM331" s="987"/>
      <c r="AN331" s="987"/>
      <c r="AO331" s="987"/>
      <c r="AP331" s="987"/>
      <c r="AQ331" s="987"/>
      <c r="AR331" s="987"/>
      <c r="AS331" s="987"/>
      <c r="AT331" s="987"/>
      <c r="AU331" s="987"/>
      <c r="AV331" s="987"/>
      <c r="AW331" s="987"/>
      <c r="AX331" s="1061"/>
      <c r="AY331" s="1220"/>
      <c r="AZ331" s="1225"/>
      <c r="BA331" s="1061"/>
      <c r="BB331" s="1220"/>
      <c r="BC331" s="1225"/>
      <c r="BD331" s="1061"/>
      <c r="BE331" s="1220"/>
      <c r="BF331" s="1225"/>
      <c r="BG331" s="1061">
        <f t="shared" si="40"/>
        <v>0</v>
      </c>
      <c r="BH331" s="1220"/>
      <c r="BI331" s="1225"/>
      <c r="BJ331" s="987"/>
      <c r="BK331" s="1061"/>
      <c r="BL331" s="1220"/>
      <c r="BM331" s="1225"/>
      <c r="BN331" s="1061"/>
      <c r="BO331" s="1225"/>
      <c r="BP331" s="1370"/>
      <c r="BQ331" s="1221"/>
      <c r="BR331" s="1061"/>
      <c r="BS331" s="1225"/>
    </row>
    <row r="332" spans="2:71">
      <c r="B332" s="959">
        <v>328</v>
      </c>
      <c r="C332" s="959" t="s">
        <v>1085</v>
      </c>
      <c r="D332" s="946" t="s">
        <v>1146</v>
      </c>
      <c r="E332" s="959">
        <v>3</v>
      </c>
      <c r="F332" s="959">
        <v>1</v>
      </c>
      <c r="G332" s="1294" t="s">
        <v>971</v>
      </c>
      <c r="H332" s="911">
        <v>1.4</v>
      </c>
      <c r="I332" s="1294">
        <f t="shared" si="39"/>
        <v>1.4</v>
      </c>
      <c r="J332" s="1217" t="s">
        <v>257</v>
      </c>
      <c r="K332" s="959"/>
      <c r="L332" s="1217"/>
      <c r="M332" s="959" t="s">
        <v>1004</v>
      </c>
      <c r="N332" s="1217" t="s">
        <v>1005</v>
      </c>
      <c r="O332" s="956"/>
      <c r="P332" s="987"/>
      <c r="Q332" s="909"/>
      <c r="R332" s="987"/>
      <c r="S332" s="987"/>
      <c r="T332" s="987"/>
      <c r="U332" s="987"/>
      <c r="V332" s="987"/>
      <c r="W332" s="987"/>
      <c r="X332" s="987"/>
      <c r="Y332" s="987"/>
      <c r="Z332" s="987"/>
      <c r="AA332" s="987"/>
      <c r="AB332" s="987"/>
      <c r="AC332" s="987"/>
      <c r="AD332" s="987"/>
      <c r="AE332" s="987"/>
      <c r="AF332" s="987"/>
      <c r="AG332" s="987"/>
      <c r="AH332" s="987"/>
      <c r="AI332" s="987"/>
      <c r="AJ332" s="987"/>
      <c r="AK332" s="987"/>
      <c r="AL332" s="987"/>
      <c r="AM332" s="987"/>
      <c r="AN332" s="987"/>
      <c r="AO332" s="987"/>
      <c r="AP332" s="987"/>
      <c r="AQ332" s="987"/>
      <c r="AR332" s="987"/>
      <c r="AS332" s="987"/>
      <c r="AT332" s="987"/>
      <c r="AU332" s="987"/>
      <c r="AV332" s="987"/>
      <c r="AW332" s="987"/>
      <c r="AX332" s="1061"/>
      <c r="AY332" s="1220"/>
      <c r="AZ332" s="1225"/>
      <c r="BA332" s="1061"/>
      <c r="BB332" s="1220"/>
      <c r="BC332" s="1225"/>
      <c r="BD332" s="1061"/>
      <c r="BE332" s="1220"/>
      <c r="BF332" s="1225"/>
      <c r="BG332" s="1061">
        <f t="shared" si="40"/>
        <v>0</v>
      </c>
      <c r="BH332" s="1220"/>
      <c r="BI332" s="1225"/>
      <c r="BJ332" s="987"/>
      <c r="BK332" s="1061"/>
      <c r="BL332" s="1220"/>
      <c r="BM332" s="1225"/>
      <c r="BN332" s="1061"/>
      <c r="BO332" s="1225"/>
      <c r="BP332" s="1370"/>
      <c r="BQ332" s="1221"/>
      <c r="BR332" s="1061"/>
      <c r="BS332" s="1225"/>
    </row>
    <row r="333" spans="2:71">
      <c r="B333" s="959">
        <v>329</v>
      </c>
      <c r="C333" s="959" t="s">
        <v>1089</v>
      </c>
      <c r="D333" s="946" t="s">
        <v>1147</v>
      </c>
      <c r="E333" s="959">
        <v>3</v>
      </c>
      <c r="F333" s="959">
        <v>1</v>
      </c>
      <c r="G333" s="1294" t="s">
        <v>971</v>
      </c>
      <c r="H333" s="911">
        <v>3.1</v>
      </c>
      <c r="I333" s="1294">
        <f t="shared" si="39"/>
        <v>3.1</v>
      </c>
      <c r="J333" s="1217" t="s">
        <v>257</v>
      </c>
      <c r="K333" s="959"/>
      <c r="L333" s="1217"/>
      <c r="M333" s="959" t="s">
        <v>1004</v>
      </c>
      <c r="N333" s="1217" t="s">
        <v>1005</v>
      </c>
      <c r="O333" s="956"/>
      <c r="P333" s="987"/>
      <c r="Q333" s="909"/>
      <c r="R333" s="987"/>
      <c r="S333" s="987"/>
      <c r="T333" s="987"/>
      <c r="U333" s="987"/>
      <c r="V333" s="987"/>
      <c r="W333" s="987"/>
      <c r="X333" s="987"/>
      <c r="Y333" s="987"/>
      <c r="Z333" s="987"/>
      <c r="AA333" s="987"/>
      <c r="AB333" s="987"/>
      <c r="AC333" s="987"/>
      <c r="AD333" s="987"/>
      <c r="AE333" s="987"/>
      <c r="AF333" s="987"/>
      <c r="AG333" s="987"/>
      <c r="AH333" s="987"/>
      <c r="AI333" s="987"/>
      <c r="AJ333" s="987"/>
      <c r="AK333" s="987"/>
      <c r="AL333" s="987"/>
      <c r="AM333" s="987"/>
      <c r="AN333" s="987"/>
      <c r="AO333" s="987"/>
      <c r="AP333" s="987"/>
      <c r="AQ333" s="987"/>
      <c r="AR333" s="987"/>
      <c r="AS333" s="987"/>
      <c r="AT333" s="987"/>
      <c r="AU333" s="987"/>
      <c r="AV333" s="987"/>
      <c r="AW333" s="987"/>
      <c r="AX333" s="1061"/>
      <c r="AY333" s="1220"/>
      <c r="AZ333" s="1225"/>
      <c r="BA333" s="1061"/>
      <c r="BB333" s="1220"/>
      <c r="BC333" s="1225"/>
      <c r="BD333" s="1061"/>
      <c r="BE333" s="1220"/>
      <c r="BF333" s="1225"/>
      <c r="BG333" s="1061">
        <f t="shared" si="40"/>
        <v>0</v>
      </c>
      <c r="BH333" s="1220"/>
      <c r="BI333" s="1225"/>
      <c r="BJ333" s="987"/>
      <c r="BK333" s="1061"/>
      <c r="BL333" s="1220"/>
      <c r="BM333" s="1225"/>
      <c r="BN333" s="1061"/>
      <c r="BO333" s="1225"/>
      <c r="BP333" s="1370"/>
      <c r="BQ333" s="1221"/>
      <c r="BR333" s="1061"/>
      <c r="BS333" s="1225"/>
    </row>
    <row r="334" spans="2:71">
      <c r="B334" s="959">
        <v>330</v>
      </c>
      <c r="C334" s="959" t="s">
        <v>1001</v>
      </c>
      <c r="D334" s="946" t="s">
        <v>1013</v>
      </c>
      <c r="E334" s="959">
        <v>3</v>
      </c>
      <c r="F334" s="959">
        <v>9</v>
      </c>
      <c r="G334" s="1294" t="s">
        <v>971</v>
      </c>
      <c r="H334" s="911">
        <v>0.4</v>
      </c>
      <c r="I334" s="1294">
        <f t="shared" si="39"/>
        <v>3.6</v>
      </c>
      <c r="J334" s="1217" t="s">
        <v>254</v>
      </c>
      <c r="K334" s="959">
        <v>8</v>
      </c>
      <c r="L334" s="1217">
        <v>205</v>
      </c>
      <c r="M334" s="959" t="s">
        <v>1004</v>
      </c>
      <c r="N334" s="1217" t="s">
        <v>1005</v>
      </c>
      <c r="O334" s="956"/>
      <c r="P334" s="987"/>
      <c r="Q334" s="909"/>
      <c r="R334" s="987"/>
      <c r="S334" s="987"/>
      <c r="T334" s="987"/>
      <c r="U334" s="987"/>
      <c r="V334" s="987"/>
      <c r="W334" s="987"/>
      <c r="X334" s="987"/>
      <c r="Y334" s="987"/>
      <c r="Z334" s="987"/>
      <c r="AA334" s="987"/>
      <c r="AB334" s="987"/>
      <c r="AC334" s="987"/>
      <c r="AD334" s="987"/>
      <c r="AE334" s="987"/>
      <c r="AF334" s="987"/>
      <c r="AG334" s="987"/>
      <c r="AH334" s="987"/>
      <c r="AI334" s="987"/>
      <c r="AJ334" s="987"/>
      <c r="AK334" s="987"/>
      <c r="AL334" s="987"/>
      <c r="AM334" s="987"/>
      <c r="AN334" s="987"/>
      <c r="AO334" s="987"/>
      <c r="AP334" s="987"/>
      <c r="AQ334" s="987"/>
      <c r="AR334" s="987"/>
      <c r="AS334" s="987"/>
      <c r="AT334" s="987"/>
      <c r="AU334" s="987"/>
      <c r="AV334" s="987"/>
      <c r="AW334" s="987"/>
      <c r="AX334" s="1061"/>
      <c r="AY334" s="1220"/>
      <c r="AZ334" s="1225"/>
      <c r="BA334" s="1061"/>
      <c r="BB334" s="1220"/>
      <c r="BC334" s="1225"/>
      <c r="BD334" s="1061"/>
      <c r="BE334" s="1220"/>
      <c r="BF334" s="1225"/>
      <c r="BG334" s="1061">
        <f t="shared" si="40"/>
        <v>0</v>
      </c>
      <c r="BH334" s="1220"/>
      <c r="BI334" s="1225"/>
      <c r="BJ334" s="987"/>
      <c r="BK334" s="1061"/>
      <c r="BL334" s="1220"/>
      <c r="BM334" s="1225"/>
      <c r="BN334" s="1061"/>
      <c r="BO334" s="1225"/>
      <c r="BP334" s="1370"/>
      <c r="BQ334" s="1221"/>
      <c r="BR334" s="1061"/>
      <c r="BS334" s="1225"/>
    </row>
    <row r="335" spans="2:71">
      <c r="B335" s="959">
        <v>331</v>
      </c>
      <c r="C335" s="959" t="s">
        <v>1094</v>
      </c>
      <c r="D335" s="946" t="s">
        <v>1157</v>
      </c>
      <c r="E335" s="959">
        <v>3</v>
      </c>
      <c r="F335" s="959">
        <v>7</v>
      </c>
      <c r="G335" s="1294" t="s">
        <v>971</v>
      </c>
      <c r="H335" s="911">
        <v>5</v>
      </c>
      <c r="I335" s="1294">
        <f t="shared" si="39"/>
        <v>35</v>
      </c>
      <c r="J335" s="1217" t="s">
        <v>254</v>
      </c>
      <c r="K335" s="959">
        <v>8</v>
      </c>
      <c r="L335" s="1217">
        <v>205</v>
      </c>
      <c r="M335" s="959" t="s">
        <v>1004</v>
      </c>
      <c r="N335" s="1217" t="s">
        <v>1005</v>
      </c>
      <c r="O335" s="956"/>
      <c r="P335" s="987"/>
      <c r="Q335" s="909"/>
      <c r="R335" s="987"/>
      <c r="S335" s="987"/>
      <c r="T335" s="987"/>
      <c r="U335" s="987"/>
      <c r="V335" s="987"/>
      <c r="W335" s="987"/>
      <c r="X335" s="987"/>
      <c r="Y335" s="987"/>
      <c r="Z335" s="987"/>
      <c r="AA335" s="987"/>
      <c r="AB335" s="987"/>
      <c r="AC335" s="987"/>
      <c r="AD335" s="987"/>
      <c r="AE335" s="987"/>
      <c r="AF335" s="987"/>
      <c r="AG335" s="987"/>
      <c r="AH335" s="987"/>
      <c r="AI335" s="987"/>
      <c r="AJ335" s="987"/>
      <c r="AK335" s="987"/>
      <c r="AL335" s="987"/>
      <c r="AM335" s="987"/>
      <c r="AN335" s="987"/>
      <c r="AO335" s="987"/>
      <c r="AP335" s="987"/>
      <c r="AQ335" s="987"/>
      <c r="AR335" s="987"/>
      <c r="AS335" s="987"/>
      <c r="AT335" s="987"/>
      <c r="AU335" s="987"/>
      <c r="AV335" s="987"/>
      <c r="AW335" s="987"/>
      <c r="AX335" s="1061"/>
      <c r="AY335" s="1220"/>
      <c r="AZ335" s="1225"/>
      <c r="BA335" s="1061"/>
      <c r="BB335" s="1220"/>
      <c r="BC335" s="1225"/>
      <c r="BD335" s="1061"/>
      <c r="BE335" s="1220"/>
      <c r="BF335" s="1225"/>
      <c r="BG335" s="1061">
        <f t="shared" si="40"/>
        <v>0</v>
      </c>
      <c r="BH335" s="1220"/>
      <c r="BI335" s="1225"/>
      <c r="BJ335" s="987"/>
      <c r="BK335" s="1061"/>
      <c r="BL335" s="1220"/>
      <c r="BM335" s="1225"/>
      <c r="BN335" s="1061"/>
      <c r="BO335" s="1225"/>
      <c r="BP335" s="1370"/>
      <c r="BQ335" s="1221"/>
      <c r="BR335" s="1061"/>
      <c r="BS335" s="1225"/>
    </row>
    <row r="336" spans="2:71">
      <c r="B336" s="959">
        <v>332</v>
      </c>
      <c r="C336" s="959" t="s">
        <v>1014</v>
      </c>
      <c r="D336" s="946" t="s">
        <v>1015</v>
      </c>
      <c r="E336" s="959">
        <v>3</v>
      </c>
      <c r="F336" s="959">
        <v>2</v>
      </c>
      <c r="G336" s="1294" t="s">
        <v>971</v>
      </c>
      <c r="H336" s="911">
        <v>5.6</v>
      </c>
      <c r="I336" s="1294">
        <f t="shared" si="39"/>
        <v>11.2</v>
      </c>
      <c r="J336" s="1217" t="s">
        <v>254</v>
      </c>
      <c r="K336" s="959">
        <v>8</v>
      </c>
      <c r="L336" s="1217">
        <v>205</v>
      </c>
      <c r="M336" s="959" t="s">
        <v>1004</v>
      </c>
      <c r="N336" s="1217" t="s">
        <v>1005</v>
      </c>
      <c r="O336" s="956"/>
      <c r="P336" s="987"/>
      <c r="Q336" s="909"/>
      <c r="R336" s="987"/>
      <c r="S336" s="987"/>
      <c r="T336" s="987"/>
      <c r="U336" s="987"/>
      <c r="V336" s="987"/>
      <c r="W336" s="987"/>
      <c r="X336" s="987"/>
      <c r="Y336" s="987"/>
      <c r="Z336" s="987"/>
      <c r="AA336" s="987"/>
      <c r="AB336" s="987"/>
      <c r="AC336" s="987"/>
      <c r="AD336" s="987"/>
      <c r="AE336" s="987"/>
      <c r="AF336" s="987"/>
      <c r="AG336" s="987"/>
      <c r="AH336" s="987"/>
      <c r="AI336" s="987"/>
      <c r="AJ336" s="987"/>
      <c r="AK336" s="987"/>
      <c r="AL336" s="987"/>
      <c r="AM336" s="987"/>
      <c r="AN336" s="987"/>
      <c r="AO336" s="987"/>
      <c r="AP336" s="987"/>
      <c r="AQ336" s="987"/>
      <c r="AR336" s="987"/>
      <c r="AS336" s="987"/>
      <c r="AT336" s="987"/>
      <c r="AU336" s="987"/>
      <c r="AV336" s="987"/>
      <c r="AW336" s="987"/>
      <c r="AX336" s="1061"/>
      <c r="AY336" s="1220"/>
      <c r="AZ336" s="1225"/>
      <c r="BA336" s="1061"/>
      <c r="BB336" s="1220"/>
      <c r="BC336" s="1225"/>
      <c r="BD336" s="1061"/>
      <c r="BE336" s="1220"/>
      <c r="BF336" s="1225"/>
      <c r="BG336" s="1061">
        <f t="shared" si="40"/>
        <v>0</v>
      </c>
      <c r="BH336" s="1220"/>
      <c r="BI336" s="1225"/>
      <c r="BJ336" s="987"/>
      <c r="BK336" s="1061"/>
      <c r="BL336" s="1220"/>
      <c r="BM336" s="1225"/>
      <c r="BN336" s="1061"/>
      <c r="BO336" s="1225"/>
      <c r="BP336" s="1370"/>
      <c r="BQ336" s="1221"/>
      <c r="BR336" s="1061"/>
      <c r="BS336" s="1225"/>
    </row>
    <row r="337" spans="2:71">
      <c r="B337" s="959">
        <v>333</v>
      </c>
      <c r="C337" s="959" t="s">
        <v>1085</v>
      </c>
      <c r="D337" s="946" t="s">
        <v>1146</v>
      </c>
      <c r="E337" s="959">
        <v>3</v>
      </c>
      <c r="F337" s="959">
        <v>1</v>
      </c>
      <c r="G337" s="1294" t="s">
        <v>971</v>
      </c>
      <c r="H337" s="911">
        <v>1.4</v>
      </c>
      <c r="I337" s="1294">
        <f t="shared" si="39"/>
        <v>1.4</v>
      </c>
      <c r="J337" s="1217" t="s">
        <v>278</v>
      </c>
      <c r="K337" s="959"/>
      <c r="L337" s="1217"/>
      <c r="M337" s="959" t="s">
        <v>1004</v>
      </c>
      <c r="N337" s="1217" t="s">
        <v>1005</v>
      </c>
      <c r="O337" s="956"/>
      <c r="P337" s="987"/>
      <c r="Q337" s="909"/>
      <c r="R337" s="987"/>
      <c r="S337" s="987"/>
      <c r="T337" s="987"/>
      <c r="U337" s="987"/>
      <c r="V337" s="987"/>
      <c r="W337" s="987"/>
      <c r="X337" s="987"/>
      <c r="Y337" s="987"/>
      <c r="Z337" s="987"/>
      <c r="AA337" s="987"/>
      <c r="AB337" s="987"/>
      <c r="AC337" s="987"/>
      <c r="AD337" s="987"/>
      <c r="AE337" s="987"/>
      <c r="AF337" s="987"/>
      <c r="AG337" s="987"/>
      <c r="AH337" s="987"/>
      <c r="AI337" s="987"/>
      <c r="AJ337" s="987"/>
      <c r="AK337" s="987"/>
      <c r="AL337" s="987"/>
      <c r="AM337" s="987"/>
      <c r="AN337" s="987"/>
      <c r="AO337" s="987"/>
      <c r="AP337" s="987"/>
      <c r="AQ337" s="987"/>
      <c r="AR337" s="987"/>
      <c r="AS337" s="987"/>
      <c r="AT337" s="987"/>
      <c r="AU337" s="987"/>
      <c r="AV337" s="987"/>
      <c r="AW337" s="987"/>
      <c r="AX337" s="1061"/>
      <c r="AY337" s="1220"/>
      <c r="AZ337" s="1225"/>
      <c r="BA337" s="1061"/>
      <c r="BB337" s="1220"/>
      <c r="BC337" s="1225"/>
      <c r="BD337" s="1061"/>
      <c r="BE337" s="1220"/>
      <c r="BF337" s="1225"/>
      <c r="BG337" s="1061">
        <f t="shared" si="40"/>
        <v>0</v>
      </c>
      <c r="BH337" s="1220"/>
      <c r="BI337" s="1225"/>
      <c r="BJ337" s="987"/>
      <c r="BK337" s="1061"/>
      <c r="BL337" s="1220"/>
      <c r="BM337" s="1225"/>
      <c r="BN337" s="1061"/>
      <c r="BO337" s="1225"/>
      <c r="BP337" s="1370"/>
      <c r="BQ337" s="1221"/>
      <c r="BR337" s="1061"/>
      <c r="BS337" s="1225"/>
    </row>
    <row r="338" spans="2:71">
      <c r="B338" s="959">
        <v>334</v>
      </c>
      <c r="C338" s="959" t="s">
        <v>1032</v>
      </c>
      <c r="D338" s="946" t="s">
        <v>1051</v>
      </c>
      <c r="E338" s="959">
        <v>3</v>
      </c>
      <c r="F338" s="959">
        <v>1</v>
      </c>
      <c r="G338" s="1294" t="s">
        <v>971</v>
      </c>
      <c r="H338" s="911">
        <v>37</v>
      </c>
      <c r="I338" s="1294">
        <f t="shared" si="39"/>
        <v>37</v>
      </c>
      <c r="J338" s="1217" t="s">
        <v>278</v>
      </c>
      <c r="K338" s="959"/>
      <c r="L338" s="1217"/>
      <c r="M338" s="959" t="s">
        <v>1004</v>
      </c>
      <c r="N338" s="1217" t="s">
        <v>1005</v>
      </c>
      <c r="O338" s="956"/>
      <c r="P338" s="987"/>
      <c r="Q338" s="909"/>
      <c r="R338" s="987"/>
      <c r="S338" s="987"/>
      <c r="T338" s="987"/>
      <c r="U338" s="987"/>
      <c r="V338" s="987"/>
      <c r="W338" s="987"/>
      <c r="X338" s="987"/>
      <c r="Y338" s="987"/>
      <c r="Z338" s="987"/>
      <c r="AA338" s="987"/>
      <c r="AB338" s="987"/>
      <c r="AC338" s="987"/>
      <c r="AD338" s="987"/>
      <c r="AE338" s="987"/>
      <c r="AF338" s="987"/>
      <c r="AG338" s="987"/>
      <c r="AH338" s="987"/>
      <c r="AI338" s="987"/>
      <c r="AJ338" s="987"/>
      <c r="AK338" s="987"/>
      <c r="AL338" s="987"/>
      <c r="AM338" s="987"/>
      <c r="AN338" s="987"/>
      <c r="AO338" s="987"/>
      <c r="AP338" s="987"/>
      <c r="AQ338" s="987"/>
      <c r="AR338" s="987"/>
      <c r="AS338" s="987"/>
      <c r="AT338" s="987"/>
      <c r="AU338" s="987"/>
      <c r="AV338" s="987"/>
      <c r="AW338" s="987"/>
      <c r="AX338" s="1061"/>
      <c r="AY338" s="1220"/>
      <c r="AZ338" s="1225"/>
      <c r="BA338" s="1061"/>
      <c r="BB338" s="1220"/>
      <c r="BC338" s="1225"/>
      <c r="BD338" s="1061"/>
      <c r="BE338" s="1220"/>
      <c r="BF338" s="1225"/>
      <c r="BG338" s="1061">
        <f t="shared" si="40"/>
        <v>0</v>
      </c>
      <c r="BH338" s="1220"/>
      <c r="BI338" s="1225"/>
      <c r="BJ338" s="987"/>
      <c r="BK338" s="1061"/>
      <c r="BL338" s="1220"/>
      <c r="BM338" s="1225"/>
      <c r="BN338" s="1061"/>
      <c r="BO338" s="1225"/>
      <c r="BP338" s="1370"/>
      <c r="BQ338" s="1221"/>
      <c r="BR338" s="1061"/>
      <c r="BS338" s="1225"/>
    </row>
    <row r="339" spans="2:71">
      <c r="B339" s="959">
        <v>335</v>
      </c>
      <c r="C339" s="959" t="s">
        <v>1089</v>
      </c>
      <c r="D339" s="946" t="s">
        <v>1147</v>
      </c>
      <c r="E339" s="959">
        <v>3</v>
      </c>
      <c r="F339" s="959">
        <v>1</v>
      </c>
      <c r="G339" s="1294" t="s">
        <v>971</v>
      </c>
      <c r="H339" s="911">
        <v>3.1</v>
      </c>
      <c r="I339" s="1294">
        <f t="shared" si="39"/>
        <v>3.1</v>
      </c>
      <c r="J339" s="1217" t="s">
        <v>278</v>
      </c>
      <c r="K339" s="959"/>
      <c r="L339" s="1217"/>
      <c r="M339" s="959" t="s">
        <v>1004</v>
      </c>
      <c r="N339" s="1217" t="s">
        <v>1005</v>
      </c>
      <c r="O339" s="956"/>
      <c r="P339" s="987"/>
      <c r="Q339" s="909"/>
      <c r="R339" s="987"/>
      <c r="S339" s="987"/>
      <c r="T339" s="987"/>
      <c r="U339" s="987"/>
      <c r="V339" s="987"/>
      <c r="W339" s="987"/>
      <c r="X339" s="987"/>
      <c r="Y339" s="987"/>
      <c r="Z339" s="987"/>
      <c r="AA339" s="987"/>
      <c r="AB339" s="987"/>
      <c r="AC339" s="987"/>
      <c r="AD339" s="987"/>
      <c r="AE339" s="987"/>
      <c r="AF339" s="987"/>
      <c r="AG339" s="987"/>
      <c r="AH339" s="987"/>
      <c r="AI339" s="987"/>
      <c r="AJ339" s="987"/>
      <c r="AK339" s="987"/>
      <c r="AL339" s="987"/>
      <c r="AM339" s="987"/>
      <c r="AN339" s="987"/>
      <c r="AO339" s="987"/>
      <c r="AP339" s="987"/>
      <c r="AQ339" s="987"/>
      <c r="AR339" s="987"/>
      <c r="AS339" s="987"/>
      <c r="AT339" s="987"/>
      <c r="AU339" s="987"/>
      <c r="AV339" s="987"/>
      <c r="AW339" s="987"/>
      <c r="AX339" s="1061"/>
      <c r="AY339" s="1220"/>
      <c r="AZ339" s="1225"/>
      <c r="BA339" s="1061"/>
      <c r="BB339" s="1220"/>
      <c r="BC339" s="1225"/>
      <c r="BD339" s="1061"/>
      <c r="BE339" s="1220"/>
      <c r="BF339" s="1225"/>
      <c r="BG339" s="1061">
        <f t="shared" si="40"/>
        <v>0</v>
      </c>
      <c r="BH339" s="1220"/>
      <c r="BI339" s="1225"/>
      <c r="BJ339" s="987"/>
      <c r="BK339" s="1061"/>
      <c r="BL339" s="1220"/>
      <c r="BM339" s="1225"/>
      <c r="BN339" s="1061"/>
      <c r="BO339" s="1225"/>
      <c r="BP339" s="1370"/>
      <c r="BQ339" s="1221"/>
      <c r="BR339" s="1061"/>
      <c r="BS339" s="1225"/>
    </row>
    <row r="340" spans="2:71">
      <c r="B340" s="959">
        <v>336</v>
      </c>
      <c r="C340" s="959" t="s">
        <v>1001</v>
      </c>
      <c r="D340" s="946" t="s">
        <v>1013</v>
      </c>
      <c r="E340" s="959">
        <v>3</v>
      </c>
      <c r="F340" s="959">
        <v>15</v>
      </c>
      <c r="G340" s="1294" t="s">
        <v>971</v>
      </c>
      <c r="H340" s="911">
        <v>0.4</v>
      </c>
      <c r="I340" s="1294">
        <f t="shared" si="39"/>
        <v>6</v>
      </c>
      <c r="J340" s="1217" t="s">
        <v>274</v>
      </c>
      <c r="K340" s="959">
        <v>7</v>
      </c>
      <c r="L340" s="1217">
        <v>205</v>
      </c>
      <c r="M340" s="959" t="s">
        <v>1004</v>
      </c>
      <c r="N340" s="1217" t="s">
        <v>1005</v>
      </c>
      <c r="O340" s="956"/>
      <c r="P340" s="987"/>
      <c r="Q340" s="909"/>
      <c r="R340" s="987"/>
      <c r="S340" s="987"/>
      <c r="T340" s="987"/>
      <c r="U340" s="987"/>
      <c r="V340" s="987"/>
      <c r="W340" s="987"/>
      <c r="X340" s="987"/>
      <c r="Y340" s="987"/>
      <c r="Z340" s="987"/>
      <c r="AA340" s="987"/>
      <c r="AB340" s="987"/>
      <c r="AC340" s="987"/>
      <c r="AD340" s="987"/>
      <c r="AE340" s="987"/>
      <c r="AF340" s="987"/>
      <c r="AG340" s="987"/>
      <c r="AH340" s="987"/>
      <c r="AI340" s="987"/>
      <c r="AJ340" s="987"/>
      <c r="AK340" s="987"/>
      <c r="AL340" s="987"/>
      <c r="AM340" s="987"/>
      <c r="AN340" s="987"/>
      <c r="AO340" s="987"/>
      <c r="AP340" s="987"/>
      <c r="AQ340" s="987"/>
      <c r="AR340" s="987"/>
      <c r="AS340" s="987"/>
      <c r="AT340" s="987"/>
      <c r="AU340" s="987"/>
      <c r="AV340" s="987"/>
      <c r="AW340" s="987"/>
      <c r="AX340" s="1061"/>
      <c r="AY340" s="1220"/>
      <c r="AZ340" s="1225"/>
      <c r="BA340" s="1061"/>
      <c r="BB340" s="1220"/>
      <c r="BC340" s="1225"/>
      <c r="BD340" s="1061"/>
      <c r="BE340" s="1220"/>
      <c r="BF340" s="1225"/>
      <c r="BG340" s="1061">
        <f t="shared" si="40"/>
        <v>0</v>
      </c>
      <c r="BH340" s="1220"/>
      <c r="BI340" s="1225"/>
      <c r="BJ340" s="987"/>
      <c r="BK340" s="1061"/>
      <c r="BL340" s="1220"/>
      <c r="BM340" s="1225"/>
      <c r="BN340" s="1061"/>
      <c r="BO340" s="1225"/>
      <c r="BP340" s="1370"/>
      <c r="BQ340" s="1221"/>
      <c r="BR340" s="1061"/>
      <c r="BS340" s="1225"/>
    </row>
    <row r="341" spans="2:71">
      <c r="B341" s="959">
        <v>337</v>
      </c>
      <c r="C341" s="959" t="s">
        <v>1094</v>
      </c>
      <c r="D341" s="946" t="s">
        <v>1157</v>
      </c>
      <c r="E341" s="959">
        <v>3</v>
      </c>
      <c r="F341" s="959">
        <v>8</v>
      </c>
      <c r="G341" s="1294" t="s">
        <v>971</v>
      </c>
      <c r="H341" s="911">
        <v>5</v>
      </c>
      <c r="I341" s="1294">
        <f t="shared" si="39"/>
        <v>40</v>
      </c>
      <c r="J341" s="1217" t="s">
        <v>274</v>
      </c>
      <c r="K341" s="959">
        <v>7</v>
      </c>
      <c r="L341" s="1217">
        <v>205</v>
      </c>
      <c r="M341" s="959" t="s">
        <v>1004</v>
      </c>
      <c r="N341" s="1217" t="s">
        <v>1005</v>
      </c>
      <c r="O341" s="956"/>
      <c r="P341" s="987"/>
      <c r="Q341" s="909"/>
      <c r="R341" s="987"/>
      <c r="S341" s="987"/>
      <c r="T341" s="987"/>
      <c r="U341" s="987"/>
      <c r="V341" s="987"/>
      <c r="W341" s="987"/>
      <c r="X341" s="987"/>
      <c r="Y341" s="987"/>
      <c r="Z341" s="987"/>
      <c r="AA341" s="987"/>
      <c r="AB341" s="987"/>
      <c r="AC341" s="987"/>
      <c r="AD341" s="987"/>
      <c r="AE341" s="987"/>
      <c r="AF341" s="987"/>
      <c r="AG341" s="987"/>
      <c r="AH341" s="987"/>
      <c r="AI341" s="987"/>
      <c r="AJ341" s="987"/>
      <c r="AK341" s="987"/>
      <c r="AL341" s="987"/>
      <c r="AM341" s="987"/>
      <c r="AN341" s="987"/>
      <c r="AO341" s="987"/>
      <c r="AP341" s="987"/>
      <c r="AQ341" s="987"/>
      <c r="AR341" s="987"/>
      <c r="AS341" s="987"/>
      <c r="AT341" s="987"/>
      <c r="AU341" s="987"/>
      <c r="AV341" s="987"/>
      <c r="AW341" s="987"/>
      <c r="AX341" s="1061"/>
      <c r="AY341" s="1220"/>
      <c r="AZ341" s="1225"/>
      <c r="BA341" s="1061"/>
      <c r="BB341" s="1220"/>
      <c r="BC341" s="1225"/>
      <c r="BD341" s="1061"/>
      <c r="BE341" s="1220"/>
      <c r="BF341" s="1225"/>
      <c r="BG341" s="1061">
        <f t="shared" si="40"/>
        <v>0</v>
      </c>
      <c r="BH341" s="1220"/>
      <c r="BI341" s="1225"/>
      <c r="BJ341" s="987"/>
      <c r="BK341" s="1061"/>
      <c r="BL341" s="1220"/>
      <c r="BM341" s="1225"/>
      <c r="BN341" s="1061"/>
      <c r="BO341" s="1225"/>
      <c r="BP341" s="1370"/>
      <c r="BQ341" s="1221"/>
      <c r="BR341" s="1061"/>
      <c r="BS341" s="1225"/>
    </row>
    <row r="342" spans="2:71">
      <c r="B342" s="959">
        <v>338</v>
      </c>
      <c r="C342" s="959" t="s">
        <v>1158</v>
      </c>
      <c r="D342" s="946" t="s">
        <v>1159</v>
      </c>
      <c r="E342" s="959">
        <v>3</v>
      </c>
      <c r="F342" s="959">
        <v>5</v>
      </c>
      <c r="G342" s="1294" t="s">
        <v>971</v>
      </c>
      <c r="H342" s="911">
        <v>4.8</v>
      </c>
      <c r="I342" s="1294">
        <f t="shared" si="39"/>
        <v>24</v>
      </c>
      <c r="J342" s="1217" t="s">
        <v>274</v>
      </c>
      <c r="K342" s="959">
        <v>7</v>
      </c>
      <c r="L342" s="1217">
        <v>205</v>
      </c>
      <c r="M342" s="959" t="s">
        <v>1004</v>
      </c>
      <c r="N342" s="1217" t="s">
        <v>1005</v>
      </c>
      <c r="O342" s="956"/>
      <c r="P342" s="987"/>
      <c r="Q342" s="909"/>
      <c r="R342" s="987"/>
      <c r="S342" s="987"/>
      <c r="T342" s="987"/>
      <c r="U342" s="987"/>
      <c r="V342" s="987"/>
      <c r="W342" s="987"/>
      <c r="X342" s="987"/>
      <c r="Y342" s="987"/>
      <c r="Z342" s="987"/>
      <c r="AA342" s="987"/>
      <c r="AB342" s="987"/>
      <c r="AC342" s="987"/>
      <c r="AD342" s="987"/>
      <c r="AE342" s="987"/>
      <c r="AF342" s="987"/>
      <c r="AG342" s="987"/>
      <c r="AH342" s="987"/>
      <c r="AI342" s="987"/>
      <c r="AJ342" s="987"/>
      <c r="AK342" s="987"/>
      <c r="AL342" s="987"/>
      <c r="AM342" s="987"/>
      <c r="AN342" s="987"/>
      <c r="AO342" s="987"/>
      <c r="AP342" s="987"/>
      <c r="AQ342" s="987"/>
      <c r="AR342" s="987"/>
      <c r="AS342" s="987"/>
      <c r="AT342" s="987"/>
      <c r="AU342" s="987"/>
      <c r="AV342" s="987"/>
      <c r="AW342" s="987"/>
      <c r="AX342" s="1061"/>
      <c r="AY342" s="1220"/>
      <c r="AZ342" s="1225"/>
      <c r="BA342" s="1061"/>
      <c r="BB342" s="1220"/>
      <c r="BC342" s="1225"/>
      <c r="BD342" s="1061"/>
      <c r="BE342" s="1220"/>
      <c r="BF342" s="1225"/>
      <c r="BG342" s="1061">
        <f t="shared" si="40"/>
        <v>0</v>
      </c>
      <c r="BH342" s="1220"/>
      <c r="BI342" s="1225"/>
      <c r="BJ342" s="987"/>
      <c r="BK342" s="1061"/>
      <c r="BL342" s="1220"/>
      <c r="BM342" s="1225"/>
      <c r="BN342" s="1061"/>
      <c r="BO342" s="1225"/>
      <c r="BP342" s="1370"/>
      <c r="BQ342" s="1221"/>
      <c r="BR342" s="1061"/>
      <c r="BS342" s="1225"/>
    </row>
    <row r="343" spans="2:71">
      <c r="B343" s="959">
        <v>339</v>
      </c>
      <c r="C343" s="959" t="s">
        <v>1014</v>
      </c>
      <c r="D343" s="946" t="s">
        <v>1015</v>
      </c>
      <c r="E343" s="959">
        <v>3</v>
      </c>
      <c r="F343" s="959">
        <v>2</v>
      </c>
      <c r="G343" s="1294" t="s">
        <v>971</v>
      </c>
      <c r="H343" s="911">
        <v>5.6</v>
      </c>
      <c r="I343" s="1294">
        <f t="shared" si="39"/>
        <v>11.2</v>
      </c>
      <c r="J343" s="1217" t="s">
        <v>274</v>
      </c>
      <c r="K343" s="959">
        <v>7</v>
      </c>
      <c r="L343" s="1217">
        <v>205</v>
      </c>
      <c r="M343" s="959" t="s">
        <v>1004</v>
      </c>
      <c r="N343" s="1217" t="s">
        <v>1005</v>
      </c>
      <c r="O343" s="956"/>
      <c r="P343" s="987"/>
      <c r="Q343" s="909"/>
      <c r="R343" s="987"/>
      <c r="S343" s="987"/>
      <c r="T343" s="987"/>
      <c r="U343" s="987"/>
      <c r="V343" s="987"/>
      <c r="W343" s="987"/>
      <c r="X343" s="987"/>
      <c r="Y343" s="987"/>
      <c r="Z343" s="987"/>
      <c r="AA343" s="987"/>
      <c r="AB343" s="987"/>
      <c r="AC343" s="987"/>
      <c r="AD343" s="987"/>
      <c r="AE343" s="987"/>
      <c r="AF343" s="987"/>
      <c r="AG343" s="987"/>
      <c r="AH343" s="987"/>
      <c r="AI343" s="987"/>
      <c r="AJ343" s="987"/>
      <c r="AK343" s="987"/>
      <c r="AL343" s="987"/>
      <c r="AM343" s="987"/>
      <c r="AN343" s="987"/>
      <c r="AO343" s="987"/>
      <c r="AP343" s="987"/>
      <c r="AQ343" s="987"/>
      <c r="AR343" s="987"/>
      <c r="AS343" s="987"/>
      <c r="AT343" s="987"/>
      <c r="AU343" s="987"/>
      <c r="AV343" s="987"/>
      <c r="AW343" s="987"/>
      <c r="AX343" s="1061"/>
      <c r="AY343" s="1220"/>
      <c r="AZ343" s="1225"/>
      <c r="BA343" s="1061"/>
      <c r="BB343" s="1220"/>
      <c r="BC343" s="1225"/>
      <c r="BD343" s="1061"/>
      <c r="BE343" s="1220"/>
      <c r="BF343" s="1225"/>
      <c r="BG343" s="1061">
        <f t="shared" si="40"/>
        <v>0</v>
      </c>
      <c r="BH343" s="1220"/>
      <c r="BI343" s="1225"/>
      <c r="BJ343" s="987"/>
      <c r="BK343" s="1061"/>
      <c r="BL343" s="1220"/>
      <c r="BM343" s="1225"/>
      <c r="BN343" s="1061"/>
      <c r="BO343" s="1225"/>
      <c r="BP343" s="1370"/>
      <c r="BQ343" s="1221"/>
      <c r="BR343" s="1061"/>
      <c r="BS343" s="1225"/>
    </row>
    <row r="344" spans="2:71">
      <c r="B344" s="959">
        <v>340</v>
      </c>
      <c r="C344" s="959" t="s">
        <v>1085</v>
      </c>
      <c r="D344" s="946" t="s">
        <v>1146</v>
      </c>
      <c r="E344" s="959">
        <v>3</v>
      </c>
      <c r="F344" s="959">
        <v>1</v>
      </c>
      <c r="G344" s="1294" t="s">
        <v>971</v>
      </c>
      <c r="H344" s="911">
        <v>1.4</v>
      </c>
      <c r="I344" s="1294">
        <f t="shared" si="39"/>
        <v>1.4</v>
      </c>
      <c r="J344" s="1217" t="s">
        <v>1160</v>
      </c>
      <c r="K344" s="959"/>
      <c r="L344" s="1217"/>
      <c r="M344" s="959" t="s">
        <v>1004</v>
      </c>
      <c r="N344" s="1217" t="s">
        <v>1005</v>
      </c>
      <c r="O344" s="956"/>
      <c r="P344" s="987"/>
      <c r="Q344" s="909"/>
      <c r="R344" s="987"/>
      <c r="S344" s="987"/>
      <c r="T344" s="987"/>
      <c r="U344" s="987"/>
      <c r="V344" s="987"/>
      <c r="W344" s="987"/>
      <c r="X344" s="987"/>
      <c r="Y344" s="987"/>
      <c r="Z344" s="987"/>
      <c r="AA344" s="987"/>
      <c r="AB344" s="987"/>
      <c r="AC344" s="987"/>
      <c r="AD344" s="987"/>
      <c r="AE344" s="987"/>
      <c r="AF344" s="987"/>
      <c r="AG344" s="987"/>
      <c r="AH344" s="987"/>
      <c r="AI344" s="987"/>
      <c r="AJ344" s="987"/>
      <c r="AK344" s="987"/>
      <c r="AL344" s="987"/>
      <c r="AM344" s="987"/>
      <c r="AN344" s="987"/>
      <c r="AO344" s="987"/>
      <c r="AP344" s="987"/>
      <c r="AQ344" s="987"/>
      <c r="AR344" s="987"/>
      <c r="AS344" s="987"/>
      <c r="AT344" s="987"/>
      <c r="AU344" s="987"/>
      <c r="AV344" s="987"/>
      <c r="AW344" s="987"/>
      <c r="AX344" s="1061"/>
      <c r="AY344" s="1220"/>
      <c r="AZ344" s="1225"/>
      <c r="BA344" s="1061"/>
      <c r="BB344" s="1220"/>
      <c r="BC344" s="1225"/>
      <c r="BD344" s="1061"/>
      <c r="BE344" s="1220"/>
      <c r="BF344" s="1225"/>
      <c r="BG344" s="1061">
        <f t="shared" si="40"/>
        <v>0</v>
      </c>
      <c r="BH344" s="1220"/>
      <c r="BI344" s="1225"/>
      <c r="BJ344" s="987"/>
      <c r="BK344" s="1061"/>
      <c r="BL344" s="1220"/>
      <c r="BM344" s="1225"/>
      <c r="BN344" s="1061"/>
      <c r="BO344" s="1225"/>
      <c r="BP344" s="1370"/>
      <c r="BQ344" s="1221"/>
      <c r="BR344" s="1061"/>
      <c r="BS344" s="1225"/>
    </row>
    <row r="345" spans="2:71">
      <c r="B345" s="959">
        <v>341</v>
      </c>
      <c r="C345" s="959" t="s">
        <v>1089</v>
      </c>
      <c r="D345" s="946" t="s">
        <v>1147</v>
      </c>
      <c r="E345" s="959">
        <v>3</v>
      </c>
      <c r="F345" s="959">
        <v>1</v>
      </c>
      <c r="G345" s="1294" t="s">
        <v>971</v>
      </c>
      <c r="H345" s="911">
        <v>3.1</v>
      </c>
      <c r="I345" s="1294">
        <f t="shared" si="39"/>
        <v>3.1</v>
      </c>
      <c r="J345" s="1217" t="s">
        <v>1160</v>
      </c>
      <c r="K345" s="959"/>
      <c r="L345" s="1217"/>
      <c r="M345" s="959" t="s">
        <v>1004</v>
      </c>
      <c r="N345" s="1217" t="s">
        <v>1005</v>
      </c>
      <c r="O345" s="956"/>
      <c r="P345" s="987"/>
      <c r="Q345" s="909"/>
      <c r="R345" s="987"/>
      <c r="S345" s="987"/>
      <c r="T345" s="987"/>
      <c r="U345" s="987"/>
      <c r="V345" s="987"/>
      <c r="W345" s="987"/>
      <c r="X345" s="987"/>
      <c r="Y345" s="987"/>
      <c r="Z345" s="987"/>
      <c r="AA345" s="987"/>
      <c r="AB345" s="987"/>
      <c r="AC345" s="987"/>
      <c r="AD345" s="987"/>
      <c r="AE345" s="987"/>
      <c r="AF345" s="987"/>
      <c r="AG345" s="987"/>
      <c r="AH345" s="987"/>
      <c r="AI345" s="987"/>
      <c r="AJ345" s="987"/>
      <c r="AK345" s="987"/>
      <c r="AL345" s="987"/>
      <c r="AM345" s="987"/>
      <c r="AN345" s="987"/>
      <c r="AO345" s="987"/>
      <c r="AP345" s="987"/>
      <c r="AQ345" s="987"/>
      <c r="AR345" s="987"/>
      <c r="AS345" s="987"/>
      <c r="AT345" s="987"/>
      <c r="AU345" s="987"/>
      <c r="AV345" s="987"/>
      <c r="AW345" s="987"/>
      <c r="AX345" s="1061"/>
      <c r="AY345" s="1220"/>
      <c r="AZ345" s="1225"/>
      <c r="BA345" s="1061"/>
      <c r="BB345" s="1220"/>
      <c r="BC345" s="1225"/>
      <c r="BD345" s="1061"/>
      <c r="BE345" s="1220"/>
      <c r="BF345" s="1225"/>
      <c r="BG345" s="1061">
        <f t="shared" si="40"/>
        <v>0</v>
      </c>
      <c r="BH345" s="1220"/>
      <c r="BI345" s="1225"/>
      <c r="BJ345" s="987"/>
      <c r="BK345" s="1061"/>
      <c r="BL345" s="1220"/>
      <c r="BM345" s="1225"/>
      <c r="BN345" s="1061"/>
      <c r="BO345" s="1225"/>
      <c r="BP345" s="1370"/>
      <c r="BQ345" s="1221"/>
      <c r="BR345" s="1061"/>
      <c r="BS345" s="1225"/>
    </row>
    <row r="346" spans="2:71">
      <c r="B346" s="959">
        <v>342</v>
      </c>
      <c r="C346" s="959" t="s">
        <v>1001</v>
      </c>
      <c r="D346" s="946" t="s">
        <v>1013</v>
      </c>
      <c r="E346" s="959">
        <v>3</v>
      </c>
      <c r="F346" s="959">
        <v>13</v>
      </c>
      <c r="G346" s="1294" t="s">
        <v>971</v>
      </c>
      <c r="H346" s="911">
        <v>0.4</v>
      </c>
      <c r="I346" s="1294">
        <f t="shared" si="39"/>
        <v>5.2</v>
      </c>
      <c r="J346" s="1217" t="s">
        <v>284</v>
      </c>
      <c r="K346" s="959">
        <v>7</v>
      </c>
      <c r="L346" s="1217">
        <v>205</v>
      </c>
      <c r="M346" s="959" t="s">
        <v>1004</v>
      </c>
      <c r="N346" s="1217" t="s">
        <v>1005</v>
      </c>
      <c r="O346" s="956"/>
      <c r="P346" s="987"/>
      <c r="Q346" s="909"/>
      <c r="R346" s="987"/>
      <c r="S346" s="987"/>
      <c r="T346" s="987"/>
      <c r="U346" s="987"/>
      <c r="V346" s="987"/>
      <c r="W346" s="987"/>
      <c r="X346" s="987"/>
      <c r="Y346" s="987"/>
      <c r="Z346" s="987"/>
      <c r="AA346" s="987"/>
      <c r="AB346" s="987"/>
      <c r="AC346" s="987"/>
      <c r="AD346" s="987"/>
      <c r="AE346" s="987"/>
      <c r="AF346" s="987"/>
      <c r="AG346" s="987"/>
      <c r="AH346" s="987"/>
      <c r="AI346" s="987"/>
      <c r="AJ346" s="987"/>
      <c r="AK346" s="987"/>
      <c r="AL346" s="987"/>
      <c r="AM346" s="987"/>
      <c r="AN346" s="987"/>
      <c r="AO346" s="987"/>
      <c r="AP346" s="987"/>
      <c r="AQ346" s="987"/>
      <c r="AR346" s="987"/>
      <c r="AS346" s="987"/>
      <c r="AT346" s="987"/>
      <c r="AU346" s="987"/>
      <c r="AV346" s="987"/>
      <c r="AW346" s="987"/>
      <c r="AX346" s="1061"/>
      <c r="AY346" s="1220"/>
      <c r="AZ346" s="1225"/>
      <c r="BA346" s="1061"/>
      <c r="BB346" s="1220"/>
      <c r="BC346" s="1225"/>
      <c r="BD346" s="1061"/>
      <c r="BE346" s="1220"/>
      <c r="BF346" s="1225"/>
      <c r="BG346" s="1061">
        <f t="shared" si="40"/>
        <v>0</v>
      </c>
      <c r="BH346" s="1220"/>
      <c r="BI346" s="1225"/>
      <c r="BJ346" s="987"/>
      <c r="BK346" s="1061"/>
      <c r="BL346" s="1220"/>
      <c r="BM346" s="1225"/>
      <c r="BN346" s="1061"/>
      <c r="BO346" s="1225"/>
      <c r="BP346" s="1370"/>
      <c r="BQ346" s="1221"/>
      <c r="BR346" s="1061"/>
      <c r="BS346" s="1225"/>
    </row>
    <row r="347" spans="2:71">
      <c r="B347" s="959">
        <v>343</v>
      </c>
      <c r="C347" s="959" t="s">
        <v>1158</v>
      </c>
      <c r="D347" s="946" t="s">
        <v>1159</v>
      </c>
      <c r="E347" s="959">
        <v>3</v>
      </c>
      <c r="F347" s="959">
        <v>12</v>
      </c>
      <c r="G347" s="1294" t="s">
        <v>971</v>
      </c>
      <c r="H347" s="911">
        <v>4.8</v>
      </c>
      <c r="I347" s="1294">
        <f t="shared" si="39"/>
        <v>57.599999999999994</v>
      </c>
      <c r="J347" s="1217" t="s">
        <v>284</v>
      </c>
      <c r="K347" s="959">
        <v>7</v>
      </c>
      <c r="L347" s="1217">
        <v>205</v>
      </c>
      <c r="M347" s="959" t="s">
        <v>1004</v>
      </c>
      <c r="N347" s="1217" t="s">
        <v>1005</v>
      </c>
      <c r="O347" s="956"/>
      <c r="P347" s="987"/>
      <c r="Q347" s="909"/>
      <c r="R347" s="987"/>
      <c r="S347" s="987"/>
      <c r="T347" s="987"/>
      <c r="U347" s="987"/>
      <c r="V347" s="987"/>
      <c r="W347" s="987"/>
      <c r="X347" s="987"/>
      <c r="Y347" s="987"/>
      <c r="Z347" s="987"/>
      <c r="AA347" s="987"/>
      <c r="AB347" s="987"/>
      <c r="AC347" s="987"/>
      <c r="AD347" s="987"/>
      <c r="AE347" s="987"/>
      <c r="AF347" s="987"/>
      <c r="AG347" s="987"/>
      <c r="AH347" s="987"/>
      <c r="AI347" s="987"/>
      <c r="AJ347" s="987"/>
      <c r="AK347" s="987"/>
      <c r="AL347" s="987"/>
      <c r="AM347" s="987"/>
      <c r="AN347" s="987"/>
      <c r="AO347" s="987"/>
      <c r="AP347" s="987"/>
      <c r="AQ347" s="987"/>
      <c r="AR347" s="987"/>
      <c r="AS347" s="987"/>
      <c r="AT347" s="987"/>
      <c r="AU347" s="987"/>
      <c r="AV347" s="987"/>
      <c r="AW347" s="987"/>
      <c r="AX347" s="1061"/>
      <c r="AY347" s="1220"/>
      <c r="AZ347" s="1225"/>
      <c r="BA347" s="1061"/>
      <c r="BB347" s="1220"/>
      <c r="BC347" s="1225"/>
      <c r="BD347" s="1061"/>
      <c r="BE347" s="1220"/>
      <c r="BF347" s="1225"/>
      <c r="BG347" s="1061">
        <f t="shared" si="40"/>
        <v>0</v>
      </c>
      <c r="BH347" s="1220"/>
      <c r="BI347" s="1225"/>
      <c r="BJ347" s="987"/>
      <c r="BK347" s="1061"/>
      <c r="BL347" s="1220"/>
      <c r="BM347" s="1225"/>
      <c r="BN347" s="1061"/>
      <c r="BO347" s="1225"/>
      <c r="BP347" s="1370"/>
      <c r="BQ347" s="1221"/>
      <c r="BR347" s="1061"/>
      <c r="BS347" s="1225"/>
    </row>
    <row r="348" spans="2:71">
      <c r="B348" s="959">
        <v>344</v>
      </c>
      <c r="C348" s="959" t="s">
        <v>1014</v>
      </c>
      <c r="D348" s="946" t="s">
        <v>1015</v>
      </c>
      <c r="E348" s="959">
        <v>3</v>
      </c>
      <c r="F348" s="959">
        <v>1</v>
      </c>
      <c r="G348" s="1294" t="s">
        <v>971</v>
      </c>
      <c r="H348" s="911">
        <v>5.6</v>
      </c>
      <c r="I348" s="1294">
        <f t="shared" si="39"/>
        <v>5.6</v>
      </c>
      <c r="J348" s="1217" t="s">
        <v>284</v>
      </c>
      <c r="K348" s="959">
        <v>7</v>
      </c>
      <c r="L348" s="1217">
        <v>205</v>
      </c>
      <c r="M348" s="959" t="s">
        <v>1004</v>
      </c>
      <c r="N348" s="1217" t="s">
        <v>1005</v>
      </c>
      <c r="O348" s="956"/>
      <c r="P348" s="987"/>
      <c r="Q348" s="909"/>
      <c r="R348" s="987"/>
      <c r="S348" s="987"/>
      <c r="T348" s="987"/>
      <c r="U348" s="987"/>
      <c r="V348" s="987"/>
      <c r="W348" s="987"/>
      <c r="X348" s="987"/>
      <c r="Y348" s="987"/>
      <c r="Z348" s="987"/>
      <c r="AA348" s="987"/>
      <c r="AB348" s="987"/>
      <c r="AC348" s="987"/>
      <c r="AD348" s="987"/>
      <c r="AE348" s="987"/>
      <c r="AF348" s="987"/>
      <c r="AG348" s="987"/>
      <c r="AH348" s="987"/>
      <c r="AI348" s="987"/>
      <c r="AJ348" s="987"/>
      <c r="AK348" s="987"/>
      <c r="AL348" s="987"/>
      <c r="AM348" s="987"/>
      <c r="AN348" s="987"/>
      <c r="AO348" s="987"/>
      <c r="AP348" s="987"/>
      <c r="AQ348" s="987"/>
      <c r="AR348" s="987"/>
      <c r="AS348" s="987"/>
      <c r="AT348" s="987"/>
      <c r="AU348" s="987"/>
      <c r="AV348" s="987"/>
      <c r="AW348" s="987"/>
      <c r="AX348" s="1061"/>
      <c r="AY348" s="1220"/>
      <c r="AZ348" s="1225"/>
      <c r="BA348" s="1061"/>
      <c r="BB348" s="1220"/>
      <c r="BC348" s="1225"/>
      <c r="BD348" s="1061"/>
      <c r="BE348" s="1220"/>
      <c r="BF348" s="1225"/>
      <c r="BG348" s="1061">
        <f t="shared" si="40"/>
        <v>0</v>
      </c>
      <c r="BH348" s="1220"/>
      <c r="BI348" s="1225"/>
      <c r="BJ348" s="987"/>
      <c r="BK348" s="1061"/>
      <c r="BL348" s="1220"/>
      <c r="BM348" s="1225"/>
      <c r="BN348" s="1061"/>
      <c r="BO348" s="1225"/>
      <c r="BP348" s="1370"/>
      <c r="BQ348" s="1221"/>
      <c r="BR348" s="1061"/>
      <c r="BS348" s="1225"/>
    </row>
    <row r="349" spans="2:71">
      <c r="B349" s="959">
        <v>345</v>
      </c>
      <c r="C349" s="959" t="s">
        <v>1085</v>
      </c>
      <c r="D349" s="946" t="s">
        <v>1146</v>
      </c>
      <c r="E349" s="959">
        <v>3</v>
      </c>
      <c r="F349" s="959">
        <v>1</v>
      </c>
      <c r="G349" s="1294" t="s">
        <v>971</v>
      </c>
      <c r="H349" s="911">
        <v>1.4</v>
      </c>
      <c r="I349" s="1294">
        <f t="shared" si="39"/>
        <v>1.4</v>
      </c>
      <c r="J349" s="1217" t="s">
        <v>1161</v>
      </c>
      <c r="K349" s="959"/>
      <c r="L349" s="1217"/>
      <c r="M349" s="959" t="s">
        <v>1004</v>
      </c>
      <c r="N349" s="1217" t="s">
        <v>1005</v>
      </c>
      <c r="O349" s="956"/>
      <c r="P349" s="987"/>
      <c r="Q349" s="909"/>
      <c r="R349" s="987"/>
      <c r="S349" s="987"/>
      <c r="T349" s="987"/>
      <c r="U349" s="987"/>
      <c r="V349" s="987"/>
      <c r="W349" s="987"/>
      <c r="X349" s="987"/>
      <c r="Y349" s="987"/>
      <c r="Z349" s="987"/>
      <c r="AA349" s="987"/>
      <c r="AB349" s="987"/>
      <c r="AC349" s="987"/>
      <c r="AD349" s="987"/>
      <c r="AE349" s="987"/>
      <c r="AF349" s="987"/>
      <c r="AG349" s="987"/>
      <c r="AH349" s="987"/>
      <c r="AI349" s="987"/>
      <c r="AJ349" s="987"/>
      <c r="AK349" s="987"/>
      <c r="AL349" s="987"/>
      <c r="AM349" s="987"/>
      <c r="AN349" s="987"/>
      <c r="AO349" s="987"/>
      <c r="AP349" s="987"/>
      <c r="AQ349" s="987"/>
      <c r="AR349" s="987"/>
      <c r="AS349" s="987"/>
      <c r="AT349" s="987"/>
      <c r="AU349" s="987"/>
      <c r="AV349" s="987"/>
      <c r="AW349" s="987"/>
      <c r="AX349" s="1061"/>
      <c r="AY349" s="1220"/>
      <c r="AZ349" s="1225"/>
      <c r="BA349" s="1061"/>
      <c r="BB349" s="1220"/>
      <c r="BC349" s="1225"/>
      <c r="BD349" s="1061"/>
      <c r="BE349" s="1220"/>
      <c r="BF349" s="1225"/>
      <c r="BG349" s="1061">
        <f t="shared" si="40"/>
        <v>0</v>
      </c>
      <c r="BH349" s="1220"/>
      <c r="BI349" s="1225"/>
      <c r="BJ349" s="987"/>
      <c r="BK349" s="1061"/>
      <c r="BL349" s="1220"/>
      <c r="BM349" s="1225"/>
      <c r="BN349" s="1061"/>
      <c r="BO349" s="1225"/>
      <c r="BP349" s="1370"/>
      <c r="BQ349" s="1221"/>
      <c r="BR349" s="1061"/>
      <c r="BS349" s="1225"/>
    </row>
    <row r="350" spans="2:71">
      <c r="B350" s="959">
        <v>346</v>
      </c>
      <c r="C350" s="959" t="s">
        <v>1032</v>
      </c>
      <c r="D350" s="946" t="s">
        <v>1051</v>
      </c>
      <c r="E350" s="959">
        <v>3</v>
      </c>
      <c r="F350" s="959">
        <v>1</v>
      </c>
      <c r="G350" s="1294" t="s">
        <v>971</v>
      </c>
      <c r="H350" s="911">
        <v>37</v>
      </c>
      <c r="I350" s="1294">
        <f t="shared" si="39"/>
        <v>37</v>
      </c>
      <c r="J350" s="1217" t="s">
        <v>1161</v>
      </c>
      <c r="K350" s="959"/>
      <c r="L350" s="1217"/>
      <c r="M350" s="959" t="s">
        <v>1004</v>
      </c>
      <c r="N350" s="1217" t="s">
        <v>1005</v>
      </c>
      <c r="O350" s="956"/>
      <c r="P350" s="987"/>
      <c r="Q350" s="909"/>
      <c r="R350" s="987"/>
      <c r="S350" s="987"/>
      <c r="T350" s="987"/>
      <c r="U350" s="987"/>
      <c r="V350" s="987"/>
      <c r="W350" s="987"/>
      <c r="X350" s="987"/>
      <c r="Y350" s="987"/>
      <c r="Z350" s="987"/>
      <c r="AA350" s="987"/>
      <c r="AB350" s="987"/>
      <c r="AC350" s="987"/>
      <c r="AD350" s="987"/>
      <c r="AE350" s="987"/>
      <c r="AF350" s="987"/>
      <c r="AG350" s="987"/>
      <c r="AH350" s="987"/>
      <c r="AI350" s="987"/>
      <c r="AJ350" s="987"/>
      <c r="AK350" s="987"/>
      <c r="AL350" s="987"/>
      <c r="AM350" s="987"/>
      <c r="AN350" s="987"/>
      <c r="AO350" s="987"/>
      <c r="AP350" s="987"/>
      <c r="AQ350" s="987"/>
      <c r="AR350" s="987"/>
      <c r="AS350" s="987"/>
      <c r="AT350" s="987"/>
      <c r="AU350" s="987"/>
      <c r="AV350" s="987"/>
      <c r="AW350" s="987"/>
      <c r="AX350" s="1061"/>
      <c r="AY350" s="1220"/>
      <c r="AZ350" s="1225"/>
      <c r="BA350" s="1061"/>
      <c r="BB350" s="1220"/>
      <c r="BC350" s="1225"/>
      <c r="BD350" s="1061"/>
      <c r="BE350" s="1220"/>
      <c r="BF350" s="1225"/>
      <c r="BG350" s="1061">
        <f t="shared" si="40"/>
        <v>0</v>
      </c>
      <c r="BH350" s="1220"/>
      <c r="BI350" s="1225"/>
      <c r="BJ350" s="987"/>
      <c r="BK350" s="1061"/>
      <c r="BL350" s="1220"/>
      <c r="BM350" s="1225"/>
      <c r="BN350" s="1061"/>
      <c r="BO350" s="1225"/>
      <c r="BP350" s="1370"/>
      <c r="BQ350" s="1221"/>
      <c r="BR350" s="1061"/>
      <c r="BS350" s="1225"/>
    </row>
    <row r="351" spans="2:71">
      <c r="B351" s="959">
        <v>347</v>
      </c>
      <c r="C351" s="959" t="s">
        <v>1089</v>
      </c>
      <c r="D351" s="946" t="s">
        <v>1147</v>
      </c>
      <c r="E351" s="959">
        <v>3</v>
      </c>
      <c r="F351" s="959">
        <v>1</v>
      </c>
      <c r="G351" s="1294" t="s">
        <v>971</v>
      </c>
      <c r="H351" s="911">
        <v>3.1</v>
      </c>
      <c r="I351" s="1294">
        <f t="shared" si="39"/>
        <v>3.1</v>
      </c>
      <c r="J351" s="1217" t="s">
        <v>1161</v>
      </c>
      <c r="K351" s="959"/>
      <c r="L351" s="1217"/>
      <c r="M351" s="959" t="s">
        <v>1004</v>
      </c>
      <c r="N351" s="1217" t="s">
        <v>1005</v>
      </c>
      <c r="O351" s="956"/>
      <c r="P351" s="987"/>
      <c r="Q351" s="909"/>
      <c r="R351" s="987"/>
      <c r="S351" s="987"/>
      <c r="T351" s="987"/>
      <c r="U351" s="987"/>
      <c r="V351" s="987"/>
      <c r="W351" s="987"/>
      <c r="X351" s="987"/>
      <c r="Y351" s="987"/>
      <c r="Z351" s="987"/>
      <c r="AA351" s="987"/>
      <c r="AB351" s="987"/>
      <c r="AC351" s="987"/>
      <c r="AD351" s="987"/>
      <c r="AE351" s="987"/>
      <c r="AF351" s="987"/>
      <c r="AG351" s="987"/>
      <c r="AH351" s="987"/>
      <c r="AI351" s="987"/>
      <c r="AJ351" s="987"/>
      <c r="AK351" s="987"/>
      <c r="AL351" s="987"/>
      <c r="AM351" s="987"/>
      <c r="AN351" s="987"/>
      <c r="AO351" s="987"/>
      <c r="AP351" s="987"/>
      <c r="AQ351" s="987"/>
      <c r="AR351" s="987"/>
      <c r="AS351" s="987"/>
      <c r="AT351" s="987"/>
      <c r="AU351" s="987"/>
      <c r="AV351" s="987"/>
      <c r="AW351" s="987"/>
      <c r="AX351" s="1061"/>
      <c r="AY351" s="1220"/>
      <c r="AZ351" s="1225"/>
      <c r="BA351" s="1061"/>
      <c r="BB351" s="1220"/>
      <c r="BC351" s="1225"/>
      <c r="BD351" s="1061"/>
      <c r="BE351" s="1220"/>
      <c r="BF351" s="1225"/>
      <c r="BG351" s="1061">
        <f t="shared" si="40"/>
        <v>0</v>
      </c>
      <c r="BH351" s="1220"/>
      <c r="BI351" s="1225"/>
      <c r="BJ351" s="987"/>
      <c r="BK351" s="1061"/>
      <c r="BL351" s="1220"/>
      <c r="BM351" s="1225"/>
      <c r="BN351" s="1061"/>
      <c r="BO351" s="1225"/>
      <c r="BP351" s="1370"/>
      <c r="BQ351" s="1221"/>
      <c r="BR351" s="1061"/>
      <c r="BS351" s="1225"/>
    </row>
    <row r="352" spans="2:71">
      <c r="B352" s="959">
        <v>348</v>
      </c>
      <c r="C352" s="959" t="s">
        <v>1001</v>
      </c>
      <c r="D352" s="946" t="s">
        <v>1013</v>
      </c>
      <c r="E352" s="959">
        <v>3</v>
      </c>
      <c r="F352" s="959">
        <v>12</v>
      </c>
      <c r="G352" s="1294" t="s">
        <v>971</v>
      </c>
      <c r="H352" s="911">
        <v>0.4</v>
      </c>
      <c r="I352" s="1294">
        <f t="shared" si="39"/>
        <v>4.8000000000000007</v>
      </c>
      <c r="J352" s="1217" t="s">
        <v>296</v>
      </c>
      <c r="K352" s="959">
        <v>6</v>
      </c>
      <c r="L352" s="1217">
        <v>205</v>
      </c>
      <c r="M352" s="959" t="s">
        <v>1004</v>
      </c>
      <c r="N352" s="1217" t="s">
        <v>1005</v>
      </c>
      <c r="O352" s="956"/>
      <c r="P352" s="987"/>
      <c r="Q352" s="909"/>
      <c r="R352" s="987"/>
      <c r="S352" s="987"/>
      <c r="T352" s="987"/>
      <c r="U352" s="987"/>
      <c r="V352" s="987"/>
      <c r="W352" s="987"/>
      <c r="X352" s="987"/>
      <c r="Y352" s="987"/>
      <c r="Z352" s="987"/>
      <c r="AA352" s="987"/>
      <c r="AB352" s="987"/>
      <c r="AC352" s="987"/>
      <c r="AD352" s="987"/>
      <c r="AE352" s="987"/>
      <c r="AF352" s="987"/>
      <c r="AG352" s="987"/>
      <c r="AH352" s="987"/>
      <c r="AI352" s="987"/>
      <c r="AJ352" s="987"/>
      <c r="AK352" s="987"/>
      <c r="AL352" s="987"/>
      <c r="AM352" s="987"/>
      <c r="AN352" s="987"/>
      <c r="AO352" s="987"/>
      <c r="AP352" s="987"/>
      <c r="AQ352" s="987"/>
      <c r="AR352" s="987"/>
      <c r="AS352" s="987"/>
      <c r="AT352" s="987"/>
      <c r="AU352" s="987"/>
      <c r="AV352" s="987"/>
      <c r="AW352" s="987"/>
      <c r="AX352" s="1061"/>
      <c r="AY352" s="1220"/>
      <c r="AZ352" s="1225"/>
      <c r="BA352" s="1061"/>
      <c r="BB352" s="1220"/>
      <c r="BC352" s="1225"/>
      <c r="BD352" s="1061"/>
      <c r="BE352" s="1220"/>
      <c r="BF352" s="1225"/>
      <c r="BG352" s="1061">
        <f t="shared" si="40"/>
        <v>0</v>
      </c>
      <c r="BH352" s="1220"/>
      <c r="BI352" s="1225"/>
      <c r="BJ352" s="987"/>
      <c r="BK352" s="1061"/>
      <c r="BL352" s="1220"/>
      <c r="BM352" s="1225"/>
      <c r="BN352" s="1061"/>
      <c r="BO352" s="1225"/>
      <c r="BP352" s="1370"/>
      <c r="BQ352" s="1221"/>
      <c r="BR352" s="1061"/>
      <c r="BS352" s="1225"/>
    </row>
    <row r="353" spans="2:71">
      <c r="B353" s="959">
        <v>349</v>
      </c>
      <c r="C353" s="959" t="s">
        <v>1158</v>
      </c>
      <c r="D353" s="946" t="s">
        <v>1159</v>
      </c>
      <c r="E353" s="959">
        <v>3</v>
      </c>
      <c r="F353" s="959">
        <v>11</v>
      </c>
      <c r="G353" s="1294" t="s">
        <v>971</v>
      </c>
      <c r="H353" s="911">
        <v>4.8</v>
      </c>
      <c r="I353" s="1294">
        <f t="shared" si="39"/>
        <v>52.8</v>
      </c>
      <c r="J353" s="1217" t="s">
        <v>296</v>
      </c>
      <c r="K353" s="959">
        <v>6</v>
      </c>
      <c r="L353" s="1217">
        <v>205</v>
      </c>
      <c r="M353" s="959" t="s">
        <v>1004</v>
      </c>
      <c r="N353" s="1217" t="s">
        <v>1005</v>
      </c>
      <c r="O353" s="956"/>
      <c r="P353" s="987"/>
      <c r="Q353" s="909"/>
      <c r="R353" s="987"/>
      <c r="S353" s="987"/>
      <c r="T353" s="987"/>
      <c r="U353" s="987"/>
      <c r="V353" s="987"/>
      <c r="W353" s="987"/>
      <c r="X353" s="987"/>
      <c r="Y353" s="987"/>
      <c r="Z353" s="987"/>
      <c r="AA353" s="987"/>
      <c r="AB353" s="987"/>
      <c r="AC353" s="987"/>
      <c r="AD353" s="987"/>
      <c r="AE353" s="987"/>
      <c r="AF353" s="987"/>
      <c r="AG353" s="987"/>
      <c r="AH353" s="987"/>
      <c r="AI353" s="987"/>
      <c r="AJ353" s="987"/>
      <c r="AK353" s="987"/>
      <c r="AL353" s="987"/>
      <c r="AM353" s="987"/>
      <c r="AN353" s="987"/>
      <c r="AO353" s="987"/>
      <c r="AP353" s="987"/>
      <c r="AQ353" s="987"/>
      <c r="AR353" s="987"/>
      <c r="AS353" s="987"/>
      <c r="AT353" s="987"/>
      <c r="AU353" s="987"/>
      <c r="AV353" s="987"/>
      <c r="AW353" s="987"/>
      <c r="AX353" s="1061"/>
      <c r="AY353" s="1220"/>
      <c r="AZ353" s="1225"/>
      <c r="BA353" s="1061"/>
      <c r="BB353" s="1220"/>
      <c r="BC353" s="1225"/>
      <c r="BD353" s="1061"/>
      <c r="BE353" s="1220"/>
      <c r="BF353" s="1225"/>
      <c r="BG353" s="1061">
        <f t="shared" si="40"/>
        <v>0</v>
      </c>
      <c r="BH353" s="1220"/>
      <c r="BI353" s="1225"/>
      <c r="BJ353" s="987"/>
      <c r="BK353" s="1061"/>
      <c r="BL353" s="1220"/>
      <c r="BM353" s="1225"/>
      <c r="BN353" s="1061"/>
      <c r="BO353" s="1225"/>
      <c r="BP353" s="1370"/>
      <c r="BQ353" s="1221"/>
      <c r="BR353" s="1061"/>
      <c r="BS353" s="1225"/>
    </row>
    <row r="354" spans="2:71">
      <c r="B354" s="959">
        <v>350</v>
      </c>
      <c r="C354" s="959" t="s">
        <v>1014</v>
      </c>
      <c r="D354" s="946" t="s">
        <v>1015</v>
      </c>
      <c r="E354" s="959">
        <v>3</v>
      </c>
      <c r="F354" s="959">
        <v>1</v>
      </c>
      <c r="G354" s="1294" t="s">
        <v>971</v>
      </c>
      <c r="H354" s="911">
        <v>5.6</v>
      </c>
      <c r="I354" s="1294">
        <f t="shared" si="39"/>
        <v>5.6</v>
      </c>
      <c r="J354" s="1217" t="s">
        <v>296</v>
      </c>
      <c r="K354" s="959">
        <v>6</v>
      </c>
      <c r="L354" s="1217">
        <v>205</v>
      </c>
      <c r="M354" s="959" t="s">
        <v>1004</v>
      </c>
      <c r="N354" s="1217" t="s">
        <v>1005</v>
      </c>
      <c r="O354" s="956"/>
      <c r="P354" s="987"/>
      <c r="Q354" s="909"/>
      <c r="R354" s="987"/>
      <c r="S354" s="987"/>
      <c r="T354" s="987"/>
      <c r="U354" s="987"/>
      <c r="V354" s="987"/>
      <c r="W354" s="987"/>
      <c r="X354" s="987"/>
      <c r="Y354" s="987"/>
      <c r="Z354" s="987"/>
      <c r="AA354" s="987"/>
      <c r="AB354" s="987"/>
      <c r="AC354" s="987"/>
      <c r="AD354" s="987"/>
      <c r="AE354" s="987"/>
      <c r="AF354" s="987"/>
      <c r="AG354" s="987"/>
      <c r="AH354" s="987"/>
      <c r="AI354" s="987"/>
      <c r="AJ354" s="987"/>
      <c r="AK354" s="987"/>
      <c r="AL354" s="987"/>
      <c r="AM354" s="987"/>
      <c r="AN354" s="987"/>
      <c r="AO354" s="987"/>
      <c r="AP354" s="987"/>
      <c r="AQ354" s="987"/>
      <c r="AR354" s="987"/>
      <c r="AS354" s="987"/>
      <c r="AT354" s="987"/>
      <c r="AU354" s="987"/>
      <c r="AV354" s="987"/>
      <c r="AW354" s="987"/>
      <c r="AX354" s="1061"/>
      <c r="AY354" s="1220"/>
      <c r="AZ354" s="1225"/>
      <c r="BA354" s="1061"/>
      <c r="BB354" s="1220"/>
      <c r="BC354" s="1225"/>
      <c r="BD354" s="1061"/>
      <c r="BE354" s="1220"/>
      <c r="BF354" s="1225"/>
      <c r="BG354" s="1061">
        <f t="shared" si="40"/>
        <v>0</v>
      </c>
      <c r="BH354" s="1220"/>
      <c r="BI354" s="1225"/>
      <c r="BJ354" s="987"/>
      <c r="BK354" s="1061"/>
      <c r="BL354" s="1220"/>
      <c r="BM354" s="1225"/>
      <c r="BN354" s="1061"/>
      <c r="BO354" s="1225"/>
      <c r="BP354" s="1370"/>
      <c r="BQ354" s="1221"/>
      <c r="BR354" s="1061"/>
      <c r="BS354" s="1225"/>
    </row>
    <row r="355" spans="2:71">
      <c r="B355" s="959">
        <v>351</v>
      </c>
      <c r="C355" s="959" t="s">
        <v>1085</v>
      </c>
      <c r="D355" s="946" t="s">
        <v>1146</v>
      </c>
      <c r="E355" s="959">
        <v>3</v>
      </c>
      <c r="F355" s="959">
        <v>2</v>
      </c>
      <c r="G355" s="1294" t="s">
        <v>971</v>
      </c>
      <c r="H355" s="911">
        <v>1.4</v>
      </c>
      <c r="I355" s="1294">
        <f t="shared" si="39"/>
        <v>2.8</v>
      </c>
      <c r="J355" s="1217" t="s">
        <v>1162</v>
      </c>
      <c r="K355" s="959"/>
      <c r="L355" s="1217"/>
      <c r="M355" s="959" t="s">
        <v>1004</v>
      </c>
      <c r="N355" s="1217" t="s">
        <v>1005</v>
      </c>
      <c r="O355" s="956"/>
      <c r="P355" s="987"/>
      <c r="Q355" s="909"/>
      <c r="R355" s="987"/>
      <c r="S355" s="987"/>
      <c r="T355" s="987"/>
      <c r="U355" s="987"/>
      <c r="V355" s="987"/>
      <c r="W355" s="987"/>
      <c r="X355" s="987"/>
      <c r="Y355" s="987"/>
      <c r="Z355" s="987"/>
      <c r="AA355" s="987"/>
      <c r="AB355" s="987"/>
      <c r="AC355" s="987"/>
      <c r="AD355" s="987"/>
      <c r="AE355" s="987"/>
      <c r="AF355" s="987"/>
      <c r="AG355" s="987"/>
      <c r="AH355" s="987"/>
      <c r="AI355" s="987"/>
      <c r="AJ355" s="987"/>
      <c r="AK355" s="987"/>
      <c r="AL355" s="987"/>
      <c r="AM355" s="987"/>
      <c r="AN355" s="987"/>
      <c r="AO355" s="987"/>
      <c r="AP355" s="987"/>
      <c r="AQ355" s="987"/>
      <c r="AR355" s="987"/>
      <c r="AS355" s="987"/>
      <c r="AT355" s="987"/>
      <c r="AU355" s="987"/>
      <c r="AV355" s="987"/>
      <c r="AW355" s="987"/>
      <c r="AX355" s="1061"/>
      <c r="AY355" s="1220"/>
      <c r="AZ355" s="1225"/>
      <c r="BA355" s="1061"/>
      <c r="BB355" s="1220"/>
      <c r="BC355" s="1225"/>
      <c r="BD355" s="1061"/>
      <c r="BE355" s="1220"/>
      <c r="BF355" s="1225"/>
      <c r="BG355" s="1061">
        <f t="shared" si="40"/>
        <v>0</v>
      </c>
      <c r="BH355" s="1220"/>
      <c r="BI355" s="1225"/>
      <c r="BJ355" s="987"/>
      <c r="BK355" s="1061"/>
      <c r="BL355" s="1220"/>
      <c r="BM355" s="1225"/>
      <c r="BN355" s="1061"/>
      <c r="BO355" s="1225"/>
      <c r="BP355" s="1370"/>
      <c r="BQ355" s="1221"/>
      <c r="BR355" s="1061"/>
      <c r="BS355" s="1225"/>
    </row>
    <row r="356" spans="2:71">
      <c r="B356" s="959">
        <v>352</v>
      </c>
      <c r="C356" s="959" t="s">
        <v>1032</v>
      </c>
      <c r="D356" s="946" t="s">
        <v>1156</v>
      </c>
      <c r="E356" s="959">
        <v>3</v>
      </c>
      <c r="F356" s="959">
        <v>2</v>
      </c>
      <c r="G356" s="1294" t="s">
        <v>971</v>
      </c>
      <c r="H356" s="911">
        <v>29</v>
      </c>
      <c r="I356" s="1294">
        <f t="shared" si="39"/>
        <v>58</v>
      </c>
      <c r="J356" s="1217" t="s">
        <v>1162</v>
      </c>
      <c r="K356" s="959"/>
      <c r="L356" s="1217"/>
      <c r="M356" s="959" t="s">
        <v>1004</v>
      </c>
      <c r="N356" s="1217" t="s">
        <v>1005</v>
      </c>
      <c r="O356" s="956"/>
      <c r="P356" s="987"/>
      <c r="Q356" s="909"/>
      <c r="R356" s="987"/>
      <c r="S356" s="987"/>
      <c r="T356" s="987"/>
      <c r="U356" s="987"/>
      <c r="V356" s="987"/>
      <c r="W356" s="987"/>
      <c r="X356" s="987"/>
      <c r="Y356" s="987"/>
      <c r="Z356" s="987"/>
      <c r="AA356" s="987"/>
      <c r="AB356" s="987"/>
      <c r="AC356" s="987"/>
      <c r="AD356" s="987"/>
      <c r="AE356" s="987"/>
      <c r="AF356" s="987"/>
      <c r="AG356" s="987"/>
      <c r="AH356" s="987"/>
      <c r="AI356" s="987"/>
      <c r="AJ356" s="987"/>
      <c r="AK356" s="987"/>
      <c r="AL356" s="987"/>
      <c r="AM356" s="987"/>
      <c r="AN356" s="987"/>
      <c r="AO356" s="987"/>
      <c r="AP356" s="987"/>
      <c r="AQ356" s="987"/>
      <c r="AR356" s="987"/>
      <c r="AS356" s="987"/>
      <c r="AT356" s="987"/>
      <c r="AU356" s="987"/>
      <c r="AV356" s="987"/>
      <c r="AW356" s="987"/>
      <c r="AX356" s="1061"/>
      <c r="AY356" s="1220"/>
      <c r="AZ356" s="1225"/>
      <c r="BA356" s="1061"/>
      <c r="BB356" s="1220"/>
      <c r="BC356" s="1225"/>
      <c r="BD356" s="1061"/>
      <c r="BE356" s="1220"/>
      <c r="BF356" s="1225"/>
      <c r="BG356" s="1061">
        <f t="shared" si="40"/>
        <v>0</v>
      </c>
      <c r="BH356" s="1220"/>
      <c r="BI356" s="1225"/>
      <c r="BJ356" s="987"/>
      <c r="BK356" s="1061"/>
      <c r="BL356" s="1220"/>
      <c r="BM356" s="1225"/>
      <c r="BN356" s="1061"/>
      <c r="BO356" s="1225"/>
      <c r="BP356" s="1370"/>
      <c r="BQ356" s="1221"/>
      <c r="BR356" s="1061"/>
      <c r="BS356" s="1225"/>
    </row>
    <row r="357" spans="2:71">
      <c r="B357" s="959">
        <v>353</v>
      </c>
      <c r="C357" s="959" t="s">
        <v>1089</v>
      </c>
      <c r="D357" s="946" t="s">
        <v>1147</v>
      </c>
      <c r="E357" s="959">
        <v>3</v>
      </c>
      <c r="F357" s="959">
        <v>2</v>
      </c>
      <c r="G357" s="1294" t="s">
        <v>971</v>
      </c>
      <c r="H357" s="911">
        <v>3.1</v>
      </c>
      <c r="I357" s="1294">
        <f t="shared" si="39"/>
        <v>6.2</v>
      </c>
      <c r="J357" s="1217" t="s">
        <v>1162</v>
      </c>
      <c r="K357" s="959"/>
      <c r="L357" s="1217"/>
      <c r="M357" s="959" t="s">
        <v>1004</v>
      </c>
      <c r="N357" s="1217" t="s">
        <v>1005</v>
      </c>
      <c r="O357" s="956"/>
      <c r="P357" s="987"/>
      <c r="Q357" s="909"/>
      <c r="R357" s="987"/>
      <c r="S357" s="987"/>
      <c r="T357" s="987"/>
      <c r="U357" s="987"/>
      <c r="V357" s="987"/>
      <c r="W357" s="987"/>
      <c r="X357" s="987"/>
      <c r="Y357" s="987"/>
      <c r="Z357" s="987"/>
      <c r="AA357" s="987"/>
      <c r="AB357" s="987"/>
      <c r="AC357" s="987"/>
      <c r="AD357" s="987"/>
      <c r="AE357" s="987"/>
      <c r="AF357" s="987"/>
      <c r="AG357" s="987"/>
      <c r="AH357" s="987"/>
      <c r="AI357" s="987"/>
      <c r="AJ357" s="987"/>
      <c r="AK357" s="987"/>
      <c r="AL357" s="987"/>
      <c r="AM357" s="987"/>
      <c r="AN357" s="987"/>
      <c r="AO357" s="987"/>
      <c r="AP357" s="987"/>
      <c r="AQ357" s="987"/>
      <c r="AR357" s="987"/>
      <c r="AS357" s="987"/>
      <c r="AT357" s="987"/>
      <c r="AU357" s="987"/>
      <c r="AV357" s="987"/>
      <c r="AW357" s="987"/>
      <c r="AX357" s="1061"/>
      <c r="AY357" s="1220"/>
      <c r="AZ357" s="1225"/>
      <c r="BA357" s="1061"/>
      <c r="BB357" s="1220"/>
      <c r="BC357" s="1225"/>
      <c r="BD357" s="1061"/>
      <c r="BE357" s="1220"/>
      <c r="BF357" s="1225"/>
      <c r="BG357" s="1061">
        <f t="shared" si="40"/>
        <v>0</v>
      </c>
      <c r="BH357" s="1220"/>
      <c r="BI357" s="1225"/>
      <c r="BJ357" s="987"/>
      <c r="BK357" s="1061"/>
      <c r="BL357" s="1220"/>
      <c r="BM357" s="1225"/>
      <c r="BN357" s="1061"/>
      <c r="BO357" s="1225"/>
      <c r="BP357" s="1370"/>
      <c r="BQ357" s="1221"/>
      <c r="BR357" s="1061"/>
      <c r="BS357" s="1225"/>
    </row>
    <row r="358" spans="2:71">
      <c r="B358" s="959">
        <v>354</v>
      </c>
      <c r="C358" s="959" t="s">
        <v>1085</v>
      </c>
      <c r="D358" s="946" t="s">
        <v>1146</v>
      </c>
      <c r="E358" s="959">
        <v>3</v>
      </c>
      <c r="F358" s="959">
        <v>1</v>
      </c>
      <c r="G358" s="1294" t="s">
        <v>971</v>
      </c>
      <c r="H358" s="911">
        <v>1.4</v>
      </c>
      <c r="I358" s="1294">
        <f t="shared" si="39"/>
        <v>1.4</v>
      </c>
      <c r="J358" s="1217" t="s">
        <v>1163</v>
      </c>
      <c r="K358" s="959"/>
      <c r="L358" s="1217"/>
      <c r="M358" s="959" t="s">
        <v>1004</v>
      </c>
      <c r="N358" s="1217" t="s">
        <v>1005</v>
      </c>
      <c r="O358" s="956"/>
      <c r="P358" s="987"/>
      <c r="Q358" s="909"/>
      <c r="R358" s="987"/>
      <c r="S358" s="987"/>
      <c r="T358" s="987"/>
      <c r="U358" s="987"/>
      <c r="V358" s="987"/>
      <c r="W358" s="987"/>
      <c r="X358" s="987"/>
      <c r="Y358" s="987"/>
      <c r="Z358" s="987"/>
      <c r="AA358" s="987"/>
      <c r="AB358" s="987"/>
      <c r="AC358" s="987"/>
      <c r="AD358" s="987"/>
      <c r="AE358" s="987"/>
      <c r="AF358" s="987"/>
      <c r="AG358" s="987"/>
      <c r="AH358" s="987"/>
      <c r="AI358" s="987"/>
      <c r="AJ358" s="987"/>
      <c r="AK358" s="987"/>
      <c r="AL358" s="987"/>
      <c r="AM358" s="987"/>
      <c r="AN358" s="987"/>
      <c r="AO358" s="987"/>
      <c r="AP358" s="987"/>
      <c r="AQ358" s="987"/>
      <c r="AR358" s="987"/>
      <c r="AS358" s="987"/>
      <c r="AT358" s="987"/>
      <c r="AU358" s="987"/>
      <c r="AV358" s="987"/>
      <c r="AW358" s="987"/>
      <c r="AX358" s="1061"/>
      <c r="AY358" s="1220"/>
      <c r="AZ358" s="1225"/>
      <c r="BA358" s="1061"/>
      <c r="BB358" s="1220"/>
      <c r="BC358" s="1225"/>
      <c r="BD358" s="1061"/>
      <c r="BE358" s="1220"/>
      <c r="BF358" s="1225"/>
      <c r="BG358" s="1061">
        <f t="shared" si="40"/>
        <v>0</v>
      </c>
      <c r="BH358" s="1220"/>
      <c r="BI358" s="1225"/>
      <c r="BJ358" s="987"/>
      <c r="BK358" s="1061"/>
      <c r="BL358" s="1220"/>
      <c r="BM358" s="1225"/>
      <c r="BN358" s="1061"/>
      <c r="BO358" s="1225"/>
      <c r="BP358" s="1370"/>
      <c r="BQ358" s="1221"/>
      <c r="BR358" s="1061"/>
      <c r="BS358" s="1225"/>
    </row>
    <row r="359" spans="2:71">
      <c r="B359" s="959">
        <v>355</v>
      </c>
      <c r="C359" s="959" t="s">
        <v>1032</v>
      </c>
      <c r="D359" s="946" t="s">
        <v>1156</v>
      </c>
      <c r="E359" s="959">
        <v>3</v>
      </c>
      <c r="F359" s="959">
        <v>1</v>
      </c>
      <c r="G359" s="1294" t="s">
        <v>971</v>
      </c>
      <c r="H359" s="911">
        <v>29</v>
      </c>
      <c r="I359" s="1294">
        <f t="shared" si="39"/>
        <v>29</v>
      </c>
      <c r="J359" s="1217" t="s">
        <v>1163</v>
      </c>
      <c r="K359" s="959"/>
      <c r="L359" s="1217"/>
      <c r="M359" s="959" t="s">
        <v>1004</v>
      </c>
      <c r="N359" s="1217" t="s">
        <v>1005</v>
      </c>
      <c r="O359" s="956"/>
      <c r="P359" s="987"/>
      <c r="Q359" s="909"/>
      <c r="R359" s="987"/>
      <c r="S359" s="987"/>
      <c r="T359" s="987"/>
      <c r="U359" s="987"/>
      <c r="V359" s="987"/>
      <c r="W359" s="987"/>
      <c r="X359" s="987"/>
      <c r="Y359" s="987"/>
      <c r="Z359" s="987"/>
      <c r="AA359" s="987"/>
      <c r="AB359" s="987"/>
      <c r="AC359" s="987"/>
      <c r="AD359" s="987"/>
      <c r="AE359" s="987"/>
      <c r="AF359" s="987"/>
      <c r="AG359" s="987"/>
      <c r="AH359" s="987"/>
      <c r="AI359" s="987"/>
      <c r="AJ359" s="987"/>
      <c r="AK359" s="987"/>
      <c r="AL359" s="987"/>
      <c r="AM359" s="987"/>
      <c r="AN359" s="987"/>
      <c r="AO359" s="987"/>
      <c r="AP359" s="987"/>
      <c r="AQ359" s="987"/>
      <c r="AR359" s="987"/>
      <c r="AS359" s="987"/>
      <c r="AT359" s="987"/>
      <c r="AU359" s="987"/>
      <c r="AV359" s="987"/>
      <c r="AW359" s="987"/>
      <c r="AX359" s="1061"/>
      <c r="AY359" s="1220"/>
      <c r="AZ359" s="1225"/>
      <c r="BA359" s="1061"/>
      <c r="BB359" s="1220"/>
      <c r="BC359" s="1225"/>
      <c r="BD359" s="1061"/>
      <c r="BE359" s="1220"/>
      <c r="BF359" s="1225"/>
      <c r="BG359" s="1061">
        <f t="shared" si="40"/>
        <v>0</v>
      </c>
      <c r="BH359" s="1220"/>
      <c r="BI359" s="1225"/>
      <c r="BJ359" s="987"/>
      <c r="BK359" s="1061"/>
      <c r="BL359" s="1220"/>
      <c r="BM359" s="1225"/>
      <c r="BN359" s="1061"/>
      <c r="BO359" s="1225"/>
      <c r="BP359" s="1370"/>
      <c r="BQ359" s="1221"/>
      <c r="BR359" s="1061"/>
      <c r="BS359" s="1225"/>
    </row>
    <row r="360" spans="2:71">
      <c r="B360" s="959">
        <v>356</v>
      </c>
      <c r="C360" s="959" t="s">
        <v>1089</v>
      </c>
      <c r="D360" s="946" t="s">
        <v>1147</v>
      </c>
      <c r="E360" s="959">
        <v>3</v>
      </c>
      <c r="F360" s="959">
        <v>1</v>
      </c>
      <c r="G360" s="1294" t="s">
        <v>971</v>
      </c>
      <c r="H360" s="911">
        <v>3.1</v>
      </c>
      <c r="I360" s="1294">
        <f t="shared" si="39"/>
        <v>3.1</v>
      </c>
      <c r="J360" s="1217" t="s">
        <v>1163</v>
      </c>
      <c r="K360" s="959"/>
      <c r="L360" s="1217"/>
      <c r="M360" s="959" t="s">
        <v>1004</v>
      </c>
      <c r="N360" s="1217" t="s">
        <v>1005</v>
      </c>
      <c r="O360" s="956"/>
      <c r="P360" s="987"/>
      <c r="Q360" s="909"/>
      <c r="R360" s="987"/>
      <c r="S360" s="987"/>
      <c r="T360" s="987"/>
      <c r="U360" s="987"/>
      <c r="V360" s="987"/>
      <c r="W360" s="987"/>
      <c r="X360" s="987"/>
      <c r="Y360" s="987"/>
      <c r="Z360" s="987"/>
      <c r="AA360" s="987"/>
      <c r="AB360" s="987"/>
      <c r="AC360" s="987"/>
      <c r="AD360" s="987"/>
      <c r="AE360" s="987"/>
      <c r="AF360" s="987"/>
      <c r="AG360" s="987"/>
      <c r="AH360" s="987"/>
      <c r="AI360" s="987"/>
      <c r="AJ360" s="987"/>
      <c r="AK360" s="987"/>
      <c r="AL360" s="987"/>
      <c r="AM360" s="987"/>
      <c r="AN360" s="987"/>
      <c r="AO360" s="987"/>
      <c r="AP360" s="987"/>
      <c r="AQ360" s="987"/>
      <c r="AR360" s="987"/>
      <c r="AS360" s="987"/>
      <c r="AT360" s="987"/>
      <c r="AU360" s="987"/>
      <c r="AV360" s="987"/>
      <c r="AW360" s="987"/>
      <c r="AX360" s="1061"/>
      <c r="AY360" s="1220"/>
      <c r="AZ360" s="1225"/>
      <c r="BA360" s="1061"/>
      <c r="BB360" s="1220"/>
      <c r="BC360" s="1225"/>
      <c r="BD360" s="1061"/>
      <c r="BE360" s="1220"/>
      <c r="BF360" s="1225"/>
      <c r="BG360" s="1061">
        <f t="shared" si="40"/>
        <v>0</v>
      </c>
      <c r="BH360" s="1220"/>
      <c r="BI360" s="1225"/>
      <c r="BJ360" s="987"/>
      <c r="BK360" s="1061"/>
      <c r="BL360" s="1220"/>
      <c r="BM360" s="1225"/>
      <c r="BN360" s="1061"/>
      <c r="BO360" s="1225"/>
      <c r="BP360" s="1370"/>
      <c r="BQ360" s="1221"/>
      <c r="BR360" s="1061"/>
      <c r="BS360" s="1225"/>
    </row>
    <row r="361" spans="2:71">
      <c r="B361" s="959">
        <v>357</v>
      </c>
      <c r="C361" s="959" t="s">
        <v>1001</v>
      </c>
      <c r="D361" s="946" t="s">
        <v>1013</v>
      </c>
      <c r="E361" s="959">
        <v>3</v>
      </c>
      <c r="F361" s="959">
        <v>12</v>
      </c>
      <c r="G361" s="1294" t="s">
        <v>971</v>
      </c>
      <c r="H361" s="911">
        <v>0.4</v>
      </c>
      <c r="I361" s="1294">
        <f t="shared" si="39"/>
        <v>4.8000000000000007</v>
      </c>
      <c r="J361" s="1217" t="s">
        <v>317</v>
      </c>
      <c r="K361" s="959">
        <v>5</v>
      </c>
      <c r="L361" s="1217">
        <v>205</v>
      </c>
      <c r="M361" s="959" t="s">
        <v>1004</v>
      </c>
      <c r="N361" s="1217" t="s">
        <v>1005</v>
      </c>
      <c r="O361" s="956"/>
      <c r="P361" s="987"/>
      <c r="Q361" s="909"/>
      <c r="R361" s="987"/>
      <c r="S361" s="987"/>
      <c r="T361" s="987"/>
      <c r="U361" s="987"/>
      <c r="V361" s="987"/>
      <c r="W361" s="987"/>
      <c r="X361" s="987"/>
      <c r="Y361" s="987"/>
      <c r="Z361" s="987"/>
      <c r="AA361" s="987"/>
      <c r="AB361" s="987"/>
      <c r="AC361" s="987"/>
      <c r="AD361" s="987"/>
      <c r="AE361" s="987"/>
      <c r="AF361" s="987"/>
      <c r="AG361" s="987"/>
      <c r="AH361" s="987"/>
      <c r="AI361" s="987"/>
      <c r="AJ361" s="987"/>
      <c r="AK361" s="987"/>
      <c r="AL361" s="987"/>
      <c r="AM361" s="987"/>
      <c r="AN361" s="987"/>
      <c r="AO361" s="987"/>
      <c r="AP361" s="987"/>
      <c r="AQ361" s="987"/>
      <c r="AR361" s="987"/>
      <c r="AS361" s="987"/>
      <c r="AT361" s="987"/>
      <c r="AU361" s="987"/>
      <c r="AV361" s="987"/>
      <c r="AW361" s="987"/>
      <c r="AX361" s="1061">
        <v>9</v>
      </c>
      <c r="AY361" s="1220">
        <v>9</v>
      </c>
      <c r="AZ361" s="1225"/>
      <c r="BA361" s="1061"/>
      <c r="BB361" s="1220"/>
      <c r="BC361" s="1225"/>
      <c r="BD361" s="1061"/>
      <c r="BE361" s="1220"/>
      <c r="BF361" s="1225"/>
      <c r="BG361" s="1061">
        <f t="shared" si="40"/>
        <v>8.5499999999999989</v>
      </c>
      <c r="BH361" s="1220"/>
      <c r="BI361" s="1225"/>
      <c r="BJ361" s="987"/>
      <c r="BK361" s="1061"/>
      <c r="BL361" s="1220"/>
      <c r="BM361" s="1225"/>
      <c r="BN361" s="1061"/>
      <c r="BO361" s="1225"/>
      <c r="BP361" s="1370"/>
      <c r="BQ361" s="1221"/>
      <c r="BR361" s="1061"/>
      <c r="BS361" s="1225"/>
    </row>
    <row r="362" spans="2:71">
      <c r="B362" s="959">
        <v>358</v>
      </c>
      <c r="C362" s="959" t="s">
        <v>1158</v>
      </c>
      <c r="D362" s="946" t="s">
        <v>1159</v>
      </c>
      <c r="E362" s="959">
        <v>3</v>
      </c>
      <c r="F362" s="959">
        <v>10</v>
      </c>
      <c r="G362" s="1294" t="s">
        <v>971</v>
      </c>
      <c r="H362" s="911">
        <v>4.8</v>
      </c>
      <c r="I362" s="1294">
        <f t="shared" si="39"/>
        <v>48</v>
      </c>
      <c r="J362" s="1217" t="s">
        <v>317</v>
      </c>
      <c r="K362" s="959">
        <v>5</v>
      </c>
      <c r="L362" s="1217">
        <v>205</v>
      </c>
      <c r="M362" s="959" t="s">
        <v>1004</v>
      </c>
      <c r="N362" s="1217" t="s">
        <v>1005</v>
      </c>
      <c r="O362" s="956"/>
      <c r="P362" s="987"/>
      <c r="Q362" s="909"/>
      <c r="R362" s="987"/>
      <c r="S362" s="987"/>
      <c r="T362" s="987"/>
      <c r="U362" s="987"/>
      <c r="V362" s="987"/>
      <c r="W362" s="987"/>
      <c r="X362" s="987"/>
      <c r="Y362" s="987"/>
      <c r="Z362" s="987"/>
      <c r="AA362" s="987"/>
      <c r="AB362" s="987"/>
      <c r="AC362" s="987"/>
      <c r="AD362" s="987"/>
      <c r="AE362" s="987"/>
      <c r="AF362" s="987"/>
      <c r="AG362" s="987"/>
      <c r="AH362" s="987"/>
      <c r="AI362" s="987"/>
      <c r="AJ362" s="987"/>
      <c r="AK362" s="987"/>
      <c r="AL362" s="987"/>
      <c r="AM362" s="987"/>
      <c r="AN362" s="987"/>
      <c r="AO362" s="987"/>
      <c r="AP362" s="987"/>
      <c r="AQ362" s="987"/>
      <c r="AR362" s="987"/>
      <c r="AS362" s="987"/>
      <c r="AT362" s="987"/>
      <c r="AU362" s="987"/>
      <c r="AV362" s="987"/>
      <c r="AW362" s="987"/>
      <c r="AX362" s="1061">
        <v>9</v>
      </c>
      <c r="AY362" s="1220">
        <v>9</v>
      </c>
      <c r="AZ362" s="1225"/>
      <c r="BA362" s="1061"/>
      <c r="BB362" s="1220"/>
      <c r="BC362" s="1225"/>
      <c r="BD362" s="1061"/>
      <c r="BE362" s="1220"/>
      <c r="BF362" s="1225"/>
      <c r="BG362" s="1061">
        <f t="shared" si="40"/>
        <v>8.5499999999999989</v>
      </c>
      <c r="BH362" s="1220"/>
      <c r="BI362" s="1225"/>
      <c r="BJ362" s="987"/>
      <c r="BK362" s="1061"/>
      <c r="BL362" s="1220"/>
      <c r="BM362" s="1225"/>
      <c r="BN362" s="1061"/>
      <c r="BO362" s="1225"/>
      <c r="BP362" s="1370"/>
      <c r="BQ362" s="1221"/>
      <c r="BR362" s="1061"/>
      <c r="BS362" s="1225"/>
    </row>
    <row r="363" spans="2:71">
      <c r="B363" s="959">
        <v>359</v>
      </c>
      <c r="C363" s="959" t="s">
        <v>1014</v>
      </c>
      <c r="D363" s="946" t="s">
        <v>1015</v>
      </c>
      <c r="E363" s="959">
        <v>3</v>
      </c>
      <c r="F363" s="959">
        <v>2</v>
      </c>
      <c r="G363" s="1294" t="s">
        <v>971</v>
      </c>
      <c r="H363" s="911">
        <v>5.6</v>
      </c>
      <c r="I363" s="1294">
        <f t="shared" si="39"/>
        <v>11.2</v>
      </c>
      <c r="J363" s="1217" t="s">
        <v>317</v>
      </c>
      <c r="K363" s="959">
        <v>5</v>
      </c>
      <c r="L363" s="1217">
        <v>205</v>
      </c>
      <c r="M363" s="959" t="s">
        <v>1004</v>
      </c>
      <c r="N363" s="1217" t="s">
        <v>1005</v>
      </c>
      <c r="O363" s="956"/>
      <c r="P363" s="987"/>
      <c r="Q363" s="909"/>
      <c r="R363" s="987"/>
      <c r="S363" s="987"/>
      <c r="T363" s="987"/>
      <c r="U363" s="987"/>
      <c r="V363" s="987"/>
      <c r="W363" s="987"/>
      <c r="X363" s="987"/>
      <c r="Y363" s="987"/>
      <c r="Z363" s="987"/>
      <c r="AA363" s="987"/>
      <c r="AB363" s="987"/>
      <c r="AC363" s="987"/>
      <c r="AD363" s="987"/>
      <c r="AE363" s="987"/>
      <c r="AF363" s="987"/>
      <c r="AG363" s="987"/>
      <c r="AH363" s="987"/>
      <c r="AI363" s="987"/>
      <c r="AJ363" s="987"/>
      <c r="AK363" s="987"/>
      <c r="AL363" s="987"/>
      <c r="AM363" s="987"/>
      <c r="AN363" s="987"/>
      <c r="AO363" s="987"/>
      <c r="AP363" s="987"/>
      <c r="AQ363" s="987"/>
      <c r="AR363" s="987"/>
      <c r="AS363" s="987"/>
      <c r="AT363" s="987"/>
      <c r="AU363" s="987"/>
      <c r="AV363" s="987"/>
      <c r="AW363" s="987"/>
      <c r="AX363" s="1061"/>
      <c r="AY363" s="1220"/>
      <c r="AZ363" s="1225"/>
      <c r="BA363" s="1061"/>
      <c r="BB363" s="1220"/>
      <c r="BC363" s="1225"/>
      <c r="BD363" s="1061"/>
      <c r="BE363" s="1220"/>
      <c r="BF363" s="1225"/>
      <c r="BG363" s="1061">
        <f t="shared" si="40"/>
        <v>0</v>
      </c>
      <c r="BH363" s="1220"/>
      <c r="BI363" s="1225"/>
      <c r="BJ363" s="987"/>
      <c r="BK363" s="1061"/>
      <c r="BL363" s="1220"/>
      <c r="BM363" s="1225"/>
      <c r="BN363" s="1061"/>
      <c r="BO363" s="1225"/>
      <c r="BP363" s="1370"/>
      <c r="BQ363" s="1221"/>
      <c r="BR363" s="1061"/>
      <c r="BS363" s="1225"/>
    </row>
    <row r="364" spans="2:71">
      <c r="B364" s="959">
        <v>360</v>
      </c>
      <c r="C364" s="959" t="s">
        <v>1085</v>
      </c>
      <c r="D364" s="946" t="s">
        <v>1146</v>
      </c>
      <c r="E364" s="959">
        <v>3</v>
      </c>
      <c r="F364" s="959">
        <v>2</v>
      </c>
      <c r="G364" s="1294" t="s">
        <v>971</v>
      </c>
      <c r="H364" s="911">
        <v>1.4</v>
      </c>
      <c r="I364" s="1294">
        <f t="shared" si="39"/>
        <v>2.8</v>
      </c>
      <c r="J364" s="1217" t="s">
        <v>1164</v>
      </c>
      <c r="K364" s="959"/>
      <c r="L364" s="1217"/>
      <c r="M364" s="959" t="s">
        <v>1004</v>
      </c>
      <c r="N364" s="1217" t="s">
        <v>1005</v>
      </c>
      <c r="O364" s="956"/>
      <c r="P364" s="987"/>
      <c r="Q364" s="909"/>
      <c r="R364" s="987"/>
      <c r="S364" s="987"/>
      <c r="T364" s="987"/>
      <c r="U364" s="987"/>
      <c r="V364" s="987"/>
      <c r="W364" s="987"/>
      <c r="X364" s="987"/>
      <c r="Y364" s="987"/>
      <c r="Z364" s="987"/>
      <c r="AA364" s="987"/>
      <c r="AB364" s="987"/>
      <c r="AC364" s="987"/>
      <c r="AD364" s="987"/>
      <c r="AE364" s="987"/>
      <c r="AF364" s="987"/>
      <c r="AG364" s="987"/>
      <c r="AH364" s="987"/>
      <c r="AI364" s="987"/>
      <c r="AJ364" s="987"/>
      <c r="AK364" s="987"/>
      <c r="AL364" s="987"/>
      <c r="AM364" s="987"/>
      <c r="AN364" s="987"/>
      <c r="AO364" s="987"/>
      <c r="AP364" s="987"/>
      <c r="AQ364" s="987"/>
      <c r="AR364" s="987"/>
      <c r="AS364" s="987"/>
      <c r="AT364" s="987"/>
      <c r="AU364" s="987"/>
      <c r="AV364" s="987"/>
      <c r="AW364" s="987"/>
      <c r="AX364" s="1061"/>
      <c r="AY364" s="1220"/>
      <c r="AZ364" s="1225"/>
      <c r="BA364" s="1061"/>
      <c r="BB364" s="1220"/>
      <c r="BC364" s="1225"/>
      <c r="BD364" s="1061"/>
      <c r="BE364" s="1220"/>
      <c r="BF364" s="1225"/>
      <c r="BG364" s="1061">
        <f t="shared" si="40"/>
        <v>0</v>
      </c>
      <c r="BH364" s="1220"/>
      <c r="BI364" s="1225"/>
      <c r="BJ364" s="987"/>
      <c r="BK364" s="1061"/>
      <c r="BL364" s="1220"/>
      <c r="BM364" s="1225"/>
      <c r="BN364" s="1061"/>
      <c r="BO364" s="1225"/>
      <c r="BP364" s="1370"/>
      <c r="BQ364" s="1221"/>
      <c r="BR364" s="1061"/>
      <c r="BS364" s="1225"/>
    </row>
    <row r="365" spans="2:71">
      <c r="B365" s="959">
        <v>361</v>
      </c>
      <c r="C365" s="959" t="s">
        <v>1032</v>
      </c>
      <c r="D365" s="946" t="s">
        <v>1156</v>
      </c>
      <c r="E365" s="959">
        <v>3</v>
      </c>
      <c r="F365" s="959">
        <v>2</v>
      </c>
      <c r="G365" s="1294" t="s">
        <v>971</v>
      </c>
      <c r="H365" s="911">
        <v>29</v>
      </c>
      <c r="I365" s="1294">
        <f t="shared" si="39"/>
        <v>58</v>
      </c>
      <c r="J365" s="1217" t="s">
        <v>1164</v>
      </c>
      <c r="K365" s="959"/>
      <c r="L365" s="1217"/>
      <c r="M365" s="959" t="s">
        <v>1004</v>
      </c>
      <c r="N365" s="1217" t="s">
        <v>1005</v>
      </c>
      <c r="O365" s="956"/>
      <c r="P365" s="987"/>
      <c r="Q365" s="909"/>
      <c r="R365" s="987"/>
      <c r="S365" s="987"/>
      <c r="T365" s="987"/>
      <c r="U365" s="987"/>
      <c r="V365" s="987"/>
      <c r="W365" s="987"/>
      <c r="X365" s="987"/>
      <c r="Y365" s="987"/>
      <c r="Z365" s="987"/>
      <c r="AA365" s="987"/>
      <c r="AB365" s="987"/>
      <c r="AC365" s="987"/>
      <c r="AD365" s="987"/>
      <c r="AE365" s="987"/>
      <c r="AF365" s="987"/>
      <c r="AG365" s="987"/>
      <c r="AH365" s="987"/>
      <c r="AI365" s="987"/>
      <c r="AJ365" s="987"/>
      <c r="AK365" s="987"/>
      <c r="AL365" s="987"/>
      <c r="AM365" s="987"/>
      <c r="AN365" s="987"/>
      <c r="AO365" s="987"/>
      <c r="AP365" s="987"/>
      <c r="AQ365" s="987"/>
      <c r="AR365" s="987"/>
      <c r="AS365" s="987"/>
      <c r="AT365" s="987"/>
      <c r="AU365" s="987"/>
      <c r="AV365" s="987"/>
      <c r="AW365" s="987"/>
      <c r="AX365" s="1061"/>
      <c r="AY365" s="1220"/>
      <c r="AZ365" s="1225"/>
      <c r="BA365" s="1061"/>
      <c r="BB365" s="1220"/>
      <c r="BC365" s="1225"/>
      <c r="BD365" s="1061"/>
      <c r="BE365" s="1220"/>
      <c r="BF365" s="1225"/>
      <c r="BG365" s="1061">
        <f t="shared" si="40"/>
        <v>0</v>
      </c>
      <c r="BH365" s="1220"/>
      <c r="BI365" s="1225"/>
      <c r="BJ365" s="987"/>
      <c r="BK365" s="1061"/>
      <c r="BL365" s="1220"/>
      <c r="BM365" s="1225"/>
      <c r="BN365" s="1061"/>
      <c r="BO365" s="1225"/>
      <c r="BP365" s="1370"/>
      <c r="BQ365" s="1221"/>
      <c r="BR365" s="1061"/>
      <c r="BS365" s="1225"/>
    </row>
    <row r="366" spans="2:71">
      <c r="B366" s="959">
        <v>362</v>
      </c>
      <c r="C366" s="959" t="s">
        <v>1089</v>
      </c>
      <c r="D366" s="946" t="s">
        <v>1147</v>
      </c>
      <c r="E366" s="959">
        <v>3</v>
      </c>
      <c r="F366" s="959">
        <v>2</v>
      </c>
      <c r="G366" s="1294" t="s">
        <v>971</v>
      </c>
      <c r="H366" s="911">
        <v>3.1</v>
      </c>
      <c r="I366" s="1294">
        <f t="shared" si="39"/>
        <v>6.2</v>
      </c>
      <c r="J366" s="1217" t="s">
        <v>1164</v>
      </c>
      <c r="K366" s="959"/>
      <c r="L366" s="1217"/>
      <c r="M366" s="959" t="s">
        <v>1004</v>
      </c>
      <c r="N366" s="1217" t="s">
        <v>1005</v>
      </c>
      <c r="O366" s="956"/>
      <c r="P366" s="987"/>
      <c r="Q366" s="909"/>
      <c r="R366" s="987"/>
      <c r="S366" s="987"/>
      <c r="T366" s="987"/>
      <c r="U366" s="987"/>
      <c r="V366" s="987"/>
      <c r="W366" s="987"/>
      <c r="X366" s="987"/>
      <c r="Y366" s="987"/>
      <c r="Z366" s="987"/>
      <c r="AA366" s="987"/>
      <c r="AB366" s="987"/>
      <c r="AC366" s="987"/>
      <c r="AD366" s="987"/>
      <c r="AE366" s="987"/>
      <c r="AF366" s="987"/>
      <c r="AG366" s="987"/>
      <c r="AH366" s="987"/>
      <c r="AI366" s="987"/>
      <c r="AJ366" s="987"/>
      <c r="AK366" s="987"/>
      <c r="AL366" s="987"/>
      <c r="AM366" s="987"/>
      <c r="AN366" s="987"/>
      <c r="AO366" s="987"/>
      <c r="AP366" s="987"/>
      <c r="AQ366" s="987"/>
      <c r="AR366" s="987"/>
      <c r="AS366" s="987"/>
      <c r="AT366" s="987"/>
      <c r="AU366" s="987"/>
      <c r="AV366" s="987"/>
      <c r="AW366" s="987"/>
      <c r="AX366" s="1061"/>
      <c r="AY366" s="1220"/>
      <c r="AZ366" s="1225"/>
      <c r="BA366" s="1061"/>
      <c r="BB366" s="1220"/>
      <c r="BC366" s="1225"/>
      <c r="BD366" s="1061"/>
      <c r="BE366" s="1220"/>
      <c r="BF366" s="1225"/>
      <c r="BG366" s="1061">
        <f t="shared" si="40"/>
        <v>0</v>
      </c>
      <c r="BH366" s="1220"/>
      <c r="BI366" s="1225"/>
      <c r="BJ366" s="987"/>
      <c r="BK366" s="1061"/>
      <c r="BL366" s="1220"/>
      <c r="BM366" s="1225"/>
      <c r="BN366" s="1061"/>
      <c r="BO366" s="1225"/>
      <c r="BP366" s="1370"/>
      <c r="BQ366" s="1221"/>
      <c r="BR366" s="1061"/>
      <c r="BS366" s="1225"/>
    </row>
    <row r="367" spans="2:71">
      <c r="B367" s="959">
        <v>363</v>
      </c>
      <c r="C367" s="959" t="s">
        <v>1085</v>
      </c>
      <c r="D367" s="946" t="s">
        <v>1146</v>
      </c>
      <c r="E367" s="959">
        <v>3</v>
      </c>
      <c r="F367" s="959">
        <v>1</v>
      </c>
      <c r="G367" s="1294" t="s">
        <v>971</v>
      </c>
      <c r="H367" s="911">
        <v>1.4</v>
      </c>
      <c r="I367" s="1294">
        <f t="shared" si="39"/>
        <v>1.4</v>
      </c>
      <c r="J367" s="1217" t="s">
        <v>1165</v>
      </c>
      <c r="K367" s="959"/>
      <c r="L367" s="1217"/>
      <c r="M367" s="959" t="s">
        <v>1004</v>
      </c>
      <c r="N367" s="1217" t="s">
        <v>1005</v>
      </c>
      <c r="O367" s="956"/>
      <c r="P367" s="987"/>
      <c r="Q367" s="909"/>
      <c r="R367" s="987"/>
      <c r="S367" s="987"/>
      <c r="T367" s="987"/>
      <c r="U367" s="987"/>
      <c r="V367" s="987"/>
      <c r="W367" s="987"/>
      <c r="X367" s="987"/>
      <c r="Y367" s="987"/>
      <c r="Z367" s="987"/>
      <c r="AA367" s="987"/>
      <c r="AB367" s="987"/>
      <c r="AC367" s="987"/>
      <c r="AD367" s="987"/>
      <c r="AE367" s="987"/>
      <c r="AF367" s="987"/>
      <c r="AG367" s="987"/>
      <c r="AH367" s="987"/>
      <c r="AI367" s="987"/>
      <c r="AJ367" s="987"/>
      <c r="AK367" s="987"/>
      <c r="AL367" s="987"/>
      <c r="AM367" s="987"/>
      <c r="AN367" s="987"/>
      <c r="AO367" s="987"/>
      <c r="AP367" s="987"/>
      <c r="AQ367" s="987"/>
      <c r="AR367" s="987"/>
      <c r="AS367" s="987"/>
      <c r="AT367" s="987"/>
      <c r="AU367" s="987"/>
      <c r="AV367" s="987"/>
      <c r="AW367" s="987"/>
      <c r="AX367" s="1061"/>
      <c r="AY367" s="1220"/>
      <c r="AZ367" s="1225"/>
      <c r="BA367" s="1061"/>
      <c r="BB367" s="1220"/>
      <c r="BC367" s="1225"/>
      <c r="BD367" s="1061"/>
      <c r="BE367" s="1220"/>
      <c r="BF367" s="1225"/>
      <c r="BG367" s="1061">
        <f t="shared" si="40"/>
        <v>0</v>
      </c>
      <c r="BH367" s="1220"/>
      <c r="BI367" s="1225"/>
      <c r="BJ367" s="987"/>
      <c r="BK367" s="1061"/>
      <c r="BL367" s="1220"/>
      <c r="BM367" s="1225"/>
      <c r="BN367" s="1061"/>
      <c r="BO367" s="1225"/>
      <c r="BP367" s="1370"/>
      <c r="BQ367" s="1221"/>
      <c r="BR367" s="1061"/>
      <c r="BS367" s="1225"/>
    </row>
    <row r="368" spans="2:71">
      <c r="B368" s="959">
        <v>364</v>
      </c>
      <c r="C368" s="959" t="s">
        <v>1032</v>
      </c>
      <c r="D368" s="946" t="s">
        <v>1156</v>
      </c>
      <c r="E368" s="959">
        <v>3</v>
      </c>
      <c r="F368" s="959">
        <v>1</v>
      </c>
      <c r="G368" s="1294" t="s">
        <v>971</v>
      </c>
      <c r="H368" s="911">
        <v>29</v>
      </c>
      <c r="I368" s="1294">
        <f t="shared" si="39"/>
        <v>29</v>
      </c>
      <c r="J368" s="1217" t="s">
        <v>1165</v>
      </c>
      <c r="K368" s="959"/>
      <c r="L368" s="1217"/>
      <c r="M368" s="959" t="s">
        <v>1004</v>
      </c>
      <c r="N368" s="1217" t="s">
        <v>1005</v>
      </c>
      <c r="O368" s="956"/>
      <c r="P368" s="987"/>
      <c r="Q368" s="909"/>
      <c r="R368" s="987"/>
      <c r="S368" s="987"/>
      <c r="T368" s="987"/>
      <c r="U368" s="987"/>
      <c r="V368" s="987"/>
      <c r="W368" s="987"/>
      <c r="X368" s="987"/>
      <c r="Y368" s="987"/>
      <c r="Z368" s="987"/>
      <c r="AA368" s="987"/>
      <c r="AB368" s="987"/>
      <c r="AC368" s="987"/>
      <c r="AD368" s="987"/>
      <c r="AE368" s="987"/>
      <c r="AF368" s="987"/>
      <c r="AG368" s="987"/>
      <c r="AH368" s="987"/>
      <c r="AI368" s="987"/>
      <c r="AJ368" s="987"/>
      <c r="AK368" s="987"/>
      <c r="AL368" s="987"/>
      <c r="AM368" s="987"/>
      <c r="AN368" s="987"/>
      <c r="AO368" s="987"/>
      <c r="AP368" s="987"/>
      <c r="AQ368" s="987"/>
      <c r="AR368" s="987"/>
      <c r="AS368" s="987"/>
      <c r="AT368" s="987"/>
      <c r="AU368" s="987"/>
      <c r="AV368" s="987"/>
      <c r="AW368" s="987"/>
      <c r="AX368" s="1061"/>
      <c r="AY368" s="1220"/>
      <c r="AZ368" s="1225"/>
      <c r="BA368" s="1061"/>
      <c r="BB368" s="1220"/>
      <c r="BC368" s="1225"/>
      <c r="BD368" s="1061"/>
      <c r="BE368" s="1220"/>
      <c r="BF368" s="1225"/>
      <c r="BG368" s="1061">
        <f t="shared" si="40"/>
        <v>0</v>
      </c>
      <c r="BH368" s="1220"/>
      <c r="BI368" s="1225"/>
      <c r="BJ368" s="987"/>
      <c r="BK368" s="1061"/>
      <c r="BL368" s="1220"/>
      <c r="BM368" s="1225"/>
      <c r="BN368" s="1061"/>
      <c r="BO368" s="1225"/>
      <c r="BP368" s="1370"/>
      <c r="BQ368" s="1221"/>
      <c r="BR368" s="1061"/>
      <c r="BS368" s="1225"/>
    </row>
    <row r="369" spans="2:71">
      <c r="B369" s="959">
        <v>365</v>
      </c>
      <c r="C369" s="959" t="s">
        <v>1089</v>
      </c>
      <c r="D369" s="946" t="s">
        <v>1147</v>
      </c>
      <c r="E369" s="959">
        <v>3</v>
      </c>
      <c r="F369" s="959">
        <v>1</v>
      </c>
      <c r="G369" s="1294" t="s">
        <v>971</v>
      </c>
      <c r="H369" s="911">
        <v>3.1</v>
      </c>
      <c r="I369" s="1294">
        <f t="shared" si="39"/>
        <v>3.1</v>
      </c>
      <c r="J369" s="1217" t="s">
        <v>1165</v>
      </c>
      <c r="K369" s="959"/>
      <c r="L369" s="1217"/>
      <c r="M369" s="959" t="s">
        <v>1004</v>
      </c>
      <c r="N369" s="1217" t="s">
        <v>1005</v>
      </c>
      <c r="O369" s="956"/>
      <c r="P369" s="987"/>
      <c r="Q369" s="909"/>
      <c r="R369" s="987"/>
      <c r="S369" s="987"/>
      <c r="T369" s="987"/>
      <c r="U369" s="987"/>
      <c r="V369" s="987"/>
      <c r="W369" s="987"/>
      <c r="X369" s="987"/>
      <c r="Y369" s="987"/>
      <c r="Z369" s="987"/>
      <c r="AA369" s="987"/>
      <c r="AB369" s="987"/>
      <c r="AC369" s="987"/>
      <c r="AD369" s="987"/>
      <c r="AE369" s="987"/>
      <c r="AF369" s="987"/>
      <c r="AG369" s="987"/>
      <c r="AH369" s="987"/>
      <c r="AI369" s="987"/>
      <c r="AJ369" s="987"/>
      <c r="AK369" s="987"/>
      <c r="AL369" s="987"/>
      <c r="AM369" s="987"/>
      <c r="AN369" s="987"/>
      <c r="AO369" s="987"/>
      <c r="AP369" s="987"/>
      <c r="AQ369" s="987"/>
      <c r="AR369" s="987"/>
      <c r="AS369" s="987"/>
      <c r="AT369" s="987"/>
      <c r="AU369" s="987"/>
      <c r="AV369" s="987"/>
      <c r="AW369" s="987"/>
      <c r="AX369" s="1061"/>
      <c r="AY369" s="1220"/>
      <c r="AZ369" s="1225"/>
      <c r="BA369" s="1061"/>
      <c r="BB369" s="1220"/>
      <c r="BC369" s="1225"/>
      <c r="BD369" s="1061"/>
      <c r="BE369" s="1220"/>
      <c r="BF369" s="1225"/>
      <c r="BG369" s="1061">
        <f t="shared" si="40"/>
        <v>0</v>
      </c>
      <c r="BH369" s="1220"/>
      <c r="BI369" s="1225"/>
      <c r="BJ369" s="987"/>
      <c r="BK369" s="1061"/>
      <c r="BL369" s="1220"/>
      <c r="BM369" s="1225"/>
      <c r="BN369" s="1061"/>
      <c r="BO369" s="1225"/>
      <c r="BP369" s="1370"/>
      <c r="BQ369" s="1221"/>
      <c r="BR369" s="1061"/>
      <c r="BS369" s="1225"/>
    </row>
    <row r="370" spans="2:71">
      <c r="B370" s="959">
        <v>366</v>
      </c>
      <c r="C370" s="959" t="s">
        <v>1001</v>
      </c>
      <c r="D370" s="946" t="s">
        <v>1013</v>
      </c>
      <c r="E370" s="959">
        <v>3</v>
      </c>
      <c r="F370" s="959">
        <v>12</v>
      </c>
      <c r="G370" s="1294" t="s">
        <v>971</v>
      </c>
      <c r="H370" s="911">
        <v>0.4</v>
      </c>
      <c r="I370" s="1294">
        <f t="shared" si="39"/>
        <v>4.8000000000000007</v>
      </c>
      <c r="J370" s="1217" t="s">
        <v>325</v>
      </c>
      <c r="K370" s="959">
        <v>4</v>
      </c>
      <c r="L370" s="1217">
        <v>205</v>
      </c>
      <c r="M370" s="959" t="s">
        <v>1004</v>
      </c>
      <c r="N370" s="1217" t="s">
        <v>1005</v>
      </c>
      <c r="O370" s="956"/>
      <c r="P370" s="987"/>
      <c r="Q370" s="909"/>
      <c r="R370" s="987"/>
      <c r="S370" s="987"/>
      <c r="T370" s="987"/>
      <c r="U370" s="987"/>
      <c r="V370" s="987"/>
      <c r="W370" s="987"/>
      <c r="X370" s="987"/>
      <c r="Y370" s="987"/>
      <c r="Z370" s="987"/>
      <c r="AA370" s="987"/>
      <c r="AB370" s="987"/>
      <c r="AC370" s="987"/>
      <c r="AD370" s="987"/>
      <c r="AE370" s="987"/>
      <c r="AF370" s="987"/>
      <c r="AG370" s="987"/>
      <c r="AH370" s="987"/>
      <c r="AI370" s="987"/>
      <c r="AJ370" s="987"/>
      <c r="AK370" s="987"/>
      <c r="AL370" s="987"/>
      <c r="AM370" s="987"/>
      <c r="AN370" s="987"/>
      <c r="AO370" s="987"/>
      <c r="AP370" s="987"/>
      <c r="AQ370" s="987"/>
      <c r="AR370" s="987"/>
      <c r="AS370" s="987"/>
      <c r="AT370" s="987"/>
      <c r="AU370" s="987"/>
      <c r="AV370" s="987"/>
      <c r="AW370" s="987"/>
      <c r="AX370" s="1061">
        <v>9</v>
      </c>
      <c r="AY370" s="1220">
        <v>9</v>
      </c>
      <c r="AZ370" s="1225"/>
      <c r="BA370" s="1061"/>
      <c r="BB370" s="1220"/>
      <c r="BC370" s="1225"/>
      <c r="BD370" s="1061"/>
      <c r="BE370" s="1220"/>
      <c r="BF370" s="1225"/>
      <c r="BG370" s="1061">
        <f t="shared" si="40"/>
        <v>8.5499999999999989</v>
      </c>
      <c r="BH370" s="1220"/>
      <c r="BI370" s="1225"/>
      <c r="BJ370" s="987"/>
      <c r="BK370" s="1061"/>
      <c r="BL370" s="1220"/>
      <c r="BM370" s="1225"/>
      <c r="BN370" s="1061"/>
      <c r="BO370" s="1225"/>
      <c r="BP370" s="1370"/>
      <c r="BQ370" s="1221"/>
      <c r="BR370" s="1061"/>
      <c r="BS370" s="1225"/>
    </row>
    <row r="371" spans="2:71">
      <c r="B371" s="959">
        <v>367</v>
      </c>
      <c r="C371" s="959" t="s">
        <v>1158</v>
      </c>
      <c r="D371" s="946" t="s">
        <v>1159</v>
      </c>
      <c r="E371" s="959">
        <v>3</v>
      </c>
      <c r="F371" s="959">
        <v>10</v>
      </c>
      <c r="G371" s="1294" t="s">
        <v>971</v>
      </c>
      <c r="H371" s="911">
        <v>4.8</v>
      </c>
      <c r="I371" s="1294">
        <f t="shared" si="39"/>
        <v>48</v>
      </c>
      <c r="J371" s="1217" t="s">
        <v>325</v>
      </c>
      <c r="K371" s="959">
        <v>4</v>
      </c>
      <c r="L371" s="1217">
        <v>205</v>
      </c>
      <c r="M371" s="959" t="s">
        <v>1004</v>
      </c>
      <c r="N371" s="1217" t="s">
        <v>1005</v>
      </c>
      <c r="O371" s="956"/>
      <c r="P371" s="987"/>
      <c r="Q371" s="909"/>
      <c r="R371" s="987"/>
      <c r="S371" s="987"/>
      <c r="T371" s="987"/>
      <c r="U371" s="987"/>
      <c r="V371" s="987"/>
      <c r="W371" s="987"/>
      <c r="X371" s="987"/>
      <c r="Y371" s="987"/>
      <c r="Z371" s="987"/>
      <c r="AA371" s="987"/>
      <c r="AB371" s="987"/>
      <c r="AC371" s="987"/>
      <c r="AD371" s="987"/>
      <c r="AE371" s="987"/>
      <c r="AF371" s="987"/>
      <c r="AG371" s="987"/>
      <c r="AH371" s="987"/>
      <c r="AI371" s="987"/>
      <c r="AJ371" s="987"/>
      <c r="AK371" s="987"/>
      <c r="AL371" s="987"/>
      <c r="AM371" s="987"/>
      <c r="AN371" s="987"/>
      <c r="AO371" s="987"/>
      <c r="AP371" s="987"/>
      <c r="AQ371" s="987"/>
      <c r="AR371" s="987"/>
      <c r="AS371" s="987"/>
      <c r="AT371" s="987"/>
      <c r="AU371" s="987"/>
      <c r="AV371" s="987"/>
      <c r="AW371" s="987"/>
      <c r="AX371" s="1061">
        <v>9</v>
      </c>
      <c r="AY371" s="1220">
        <v>9</v>
      </c>
      <c r="AZ371" s="1225"/>
      <c r="BA371" s="1061"/>
      <c r="BB371" s="1220"/>
      <c r="BC371" s="1225"/>
      <c r="BD371" s="1061"/>
      <c r="BE371" s="1220"/>
      <c r="BF371" s="1225"/>
      <c r="BG371" s="1061">
        <f t="shared" si="40"/>
        <v>8.5499999999999989</v>
      </c>
      <c r="BH371" s="1220"/>
      <c r="BI371" s="1225"/>
      <c r="BJ371" s="987"/>
      <c r="BK371" s="1061"/>
      <c r="BL371" s="1220"/>
      <c r="BM371" s="1225"/>
      <c r="BN371" s="1061"/>
      <c r="BO371" s="1225"/>
      <c r="BP371" s="1370"/>
      <c r="BQ371" s="1221"/>
      <c r="BR371" s="1061"/>
      <c r="BS371" s="1225"/>
    </row>
    <row r="372" spans="2:71">
      <c r="B372" s="959">
        <v>368</v>
      </c>
      <c r="C372" s="959" t="s">
        <v>1014</v>
      </c>
      <c r="D372" s="946" t="s">
        <v>1015</v>
      </c>
      <c r="E372" s="959">
        <v>3</v>
      </c>
      <c r="F372" s="959">
        <v>2</v>
      </c>
      <c r="G372" s="1294" t="s">
        <v>971</v>
      </c>
      <c r="H372" s="911">
        <v>5.6</v>
      </c>
      <c r="I372" s="1294">
        <f t="shared" si="39"/>
        <v>11.2</v>
      </c>
      <c r="J372" s="1217" t="s">
        <v>325</v>
      </c>
      <c r="K372" s="959">
        <v>4</v>
      </c>
      <c r="L372" s="1217">
        <v>205</v>
      </c>
      <c r="M372" s="959" t="s">
        <v>1004</v>
      </c>
      <c r="N372" s="1217" t="s">
        <v>1005</v>
      </c>
      <c r="O372" s="956"/>
      <c r="P372" s="987"/>
      <c r="Q372" s="909"/>
      <c r="R372" s="987"/>
      <c r="S372" s="987"/>
      <c r="T372" s="987"/>
      <c r="U372" s="987"/>
      <c r="V372" s="987"/>
      <c r="W372" s="987"/>
      <c r="X372" s="987"/>
      <c r="Y372" s="987"/>
      <c r="Z372" s="987"/>
      <c r="AA372" s="987"/>
      <c r="AB372" s="987"/>
      <c r="AC372" s="987"/>
      <c r="AD372" s="987"/>
      <c r="AE372" s="987"/>
      <c r="AF372" s="987"/>
      <c r="AG372" s="987"/>
      <c r="AH372" s="987"/>
      <c r="AI372" s="987"/>
      <c r="AJ372" s="987"/>
      <c r="AK372" s="987"/>
      <c r="AL372" s="987"/>
      <c r="AM372" s="987"/>
      <c r="AN372" s="987"/>
      <c r="AO372" s="987"/>
      <c r="AP372" s="987"/>
      <c r="AQ372" s="987"/>
      <c r="AR372" s="987"/>
      <c r="AS372" s="987"/>
      <c r="AT372" s="987"/>
      <c r="AU372" s="987"/>
      <c r="AV372" s="987"/>
      <c r="AW372" s="987"/>
      <c r="AX372" s="1061"/>
      <c r="AY372" s="1220"/>
      <c r="AZ372" s="1225"/>
      <c r="BA372" s="1061"/>
      <c r="BB372" s="1220"/>
      <c r="BC372" s="1225"/>
      <c r="BD372" s="1061"/>
      <c r="BE372" s="1220"/>
      <c r="BF372" s="1225"/>
      <c r="BG372" s="1061">
        <f t="shared" si="40"/>
        <v>0</v>
      </c>
      <c r="BH372" s="1220"/>
      <c r="BI372" s="1225"/>
      <c r="BJ372" s="987"/>
      <c r="BK372" s="1061"/>
      <c r="BL372" s="1220"/>
      <c r="BM372" s="1225"/>
      <c r="BN372" s="1061"/>
      <c r="BO372" s="1225"/>
      <c r="BP372" s="1370"/>
      <c r="BQ372" s="1221"/>
      <c r="BR372" s="1061"/>
      <c r="BS372" s="1225"/>
    </row>
    <row r="373" spans="2:71">
      <c r="B373" s="959">
        <v>369</v>
      </c>
      <c r="C373" s="959" t="s">
        <v>1001</v>
      </c>
      <c r="D373" s="946" t="s">
        <v>1018</v>
      </c>
      <c r="E373" s="959">
        <v>3</v>
      </c>
      <c r="F373" s="959">
        <v>1</v>
      </c>
      <c r="G373" s="1294" t="s">
        <v>971</v>
      </c>
      <c r="H373" s="911">
        <v>0.1</v>
      </c>
      <c r="I373" s="1294">
        <f t="shared" si="39"/>
        <v>0.1</v>
      </c>
      <c r="J373" s="1217" t="s">
        <v>329</v>
      </c>
      <c r="K373" s="959"/>
      <c r="L373" s="1217"/>
      <c r="M373" s="959" t="s">
        <v>1004</v>
      </c>
      <c r="N373" s="1217" t="s">
        <v>1005</v>
      </c>
      <c r="O373" s="956"/>
      <c r="P373" s="987"/>
      <c r="Q373" s="909"/>
      <c r="R373" s="987"/>
      <c r="S373" s="987"/>
      <c r="T373" s="987"/>
      <c r="U373" s="987"/>
      <c r="V373" s="987"/>
      <c r="W373" s="987"/>
      <c r="X373" s="987"/>
      <c r="Y373" s="987"/>
      <c r="Z373" s="987"/>
      <c r="AA373" s="987"/>
      <c r="AB373" s="987"/>
      <c r="AC373" s="987"/>
      <c r="AD373" s="987"/>
      <c r="AE373" s="987"/>
      <c r="AF373" s="987"/>
      <c r="AG373" s="987"/>
      <c r="AH373" s="987"/>
      <c r="AI373" s="987"/>
      <c r="AJ373" s="987"/>
      <c r="AK373" s="987"/>
      <c r="AL373" s="987"/>
      <c r="AM373" s="987"/>
      <c r="AN373" s="987"/>
      <c r="AO373" s="987"/>
      <c r="AP373" s="987"/>
      <c r="AQ373" s="987"/>
      <c r="AR373" s="987"/>
      <c r="AS373" s="987"/>
      <c r="AT373" s="987"/>
      <c r="AU373" s="987"/>
      <c r="AV373" s="987"/>
      <c r="AW373" s="987"/>
      <c r="AX373" s="1061"/>
      <c r="AY373" s="1220"/>
      <c r="AZ373" s="1225"/>
      <c r="BA373" s="1061"/>
      <c r="BB373" s="1220"/>
      <c r="BC373" s="1225"/>
      <c r="BD373" s="1061"/>
      <c r="BE373" s="1220"/>
      <c r="BF373" s="1225"/>
      <c r="BG373" s="1061">
        <f t="shared" si="40"/>
        <v>0</v>
      </c>
      <c r="BH373" s="1220"/>
      <c r="BI373" s="1225"/>
      <c r="BJ373" s="987"/>
      <c r="BK373" s="1061"/>
      <c r="BL373" s="1220"/>
      <c r="BM373" s="1225"/>
      <c r="BN373" s="1061"/>
      <c r="BO373" s="1225"/>
      <c r="BP373" s="1370"/>
      <c r="BQ373" s="1221"/>
      <c r="BR373" s="1061"/>
      <c r="BS373" s="1225"/>
    </row>
    <row r="374" spans="2:71">
      <c r="B374" s="959">
        <v>370</v>
      </c>
      <c r="C374" s="959" t="s">
        <v>1001</v>
      </c>
      <c r="D374" s="946" t="s">
        <v>1013</v>
      </c>
      <c r="E374" s="959">
        <v>3</v>
      </c>
      <c r="F374" s="959">
        <v>4</v>
      </c>
      <c r="G374" s="1294" t="s">
        <v>971</v>
      </c>
      <c r="H374" s="911">
        <v>0.4</v>
      </c>
      <c r="I374" s="1294">
        <f t="shared" si="39"/>
        <v>1.6</v>
      </c>
      <c r="J374" s="1217" t="s">
        <v>329</v>
      </c>
      <c r="K374" s="959"/>
      <c r="L374" s="1217"/>
      <c r="M374" s="959" t="s">
        <v>1004</v>
      </c>
      <c r="N374" s="1217" t="s">
        <v>1005</v>
      </c>
      <c r="O374" s="956"/>
      <c r="P374" s="987"/>
      <c r="Q374" s="909"/>
      <c r="R374" s="987"/>
      <c r="S374" s="987"/>
      <c r="T374" s="987"/>
      <c r="U374" s="987"/>
      <c r="V374" s="987"/>
      <c r="W374" s="987"/>
      <c r="X374" s="987"/>
      <c r="Y374" s="987"/>
      <c r="Z374" s="987"/>
      <c r="AA374" s="987"/>
      <c r="AB374" s="987"/>
      <c r="AC374" s="987"/>
      <c r="AD374" s="987"/>
      <c r="AE374" s="987"/>
      <c r="AF374" s="987"/>
      <c r="AG374" s="987"/>
      <c r="AH374" s="987"/>
      <c r="AI374" s="987"/>
      <c r="AJ374" s="987"/>
      <c r="AK374" s="987"/>
      <c r="AL374" s="987"/>
      <c r="AM374" s="987"/>
      <c r="AN374" s="987"/>
      <c r="AO374" s="987"/>
      <c r="AP374" s="987"/>
      <c r="AQ374" s="987"/>
      <c r="AR374" s="987"/>
      <c r="AS374" s="987"/>
      <c r="AT374" s="987"/>
      <c r="AU374" s="987"/>
      <c r="AV374" s="987"/>
      <c r="AW374" s="987"/>
      <c r="AX374" s="1061"/>
      <c r="AY374" s="1220"/>
      <c r="AZ374" s="1225"/>
      <c r="BA374" s="1061"/>
      <c r="BB374" s="1220"/>
      <c r="BC374" s="1225"/>
      <c r="BD374" s="1061"/>
      <c r="BE374" s="1220"/>
      <c r="BF374" s="1225"/>
      <c r="BG374" s="1061">
        <f t="shared" si="40"/>
        <v>0</v>
      </c>
      <c r="BH374" s="1220"/>
      <c r="BI374" s="1225"/>
      <c r="BJ374" s="987"/>
      <c r="BK374" s="1061"/>
      <c r="BL374" s="1220"/>
      <c r="BM374" s="1225"/>
      <c r="BN374" s="1061"/>
      <c r="BO374" s="1225"/>
      <c r="BP374" s="1370"/>
      <c r="BQ374" s="1221"/>
      <c r="BR374" s="1061"/>
      <c r="BS374" s="1225"/>
    </row>
    <row r="375" spans="2:71">
      <c r="B375" s="959">
        <v>371</v>
      </c>
      <c r="C375" s="959" t="s">
        <v>1152</v>
      </c>
      <c r="D375" s="946" t="s">
        <v>1153</v>
      </c>
      <c r="E375" s="959">
        <v>3</v>
      </c>
      <c r="F375" s="959">
        <v>2</v>
      </c>
      <c r="G375" s="1294" t="s">
        <v>971</v>
      </c>
      <c r="H375" s="911">
        <v>87</v>
      </c>
      <c r="I375" s="1294">
        <f t="shared" si="39"/>
        <v>174</v>
      </c>
      <c r="J375" s="1217" t="s">
        <v>329</v>
      </c>
      <c r="K375" s="959"/>
      <c r="L375" s="1217"/>
      <c r="M375" s="959" t="s">
        <v>1004</v>
      </c>
      <c r="N375" s="1217" t="s">
        <v>1005</v>
      </c>
      <c r="O375" s="956"/>
      <c r="P375" s="987"/>
      <c r="Q375" s="909"/>
      <c r="R375" s="987"/>
      <c r="S375" s="987"/>
      <c r="T375" s="987"/>
      <c r="U375" s="987"/>
      <c r="V375" s="987"/>
      <c r="W375" s="987"/>
      <c r="X375" s="987"/>
      <c r="Y375" s="987"/>
      <c r="Z375" s="987"/>
      <c r="AA375" s="987"/>
      <c r="AB375" s="987"/>
      <c r="AC375" s="987"/>
      <c r="AD375" s="987"/>
      <c r="AE375" s="987"/>
      <c r="AF375" s="987"/>
      <c r="AG375" s="987"/>
      <c r="AH375" s="987"/>
      <c r="AI375" s="987"/>
      <c r="AJ375" s="987"/>
      <c r="AK375" s="987"/>
      <c r="AL375" s="987"/>
      <c r="AM375" s="987"/>
      <c r="AN375" s="987"/>
      <c r="AO375" s="987"/>
      <c r="AP375" s="987"/>
      <c r="AQ375" s="987"/>
      <c r="AR375" s="987"/>
      <c r="AS375" s="987"/>
      <c r="AT375" s="987"/>
      <c r="AU375" s="987"/>
      <c r="AV375" s="987"/>
      <c r="AW375" s="987"/>
      <c r="AX375" s="1061"/>
      <c r="AY375" s="1220"/>
      <c r="AZ375" s="1225"/>
      <c r="BA375" s="1061"/>
      <c r="BB375" s="1220"/>
      <c r="BC375" s="1225"/>
      <c r="BD375" s="1061"/>
      <c r="BE375" s="1220"/>
      <c r="BF375" s="1225"/>
      <c r="BG375" s="1061">
        <f t="shared" si="40"/>
        <v>0</v>
      </c>
      <c r="BH375" s="1220"/>
      <c r="BI375" s="1225"/>
      <c r="BJ375" s="987"/>
      <c r="BK375" s="1061"/>
      <c r="BL375" s="1220"/>
      <c r="BM375" s="1225"/>
      <c r="BN375" s="1061"/>
      <c r="BO375" s="1225"/>
      <c r="BP375" s="1370"/>
      <c r="BQ375" s="1221"/>
      <c r="BR375" s="1061"/>
      <c r="BS375" s="1225"/>
    </row>
    <row r="376" spans="2:71">
      <c r="B376" s="959">
        <v>372</v>
      </c>
      <c r="C376" s="959" t="s">
        <v>1085</v>
      </c>
      <c r="D376" s="946" t="s">
        <v>1146</v>
      </c>
      <c r="E376" s="959">
        <v>3</v>
      </c>
      <c r="F376" s="959">
        <v>2</v>
      </c>
      <c r="G376" s="1294" t="s">
        <v>971</v>
      </c>
      <c r="H376" s="911">
        <v>1.4</v>
      </c>
      <c r="I376" s="1294">
        <f t="shared" si="39"/>
        <v>2.8</v>
      </c>
      <c r="J376" s="1217" t="s">
        <v>1166</v>
      </c>
      <c r="K376" s="959"/>
      <c r="L376" s="1217"/>
      <c r="M376" s="959" t="s">
        <v>1004</v>
      </c>
      <c r="N376" s="1217" t="s">
        <v>1005</v>
      </c>
      <c r="O376" s="956"/>
      <c r="P376" s="987"/>
      <c r="Q376" s="909"/>
      <c r="R376" s="987"/>
      <c r="S376" s="987"/>
      <c r="T376" s="987"/>
      <c r="U376" s="987"/>
      <c r="V376" s="987"/>
      <c r="W376" s="987"/>
      <c r="X376" s="987"/>
      <c r="Y376" s="987"/>
      <c r="Z376" s="987"/>
      <c r="AA376" s="987"/>
      <c r="AB376" s="987"/>
      <c r="AC376" s="987"/>
      <c r="AD376" s="987"/>
      <c r="AE376" s="987"/>
      <c r="AF376" s="987"/>
      <c r="AG376" s="987"/>
      <c r="AH376" s="987"/>
      <c r="AI376" s="987"/>
      <c r="AJ376" s="987"/>
      <c r="AK376" s="987"/>
      <c r="AL376" s="987"/>
      <c r="AM376" s="987"/>
      <c r="AN376" s="987"/>
      <c r="AO376" s="987"/>
      <c r="AP376" s="987"/>
      <c r="AQ376" s="987"/>
      <c r="AR376" s="987"/>
      <c r="AS376" s="987"/>
      <c r="AT376" s="987"/>
      <c r="AU376" s="987"/>
      <c r="AV376" s="987"/>
      <c r="AW376" s="987"/>
      <c r="AX376" s="1061"/>
      <c r="AY376" s="1220"/>
      <c r="AZ376" s="1225"/>
      <c r="BA376" s="1061"/>
      <c r="BB376" s="1220"/>
      <c r="BC376" s="1225"/>
      <c r="BD376" s="1061"/>
      <c r="BE376" s="1220"/>
      <c r="BF376" s="1225"/>
      <c r="BG376" s="1061">
        <f t="shared" si="40"/>
        <v>0</v>
      </c>
      <c r="BH376" s="1220"/>
      <c r="BI376" s="1225"/>
      <c r="BJ376" s="987"/>
      <c r="BK376" s="1061"/>
      <c r="BL376" s="1220"/>
      <c r="BM376" s="1225"/>
      <c r="BN376" s="1061"/>
      <c r="BO376" s="1225"/>
      <c r="BP376" s="1370"/>
      <c r="BQ376" s="1221"/>
      <c r="BR376" s="1061"/>
      <c r="BS376" s="1225"/>
    </row>
    <row r="377" spans="2:71">
      <c r="B377" s="959">
        <v>373</v>
      </c>
      <c r="C377" s="959" t="s">
        <v>1032</v>
      </c>
      <c r="D377" s="946" t="s">
        <v>1156</v>
      </c>
      <c r="E377" s="959">
        <v>3</v>
      </c>
      <c r="F377" s="959">
        <v>2</v>
      </c>
      <c r="G377" s="1294" t="s">
        <v>971</v>
      </c>
      <c r="H377" s="911">
        <v>29</v>
      </c>
      <c r="I377" s="1294">
        <f t="shared" si="39"/>
        <v>58</v>
      </c>
      <c r="J377" s="1217" t="s">
        <v>1166</v>
      </c>
      <c r="K377" s="959"/>
      <c r="L377" s="1217"/>
      <c r="M377" s="959" t="s">
        <v>1004</v>
      </c>
      <c r="N377" s="1217" t="s">
        <v>1005</v>
      </c>
      <c r="O377" s="956"/>
      <c r="P377" s="987"/>
      <c r="Q377" s="909"/>
      <c r="R377" s="987"/>
      <c r="S377" s="987"/>
      <c r="T377" s="987"/>
      <c r="U377" s="987"/>
      <c r="V377" s="987"/>
      <c r="W377" s="987"/>
      <c r="X377" s="987"/>
      <c r="Y377" s="987"/>
      <c r="Z377" s="987"/>
      <c r="AA377" s="987"/>
      <c r="AB377" s="987"/>
      <c r="AC377" s="987"/>
      <c r="AD377" s="987"/>
      <c r="AE377" s="987"/>
      <c r="AF377" s="987"/>
      <c r="AG377" s="987"/>
      <c r="AH377" s="987"/>
      <c r="AI377" s="987"/>
      <c r="AJ377" s="987"/>
      <c r="AK377" s="987"/>
      <c r="AL377" s="987"/>
      <c r="AM377" s="987"/>
      <c r="AN377" s="987"/>
      <c r="AO377" s="987"/>
      <c r="AP377" s="987"/>
      <c r="AQ377" s="987"/>
      <c r="AR377" s="987"/>
      <c r="AS377" s="987"/>
      <c r="AT377" s="987"/>
      <c r="AU377" s="987"/>
      <c r="AV377" s="987"/>
      <c r="AW377" s="987"/>
      <c r="AX377" s="1061"/>
      <c r="AY377" s="1220"/>
      <c r="AZ377" s="1225"/>
      <c r="BA377" s="1061"/>
      <c r="BB377" s="1220"/>
      <c r="BC377" s="1225"/>
      <c r="BD377" s="1061"/>
      <c r="BE377" s="1220"/>
      <c r="BF377" s="1225"/>
      <c r="BG377" s="1061">
        <f t="shared" si="40"/>
        <v>0</v>
      </c>
      <c r="BH377" s="1220"/>
      <c r="BI377" s="1225"/>
      <c r="BJ377" s="987"/>
      <c r="BK377" s="1061"/>
      <c r="BL377" s="1220"/>
      <c r="BM377" s="1225"/>
      <c r="BN377" s="1061"/>
      <c r="BO377" s="1225"/>
      <c r="BP377" s="1370"/>
      <c r="BQ377" s="1221"/>
      <c r="BR377" s="1061"/>
      <c r="BS377" s="1225"/>
    </row>
    <row r="378" spans="2:71">
      <c r="B378" s="959">
        <v>374</v>
      </c>
      <c r="C378" s="959" t="s">
        <v>1089</v>
      </c>
      <c r="D378" s="946" t="s">
        <v>1147</v>
      </c>
      <c r="E378" s="959">
        <v>3</v>
      </c>
      <c r="F378" s="959">
        <v>2</v>
      </c>
      <c r="G378" s="1294" t="s">
        <v>971</v>
      </c>
      <c r="H378" s="911">
        <v>3.1</v>
      </c>
      <c r="I378" s="1294">
        <f t="shared" si="39"/>
        <v>6.2</v>
      </c>
      <c r="J378" s="1217" t="s">
        <v>1166</v>
      </c>
      <c r="K378" s="959"/>
      <c r="L378" s="1217"/>
      <c r="M378" s="959" t="s">
        <v>1004</v>
      </c>
      <c r="N378" s="1217" t="s">
        <v>1005</v>
      </c>
      <c r="O378" s="956"/>
      <c r="P378" s="987"/>
      <c r="Q378" s="909"/>
      <c r="R378" s="987"/>
      <c r="S378" s="987"/>
      <c r="T378" s="987"/>
      <c r="U378" s="987"/>
      <c r="V378" s="987"/>
      <c r="W378" s="987"/>
      <c r="X378" s="987"/>
      <c r="Y378" s="987"/>
      <c r="Z378" s="987"/>
      <c r="AA378" s="987"/>
      <c r="AB378" s="987"/>
      <c r="AC378" s="987"/>
      <c r="AD378" s="987"/>
      <c r="AE378" s="987"/>
      <c r="AF378" s="987"/>
      <c r="AG378" s="987"/>
      <c r="AH378" s="987"/>
      <c r="AI378" s="987"/>
      <c r="AJ378" s="987"/>
      <c r="AK378" s="987"/>
      <c r="AL378" s="987"/>
      <c r="AM378" s="987"/>
      <c r="AN378" s="987"/>
      <c r="AO378" s="987"/>
      <c r="AP378" s="987"/>
      <c r="AQ378" s="987"/>
      <c r="AR378" s="987"/>
      <c r="AS378" s="987"/>
      <c r="AT378" s="987"/>
      <c r="AU378" s="987"/>
      <c r="AV378" s="987"/>
      <c r="AW378" s="987"/>
      <c r="AX378" s="1061"/>
      <c r="AY378" s="1220"/>
      <c r="AZ378" s="1225"/>
      <c r="BA378" s="1061"/>
      <c r="BB378" s="1220"/>
      <c r="BC378" s="1225"/>
      <c r="BD378" s="1061"/>
      <c r="BE378" s="1220"/>
      <c r="BF378" s="1225"/>
      <c r="BG378" s="1061">
        <f t="shared" si="40"/>
        <v>0</v>
      </c>
      <c r="BH378" s="1220"/>
      <c r="BI378" s="1225"/>
      <c r="BJ378" s="987"/>
      <c r="BK378" s="1061"/>
      <c r="BL378" s="1220"/>
      <c r="BM378" s="1225"/>
      <c r="BN378" s="1061"/>
      <c r="BO378" s="1225"/>
      <c r="BP378" s="1370"/>
      <c r="BQ378" s="1221"/>
      <c r="BR378" s="1061"/>
      <c r="BS378" s="1225"/>
    </row>
    <row r="379" spans="2:71">
      <c r="B379" s="959">
        <v>375</v>
      </c>
      <c r="C379" s="959" t="s">
        <v>1085</v>
      </c>
      <c r="D379" s="946" t="s">
        <v>1146</v>
      </c>
      <c r="E379" s="959">
        <v>3</v>
      </c>
      <c r="F379" s="959">
        <v>1</v>
      </c>
      <c r="G379" s="1294" t="s">
        <v>971</v>
      </c>
      <c r="H379" s="911">
        <v>1.4</v>
      </c>
      <c r="I379" s="1294">
        <f t="shared" si="39"/>
        <v>1.4</v>
      </c>
      <c r="J379" s="1217" t="s">
        <v>335</v>
      </c>
      <c r="K379" s="959"/>
      <c r="L379" s="1217"/>
      <c r="M379" s="959" t="s">
        <v>1004</v>
      </c>
      <c r="N379" s="1217" t="s">
        <v>1005</v>
      </c>
      <c r="O379" s="956"/>
      <c r="P379" s="987"/>
      <c r="Q379" s="909"/>
      <c r="R379" s="987"/>
      <c r="S379" s="987"/>
      <c r="T379" s="987"/>
      <c r="U379" s="987"/>
      <c r="V379" s="987"/>
      <c r="W379" s="987"/>
      <c r="X379" s="987"/>
      <c r="Y379" s="987"/>
      <c r="Z379" s="987"/>
      <c r="AA379" s="987"/>
      <c r="AB379" s="987"/>
      <c r="AC379" s="987"/>
      <c r="AD379" s="987"/>
      <c r="AE379" s="987"/>
      <c r="AF379" s="987"/>
      <c r="AG379" s="987"/>
      <c r="AH379" s="987"/>
      <c r="AI379" s="987"/>
      <c r="AJ379" s="987"/>
      <c r="AK379" s="987"/>
      <c r="AL379" s="987"/>
      <c r="AM379" s="987"/>
      <c r="AN379" s="987"/>
      <c r="AO379" s="987"/>
      <c r="AP379" s="987"/>
      <c r="AQ379" s="987"/>
      <c r="AR379" s="987"/>
      <c r="AS379" s="987"/>
      <c r="AT379" s="987"/>
      <c r="AU379" s="987"/>
      <c r="AV379" s="987"/>
      <c r="AW379" s="987"/>
      <c r="AX379" s="1061"/>
      <c r="AY379" s="1220"/>
      <c r="AZ379" s="1225"/>
      <c r="BA379" s="1061"/>
      <c r="BB379" s="1220"/>
      <c r="BC379" s="1225"/>
      <c r="BD379" s="1061"/>
      <c r="BE379" s="1220"/>
      <c r="BF379" s="1225"/>
      <c r="BG379" s="1061">
        <f t="shared" si="40"/>
        <v>0</v>
      </c>
      <c r="BH379" s="1220"/>
      <c r="BI379" s="1225"/>
      <c r="BJ379" s="987"/>
      <c r="BK379" s="1061"/>
      <c r="BL379" s="1220"/>
      <c r="BM379" s="1225"/>
      <c r="BN379" s="1061"/>
      <c r="BO379" s="1225"/>
      <c r="BP379" s="1370"/>
      <c r="BQ379" s="1221"/>
      <c r="BR379" s="1061"/>
      <c r="BS379" s="1225"/>
    </row>
    <row r="380" spans="2:71">
      <c r="B380" s="959">
        <v>376</v>
      </c>
      <c r="C380" s="959" t="s">
        <v>1032</v>
      </c>
      <c r="D380" s="946" t="s">
        <v>1156</v>
      </c>
      <c r="E380" s="959">
        <v>3</v>
      </c>
      <c r="F380" s="959">
        <v>1</v>
      </c>
      <c r="G380" s="1294" t="s">
        <v>971</v>
      </c>
      <c r="H380" s="911">
        <v>29</v>
      </c>
      <c r="I380" s="1294">
        <f t="shared" si="39"/>
        <v>29</v>
      </c>
      <c r="J380" s="1217" t="s">
        <v>335</v>
      </c>
      <c r="K380" s="959"/>
      <c r="L380" s="1217"/>
      <c r="M380" s="959" t="s">
        <v>1004</v>
      </c>
      <c r="N380" s="1217" t="s">
        <v>1005</v>
      </c>
      <c r="O380" s="956"/>
      <c r="P380" s="987"/>
      <c r="Q380" s="909"/>
      <c r="R380" s="987"/>
      <c r="S380" s="987"/>
      <c r="T380" s="987"/>
      <c r="U380" s="987"/>
      <c r="V380" s="987"/>
      <c r="W380" s="987"/>
      <c r="X380" s="987"/>
      <c r="Y380" s="987"/>
      <c r="Z380" s="987"/>
      <c r="AA380" s="987"/>
      <c r="AB380" s="987"/>
      <c r="AC380" s="987"/>
      <c r="AD380" s="987"/>
      <c r="AE380" s="987"/>
      <c r="AF380" s="987"/>
      <c r="AG380" s="987"/>
      <c r="AH380" s="987"/>
      <c r="AI380" s="987"/>
      <c r="AJ380" s="987"/>
      <c r="AK380" s="987"/>
      <c r="AL380" s="987"/>
      <c r="AM380" s="987"/>
      <c r="AN380" s="987"/>
      <c r="AO380" s="987"/>
      <c r="AP380" s="987"/>
      <c r="AQ380" s="987"/>
      <c r="AR380" s="987"/>
      <c r="AS380" s="987"/>
      <c r="AT380" s="987"/>
      <c r="AU380" s="987"/>
      <c r="AV380" s="987"/>
      <c r="AW380" s="987"/>
      <c r="AX380" s="1061"/>
      <c r="AY380" s="1220"/>
      <c r="AZ380" s="1225"/>
      <c r="BA380" s="1061"/>
      <c r="BB380" s="1220"/>
      <c r="BC380" s="1225"/>
      <c r="BD380" s="1061"/>
      <c r="BE380" s="1220"/>
      <c r="BF380" s="1225"/>
      <c r="BG380" s="1061">
        <f t="shared" si="40"/>
        <v>0</v>
      </c>
      <c r="BH380" s="1220"/>
      <c r="BI380" s="1225"/>
      <c r="BJ380" s="987"/>
      <c r="BK380" s="1061"/>
      <c r="BL380" s="1220"/>
      <c r="BM380" s="1225"/>
      <c r="BN380" s="1061"/>
      <c r="BO380" s="1225"/>
      <c r="BP380" s="1370"/>
      <c r="BQ380" s="1221"/>
      <c r="BR380" s="1061"/>
      <c r="BS380" s="1225"/>
    </row>
    <row r="381" spans="2:71">
      <c r="B381" s="959">
        <v>377</v>
      </c>
      <c r="C381" s="959" t="s">
        <v>1089</v>
      </c>
      <c r="D381" s="946" t="s">
        <v>1147</v>
      </c>
      <c r="E381" s="959">
        <v>3</v>
      </c>
      <c r="F381" s="959">
        <v>1</v>
      </c>
      <c r="G381" s="1294" t="s">
        <v>971</v>
      </c>
      <c r="H381" s="911">
        <v>3.1</v>
      </c>
      <c r="I381" s="1294">
        <f t="shared" si="39"/>
        <v>3.1</v>
      </c>
      <c r="J381" s="1217" t="s">
        <v>335</v>
      </c>
      <c r="K381" s="959"/>
      <c r="L381" s="1217"/>
      <c r="M381" s="959" t="s">
        <v>1004</v>
      </c>
      <c r="N381" s="1217" t="s">
        <v>1005</v>
      </c>
      <c r="O381" s="956"/>
      <c r="P381" s="987"/>
      <c r="Q381" s="909"/>
      <c r="R381" s="987"/>
      <c r="S381" s="987"/>
      <c r="T381" s="987"/>
      <c r="U381" s="987"/>
      <c r="V381" s="987"/>
      <c r="W381" s="987"/>
      <c r="X381" s="987"/>
      <c r="Y381" s="987"/>
      <c r="Z381" s="987"/>
      <c r="AA381" s="987"/>
      <c r="AB381" s="987"/>
      <c r="AC381" s="987"/>
      <c r="AD381" s="987"/>
      <c r="AE381" s="987"/>
      <c r="AF381" s="987"/>
      <c r="AG381" s="987"/>
      <c r="AH381" s="987"/>
      <c r="AI381" s="987"/>
      <c r="AJ381" s="987"/>
      <c r="AK381" s="987"/>
      <c r="AL381" s="987"/>
      <c r="AM381" s="987"/>
      <c r="AN381" s="987"/>
      <c r="AO381" s="987"/>
      <c r="AP381" s="987"/>
      <c r="AQ381" s="987"/>
      <c r="AR381" s="987"/>
      <c r="AS381" s="987"/>
      <c r="AT381" s="987"/>
      <c r="AU381" s="987"/>
      <c r="AV381" s="987"/>
      <c r="AW381" s="987"/>
      <c r="AX381" s="1061"/>
      <c r="AY381" s="1220"/>
      <c r="AZ381" s="1225"/>
      <c r="BA381" s="1061"/>
      <c r="BB381" s="1220"/>
      <c r="BC381" s="1225"/>
      <c r="BD381" s="1061"/>
      <c r="BE381" s="1220"/>
      <c r="BF381" s="1225"/>
      <c r="BG381" s="1061">
        <f t="shared" si="40"/>
        <v>0</v>
      </c>
      <c r="BH381" s="1220"/>
      <c r="BI381" s="1225"/>
      <c r="BJ381" s="987"/>
      <c r="BK381" s="1061"/>
      <c r="BL381" s="1220"/>
      <c r="BM381" s="1225"/>
      <c r="BN381" s="1061"/>
      <c r="BO381" s="1225"/>
      <c r="BP381" s="1370"/>
      <c r="BQ381" s="1221"/>
      <c r="BR381" s="1061"/>
      <c r="BS381" s="1225"/>
    </row>
    <row r="382" spans="2:71">
      <c r="B382" s="959">
        <v>378</v>
      </c>
      <c r="C382" s="959" t="s">
        <v>1001</v>
      </c>
      <c r="D382" s="946" t="s">
        <v>1013</v>
      </c>
      <c r="E382" s="959">
        <v>3</v>
      </c>
      <c r="F382" s="959">
        <v>12</v>
      </c>
      <c r="G382" s="1294" t="s">
        <v>971</v>
      </c>
      <c r="H382" s="911">
        <v>0.4</v>
      </c>
      <c r="I382" s="1294">
        <f t="shared" si="39"/>
        <v>4.8000000000000007</v>
      </c>
      <c r="J382" s="1217" t="s">
        <v>337</v>
      </c>
      <c r="K382" s="959">
        <v>3</v>
      </c>
      <c r="L382" s="1217">
        <v>205</v>
      </c>
      <c r="M382" s="959" t="s">
        <v>1004</v>
      </c>
      <c r="N382" s="1217" t="s">
        <v>1005</v>
      </c>
      <c r="O382" s="956"/>
      <c r="P382" s="987"/>
      <c r="Q382" s="909"/>
      <c r="R382" s="987"/>
      <c r="S382" s="987"/>
      <c r="T382" s="987"/>
      <c r="U382" s="987"/>
      <c r="V382" s="987"/>
      <c r="W382" s="987"/>
      <c r="X382" s="987"/>
      <c r="Y382" s="987"/>
      <c r="Z382" s="987"/>
      <c r="AA382" s="987"/>
      <c r="AB382" s="987"/>
      <c r="AC382" s="987"/>
      <c r="AD382" s="987"/>
      <c r="AE382" s="987"/>
      <c r="AF382" s="987"/>
      <c r="AG382" s="987"/>
      <c r="AH382" s="987"/>
      <c r="AI382" s="987"/>
      <c r="AJ382" s="987"/>
      <c r="AK382" s="987"/>
      <c r="AL382" s="987"/>
      <c r="AM382" s="987"/>
      <c r="AN382" s="987"/>
      <c r="AO382" s="987"/>
      <c r="AP382" s="987"/>
      <c r="AQ382" s="987"/>
      <c r="AR382" s="987"/>
      <c r="AS382" s="987"/>
      <c r="AT382" s="987"/>
      <c r="AU382" s="987"/>
      <c r="AV382" s="987"/>
      <c r="AW382" s="987"/>
      <c r="AX382" s="1061">
        <v>9</v>
      </c>
      <c r="AY382" s="1220">
        <v>9</v>
      </c>
      <c r="AZ382" s="1225"/>
      <c r="BA382" s="1061"/>
      <c r="BB382" s="1220"/>
      <c r="BC382" s="1225"/>
      <c r="BD382" s="1061"/>
      <c r="BE382" s="1220"/>
      <c r="BF382" s="1225"/>
      <c r="BG382" s="1061">
        <f t="shared" si="40"/>
        <v>8.5499999999999989</v>
      </c>
      <c r="BH382" s="1220"/>
      <c r="BI382" s="1225"/>
      <c r="BJ382" s="987"/>
      <c r="BK382" s="1061"/>
      <c r="BL382" s="1220"/>
      <c r="BM382" s="1225"/>
      <c r="BN382" s="1061"/>
      <c r="BO382" s="1225"/>
      <c r="BP382" s="1370"/>
      <c r="BQ382" s="1221"/>
      <c r="BR382" s="1061"/>
      <c r="BS382" s="1225"/>
    </row>
    <row r="383" spans="2:71">
      <c r="B383" s="959">
        <v>379</v>
      </c>
      <c r="C383" s="959" t="s">
        <v>1158</v>
      </c>
      <c r="D383" s="946" t="s">
        <v>1159</v>
      </c>
      <c r="E383" s="959">
        <v>3</v>
      </c>
      <c r="F383" s="959">
        <v>10</v>
      </c>
      <c r="G383" s="1294" t="s">
        <v>971</v>
      </c>
      <c r="H383" s="911">
        <v>4.8</v>
      </c>
      <c r="I383" s="1294">
        <f t="shared" si="39"/>
        <v>48</v>
      </c>
      <c r="J383" s="1217" t="s">
        <v>337</v>
      </c>
      <c r="K383" s="959">
        <v>3</v>
      </c>
      <c r="L383" s="1217">
        <v>205</v>
      </c>
      <c r="M383" s="959" t="s">
        <v>1004</v>
      </c>
      <c r="N383" s="1217" t="s">
        <v>1005</v>
      </c>
      <c r="O383" s="956"/>
      <c r="P383" s="987"/>
      <c r="Q383" s="909"/>
      <c r="R383" s="987"/>
      <c r="S383" s="987"/>
      <c r="T383" s="987"/>
      <c r="U383" s="987"/>
      <c r="V383" s="987"/>
      <c r="W383" s="987"/>
      <c r="X383" s="987"/>
      <c r="Y383" s="987"/>
      <c r="Z383" s="987"/>
      <c r="AA383" s="987"/>
      <c r="AB383" s="987"/>
      <c r="AC383" s="987"/>
      <c r="AD383" s="987"/>
      <c r="AE383" s="987"/>
      <c r="AF383" s="987"/>
      <c r="AG383" s="987"/>
      <c r="AH383" s="987"/>
      <c r="AI383" s="987"/>
      <c r="AJ383" s="987"/>
      <c r="AK383" s="987"/>
      <c r="AL383" s="987"/>
      <c r="AM383" s="987"/>
      <c r="AN383" s="987"/>
      <c r="AO383" s="987"/>
      <c r="AP383" s="987"/>
      <c r="AQ383" s="987"/>
      <c r="AR383" s="987"/>
      <c r="AS383" s="987"/>
      <c r="AT383" s="987"/>
      <c r="AU383" s="987"/>
      <c r="AV383" s="987"/>
      <c r="AW383" s="987"/>
      <c r="AX383" s="1061">
        <v>9</v>
      </c>
      <c r="AY383" s="1220">
        <v>9</v>
      </c>
      <c r="AZ383" s="1225"/>
      <c r="BA383" s="1061"/>
      <c r="BB383" s="1220"/>
      <c r="BC383" s="1225"/>
      <c r="BD383" s="1061"/>
      <c r="BE383" s="1220"/>
      <c r="BF383" s="1225"/>
      <c r="BG383" s="1061">
        <f t="shared" si="40"/>
        <v>8.5499999999999989</v>
      </c>
      <c r="BH383" s="1220"/>
      <c r="BI383" s="1225"/>
      <c r="BJ383" s="987"/>
      <c r="BK383" s="1061"/>
      <c r="BL383" s="1220"/>
      <c r="BM383" s="1225"/>
      <c r="BN383" s="1061"/>
      <c r="BO383" s="1225"/>
      <c r="BP383" s="1370"/>
      <c r="BQ383" s="1221"/>
      <c r="BR383" s="1061"/>
      <c r="BS383" s="1225"/>
    </row>
    <row r="384" spans="2:71">
      <c r="B384" s="959">
        <v>380</v>
      </c>
      <c r="C384" s="959" t="s">
        <v>1014</v>
      </c>
      <c r="D384" s="946" t="s">
        <v>1015</v>
      </c>
      <c r="E384" s="959">
        <v>3</v>
      </c>
      <c r="F384" s="959">
        <v>2</v>
      </c>
      <c r="G384" s="1294" t="s">
        <v>971</v>
      </c>
      <c r="H384" s="911">
        <v>5.6</v>
      </c>
      <c r="I384" s="1294">
        <f t="shared" si="39"/>
        <v>11.2</v>
      </c>
      <c r="J384" s="1217" t="s">
        <v>337</v>
      </c>
      <c r="K384" s="959">
        <v>3</v>
      </c>
      <c r="L384" s="1217">
        <v>205</v>
      </c>
      <c r="M384" s="959" t="s">
        <v>1004</v>
      </c>
      <c r="N384" s="1217" t="s">
        <v>1005</v>
      </c>
      <c r="O384" s="956"/>
      <c r="P384" s="987"/>
      <c r="Q384" s="909"/>
      <c r="R384" s="987"/>
      <c r="S384" s="987"/>
      <c r="T384" s="987"/>
      <c r="U384" s="987"/>
      <c r="V384" s="987"/>
      <c r="W384" s="987"/>
      <c r="X384" s="987"/>
      <c r="Y384" s="987"/>
      <c r="Z384" s="987"/>
      <c r="AA384" s="987"/>
      <c r="AB384" s="987"/>
      <c r="AC384" s="987"/>
      <c r="AD384" s="987"/>
      <c r="AE384" s="987"/>
      <c r="AF384" s="987"/>
      <c r="AG384" s="987"/>
      <c r="AH384" s="987"/>
      <c r="AI384" s="987"/>
      <c r="AJ384" s="987"/>
      <c r="AK384" s="987"/>
      <c r="AL384" s="987"/>
      <c r="AM384" s="987"/>
      <c r="AN384" s="987"/>
      <c r="AO384" s="987"/>
      <c r="AP384" s="987"/>
      <c r="AQ384" s="987"/>
      <c r="AR384" s="987"/>
      <c r="AS384" s="987"/>
      <c r="AT384" s="987"/>
      <c r="AU384" s="987"/>
      <c r="AV384" s="987"/>
      <c r="AW384" s="987"/>
      <c r="AX384" s="1061"/>
      <c r="AY384" s="1220"/>
      <c r="AZ384" s="1225"/>
      <c r="BA384" s="1061"/>
      <c r="BB384" s="1220"/>
      <c r="BC384" s="1225"/>
      <c r="BD384" s="1061"/>
      <c r="BE384" s="1220"/>
      <c r="BF384" s="1225"/>
      <c r="BG384" s="1061">
        <f t="shared" si="40"/>
        <v>0</v>
      </c>
      <c r="BH384" s="1220"/>
      <c r="BI384" s="1225"/>
      <c r="BJ384" s="987"/>
      <c r="BK384" s="1061"/>
      <c r="BL384" s="1220"/>
      <c r="BM384" s="1225"/>
      <c r="BN384" s="1061"/>
      <c r="BO384" s="1225"/>
      <c r="BP384" s="1370"/>
      <c r="BQ384" s="1221"/>
      <c r="BR384" s="1061"/>
      <c r="BS384" s="1225"/>
    </row>
    <row r="385" spans="2:71">
      <c r="B385" s="959">
        <v>381</v>
      </c>
      <c r="C385" s="959" t="s">
        <v>1098</v>
      </c>
      <c r="D385" s="946" t="s">
        <v>1136</v>
      </c>
      <c r="E385" s="1384">
        <v>1.5</v>
      </c>
      <c r="F385" s="959">
        <v>1</v>
      </c>
      <c r="G385" s="1294" t="s">
        <v>971</v>
      </c>
      <c r="H385" s="911">
        <v>41</v>
      </c>
      <c r="I385" s="1294">
        <f t="shared" si="39"/>
        <v>41</v>
      </c>
      <c r="J385" s="1217" t="s">
        <v>341</v>
      </c>
      <c r="K385" s="959"/>
      <c r="L385" s="1217"/>
      <c r="M385" s="959" t="s">
        <v>1004</v>
      </c>
      <c r="N385" s="1217" t="s">
        <v>1005</v>
      </c>
      <c r="O385" s="956"/>
      <c r="P385" s="987"/>
      <c r="Q385" s="909"/>
      <c r="R385" s="987"/>
      <c r="S385" s="987"/>
      <c r="T385" s="987"/>
      <c r="U385" s="987"/>
      <c r="V385" s="987"/>
      <c r="W385" s="987"/>
      <c r="X385" s="987"/>
      <c r="Y385" s="987"/>
      <c r="Z385" s="987"/>
      <c r="AA385" s="987"/>
      <c r="AB385" s="987"/>
      <c r="AC385" s="987"/>
      <c r="AD385" s="987"/>
      <c r="AE385" s="987"/>
      <c r="AF385" s="987"/>
      <c r="AG385" s="987"/>
      <c r="AH385" s="987"/>
      <c r="AI385" s="987"/>
      <c r="AJ385" s="987"/>
      <c r="AK385" s="987"/>
      <c r="AL385" s="987"/>
      <c r="AM385" s="987"/>
      <c r="AN385" s="987"/>
      <c r="AO385" s="987"/>
      <c r="AP385" s="987"/>
      <c r="AQ385" s="987"/>
      <c r="AR385" s="987"/>
      <c r="AS385" s="987"/>
      <c r="AT385" s="987"/>
      <c r="AU385" s="987"/>
      <c r="AV385" s="987"/>
      <c r="AW385" s="987"/>
      <c r="AX385" s="1061"/>
      <c r="AY385" s="1220"/>
      <c r="AZ385" s="1225"/>
      <c r="BA385" s="1061"/>
      <c r="BB385" s="1220"/>
      <c r="BC385" s="1225"/>
      <c r="BD385" s="1061"/>
      <c r="BE385" s="1220"/>
      <c r="BF385" s="1225"/>
      <c r="BG385" s="1061">
        <f t="shared" si="40"/>
        <v>0</v>
      </c>
      <c r="BH385" s="1220"/>
      <c r="BI385" s="1225"/>
      <c r="BJ385" s="987"/>
      <c r="BK385" s="1061"/>
      <c r="BL385" s="1220"/>
      <c r="BM385" s="1225"/>
      <c r="BN385" s="1061"/>
      <c r="BO385" s="1225"/>
      <c r="BP385" s="1370"/>
      <c r="BQ385" s="1221"/>
      <c r="BR385" s="1061"/>
      <c r="BS385" s="1225"/>
    </row>
    <row r="386" spans="2:71">
      <c r="B386" s="959">
        <v>382</v>
      </c>
      <c r="C386" s="959" t="s">
        <v>1001</v>
      </c>
      <c r="D386" s="946" t="s">
        <v>1018</v>
      </c>
      <c r="E386" s="959">
        <v>3</v>
      </c>
      <c r="F386" s="959">
        <v>1</v>
      </c>
      <c r="G386" s="1294" t="s">
        <v>971</v>
      </c>
      <c r="H386" s="911">
        <v>0.1</v>
      </c>
      <c r="I386" s="1294">
        <f t="shared" si="39"/>
        <v>0.1</v>
      </c>
      <c r="J386" s="1217" t="s">
        <v>341</v>
      </c>
      <c r="K386" s="959"/>
      <c r="L386" s="1217"/>
      <c r="M386" s="959" t="s">
        <v>1004</v>
      </c>
      <c r="N386" s="1217" t="s">
        <v>1005</v>
      </c>
      <c r="O386" s="956"/>
      <c r="P386" s="987"/>
      <c r="Q386" s="909"/>
      <c r="R386" s="987"/>
      <c r="S386" s="987"/>
      <c r="T386" s="987"/>
      <c r="U386" s="987"/>
      <c r="V386" s="987"/>
      <c r="W386" s="987"/>
      <c r="X386" s="987"/>
      <c r="Y386" s="987"/>
      <c r="Z386" s="987"/>
      <c r="AA386" s="987"/>
      <c r="AB386" s="987"/>
      <c r="AC386" s="987"/>
      <c r="AD386" s="987"/>
      <c r="AE386" s="987"/>
      <c r="AF386" s="987"/>
      <c r="AG386" s="987"/>
      <c r="AH386" s="987"/>
      <c r="AI386" s="987"/>
      <c r="AJ386" s="987"/>
      <c r="AK386" s="987"/>
      <c r="AL386" s="987"/>
      <c r="AM386" s="987"/>
      <c r="AN386" s="987"/>
      <c r="AO386" s="987"/>
      <c r="AP386" s="987"/>
      <c r="AQ386" s="987"/>
      <c r="AR386" s="987"/>
      <c r="AS386" s="987"/>
      <c r="AT386" s="987"/>
      <c r="AU386" s="987"/>
      <c r="AV386" s="987"/>
      <c r="AW386" s="987"/>
      <c r="AX386" s="1061"/>
      <c r="AY386" s="1220"/>
      <c r="AZ386" s="1225"/>
      <c r="BA386" s="1061"/>
      <c r="BB386" s="1220"/>
      <c r="BC386" s="1225"/>
      <c r="BD386" s="1061"/>
      <c r="BE386" s="1220"/>
      <c r="BF386" s="1225"/>
      <c r="BG386" s="1061">
        <f t="shared" si="40"/>
        <v>0</v>
      </c>
      <c r="BH386" s="1220"/>
      <c r="BI386" s="1225"/>
      <c r="BJ386" s="987"/>
      <c r="BK386" s="1061"/>
      <c r="BL386" s="1220"/>
      <c r="BM386" s="1225"/>
      <c r="BN386" s="1061"/>
      <c r="BO386" s="1225"/>
      <c r="BP386" s="1370"/>
      <c r="BQ386" s="1221"/>
      <c r="BR386" s="1061"/>
      <c r="BS386" s="1225"/>
    </row>
    <row r="387" spans="2:71">
      <c r="B387" s="959">
        <v>383</v>
      </c>
      <c r="C387" s="959" t="s">
        <v>1001</v>
      </c>
      <c r="D387" s="946" t="s">
        <v>1013</v>
      </c>
      <c r="E387" s="959">
        <v>3</v>
      </c>
      <c r="F387" s="959">
        <v>4</v>
      </c>
      <c r="G387" s="1294" t="s">
        <v>971</v>
      </c>
      <c r="H387" s="911">
        <v>0.4</v>
      </c>
      <c r="I387" s="1294">
        <f t="shared" si="39"/>
        <v>1.6</v>
      </c>
      <c r="J387" s="1217" t="s">
        <v>341</v>
      </c>
      <c r="K387" s="959"/>
      <c r="L387" s="1217"/>
      <c r="M387" s="959" t="s">
        <v>1004</v>
      </c>
      <c r="N387" s="1217" t="s">
        <v>1005</v>
      </c>
      <c r="O387" s="956"/>
      <c r="P387" s="987"/>
      <c r="Q387" s="909"/>
      <c r="R387" s="987"/>
      <c r="S387" s="987"/>
      <c r="T387" s="987"/>
      <c r="U387" s="987"/>
      <c r="V387" s="987"/>
      <c r="W387" s="987"/>
      <c r="X387" s="987"/>
      <c r="Y387" s="987"/>
      <c r="Z387" s="987"/>
      <c r="AA387" s="987"/>
      <c r="AB387" s="987"/>
      <c r="AC387" s="987"/>
      <c r="AD387" s="987"/>
      <c r="AE387" s="987"/>
      <c r="AF387" s="987"/>
      <c r="AG387" s="987"/>
      <c r="AH387" s="987"/>
      <c r="AI387" s="987"/>
      <c r="AJ387" s="987"/>
      <c r="AK387" s="987"/>
      <c r="AL387" s="987"/>
      <c r="AM387" s="987"/>
      <c r="AN387" s="987"/>
      <c r="AO387" s="987"/>
      <c r="AP387" s="987"/>
      <c r="AQ387" s="987"/>
      <c r="AR387" s="987"/>
      <c r="AS387" s="987"/>
      <c r="AT387" s="987"/>
      <c r="AU387" s="987"/>
      <c r="AV387" s="987"/>
      <c r="AW387" s="987"/>
      <c r="AX387" s="1061"/>
      <c r="AY387" s="1220"/>
      <c r="AZ387" s="1225"/>
      <c r="BA387" s="1061"/>
      <c r="BB387" s="1220"/>
      <c r="BC387" s="1225"/>
      <c r="BD387" s="1061"/>
      <c r="BE387" s="1220"/>
      <c r="BF387" s="1225"/>
      <c r="BG387" s="1061">
        <f t="shared" si="40"/>
        <v>0</v>
      </c>
      <c r="BH387" s="1220"/>
      <c r="BI387" s="1225"/>
      <c r="BJ387" s="987"/>
      <c r="BK387" s="1061"/>
      <c r="BL387" s="1220"/>
      <c r="BM387" s="1225"/>
      <c r="BN387" s="1061"/>
      <c r="BO387" s="1225"/>
      <c r="BP387" s="1370"/>
      <c r="BQ387" s="1221"/>
      <c r="BR387" s="1061"/>
      <c r="BS387" s="1225"/>
    </row>
    <row r="388" spans="2:71">
      <c r="B388" s="959">
        <v>384</v>
      </c>
      <c r="C388" s="959" t="s">
        <v>1152</v>
      </c>
      <c r="D388" s="946" t="s">
        <v>1153</v>
      </c>
      <c r="E388" s="959">
        <v>3</v>
      </c>
      <c r="F388" s="959">
        <v>3</v>
      </c>
      <c r="G388" s="1294" t="s">
        <v>971</v>
      </c>
      <c r="H388" s="911">
        <v>87</v>
      </c>
      <c r="I388" s="1294">
        <f t="shared" si="39"/>
        <v>261</v>
      </c>
      <c r="J388" s="1217" t="s">
        <v>341</v>
      </c>
      <c r="K388" s="959"/>
      <c r="L388" s="1217"/>
      <c r="M388" s="959" t="s">
        <v>1004</v>
      </c>
      <c r="N388" s="1217" t="s">
        <v>1005</v>
      </c>
      <c r="O388" s="956"/>
      <c r="P388" s="987"/>
      <c r="Q388" s="909"/>
      <c r="R388" s="987"/>
      <c r="S388" s="987"/>
      <c r="T388" s="987"/>
      <c r="U388" s="987"/>
      <c r="V388" s="987"/>
      <c r="W388" s="987"/>
      <c r="X388" s="987"/>
      <c r="Y388" s="987"/>
      <c r="Z388" s="987"/>
      <c r="AA388" s="987"/>
      <c r="AB388" s="987"/>
      <c r="AC388" s="987"/>
      <c r="AD388" s="987"/>
      <c r="AE388" s="987"/>
      <c r="AF388" s="987"/>
      <c r="AG388" s="987"/>
      <c r="AH388" s="987"/>
      <c r="AI388" s="987"/>
      <c r="AJ388" s="987"/>
      <c r="AK388" s="987"/>
      <c r="AL388" s="987"/>
      <c r="AM388" s="987"/>
      <c r="AN388" s="987"/>
      <c r="AO388" s="987"/>
      <c r="AP388" s="987"/>
      <c r="AQ388" s="987"/>
      <c r="AR388" s="987"/>
      <c r="AS388" s="987"/>
      <c r="AT388" s="987"/>
      <c r="AU388" s="987"/>
      <c r="AV388" s="987"/>
      <c r="AW388" s="987"/>
      <c r="AX388" s="1061"/>
      <c r="AY388" s="1220"/>
      <c r="AZ388" s="1225"/>
      <c r="BA388" s="1061"/>
      <c r="BB388" s="1220"/>
      <c r="BC388" s="1225"/>
      <c r="BD388" s="1061"/>
      <c r="BE388" s="1220"/>
      <c r="BF388" s="1225"/>
      <c r="BG388" s="1061">
        <f t="shared" si="40"/>
        <v>0</v>
      </c>
      <c r="BH388" s="1220"/>
      <c r="BI388" s="1225"/>
      <c r="BJ388" s="987"/>
      <c r="BK388" s="1061"/>
      <c r="BL388" s="1220"/>
      <c r="BM388" s="1225"/>
      <c r="BN388" s="1061"/>
      <c r="BO388" s="1225"/>
      <c r="BP388" s="1370"/>
      <c r="BQ388" s="1221"/>
      <c r="BR388" s="1061"/>
      <c r="BS388" s="1225"/>
    </row>
    <row r="389" spans="2:71">
      <c r="B389" s="959">
        <v>385</v>
      </c>
      <c r="C389" s="959" t="s">
        <v>1098</v>
      </c>
      <c r="D389" s="946" t="s">
        <v>1099</v>
      </c>
      <c r="E389" s="959">
        <v>3</v>
      </c>
      <c r="F389" s="959">
        <v>1</v>
      </c>
      <c r="G389" s="1294" t="s">
        <v>971</v>
      </c>
      <c r="H389" s="911">
        <v>41</v>
      </c>
      <c r="I389" s="1294">
        <f t="shared" si="39"/>
        <v>41</v>
      </c>
      <c r="J389" s="1217" t="s">
        <v>349</v>
      </c>
      <c r="K389" s="959"/>
      <c r="L389" s="1217"/>
      <c r="M389" s="959" t="s">
        <v>1004</v>
      </c>
      <c r="N389" s="1217" t="s">
        <v>1005</v>
      </c>
      <c r="O389" s="956"/>
      <c r="P389" s="987"/>
      <c r="Q389" s="909"/>
      <c r="R389" s="987"/>
      <c r="S389" s="987"/>
      <c r="T389" s="987"/>
      <c r="U389" s="987"/>
      <c r="V389" s="987"/>
      <c r="W389" s="987"/>
      <c r="X389" s="987"/>
      <c r="Y389" s="987"/>
      <c r="Z389" s="987"/>
      <c r="AA389" s="987"/>
      <c r="AB389" s="987"/>
      <c r="AC389" s="987"/>
      <c r="AD389" s="987"/>
      <c r="AE389" s="987"/>
      <c r="AF389" s="987"/>
      <c r="AG389" s="987"/>
      <c r="AH389" s="987"/>
      <c r="AI389" s="987"/>
      <c r="AJ389" s="987"/>
      <c r="AK389" s="987"/>
      <c r="AL389" s="987"/>
      <c r="AM389" s="987"/>
      <c r="AN389" s="987"/>
      <c r="AO389" s="987"/>
      <c r="AP389" s="987"/>
      <c r="AQ389" s="987"/>
      <c r="AR389" s="987"/>
      <c r="AS389" s="987"/>
      <c r="AT389" s="987"/>
      <c r="AU389" s="987"/>
      <c r="AV389" s="987"/>
      <c r="AW389" s="987"/>
      <c r="AX389" s="1061"/>
      <c r="AY389" s="1220"/>
      <c r="AZ389" s="1225"/>
      <c r="BA389" s="1061"/>
      <c r="BB389" s="1220"/>
      <c r="BC389" s="1225"/>
      <c r="BD389" s="1061"/>
      <c r="BE389" s="1220"/>
      <c r="BF389" s="1225"/>
      <c r="BG389" s="1061">
        <f t="shared" si="40"/>
        <v>0</v>
      </c>
      <c r="BH389" s="1220"/>
      <c r="BI389" s="1225"/>
      <c r="BJ389" s="987"/>
      <c r="BK389" s="1061"/>
      <c r="BL389" s="1220"/>
      <c r="BM389" s="1225"/>
      <c r="BN389" s="1061"/>
      <c r="BO389" s="1225"/>
      <c r="BP389" s="1370"/>
      <c r="BQ389" s="1221"/>
      <c r="BR389" s="1061"/>
      <c r="BS389" s="1225"/>
    </row>
    <row r="390" spans="2:71">
      <c r="B390" s="959">
        <v>386</v>
      </c>
      <c r="C390" s="959" t="s">
        <v>1001</v>
      </c>
      <c r="D390" s="946" t="s">
        <v>1013</v>
      </c>
      <c r="E390" s="959">
        <v>3</v>
      </c>
      <c r="F390" s="959">
        <v>3</v>
      </c>
      <c r="G390" s="1294" t="s">
        <v>971</v>
      </c>
      <c r="H390" s="911">
        <v>0.4</v>
      </c>
      <c r="I390" s="1294">
        <f t="shared" ref="I390:I453" si="41">F390*H390</f>
        <v>1.2000000000000002</v>
      </c>
      <c r="J390" s="1217" t="s">
        <v>349</v>
      </c>
      <c r="K390" s="959"/>
      <c r="L390" s="1217"/>
      <c r="M390" s="959" t="s">
        <v>1004</v>
      </c>
      <c r="N390" s="1217" t="s">
        <v>1005</v>
      </c>
      <c r="O390" s="956"/>
      <c r="P390" s="987"/>
      <c r="Q390" s="909"/>
      <c r="R390" s="987"/>
      <c r="S390" s="987"/>
      <c r="T390" s="987"/>
      <c r="U390" s="987"/>
      <c r="V390" s="987"/>
      <c r="W390" s="987"/>
      <c r="X390" s="987"/>
      <c r="Y390" s="987"/>
      <c r="Z390" s="987"/>
      <c r="AA390" s="987"/>
      <c r="AB390" s="987"/>
      <c r="AC390" s="987"/>
      <c r="AD390" s="987"/>
      <c r="AE390" s="987"/>
      <c r="AF390" s="987"/>
      <c r="AG390" s="987"/>
      <c r="AH390" s="987"/>
      <c r="AI390" s="987"/>
      <c r="AJ390" s="987"/>
      <c r="AK390" s="987"/>
      <c r="AL390" s="987"/>
      <c r="AM390" s="987"/>
      <c r="AN390" s="987"/>
      <c r="AO390" s="987"/>
      <c r="AP390" s="987"/>
      <c r="AQ390" s="987"/>
      <c r="AR390" s="987"/>
      <c r="AS390" s="987"/>
      <c r="AT390" s="987"/>
      <c r="AU390" s="987"/>
      <c r="AV390" s="987"/>
      <c r="AW390" s="987"/>
      <c r="AX390" s="1061"/>
      <c r="AY390" s="1220"/>
      <c r="AZ390" s="1225"/>
      <c r="BA390" s="1061"/>
      <c r="BB390" s="1220"/>
      <c r="BC390" s="1225"/>
      <c r="BD390" s="1061"/>
      <c r="BE390" s="1220"/>
      <c r="BF390" s="1225"/>
      <c r="BG390" s="1061">
        <f t="shared" ref="BG390:BG453" si="42">SUMPRODUCT(AX390:AZ390,$AX$3:$AZ$3)</f>
        <v>0</v>
      </c>
      <c r="BH390" s="1220"/>
      <c r="BI390" s="1225"/>
      <c r="BJ390" s="987"/>
      <c r="BK390" s="1061"/>
      <c r="BL390" s="1220"/>
      <c r="BM390" s="1225"/>
      <c r="BN390" s="1061"/>
      <c r="BO390" s="1225"/>
      <c r="BP390" s="1370"/>
      <c r="BQ390" s="1221"/>
      <c r="BR390" s="1061"/>
      <c r="BS390" s="1225"/>
    </row>
    <row r="391" spans="2:71">
      <c r="B391" s="959">
        <v>387</v>
      </c>
      <c r="C391" s="959" t="s">
        <v>1022</v>
      </c>
      <c r="D391" s="946" t="s">
        <v>1023</v>
      </c>
      <c r="E391" s="959">
        <v>3</v>
      </c>
      <c r="F391" s="959">
        <v>1</v>
      </c>
      <c r="G391" s="1294" t="s">
        <v>971</v>
      </c>
      <c r="H391" s="911">
        <v>2.1</v>
      </c>
      <c r="I391" s="1294">
        <f t="shared" si="41"/>
        <v>2.1</v>
      </c>
      <c r="J391" s="1217" t="s">
        <v>349</v>
      </c>
      <c r="K391" s="959"/>
      <c r="L391" s="1217"/>
      <c r="M391" s="959" t="s">
        <v>1004</v>
      </c>
      <c r="N391" s="1217" t="s">
        <v>1005</v>
      </c>
      <c r="O391" s="956"/>
      <c r="P391" s="987"/>
      <c r="Q391" s="909"/>
      <c r="R391" s="987"/>
      <c r="S391" s="987"/>
      <c r="T391" s="987"/>
      <c r="U391" s="987"/>
      <c r="V391" s="987"/>
      <c r="W391" s="987"/>
      <c r="X391" s="987"/>
      <c r="Y391" s="987"/>
      <c r="Z391" s="987"/>
      <c r="AA391" s="987"/>
      <c r="AB391" s="987"/>
      <c r="AC391" s="987"/>
      <c r="AD391" s="987"/>
      <c r="AE391" s="987"/>
      <c r="AF391" s="987"/>
      <c r="AG391" s="987"/>
      <c r="AH391" s="987"/>
      <c r="AI391" s="987"/>
      <c r="AJ391" s="987"/>
      <c r="AK391" s="987"/>
      <c r="AL391" s="987"/>
      <c r="AM391" s="987"/>
      <c r="AN391" s="987"/>
      <c r="AO391" s="987"/>
      <c r="AP391" s="987"/>
      <c r="AQ391" s="987"/>
      <c r="AR391" s="987"/>
      <c r="AS391" s="987"/>
      <c r="AT391" s="987"/>
      <c r="AU391" s="987"/>
      <c r="AV391" s="987"/>
      <c r="AW391" s="987"/>
      <c r="AX391" s="1061"/>
      <c r="AY391" s="1220"/>
      <c r="AZ391" s="1225"/>
      <c r="BA391" s="1061"/>
      <c r="BB391" s="1220"/>
      <c r="BC391" s="1225"/>
      <c r="BD391" s="1061"/>
      <c r="BE391" s="1220"/>
      <c r="BF391" s="1225"/>
      <c r="BG391" s="1061">
        <f t="shared" si="42"/>
        <v>0</v>
      </c>
      <c r="BH391" s="1220"/>
      <c r="BI391" s="1225"/>
      <c r="BJ391" s="987"/>
      <c r="BK391" s="1061"/>
      <c r="BL391" s="1220"/>
      <c r="BM391" s="1225"/>
      <c r="BN391" s="1061"/>
      <c r="BO391" s="1225"/>
      <c r="BP391" s="1370"/>
      <c r="BQ391" s="1221"/>
      <c r="BR391" s="1061"/>
      <c r="BS391" s="1225"/>
    </row>
    <row r="392" spans="2:71">
      <c r="B392" s="959">
        <v>388</v>
      </c>
      <c r="C392" s="959" t="s">
        <v>1154</v>
      </c>
      <c r="D392" s="946" t="s">
        <v>1155</v>
      </c>
      <c r="E392" s="959">
        <v>3</v>
      </c>
      <c r="F392" s="959">
        <v>1</v>
      </c>
      <c r="G392" s="1294" t="s">
        <v>971</v>
      </c>
      <c r="H392" s="911">
        <v>13.5</v>
      </c>
      <c r="I392" s="1294">
        <f t="shared" si="41"/>
        <v>13.5</v>
      </c>
      <c r="J392" s="1217" t="s">
        <v>349</v>
      </c>
      <c r="K392" s="959"/>
      <c r="L392" s="1217"/>
      <c r="M392" s="959" t="s">
        <v>1004</v>
      </c>
      <c r="N392" s="1217" t="s">
        <v>1005</v>
      </c>
      <c r="O392" s="956"/>
      <c r="P392" s="987"/>
      <c r="Q392" s="909"/>
      <c r="R392" s="987"/>
      <c r="S392" s="987"/>
      <c r="T392" s="987"/>
      <c r="U392" s="987"/>
      <c r="V392" s="987"/>
      <c r="W392" s="987"/>
      <c r="X392" s="987"/>
      <c r="Y392" s="987"/>
      <c r="Z392" s="987"/>
      <c r="AA392" s="987"/>
      <c r="AB392" s="987"/>
      <c r="AC392" s="987"/>
      <c r="AD392" s="987"/>
      <c r="AE392" s="987"/>
      <c r="AF392" s="987"/>
      <c r="AG392" s="987"/>
      <c r="AH392" s="987"/>
      <c r="AI392" s="987"/>
      <c r="AJ392" s="987"/>
      <c r="AK392" s="987"/>
      <c r="AL392" s="987"/>
      <c r="AM392" s="987"/>
      <c r="AN392" s="987"/>
      <c r="AO392" s="987"/>
      <c r="AP392" s="987"/>
      <c r="AQ392" s="987"/>
      <c r="AR392" s="987"/>
      <c r="AS392" s="987"/>
      <c r="AT392" s="987"/>
      <c r="AU392" s="987"/>
      <c r="AV392" s="987"/>
      <c r="AW392" s="987"/>
      <c r="AX392" s="1061"/>
      <c r="AY392" s="1220"/>
      <c r="AZ392" s="1225"/>
      <c r="BA392" s="1061"/>
      <c r="BB392" s="1220"/>
      <c r="BC392" s="1225"/>
      <c r="BD392" s="1061"/>
      <c r="BE392" s="1220"/>
      <c r="BF392" s="1225"/>
      <c r="BG392" s="1061">
        <f t="shared" si="42"/>
        <v>0</v>
      </c>
      <c r="BH392" s="1220"/>
      <c r="BI392" s="1225"/>
      <c r="BJ392" s="987"/>
      <c r="BK392" s="1061"/>
      <c r="BL392" s="1220"/>
      <c r="BM392" s="1225"/>
      <c r="BN392" s="1061"/>
      <c r="BO392" s="1225"/>
      <c r="BP392" s="1370"/>
      <c r="BQ392" s="1221"/>
      <c r="BR392" s="1061"/>
      <c r="BS392" s="1225"/>
    </row>
    <row r="393" spans="2:71">
      <c r="B393" s="959">
        <v>389</v>
      </c>
      <c r="C393" s="959" t="s">
        <v>1085</v>
      </c>
      <c r="D393" s="946" t="s">
        <v>1146</v>
      </c>
      <c r="E393" s="959">
        <v>3</v>
      </c>
      <c r="F393" s="959">
        <v>2</v>
      </c>
      <c r="G393" s="1294" t="s">
        <v>971</v>
      </c>
      <c r="H393" s="911">
        <v>1.4</v>
      </c>
      <c r="I393" s="1294">
        <f t="shared" si="41"/>
        <v>2.8</v>
      </c>
      <c r="J393" s="1217" t="s">
        <v>1167</v>
      </c>
      <c r="K393" s="959"/>
      <c r="L393" s="1217"/>
      <c r="M393" s="959" t="s">
        <v>1004</v>
      </c>
      <c r="N393" s="1217" t="s">
        <v>1005</v>
      </c>
      <c r="O393" s="956"/>
      <c r="P393" s="987"/>
      <c r="Q393" s="909"/>
      <c r="R393" s="987"/>
      <c r="S393" s="987"/>
      <c r="T393" s="987"/>
      <c r="U393" s="987"/>
      <c r="V393" s="987"/>
      <c r="W393" s="987"/>
      <c r="X393" s="987"/>
      <c r="Y393" s="987"/>
      <c r="Z393" s="987"/>
      <c r="AA393" s="987"/>
      <c r="AB393" s="987"/>
      <c r="AC393" s="987"/>
      <c r="AD393" s="987"/>
      <c r="AE393" s="987"/>
      <c r="AF393" s="987"/>
      <c r="AG393" s="987"/>
      <c r="AH393" s="987"/>
      <c r="AI393" s="987"/>
      <c r="AJ393" s="987"/>
      <c r="AK393" s="987"/>
      <c r="AL393" s="987"/>
      <c r="AM393" s="987"/>
      <c r="AN393" s="987"/>
      <c r="AO393" s="987"/>
      <c r="AP393" s="987"/>
      <c r="AQ393" s="987"/>
      <c r="AR393" s="987"/>
      <c r="AS393" s="987"/>
      <c r="AT393" s="987"/>
      <c r="AU393" s="987"/>
      <c r="AV393" s="987"/>
      <c r="AW393" s="987"/>
      <c r="AX393" s="1061"/>
      <c r="AY393" s="1220"/>
      <c r="AZ393" s="1225"/>
      <c r="BA393" s="1061"/>
      <c r="BB393" s="1220"/>
      <c r="BC393" s="1225"/>
      <c r="BD393" s="1061"/>
      <c r="BE393" s="1220"/>
      <c r="BF393" s="1225"/>
      <c r="BG393" s="1061">
        <f t="shared" si="42"/>
        <v>0</v>
      </c>
      <c r="BH393" s="1220"/>
      <c r="BI393" s="1225"/>
      <c r="BJ393" s="987"/>
      <c r="BK393" s="1061"/>
      <c r="BL393" s="1220"/>
      <c r="BM393" s="1225"/>
      <c r="BN393" s="1061"/>
      <c r="BO393" s="1225"/>
      <c r="BP393" s="1370"/>
      <c r="BQ393" s="1221"/>
      <c r="BR393" s="1061"/>
      <c r="BS393" s="1225"/>
    </row>
    <row r="394" spans="2:71">
      <c r="B394" s="959">
        <v>390</v>
      </c>
      <c r="C394" s="959" t="s">
        <v>1032</v>
      </c>
      <c r="D394" s="946" t="s">
        <v>1156</v>
      </c>
      <c r="E394" s="959">
        <v>3</v>
      </c>
      <c r="F394" s="959">
        <v>2</v>
      </c>
      <c r="G394" s="1294" t="s">
        <v>971</v>
      </c>
      <c r="H394" s="911">
        <v>29</v>
      </c>
      <c r="I394" s="1294">
        <f t="shared" si="41"/>
        <v>58</v>
      </c>
      <c r="J394" s="1217" t="s">
        <v>1167</v>
      </c>
      <c r="K394" s="959"/>
      <c r="L394" s="1217"/>
      <c r="M394" s="959" t="s">
        <v>1004</v>
      </c>
      <c r="N394" s="1217" t="s">
        <v>1005</v>
      </c>
      <c r="O394" s="956"/>
      <c r="P394" s="987"/>
      <c r="Q394" s="909"/>
      <c r="R394" s="987"/>
      <c r="S394" s="987"/>
      <c r="T394" s="987"/>
      <c r="U394" s="987"/>
      <c r="V394" s="987"/>
      <c r="W394" s="987"/>
      <c r="X394" s="987"/>
      <c r="Y394" s="987"/>
      <c r="Z394" s="987"/>
      <c r="AA394" s="987"/>
      <c r="AB394" s="987"/>
      <c r="AC394" s="987"/>
      <c r="AD394" s="987"/>
      <c r="AE394" s="987"/>
      <c r="AF394" s="987"/>
      <c r="AG394" s="987"/>
      <c r="AH394" s="987"/>
      <c r="AI394" s="987"/>
      <c r="AJ394" s="987"/>
      <c r="AK394" s="987"/>
      <c r="AL394" s="987"/>
      <c r="AM394" s="987"/>
      <c r="AN394" s="987"/>
      <c r="AO394" s="987"/>
      <c r="AP394" s="987"/>
      <c r="AQ394" s="987"/>
      <c r="AR394" s="987"/>
      <c r="AS394" s="987"/>
      <c r="AT394" s="987"/>
      <c r="AU394" s="987"/>
      <c r="AV394" s="987"/>
      <c r="AW394" s="987"/>
      <c r="AX394" s="1061"/>
      <c r="AY394" s="1220"/>
      <c r="AZ394" s="1225"/>
      <c r="BA394" s="1061"/>
      <c r="BB394" s="1220"/>
      <c r="BC394" s="1225"/>
      <c r="BD394" s="1061"/>
      <c r="BE394" s="1220"/>
      <c r="BF394" s="1225"/>
      <c r="BG394" s="1061">
        <f t="shared" si="42"/>
        <v>0</v>
      </c>
      <c r="BH394" s="1220"/>
      <c r="BI394" s="1225"/>
      <c r="BJ394" s="987"/>
      <c r="BK394" s="1061"/>
      <c r="BL394" s="1220"/>
      <c r="BM394" s="1225"/>
      <c r="BN394" s="1061"/>
      <c r="BO394" s="1225"/>
      <c r="BP394" s="1370"/>
      <c r="BQ394" s="1221"/>
      <c r="BR394" s="1061"/>
      <c r="BS394" s="1225"/>
    </row>
    <row r="395" spans="2:71">
      <c r="B395" s="959">
        <v>391</v>
      </c>
      <c r="C395" s="959" t="s">
        <v>1089</v>
      </c>
      <c r="D395" s="946" t="s">
        <v>1147</v>
      </c>
      <c r="E395" s="959">
        <v>3</v>
      </c>
      <c r="F395" s="959">
        <v>2</v>
      </c>
      <c r="G395" s="1294" t="s">
        <v>971</v>
      </c>
      <c r="H395" s="911">
        <v>3.1</v>
      </c>
      <c r="I395" s="1294">
        <f t="shared" si="41"/>
        <v>6.2</v>
      </c>
      <c r="J395" s="1217" t="s">
        <v>1167</v>
      </c>
      <c r="K395" s="959"/>
      <c r="L395" s="1217"/>
      <c r="M395" s="959" t="s">
        <v>1004</v>
      </c>
      <c r="N395" s="1217" t="s">
        <v>1005</v>
      </c>
      <c r="O395" s="956"/>
      <c r="P395" s="987"/>
      <c r="Q395" s="909"/>
      <c r="R395" s="987"/>
      <c r="S395" s="987"/>
      <c r="T395" s="987"/>
      <c r="U395" s="987"/>
      <c r="V395" s="987"/>
      <c r="W395" s="987"/>
      <c r="X395" s="987"/>
      <c r="Y395" s="987"/>
      <c r="Z395" s="987"/>
      <c r="AA395" s="987"/>
      <c r="AB395" s="987"/>
      <c r="AC395" s="987"/>
      <c r="AD395" s="987"/>
      <c r="AE395" s="987"/>
      <c r="AF395" s="987"/>
      <c r="AG395" s="987"/>
      <c r="AH395" s="987"/>
      <c r="AI395" s="987"/>
      <c r="AJ395" s="987"/>
      <c r="AK395" s="987"/>
      <c r="AL395" s="987"/>
      <c r="AM395" s="987"/>
      <c r="AN395" s="987"/>
      <c r="AO395" s="987"/>
      <c r="AP395" s="987"/>
      <c r="AQ395" s="987"/>
      <c r="AR395" s="987"/>
      <c r="AS395" s="987"/>
      <c r="AT395" s="987"/>
      <c r="AU395" s="987"/>
      <c r="AV395" s="987"/>
      <c r="AW395" s="987"/>
      <c r="AX395" s="1061"/>
      <c r="AY395" s="1220"/>
      <c r="AZ395" s="1225"/>
      <c r="BA395" s="1061"/>
      <c r="BB395" s="1220"/>
      <c r="BC395" s="1225"/>
      <c r="BD395" s="1061"/>
      <c r="BE395" s="1220"/>
      <c r="BF395" s="1225"/>
      <c r="BG395" s="1061">
        <f t="shared" si="42"/>
        <v>0</v>
      </c>
      <c r="BH395" s="1220"/>
      <c r="BI395" s="1225"/>
      <c r="BJ395" s="987"/>
      <c r="BK395" s="1061"/>
      <c r="BL395" s="1220"/>
      <c r="BM395" s="1225"/>
      <c r="BN395" s="1061"/>
      <c r="BO395" s="1225"/>
      <c r="BP395" s="1370"/>
      <c r="BQ395" s="1221"/>
      <c r="BR395" s="1061"/>
      <c r="BS395" s="1225"/>
    </row>
    <row r="396" spans="2:71">
      <c r="B396" s="959">
        <v>392</v>
      </c>
      <c r="C396" s="959" t="s">
        <v>1085</v>
      </c>
      <c r="D396" s="946" t="s">
        <v>1146</v>
      </c>
      <c r="E396" s="959">
        <v>3</v>
      </c>
      <c r="F396" s="959">
        <v>1</v>
      </c>
      <c r="G396" s="1294" t="s">
        <v>971</v>
      </c>
      <c r="H396" s="911">
        <v>1.4</v>
      </c>
      <c r="I396" s="1294">
        <f t="shared" si="41"/>
        <v>1.4</v>
      </c>
      <c r="J396" s="1217" t="s">
        <v>1168</v>
      </c>
      <c r="K396" s="959"/>
      <c r="L396" s="1217"/>
      <c r="M396" s="959" t="s">
        <v>1004</v>
      </c>
      <c r="N396" s="1217" t="s">
        <v>1005</v>
      </c>
      <c r="O396" s="956"/>
      <c r="P396" s="987"/>
      <c r="Q396" s="909"/>
      <c r="R396" s="987"/>
      <c r="S396" s="987"/>
      <c r="T396" s="987"/>
      <c r="U396" s="987"/>
      <c r="V396" s="987"/>
      <c r="W396" s="987"/>
      <c r="X396" s="987"/>
      <c r="Y396" s="987"/>
      <c r="Z396" s="987"/>
      <c r="AA396" s="987"/>
      <c r="AB396" s="987"/>
      <c r="AC396" s="987"/>
      <c r="AD396" s="987"/>
      <c r="AE396" s="987"/>
      <c r="AF396" s="987"/>
      <c r="AG396" s="987"/>
      <c r="AH396" s="987"/>
      <c r="AI396" s="987"/>
      <c r="AJ396" s="987"/>
      <c r="AK396" s="987"/>
      <c r="AL396" s="987"/>
      <c r="AM396" s="987"/>
      <c r="AN396" s="987"/>
      <c r="AO396" s="987"/>
      <c r="AP396" s="987"/>
      <c r="AQ396" s="987"/>
      <c r="AR396" s="987"/>
      <c r="AS396" s="987"/>
      <c r="AT396" s="987"/>
      <c r="AU396" s="987"/>
      <c r="AV396" s="987"/>
      <c r="AW396" s="987"/>
      <c r="AX396" s="1061"/>
      <c r="AY396" s="1220"/>
      <c r="AZ396" s="1225"/>
      <c r="BA396" s="1061"/>
      <c r="BB396" s="1220"/>
      <c r="BC396" s="1225"/>
      <c r="BD396" s="1061"/>
      <c r="BE396" s="1220"/>
      <c r="BF396" s="1225"/>
      <c r="BG396" s="1061">
        <f t="shared" si="42"/>
        <v>0</v>
      </c>
      <c r="BH396" s="1220"/>
      <c r="BI396" s="1225"/>
      <c r="BJ396" s="987"/>
      <c r="BK396" s="1061"/>
      <c r="BL396" s="1220"/>
      <c r="BM396" s="1225"/>
      <c r="BN396" s="1061"/>
      <c r="BO396" s="1225"/>
      <c r="BP396" s="1370"/>
      <c r="BQ396" s="1221"/>
      <c r="BR396" s="1061"/>
      <c r="BS396" s="1225"/>
    </row>
    <row r="397" spans="2:71">
      <c r="B397" s="959">
        <v>393</v>
      </c>
      <c r="C397" s="959" t="s">
        <v>1032</v>
      </c>
      <c r="D397" s="946" t="s">
        <v>1156</v>
      </c>
      <c r="E397" s="959">
        <v>3</v>
      </c>
      <c r="F397" s="959">
        <v>1</v>
      </c>
      <c r="G397" s="1294" t="s">
        <v>971</v>
      </c>
      <c r="H397" s="911">
        <v>29</v>
      </c>
      <c r="I397" s="1294">
        <f t="shared" si="41"/>
        <v>29</v>
      </c>
      <c r="J397" s="1217" t="s">
        <v>1168</v>
      </c>
      <c r="K397" s="959"/>
      <c r="L397" s="1217"/>
      <c r="M397" s="959" t="s">
        <v>1004</v>
      </c>
      <c r="N397" s="1217" t="s">
        <v>1005</v>
      </c>
      <c r="O397" s="956"/>
      <c r="P397" s="987"/>
      <c r="Q397" s="909"/>
      <c r="R397" s="987"/>
      <c r="S397" s="987"/>
      <c r="T397" s="987"/>
      <c r="U397" s="987"/>
      <c r="V397" s="987"/>
      <c r="W397" s="987"/>
      <c r="X397" s="987"/>
      <c r="Y397" s="987"/>
      <c r="Z397" s="987"/>
      <c r="AA397" s="987"/>
      <c r="AB397" s="987"/>
      <c r="AC397" s="987"/>
      <c r="AD397" s="987"/>
      <c r="AE397" s="987"/>
      <c r="AF397" s="987"/>
      <c r="AG397" s="987"/>
      <c r="AH397" s="987"/>
      <c r="AI397" s="987"/>
      <c r="AJ397" s="987"/>
      <c r="AK397" s="987"/>
      <c r="AL397" s="987"/>
      <c r="AM397" s="987"/>
      <c r="AN397" s="987"/>
      <c r="AO397" s="987"/>
      <c r="AP397" s="987"/>
      <c r="AQ397" s="987"/>
      <c r="AR397" s="987"/>
      <c r="AS397" s="987"/>
      <c r="AT397" s="987"/>
      <c r="AU397" s="987"/>
      <c r="AV397" s="987"/>
      <c r="AW397" s="987"/>
      <c r="AX397" s="1061"/>
      <c r="AY397" s="1220"/>
      <c r="AZ397" s="1225"/>
      <c r="BA397" s="1061"/>
      <c r="BB397" s="1220"/>
      <c r="BC397" s="1225"/>
      <c r="BD397" s="1061"/>
      <c r="BE397" s="1220"/>
      <c r="BF397" s="1225"/>
      <c r="BG397" s="1061">
        <f t="shared" si="42"/>
        <v>0</v>
      </c>
      <c r="BH397" s="1220"/>
      <c r="BI397" s="1225"/>
      <c r="BJ397" s="987"/>
      <c r="BK397" s="1061"/>
      <c r="BL397" s="1220"/>
      <c r="BM397" s="1225"/>
      <c r="BN397" s="1061"/>
      <c r="BO397" s="1225"/>
      <c r="BP397" s="1370"/>
      <c r="BQ397" s="1221"/>
      <c r="BR397" s="1061"/>
      <c r="BS397" s="1225"/>
    </row>
    <row r="398" spans="2:71">
      <c r="B398" s="959">
        <v>394</v>
      </c>
      <c r="C398" s="959" t="s">
        <v>1089</v>
      </c>
      <c r="D398" s="946" t="s">
        <v>1147</v>
      </c>
      <c r="E398" s="959">
        <v>3</v>
      </c>
      <c r="F398" s="959">
        <v>1</v>
      </c>
      <c r="G398" s="1294" t="s">
        <v>971</v>
      </c>
      <c r="H398" s="911">
        <v>3.1</v>
      </c>
      <c r="I398" s="1294">
        <f t="shared" si="41"/>
        <v>3.1</v>
      </c>
      <c r="J398" s="1217" t="s">
        <v>1168</v>
      </c>
      <c r="K398" s="959"/>
      <c r="L398" s="1217"/>
      <c r="M398" s="959" t="s">
        <v>1004</v>
      </c>
      <c r="N398" s="1217" t="s">
        <v>1005</v>
      </c>
      <c r="O398" s="956"/>
      <c r="P398" s="987"/>
      <c r="Q398" s="909"/>
      <c r="R398" s="987"/>
      <c r="S398" s="987"/>
      <c r="T398" s="987"/>
      <c r="U398" s="987"/>
      <c r="V398" s="987"/>
      <c r="W398" s="987"/>
      <c r="X398" s="987"/>
      <c r="Y398" s="987"/>
      <c r="Z398" s="987"/>
      <c r="AA398" s="987"/>
      <c r="AB398" s="987"/>
      <c r="AC398" s="987"/>
      <c r="AD398" s="987"/>
      <c r="AE398" s="987"/>
      <c r="AF398" s="987"/>
      <c r="AG398" s="987"/>
      <c r="AH398" s="987"/>
      <c r="AI398" s="987"/>
      <c r="AJ398" s="987"/>
      <c r="AK398" s="987"/>
      <c r="AL398" s="987"/>
      <c r="AM398" s="987"/>
      <c r="AN398" s="987"/>
      <c r="AO398" s="987"/>
      <c r="AP398" s="987"/>
      <c r="AQ398" s="987"/>
      <c r="AR398" s="987"/>
      <c r="AS398" s="987"/>
      <c r="AT398" s="987"/>
      <c r="AU398" s="987"/>
      <c r="AV398" s="987"/>
      <c r="AW398" s="987"/>
      <c r="AX398" s="1061"/>
      <c r="AY398" s="1220"/>
      <c r="AZ398" s="1225"/>
      <c r="BA398" s="1061"/>
      <c r="BB398" s="1220"/>
      <c r="BC398" s="1225"/>
      <c r="BD398" s="1061"/>
      <c r="BE398" s="1220"/>
      <c r="BF398" s="1225"/>
      <c r="BG398" s="1061">
        <f t="shared" si="42"/>
        <v>0</v>
      </c>
      <c r="BH398" s="1220"/>
      <c r="BI398" s="1225"/>
      <c r="BJ398" s="987"/>
      <c r="BK398" s="1061"/>
      <c r="BL398" s="1220"/>
      <c r="BM398" s="1225"/>
      <c r="BN398" s="1061"/>
      <c r="BO398" s="1225"/>
      <c r="BP398" s="1370"/>
      <c r="BQ398" s="1221"/>
      <c r="BR398" s="1061"/>
      <c r="BS398" s="1225"/>
    </row>
    <row r="399" spans="2:71">
      <c r="B399" s="959">
        <v>395</v>
      </c>
      <c r="C399" s="959" t="s">
        <v>1001</v>
      </c>
      <c r="D399" s="946" t="s">
        <v>1013</v>
      </c>
      <c r="E399" s="959">
        <v>3</v>
      </c>
      <c r="F399" s="959">
        <v>12</v>
      </c>
      <c r="G399" s="1294" t="s">
        <v>971</v>
      </c>
      <c r="H399" s="911">
        <v>0.4</v>
      </c>
      <c r="I399" s="1294">
        <f t="shared" si="41"/>
        <v>4.8000000000000007</v>
      </c>
      <c r="J399" s="1217" t="s">
        <v>357</v>
      </c>
      <c r="K399" s="959">
        <v>2</v>
      </c>
      <c r="L399" s="1217">
        <v>205</v>
      </c>
      <c r="M399" s="959" t="s">
        <v>1004</v>
      </c>
      <c r="N399" s="1217" t="s">
        <v>1005</v>
      </c>
      <c r="O399" s="956"/>
      <c r="P399" s="987"/>
      <c r="Q399" s="909"/>
      <c r="R399" s="987"/>
      <c r="S399" s="987"/>
      <c r="T399" s="987"/>
      <c r="U399" s="987"/>
      <c r="V399" s="987"/>
      <c r="W399" s="987"/>
      <c r="X399" s="987"/>
      <c r="Y399" s="987"/>
      <c r="Z399" s="987"/>
      <c r="AA399" s="987"/>
      <c r="AB399" s="987"/>
      <c r="AC399" s="987"/>
      <c r="AD399" s="987"/>
      <c r="AE399" s="987"/>
      <c r="AF399" s="987"/>
      <c r="AG399" s="987"/>
      <c r="AH399" s="987"/>
      <c r="AI399" s="987"/>
      <c r="AJ399" s="987"/>
      <c r="AK399" s="987"/>
      <c r="AL399" s="987"/>
      <c r="AM399" s="987"/>
      <c r="AN399" s="987"/>
      <c r="AO399" s="987"/>
      <c r="AP399" s="987"/>
      <c r="AQ399" s="987"/>
      <c r="AR399" s="987"/>
      <c r="AS399" s="987"/>
      <c r="AT399" s="987"/>
      <c r="AU399" s="987"/>
      <c r="AV399" s="987"/>
      <c r="AW399" s="987"/>
      <c r="AX399" s="1061">
        <v>9</v>
      </c>
      <c r="AY399" s="1220">
        <v>9</v>
      </c>
      <c r="AZ399" s="1225"/>
      <c r="BA399" s="1061"/>
      <c r="BB399" s="1220"/>
      <c r="BC399" s="1225"/>
      <c r="BD399" s="1061"/>
      <c r="BE399" s="1220"/>
      <c r="BF399" s="1225"/>
      <c r="BG399" s="1061">
        <f t="shared" si="42"/>
        <v>8.5499999999999989</v>
      </c>
      <c r="BH399" s="1220"/>
      <c r="BI399" s="1225"/>
      <c r="BJ399" s="987"/>
      <c r="BK399" s="1061"/>
      <c r="BL399" s="1220"/>
      <c r="BM399" s="1225"/>
      <c r="BN399" s="1061"/>
      <c r="BO399" s="1225"/>
      <c r="BP399" s="1370"/>
      <c r="BQ399" s="1221"/>
      <c r="BR399" s="1061"/>
      <c r="BS399" s="1225"/>
    </row>
    <row r="400" spans="2:71">
      <c r="B400" s="959">
        <v>396</v>
      </c>
      <c r="C400" s="959" t="s">
        <v>1158</v>
      </c>
      <c r="D400" s="946" t="s">
        <v>1159</v>
      </c>
      <c r="E400" s="959">
        <v>3</v>
      </c>
      <c r="F400" s="959">
        <v>10</v>
      </c>
      <c r="G400" s="1294" t="s">
        <v>971</v>
      </c>
      <c r="H400" s="911">
        <v>4.8</v>
      </c>
      <c r="I400" s="1294">
        <f t="shared" si="41"/>
        <v>48</v>
      </c>
      <c r="J400" s="1217" t="s">
        <v>357</v>
      </c>
      <c r="K400" s="959">
        <v>2</v>
      </c>
      <c r="L400" s="1217">
        <v>205</v>
      </c>
      <c r="M400" s="959" t="s">
        <v>1004</v>
      </c>
      <c r="N400" s="1217" t="s">
        <v>1005</v>
      </c>
      <c r="O400" s="956"/>
      <c r="P400" s="987"/>
      <c r="Q400" s="909"/>
      <c r="R400" s="987"/>
      <c r="S400" s="987"/>
      <c r="T400" s="987"/>
      <c r="U400" s="987"/>
      <c r="V400" s="987"/>
      <c r="W400" s="987"/>
      <c r="X400" s="987"/>
      <c r="Y400" s="987"/>
      <c r="Z400" s="987"/>
      <c r="AA400" s="987"/>
      <c r="AB400" s="987"/>
      <c r="AC400" s="987"/>
      <c r="AD400" s="987"/>
      <c r="AE400" s="987"/>
      <c r="AF400" s="987"/>
      <c r="AG400" s="987"/>
      <c r="AH400" s="987"/>
      <c r="AI400" s="987"/>
      <c r="AJ400" s="987"/>
      <c r="AK400" s="987"/>
      <c r="AL400" s="987"/>
      <c r="AM400" s="987"/>
      <c r="AN400" s="987"/>
      <c r="AO400" s="987"/>
      <c r="AP400" s="987"/>
      <c r="AQ400" s="987"/>
      <c r="AR400" s="987"/>
      <c r="AS400" s="987"/>
      <c r="AT400" s="987"/>
      <c r="AU400" s="987"/>
      <c r="AV400" s="987"/>
      <c r="AW400" s="987"/>
      <c r="AX400" s="1061">
        <v>9</v>
      </c>
      <c r="AY400" s="1220">
        <v>9</v>
      </c>
      <c r="AZ400" s="1225"/>
      <c r="BA400" s="1061"/>
      <c r="BB400" s="1220"/>
      <c r="BC400" s="1225"/>
      <c r="BD400" s="1061"/>
      <c r="BE400" s="1220"/>
      <c r="BF400" s="1225"/>
      <c r="BG400" s="1061">
        <f t="shared" si="42"/>
        <v>8.5499999999999989</v>
      </c>
      <c r="BH400" s="1220"/>
      <c r="BI400" s="1225"/>
      <c r="BJ400" s="987"/>
      <c r="BK400" s="1061"/>
      <c r="BL400" s="1220"/>
      <c r="BM400" s="1225"/>
      <c r="BN400" s="1061"/>
      <c r="BO400" s="1225"/>
      <c r="BP400" s="1370"/>
      <c r="BQ400" s="1221"/>
      <c r="BR400" s="1061"/>
      <c r="BS400" s="1225"/>
    </row>
    <row r="401" spans="2:71">
      <c r="B401" s="959">
        <v>397</v>
      </c>
      <c r="C401" s="959" t="s">
        <v>1014</v>
      </c>
      <c r="D401" s="946" t="s">
        <v>1015</v>
      </c>
      <c r="E401" s="959">
        <v>3</v>
      </c>
      <c r="F401" s="959">
        <v>2</v>
      </c>
      <c r="G401" s="1294" t="s">
        <v>971</v>
      </c>
      <c r="H401" s="911">
        <v>5.6</v>
      </c>
      <c r="I401" s="1294">
        <f t="shared" si="41"/>
        <v>11.2</v>
      </c>
      <c r="J401" s="1217" t="s">
        <v>357</v>
      </c>
      <c r="K401" s="959">
        <v>2</v>
      </c>
      <c r="L401" s="1217">
        <v>205</v>
      </c>
      <c r="M401" s="959" t="s">
        <v>1004</v>
      </c>
      <c r="N401" s="1217" t="s">
        <v>1005</v>
      </c>
      <c r="O401" s="956"/>
      <c r="P401" s="987"/>
      <c r="Q401" s="909"/>
      <c r="R401" s="987"/>
      <c r="S401" s="987"/>
      <c r="T401" s="987"/>
      <c r="U401" s="987"/>
      <c r="V401" s="987"/>
      <c r="W401" s="987"/>
      <c r="X401" s="987"/>
      <c r="Y401" s="987"/>
      <c r="Z401" s="987"/>
      <c r="AA401" s="987"/>
      <c r="AB401" s="987"/>
      <c r="AC401" s="987"/>
      <c r="AD401" s="987"/>
      <c r="AE401" s="987"/>
      <c r="AF401" s="987"/>
      <c r="AG401" s="987"/>
      <c r="AH401" s="987"/>
      <c r="AI401" s="987"/>
      <c r="AJ401" s="987"/>
      <c r="AK401" s="987"/>
      <c r="AL401" s="987"/>
      <c r="AM401" s="987"/>
      <c r="AN401" s="987"/>
      <c r="AO401" s="987"/>
      <c r="AP401" s="987"/>
      <c r="AQ401" s="987"/>
      <c r="AR401" s="987"/>
      <c r="AS401" s="987"/>
      <c r="AT401" s="987"/>
      <c r="AU401" s="987"/>
      <c r="AV401" s="987"/>
      <c r="AW401" s="987"/>
      <c r="AX401" s="1061"/>
      <c r="AY401" s="1220"/>
      <c r="AZ401" s="1225"/>
      <c r="BA401" s="1061"/>
      <c r="BB401" s="1220"/>
      <c r="BC401" s="1225"/>
      <c r="BD401" s="1061"/>
      <c r="BE401" s="1220"/>
      <c r="BF401" s="1225"/>
      <c r="BG401" s="1061">
        <f t="shared" si="42"/>
        <v>0</v>
      </c>
      <c r="BH401" s="1220"/>
      <c r="BI401" s="1225"/>
      <c r="BJ401" s="987"/>
      <c r="BK401" s="1061"/>
      <c r="BL401" s="1220"/>
      <c r="BM401" s="1225"/>
      <c r="BN401" s="1061"/>
      <c r="BO401" s="1225"/>
      <c r="BP401" s="1370"/>
      <c r="BQ401" s="1221"/>
      <c r="BR401" s="1061"/>
      <c r="BS401" s="1225"/>
    </row>
    <row r="402" spans="2:71">
      <c r="B402" s="959">
        <v>398</v>
      </c>
      <c r="C402" s="959" t="s">
        <v>1085</v>
      </c>
      <c r="D402" s="946" t="s">
        <v>1146</v>
      </c>
      <c r="E402" s="959">
        <v>3</v>
      </c>
      <c r="F402" s="959">
        <v>2</v>
      </c>
      <c r="G402" s="1294" t="s">
        <v>971</v>
      </c>
      <c r="H402" s="911">
        <v>1.4</v>
      </c>
      <c r="I402" s="1294">
        <f t="shared" si="41"/>
        <v>2.8</v>
      </c>
      <c r="J402" s="1217" t="s">
        <v>1169</v>
      </c>
      <c r="K402" s="959"/>
      <c r="L402" s="1217"/>
      <c r="M402" s="959" t="s">
        <v>1004</v>
      </c>
      <c r="N402" s="1217" t="s">
        <v>1005</v>
      </c>
      <c r="O402" s="956"/>
      <c r="P402" s="987"/>
      <c r="Q402" s="909"/>
      <c r="R402" s="987"/>
      <c r="S402" s="987"/>
      <c r="T402" s="987"/>
      <c r="U402" s="987"/>
      <c r="V402" s="987"/>
      <c r="W402" s="987"/>
      <c r="X402" s="987"/>
      <c r="Y402" s="987"/>
      <c r="Z402" s="987"/>
      <c r="AA402" s="987"/>
      <c r="AB402" s="987"/>
      <c r="AC402" s="987"/>
      <c r="AD402" s="987"/>
      <c r="AE402" s="987"/>
      <c r="AF402" s="987"/>
      <c r="AG402" s="987"/>
      <c r="AH402" s="987"/>
      <c r="AI402" s="987"/>
      <c r="AJ402" s="987"/>
      <c r="AK402" s="987"/>
      <c r="AL402" s="987"/>
      <c r="AM402" s="987"/>
      <c r="AN402" s="987"/>
      <c r="AO402" s="987"/>
      <c r="AP402" s="987"/>
      <c r="AQ402" s="987"/>
      <c r="AR402" s="987"/>
      <c r="AS402" s="987"/>
      <c r="AT402" s="987"/>
      <c r="AU402" s="987"/>
      <c r="AV402" s="987"/>
      <c r="AW402" s="987"/>
      <c r="AX402" s="1061"/>
      <c r="AY402" s="1220"/>
      <c r="AZ402" s="1225"/>
      <c r="BA402" s="1061"/>
      <c r="BB402" s="1220"/>
      <c r="BC402" s="1225"/>
      <c r="BD402" s="1061"/>
      <c r="BE402" s="1220"/>
      <c r="BF402" s="1225"/>
      <c r="BG402" s="1061">
        <f t="shared" si="42"/>
        <v>0</v>
      </c>
      <c r="BH402" s="1220"/>
      <c r="BI402" s="1225"/>
      <c r="BJ402" s="987"/>
      <c r="BK402" s="1061"/>
      <c r="BL402" s="1220"/>
      <c r="BM402" s="1225"/>
      <c r="BN402" s="1061"/>
      <c r="BO402" s="1225"/>
      <c r="BP402" s="1370"/>
      <c r="BQ402" s="1221"/>
      <c r="BR402" s="1061"/>
      <c r="BS402" s="1225"/>
    </row>
    <row r="403" spans="2:71">
      <c r="B403" s="959">
        <v>399</v>
      </c>
      <c r="C403" s="959" t="s">
        <v>1032</v>
      </c>
      <c r="D403" s="946" t="s">
        <v>1156</v>
      </c>
      <c r="E403" s="959">
        <v>3</v>
      </c>
      <c r="F403" s="959">
        <v>2</v>
      </c>
      <c r="G403" s="1294" t="s">
        <v>971</v>
      </c>
      <c r="H403" s="911">
        <v>29</v>
      </c>
      <c r="I403" s="1294">
        <f t="shared" si="41"/>
        <v>58</v>
      </c>
      <c r="J403" s="1217" t="s">
        <v>1169</v>
      </c>
      <c r="K403" s="959"/>
      <c r="L403" s="1217"/>
      <c r="M403" s="959" t="s">
        <v>1004</v>
      </c>
      <c r="N403" s="1217" t="s">
        <v>1005</v>
      </c>
      <c r="O403" s="956"/>
      <c r="P403" s="987"/>
      <c r="Q403" s="909"/>
      <c r="R403" s="987"/>
      <c r="S403" s="987"/>
      <c r="T403" s="987"/>
      <c r="U403" s="987"/>
      <c r="V403" s="987"/>
      <c r="W403" s="987"/>
      <c r="X403" s="987"/>
      <c r="Y403" s="987"/>
      <c r="Z403" s="987"/>
      <c r="AA403" s="987"/>
      <c r="AB403" s="987"/>
      <c r="AC403" s="987"/>
      <c r="AD403" s="987"/>
      <c r="AE403" s="987"/>
      <c r="AF403" s="987"/>
      <c r="AG403" s="987"/>
      <c r="AH403" s="987"/>
      <c r="AI403" s="987"/>
      <c r="AJ403" s="987"/>
      <c r="AK403" s="987"/>
      <c r="AL403" s="987"/>
      <c r="AM403" s="987"/>
      <c r="AN403" s="987"/>
      <c r="AO403" s="987"/>
      <c r="AP403" s="987"/>
      <c r="AQ403" s="987"/>
      <c r="AR403" s="987"/>
      <c r="AS403" s="987"/>
      <c r="AT403" s="987"/>
      <c r="AU403" s="987"/>
      <c r="AV403" s="987"/>
      <c r="AW403" s="987"/>
      <c r="AX403" s="1061"/>
      <c r="AY403" s="1220"/>
      <c r="AZ403" s="1225"/>
      <c r="BA403" s="1061"/>
      <c r="BB403" s="1220"/>
      <c r="BC403" s="1225"/>
      <c r="BD403" s="1061"/>
      <c r="BE403" s="1220"/>
      <c r="BF403" s="1225"/>
      <c r="BG403" s="1061">
        <f t="shared" si="42"/>
        <v>0</v>
      </c>
      <c r="BH403" s="1220"/>
      <c r="BI403" s="1225"/>
      <c r="BJ403" s="987"/>
      <c r="BK403" s="1061"/>
      <c r="BL403" s="1220"/>
      <c r="BM403" s="1225"/>
      <c r="BN403" s="1061"/>
      <c r="BO403" s="1225"/>
      <c r="BP403" s="1370"/>
      <c r="BQ403" s="1221"/>
      <c r="BR403" s="1061"/>
      <c r="BS403" s="1225"/>
    </row>
    <row r="404" spans="2:71">
      <c r="B404" s="959">
        <v>400</v>
      </c>
      <c r="C404" s="959" t="s">
        <v>1089</v>
      </c>
      <c r="D404" s="946" t="s">
        <v>1147</v>
      </c>
      <c r="E404" s="959">
        <v>3</v>
      </c>
      <c r="F404" s="959">
        <v>2</v>
      </c>
      <c r="G404" s="1294" t="s">
        <v>971</v>
      </c>
      <c r="H404" s="911">
        <v>3.1</v>
      </c>
      <c r="I404" s="1294">
        <f t="shared" si="41"/>
        <v>6.2</v>
      </c>
      <c r="J404" s="1217" t="s">
        <v>1169</v>
      </c>
      <c r="K404" s="959"/>
      <c r="L404" s="1217"/>
      <c r="M404" s="959" t="s">
        <v>1004</v>
      </c>
      <c r="N404" s="1217" t="s">
        <v>1005</v>
      </c>
      <c r="O404" s="956"/>
      <c r="P404" s="987"/>
      <c r="Q404" s="909"/>
      <c r="R404" s="987"/>
      <c r="S404" s="987"/>
      <c r="T404" s="987"/>
      <c r="U404" s="987"/>
      <c r="V404" s="987"/>
      <c r="W404" s="987"/>
      <c r="X404" s="987"/>
      <c r="Y404" s="987"/>
      <c r="Z404" s="987"/>
      <c r="AA404" s="987"/>
      <c r="AB404" s="987"/>
      <c r="AC404" s="987"/>
      <c r="AD404" s="987"/>
      <c r="AE404" s="987"/>
      <c r="AF404" s="987"/>
      <c r="AG404" s="987"/>
      <c r="AH404" s="987"/>
      <c r="AI404" s="987"/>
      <c r="AJ404" s="987"/>
      <c r="AK404" s="987"/>
      <c r="AL404" s="987"/>
      <c r="AM404" s="987"/>
      <c r="AN404" s="987"/>
      <c r="AO404" s="987"/>
      <c r="AP404" s="987"/>
      <c r="AQ404" s="987"/>
      <c r="AR404" s="987"/>
      <c r="AS404" s="987"/>
      <c r="AT404" s="987"/>
      <c r="AU404" s="987"/>
      <c r="AV404" s="987"/>
      <c r="AW404" s="987"/>
      <c r="AX404" s="1061"/>
      <c r="AY404" s="1220"/>
      <c r="AZ404" s="1225"/>
      <c r="BA404" s="1061"/>
      <c r="BB404" s="1220"/>
      <c r="BC404" s="1225"/>
      <c r="BD404" s="1061"/>
      <c r="BE404" s="1220"/>
      <c r="BF404" s="1225"/>
      <c r="BG404" s="1061">
        <f t="shared" si="42"/>
        <v>0</v>
      </c>
      <c r="BH404" s="1220"/>
      <c r="BI404" s="1225"/>
      <c r="BJ404" s="987"/>
      <c r="BK404" s="1061"/>
      <c r="BL404" s="1220"/>
      <c r="BM404" s="1225"/>
      <c r="BN404" s="1061"/>
      <c r="BO404" s="1225"/>
      <c r="BP404" s="1370"/>
      <c r="BQ404" s="1221"/>
      <c r="BR404" s="1061"/>
      <c r="BS404" s="1225"/>
    </row>
    <row r="405" spans="2:71">
      <c r="B405" s="959">
        <v>401</v>
      </c>
      <c r="C405" s="959" t="s">
        <v>1085</v>
      </c>
      <c r="D405" s="946" t="s">
        <v>1146</v>
      </c>
      <c r="E405" s="959">
        <v>3</v>
      </c>
      <c r="F405" s="959">
        <v>1</v>
      </c>
      <c r="G405" s="1294" t="s">
        <v>971</v>
      </c>
      <c r="H405" s="911">
        <v>1.4</v>
      </c>
      <c r="I405" s="1294">
        <f t="shared" si="41"/>
        <v>1.4</v>
      </c>
      <c r="J405" s="1217" t="s">
        <v>1170</v>
      </c>
      <c r="K405" s="959"/>
      <c r="L405" s="1217"/>
      <c r="M405" s="959" t="s">
        <v>1004</v>
      </c>
      <c r="N405" s="1217" t="s">
        <v>1005</v>
      </c>
      <c r="O405" s="956"/>
      <c r="P405" s="987"/>
      <c r="Q405" s="909"/>
      <c r="R405" s="987"/>
      <c r="S405" s="987"/>
      <c r="T405" s="987"/>
      <c r="U405" s="987"/>
      <c r="V405" s="987"/>
      <c r="W405" s="987"/>
      <c r="X405" s="987"/>
      <c r="Y405" s="987"/>
      <c r="Z405" s="987"/>
      <c r="AA405" s="987"/>
      <c r="AB405" s="987"/>
      <c r="AC405" s="987"/>
      <c r="AD405" s="987"/>
      <c r="AE405" s="987"/>
      <c r="AF405" s="987"/>
      <c r="AG405" s="987"/>
      <c r="AH405" s="987"/>
      <c r="AI405" s="987"/>
      <c r="AJ405" s="987"/>
      <c r="AK405" s="987"/>
      <c r="AL405" s="987"/>
      <c r="AM405" s="987"/>
      <c r="AN405" s="987"/>
      <c r="AO405" s="987"/>
      <c r="AP405" s="987"/>
      <c r="AQ405" s="987"/>
      <c r="AR405" s="987"/>
      <c r="AS405" s="987"/>
      <c r="AT405" s="987"/>
      <c r="AU405" s="987"/>
      <c r="AV405" s="987"/>
      <c r="AW405" s="987"/>
      <c r="AX405" s="1061"/>
      <c r="AY405" s="1220"/>
      <c r="AZ405" s="1225"/>
      <c r="BA405" s="1061"/>
      <c r="BB405" s="1220"/>
      <c r="BC405" s="1225"/>
      <c r="BD405" s="1061"/>
      <c r="BE405" s="1220"/>
      <c r="BF405" s="1225"/>
      <c r="BG405" s="1061">
        <f t="shared" si="42"/>
        <v>0</v>
      </c>
      <c r="BH405" s="1220"/>
      <c r="BI405" s="1225"/>
      <c r="BJ405" s="987"/>
      <c r="BK405" s="1061"/>
      <c r="BL405" s="1220"/>
      <c r="BM405" s="1225"/>
      <c r="BN405" s="1061"/>
      <c r="BO405" s="1225"/>
      <c r="BP405" s="1370"/>
      <c r="BQ405" s="1221"/>
      <c r="BR405" s="1061"/>
      <c r="BS405" s="1225"/>
    </row>
    <row r="406" spans="2:71">
      <c r="B406" s="959">
        <v>402</v>
      </c>
      <c r="C406" s="959" t="s">
        <v>1032</v>
      </c>
      <c r="D406" s="946" t="s">
        <v>1156</v>
      </c>
      <c r="E406" s="959">
        <v>3</v>
      </c>
      <c r="F406" s="959">
        <v>1</v>
      </c>
      <c r="G406" s="1294" t="s">
        <v>971</v>
      </c>
      <c r="H406" s="911">
        <v>29</v>
      </c>
      <c r="I406" s="1294">
        <f t="shared" si="41"/>
        <v>29</v>
      </c>
      <c r="J406" s="1217" t="s">
        <v>1170</v>
      </c>
      <c r="K406" s="959"/>
      <c r="L406" s="1217"/>
      <c r="M406" s="959" t="s">
        <v>1004</v>
      </c>
      <c r="N406" s="1217" t="s">
        <v>1005</v>
      </c>
      <c r="O406" s="956"/>
      <c r="P406" s="987"/>
      <c r="Q406" s="909"/>
      <c r="R406" s="987"/>
      <c r="S406" s="987"/>
      <c r="T406" s="987"/>
      <c r="U406" s="987"/>
      <c r="V406" s="987"/>
      <c r="W406" s="987"/>
      <c r="X406" s="987"/>
      <c r="Y406" s="987"/>
      <c r="Z406" s="987"/>
      <c r="AA406" s="987"/>
      <c r="AB406" s="987"/>
      <c r="AC406" s="987"/>
      <c r="AD406" s="987"/>
      <c r="AE406" s="987"/>
      <c r="AF406" s="987"/>
      <c r="AG406" s="987"/>
      <c r="AH406" s="987"/>
      <c r="AI406" s="987"/>
      <c r="AJ406" s="987"/>
      <c r="AK406" s="987"/>
      <c r="AL406" s="987"/>
      <c r="AM406" s="987"/>
      <c r="AN406" s="987"/>
      <c r="AO406" s="987"/>
      <c r="AP406" s="987"/>
      <c r="AQ406" s="987"/>
      <c r="AR406" s="987"/>
      <c r="AS406" s="987"/>
      <c r="AT406" s="987"/>
      <c r="AU406" s="987"/>
      <c r="AV406" s="987"/>
      <c r="AW406" s="987"/>
      <c r="AX406" s="1061"/>
      <c r="AY406" s="1220"/>
      <c r="AZ406" s="1225"/>
      <c r="BA406" s="1061"/>
      <c r="BB406" s="1220"/>
      <c r="BC406" s="1225"/>
      <c r="BD406" s="1061"/>
      <c r="BE406" s="1220"/>
      <c r="BF406" s="1225"/>
      <c r="BG406" s="1061">
        <f t="shared" si="42"/>
        <v>0</v>
      </c>
      <c r="BH406" s="1220"/>
      <c r="BI406" s="1225"/>
      <c r="BJ406" s="987"/>
      <c r="BK406" s="1061"/>
      <c r="BL406" s="1220"/>
      <c r="BM406" s="1225"/>
      <c r="BN406" s="1061"/>
      <c r="BO406" s="1225"/>
      <c r="BP406" s="1370"/>
      <c r="BQ406" s="1221"/>
      <c r="BR406" s="1061"/>
      <c r="BS406" s="1225"/>
    </row>
    <row r="407" spans="2:71">
      <c r="B407" s="959">
        <v>403</v>
      </c>
      <c r="C407" s="959" t="s">
        <v>1089</v>
      </c>
      <c r="D407" s="946" t="s">
        <v>1147</v>
      </c>
      <c r="E407" s="959">
        <v>3</v>
      </c>
      <c r="F407" s="959">
        <v>1</v>
      </c>
      <c r="G407" s="1294" t="s">
        <v>971</v>
      </c>
      <c r="H407" s="911">
        <v>3.1</v>
      </c>
      <c r="I407" s="1294">
        <f t="shared" si="41"/>
        <v>3.1</v>
      </c>
      <c r="J407" s="1217" t="s">
        <v>1170</v>
      </c>
      <c r="K407" s="959"/>
      <c r="L407" s="1217"/>
      <c r="M407" s="959" t="s">
        <v>1004</v>
      </c>
      <c r="N407" s="1217" t="s">
        <v>1005</v>
      </c>
      <c r="O407" s="956"/>
      <c r="P407" s="987"/>
      <c r="Q407" s="909"/>
      <c r="R407" s="987"/>
      <c r="S407" s="987"/>
      <c r="T407" s="987"/>
      <c r="U407" s="987"/>
      <c r="V407" s="987"/>
      <c r="W407" s="987"/>
      <c r="X407" s="987"/>
      <c r="Y407" s="987"/>
      <c r="Z407" s="987"/>
      <c r="AA407" s="987"/>
      <c r="AB407" s="987"/>
      <c r="AC407" s="987"/>
      <c r="AD407" s="987"/>
      <c r="AE407" s="987"/>
      <c r="AF407" s="987"/>
      <c r="AG407" s="987"/>
      <c r="AH407" s="987"/>
      <c r="AI407" s="987"/>
      <c r="AJ407" s="987"/>
      <c r="AK407" s="987"/>
      <c r="AL407" s="987"/>
      <c r="AM407" s="987"/>
      <c r="AN407" s="987"/>
      <c r="AO407" s="987"/>
      <c r="AP407" s="987"/>
      <c r="AQ407" s="987"/>
      <c r="AR407" s="987"/>
      <c r="AS407" s="987"/>
      <c r="AT407" s="987"/>
      <c r="AU407" s="987"/>
      <c r="AV407" s="987"/>
      <c r="AW407" s="987"/>
      <c r="AX407" s="1061"/>
      <c r="AY407" s="1220"/>
      <c r="AZ407" s="1225"/>
      <c r="BA407" s="1061"/>
      <c r="BB407" s="1220"/>
      <c r="BC407" s="1225"/>
      <c r="BD407" s="1061"/>
      <c r="BE407" s="1220"/>
      <c r="BF407" s="1225"/>
      <c r="BG407" s="1061">
        <f t="shared" si="42"/>
        <v>0</v>
      </c>
      <c r="BH407" s="1220"/>
      <c r="BI407" s="1225"/>
      <c r="BJ407" s="987"/>
      <c r="BK407" s="1061"/>
      <c r="BL407" s="1220"/>
      <c r="BM407" s="1225"/>
      <c r="BN407" s="1061"/>
      <c r="BO407" s="1225"/>
      <c r="BP407" s="1370"/>
      <c r="BQ407" s="1221"/>
      <c r="BR407" s="1061"/>
      <c r="BS407" s="1225"/>
    </row>
    <row r="408" spans="2:71">
      <c r="B408" s="959">
        <v>404</v>
      </c>
      <c r="C408" s="959" t="s">
        <v>1001</v>
      </c>
      <c r="D408" s="946" t="s">
        <v>1013</v>
      </c>
      <c r="E408" s="959">
        <v>3</v>
      </c>
      <c r="F408" s="959">
        <v>14</v>
      </c>
      <c r="G408" s="1294" t="s">
        <v>971</v>
      </c>
      <c r="H408" s="911">
        <v>0.4</v>
      </c>
      <c r="I408" s="1294">
        <f t="shared" si="41"/>
        <v>5.6000000000000005</v>
      </c>
      <c r="J408" s="1217" t="s">
        <v>365</v>
      </c>
      <c r="K408" s="959">
        <v>1</v>
      </c>
      <c r="L408" s="1217">
        <v>205</v>
      </c>
      <c r="M408" s="959" t="s">
        <v>1004</v>
      </c>
      <c r="N408" s="1217" t="s">
        <v>1005</v>
      </c>
      <c r="O408" s="956"/>
      <c r="P408" s="987"/>
      <c r="Q408" s="909"/>
      <c r="R408" s="987"/>
      <c r="S408" s="987"/>
      <c r="T408" s="987"/>
      <c r="U408" s="987"/>
      <c r="V408" s="987"/>
      <c r="W408" s="987"/>
      <c r="X408" s="987"/>
      <c r="Y408" s="987"/>
      <c r="Z408" s="987"/>
      <c r="AA408" s="987"/>
      <c r="AB408" s="987"/>
      <c r="AC408" s="987"/>
      <c r="AD408" s="987"/>
      <c r="AE408" s="987"/>
      <c r="AF408" s="987"/>
      <c r="AG408" s="987"/>
      <c r="AH408" s="987"/>
      <c r="AI408" s="987"/>
      <c r="AJ408" s="987"/>
      <c r="AK408" s="987"/>
      <c r="AL408" s="987"/>
      <c r="AM408" s="987"/>
      <c r="AN408" s="987"/>
      <c r="AO408" s="987"/>
      <c r="AP408" s="987"/>
      <c r="AQ408" s="987"/>
      <c r="AR408" s="987"/>
      <c r="AS408" s="987"/>
      <c r="AT408" s="987"/>
      <c r="AU408" s="987"/>
      <c r="AV408" s="987"/>
      <c r="AW408" s="987"/>
      <c r="AX408" s="1061">
        <v>12</v>
      </c>
      <c r="AY408" s="1220">
        <v>12</v>
      </c>
      <c r="AZ408" s="1225"/>
      <c r="BA408" s="1061"/>
      <c r="BB408" s="1220"/>
      <c r="BC408" s="1225"/>
      <c r="BD408" s="1061"/>
      <c r="BE408" s="1220"/>
      <c r="BF408" s="1225"/>
      <c r="BG408" s="1061">
        <f t="shared" si="42"/>
        <v>11.399999999999999</v>
      </c>
      <c r="BH408" s="1220"/>
      <c r="BI408" s="1225"/>
      <c r="BJ408" s="987"/>
      <c r="BK408" s="1061"/>
      <c r="BL408" s="1220"/>
      <c r="BM408" s="1225"/>
      <c r="BN408" s="1061"/>
      <c r="BO408" s="1225"/>
      <c r="BP408" s="1370"/>
      <c r="BQ408" s="1221"/>
      <c r="BR408" s="1061"/>
      <c r="BS408" s="1225"/>
    </row>
    <row r="409" spans="2:71">
      <c r="B409" s="959">
        <v>405</v>
      </c>
      <c r="C409" s="959" t="s">
        <v>1158</v>
      </c>
      <c r="D409" s="946" t="s">
        <v>1159</v>
      </c>
      <c r="E409" s="959">
        <v>3</v>
      </c>
      <c r="F409" s="959">
        <v>12</v>
      </c>
      <c r="G409" s="1294" t="s">
        <v>971</v>
      </c>
      <c r="H409" s="911">
        <v>4.8</v>
      </c>
      <c r="I409" s="1294">
        <f t="shared" si="41"/>
        <v>57.599999999999994</v>
      </c>
      <c r="J409" s="1217" t="s">
        <v>365</v>
      </c>
      <c r="K409" s="959">
        <v>1</v>
      </c>
      <c r="L409" s="1217">
        <v>205</v>
      </c>
      <c r="M409" s="959" t="s">
        <v>1004</v>
      </c>
      <c r="N409" s="1217" t="s">
        <v>1005</v>
      </c>
      <c r="O409" s="956"/>
      <c r="P409" s="987"/>
      <c r="Q409" s="909"/>
      <c r="R409" s="987"/>
      <c r="S409" s="987"/>
      <c r="T409" s="987"/>
      <c r="U409" s="987"/>
      <c r="V409" s="987"/>
      <c r="W409" s="987"/>
      <c r="X409" s="987"/>
      <c r="Y409" s="987"/>
      <c r="Z409" s="987"/>
      <c r="AA409" s="987"/>
      <c r="AB409" s="987"/>
      <c r="AC409" s="987"/>
      <c r="AD409" s="987"/>
      <c r="AE409" s="987"/>
      <c r="AF409" s="987"/>
      <c r="AG409" s="987"/>
      <c r="AH409" s="987"/>
      <c r="AI409" s="987"/>
      <c r="AJ409" s="987"/>
      <c r="AK409" s="987"/>
      <c r="AL409" s="987"/>
      <c r="AM409" s="987"/>
      <c r="AN409" s="987"/>
      <c r="AO409" s="987"/>
      <c r="AP409" s="987"/>
      <c r="AQ409" s="987"/>
      <c r="AR409" s="987"/>
      <c r="AS409" s="987"/>
      <c r="AT409" s="987"/>
      <c r="AU409" s="987"/>
      <c r="AV409" s="987"/>
      <c r="AW409" s="987"/>
      <c r="AX409" s="1061">
        <v>12</v>
      </c>
      <c r="AY409" s="1220">
        <v>12</v>
      </c>
      <c r="AZ409" s="1225"/>
      <c r="BA409" s="1061"/>
      <c r="BB409" s="1220"/>
      <c r="BC409" s="1225"/>
      <c r="BD409" s="1061"/>
      <c r="BE409" s="1220"/>
      <c r="BF409" s="1225"/>
      <c r="BG409" s="1061">
        <f t="shared" si="42"/>
        <v>11.399999999999999</v>
      </c>
      <c r="BH409" s="1220"/>
      <c r="BI409" s="1225"/>
      <c r="BJ409" s="987"/>
      <c r="BK409" s="1061"/>
      <c r="BL409" s="1220"/>
      <c r="BM409" s="1225"/>
      <c r="BN409" s="1061"/>
      <c r="BO409" s="1225"/>
      <c r="BP409" s="1370"/>
      <c r="BQ409" s="1221"/>
      <c r="BR409" s="1061"/>
      <c r="BS409" s="1225"/>
    </row>
    <row r="410" spans="2:71">
      <c r="B410" s="959">
        <v>406</v>
      </c>
      <c r="C410" s="959" t="s">
        <v>1014</v>
      </c>
      <c r="D410" s="946" t="s">
        <v>1015</v>
      </c>
      <c r="E410" s="959">
        <v>3</v>
      </c>
      <c r="F410" s="959">
        <v>2</v>
      </c>
      <c r="G410" s="1294" t="s">
        <v>971</v>
      </c>
      <c r="H410" s="911">
        <v>5.6</v>
      </c>
      <c r="I410" s="1294">
        <f t="shared" si="41"/>
        <v>11.2</v>
      </c>
      <c r="J410" s="1217" t="s">
        <v>365</v>
      </c>
      <c r="K410" s="959">
        <v>1</v>
      </c>
      <c r="L410" s="1217">
        <v>205</v>
      </c>
      <c r="M410" s="959" t="s">
        <v>1004</v>
      </c>
      <c r="N410" s="1217" t="s">
        <v>1005</v>
      </c>
      <c r="O410" s="956"/>
      <c r="P410" s="987"/>
      <c r="Q410" s="909"/>
      <c r="R410" s="987"/>
      <c r="S410" s="987"/>
      <c r="T410" s="987"/>
      <c r="U410" s="987"/>
      <c r="V410" s="987"/>
      <c r="W410" s="987"/>
      <c r="X410" s="987"/>
      <c r="Y410" s="987"/>
      <c r="Z410" s="987"/>
      <c r="AA410" s="987"/>
      <c r="AB410" s="987"/>
      <c r="AC410" s="987"/>
      <c r="AD410" s="987"/>
      <c r="AE410" s="987"/>
      <c r="AF410" s="987"/>
      <c r="AG410" s="987"/>
      <c r="AH410" s="987"/>
      <c r="AI410" s="987"/>
      <c r="AJ410" s="987"/>
      <c r="AK410" s="987"/>
      <c r="AL410" s="987"/>
      <c r="AM410" s="987"/>
      <c r="AN410" s="987"/>
      <c r="AO410" s="987"/>
      <c r="AP410" s="987"/>
      <c r="AQ410" s="987"/>
      <c r="AR410" s="987"/>
      <c r="AS410" s="987"/>
      <c r="AT410" s="987"/>
      <c r="AU410" s="987"/>
      <c r="AV410" s="987"/>
      <c r="AW410" s="987"/>
      <c r="AX410" s="1061"/>
      <c r="AY410" s="1220"/>
      <c r="AZ410" s="1225"/>
      <c r="BA410" s="1061"/>
      <c r="BB410" s="1220"/>
      <c r="BC410" s="1225"/>
      <c r="BD410" s="1061"/>
      <c r="BE410" s="1220"/>
      <c r="BF410" s="1225"/>
      <c r="BG410" s="1061">
        <f t="shared" si="42"/>
        <v>0</v>
      </c>
      <c r="BH410" s="1220"/>
      <c r="BI410" s="1225"/>
      <c r="BJ410" s="987"/>
      <c r="BK410" s="1061"/>
      <c r="BL410" s="1220"/>
      <c r="BM410" s="1225"/>
      <c r="BN410" s="1061"/>
      <c r="BO410" s="1225"/>
      <c r="BP410" s="1370"/>
      <c r="BQ410" s="1221"/>
      <c r="BR410" s="1061"/>
      <c r="BS410" s="1225"/>
    </row>
    <row r="411" spans="2:71">
      <c r="B411" s="959">
        <v>407</v>
      </c>
      <c r="C411" s="959" t="s">
        <v>1085</v>
      </c>
      <c r="D411" s="946" t="s">
        <v>1146</v>
      </c>
      <c r="E411" s="959">
        <v>3</v>
      </c>
      <c r="F411" s="959">
        <v>2</v>
      </c>
      <c r="G411" s="1294" t="s">
        <v>971</v>
      </c>
      <c r="H411" s="911">
        <v>1.4</v>
      </c>
      <c r="I411" s="1294">
        <f t="shared" si="41"/>
        <v>2.8</v>
      </c>
      <c r="J411" s="1217" t="s">
        <v>1171</v>
      </c>
      <c r="K411" s="959"/>
      <c r="L411" s="1217"/>
      <c r="M411" s="959" t="s">
        <v>1004</v>
      </c>
      <c r="N411" s="1217" t="s">
        <v>1005</v>
      </c>
      <c r="O411" s="956"/>
      <c r="P411" s="987"/>
      <c r="Q411" s="909"/>
      <c r="R411" s="987"/>
      <c r="S411" s="987"/>
      <c r="T411" s="987"/>
      <c r="U411" s="987"/>
      <c r="V411" s="987"/>
      <c r="W411" s="987"/>
      <c r="X411" s="987"/>
      <c r="Y411" s="987"/>
      <c r="Z411" s="987"/>
      <c r="AA411" s="987"/>
      <c r="AB411" s="987"/>
      <c r="AC411" s="987"/>
      <c r="AD411" s="987"/>
      <c r="AE411" s="987"/>
      <c r="AF411" s="987"/>
      <c r="AG411" s="987"/>
      <c r="AH411" s="987"/>
      <c r="AI411" s="987"/>
      <c r="AJ411" s="987"/>
      <c r="AK411" s="987"/>
      <c r="AL411" s="987"/>
      <c r="AM411" s="987"/>
      <c r="AN411" s="987"/>
      <c r="AO411" s="987"/>
      <c r="AP411" s="987"/>
      <c r="AQ411" s="987"/>
      <c r="AR411" s="987"/>
      <c r="AS411" s="987"/>
      <c r="AT411" s="987"/>
      <c r="AU411" s="987"/>
      <c r="AV411" s="987"/>
      <c r="AW411" s="987"/>
      <c r="AX411" s="1061"/>
      <c r="AY411" s="1220"/>
      <c r="AZ411" s="1225"/>
      <c r="BA411" s="1061"/>
      <c r="BB411" s="1220"/>
      <c r="BC411" s="1225"/>
      <c r="BD411" s="1061"/>
      <c r="BE411" s="1220"/>
      <c r="BF411" s="1225"/>
      <c r="BG411" s="1061">
        <f t="shared" si="42"/>
        <v>0</v>
      </c>
      <c r="BH411" s="1220"/>
      <c r="BI411" s="1225"/>
      <c r="BJ411" s="987"/>
      <c r="BK411" s="1061"/>
      <c r="BL411" s="1220"/>
      <c r="BM411" s="1225"/>
      <c r="BN411" s="1061"/>
      <c r="BO411" s="1225"/>
      <c r="BP411" s="1370"/>
      <c r="BQ411" s="1221"/>
      <c r="BR411" s="1061"/>
      <c r="BS411" s="1225"/>
    </row>
    <row r="412" spans="2:71">
      <c r="B412" s="959">
        <v>408</v>
      </c>
      <c r="C412" s="959" t="s">
        <v>1032</v>
      </c>
      <c r="D412" s="946" t="s">
        <v>1156</v>
      </c>
      <c r="E412" s="959">
        <v>3</v>
      </c>
      <c r="F412" s="959">
        <v>2</v>
      </c>
      <c r="G412" s="1294" t="s">
        <v>971</v>
      </c>
      <c r="H412" s="911">
        <v>29</v>
      </c>
      <c r="I412" s="1294">
        <f t="shared" si="41"/>
        <v>58</v>
      </c>
      <c r="J412" s="1217" t="s">
        <v>1171</v>
      </c>
      <c r="K412" s="959"/>
      <c r="L412" s="1217"/>
      <c r="M412" s="959" t="s">
        <v>1004</v>
      </c>
      <c r="N412" s="1217" t="s">
        <v>1005</v>
      </c>
      <c r="O412" s="956"/>
      <c r="P412" s="987"/>
      <c r="Q412" s="909"/>
      <c r="R412" s="987"/>
      <c r="S412" s="987"/>
      <c r="T412" s="987"/>
      <c r="U412" s="987"/>
      <c r="V412" s="987"/>
      <c r="W412" s="987"/>
      <c r="X412" s="987"/>
      <c r="Y412" s="987"/>
      <c r="Z412" s="987"/>
      <c r="AA412" s="987"/>
      <c r="AB412" s="987"/>
      <c r="AC412" s="987"/>
      <c r="AD412" s="987"/>
      <c r="AE412" s="987"/>
      <c r="AF412" s="987"/>
      <c r="AG412" s="987"/>
      <c r="AH412" s="987"/>
      <c r="AI412" s="987"/>
      <c r="AJ412" s="987"/>
      <c r="AK412" s="987"/>
      <c r="AL412" s="987"/>
      <c r="AM412" s="987"/>
      <c r="AN412" s="987"/>
      <c r="AO412" s="987"/>
      <c r="AP412" s="987"/>
      <c r="AQ412" s="987"/>
      <c r="AR412" s="987"/>
      <c r="AS412" s="987"/>
      <c r="AT412" s="987"/>
      <c r="AU412" s="987"/>
      <c r="AV412" s="987"/>
      <c r="AW412" s="987"/>
      <c r="AX412" s="1061"/>
      <c r="AY412" s="1220"/>
      <c r="AZ412" s="1225"/>
      <c r="BA412" s="1061"/>
      <c r="BB412" s="1220"/>
      <c r="BC412" s="1225"/>
      <c r="BD412" s="1061"/>
      <c r="BE412" s="1220"/>
      <c r="BF412" s="1225"/>
      <c r="BG412" s="1061">
        <f t="shared" si="42"/>
        <v>0</v>
      </c>
      <c r="BH412" s="1220"/>
      <c r="BI412" s="1225"/>
      <c r="BJ412" s="987"/>
      <c r="BK412" s="1061"/>
      <c r="BL412" s="1220"/>
      <c r="BM412" s="1225"/>
      <c r="BN412" s="1061"/>
      <c r="BO412" s="1225"/>
      <c r="BP412" s="1370"/>
      <c r="BQ412" s="1221"/>
      <c r="BR412" s="1061"/>
      <c r="BS412" s="1225"/>
    </row>
    <row r="413" spans="2:71">
      <c r="B413" s="959">
        <v>409</v>
      </c>
      <c r="C413" s="959" t="s">
        <v>1089</v>
      </c>
      <c r="D413" s="946" t="s">
        <v>1147</v>
      </c>
      <c r="E413" s="959">
        <v>3</v>
      </c>
      <c r="F413" s="959">
        <v>2</v>
      </c>
      <c r="G413" s="1294" t="s">
        <v>971</v>
      </c>
      <c r="H413" s="911">
        <v>3.1</v>
      </c>
      <c r="I413" s="1294">
        <f t="shared" si="41"/>
        <v>6.2</v>
      </c>
      <c r="J413" s="1217" t="s">
        <v>1171</v>
      </c>
      <c r="K413" s="959"/>
      <c r="L413" s="1217"/>
      <c r="M413" s="959" t="s">
        <v>1004</v>
      </c>
      <c r="N413" s="1217" t="s">
        <v>1005</v>
      </c>
      <c r="O413" s="956"/>
      <c r="P413" s="987"/>
      <c r="Q413" s="909"/>
      <c r="R413" s="987"/>
      <c r="S413" s="987"/>
      <c r="T413" s="987"/>
      <c r="U413" s="987"/>
      <c r="V413" s="987"/>
      <c r="W413" s="987"/>
      <c r="X413" s="987"/>
      <c r="Y413" s="987"/>
      <c r="Z413" s="987"/>
      <c r="AA413" s="987"/>
      <c r="AB413" s="987"/>
      <c r="AC413" s="987"/>
      <c r="AD413" s="987"/>
      <c r="AE413" s="987"/>
      <c r="AF413" s="987"/>
      <c r="AG413" s="987"/>
      <c r="AH413" s="987"/>
      <c r="AI413" s="987"/>
      <c r="AJ413" s="987"/>
      <c r="AK413" s="987"/>
      <c r="AL413" s="987"/>
      <c r="AM413" s="987"/>
      <c r="AN413" s="987"/>
      <c r="AO413" s="987"/>
      <c r="AP413" s="987"/>
      <c r="AQ413" s="987"/>
      <c r="AR413" s="987"/>
      <c r="AS413" s="987"/>
      <c r="AT413" s="987"/>
      <c r="AU413" s="987"/>
      <c r="AV413" s="987"/>
      <c r="AW413" s="987"/>
      <c r="AX413" s="1061"/>
      <c r="AY413" s="1220"/>
      <c r="AZ413" s="1225"/>
      <c r="BA413" s="1061"/>
      <c r="BB413" s="1220"/>
      <c r="BC413" s="1225"/>
      <c r="BD413" s="1061"/>
      <c r="BE413" s="1220"/>
      <c r="BF413" s="1225"/>
      <c r="BG413" s="1061">
        <f t="shared" si="42"/>
        <v>0</v>
      </c>
      <c r="BH413" s="1220"/>
      <c r="BI413" s="1225"/>
      <c r="BJ413" s="987"/>
      <c r="BK413" s="1061"/>
      <c r="BL413" s="1220"/>
      <c r="BM413" s="1225"/>
      <c r="BN413" s="1061"/>
      <c r="BO413" s="1225"/>
      <c r="BP413" s="1370"/>
      <c r="BQ413" s="1221"/>
      <c r="BR413" s="1061"/>
      <c r="BS413" s="1225"/>
    </row>
    <row r="414" spans="2:71">
      <c r="B414" s="959">
        <v>410</v>
      </c>
      <c r="C414" s="959" t="s">
        <v>1085</v>
      </c>
      <c r="D414" s="946" t="s">
        <v>1146</v>
      </c>
      <c r="E414" s="959">
        <v>3</v>
      </c>
      <c r="F414" s="959">
        <v>1</v>
      </c>
      <c r="G414" s="1294" t="s">
        <v>971</v>
      </c>
      <c r="H414" s="911">
        <v>1.4</v>
      </c>
      <c r="I414" s="1294">
        <f t="shared" si="41"/>
        <v>1.4</v>
      </c>
      <c r="J414" s="1217" t="s">
        <v>1172</v>
      </c>
      <c r="K414" s="959"/>
      <c r="L414" s="1217"/>
      <c r="M414" s="959" t="s">
        <v>1004</v>
      </c>
      <c r="N414" s="1217" t="s">
        <v>1005</v>
      </c>
      <c r="O414" s="956"/>
      <c r="P414" s="987"/>
      <c r="Q414" s="909"/>
      <c r="R414" s="987"/>
      <c r="S414" s="987"/>
      <c r="T414" s="987"/>
      <c r="U414" s="987"/>
      <c r="V414" s="987"/>
      <c r="W414" s="987"/>
      <c r="X414" s="987"/>
      <c r="Y414" s="987"/>
      <c r="Z414" s="987"/>
      <c r="AA414" s="987"/>
      <c r="AB414" s="987"/>
      <c r="AC414" s="987"/>
      <c r="AD414" s="987"/>
      <c r="AE414" s="987"/>
      <c r="AF414" s="987"/>
      <c r="AG414" s="987"/>
      <c r="AH414" s="987"/>
      <c r="AI414" s="987"/>
      <c r="AJ414" s="987"/>
      <c r="AK414" s="987"/>
      <c r="AL414" s="987"/>
      <c r="AM414" s="987"/>
      <c r="AN414" s="987"/>
      <c r="AO414" s="987"/>
      <c r="AP414" s="987"/>
      <c r="AQ414" s="987"/>
      <c r="AR414" s="987"/>
      <c r="AS414" s="987"/>
      <c r="AT414" s="987"/>
      <c r="AU414" s="987"/>
      <c r="AV414" s="987"/>
      <c r="AW414" s="987"/>
      <c r="AX414" s="1061"/>
      <c r="AY414" s="1220"/>
      <c r="AZ414" s="1225"/>
      <c r="BA414" s="1061"/>
      <c r="BB414" s="1220"/>
      <c r="BC414" s="1225"/>
      <c r="BD414" s="1061"/>
      <c r="BE414" s="1220"/>
      <c r="BF414" s="1225"/>
      <c r="BG414" s="1061">
        <f t="shared" si="42"/>
        <v>0</v>
      </c>
      <c r="BH414" s="1220"/>
      <c r="BI414" s="1225"/>
      <c r="BJ414" s="987"/>
      <c r="BK414" s="1061"/>
      <c r="BL414" s="1220"/>
      <c r="BM414" s="1225"/>
      <c r="BN414" s="1061"/>
      <c r="BO414" s="1225"/>
      <c r="BP414" s="1370"/>
      <c r="BQ414" s="1221"/>
      <c r="BR414" s="1061"/>
      <c r="BS414" s="1225"/>
    </row>
    <row r="415" spans="2:71">
      <c r="B415" s="959">
        <v>411</v>
      </c>
      <c r="C415" s="959" t="s">
        <v>1032</v>
      </c>
      <c r="D415" s="946" t="s">
        <v>1156</v>
      </c>
      <c r="E415" s="959">
        <v>3</v>
      </c>
      <c r="F415" s="959">
        <v>1</v>
      </c>
      <c r="G415" s="1294" t="s">
        <v>971</v>
      </c>
      <c r="H415" s="911">
        <v>29</v>
      </c>
      <c r="I415" s="1294">
        <f t="shared" si="41"/>
        <v>29</v>
      </c>
      <c r="J415" s="1217" t="s">
        <v>1172</v>
      </c>
      <c r="K415" s="959"/>
      <c r="L415" s="1217"/>
      <c r="M415" s="959" t="s">
        <v>1004</v>
      </c>
      <c r="N415" s="1217" t="s">
        <v>1005</v>
      </c>
      <c r="O415" s="956"/>
      <c r="P415" s="987"/>
      <c r="Q415" s="909"/>
      <c r="R415" s="987"/>
      <c r="S415" s="987"/>
      <c r="T415" s="987"/>
      <c r="U415" s="987"/>
      <c r="V415" s="987"/>
      <c r="W415" s="987"/>
      <c r="X415" s="987"/>
      <c r="Y415" s="987"/>
      <c r="Z415" s="987"/>
      <c r="AA415" s="987"/>
      <c r="AB415" s="987"/>
      <c r="AC415" s="987"/>
      <c r="AD415" s="987"/>
      <c r="AE415" s="987"/>
      <c r="AF415" s="987"/>
      <c r="AG415" s="987"/>
      <c r="AH415" s="987"/>
      <c r="AI415" s="987"/>
      <c r="AJ415" s="987"/>
      <c r="AK415" s="987"/>
      <c r="AL415" s="987"/>
      <c r="AM415" s="987"/>
      <c r="AN415" s="987"/>
      <c r="AO415" s="987"/>
      <c r="AP415" s="987"/>
      <c r="AQ415" s="987"/>
      <c r="AR415" s="987"/>
      <c r="AS415" s="987"/>
      <c r="AT415" s="987"/>
      <c r="AU415" s="987"/>
      <c r="AV415" s="987"/>
      <c r="AW415" s="987"/>
      <c r="AX415" s="1061"/>
      <c r="AY415" s="1220"/>
      <c r="AZ415" s="1225"/>
      <c r="BA415" s="1061"/>
      <c r="BB415" s="1220"/>
      <c r="BC415" s="1225"/>
      <c r="BD415" s="1061"/>
      <c r="BE415" s="1220"/>
      <c r="BF415" s="1225"/>
      <c r="BG415" s="1061">
        <f t="shared" si="42"/>
        <v>0</v>
      </c>
      <c r="BH415" s="1220"/>
      <c r="BI415" s="1225"/>
      <c r="BJ415" s="987"/>
      <c r="BK415" s="1061"/>
      <c r="BL415" s="1220"/>
      <c r="BM415" s="1225"/>
      <c r="BN415" s="1061"/>
      <c r="BO415" s="1225"/>
      <c r="BP415" s="1370"/>
      <c r="BQ415" s="1221"/>
      <c r="BR415" s="1061"/>
      <c r="BS415" s="1225"/>
    </row>
    <row r="416" spans="2:71">
      <c r="B416" s="959">
        <v>412</v>
      </c>
      <c r="C416" s="959" t="s">
        <v>1089</v>
      </c>
      <c r="D416" s="946" t="s">
        <v>1147</v>
      </c>
      <c r="E416" s="959">
        <v>3</v>
      </c>
      <c r="F416" s="959">
        <v>1</v>
      </c>
      <c r="G416" s="1294" t="s">
        <v>971</v>
      </c>
      <c r="H416" s="911">
        <v>3.1</v>
      </c>
      <c r="I416" s="1294">
        <f t="shared" si="41"/>
        <v>3.1</v>
      </c>
      <c r="J416" s="1217" t="s">
        <v>1172</v>
      </c>
      <c r="K416" s="959"/>
      <c r="L416" s="1217"/>
      <c r="M416" s="959" t="s">
        <v>1004</v>
      </c>
      <c r="N416" s="1217" t="s">
        <v>1005</v>
      </c>
      <c r="O416" s="956"/>
      <c r="P416" s="987"/>
      <c r="Q416" s="909"/>
      <c r="R416" s="987"/>
      <c r="S416" s="987"/>
      <c r="T416" s="987"/>
      <c r="U416" s="987"/>
      <c r="V416" s="987"/>
      <c r="W416" s="987"/>
      <c r="X416" s="987"/>
      <c r="Y416" s="987"/>
      <c r="Z416" s="987"/>
      <c r="AA416" s="987"/>
      <c r="AB416" s="987"/>
      <c r="AC416" s="987"/>
      <c r="AD416" s="987"/>
      <c r="AE416" s="987"/>
      <c r="AF416" s="987"/>
      <c r="AG416" s="987"/>
      <c r="AH416" s="987"/>
      <c r="AI416" s="987"/>
      <c r="AJ416" s="987"/>
      <c r="AK416" s="987"/>
      <c r="AL416" s="987"/>
      <c r="AM416" s="987"/>
      <c r="AN416" s="987"/>
      <c r="AO416" s="987"/>
      <c r="AP416" s="987"/>
      <c r="AQ416" s="987"/>
      <c r="AR416" s="987"/>
      <c r="AS416" s="987"/>
      <c r="AT416" s="987"/>
      <c r="AU416" s="987"/>
      <c r="AV416" s="987"/>
      <c r="AW416" s="987"/>
      <c r="AX416" s="1061"/>
      <c r="AY416" s="1220"/>
      <c r="AZ416" s="1225"/>
      <c r="BA416" s="1061"/>
      <c r="BB416" s="1220"/>
      <c r="BC416" s="1225"/>
      <c r="BD416" s="1061"/>
      <c r="BE416" s="1220"/>
      <c r="BF416" s="1225"/>
      <c r="BG416" s="1061">
        <f t="shared" si="42"/>
        <v>0</v>
      </c>
      <c r="BH416" s="1220"/>
      <c r="BI416" s="1225"/>
      <c r="BJ416" s="987"/>
      <c r="BK416" s="1061"/>
      <c r="BL416" s="1220"/>
      <c r="BM416" s="1225"/>
      <c r="BN416" s="1061"/>
      <c r="BO416" s="1225"/>
      <c r="BP416" s="1370"/>
      <c r="BQ416" s="1221"/>
      <c r="BR416" s="1061"/>
      <c r="BS416" s="1225"/>
    </row>
    <row r="417" spans="2:71">
      <c r="B417" s="959">
        <v>413</v>
      </c>
      <c r="C417" s="959" t="s">
        <v>1001</v>
      </c>
      <c r="D417" s="946" t="s">
        <v>1013</v>
      </c>
      <c r="E417" s="959">
        <v>3</v>
      </c>
      <c r="F417" s="959">
        <v>15</v>
      </c>
      <c r="G417" s="1294" t="s">
        <v>971</v>
      </c>
      <c r="H417" s="911">
        <v>0.4</v>
      </c>
      <c r="I417" s="1294">
        <f t="shared" si="41"/>
        <v>6</v>
      </c>
      <c r="J417" s="1217" t="s">
        <v>373</v>
      </c>
      <c r="K417" s="959">
        <v>1</v>
      </c>
      <c r="L417" s="1217">
        <v>205</v>
      </c>
      <c r="M417" s="959" t="s">
        <v>1004</v>
      </c>
      <c r="N417" s="1217" t="s">
        <v>1005</v>
      </c>
      <c r="O417" s="956"/>
      <c r="P417" s="987"/>
      <c r="Q417" s="909"/>
      <c r="R417" s="987"/>
      <c r="S417" s="987"/>
      <c r="T417" s="987"/>
      <c r="U417" s="987"/>
      <c r="V417" s="987"/>
      <c r="W417" s="987"/>
      <c r="X417" s="987"/>
      <c r="Y417" s="987"/>
      <c r="Z417" s="987"/>
      <c r="AA417" s="987"/>
      <c r="AB417" s="987"/>
      <c r="AC417" s="987"/>
      <c r="AD417" s="987"/>
      <c r="AE417" s="987"/>
      <c r="AF417" s="987"/>
      <c r="AG417" s="987"/>
      <c r="AH417" s="987"/>
      <c r="AI417" s="987"/>
      <c r="AJ417" s="987"/>
      <c r="AK417" s="987"/>
      <c r="AL417" s="987"/>
      <c r="AM417" s="987"/>
      <c r="AN417" s="987"/>
      <c r="AO417" s="987"/>
      <c r="AP417" s="987"/>
      <c r="AQ417" s="987"/>
      <c r="AR417" s="987"/>
      <c r="AS417" s="987"/>
      <c r="AT417" s="987"/>
      <c r="AU417" s="987"/>
      <c r="AV417" s="987"/>
      <c r="AW417" s="987"/>
      <c r="AX417" s="1061">
        <v>12</v>
      </c>
      <c r="AY417" s="1220">
        <v>12</v>
      </c>
      <c r="AZ417" s="1225"/>
      <c r="BA417" s="1061"/>
      <c r="BB417" s="1220"/>
      <c r="BC417" s="1225"/>
      <c r="BD417" s="1061"/>
      <c r="BE417" s="1220"/>
      <c r="BF417" s="1225"/>
      <c r="BG417" s="1061">
        <f t="shared" si="42"/>
        <v>11.399999999999999</v>
      </c>
      <c r="BH417" s="1220"/>
      <c r="BI417" s="1225"/>
      <c r="BJ417" s="987"/>
      <c r="BK417" s="1061"/>
      <c r="BL417" s="1220"/>
      <c r="BM417" s="1225"/>
      <c r="BN417" s="1061"/>
      <c r="BO417" s="1225"/>
      <c r="BP417" s="1370"/>
      <c r="BQ417" s="1221"/>
      <c r="BR417" s="1061"/>
      <c r="BS417" s="1225"/>
    </row>
    <row r="418" spans="2:71">
      <c r="B418" s="959">
        <v>414</v>
      </c>
      <c r="C418" s="959" t="s">
        <v>1158</v>
      </c>
      <c r="D418" s="946" t="s">
        <v>1159</v>
      </c>
      <c r="E418" s="959">
        <v>3</v>
      </c>
      <c r="F418" s="959">
        <v>13</v>
      </c>
      <c r="G418" s="1294" t="s">
        <v>971</v>
      </c>
      <c r="H418" s="911">
        <v>4.8</v>
      </c>
      <c r="I418" s="1294">
        <f t="shared" si="41"/>
        <v>62.4</v>
      </c>
      <c r="J418" s="1217" t="s">
        <v>373</v>
      </c>
      <c r="K418" s="959">
        <v>1</v>
      </c>
      <c r="L418" s="1217">
        <v>205</v>
      </c>
      <c r="M418" s="959" t="s">
        <v>1004</v>
      </c>
      <c r="N418" s="1217" t="s">
        <v>1005</v>
      </c>
      <c r="O418" s="956"/>
      <c r="P418" s="987"/>
      <c r="Q418" s="909"/>
      <c r="R418" s="987"/>
      <c r="S418" s="987"/>
      <c r="T418" s="987"/>
      <c r="U418" s="987"/>
      <c r="V418" s="987"/>
      <c r="W418" s="987"/>
      <c r="X418" s="987"/>
      <c r="Y418" s="987"/>
      <c r="Z418" s="987"/>
      <c r="AA418" s="987"/>
      <c r="AB418" s="987"/>
      <c r="AC418" s="987"/>
      <c r="AD418" s="987"/>
      <c r="AE418" s="987"/>
      <c r="AF418" s="987"/>
      <c r="AG418" s="987"/>
      <c r="AH418" s="987"/>
      <c r="AI418" s="987"/>
      <c r="AJ418" s="987"/>
      <c r="AK418" s="987"/>
      <c r="AL418" s="987"/>
      <c r="AM418" s="987"/>
      <c r="AN418" s="987"/>
      <c r="AO418" s="987"/>
      <c r="AP418" s="987"/>
      <c r="AQ418" s="987"/>
      <c r="AR418" s="987"/>
      <c r="AS418" s="987"/>
      <c r="AT418" s="987"/>
      <c r="AU418" s="987"/>
      <c r="AV418" s="987"/>
      <c r="AW418" s="987"/>
      <c r="AX418" s="1061">
        <v>12</v>
      </c>
      <c r="AY418" s="1220">
        <v>12</v>
      </c>
      <c r="AZ418" s="1225"/>
      <c r="BA418" s="1061"/>
      <c r="BB418" s="1220"/>
      <c r="BC418" s="1225"/>
      <c r="BD418" s="1061"/>
      <c r="BE418" s="1220"/>
      <c r="BF418" s="1225"/>
      <c r="BG418" s="1061">
        <f t="shared" si="42"/>
        <v>11.399999999999999</v>
      </c>
      <c r="BH418" s="1220"/>
      <c r="BI418" s="1225"/>
      <c r="BJ418" s="987"/>
      <c r="BK418" s="1061"/>
      <c r="BL418" s="1220"/>
      <c r="BM418" s="1225"/>
      <c r="BN418" s="1061"/>
      <c r="BO418" s="1225"/>
      <c r="BP418" s="1370"/>
      <c r="BQ418" s="1221"/>
      <c r="BR418" s="1061"/>
      <c r="BS418" s="1225"/>
    </row>
    <row r="419" spans="2:71">
      <c r="B419" s="959">
        <v>415</v>
      </c>
      <c r="C419" s="959" t="s">
        <v>1014</v>
      </c>
      <c r="D419" s="946" t="s">
        <v>1015</v>
      </c>
      <c r="E419" s="959">
        <v>3</v>
      </c>
      <c r="F419" s="959">
        <v>2</v>
      </c>
      <c r="G419" s="1294" t="s">
        <v>971</v>
      </c>
      <c r="H419" s="911">
        <v>5.6</v>
      </c>
      <c r="I419" s="1294">
        <f t="shared" si="41"/>
        <v>11.2</v>
      </c>
      <c r="J419" s="1217" t="s">
        <v>373</v>
      </c>
      <c r="K419" s="959">
        <v>1</v>
      </c>
      <c r="L419" s="1217">
        <v>205</v>
      </c>
      <c r="M419" s="959" t="s">
        <v>1004</v>
      </c>
      <c r="N419" s="1217" t="s">
        <v>1005</v>
      </c>
      <c r="O419" s="956"/>
      <c r="P419" s="987"/>
      <c r="Q419" s="909"/>
      <c r="R419" s="987"/>
      <c r="S419" s="987"/>
      <c r="T419" s="987"/>
      <c r="U419" s="987"/>
      <c r="V419" s="987"/>
      <c r="W419" s="987"/>
      <c r="X419" s="987"/>
      <c r="Y419" s="987"/>
      <c r="Z419" s="987"/>
      <c r="AA419" s="987"/>
      <c r="AB419" s="987"/>
      <c r="AC419" s="987"/>
      <c r="AD419" s="987"/>
      <c r="AE419" s="987"/>
      <c r="AF419" s="987"/>
      <c r="AG419" s="987"/>
      <c r="AH419" s="987"/>
      <c r="AI419" s="987"/>
      <c r="AJ419" s="987"/>
      <c r="AK419" s="987"/>
      <c r="AL419" s="987"/>
      <c r="AM419" s="987"/>
      <c r="AN419" s="987"/>
      <c r="AO419" s="987"/>
      <c r="AP419" s="987"/>
      <c r="AQ419" s="987"/>
      <c r="AR419" s="987"/>
      <c r="AS419" s="987"/>
      <c r="AT419" s="987"/>
      <c r="AU419" s="987"/>
      <c r="AV419" s="987"/>
      <c r="AW419" s="987"/>
      <c r="AX419" s="1061"/>
      <c r="AY419" s="1220"/>
      <c r="AZ419" s="1225"/>
      <c r="BA419" s="1061"/>
      <c r="BB419" s="1220"/>
      <c r="BC419" s="1225"/>
      <c r="BD419" s="1061"/>
      <c r="BE419" s="1220"/>
      <c r="BF419" s="1225"/>
      <c r="BG419" s="1061">
        <f t="shared" si="42"/>
        <v>0</v>
      </c>
      <c r="BH419" s="1220"/>
      <c r="BI419" s="1225"/>
      <c r="BJ419" s="987"/>
      <c r="BK419" s="1061"/>
      <c r="BL419" s="1220"/>
      <c r="BM419" s="1225"/>
      <c r="BN419" s="1061"/>
      <c r="BO419" s="1225"/>
      <c r="BP419" s="1370"/>
      <c r="BQ419" s="1221"/>
      <c r="BR419" s="1061"/>
      <c r="BS419" s="1225"/>
    </row>
    <row r="420" spans="2:71">
      <c r="B420" s="959">
        <v>416</v>
      </c>
      <c r="C420" s="959" t="s">
        <v>1085</v>
      </c>
      <c r="D420" s="946" t="s">
        <v>1146</v>
      </c>
      <c r="E420" s="959">
        <v>3</v>
      </c>
      <c r="F420" s="959">
        <v>1</v>
      </c>
      <c r="G420" s="1294" t="s">
        <v>971</v>
      </c>
      <c r="H420" s="911">
        <v>1.4</v>
      </c>
      <c r="I420" s="1294">
        <f t="shared" si="41"/>
        <v>1.4</v>
      </c>
      <c r="J420" s="1217" t="s">
        <v>381</v>
      </c>
      <c r="K420" s="959"/>
      <c r="L420" s="1217"/>
      <c r="M420" s="959" t="s">
        <v>1004</v>
      </c>
      <c r="N420" s="1217" t="s">
        <v>1005</v>
      </c>
      <c r="O420" s="956"/>
      <c r="P420" s="987"/>
      <c r="Q420" s="909"/>
      <c r="R420" s="987"/>
      <c r="S420" s="987"/>
      <c r="T420" s="987"/>
      <c r="U420" s="987"/>
      <c r="V420" s="987"/>
      <c r="W420" s="987"/>
      <c r="X420" s="987"/>
      <c r="Y420" s="987"/>
      <c r="Z420" s="987"/>
      <c r="AA420" s="987"/>
      <c r="AB420" s="987"/>
      <c r="AC420" s="987"/>
      <c r="AD420" s="987"/>
      <c r="AE420" s="987"/>
      <c r="AF420" s="987"/>
      <c r="AG420" s="987"/>
      <c r="AH420" s="987"/>
      <c r="AI420" s="987"/>
      <c r="AJ420" s="987"/>
      <c r="AK420" s="987"/>
      <c r="AL420" s="987"/>
      <c r="AM420" s="987"/>
      <c r="AN420" s="987"/>
      <c r="AO420" s="987"/>
      <c r="AP420" s="987"/>
      <c r="AQ420" s="987"/>
      <c r="AR420" s="987"/>
      <c r="AS420" s="987"/>
      <c r="AT420" s="987"/>
      <c r="AU420" s="987"/>
      <c r="AV420" s="987"/>
      <c r="AW420" s="987"/>
      <c r="AX420" s="1061"/>
      <c r="AY420" s="1220"/>
      <c r="AZ420" s="1225"/>
      <c r="BA420" s="1061"/>
      <c r="BB420" s="1220"/>
      <c r="BC420" s="1225"/>
      <c r="BD420" s="1061"/>
      <c r="BE420" s="1220"/>
      <c r="BF420" s="1225"/>
      <c r="BG420" s="1061">
        <f t="shared" si="42"/>
        <v>0</v>
      </c>
      <c r="BH420" s="1220"/>
      <c r="BI420" s="1225"/>
      <c r="BJ420" s="987"/>
      <c r="BK420" s="1061"/>
      <c r="BL420" s="1220"/>
      <c r="BM420" s="1225"/>
      <c r="BN420" s="1061"/>
      <c r="BO420" s="1225"/>
      <c r="BP420" s="1370"/>
      <c r="BQ420" s="1221"/>
      <c r="BR420" s="1061"/>
      <c r="BS420" s="1225"/>
    </row>
    <row r="421" spans="2:71">
      <c r="B421" s="959">
        <v>417</v>
      </c>
      <c r="C421" s="959" t="s">
        <v>1032</v>
      </c>
      <c r="D421" s="946" t="s">
        <v>1051</v>
      </c>
      <c r="E421" s="959">
        <v>3</v>
      </c>
      <c r="F421" s="959">
        <v>1</v>
      </c>
      <c r="G421" s="1294" t="s">
        <v>971</v>
      </c>
      <c r="H421" s="911">
        <v>37</v>
      </c>
      <c r="I421" s="1294">
        <f t="shared" si="41"/>
        <v>37</v>
      </c>
      <c r="J421" s="1217" t="s">
        <v>381</v>
      </c>
      <c r="K421" s="959"/>
      <c r="L421" s="1217"/>
      <c r="M421" s="959" t="s">
        <v>1004</v>
      </c>
      <c r="N421" s="1217" t="s">
        <v>1005</v>
      </c>
      <c r="O421" s="956"/>
      <c r="P421" s="987"/>
      <c r="Q421" s="909"/>
      <c r="R421" s="987"/>
      <c r="S421" s="987"/>
      <c r="T421" s="987"/>
      <c r="U421" s="987"/>
      <c r="V421" s="987"/>
      <c r="W421" s="987"/>
      <c r="X421" s="987"/>
      <c r="Y421" s="987"/>
      <c r="Z421" s="987"/>
      <c r="AA421" s="987"/>
      <c r="AB421" s="987"/>
      <c r="AC421" s="987"/>
      <c r="AD421" s="987"/>
      <c r="AE421" s="987"/>
      <c r="AF421" s="987"/>
      <c r="AG421" s="987"/>
      <c r="AH421" s="987"/>
      <c r="AI421" s="987"/>
      <c r="AJ421" s="987"/>
      <c r="AK421" s="987"/>
      <c r="AL421" s="987"/>
      <c r="AM421" s="987"/>
      <c r="AN421" s="987"/>
      <c r="AO421" s="987"/>
      <c r="AP421" s="987"/>
      <c r="AQ421" s="987"/>
      <c r="AR421" s="987"/>
      <c r="AS421" s="987"/>
      <c r="AT421" s="987"/>
      <c r="AU421" s="987"/>
      <c r="AV421" s="987"/>
      <c r="AW421" s="987"/>
      <c r="AX421" s="1061"/>
      <c r="AY421" s="1220"/>
      <c r="AZ421" s="1225"/>
      <c r="BA421" s="1061"/>
      <c r="BB421" s="1220"/>
      <c r="BC421" s="1225"/>
      <c r="BD421" s="1061"/>
      <c r="BE421" s="1220"/>
      <c r="BF421" s="1225"/>
      <c r="BG421" s="1061">
        <f t="shared" si="42"/>
        <v>0</v>
      </c>
      <c r="BH421" s="1220"/>
      <c r="BI421" s="1225"/>
      <c r="BJ421" s="987"/>
      <c r="BK421" s="1061"/>
      <c r="BL421" s="1220"/>
      <c r="BM421" s="1225"/>
      <c r="BN421" s="1061"/>
      <c r="BO421" s="1225"/>
      <c r="BP421" s="1370"/>
      <c r="BQ421" s="1221"/>
      <c r="BR421" s="1061"/>
      <c r="BS421" s="1225"/>
    </row>
    <row r="422" spans="2:71">
      <c r="B422" s="959">
        <v>418</v>
      </c>
      <c r="C422" s="959" t="s">
        <v>1089</v>
      </c>
      <c r="D422" s="946" t="s">
        <v>1147</v>
      </c>
      <c r="E422" s="959">
        <v>3</v>
      </c>
      <c r="F422" s="959">
        <v>1</v>
      </c>
      <c r="G422" s="1294" t="s">
        <v>971</v>
      </c>
      <c r="H422" s="911">
        <v>3.1</v>
      </c>
      <c r="I422" s="1294">
        <f t="shared" si="41"/>
        <v>3.1</v>
      </c>
      <c r="J422" s="1217" t="s">
        <v>381</v>
      </c>
      <c r="K422" s="959"/>
      <c r="L422" s="1217"/>
      <c r="M422" s="959" t="s">
        <v>1004</v>
      </c>
      <c r="N422" s="1217" t="s">
        <v>1005</v>
      </c>
      <c r="O422" s="956"/>
      <c r="P422" s="987"/>
      <c r="Q422" s="909"/>
      <c r="R422" s="987"/>
      <c r="S422" s="987"/>
      <c r="T422" s="987"/>
      <c r="U422" s="987"/>
      <c r="V422" s="987"/>
      <c r="W422" s="987"/>
      <c r="X422" s="987"/>
      <c r="Y422" s="987"/>
      <c r="Z422" s="987"/>
      <c r="AA422" s="987"/>
      <c r="AB422" s="987"/>
      <c r="AC422" s="987"/>
      <c r="AD422" s="987"/>
      <c r="AE422" s="987"/>
      <c r="AF422" s="987"/>
      <c r="AG422" s="987"/>
      <c r="AH422" s="987"/>
      <c r="AI422" s="987"/>
      <c r="AJ422" s="987"/>
      <c r="AK422" s="987"/>
      <c r="AL422" s="987"/>
      <c r="AM422" s="987"/>
      <c r="AN422" s="987"/>
      <c r="AO422" s="987"/>
      <c r="AP422" s="987"/>
      <c r="AQ422" s="987"/>
      <c r="AR422" s="987"/>
      <c r="AS422" s="987"/>
      <c r="AT422" s="987"/>
      <c r="AU422" s="987"/>
      <c r="AV422" s="987"/>
      <c r="AW422" s="987"/>
      <c r="AX422" s="1061"/>
      <c r="AY422" s="1220"/>
      <c r="AZ422" s="1225"/>
      <c r="BA422" s="1061"/>
      <c r="BB422" s="1220"/>
      <c r="BC422" s="1225"/>
      <c r="BD422" s="1061"/>
      <c r="BE422" s="1220"/>
      <c r="BF422" s="1225"/>
      <c r="BG422" s="1061">
        <f t="shared" si="42"/>
        <v>0</v>
      </c>
      <c r="BH422" s="1220"/>
      <c r="BI422" s="1225"/>
      <c r="BJ422" s="987"/>
      <c r="BK422" s="1061"/>
      <c r="BL422" s="1220"/>
      <c r="BM422" s="1225"/>
      <c r="BN422" s="1061"/>
      <c r="BO422" s="1225"/>
      <c r="BP422" s="1370"/>
      <c r="BQ422" s="1221"/>
      <c r="BR422" s="1061"/>
      <c r="BS422" s="1225"/>
    </row>
    <row r="423" spans="2:71">
      <c r="B423" s="959">
        <v>419</v>
      </c>
      <c r="C423" s="959" t="s">
        <v>1001</v>
      </c>
      <c r="D423" s="946" t="s">
        <v>1013</v>
      </c>
      <c r="E423" s="959">
        <v>3</v>
      </c>
      <c r="F423" s="959">
        <v>5</v>
      </c>
      <c r="G423" s="1294" t="s">
        <v>971</v>
      </c>
      <c r="H423" s="911">
        <v>0.4</v>
      </c>
      <c r="I423" s="1294">
        <f t="shared" si="41"/>
        <v>2</v>
      </c>
      <c r="J423" s="1217" t="s">
        <v>378</v>
      </c>
      <c r="K423" s="959"/>
      <c r="L423" s="1217"/>
      <c r="M423" s="959" t="s">
        <v>1004</v>
      </c>
      <c r="N423" s="1217" t="s">
        <v>1005</v>
      </c>
      <c r="O423" s="956"/>
      <c r="P423" s="987"/>
      <c r="Q423" s="909"/>
      <c r="R423" s="987"/>
      <c r="S423" s="987"/>
      <c r="T423" s="987"/>
      <c r="U423" s="987"/>
      <c r="V423" s="987"/>
      <c r="W423" s="987"/>
      <c r="X423" s="987"/>
      <c r="Y423" s="987"/>
      <c r="Z423" s="987"/>
      <c r="AA423" s="987"/>
      <c r="AB423" s="987"/>
      <c r="AC423" s="987"/>
      <c r="AD423" s="987"/>
      <c r="AE423" s="987"/>
      <c r="AF423" s="987"/>
      <c r="AG423" s="987"/>
      <c r="AH423" s="987"/>
      <c r="AI423" s="987"/>
      <c r="AJ423" s="987"/>
      <c r="AK423" s="987"/>
      <c r="AL423" s="987"/>
      <c r="AM423" s="987"/>
      <c r="AN423" s="987"/>
      <c r="AO423" s="987"/>
      <c r="AP423" s="987"/>
      <c r="AQ423" s="987"/>
      <c r="AR423" s="987"/>
      <c r="AS423" s="987"/>
      <c r="AT423" s="987"/>
      <c r="AU423" s="987"/>
      <c r="AV423" s="987"/>
      <c r="AW423" s="987"/>
      <c r="AX423" s="1061"/>
      <c r="AY423" s="1220"/>
      <c r="AZ423" s="1225"/>
      <c r="BA423" s="1061"/>
      <c r="BB423" s="1220"/>
      <c r="BC423" s="1225"/>
      <c r="BD423" s="1061"/>
      <c r="BE423" s="1220"/>
      <c r="BF423" s="1225"/>
      <c r="BG423" s="1061">
        <f t="shared" si="42"/>
        <v>0</v>
      </c>
      <c r="BH423" s="1220"/>
      <c r="BI423" s="1225"/>
      <c r="BJ423" s="987"/>
      <c r="BK423" s="1061"/>
      <c r="BL423" s="1220"/>
      <c r="BM423" s="1225"/>
      <c r="BN423" s="1061"/>
      <c r="BO423" s="1225"/>
      <c r="BP423" s="1370"/>
      <c r="BQ423" s="1221"/>
      <c r="BR423" s="1061"/>
      <c r="BS423" s="1225"/>
    </row>
    <row r="424" spans="2:71">
      <c r="B424" s="959">
        <v>420</v>
      </c>
      <c r="C424" s="959" t="s">
        <v>1085</v>
      </c>
      <c r="D424" s="946" t="s">
        <v>1146</v>
      </c>
      <c r="E424" s="959">
        <v>3</v>
      </c>
      <c r="F424" s="959">
        <v>1</v>
      </c>
      <c r="G424" s="1294" t="s">
        <v>971</v>
      </c>
      <c r="H424" s="911">
        <v>1.4</v>
      </c>
      <c r="I424" s="1294">
        <f t="shared" si="41"/>
        <v>1.4</v>
      </c>
      <c r="J424" s="1217" t="s">
        <v>386</v>
      </c>
      <c r="K424" s="959"/>
      <c r="L424" s="1217"/>
      <c r="M424" s="959" t="s">
        <v>1004</v>
      </c>
      <c r="N424" s="1217" t="s">
        <v>1005</v>
      </c>
      <c r="O424" s="956"/>
      <c r="P424" s="987"/>
      <c r="Q424" s="909"/>
      <c r="R424" s="987"/>
      <c r="S424" s="987"/>
      <c r="T424" s="987"/>
      <c r="U424" s="987"/>
      <c r="V424" s="987"/>
      <c r="W424" s="987"/>
      <c r="X424" s="987"/>
      <c r="Y424" s="987"/>
      <c r="Z424" s="987"/>
      <c r="AA424" s="987"/>
      <c r="AB424" s="987"/>
      <c r="AC424" s="987"/>
      <c r="AD424" s="987"/>
      <c r="AE424" s="987"/>
      <c r="AF424" s="987"/>
      <c r="AG424" s="987"/>
      <c r="AH424" s="987"/>
      <c r="AI424" s="987"/>
      <c r="AJ424" s="987"/>
      <c r="AK424" s="987"/>
      <c r="AL424" s="987"/>
      <c r="AM424" s="987"/>
      <c r="AN424" s="987"/>
      <c r="AO424" s="987"/>
      <c r="AP424" s="987"/>
      <c r="AQ424" s="987"/>
      <c r="AR424" s="987"/>
      <c r="AS424" s="987"/>
      <c r="AT424" s="987"/>
      <c r="AU424" s="987"/>
      <c r="AV424" s="987"/>
      <c r="AW424" s="987"/>
      <c r="AX424" s="1061"/>
      <c r="AY424" s="1220"/>
      <c r="AZ424" s="1225"/>
      <c r="BA424" s="1061"/>
      <c r="BB424" s="1220"/>
      <c r="BC424" s="1225"/>
      <c r="BD424" s="1061"/>
      <c r="BE424" s="1220"/>
      <c r="BF424" s="1225"/>
      <c r="BG424" s="1061">
        <f t="shared" si="42"/>
        <v>0</v>
      </c>
      <c r="BH424" s="1220"/>
      <c r="BI424" s="1225"/>
      <c r="BJ424" s="987"/>
      <c r="BK424" s="1061"/>
      <c r="BL424" s="1220"/>
      <c r="BM424" s="1225"/>
      <c r="BN424" s="1061"/>
      <c r="BO424" s="1225"/>
      <c r="BP424" s="1370"/>
      <c r="BQ424" s="1221"/>
      <c r="BR424" s="1061"/>
      <c r="BS424" s="1225"/>
    </row>
    <row r="425" spans="2:71">
      <c r="B425" s="959">
        <v>421</v>
      </c>
      <c r="C425" s="959" t="s">
        <v>1089</v>
      </c>
      <c r="D425" s="946" t="s">
        <v>1147</v>
      </c>
      <c r="E425" s="959">
        <v>3</v>
      </c>
      <c r="F425" s="959">
        <v>1</v>
      </c>
      <c r="G425" s="1294" t="s">
        <v>971</v>
      </c>
      <c r="H425" s="911">
        <v>3.1</v>
      </c>
      <c r="I425" s="1294">
        <f t="shared" si="41"/>
        <v>3.1</v>
      </c>
      <c r="J425" s="1217" t="s">
        <v>386</v>
      </c>
      <c r="K425" s="959"/>
      <c r="L425" s="1217"/>
      <c r="M425" s="959" t="s">
        <v>1004</v>
      </c>
      <c r="N425" s="1217" t="s">
        <v>1005</v>
      </c>
      <c r="O425" s="956"/>
      <c r="P425" s="987"/>
      <c r="Q425" s="909"/>
      <c r="R425" s="987"/>
      <c r="S425" s="987"/>
      <c r="T425" s="987"/>
      <c r="U425" s="987"/>
      <c r="V425" s="987"/>
      <c r="W425" s="987"/>
      <c r="X425" s="987"/>
      <c r="Y425" s="987"/>
      <c r="Z425" s="987"/>
      <c r="AA425" s="987"/>
      <c r="AB425" s="987"/>
      <c r="AC425" s="987"/>
      <c r="AD425" s="987"/>
      <c r="AE425" s="987"/>
      <c r="AF425" s="987"/>
      <c r="AG425" s="987"/>
      <c r="AH425" s="987"/>
      <c r="AI425" s="987"/>
      <c r="AJ425" s="987"/>
      <c r="AK425" s="987"/>
      <c r="AL425" s="987"/>
      <c r="AM425" s="987"/>
      <c r="AN425" s="987"/>
      <c r="AO425" s="987"/>
      <c r="AP425" s="987"/>
      <c r="AQ425" s="987"/>
      <c r="AR425" s="987"/>
      <c r="AS425" s="987"/>
      <c r="AT425" s="987"/>
      <c r="AU425" s="987"/>
      <c r="AV425" s="987"/>
      <c r="AW425" s="987"/>
      <c r="AX425" s="1061"/>
      <c r="AY425" s="1220"/>
      <c r="AZ425" s="1225"/>
      <c r="BA425" s="1061"/>
      <c r="BB425" s="1220"/>
      <c r="BC425" s="1225"/>
      <c r="BD425" s="1061"/>
      <c r="BE425" s="1220"/>
      <c r="BF425" s="1225"/>
      <c r="BG425" s="1061">
        <f t="shared" si="42"/>
        <v>0</v>
      </c>
      <c r="BH425" s="1220"/>
      <c r="BI425" s="1225"/>
      <c r="BJ425" s="987"/>
      <c r="BK425" s="1061"/>
      <c r="BL425" s="1220"/>
      <c r="BM425" s="1225"/>
      <c r="BN425" s="1061"/>
      <c r="BO425" s="1225"/>
      <c r="BP425" s="1370"/>
      <c r="BQ425" s="1221"/>
      <c r="BR425" s="1061"/>
      <c r="BS425" s="1225"/>
    </row>
    <row r="426" spans="2:71">
      <c r="B426" s="959">
        <v>422</v>
      </c>
      <c r="C426" s="959" t="s">
        <v>1001</v>
      </c>
      <c r="D426" s="946" t="s">
        <v>1013</v>
      </c>
      <c r="E426" s="959">
        <v>3</v>
      </c>
      <c r="F426" s="959">
        <v>6</v>
      </c>
      <c r="G426" s="1294" t="s">
        <v>971</v>
      </c>
      <c r="H426" s="911">
        <v>0.4</v>
      </c>
      <c r="I426" s="1294">
        <f t="shared" si="41"/>
        <v>2.4000000000000004</v>
      </c>
      <c r="J426" s="1217" t="s">
        <v>383</v>
      </c>
      <c r="K426" s="959"/>
      <c r="L426" s="1217"/>
      <c r="M426" s="959" t="s">
        <v>1004</v>
      </c>
      <c r="N426" s="1217" t="s">
        <v>1005</v>
      </c>
      <c r="O426" s="956"/>
      <c r="P426" s="987"/>
      <c r="Q426" s="909"/>
      <c r="R426" s="987"/>
      <c r="S426" s="987"/>
      <c r="T426" s="987"/>
      <c r="U426" s="987"/>
      <c r="V426" s="987"/>
      <c r="W426" s="987"/>
      <c r="X426" s="987"/>
      <c r="Y426" s="987"/>
      <c r="Z426" s="987"/>
      <c r="AA426" s="987"/>
      <c r="AB426" s="987"/>
      <c r="AC426" s="987"/>
      <c r="AD426" s="987"/>
      <c r="AE426" s="987"/>
      <c r="AF426" s="987"/>
      <c r="AG426" s="987"/>
      <c r="AH426" s="987"/>
      <c r="AI426" s="987"/>
      <c r="AJ426" s="987"/>
      <c r="AK426" s="987"/>
      <c r="AL426" s="987"/>
      <c r="AM426" s="987"/>
      <c r="AN426" s="987"/>
      <c r="AO426" s="987"/>
      <c r="AP426" s="987"/>
      <c r="AQ426" s="987"/>
      <c r="AR426" s="987"/>
      <c r="AS426" s="987"/>
      <c r="AT426" s="987"/>
      <c r="AU426" s="987"/>
      <c r="AV426" s="987"/>
      <c r="AW426" s="987"/>
      <c r="AX426" s="1061"/>
      <c r="AY426" s="1220"/>
      <c r="AZ426" s="1225"/>
      <c r="BA426" s="1061"/>
      <c r="BB426" s="1220"/>
      <c r="BC426" s="1225"/>
      <c r="BD426" s="1061"/>
      <c r="BE426" s="1220"/>
      <c r="BF426" s="1225"/>
      <c r="BG426" s="1061">
        <f t="shared" si="42"/>
        <v>0</v>
      </c>
      <c r="BH426" s="1220"/>
      <c r="BI426" s="1225"/>
      <c r="BJ426" s="987"/>
      <c r="BK426" s="1061"/>
      <c r="BL426" s="1220"/>
      <c r="BM426" s="1225"/>
      <c r="BN426" s="1061"/>
      <c r="BO426" s="1225"/>
      <c r="BP426" s="1370"/>
      <c r="BQ426" s="1221"/>
      <c r="BR426" s="1061"/>
      <c r="BS426" s="1225"/>
    </row>
    <row r="427" spans="2:71">
      <c r="B427" s="959">
        <v>423</v>
      </c>
      <c r="C427" s="959" t="s">
        <v>1001</v>
      </c>
      <c r="D427" s="946" t="s">
        <v>1013</v>
      </c>
      <c r="E427" s="959">
        <v>3</v>
      </c>
      <c r="F427" s="959">
        <v>7</v>
      </c>
      <c r="G427" s="1294" t="s">
        <v>971</v>
      </c>
      <c r="H427" s="911">
        <v>0.4</v>
      </c>
      <c r="I427" s="1294">
        <f t="shared" si="41"/>
        <v>2.8000000000000003</v>
      </c>
      <c r="J427" s="1217" t="s">
        <v>388</v>
      </c>
      <c r="K427" s="959"/>
      <c r="L427" s="1217"/>
      <c r="M427" s="959" t="s">
        <v>1004</v>
      </c>
      <c r="N427" s="1217" t="s">
        <v>1005</v>
      </c>
      <c r="O427" s="956"/>
      <c r="P427" s="987"/>
      <c r="Q427" s="909"/>
      <c r="R427" s="987"/>
      <c r="S427" s="987"/>
      <c r="T427" s="987"/>
      <c r="U427" s="987"/>
      <c r="V427" s="987"/>
      <c r="W427" s="987"/>
      <c r="X427" s="987"/>
      <c r="Y427" s="987"/>
      <c r="Z427" s="987"/>
      <c r="AA427" s="987"/>
      <c r="AB427" s="987"/>
      <c r="AC427" s="987"/>
      <c r="AD427" s="987"/>
      <c r="AE427" s="987"/>
      <c r="AF427" s="987"/>
      <c r="AG427" s="987"/>
      <c r="AH427" s="987"/>
      <c r="AI427" s="987"/>
      <c r="AJ427" s="987"/>
      <c r="AK427" s="987"/>
      <c r="AL427" s="987"/>
      <c r="AM427" s="987"/>
      <c r="AN427" s="987"/>
      <c r="AO427" s="987"/>
      <c r="AP427" s="987"/>
      <c r="AQ427" s="987"/>
      <c r="AR427" s="987"/>
      <c r="AS427" s="987"/>
      <c r="AT427" s="987"/>
      <c r="AU427" s="987"/>
      <c r="AV427" s="987"/>
      <c r="AW427" s="987"/>
      <c r="AX427" s="1061"/>
      <c r="AY427" s="1220"/>
      <c r="AZ427" s="1225"/>
      <c r="BA427" s="1061"/>
      <c r="BB427" s="1220"/>
      <c r="BC427" s="1225"/>
      <c r="BD427" s="1061"/>
      <c r="BE427" s="1220"/>
      <c r="BF427" s="1225"/>
      <c r="BG427" s="1061">
        <f t="shared" si="42"/>
        <v>0</v>
      </c>
      <c r="BH427" s="1220"/>
      <c r="BI427" s="1225"/>
      <c r="BJ427" s="987"/>
      <c r="BK427" s="1061"/>
      <c r="BL427" s="1220"/>
      <c r="BM427" s="1225"/>
      <c r="BN427" s="1061"/>
      <c r="BO427" s="1225"/>
      <c r="BP427" s="1370"/>
      <c r="BQ427" s="1221"/>
      <c r="BR427" s="1061"/>
      <c r="BS427" s="1225"/>
    </row>
    <row r="428" spans="2:71">
      <c r="B428" s="959">
        <v>424</v>
      </c>
      <c r="C428" s="959" t="s">
        <v>1032</v>
      </c>
      <c r="D428" s="946" t="s">
        <v>1156</v>
      </c>
      <c r="E428" s="959">
        <v>3</v>
      </c>
      <c r="F428" s="959">
        <v>5</v>
      </c>
      <c r="G428" s="1294" t="s">
        <v>971</v>
      </c>
      <c r="H428" s="911">
        <v>29</v>
      </c>
      <c r="I428" s="1294">
        <f t="shared" si="41"/>
        <v>145</v>
      </c>
      <c r="J428" s="1217" t="s">
        <v>388</v>
      </c>
      <c r="K428" s="959"/>
      <c r="L428" s="1217"/>
      <c r="M428" s="959" t="s">
        <v>1004</v>
      </c>
      <c r="N428" s="1217" t="s">
        <v>1005</v>
      </c>
      <c r="O428" s="956"/>
      <c r="P428" s="987"/>
      <c r="Q428" s="909"/>
      <c r="R428" s="987"/>
      <c r="S428" s="987"/>
      <c r="T428" s="987"/>
      <c r="U428" s="987"/>
      <c r="V428" s="987"/>
      <c r="W428" s="987"/>
      <c r="X428" s="987"/>
      <c r="Y428" s="987"/>
      <c r="Z428" s="987"/>
      <c r="AA428" s="987"/>
      <c r="AB428" s="987"/>
      <c r="AC428" s="987"/>
      <c r="AD428" s="987"/>
      <c r="AE428" s="987"/>
      <c r="AF428" s="987"/>
      <c r="AG428" s="987"/>
      <c r="AH428" s="987"/>
      <c r="AI428" s="987"/>
      <c r="AJ428" s="987"/>
      <c r="AK428" s="987"/>
      <c r="AL428" s="987"/>
      <c r="AM428" s="987"/>
      <c r="AN428" s="987"/>
      <c r="AO428" s="987"/>
      <c r="AP428" s="987"/>
      <c r="AQ428" s="987"/>
      <c r="AR428" s="987"/>
      <c r="AS428" s="987"/>
      <c r="AT428" s="987"/>
      <c r="AU428" s="987"/>
      <c r="AV428" s="987"/>
      <c r="AW428" s="987"/>
      <c r="AX428" s="1061"/>
      <c r="AY428" s="1220"/>
      <c r="AZ428" s="1225"/>
      <c r="BA428" s="1061"/>
      <c r="BB428" s="1220"/>
      <c r="BC428" s="1225"/>
      <c r="BD428" s="1061"/>
      <c r="BE428" s="1220"/>
      <c r="BF428" s="1225"/>
      <c r="BG428" s="1061">
        <f t="shared" si="42"/>
        <v>0</v>
      </c>
      <c r="BH428" s="1220"/>
      <c r="BI428" s="1225"/>
      <c r="BJ428" s="987"/>
      <c r="BK428" s="1061"/>
      <c r="BL428" s="1220"/>
      <c r="BM428" s="1225"/>
      <c r="BN428" s="1061"/>
      <c r="BO428" s="1225"/>
      <c r="BP428" s="1370"/>
      <c r="BQ428" s="1221"/>
      <c r="BR428" s="1061"/>
      <c r="BS428" s="1225"/>
    </row>
    <row r="429" spans="2:71">
      <c r="B429" s="959">
        <v>425</v>
      </c>
      <c r="C429" s="959" t="s">
        <v>1085</v>
      </c>
      <c r="D429" s="946" t="s">
        <v>1146</v>
      </c>
      <c r="E429" s="959">
        <v>3</v>
      </c>
      <c r="F429" s="959">
        <v>2</v>
      </c>
      <c r="G429" s="1294" t="s">
        <v>971</v>
      </c>
      <c r="H429" s="911">
        <v>1.4</v>
      </c>
      <c r="I429" s="1294">
        <f t="shared" si="41"/>
        <v>2.8</v>
      </c>
      <c r="J429" s="1217" t="s">
        <v>1173</v>
      </c>
      <c r="K429" s="959"/>
      <c r="L429" s="1217"/>
      <c r="M429" s="959" t="s">
        <v>1004</v>
      </c>
      <c r="N429" s="1217" t="s">
        <v>1005</v>
      </c>
      <c r="O429" s="956"/>
      <c r="P429" s="987"/>
      <c r="Q429" s="909"/>
      <c r="R429" s="987"/>
      <c r="S429" s="987"/>
      <c r="T429" s="987"/>
      <c r="U429" s="987"/>
      <c r="V429" s="987"/>
      <c r="W429" s="987"/>
      <c r="X429" s="987"/>
      <c r="Y429" s="987"/>
      <c r="Z429" s="987"/>
      <c r="AA429" s="987"/>
      <c r="AB429" s="987"/>
      <c r="AC429" s="987"/>
      <c r="AD429" s="987"/>
      <c r="AE429" s="987"/>
      <c r="AF429" s="987"/>
      <c r="AG429" s="987"/>
      <c r="AH429" s="987"/>
      <c r="AI429" s="987"/>
      <c r="AJ429" s="987"/>
      <c r="AK429" s="987"/>
      <c r="AL429" s="987"/>
      <c r="AM429" s="987"/>
      <c r="AN429" s="987"/>
      <c r="AO429" s="987"/>
      <c r="AP429" s="987"/>
      <c r="AQ429" s="987"/>
      <c r="AR429" s="987"/>
      <c r="AS429" s="987"/>
      <c r="AT429" s="987"/>
      <c r="AU429" s="987"/>
      <c r="AV429" s="987"/>
      <c r="AW429" s="987"/>
      <c r="AX429" s="1061"/>
      <c r="AY429" s="1220"/>
      <c r="AZ429" s="1225"/>
      <c r="BA429" s="1061"/>
      <c r="BB429" s="1220"/>
      <c r="BC429" s="1225"/>
      <c r="BD429" s="1061"/>
      <c r="BE429" s="1220"/>
      <c r="BF429" s="1225"/>
      <c r="BG429" s="1061">
        <f t="shared" si="42"/>
        <v>0</v>
      </c>
      <c r="BH429" s="1220"/>
      <c r="BI429" s="1225"/>
      <c r="BJ429" s="987"/>
      <c r="BK429" s="1061"/>
      <c r="BL429" s="1220"/>
      <c r="BM429" s="1225"/>
      <c r="BN429" s="1061"/>
      <c r="BO429" s="1225"/>
      <c r="BP429" s="1370"/>
      <c r="BQ429" s="1221"/>
      <c r="BR429" s="1061"/>
      <c r="BS429" s="1225"/>
    </row>
    <row r="430" spans="2:71">
      <c r="B430" s="959">
        <v>426</v>
      </c>
      <c r="C430" s="959" t="s">
        <v>1032</v>
      </c>
      <c r="D430" s="946" t="s">
        <v>1156</v>
      </c>
      <c r="E430" s="959">
        <v>3</v>
      </c>
      <c r="F430" s="959">
        <v>2</v>
      </c>
      <c r="G430" s="1294" t="s">
        <v>971</v>
      </c>
      <c r="H430" s="911">
        <v>29</v>
      </c>
      <c r="I430" s="1294">
        <f t="shared" si="41"/>
        <v>58</v>
      </c>
      <c r="J430" s="1217" t="s">
        <v>1173</v>
      </c>
      <c r="K430" s="959"/>
      <c r="L430" s="1217"/>
      <c r="M430" s="959" t="s">
        <v>1004</v>
      </c>
      <c r="N430" s="1217" t="s">
        <v>1005</v>
      </c>
      <c r="O430" s="956"/>
      <c r="P430" s="987"/>
      <c r="Q430" s="909"/>
      <c r="R430" s="987"/>
      <c r="S430" s="987"/>
      <c r="T430" s="987"/>
      <c r="U430" s="987"/>
      <c r="V430" s="987"/>
      <c r="W430" s="987"/>
      <c r="X430" s="987"/>
      <c r="Y430" s="987"/>
      <c r="Z430" s="987"/>
      <c r="AA430" s="987"/>
      <c r="AB430" s="987"/>
      <c r="AC430" s="987"/>
      <c r="AD430" s="987"/>
      <c r="AE430" s="987"/>
      <c r="AF430" s="987"/>
      <c r="AG430" s="987"/>
      <c r="AH430" s="987"/>
      <c r="AI430" s="987"/>
      <c r="AJ430" s="987"/>
      <c r="AK430" s="987"/>
      <c r="AL430" s="987"/>
      <c r="AM430" s="987"/>
      <c r="AN430" s="987"/>
      <c r="AO430" s="987"/>
      <c r="AP430" s="987"/>
      <c r="AQ430" s="987"/>
      <c r="AR430" s="987"/>
      <c r="AS430" s="987"/>
      <c r="AT430" s="987"/>
      <c r="AU430" s="987"/>
      <c r="AV430" s="987"/>
      <c r="AW430" s="987"/>
      <c r="AX430" s="1061"/>
      <c r="AY430" s="1220"/>
      <c r="AZ430" s="1225"/>
      <c r="BA430" s="1061"/>
      <c r="BB430" s="1220"/>
      <c r="BC430" s="1225"/>
      <c r="BD430" s="1061"/>
      <c r="BE430" s="1220"/>
      <c r="BF430" s="1225"/>
      <c r="BG430" s="1061">
        <f t="shared" si="42"/>
        <v>0</v>
      </c>
      <c r="BH430" s="1220"/>
      <c r="BI430" s="1225"/>
      <c r="BJ430" s="987"/>
      <c r="BK430" s="1061"/>
      <c r="BL430" s="1220"/>
      <c r="BM430" s="1225"/>
      <c r="BN430" s="1061"/>
      <c r="BO430" s="1225"/>
      <c r="BP430" s="1370"/>
      <c r="BQ430" s="1221"/>
      <c r="BR430" s="1061"/>
      <c r="BS430" s="1225"/>
    </row>
    <row r="431" spans="2:71">
      <c r="B431" s="959">
        <v>427</v>
      </c>
      <c r="C431" s="959" t="s">
        <v>1089</v>
      </c>
      <c r="D431" s="946" t="s">
        <v>1147</v>
      </c>
      <c r="E431" s="959">
        <v>3</v>
      </c>
      <c r="F431" s="959">
        <v>2</v>
      </c>
      <c r="G431" s="1294" t="s">
        <v>971</v>
      </c>
      <c r="H431" s="911">
        <v>3.1</v>
      </c>
      <c r="I431" s="1294">
        <f t="shared" si="41"/>
        <v>6.2</v>
      </c>
      <c r="J431" s="1217" t="s">
        <v>1173</v>
      </c>
      <c r="K431" s="959"/>
      <c r="L431" s="1217"/>
      <c r="M431" s="959" t="s">
        <v>1004</v>
      </c>
      <c r="N431" s="1217" t="s">
        <v>1005</v>
      </c>
      <c r="O431" s="956"/>
      <c r="P431" s="987"/>
      <c r="Q431" s="909"/>
      <c r="R431" s="987"/>
      <c r="S431" s="987"/>
      <c r="T431" s="987"/>
      <c r="U431" s="987"/>
      <c r="V431" s="987"/>
      <c r="W431" s="987"/>
      <c r="X431" s="987"/>
      <c r="Y431" s="987"/>
      <c r="Z431" s="987"/>
      <c r="AA431" s="987"/>
      <c r="AB431" s="987"/>
      <c r="AC431" s="987"/>
      <c r="AD431" s="987"/>
      <c r="AE431" s="987"/>
      <c r="AF431" s="987"/>
      <c r="AG431" s="987"/>
      <c r="AH431" s="987"/>
      <c r="AI431" s="987"/>
      <c r="AJ431" s="987"/>
      <c r="AK431" s="987"/>
      <c r="AL431" s="987"/>
      <c r="AM431" s="987"/>
      <c r="AN431" s="987"/>
      <c r="AO431" s="987"/>
      <c r="AP431" s="987"/>
      <c r="AQ431" s="987"/>
      <c r="AR431" s="987"/>
      <c r="AS431" s="987"/>
      <c r="AT431" s="987"/>
      <c r="AU431" s="987"/>
      <c r="AV431" s="987"/>
      <c r="AW431" s="987"/>
      <c r="AX431" s="1061"/>
      <c r="AY431" s="1220"/>
      <c r="AZ431" s="1225"/>
      <c r="BA431" s="1061"/>
      <c r="BB431" s="1220"/>
      <c r="BC431" s="1225"/>
      <c r="BD431" s="1061"/>
      <c r="BE431" s="1220"/>
      <c r="BF431" s="1225"/>
      <c r="BG431" s="1061">
        <f t="shared" si="42"/>
        <v>0</v>
      </c>
      <c r="BH431" s="1220"/>
      <c r="BI431" s="1225"/>
      <c r="BJ431" s="987"/>
      <c r="BK431" s="1061"/>
      <c r="BL431" s="1220"/>
      <c r="BM431" s="1225"/>
      <c r="BN431" s="1061"/>
      <c r="BO431" s="1225"/>
      <c r="BP431" s="1370"/>
      <c r="BQ431" s="1221"/>
      <c r="BR431" s="1061"/>
      <c r="BS431" s="1225"/>
    </row>
    <row r="432" spans="2:71">
      <c r="B432" s="959">
        <v>428</v>
      </c>
      <c r="C432" s="959" t="s">
        <v>1085</v>
      </c>
      <c r="D432" s="946" t="s">
        <v>1146</v>
      </c>
      <c r="E432" s="959">
        <v>3</v>
      </c>
      <c r="F432" s="959">
        <v>1</v>
      </c>
      <c r="G432" s="1294" t="s">
        <v>971</v>
      </c>
      <c r="H432" s="911">
        <v>1.4</v>
      </c>
      <c r="I432" s="1294">
        <f t="shared" si="41"/>
        <v>1.4</v>
      </c>
      <c r="J432" s="1217" t="s">
        <v>399</v>
      </c>
      <c r="K432" s="959"/>
      <c r="L432" s="1217"/>
      <c r="M432" s="959" t="s">
        <v>1004</v>
      </c>
      <c r="N432" s="1217" t="s">
        <v>1005</v>
      </c>
      <c r="O432" s="956"/>
      <c r="P432" s="987"/>
      <c r="Q432" s="909"/>
      <c r="R432" s="987"/>
      <c r="S432" s="987"/>
      <c r="T432" s="987"/>
      <c r="U432" s="987"/>
      <c r="V432" s="987"/>
      <c r="W432" s="987"/>
      <c r="X432" s="987"/>
      <c r="Y432" s="987"/>
      <c r="Z432" s="987"/>
      <c r="AA432" s="987"/>
      <c r="AB432" s="987"/>
      <c r="AC432" s="987"/>
      <c r="AD432" s="987"/>
      <c r="AE432" s="987"/>
      <c r="AF432" s="987"/>
      <c r="AG432" s="987"/>
      <c r="AH432" s="987"/>
      <c r="AI432" s="987"/>
      <c r="AJ432" s="987"/>
      <c r="AK432" s="987"/>
      <c r="AL432" s="987"/>
      <c r="AM432" s="987"/>
      <c r="AN432" s="987"/>
      <c r="AO432" s="987"/>
      <c r="AP432" s="987"/>
      <c r="AQ432" s="987"/>
      <c r="AR432" s="987"/>
      <c r="AS432" s="987"/>
      <c r="AT432" s="987"/>
      <c r="AU432" s="987"/>
      <c r="AV432" s="987"/>
      <c r="AW432" s="987"/>
      <c r="AX432" s="1061"/>
      <c r="AY432" s="1220"/>
      <c r="AZ432" s="1225"/>
      <c r="BA432" s="1061"/>
      <c r="BB432" s="1220"/>
      <c r="BC432" s="1225"/>
      <c r="BD432" s="1061"/>
      <c r="BE432" s="1220"/>
      <c r="BF432" s="1225"/>
      <c r="BG432" s="1061">
        <f t="shared" si="42"/>
        <v>0</v>
      </c>
      <c r="BH432" s="1220"/>
      <c r="BI432" s="1225"/>
      <c r="BJ432" s="987"/>
      <c r="BK432" s="1061"/>
      <c r="BL432" s="1220"/>
      <c r="BM432" s="1225"/>
      <c r="BN432" s="1061"/>
      <c r="BO432" s="1225"/>
      <c r="BP432" s="1370"/>
      <c r="BQ432" s="1221"/>
      <c r="BR432" s="1061"/>
      <c r="BS432" s="1225"/>
    </row>
    <row r="433" spans="2:71">
      <c r="B433" s="959">
        <v>429</v>
      </c>
      <c r="C433" s="959" t="s">
        <v>1032</v>
      </c>
      <c r="D433" s="946" t="s">
        <v>1156</v>
      </c>
      <c r="E433" s="959">
        <v>3</v>
      </c>
      <c r="F433" s="959">
        <v>1</v>
      </c>
      <c r="G433" s="1294" t="s">
        <v>971</v>
      </c>
      <c r="H433" s="911">
        <v>29</v>
      </c>
      <c r="I433" s="1294">
        <f t="shared" si="41"/>
        <v>29</v>
      </c>
      <c r="J433" s="1217" t="s">
        <v>399</v>
      </c>
      <c r="K433" s="959"/>
      <c r="L433" s="1217"/>
      <c r="M433" s="959" t="s">
        <v>1004</v>
      </c>
      <c r="N433" s="1217" t="s">
        <v>1005</v>
      </c>
      <c r="O433" s="956"/>
      <c r="P433" s="987"/>
      <c r="Q433" s="909"/>
      <c r="R433" s="987"/>
      <c r="S433" s="987"/>
      <c r="T433" s="987"/>
      <c r="U433" s="987"/>
      <c r="V433" s="987"/>
      <c r="W433" s="987"/>
      <c r="X433" s="987"/>
      <c r="Y433" s="987"/>
      <c r="Z433" s="987"/>
      <c r="AA433" s="987"/>
      <c r="AB433" s="987"/>
      <c r="AC433" s="987"/>
      <c r="AD433" s="987"/>
      <c r="AE433" s="987"/>
      <c r="AF433" s="987"/>
      <c r="AG433" s="987"/>
      <c r="AH433" s="987"/>
      <c r="AI433" s="987"/>
      <c r="AJ433" s="987"/>
      <c r="AK433" s="987"/>
      <c r="AL433" s="987"/>
      <c r="AM433" s="987"/>
      <c r="AN433" s="987"/>
      <c r="AO433" s="987"/>
      <c r="AP433" s="987"/>
      <c r="AQ433" s="987"/>
      <c r="AR433" s="987"/>
      <c r="AS433" s="987"/>
      <c r="AT433" s="987"/>
      <c r="AU433" s="987"/>
      <c r="AV433" s="987"/>
      <c r="AW433" s="987"/>
      <c r="AX433" s="1061"/>
      <c r="AY433" s="1220"/>
      <c r="AZ433" s="1225"/>
      <c r="BA433" s="1061"/>
      <c r="BB433" s="1220"/>
      <c r="BC433" s="1225"/>
      <c r="BD433" s="1061"/>
      <c r="BE433" s="1220"/>
      <c r="BF433" s="1225"/>
      <c r="BG433" s="1061">
        <f t="shared" si="42"/>
        <v>0</v>
      </c>
      <c r="BH433" s="1220"/>
      <c r="BI433" s="1225"/>
      <c r="BJ433" s="987"/>
      <c r="BK433" s="1061"/>
      <c r="BL433" s="1220"/>
      <c r="BM433" s="1225"/>
      <c r="BN433" s="1061"/>
      <c r="BO433" s="1225"/>
      <c r="BP433" s="1370"/>
      <c r="BQ433" s="1221"/>
      <c r="BR433" s="1061"/>
      <c r="BS433" s="1225"/>
    </row>
    <row r="434" spans="2:71">
      <c r="B434" s="959">
        <v>430</v>
      </c>
      <c r="C434" s="959" t="s">
        <v>1089</v>
      </c>
      <c r="D434" s="946" t="s">
        <v>1147</v>
      </c>
      <c r="E434" s="959">
        <v>3</v>
      </c>
      <c r="F434" s="959">
        <v>1</v>
      </c>
      <c r="G434" s="1294" t="s">
        <v>971</v>
      </c>
      <c r="H434" s="911">
        <v>3.1</v>
      </c>
      <c r="I434" s="1294">
        <f t="shared" si="41"/>
        <v>3.1</v>
      </c>
      <c r="J434" s="1217" t="s">
        <v>399</v>
      </c>
      <c r="K434" s="959"/>
      <c r="L434" s="1217"/>
      <c r="M434" s="959" t="s">
        <v>1004</v>
      </c>
      <c r="N434" s="1217" t="s">
        <v>1005</v>
      </c>
      <c r="O434" s="956"/>
      <c r="P434" s="987"/>
      <c r="Q434" s="909"/>
      <c r="R434" s="987"/>
      <c r="S434" s="987"/>
      <c r="T434" s="987"/>
      <c r="U434" s="987"/>
      <c r="V434" s="987"/>
      <c r="W434" s="987"/>
      <c r="X434" s="987"/>
      <c r="Y434" s="987"/>
      <c r="Z434" s="987"/>
      <c r="AA434" s="987"/>
      <c r="AB434" s="987"/>
      <c r="AC434" s="987"/>
      <c r="AD434" s="987"/>
      <c r="AE434" s="987"/>
      <c r="AF434" s="987"/>
      <c r="AG434" s="987"/>
      <c r="AH434" s="987"/>
      <c r="AI434" s="987"/>
      <c r="AJ434" s="987"/>
      <c r="AK434" s="987"/>
      <c r="AL434" s="987"/>
      <c r="AM434" s="987"/>
      <c r="AN434" s="987"/>
      <c r="AO434" s="987"/>
      <c r="AP434" s="987"/>
      <c r="AQ434" s="987"/>
      <c r="AR434" s="987"/>
      <c r="AS434" s="987"/>
      <c r="AT434" s="987"/>
      <c r="AU434" s="987"/>
      <c r="AV434" s="987"/>
      <c r="AW434" s="987"/>
      <c r="AX434" s="1061"/>
      <c r="AY434" s="1220"/>
      <c r="AZ434" s="1225"/>
      <c r="BA434" s="1061"/>
      <c r="BB434" s="1220"/>
      <c r="BC434" s="1225"/>
      <c r="BD434" s="1061"/>
      <c r="BE434" s="1220"/>
      <c r="BF434" s="1225"/>
      <c r="BG434" s="1061">
        <f t="shared" si="42"/>
        <v>0</v>
      </c>
      <c r="BH434" s="1220"/>
      <c r="BI434" s="1225"/>
      <c r="BJ434" s="987"/>
      <c r="BK434" s="1061"/>
      <c r="BL434" s="1220"/>
      <c r="BM434" s="1225"/>
      <c r="BN434" s="1061"/>
      <c r="BO434" s="1225"/>
      <c r="BP434" s="1370"/>
      <c r="BQ434" s="1221"/>
      <c r="BR434" s="1061"/>
      <c r="BS434" s="1225"/>
    </row>
    <row r="435" spans="2:71">
      <c r="B435" s="959">
        <v>431</v>
      </c>
      <c r="C435" s="959" t="s">
        <v>1001</v>
      </c>
      <c r="D435" s="946" t="s">
        <v>1013</v>
      </c>
      <c r="E435" s="959">
        <v>3</v>
      </c>
      <c r="F435" s="959">
        <v>3</v>
      </c>
      <c r="G435" s="1294" t="s">
        <v>971</v>
      </c>
      <c r="H435" s="911">
        <v>0.4</v>
      </c>
      <c r="I435" s="1294">
        <f t="shared" si="41"/>
        <v>1.2000000000000002</v>
      </c>
      <c r="J435" s="1217" t="s">
        <v>396</v>
      </c>
      <c r="K435" s="959"/>
      <c r="L435" s="1217"/>
      <c r="M435" s="959" t="s">
        <v>1004</v>
      </c>
      <c r="N435" s="1217" t="s">
        <v>1005</v>
      </c>
      <c r="O435" s="956"/>
      <c r="P435" s="987"/>
      <c r="Q435" s="909"/>
      <c r="R435" s="987"/>
      <c r="S435" s="987"/>
      <c r="T435" s="987"/>
      <c r="U435" s="987"/>
      <c r="V435" s="987"/>
      <c r="W435" s="987"/>
      <c r="X435" s="987"/>
      <c r="Y435" s="987"/>
      <c r="Z435" s="987"/>
      <c r="AA435" s="987"/>
      <c r="AB435" s="987"/>
      <c r="AC435" s="987"/>
      <c r="AD435" s="987"/>
      <c r="AE435" s="987"/>
      <c r="AF435" s="987"/>
      <c r="AG435" s="987"/>
      <c r="AH435" s="987"/>
      <c r="AI435" s="987"/>
      <c r="AJ435" s="987"/>
      <c r="AK435" s="987"/>
      <c r="AL435" s="987"/>
      <c r="AM435" s="987"/>
      <c r="AN435" s="987"/>
      <c r="AO435" s="987"/>
      <c r="AP435" s="987"/>
      <c r="AQ435" s="987"/>
      <c r="AR435" s="987"/>
      <c r="AS435" s="987"/>
      <c r="AT435" s="987"/>
      <c r="AU435" s="987"/>
      <c r="AV435" s="987"/>
      <c r="AW435" s="987"/>
      <c r="AX435" s="1061"/>
      <c r="AY435" s="1220"/>
      <c r="AZ435" s="1225"/>
      <c r="BA435" s="1061"/>
      <c r="BB435" s="1220"/>
      <c r="BC435" s="1225"/>
      <c r="BD435" s="1061"/>
      <c r="BE435" s="1220"/>
      <c r="BF435" s="1225"/>
      <c r="BG435" s="1061">
        <f t="shared" si="42"/>
        <v>0</v>
      </c>
      <c r="BH435" s="1220"/>
      <c r="BI435" s="1225"/>
      <c r="BJ435" s="987"/>
      <c r="BK435" s="1061"/>
      <c r="BL435" s="1220"/>
      <c r="BM435" s="1225"/>
      <c r="BN435" s="1061"/>
      <c r="BO435" s="1225"/>
      <c r="BP435" s="1370"/>
      <c r="BQ435" s="1221"/>
      <c r="BR435" s="1061"/>
      <c r="BS435" s="1225"/>
    </row>
    <row r="436" spans="2:71">
      <c r="B436" s="959">
        <v>432</v>
      </c>
      <c r="C436" s="959" t="s">
        <v>1085</v>
      </c>
      <c r="D436" s="946" t="s">
        <v>1146</v>
      </c>
      <c r="E436" s="959">
        <v>3</v>
      </c>
      <c r="F436" s="959">
        <v>2</v>
      </c>
      <c r="G436" s="1294" t="s">
        <v>971</v>
      </c>
      <c r="H436" s="911">
        <v>1.4</v>
      </c>
      <c r="I436" s="1294">
        <f t="shared" si="41"/>
        <v>2.8</v>
      </c>
      <c r="J436" s="1217" t="s">
        <v>1174</v>
      </c>
      <c r="K436" s="959"/>
      <c r="L436" s="1217"/>
      <c r="M436" s="959" t="s">
        <v>1004</v>
      </c>
      <c r="N436" s="1217" t="s">
        <v>1005</v>
      </c>
      <c r="O436" s="956"/>
      <c r="P436" s="987"/>
      <c r="Q436" s="909"/>
      <c r="R436" s="987"/>
      <c r="S436" s="987"/>
      <c r="T436" s="987"/>
      <c r="U436" s="987"/>
      <c r="V436" s="987"/>
      <c r="W436" s="987"/>
      <c r="X436" s="987"/>
      <c r="Y436" s="987"/>
      <c r="Z436" s="987"/>
      <c r="AA436" s="987"/>
      <c r="AB436" s="987"/>
      <c r="AC436" s="987"/>
      <c r="AD436" s="987"/>
      <c r="AE436" s="987"/>
      <c r="AF436" s="987"/>
      <c r="AG436" s="987"/>
      <c r="AH436" s="987"/>
      <c r="AI436" s="987"/>
      <c r="AJ436" s="987"/>
      <c r="AK436" s="987"/>
      <c r="AL436" s="987"/>
      <c r="AM436" s="987"/>
      <c r="AN436" s="987"/>
      <c r="AO436" s="987"/>
      <c r="AP436" s="987"/>
      <c r="AQ436" s="987"/>
      <c r="AR436" s="987"/>
      <c r="AS436" s="987"/>
      <c r="AT436" s="987"/>
      <c r="AU436" s="987"/>
      <c r="AV436" s="987"/>
      <c r="AW436" s="987"/>
      <c r="AX436" s="1061"/>
      <c r="AY436" s="1220"/>
      <c r="AZ436" s="1225"/>
      <c r="BA436" s="1061"/>
      <c r="BB436" s="1220"/>
      <c r="BC436" s="1225"/>
      <c r="BD436" s="1061"/>
      <c r="BE436" s="1220"/>
      <c r="BF436" s="1225"/>
      <c r="BG436" s="1061">
        <f t="shared" si="42"/>
        <v>0</v>
      </c>
      <c r="BH436" s="1220"/>
      <c r="BI436" s="1225"/>
      <c r="BJ436" s="987"/>
      <c r="BK436" s="1061"/>
      <c r="BL436" s="1220"/>
      <c r="BM436" s="1225"/>
      <c r="BN436" s="1061"/>
      <c r="BO436" s="1225"/>
      <c r="BP436" s="1370"/>
      <c r="BQ436" s="1221"/>
      <c r="BR436" s="1061"/>
      <c r="BS436" s="1225"/>
    </row>
    <row r="437" spans="2:71">
      <c r="B437" s="959">
        <v>433</v>
      </c>
      <c r="C437" s="959" t="s">
        <v>1032</v>
      </c>
      <c r="D437" s="946" t="s">
        <v>1156</v>
      </c>
      <c r="E437" s="959">
        <v>3</v>
      </c>
      <c r="F437" s="959">
        <v>2</v>
      </c>
      <c r="G437" s="1294" t="s">
        <v>971</v>
      </c>
      <c r="H437" s="911">
        <v>29</v>
      </c>
      <c r="I437" s="1294">
        <f t="shared" si="41"/>
        <v>58</v>
      </c>
      <c r="J437" s="1217" t="s">
        <v>1174</v>
      </c>
      <c r="K437" s="959"/>
      <c r="L437" s="1217"/>
      <c r="M437" s="959" t="s">
        <v>1004</v>
      </c>
      <c r="N437" s="1217" t="s">
        <v>1005</v>
      </c>
      <c r="O437" s="956"/>
      <c r="P437" s="987"/>
      <c r="Q437" s="909"/>
      <c r="R437" s="987"/>
      <c r="S437" s="987"/>
      <c r="T437" s="987"/>
      <c r="U437" s="987"/>
      <c r="V437" s="987"/>
      <c r="W437" s="987"/>
      <c r="X437" s="987"/>
      <c r="Y437" s="987"/>
      <c r="Z437" s="987"/>
      <c r="AA437" s="987"/>
      <c r="AB437" s="987"/>
      <c r="AC437" s="987"/>
      <c r="AD437" s="987"/>
      <c r="AE437" s="987"/>
      <c r="AF437" s="987"/>
      <c r="AG437" s="987"/>
      <c r="AH437" s="987"/>
      <c r="AI437" s="987"/>
      <c r="AJ437" s="987"/>
      <c r="AK437" s="987"/>
      <c r="AL437" s="987"/>
      <c r="AM437" s="987"/>
      <c r="AN437" s="987"/>
      <c r="AO437" s="987"/>
      <c r="AP437" s="987"/>
      <c r="AQ437" s="987"/>
      <c r="AR437" s="987"/>
      <c r="AS437" s="987"/>
      <c r="AT437" s="987"/>
      <c r="AU437" s="987"/>
      <c r="AV437" s="987"/>
      <c r="AW437" s="987"/>
      <c r="AX437" s="1061"/>
      <c r="AY437" s="1220"/>
      <c r="AZ437" s="1225"/>
      <c r="BA437" s="1061"/>
      <c r="BB437" s="1220"/>
      <c r="BC437" s="1225"/>
      <c r="BD437" s="1061"/>
      <c r="BE437" s="1220"/>
      <c r="BF437" s="1225"/>
      <c r="BG437" s="1061">
        <f t="shared" si="42"/>
        <v>0</v>
      </c>
      <c r="BH437" s="1220"/>
      <c r="BI437" s="1225"/>
      <c r="BJ437" s="987"/>
      <c r="BK437" s="1061"/>
      <c r="BL437" s="1220"/>
      <c r="BM437" s="1225"/>
      <c r="BN437" s="1061"/>
      <c r="BO437" s="1225"/>
      <c r="BP437" s="1370"/>
      <c r="BQ437" s="1221"/>
      <c r="BR437" s="1061"/>
      <c r="BS437" s="1225"/>
    </row>
    <row r="438" spans="2:71">
      <c r="B438" s="959">
        <v>434</v>
      </c>
      <c r="C438" s="959" t="s">
        <v>1089</v>
      </c>
      <c r="D438" s="946" t="s">
        <v>1147</v>
      </c>
      <c r="E438" s="959">
        <v>3</v>
      </c>
      <c r="F438" s="959">
        <v>2</v>
      </c>
      <c r="G438" s="1294" t="s">
        <v>971</v>
      </c>
      <c r="H438" s="911">
        <v>3.1</v>
      </c>
      <c r="I438" s="1294">
        <f t="shared" si="41"/>
        <v>6.2</v>
      </c>
      <c r="J438" s="1217" t="s">
        <v>1174</v>
      </c>
      <c r="K438" s="959"/>
      <c r="L438" s="1217"/>
      <c r="M438" s="959" t="s">
        <v>1004</v>
      </c>
      <c r="N438" s="1217" t="s">
        <v>1005</v>
      </c>
      <c r="O438" s="956"/>
      <c r="P438" s="987"/>
      <c r="Q438" s="909"/>
      <c r="R438" s="987"/>
      <c r="S438" s="987"/>
      <c r="T438" s="987"/>
      <c r="U438" s="987"/>
      <c r="V438" s="987"/>
      <c r="W438" s="987"/>
      <c r="X438" s="987"/>
      <c r="Y438" s="987"/>
      <c r="Z438" s="987"/>
      <c r="AA438" s="987"/>
      <c r="AB438" s="987"/>
      <c r="AC438" s="987"/>
      <c r="AD438" s="987"/>
      <c r="AE438" s="987"/>
      <c r="AF438" s="987"/>
      <c r="AG438" s="987"/>
      <c r="AH438" s="987"/>
      <c r="AI438" s="987"/>
      <c r="AJ438" s="987"/>
      <c r="AK438" s="987"/>
      <c r="AL438" s="987"/>
      <c r="AM438" s="987"/>
      <c r="AN438" s="987"/>
      <c r="AO438" s="987"/>
      <c r="AP438" s="987"/>
      <c r="AQ438" s="987"/>
      <c r="AR438" s="987"/>
      <c r="AS438" s="987"/>
      <c r="AT438" s="987"/>
      <c r="AU438" s="987"/>
      <c r="AV438" s="987"/>
      <c r="AW438" s="987"/>
      <c r="AX438" s="1061"/>
      <c r="AY438" s="1220"/>
      <c r="AZ438" s="1225"/>
      <c r="BA438" s="1061"/>
      <c r="BB438" s="1220"/>
      <c r="BC438" s="1225"/>
      <c r="BD438" s="1061"/>
      <c r="BE438" s="1220"/>
      <c r="BF438" s="1225"/>
      <c r="BG438" s="1061">
        <f t="shared" si="42"/>
        <v>0</v>
      </c>
      <c r="BH438" s="1220"/>
      <c r="BI438" s="1225"/>
      <c r="BJ438" s="987"/>
      <c r="BK438" s="1061"/>
      <c r="BL438" s="1220"/>
      <c r="BM438" s="1225"/>
      <c r="BN438" s="1061"/>
      <c r="BO438" s="1225"/>
      <c r="BP438" s="1370"/>
      <c r="BQ438" s="1221"/>
      <c r="BR438" s="1061"/>
      <c r="BS438" s="1225"/>
    </row>
    <row r="439" spans="2:71">
      <c r="B439" s="959">
        <v>435</v>
      </c>
      <c r="C439" s="959" t="s">
        <v>1032</v>
      </c>
      <c r="D439" s="946" t="s">
        <v>1156</v>
      </c>
      <c r="E439" s="959">
        <v>3</v>
      </c>
      <c r="F439" s="959">
        <v>1</v>
      </c>
      <c r="G439" s="1294" t="s">
        <v>971</v>
      </c>
      <c r="H439" s="911">
        <v>29</v>
      </c>
      <c r="I439" s="1294">
        <f t="shared" si="41"/>
        <v>29</v>
      </c>
      <c r="J439" s="1217" t="s">
        <v>422</v>
      </c>
      <c r="K439" s="959"/>
      <c r="L439" s="1217"/>
      <c r="M439" s="959" t="s">
        <v>1004</v>
      </c>
      <c r="N439" s="1217" t="s">
        <v>1005</v>
      </c>
      <c r="O439" s="956"/>
      <c r="P439" s="987"/>
      <c r="Q439" s="909"/>
      <c r="R439" s="987"/>
      <c r="S439" s="987"/>
      <c r="T439" s="987"/>
      <c r="U439" s="987"/>
      <c r="V439" s="987"/>
      <c r="W439" s="987"/>
      <c r="X439" s="987"/>
      <c r="Y439" s="987"/>
      <c r="Z439" s="987"/>
      <c r="AA439" s="987"/>
      <c r="AB439" s="987"/>
      <c r="AC439" s="987"/>
      <c r="AD439" s="987"/>
      <c r="AE439" s="987"/>
      <c r="AF439" s="987"/>
      <c r="AG439" s="987"/>
      <c r="AH439" s="987"/>
      <c r="AI439" s="987"/>
      <c r="AJ439" s="987"/>
      <c r="AK439" s="987"/>
      <c r="AL439" s="987"/>
      <c r="AM439" s="987"/>
      <c r="AN439" s="987"/>
      <c r="AO439" s="987"/>
      <c r="AP439" s="987"/>
      <c r="AQ439" s="987"/>
      <c r="AR439" s="987"/>
      <c r="AS439" s="987"/>
      <c r="AT439" s="987"/>
      <c r="AU439" s="987"/>
      <c r="AV439" s="987"/>
      <c r="AW439" s="987"/>
      <c r="AX439" s="1061"/>
      <c r="AY439" s="1220"/>
      <c r="AZ439" s="1225"/>
      <c r="BA439" s="1061"/>
      <c r="BB439" s="1220"/>
      <c r="BC439" s="1225"/>
      <c r="BD439" s="1061"/>
      <c r="BE439" s="1220"/>
      <c r="BF439" s="1225"/>
      <c r="BG439" s="1061">
        <f t="shared" si="42"/>
        <v>0</v>
      </c>
      <c r="BH439" s="1220"/>
      <c r="BI439" s="1225"/>
      <c r="BJ439" s="987"/>
      <c r="BK439" s="1061"/>
      <c r="BL439" s="1220"/>
      <c r="BM439" s="1225"/>
      <c r="BN439" s="1061"/>
      <c r="BO439" s="1225"/>
      <c r="BP439" s="1370"/>
      <c r="BQ439" s="1221"/>
      <c r="BR439" s="1061"/>
      <c r="BS439" s="1225"/>
    </row>
    <row r="440" spans="2:71">
      <c r="B440" s="959">
        <v>436</v>
      </c>
      <c r="C440" s="959" t="s">
        <v>1085</v>
      </c>
      <c r="D440" s="946" t="s">
        <v>1146</v>
      </c>
      <c r="E440" s="959">
        <v>3</v>
      </c>
      <c r="F440" s="959">
        <v>1</v>
      </c>
      <c r="G440" s="1294" t="s">
        <v>971</v>
      </c>
      <c r="H440" s="911">
        <v>1.4</v>
      </c>
      <c r="I440" s="1294">
        <f t="shared" si="41"/>
        <v>1.4</v>
      </c>
      <c r="J440" s="1217" t="s">
        <v>422</v>
      </c>
      <c r="K440" s="959"/>
      <c r="L440" s="1217"/>
      <c r="M440" s="959" t="s">
        <v>1004</v>
      </c>
      <c r="N440" s="1217" t="s">
        <v>1005</v>
      </c>
      <c r="O440" s="956"/>
      <c r="P440" s="987"/>
      <c r="Q440" s="909"/>
      <c r="R440" s="987"/>
      <c r="S440" s="987"/>
      <c r="T440" s="987"/>
      <c r="U440" s="987"/>
      <c r="V440" s="987"/>
      <c r="W440" s="987"/>
      <c r="X440" s="987"/>
      <c r="Y440" s="987"/>
      <c r="Z440" s="987"/>
      <c r="AA440" s="987"/>
      <c r="AB440" s="987"/>
      <c r="AC440" s="987"/>
      <c r="AD440" s="987"/>
      <c r="AE440" s="987"/>
      <c r="AF440" s="987"/>
      <c r="AG440" s="987"/>
      <c r="AH440" s="987"/>
      <c r="AI440" s="987"/>
      <c r="AJ440" s="987"/>
      <c r="AK440" s="987"/>
      <c r="AL440" s="987"/>
      <c r="AM440" s="987"/>
      <c r="AN440" s="987"/>
      <c r="AO440" s="987"/>
      <c r="AP440" s="987"/>
      <c r="AQ440" s="987"/>
      <c r="AR440" s="987"/>
      <c r="AS440" s="987"/>
      <c r="AT440" s="987"/>
      <c r="AU440" s="987"/>
      <c r="AV440" s="987"/>
      <c r="AW440" s="987"/>
      <c r="AX440" s="1061"/>
      <c r="AY440" s="1220"/>
      <c r="AZ440" s="1225"/>
      <c r="BA440" s="1061"/>
      <c r="BB440" s="1220"/>
      <c r="BC440" s="1225"/>
      <c r="BD440" s="1061"/>
      <c r="BE440" s="1220"/>
      <c r="BF440" s="1225"/>
      <c r="BG440" s="1061">
        <f t="shared" si="42"/>
        <v>0</v>
      </c>
      <c r="BH440" s="1220"/>
      <c r="BI440" s="1225"/>
      <c r="BJ440" s="987"/>
      <c r="BK440" s="1061"/>
      <c r="BL440" s="1220"/>
      <c r="BM440" s="1225"/>
      <c r="BN440" s="1061"/>
      <c r="BO440" s="1225"/>
      <c r="BP440" s="1370"/>
      <c r="BQ440" s="1221"/>
      <c r="BR440" s="1061"/>
      <c r="BS440" s="1225"/>
    </row>
    <row r="441" spans="2:71">
      <c r="B441" s="959">
        <v>437</v>
      </c>
      <c r="C441" s="959" t="s">
        <v>1089</v>
      </c>
      <c r="D441" s="946" t="s">
        <v>1147</v>
      </c>
      <c r="E441" s="959">
        <v>3</v>
      </c>
      <c r="F441" s="959">
        <v>1</v>
      </c>
      <c r="G441" s="1294" t="s">
        <v>971</v>
      </c>
      <c r="H441" s="911">
        <v>3.1</v>
      </c>
      <c r="I441" s="1294">
        <f t="shared" si="41"/>
        <v>3.1</v>
      </c>
      <c r="J441" s="1217" t="s">
        <v>422</v>
      </c>
      <c r="K441" s="959"/>
      <c r="L441" s="1217"/>
      <c r="M441" s="959" t="s">
        <v>1004</v>
      </c>
      <c r="N441" s="1217" t="s">
        <v>1005</v>
      </c>
      <c r="O441" s="956"/>
      <c r="P441" s="987"/>
      <c r="Q441" s="909"/>
      <c r="R441" s="987"/>
      <c r="S441" s="987"/>
      <c r="T441" s="987"/>
      <c r="U441" s="987"/>
      <c r="V441" s="987"/>
      <c r="W441" s="987"/>
      <c r="X441" s="987"/>
      <c r="Y441" s="987"/>
      <c r="Z441" s="987"/>
      <c r="AA441" s="987"/>
      <c r="AB441" s="987"/>
      <c r="AC441" s="987"/>
      <c r="AD441" s="987"/>
      <c r="AE441" s="987"/>
      <c r="AF441" s="987"/>
      <c r="AG441" s="987"/>
      <c r="AH441" s="987"/>
      <c r="AI441" s="987"/>
      <c r="AJ441" s="987"/>
      <c r="AK441" s="987"/>
      <c r="AL441" s="987"/>
      <c r="AM441" s="987"/>
      <c r="AN441" s="987"/>
      <c r="AO441" s="987"/>
      <c r="AP441" s="987"/>
      <c r="AQ441" s="987"/>
      <c r="AR441" s="987"/>
      <c r="AS441" s="987"/>
      <c r="AT441" s="987"/>
      <c r="AU441" s="987"/>
      <c r="AV441" s="987"/>
      <c r="AW441" s="987"/>
      <c r="AX441" s="1061"/>
      <c r="AY441" s="1220"/>
      <c r="AZ441" s="1225"/>
      <c r="BA441" s="1061"/>
      <c r="BB441" s="1220"/>
      <c r="BC441" s="1225"/>
      <c r="BD441" s="1061"/>
      <c r="BE441" s="1220"/>
      <c r="BF441" s="1225"/>
      <c r="BG441" s="1061">
        <f t="shared" si="42"/>
        <v>0</v>
      </c>
      <c r="BH441" s="1220"/>
      <c r="BI441" s="1225"/>
      <c r="BJ441" s="987"/>
      <c r="BK441" s="1061"/>
      <c r="BL441" s="1220"/>
      <c r="BM441" s="1225"/>
      <c r="BN441" s="1061"/>
      <c r="BO441" s="1225"/>
      <c r="BP441" s="1370"/>
      <c r="BQ441" s="1221"/>
      <c r="BR441" s="1061"/>
      <c r="BS441" s="1225"/>
    </row>
    <row r="442" spans="2:71">
      <c r="B442" s="959">
        <v>438</v>
      </c>
      <c r="C442" s="959" t="s">
        <v>1001</v>
      </c>
      <c r="D442" s="946" t="s">
        <v>1013</v>
      </c>
      <c r="E442" s="959">
        <v>3</v>
      </c>
      <c r="F442" s="959">
        <v>16</v>
      </c>
      <c r="G442" s="1294" t="s">
        <v>971</v>
      </c>
      <c r="H442" s="911">
        <v>0.4</v>
      </c>
      <c r="I442" s="1294">
        <f t="shared" si="41"/>
        <v>6.4</v>
      </c>
      <c r="J442" s="1217" t="s">
        <v>419</v>
      </c>
      <c r="K442" s="959">
        <v>1</v>
      </c>
      <c r="L442" s="1217" t="s">
        <v>3828</v>
      </c>
      <c r="M442" s="959" t="s">
        <v>1004</v>
      </c>
      <c r="N442" s="1217" t="s">
        <v>1005</v>
      </c>
      <c r="O442" s="956"/>
      <c r="P442" s="987"/>
      <c r="Q442" s="909"/>
      <c r="R442" s="987"/>
      <c r="S442" s="987"/>
      <c r="T442" s="987"/>
      <c r="U442" s="987"/>
      <c r="V442" s="987"/>
      <c r="W442" s="987"/>
      <c r="X442" s="987"/>
      <c r="Y442" s="987"/>
      <c r="Z442" s="987"/>
      <c r="AA442" s="987"/>
      <c r="AB442" s="987"/>
      <c r="AC442" s="987"/>
      <c r="AD442" s="987"/>
      <c r="AE442" s="987"/>
      <c r="AF442" s="987"/>
      <c r="AG442" s="987"/>
      <c r="AH442" s="987"/>
      <c r="AI442" s="987"/>
      <c r="AJ442" s="987"/>
      <c r="AK442" s="987"/>
      <c r="AL442" s="987"/>
      <c r="AM442" s="987"/>
      <c r="AN442" s="987"/>
      <c r="AO442" s="987"/>
      <c r="AP442" s="987"/>
      <c r="AQ442" s="987"/>
      <c r="AR442" s="987"/>
      <c r="AS442" s="987"/>
      <c r="AT442" s="987"/>
      <c r="AU442" s="987"/>
      <c r="AV442" s="987"/>
      <c r="AW442" s="987"/>
      <c r="AX442" s="1061"/>
      <c r="AY442" s="1220"/>
      <c r="AZ442" s="1225"/>
      <c r="BA442" s="1061"/>
      <c r="BB442" s="1220"/>
      <c r="BC442" s="1225"/>
      <c r="BD442" s="1061"/>
      <c r="BE442" s="1220"/>
      <c r="BF442" s="1225"/>
      <c r="BG442" s="1061">
        <f t="shared" si="42"/>
        <v>0</v>
      </c>
      <c r="BH442" s="1220"/>
      <c r="BI442" s="1225"/>
      <c r="BJ442" s="987"/>
      <c r="BK442" s="1061"/>
      <c r="BL442" s="1220"/>
      <c r="BM442" s="1225"/>
      <c r="BN442" s="1061"/>
      <c r="BO442" s="1225"/>
      <c r="BP442" s="1370"/>
      <c r="BQ442" s="1221"/>
      <c r="BR442" s="1061"/>
      <c r="BS442" s="1225"/>
    </row>
    <row r="443" spans="2:71">
      <c r="B443" s="959">
        <v>439</v>
      </c>
      <c r="C443" s="959" t="s">
        <v>1158</v>
      </c>
      <c r="D443" s="946" t="s">
        <v>1159</v>
      </c>
      <c r="E443" s="959">
        <v>3</v>
      </c>
      <c r="F443" s="959">
        <v>14</v>
      </c>
      <c r="G443" s="1294" t="s">
        <v>971</v>
      </c>
      <c r="H443" s="911">
        <v>4.8</v>
      </c>
      <c r="I443" s="1294">
        <f t="shared" si="41"/>
        <v>67.2</v>
      </c>
      <c r="J443" s="1217" t="s">
        <v>419</v>
      </c>
      <c r="K443" s="959">
        <v>1</v>
      </c>
      <c r="L443" s="1217" t="s">
        <v>3828</v>
      </c>
      <c r="M443" s="959" t="s">
        <v>1004</v>
      </c>
      <c r="N443" s="1217" t="s">
        <v>1005</v>
      </c>
      <c r="O443" s="956"/>
      <c r="P443" s="987"/>
      <c r="Q443" s="909"/>
      <c r="R443" s="987"/>
      <c r="S443" s="987"/>
      <c r="T443" s="987"/>
      <c r="U443" s="987"/>
      <c r="V443" s="987"/>
      <c r="W443" s="987"/>
      <c r="X443" s="987"/>
      <c r="Y443" s="987"/>
      <c r="Z443" s="987"/>
      <c r="AA443" s="987"/>
      <c r="AB443" s="987"/>
      <c r="AC443" s="987"/>
      <c r="AD443" s="987"/>
      <c r="AE443" s="987"/>
      <c r="AF443" s="987"/>
      <c r="AG443" s="987"/>
      <c r="AH443" s="987"/>
      <c r="AI443" s="987"/>
      <c r="AJ443" s="987"/>
      <c r="AK443" s="987"/>
      <c r="AL443" s="987"/>
      <c r="AM443" s="987"/>
      <c r="AN443" s="987"/>
      <c r="AO443" s="987"/>
      <c r="AP443" s="987"/>
      <c r="AQ443" s="987"/>
      <c r="AR443" s="987"/>
      <c r="AS443" s="987"/>
      <c r="AT443" s="987"/>
      <c r="AU443" s="987"/>
      <c r="AV443" s="987"/>
      <c r="AW443" s="987"/>
      <c r="AX443" s="1061"/>
      <c r="AY443" s="1220"/>
      <c r="AZ443" s="1225"/>
      <c r="BA443" s="1061"/>
      <c r="BB443" s="1220"/>
      <c r="BC443" s="1225"/>
      <c r="BD443" s="1061"/>
      <c r="BE443" s="1220"/>
      <c r="BF443" s="1225"/>
      <c r="BG443" s="1061">
        <f t="shared" si="42"/>
        <v>0</v>
      </c>
      <c r="BH443" s="1220"/>
      <c r="BI443" s="1225"/>
      <c r="BJ443" s="987"/>
      <c r="BK443" s="1061"/>
      <c r="BL443" s="1220"/>
      <c r="BM443" s="1225"/>
      <c r="BN443" s="1061"/>
      <c r="BO443" s="1225"/>
      <c r="BP443" s="1370"/>
      <c r="BQ443" s="1221"/>
      <c r="BR443" s="1061"/>
      <c r="BS443" s="1225"/>
    </row>
    <row r="444" spans="2:71">
      <c r="B444" s="959">
        <v>440</v>
      </c>
      <c r="C444" s="959" t="s">
        <v>1014</v>
      </c>
      <c r="D444" s="946" t="s">
        <v>1015</v>
      </c>
      <c r="E444" s="959">
        <v>3</v>
      </c>
      <c r="F444" s="959">
        <v>2</v>
      </c>
      <c r="G444" s="1294" t="s">
        <v>971</v>
      </c>
      <c r="H444" s="911">
        <v>5.6</v>
      </c>
      <c r="I444" s="1294">
        <f t="shared" si="41"/>
        <v>11.2</v>
      </c>
      <c r="J444" s="1217" t="s">
        <v>419</v>
      </c>
      <c r="K444" s="959">
        <v>1</v>
      </c>
      <c r="L444" s="1217" t="s">
        <v>3828</v>
      </c>
      <c r="M444" s="959" t="s">
        <v>1004</v>
      </c>
      <c r="N444" s="1217" t="s">
        <v>1005</v>
      </c>
      <c r="O444" s="956"/>
      <c r="P444" s="987"/>
      <c r="Q444" s="909"/>
      <c r="R444" s="987"/>
      <c r="S444" s="987"/>
      <c r="T444" s="987"/>
      <c r="U444" s="987"/>
      <c r="V444" s="987"/>
      <c r="W444" s="987"/>
      <c r="X444" s="987"/>
      <c r="Y444" s="987"/>
      <c r="Z444" s="987"/>
      <c r="AA444" s="987"/>
      <c r="AB444" s="987"/>
      <c r="AC444" s="987"/>
      <c r="AD444" s="987"/>
      <c r="AE444" s="987"/>
      <c r="AF444" s="987"/>
      <c r="AG444" s="987"/>
      <c r="AH444" s="987"/>
      <c r="AI444" s="987"/>
      <c r="AJ444" s="987"/>
      <c r="AK444" s="987"/>
      <c r="AL444" s="987"/>
      <c r="AM444" s="987"/>
      <c r="AN444" s="987"/>
      <c r="AO444" s="987"/>
      <c r="AP444" s="987"/>
      <c r="AQ444" s="987"/>
      <c r="AR444" s="987"/>
      <c r="AS444" s="987"/>
      <c r="AT444" s="987"/>
      <c r="AU444" s="987"/>
      <c r="AV444" s="987"/>
      <c r="AW444" s="987"/>
      <c r="AX444" s="1061"/>
      <c r="AY444" s="1220"/>
      <c r="AZ444" s="1225"/>
      <c r="BA444" s="1061"/>
      <c r="BB444" s="1220"/>
      <c r="BC444" s="1225"/>
      <c r="BD444" s="1061"/>
      <c r="BE444" s="1220"/>
      <c r="BF444" s="1225"/>
      <c r="BG444" s="1061">
        <f t="shared" si="42"/>
        <v>0</v>
      </c>
      <c r="BH444" s="1220"/>
      <c r="BI444" s="1225"/>
      <c r="BJ444" s="987"/>
      <c r="BK444" s="1061"/>
      <c r="BL444" s="1220"/>
      <c r="BM444" s="1225"/>
      <c r="BN444" s="1061"/>
      <c r="BO444" s="1225"/>
      <c r="BP444" s="1370"/>
      <c r="BQ444" s="1221"/>
      <c r="BR444" s="1061"/>
      <c r="BS444" s="1225"/>
    </row>
    <row r="445" spans="2:71">
      <c r="B445" s="959">
        <v>441</v>
      </c>
      <c r="C445" s="959" t="s">
        <v>1085</v>
      </c>
      <c r="D445" s="946" t="s">
        <v>1146</v>
      </c>
      <c r="E445" s="959">
        <v>3</v>
      </c>
      <c r="F445" s="959">
        <v>2</v>
      </c>
      <c r="G445" s="1294" t="s">
        <v>971</v>
      </c>
      <c r="H445" s="911">
        <v>1.4</v>
      </c>
      <c r="I445" s="1294">
        <f t="shared" si="41"/>
        <v>2.8</v>
      </c>
      <c r="J445" s="1217" t="s">
        <v>1175</v>
      </c>
      <c r="K445" s="959"/>
      <c r="L445" s="1217"/>
      <c r="M445" s="959" t="s">
        <v>1004</v>
      </c>
      <c r="N445" s="1217" t="s">
        <v>1005</v>
      </c>
      <c r="O445" s="956"/>
      <c r="P445" s="987"/>
      <c r="Q445" s="909"/>
      <c r="R445" s="987"/>
      <c r="S445" s="987"/>
      <c r="T445" s="987"/>
      <c r="U445" s="987"/>
      <c r="V445" s="987"/>
      <c r="W445" s="987"/>
      <c r="X445" s="987"/>
      <c r="Y445" s="987"/>
      <c r="Z445" s="987"/>
      <c r="AA445" s="987"/>
      <c r="AB445" s="987"/>
      <c r="AC445" s="987"/>
      <c r="AD445" s="987"/>
      <c r="AE445" s="987"/>
      <c r="AF445" s="987"/>
      <c r="AG445" s="987"/>
      <c r="AH445" s="987"/>
      <c r="AI445" s="987"/>
      <c r="AJ445" s="987"/>
      <c r="AK445" s="987"/>
      <c r="AL445" s="987"/>
      <c r="AM445" s="987"/>
      <c r="AN445" s="987"/>
      <c r="AO445" s="987"/>
      <c r="AP445" s="987"/>
      <c r="AQ445" s="987"/>
      <c r="AR445" s="987"/>
      <c r="AS445" s="987"/>
      <c r="AT445" s="987"/>
      <c r="AU445" s="987"/>
      <c r="AV445" s="987"/>
      <c r="AW445" s="987"/>
      <c r="AX445" s="1061"/>
      <c r="AY445" s="1220"/>
      <c r="AZ445" s="1225"/>
      <c r="BA445" s="1061"/>
      <c r="BB445" s="1220"/>
      <c r="BC445" s="1225"/>
      <c r="BD445" s="1061"/>
      <c r="BE445" s="1220"/>
      <c r="BF445" s="1225"/>
      <c r="BG445" s="1061">
        <f t="shared" si="42"/>
        <v>0</v>
      </c>
      <c r="BH445" s="1220"/>
      <c r="BI445" s="1225"/>
      <c r="BJ445" s="987"/>
      <c r="BK445" s="1061"/>
      <c r="BL445" s="1220"/>
      <c r="BM445" s="1225"/>
      <c r="BN445" s="1061"/>
      <c r="BO445" s="1225"/>
      <c r="BP445" s="1370"/>
      <c r="BQ445" s="1221"/>
      <c r="BR445" s="1061"/>
      <c r="BS445" s="1225"/>
    </row>
    <row r="446" spans="2:71">
      <c r="B446" s="959">
        <v>442</v>
      </c>
      <c r="C446" s="959" t="s">
        <v>1032</v>
      </c>
      <c r="D446" s="946" t="s">
        <v>1156</v>
      </c>
      <c r="E446" s="959">
        <v>3</v>
      </c>
      <c r="F446" s="959">
        <v>2</v>
      </c>
      <c r="G446" s="1294" t="s">
        <v>971</v>
      </c>
      <c r="H446" s="911">
        <v>29</v>
      </c>
      <c r="I446" s="1294">
        <f t="shared" si="41"/>
        <v>58</v>
      </c>
      <c r="J446" s="1217" t="s">
        <v>1175</v>
      </c>
      <c r="K446" s="959"/>
      <c r="L446" s="1217"/>
      <c r="M446" s="959" t="s">
        <v>1004</v>
      </c>
      <c r="N446" s="1217" t="s">
        <v>1005</v>
      </c>
      <c r="O446" s="956"/>
      <c r="P446" s="987"/>
      <c r="Q446" s="909"/>
      <c r="R446" s="987"/>
      <c r="S446" s="987"/>
      <c r="T446" s="987"/>
      <c r="U446" s="987"/>
      <c r="V446" s="987"/>
      <c r="W446" s="987"/>
      <c r="X446" s="987"/>
      <c r="Y446" s="987"/>
      <c r="Z446" s="987"/>
      <c r="AA446" s="987"/>
      <c r="AB446" s="987"/>
      <c r="AC446" s="987"/>
      <c r="AD446" s="987"/>
      <c r="AE446" s="987"/>
      <c r="AF446" s="987"/>
      <c r="AG446" s="987"/>
      <c r="AH446" s="987"/>
      <c r="AI446" s="987"/>
      <c r="AJ446" s="987"/>
      <c r="AK446" s="987"/>
      <c r="AL446" s="987"/>
      <c r="AM446" s="987"/>
      <c r="AN446" s="987"/>
      <c r="AO446" s="987"/>
      <c r="AP446" s="987"/>
      <c r="AQ446" s="987"/>
      <c r="AR446" s="987"/>
      <c r="AS446" s="987"/>
      <c r="AT446" s="987"/>
      <c r="AU446" s="987"/>
      <c r="AV446" s="987"/>
      <c r="AW446" s="987"/>
      <c r="AX446" s="1061"/>
      <c r="AY446" s="1220"/>
      <c r="AZ446" s="1225"/>
      <c r="BA446" s="1061"/>
      <c r="BB446" s="1220"/>
      <c r="BC446" s="1225"/>
      <c r="BD446" s="1061"/>
      <c r="BE446" s="1220"/>
      <c r="BF446" s="1225"/>
      <c r="BG446" s="1061">
        <f t="shared" si="42"/>
        <v>0</v>
      </c>
      <c r="BH446" s="1220"/>
      <c r="BI446" s="1225"/>
      <c r="BJ446" s="987"/>
      <c r="BK446" s="1061"/>
      <c r="BL446" s="1220"/>
      <c r="BM446" s="1225"/>
      <c r="BN446" s="1061"/>
      <c r="BO446" s="1225"/>
      <c r="BP446" s="1370"/>
      <c r="BQ446" s="1221"/>
      <c r="BR446" s="1061"/>
      <c r="BS446" s="1225"/>
    </row>
    <row r="447" spans="2:71">
      <c r="B447" s="959">
        <v>443</v>
      </c>
      <c r="C447" s="959" t="s">
        <v>1089</v>
      </c>
      <c r="D447" s="946" t="s">
        <v>1147</v>
      </c>
      <c r="E447" s="959">
        <v>3</v>
      </c>
      <c r="F447" s="959">
        <v>2</v>
      </c>
      <c r="G447" s="1294" t="s">
        <v>971</v>
      </c>
      <c r="H447" s="911">
        <v>3.1</v>
      </c>
      <c r="I447" s="1294">
        <f t="shared" si="41"/>
        <v>6.2</v>
      </c>
      <c r="J447" s="1217" t="s">
        <v>1175</v>
      </c>
      <c r="K447" s="959"/>
      <c r="L447" s="1217"/>
      <c r="M447" s="959" t="s">
        <v>1004</v>
      </c>
      <c r="N447" s="1217" t="s">
        <v>1005</v>
      </c>
      <c r="O447" s="956"/>
      <c r="P447" s="987"/>
      <c r="Q447" s="909"/>
      <c r="R447" s="987"/>
      <c r="S447" s="987"/>
      <c r="T447" s="987"/>
      <c r="U447" s="987"/>
      <c r="V447" s="987"/>
      <c r="W447" s="987"/>
      <c r="X447" s="987"/>
      <c r="Y447" s="987"/>
      <c r="Z447" s="987"/>
      <c r="AA447" s="987"/>
      <c r="AB447" s="987"/>
      <c r="AC447" s="987"/>
      <c r="AD447" s="987"/>
      <c r="AE447" s="987"/>
      <c r="AF447" s="987"/>
      <c r="AG447" s="987"/>
      <c r="AH447" s="987"/>
      <c r="AI447" s="987"/>
      <c r="AJ447" s="987"/>
      <c r="AK447" s="987"/>
      <c r="AL447" s="987"/>
      <c r="AM447" s="987"/>
      <c r="AN447" s="987"/>
      <c r="AO447" s="987"/>
      <c r="AP447" s="987"/>
      <c r="AQ447" s="987"/>
      <c r="AR447" s="987"/>
      <c r="AS447" s="987"/>
      <c r="AT447" s="987"/>
      <c r="AU447" s="987"/>
      <c r="AV447" s="987"/>
      <c r="AW447" s="987"/>
      <c r="AX447" s="1061"/>
      <c r="AY447" s="1220"/>
      <c r="AZ447" s="1225"/>
      <c r="BA447" s="1061"/>
      <c r="BB447" s="1220"/>
      <c r="BC447" s="1225"/>
      <c r="BD447" s="1061"/>
      <c r="BE447" s="1220"/>
      <c r="BF447" s="1225"/>
      <c r="BG447" s="1061">
        <f t="shared" si="42"/>
        <v>0</v>
      </c>
      <c r="BH447" s="1220"/>
      <c r="BI447" s="1225"/>
      <c r="BJ447" s="987"/>
      <c r="BK447" s="1061"/>
      <c r="BL447" s="1220"/>
      <c r="BM447" s="1225"/>
      <c r="BN447" s="1061"/>
      <c r="BO447" s="1225"/>
      <c r="BP447" s="1370"/>
      <c r="BQ447" s="1221"/>
      <c r="BR447" s="1061"/>
      <c r="BS447" s="1225"/>
    </row>
    <row r="448" spans="2:71">
      <c r="B448" s="959">
        <v>444</v>
      </c>
      <c r="C448" s="959" t="s">
        <v>1085</v>
      </c>
      <c r="D448" s="946" t="s">
        <v>1146</v>
      </c>
      <c r="E448" s="959">
        <v>3</v>
      </c>
      <c r="F448" s="959">
        <v>1</v>
      </c>
      <c r="G448" s="1294" t="s">
        <v>971</v>
      </c>
      <c r="H448" s="911">
        <v>1.4</v>
      </c>
      <c r="I448" s="1294">
        <f t="shared" si="41"/>
        <v>1.4</v>
      </c>
      <c r="J448" s="1217" t="s">
        <v>431</v>
      </c>
      <c r="K448" s="959"/>
      <c r="L448" s="1217"/>
      <c r="M448" s="959" t="s">
        <v>1004</v>
      </c>
      <c r="N448" s="1217" t="s">
        <v>1005</v>
      </c>
      <c r="O448" s="956"/>
      <c r="P448" s="987"/>
      <c r="Q448" s="909"/>
      <c r="R448" s="987"/>
      <c r="S448" s="987"/>
      <c r="T448" s="987"/>
      <c r="U448" s="987"/>
      <c r="V448" s="987"/>
      <c r="W448" s="987"/>
      <c r="X448" s="987"/>
      <c r="Y448" s="987"/>
      <c r="Z448" s="987"/>
      <c r="AA448" s="987"/>
      <c r="AB448" s="987"/>
      <c r="AC448" s="987"/>
      <c r="AD448" s="987"/>
      <c r="AE448" s="987"/>
      <c r="AF448" s="987"/>
      <c r="AG448" s="987"/>
      <c r="AH448" s="987"/>
      <c r="AI448" s="987"/>
      <c r="AJ448" s="987"/>
      <c r="AK448" s="987"/>
      <c r="AL448" s="987"/>
      <c r="AM448" s="987"/>
      <c r="AN448" s="987"/>
      <c r="AO448" s="987"/>
      <c r="AP448" s="987"/>
      <c r="AQ448" s="987"/>
      <c r="AR448" s="987"/>
      <c r="AS448" s="987"/>
      <c r="AT448" s="987"/>
      <c r="AU448" s="987"/>
      <c r="AV448" s="987"/>
      <c r="AW448" s="987"/>
      <c r="AX448" s="1061"/>
      <c r="AY448" s="1220"/>
      <c r="AZ448" s="1225"/>
      <c r="BA448" s="1061"/>
      <c r="BB448" s="1220"/>
      <c r="BC448" s="1225"/>
      <c r="BD448" s="1061"/>
      <c r="BE448" s="1220"/>
      <c r="BF448" s="1225"/>
      <c r="BG448" s="1061">
        <f t="shared" si="42"/>
        <v>0</v>
      </c>
      <c r="BH448" s="1220"/>
      <c r="BI448" s="1225"/>
      <c r="BJ448" s="987"/>
      <c r="BK448" s="1061"/>
      <c r="BL448" s="1220"/>
      <c r="BM448" s="1225"/>
      <c r="BN448" s="1061"/>
      <c r="BO448" s="1225"/>
      <c r="BP448" s="1370"/>
      <c r="BQ448" s="1221"/>
      <c r="BR448" s="1061"/>
      <c r="BS448" s="1225"/>
    </row>
    <row r="449" spans="2:71">
      <c r="B449" s="959">
        <v>445</v>
      </c>
      <c r="C449" s="959" t="s">
        <v>1032</v>
      </c>
      <c r="D449" s="946" t="s">
        <v>1156</v>
      </c>
      <c r="E449" s="959">
        <v>3</v>
      </c>
      <c r="F449" s="959">
        <v>1</v>
      </c>
      <c r="G449" s="1294" t="s">
        <v>971</v>
      </c>
      <c r="H449" s="911">
        <v>29</v>
      </c>
      <c r="I449" s="1294">
        <f t="shared" si="41"/>
        <v>29</v>
      </c>
      <c r="J449" s="1217" t="s">
        <v>431</v>
      </c>
      <c r="K449" s="959"/>
      <c r="L449" s="1217"/>
      <c r="M449" s="959" t="s">
        <v>1004</v>
      </c>
      <c r="N449" s="1217" t="s">
        <v>1005</v>
      </c>
      <c r="O449" s="956"/>
      <c r="P449" s="987"/>
      <c r="Q449" s="909"/>
      <c r="R449" s="987"/>
      <c r="S449" s="987"/>
      <c r="T449" s="987"/>
      <c r="U449" s="987"/>
      <c r="V449" s="987"/>
      <c r="W449" s="987"/>
      <c r="X449" s="987"/>
      <c r="Y449" s="987"/>
      <c r="Z449" s="987"/>
      <c r="AA449" s="987"/>
      <c r="AB449" s="987"/>
      <c r="AC449" s="987"/>
      <c r="AD449" s="987"/>
      <c r="AE449" s="987"/>
      <c r="AF449" s="987"/>
      <c r="AG449" s="987"/>
      <c r="AH449" s="987"/>
      <c r="AI449" s="987"/>
      <c r="AJ449" s="987"/>
      <c r="AK449" s="987"/>
      <c r="AL449" s="987"/>
      <c r="AM449" s="987"/>
      <c r="AN449" s="987"/>
      <c r="AO449" s="987"/>
      <c r="AP449" s="987"/>
      <c r="AQ449" s="987"/>
      <c r="AR449" s="987"/>
      <c r="AS449" s="987"/>
      <c r="AT449" s="987"/>
      <c r="AU449" s="987"/>
      <c r="AV449" s="987"/>
      <c r="AW449" s="987"/>
      <c r="AX449" s="1061"/>
      <c r="AY449" s="1220"/>
      <c r="AZ449" s="1225"/>
      <c r="BA449" s="1061"/>
      <c r="BB449" s="1220"/>
      <c r="BC449" s="1225"/>
      <c r="BD449" s="1061"/>
      <c r="BE449" s="1220"/>
      <c r="BF449" s="1225"/>
      <c r="BG449" s="1061">
        <f t="shared" si="42"/>
        <v>0</v>
      </c>
      <c r="BH449" s="1220"/>
      <c r="BI449" s="1225"/>
      <c r="BJ449" s="987"/>
      <c r="BK449" s="1061"/>
      <c r="BL449" s="1220"/>
      <c r="BM449" s="1225"/>
      <c r="BN449" s="1061"/>
      <c r="BO449" s="1225"/>
      <c r="BP449" s="1370"/>
      <c r="BQ449" s="1221"/>
      <c r="BR449" s="1061"/>
      <c r="BS449" s="1225"/>
    </row>
    <row r="450" spans="2:71">
      <c r="B450" s="959">
        <v>446</v>
      </c>
      <c r="C450" s="959" t="s">
        <v>1089</v>
      </c>
      <c r="D450" s="946" t="s">
        <v>1147</v>
      </c>
      <c r="E450" s="959">
        <v>3</v>
      </c>
      <c r="F450" s="959">
        <v>1</v>
      </c>
      <c r="G450" s="1294" t="s">
        <v>971</v>
      </c>
      <c r="H450" s="911">
        <v>3.1</v>
      </c>
      <c r="I450" s="1294">
        <f t="shared" si="41"/>
        <v>3.1</v>
      </c>
      <c r="J450" s="1217" t="s">
        <v>431</v>
      </c>
      <c r="K450" s="959"/>
      <c r="L450" s="1217"/>
      <c r="M450" s="959" t="s">
        <v>1004</v>
      </c>
      <c r="N450" s="1217" t="s">
        <v>1005</v>
      </c>
      <c r="O450" s="956"/>
      <c r="P450" s="987"/>
      <c r="Q450" s="909"/>
      <c r="R450" s="987"/>
      <c r="S450" s="987"/>
      <c r="T450" s="987"/>
      <c r="U450" s="987"/>
      <c r="V450" s="987"/>
      <c r="W450" s="987"/>
      <c r="X450" s="987"/>
      <c r="Y450" s="987"/>
      <c r="Z450" s="987"/>
      <c r="AA450" s="987"/>
      <c r="AB450" s="987"/>
      <c r="AC450" s="987"/>
      <c r="AD450" s="987"/>
      <c r="AE450" s="987"/>
      <c r="AF450" s="987"/>
      <c r="AG450" s="987"/>
      <c r="AH450" s="987"/>
      <c r="AI450" s="987"/>
      <c r="AJ450" s="987"/>
      <c r="AK450" s="987"/>
      <c r="AL450" s="987"/>
      <c r="AM450" s="987"/>
      <c r="AN450" s="987"/>
      <c r="AO450" s="987"/>
      <c r="AP450" s="987"/>
      <c r="AQ450" s="987"/>
      <c r="AR450" s="987"/>
      <c r="AS450" s="987"/>
      <c r="AT450" s="987"/>
      <c r="AU450" s="987"/>
      <c r="AV450" s="987"/>
      <c r="AW450" s="987"/>
      <c r="AX450" s="1061"/>
      <c r="AY450" s="1220"/>
      <c r="AZ450" s="1225"/>
      <c r="BA450" s="1061"/>
      <c r="BB450" s="1220"/>
      <c r="BC450" s="1225"/>
      <c r="BD450" s="1061"/>
      <c r="BE450" s="1220"/>
      <c r="BF450" s="1225"/>
      <c r="BG450" s="1061">
        <f t="shared" si="42"/>
        <v>0</v>
      </c>
      <c r="BH450" s="1220"/>
      <c r="BI450" s="1225"/>
      <c r="BJ450" s="987"/>
      <c r="BK450" s="1061"/>
      <c r="BL450" s="1220"/>
      <c r="BM450" s="1225"/>
      <c r="BN450" s="1061"/>
      <c r="BO450" s="1225"/>
      <c r="BP450" s="1370"/>
      <c r="BQ450" s="1221"/>
      <c r="BR450" s="1061"/>
      <c r="BS450" s="1225"/>
    </row>
    <row r="451" spans="2:71">
      <c r="B451" s="959">
        <v>447</v>
      </c>
      <c r="C451" s="959" t="s">
        <v>1001</v>
      </c>
      <c r="D451" s="946" t="s">
        <v>1013</v>
      </c>
      <c r="E451" s="959">
        <v>3</v>
      </c>
      <c r="F451" s="959">
        <v>15</v>
      </c>
      <c r="G451" s="1294" t="s">
        <v>971</v>
      </c>
      <c r="H451" s="911">
        <v>0.4</v>
      </c>
      <c r="I451" s="1294">
        <f t="shared" si="41"/>
        <v>6</v>
      </c>
      <c r="J451" s="1217" t="s">
        <v>426</v>
      </c>
      <c r="K451" s="959">
        <v>1</v>
      </c>
      <c r="L451" s="1217" t="s">
        <v>3828</v>
      </c>
      <c r="M451" s="959" t="s">
        <v>1004</v>
      </c>
      <c r="N451" s="1217" t="s">
        <v>1005</v>
      </c>
      <c r="O451" s="956"/>
      <c r="P451" s="987"/>
      <c r="Q451" s="909"/>
      <c r="R451" s="987"/>
      <c r="S451" s="987"/>
      <c r="T451" s="987"/>
      <c r="U451" s="987"/>
      <c r="V451" s="987"/>
      <c r="W451" s="987"/>
      <c r="X451" s="987"/>
      <c r="Y451" s="987"/>
      <c r="Z451" s="987"/>
      <c r="AA451" s="987"/>
      <c r="AB451" s="987"/>
      <c r="AC451" s="987"/>
      <c r="AD451" s="987"/>
      <c r="AE451" s="987"/>
      <c r="AF451" s="987"/>
      <c r="AG451" s="987"/>
      <c r="AH451" s="987"/>
      <c r="AI451" s="987"/>
      <c r="AJ451" s="987"/>
      <c r="AK451" s="987"/>
      <c r="AL451" s="987"/>
      <c r="AM451" s="987"/>
      <c r="AN451" s="987"/>
      <c r="AO451" s="987"/>
      <c r="AP451" s="987"/>
      <c r="AQ451" s="987"/>
      <c r="AR451" s="987"/>
      <c r="AS451" s="987"/>
      <c r="AT451" s="987"/>
      <c r="AU451" s="987"/>
      <c r="AV451" s="987"/>
      <c r="AW451" s="987"/>
      <c r="AX451" s="1061"/>
      <c r="AY451" s="1220"/>
      <c r="AZ451" s="1225"/>
      <c r="BA451" s="1061"/>
      <c r="BB451" s="1220"/>
      <c r="BC451" s="1225"/>
      <c r="BD451" s="1061"/>
      <c r="BE451" s="1220"/>
      <c r="BF451" s="1225"/>
      <c r="BG451" s="1061">
        <f t="shared" si="42"/>
        <v>0</v>
      </c>
      <c r="BH451" s="1220"/>
      <c r="BI451" s="1225"/>
      <c r="BJ451" s="987"/>
      <c r="BK451" s="1061"/>
      <c r="BL451" s="1220"/>
      <c r="BM451" s="1225"/>
      <c r="BN451" s="1061"/>
      <c r="BO451" s="1225"/>
      <c r="BP451" s="1370"/>
      <c r="BQ451" s="1221"/>
      <c r="BR451" s="1061"/>
      <c r="BS451" s="1225"/>
    </row>
    <row r="452" spans="2:71">
      <c r="B452" s="959">
        <v>448</v>
      </c>
      <c r="C452" s="959" t="s">
        <v>1158</v>
      </c>
      <c r="D452" s="946" t="s">
        <v>1159</v>
      </c>
      <c r="E452" s="959">
        <v>3</v>
      </c>
      <c r="F452" s="959">
        <v>13</v>
      </c>
      <c r="G452" s="1294" t="s">
        <v>971</v>
      </c>
      <c r="H452" s="911">
        <v>4.8</v>
      </c>
      <c r="I452" s="1294">
        <f t="shared" si="41"/>
        <v>62.4</v>
      </c>
      <c r="J452" s="1217" t="s">
        <v>426</v>
      </c>
      <c r="K452" s="959">
        <v>1</v>
      </c>
      <c r="L452" s="1217" t="s">
        <v>3828</v>
      </c>
      <c r="M452" s="959" t="s">
        <v>1004</v>
      </c>
      <c r="N452" s="1217" t="s">
        <v>1005</v>
      </c>
      <c r="O452" s="956"/>
      <c r="P452" s="987"/>
      <c r="Q452" s="909"/>
      <c r="R452" s="987"/>
      <c r="S452" s="987"/>
      <c r="T452" s="987"/>
      <c r="U452" s="987"/>
      <c r="V452" s="987"/>
      <c r="W452" s="987"/>
      <c r="X452" s="987"/>
      <c r="Y452" s="987"/>
      <c r="Z452" s="987"/>
      <c r="AA452" s="987"/>
      <c r="AB452" s="987"/>
      <c r="AC452" s="987"/>
      <c r="AD452" s="987"/>
      <c r="AE452" s="987"/>
      <c r="AF452" s="987"/>
      <c r="AG452" s="987"/>
      <c r="AH452" s="987"/>
      <c r="AI452" s="987"/>
      <c r="AJ452" s="987"/>
      <c r="AK452" s="987"/>
      <c r="AL452" s="987"/>
      <c r="AM452" s="987"/>
      <c r="AN452" s="987"/>
      <c r="AO452" s="987"/>
      <c r="AP452" s="987"/>
      <c r="AQ452" s="987"/>
      <c r="AR452" s="987"/>
      <c r="AS452" s="987"/>
      <c r="AT452" s="987"/>
      <c r="AU452" s="987"/>
      <c r="AV452" s="987"/>
      <c r="AW452" s="987"/>
      <c r="AX452" s="1061"/>
      <c r="AY452" s="1220"/>
      <c r="AZ452" s="1225"/>
      <c r="BA452" s="1061"/>
      <c r="BB452" s="1220"/>
      <c r="BC452" s="1225"/>
      <c r="BD452" s="1061"/>
      <c r="BE452" s="1220"/>
      <c r="BF452" s="1225"/>
      <c r="BG452" s="1061">
        <f t="shared" si="42"/>
        <v>0</v>
      </c>
      <c r="BH452" s="1220"/>
      <c r="BI452" s="1225"/>
      <c r="BJ452" s="987"/>
      <c r="BK452" s="1061"/>
      <c r="BL452" s="1220"/>
      <c r="BM452" s="1225"/>
      <c r="BN452" s="1061"/>
      <c r="BO452" s="1225"/>
      <c r="BP452" s="1370"/>
      <c r="BQ452" s="1221"/>
      <c r="BR452" s="1061"/>
      <c r="BS452" s="1225"/>
    </row>
    <row r="453" spans="2:71">
      <c r="B453" s="959">
        <v>449</v>
      </c>
      <c r="C453" s="959" t="s">
        <v>1014</v>
      </c>
      <c r="D453" s="946" t="s">
        <v>1015</v>
      </c>
      <c r="E453" s="959">
        <v>3</v>
      </c>
      <c r="F453" s="959">
        <v>1</v>
      </c>
      <c r="G453" s="1294" t="s">
        <v>971</v>
      </c>
      <c r="H453" s="911">
        <v>5.6</v>
      </c>
      <c r="I453" s="1294">
        <f t="shared" si="41"/>
        <v>5.6</v>
      </c>
      <c r="J453" s="1217" t="s">
        <v>426</v>
      </c>
      <c r="K453" s="959">
        <v>1</v>
      </c>
      <c r="L453" s="1217" t="s">
        <v>3828</v>
      </c>
      <c r="M453" s="959" t="s">
        <v>1004</v>
      </c>
      <c r="N453" s="1217" t="s">
        <v>1005</v>
      </c>
      <c r="O453" s="956"/>
      <c r="P453" s="987"/>
      <c r="Q453" s="909"/>
      <c r="R453" s="987"/>
      <c r="S453" s="987"/>
      <c r="T453" s="987"/>
      <c r="U453" s="987"/>
      <c r="V453" s="987"/>
      <c r="W453" s="987"/>
      <c r="X453" s="987"/>
      <c r="Y453" s="987"/>
      <c r="Z453" s="987"/>
      <c r="AA453" s="987"/>
      <c r="AB453" s="987"/>
      <c r="AC453" s="987"/>
      <c r="AD453" s="987"/>
      <c r="AE453" s="987"/>
      <c r="AF453" s="987"/>
      <c r="AG453" s="987"/>
      <c r="AH453" s="987"/>
      <c r="AI453" s="987"/>
      <c r="AJ453" s="987"/>
      <c r="AK453" s="987"/>
      <c r="AL453" s="987"/>
      <c r="AM453" s="987"/>
      <c r="AN453" s="987"/>
      <c r="AO453" s="987"/>
      <c r="AP453" s="987"/>
      <c r="AQ453" s="987"/>
      <c r="AR453" s="987"/>
      <c r="AS453" s="987"/>
      <c r="AT453" s="987"/>
      <c r="AU453" s="987"/>
      <c r="AV453" s="987"/>
      <c r="AW453" s="987"/>
      <c r="AX453" s="1061"/>
      <c r="AY453" s="1220"/>
      <c r="AZ453" s="1225"/>
      <c r="BA453" s="1061"/>
      <c r="BB453" s="1220"/>
      <c r="BC453" s="1225"/>
      <c r="BD453" s="1061"/>
      <c r="BE453" s="1220"/>
      <c r="BF453" s="1225"/>
      <c r="BG453" s="1061">
        <f t="shared" si="42"/>
        <v>0</v>
      </c>
      <c r="BH453" s="1220"/>
      <c r="BI453" s="1225"/>
      <c r="BJ453" s="987"/>
      <c r="BK453" s="1061"/>
      <c r="BL453" s="1220"/>
      <c r="BM453" s="1225"/>
      <c r="BN453" s="1061"/>
      <c r="BO453" s="1225"/>
      <c r="BP453" s="1370"/>
      <c r="BQ453" s="1221"/>
      <c r="BR453" s="1061"/>
      <c r="BS453" s="1225"/>
    </row>
    <row r="454" spans="2:71">
      <c r="B454" s="959">
        <v>450</v>
      </c>
      <c r="C454" s="959" t="s">
        <v>1085</v>
      </c>
      <c r="D454" s="946" t="s">
        <v>1146</v>
      </c>
      <c r="E454" s="959">
        <v>3</v>
      </c>
      <c r="F454" s="959">
        <v>2</v>
      </c>
      <c r="G454" s="1294" t="s">
        <v>971</v>
      </c>
      <c r="H454" s="911">
        <v>1.4</v>
      </c>
      <c r="I454" s="1294">
        <f t="shared" ref="I454:I517" si="43">F454*H454</f>
        <v>2.8</v>
      </c>
      <c r="J454" s="1217" t="s">
        <v>1176</v>
      </c>
      <c r="K454" s="959"/>
      <c r="L454" s="1217"/>
      <c r="M454" s="959" t="s">
        <v>1004</v>
      </c>
      <c r="N454" s="1217" t="s">
        <v>1005</v>
      </c>
      <c r="O454" s="956"/>
      <c r="P454" s="987"/>
      <c r="Q454" s="909"/>
      <c r="R454" s="987"/>
      <c r="S454" s="987"/>
      <c r="T454" s="987"/>
      <c r="U454" s="987"/>
      <c r="V454" s="987"/>
      <c r="W454" s="987"/>
      <c r="X454" s="987"/>
      <c r="Y454" s="987"/>
      <c r="Z454" s="987"/>
      <c r="AA454" s="987"/>
      <c r="AB454" s="987"/>
      <c r="AC454" s="987"/>
      <c r="AD454" s="987"/>
      <c r="AE454" s="987"/>
      <c r="AF454" s="987"/>
      <c r="AG454" s="987"/>
      <c r="AH454" s="987"/>
      <c r="AI454" s="987"/>
      <c r="AJ454" s="987"/>
      <c r="AK454" s="987"/>
      <c r="AL454" s="987"/>
      <c r="AM454" s="987"/>
      <c r="AN454" s="987"/>
      <c r="AO454" s="987"/>
      <c r="AP454" s="987"/>
      <c r="AQ454" s="987"/>
      <c r="AR454" s="987"/>
      <c r="AS454" s="987"/>
      <c r="AT454" s="987"/>
      <c r="AU454" s="987"/>
      <c r="AV454" s="987"/>
      <c r="AW454" s="987"/>
      <c r="AX454" s="1061"/>
      <c r="AY454" s="1220"/>
      <c r="AZ454" s="1225"/>
      <c r="BA454" s="1061"/>
      <c r="BB454" s="1220"/>
      <c r="BC454" s="1225"/>
      <c r="BD454" s="1061"/>
      <c r="BE454" s="1220"/>
      <c r="BF454" s="1225"/>
      <c r="BG454" s="1061">
        <f t="shared" ref="BG454:BG517" si="44">SUMPRODUCT(AX454:AZ454,$AX$3:$AZ$3)</f>
        <v>0</v>
      </c>
      <c r="BH454" s="1220"/>
      <c r="BI454" s="1225"/>
      <c r="BJ454" s="987"/>
      <c r="BK454" s="1061"/>
      <c r="BL454" s="1220"/>
      <c r="BM454" s="1225"/>
      <c r="BN454" s="1061"/>
      <c r="BO454" s="1225"/>
      <c r="BP454" s="1370"/>
      <c r="BQ454" s="1221"/>
      <c r="BR454" s="1061"/>
      <c r="BS454" s="1225"/>
    </row>
    <row r="455" spans="2:71">
      <c r="B455" s="959">
        <v>451</v>
      </c>
      <c r="C455" s="959" t="s">
        <v>1032</v>
      </c>
      <c r="D455" s="946" t="s">
        <v>1156</v>
      </c>
      <c r="E455" s="959">
        <v>3</v>
      </c>
      <c r="F455" s="959">
        <v>2</v>
      </c>
      <c r="G455" s="1294" t="s">
        <v>971</v>
      </c>
      <c r="H455" s="911">
        <v>29</v>
      </c>
      <c r="I455" s="1294">
        <f t="shared" si="43"/>
        <v>58</v>
      </c>
      <c r="J455" s="1217" t="s">
        <v>1176</v>
      </c>
      <c r="K455" s="959"/>
      <c r="L455" s="1217"/>
      <c r="M455" s="959" t="s">
        <v>1004</v>
      </c>
      <c r="N455" s="1217" t="s">
        <v>1005</v>
      </c>
      <c r="O455" s="956"/>
      <c r="P455" s="987"/>
      <c r="Q455" s="909"/>
      <c r="R455" s="987"/>
      <c r="S455" s="987"/>
      <c r="T455" s="987"/>
      <c r="U455" s="987"/>
      <c r="V455" s="987"/>
      <c r="W455" s="987"/>
      <c r="X455" s="987"/>
      <c r="Y455" s="987"/>
      <c r="Z455" s="987"/>
      <c r="AA455" s="987"/>
      <c r="AB455" s="987"/>
      <c r="AC455" s="987"/>
      <c r="AD455" s="987"/>
      <c r="AE455" s="987"/>
      <c r="AF455" s="987"/>
      <c r="AG455" s="987"/>
      <c r="AH455" s="987"/>
      <c r="AI455" s="987"/>
      <c r="AJ455" s="987"/>
      <c r="AK455" s="987"/>
      <c r="AL455" s="987"/>
      <c r="AM455" s="987"/>
      <c r="AN455" s="987"/>
      <c r="AO455" s="987"/>
      <c r="AP455" s="987"/>
      <c r="AQ455" s="987"/>
      <c r="AR455" s="987"/>
      <c r="AS455" s="987"/>
      <c r="AT455" s="987"/>
      <c r="AU455" s="987"/>
      <c r="AV455" s="987"/>
      <c r="AW455" s="987"/>
      <c r="AX455" s="1061"/>
      <c r="AY455" s="1220"/>
      <c r="AZ455" s="1225"/>
      <c r="BA455" s="1061"/>
      <c r="BB455" s="1220"/>
      <c r="BC455" s="1225"/>
      <c r="BD455" s="1061"/>
      <c r="BE455" s="1220"/>
      <c r="BF455" s="1225"/>
      <c r="BG455" s="1061">
        <f t="shared" si="44"/>
        <v>0</v>
      </c>
      <c r="BH455" s="1220"/>
      <c r="BI455" s="1225"/>
      <c r="BJ455" s="987"/>
      <c r="BK455" s="1061"/>
      <c r="BL455" s="1220"/>
      <c r="BM455" s="1225"/>
      <c r="BN455" s="1061"/>
      <c r="BO455" s="1225"/>
      <c r="BP455" s="1370"/>
      <c r="BQ455" s="1221"/>
      <c r="BR455" s="1061"/>
      <c r="BS455" s="1225"/>
    </row>
    <row r="456" spans="2:71">
      <c r="B456" s="959">
        <v>452</v>
      </c>
      <c r="C456" s="959" t="s">
        <v>1089</v>
      </c>
      <c r="D456" s="946" t="s">
        <v>1147</v>
      </c>
      <c r="E456" s="959">
        <v>3</v>
      </c>
      <c r="F456" s="959">
        <v>2</v>
      </c>
      <c r="G456" s="1294" t="s">
        <v>971</v>
      </c>
      <c r="H456" s="911">
        <v>3.1</v>
      </c>
      <c r="I456" s="1294">
        <f t="shared" si="43"/>
        <v>6.2</v>
      </c>
      <c r="J456" s="1217" t="s">
        <v>1176</v>
      </c>
      <c r="K456" s="959"/>
      <c r="L456" s="1217"/>
      <c r="M456" s="959" t="s">
        <v>1004</v>
      </c>
      <c r="N456" s="1217" t="s">
        <v>1005</v>
      </c>
      <c r="O456" s="956"/>
      <c r="P456" s="987"/>
      <c r="Q456" s="909"/>
      <c r="R456" s="987"/>
      <c r="S456" s="987"/>
      <c r="T456" s="987"/>
      <c r="U456" s="987"/>
      <c r="V456" s="987"/>
      <c r="W456" s="987"/>
      <c r="X456" s="987"/>
      <c r="Y456" s="987"/>
      <c r="Z456" s="987"/>
      <c r="AA456" s="987"/>
      <c r="AB456" s="987"/>
      <c r="AC456" s="987"/>
      <c r="AD456" s="987"/>
      <c r="AE456" s="987"/>
      <c r="AF456" s="987"/>
      <c r="AG456" s="987"/>
      <c r="AH456" s="987"/>
      <c r="AI456" s="987"/>
      <c r="AJ456" s="987"/>
      <c r="AK456" s="987"/>
      <c r="AL456" s="987"/>
      <c r="AM456" s="987"/>
      <c r="AN456" s="987"/>
      <c r="AO456" s="987"/>
      <c r="AP456" s="987"/>
      <c r="AQ456" s="987"/>
      <c r="AR456" s="987"/>
      <c r="AS456" s="987"/>
      <c r="AT456" s="987"/>
      <c r="AU456" s="987"/>
      <c r="AV456" s="987"/>
      <c r="AW456" s="987"/>
      <c r="AX456" s="1061"/>
      <c r="AY456" s="1220"/>
      <c r="AZ456" s="1225"/>
      <c r="BA456" s="1061"/>
      <c r="BB456" s="1220"/>
      <c r="BC456" s="1225"/>
      <c r="BD456" s="1061"/>
      <c r="BE456" s="1220"/>
      <c r="BF456" s="1225"/>
      <c r="BG456" s="1061">
        <f t="shared" si="44"/>
        <v>0</v>
      </c>
      <c r="BH456" s="1220"/>
      <c r="BI456" s="1225"/>
      <c r="BJ456" s="987"/>
      <c r="BK456" s="1061"/>
      <c r="BL456" s="1220"/>
      <c r="BM456" s="1225"/>
      <c r="BN456" s="1061"/>
      <c r="BO456" s="1225"/>
      <c r="BP456" s="1370"/>
      <c r="BQ456" s="1221"/>
      <c r="BR456" s="1061"/>
      <c r="BS456" s="1225"/>
    </row>
    <row r="457" spans="2:71">
      <c r="B457" s="959">
        <v>453</v>
      </c>
      <c r="C457" s="959" t="s">
        <v>1032</v>
      </c>
      <c r="D457" s="946" t="s">
        <v>1156</v>
      </c>
      <c r="E457" s="959">
        <v>3</v>
      </c>
      <c r="F457" s="959">
        <v>1</v>
      </c>
      <c r="G457" s="1294" t="s">
        <v>971</v>
      </c>
      <c r="H457" s="911">
        <v>29</v>
      </c>
      <c r="I457" s="1294">
        <f t="shared" si="43"/>
        <v>29</v>
      </c>
      <c r="J457" s="1217" t="s">
        <v>440</v>
      </c>
      <c r="K457" s="959"/>
      <c r="L457" s="1217"/>
      <c r="M457" s="959" t="s">
        <v>1004</v>
      </c>
      <c r="N457" s="1217" t="s">
        <v>1005</v>
      </c>
      <c r="O457" s="956"/>
      <c r="P457" s="987"/>
      <c r="Q457" s="909"/>
      <c r="R457" s="987"/>
      <c r="S457" s="987"/>
      <c r="T457" s="987"/>
      <c r="U457" s="987"/>
      <c r="V457" s="987"/>
      <c r="W457" s="987"/>
      <c r="X457" s="987"/>
      <c r="Y457" s="987"/>
      <c r="Z457" s="987"/>
      <c r="AA457" s="987"/>
      <c r="AB457" s="987"/>
      <c r="AC457" s="987"/>
      <c r="AD457" s="987"/>
      <c r="AE457" s="987"/>
      <c r="AF457" s="987"/>
      <c r="AG457" s="987"/>
      <c r="AH457" s="987"/>
      <c r="AI457" s="987"/>
      <c r="AJ457" s="987"/>
      <c r="AK457" s="987"/>
      <c r="AL457" s="987"/>
      <c r="AM457" s="987"/>
      <c r="AN457" s="987"/>
      <c r="AO457" s="987"/>
      <c r="AP457" s="987"/>
      <c r="AQ457" s="987"/>
      <c r="AR457" s="987"/>
      <c r="AS457" s="987"/>
      <c r="AT457" s="987"/>
      <c r="AU457" s="987"/>
      <c r="AV457" s="987"/>
      <c r="AW457" s="987"/>
      <c r="AX457" s="1061"/>
      <c r="AY457" s="1220"/>
      <c r="AZ457" s="1225"/>
      <c r="BA457" s="1061"/>
      <c r="BB457" s="1220"/>
      <c r="BC457" s="1225"/>
      <c r="BD457" s="1061"/>
      <c r="BE457" s="1220"/>
      <c r="BF457" s="1225"/>
      <c r="BG457" s="1061">
        <f t="shared" si="44"/>
        <v>0</v>
      </c>
      <c r="BH457" s="1220"/>
      <c r="BI457" s="1225"/>
      <c r="BJ457" s="987"/>
      <c r="BK457" s="1061"/>
      <c r="BL457" s="1220"/>
      <c r="BM457" s="1225"/>
      <c r="BN457" s="1061"/>
      <c r="BO457" s="1225"/>
      <c r="BP457" s="1370"/>
      <c r="BQ457" s="1221"/>
      <c r="BR457" s="1061"/>
      <c r="BS457" s="1225"/>
    </row>
    <row r="458" spans="2:71">
      <c r="B458" s="959">
        <v>454</v>
      </c>
      <c r="C458" s="959" t="s">
        <v>1085</v>
      </c>
      <c r="D458" s="946" t="s">
        <v>1146</v>
      </c>
      <c r="E458" s="959">
        <v>3</v>
      </c>
      <c r="F458" s="959">
        <v>1</v>
      </c>
      <c r="G458" s="1294" t="s">
        <v>971</v>
      </c>
      <c r="H458" s="911">
        <v>1.4</v>
      </c>
      <c r="I458" s="1294">
        <f t="shared" si="43"/>
        <v>1.4</v>
      </c>
      <c r="J458" s="1217" t="s">
        <v>440</v>
      </c>
      <c r="K458" s="959"/>
      <c r="L458" s="1217"/>
      <c r="M458" s="959" t="s">
        <v>1004</v>
      </c>
      <c r="N458" s="1217" t="s">
        <v>1005</v>
      </c>
      <c r="O458" s="956"/>
      <c r="P458" s="987"/>
      <c r="Q458" s="909"/>
      <c r="R458" s="987"/>
      <c r="S458" s="987"/>
      <c r="T458" s="987"/>
      <c r="U458" s="987"/>
      <c r="V458" s="987"/>
      <c r="W458" s="987"/>
      <c r="X458" s="987"/>
      <c r="Y458" s="987"/>
      <c r="Z458" s="987"/>
      <c r="AA458" s="987"/>
      <c r="AB458" s="987"/>
      <c r="AC458" s="987"/>
      <c r="AD458" s="987"/>
      <c r="AE458" s="987"/>
      <c r="AF458" s="987"/>
      <c r="AG458" s="987"/>
      <c r="AH458" s="987"/>
      <c r="AI458" s="987"/>
      <c r="AJ458" s="987"/>
      <c r="AK458" s="987"/>
      <c r="AL458" s="987"/>
      <c r="AM458" s="987"/>
      <c r="AN458" s="987"/>
      <c r="AO458" s="987"/>
      <c r="AP458" s="987"/>
      <c r="AQ458" s="987"/>
      <c r="AR458" s="987"/>
      <c r="AS458" s="987"/>
      <c r="AT458" s="987"/>
      <c r="AU458" s="987"/>
      <c r="AV458" s="987"/>
      <c r="AW458" s="987"/>
      <c r="AX458" s="1061"/>
      <c r="AY458" s="1220"/>
      <c r="AZ458" s="1225"/>
      <c r="BA458" s="1061"/>
      <c r="BB458" s="1220"/>
      <c r="BC458" s="1225"/>
      <c r="BD458" s="1061"/>
      <c r="BE458" s="1220"/>
      <c r="BF458" s="1225"/>
      <c r="BG458" s="1061">
        <f t="shared" si="44"/>
        <v>0</v>
      </c>
      <c r="BH458" s="1220"/>
      <c r="BI458" s="1225"/>
      <c r="BJ458" s="987"/>
      <c r="BK458" s="1061"/>
      <c r="BL458" s="1220"/>
      <c r="BM458" s="1225"/>
      <c r="BN458" s="1061"/>
      <c r="BO458" s="1225"/>
      <c r="BP458" s="1370"/>
      <c r="BQ458" s="1221"/>
      <c r="BR458" s="1061"/>
      <c r="BS458" s="1225"/>
    </row>
    <row r="459" spans="2:71">
      <c r="B459" s="959">
        <v>455</v>
      </c>
      <c r="C459" s="959" t="s">
        <v>1089</v>
      </c>
      <c r="D459" s="946" t="s">
        <v>1147</v>
      </c>
      <c r="E459" s="959">
        <v>3</v>
      </c>
      <c r="F459" s="959">
        <v>1</v>
      </c>
      <c r="G459" s="1294" t="s">
        <v>971</v>
      </c>
      <c r="H459" s="911">
        <v>3.1</v>
      </c>
      <c r="I459" s="1294">
        <f t="shared" si="43"/>
        <v>3.1</v>
      </c>
      <c r="J459" s="1217" t="s">
        <v>440</v>
      </c>
      <c r="K459" s="959"/>
      <c r="L459" s="1217"/>
      <c r="M459" s="959" t="s">
        <v>1004</v>
      </c>
      <c r="N459" s="1217" t="s">
        <v>1005</v>
      </c>
      <c r="O459" s="956"/>
      <c r="P459" s="987"/>
      <c r="Q459" s="909"/>
      <c r="R459" s="987"/>
      <c r="S459" s="987"/>
      <c r="T459" s="987"/>
      <c r="U459" s="987"/>
      <c r="V459" s="987"/>
      <c r="W459" s="987"/>
      <c r="X459" s="987"/>
      <c r="Y459" s="987"/>
      <c r="Z459" s="987"/>
      <c r="AA459" s="987"/>
      <c r="AB459" s="987"/>
      <c r="AC459" s="987"/>
      <c r="AD459" s="987"/>
      <c r="AE459" s="987"/>
      <c r="AF459" s="987"/>
      <c r="AG459" s="987"/>
      <c r="AH459" s="987"/>
      <c r="AI459" s="987"/>
      <c r="AJ459" s="987"/>
      <c r="AK459" s="987"/>
      <c r="AL459" s="987"/>
      <c r="AM459" s="987"/>
      <c r="AN459" s="987"/>
      <c r="AO459" s="987"/>
      <c r="AP459" s="987"/>
      <c r="AQ459" s="987"/>
      <c r="AR459" s="987"/>
      <c r="AS459" s="987"/>
      <c r="AT459" s="987"/>
      <c r="AU459" s="987"/>
      <c r="AV459" s="987"/>
      <c r="AW459" s="987"/>
      <c r="AX459" s="1061"/>
      <c r="AY459" s="1220"/>
      <c r="AZ459" s="1225"/>
      <c r="BA459" s="1061"/>
      <c r="BB459" s="1220"/>
      <c r="BC459" s="1225"/>
      <c r="BD459" s="1061"/>
      <c r="BE459" s="1220"/>
      <c r="BF459" s="1225"/>
      <c r="BG459" s="1061">
        <f t="shared" si="44"/>
        <v>0</v>
      </c>
      <c r="BH459" s="1220"/>
      <c r="BI459" s="1225"/>
      <c r="BJ459" s="987"/>
      <c r="BK459" s="1061"/>
      <c r="BL459" s="1220"/>
      <c r="BM459" s="1225"/>
      <c r="BN459" s="1061"/>
      <c r="BO459" s="1225"/>
      <c r="BP459" s="1370"/>
      <c r="BQ459" s="1221"/>
      <c r="BR459" s="1061"/>
      <c r="BS459" s="1225"/>
    </row>
    <row r="460" spans="2:71">
      <c r="B460" s="959">
        <v>456</v>
      </c>
      <c r="C460" s="959" t="s">
        <v>1001</v>
      </c>
      <c r="D460" s="946" t="s">
        <v>1013</v>
      </c>
      <c r="E460" s="959">
        <v>3</v>
      </c>
      <c r="F460" s="959">
        <v>15</v>
      </c>
      <c r="G460" s="1294" t="s">
        <v>971</v>
      </c>
      <c r="H460" s="911">
        <v>0.4</v>
      </c>
      <c r="I460" s="1294">
        <f t="shared" si="43"/>
        <v>6</v>
      </c>
      <c r="J460" s="1217" t="s">
        <v>435</v>
      </c>
      <c r="K460" s="959">
        <v>2</v>
      </c>
      <c r="L460" s="1217" t="s">
        <v>4357</v>
      </c>
      <c r="M460" s="959" t="s">
        <v>1004</v>
      </c>
      <c r="N460" s="1217" t="s">
        <v>1005</v>
      </c>
      <c r="O460" s="956"/>
      <c r="P460" s="987"/>
      <c r="Q460" s="909"/>
      <c r="R460" s="987"/>
      <c r="S460" s="987"/>
      <c r="T460" s="987"/>
      <c r="U460" s="987"/>
      <c r="V460" s="987"/>
      <c r="W460" s="987"/>
      <c r="X460" s="987"/>
      <c r="Y460" s="987"/>
      <c r="Z460" s="987"/>
      <c r="AA460" s="987"/>
      <c r="AB460" s="987"/>
      <c r="AC460" s="987"/>
      <c r="AD460" s="987"/>
      <c r="AE460" s="987"/>
      <c r="AF460" s="987"/>
      <c r="AG460" s="987"/>
      <c r="AH460" s="987"/>
      <c r="AI460" s="987"/>
      <c r="AJ460" s="987"/>
      <c r="AK460" s="987"/>
      <c r="AL460" s="987"/>
      <c r="AM460" s="987"/>
      <c r="AN460" s="987"/>
      <c r="AO460" s="987"/>
      <c r="AP460" s="987"/>
      <c r="AQ460" s="987"/>
      <c r="AR460" s="987"/>
      <c r="AS460" s="987"/>
      <c r="AT460" s="987"/>
      <c r="AU460" s="987"/>
      <c r="AV460" s="987"/>
      <c r="AW460" s="987"/>
      <c r="AX460" s="1061"/>
      <c r="AY460" s="1220"/>
      <c r="AZ460" s="1225"/>
      <c r="BA460" s="1061"/>
      <c r="BB460" s="1220"/>
      <c r="BC460" s="1225"/>
      <c r="BD460" s="1061"/>
      <c r="BE460" s="1220"/>
      <c r="BF460" s="1225"/>
      <c r="BG460" s="1061">
        <f t="shared" si="44"/>
        <v>0</v>
      </c>
      <c r="BH460" s="1220"/>
      <c r="BI460" s="1225"/>
      <c r="BJ460" s="987"/>
      <c r="BK460" s="1061"/>
      <c r="BL460" s="1220"/>
      <c r="BM460" s="1225"/>
      <c r="BN460" s="1061"/>
      <c r="BO460" s="1225"/>
      <c r="BP460" s="1370"/>
      <c r="BQ460" s="1221"/>
      <c r="BR460" s="1061"/>
      <c r="BS460" s="1225"/>
    </row>
    <row r="461" spans="2:71">
      <c r="B461" s="959">
        <v>457</v>
      </c>
      <c r="C461" s="959" t="s">
        <v>1158</v>
      </c>
      <c r="D461" s="946" t="s">
        <v>1159</v>
      </c>
      <c r="E461" s="959">
        <v>3</v>
      </c>
      <c r="F461" s="959">
        <v>12</v>
      </c>
      <c r="G461" s="1294" t="s">
        <v>971</v>
      </c>
      <c r="H461" s="911">
        <v>4.8</v>
      </c>
      <c r="I461" s="1294">
        <f t="shared" si="43"/>
        <v>57.599999999999994</v>
      </c>
      <c r="J461" s="1217" t="s">
        <v>435</v>
      </c>
      <c r="K461" s="959">
        <v>2</v>
      </c>
      <c r="L461" s="1217" t="s">
        <v>4357</v>
      </c>
      <c r="M461" s="959" t="s">
        <v>1004</v>
      </c>
      <c r="N461" s="1217" t="s">
        <v>1005</v>
      </c>
      <c r="O461" s="956"/>
      <c r="P461" s="987"/>
      <c r="Q461" s="909"/>
      <c r="R461" s="987"/>
      <c r="S461" s="987"/>
      <c r="T461" s="987"/>
      <c r="U461" s="987"/>
      <c r="V461" s="987"/>
      <c r="W461" s="987"/>
      <c r="X461" s="987"/>
      <c r="Y461" s="987"/>
      <c r="Z461" s="987"/>
      <c r="AA461" s="987"/>
      <c r="AB461" s="987"/>
      <c r="AC461" s="987"/>
      <c r="AD461" s="987"/>
      <c r="AE461" s="987"/>
      <c r="AF461" s="987"/>
      <c r="AG461" s="987"/>
      <c r="AH461" s="987"/>
      <c r="AI461" s="987"/>
      <c r="AJ461" s="987"/>
      <c r="AK461" s="987"/>
      <c r="AL461" s="987"/>
      <c r="AM461" s="987"/>
      <c r="AN461" s="987"/>
      <c r="AO461" s="987"/>
      <c r="AP461" s="987"/>
      <c r="AQ461" s="987"/>
      <c r="AR461" s="987"/>
      <c r="AS461" s="987"/>
      <c r="AT461" s="987"/>
      <c r="AU461" s="987"/>
      <c r="AV461" s="987"/>
      <c r="AW461" s="987"/>
      <c r="AX461" s="1061"/>
      <c r="AY461" s="1220"/>
      <c r="AZ461" s="1225"/>
      <c r="BA461" s="1061"/>
      <c r="BB461" s="1220"/>
      <c r="BC461" s="1225"/>
      <c r="BD461" s="1061"/>
      <c r="BE461" s="1220"/>
      <c r="BF461" s="1225"/>
      <c r="BG461" s="1061">
        <f t="shared" si="44"/>
        <v>0</v>
      </c>
      <c r="BH461" s="1220"/>
      <c r="BI461" s="1225"/>
      <c r="BJ461" s="987"/>
      <c r="BK461" s="1061"/>
      <c r="BL461" s="1220"/>
      <c r="BM461" s="1225"/>
      <c r="BN461" s="1061"/>
      <c r="BO461" s="1225"/>
      <c r="BP461" s="1370"/>
      <c r="BQ461" s="1221"/>
      <c r="BR461" s="1061"/>
      <c r="BS461" s="1225"/>
    </row>
    <row r="462" spans="2:71">
      <c r="B462" s="959">
        <v>458</v>
      </c>
      <c r="C462" s="959" t="s">
        <v>1014</v>
      </c>
      <c r="D462" s="946" t="s">
        <v>1015</v>
      </c>
      <c r="E462" s="959">
        <v>3</v>
      </c>
      <c r="F462" s="959">
        <v>2</v>
      </c>
      <c r="G462" s="1294" t="s">
        <v>971</v>
      </c>
      <c r="H462" s="911">
        <v>5.6</v>
      </c>
      <c r="I462" s="1294">
        <f t="shared" si="43"/>
        <v>11.2</v>
      </c>
      <c r="J462" s="1217" t="s">
        <v>435</v>
      </c>
      <c r="K462" s="959">
        <v>2</v>
      </c>
      <c r="L462" s="1217" t="s">
        <v>4357</v>
      </c>
      <c r="M462" s="959" t="s">
        <v>1004</v>
      </c>
      <c r="N462" s="1217" t="s">
        <v>1005</v>
      </c>
      <c r="O462" s="956"/>
      <c r="P462" s="987"/>
      <c r="Q462" s="909"/>
      <c r="R462" s="987"/>
      <c r="S462" s="987"/>
      <c r="T462" s="987"/>
      <c r="U462" s="987"/>
      <c r="V462" s="987"/>
      <c r="W462" s="987"/>
      <c r="X462" s="987"/>
      <c r="Y462" s="987"/>
      <c r="Z462" s="987"/>
      <c r="AA462" s="987"/>
      <c r="AB462" s="987"/>
      <c r="AC462" s="987"/>
      <c r="AD462" s="987"/>
      <c r="AE462" s="987"/>
      <c r="AF462" s="987"/>
      <c r="AG462" s="987"/>
      <c r="AH462" s="987"/>
      <c r="AI462" s="987"/>
      <c r="AJ462" s="987"/>
      <c r="AK462" s="987"/>
      <c r="AL462" s="987"/>
      <c r="AM462" s="987"/>
      <c r="AN462" s="987"/>
      <c r="AO462" s="987"/>
      <c r="AP462" s="987"/>
      <c r="AQ462" s="987"/>
      <c r="AR462" s="987"/>
      <c r="AS462" s="987"/>
      <c r="AT462" s="987"/>
      <c r="AU462" s="987"/>
      <c r="AV462" s="987"/>
      <c r="AW462" s="987"/>
      <c r="AX462" s="1061"/>
      <c r="AY462" s="1220"/>
      <c r="AZ462" s="1225"/>
      <c r="BA462" s="1061"/>
      <c r="BB462" s="1220"/>
      <c r="BC462" s="1225"/>
      <c r="BD462" s="1061"/>
      <c r="BE462" s="1220"/>
      <c r="BF462" s="1225"/>
      <c r="BG462" s="1061">
        <f t="shared" si="44"/>
        <v>0</v>
      </c>
      <c r="BH462" s="1220"/>
      <c r="BI462" s="1225"/>
      <c r="BJ462" s="987"/>
      <c r="BK462" s="1061"/>
      <c r="BL462" s="1220"/>
      <c r="BM462" s="1225"/>
      <c r="BN462" s="1061"/>
      <c r="BO462" s="1225"/>
      <c r="BP462" s="1370"/>
      <c r="BQ462" s="1221"/>
      <c r="BR462" s="1061"/>
      <c r="BS462" s="1225"/>
    </row>
    <row r="463" spans="2:71">
      <c r="B463" s="959">
        <v>459</v>
      </c>
      <c r="C463" s="959" t="s">
        <v>1085</v>
      </c>
      <c r="D463" s="946" t="s">
        <v>1146</v>
      </c>
      <c r="E463" s="959">
        <v>3</v>
      </c>
      <c r="F463" s="959">
        <v>1</v>
      </c>
      <c r="G463" s="1294" t="s">
        <v>971</v>
      </c>
      <c r="H463" s="911">
        <v>1.4</v>
      </c>
      <c r="I463" s="1294">
        <f t="shared" si="43"/>
        <v>1.4</v>
      </c>
      <c r="J463" s="1217" t="s">
        <v>1177</v>
      </c>
      <c r="K463" s="959"/>
      <c r="L463" s="1217"/>
      <c r="M463" s="959" t="s">
        <v>1004</v>
      </c>
      <c r="N463" s="1217" t="s">
        <v>1005</v>
      </c>
      <c r="O463" s="956"/>
      <c r="P463" s="987"/>
      <c r="Q463" s="909"/>
      <c r="R463" s="987"/>
      <c r="S463" s="987"/>
      <c r="T463" s="987"/>
      <c r="U463" s="987"/>
      <c r="V463" s="987"/>
      <c r="W463" s="987"/>
      <c r="X463" s="987"/>
      <c r="Y463" s="987"/>
      <c r="Z463" s="987"/>
      <c r="AA463" s="987"/>
      <c r="AB463" s="987"/>
      <c r="AC463" s="987"/>
      <c r="AD463" s="987"/>
      <c r="AE463" s="987"/>
      <c r="AF463" s="987"/>
      <c r="AG463" s="987"/>
      <c r="AH463" s="987"/>
      <c r="AI463" s="987"/>
      <c r="AJ463" s="987"/>
      <c r="AK463" s="987"/>
      <c r="AL463" s="987"/>
      <c r="AM463" s="987"/>
      <c r="AN463" s="987"/>
      <c r="AO463" s="987"/>
      <c r="AP463" s="987"/>
      <c r="AQ463" s="987"/>
      <c r="AR463" s="987"/>
      <c r="AS463" s="987"/>
      <c r="AT463" s="987"/>
      <c r="AU463" s="987"/>
      <c r="AV463" s="987"/>
      <c r="AW463" s="987"/>
      <c r="AX463" s="1061"/>
      <c r="AY463" s="1220"/>
      <c r="AZ463" s="1225"/>
      <c r="BA463" s="1061"/>
      <c r="BB463" s="1220"/>
      <c r="BC463" s="1225"/>
      <c r="BD463" s="1061"/>
      <c r="BE463" s="1220"/>
      <c r="BF463" s="1225"/>
      <c r="BG463" s="1061">
        <f t="shared" si="44"/>
        <v>0</v>
      </c>
      <c r="BH463" s="1220"/>
      <c r="BI463" s="1225"/>
      <c r="BJ463" s="987"/>
      <c r="BK463" s="1061"/>
      <c r="BL463" s="1220"/>
      <c r="BM463" s="1225"/>
      <c r="BN463" s="1061"/>
      <c r="BO463" s="1225"/>
      <c r="BP463" s="1370"/>
      <c r="BQ463" s="1221"/>
      <c r="BR463" s="1061"/>
      <c r="BS463" s="1225"/>
    </row>
    <row r="464" spans="2:71">
      <c r="B464" s="959">
        <v>460</v>
      </c>
      <c r="C464" s="959" t="s">
        <v>1089</v>
      </c>
      <c r="D464" s="946" t="s">
        <v>1147</v>
      </c>
      <c r="E464" s="959">
        <v>3</v>
      </c>
      <c r="F464" s="959">
        <v>1</v>
      </c>
      <c r="G464" s="1294" t="s">
        <v>971</v>
      </c>
      <c r="H464" s="911">
        <v>3.1</v>
      </c>
      <c r="I464" s="1294">
        <f t="shared" si="43"/>
        <v>3.1</v>
      </c>
      <c r="J464" s="1217" t="s">
        <v>1177</v>
      </c>
      <c r="K464" s="959"/>
      <c r="L464" s="1217"/>
      <c r="M464" s="959" t="s">
        <v>1004</v>
      </c>
      <c r="N464" s="1217" t="s">
        <v>1005</v>
      </c>
      <c r="O464" s="956"/>
      <c r="P464" s="987"/>
      <c r="Q464" s="909"/>
      <c r="R464" s="987"/>
      <c r="S464" s="987"/>
      <c r="T464" s="987"/>
      <c r="U464" s="987"/>
      <c r="V464" s="987"/>
      <c r="W464" s="987"/>
      <c r="X464" s="987"/>
      <c r="Y464" s="987"/>
      <c r="Z464" s="987"/>
      <c r="AA464" s="987"/>
      <c r="AB464" s="987"/>
      <c r="AC464" s="987"/>
      <c r="AD464" s="987"/>
      <c r="AE464" s="987"/>
      <c r="AF464" s="987"/>
      <c r="AG464" s="987"/>
      <c r="AH464" s="987"/>
      <c r="AI464" s="987"/>
      <c r="AJ464" s="987"/>
      <c r="AK464" s="987"/>
      <c r="AL464" s="987"/>
      <c r="AM464" s="987"/>
      <c r="AN464" s="987"/>
      <c r="AO464" s="987"/>
      <c r="AP464" s="987"/>
      <c r="AQ464" s="987"/>
      <c r="AR464" s="987"/>
      <c r="AS464" s="987"/>
      <c r="AT464" s="987"/>
      <c r="AU464" s="987"/>
      <c r="AV464" s="987"/>
      <c r="AW464" s="987"/>
      <c r="AX464" s="1061"/>
      <c r="AY464" s="1220"/>
      <c r="AZ464" s="1225"/>
      <c r="BA464" s="1061"/>
      <c r="BB464" s="1220"/>
      <c r="BC464" s="1225"/>
      <c r="BD464" s="1061"/>
      <c r="BE464" s="1220"/>
      <c r="BF464" s="1225"/>
      <c r="BG464" s="1061">
        <f t="shared" si="44"/>
        <v>0</v>
      </c>
      <c r="BH464" s="1220"/>
      <c r="BI464" s="1225"/>
      <c r="BJ464" s="987"/>
      <c r="BK464" s="1061"/>
      <c r="BL464" s="1220"/>
      <c r="BM464" s="1225"/>
      <c r="BN464" s="1061"/>
      <c r="BO464" s="1225"/>
      <c r="BP464" s="1370"/>
      <c r="BQ464" s="1221"/>
      <c r="BR464" s="1061"/>
      <c r="BS464" s="1225"/>
    </row>
    <row r="465" spans="2:71">
      <c r="B465" s="959">
        <v>461</v>
      </c>
      <c r="C465" s="959" t="s">
        <v>1001</v>
      </c>
      <c r="D465" s="946" t="s">
        <v>1013</v>
      </c>
      <c r="E465" s="959">
        <v>3</v>
      </c>
      <c r="F465" s="959">
        <v>5</v>
      </c>
      <c r="G465" s="1294" t="s">
        <v>971</v>
      </c>
      <c r="H465" s="911">
        <v>0.4</v>
      </c>
      <c r="I465" s="1294">
        <f t="shared" si="43"/>
        <v>2</v>
      </c>
      <c r="J465" s="1217" t="s">
        <v>446</v>
      </c>
      <c r="K465" s="959"/>
      <c r="L465" s="1217"/>
      <c r="M465" s="959" t="s">
        <v>1004</v>
      </c>
      <c r="N465" s="1217" t="s">
        <v>1005</v>
      </c>
      <c r="O465" s="956"/>
      <c r="P465" s="987"/>
      <c r="Q465" s="909"/>
      <c r="R465" s="987"/>
      <c r="S465" s="987"/>
      <c r="T465" s="987"/>
      <c r="U465" s="987"/>
      <c r="V465" s="987"/>
      <c r="W465" s="987"/>
      <c r="X465" s="987"/>
      <c r="Y465" s="987"/>
      <c r="Z465" s="987"/>
      <c r="AA465" s="987"/>
      <c r="AB465" s="987"/>
      <c r="AC465" s="987"/>
      <c r="AD465" s="987"/>
      <c r="AE465" s="987"/>
      <c r="AF465" s="987"/>
      <c r="AG465" s="987"/>
      <c r="AH465" s="987"/>
      <c r="AI465" s="987"/>
      <c r="AJ465" s="987"/>
      <c r="AK465" s="987"/>
      <c r="AL465" s="987"/>
      <c r="AM465" s="987"/>
      <c r="AN465" s="987"/>
      <c r="AO465" s="987"/>
      <c r="AP465" s="987"/>
      <c r="AQ465" s="987"/>
      <c r="AR465" s="987"/>
      <c r="AS465" s="987"/>
      <c r="AT465" s="987"/>
      <c r="AU465" s="987"/>
      <c r="AV465" s="987"/>
      <c r="AW465" s="987"/>
      <c r="AX465" s="1061"/>
      <c r="AY465" s="1220"/>
      <c r="AZ465" s="1225"/>
      <c r="BA465" s="1061"/>
      <c r="BB465" s="1220"/>
      <c r="BC465" s="1225"/>
      <c r="BD465" s="1061"/>
      <c r="BE465" s="1220"/>
      <c r="BF465" s="1225"/>
      <c r="BG465" s="1061">
        <f t="shared" si="44"/>
        <v>0</v>
      </c>
      <c r="BH465" s="1220"/>
      <c r="BI465" s="1225"/>
      <c r="BJ465" s="987"/>
      <c r="BK465" s="1061"/>
      <c r="BL465" s="1220"/>
      <c r="BM465" s="1225"/>
      <c r="BN465" s="1061"/>
      <c r="BO465" s="1225"/>
      <c r="BP465" s="1370"/>
      <c r="BQ465" s="1221"/>
      <c r="BR465" s="1061"/>
      <c r="BS465" s="1225"/>
    </row>
    <row r="466" spans="2:71">
      <c r="B466" s="959">
        <v>462</v>
      </c>
      <c r="C466" s="959" t="s">
        <v>1178</v>
      </c>
      <c r="D466" s="946" t="s">
        <v>1179</v>
      </c>
      <c r="E466" s="959">
        <v>3</v>
      </c>
      <c r="F466" s="959">
        <v>3</v>
      </c>
      <c r="G466" s="1294" t="s">
        <v>971</v>
      </c>
      <c r="H466" s="911">
        <v>12.8</v>
      </c>
      <c r="I466" s="1294">
        <f t="shared" si="43"/>
        <v>38.400000000000006</v>
      </c>
      <c r="J466" s="1217" t="s">
        <v>446</v>
      </c>
      <c r="K466" s="959"/>
      <c r="L466" s="1217"/>
      <c r="M466" s="959" t="s">
        <v>1004</v>
      </c>
      <c r="N466" s="1217" t="s">
        <v>1005</v>
      </c>
      <c r="O466" s="956"/>
      <c r="P466" s="987"/>
      <c r="Q466" s="909"/>
      <c r="R466" s="987"/>
      <c r="S466" s="987"/>
      <c r="T466" s="987"/>
      <c r="U466" s="987"/>
      <c r="V466" s="987"/>
      <c r="W466" s="987"/>
      <c r="X466" s="987"/>
      <c r="Y466" s="987"/>
      <c r="Z466" s="987"/>
      <c r="AA466" s="987"/>
      <c r="AB466" s="987"/>
      <c r="AC466" s="987"/>
      <c r="AD466" s="987"/>
      <c r="AE466" s="987"/>
      <c r="AF466" s="987"/>
      <c r="AG466" s="987"/>
      <c r="AH466" s="987"/>
      <c r="AI466" s="987"/>
      <c r="AJ466" s="987"/>
      <c r="AK466" s="987"/>
      <c r="AL466" s="987"/>
      <c r="AM466" s="987"/>
      <c r="AN466" s="987"/>
      <c r="AO466" s="987"/>
      <c r="AP466" s="987"/>
      <c r="AQ466" s="987"/>
      <c r="AR466" s="987"/>
      <c r="AS466" s="987"/>
      <c r="AT466" s="987"/>
      <c r="AU466" s="987"/>
      <c r="AV466" s="987"/>
      <c r="AW466" s="987"/>
      <c r="AX466" s="1061"/>
      <c r="AY466" s="1220"/>
      <c r="AZ466" s="1225"/>
      <c r="BA466" s="1061"/>
      <c r="BB466" s="1220"/>
      <c r="BC466" s="1225"/>
      <c r="BD466" s="1061"/>
      <c r="BE466" s="1220"/>
      <c r="BF466" s="1225"/>
      <c r="BG466" s="1061">
        <f t="shared" si="44"/>
        <v>0</v>
      </c>
      <c r="BH466" s="1220"/>
      <c r="BI466" s="1225"/>
      <c r="BJ466" s="987"/>
      <c r="BK466" s="1061"/>
      <c r="BL466" s="1220"/>
      <c r="BM466" s="1225"/>
      <c r="BN466" s="1061"/>
      <c r="BO466" s="1225"/>
      <c r="BP466" s="1370"/>
      <c r="BQ466" s="1221"/>
      <c r="BR466" s="1061"/>
      <c r="BS466" s="1225"/>
    </row>
    <row r="467" spans="2:71">
      <c r="B467" s="959">
        <v>463</v>
      </c>
      <c r="C467" s="959" t="s">
        <v>1032</v>
      </c>
      <c r="D467" s="946" t="s">
        <v>1051</v>
      </c>
      <c r="E467" s="959">
        <v>3</v>
      </c>
      <c r="F467" s="959">
        <v>1</v>
      </c>
      <c r="G467" s="1294" t="s">
        <v>971</v>
      </c>
      <c r="H467" s="911">
        <v>37</v>
      </c>
      <c r="I467" s="1294">
        <f t="shared" si="43"/>
        <v>37</v>
      </c>
      <c r="J467" s="1217" t="s">
        <v>1180</v>
      </c>
      <c r="K467" s="959"/>
      <c r="L467" s="1217"/>
      <c r="M467" s="959" t="s">
        <v>1004</v>
      </c>
      <c r="N467" s="1217" t="s">
        <v>1005</v>
      </c>
      <c r="O467" s="956"/>
      <c r="P467" s="987"/>
      <c r="Q467" s="909"/>
      <c r="R467" s="987"/>
      <c r="S467" s="987"/>
      <c r="T467" s="987"/>
      <c r="U467" s="987"/>
      <c r="V467" s="987"/>
      <c r="W467" s="987"/>
      <c r="X467" s="987"/>
      <c r="Y467" s="987"/>
      <c r="Z467" s="987"/>
      <c r="AA467" s="987"/>
      <c r="AB467" s="987"/>
      <c r="AC467" s="987"/>
      <c r="AD467" s="987"/>
      <c r="AE467" s="987"/>
      <c r="AF467" s="987"/>
      <c r="AG467" s="987"/>
      <c r="AH467" s="987"/>
      <c r="AI467" s="987"/>
      <c r="AJ467" s="987"/>
      <c r="AK467" s="987"/>
      <c r="AL467" s="987"/>
      <c r="AM467" s="987"/>
      <c r="AN467" s="987"/>
      <c r="AO467" s="987"/>
      <c r="AP467" s="987"/>
      <c r="AQ467" s="987"/>
      <c r="AR467" s="987"/>
      <c r="AS467" s="987"/>
      <c r="AT467" s="987"/>
      <c r="AU467" s="987"/>
      <c r="AV467" s="987"/>
      <c r="AW467" s="987"/>
      <c r="AX467" s="1061"/>
      <c r="AY467" s="1220"/>
      <c r="AZ467" s="1225"/>
      <c r="BA467" s="1061"/>
      <c r="BB467" s="1220"/>
      <c r="BC467" s="1225"/>
      <c r="BD467" s="1061"/>
      <c r="BE467" s="1220"/>
      <c r="BF467" s="1225"/>
      <c r="BG467" s="1061">
        <f t="shared" si="44"/>
        <v>0</v>
      </c>
      <c r="BH467" s="1220"/>
      <c r="BI467" s="1225"/>
      <c r="BJ467" s="987"/>
      <c r="BK467" s="1061"/>
      <c r="BL467" s="1220"/>
      <c r="BM467" s="1225"/>
      <c r="BN467" s="1061"/>
      <c r="BO467" s="1225"/>
      <c r="BP467" s="1370"/>
      <c r="BQ467" s="1221"/>
      <c r="BR467" s="1061"/>
      <c r="BS467" s="1225"/>
    </row>
    <row r="468" spans="2:71">
      <c r="B468" s="959">
        <v>464</v>
      </c>
      <c r="C468" s="959" t="s">
        <v>1085</v>
      </c>
      <c r="D468" s="946" t="s">
        <v>1146</v>
      </c>
      <c r="E468" s="959">
        <v>3</v>
      </c>
      <c r="F468" s="959">
        <v>1</v>
      </c>
      <c r="G468" s="1294" t="s">
        <v>971</v>
      </c>
      <c r="H468" s="911">
        <v>1.4</v>
      </c>
      <c r="I468" s="1294">
        <f t="shared" si="43"/>
        <v>1.4</v>
      </c>
      <c r="J468" s="1217" t="s">
        <v>1180</v>
      </c>
      <c r="K468" s="959"/>
      <c r="L468" s="1217"/>
      <c r="M468" s="959" t="s">
        <v>1004</v>
      </c>
      <c r="N468" s="1217" t="s">
        <v>1005</v>
      </c>
      <c r="O468" s="956"/>
      <c r="P468" s="987"/>
      <c r="Q468" s="909"/>
      <c r="R468" s="987"/>
      <c r="S468" s="987"/>
      <c r="T468" s="987"/>
      <c r="U468" s="987"/>
      <c r="V468" s="987"/>
      <c r="W468" s="987"/>
      <c r="X468" s="987"/>
      <c r="Y468" s="987"/>
      <c r="Z468" s="987"/>
      <c r="AA468" s="987"/>
      <c r="AB468" s="987"/>
      <c r="AC468" s="987"/>
      <c r="AD468" s="987"/>
      <c r="AE468" s="987"/>
      <c r="AF468" s="987"/>
      <c r="AG468" s="987"/>
      <c r="AH468" s="987"/>
      <c r="AI468" s="987"/>
      <c r="AJ468" s="987"/>
      <c r="AK468" s="987"/>
      <c r="AL468" s="987"/>
      <c r="AM468" s="987"/>
      <c r="AN468" s="987"/>
      <c r="AO468" s="987"/>
      <c r="AP468" s="987"/>
      <c r="AQ468" s="987"/>
      <c r="AR468" s="987"/>
      <c r="AS468" s="987"/>
      <c r="AT468" s="987"/>
      <c r="AU468" s="987"/>
      <c r="AV468" s="987"/>
      <c r="AW468" s="987"/>
      <c r="AX468" s="1061"/>
      <c r="AY468" s="1220"/>
      <c r="AZ468" s="1225"/>
      <c r="BA468" s="1061"/>
      <c r="BB468" s="1220"/>
      <c r="BC468" s="1225"/>
      <c r="BD468" s="1061"/>
      <c r="BE468" s="1220"/>
      <c r="BF468" s="1225"/>
      <c r="BG468" s="1061">
        <f t="shared" si="44"/>
        <v>0</v>
      </c>
      <c r="BH468" s="1220"/>
      <c r="BI468" s="1225"/>
      <c r="BJ468" s="987"/>
      <c r="BK468" s="1061"/>
      <c r="BL468" s="1220"/>
      <c r="BM468" s="1225"/>
      <c r="BN468" s="1061"/>
      <c r="BO468" s="1225"/>
      <c r="BP468" s="1370"/>
      <c r="BQ468" s="1221"/>
      <c r="BR468" s="1061"/>
      <c r="BS468" s="1225"/>
    </row>
    <row r="469" spans="2:71">
      <c r="B469" s="959">
        <v>465</v>
      </c>
      <c r="C469" s="959" t="s">
        <v>1089</v>
      </c>
      <c r="D469" s="946" t="s">
        <v>1147</v>
      </c>
      <c r="E469" s="959">
        <v>3</v>
      </c>
      <c r="F469" s="959">
        <v>1</v>
      </c>
      <c r="G469" s="1294" t="s">
        <v>971</v>
      </c>
      <c r="H469" s="911">
        <v>3.1</v>
      </c>
      <c r="I469" s="1294">
        <f t="shared" si="43"/>
        <v>3.1</v>
      </c>
      <c r="J469" s="1217" t="s">
        <v>1180</v>
      </c>
      <c r="K469" s="959"/>
      <c r="L469" s="1217"/>
      <c r="M469" s="959" t="s">
        <v>1004</v>
      </c>
      <c r="N469" s="1217" t="s">
        <v>1005</v>
      </c>
      <c r="O469" s="956"/>
      <c r="P469" s="987"/>
      <c r="Q469" s="909"/>
      <c r="R469" s="987"/>
      <c r="S469" s="987"/>
      <c r="T469" s="987"/>
      <c r="U469" s="987"/>
      <c r="V469" s="987"/>
      <c r="W469" s="987"/>
      <c r="X469" s="987"/>
      <c r="Y469" s="987"/>
      <c r="Z469" s="987"/>
      <c r="AA469" s="987"/>
      <c r="AB469" s="987"/>
      <c r="AC469" s="987"/>
      <c r="AD469" s="987"/>
      <c r="AE469" s="987"/>
      <c r="AF469" s="987"/>
      <c r="AG469" s="987"/>
      <c r="AH469" s="987"/>
      <c r="AI469" s="987"/>
      <c r="AJ469" s="987"/>
      <c r="AK469" s="987"/>
      <c r="AL469" s="987"/>
      <c r="AM469" s="987"/>
      <c r="AN469" s="987"/>
      <c r="AO469" s="987"/>
      <c r="AP469" s="987"/>
      <c r="AQ469" s="987"/>
      <c r="AR469" s="987"/>
      <c r="AS469" s="987"/>
      <c r="AT469" s="987"/>
      <c r="AU469" s="987"/>
      <c r="AV469" s="987"/>
      <c r="AW469" s="987"/>
      <c r="AX469" s="1061"/>
      <c r="AY469" s="1220"/>
      <c r="AZ469" s="1225"/>
      <c r="BA469" s="1061"/>
      <c r="BB469" s="1220"/>
      <c r="BC469" s="1225"/>
      <c r="BD469" s="1061"/>
      <c r="BE469" s="1220"/>
      <c r="BF469" s="1225"/>
      <c r="BG469" s="1061">
        <f t="shared" si="44"/>
        <v>0</v>
      </c>
      <c r="BH469" s="1220"/>
      <c r="BI469" s="1225"/>
      <c r="BJ469" s="987"/>
      <c r="BK469" s="1061"/>
      <c r="BL469" s="1220"/>
      <c r="BM469" s="1225"/>
      <c r="BN469" s="1061"/>
      <c r="BO469" s="1225"/>
      <c r="BP469" s="1370"/>
      <c r="BQ469" s="1221"/>
      <c r="BR469" s="1061"/>
      <c r="BS469" s="1225"/>
    </row>
    <row r="470" spans="2:71">
      <c r="B470" s="959">
        <v>466</v>
      </c>
      <c r="C470" s="959" t="s">
        <v>1098</v>
      </c>
      <c r="D470" s="946" t="s">
        <v>1099</v>
      </c>
      <c r="E470" s="959">
        <v>3</v>
      </c>
      <c r="F470" s="959">
        <v>1</v>
      </c>
      <c r="G470" s="1294" t="s">
        <v>971</v>
      </c>
      <c r="H470" s="911">
        <v>41</v>
      </c>
      <c r="I470" s="1294">
        <f t="shared" si="43"/>
        <v>41</v>
      </c>
      <c r="J470" s="1217" t="s">
        <v>452</v>
      </c>
      <c r="K470" s="959"/>
      <c r="L470" s="1217"/>
      <c r="M470" s="959" t="s">
        <v>1004</v>
      </c>
      <c r="N470" s="1217" t="s">
        <v>1005</v>
      </c>
      <c r="O470" s="956"/>
      <c r="P470" s="987"/>
      <c r="Q470" s="909"/>
      <c r="R470" s="987"/>
      <c r="S470" s="987"/>
      <c r="T470" s="987"/>
      <c r="U470" s="987"/>
      <c r="V470" s="987"/>
      <c r="W470" s="987"/>
      <c r="X470" s="987"/>
      <c r="Y470" s="987"/>
      <c r="Z470" s="987"/>
      <c r="AA470" s="987"/>
      <c r="AB470" s="987"/>
      <c r="AC470" s="987"/>
      <c r="AD470" s="987"/>
      <c r="AE470" s="987"/>
      <c r="AF470" s="987"/>
      <c r="AG470" s="987"/>
      <c r="AH470" s="987"/>
      <c r="AI470" s="987"/>
      <c r="AJ470" s="987"/>
      <c r="AK470" s="987"/>
      <c r="AL470" s="987"/>
      <c r="AM470" s="987"/>
      <c r="AN470" s="987"/>
      <c r="AO470" s="987"/>
      <c r="AP470" s="987"/>
      <c r="AQ470" s="987"/>
      <c r="AR470" s="987"/>
      <c r="AS470" s="987"/>
      <c r="AT470" s="987"/>
      <c r="AU470" s="987"/>
      <c r="AV470" s="987"/>
      <c r="AW470" s="987"/>
      <c r="AX470" s="1061"/>
      <c r="AY470" s="1220"/>
      <c r="AZ470" s="1225"/>
      <c r="BA470" s="1061"/>
      <c r="BB470" s="1220"/>
      <c r="BC470" s="1225"/>
      <c r="BD470" s="1061"/>
      <c r="BE470" s="1220"/>
      <c r="BF470" s="1225"/>
      <c r="BG470" s="1061">
        <f t="shared" si="44"/>
        <v>0</v>
      </c>
      <c r="BH470" s="1220"/>
      <c r="BI470" s="1225"/>
      <c r="BJ470" s="987"/>
      <c r="BK470" s="1061"/>
      <c r="BL470" s="1220"/>
      <c r="BM470" s="1225"/>
      <c r="BN470" s="1061"/>
      <c r="BO470" s="1225"/>
      <c r="BP470" s="1370"/>
      <c r="BQ470" s="1221"/>
      <c r="BR470" s="1061"/>
      <c r="BS470" s="1225"/>
    </row>
    <row r="471" spans="2:71">
      <c r="B471" s="959">
        <v>467</v>
      </c>
      <c r="C471" s="959" t="s">
        <v>1001</v>
      </c>
      <c r="D471" s="946" t="s">
        <v>1013</v>
      </c>
      <c r="E471" s="959">
        <v>3</v>
      </c>
      <c r="F471" s="959">
        <v>5</v>
      </c>
      <c r="G471" s="1294" t="s">
        <v>971</v>
      </c>
      <c r="H471" s="911">
        <v>0.4</v>
      </c>
      <c r="I471" s="1294">
        <f t="shared" si="43"/>
        <v>2</v>
      </c>
      <c r="J471" s="1217" t="s">
        <v>452</v>
      </c>
      <c r="K471" s="959"/>
      <c r="L471" s="1217"/>
      <c r="M471" s="959" t="s">
        <v>1004</v>
      </c>
      <c r="N471" s="1217" t="s">
        <v>1005</v>
      </c>
      <c r="O471" s="956"/>
      <c r="P471" s="987"/>
      <c r="Q471" s="909"/>
      <c r="R471" s="987"/>
      <c r="S471" s="987"/>
      <c r="T471" s="987"/>
      <c r="U471" s="987"/>
      <c r="V471" s="987"/>
      <c r="W471" s="987"/>
      <c r="X471" s="987"/>
      <c r="Y471" s="987"/>
      <c r="Z471" s="987"/>
      <c r="AA471" s="987"/>
      <c r="AB471" s="987"/>
      <c r="AC471" s="987"/>
      <c r="AD471" s="987"/>
      <c r="AE471" s="987"/>
      <c r="AF471" s="987"/>
      <c r="AG471" s="987"/>
      <c r="AH471" s="987"/>
      <c r="AI471" s="987"/>
      <c r="AJ471" s="987"/>
      <c r="AK471" s="987"/>
      <c r="AL471" s="987"/>
      <c r="AM471" s="987"/>
      <c r="AN471" s="987"/>
      <c r="AO471" s="987"/>
      <c r="AP471" s="987"/>
      <c r="AQ471" s="987"/>
      <c r="AR471" s="987"/>
      <c r="AS471" s="987"/>
      <c r="AT471" s="987"/>
      <c r="AU471" s="987"/>
      <c r="AV471" s="987"/>
      <c r="AW471" s="987"/>
      <c r="AX471" s="1061"/>
      <c r="AY471" s="1220"/>
      <c r="AZ471" s="1225"/>
      <c r="BA471" s="1061"/>
      <c r="BB471" s="1220"/>
      <c r="BC471" s="1225"/>
      <c r="BD471" s="1061"/>
      <c r="BE471" s="1220"/>
      <c r="BF471" s="1225"/>
      <c r="BG471" s="1061">
        <f t="shared" si="44"/>
        <v>0</v>
      </c>
      <c r="BH471" s="1220"/>
      <c r="BI471" s="1225"/>
      <c r="BJ471" s="987"/>
      <c r="BK471" s="1061"/>
      <c r="BL471" s="1220"/>
      <c r="BM471" s="1225"/>
      <c r="BN471" s="1061"/>
      <c r="BO471" s="1225"/>
      <c r="BP471" s="1370"/>
      <c r="BQ471" s="1221"/>
      <c r="BR471" s="1061"/>
      <c r="BS471" s="1225"/>
    </row>
    <row r="472" spans="2:71">
      <c r="B472" s="959">
        <v>468</v>
      </c>
      <c r="C472" s="959" t="s">
        <v>1178</v>
      </c>
      <c r="D472" s="946" t="s">
        <v>1181</v>
      </c>
      <c r="E472" s="959">
        <v>3</v>
      </c>
      <c r="F472" s="959">
        <v>1</v>
      </c>
      <c r="G472" s="1294" t="s">
        <v>971</v>
      </c>
      <c r="H472" s="911">
        <v>21.3</v>
      </c>
      <c r="I472" s="1294">
        <f t="shared" si="43"/>
        <v>21.3</v>
      </c>
      <c r="J472" s="1217" t="s">
        <v>452</v>
      </c>
      <c r="K472" s="959"/>
      <c r="L472" s="1217"/>
      <c r="M472" s="959" t="s">
        <v>1004</v>
      </c>
      <c r="N472" s="1217" t="s">
        <v>1005</v>
      </c>
      <c r="O472" s="956"/>
      <c r="P472" s="987"/>
      <c r="Q472" s="909"/>
      <c r="R472" s="987"/>
      <c r="S472" s="987"/>
      <c r="T472" s="987"/>
      <c r="U472" s="987"/>
      <c r="V472" s="987"/>
      <c r="W472" s="987"/>
      <c r="X472" s="987"/>
      <c r="Y472" s="987"/>
      <c r="Z472" s="987"/>
      <c r="AA472" s="987"/>
      <c r="AB472" s="987"/>
      <c r="AC472" s="987"/>
      <c r="AD472" s="987"/>
      <c r="AE472" s="987"/>
      <c r="AF472" s="987"/>
      <c r="AG472" s="987"/>
      <c r="AH472" s="987"/>
      <c r="AI472" s="987"/>
      <c r="AJ472" s="987"/>
      <c r="AK472" s="987"/>
      <c r="AL472" s="987"/>
      <c r="AM472" s="987"/>
      <c r="AN472" s="987"/>
      <c r="AO472" s="987"/>
      <c r="AP472" s="987"/>
      <c r="AQ472" s="987"/>
      <c r="AR472" s="987"/>
      <c r="AS472" s="987"/>
      <c r="AT472" s="987"/>
      <c r="AU472" s="987"/>
      <c r="AV472" s="987"/>
      <c r="AW472" s="987"/>
      <c r="AX472" s="1061"/>
      <c r="AY472" s="1220"/>
      <c r="AZ472" s="1225"/>
      <c r="BA472" s="1061"/>
      <c r="BB472" s="1220"/>
      <c r="BC472" s="1225"/>
      <c r="BD472" s="1061"/>
      <c r="BE472" s="1220"/>
      <c r="BF472" s="1225"/>
      <c r="BG472" s="1061">
        <f t="shared" si="44"/>
        <v>0</v>
      </c>
      <c r="BH472" s="1220"/>
      <c r="BI472" s="1225"/>
      <c r="BJ472" s="987"/>
      <c r="BK472" s="1061"/>
      <c r="BL472" s="1220"/>
      <c r="BM472" s="1225"/>
      <c r="BN472" s="1061"/>
      <c r="BO472" s="1225"/>
      <c r="BP472" s="1370"/>
      <c r="BQ472" s="1221"/>
      <c r="BR472" s="1061"/>
      <c r="BS472" s="1225"/>
    </row>
    <row r="473" spans="2:71">
      <c r="B473" s="959">
        <v>469</v>
      </c>
      <c r="C473" s="959" t="s">
        <v>1032</v>
      </c>
      <c r="D473" s="946" t="s">
        <v>1051</v>
      </c>
      <c r="E473" s="959">
        <v>3</v>
      </c>
      <c r="F473" s="959">
        <v>1</v>
      </c>
      <c r="G473" s="1294" t="s">
        <v>971</v>
      </c>
      <c r="H473" s="911">
        <v>37</v>
      </c>
      <c r="I473" s="1294">
        <f t="shared" si="43"/>
        <v>37</v>
      </c>
      <c r="J473" s="1217" t="s">
        <v>456</v>
      </c>
      <c r="K473" s="959"/>
      <c r="L473" s="1217"/>
      <c r="M473" s="959" t="s">
        <v>1004</v>
      </c>
      <c r="N473" s="1217" t="s">
        <v>1005</v>
      </c>
      <c r="O473" s="956"/>
      <c r="P473" s="987"/>
      <c r="Q473" s="909"/>
      <c r="R473" s="987"/>
      <c r="S473" s="987"/>
      <c r="T473" s="987"/>
      <c r="U473" s="987"/>
      <c r="V473" s="987"/>
      <c r="W473" s="987"/>
      <c r="X473" s="987"/>
      <c r="Y473" s="987"/>
      <c r="Z473" s="987"/>
      <c r="AA473" s="987"/>
      <c r="AB473" s="987"/>
      <c r="AC473" s="987"/>
      <c r="AD473" s="987"/>
      <c r="AE473" s="987"/>
      <c r="AF473" s="987"/>
      <c r="AG473" s="987"/>
      <c r="AH473" s="987"/>
      <c r="AI473" s="987"/>
      <c r="AJ473" s="987"/>
      <c r="AK473" s="987"/>
      <c r="AL473" s="987"/>
      <c r="AM473" s="987"/>
      <c r="AN473" s="987"/>
      <c r="AO473" s="987"/>
      <c r="AP473" s="987"/>
      <c r="AQ473" s="987"/>
      <c r="AR473" s="987"/>
      <c r="AS473" s="987"/>
      <c r="AT473" s="987"/>
      <c r="AU473" s="987"/>
      <c r="AV473" s="987"/>
      <c r="AW473" s="987"/>
      <c r="AX473" s="1061"/>
      <c r="AY473" s="1220"/>
      <c r="AZ473" s="1225"/>
      <c r="BA473" s="1061"/>
      <c r="BB473" s="1220"/>
      <c r="BC473" s="1225"/>
      <c r="BD473" s="1061"/>
      <c r="BE473" s="1220"/>
      <c r="BF473" s="1225"/>
      <c r="BG473" s="1061">
        <f t="shared" si="44"/>
        <v>0</v>
      </c>
      <c r="BH473" s="1220"/>
      <c r="BI473" s="1225"/>
      <c r="BJ473" s="987"/>
      <c r="BK473" s="1061"/>
      <c r="BL473" s="1220"/>
      <c r="BM473" s="1225"/>
      <c r="BN473" s="1061"/>
      <c r="BO473" s="1225"/>
      <c r="BP473" s="1370"/>
      <c r="BQ473" s="1221"/>
      <c r="BR473" s="1061"/>
      <c r="BS473" s="1225"/>
    </row>
    <row r="474" spans="2:71">
      <c r="B474" s="959">
        <v>470</v>
      </c>
      <c r="C474" s="959" t="s">
        <v>1085</v>
      </c>
      <c r="D474" s="946" t="s">
        <v>1146</v>
      </c>
      <c r="E474" s="959">
        <v>3</v>
      </c>
      <c r="F474" s="959">
        <v>1</v>
      </c>
      <c r="G474" s="1294" t="s">
        <v>971</v>
      </c>
      <c r="H474" s="911">
        <v>1.4</v>
      </c>
      <c r="I474" s="1294">
        <f t="shared" si="43"/>
        <v>1.4</v>
      </c>
      <c r="J474" s="1217" t="s">
        <v>456</v>
      </c>
      <c r="K474" s="959"/>
      <c r="L474" s="1217"/>
      <c r="M474" s="959" t="s">
        <v>1004</v>
      </c>
      <c r="N474" s="1217" t="s">
        <v>1005</v>
      </c>
      <c r="O474" s="956"/>
      <c r="P474" s="987"/>
      <c r="Q474" s="909"/>
      <c r="R474" s="987"/>
      <c r="S474" s="987"/>
      <c r="T474" s="987"/>
      <c r="U474" s="987"/>
      <c r="V474" s="987"/>
      <c r="W474" s="987"/>
      <c r="X474" s="987"/>
      <c r="Y474" s="987"/>
      <c r="Z474" s="987"/>
      <c r="AA474" s="987"/>
      <c r="AB474" s="987"/>
      <c r="AC474" s="987"/>
      <c r="AD474" s="987"/>
      <c r="AE474" s="987"/>
      <c r="AF474" s="987"/>
      <c r="AG474" s="987"/>
      <c r="AH474" s="987"/>
      <c r="AI474" s="987"/>
      <c r="AJ474" s="987"/>
      <c r="AK474" s="987"/>
      <c r="AL474" s="987"/>
      <c r="AM474" s="987"/>
      <c r="AN474" s="987"/>
      <c r="AO474" s="987"/>
      <c r="AP474" s="987"/>
      <c r="AQ474" s="987"/>
      <c r="AR474" s="987"/>
      <c r="AS474" s="987"/>
      <c r="AT474" s="987"/>
      <c r="AU474" s="987"/>
      <c r="AV474" s="987"/>
      <c r="AW474" s="987"/>
      <c r="AX474" s="1061"/>
      <c r="AY474" s="1220"/>
      <c r="AZ474" s="1225"/>
      <c r="BA474" s="1061"/>
      <c r="BB474" s="1220"/>
      <c r="BC474" s="1225"/>
      <c r="BD474" s="1061"/>
      <c r="BE474" s="1220"/>
      <c r="BF474" s="1225"/>
      <c r="BG474" s="1061">
        <f t="shared" si="44"/>
        <v>0</v>
      </c>
      <c r="BH474" s="1220"/>
      <c r="BI474" s="1225"/>
      <c r="BJ474" s="987"/>
      <c r="BK474" s="1061"/>
      <c r="BL474" s="1220"/>
      <c r="BM474" s="1225"/>
      <c r="BN474" s="1061"/>
      <c r="BO474" s="1225"/>
      <c r="BP474" s="1370"/>
      <c r="BQ474" s="1221"/>
      <c r="BR474" s="1061"/>
      <c r="BS474" s="1225"/>
    </row>
    <row r="475" spans="2:71">
      <c r="B475" s="959">
        <v>471</v>
      </c>
      <c r="C475" s="959" t="s">
        <v>1089</v>
      </c>
      <c r="D475" s="946" t="s">
        <v>1147</v>
      </c>
      <c r="E475" s="959">
        <v>3</v>
      </c>
      <c r="F475" s="959">
        <v>1</v>
      </c>
      <c r="G475" s="1294" t="s">
        <v>971</v>
      </c>
      <c r="H475" s="911">
        <v>3.1</v>
      </c>
      <c r="I475" s="1294">
        <f t="shared" si="43"/>
        <v>3.1</v>
      </c>
      <c r="J475" s="1217" t="s">
        <v>456</v>
      </c>
      <c r="K475" s="959"/>
      <c r="L475" s="1217"/>
      <c r="M475" s="959" t="s">
        <v>1004</v>
      </c>
      <c r="N475" s="1217" t="s">
        <v>1005</v>
      </c>
      <c r="O475" s="956"/>
      <c r="P475" s="987"/>
      <c r="Q475" s="909"/>
      <c r="R475" s="987"/>
      <c r="S475" s="987"/>
      <c r="T475" s="987"/>
      <c r="U475" s="987"/>
      <c r="V475" s="987"/>
      <c r="W475" s="987"/>
      <c r="X475" s="987"/>
      <c r="Y475" s="987"/>
      <c r="Z475" s="987"/>
      <c r="AA475" s="987"/>
      <c r="AB475" s="987"/>
      <c r="AC475" s="987"/>
      <c r="AD475" s="987"/>
      <c r="AE475" s="987"/>
      <c r="AF475" s="987"/>
      <c r="AG475" s="987"/>
      <c r="AH475" s="987"/>
      <c r="AI475" s="987"/>
      <c r="AJ475" s="987"/>
      <c r="AK475" s="987"/>
      <c r="AL475" s="987"/>
      <c r="AM475" s="987"/>
      <c r="AN475" s="987"/>
      <c r="AO475" s="987"/>
      <c r="AP475" s="987"/>
      <c r="AQ475" s="987"/>
      <c r="AR475" s="987"/>
      <c r="AS475" s="987"/>
      <c r="AT475" s="987"/>
      <c r="AU475" s="987"/>
      <c r="AV475" s="987"/>
      <c r="AW475" s="987"/>
      <c r="AX475" s="1061"/>
      <c r="AY475" s="1220"/>
      <c r="AZ475" s="1225"/>
      <c r="BA475" s="1061"/>
      <c r="BB475" s="1220"/>
      <c r="BC475" s="1225"/>
      <c r="BD475" s="1061"/>
      <c r="BE475" s="1220"/>
      <c r="BF475" s="1225"/>
      <c r="BG475" s="1061">
        <f t="shared" si="44"/>
        <v>0</v>
      </c>
      <c r="BH475" s="1220"/>
      <c r="BI475" s="1225"/>
      <c r="BJ475" s="987"/>
      <c r="BK475" s="1061"/>
      <c r="BL475" s="1220"/>
      <c r="BM475" s="1225"/>
      <c r="BN475" s="1061"/>
      <c r="BO475" s="1225"/>
      <c r="BP475" s="1370"/>
      <c r="BQ475" s="1221"/>
      <c r="BR475" s="1061"/>
      <c r="BS475" s="1225"/>
    </row>
    <row r="476" spans="2:71">
      <c r="B476" s="959">
        <v>472</v>
      </c>
      <c r="C476" s="959" t="s">
        <v>1001</v>
      </c>
      <c r="D476" s="946" t="s">
        <v>1013</v>
      </c>
      <c r="E476" s="959">
        <v>3</v>
      </c>
      <c r="F476" s="959">
        <v>14</v>
      </c>
      <c r="G476" s="1294" t="s">
        <v>971</v>
      </c>
      <c r="H476" s="911">
        <v>0.4</v>
      </c>
      <c r="I476" s="1294">
        <f t="shared" si="43"/>
        <v>5.6000000000000005</v>
      </c>
      <c r="J476" s="1217" t="s">
        <v>458</v>
      </c>
      <c r="K476" s="959"/>
      <c r="L476" s="1217"/>
      <c r="M476" s="959" t="s">
        <v>1004</v>
      </c>
      <c r="N476" s="1217" t="s">
        <v>1005</v>
      </c>
      <c r="O476" s="956"/>
      <c r="P476" s="987"/>
      <c r="Q476" s="909"/>
      <c r="R476" s="987"/>
      <c r="S476" s="987"/>
      <c r="T476" s="987"/>
      <c r="U476" s="987"/>
      <c r="V476" s="987"/>
      <c r="W476" s="987"/>
      <c r="X476" s="987"/>
      <c r="Y476" s="987"/>
      <c r="Z476" s="987"/>
      <c r="AA476" s="987"/>
      <c r="AB476" s="987"/>
      <c r="AC476" s="987"/>
      <c r="AD476" s="987"/>
      <c r="AE476" s="987"/>
      <c r="AF476" s="987"/>
      <c r="AG476" s="987"/>
      <c r="AH476" s="987"/>
      <c r="AI476" s="987"/>
      <c r="AJ476" s="987"/>
      <c r="AK476" s="987"/>
      <c r="AL476" s="987"/>
      <c r="AM476" s="987"/>
      <c r="AN476" s="987"/>
      <c r="AO476" s="987"/>
      <c r="AP476" s="987"/>
      <c r="AQ476" s="987"/>
      <c r="AR476" s="987"/>
      <c r="AS476" s="987"/>
      <c r="AT476" s="987"/>
      <c r="AU476" s="987"/>
      <c r="AV476" s="987"/>
      <c r="AW476" s="987"/>
      <c r="AX476" s="1061"/>
      <c r="AY476" s="1220"/>
      <c r="AZ476" s="1225"/>
      <c r="BA476" s="1061"/>
      <c r="BB476" s="1220"/>
      <c r="BC476" s="1225"/>
      <c r="BD476" s="1061"/>
      <c r="BE476" s="1220"/>
      <c r="BF476" s="1225"/>
      <c r="BG476" s="1061">
        <f t="shared" si="44"/>
        <v>0</v>
      </c>
      <c r="BH476" s="1220"/>
      <c r="BI476" s="1225"/>
      <c r="BJ476" s="987"/>
      <c r="BK476" s="1061"/>
      <c r="BL476" s="1220"/>
      <c r="BM476" s="1225"/>
      <c r="BN476" s="1061"/>
      <c r="BO476" s="1225"/>
      <c r="BP476" s="1370"/>
      <c r="BQ476" s="1221"/>
      <c r="BR476" s="1061"/>
      <c r="BS476" s="1225"/>
    </row>
    <row r="477" spans="2:71">
      <c r="B477" s="959">
        <v>473</v>
      </c>
      <c r="C477" s="959" t="s">
        <v>1022</v>
      </c>
      <c r="D477" s="946" t="s">
        <v>1182</v>
      </c>
      <c r="E477" s="959">
        <v>3</v>
      </c>
      <c r="F477" s="959">
        <v>2</v>
      </c>
      <c r="G477" s="1294" t="s">
        <v>971</v>
      </c>
      <c r="H477" s="911">
        <v>8.1999999999999993</v>
      </c>
      <c r="I477" s="1294">
        <f t="shared" si="43"/>
        <v>16.399999999999999</v>
      </c>
      <c r="J477" s="1217" t="s">
        <v>458</v>
      </c>
      <c r="K477" s="959"/>
      <c r="L477" s="1217"/>
      <c r="M477" s="959" t="s">
        <v>1004</v>
      </c>
      <c r="N477" s="1217" t="s">
        <v>1005</v>
      </c>
      <c r="O477" s="956"/>
      <c r="P477" s="987"/>
      <c r="Q477" s="909"/>
      <c r="R477" s="987"/>
      <c r="S477" s="987"/>
      <c r="T477" s="987"/>
      <c r="U477" s="987"/>
      <c r="V477" s="987"/>
      <c r="W477" s="987"/>
      <c r="X477" s="987"/>
      <c r="Y477" s="987"/>
      <c r="Z477" s="987"/>
      <c r="AA477" s="987"/>
      <c r="AB477" s="987"/>
      <c r="AC477" s="987"/>
      <c r="AD477" s="987"/>
      <c r="AE477" s="987"/>
      <c r="AF477" s="987"/>
      <c r="AG477" s="987"/>
      <c r="AH477" s="987"/>
      <c r="AI477" s="987"/>
      <c r="AJ477" s="987"/>
      <c r="AK477" s="987"/>
      <c r="AL477" s="987"/>
      <c r="AM477" s="987"/>
      <c r="AN477" s="987"/>
      <c r="AO477" s="987"/>
      <c r="AP477" s="987"/>
      <c r="AQ477" s="987"/>
      <c r="AR477" s="987"/>
      <c r="AS477" s="987"/>
      <c r="AT477" s="987"/>
      <c r="AU477" s="987"/>
      <c r="AV477" s="987"/>
      <c r="AW477" s="987"/>
      <c r="AX477" s="1061"/>
      <c r="AY477" s="1220"/>
      <c r="AZ477" s="1225"/>
      <c r="BA477" s="1061"/>
      <c r="BB477" s="1220"/>
      <c r="BC477" s="1225"/>
      <c r="BD477" s="1061"/>
      <c r="BE477" s="1220"/>
      <c r="BF477" s="1225"/>
      <c r="BG477" s="1061">
        <f t="shared" si="44"/>
        <v>0</v>
      </c>
      <c r="BH477" s="1220"/>
      <c r="BI477" s="1225"/>
      <c r="BJ477" s="987"/>
      <c r="BK477" s="1061"/>
      <c r="BL477" s="1220"/>
      <c r="BM477" s="1225"/>
      <c r="BN477" s="1061"/>
      <c r="BO477" s="1225"/>
      <c r="BP477" s="1370"/>
      <c r="BQ477" s="1221"/>
      <c r="BR477" s="1061"/>
      <c r="BS477" s="1225"/>
    </row>
    <row r="478" spans="2:71">
      <c r="B478" s="959">
        <v>474</v>
      </c>
      <c r="C478" s="959" t="s">
        <v>1085</v>
      </c>
      <c r="D478" s="946" t="s">
        <v>1146</v>
      </c>
      <c r="E478" s="959">
        <v>3</v>
      </c>
      <c r="F478" s="959">
        <v>1</v>
      </c>
      <c r="G478" s="1294" t="s">
        <v>971</v>
      </c>
      <c r="H478" s="911">
        <v>1.4</v>
      </c>
      <c r="I478" s="1294">
        <f t="shared" si="43"/>
        <v>1.4</v>
      </c>
      <c r="J478" s="1217" t="s">
        <v>1183</v>
      </c>
      <c r="K478" s="959"/>
      <c r="L478" s="1217"/>
      <c r="M478" s="959" t="s">
        <v>1004</v>
      </c>
      <c r="N478" s="1217" t="s">
        <v>1005</v>
      </c>
      <c r="O478" s="956"/>
      <c r="P478" s="987"/>
      <c r="Q478" s="909"/>
      <c r="R478" s="987"/>
      <c r="S478" s="987"/>
      <c r="T478" s="987"/>
      <c r="U478" s="987"/>
      <c r="V478" s="987"/>
      <c r="W478" s="987"/>
      <c r="X478" s="987"/>
      <c r="Y478" s="987"/>
      <c r="Z478" s="987"/>
      <c r="AA478" s="987"/>
      <c r="AB478" s="987"/>
      <c r="AC478" s="987"/>
      <c r="AD478" s="987"/>
      <c r="AE478" s="987"/>
      <c r="AF478" s="987"/>
      <c r="AG478" s="987"/>
      <c r="AH478" s="987"/>
      <c r="AI478" s="987"/>
      <c r="AJ478" s="987"/>
      <c r="AK478" s="987"/>
      <c r="AL478" s="987"/>
      <c r="AM478" s="987"/>
      <c r="AN478" s="987"/>
      <c r="AO478" s="987"/>
      <c r="AP478" s="987"/>
      <c r="AQ478" s="987"/>
      <c r="AR478" s="987"/>
      <c r="AS478" s="987"/>
      <c r="AT478" s="987"/>
      <c r="AU478" s="987"/>
      <c r="AV478" s="987"/>
      <c r="AW478" s="987"/>
      <c r="AX478" s="1061"/>
      <c r="AY478" s="1220"/>
      <c r="AZ478" s="1225"/>
      <c r="BA478" s="1061"/>
      <c r="BB478" s="1220"/>
      <c r="BC478" s="1225"/>
      <c r="BD478" s="1061"/>
      <c r="BE478" s="1220"/>
      <c r="BF478" s="1225"/>
      <c r="BG478" s="1061">
        <f t="shared" si="44"/>
        <v>0</v>
      </c>
      <c r="BH478" s="1220"/>
      <c r="BI478" s="1225"/>
      <c r="BJ478" s="987"/>
      <c r="BK478" s="1061"/>
      <c r="BL478" s="1220"/>
      <c r="BM478" s="1225"/>
      <c r="BN478" s="1061"/>
      <c r="BO478" s="1225"/>
      <c r="BP478" s="1370"/>
      <c r="BQ478" s="1221"/>
      <c r="BR478" s="1061"/>
      <c r="BS478" s="1225"/>
    </row>
    <row r="479" spans="2:71">
      <c r="B479" s="959">
        <v>475</v>
      </c>
      <c r="C479" s="959" t="s">
        <v>1089</v>
      </c>
      <c r="D479" s="946" t="s">
        <v>1147</v>
      </c>
      <c r="E479" s="959">
        <v>3</v>
      </c>
      <c r="F479" s="959">
        <v>1</v>
      </c>
      <c r="G479" s="1294" t="s">
        <v>971</v>
      </c>
      <c r="H479" s="911">
        <v>3.1</v>
      </c>
      <c r="I479" s="1294">
        <f t="shared" si="43"/>
        <v>3.1</v>
      </c>
      <c r="J479" s="1217" t="s">
        <v>1183</v>
      </c>
      <c r="K479" s="959"/>
      <c r="L479" s="1217"/>
      <c r="M479" s="959" t="s">
        <v>1004</v>
      </c>
      <c r="N479" s="1217" t="s">
        <v>1005</v>
      </c>
      <c r="O479" s="956"/>
      <c r="P479" s="987"/>
      <c r="Q479" s="909"/>
      <c r="R479" s="987"/>
      <c r="S479" s="987"/>
      <c r="T479" s="987"/>
      <c r="U479" s="987"/>
      <c r="V479" s="987"/>
      <c r="W479" s="987"/>
      <c r="X479" s="987"/>
      <c r="Y479" s="987"/>
      <c r="Z479" s="987"/>
      <c r="AA479" s="987"/>
      <c r="AB479" s="987"/>
      <c r="AC479" s="987"/>
      <c r="AD479" s="987"/>
      <c r="AE479" s="987"/>
      <c r="AF479" s="987"/>
      <c r="AG479" s="987"/>
      <c r="AH479" s="987"/>
      <c r="AI479" s="987"/>
      <c r="AJ479" s="987"/>
      <c r="AK479" s="987"/>
      <c r="AL479" s="987"/>
      <c r="AM479" s="987"/>
      <c r="AN479" s="987"/>
      <c r="AO479" s="987"/>
      <c r="AP479" s="987"/>
      <c r="AQ479" s="987"/>
      <c r="AR479" s="987"/>
      <c r="AS479" s="987"/>
      <c r="AT479" s="987"/>
      <c r="AU479" s="987"/>
      <c r="AV479" s="987"/>
      <c r="AW479" s="987"/>
      <c r="AX479" s="1061"/>
      <c r="AY479" s="1220"/>
      <c r="AZ479" s="1225"/>
      <c r="BA479" s="1061"/>
      <c r="BB479" s="1220"/>
      <c r="BC479" s="1225"/>
      <c r="BD479" s="1061"/>
      <c r="BE479" s="1220"/>
      <c r="BF479" s="1225"/>
      <c r="BG479" s="1061">
        <f t="shared" si="44"/>
        <v>0</v>
      </c>
      <c r="BH479" s="1220"/>
      <c r="BI479" s="1225"/>
      <c r="BJ479" s="987"/>
      <c r="BK479" s="1061"/>
      <c r="BL479" s="1220"/>
      <c r="BM479" s="1225"/>
      <c r="BN479" s="1061"/>
      <c r="BO479" s="1225"/>
      <c r="BP479" s="1370"/>
      <c r="BQ479" s="1221"/>
      <c r="BR479" s="1061"/>
      <c r="BS479" s="1225"/>
    </row>
    <row r="480" spans="2:71">
      <c r="B480" s="959">
        <v>476</v>
      </c>
      <c r="C480" s="959" t="s">
        <v>1001</v>
      </c>
      <c r="D480" s="946" t="s">
        <v>1013</v>
      </c>
      <c r="E480" s="959">
        <v>3</v>
      </c>
      <c r="F480" s="959">
        <v>4</v>
      </c>
      <c r="G480" s="1294" t="s">
        <v>971</v>
      </c>
      <c r="H480" s="911">
        <v>0.4</v>
      </c>
      <c r="I480" s="1294">
        <f t="shared" si="43"/>
        <v>1.6</v>
      </c>
      <c r="J480" s="1217" t="s">
        <v>465</v>
      </c>
      <c r="K480" s="959"/>
      <c r="L480" s="1217"/>
      <c r="M480" s="959" t="s">
        <v>1004</v>
      </c>
      <c r="N480" s="1217" t="s">
        <v>1005</v>
      </c>
      <c r="O480" s="956"/>
      <c r="P480" s="987"/>
      <c r="Q480" s="909"/>
      <c r="R480" s="987"/>
      <c r="S480" s="987"/>
      <c r="T480" s="987"/>
      <c r="U480" s="987"/>
      <c r="V480" s="987"/>
      <c r="W480" s="987"/>
      <c r="X480" s="987"/>
      <c r="Y480" s="987"/>
      <c r="Z480" s="987"/>
      <c r="AA480" s="987"/>
      <c r="AB480" s="987"/>
      <c r="AC480" s="987"/>
      <c r="AD480" s="987"/>
      <c r="AE480" s="987"/>
      <c r="AF480" s="987"/>
      <c r="AG480" s="987"/>
      <c r="AH480" s="987"/>
      <c r="AI480" s="987"/>
      <c r="AJ480" s="987"/>
      <c r="AK480" s="987"/>
      <c r="AL480" s="987"/>
      <c r="AM480" s="987"/>
      <c r="AN480" s="987"/>
      <c r="AO480" s="987"/>
      <c r="AP480" s="987"/>
      <c r="AQ480" s="987"/>
      <c r="AR480" s="987"/>
      <c r="AS480" s="987"/>
      <c r="AT480" s="987"/>
      <c r="AU480" s="987"/>
      <c r="AV480" s="987"/>
      <c r="AW480" s="987"/>
      <c r="AX480" s="1061"/>
      <c r="AY480" s="1220"/>
      <c r="AZ480" s="1225"/>
      <c r="BA480" s="1061"/>
      <c r="BB480" s="1220"/>
      <c r="BC480" s="1225"/>
      <c r="BD480" s="1061"/>
      <c r="BE480" s="1220"/>
      <c r="BF480" s="1225"/>
      <c r="BG480" s="1061">
        <f t="shared" si="44"/>
        <v>0</v>
      </c>
      <c r="BH480" s="1220"/>
      <c r="BI480" s="1225"/>
      <c r="BJ480" s="987"/>
      <c r="BK480" s="1061"/>
      <c r="BL480" s="1220"/>
      <c r="BM480" s="1225"/>
      <c r="BN480" s="1061"/>
      <c r="BO480" s="1225"/>
      <c r="BP480" s="1370"/>
      <c r="BQ480" s="1221"/>
      <c r="BR480" s="1061"/>
      <c r="BS480" s="1225"/>
    </row>
    <row r="481" spans="2:71">
      <c r="B481" s="959">
        <v>477</v>
      </c>
      <c r="C481" s="959" t="s">
        <v>1020</v>
      </c>
      <c r="D481" s="946" t="s">
        <v>1135</v>
      </c>
      <c r="E481" s="959">
        <v>3</v>
      </c>
      <c r="F481" s="959">
        <v>2</v>
      </c>
      <c r="G481" s="1294" t="s">
        <v>971</v>
      </c>
      <c r="H481" s="911">
        <v>7</v>
      </c>
      <c r="I481" s="1294">
        <f t="shared" si="43"/>
        <v>14</v>
      </c>
      <c r="J481" s="1217" t="s">
        <v>473</v>
      </c>
      <c r="K481" s="959"/>
      <c r="L481" s="1217"/>
      <c r="M481" s="959" t="s">
        <v>1004</v>
      </c>
      <c r="N481" s="1217" t="s">
        <v>1005</v>
      </c>
      <c r="O481" s="956"/>
      <c r="P481" s="987"/>
      <c r="Q481" s="909"/>
      <c r="R481" s="987"/>
      <c r="S481" s="987"/>
      <c r="T481" s="987"/>
      <c r="U481" s="987"/>
      <c r="V481" s="987"/>
      <c r="W481" s="987"/>
      <c r="X481" s="987"/>
      <c r="Y481" s="987"/>
      <c r="Z481" s="987"/>
      <c r="AA481" s="987"/>
      <c r="AB481" s="987"/>
      <c r="AC481" s="987"/>
      <c r="AD481" s="987"/>
      <c r="AE481" s="987"/>
      <c r="AF481" s="987"/>
      <c r="AG481" s="987"/>
      <c r="AH481" s="987"/>
      <c r="AI481" s="987"/>
      <c r="AJ481" s="987"/>
      <c r="AK481" s="987"/>
      <c r="AL481" s="987"/>
      <c r="AM481" s="987"/>
      <c r="AN481" s="987"/>
      <c r="AO481" s="987"/>
      <c r="AP481" s="987"/>
      <c r="AQ481" s="987"/>
      <c r="AR481" s="987"/>
      <c r="AS481" s="987"/>
      <c r="AT481" s="987"/>
      <c r="AU481" s="987"/>
      <c r="AV481" s="987"/>
      <c r="AW481" s="987"/>
      <c r="AX481" s="1061"/>
      <c r="AY481" s="1220"/>
      <c r="AZ481" s="1225"/>
      <c r="BA481" s="1061"/>
      <c r="BB481" s="1220"/>
      <c r="BC481" s="1225"/>
      <c r="BD481" s="1061"/>
      <c r="BE481" s="1220"/>
      <c r="BF481" s="1225"/>
      <c r="BG481" s="1061">
        <f t="shared" si="44"/>
        <v>0</v>
      </c>
      <c r="BH481" s="1220"/>
      <c r="BI481" s="1225"/>
      <c r="BJ481" s="987"/>
      <c r="BK481" s="1061"/>
      <c r="BL481" s="1220"/>
      <c r="BM481" s="1225"/>
      <c r="BN481" s="1061"/>
      <c r="BO481" s="1225"/>
      <c r="BP481" s="1370"/>
      <c r="BQ481" s="1221"/>
      <c r="BR481" s="1061"/>
      <c r="BS481" s="1225"/>
    </row>
    <row r="482" spans="2:71">
      <c r="B482" s="959">
        <v>478</v>
      </c>
      <c r="C482" s="959" t="s">
        <v>1001</v>
      </c>
      <c r="D482" s="946" t="s">
        <v>1002</v>
      </c>
      <c r="E482" s="1384">
        <v>1.5</v>
      </c>
      <c r="F482" s="959">
        <v>2</v>
      </c>
      <c r="G482" s="1294" t="s">
        <v>971</v>
      </c>
      <c r="H482" s="911">
        <v>0.1</v>
      </c>
      <c r="I482" s="1294">
        <f t="shared" si="43"/>
        <v>0.2</v>
      </c>
      <c r="J482" s="1217" t="s">
        <v>478</v>
      </c>
      <c r="K482" s="959"/>
      <c r="L482" s="1217"/>
      <c r="M482" s="959" t="s">
        <v>1004</v>
      </c>
      <c r="N482" s="1217" t="s">
        <v>1005</v>
      </c>
      <c r="O482" s="956"/>
      <c r="P482" s="987"/>
      <c r="Q482" s="909"/>
      <c r="R482" s="987"/>
      <c r="S482" s="987"/>
      <c r="T482" s="987"/>
      <c r="U482" s="987"/>
      <c r="V482" s="987"/>
      <c r="W482" s="987"/>
      <c r="X482" s="987"/>
      <c r="Y482" s="987"/>
      <c r="Z482" s="987"/>
      <c r="AA482" s="987"/>
      <c r="AB482" s="987"/>
      <c r="AC482" s="987"/>
      <c r="AD482" s="987"/>
      <c r="AE482" s="987"/>
      <c r="AF482" s="987"/>
      <c r="AG482" s="987"/>
      <c r="AH482" s="987"/>
      <c r="AI482" s="987"/>
      <c r="AJ482" s="987"/>
      <c r="AK482" s="987"/>
      <c r="AL482" s="987"/>
      <c r="AM482" s="987"/>
      <c r="AN482" s="987"/>
      <c r="AO482" s="987"/>
      <c r="AP482" s="987"/>
      <c r="AQ482" s="987"/>
      <c r="AR482" s="987"/>
      <c r="AS482" s="987"/>
      <c r="AT482" s="987"/>
      <c r="AU482" s="987"/>
      <c r="AV482" s="987"/>
      <c r="AW482" s="987"/>
      <c r="AX482" s="1061"/>
      <c r="AY482" s="1220"/>
      <c r="AZ482" s="1225"/>
      <c r="BA482" s="1061"/>
      <c r="BB482" s="1220"/>
      <c r="BC482" s="1225"/>
      <c r="BD482" s="1061"/>
      <c r="BE482" s="1220"/>
      <c r="BF482" s="1225"/>
      <c r="BG482" s="1061">
        <f t="shared" si="44"/>
        <v>0</v>
      </c>
      <c r="BH482" s="1220"/>
      <c r="BI482" s="1225"/>
      <c r="BJ482" s="987"/>
      <c r="BK482" s="1061"/>
      <c r="BL482" s="1220"/>
      <c r="BM482" s="1225"/>
      <c r="BN482" s="1061"/>
      <c r="BO482" s="1225"/>
      <c r="BP482" s="1370"/>
      <c r="BQ482" s="1221"/>
      <c r="BR482" s="1061"/>
      <c r="BS482" s="1225"/>
    </row>
    <row r="483" spans="2:71">
      <c r="B483" s="959">
        <v>479</v>
      </c>
      <c r="C483" s="959" t="s">
        <v>1104</v>
      </c>
      <c r="D483" s="946" t="s">
        <v>1142</v>
      </c>
      <c r="E483" s="1384">
        <v>1.5</v>
      </c>
      <c r="F483" s="959">
        <v>2</v>
      </c>
      <c r="G483" s="1294" t="s">
        <v>971</v>
      </c>
      <c r="H483" s="911">
        <v>2.9</v>
      </c>
      <c r="I483" s="1294">
        <f t="shared" si="43"/>
        <v>5.8</v>
      </c>
      <c r="J483" s="1217" t="s">
        <v>478</v>
      </c>
      <c r="K483" s="959"/>
      <c r="L483" s="1217"/>
      <c r="M483" s="959" t="s">
        <v>1004</v>
      </c>
      <c r="N483" s="1217" t="s">
        <v>1005</v>
      </c>
      <c r="O483" s="956"/>
      <c r="P483" s="987"/>
      <c r="Q483" s="909"/>
      <c r="R483" s="987"/>
      <c r="S483" s="987"/>
      <c r="T483" s="987"/>
      <c r="U483" s="987"/>
      <c r="V483" s="987"/>
      <c r="W483" s="987"/>
      <c r="X483" s="987"/>
      <c r="Y483" s="987"/>
      <c r="Z483" s="987"/>
      <c r="AA483" s="987"/>
      <c r="AB483" s="987"/>
      <c r="AC483" s="987"/>
      <c r="AD483" s="987"/>
      <c r="AE483" s="987"/>
      <c r="AF483" s="987"/>
      <c r="AG483" s="987"/>
      <c r="AH483" s="987"/>
      <c r="AI483" s="987"/>
      <c r="AJ483" s="987"/>
      <c r="AK483" s="987"/>
      <c r="AL483" s="987"/>
      <c r="AM483" s="987"/>
      <c r="AN483" s="987"/>
      <c r="AO483" s="987"/>
      <c r="AP483" s="987"/>
      <c r="AQ483" s="987"/>
      <c r="AR483" s="987"/>
      <c r="AS483" s="987"/>
      <c r="AT483" s="987"/>
      <c r="AU483" s="987"/>
      <c r="AV483" s="987"/>
      <c r="AW483" s="987"/>
      <c r="AX483" s="1061"/>
      <c r="AY483" s="1220"/>
      <c r="AZ483" s="1225"/>
      <c r="BA483" s="1061"/>
      <c r="BB483" s="1220"/>
      <c r="BC483" s="1225"/>
      <c r="BD483" s="1061"/>
      <c r="BE483" s="1220"/>
      <c r="BF483" s="1225"/>
      <c r="BG483" s="1061">
        <f t="shared" si="44"/>
        <v>0</v>
      </c>
      <c r="BH483" s="1220"/>
      <c r="BI483" s="1225"/>
      <c r="BJ483" s="987"/>
      <c r="BK483" s="1061"/>
      <c r="BL483" s="1220"/>
      <c r="BM483" s="1225"/>
      <c r="BN483" s="1061"/>
      <c r="BO483" s="1225"/>
      <c r="BP483" s="1370"/>
      <c r="BQ483" s="1221"/>
      <c r="BR483" s="1061"/>
      <c r="BS483" s="1225"/>
    </row>
    <row r="484" spans="2:71">
      <c r="B484" s="959">
        <v>480</v>
      </c>
      <c r="C484" s="959" t="s">
        <v>1085</v>
      </c>
      <c r="D484" s="946" t="s">
        <v>1146</v>
      </c>
      <c r="E484" s="959">
        <v>3</v>
      </c>
      <c r="F484" s="959">
        <v>2</v>
      </c>
      <c r="G484" s="1294" t="s">
        <v>971</v>
      </c>
      <c r="H484" s="911">
        <v>1.4</v>
      </c>
      <c r="I484" s="1294">
        <f t="shared" si="43"/>
        <v>2.8</v>
      </c>
      <c r="J484" s="1217" t="s">
        <v>478</v>
      </c>
      <c r="K484" s="959"/>
      <c r="L484" s="1217"/>
      <c r="M484" s="959" t="s">
        <v>1004</v>
      </c>
      <c r="N484" s="1217" t="s">
        <v>1005</v>
      </c>
      <c r="O484" s="956"/>
      <c r="P484" s="987"/>
      <c r="Q484" s="909"/>
      <c r="R484" s="987"/>
      <c r="S484" s="987"/>
      <c r="T484" s="987"/>
      <c r="U484" s="987"/>
      <c r="V484" s="987"/>
      <c r="W484" s="987"/>
      <c r="X484" s="987"/>
      <c r="Y484" s="987"/>
      <c r="Z484" s="987"/>
      <c r="AA484" s="987"/>
      <c r="AB484" s="987"/>
      <c r="AC484" s="987"/>
      <c r="AD484" s="987"/>
      <c r="AE484" s="987"/>
      <c r="AF484" s="987"/>
      <c r="AG484" s="987"/>
      <c r="AH484" s="987"/>
      <c r="AI484" s="987"/>
      <c r="AJ484" s="987"/>
      <c r="AK484" s="987"/>
      <c r="AL484" s="987"/>
      <c r="AM484" s="987"/>
      <c r="AN484" s="987"/>
      <c r="AO484" s="987"/>
      <c r="AP484" s="987"/>
      <c r="AQ484" s="987"/>
      <c r="AR484" s="987"/>
      <c r="AS484" s="987"/>
      <c r="AT484" s="987"/>
      <c r="AU484" s="987"/>
      <c r="AV484" s="987"/>
      <c r="AW484" s="987"/>
      <c r="AX484" s="1061"/>
      <c r="AY484" s="1220"/>
      <c r="AZ484" s="1225"/>
      <c r="BA484" s="1061"/>
      <c r="BB484" s="1220"/>
      <c r="BC484" s="1225"/>
      <c r="BD484" s="1061"/>
      <c r="BE484" s="1220"/>
      <c r="BF484" s="1225"/>
      <c r="BG484" s="1061">
        <f t="shared" si="44"/>
        <v>0</v>
      </c>
      <c r="BH484" s="1220"/>
      <c r="BI484" s="1225"/>
      <c r="BJ484" s="987"/>
      <c r="BK484" s="1061"/>
      <c r="BL484" s="1220"/>
      <c r="BM484" s="1225"/>
      <c r="BN484" s="1061"/>
      <c r="BO484" s="1225"/>
      <c r="BP484" s="1370"/>
      <c r="BQ484" s="1221"/>
      <c r="BR484" s="1061"/>
      <c r="BS484" s="1225"/>
    </row>
    <row r="485" spans="2:71">
      <c r="B485" s="959">
        <v>481</v>
      </c>
      <c r="C485" s="959" t="s">
        <v>1032</v>
      </c>
      <c r="D485" s="946" t="s">
        <v>1156</v>
      </c>
      <c r="E485" s="959">
        <v>3</v>
      </c>
      <c r="F485" s="959">
        <v>2</v>
      </c>
      <c r="G485" s="1294" t="s">
        <v>971</v>
      </c>
      <c r="H485" s="911">
        <v>29</v>
      </c>
      <c r="I485" s="1294">
        <f t="shared" si="43"/>
        <v>58</v>
      </c>
      <c r="J485" s="1217" t="s">
        <v>478</v>
      </c>
      <c r="K485" s="959"/>
      <c r="L485" s="1217"/>
      <c r="M485" s="959" t="s">
        <v>1004</v>
      </c>
      <c r="N485" s="1217" t="s">
        <v>1005</v>
      </c>
      <c r="O485" s="956"/>
      <c r="P485" s="987"/>
      <c r="Q485" s="909"/>
      <c r="R485" s="987"/>
      <c r="S485" s="987"/>
      <c r="T485" s="987"/>
      <c r="U485" s="987"/>
      <c r="V485" s="987"/>
      <c r="W485" s="987"/>
      <c r="X485" s="987"/>
      <c r="Y485" s="987"/>
      <c r="Z485" s="987"/>
      <c r="AA485" s="987"/>
      <c r="AB485" s="987"/>
      <c r="AC485" s="987"/>
      <c r="AD485" s="987"/>
      <c r="AE485" s="987"/>
      <c r="AF485" s="987"/>
      <c r="AG485" s="987"/>
      <c r="AH485" s="987"/>
      <c r="AI485" s="987"/>
      <c r="AJ485" s="987"/>
      <c r="AK485" s="987"/>
      <c r="AL485" s="987"/>
      <c r="AM485" s="987"/>
      <c r="AN485" s="987"/>
      <c r="AO485" s="987"/>
      <c r="AP485" s="987"/>
      <c r="AQ485" s="987"/>
      <c r="AR485" s="987"/>
      <c r="AS485" s="987"/>
      <c r="AT485" s="987"/>
      <c r="AU485" s="987"/>
      <c r="AV485" s="987"/>
      <c r="AW485" s="987"/>
      <c r="AX485" s="1061"/>
      <c r="AY485" s="1220"/>
      <c r="AZ485" s="1225"/>
      <c r="BA485" s="1061"/>
      <c r="BB485" s="1220"/>
      <c r="BC485" s="1225"/>
      <c r="BD485" s="1061"/>
      <c r="BE485" s="1220"/>
      <c r="BF485" s="1225"/>
      <c r="BG485" s="1061">
        <f t="shared" si="44"/>
        <v>0</v>
      </c>
      <c r="BH485" s="1220"/>
      <c r="BI485" s="1225"/>
      <c r="BJ485" s="987"/>
      <c r="BK485" s="1061"/>
      <c r="BL485" s="1220"/>
      <c r="BM485" s="1225"/>
      <c r="BN485" s="1061"/>
      <c r="BO485" s="1225"/>
      <c r="BP485" s="1370"/>
      <c r="BQ485" s="1221"/>
      <c r="BR485" s="1061"/>
      <c r="BS485" s="1225"/>
    </row>
    <row r="486" spans="2:71">
      <c r="B486" s="959">
        <v>482</v>
      </c>
      <c r="C486" s="959" t="s">
        <v>1089</v>
      </c>
      <c r="D486" s="946" t="s">
        <v>1147</v>
      </c>
      <c r="E486" s="959">
        <v>3</v>
      </c>
      <c r="F486" s="959">
        <v>2</v>
      </c>
      <c r="G486" s="1294" t="s">
        <v>971</v>
      </c>
      <c r="H486" s="911">
        <v>3.1</v>
      </c>
      <c r="I486" s="1294">
        <f t="shared" si="43"/>
        <v>6.2</v>
      </c>
      <c r="J486" s="1217" t="s">
        <v>478</v>
      </c>
      <c r="K486" s="959"/>
      <c r="L486" s="1217"/>
      <c r="M486" s="959" t="s">
        <v>1004</v>
      </c>
      <c r="N486" s="1217" t="s">
        <v>1005</v>
      </c>
      <c r="O486" s="956"/>
      <c r="P486" s="987"/>
      <c r="Q486" s="909"/>
      <c r="R486" s="987"/>
      <c r="S486" s="987"/>
      <c r="T486" s="987"/>
      <c r="U486" s="987"/>
      <c r="V486" s="987"/>
      <c r="W486" s="987"/>
      <c r="X486" s="987"/>
      <c r="Y486" s="987"/>
      <c r="Z486" s="987"/>
      <c r="AA486" s="987"/>
      <c r="AB486" s="987"/>
      <c r="AC486" s="987"/>
      <c r="AD486" s="987"/>
      <c r="AE486" s="987"/>
      <c r="AF486" s="987"/>
      <c r="AG486" s="987"/>
      <c r="AH486" s="987"/>
      <c r="AI486" s="987"/>
      <c r="AJ486" s="987"/>
      <c r="AK486" s="987"/>
      <c r="AL486" s="987"/>
      <c r="AM486" s="987"/>
      <c r="AN486" s="987"/>
      <c r="AO486" s="987"/>
      <c r="AP486" s="987"/>
      <c r="AQ486" s="987"/>
      <c r="AR486" s="987"/>
      <c r="AS486" s="987"/>
      <c r="AT486" s="987"/>
      <c r="AU486" s="987"/>
      <c r="AV486" s="987"/>
      <c r="AW486" s="987"/>
      <c r="AX486" s="1061"/>
      <c r="AY486" s="1220"/>
      <c r="AZ486" s="1225"/>
      <c r="BA486" s="1061"/>
      <c r="BB486" s="1220"/>
      <c r="BC486" s="1225"/>
      <c r="BD486" s="1061"/>
      <c r="BE486" s="1220"/>
      <c r="BF486" s="1225"/>
      <c r="BG486" s="1061">
        <f t="shared" si="44"/>
        <v>0</v>
      </c>
      <c r="BH486" s="1220"/>
      <c r="BI486" s="1225"/>
      <c r="BJ486" s="987"/>
      <c r="BK486" s="1061"/>
      <c r="BL486" s="1220"/>
      <c r="BM486" s="1225"/>
      <c r="BN486" s="1061"/>
      <c r="BO486" s="1225"/>
      <c r="BP486" s="1370"/>
      <c r="BQ486" s="1221"/>
      <c r="BR486" s="1061"/>
      <c r="BS486" s="1225"/>
    </row>
    <row r="487" spans="2:71">
      <c r="B487" s="959">
        <v>483</v>
      </c>
      <c r="C487" s="959" t="s">
        <v>1001</v>
      </c>
      <c r="D487" s="946" t="s">
        <v>1002</v>
      </c>
      <c r="E487" s="1384">
        <v>1.5</v>
      </c>
      <c r="F487" s="959">
        <v>2</v>
      </c>
      <c r="G487" s="1294" t="s">
        <v>971</v>
      </c>
      <c r="H487" s="911">
        <v>0.1</v>
      </c>
      <c r="I487" s="1294">
        <f t="shared" si="43"/>
        <v>0.2</v>
      </c>
      <c r="J487" s="1217" t="s">
        <v>1184</v>
      </c>
      <c r="K487" s="959"/>
      <c r="L487" s="1217"/>
      <c r="M487" s="959" t="s">
        <v>1004</v>
      </c>
      <c r="N487" s="1217" t="s">
        <v>1005</v>
      </c>
      <c r="O487" s="956"/>
      <c r="P487" s="987"/>
      <c r="Q487" s="909"/>
      <c r="R487" s="987"/>
      <c r="S487" s="987"/>
      <c r="T487" s="987"/>
      <c r="U487" s="987"/>
      <c r="V487" s="987"/>
      <c r="W487" s="987"/>
      <c r="X487" s="987"/>
      <c r="Y487" s="987"/>
      <c r="Z487" s="987"/>
      <c r="AA487" s="987"/>
      <c r="AB487" s="987"/>
      <c r="AC487" s="987"/>
      <c r="AD487" s="987"/>
      <c r="AE487" s="987"/>
      <c r="AF487" s="987"/>
      <c r="AG487" s="987"/>
      <c r="AH487" s="987"/>
      <c r="AI487" s="987"/>
      <c r="AJ487" s="987"/>
      <c r="AK487" s="987"/>
      <c r="AL487" s="987"/>
      <c r="AM487" s="987"/>
      <c r="AN487" s="987"/>
      <c r="AO487" s="987"/>
      <c r="AP487" s="987"/>
      <c r="AQ487" s="987"/>
      <c r="AR487" s="987"/>
      <c r="AS487" s="987"/>
      <c r="AT487" s="987"/>
      <c r="AU487" s="987"/>
      <c r="AV487" s="987"/>
      <c r="AW487" s="987"/>
      <c r="AX487" s="1061"/>
      <c r="AY487" s="1220"/>
      <c r="AZ487" s="1225"/>
      <c r="BA487" s="1061"/>
      <c r="BB487" s="1220"/>
      <c r="BC487" s="1225"/>
      <c r="BD487" s="1061"/>
      <c r="BE487" s="1220"/>
      <c r="BF487" s="1225"/>
      <c r="BG487" s="1061">
        <f t="shared" si="44"/>
        <v>0</v>
      </c>
      <c r="BH487" s="1220"/>
      <c r="BI487" s="1225"/>
      <c r="BJ487" s="987"/>
      <c r="BK487" s="1061"/>
      <c r="BL487" s="1220"/>
      <c r="BM487" s="1225"/>
      <c r="BN487" s="1061"/>
      <c r="BO487" s="1225"/>
      <c r="BP487" s="1370"/>
      <c r="BQ487" s="1221"/>
      <c r="BR487" s="1061"/>
      <c r="BS487" s="1225"/>
    </row>
    <row r="488" spans="2:71">
      <c r="B488" s="959">
        <v>484</v>
      </c>
      <c r="C488" s="959" t="s">
        <v>1104</v>
      </c>
      <c r="D488" s="946" t="s">
        <v>1142</v>
      </c>
      <c r="E488" s="1384">
        <v>1.5</v>
      </c>
      <c r="F488" s="959">
        <v>2</v>
      </c>
      <c r="G488" s="1294" t="s">
        <v>971</v>
      </c>
      <c r="H488" s="911">
        <v>2.9</v>
      </c>
      <c r="I488" s="1294">
        <f t="shared" si="43"/>
        <v>5.8</v>
      </c>
      <c r="J488" s="1217" t="s">
        <v>1184</v>
      </c>
      <c r="K488" s="959"/>
      <c r="L488" s="1217"/>
      <c r="M488" s="959" t="s">
        <v>1004</v>
      </c>
      <c r="N488" s="1217" t="s">
        <v>1005</v>
      </c>
      <c r="O488" s="956"/>
      <c r="P488" s="987"/>
      <c r="Q488" s="909"/>
      <c r="R488" s="987"/>
      <c r="S488" s="987"/>
      <c r="T488" s="987"/>
      <c r="U488" s="987"/>
      <c r="V488" s="987"/>
      <c r="W488" s="987"/>
      <c r="X488" s="987"/>
      <c r="Y488" s="987"/>
      <c r="Z488" s="987"/>
      <c r="AA488" s="987"/>
      <c r="AB488" s="987"/>
      <c r="AC488" s="987"/>
      <c r="AD488" s="987"/>
      <c r="AE488" s="987"/>
      <c r="AF488" s="987"/>
      <c r="AG488" s="987"/>
      <c r="AH488" s="987"/>
      <c r="AI488" s="987"/>
      <c r="AJ488" s="987"/>
      <c r="AK488" s="987"/>
      <c r="AL488" s="987"/>
      <c r="AM488" s="987"/>
      <c r="AN488" s="987"/>
      <c r="AO488" s="987"/>
      <c r="AP488" s="987"/>
      <c r="AQ488" s="987"/>
      <c r="AR488" s="987"/>
      <c r="AS488" s="987"/>
      <c r="AT488" s="987"/>
      <c r="AU488" s="987"/>
      <c r="AV488" s="987"/>
      <c r="AW488" s="987"/>
      <c r="AX488" s="1061"/>
      <c r="AY488" s="1220"/>
      <c r="AZ488" s="1225"/>
      <c r="BA488" s="1061"/>
      <c r="BB488" s="1220"/>
      <c r="BC488" s="1225"/>
      <c r="BD488" s="1061"/>
      <c r="BE488" s="1220"/>
      <c r="BF488" s="1225"/>
      <c r="BG488" s="1061">
        <f t="shared" si="44"/>
        <v>0</v>
      </c>
      <c r="BH488" s="1220"/>
      <c r="BI488" s="1225"/>
      <c r="BJ488" s="987"/>
      <c r="BK488" s="1061"/>
      <c r="BL488" s="1220"/>
      <c r="BM488" s="1225"/>
      <c r="BN488" s="1061"/>
      <c r="BO488" s="1225"/>
      <c r="BP488" s="1370"/>
      <c r="BQ488" s="1221"/>
      <c r="BR488" s="1061"/>
      <c r="BS488" s="1225"/>
    </row>
    <row r="489" spans="2:71">
      <c r="B489" s="959">
        <v>485</v>
      </c>
      <c r="C489" s="959" t="s">
        <v>1085</v>
      </c>
      <c r="D489" s="946" t="s">
        <v>1146</v>
      </c>
      <c r="E489" s="959">
        <v>3</v>
      </c>
      <c r="F489" s="959">
        <v>2</v>
      </c>
      <c r="G489" s="1294" t="s">
        <v>971</v>
      </c>
      <c r="H489" s="911">
        <v>1.4</v>
      </c>
      <c r="I489" s="1294">
        <f t="shared" si="43"/>
        <v>2.8</v>
      </c>
      <c r="J489" s="1217" t="s">
        <v>1184</v>
      </c>
      <c r="K489" s="959"/>
      <c r="L489" s="1217"/>
      <c r="M489" s="959" t="s">
        <v>1004</v>
      </c>
      <c r="N489" s="1217" t="s">
        <v>1005</v>
      </c>
      <c r="O489" s="956"/>
      <c r="P489" s="987"/>
      <c r="Q489" s="909"/>
      <c r="R489" s="987"/>
      <c r="S489" s="987"/>
      <c r="T489" s="987"/>
      <c r="U489" s="987"/>
      <c r="V489" s="987"/>
      <c r="W489" s="987"/>
      <c r="X489" s="987"/>
      <c r="Y489" s="987"/>
      <c r="Z489" s="987"/>
      <c r="AA489" s="987"/>
      <c r="AB489" s="987"/>
      <c r="AC489" s="987"/>
      <c r="AD489" s="987"/>
      <c r="AE489" s="987"/>
      <c r="AF489" s="987"/>
      <c r="AG489" s="987"/>
      <c r="AH489" s="987"/>
      <c r="AI489" s="987"/>
      <c r="AJ489" s="987"/>
      <c r="AK489" s="987"/>
      <c r="AL489" s="987"/>
      <c r="AM489" s="987"/>
      <c r="AN489" s="987"/>
      <c r="AO489" s="987"/>
      <c r="AP489" s="987"/>
      <c r="AQ489" s="987"/>
      <c r="AR489" s="987"/>
      <c r="AS489" s="987"/>
      <c r="AT489" s="987"/>
      <c r="AU489" s="987"/>
      <c r="AV489" s="987"/>
      <c r="AW489" s="987"/>
      <c r="AX489" s="1061"/>
      <c r="AY489" s="1220"/>
      <c r="AZ489" s="1225"/>
      <c r="BA489" s="1061"/>
      <c r="BB489" s="1220"/>
      <c r="BC489" s="1225"/>
      <c r="BD489" s="1061"/>
      <c r="BE489" s="1220"/>
      <c r="BF489" s="1225"/>
      <c r="BG489" s="1061">
        <f t="shared" si="44"/>
        <v>0</v>
      </c>
      <c r="BH489" s="1220"/>
      <c r="BI489" s="1225"/>
      <c r="BJ489" s="987"/>
      <c r="BK489" s="1061"/>
      <c r="BL489" s="1220"/>
      <c r="BM489" s="1225"/>
      <c r="BN489" s="1061"/>
      <c r="BO489" s="1225"/>
      <c r="BP489" s="1370"/>
      <c r="BQ489" s="1221"/>
      <c r="BR489" s="1061"/>
      <c r="BS489" s="1225"/>
    </row>
    <row r="490" spans="2:71">
      <c r="B490" s="959">
        <v>486</v>
      </c>
      <c r="C490" s="959" t="s">
        <v>1032</v>
      </c>
      <c r="D490" s="946" t="s">
        <v>1156</v>
      </c>
      <c r="E490" s="959">
        <v>3</v>
      </c>
      <c r="F490" s="959">
        <v>2</v>
      </c>
      <c r="G490" s="1294" t="s">
        <v>971</v>
      </c>
      <c r="H490" s="911">
        <v>29</v>
      </c>
      <c r="I490" s="1294">
        <f t="shared" si="43"/>
        <v>58</v>
      </c>
      <c r="J490" s="1217" t="s">
        <v>1184</v>
      </c>
      <c r="K490" s="959"/>
      <c r="L490" s="1217"/>
      <c r="M490" s="959" t="s">
        <v>1004</v>
      </c>
      <c r="N490" s="1217" t="s">
        <v>1005</v>
      </c>
      <c r="O490" s="956"/>
      <c r="P490" s="987"/>
      <c r="Q490" s="909"/>
      <c r="R490" s="987"/>
      <c r="S490" s="987"/>
      <c r="T490" s="987"/>
      <c r="U490" s="987"/>
      <c r="V490" s="987"/>
      <c r="W490" s="987"/>
      <c r="X490" s="987"/>
      <c r="Y490" s="987"/>
      <c r="Z490" s="987"/>
      <c r="AA490" s="987"/>
      <c r="AB490" s="987"/>
      <c r="AC490" s="987"/>
      <c r="AD490" s="987"/>
      <c r="AE490" s="987"/>
      <c r="AF490" s="987"/>
      <c r="AG490" s="987"/>
      <c r="AH490" s="987"/>
      <c r="AI490" s="987"/>
      <c r="AJ490" s="987"/>
      <c r="AK490" s="987"/>
      <c r="AL490" s="987"/>
      <c r="AM490" s="987"/>
      <c r="AN490" s="987"/>
      <c r="AO490" s="987"/>
      <c r="AP490" s="987"/>
      <c r="AQ490" s="987"/>
      <c r="AR490" s="987"/>
      <c r="AS490" s="987"/>
      <c r="AT490" s="987"/>
      <c r="AU490" s="987"/>
      <c r="AV490" s="987"/>
      <c r="AW490" s="987"/>
      <c r="AX490" s="1061"/>
      <c r="AY490" s="1220"/>
      <c r="AZ490" s="1225"/>
      <c r="BA490" s="1061"/>
      <c r="BB490" s="1220"/>
      <c r="BC490" s="1225"/>
      <c r="BD490" s="1061"/>
      <c r="BE490" s="1220"/>
      <c r="BF490" s="1225"/>
      <c r="BG490" s="1061">
        <f t="shared" si="44"/>
        <v>0</v>
      </c>
      <c r="BH490" s="1220"/>
      <c r="BI490" s="1225"/>
      <c r="BJ490" s="987"/>
      <c r="BK490" s="1061"/>
      <c r="BL490" s="1220"/>
      <c r="BM490" s="1225"/>
      <c r="BN490" s="1061"/>
      <c r="BO490" s="1225"/>
      <c r="BP490" s="1370"/>
      <c r="BQ490" s="1221"/>
      <c r="BR490" s="1061"/>
      <c r="BS490" s="1225"/>
    </row>
    <row r="491" spans="2:71">
      <c r="B491" s="959">
        <v>487</v>
      </c>
      <c r="C491" s="959" t="s">
        <v>1089</v>
      </c>
      <c r="D491" s="946" t="s">
        <v>1147</v>
      </c>
      <c r="E491" s="959">
        <v>3</v>
      </c>
      <c r="F491" s="959">
        <v>2</v>
      </c>
      <c r="G491" s="1294" t="s">
        <v>971</v>
      </c>
      <c r="H491" s="911">
        <v>3.1</v>
      </c>
      <c r="I491" s="1294">
        <f t="shared" si="43"/>
        <v>6.2</v>
      </c>
      <c r="J491" s="1217" t="s">
        <v>1184</v>
      </c>
      <c r="K491" s="959"/>
      <c r="L491" s="1217"/>
      <c r="M491" s="959" t="s">
        <v>1004</v>
      </c>
      <c r="N491" s="1217" t="s">
        <v>1005</v>
      </c>
      <c r="O491" s="956"/>
      <c r="P491" s="987"/>
      <c r="Q491" s="909"/>
      <c r="R491" s="987"/>
      <c r="S491" s="987"/>
      <c r="T491" s="987"/>
      <c r="U491" s="987"/>
      <c r="V491" s="987"/>
      <c r="W491" s="987"/>
      <c r="X491" s="987"/>
      <c r="Y491" s="987"/>
      <c r="Z491" s="987"/>
      <c r="AA491" s="987"/>
      <c r="AB491" s="987"/>
      <c r="AC491" s="987"/>
      <c r="AD491" s="987"/>
      <c r="AE491" s="987"/>
      <c r="AF491" s="987"/>
      <c r="AG491" s="987"/>
      <c r="AH491" s="987"/>
      <c r="AI491" s="987"/>
      <c r="AJ491" s="987"/>
      <c r="AK491" s="987"/>
      <c r="AL491" s="987"/>
      <c r="AM491" s="987"/>
      <c r="AN491" s="987"/>
      <c r="AO491" s="987"/>
      <c r="AP491" s="987"/>
      <c r="AQ491" s="987"/>
      <c r="AR491" s="987"/>
      <c r="AS491" s="987"/>
      <c r="AT491" s="987"/>
      <c r="AU491" s="987"/>
      <c r="AV491" s="987"/>
      <c r="AW491" s="987"/>
      <c r="AX491" s="1061"/>
      <c r="AY491" s="1220"/>
      <c r="AZ491" s="1225"/>
      <c r="BA491" s="1061"/>
      <c r="BB491" s="1220"/>
      <c r="BC491" s="1225"/>
      <c r="BD491" s="1061"/>
      <c r="BE491" s="1220"/>
      <c r="BF491" s="1225"/>
      <c r="BG491" s="1061">
        <f t="shared" si="44"/>
        <v>0</v>
      </c>
      <c r="BH491" s="1220"/>
      <c r="BI491" s="1225"/>
      <c r="BJ491" s="987"/>
      <c r="BK491" s="1061"/>
      <c r="BL491" s="1220"/>
      <c r="BM491" s="1225"/>
      <c r="BN491" s="1061"/>
      <c r="BO491" s="1225"/>
      <c r="BP491" s="1370"/>
      <c r="BQ491" s="1221"/>
      <c r="BR491" s="1061"/>
      <c r="BS491" s="1225"/>
    </row>
    <row r="492" spans="2:71">
      <c r="B492" s="959">
        <v>488</v>
      </c>
      <c r="C492" s="959" t="s">
        <v>1085</v>
      </c>
      <c r="D492" s="946" t="s">
        <v>1146</v>
      </c>
      <c r="E492" s="959">
        <v>3</v>
      </c>
      <c r="F492" s="959">
        <v>1</v>
      </c>
      <c r="G492" s="1294" t="s">
        <v>971</v>
      </c>
      <c r="H492" s="911">
        <v>1.4</v>
      </c>
      <c r="I492" s="1294">
        <f t="shared" si="43"/>
        <v>1.4</v>
      </c>
      <c r="J492" s="1217" t="s">
        <v>508</v>
      </c>
      <c r="K492" s="959"/>
      <c r="L492" s="1217"/>
      <c r="M492" s="959" t="s">
        <v>1004</v>
      </c>
      <c r="N492" s="1217" t="s">
        <v>1005</v>
      </c>
      <c r="O492" s="956"/>
      <c r="P492" s="987"/>
      <c r="Q492" s="909"/>
      <c r="R492" s="987"/>
      <c r="S492" s="987"/>
      <c r="T492" s="987"/>
      <c r="U492" s="987"/>
      <c r="V492" s="987"/>
      <c r="W492" s="987"/>
      <c r="X492" s="987"/>
      <c r="Y492" s="987"/>
      <c r="Z492" s="987"/>
      <c r="AA492" s="987"/>
      <c r="AB492" s="987"/>
      <c r="AC492" s="987"/>
      <c r="AD492" s="987"/>
      <c r="AE492" s="987"/>
      <c r="AF492" s="987"/>
      <c r="AG492" s="987"/>
      <c r="AH492" s="987"/>
      <c r="AI492" s="987"/>
      <c r="AJ492" s="987"/>
      <c r="AK492" s="987"/>
      <c r="AL492" s="987"/>
      <c r="AM492" s="987"/>
      <c r="AN492" s="987"/>
      <c r="AO492" s="987"/>
      <c r="AP492" s="987"/>
      <c r="AQ492" s="987"/>
      <c r="AR492" s="987"/>
      <c r="AS492" s="987"/>
      <c r="AT492" s="987"/>
      <c r="AU492" s="987"/>
      <c r="AV492" s="987"/>
      <c r="AW492" s="987"/>
      <c r="AX492" s="1061"/>
      <c r="AY492" s="1220"/>
      <c r="AZ492" s="1225"/>
      <c r="BA492" s="1061"/>
      <c r="BB492" s="1220"/>
      <c r="BC492" s="1225"/>
      <c r="BD492" s="1061"/>
      <c r="BE492" s="1220"/>
      <c r="BF492" s="1225"/>
      <c r="BG492" s="1061">
        <f t="shared" si="44"/>
        <v>0</v>
      </c>
      <c r="BH492" s="1220"/>
      <c r="BI492" s="1225"/>
      <c r="BJ492" s="987"/>
      <c r="BK492" s="1061"/>
      <c r="BL492" s="1220"/>
      <c r="BM492" s="1225"/>
      <c r="BN492" s="1061"/>
      <c r="BO492" s="1225"/>
      <c r="BP492" s="1370"/>
      <c r="BQ492" s="1221"/>
      <c r="BR492" s="1061"/>
      <c r="BS492" s="1225"/>
    </row>
    <row r="493" spans="2:71">
      <c r="B493" s="959">
        <v>489</v>
      </c>
      <c r="C493" s="959" t="s">
        <v>1032</v>
      </c>
      <c r="D493" s="946" t="s">
        <v>1051</v>
      </c>
      <c r="E493" s="959">
        <v>3</v>
      </c>
      <c r="F493" s="959">
        <v>1</v>
      </c>
      <c r="G493" s="1294" t="s">
        <v>971</v>
      </c>
      <c r="H493" s="911">
        <v>37</v>
      </c>
      <c r="I493" s="1294">
        <f t="shared" si="43"/>
        <v>37</v>
      </c>
      <c r="J493" s="1217" t="s">
        <v>508</v>
      </c>
      <c r="K493" s="959"/>
      <c r="L493" s="1217"/>
      <c r="M493" s="959" t="s">
        <v>1004</v>
      </c>
      <c r="N493" s="1217" t="s">
        <v>1005</v>
      </c>
      <c r="O493" s="956"/>
      <c r="P493" s="987"/>
      <c r="Q493" s="909"/>
      <c r="R493" s="987"/>
      <c r="S493" s="987"/>
      <c r="T493" s="987"/>
      <c r="U493" s="987"/>
      <c r="V493" s="987"/>
      <c r="W493" s="987"/>
      <c r="X493" s="987"/>
      <c r="Y493" s="987"/>
      <c r="Z493" s="987"/>
      <c r="AA493" s="987"/>
      <c r="AB493" s="987"/>
      <c r="AC493" s="987"/>
      <c r="AD493" s="987"/>
      <c r="AE493" s="987"/>
      <c r="AF493" s="987"/>
      <c r="AG493" s="987"/>
      <c r="AH493" s="987"/>
      <c r="AI493" s="987"/>
      <c r="AJ493" s="987"/>
      <c r="AK493" s="987"/>
      <c r="AL493" s="987"/>
      <c r="AM493" s="987"/>
      <c r="AN493" s="987"/>
      <c r="AO493" s="987"/>
      <c r="AP493" s="987"/>
      <c r="AQ493" s="987"/>
      <c r="AR493" s="987"/>
      <c r="AS493" s="987"/>
      <c r="AT493" s="987"/>
      <c r="AU493" s="987"/>
      <c r="AV493" s="987"/>
      <c r="AW493" s="987"/>
      <c r="AX493" s="1061"/>
      <c r="AY493" s="1220"/>
      <c r="AZ493" s="1225"/>
      <c r="BA493" s="1061"/>
      <c r="BB493" s="1220"/>
      <c r="BC493" s="1225"/>
      <c r="BD493" s="1061"/>
      <c r="BE493" s="1220"/>
      <c r="BF493" s="1225"/>
      <c r="BG493" s="1061">
        <f t="shared" si="44"/>
        <v>0</v>
      </c>
      <c r="BH493" s="1220"/>
      <c r="BI493" s="1225"/>
      <c r="BJ493" s="987"/>
      <c r="BK493" s="1061"/>
      <c r="BL493" s="1220"/>
      <c r="BM493" s="1225"/>
      <c r="BN493" s="1061"/>
      <c r="BO493" s="1225"/>
      <c r="BP493" s="1370"/>
      <c r="BQ493" s="1221"/>
      <c r="BR493" s="1061"/>
      <c r="BS493" s="1225"/>
    </row>
    <row r="494" spans="2:71">
      <c r="B494" s="959">
        <v>490</v>
      </c>
      <c r="C494" s="959" t="s">
        <v>1089</v>
      </c>
      <c r="D494" s="946" t="s">
        <v>1147</v>
      </c>
      <c r="E494" s="959">
        <v>3</v>
      </c>
      <c r="F494" s="959">
        <v>1</v>
      </c>
      <c r="G494" s="1294" t="s">
        <v>971</v>
      </c>
      <c r="H494" s="911">
        <v>3.1</v>
      </c>
      <c r="I494" s="1294">
        <f t="shared" si="43"/>
        <v>3.1</v>
      </c>
      <c r="J494" s="1217" t="s">
        <v>508</v>
      </c>
      <c r="K494" s="959"/>
      <c r="L494" s="1217"/>
      <c r="M494" s="959" t="s">
        <v>1004</v>
      </c>
      <c r="N494" s="1217" t="s">
        <v>1005</v>
      </c>
      <c r="O494" s="956"/>
      <c r="P494" s="987"/>
      <c r="Q494" s="909"/>
      <c r="R494" s="987"/>
      <c r="S494" s="987"/>
      <c r="T494" s="987"/>
      <c r="U494" s="987"/>
      <c r="V494" s="987"/>
      <c r="W494" s="987"/>
      <c r="X494" s="987"/>
      <c r="Y494" s="987"/>
      <c r="Z494" s="987"/>
      <c r="AA494" s="987"/>
      <c r="AB494" s="987"/>
      <c r="AC494" s="987"/>
      <c r="AD494" s="987"/>
      <c r="AE494" s="987"/>
      <c r="AF494" s="987"/>
      <c r="AG494" s="987"/>
      <c r="AH494" s="987"/>
      <c r="AI494" s="987"/>
      <c r="AJ494" s="987"/>
      <c r="AK494" s="987"/>
      <c r="AL494" s="987"/>
      <c r="AM494" s="987"/>
      <c r="AN494" s="987"/>
      <c r="AO494" s="987"/>
      <c r="AP494" s="987"/>
      <c r="AQ494" s="987"/>
      <c r="AR494" s="987"/>
      <c r="AS494" s="987"/>
      <c r="AT494" s="987"/>
      <c r="AU494" s="987"/>
      <c r="AV494" s="987"/>
      <c r="AW494" s="987"/>
      <c r="AX494" s="1061"/>
      <c r="AY494" s="1220"/>
      <c r="AZ494" s="1225"/>
      <c r="BA494" s="1061"/>
      <c r="BB494" s="1220"/>
      <c r="BC494" s="1225"/>
      <c r="BD494" s="1061"/>
      <c r="BE494" s="1220"/>
      <c r="BF494" s="1225"/>
      <c r="BG494" s="1061">
        <f t="shared" si="44"/>
        <v>0</v>
      </c>
      <c r="BH494" s="1220"/>
      <c r="BI494" s="1225"/>
      <c r="BJ494" s="987"/>
      <c r="BK494" s="1061"/>
      <c r="BL494" s="1220"/>
      <c r="BM494" s="1225"/>
      <c r="BN494" s="1061"/>
      <c r="BO494" s="1225"/>
      <c r="BP494" s="1370"/>
      <c r="BQ494" s="1221"/>
      <c r="BR494" s="1061"/>
      <c r="BS494" s="1225"/>
    </row>
    <row r="495" spans="2:71">
      <c r="B495" s="959">
        <v>491</v>
      </c>
      <c r="C495" s="959" t="s">
        <v>1032</v>
      </c>
      <c r="D495" s="946" t="s">
        <v>1033</v>
      </c>
      <c r="E495" s="959">
        <v>1</v>
      </c>
      <c r="F495" s="959">
        <v>4</v>
      </c>
      <c r="G495" s="1294" t="s">
        <v>971</v>
      </c>
      <c r="H495" s="911">
        <v>6</v>
      </c>
      <c r="I495" s="1294">
        <f t="shared" si="43"/>
        <v>24</v>
      </c>
      <c r="J495" s="1217" t="s">
        <v>504</v>
      </c>
      <c r="K495" s="959"/>
      <c r="L495" s="1217"/>
      <c r="M495" s="959" t="s">
        <v>1004</v>
      </c>
      <c r="N495" s="1217" t="s">
        <v>1005</v>
      </c>
      <c r="O495" s="956"/>
      <c r="P495" s="987"/>
      <c r="Q495" s="909"/>
      <c r="R495" s="987"/>
      <c r="S495" s="987"/>
      <c r="T495" s="987"/>
      <c r="U495" s="987"/>
      <c r="V495" s="987"/>
      <c r="W495" s="987"/>
      <c r="X495" s="987"/>
      <c r="Y495" s="987"/>
      <c r="Z495" s="987"/>
      <c r="AA495" s="987"/>
      <c r="AB495" s="987"/>
      <c r="AC495" s="987"/>
      <c r="AD495" s="987"/>
      <c r="AE495" s="987"/>
      <c r="AF495" s="987"/>
      <c r="AG495" s="987"/>
      <c r="AH495" s="987"/>
      <c r="AI495" s="987"/>
      <c r="AJ495" s="987"/>
      <c r="AK495" s="987"/>
      <c r="AL495" s="987"/>
      <c r="AM495" s="987"/>
      <c r="AN495" s="987"/>
      <c r="AO495" s="987"/>
      <c r="AP495" s="987"/>
      <c r="AQ495" s="987"/>
      <c r="AR495" s="987"/>
      <c r="AS495" s="987"/>
      <c r="AT495" s="987"/>
      <c r="AU495" s="987"/>
      <c r="AV495" s="987"/>
      <c r="AW495" s="987"/>
      <c r="AX495" s="1061"/>
      <c r="AY495" s="1220"/>
      <c r="AZ495" s="1225"/>
      <c r="BA495" s="1061"/>
      <c r="BB495" s="1220"/>
      <c r="BC495" s="1225"/>
      <c r="BD495" s="1061"/>
      <c r="BE495" s="1220"/>
      <c r="BF495" s="1225"/>
      <c r="BG495" s="1061">
        <f t="shared" si="44"/>
        <v>0</v>
      </c>
      <c r="BH495" s="1220"/>
      <c r="BI495" s="1225"/>
      <c r="BJ495" s="987"/>
      <c r="BK495" s="1061"/>
      <c r="BL495" s="1220"/>
      <c r="BM495" s="1225"/>
      <c r="BN495" s="1061"/>
      <c r="BO495" s="1225"/>
      <c r="BP495" s="1370"/>
      <c r="BQ495" s="1221"/>
      <c r="BR495" s="1061"/>
      <c r="BS495" s="1225"/>
    </row>
    <row r="496" spans="2:71">
      <c r="B496" s="959">
        <v>492</v>
      </c>
      <c r="C496" s="959" t="s">
        <v>1001</v>
      </c>
      <c r="D496" s="946" t="s">
        <v>1013</v>
      </c>
      <c r="E496" s="959">
        <v>3</v>
      </c>
      <c r="F496" s="959">
        <v>7</v>
      </c>
      <c r="G496" s="1294" t="s">
        <v>971</v>
      </c>
      <c r="H496" s="911">
        <v>0.4</v>
      </c>
      <c r="I496" s="1294">
        <f t="shared" si="43"/>
        <v>2.8000000000000003</v>
      </c>
      <c r="J496" s="1217" t="s">
        <v>504</v>
      </c>
      <c r="K496" s="959"/>
      <c r="L496" s="1217"/>
      <c r="M496" s="959" t="s">
        <v>1004</v>
      </c>
      <c r="N496" s="1217" t="s">
        <v>1005</v>
      </c>
      <c r="O496" s="956"/>
      <c r="P496" s="987"/>
      <c r="Q496" s="909"/>
      <c r="R496" s="987"/>
      <c r="S496" s="987"/>
      <c r="T496" s="987"/>
      <c r="U496" s="987"/>
      <c r="V496" s="987"/>
      <c r="W496" s="987"/>
      <c r="X496" s="987"/>
      <c r="Y496" s="987"/>
      <c r="Z496" s="987"/>
      <c r="AA496" s="987"/>
      <c r="AB496" s="987"/>
      <c r="AC496" s="987"/>
      <c r="AD496" s="987"/>
      <c r="AE496" s="987"/>
      <c r="AF496" s="987"/>
      <c r="AG496" s="987"/>
      <c r="AH496" s="987"/>
      <c r="AI496" s="987"/>
      <c r="AJ496" s="987"/>
      <c r="AK496" s="987"/>
      <c r="AL496" s="987"/>
      <c r="AM496" s="987"/>
      <c r="AN496" s="987"/>
      <c r="AO496" s="987"/>
      <c r="AP496" s="987"/>
      <c r="AQ496" s="987"/>
      <c r="AR496" s="987"/>
      <c r="AS496" s="987"/>
      <c r="AT496" s="987"/>
      <c r="AU496" s="987"/>
      <c r="AV496" s="987"/>
      <c r="AW496" s="987"/>
      <c r="AX496" s="1061"/>
      <c r="AY496" s="1220"/>
      <c r="AZ496" s="1225"/>
      <c r="BA496" s="1061"/>
      <c r="BB496" s="1220"/>
      <c r="BC496" s="1225"/>
      <c r="BD496" s="1061"/>
      <c r="BE496" s="1220"/>
      <c r="BF496" s="1225"/>
      <c r="BG496" s="1061">
        <f t="shared" si="44"/>
        <v>0</v>
      </c>
      <c r="BH496" s="1220"/>
      <c r="BI496" s="1225"/>
      <c r="BJ496" s="987"/>
      <c r="BK496" s="1061"/>
      <c r="BL496" s="1220"/>
      <c r="BM496" s="1225"/>
      <c r="BN496" s="1061"/>
      <c r="BO496" s="1225"/>
      <c r="BP496" s="1370"/>
      <c r="BQ496" s="1221"/>
      <c r="BR496" s="1061"/>
      <c r="BS496" s="1225"/>
    </row>
    <row r="497" spans="2:71">
      <c r="B497" s="959">
        <v>493</v>
      </c>
      <c r="C497" s="959" t="s">
        <v>1085</v>
      </c>
      <c r="D497" s="946" t="s">
        <v>1146</v>
      </c>
      <c r="E497" s="959">
        <v>3</v>
      </c>
      <c r="F497" s="959">
        <v>1</v>
      </c>
      <c r="G497" s="1294" t="s">
        <v>971</v>
      </c>
      <c r="H497" s="911">
        <v>1.4</v>
      </c>
      <c r="I497" s="1294">
        <f t="shared" si="43"/>
        <v>1.4</v>
      </c>
      <c r="J497" s="1217" t="s">
        <v>513</v>
      </c>
      <c r="K497" s="959"/>
      <c r="L497" s="1217"/>
      <c r="M497" s="959" t="s">
        <v>1004</v>
      </c>
      <c r="N497" s="1217" t="s">
        <v>1005</v>
      </c>
      <c r="O497" s="956"/>
      <c r="P497" s="987"/>
      <c r="Q497" s="909"/>
      <c r="R497" s="987"/>
      <c r="S497" s="987"/>
      <c r="T497" s="987"/>
      <c r="U497" s="987"/>
      <c r="V497" s="987"/>
      <c r="W497" s="987"/>
      <c r="X497" s="987"/>
      <c r="Y497" s="987"/>
      <c r="Z497" s="987"/>
      <c r="AA497" s="987"/>
      <c r="AB497" s="987"/>
      <c r="AC497" s="987"/>
      <c r="AD497" s="987"/>
      <c r="AE497" s="987"/>
      <c r="AF497" s="987"/>
      <c r="AG497" s="987"/>
      <c r="AH497" s="987"/>
      <c r="AI497" s="987"/>
      <c r="AJ497" s="987"/>
      <c r="AK497" s="987"/>
      <c r="AL497" s="987"/>
      <c r="AM497" s="987"/>
      <c r="AN497" s="987"/>
      <c r="AO497" s="987"/>
      <c r="AP497" s="987"/>
      <c r="AQ497" s="987"/>
      <c r="AR497" s="987"/>
      <c r="AS497" s="987"/>
      <c r="AT497" s="987"/>
      <c r="AU497" s="987"/>
      <c r="AV497" s="987"/>
      <c r="AW497" s="987"/>
      <c r="AX497" s="1061"/>
      <c r="AY497" s="1220"/>
      <c r="AZ497" s="1225"/>
      <c r="BA497" s="1061"/>
      <c r="BB497" s="1220"/>
      <c r="BC497" s="1225"/>
      <c r="BD497" s="1061"/>
      <c r="BE497" s="1220"/>
      <c r="BF497" s="1225"/>
      <c r="BG497" s="1061">
        <f t="shared" si="44"/>
        <v>0</v>
      </c>
      <c r="BH497" s="1220"/>
      <c r="BI497" s="1225"/>
      <c r="BJ497" s="987"/>
      <c r="BK497" s="1061"/>
      <c r="BL497" s="1220"/>
      <c r="BM497" s="1225"/>
      <c r="BN497" s="1061"/>
      <c r="BO497" s="1225"/>
      <c r="BP497" s="1370"/>
      <c r="BQ497" s="1221"/>
      <c r="BR497" s="1061"/>
      <c r="BS497" s="1225"/>
    </row>
    <row r="498" spans="2:71">
      <c r="B498" s="959">
        <v>494</v>
      </c>
      <c r="C498" s="959" t="s">
        <v>1089</v>
      </c>
      <c r="D498" s="946" t="s">
        <v>1147</v>
      </c>
      <c r="E498" s="959">
        <v>3</v>
      </c>
      <c r="F498" s="959">
        <v>1</v>
      </c>
      <c r="G498" s="1294" t="s">
        <v>971</v>
      </c>
      <c r="H498" s="911">
        <v>3.1</v>
      </c>
      <c r="I498" s="1294">
        <f t="shared" si="43"/>
        <v>3.1</v>
      </c>
      <c r="J498" s="1217" t="s">
        <v>513</v>
      </c>
      <c r="K498" s="959"/>
      <c r="L498" s="1217"/>
      <c r="M498" s="959" t="s">
        <v>1004</v>
      </c>
      <c r="N498" s="1217" t="s">
        <v>1005</v>
      </c>
      <c r="O498" s="956"/>
      <c r="P498" s="987"/>
      <c r="Q498" s="909"/>
      <c r="R498" s="987"/>
      <c r="S498" s="987"/>
      <c r="T498" s="987"/>
      <c r="U498" s="987"/>
      <c r="V498" s="987"/>
      <c r="W498" s="987"/>
      <c r="X498" s="987"/>
      <c r="Y498" s="987"/>
      <c r="Z498" s="987"/>
      <c r="AA498" s="987"/>
      <c r="AB498" s="987"/>
      <c r="AC498" s="987"/>
      <c r="AD498" s="987"/>
      <c r="AE498" s="987"/>
      <c r="AF498" s="987"/>
      <c r="AG498" s="987"/>
      <c r="AH498" s="987"/>
      <c r="AI498" s="987"/>
      <c r="AJ498" s="987"/>
      <c r="AK498" s="987"/>
      <c r="AL498" s="987"/>
      <c r="AM498" s="987"/>
      <c r="AN498" s="987"/>
      <c r="AO498" s="987"/>
      <c r="AP498" s="987"/>
      <c r="AQ498" s="987"/>
      <c r="AR498" s="987"/>
      <c r="AS498" s="987"/>
      <c r="AT498" s="987"/>
      <c r="AU498" s="987"/>
      <c r="AV498" s="987"/>
      <c r="AW498" s="987"/>
      <c r="AX498" s="1061"/>
      <c r="AY498" s="1220"/>
      <c r="AZ498" s="1225"/>
      <c r="BA498" s="1061"/>
      <c r="BB498" s="1220"/>
      <c r="BC498" s="1225"/>
      <c r="BD498" s="1061"/>
      <c r="BE498" s="1220"/>
      <c r="BF498" s="1225"/>
      <c r="BG498" s="1061">
        <f t="shared" si="44"/>
        <v>0</v>
      </c>
      <c r="BH498" s="1220"/>
      <c r="BI498" s="1225"/>
      <c r="BJ498" s="987"/>
      <c r="BK498" s="1061"/>
      <c r="BL498" s="1220"/>
      <c r="BM498" s="1225"/>
      <c r="BN498" s="1061"/>
      <c r="BO498" s="1225"/>
      <c r="BP498" s="1370"/>
      <c r="BQ498" s="1221"/>
      <c r="BR498" s="1061"/>
      <c r="BS498" s="1225"/>
    </row>
    <row r="499" spans="2:71">
      <c r="B499" s="959">
        <v>495</v>
      </c>
      <c r="C499" s="959" t="s">
        <v>1001</v>
      </c>
      <c r="D499" s="946" t="s">
        <v>1013</v>
      </c>
      <c r="E499" s="959">
        <v>3</v>
      </c>
      <c r="F499" s="959">
        <v>7</v>
      </c>
      <c r="G499" s="1294" t="s">
        <v>971</v>
      </c>
      <c r="H499" s="911">
        <v>0.4</v>
      </c>
      <c r="I499" s="1294">
        <f t="shared" si="43"/>
        <v>2.8000000000000003</v>
      </c>
      <c r="J499" s="1217" t="s">
        <v>510</v>
      </c>
      <c r="K499" s="959"/>
      <c r="L499" s="1217"/>
      <c r="M499" s="959" t="s">
        <v>1004</v>
      </c>
      <c r="N499" s="1217" t="s">
        <v>1005</v>
      </c>
      <c r="O499" s="956"/>
      <c r="P499" s="987"/>
      <c r="Q499" s="909"/>
      <c r="R499" s="987"/>
      <c r="S499" s="987"/>
      <c r="T499" s="987"/>
      <c r="U499" s="987"/>
      <c r="V499" s="987"/>
      <c r="W499" s="987"/>
      <c r="X499" s="987"/>
      <c r="Y499" s="987"/>
      <c r="Z499" s="987"/>
      <c r="AA499" s="987"/>
      <c r="AB499" s="987"/>
      <c r="AC499" s="987"/>
      <c r="AD499" s="987"/>
      <c r="AE499" s="987"/>
      <c r="AF499" s="987"/>
      <c r="AG499" s="987"/>
      <c r="AH499" s="987"/>
      <c r="AI499" s="987"/>
      <c r="AJ499" s="987"/>
      <c r="AK499" s="987"/>
      <c r="AL499" s="987"/>
      <c r="AM499" s="987"/>
      <c r="AN499" s="987"/>
      <c r="AO499" s="987"/>
      <c r="AP499" s="987"/>
      <c r="AQ499" s="987"/>
      <c r="AR499" s="987"/>
      <c r="AS499" s="987"/>
      <c r="AT499" s="987"/>
      <c r="AU499" s="987"/>
      <c r="AV499" s="987"/>
      <c r="AW499" s="987"/>
      <c r="AX499" s="1061"/>
      <c r="AY499" s="1220"/>
      <c r="AZ499" s="1225"/>
      <c r="BA499" s="1061"/>
      <c r="BB499" s="1220"/>
      <c r="BC499" s="1225"/>
      <c r="BD499" s="1061"/>
      <c r="BE499" s="1220"/>
      <c r="BF499" s="1225"/>
      <c r="BG499" s="1061">
        <f t="shared" si="44"/>
        <v>0</v>
      </c>
      <c r="BH499" s="1220"/>
      <c r="BI499" s="1225"/>
      <c r="BJ499" s="987"/>
      <c r="BK499" s="1061"/>
      <c r="BL499" s="1220"/>
      <c r="BM499" s="1225"/>
      <c r="BN499" s="1061"/>
      <c r="BO499" s="1225"/>
      <c r="BP499" s="1370"/>
      <c r="BQ499" s="1221"/>
      <c r="BR499" s="1061"/>
      <c r="BS499" s="1225"/>
    </row>
    <row r="500" spans="2:71">
      <c r="B500" s="959">
        <v>496</v>
      </c>
      <c r="C500" s="959" t="s">
        <v>1001</v>
      </c>
      <c r="D500" s="946" t="s">
        <v>1121</v>
      </c>
      <c r="E500" s="959">
        <v>3</v>
      </c>
      <c r="F500" s="959">
        <v>1</v>
      </c>
      <c r="G500" s="1294" t="s">
        <v>971</v>
      </c>
      <c r="H500" s="911">
        <v>0.2</v>
      </c>
      <c r="I500" s="1294">
        <f t="shared" si="43"/>
        <v>0.2</v>
      </c>
      <c r="J500" s="1217" t="s">
        <v>521</v>
      </c>
      <c r="K500" s="959"/>
      <c r="L500" s="1217"/>
      <c r="M500" s="959" t="s">
        <v>1004</v>
      </c>
      <c r="N500" s="1217" t="s">
        <v>1005</v>
      </c>
      <c r="O500" s="956"/>
      <c r="P500" s="987"/>
      <c r="Q500" s="909"/>
      <c r="R500" s="987"/>
      <c r="S500" s="987"/>
      <c r="T500" s="987"/>
      <c r="U500" s="987"/>
      <c r="V500" s="987"/>
      <c r="W500" s="987"/>
      <c r="X500" s="987"/>
      <c r="Y500" s="987"/>
      <c r="Z500" s="987"/>
      <c r="AA500" s="987"/>
      <c r="AB500" s="987"/>
      <c r="AC500" s="987"/>
      <c r="AD500" s="987"/>
      <c r="AE500" s="987"/>
      <c r="AF500" s="987"/>
      <c r="AG500" s="987"/>
      <c r="AH500" s="987"/>
      <c r="AI500" s="987"/>
      <c r="AJ500" s="987"/>
      <c r="AK500" s="987"/>
      <c r="AL500" s="987"/>
      <c r="AM500" s="987"/>
      <c r="AN500" s="987"/>
      <c r="AO500" s="987"/>
      <c r="AP500" s="987"/>
      <c r="AQ500" s="987"/>
      <c r="AR500" s="987"/>
      <c r="AS500" s="987"/>
      <c r="AT500" s="987"/>
      <c r="AU500" s="987"/>
      <c r="AV500" s="987"/>
      <c r="AW500" s="987"/>
      <c r="AX500" s="1061"/>
      <c r="AY500" s="1220"/>
      <c r="AZ500" s="1225"/>
      <c r="BA500" s="1061"/>
      <c r="BB500" s="1220"/>
      <c r="BC500" s="1225"/>
      <c r="BD500" s="1061"/>
      <c r="BE500" s="1220"/>
      <c r="BF500" s="1225"/>
      <c r="BG500" s="1061">
        <f t="shared" si="44"/>
        <v>0</v>
      </c>
      <c r="BH500" s="1220"/>
      <c r="BI500" s="1225"/>
      <c r="BJ500" s="987"/>
      <c r="BK500" s="1061"/>
      <c r="BL500" s="1220"/>
      <c r="BM500" s="1225"/>
      <c r="BN500" s="1061"/>
      <c r="BO500" s="1225"/>
      <c r="BP500" s="1370"/>
      <c r="BQ500" s="1221"/>
      <c r="BR500" s="1061"/>
      <c r="BS500" s="1225"/>
    </row>
    <row r="501" spans="2:71">
      <c r="B501" s="959">
        <v>497</v>
      </c>
      <c r="C501" s="959" t="s">
        <v>1104</v>
      </c>
      <c r="D501" s="946" t="s">
        <v>1142</v>
      </c>
      <c r="E501" s="959">
        <v>3</v>
      </c>
      <c r="F501" s="959">
        <v>1</v>
      </c>
      <c r="G501" s="1294" t="s">
        <v>971</v>
      </c>
      <c r="H501" s="911">
        <v>2.9</v>
      </c>
      <c r="I501" s="1294">
        <f t="shared" si="43"/>
        <v>2.9</v>
      </c>
      <c r="J501" s="1217" t="s">
        <v>521</v>
      </c>
      <c r="K501" s="959"/>
      <c r="L501" s="1217"/>
      <c r="M501" s="959" t="s">
        <v>1004</v>
      </c>
      <c r="N501" s="1217" t="s">
        <v>1005</v>
      </c>
      <c r="O501" s="956"/>
      <c r="P501" s="987"/>
      <c r="Q501" s="909"/>
      <c r="R501" s="987"/>
      <c r="S501" s="987"/>
      <c r="T501" s="987"/>
      <c r="U501" s="987"/>
      <c r="V501" s="987"/>
      <c r="W501" s="987"/>
      <c r="X501" s="987"/>
      <c r="Y501" s="987"/>
      <c r="Z501" s="987"/>
      <c r="AA501" s="987"/>
      <c r="AB501" s="987"/>
      <c r="AC501" s="987"/>
      <c r="AD501" s="987"/>
      <c r="AE501" s="987"/>
      <c r="AF501" s="987"/>
      <c r="AG501" s="987"/>
      <c r="AH501" s="987"/>
      <c r="AI501" s="987"/>
      <c r="AJ501" s="987"/>
      <c r="AK501" s="987"/>
      <c r="AL501" s="987"/>
      <c r="AM501" s="987"/>
      <c r="AN501" s="987"/>
      <c r="AO501" s="987"/>
      <c r="AP501" s="987"/>
      <c r="AQ501" s="987"/>
      <c r="AR501" s="987"/>
      <c r="AS501" s="987"/>
      <c r="AT501" s="987"/>
      <c r="AU501" s="987"/>
      <c r="AV501" s="987"/>
      <c r="AW501" s="987"/>
      <c r="AX501" s="1061"/>
      <c r="AY501" s="1220"/>
      <c r="AZ501" s="1225"/>
      <c r="BA501" s="1061"/>
      <c r="BB501" s="1220"/>
      <c r="BC501" s="1225"/>
      <c r="BD501" s="1061"/>
      <c r="BE501" s="1220"/>
      <c r="BF501" s="1225"/>
      <c r="BG501" s="1061">
        <f t="shared" si="44"/>
        <v>0</v>
      </c>
      <c r="BH501" s="1220"/>
      <c r="BI501" s="1225"/>
      <c r="BJ501" s="987"/>
      <c r="BK501" s="1061"/>
      <c r="BL501" s="1220"/>
      <c r="BM501" s="1225"/>
      <c r="BN501" s="1061"/>
      <c r="BO501" s="1225"/>
      <c r="BP501" s="1370"/>
      <c r="BQ501" s="1221"/>
      <c r="BR501" s="1061"/>
      <c r="BS501" s="1225"/>
    </row>
    <row r="502" spans="2:71">
      <c r="B502" s="959">
        <v>498</v>
      </c>
      <c r="C502" s="959" t="s">
        <v>1001</v>
      </c>
      <c r="D502" s="946" t="s">
        <v>1013</v>
      </c>
      <c r="E502" s="959">
        <v>3</v>
      </c>
      <c r="F502" s="959">
        <v>5</v>
      </c>
      <c r="G502" s="1294" t="s">
        <v>971</v>
      </c>
      <c r="H502" s="911">
        <v>0.4</v>
      </c>
      <c r="I502" s="1294">
        <f t="shared" si="43"/>
        <v>2</v>
      </c>
      <c r="J502" s="1217" t="s">
        <v>524</v>
      </c>
      <c r="K502" s="959"/>
      <c r="L502" s="1217"/>
      <c r="M502" s="959" t="s">
        <v>1004</v>
      </c>
      <c r="N502" s="1217" t="s">
        <v>1005</v>
      </c>
      <c r="O502" s="956"/>
      <c r="P502" s="987"/>
      <c r="Q502" s="909"/>
      <c r="R502" s="987"/>
      <c r="S502" s="987"/>
      <c r="T502" s="987"/>
      <c r="U502" s="987"/>
      <c r="V502" s="987"/>
      <c r="W502" s="987"/>
      <c r="X502" s="987"/>
      <c r="Y502" s="987"/>
      <c r="Z502" s="987"/>
      <c r="AA502" s="987"/>
      <c r="AB502" s="987"/>
      <c r="AC502" s="987"/>
      <c r="AD502" s="987"/>
      <c r="AE502" s="987"/>
      <c r="AF502" s="987"/>
      <c r="AG502" s="987"/>
      <c r="AH502" s="987"/>
      <c r="AI502" s="987"/>
      <c r="AJ502" s="987"/>
      <c r="AK502" s="987"/>
      <c r="AL502" s="987"/>
      <c r="AM502" s="987"/>
      <c r="AN502" s="987"/>
      <c r="AO502" s="987"/>
      <c r="AP502" s="987"/>
      <c r="AQ502" s="987"/>
      <c r="AR502" s="987"/>
      <c r="AS502" s="987"/>
      <c r="AT502" s="987"/>
      <c r="AU502" s="987"/>
      <c r="AV502" s="987"/>
      <c r="AW502" s="987"/>
      <c r="AX502" s="1061"/>
      <c r="AY502" s="1220"/>
      <c r="AZ502" s="1225"/>
      <c r="BA502" s="1061"/>
      <c r="BB502" s="1220"/>
      <c r="BC502" s="1225"/>
      <c r="BD502" s="1061"/>
      <c r="BE502" s="1220"/>
      <c r="BF502" s="1225"/>
      <c r="BG502" s="1061">
        <f t="shared" si="44"/>
        <v>0</v>
      </c>
      <c r="BH502" s="1220"/>
      <c r="BI502" s="1225"/>
      <c r="BJ502" s="987"/>
      <c r="BK502" s="1061"/>
      <c r="BL502" s="1220"/>
      <c r="BM502" s="1225"/>
      <c r="BN502" s="1061"/>
      <c r="BO502" s="1225"/>
      <c r="BP502" s="1370"/>
      <c r="BQ502" s="1221"/>
      <c r="BR502" s="1061"/>
      <c r="BS502" s="1225"/>
    </row>
    <row r="503" spans="2:71">
      <c r="B503" s="959">
        <v>499</v>
      </c>
      <c r="C503" s="959" t="s">
        <v>1104</v>
      </c>
      <c r="D503" s="946" t="s">
        <v>1140</v>
      </c>
      <c r="E503" s="959">
        <v>3</v>
      </c>
      <c r="F503" s="959">
        <v>1</v>
      </c>
      <c r="G503" s="1294" t="s">
        <v>971</v>
      </c>
      <c r="H503" s="911">
        <v>12.3</v>
      </c>
      <c r="I503" s="1294">
        <f t="shared" si="43"/>
        <v>12.3</v>
      </c>
      <c r="J503" s="1217" t="s">
        <v>524</v>
      </c>
      <c r="K503" s="959"/>
      <c r="L503" s="1217"/>
      <c r="M503" s="959" t="s">
        <v>1004</v>
      </c>
      <c r="N503" s="1217" t="s">
        <v>1005</v>
      </c>
      <c r="O503" s="956"/>
      <c r="P503" s="987"/>
      <c r="Q503" s="909"/>
      <c r="R503" s="987"/>
      <c r="S503" s="987"/>
      <c r="T503" s="987"/>
      <c r="U503" s="987"/>
      <c r="V503" s="987"/>
      <c r="W503" s="987"/>
      <c r="X503" s="987"/>
      <c r="Y503" s="987"/>
      <c r="Z503" s="987"/>
      <c r="AA503" s="987"/>
      <c r="AB503" s="987"/>
      <c r="AC503" s="987"/>
      <c r="AD503" s="987"/>
      <c r="AE503" s="987"/>
      <c r="AF503" s="987"/>
      <c r="AG503" s="987"/>
      <c r="AH503" s="987"/>
      <c r="AI503" s="987"/>
      <c r="AJ503" s="987"/>
      <c r="AK503" s="987"/>
      <c r="AL503" s="987"/>
      <c r="AM503" s="987"/>
      <c r="AN503" s="987"/>
      <c r="AO503" s="987"/>
      <c r="AP503" s="987"/>
      <c r="AQ503" s="987"/>
      <c r="AR503" s="987"/>
      <c r="AS503" s="987"/>
      <c r="AT503" s="987"/>
      <c r="AU503" s="987"/>
      <c r="AV503" s="987"/>
      <c r="AW503" s="987"/>
      <c r="AX503" s="1061"/>
      <c r="AY503" s="1220"/>
      <c r="AZ503" s="1225"/>
      <c r="BA503" s="1061"/>
      <c r="BB503" s="1220"/>
      <c r="BC503" s="1225"/>
      <c r="BD503" s="1061"/>
      <c r="BE503" s="1220"/>
      <c r="BF503" s="1225"/>
      <c r="BG503" s="1061">
        <f t="shared" si="44"/>
        <v>0</v>
      </c>
      <c r="BH503" s="1220"/>
      <c r="BI503" s="1225"/>
      <c r="BJ503" s="987"/>
      <c r="BK503" s="1061"/>
      <c r="BL503" s="1220"/>
      <c r="BM503" s="1225"/>
      <c r="BN503" s="1061"/>
      <c r="BO503" s="1225"/>
      <c r="BP503" s="1370"/>
      <c r="BQ503" s="1221"/>
      <c r="BR503" s="1061"/>
      <c r="BS503" s="1225"/>
    </row>
    <row r="504" spans="2:71">
      <c r="B504" s="959">
        <v>500</v>
      </c>
      <c r="C504" s="959" t="s">
        <v>1185</v>
      </c>
      <c r="D504" s="946" t="s">
        <v>1186</v>
      </c>
      <c r="E504" s="959">
        <v>3</v>
      </c>
      <c r="F504" s="959">
        <v>2</v>
      </c>
      <c r="G504" s="1294" t="s">
        <v>971</v>
      </c>
      <c r="H504" s="911">
        <v>10.8</v>
      </c>
      <c r="I504" s="1294">
        <f t="shared" si="43"/>
        <v>21.6</v>
      </c>
      <c r="J504" s="1217" t="s">
        <v>524</v>
      </c>
      <c r="K504" s="959"/>
      <c r="L504" s="1217"/>
      <c r="M504" s="959" t="s">
        <v>1004</v>
      </c>
      <c r="N504" s="1217" t="s">
        <v>1005</v>
      </c>
      <c r="O504" s="956"/>
      <c r="P504" s="987"/>
      <c r="Q504" s="909"/>
      <c r="R504" s="987"/>
      <c r="S504" s="987"/>
      <c r="T504" s="987"/>
      <c r="U504" s="987"/>
      <c r="V504" s="987"/>
      <c r="W504" s="987"/>
      <c r="X504" s="987"/>
      <c r="Y504" s="987"/>
      <c r="Z504" s="987"/>
      <c r="AA504" s="987"/>
      <c r="AB504" s="987"/>
      <c r="AC504" s="987"/>
      <c r="AD504" s="987"/>
      <c r="AE504" s="987"/>
      <c r="AF504" s="987"/>
      <c r="AG504" s="987"/>
      <c r="AH504" s="987"/>
      <c r="AI504" s="987"/>
      <c r="AJ504" s="987"/>
      <c r="AK504" s="987"/>
      <c r="AL504" s="987"/>
      <c r="AM504" s="987"/>
      <c r="AN504" s="987"/>
      <c r="AO504" s="987"/>
      <c r="AP504" s="987"/>
      <c r="AQ504" s="987"/>
      <c r="AR504" s="987"/>
      <c r="AS504" s="987"/>
      <c r="AT504" s="987"/>
      <c r="AU504" s="987"/>
      <c r="AV504" s="987"/>
      <c r="AW504" s="987"/>
      <c r="AX504" s="1061"/>
      <c r="AY504" s="1220"/>
      <c r="AZ504" s="1225"/>
      <c r="BA504" s="1061"/>
      <c r="BB504" s="1220"/>
      <c r="BC504" s="1225"/>
      <c r="BD504" s="1061"/>
      <c r="BE504" s="1220"/>
      <c r="BF504" s="1225"/>
      <c r="BG504" s="1061">
        <f t="shared" si="44"/>
        <v>0</v>
      </c>
      <c r="BH504" s="1220"/>
      <c r="BI504" s="1225"/>
      <c r="BJ504" s="987"/>
      <c r="BK504" s="1061"/>
      <c r="BL504" s="1220"/>
      <c r="BM504" s="1225"/>
      <c r="BN504" s="1061"/>
      <c r="BO504" s="1225"/>
      <c r="BP504" s="1370"/>
      <c r="BQ504" s="1221"/>
      <c r="BR504" s="1061"/>
      <c r="BS504" s="1225"/>
    </row>
    <row r="505" spans="2:71">
      <c r="B505" s="959">
        <v>501</v>
      </c>
      <c r="C505" s="959" t="s">
        <v>1001</v>
      </c>
      <c r="D505" s="946" t="s">
        <v>1013</v>
      </c>
      <c r="E505" s="959">
        <v>3</v>
      </c>
      <c r="F505" s="959">
        <v>8</v>
      </c>
      <c r="G505" s="1294" t="s">
        <v>971</v>
      </c>
      <c r="H505" s="911">
        <v>0.4</v>
      </c>
      <c r="I505" s="1294">
        <f t="shared" si="43"/>
        <v>3.2</v>
      </c>
      <c r="J505" s="1217" t="s">
        <v>529</v>
      </c>
      <c r="K505" s="959"/>
      <c r="L505" s="1217"/>
      <c r="M505" s="959" t="s">
        <v>1004</v>
      </c>
      <c r="N505" s="1217" t="s">
        <v>1005</v>
      </c>
      <c r="O505" s="956"/>
      <c r="P505" s="987"/>
      <c r="Q505" s="909"/>
      <c r="R505" s="987"/>
      <c r="S505" s="987"/>
      <c r="T505" s="987"/>
      <c r="U505" s="987"/>
      <c r="V505" s="987"/>
      <c r="W505" s="987"/>
      <c r="X505" s="987"/>
      <c r="Y505" s="987"/>
      <c r="Z505" s="987"/>
      <c r="AA505" s="987"/>
      <c r="AB505" s="987"/>
      <c r="AC505" s="987"/>
      <c r="AD505" s="987"/>
      <c r="AE505" s="987"/>
      <c r="AF505" s="987"/>
      <c r="AG505" s="987"/>
      <c r="AH505" s="987"/>
      <c r="AI505" s="987"/>
      <c r="AJ505" s="987"/>
      <c r="AK505" s="987"/>
      <c r="AL505" s="987"/>
      <c r="AM505" s="987"/>
      <c r="AN505" s="987"/>
      <c r="AO505" s="987"/>
      <c r="AP505" s="987"/>
      <c r="AQ505" s="987"/>
      <c r="AR505" s="987"/>
      <c r="AS505" s="987"/>
      <c r="AT505" s="987"/>
      <c r="AU505" s="987"/>
      <c r="AV505" s="987"/>
      <c r="AW505" s="987"/>
      <c r="AX505" s="1061"/>
      <c r="AY505" s="1220"/>
      <c r="AZ505" s="1225"/>
      <c r="BA505" s="1061"/>
      <c r="BB505" s="1220"/>
      <c r="BC505" s="1225"/>
      <c r="BD505" s="1061"/>
      <c r="BE505" s="1220"/>
      <c r="BF505" s="1225"/>
      <c r="BG505" s="1061">
        <f t="shared" si="44"/>
        <v>0</v>
      </c>
      <c r="BH505" s="1220"/>
      <c r="BI505" s="1225"/>
      <c r="BJ505" s="987"/>
      <c r="BK505" s="1061"/>
      <c r="BL505" s="1220"/>
      <c r="BM505" s="1225"/>
      <c r="BN505" s="1061"/>
      <c r="BO505" s="1225"/>
      <c r="BP505" s="1370"/>
      <c r="BQ505" s="1221"/>
      <c r="BR505" s="1061"/>
      <c r="BS505" s="1225"/>
    </row>
    <row r="506" spans="2:71">
      <c r="B506" s="959">
        <v>502</v>
      </c>
      <c r="C506" s="959" t="s">
        <v>1104</v>
      </c>
      <c r="D506" s="946" t="s">
        <v>1140</v>
      </c>
      <c r="E506" s="959">
        <v>3</v>
      </c>
      <c r="F506" s="959">
        <v>1</v>
      </c>
      <c r="G506" s="1294" t="s">
        <v>971</v>
      </c>
      <c r="H506" s="911">
        <v>12.3</v>
      </c>
      <c r="I506" s="1294">
        <f t="shared" si="43"/>
        <v>12.3</v>
      </c>
      <c r="J506" s="1217" t="s">
        <v>529</v>
      </c>
      <c r="K506" s="959"/>
      <c r="L506" s="1217"/>
      <c r="M506" s="959" t="s">
        <v>1004</v>
      </c>
      <c r="N506" s="1217" t="s">
        <v>1005</v>
      </c>
      <c r="O506" s="956"/>
      <c r="P506" s="987"/>
      <c r="Q506" s="909"/>
      <c r="R506" s="987"/>
      <c r="S506" s="987"/>
      <c r="T506" s="987"/>
      <c r="U506" s="987"/>
      <c r="V506" s="987"/>
      <c r="W506" s="987"/>
      <c r="X506" s="987"/>
      <c r="Y506" s="987"/>
      <c r="Z506" s="987"/>
      <c r="AA506" s="987"/>
      <c r="AB506" s="987"/>
      <c r="AC506" s="987"/>
      <c r="AD506" s="987"/>
      <c r="AE506" s="987"/>
      <c r="AF506" s="987"/>
      <c r="AG506" s="987"/>
      <c r="AH506" s="987"/>
      <c r="AI506" s="987"/>
      <c r="AJ506" s="987"/>
      <c r="AK506" s="987"/>
      <c r="AL506" s="987"/>
      <c r="AM506" s="987"/>
      <c r="AN506" s="987"/>
      <c r="AO506" s="987"/>
      <c r="AP506" s="987"/>
      <c r="AQ506" s="987"/>
      <c r="AR506" s="987"/>
      <c r="AS506" s="987"/>
      <c r="AT506" s="987"/>
      <c r="AU506" s="987"/>
      <c r="AV506" s="987"/>
      <c r="AW506" s="987"/>
      <c r="AX506" s="1061"/>
      <c r="AY506" s="1220"/>
      <c r="AZ506" s="1225"/>
      <c r="BA506" s="1061"/>
      <c r="BB506" s="1220"/>
      <c r="BC506" s="1225"/>
      <c r="BD506" s="1061"/>
      <c r="BE506" s="1220"/>
      <c r="BF506" s="1225"/>
      <c r="BG506" s="1061">
        <f t="shared" si="44"/>
        <v>0</v>
      </c>
      <c r="BH506" s="1220"/>
      <c r="BI506" s="1225"/>
      <c r="BJ506" s="987"/>
      <c r="BK506" s="1061"/>
      <c r="BL506" s="1220"/>
      <c r="BM506" s="1225"/>
      <c r="BN506" s="1061"/>
      <c r="BO506" s="1225"/>
      <c r="BP506" s="1370"/>
      <c r="BQ506" s="1221"/>
      <c r="BR506" s="1061"/>
      <c r="BS506" s="1225"/>
    </row>
    <row r="507" spans="2:71">
      <c r="B507" s="959">
        <v>503</v>
      </c>
      <c r="C507" s="959" t="s">
        <v>1185</v>
      </c>
      <c r="D507" s="946" t="s">
        <v>1186</v>
      </c>
      <c r="E507" s="959">
        <v>3</v>
      </c>
      <c r="F507" s="959">
        <v>2</v>
      </c>
      <c r="G507" s="1294" t="s">
        <v>971</v>
      </c>
      <c r="H507" s="911">
        <v>10.8</v>
      </c>
      <c r="I507" s="1294">
        <f t="shared" si="43"/>
        <v>21.6</v>
      </c>
      <c r="J507" s="1217" t="s">
        <v>529</v>
      </c>
      <c r="K507" s="959"/>
      <c r="L507" s="1217"/>
      <c r="M507" s="959" t="s">
        <v>1004</v>
      </c>
      <c r="N507" s="1217" t="s">
        <v>1005</v>
      </c>
      <c r="O507" s="956"/>
      <c r="P507" s="987"/>
      <c r="Q507" s="909"/>
      <c r="R507" s="987"/>
      <c r="S507" s="987"/>
      <c r="T507" s="987"/>
      <c r="U507" s="987"/>
      <c r="V507" s="987"/>
      <c r="W507" s="987"/>
      <c r="X507" s="987"/>
      <c r="Y507" s="987"/>
      <c r="Z507" s="987"/>
      <c r="AA507" s="987"/>
      <c r="AB507" s="987"/>
      <c r="AC507" s="987"/>
      <c r="AD507" s="987"/>
      <c r="AE507" s="987"/>
      <c r="AF507" s="987"/>
      <c r="AG507" s="987"/>
      <c r="AH507" s="987"/>
      <c r="AI507" s="987"/>
      <c r="AJ507" s="987"/>
      <c r="AK507" s="987"/>
      <c r="AL507" s="987"/>
      <c r="AM507" s="987"/>
      <c r="AN507" s="987"/>
      <c r="AO507" s="987"/>
      <c r="AP507" s="987"/>
      <c r="AQ507" s="987"/>
      <c r="AR507" s="987"/>
      <c r="AS507" s="987"/>
      <c r="AT507" s="987"/>
      <c r="AU507" s="987"/>
      <c r="AV507" s="987"/>
      <c r="AW507" s="987"/>
      <c r="AX507" s="1061"/>
      <c r="AY507" s="1220"/>
      <c r="AZ507" s="1225"/>
      <c r="BA507" s="1061"/>
      <c r="BB507" s="1220"/>
      <c r="BC507" s="1225"/>
      <c r="BD507" s="1061"/>
      <c r="BE507" s="1220"/>
      <c r="BF507" s="1225"/>
      <c r="BG507" s="1061">
        <f t="shared" si="44"/>
        <v>0</v>
      </c>
      <c r="BH507" s="1220"/>
      <c r="BI507" s="1225"/>
      <c r="BJ507" s="987"/>
      <c r="BK507" s="1061"/>
      <c r="BL507" s="1220"/>
      <c r="BM507" s="1225"/>
      <c r="BN507" s="1061"/>
      <c r="BO507" s="1225"/>
      <c r="BP507" s="1370"/>
      <c r="BQ507" s="1221"/>
      <c r="BR507" s="1061"/>
      <c r="BS507" s="1225"/>
    </row>
    <row r="508" spans="2:71">
      <c r="B508" s="959">
        <v>504</v>
      </c>
      <c r="C508" s="959" t="s">
        <v>1001</v>
      </c>
      <c r="D508" s="946" t="s">
        <v>1013</v>
      </c>
      <c r="E508" s="959">
        <v>3</v>
      </c>
      <c r="F508" s="959">
        <v>1</v>
      </c>
      <c r="G508" s="1294" t="s">
        <v>971</v>
      </c>
      <c r="H508" s="911">
        <v>0.4</v>
      </c>
      <c r="I508" s="1294">
        <f t="shared" si="43"/>
        <v>0.4</v>
      </c>
      <c r="J508" s="1217" t="s">
        <v>531</v>
      </c>
      <c r="K508" s="959"/>
      <c r="L508" s="1217"/>
      <c r="M508" s="959" t="s">
        <v>1004</v>
      </c>
      <c r="N508" s="1217" t="s">
        <v>1005</v>
      </c>
      <c r="O508" s="956"/>
      <c r="P508" s="987"/>
      <c r="Q508" s="909"/>
      <c r="R508" s="987"/>
      <c r="S508" s="987"/>
      <c r="T508" s="987"/>
      <c r="U508" s="987"/>
      <c r="V508" s="987"/>
      <c r="W508" s="987"/>
      <c r="X508" s="987"/>
      <c r="Y508" s="987"/>
      <c r="Z508" s="987"/>
      <c r="AA508" s="987"/>
      <c r="AB508" s="987"/>
      <c r="AC508" s="987"/>
      <c r="AD508" s="987"/>
      <c r="AE508" s="987"/>
      <c r="AF508" s="987"/>
      <c r="AG508" s="987"/>
      <c r="AH508" s="987"/>
      <c r="AI508" s="987"/>
      <c r="AJ508" s="987"/>
      <c r="AK508" s="987"/>
      <c r="AL508" s="987"/>
      <c r="AM508" s="987"/>
      <c r="AN508" s="987"/>
      <c r="AO508" s="987"/>
      <c r="AP508" s="987"/>
      <c r="AQ508" s="987"/>
      <c r="AR508" s="987"/>
      <c r="AS508" s="987"/>
      <c r="AT508" s="987"/>
      <c r="AU508" s="987"/>
      <c r="AV508" s="987"/>
      <c r="AW508" s="987"/>
      <c r="AX508" s="1061"/>
      <c r="AY508" s="1220"/>
      <c r="AZ508" s="1225"/>
      <c r="BA508" s="1061"/>
      <c r="BB508" s="1220"/>
      <c r="BC508" s="1225"/>
      <c r="BD508" s="1061"/>
      <c r="BE508" s="1220"/>
      <c r="BF508" s="1225"/>
      <c r="BG508" s="1061">
        <f t="shared" si="44"/>
        <v>0</v>
      </c>
      <c r="BH508" s="1220"/>
      <c r="BI508" s="1225"/>
      <c r="BJ508" s="987"/>
      <c r="BK508" s="1061"/>
      <c r="BL508" s="1220"/>
      <c r="BM508" s="1225"/>
      <c r="BN508" s="1061"/>
      <c r="BO508" s="1225"/>
      <c r="BP508" s="1370"/>
      <c r="BQ508" s="1221"/>
      <c r="BR508" s="1061"/>
      <c r="BS508" s="1225"/>
    </row>
    <row r="509" spans="2:71">
      <c r="B509" s="959">
        <v>505</v>
      </c>
      <c r="C509" s="959" t="s">
        <v>1104</v>
      </c>
      <c r="D509" s="946" t="s">
        <v>1137</v>
      </c>
      <c r="E509" s="959">
        <v>3</v>
      </c>
      <c r="F509" s="959">
        <v>1</v>
      </c>
      <c r="G509" s="1294" t="s">
        <v>971</v>
      </c>
      <c r="H509" s="911">
        <v>7</v>
      </c>
      <c r="I509" s="1294">
        <f t="shared" si="43"/>
        <v>7</v>
      </c>
      <c r="J509" s="1217" t="s">
        <v>531</v>
      </c>
      <c r="K509" s="959"/>
      <c r="L509" s="1217"/>
      <c r="M509" s="959" t="s">
        <v>1004</v>
      </c>
      <c r="N509" s="1217" t="s">
        <v>1005</v>
      </c>
      <c r="O509" s="956"/>
      <c r="P509" s="987"/>
      <c r="Q509" s="909"/>
      <c r="R509" s="987"/>
      <c r="S509" s="987"/>
      <c r="T509" s="987"/>
      <c r="U509" s="987"/>
      <c r="V509" s="987"/>
      <c r="W509" s="987"/>
      <c r="X509" s="987"/>
      <c r="Y509" s="987"/>
      <c r="Z509" s="987"/>
      <c r="AA509" s="987"/>
      <c r="AB509" s="987"/>
      <c r="AC509" s="987"/>
      <c r="AD509" s="987"/>
      <c r="AE509" s="987"/>
      <c r="AF509" s="987"/>
      <c r="AG509" s="987"/>
      <c r="AH509" s="987"/>
      <c r="AI509" s="987"/>
      <c r="AJ509" s="987"/>
      <c r="AK509" s="987"/>
      <c r="AL509" s="987"/>
      <c r="AM509" s="987"/>
      <c r="AN509" s="987"/>
      <c r="AO509" s="987"/>
      <c r="AP509" s="987"/>
      <c r="AQ509" s="987"/>
      <c r="AR509" s="987"/>
      <c r="AS509" s="987"/>
      <c r="AT509" s="987"/>
      <c r="AU509" s="987"/>
      <c r="AV509" s="987"/>
      <c r="AW509" s="987"/>
      <c r="AX509" s="1061"/>
      <c r="AY509" s="1220"/>
      <c r="AZ509" s="1225"/>
      <c r="BA509" s="1061"/>
      <c r="BB509" s="1220"/>
      <c r="BC509" s="1225"/>
      <c r="BD509" s="1061"/>
      <c r="BE509" s="1220"/>
      <c r="BF509" s="1225"/>
      <c r="BG509" s="1061">
        <f t="shared" si="44"/>
        <v>0</v>
      </c>
      <c r="BH509" s="1220"/>
      <c r="BI509" s="1225"/>
      <c r="BJ509" s="987"/>
      <c r="BK509" s="1061"/>
      <c r="BL509" s="1220"/>
      <c r="BM509" s="1225"/>
      <c r="BN509" s="1061"/>
      <c r="BO509" s="1225"/>
      <c r="BP509" s="1370"/>
      <c r="BQ509" s="1221"/>
      <c r="BR509" s="1061"/>
      <c r="BS509" s="1225"/>
    </row>
    <row r="510" spans="2:71">
      <c r="B510" s="959">
        <v>506</v>
      </c>
      <c r="C510" s="959" t="s">
        <v>1001</v>
      </c>
      <c r="D510" s="946" t="s">
        <v>1013</v>
      </c>
      <c r="E510" s="959">
        <v>3</v>
      </c>
      <c r="F510" s="959">
        <v>11</v>
      </c>
      <c r="G510" s="1294" t="s">
        <v>971</v>
      </c>
      <c r="H510" s="911">
        <v>0.4</v>
      </c>
      <c r="I510" s="1294">
        <f t="shared" si="43"/>
        <v>4.4000000000000004</v>
      </c>
      <c r="J510" s="1217" t="s">
        <v>533</v>
      </c>
      <c r="K510" s="959"/>
      <c r="L510" s="1217"/>
      <c r="M510" s="959" t="s">
        <v>1004</v>
      </c>
      <c r="N510" s="1217" t="s">
        <v>1005</v>
      </c>
      <c r="O510" s="956"/>
      <c r="P510" s="987"/>
      <c r="Q510" s="909"/>
      <c r="R510" s="987"/>
      <c r="S510" s="987"/>
      <c r="T510" s="987"/>
      <c r="U510" s="987"/>
      <c r="V510" s="987"/>
      <c r="W510" s="987"/>
      <c r="X510" s="987"/>
      <c r="Y510" s="987"/>
      <c r="Z510" s="987"/>
      <c r="AA510" s="987"/>
      <c r="AB510" s="987"/>
      <c r="AC510" s="987"/>
      <c r="AD510" s="987"/>
      <c r="AE510" s="987"/>
      <c r="AF510" s="987"/>
      <c r="AG510" s="987"/>
      <c r="AH510" s="987"/>
      <c r="AI510" s="987"/>
      <c r="AJ510" s="987"/>
      <c r="AK510" s="987"/>
      <c r="AL510" s="987"/>
      <c r="AM510" s="987"/>
      <c r="AN510" s="987"/>
      <c r="AO510" s="987"/>
      <c r="AP510" s="987"/>
      <c r="AQ510" s="987"/>
      <c r="AR510" s="987"/>
      <c r="AS510" s="987"/>
      <c r="AT510" s="987"/>
      <c r="AU510" s="987"/>
      <c r="AV510" s="987"/>
      <c r="AW510" s="987"/>
      <c r="AX510" s="1061"/>
      <c r="AY510" s="1220"/>
      <c r="AZ510" s="1225"/>
      <c r="BA510" s="1061"/>
      <c r="BB510" s="1220"/>
      <c r="BC510" s="1225"/>
      <c r="BD510" s="1061"/>
      <c r="BE510" s="1220"/>
      <c r="BF510" s="1225"/>
      <c r="BG510" s="1061">
        <f t="shared" si="44"/>
        <v>0</v>
      </c>
      <c r="BH510" s="1220"/>
      <c r="BI510" s="1225"/>
      <c r="BJ510" s="987"/>
      <c r="BK510" s="1061"/>
      <c r="BL510" s="1220"/>
      <c r="BM510" s="1225"/>
      <c r="BN510" s="1061"/>
      <c r="BO510" s="1225"/>
      <c r="BP510" s="1370"/>
      <c r="BQ510" s="1221"/>
      <c r="BR510" s="1061"/>
      <c r="BS510" s="1225"/>
    </row>
    <row r="511" spans="2:71">
      <c r="B511" s="959">
        <v>507</v>
      </c>
      <c r="C511" s="959" t="s">
        <v>1001</v>
      </c>
      <c r="D511" s="946" t="s">
        <v>1013</v>
      </c>
      <c r="E511" s="959">
        <v>3</v>
      </c>
      <c r="F511" s="959">
        <v>11</v>
      </c>
      <c r="G511" s="1294" t="s">
        <v>971</v>
      </c>
      <c r="H511" s="911">
        <v>0.4</v>
      </c>
      <c r="I511" s="1294">
        <f t="shared" si="43"/>
        <v>4.4000000000000004</v>
      </c>
      <c r="J511" s="1217" t="s">
        <v>537</v>
      </c>
      <c r="K511" s="959"/>
      <c r="L511" s="1217"/>
      <c r="M511" s="959" t="s">
        <v>1004</v>
      </c>
      <c r="N511" s="1217" t="s">
        <v>1005</v>
      </c>
      <c r="O511" s="956"/>
      <c r="P511" s="987"/>
      <c r="Q511" s="909"/>
      <c r="R511" s="987"/>
      <c r="S511" s="987"/>
      <c r="T511" s="987"/>
      <c r="U511" s="987"/>
      <c r="V511" s="987"/>
      <c r="W511" s="987"/>
      <c r="X511" s="987"/>
      <c r="Y511" s="987"/>
      <c r="Z511" s="987"/>
      <c r="AA511" s="987"/>
      <c r="AB511" s="987"/>
      <c r="AC511" s="987"/>
      <c r="AD511" s="987"/>
      <c r="AE511" s="987"/>
      <c r="AF511" s="987"/>
      <c r="AG511" s="987"/>
      <c r="AH511" s="987"/>
      <c r="AI511" s="987"/>
      <c r="AJ511" s="987"/>
      <c r="AK511" s="987"/>
      <c r="AL511" s="987"/>
      <c r="AM511" s="987"/>
      <c r="AN511" s="987"/>
      <c r="AO511" s="987"/>
      <c r="AP511" s="987"/>
      <c r="AQ511" s="987"/>
      <c r="AR511" s="987"/>
      <c r="AS511" s="987"/>
      <c r="AT511" s="987"/>
      <c r="AU511" s="987"/>
      <c r="AV511" s="987"/>
      <c r="AW511" s="987"/>
      <c r="AX511" s="1061"/>
      <c r="AY511" s="1220"/>
      <c r="AZ511" s="1225"/>
      <c r="BA511" s="1061"/>
      <c r="BB511" s="1220"/>
      <c r="BC511" s="1225"/>
      <c r="BD511" s="1061"/>
      <c r="BE511" s="1220"/>
      <c r="BF511" s="1225"/>
      <c r="BG511" s="1061">
        <f t="shared" si="44"/>
        <v>0</v>
      </c>
      <c r="BH511" s="1220"/>
      <c r="BI511" s="1225"/>
      <c r="BJ511" s="987"/>
      <c r="BK511" s="1061"/>
      <c r="BL511" s="1220"/>
      <c r="BM511" s="1225"/>
      <c r="BN511" s="1061"/>
      <c r="BO511" s="1225"/>
      <c r="BP511" s="1370"/>
      <c r="BQ511" s="1221"/>
      <c r="BR511" s="1061"/>
      <c r="BS511" s="1225"/>
    </row>
    <row r="512" spans="2:71">
      <c r="B512" s="959">
        <v>508</v>
      </c>
      <c r="C512" s="959" t="s">
        <v>1058</v>
      </c>
      <c r="D512" s="946" t="s">
        <v>1187</v>
      </c>
      <c r="E512" s="959">
        <v>3</v>
      </c>
      <c r="F512" s="959">
        <v>11</v>
      </c>
      <c r="G512" s="1294" t="s">
        <v>971</v>
      </c>
      <c r="H512" s="911">
        <v>13.5</v>
      </c>
      <c r="I512" s="1294">
        <f t="shared" si="43"/>
        <v>148.5</v>
      </c>
      <c r="J512" s="1217" t="s">
        <v>537</v>
      </c>
      <c r="K512" s="959"/>
      <c r="L512" s="1217"/>
      <c r="M512" s="959" t="s">
        <v>1004</v>
      </c>
      <c r="N512" s="1217" t="s">
        <v>1005</v>
      </c>
      <c r="O512" s="956"/>
      <c r="P512" s="987"/>
      <c r="Q512" s="909"/>
      <c r="R512" s="987"/>
      <c r="S512" s="987"/>
      <c r="T512" s="987"/>
      <c r="U512" s="987"/>
      <c r="V512" s="987"/>
      <c r="W512" s="987"/>
      <c r="X512" s="987"/>
      <c r="Y512" s="987"/>
      <c r="Z512" s="987"/>
      <c r="AA512" s="987"/>
      <c r="AB512" s="987"/>
      <c r="AC512" s="987"/>
      <c r="AD512" s="987"/>
      <c r="AE512" s="987"/>
      <c r="AF512" s="987"/>
      <c r="AG512" s="987"/>
      <c r="AH512" s="987"/>
      <c r="AI512" s="987"/>
      <c r="AJ512" s="987"/>
      <c r="AK512" s="987"/>
      <c r="AL512" s="987"/>
      <c r="AM512" s="987"/>
      <c r="AN512" s="987"/>
      <c r="AO512" s="987"/>
      <c r="AP512" s="987"/>
      <c r="AQ512" s="987"/>
      <c r="AR512" s="987"/>
      <c r="AS512" s="987"/>
      <c r="AT512" s="987"/>
      <c r="AU512" s="987"/>
      <c r="AV512" s="987"/>
      <c r="AW512" s="987"/>
      <c r="AX512" s="1061"/>
      <c r="AY512" s="1220"/>
      <c r="AZ512" s="1225"/>
      <c r="BA512" s="1061"/>
      <c r="BB512" s="1220"/>
      <c r="BC512" s="1225"/>
      <c r="BD512" s="1061"/>
      <c r="BE512" s="1220"/>
      <c r="BF512" s="1225"/>
      <c r="BG512" s="1061">
        <f t="shared" si="44"/>
        <v>0</v>
      </c>
      <c r="BH512" s="1220"/>
      <c r="BI512" s="1225"/>
      <c r="BJ512" s="987"/>
      <c r="BK512" s="1061"/>
      <c r="BL512" s="1220"/>
      <c r="BM512" s="1225"/>
      <c r="BN512" s="1061"/>
      <c r="BO512" s="1225"/>
      <c r="BP512" s="1370"/>
      <c r="BQ512" s="1221"/>
      <c r="BR512" s="1061"/>
      <c r="BS512" s="1225"/>
    </row>
    <row r="513" spans="2:71">
      <c r="B513" s="959">
        <v>509</v>
      </c>
      <c r="C513" s="959" t="s">
        <v>1032</v>
      </c>
      <c r="D513" s="946" t="s">
        <v>1033</v>
      </c>
      <c r="E513" s="959">
        <v>1</v>
      </c>
      <c r="F513" s="959">
        <v>1</v>
      </c>
      <c r="G513" s="1294" t="s">
        <v>971</v>
      </c>
      <c r="H513" s="911">
        <v>6</v>
      </c>
      <c r="I513" s="1294">
        <f t="shared" si="43"/>
        <v>6</v>
      </c>
      <c r="J513" s="1217" t="s">
        <v>540</v>
      </c>
      <c r="K513" s="959"/>
      <c r="L513" s="1217"/>
      <c r="M513" s="959" t="s">
        <v>1004</v>
      </c>
      <c r="N513" s="1217" t="s">
        <v>1005</v>
      </c>
      <c r="O513" s="956"/>
      <c r="P513" s="987"/>
      <c r="Q513" s="909"/>
      <c r="R513" s="987"/>
      <c r="S513" s="987"/>
      <c r="T513" s="987"/>
      <c r="U513" s="987"/>
      <c r="V513" s="987"/>
      <c r="W513" s="987"/>
      <c r="X513" s="987"/>
      <c r="Y513" s="987"/>
      <c r="Z513" s="987"/>
      <c r="AA513" s="987"/>
      <c r="AB513" s="987"/>
      <c r="AC513" s="987"/>
      <c r="AD513" s="987"/>
      <c r="AE513" s="987"/>
      <c r="AF513" s="987"/>
      <c r="AG513" s="987"/>
      <c r="AH513" s="987"/>
      <c r="AI513" s="987"/>
      <c r="AJ513" s="987"/>
      <c r="AK513" s="987"/>
      <c r="AL513" s="987"/>
      <c r="AM513" s="987"/>
      <c r="AN513" s="987"/>
      <c r="AO513" s="987"/>
      <c r="AP513" s="987"/>
      <c r="AQ513" s="987"/>
      <c r="AR513" s="987"/>
      <c r="AS513" s="987"/>
      <c r="AT513" s="987"/>
      <c r="AU513" s="987"/>
      <c r="AV513" s="987"/>
      <c r="AW513" s="987"/>
      <c r="AX513" s="1061"/>
      <c r="AY513" s="1220"/>
      <c r="AZ513" s="1225"/>
      <c r="BA513" s="1061"/>
      <c r="BB513" s="1220"/>
      <c r="BC513" s="1225"/>
      <c r="BD513" s="1061"/>
      <c r="BE513" s="1220"/>
      <c r="BF513" s="1225"/>
      <c r="BG513" s="1061">
        <f t="shared" si="44"/>
        <v>0</v>
      </c>
      <c r="BH513" s="1220"/>
      <c r="BI513" s="1225"/>
      <c r="BJ513" s="987"/>
      <c r="BK513" s="1061"/>
      <c r="BL513" s="1220"/>
      <c r="BM513" s="1225"/>
      <c r="BN513" s="1061"/>
      <c r="BO513" s="1225"/>
      <c r="BP513" s="1370"/>
      <c r="BQ513" s="1221"/>
      <c r="BR513" s="1061"/>
      <c r="BS513" s="1225"/>
    </row>
    <row r="514" spans="2:71">
      <c r="B514" s="959">
        <v>510</v>
      </c>
      <c r="C514" s="959" t="s">
        <v>1001</v>
      </c>
      <c r="D514" s="946" t="s">
        <v>1013</v>
      </c>
      <c r="E514" s="959">
        <v>3</v>
      </c>
      <c r="F514" s="959">
        <v>5</v>
      </c>
      <c r="G514" s="1294" t="s">
        <v>971</v>
      </c>
      <c r="H514" s="911">
        <v>0.4</v>
      </c>
      <c r="I514" s="1294">
        <f t="shared" si="43"/>
        <v>2</v>
      </c>
      <c r="J514" s="1217" t="s">
        <v>540</v>
      </c>
      <c r="K514" s="959"/>
      <c r="L514" s="1217"/>
      <c r="M514" s="959" t="s">
        <v>1004</v>
      </c>
      <c r="N514" s="1217" t="s">
        <v>1005</v>
      </c>
      <c r="O514" s="956"/>
      <c r="P514" s="987"/>
      <c r="Q514" s="909"/>
      <c r="R514" s="987"/>
      <c r="S514" s="987"/>
      <c r="T514" s="987"/>
      <c r="U514" s="987"/>
      <c r="V514" s="987"/>
      <c r="W514" s="987"/>
      <c r="X514" s="987"/>
      <c r="Y514" s="987"/>
      <c r="Z514" s="987"/>
      <c r="AA514" s="987"/>
      <c r="AB514" s="987"/>
      <c r="AC514" s="987"/>
      <c r="AD514" s="987"/>
      <c r="AE514" s="987"/>
      <c r="AF514" s="987"/>
      <c r="AG514" s="987"/>
      <c r="AH514" s="987"/>
      <c r="AI514" s="987"/>
      <c r="AJ514" s="987"/>
      <c r="AK514" s="987"/>
      <c r="AL514" s="987"/>
      <c r="AM514" s="987"/>
      <c r="AN514" s="987"/>
      <c r="AO514" s="987"/>
      <c r="AP514" s="987"/>
      <c r="AQ514" s="987"/>
      <c r="AR514" s="987"/>
      <c r="AS514" s="987"/>
      <c r="AT514" s="987"/>
      <c r="AU514" s="987"/>
      <c r="AV514" s="987"/>
      <c r="AW514" s="987"/>
      <c r="AX514" s="1061"/>
      <c r="AY514" s="1220"/>
      <c r="AZ514" s="1225"/>
      <c r="BA514" s="1061"/>
      <c r="BB514" s="1220"/>
      <c r="BC514" s="1225"/>
      <c r="BD514" s="1061"/>
      <c r="BE514" s="1220"/>
      <c r="BF514" s="1225"/>
      <c r="BG514" s="1061">
        <f t="shared" si="44"/>
        <v>0</v>
      </c>
      <c r="BH514" s="1220"/>
      <c r="BI514" s="1225"/>
      <c r="BJ514" s="987"/>
      <c r="BK514" s="1061"/>
      <c r="BL514" s="1220"/>
      <c r="BM514" s="1225"/>
      <c r="BN514" s="1061"/>
      <c r="BO514" s="1225"/>
      <c r="BP514" s="1370"/>
      <c r="BQ514" s="1221"/>
      <c r="BR514" s="1061"/>
      <c r="BS514" s="1225"/>
    </row>
    <row r="515" spans="2:71">
      <c r="B515" s="959">
        <v>511</v>
      </c>
      <c r="C515" s="959" t="s">
        <v>1032</v>
      </c>
      <c r="D515" s="946" t="s">
        <v>1156</v>
      </c>
      <c r="E515" s="959">
        <v>3</v>
      </c>
      <c r="F515" s="959">
        <v>3</v>
      </c>
      <c r="G515" s="1294" t="s">
        <v>971</v>
      </c>
      <c r="H515" s="911">
        <v>29</v>
      </c>
      <c r="I515" s="1294">
        <f t="shared" si="43"/>
        <v>87</v>
      </c>
      <c r="J515" s="1217" t="s">
        <v>540</v>
      </c>
      <c r="K515" s="959"/>
      <c r="L515" s="1217"/>
      <c r="M515" s="959" t="s">
        <v>1004</v>
      </c>
      <c r="N515" s="1217" t="s">
        <v>1005</v>
      </c>
      <c r="O515" s="956"/>
      <c r="P515" s="987"/>
      <c r="Q515" s="909"/>
      <c r="R515" s="987"/>
      <c r="S515" s="987"/>
      <c r="T515" s="987"/>
      <c r="U515" s="987"/>
      <c r="V515" s="987"/>
      <c r="W515" s="987"/>
      <c r="X515" s="987"/>
      <c r="Y515" s="987"/>
      <c r="Z515" s="987"/>
      <c r="AA515" s="987"/>
      <c r="AB515" s="987"/>
      <c r="AC515" s="987"/>
      <c r="AD515" s="987"/>
      <c r="AE515" s="987"/>
      <c r="AF515" s="987"/>
      <c r="AG515" s="987"/>
      <c r="AH515" s="987"/>
      <c r="AI515" s="987"/>
      <c r="AJ515" s="987"/>
      <c r="AK515" s="987"/>
      <c r="AL515" s="987"/>
      <c r="AM515" s="987"/>
      <c r="AN515" s="987"/>
      <c r="AO515" s="987"/>
      <c r="AP515" s="987"/>
      <c r="AQ515" s="987"/>
      <c r="AR515" s="987"/>
      <c r="AS515" s="987"/>
      <c r="AT515" s="987"/>
      <c r="AU515" s="987"/>
      <c r="AV515" s="987"/>
      <c r="AW515" s="987"/>
      <c r="AX515" s="1061"/>
      <c r="AY515" s="1220"/>
      <c r="AZ515" s="1225"/>
      <c r="BA515" s="1061"/>
      <c r="BB515" s="1220"/>
      <c r="BC515" s="1225"/>
      <c r="BD515" s="1061"/>
      <c r="BE515" s="1220"/>
      <c r="BF515" s="1225"/>
      <c r="BG515" s="1061">
        <f t="shared" si="44"/>
        <v>0</v>
      </c>
      <c r="BH515" s="1220"/>
      <c r="BI515" s="1225"/>
      <c r="BJ515" s="987"/>
      <c r="BK515" s="1061"/>
      <c r="BL515" s="1220"/>
      <c r="BM515" s="1225"/>
      <c r="BN515" s="1061"/>
      <c r="BO515" s="1225"/>
      <c r="BP515" s="1370"/>
      <c r="BQ515" s="1221"/>
      <c r="BR515" s="1061"/>
      <c r="BS515" s="1225"/>
    </row>
    <row r="516" spans="2:71">
      <c r="B516" s="959">
        <v>512</v>
      </c>
      <c r="C516" s="959" t="s">
        <v>1001</v>
      </c>
      <c r="D516" s="946" t="s">
        <v>1013</v>
      </c>
      <c r="E516" s="959">
        <v>3</v>
      </c>
      <c r="F516" s="959">
        <v>4</v>
      </c>
      <c r="G516" s="1294" t="s">
        <v>971</v>
      </c>
      <c r="H516" s="911">
        <v>0.4</v>
      </c>
      <c r="I516" s="1294">
        <f t="shared" si="43"/>
        <v>1.6</v>
      </c>
      <c r="J516" s="1217" t="s">
        <v>543</v>
      </c>
      <c r="K516" s="959"/>
      <c r="L516" s="1217"/>
      <c r="M516" s="959" t="s">
        <v>1004</v>
      </c>
      <c r="N516" s="1217" t="s">
        <v>1005</v>
      </c>
      <c r="O516" s="956"/>
      <c r="P516" s="987"/>
      <c r="Q516" s="909"/>
      <c r="R516" s="987"/>
      <c r="S516" s="987"/>
      <c r="T516" s="987"/>
      <c r="U516" s="987"/>
      <c r="V516" s="987"/>
      <c r="W516" s="987"/>
      <c r="X516" s="987"/>
      <c r="Y516" s="987"/>
      <c r="Z516" s="987"/>
      <c r="AA516" s="987"/>
      <c r="AB516" s="987"/>
      <c r="AC516" s="987"/>
      <c r="AD516" s="987"/>
      <c r="AE516" s="987"/>
      <c r="AF516" s="987"/>
      <c r="AG516" s="987"/>
      <c r="AH516" s="987"/>
      <c r="AI516" s="987"/>
      <c r="AJ516" s="987"/>
      <c r="AK516" s="987"/>
      <c r="AL516" s="987"/>
      <c r="AM516" s="987"/>
      <c r="AN516" s="987"/>
      <c r="AO516" s="987"/>
      <c r="AP516" s="987"/>
      <c r="AQ516" s="987"/>
      <c r="AR516" s="987"/>
      <c r="AS516" s="987"/>
      <c r="AT516" s="987"/>
      <c r="AU516" s="987"/>
      <c r="AV516" s="987"/>
      <c r="AW516" s="987"/>
      <c r="AX516" s="1061"/>
      <c r="AY516" s="1220"/>
      <c r="AZ516" s="1225"/>
      <c r="BA516" s="1061"/>
      <c r="BB516" s="1220"/>
      <c r="BC516" s="1225"/>
      <c r="BD516" s="1061"/>
      <c r="BE516" s="1220"/>
      <c r="BF516" s="1225"/>
      <c r="BG516" s="1061">
        <f t="shared" si="44"/>
        <v>0</v>
      </c>
      <c r="BH516" s="1220"/>
      <c r="BI516" s="1225"/>
      <c r="BJ516" s="987"/>
      <c r="BK516" s="1061"/>
      <c r="BL516" s="1220"/>
      <c r="BM516" s="1225"/>
      <c r="BN516" s="1061"/>
      <c r="BO516" s="1225"/>
      <c r="BP516" s="1370"/>
      <c r="BQ516" s="1221"/>
      <c r="BR516" s="1061"/>
      <c r="BS516" s="1225"/>
    </row>
    <row r="517" spans="2:71">
      <c r="B517" s="959">
        <v>513</v>
      </c>
      <c r="C517" s="959" t="s">
        <v>1047</v>
      </c>
      <c r="D517" s="946" t="s">
        <v>1188</v>
      </c>
      <c r="E517" s="959">
        <v>3</v>
      </c>
      <c r="F517" s="959">
        <v>2</v>
      </c>
      <c r="G517" s="1294" t="s">
        <v>971</v>
      </c>
      <c r="H517" s="911">
        <v>0.1</v>
      </c>
      <c r="I517" s="1294">
        <f t="shared" si="43"/>
        <v>0.2</v>
      </c>
      <c r="J517" s="1217" t="s">
        <v>543</v>
      </c>
      <c r="K517" s="959"/>
      <c r="L517" s="1217"/>
      <c r="M517" s="959" t="s">
        <v>1004</v>
      </c>
      <c r="N517" s="1217" t="s">
        <v>1005</v>
      </c>
      <c r="O517" s="956"/>
      <c r="P517" s="987"/>
      <c r="Q517" s="909"/>
      <c r="R517" s="987"/>
      <c r="S517" s="987"/>
      <c r="T517" s="987"/>
      <c r="U517" s="987"/>
      <c r="V517" s="987"/>
      <c r="W517" s="987"/>
      <c r="X517" s="987"/>
      <c r="Y517" s="987"/>
      <c r="Z517" s="987"/>
      <c r="AA517" s="987"/>
      <c r="AB517" s="987"/>
      <c r="AC517" s="987"/>
      <c r="AD517" s="987"/>
      <c r="AE517" s="987"/>
      <c r="AF517" s="987"/>
      <c r="AG517" s="987"/>
      <c r="AH517" s="987"/>
      <c r="AI517" s="987"/>
      <c r="AJ517" s="987"/>
      <c r="AK517" s="987"/>
      <c r="AL517" s="987"/>
      <c r="AM517" s="987"/>
      <c r="AN517" s="987"/>
      <c r="AO517" s="987"/>
      <c r="AP517" s="987"/>
      <c r="AQ517" s="987"/>
      <c r="AR517" s="987"/>
      <c r="AS517" s="987"/>
      <c r="AT517" s="987"/>
      <c r="AU517" s="987"/>
      <c r="AV517" s="987"/>
      <c r="AW517" s="987"/>
      <c r="AX517" s="1061"/>
      <c r="AY517" s="1220"/>
      <c r="AZ517" s="1225"/>
      <c r="BA517" s="1061"/>
      <c r="BB517" s="1220"/>
      <c r="BC517" s="1225"/>
      <c r="BD517" s="1061"/>
      <c r="BE517" s="1220"/>
      <c r="BF517" s="1225"/>
      <c r="BG517" s="1061">
        <f t="shared" si="44"/>
        <v>0</v>
      </c>
      <c r="BH517" s="1220"/>
      <c r="BI517" s="1225"/>
      <c r="BJ517" s="987"/>
      <c r="BK517" s="1061"/>
      <c r="BL517" s="1220"/>
      <c r="BM517" s="1225"/>
      <c r="BN517" s="1061"/>
      <c r="BO517" s="1225"/>
      <c r="BP517" s="1370"/>
      <c r="BQ517" s="1221"/>
      <c r="BR517" s="1061"/>
      <c r="BS517" s="1225"/>
    </row>
    <row r="518" spans="2:71">
      <c r="B518" s="959">
        <v>514</v>
      </c>
      <c r="C518" s="959" t="s">
        <v>1020</v>
      </c>
      <c r="D518" s="946" t="s">
        <v>1021</v>
      </c>
      <c r="E518" s="959">
        <v>3</v>
      </c>
      <c r="F518" s="959">
        <v>2</v>
      </c>
      <c r="G518" s="1294" t="s">
        <v>971</v>
      </c>
      <c r="H518" s="911">
        <v>2.9</v>
      </c>
      <c r="I518" s="1294">
        <f t="shared" ref="I518:I581" si="45">F518*H518</f>
        <v>5.8</v>
      </c>
      <c r="J518" s="1217" t="s">
        <v>543</v>
      </c>
      <c r="K518" s="959"/>
      <c r="L518" s="1217"/>
      <c r="M518" s="959" t="s">
        <v>1004</v>
      </c>
      <c r="N518" s="1217" t="s">
        <v>1005</v>
      </c>
      <c r="O518" s="956"/>
      <c r="P518" s="987"/>
      <c r="Q518" s="909"/>
      <c r="R518" s="987"/>
      <c r="S518" s="987"/>
      <c r="T518" s="987"/>
      <c r="U518" s="987"/>
      <c r="V518" s="987"/>
      <c r="W518" s="987"/>
      <c r="X518" s="987"/>
      <c r="Y518" s="987"/>
      <c r="Z518" s="987"/>
      <c r="AA518" s="987"/>
      <c r="AB518" s="987"/>
      <c r="AC518" s="987"/>
      <c r="AD518" s="987"/>
      <c r="AE518" s="987"/>
      <c r="AF518" s="987"/>
      <c r="AG518" s="987"/>
      <c r="AH518" s="987"/>
      <c r="AI518" s="987"/>
      <c r="AJ518" s="987"/>
      <c r="AK518" s="987"/>
      <c r="AL518" s="987"/>
      <c r="AM518" s="987"/>
      <c r="AN518" s="987"/>
      <c r="AO518" s="987"/>
      <c r="AP518" s="987"/>
      <c r="AQ518" s="987"/>
      <c r="AR518" s="987"/>
      <c r="AS518" s="987"/>
      <c r="AT518" s="987"/>
      <c r="AU518" s="987"/>
      <c r="AV518" s="987"/>
      <c r="AW518" s="987"/>
      <c r="AX518" s="1061"/>
      <c r="AY518" s="1220"/>
      <c r="AZ518" s="1225"/>
      <c r="BA518" s="1061"/>
      <c r="BB518" s="1220"/>
      <c r="BC518" s="1225"/>
      <c r="BD518" s="1061"/>
      <c r="BE518" s="1220"/>
      <c r="BF518" s="1225"/>
      <c r="BG518" s="1061">
        <f t="shared" ref="BG518:BG581" si="46">SUMPRODUCT(AX518:AZ518,$AX$3:$AZ$3)</f>
        <v>0</v>
      </c>
      <c r="BH518" s="1220"/>
      <c r="BI518" s="1225"/>
      <c r="BJ518" s="987"/>
      <c r="BK518" s="1061"/>
      <c r="BL518" s="1220"/>
      <c r="BM518" s="1225"/>
      <c r="BN518" s="1061"/>
      <c r="BO518" s="1225"/>
      <c r="BP518" s="1370"/>
      <c r="BQ518" s="1221"/>
      <c r="BR518" s="1061"/>
      <c r="BS518" s="1225"/>
    </row>
    <row r="519" spans="2:71">
      <c r="B519" s="959">
        <v>515</v>
      </c>
      <c r="C519" s="959" t="s">
        <v>1044</v>
      </c>
      <c r="D519" s="946" t="s">
        <v>1045</v>
      </c>
      <c r="E519" s="959">
        <v>3</v>
      </c>
      <c r="F519" s="959">
        <v>2</v>
      </c>
      <c r="G519" s="1294" t="s">
        <v>971</v>
      </c>
      <c r="H519" s="911">
        <v>0.6</v>
      </c>
      <c r="I519" s="1294">
        <f t="shared" si="45"/>
        <v>1.2</v>
      </c>
      <c r="J519" s="1217" t="s">
        <v>543</v>
      </c>
      <c r="K519" s="959"/>
      <c r="L519" s="1217"/>
      <c r="M519" s="959" t="s">
        <v>1004</v>
      </c>
      <c r="N519" s="1217" t="s">
        <v>1005</v>
      </c>
      <c r="O519" s="956"/>
      <c r="P519" s="987"/>
      <c r="Q519" s="909"/>
      <c r="R519" s="987"/>
      <c r="S519" s="987"/>
      <c r="T519" s="987"/>
      <c r="U519" s="987"/>
      <c r="V519" s="987"/>
      <c r="W519" s="987"/>
      <c r="X519" s="987"/>
      <c r="Y519" s="987"/>
      <c r="Z519" s="987"/>
      <c r="AA519" s="987"/>
      <c r="AB519" s="987"/>
      <c r="AC519" s="987"/>
      <c r="AD519" s="987"/>
      <c r="AE519" s="987"/>
      <c r="AF519" s="987"/>
      <c r="AG519" s="987"/>
      <c r="AH519" s="987"/>
      <c r="AI519" s="987"/>
      <c r="AJ519" s="987"/>
      <c r="AK519" s="987"/>
      <c r="AL519" s="987"/>
      <c r="AM519" s="987"/>
      <c r="AN519" s="987"/>
      <c r="AO519" s="987"/>
      <c r="AP519" s="987"/>
      <c r="AQ519" s="987"/>
      <c r="AR519" s="987"/>
      <c r="AS519" s="987"/>
      <c r="AT519" s="987"/>
      <c r="AU519" s="987"/>
      <c r="AV519" s="987"/>
      <c r="AW519" s="987"/>
      <c r="AX519" s="1061"/>
      <c r="AY519" s="1220"/>
      <c r="AZ519" s="1225"/>
      <c r="BA519" s="1061"/>
      <c r="BB519" s="1220"/>
      <c r="BC519" s="1225"/>
      <c r="BD519" s="1061"/>
      <c r="BE519" s="1220"/>
      <c r="BF519" s="1225"/>
      <c r="BG519" s="1061">
        <f t="shared" si="46"/>
        <v>0</v>
      </c>
      <c r="BH519" s="1220"/>
      <c r="BI519" s="1225"/>
      <c r="BJ519" s="987"/>
      <c r="BK519" s="1061"/>
      <c r="BL519" s="1220"/>
      <c r="BM519" s="1225"/>
      <c r="BN519" s="1061"/>
      <c r="BO519" s="1225"/>
      <c r="BP519" s="1370"/>
      <c r="BQ519" s="1221"/>
      <c r="BR519" s="1061"/>
      <c r="BS519" s="1225"/>
    </row>
    <row r="520" spans="2:71">
      <c r="B520" s="959">
        <v>516</v>
      </c>
      <c r="C520" s="959" t="s">
        <v>1001</v>
      </c>
      <c r="D520" s="946" t="s">
        <v>1013</v>
      </c>
      <c r="E520" s="959">
        <v>3</v>
      </c>
      <c r="F520" s="959">
        <v>1</v>
      </c>
      <c r="G520" s="1294" t="s">
        <v>971</v>
      </c>
      <c r="H520" s="911">
        <v>0.4</v>
      </c>
      <c r="I520" s="1294">
        <f t="shared" si="45"/>
        <v>0.4</v>
      </c>
      <c r="J520" s="1217" t="s">
        <v>555</v>
      </c>
      <c r="K520" s="959"/>
      <c r="L520" s="1217"/>
      <c r="M520" s="959" t="s">
        <v>1004</v>
      </c>
      <c r="N520" s="1217" t="s">
        <v>1005</v>
      </c>
      <c r="O520" s="956"/>
      <c r="P520" s="987"/>
      <c r="Q520" s="909"/>
      <c r="R520" s="987"/>
      <c r="S520" s="987"/>
      <c r="T520" s="987"/>
      <c r="U520" s="987"/>
      <c r="V520" s="987"/>
      <c r="W520" s="987"/>
      <c r="X520" s="987"/>
      <c r="Y520" s="987"/>
      <c r="Z520" s="987"/>
      <c r="AA520" s="987"/>
      <c r="AB520" s="987"/>
      <c r="AC520" s="987"/>
      <c r="AD520" s="987"/>
      <c r="AE520" s="987"/>
      <c r="AF520" s="987"/>
      <c r="AG520" s="987"/>
      <c r="AH520" s="987"/>
      <c r="AI520" s="987"/>
      <c r="AJ520" s="987"/>
      <c r="AK520" s="987"/>
      <c r="AL520" s="987"/>
      <c r="AM520" s="987"/>
      <c r="AN520" s="987"/>
      <c r="AO520" s="987"/>
      <c r="AP520" s="987"/>
      <c r="AQ520" s="987"/>
      <c r="AR520" s="987"/>
      <c r="AS520" s="987"/>
      <c r="AT520" s="987"/>
      <c r="AU520" s="987"/>
      <c r="AV520" s="987"/>
      <c r="AW520" s="987"/>
      <c r="AX520" s="1061"/>
      <c r="AY520" s="1220"/>
      <c r="AZ520" s="1225"/>
      <c r="BA520" s="1061"/>
      <c r="BB520" s="1220"/>
      <c r="BC520" s="1225"/>
      <c r="BD520" s="1061"/>
      <c r="BE520" s="1220"/>
      <c r="BF520" s="1225"/>
      <c r="BG520" s="1061">
        <f t="shared" si="46"/>
        <v>0</v>
      </c>
      <c r="BH520" s="1220"/>
      <c r="BI520" s="1225"/>
      <c r="BJ520" s="987"/>
      <c r="BK520" s="1061"/>
      <c r="BL520" s="1220"/>
      <c r="BM520" s="1225"/>
      <c r="BN520" s="1061"/>
      <c r="BO520" s="1225"/>
      <c r="BP520" s="1370"/>
      <c r="BQ520" s="1221"/>
      <c r="BR520" s="1061"/>
      <c r="BS520" s="1225"/>
    </row>
    <row r="521" spans="2:71">
      <c r="B521" s="959">
        <v>517</v>
      </c>
      <c r="C521" s="959" t="s">
        <v>1104</v>
      </c>
      <c r="D521" s="946" t="s">
        <v>1137</v>
      </c>
      <c r="E521" s="959">
        <v>3</v>
      </c>
      <c r="F521" s="959">
        <v>1</v>
      </c>
      <c r="G521" s="1294" t="s">
        <v>971</v>
      </c>
      <c r="H521" s="911">
        <v>7</v>
      </c>
      <c r="I521" s="1294">
        <f t="shared" si="45"/>
        <v>7</v>
      </c>
      <c r="J521" s="1217" t="s">
        <v>555</v>
      </c>
      <c r="K521" s="959"/>
      <c r="L521" s="1217"/>
      <c r="M521" s="959" t="s">
        <v>1004</v>
      </c>
      <c r="N521" s="1217" t="s">
        <v>1005</v>
      </c>
      <c r="O521" s="956"/>
      <c r="P521" s="987"/>
      <c r="Q521" s="909"/>
      <c r="R521" s="987"/>
      <c r="S521" s="987"/>
      <c r="T521" s="987"/>
      <c r="U521" s="987"/>
      <c r="V521" s="987"/>
      <c r="W521" s="987"/>
      <c r="X521" s="987"/>
      <c r="Y521" s="987"/>
      <c r="Z521" s="987"/>
      <c r="AA521" s="987"/>
      <c r="AB521" s="987"/>
      <c r="AC521" s="987"/>
      <c r="AD521" s="987"/>
      <c r="AE521" s="987"/>
      <c r="AF521" s="987"/>
      <c r="AG521" s="987"/>
      <c r="AH521" s="987"/>
      <c r="AI521" s="987"/>
      <c r="AJ521" s="987"/>
      <c r="AK521" s="987"/>
      <c r="AL521" s="987"/>
      <c r="AM521" s="987"/>
      <c r="AN521" s="987"/>
      <c r="AO521" s="987"/>
      <c r="AP521" s="987"/>
      <c r="AQ521" s="987"/>
      <c r="AR521" s="987"/>
      <c r="AS521" s="987"/>
      <c r="AT521" s="987"/>
      <c r="AU521" s="987"/>
      <c r="AV521" s="987"/>
      <c r="AW521" s="987"/>
      <c r="AX521" s="1061"/>
      <c r="AY521" s="1220"/>
      <c r="AZ521" s="1225"/>
      <c r="BA521" s="1061"/>
      <c r="BB521" s="1220"/>
      <c r="BC521" s="1225"/>
      <c r="BD521" s="1061"/>
      <c r="BE521" s="1220"/>
      <c r="BF521" s="1225"/>
      <c r="BG521" s="1061">
        <f t="shared" si="46"/>
        <v>0</v>
      </c>
      <c r="BH521" s="1220"/>
      <c r="BI521" s="1225"/>
      <c r="BJ521" s="987"/>
      <c r="BK521" s="1061"/>
      <c r="BL521" s="1220"/>
      <c r="BM521" s="1225"/>
      <c r="BN521" s="1061"/>
      <c r="BO521" s="1225"/>
      <c r="BP521" s="1370"/>
      <c r="BQ521" s="1221"/>
      <c r="BR521" s="1061"/>
      <c r="BS521" s="1225"/>
    </row>
    <row r="522" spans="2:71">
      <c r="B522" s="959">
        <v>518</v>
      </c>
      <c r="C522" s="959" t="s">
        <v>1020</v>
      </c>
      <c r="D522" s="946" t="s">
        <v>1189</v>
      </c>
      <c r="E522" s="959">
        <v>3</v>
      </c>
      <c r="F522" s="959">
        <v>2</v>
      </c>
      <c r="G522" s="1294" t="s">
        <v>971</v>
      </c>
      <c r="H522" s="911">
        <v>9</v>
      </c>
      <c r="I522" s="1294">
        <f t="shared" si="45"/>
        <v>18</v>
      </c>
      <c r="J522" s="1217" t="s">
        <v>917</v>
      </c>
      <c r="K522" s="959"/>
      <c r="L522" s="1217"/>
      <c r="M522" s="959" t="s">
        <v>1004</v>
      </c>
      <c r="N522" s="1217" t="s">
        <v>1005</v>
      </c>
      <c r="O522" s="956"/>
      <c r="P522" s="987"/>
      <c r="Q522" s="909"/>
      <c r="R522" s="987"/>
      <c r="S522" s="987"/>
      <c r="T522" s="987"/>
      <c r="U522" s="987"/>
      <c r="V522" s="987"/>
      <c r="W522" s="987"/>
      <c r="X522" s="987"/>
      <c r="Y522" s="987"/>
      <c r="Z522" s="987"/>
      <c r="AA522" s="987"/>
      <c r="AB522" s="987"/>
      <c r="AC522" s="987"/>
      <c r="AD522" s="987"/>
      <c r="AE522" s="987"/>
      <c r="AF522" s="987"/>
      <c r="AG522" s="987"/>
      <c r="AH522" s="987"/>
      <c r="AI522" s="987"/>
      <c r="AJ522" s="987"/>
      <c r="AK522" s="987"/>
      <c r="AL522" s="987"/>
      <c r="AM522" s="987"/>
      <c r="AN522" s="987"/>
      <c r="AO522" s="987"/>
      <c r="AP522" s="987"/>
      <c r="AQ522" s="987"/>
      <c r="AR522" s="987"/>
      <c r="AS522" s="987"/>
      <c r="AT522" s="987"/>
      <c r="AU522" s="987"/>
      <c r="AV522" s="987"/>
      <c r="AW522" s="987"/>
      <c r="AX522" s="1061"/>
      <c r="AY522" s="1220"/>
      <c r="AZ522" s="1225"/>
      <c r="BA522" s="1061"/>
      <c r="BB522" s="1220"/>
      <c r="BC522" s="1225"/>
      <c r="BD522" s="1061"/>
      <c r="BE522" s="1220"/>
      <c r="BF522" s="1225"/>
      <c r="BG522" s="1061">
        <f t="shared" si="46"/>
        <v>0</v>
      </c>
      <c r="BH522" s="1220"/>
      <c r="BI522" s="1225"/>
      <c r="BJ522" s="987"/>
      <c r="BK522" s="1061"/>
      <c r="BL522" s="1220"/>
      <c r="BM522" s="1225"/>
      <c r="BN522" s="1061"/>
      <c r="BO522" s="1225"/>
      <c r="BP522" s="1370"/>
      <c r="BQ522" s="1221"/>
      <c r="BR522" s="1061"/>
      <c r="BS522" s="1225"/>
    </row>
    <row r="523" spans="2:71">
      <c r="B523" s="959">
        <v>519</v>
      </c>
      <c r="C523" s="959" t="s">
        <v>1001</v>
      </c>
      <c r="D523" s="946" t="s">
        <v>1013</v>
      </c>
      <c r="E523" s="959">
        <v>3</v>
      </c>
      <c r="F523" s="959">
        <v>4</v>
      </c>
      <c r="G523" s="1294" t="s">
        <v>971</v>
      </c>
      <c r="H523" s="911">
        <v>0.4</v>
      </c>
      <c r="I523" s="1294">
        <f t="shared" si="45"/>
        <v>1.6</v>
      </c>
      <c r="J523" s="1217" t="s">
        <v>917</v>
      </c>
      <c r="K523" s="959"/>
      <c r="L523" s="1217"/>
      <c r="M523" s="959" t="s">
        <v>1004</v>
      </c>
      <c r="N523" s="1217" t="s">
        <v>1005</v>
      </c>
      <c r="O523" s="956"/>
      <c r="P523" s="987"/>
      <c r="Q523" s="909"/>
      <c r="R523" s="987"/>
      <c r="S523" s="987"/>
      <c r="T523" s="987"/>
      <c r="U523" s="987"/>
      <c r="V523" s="987"/>
      <c r="W523" s="987"/>
      <c r="X523" s="987"/>
      <c r="Y523" s="987"/>
      <c r="Z523" s="987"/>
      <c r="AA523" s="987"/>
      <c r="AB523" s="987"/>
      <c r="AC523" s="987"/>
      <c r="AD523" s="987"/>
      <c r="AE523" s="987"/>
      <c r="AF523" s="987"/>
      <c r="AG523" s="987"/>
      <c r="AH523" s="987"/>
      <c r="AI523" s="987"/>
      <c r="AJ523" s="987"/>
      <c r="AK523" s="987"/>
      <c r="AL523" s="987"/>
      <c r="AM523" s="987"/>
      <c r="AN523" s="987"/>
      <c r="AO523" s="987"/>
      <c r="AP523" s="987"/>
      <c r="AQ523" s="987"/>
      <c r="AR523" s="987"/>
      <c r="AS523" s="987"/>
      <c r="AT523" s="987"/>
      <c r="AU523" s="987"/>
      <c r="AV523" s="987"/>
      <c r="AW523" s="987"/>
      <c r="AX523" s="1061"/>
      <c r="AY523" s="1220"/>
      <c r="AZ523" s="1225"/>
      <c r="BA523" s="1061"/>
      <c r="BB523" s="1220"/>
      <c r="BC523" s="1225"/>
      <c r="BD523" s="1061"/>
      <c r="BE523" s="1220"/>
      <c r="BF523" s="1225"/>
      <c r="BG523" s="1061">
        <f t="shared" si="46"/>
        <v>0</v>
      </c>
      <c r="BH523" s="1220"/>
      <c r="BI523" s="1225"/>
      <c r="BJ523" s="987"/>
      <c r="BK523" s="1061"/>
      <c r="BL523" s="1220"/>
      <c r="BM523" s="1225"/>
      <c r="BN523" s="1061"/>
      <c r="BO523" s="1225"/>
      <c r="BP523" s="1370"/>
      <c r="BQ523" s="1221"/>
      <c r="BR523" s="1061"/>
      <c r="BS523" s="1225"/>
    </row>
    <row r="524" spans="2:71">
      <c r="B524" s="959">
        <v>520</v>
      </c>
      <c r="C524" s="959" t="s">
        <v>1085</v>
      </c>
      <c r="D524" s="946" t="s">
        <v>1190</v>
      </c>
      <c r="E524" s="959">
        <v>4</v>
      </c>
      <c r="F524" s="959">
        <v>3</v>
      </c>
      <c r="G524" s="1294" t="s">
        <v>971</v>
      </c>
      <c r="H524" s="911">
        <v>1.4</v>
      </c>
      <c r="I524" s="1294">
        <f t="shared" si="45"/>
        <v>4.1999999999999993</v>
      </c>
      <c r="J524" s="1217" t="s">
        <v>1191</v>
      </c>
      <c r="K524" s="959"/>
      <c r="L524" s="1217"/>
      <c r="M524" s="959" t="s">
        <v>1004</v>
      </c>
      <c r="N524" s="1217" t="s">
        <v>1005</v>
      </c>
      <c r="O524" s="956"/>
      <c r="P524" s="987"/>
      <c r="Q524" s="909"/>
      <c r="R524" s="987"/>
      <c r="S524" s="987"/>
      <c r="T524" s="987"/>
      <c r="U524" s="987"/>
      <c r="V524" s="987"/>
      <c r="W524" s="987"/>
      <c r="X524" s="987"/>
      <c r="Y524" s="987"/>
      <c r="Z524" s="987"/>
      <c r="AA524" s="987"/>
      <c r="AB524" s="987"/>
      <c r="AC524" s="987"/>
      <c r="AD524" s="987"/>
      <c r="AE524" s="987"/>
      <c r="AF524" s="987"/>
      <c r="AG524" s="987"/>
      <c r="AH524" s="987"/>
      <c r="AI524" s="987"/>
      <c r="AJ524" s="987"/>
      <c r="AK524" s="987"/>
      <c r="AL524" s="987"/>
      <c r="AM524" s="987"/>
      <c r="AN524" s="987"/>
      <c r="AO524" s="987"/>
      <c r="AP524" s="987"/>
      <c r="AQ524" s="987"/>
      <c r="AR524" s="987"/>
      <c r="AS524" s="987"/>
      <c r="AT524" s="987"/>
      <c r="AU524" s="987"/>
      <c r="AV524" s="987"/>
      <c r="AW524" s="987"/>
      <c r="AX524" s="1061"/>
      <c r="AY524" s="1220"/>
      <c r="AZ524" s="1225"/>
      <c r="BA524" s="1061"/>
      <c r="BB524" s="1220"/>
      <c r="BC524" s="1225"/>
      <c r="BD524" s="1061"/>
      <c r="BE524" s="1220"/>
      <c r="BF524" s="1225"/>
      <c r="BG524" s="1061">
        <f t="shared" si="46"/>
        <v>0</v>
      </c>
      <c r="BH524" s="1220"/>
      <c r="BI524" s="1225"/>
      <c r="BJ524" s="987"/>
      <c r="BK524" s="1061"/>
      <c r="BL524" s="1220"/>
      <c r="BM524" s="1225"/>
      <c r="BN524" s="1061"/>
      <c r="BO524" s="1225"/>
      <c r="BP524" s="1370"/>
      <c r="BQ524" s="1221"/>
      <c r="BR524" s="1061"/>
      <c r="BS524" s="1225"/>
    </row>
    <row r="525" spans="2:71">
      <c r="B525" s="959">
        <v>521</v>
      </c>
      <c r="C525" s="959" t="s">
        <v>1032</v>
      </c>
      <c r="D525" s="946" t="s">
        <v>1156</v>
      </c>
      <c r="E525" s="959">
        <v>4</v>
      </c>
      <c r="F525" s="959">
        <v>3</v>
      </c>
      <c r="G525" s="1294" t="s">
        <v>971</v>
      </c>
      <c r="H525" s="911">
        <v>29</v>
      </c>
      <c r="I525" s="1294">
        <f t="shared" si="45"/>
        <v>87</v>
      </c>
      <c r="J525" s="1217" t="s">
        <v>1191</v>
      </c>
      <c r="K525" s="959"/>
      <c r="L525" s="1217"/>
      <c r="M525" s="959" t="s">
        <v>1004</v>
      </c>
      <c r="N525" s="1217" t="s">
        <v>1005</v>
      </c>
      <c r="O525" s="956"/>
      <c r="P525" s="987"/>
      <c r="Q525" s="909"/>
      <c r="R525" s="987"/>
      <c r="S525" s="987"/>
      <c r="T525" s="987"/>
      <c r="U525" s="987"/>
      <c r="V525" s="987"/>
      <c r="W525" s="987"/>
      <c r="X525" s="987"/>
      <c r="Y525" s="987"/>
      <c r="Z525" s="987"/>
      <c r="AA525" s="987"/>
      <c r="AB525" s="987"/>
      <c r="AC525" s="987"/>
      <c r="AD525" s="987"/>
      <c r="AE525" s="987"/>
      <c r="AF525" s="987"/>
      <c r="AG525" s="987"/>
      <c r="AH525" s="987"/>
      <c r="AI525" s="987"/>
      <c r="AJ525" s="987"/>
      <c r="AK525" s="987"/>
      <c r="AL525" s="987"/>
      <c r="AM525" s="987"/>
      <c r="AN525" s="987"/>
      <c r="AO525" s="987"/>
      <c r="AP525" s="987"/>
      <c r="AQ525" s="987"/>
      <c r="AR525" s="987"/>
      <c r="AS525" s="987"/>
      <c r="AT525" s="987"/>
      <c r="AU525" s="987"/>
      <c r="AV525" s="987"/>
      <c r="AW525" s="987"/>
      <c r="AX525" s="1061"/>
      <c r="AY525" s="1220"/>
      <c r="AZ525" s="1225"/>
      <c r="BA525" s="1061"/>
      <c r="BB525" s="1220"/>
      <c r="BC525" s="1225"/>
      <c r="BD525" s="1061"/>
      <c r="BE525" s="1220"/>
      <c r="BF525" s="1225"/>
      <c r="BG525" s="1061">
        <f t="shared" si="46"/>
        <v>0</v>
      </c>
      <c r="BH525" s="1220"/>
      <c r="BI525" s="1225"/>
      <c r="BJ525" s="987"/>
      <c r="BK525" s="1061"/>
      <c r="BL525" s="1220"/>
      <c r="BM525" s="1225"/>
      <c r="BN525" s="1061"/>
      <c r="BO525" s="1225"/>
      <c r="BP525" s="1370"/>
      <c r="BQ525" s="1221"/>
      <c r="BR525" s="1061"/>
      <c r="BS525" s="1225"/>
    </row>
    <row r="526" spans="2:71">
      <c r="B526" s="959">
        <v>522</v>
      </c>
      <c r="C526" s="959" t="s">
        <v>1089</v>
      </c>
      <c r="D526" s="946" t="s">
        <v>1192</v>
      </c>
      <c r="E526" s="959">
        <v>4</v>
      </c>
      <c r="F526" s="959">
        <v>3</v>
      </c>
      <c r="G526" s="1294" t="s">
        <v>971</v>
      </c>
      <c r="H526" s="911">
        <v>3.1</v>
      </c>
      <c r="I526" s="1294">
        <f t="shared" si="45"/>
        <v>9.3000000000000007</v>
      </c>
      <c r="J526" s="1217" t="s">
        <v>1191</v>
      </c>
      <c r="K526" s="959"/>
      <c r="L526" s="1217"/>
      <c r="M526" s="959" t="s">
        <v>1004</v>
      </c>
      <c r="N526" s="1217" t="s">
        <v>1005</v>
      </c>
      <c r="O526" s="956"/>
      <c r="P526" s="987"/>
      <c r="Q526" s="909"/>
      <c r="R526" s="987"/>
      <c r="S526" s="987"/>
      <c r="T526" s="987"/>
      <c r="U526" s="987"/>
      <c r="V526" s="987"/>
      <c r="W526" s="987"/>
      <c r="X526" s="987"/>
      <c r="Y526" s="987"/>
      <c r="Z526" s="987"/>
      <c r="AA526" s="987"/>
      <c r="AB526" s="987"/>
      <c r="AC526" s="987"/>
      <c r="AD526" s="987"/>
      <c r="AE526" s="987"/>
      <c r="AF526" s="987"/>
      <c r="AG526" s="987"/>
      <c r="AH526" s="987"/>
      <c r="AI526" s="987"/>
      <c r="AJ526" s="987"/>
      <c r="AK526" s="987"/>
      <c r="AL526" s="987"/>
      <c r="AM526" s="987"/>
      <c r="AN526" s="987"/>
      <c r="AO526" s="987"/>
      <c r="AP526" s="987"/>
      <c r="AQ526" s="987"/>
      <c r="AR526" s="987"/>
      <c r="AS526" s="987"/>
      <c r="AT526" s="987"/>
      <c r="AU526" s="987"/>
      <c r="AV526" s="987"/>
      <c r="AW526" s="987"/>
      <c r="AX526" s="1061"/>
      <c r="AY526" s="1220"/>
      <c r="AZ526" s="1225"/>
      <c r="BA526" s="1061"/>
      <c r="BB526" s="1220"/>
      <c r="BC526" s="1225"/>
      <c r="BD526" s="1061"/>
      <c r="BE526" s="1220"/>
      <c r="BF526" s="1225"/>
      <c r="BG526" s="1061">
        <f t="shared" si="46"/>
        <v>0</v>
      </c>
      <c r="BH526" s="1220"/>
      <c r="BI526" s="1225"/>
      <c r="BJ526" s="987"/>
      <c r="BK526" s="1061"/>
      <c r="BL526" s="1220"/>
      <c r="BM526" s="1225"/>
      <c r="BN526" s="1061"/>
      <c r="BO526" s="1225"/>
      <c r="BP526" s="1370"/>
      <c r="BQ526" s="1221"/>
      <c r="BR526" s="1061"/>
      <c r="BS526" s="1225"/>
    </row>
    <row r="527" spans="2:71">
      <c r="B527" s="959">
        <v>523</v>
      </c>
      <c r="C527" s="959" t="s">
        <v>1085</v>
      </c>
      <c r="D527" s="946" t="s">
        <v>1190</v>
      </c>
      <c r="E527" s="959">
        <v>4</v>
      </c>
      <c r="F527" s="959">
        <v>3</v>
      </c>
      <c r="G527" s="1294" t="s">
        <v>971</v>
      </c>
      <c r="H527" s="911">
        <v>1.4</v>
      </c>
      <c r="I527" s="1294">
        <f t="shared" si="45"/>
        <v>4.1999999999999993</v>
      </c>
      <c r="J527" s="1217" t="s">
        <v>1193</v>
      </c>
      <c r="K527" s="959"/>
      <c r="L527" s="1217"/>
      <c r="M527" s="959" t="s">
        <v>1004</v>
      </c>
      <c r="N527" s="1217" t="s">
        <v>1005</v>
      </c>
      <c r="O527" s="956"/>
      <c r="P527" s="987"/>
      <c r="Q527" s="909"/>
      <c r="R527" s="987"/>
      <c r="S527" s="987"/>
      <c r="T527" s="987"/>
      <c r="U527" s="987"/>
      <c r="V527" s="987"/>
      <c r="W527" s="987"/>
      <c r="X527" s="987"/>
      <c r="Y527" s="987"/>
      <c r="Z527" s="987"/>
      <c r="AA527" s="987"/>
      <c r="AB527" s="987"/>
      <c r="AC527" s="987"/>
      <c r="AD527" s="987"/>
      <c r="AE527" s="987"/>
      <c r="AF527" s="987"/>
      <c r="AG527" s="987"/>
      <c r="AH527" s="987"/>
      <c r="AI527" s="987"/>
      <c r="AJ527" s="987"/>
      <c r="AK527" s="987"/>
      <c r="AL527" s="987"/>
      <c r="AM527" s="987"/>
      <c r="AN527" s="987"/>
      <c r="AO527" s="987"/>
      <c r="AP527" s="987"/>
      <c r="AQ527" s="987"/>
      <c r="AR527" s="987"/>
      <c r="AS527" s="987"/>
      <c r="AT527" s="987"/>
      <c r="AU527" s="987"/>
      <c r="AV527" s="987"/>
      <c r="AW527" s="987"/>
      <c r="AX527" s="1061"/>
      <c r="AY527" s="1220"/>
      <c r="AZ527" s="1225"/>
      <c r="BA527" s="1061"/>
      <c r="BB527" s="1220"/>
      <c r="BC527" s="1225"/>
      <c r="BD527" s="1061"/>
      <c r="BE527" s="1220"/>
      <c r="BF527" s="1225"/>
      <c r="BG527" s="1061">
        <f t="shared" si="46"/>
        <v>0</v>
      </c>
      <c r="BH527" s="1220"/>
      <c r="BI527" s="1225"/>
      <c r="BJ527" s="987"/>
      <c r="BK527" s="1061"/>
      <c r="BL527" s="1220"/>
      <c r="BM527" s="1225"/>
      <c r="BN527" s="1061"/>
      <c r="BO527" s="1225"/>
      <c r="BP527" s="1370"/>
      <c r="BQ527" s="1221"/>
      <c r="BR527" s="1061"/>
      <c r="BS527" s="1225"/>
    </row>
    <row r="528" spans="2:71">
      <c r="B528" s="959">
        <v>524</v>
      </c>
      <c r="C528" s="959" t="s">
        <v>1032</v>
      </c>
      <c r="D528" s="946" t="s">
        <v>1156</v>
      </c>
      <c r="E528" s="959">
        <v>4</v>
      </c>
      <c r="F528" s="959">
        <v>3</v>
      </c>
      <c r="G528" s="1294" t="s">
        <v>971</v>
      </c>
      <c r="H528" s="911">
        <v>29</v>
      </c>
      <c r="I528" s="1294">
        <f t="shared" si="45"/>
        <v>87</v>
      </c>
      <c r="J528" s="1217" t="s">
        <v>1193</v>
      </c>
      <c r="K528" s="959"/>
      <c r="L528" s="1217"/>
      <c r="M528" s="959" t="s">
        <v>1004</v>
      </c>
      <c r="N528" s="1217" t="s">
        <v>1005</v>
      </c>
      <c r="O528" s="956"/>
      <c r="P528" s="987"/>
      <c r="Q528" s="909"/>
      <c r="R528" s="987"/>
      <c r="S528" s="987"/>
      <c r="T528" s="987"/>
      <c r="U528" s="987"/>
      <c r="V528" s="987"/>
      <c r="W528" s="987"/>
      <c r="X528" s="987"/>
      <c r="Y528" s="987"/>
      <c r="Z528" s="987"/>
      <c r="AA528" s="987"/>
      <c r="AB528" s="987"/>
      <c r="AC528" s="987"/>
      <c r="AD528" s="987"/>
      <c r="AE528" s="987"/>
      <c r="AF528" s="987"/>
      <c r="AG528" s="987"/>
      <c r="AH528" s="987"/>
      <c r="AI528" s="987"/>
      <c r="AJ528" s="987"/>
      <c r="AK528" s="987"/>
      <c r="AL528" s="987"/>
      <c r="AM528" s="987"/>
      <c r="AN528" s="987"/>
      <c r="AO528" s="987"/>
      <c r="AP528" s="987"/>
      <c r="AQ528" s="987"/>
      <c r="AR528" s="987"/>
      <c r="AS528" s="987"/>
      <c r="AT528" s="987"/>
      <c r="AU528" s="987"/>
      <c r="AV528" s="987"/>
      <c r="AW528" s="987"/>
      <c r="AX528" s="1061"/>
      <c r="AY528" s="1220"/>
      <c r="AZ528" s="1225"/>
      <c r="BA528" s="1061"/>
      <c r="BB528" s="1220"/>
      <c r="BC528" s="1225"/>
      <c r="BD528" s="1061"/>
      <c r="BE528" s="1220"/>
      <c r="BF528" s="1225"/>
      <c r="BG528" s="1061">
        <f t="shared" si="46"/>
        <v>0</v>
      </c>
      <c r="BH528" s="1220"/>
      <c r="BI528" s="1225"/>
      <c r="BJ528" s="987"/>
      <c r="BK528" s="1061"/>
      <c r="BL528" s="1220"/>
      <c r="BM528" s="1225"/>
      <c r="BN528" s="1061"/>
      <c r="BO528" s="1225"/>
      <c r="BP528" s="1370"/>
      <c r="BQ528" s="1221"/>
      <c r="BR528" s="1061"/>
      <c r="BS528" s="1225"/>
    </row>
    <row r="529" spans="2:71">
      <c r="B529" s="959">
        <v>525</v>
      </c>
      <c r="C529" s="959" t="s">
        <v>1089</v>
      </c>
      <c r="D529" s="946" t="s">
        <v>1192</v>
      </c>
      <c r="E529" s="959">
        <v>4</v>
      </c>
      <c r="F529" s="959">
        <v>3</v>
      </c>
      <c r="G529" s="1294" t="s">
        <v>971</v>
      </c>
      <c r="H529" s="911">
        <v>3.1</v>
      </c>
      <c r="I529" s="1294">
        <f t="shared" si="45"/>
        <v>9.3000000000000007</v>
      </c>
      <c r="J529" s="1217" t="s">
        <v>1193</v>
      </c>
      <c r="K529" s="959"/>
      <c r="L529" s="1217"/>
      <c r="M529" s="959" t="s">
        <v>1004</v>
      </c>
      <c r="N529" s="1217" t="s">
        <v>1005</v>
      </c>
      <c r="O529" s="956"/>
      <c r="P529" s="987"/>
      <c r="Q529" s="909"/>
      <c r="R529" s="987"/>
      <c r="S529" s="987"/>
      <c r="T529" s="987"/>
      <c r="U529" s="987"/>
      <c r="V529" s="987"/>
      <c r="W529" s="987"/>
      <c r="X529" s="987"/>
      <c r="Y529" s="987"/>
      <c r="Z529" s="987"/>
      <c r="AA529" s="987"/>
      <c r="AB529" s="987"/>
      <c r="AC529" s="987"/>
      <c r="AD529" s="987"/>
      <c r="AE529" s="987"/>
      <c r="AF529" s="987"/>
      <c r="AG529" s="987"/>
      <c r="AH529" s="987"/>
      <c r="AI529" s="987"/>
      <c r="AJ529" s="987"/>
      <c r="AK529" s="987"/>
      <c r="AL529" s="987"/>
      <c r="AM529" s="987"/>
      <c r="AN529" s="987"/>
      <c r="AO529" s="987"/>
      <c r="AP529" s="987"/>
      <c r="AQ529" s="987"/>
      <c r="AR529" s="987"/>
      <c r="AS529" s="987"/>
      <c r="AT529" s="987"/>
      <c r="AU529" s="987"/>
      <c r="AV529" s="987"/>
      <c r="AW529" s="987"/>
      <c r="AX529" s="1061"/>
      <c r="AY529" s="1220"/>
      <c r="AZ529" s="1225"/>
      <c r="BA529" s="1061"/>
      <c r="BB529" s="1220"/>
      <c r="BC529" s="1225"/>
      <c r="BD529" s="1061"/>
      <c r="BE529" s="1220"/>
      <c r="BF529" s="1225"/>
      <c r="BG529" s="1061">
        <f t="shared" si="46"/>
        <v>0</v>
      </c>
      <c r="BH529" s="1220"/>
      <c r="BI529" s="1225"/>
      <c r="BJ529" s="987"/>
      <c r="BK529" s="1061"/>
      <c r="BL529" s="1220"/>
      <c r="BM529" s="1225"/>
      <c r="BN529" s="1061"/>
      <c r="BO529" s="1225"/>
      <c r="BP529" s="1370"/>
      <c r="BQ529" s="1221"/>
      <c r="BR529" s="1061"/>
      <c r="BS529" s="1225"/>
    </row>
    <row r="530" spans="2:71">
      <c r="B530" s="959">
        <v>526</v>
      </c>
      <c r="C530" s="959" t="s">
        <v>1085</v>
      </c>
      <c r="D530" s="946" t="s">
        <v>1146</v>
      </c>
      <c r="E530" s="959">
        <v>4</v>
      </c>
      <c r="F530" s="959">
        <v>1</v>
      </c>
      <c r="G530" s="1294" t="s">
        <v>971</v>
      </c>
      <c r="H530" s="911">
        <v>1.4</v>
      </c>
      <c r="I530" s="1294">
        <f t="shared" si="45"/>
        <v>1.4</v>
      </c>
      <c r="J530" s="1217" t="s">
        <v>1194</v>
      </c>
      <c r="K530" s="959"/>
      <c r="L530" s="1217"/>
      <c r="M530" s="959" t="s">
        <v>1004</v>
      </c>
      <c r="N530" s="1217" t="s">
        <v>1005</v>
      </c>
      <c r="O530" s="956"/>
      <c r="P530" s="987"/>
      <c r="Q530" s="909"/>
      <c r="R530" s="987"/>
      <c r="S530" s="987"/>
      <c r="T530" s="987"/>
      <c r="U530" s="987"/>
      <c r="V530" s="987"/>
      <c r="W530" s="987"/>
      <c r="X530" s="987"/>
      <c r="Y530" s="987"/>
      <c r="Z530" s="987"/>
      <c r="AA530" s="987"/>
      <c r="AB530" s="987"/>
      <c r="AC530" s="987"/>
      <c r="AD530" s="987"/>
      <c r="AE530" s="987"/>
      <c r="AF530" s="987"/>
      <c r="AG530" s="987"/>
      <c r="AH530" s="987"/>
      <c r="AI530" s="987"/>
      <c r="AJ530" s="987"/>
      <c r="AK530" s="987"/>
      <c r="AL530" s="987"/>
      <c r="AM530" s="987"/>
      <c r="AN530" s="987"/>
      <c r="AO530" s="987"/>
      <c r="AP530" s="987"/>
      <c r="AQ530" s="987"/>
      <c r="AR530" s="987"/>
      <c r="AS530" s="987"/>
      <c r="AT530" s="987"/>
      <c r="AU530" s="987"/>
      <c r="AV530" s="987"/>
      <c r="AW530" s="987"/>
      <c r="AX530" s="1061"/>
      <c r="AY530" s="1220"/>
      <c r="AZ530" s="1225"/>
      <c r="BA530" s="1061"/>
      <c r="BB530" s="1220"/>
      <c r="BC530" s="1225"/>
      <c r="BD530" s="1061"/>
      <c r="BE530" s="1220"/>
      <c r="BF530" s="1225"/>
      <c r="BG530" s="1061">
        <f t="shared" si="46"/>
        <v>0</v>
      </c>
      <c r="BH530" s="1220"/>
      <c r="BI530" s="1225"/>
      <c r="BJ530" s="987"/>
      <c r="BK530" s="1061"/>
      <c r="BL530" s="1220"/>
      <c r="BM530" s="1225"/>
      <c r="BN530" s="1061"/>
      <c r="BO530" s="1225"/>
      <c r="BP530" s="1370"/>
      <c r="BQ530" s="1221"/>
      <c r="BR530" s="1061"/>
      <c r="BS530" s="1225"/>
    </row>
    <row r="531" spans="2:71">
      <c r="B531" s="959">
        <v>527</v>
      </c>
      <c r="C531" s="959" t="s">
        <v>1085</v>
      </c>
      <c r="D531" s="946" t="s">
        <v>1190</v>
      </c>
      <c r="E531" s="959">
        <v>4</v>
      </c>
      <c r="F531" s="959">
        <v>2</v>
      </c>
      <c r="G531" s="1294" t="s">
        <v>971</v>
      </c>
      <c r="H531" s="911">
        <v>1.4</v>
      </c>
      <c r="I531" s="1294">
        <f t="shared" si="45"/>
        <v>2.8</v>
      </c>
      <c r="J531" s="1217" t="s">
        <v>1194</v>
      </c>
      <c r="K531" s="959"/>
      <c r="L531" s="1217"/>
      <c r="M531" s="959" t="s">
        <v>1004</v>
      </c>
      <c r="N531" s="1217" t="s">
        <v>1005</v>
      </c>
      <c r="O531" s="956"/>
      <c r="P531" s="987"/>
      <c r="Q531" s="909"/>
      <c r="R531" s="987"/>
      <c r="S531" s="987"/>
      <c r="T531" s="987"/>
      <c r="U531" s="987"/>
      <c r="V531" s="987"/>
      <c r="W531" s="987"/>
      <c r="X531" s="987"/>
      <c r="Y531" s="987"/>
      <c r="Z531" s="987"/>
      <c r="AA531" s="987"/>
      <c r="AB531" s="987"/>
      <c r="AC531" s="987"/>
      <c r="AD531" s="987"/>
      <c r="AE531" s="987"/>
      <c r="AF531" s="987"/>
      <c r="AG531" s="987"/>
      <c r="AH531" s="987"/>
      <c r="AI531" s="987"/>
      <c r="AJ531" s="987"/>
      <c r="AK531" s="987"/>
      <c r="AL531" s="987"/>
      <c r="AM531" s="987"/>
      <c r="AN531" s="987"/>
      <c r="AO531" s="987"/>
      <c r="AP531" s="987"/>
      <c r="AQ531" s="987"/>
      <c r="AR531" s="987"/>
      <c r="AS531" s="987"/>
      <c r="AT531" s="987"/>
      <c r="AU531" s="987"/>
      <c r="AV531" s="987"/>
      <c r="AW531" s="987"/>
      <c r="AX531" s="1061"/>
      <c r="AY531" s="1220"/>
      <c r="AZ531" s="1225"/>
      <c r="BA531" s="1061"/>
      <c r="BB531" s="1220"/>
      <c r="BC531" s="1225"/>
      <c r="BD531" s="1061"/>
      <c r="BE531" s="1220"/>
      <c r="BF531" s="1225"/>
      <c r="BG531" s="1061">
        <f t="shared" si="46"/>
        <v>0</v>
      </c>
      <c r="BH531" s="1220"/>
      <c r="BI531" s="1225"/>
      <c r="BJ531" s="987"/>
      <c r="BK531" s="1061"/>
      <c r="BL531" s="1220"/>
      <c r="BM531" s="1225"/>
      <c r="BN531" s="1061"/>
      <c r="BO531" s="1225"/>
      <c r="BP531" s="1370"/>
      <c r="BQ531" s="1221"/>
      <c r="BR531" s="1061"/>
      <c r="BS531" s="1225"/>
    </row>
    <row r="532" spans="2:71">
      <c r="B532" s="959">
        <v>528</v>
      </c>
      <c r="C532" s="959" t="s">
        <v>1032</v>
      </c>
      <c r="D532" s="946" t="s">
        <v>1156</v>
      </c>
      <c r="E532" s="959">
        <v>4</v>
      </c>
      <c r="F532" s="959">
        <v>3</v>
      </c>
      <c r="G532" s="1294" t="s">
        <v>971</v>
      </c>
      <c r="H532" s="911">
        <v>29</v>
      </c>
      <c r="I532" s="1294">
        <f t="shared" si="45"/>
        <v>87</v>
      </c>
      <c r="J532" s="1217" t="s">
        <v>1194</v>
      </c>
      <c r="K532" s="959"/>
      <c r="L532" s="1217"/>
      <c r="M532" s="959" t="s">
        <v>1004</v>
      </c>
      <c r="N532" s="1217" t="s">
        <v>1005</v>
      </c>
      <c r="O532" s="956"/>
      <c r="P532" s="987"/>
      <c r="Q532" s="909"/>
      <c r="R532" s="987"/>
      <c r="S532" s="987"/>
      <c r="T532" s="987"/>
      <c r="U532" s="987"/>
      <c r="V532" s="987"/>
      <c r="W532" s="987"/>
      <c r="X532" s="987"/>
      <c r="Y532" s="987"/>
      <c r="Z532" s="987"/>
      <c r="AA532" s="987"/>
      <c r="AB532" s="987"/>
      <c r="AC532" s="987"/>
      <c r="AD532" s="987"/>
      <c r="AE532" s="987"/>
      <c r="AF532" s="987"/>
      <c r="AG532" s="987"/>
      <c r="AH532" s="987"/>
      <c r="AI532" s="987"/>
      <c r="AJ532" s="987"/>
      <c r="AK532" s="987"/>
      <c r="AL532" s="987"/>
      <c r="AM532" s="987"/>
      <c r="AN532" s="987"/>
      <c r="AO532" s="987"/>
      <c r="AP532" s="987"/>
      <c r="AQ532" s="987"/>
      <c r="AR532" s="987"/>
      <c r="AS532" s="987"/>
      <c r="AT532" s="987"/>
      <c r="AU532" s="987"/>
      <c r="AV532" s="987"/>
      <c r="AW532" s="987"/>
      <c r="AX532" s="1061"/>
      <c r="AY532" s="1220"/>
      <c r="AZ532" s="1225"/>
      <c r="BA532" s="1061"/>
      <c r="BB532" s="1220"/>
      <c r="BC532" s="1225"/>
      <c r="BD532" s="1061"/>
      <c r="BE532" s="1220"/>
      <c r="BF532" s="1225"/>
      <c r="BG532" s="1061">
        <f t="shared" si="46"/>
        <v>0</v>
      </c>
      <c r="BH532" s="1220"/>
      <c r="BI532" s="1225"/>
      <c r="BJ532" s="987"/>
      <c r="BK532" s="1061"/>
      <c r="BL532" s="1220"/>
      <c r="BM532" s="1225"/>
      <c r="BN532" s="1061"/>
      <c r="BO532" s="1225"/>
      <c r="BP532" s="1370"/>
      <c r="BQ532" s="1221"/>
      <c r="BR532" s="1061"/>
      <c r="BS532" s="1225"/>
    </row>
    <row r="533" spans="2:71">
      <c r="B533" s="959">
        <v>529</v>
      </c>
      <c r="C533" s="959" t="s">
        <v>1089</v>
      </c>
      <c r="D533" s="946" t="s">
        <v>1192</v>
      </c>
      <c r="E533" s="959">
        <v>4</v>
      </c>
      <c r="F533" s="959">
        <v>3</v>
      </c>
      <c r="G533" s="1294" t="s">
        <v>971</v>
      </c>
      <c r="H533" s="911">
        <v>3.1</v>
      </c>
      <c r="I533" s="1294">
        <f t="shared" si="45"/>
        <v>9.3000000000000007</v>
      </c>
      <c r="J533" s="1217" t="s">
        <v>1194</v>
      </c>
      <c r="K533" s="959"/>
      <c r="L533" s="1217"/>
      <c r="M533" s="959" t="s">
        <v>1004</v>
      </c>
      <c r="N533" s="1217" t="s">
        <v>1005</v>
      </c>
      <c r="O533" s="956"/>
      <c r="P533" s="987"/>
      <c r="Q533" s="909"/>
      <c r="R533" s="987"/>
      <c r="S533" s="987"/>
      <c r="T533" s="987"/>
      <c r="U533" s="987"/>
      <c r="V533" s="987"/>
      <c r="W533" s="987"/>
      <c r="X533" s="987"/>
      <c r="Y533" s="987"/>
      <c r="Z533" s="987"/>
      <c r="AA533" s="987"/>
      <c r="AB533" s="987"/>
      <c r="AC533" s="987"/>
      <c r="AD533" s="987"/>
      <c r="AE533" s="987"/>
      <c r="AF533" s="987"/>
      <c r="AG533" s="987"/>
      <c r="AH533" s="987"/>
      <c r="AI533" s="987"/>
      <c r="AJ533" s="987"/>
      <c r="AK533" s="987"/>
      <c r="AL533" s="987"/>
      <c r="AM533" s="987"/>
      <c r="AN533" s="987"/>
      <c r="AO533" s="987"/>
      <c r="AP533" s="987"/>
      <c r="AQ533" s="987"/>
      <c r="AR533" s="987"/>
      <c r="AS533" s="987"/>
      <c r="AT533" s="987"/>
      <c r="AU533" s="987"/>
      <c r="AV533" s="987"/>
      <c r="AW533" s="987"/>
      <c r="AX533" s="1061"/>
      <c r="AY533" s="1220"/>
      <c r="AZ533" s="1225"/>
      <c r="BA533" s="1061"/>
      <c r="BB533" s="1220"/>
      <c r="BC533" s="1225"/>
      <c r="BD533" s="1061"/>
      <c r="BE533" s="1220"/>
      <c r="BF533" s="1225"/>
      <c r="BG533" s="1061">
        <f t="shared" si="46"/>
        <v>0</v>
      </c>
      <c r="BH533" s="1220"/>
      <c r="BI533" s="1225"/>
      <c r="BJ533" s="987"/>
      <c r="BK533" s="1061"/>
      <c r="BL533" s="1220"/>
      <c r="BM533" s="1225"/>
      <c r="BN533" s="1061"/>
      <c r="BO533" s="1225"/>
      <c r="BP533" s="1370"/>
      <c r="BQ533" s="1221"/>
      <c r="BR533" s="1061"/>
      <c r="BS533" s="1225"/>
    </row>
    <row r="534" spans="2:71">
      <c r="B534" s="959">
        <v>530</v>
      </c>
      <c r="C534" s="959" t="s">
        <v>1085</v>
      </c>
      <c r="D534" s="946" t="s">
        <v>1190</v>
      </c>
      <c r="E534" s="959">
        <v>4</v>
      </c>
      <c r="F534" s="959">
        <v>3</v>
      </c>
      <c r="G534" s="1294" t="s">
        <v>971</v>
      </c>
      <c r="H534" s="911">
        <v>1.4</v>
      </c>
      <c r="I534" s="1294">
        <f t="shared" si="45"/>
        <v>4.1999999999999993</v>
      </c>
      <c r="J534" s="1217" t="s">
        <v>1195</v>
      </c>
      <c r="K534" s="959"/>
      <c r="L534" s="1217"/>
      <c r="M534" s="959" t="s">
        <v>1004</v>
      </c>
      <c r="N534" s="1217" t="s">
        <v>1005</v>
      </c>
      <c r="O534" s="956"/>
      <c r="P534" s="987"/>
      <c r="Q534" s="909"/>
      <c r="R534" s="987"/>
      <c r="S534" s="987"/>
      <c r="T534" s="987"/>
      <c r="U534" s="987"/>
      <c r="V534" s="987"/>
      <c r="W534" s="987"/>
      <c r="X534" s="987"/>
      <c r="Y534" s="987"/>
      <c r="Z534" s="987"/>
      <c r="AA534" s="987"/>
      <c r="AB534" s="987"/>
      <c r="AC534" s="987"/>
      <c r="AD534" s="987"/>
      <c r="AE534" s="987"/>
      <c r="AF534" s="987"/>
      <c r="AG534" s="987"/>
      <c r="AH534" s="987"/>
      <c r="AI534" s="987"/>
      <c r="AJ534" s="987"/>
      <c r="AK534" s="987"/>
      <c r="AL534" s="987"/>
      <c r="AM534" s="987"/>
      <c r="AN534" s="987"/>
      <c r="AO534" s="987"/>
      <c r="AP534" s="987"/>
      <c r="AQ534" s="987"/>
      <c r="AR534" s="987"/>
      <c r="AS534" s="987"/>
      <c r="AT534" s="987"/>
      <c r="AU534" s="987"/>
      <c r="AV534" s="987"/>
      <c r="AW534" s="987"/>
      <c r="AX534" s="1061"/>
      <c r="AY534" s="1220"/>
      <c r="AZ534" s="1225"/>
      <c r="BA534" s="1061"/>
      <c r="BB534" s="1220"/>
      <c r="BC534" s="1225"/>
      <c r="BD534" s="1061"/>
      <c r="BE534" s="1220"/>
      <c r="BF534" s="1225"/>
      <c r="BG534" s="1061">
        <f t="shared" si="46"/>
        <v>0</v>
      </c>
      <c r="BH534" s="1220"/>
      <c r="BI534" s="1225"/>
      <c r="BJ534" s="987"/>
      <c r="BK534" s="1061"/>
      <c r="BL534" s="1220"/>
      <c r="BM534" s="1225"/>
      <c r="BN534" s="1061"/>
      <c r="BO534" s="1225"/>
      <c r="BP534" s="1370"/>
      <c r="BQ534" s="1221"/>
      <c r="BR534" s="1061"/>
      <c r="BS534" s="1225"/>
    </row>
    <row r="535" spans="2:71">
      <c r="B535" s="959">
        <v>531</v>
      </c>
      <c r="C535" s="959" t="s">
        <v>1032</v>
      </c>
      <c r="D535" s="946" t="s">
        <v>1156</v>
      </c>
      <c r="E535" s="959">
        <v>4</v>
      </c>
      <c r="F535" s="959">
        <v>3</v>
      </c>
      <c r="G535" s="1294" t="s">
        <v>971</v>
      </c>
      <c r="H535" s="911">
        <v>29</v>
      </c>
      <c r="I535" s="1294">
        <f t="shared" si="45"/>
        <v>87</v>
      </c>
      <c r="J535" s="1217" t="s">
        <v>1195</v>
      </c>
      <c r="K535" s="959"/>
      <c r="L535" s="1217"/>
      <c r="M535" s="959" t="s">
        <v>1004</v>
      </c>
      <c r="N535" s="1217" t="s">
        <v>1005</v>
      </c>
      <c r="O535" s="956"/>
      <c r="P535" s="987"/>
      <c r="Q535" s="909"/>
      <c r="R535" s="987"/>
      <c r="S535" s="987"/>
      <c r="T535" s="987"/>
      <c r="U535" s="987"/>
      <c r="V535" s="987"/>
      <c r="W535" s="987"/>
      <c r="X535" s="987"/>
      <c r="Y535" s="987"/>
      <c r="Z535" s="987"/>
      <c r="AA535" s="987"/>
      <c r="AB535" s="987"/>
      <c r="AC535" s="987"/>
      <c r="AD535" s="987"/>
      <c r="AE535" s="987"/>
      <c r="AF535" s="987"/>
      <c r="AG535" s="987"/>
      <c r="AH535" s="987"/>
      <c r="AI535" s="987"/>
      <c r="AJ535" s="987"/>
      <c r="AK535" s="987"/>
      <c r="AL535" s="987"/>
      <c r="AM535" s="987"/>
      <c r="AN535" s="987"/>
      <c r="AO535" s="987"/>
      <c r="AP535" s="987"/>
      <c r="AQ535" s="987"/>
      <c r="AR535" s="987"/>
      <c r="AS535" s="987"/>
      <c r="AT535" s="987"/>
      <c r="AU535" s="987"/>
      <c r="AV535" s="987"/>
      <c r="AW535" s="987"/>
      <c r="AX535" s="1061"/>
      <c r="AY535" s="1220"/>
      <c r="AZ535" s="1225"/>
      <c r="BA535" s="1061"/>
      <c r="BB535" s="1220"/>
      <c r="BC535" s="1225"/>
      <c r="BD535" s="1061"/>
      <c r="BE535" s="1220"/>
      <c r="BF535" s="1225"/>
      <c r="BG535" s="1061">
        <f t="shared" si="46"/>
        <v>0</v>
      </c>
      <c r="BH535" s="1220"/>
      <c r="BI535" s="1225"/>
      <c r="BJ535" s="987"/>
      <c r="BK535" s="1061"/>
      <c r="BL535" s="1220"/>
      <c r="BM535" s="1225"/>
      <c r="BN535" s="1061"/>
      <c r="BO535" s="1225"/>
      <c r="BP535" s="1370"/>
      <c r="BQ535" s="1221"/>
      <c r="BR535" s="1061"/>
      <c r="BS535" s="1225"/>
    </row>
    <row r="536" spans="2:71">
      <c r="B536" s="959">
        <v>532</v>
      </c>
      <c r="C536" s="959" t="s">
        <v>1089</v>
      </c>
      <c r="D536" s="946" t="s">
        <v>1192</v>
      </c>
      <c r="E536" s="959">
        <v>4</v>
      </c>
      <c r="F536" s="959">
        <v>3</v>
      </c>
      <c r="G536" s="1294" t="s">
        <v>971</v>
      </c>
      <c r="H536" s="911">
        <v>3.1</v>
      </c>
      <c r="I536" s="1294">
        <f t="shared" si="45"/>
        <v>9.3000000000000007</v>
      </c>
      <c r="J536" s="1217" t="s">
        <v>1195</v>
      </c>
      <c r="K536" s="959"/>
      <c r="L536" s="1217"/>
      <c r="M536" s="959" t="s">
        <v>1004</v>
      </c>
      <c r="N536" s="1217" t="s">
        <v>1005</v>
      </c>
      <c r="O536" s="956"/>
      <c r="P536" s="987"/>
      <c r="Q536" s="909"/>
      <c r="R536" s="987"/>
      <c r="S536" s="987"/>
      <c r="T536" s="987"/>
      <c r="U536" s="987"/>
      <c r="V536" s="987"/>
      <c r="W536" s="987"/>
      <c r="X536" s="987"/>
      <c r="Y536" s="987"/>
      <c r="Z536" s="987"/>
      <c r="AA536" s="987"/>
      <c r="AB536" s="987"/>
      <c r="AC536" s="987"/>
      <c r="AD536" s="987"/>
      <c r="AE536" s="987"/>
      <c r="AF536" s="987"/>
      <c r="AG536" s="987"/>
      <c r="AH536" s="987"/>
      <c r="AI536" s="987"/>
      <c r="AJ536" s="987"/>
      <c r="AK536" s="987"/>
      <c r="AL536" s="987"/>
      <c r="AM536" s="987"/>
      <c r="AN536" s="987"/>
      <c r="AO536" s="987"/>
      <c r="AP536" s="987"/>
      <c r="AQ536" s="987"/>
      <c r="AR536" s="987"/>
      <c r="AS536" s="987"/>
      <c r="AT536" s="987"/>
      <c r="AU536" s="987"/>
      <c r="AV536" s="987"/>
      <c r="AW536" s="987"/>
      <c r="AX536" s="1061"/>
      <c r="AY536" s="1220"/>
      <c r="AZ536" s="1225"/>
      <c r="BA536" s="1061"/>
      <c r="BB536" s="1220"/>
      <c r="BC536" s="1225"/>
      <c r="BD536" s="1061"/>
      <c r="BE536" s="1220"/>
      <c r="BF536" s="1225"/>
      <c r="BG536" s="1061">
        <f t="shared" si="46"/>
        <v>0</v>
      </c>
      <c r="BH536" s="1220"/>
      <c r="BI536" s="1225"/>
      <c r="BJ536" s="987"/>
      <c r="BK536" s="1061"/>
      <c r="BL536" s="1220"/>
      <c r="BM536" s="1225"/>
      <c r="BN536" s="1061"/>
      <c r="BO536" s="1225"/>
      <c r="BP536" s="1370"/>
      <c r="BQ536" s="1221"/>
      <c r="BR536" s="1061"/>
      <c r="BS536" s="1225"/>
    </row>
    <row r="537" spans="2:71">
      <c r="B537" s="959">
        <v>533</v>
      </c>
      <c r="C537" s="959" t="s">
        <v>1089</v>
      </c>
      <c r="D537" s="946" t="s">
        <v>1192</v>
      </c>
      <c r="E537" s="959">
        <v>4</v>
      </c>
      <c r="F537" s="959">
        <v>2</v>
      </c>
      <c r="G537" s="1294" t="s">
        <v>971</v>
      </c>
      <c r="H537" s="911">
        <v>3.1</v>
      </c>
      <c r="I537" s="1294">
        <f t="shared" si="45"/>
        <v>6.2</v>
      </c>
      <c r="J537" s="1217" t="s">
        <v>1196</v>
      </c>
      <c r="K537" s="959"/>
      <c r="L537" s="1217"/>
      <c r="M537" s="959" t="s">
        <v>1004</v>
      </c>
      <c r="N537" s="1217" t="s">
        <v>1005</v>
      </c>
      <c r="O537" s="956"/>
      <c r="P537" s="987"/>
      <c r="Q537" s="909"/>
      <c r="R537" s="987"/>
      <c r="S537" s="987"/>
      <c r="T537" s="987"/>
      <c r="U537" s="987"/>
      <c r="V537" s="987"/>
      <c r="W537" s="987"/>
      <c r="X537" s="987"/>
      <c r="Y537" s="987"/>
      <c r="Z537" s="987"/>
      <c r="AA537" s="987"/>
      <c r="AB537" s="987"/>
      <c r="AC537" s="987"/>
      <c r="AD537" s="987"/>
      <c r="AE537" s="987"/>
      <c r="AF537" s="987"/>
      <c r="AG537" s="987"/>
      <c r="AH537" s="987"/>
      <c r="AI537" s="987"/>
      <c r="AJ537" s="987"/>
      <c r="AK537" s="987"/>
      <c r="AL537" s="987"/>
      <c r="AM537" s="987"/>
      <c r="AN537" s="987"/>
      <c r="AO537" s="987"/>
      <c r="AP537" s="987"/>
      <c r="AQ537" s="987"/>
      <c r="AR537" s="987"/>
      <c r="AS537" s="987"/>
      <c r="AT537" s="987"/>
      <c r="AU537" s="987"/>
      <c r="AV537" s="987"/>
      <c r="AW537" s="987"/>
      <c r="AX537" s="1061"/>
      <c r="AY537" s="1220"/>
      <c r="AZ537" s="1225"/>
      <c r="BA537" s="1061"/>
      <c r="BB537" s="1220"/>
      <c r="BC537" s="1225"/>
      <c r="BD537" s="1061"/>
      <c r="BE537" s="1220"/>
      <c r="BF537" s="1225"/>
      <c r="BG537" s="1061">
        <f t="shared" si="46"/>
        <v>0</v>
      </c>
      <c r="BH537" s="1220"/>
      <c r="BI537" s="1225"/>
      <c r="BJ537" s="987"/>
      <c r="BK537" s="1061"/>
      <c r="BL537" s="1220"/>
      <c r="BM537" s="1225"/>
      <c r="BN537" s="1061"/>
      <c r="BO537" s="1225"/>
      <c r="BP537" s="1370"/>
      <c r="BQ537" s="1221"/>
      <c r="BR537" s="1061"/>
      <c r="BS537" s="1225"/>
    </row>
    <row r="538" spans="2:71">
      <c r="B538" s="959">
        <v>534</v>
      </c>
      <c r="C538" s="959" t="s">
        <v>1085</v>
      </c>
      <c r="D538" s="946" t="s">
        <v>1190</v>
      </c>
      <c r="E538" s="959">
        <v>4</v>
      </c>
      <c r="F538" s="959">
        <v>3</v>
      </c>
      <c r="G538" s="1294" t="s">
        <v>971</v>
      </c>
      <c r="H538" s="911">
        <v>1.4</v>
      </c>
      <c r="I538" s="1294">
        <f t="shared" si="45"/>
        <v>4.1999999999999993</v>
      </c>
      <c r="J538" s="1217" t="s">
        <v>1196</v>
      </c>
      <c r="K538" s="959"/>
      <c r="L538" s="1217"/>
      <c r="M538" s="959" t="s">
        <v>1004</v>
      </c>
      <c r="N538" s="1217" t="s">
        <v>1005</v>
      </c>
      <c r="O538" s="956"/>
      <c r="P538" s="987"/>
      <c r="Q538" s="909"/>
      <c r="R538" s="987"/>
      <c r="S538" s="987"/>
      <c r="T538" s="987"/>
      <c r="U538" s="987"/>
      <c r="V538" s="987"/>
      <c r="W538" s="987"/>
      <c r="X538" s="987"/>
      <c r="Y538" s="987"/>
      <c r="Z538" s="987"/>
      <c r="AA538" s="987"/>
      <c r="AB538" s="987"/>
      <c r="AC538" s="987"/>
      <c r="AD538" s="987"/>
      <c r="AE538" s="987"/>
      <c r="AF538" s="987"/>
      <c r="AG538" s="987"/>
      <c r="AH538" s="987"/>
      <c r="AI538" s="987"/>
      <c r="AJ538" s="987"/>
      <c r="AK538" s="987"/>
      <c r="AL538" s="987"/>
      <c r="AM538" s="987"/>
      <c r="AN538" s="987"/>
      <c r="AO538" s="987"/>
      <c r="AP538" s="987"/>
      <c r="AQ538" s="987"/>
      <c r="AR538" s="987"/>
      <c r="AS538" s="987"/>
      <c r="AT538" s="987"/>
      <c r="AU538" s="987"/>
      <c r="AV538" s="987"/>
      <c r="AW538" s="987"/>
      <c r="AX538" s="1061"/>
      <c r="AY538" s="1220"/>
      <c r="AZ538" s="1225"/>
      <c r="BA538" s="1061"/>
      <c r="BB538" s="1220"/>
      <c r="BC538" s="1225"/>
      <c r="BD538" s="1061"/>
      <c r="BE538" s="1220"/>
      <c r="BF538" s="1225"/>
      <c r="BG538" s="1061">
        <f t="shared" si="46"/>
        <v>0</v>
      </c>
      <c r="BH538" s="1220"/>
      <c r="BI538" s="1225"/>
      <c r="BJ538" s="987"/>
      <c r="BK538" s="1061"/>
      <c r="BL538" s="1220"/>
      <c r="BM538" s="1225"/>
      <c r="BN538" s="1061"/>
      <c r="BO538" s="1225"/>
      <c r="BP538" s="1370"/>
      <c r="BQ538" s="1221"/>
      <c r="BR538" s="1061"/>
      <c r="BS538" s="1225"/>
    </row>
    <row r="539" spans="2:71">
      <c r="B539" s="959">
        <v>535</v>
      </c>
      <c r="C539" s="959" t="s">
        <v>1032</v>
      </c>
      <c r="D539" s="946" t="s">
        <v>1156</v>
      </c>
      <c r="E539" s="959">
        <v>4</v>
      </c>
      <c r="F539" s="959">
        <v>3</v>
      </c>
      <c r="G539" s="1294" t="s">
        <v>971</v>
      </c>
      <c r="H539" s="911">
        <v>29</v>
      </c>
      <c r="I539" s="1294">
        <f t="shared" si="45"/>
        <v>87</v>
      </c>
      <c r="J539" s="1217" t="s">
        <v>1196</v>
      </c>
      <c r="K539" s="959"/>
      <c r="L539" s="1217"/>
      <c r="M539" s="959" t="s">
        <v>1004</v>
      </c>
      <c r="N539" s="1217" t="s">
        <v>1005</v>
      </c>
      <c r="O539" s="956"/>
      <c r="P539" s="987"/>
      <c r="Q539" s="909"/>
      <c r="R539" s="987"/>
      <c r="S539" s="987"/>
      <c r="T539" s="987"/>
      <c r="U539" s="987"/>
      <c r="V539" s="987"/>
      <c r="W539" s="987"/>
      <c r="X539" s="987"/>
      <c r="Y539" s="987"/>
      <c r="Z539" s="987"/>
      <c r="AA539" s="987"/>
      <c r="AB539" s="987"/>
      <c r="AC539" s="987"/>
      <c r="AD539" s="987"/>
      <c r="AE539" s="987"/>
      <c r="AF539" s="987"/>
      <c r="AG539" s="987"/>
      <c r="AH539" s="987"/>
      <c r="AI539" s="987"/>
      <c r="AJ539" s="987"/>
      <c r="AK539" s="987"/>
      <c r="AL539" s="987"/>
      <c r="AM539" s="987"/>
      <c r="AN539" s="987"/>
      <c r="AO539" s="987"/>
      <c r="AP539" s="987"/>
      <c r="AQ539" s="987"/>
      <c r="AR539" s="987"/>
      <c r="AS539" s="987"/>
      <c r="AT539" s="987"/>
      <c r="AU539" s="987"/>
      <c r="AV539" s="987"/>
      <c r="AW539" s="987"/>
      <c r="AX539" s="1061"/>
      <c r="AY539" s="1220"/>
      <c r="AZ539" s="1225"/>
      <c r="BA539" s="1061"/>
      <c r="BB539" s="1220"/>
      <c r="BC539" s="1225"/>
      <c r="BD539" s="1061"/>
      <c r="BE539" s="1220"/>
      <c r="BF539" s="1225"/>
      <c r="BG539" s="1061">
        <f t="shared" si="46"/>
        <v>0</v>
      </c>
      <c r="BH539" s="1220"/>
      <c r="BI539" s="1225"/>
      <c r="BJ539" s="987"/>
      <c r="BK539" s="1061"/>
      <c r="BL539" s="1220"/>
      <c r="BM539" s="1225"/>
      <c r="BN539" s="1061"/>
      <c r="BO539" s="1225"/>
      <c r="BP539" s="1370"/>
      <c r="BQ539" s="1221"/>
      <c r="BR539" s="1061"/>
      <c r="BS539" s="1225"/>
    </row>
    <row r="540" spans="2:71">
      <c r="B540" s="959">
        <v>536</v>
      </c>
      <c r="C540" s="959" t="s">
        <v>1089</v>
      </c>
      <c r="D540" s="946" t="s">
        <v>1192</v>
      </c>
      <c r="E540" s="959">
        <v>4</v>
      </c>
      <c r="F540" s="959">
        <v>1</v>
      </c>
      <c r="G540" s="1294" t="s">
        <v>971</v>
      </c>
      <c r="H540" s="911">
        <v>3.1</v>
      </c>
      <c r="I540" s="1294">
        <f t="shared" si="45"/>
        <v>3.1</v>
      </c>
      <c r="J540" s="1217" t="s">
        <v>1196</v>
      </c>
      <c r="K540" s="959"/>
      <c r="L540" s="1217"/>
      <c r="M540" s="959" t="s">
        <v>1004</v>
      </c>
      <c r="N540" s="1217" t="s">
        <v>1005</v>
      </c>
      <c r="O540" s="956"/>
      <c r="P540" s="987"/>
      <c r="Q540" s="909"/>
      <c r="R540" s="987"/>
      <c r="S540" s="987"/>
      <c r="T540" s="987"/>
      <c r="U540" s="987"/>
      <c r="V540" s="987"/>
      <c r="W540" s="987"/>
      <c r="X540" s="987"/>
      <c r="Y540" s="987"/>
      <c r="Z540" s="987"/>
      <c r="AA540" s="987"/>
      <c r="AB540" s="987"/>
      <c r="AC540" s="987"/>
      <c r="AD540" s="987"/>
      <c r="AE540" s="987"/>
      <c r="AF540" s="987"/>
      <c r="AG540" s="987"/>
      <c r="AH540" s="987"/>
      <c r="AI540" s="987"/>
      <c r="AJ540" s="987"/>
      <c r="AK540" s="987"/>
      <c r="AL540" s="987"/>
      <c r="AM540" s="987"/>
      <c r="AN540" s="987"/>
      <c r="AO540" s="987"/>
      <c r="AP540" s="987"/>
      <c r="AQ540" s="987"/>
      <c r="AR540" s="987"/>
      <c r="AS540" s="987"/>
      <c r="AT540" s="987"/>
      <c r="AU540" s="987"/>
      <c r="AV540" s="987"/>
      <c r="AW540" s="987"/>
      <c r="AX540" s="1061"/>
      <c r="AY540" s="1220"/>
      <c r="AZ540" s="1225"/>
      <c r="BA540" s="1061"/>
      <c r="BB540" s="1220"/>
      <c r="BC540" s="1225"/>
      <c r="BD540" s="1061"/>
      <c r="BE540" s="1220"/>
      <c r="BF540" s="1225"/>
      <c r="BG540" s="1061">
        <f t="shared" si="46"/>
        <v>0</v>
      </c>
      <c r="BH540" s="1220"/>
      <c r="BI540" s="1225"/>
      <c r="BJ540" s="987"/>
      <c r="BK540" s="1061"/>
      <c r="BL540" s="1220"/>
      <c r="BM540" s="1225"/>
      <c r="BN540" s="1061"/>
      <c r="BO540" s="1225"/>
      <c r="BP540" s="1370"/>
      <c r="BQ540" s="1221"/>
      <c r="BR540" s="1061"/>
      <c r="BS540" s="1225"/>
    </row>
    <row r="541" spans="2:71">
      <c r="B541" s="959">
        <v>537</v>
      </c>
      <c r="C541" s="959" t="s">
        <v>1089</v>
      </c>
      <c r="D541" s="946" t="s">
        <v>1147</v>
      </c>
      <c r="E541" s="959">
        <v>3</v>
      </c>
      <c r="F541" s="959">
        <v>2</v>
      </c>
      <c r="G541" s="1294" t="s">
        <v>971</v>
      </c>
      <c r="H541" s="911">
        <v>3.1</v>
      </c>
      <c r="I541" s="1294">
        <f t="shared" si="45"/>
        <v>6.2</v>
      </c>
      <c r="J541" s="1217" t="s">
        <v>1197</v>
      </c>
      <c r="K541" s="959"/>
      <c r="L541" s="1217"/>
      <c r="M541" s="959" t="s">
        <v>1004</v>
      </c>
      <c r="N541" s="1217" t="s">
        <v>1005</v>
      </c>
      <c r="O541" s="956"/>
      <c r="P541" s="987"/>
      <c r="Q541" s="909"/>
      <c r="R541" s="987"/>
      <c r="S541" s="987"/>
      <c r="T541" s="987"/>
      <c r="U541" s="987"/>
      <c r="V541" s="987"/>
      <c r="W541" s="987"/>
      <c r="X541" s="987"/>
      <c r="Y541" s="987"/>
      <c r="Z541" s="987"/>
      <c r="AA541" s="987"/>
      <c r="AB541" s="987"/>
      <c r="AC541" s="987"/>
      <c r="AD541" s="987"/>
      <c r="AE541" s="987"/>
      <c r="AF541" s="987"/>
      <c r="AG541" s="987"/>
      <c r="AH541" s="987"/>
      <c r="AI541" s="987"/>
      <c r="AJ541" s="987"/>
      <c r="AK541" s="987"/>
      <c r="AL541" s="987"/>
      <c r="AM541" s="987"/>
      <c r="AN541" s="987"/>
      <c r="AO541" s="987"/>
      <c r="AP541" s="987"/>
      <c r="AQ541" s="987"/>
      <c r="AR541" s="987"/>
      <c r="AS541" s="987"/>
      <c r="AT541" s="987"/>
      <c r="AU541" s="987"/>
      <c r="AV541" s="987"/>
      <c r="AW541" s="987"/>
      <c r="AX541" s="1061"/>
      <c r="AY541" s="1220"/>
      <c r="AZ541" s="1225"/>
      <c r="BA541" s="1061"/>
      <c r="BB541" s="1220"/>
      <c r="BC541" s="1225"/>
      <c r="BD541" s="1061"/>
      <c r="BE541" s="1220"/>
      <c r="BF541" s="1225"/>
      <c r="BG541" s="1061">
        <f t="shared" si="46"/>
        <v>0</v>
      </c>
      <c r="BH541" s="1220"/>
      <c r="BI541" s="1225"/>
      <c r="BJ541" s="987"/>
      <c r="BK541" s="1061"/>
      <c r="BL541" s="1220"/>
      <c r="BM541" s="1225"/>
      <c r="BN541" s="1061"/>
      <c r="BO541" s="1225"/>
      <c r="BP541" s="1370"/>
      <c r="BQ541" s="1221"/>
      <c r="BR541" s="1061"/>
      <c r="BS541" s="1225"/>
    </row>
    <row r="542" spans="2:71">
      <c r="B542" s="959">
        <v>538</v>
      </c>
      <c r="C542" s="959" t="s">
        <v>1085</v>
      </c>
      <c r="D542" s="946" t="s">
        <v>1190</v>
      </c>
      <c r="E542" s="959">
        <v>4</v>
      </c>
      <c r="F542" s="959">
        <v>3</v>
      </c>
      <c r="G542" s="1294" t="s">
        <v>971</v>
      </c>
      <c r="H542" s="911">
        <v>1.4</v>
      </c>
      <c r="I542" s="1294">
        <f t="shared" si="45"/>
        <v>4.1999999999999993</v>
      </c>
      <c r="J542" s="1217" t="s">
        <v>1197</v>
      </c>
      <c r="K542" s="959"/>
      <c r="L542" s="1217"/>
      <c r="M542" s="959" t="s">
        <v>1004</v>
      </c>
      <c r="N542" s="1217" t="s">
        <v>1005</v>
      </c>
      <c r="O542" s="956"/>
      <c r="P542" s="987"/>
      <c r="Q542" s="909"/>
      <c r="R542" s="987"/>
      <c r="S542" s="987"/>
      <c r="T542" s="987"/>
      <c r="U542" s="987"/>
      <c r="V542" s="987"/>
      <c r="W542" s="987"/>
      <c r="X542" s="987"/>
      <c r="Y542" s="987"/>
      <c r="Z542" s="987"/>
      <c r="AA542" s="987"/>
      <c r="AB542" s="987"/>
      <c r="AC542" s="987"/>
      <c r="AD542" s="987"/>
      <c r="AE542" s="987"/>
      <c r="AF542" s="987"/>
      <c r="AG542" s="987"/>
      <c r="AH542" s="987"/>
      <c r="AI542" s="987"/>
      <c r="AJ542" s="987"/>
      <c r="AK542" s="987"/>
      <c r="AL542" s="987"/>
      <c r="AM542" s="987"/>
      <c r="AN542" s="987"/>
      <c r="AO542" s="987"/>
      <c r="AP542" s="987"/>
      <c r="AQ542" s="987"/>
      <c r="AR542" s="987"/>
      <c r="AS542" s="987"/>
      <c r="AT542" s="987"/>
      <c r="AU542" s="987"/>
      <c r="AV542" s="987"/>
      <c r="AW542" s="987"/>
      <c r="AX542" s="1061"/>
      <c r="AY542" s="1220"/>
      <c r="AZ542" s="1225"/>
      <c r="BA542" s="1061"/>
      <c r="BB542" s="1220"/>
      <c r="BC542" s="1225"/>
      <c r="BD542" s="1061"/>
      <c r="BE542" s="1220"/>
      <c r="BF542" s="1225"/>
      <c r="BG542" s="1061">
        <f t="shared" si="46"/>
        <v>0</v>
      </c>
      <c r="BH542" s="1220"/>
      <c r="BI542" s="1225"/>
      <c r="BJ542" s="987"/>
      <c r="BK542" s="1061"/>
      <c r="BL542" s="1220"/>
      <c r="BM542" s="1225"/>
      <c r="BN542" s="1061"/>
      <c r="BO542" s="1225"/>
      <c r="BP542" s="1370"/>
      <c r="BQ542" s="1221"/>
      <c r="BR542" s="1061"/>
      <c r="BS542" s="1225"/>
    </row>
    <row r="543" spans="2:71">
      <c r="B543" s="959">
        <v>539</v>
      </c>
      <c r="C543" s="959" t="s">
        <v>1032</v>
      </c>
      <c r="D543" s="946" t="s">
        <v>1156</v>
      </c>
      <c r="E543" s="959">
        <v>4</v>
      </c>
      <c r="F543" s="959">
        <v>3</v>
      </c>
      <c r="G543" s="1294" t="s">
        <v>971</v>
      </c>
      <c r="H543" s="911">
        <v>29</v>
      </c>
      <c r="I543" s="1294">
        <f t="shared" si="45"/>
        <v>87</v>
      </c>
      <c r="J543" s="1217" t="s">
        <v>1197</v>
      </c>
      <c r="K543" s="959"/>
      <c r="L543" s="1217"/>
      <c r="M543" s="959" t="s">
        <v>1004</v>
      </c>
      <c r="N543" s="1217" t="s">
        <v>1005</v>
      </c>
      <c r="O543" s="956"/>
      <c r="P543" s="987"/>
      <c r="Q543" s="909"/>
      <c r="R543" s="987"/>
      <c r="S543" s="987"/>
      <c r="T543" s="987"/>
      <c r="U543" s="987"/>
      <c r="V543" s="987"/>
      <c r="W543" s="987"/>
      <c r="X543" s="987"/>
      <c r="Y543" s="987"/>
      <c r="Z543" s="987"/>
      <c r="AA543" s="987"/>
      <c r="AB543" s="987"/>
      <c r="AC543" s="987"/>
      <c r="AD543" s="987"/>
      <c r="AE543" s="987"/>
      <c r="AF543" s="987"/>
      <c r="AG543" s="987"/>
      <c r="AH543" s="987"/>
      <c r="AI543" s="987"/>
      <c r="AJ543" s="987"/>
      <c r="AK543" s="987"/>
      <c r="AL543" s="987"/>
      <c r="AM543" s="987"/>
      <c r="AN543" s="987"/>
      <c r="AO543" s="987"/>
      <c r="AP543" s="987"/>
      <c r="AQ543" s="987"/>
      <c r="AR543" s="987"/>
      <c r="AS543" s="987"/>
      <c r="AT543" s="987"/>
      <c r="AU543" s="987"/>
      <c r="AV543" s="987"/>
      <c r="AW543" s="987"/>
      <c r="AX543" s="1061"/>
      <c r="AY543" s="1220"/>
      <c r="AZ543" s="1225"/>
      <c r="BA543" s="1061"/>
      <c r="BB543" s="1220"/>
      <c r="BC543" s="1225"/>
      <c r="BD543" s="1061"/>
      <c r="BE543" s="1220"/>
      <c r="BF543" s="1225"/>
      <c r="BG543" s="1061">
        <f t="shared" si="46"/>
        <v>0</v>
      </c>
      <c r="BH543" s="1220"/>
      <c r="BI543" s="1225"/>
      <c r="BJ543" s="987"/>
      <c r="BK543" s="1061"/>
      <c r="BL543" s="1220"/>
      <c r="BM543" s="1225"/>
      <c r="BN543" s="1061"/>
      <c r="BO543" s="1225"/>
      <c r="BP543" s="1370"/>
      <c r="BQ543" s="1221"/>
      <c r="BR543" s="1061"/>
      <c r="BS543" s="1225"/>
    </row>
    <row r="544" spans="2:71">
      <c r="B544" s="959">
        <v>540</v>
      </c>
      <c r="C544" s="959" t="s">
        <v>1089</v>
      </c>
      <c r="D544" s="946" t="s">
        <v>1192</v>
      </c>
      <c r="E544" s="959">
        <v>4</v>
      </c>
      <c r="F544" s="959">
        <v>3</v>
      </c>
      <c r="G544" s="1294" t="s">
        <v>971</v>
      </c>
      <c r="H544" s="911">
        <v>3.1</v>
      </c>
      <c r="I544" s="1294">
        <f t="shared" si="45"/>
        <v>9.3000000000000007</v>
      </c>
      <c r="J544" s="1217" t="s">
        <v>1198</v>
      </c>
      <c r="K544" s="959"/>
      <c r="L544" s="1217"/>
      <c r="M544" s="959" t="s">
        <v>1004</v>
      </c>
      <c r="N544" s="1217" t="s">
        <v>1005</v>
      </c>
      <c r="O544" s="956"/>
      <c r="P544" s="987"/>
      <c r="Q544" s="909"/>
      <c r="R544" s="987"/>
      <c r="S544" s="987"/>
      <c r="T544" s="987"/>
      <c r="U544" s="987"/>
      <c r="V544" s="987"/>
      <c r="W544" s="987"/>
      <c r="X544" s="987"/>
      <c r="Y544" s="987"/>
      <c r="Z544" s="987"/>
      <c r="AA544" s="987"/>
      <c r="AB544" s="987"/>
      <c r="AC544" s="987"/>
      <c r="AD544" s="987"/>
      <c r="AE544" s="987"/>
      <c r="AF544" s="987"/>
      <c r="AG544" s="987"/>
      <c r="AH544" s="987"/>
      <c r="AI544" s="987"/>
      <c r="AJ544" s="987"/>
      <c r="AK544" s="987"/>
      <c r="AL544" s="987"/>
      <c r="AM544" s="987"/>
      <c r="AN544" s="987"/>
      <c r="AO544" s="987"/>
      <c r="AP544" s="987"/>
      <c r="AQ544" s="987"/>
      <c r="AR544" s="987"/>
      <c r="AS544" s="987"/>
      <c r="AT544" s="987"/>
      <c r="AU544" s="987"/>
      <c r="AV544" s="987"/>
      <c r="AW544" s="987"/>
      <c r="AX544" s="1061"/>
      <c r="AY544" s="1220"/>
      <c r="AZ544" s="1225"/>
      <c r="BA544" s="1061"/>
      <c r="BB544" s="1220"/>
      <c r="BC544" s="1225"/>
      <c r="BD544" s="1061"/>
      <c r="BE544" s="1220"/>
      <c r="BF544" s="1225"/>
      <c r="BG544" s="1061">
        <f t="shared" si="46"/>
        <v>0</v>
      </c>
      <c r="BH544" s="1220"/>
      <c r="BI544" s="1225"/>
      <c r="BJ544" s="987"/>
      <c r="BK544" s="1061"/>
      <c r="BL544" s="1220"/>
      <c r="BM544" s="1225"/>
      <c r="BN544" s="1061"/>
      <c r="BO544" s="1225"/>
      <c r="BP544" s="1370"/>
      <c r="BQ544" s="1221"/>
      <c r="BR544" s="1061"/>
      <c r="BS544" s="1225"/>
    </row>
    <row r="545" spans="2:71">
      <c r="B545" s="959">
        <v>541</v>
      </c>
      <c r="C545" s="959" t="s">
        <v>1085</v>
      </c>
      <c r="D545" s="946" t="s">
        <v>1190</v>
      </c>
      <c r="E545" s="959">
        <v>4</v>
      </c>
      <c r="F545" s="959">
        <v>3</v>
      </c>
      <c r="G545" s="1294" t="s">
        <v>971</v>
      </c>
      <c r="H545" s="911">
        <v>1.4</v>
      </c>
      <c r="I545" s="1294">
        <f t="shared" si="45"/>
        <v>4.1999999999999993</v>
      </c>
      <c r="J545" s="1217" t="s">
        <v>1198</v>
      </c>
      <c r="K545" s="959"/>
      <c r="L545" s="1217"/>
      <c r="M545" s="959" t="s">
        <v>1004</v>
      </c>
      <c r="N545" s="1217" t="s">
        <v>1005</v>
      </c>
      <c r="O545" s="956"/>
      <c r="P545" s="987"/>
      <c r="Q545" s="909"/>
      <c r="R545" s="987"/>
      <c r="S545" s="987"/>
      <c r="T545" s="987"/>
      <c r="U545" s="987"/>
      <c r="V545" s="987"/>
      <c r="W545" s="987"/>
      <c r="X545" s="987"/>
      <c r="Y545" s="987"/>
      <c r="Z545" s="987"/>
      <c r="AA545" s="987"/>
      <c r="AB545" s="987"/>
      <c r="AC545" s="987"/>
      <c r="AD545" s="987"/>
      <c r="AE545" s="987"/>
      <c r="AF545" s="987"/>
      <c r="AG545" s="987"/>
      <c r="AH545" s="987"/>
      <c r="AI545" s="987"/>
      <c r="AJ545" s="987"/>
      <c r="AK545" s="987"/>
      <c r="AL545" s="987"/>
      <c r="AM545" s="987"/>
      <c r="AN545" s="987"/>
      <c r="AO545" s="987"/>
      <c r="AP545" s="987"/>
      <c r="AQ545" s="987"/>
      <c r="AR545" s="987"/>
      <c r="AS545" s="987"/>
      <c r="AT545" s="987"/>
      <c r="AU545" s="987"/>
      <c r="AV545" s="987"/>
      <c r="AW545" s="987"/>
      <c r="AX545" s="1061"/>
      <c r="AY545" s="1220"/>
      <c r="AZ545" s="1225"/>
      <c r="BA545" s="1061"/>
      <c r="BB545" s="1220"/>
      <c r="BC545" s="1225"/>
      <c r="BD545" s="1061"/>
      <c r="BE545" s="1220"/>
      <c r="BF545" s="1225"/>
      <c r="BG545" s="1061">
        <f t="shared" si="46"/>
        <v>0</v>
      </c>
      <c r="BH545" s="1220"/>
      <c r="BI545" s="1225"/>
      <c r="BJ545" s="987"/>
      <c r="BK545" s="1061"/>
      <c r="BL545" s="1220"/>
      <c r="BM545" s="1225"/>
      <c r="BN545" s="1061"/>
      <c r="BO545" s="1225"/>
      <c r="BP545" s="1370"/>
      <c r="BQ545" s="1221"/>
      <c r="BR545" s="1061"/>
      <c r="BS545" s="1225"/>
    </row>
    <row r="546" spans="2:71">
      <c r="B546" s="959">
        <v>542</v>
      </c>
      <c r="C546" s="959" t="s">
        <v>1032</v>
      </c>
      <c r="D546" s="946" t="s">
        <v>1156</v>
      </c>
      <c r="E546" s="959">
        <v>4</v>
      </c>
      <c r="F546" s="959">
        <v>3</v>
      </c>
      <c r="G546" s="1294" t="s">
        <v>971</v>
      </c>
      <c r="H546" s="911">
        <v>29</v>
      </c>
      <c r="I546" s="1294">
        <f t="shared" si="45"/>
        <v>87</v>
      </c>
      <c r="J546" s="1217" t="s">
        <v>1198</v>
      </c>
      <c r="K546" s="959"/>
      <c r="L546" s="1217"/>
      <c r="M546" s="959" t="s">
        <v>1004</v>
      </c>
      <c r="N546" s="1217" t="s">
        <v>1005</v>
      </c>
      <c r="O546" s="956"/>
      <c r="P546" s="987"/>
      <c r="Q546" s="909"/>
      <c r="R546" s="987"/>
      <c r="S546" s="987"/>
      <c r="T546" s="987"/>
      <c r="U546" s="987"/>
      <c r="V546" s="987"/>
      <c r="W546" s="987"/>
      <c r="X546" s="987"/>
      <c r="Y546" s="987"/>
      <c r="Z546" s="987"/>
      <c r="AA546" s="987"/>
      <c r="AB546" s="987"/>
      <c r="AC546" s="987"/>
      <c r="AD546" s="987"/>
      <c r="AE546" s="987"/>
      <c r="AF546" s="987"/>
      <c r="AG546" s="987"/>
      <c r="AH546" s="987"/>
      <c r="AI546" s="987"/>
      <c r="AJ546" s="987"/>
      <c r="AK546" s="987"/>
      <c r="AL546" s="987"/>
      <c r="AM546" s="987"/>
      <c r="AN546" s="987"/>
      <c r="AO546" s="987"/>
      <c r="AP546" s="987"/>
      <c r="AQ546" s="987"/>
      <c r="AR546" s="987"/>
      <c r="AS546" s="987"/>
      <c r="AT546" s="987"/>
      <c r="AU546" s="987"/>
      <c r="AV546" s="987"/>
      <c r="AW546" s="987"/>
      <c r="AX546" s="1061"/>
      <c r="AY546" s="1220"/>
      <c r="AZ546" s="1225"/>
      <c r="BA546" s="1061"/>
      <c r="BB546" s="1220"/>
      <c r="BC546" s="1225"/>
      <c r="BD546" s="1061"/>
      <c r="BE546" s="1220"/>
      <c r="BF546" s="1225"/>
      <c r="BG546" s="1061">
        <f t="shared" si="46"/>
        <v>0</v>
      </c>
      <c r="BH546" s="1220"/>
      <c r="BI546" s="1225"/>
      <c r="BJ546" s="987"/>
      <c r="BK546" s="1061"/>
      <c r="BL546" s="1220"/>
      <c r="BM546" s="1225"/>
      <c r="BN546" s="1061"/>
      <c r="BO546" s="1225"/>
      <c r="BP546" s="1370"/>
      <c r="BQ546" s="1221"/>
      <c r="BR546" s="1061"/>
      <c r="BS546" s="1225"/>
    </row>
    <row r="547" spans="2:71">
      <c r="B547" s="959">
        <v>543</v>
      </c>
      <c r="C547" s="959" t="s">
        <v>1085</v>
      </c>
      <c r="D547" s="946" t="s">
        <v>1190</v>
      </c>
      <c r="E547" s="959">
        <v>4</v>
      </c>
      <c r="F547" s="959">
        <v>3</v>
      </c>
      <c r="G547" s="1294" t="s">
        <v>971</v>
      </c>
      <c r="H547" s="911">
        <v>1.4</v>
      </c>
      <c r="I547" s="1294">
        <f t="shared" si="45"/>
        <v>4.1999999999999993</v>
      </c>
      <c r="J547" s="1217" t="s">
        <v>190</v>
      </c>
      <c r="K547" s="959"/>
      <c r="L547" s="1217"/>
      <c r="M547" s="959" t="s">
        <v>1004</v>
      </c>
      <c r="N547" s="1217" t="s">
        <v>1005</v>
      </c>
      <c r="O547" s="956"/>
      <c r="P547" s="987"/>
      <c r="Q547" s="909"/>
      <c r="R547" s="987"/>
      <c r="S547" s="987"/>
      <c r="T547" s="987"/>
      <c r="U547" s="987"/>
      <c r="V547" s="987"/>
      <c r="W547" s="987"/>
      <c r="X547" s="987"/>
      <c r="Y547" s="987"/>
      <c r="Z547" s="987"/>
      <c r="AA547" s="987"/>
      <c r="AB547" s="987"/>
      <c r="AC547" s="987"/>
      <c r="AD547" s="987"/>
      <c r="AE547" s="987"/>
      <c r="AF547" s="987"/>
      <c r="AG547" s="987"/>
      <c r="AH547" s="987"/>
      <c r="AI547" s="987"/>
      <c r="AJ547" s="987"/>
      <c r="AK547" s="987"/>
      <c r="AL547" s="987"/>
      <c r="AM547" s="987"/>
      <c r="AN547" s="987"/>
      <c r="AO547" s="987"/>
      <c r="AP547" s="987"/>
      <c r="AQ547" s="987"/>
      <c r="AR547" s="987"/>
      <c r="AS547" s="987"/>
      <c r="AT547" s="987"/>
      <c r="AU547" s="987"/>
      <c r="AV547" s="987"/>
      <c r="AW547" s="987"/>
      <c r="AX547" s="1061"/>
      <c r="AY547" s="1220"/>
      <c r="AZ547" s="1225"/>
      <c r="BA547" s="1061"/>
      <c r="BB547" s="1220"/>
      <c r="BC547" s="1225"/>
      <c r="BD547" s="1061"/>
      <c r="BE547" s="1220"/>
      <c r="BF547" s="1225"/>
      <c r="BG547" s="1061">
        <f t="shared" si="46"/>
        <v>0</v>
      </c>
      <c r="BH547" s="1220"/>
      <c r="BI547" s="1225"/>
      <c r="BJ547" s="987"/>
      <c r="BK547" s="1061"/>
      <c r="BL547" s="1220"/>
      <c r="BM547" s="1225"/>
      <c r="BN547" s="1061"/>
      <c r="BO547" s="1225"/>
      <c r="BP547" s="1370"/>
      <c r="BQ547" s="1221"/>
      <c r="BR547" s="1061"/>
      <c r="BS547" s="1225"/>
    </row>
    <row r="548" spans="2:71">
      <c r="B548" s="959">
        <v>544</v>
      </c>
      <c r="C548" s="959" t="s">
        <v>1032</v>
      </c>
      <c r="D548" s="946" t="s">
        <v>1156</v>
      </c>
      <c r="E548" s="959">
        <v>4</v>
      </c>
      <c r="F548" s="959">
        <v>3</v>
      </c>
      <c r="G548" s="1294" t="s">
        <v>971</v>
      </c>
      <c r="H548" s="911">
        <v>29</v>
      </c>
      <c r="I548" s="1294">
        <f t="shared" si="45"/>
        <v>87</v>
      </c>
      <c r="J548" s="1217" t="s">
        <v>190</v>
      </c>
      <c r="K548" s="959"/>
      <c r="L548" s="1217"/>
      <c r="M548" s="959" t="s">
        <v>1004</v>
      </c>
      <c r="N548" s="1217" t="s">
        <v>1005</v>
      </c>
      <c r="O548" s="956"/>
      <c r="P548" s="987"/>
      <c r="Q548" s="909"/>
      <c r="R548" s="987"/>
      <c r="S548" s="987"/>
      <c r="T548" s="987"/>
      <c r="U548" s="987"/>
      <c r="V548" s="987"/>
      <c r="W548" s="987"/>
      <c r="X548" s="987"/>
      <c r="Y548" s="987"/>
      <c r="Z548" s="987"/>
      <c r="AA548" s="987"/>
      <c r="AB548" s="987"/>
      <c r="AC548" s="987"/>
      <c r="AD548" s="987"/>
      <c r="AE548" s="987"/>
      <c r="AF548" s="987"/>
      <c r="AG548" s="987"/>
      <c r="AH548" s="987"/>
      <c r="AI548" s="987"/>
      <c r="AJ548" s="987"/>
      <c r="AK548" s="987"/>
      <c r="AL548" s="987"/>
      <c r="AM548" s="987"/>
      <c r="AN548" s="987"/>
      <c r="AO548" s="987"/>
      <c r="AP548" s="987"/>
      <c r="AQ548" s="987"/>
      <c r="AR548" s="987"/>
      <c r="AS548" s="987"/>
      <c r="AT548" s="987"/>
      <c r="AU548" s="987"/>
      <c r="AV548" s="987"/>
      <c r="AW548" s="987"/>
      <c r="AX548" s="1061"/>
      <c r="AY548" s="1220"/>
      <c r="AZ548" s="1225"/>
      <c r="BA548" s="1061"/>
      <c r="BB548" s="1220"/>
      <c r="BC548" s="1225"/>
      <c r="BD548" s="1061"/>
      <c r="BE548" s="1220"/>
      <c r="BF548" s="1225"/>
      <c r="BG548" s="1061">
        <f t="shared" si="46"/>
        <v>0</v>
      </c>
      <c r="BH548" s="1220"/>
      <c r="BI548" s="1225"/>
      <c r="BJ548" s="987"/>
      <c r="BK548" s="1061"/>
      <c r="BL548" s="1220"/>
      <c r="BM548" s="1225"/>
      <c r="BN548" s="1061"/>
      <c r="BO548" s="1225"/>
      <c r="BP548" s="1370"/>
      <c r="BQ548" s="1221"/>
      <c r="BR548" s="1061"/>
      <c r="BS548" s="1225"/>
    </row>
    <row r="549" spans="2:71">
      <c r="B549" s="959">
        <v>545</v>
      </c>
      <c r="C549" s="959" t="s">
        <v>1089</v>
      </c>
      <c r="D549" s="946" t="s">
        <v>1192</v>
      </c>
      <c r="E549" s="959">
        <v>4</v>
      </c>
      <c r="F549" s="959">
        <v>3</v>
      </c>
      <c r="G549" s="1294" t="s">
        <v>971</v>
      </c>
      <c r="H549" s="911">
        <v>3.1</v>
      </c>
      <c r="I549" s="1294">
        <f t="shared" si="45"/>
        <v>9.3000000000000007</v>
      </c>
      <c r="J549" s="1217" t="s">
        <v>190</v>
      </c>
      <c r="K549" s="959"/>
      <c r="L549" s="1217"/>
      <c r="M549" s="959" t="s">
        <v>1004</v>
      </c>
      <c r="N549" s="1217" t="s">
        <v>1005</v>
      </c>
      <c r="O549" s="956"/>
      <c r="P549" s="987"/>
      <c r="Q549" s="909"/>
      <c r="R549" s="987"/>
      <c r="S549" s="987"/>
      <c r="T549" s="987"/>
      <c r="U549" s="987"/>
      <c r="V549" s="987"/>
      <c r="W549" s="987"/>
      <c r="X549" s="987"/>
      <c r="Y549" s="987"/>
      <c r="Z549" s="987"/>
      <c r="AA549" s="987"/>
      <c r="AB549" s="987"/>
      <c r="AC549" s="987"/>
      <c r="AD549" s="987"/>
      <c r="AE549" s="987"/>
      <c r="AF549" s="987"/>
      <c r="AG549" s="987"/>
      <c r="AH549" s="987"/>
      <c r="AI549" s="987"/>
      <c r="AJ549" s="987"/>
      <c r="AK549" s="987"/>
      <c r="AL549" s="987"/>
      <c r="AM549" s="987"/>
      <c r="AN549" s="987"/>
      <c r="AO549" s="987"/>
      <c r="AP549" s="987"/>
      <c r="AQ549" s="987"/>
      <c r="AR549" s="987"/>
      <c r="AS549" s="987"/>
      <c r="AT549" s="987"/>
      <c r="AU549" s="987"/>
      <c r="AV549" s="987"/>
      <c r="AW549" s="987"/>
      <c r="AX549" s="1061"/>
      <c r="AY549" s="1220"/>
      <c r="AZ549" s="1225"/>
      <c r="BA549" s="1061"/>
      <c r="BB549" s="1220"/>
      <c r="BC549" s="1225"/>
      <c r="BD549" s="1061"/>
      <c r="BE549" s="1220"/>
      <c r="BF549" s="1225"/>
      <c r="BG549" s="1061">
        <f t="shared" si="46"/>
        <v>0</v>
      </c>
      <c r="BH549" s="1220"/>
      <c r="BI549" s="1225"/>
      <c r="BJ549" s="987"/>
      <c r="BK549" s="1061"/>
      <c r="BL549" s="1220"/>
      <c r="BM549" s="1225"/>
      <c r="BN549" s="1061"/>
      <c r="BO549" s="1225"/>
      <c r="BP549" s="1370"/>
      <c r="BQ549" s="1221"/>
      <c r="BR549" s="1061"/>
      <c r="BS549" s="1225"/>
    </row>
    <row r="550" spans="2:71">
      <c r="B550" s="959">
        <v>546</v>
      </c>
      <c r="C550" s="959" t="s">
        <v>1001</v>
      </c>
      <c r="D550" s="946" t="s">
        <v>1013</v>
      </c>
      <c r="E550" s="959">
        <v>3</v>
      </c>
      <c r="F550" s="959">
        <v>10</v>
      </c>
      <c r="G550" s="1294" t="s">
        <v>971</v>
      </c>
      <c r="H550" s="911">
        <v>0.4</v>
      </c>
      <c r="I550" s="1294">
        <f t="shared" si="45"/>
        <v>4</v>
      </c>
      <c r="J550" s="1217" t="s">
        <v>375</v>
      </c>
      <c r="K550" s="959"/>
      <c r="L550" s="1217"/>
      <c r="M550" s="959" t="s">
        <v>1004</v>
      </c>
      <c r="N550" s="1217" t="s">
        <v>1005</v>
      </c>
      <c r="O550" s="956"/>
      <c r="P550" s="987"/>
      <c r="Q550" s="909"/>
      <c r="R550" s="987"/>
      <c r="S550" s="987"/>
      <c r="T550" s="987"/>
      <c r="U550" s="987"/>
      <c r="V550" s="987"/>
      <c r="W550" s="987"/>
      <c r="X550" s="987"/>
      <c r="Y550" s="987"/>
      <c r="Z550" s="987"/>
      <c r="AA550" s="987"/>
      <c r="AB550" s="987"/>
      <c r="AC550" s="987"/>
      <c r="AD550" s="987"/>
      <c r="AE550" s="987"/>
      <c r="AF550" s="987"/>
      <c r="AG550" s="987"/>
      <c r="AH550" s="987"/>
      <c r="AI550" s="987"/>
      <c r="AJ550" s="987"/>
      <c r="AK550" s="987"/>
      <c r="AL550" s="987"/>
      <c r="AM550" s="987"/>
      <c r="AN550" s="987"/>
      <c r="AO550" s="987"/>
      <c r="AP550" s="987"/>
      <c r="AQ550" s="987"/>
      <c r="AR550" s="987"/>
      <c r="AS550" s="987"/>
      <c r="AT550" s="987"/>
      <c r="AU550" s="987"/>
      <c r="AV550" s="987"/>
      <c r="AW550" s="987"/>
      <c r="AX550" s="1061"/>
      <c r="AY550" s="1220"/>
      <c r="AZ550" s="1225"/>
      <c r="BA550" s="1061"/>
      <c r="BB550" s="1220"/>
      <c r="BC550" s="1225"/>
      <c r="BD550" s="1061"/>
      <c r="BE550" s="1220"/>
      <c r="BF550" s="1225"/>
      <c r="BG550" s="1061">
        <f t="shared" si="46"/>
        <v>0</v>
      </c>
      <c r="BH550" s="1220"/>
      <c r="BI550" s="1225"/>
      <c r="BJ550" s="987"/>
      <c r="BK550" s="1061"/>
      <c r="BL550" s="1220"/>
      <c r="BM550" s="1225"/>
      <c r="BN550" s="1061"/>
      <c r="BO550" s="1225"/>
      <c r="BP550" s="1370"/>
      <c r="BQ550" s="1221"/>
      <c r="BR550" s="1061"/>
      <c r="BS550" s="1225"/>
    </row>
    <row r="551" spans="2:71">
      <c r="B551" s="959">
        <v>547</v>
      </c>
      <c r="C551" s="959" t="s">
        <v>1199</v>
      </c>
      <c r="D551" s="946" t="s">
        <v>1200</v>
      </c>
      <c r="E551" s="959">
        <v>6</v>
      </c>
      <c r="F551" s="959">
        <v>3</v>
      </c>
      <c r="G551" s="1294" t="s">
        <v>971</v>
      </c>
      <c r="H551" s="911">
        <v>10</v>
      </c>
      <c r="I551" s="1294">
        <f t="shared" si="45"/>
        <v>30</v>
      </c>
      <c r="J551" s="1217" t="s">
        <v>205</v>
      </c>
      <c r="K551" s="959"/>
      <c r="L551" s="1217"/>
      <c r="M551" s="959" t="s">
        <v>1004</v>
      </c>
      <c r="N551" s="1217" t="s">
        <v>1005</v>
      </c>
      <c r="O551" s="956"/>
      <c r="P551" s="987"/>
      <c r="Q551" s="909"/>
      <c r="R551" s="987"/>
      <c r="S551" s="987"/>
      <c r="T551" s="987"/>
      <c r="U551" s="987"/>
      <c r="V551" s="987"/>
      <c r="W551" s="987"/>
      <c r="X551" s="987"/>
      <c r="Y551" s="987"/>
      <c r="Z551" s="987"/>
      <c r="AA551" s="987"/>
      <c r="AB551" s="987"/>
      <c r="AC551" s="987"/>
      <c r="AD551" s="987"/>
      <c r="AE551" s="987"/>
      <c r="AF551" s="987"/>
      <c r="AG551" s="987"/>
      <c r="AH551" s="987"/>
      <c r="AI551" s="987"/>
      <c r="AJ551" s="987"/>
      <c r="AK551" s="987"/>
      <c r="AL551" s="987"/>
      <c r="AM551" s="987"/>
      <c r="AN551" s="987"/>
      <c r="AO551" s="987"/>
      <c r="AP551" s="987"/>
      <c r="AQ551" s="987"/>
      <c r="AR551" s="987"/>
      <c r="AS551" s="987"/>
      <c r="AT551" s="987"/>
      <c r="AU551" s="987"/>
      <c r="AV551" s="987"/>
      <c r="AW551" s="987"/>
      <c r="AX551" s="1061"/>
      <c r="AY551" s="1220"/>
      <c r="AZ551" s="1225"/>
      <c r="BA551" s="1061"/>
      <c r="BB551" s="1220"/>
      <c r="BC551" s="1225"/>
      <c r="BD551" s="1061"/>
      <c r="BE551" s="1220"/>
      <c r="BF551" s="1225"/>
      <c r="BG551" s="1061">
        <f t="shared" si="46"/>
        <v>0</v>
      </c>
      <c r="BH551" s="1220"/>
      <c r="BI551" s="1225"/>
      <c r="BJ551" s="987"/>
      <c r="BK551" s="1061"/>
      <c r="BL551" s="1220"/>
      <c r="BM551" s="1225"/>
      <c r="BN551" s="1061"/>
      <c r="BO551" s="1225"/>
      <c r="BP551" s="1370"/>
      <c r="BQ551" s="1221"/>
      <c r="BR551" s="1061"/>
      <c r="BS551" s="1225"/>
    </row>
    <row r="552" spans="2:71">
      <c r="B552" s="959">
        <v>548</v>
      </c>
      <c r="C552" s="959" t="s">
        <v>1085</v>
      </c>
      <c r="D552" s="946" t="s">
        <v>1201</v>
      </c>
      <c r="E552" s="959">
        <v>6</v>
      </c>
      <c r="F552" s="959">
        <v>3</v>
      </c>
      <c r="G552" s="1294" t="s">
        <v>971</v>
      </c>
      <c r="H552" s="911">
        <v>1.4</v>
      </c>
      <c r="I552" s="1294">
        <f t="shared" si="45"/>
        <v>4.1999999999999993</v>
      </c>
      <c r="J552" s="1217" t="s">
        <v>205</v>
      </c>
      <c r="K552" s="959"/>
      <c r="L552" s="1217"/>
      <c r="M552" s="959" t="s">
        <v>1004</v>
      </c>
      <c r="N552" s="1217" t="s">
        <v>1005</v>
      </c>
      <c r="O552" s="956"/>
      <c r="P552" s="987"/>
      <c r="Q552" s="909"/>
      <c r="R552" s="987"/>
      <c r="S552" s="987"/>
      <c r="T552" s="987"/>
      <c r="U552" s="987"/>
      <c r="V552" s="987"/>
      <c r="W552" s="987"/>
      <c r="X552" s="987"/>
      <c r="Y552" s="987"/>
      <c r="Z552" s="987"/>
      <c r="AA552" s="987"/>
      <c r="AB552" s="987"/>
      <c r="AC552" s="987"/>
      <c r="AD552" s="987"/>
      <c r="AE552" s="987"/>
      <c r="AF552" s="987"/>
      <c r="AG552" s="987"/>
      <c r="AH552" s="987"/>
      <c r="AI552" s="987"/>
      <c r="AJ552" s="987"/>
      <c r="AK552" s="987"/>
      <c r="AL552" s="987"/>
      <c r="AM552" s="987"/>
      <c r="AN552" s="987"/>
      <c r="AO552" s="987"/>
      <c r="AP552" s="987"/>
      <c r="AQ552" s="987"/>
      <c r="AR552" s="987"/>
      <c r="AS552" s="987"/>
      <c r="AT552" s="987"/>
      <c r="AU552" s="987"/>
      <c r="AV552" s="987"/>
      <c r="AW552" s="987"/>
      <c r="AX552" s="1061"/>
      <c r="AY552" s="1220"/>
      <c r="AZ552" s="1225"/>
      <c r="BA552" s="1061"/>
      <c r="BB552" s="1220"/>
      <c r="BC552" s="1225"/>
      <c r="BD552" s="1061"/>
      <c r="BE552" s="1220"/>
      <c r="BF552" s="1225"/>
      <c r="BG552" s="1061">
        <f t="shared" si="46"/>
        <v>0</v>
      </c>
      <c r="BH552" s="1220"/>
      <c r="BI552" s="1225"/>
      <c r="BJ552" s="987"/>
      <c r="BK552" s="1061"/>
      <c r="BL552" s="1220"/>
      <c r="BM552" s="1225"/>
      <c r="BN552" s="1061"/>
      <c r="BO552" s="1225"/>
      <c r="BP552" s="1370"/>
      <c r="BQ552" s="1221"/>
      <c r="BR552" s="1061"/>
      <c r="BS552" s="1225"/>
    </row>
    <row r="553" spans="2:71">
      <c r="B553" s="959">
        <v>549</v>
      </c>
      <c r="C553" s="959" t="s">
        <v>1089</v>
      </c>
      <c r="D553" s="946" t="s">
        <v>1202</v>
      </c>
      <c r="E553" s="959">
        <v>6</v>
      </c>
      <c r="F553" s="959">
        <v>3</v>
      </c>
      <c r="G553" s="1294" t="s">
        <v>971</v>
      </c>
      <c r="H553" s="911">
        <v>3.1</v>
      </c>
      <c r="I553" s="1294">
        <f t="shared" si="45"/>
        <v>9.3000000000000007</v>
      </c>
      <c r="J553" s="1217" t="s">
        <v>205</v>
      </c>
      <c r="K553" s="959"/>
      <c r="L553" s="1217"/>
      <c r="M553" s="959" t="s">
        <v>1004</v>
      </c>
      <c r="N553" s="1217" t="s">
        <v>1005</v>
      </c>
      <c r="O553" s="956"/>
      <c r="P553" s="987"/>
      <c r="Q553" s="909"/>
      <c r="R553" s="987"/>
      <c r="S553" s="987"/>
      <c r="T553" s="987"/>
      <c r="U553" s="987"/>
      <c r="V553" s="987"/>
      <c r="W553" s="987"/>
      <c r="X553" s="987"/>
      <c r="Y553" s="987"/>
      <c r="Z553" s="987"/>
      <c r="AA553" s="987"/>
      <c r="AB553" s="987"/>
      <c r="AC553" s="987"/>
      <c r="AD553" s="987"/>
      <c r="AE553" s="987"/>
      <c r="AF553" s="987"/>
      <c r="AG553" s="987"/>
      <c r="AH553" s="987"/>
      <c r="AI553" s="987"/>
      <c r="AJ553" s="987"/>
      <c r="AK553" s="987"/>
      <c r="AL553" s="987"/>
      <c r="AM553" s="987"/>
      <c r="AN553" s="987"/>
      <c r="AO553" s="987"/>
      <c r="AP553" s="987"/>
      <c r="AQ553" s="987"/>
      <c r="AR553" s="987"/>
      <c r="AS553" s="987"/>
      <c r="AT553" s="987"/>
      <c r="AU553" s="987"/>
      <c r="AV553" s="987"/>
      <c r="AW553" s="987"/>
      <c r="AX553" s="1061"/>
      <c r="AY553" s="1220"/>
      <c r="AZ553" s="1225"/>
      <c r="BA553" s="1061"/>
      <c r="BB553" s="1220"/>
      <c r="BC553" s="1225"/>
      <c r="BD553" s="1061"/>
      <c r="BE553" s="1220"/>
      <c r="BF553" s="1225"/>
      <c r="BG553" s="1061">
        <f t="shared" si="46"/>
        <v>0</v>
      </c>
      <c r="BH553" s="1220"/>
      <c r="BI553" s="1225"/>
      <c r="BJ553" s="987"/>
      <c r="BK553" s="1061"/>
      <c r="BL553" s="1220"/>
      <c r="BM553" s="1225"/>
      <c r="BN553" s="1061"/>
      <c r="BO553" s="1225"/>
      <c r="BP553" s="1370"/>
      <c r="BQ553" s="1221"/>
      <c r="BR553" s="1061"/>
      <c r="BS553" s="1225"/>
    </row>
    <row r="554" spans="2:71">
      <c r="B554" s="959">
        <v>550</v>
      </c>
      <c r="C554" s="959" t="s">
        <v>1085</v>
      </c>
      <c r="D554" s="946" t="s">
        <v>1201</v>
      </c>
      <c r="E554" s="959">
        <v>6</v>
      </c>
      <c r="F554" s="959">
        <v>2</v>
      </c>
      <c r="G554" s="1294" t="s">
        <v>971</v>
      </c>
      <c r="H554" s="911">
        <v>1.4</v>
      </c>
      <c r="I554" s="1294">
        <f t="shared" si="45"/>
        <v>2.8</v>
      </c>
      <c r="J554" s="1217" t="s">
        <v>345</v>
      </c>
      <c r="K554" s="959"/>
      <c r="L554" s="1217"/>
      <c r="M554" s="959" t="s">
        <v>1004</v>
      </c>
      <c r="N554" s="1217" t="s">
        <v>1005</v>
      </c>
      <c r="O554" s="956"/>
      <c r="P554" s="987"/>
      <c r="Q554" s="909"/>
      <c r="R554" s="987"/>
      <c r="S554" s="987"/>
      <c r="T554" s="987"/>
      <c r="U554" s="987"/>
      <c r="V554" s="987"/>
      <c r="W554" s="987"/>
      <c r="X554" s="987"/>
      <c r="Y554" s="987"/>
      <c r="Z554" s="987"/>
      <c r="AA554" s="987"/>
      <c r="AB554" s="987"/>
      <c r="AC554" s="987"/>
      <c r="AD554" s="987"/>
      <c r="AE554" s="987"/>
      <c r="AF554" s="987"/>
      <c r="AG554" s="987"/>
      <c r="AH554" s="987"/>
      <c r="AI554" s="987"/>
      <c r="AJ554" s="987"/>
      <c r="AK554" s="987"/>
      <c r="AL554" s="987"/>
      <c r="AM554" s="987"/>
      <c r="AN554" s="987"/>
      <c r="AO554" s="987"/>
      <c r="AP554" s="987"/>
      <c r="AQ554" s="987"/>
      <c r="AR554" s="987"/>
      <c r="AS554" s="987"/>
      <c r="AT554" s="987"/>
      <c r="AU554" s="987"/>
      <c r="AV554" s="987"/>
      <c r="AW554" s="987"/>
      <c r="AX554" s="1061"/>
      <c r="AY554" s="1220"/>
      <c r="AZ554" s="1225"/>
      <c r="BA554" s="1061"/>
      <c r="BB554" s="1220"/>
      <c r="BC554" s="1225"/>
      <c r="BD554" s="1061"/>
      <c r="BE554" s="1220"/>
      <c r="BF554" s="1225"/>
      <c r="BG554" s="1061">
        <f t="shared" si="46"/>
        <v>0</v>
      </c>
      <c r="BH554" s="1220"/>
      <c r="BI554" s="1225"/>
      <c r="BJ554" s="987"/>
      <c r="BK554" s="1061"/>
      <c r="BL554" s="1220"/>
      <c r="BM554" s="1225"/>
      <c r="BN554" s="1061"/>
      <c r="BO554" s="1225"/>
      <c r="BP554" s="1370"/>
      <c r="BQ554" s="1221"/>
      <c r="BR554" s="1061"/>
      <c r="BS554" s="1225"/>
    </row>
    <row r="555" spans="2:71">
      <c r="B555" s="959">
        <v>551</v>
      </c>
      <c r="C555" s="959" t="s">
        <v>1089</v>
      </c>
      <c r="D555" s="946" t="s">
        <v>1202</v>
      </c>
      <c r="E555" s="959">
        <v>6</v>
      </c>
      <c r="F555" s="959">
        <v>2</v>
      </c>
      <c r="G555" s="1294" t="s">
        <v>971</v>
      </c>
      <c r="H555" s="911">
        <v>3.1</v>
      </c>
      <c r="I555" s="1294">
        <f t="shared" si="45"/>
        <v>6.2</v>
      </c>
      <c r="J555" s="1217" t="s">
        <v>345</v>
      </c>
      <c r="K555" s="959"/>
      <c r="L555" s="1217"/>
      <c r="M555" s="959" t="s">
        <v>1004</v>
      </c>
      <c r="N555" s="1217" t="s">
        <v>1005</v>
      </c>
      <c r="O555" s="956"/>
      <c r="P555" s="987"/>
      <c r="Q555" s="909"/>
      <c r="R555" s="987"/>
      <c r="S555" s="987"/>
      <c r="T555" s="987"/>
      <c r="U555" s="987"/>
      <c r="V555" s="987"/>
      <c r="W555" s="987"/>
      <c r="X555" s="987"/>
      <c r="Y555" s="987"/>
      <c r="Z555" s="987"/>
      <c r="AA555" s="987"/>
      <c r="AB555" s="987"/>
      <c r="AC555" s="987"/>
      <c r="AD555" s="987"/>
      <c r="AE555" s="987"/>
      <c r="AF555" s="987"/>
      <c r="AG555" s="987"/>
      <c r="AH555" s="987"/>
      <c r="AI555" s="987"/>
      <c r="AJ555" s="987"/>
      <c r="AK555" s="987"/>
      <c r="AL555" s="987"/>
      <c r="AM555" s="987"/>
      <c r="AN555" s="987"/>
      <c r="AO555" s="987"/>
      <c r="AP555" s="987"/>
      <c r="AQ555" s="987"/>
      <c r="AR555" s="987"/>
      <c r="AS555" s="987"/>
      <c r="AT555" s="987"/>
      <c r="AU555" s="987"/>
      <c r="AV555" s="987"/>
      <c r="AW555" s="987"/>
      <c r="AX555" s="1061"/>
      <c r="AY555" s="1220"/>
      <c r="AZ555" s="1225"/>
      <c r="BA555" s="1061"/>
      <c r="BB555" s="1220"/>
      <c r="BC555" s="1225"/>
      <c r="BD555" s="1061"/>
      <c r="BE555" s="1220"/>
      <c r="BF555" s="1225"/>
      <c r="BG555" s="1061">
        <f t="shared" si="46"/>
        <v>0</v>
      </c>
      <c r="BH555" s="1220"/>
      <c r="BI555" s="1225"/>
      <c r="BJ555" s="987"/>
      <c r="BK555" s="1061"/>
      <c r="BL555" s="1220"/>
      <c r="BM555" s="1225"/>
      <c r="BN555" s="1061"/>
      <c r="BO555" s="1225"/>
      <c r="BP555" s="1370"/>
      <c r="BQ555" s="1221"/>
      <c r="BR555" s="1061"/>
      <c r="BS555" s="1225"/>
    </row>
    <row r="556" spans="2:71">
      <c r="B556" s="959">
        <v>552</v>
      </c>
      <c r="C556" s="959" t="s">
        <v>1203</v>
      </c>
      <c r="D556" s="946" t="s">
        <v>1204</v>
      </c>
      <c r="E556" s="959">
        <v>6</v>
      </c>
      <c r="F556" s="959">
        <v>1</v>
      </c>
      <c r="G556" s="1294" t="s">
        <v>971</v>
      </c>
      <c r="H556" s="911">
        <v>6.8</v>
      </c>
      <c r="I556" s="1294">
        <f t="shared" si="45"/>
        <v>6.8</v>
      </c>
      <c r="J556" s="1217" t="s">
        <v>891</v>
      </c>
      <c r="K556" s="959"/>
      <c r="L556" s="1217"/>
      <c r="M556" s="959" t="s">
        <v>1004</v>
      </c>
      <c r="N556" s="1217" t="s">
        <v>1005</v>
      </c>
      <c r="O556" s="956"/>
      <c r="P556" s="987"/>
      <c r="Q556" s="909"/>
      <c r="R556" s="987"/>
      <c r="S556" s="987"/>
      <c r="T556" s="987"/>
      <c r="U556" s="987"/>
      <c r="V556" s="987"/>
      <c r="W556" s="987"/>
      <c r="X556" s="987"/>
      <c r="Y556" s="987"/>
      <c r="Z556" s="987"/>
      <c r="AA556" s="987"/>
      <c r="AB556" s="987"/>
      <c r="AC556" s="987"/>
      <c r="AD556" s="987"/>
      <c r="AE556" s="987"/>
      <c r="AF556" s="987"/>
      <c r="AG556" s="987"/>
      <c r="AH556" s="987"/>
      <c r="AI556" s="987"/>
      <c r="AJ556" s="987"/>
      <c r="AK556" s="987"/>
      <c r="AL556" s="987"/>
      <c r="AM556" s="987"/>
      <c r="AN556" s="987"/>
      <c r="AO556" s="987"/>
      <c r="AP556" s="987"/>
      <c r="AQ556" s="987"/>
      <c r="AR556" s="987"/>
      <c r="AS556" s="987"/>
      <c r="AT556" s="987"/>
      <c r="AU556" s="987"/>
      <c r="AV556" s="987"/>
      <c r="AW556" s="987"/>
      <c r="AX556" s="1061"/>
      <c r="AY556" s="1220"/>
      <c r="AZ556" s="1225"/>
      <c r="BA556" s="1061"/>
      <c r="BB556" s="1220"/>
      <c r="BC556" s="1225"/>
      <c r="BD556" s="1061"/>
      <c r="BE556" s="1220"/>
      <c r="BF556" s="1225"/>
      <c r="BG556" s="1061">
        <f t="shared" si="46"/>
        <v>0</v>
      </c>
      <c r="BH556" s="1220"/>
      <c r="BI556" s="1225"/>
      <c r="BJ556" s="987"/>
      <c r="BK556" s="1061"/>
      <c r="BL556" s="1220"/>
      <c r="BM556" s="1225"/>
      <c r="BN556" s="1061"/>
      <c r="BO556" s="1225"/>
      <c r="BP556" s="1370"/>
      <c r="BQ556" s="1221"/>
      <c r="BR556" s="1061"/>
      <c r="BS556" s="1225"/>
    </row>
    <row r="557" spans="2:71">
      <c r="B557" s="959">
        <v>553</v>
      </c>
      <c r="C557" s="959" t="s">
        <v>1203</v>
      </c>
      <c r="D557" s="946" t="s">
        <v>1204</v>
      </c>
      <c r="E557" s="959">
        <v>6</v>
      </c>
      <c r="F557" s="959">
        <v>1</v>
      </c>
      <c r="G557" s="1294" t="s">
        <v>971</v>
      </c>
      <c r="H557" s="911">
        <v>6.8</v>
      </c>
      <c r="I557" s="1294">
        <f t="shared" si="45"/>
        <v>6.8</v>
      </c>
      <c r="J557" s="1217" t="s">
        <v>893</v>
      </c>
      <c r="K557" s="959"/>
      <c r="L557" s="1217"/>
      <c r="M557" s="959" t="s">
        <v>1004</v>
      </c>
      <c r="N557" s="1217" t="s">
        <v>1005</v>
      </c>
      <c r="O557" s="956"/>
      <c r="P557" s="987"/>
      <c r="Q557" s="909"/>
      <c r="R557" s="987"/>
      <c r="S557" s="987"/>
      <c r="T557" s="987"/>
      <c r="U557" s="987"/>
      <c r="V557" s="987"/>
      <c r="W557" s="987"/>
      <c r="X557" s="987"/>
      <c r="Y557" s="987"/>
      <c r="Z557" s="987"/>
      <c r="AA557" s="987"/>
      <c r="AB557" s="987"/>
      <c r="AC557" s="987"/>
      <c r="AD557" s="987"/>
      <c r="AE557" s="987"/>
      <c r="AF557" s="987"/>
      <c r="AG557" s="987"/>
      <c r="AH557" s="987"/>
      <c r="AI557" s="987"/>
      <c r="AJ557" s="987"/>
      <c r="AK557" s="987"/>
      <c r="AL557" s="987"/>
      <c r="AM557" s="987"/>
      <c r="AN557" s="987"/>
      <c r="AO557" s="987"/>
      <c r="AP557" s="987"/>
      <c r="AQ557" s="987"/>
      <c r="AR557" s="987"/>
      <c r="AS557" s="987"/>
      <c r="AT557" s="987"/>
      <c r="AU557" s="987"/>
      <c r="AV557" s="987"/>
      <c r="AW557" s="987"/>
      <c r="AX557" s="1061"/>
      <c r="AY557" s="1220"/>
      <c r="AZ557" s="1225"/>
      <c r="BA557" s="1061"/>
      <c r="BB557" s="1220"/>
      <c r="BC557" s="1225"/>
      <c r="BD557" s="1061"/>
      <c r="BE557" s="1220"/>
      <c r="BF557" s="1225"/>
      <c r="BG557" s="1061">
        <f t="shared" si="46"/>
        <v>0</v>
      </c>
      <c r="BH557" s="1220"/>
      <c r="BI557" s="1225"/>
      <c r="BJ557" s="987"/>
      <c r="BK557" s="1061"/>
      <c r="BL557" s="1220"/>
      <c r="BM557" s="1225"/>
      <c r="BN557" s="1061"/>
      <c r="BO557" s="1225"/>
      <c r="BP557" s="1370"/>
      <c r="BQ557" s="1221"/>
      <c r="BR557" s="1061"/>
      <c r="BS557" s="1225"/>
    </row>
    <row r="558" spans="2:71">
      <c r="B558" s="959">
        <v>554</v>
      </c>
      <c r="C558" s="959" t="s">
        <v>1203</v>
      </c>
      <c r="D558" s="946" t="s">
        <v>1204</v>
      </c>
      <c r="E558" s="959">
        <v>6</v>
      </c>
      <c r="F558" s="959">
        <v>1</v>
      </c>
      <c r="G558" s="1294" t="s">
        <v>971</v>
      </c>
      <c r="H558" s="911">
        <v>6.8</v>
      </c>
      <c r="I558" s="1294">
        <f t="shared" si="45"/>
        <v>6.8</v>
      </c>
      <c r="J558" s="1217" t="s">
        <v>895</v>
      </c>
      <c r="K558" s="959"/>
      <c r="L558" s="1217"/>
      <c r="M558" s="959" t="s">
        <v>1004</v>
      </c>
      <c r="N558" s="1217" t="s">
        <v>1005</v>
      </c>
      <c r="O558" s="956"/>
      <c r="P558" s="987"/>
      <c r="Q558" s="909"/>
      <c r="R558" s="987"/>
      <c r="S558" s="987"/>
      <c r="T558" s="987"/>
      <c r="U558" s="987"/>
      <c r="V558" s="987"/>
      <c r="W558" s="987"/>
      <c r="X558" s="987"/>
      <c r="Y558" s="987"/>
      <c r="Z558" s="987"/>
      <c r="AA558" s="987"/>
      <c r="AB558" s="987"/>
      <c r="AC558" s="987"/>
      <c r="AD558" s="987"/>
      <c r="AE558" s="987"/>
      <c r="AF558" s="987"/>
      <c r="AG558" s="987"/>
      <c r="AH558" s="987"/>
      <c r="AI558" s="987"/>
      <c r="AJ558" s="987"/>
      <c r="AK558" s="987"/>
      <c r="AL558" s="987"/>
      <c r="AM558" s="987"/>
      <c r="AN558" s="987"/>
      <c r="AO558" s="987"/>
      <c r="AP558" s="987"/>
      <c r="AQ558" s="987"/>
      <c r="AR558" s="987"/>
      <c r="AS558" s="987"/>
      <c r="AT558" s="987"/>
      <c r="AU558" s="987"/>
      <c r="AV558" s="987"/>
      <c r="AW558" s="987"/>
      <c r="AX558" s="1061"/>
      <c r="AY558" s="1220"/>
      <c r="AZ558" s="1225"/>
      <c r="BA558" s="1061"/>
      <c r="BB558" s="1220"/>
      <c r="BC558" s="1225"/>
      <c r="BD558" s="1061"/>
      <c r="BE558" s="1220"/>
      <c r="BF558" s="1225"/>
      <c r="BG558" s="1061">
        <f t="shared" si="46"/>
        <v>0</v>
      </c>
      <c r="BH558" s="1220"/>
      <c r="BI558" s="1225"/>
      <c r="BJ558" s="987"/>
      <c r="BK558" s="1061"/>
      <c r="BL558" s="1220"/>
      <c r="BM558" s="1225"/>
      <c r="BN558" s="1061"/>
      <c r="BO558" s="1225"/>
      <c r="BP558" s="1370"/>
      <c r="BQ558" s="1221"/>
      <c r="BR558" s="1061"/>
      <c r="BS558" s="1225"/>
    </row>
    <row r="559" spans="2:71">
      <c r="B559" s="959">
        <v>555</v>
      </c>
      <c r="C559" s="959" t="s">
        <v>1085</v>
      </c>
      <c r="D559" s="946" t="s">
        <v>1205</v>
      </c>
      <c r="E559" s="959">
        <v>6</v>
      </c>
      <c r="F559" s="959">
        <v>3</v>
      </c>
      <c r="G559" s="1294" t="s">
        <v>971</v>
      </c>
      <c r="H559" s="911">
        <v>1.4</v>
      </c>
      <c r="I559" s="1294">
        <f t="shared" si="45"/>
        <v>4.1999999999999993</v>
      </c>
      <c r="J559" s="1217" t="s">
        <v>905</v>
      </c>
      <c r="K559" s="959"/>
      <c r="L559" s="1217"/>
      <c r="M559" s="959" t="s">
        <v>1004</v>
      </c>
      <c r="N559" s="1217" t="s">
        <v>1005</v>
      </c>
      <c r="O559" s="956"/>
      <c r="P559" s="987"/>
      <c r="Q559" s="909"/>
      <c r="R559" s="987"/>
      <c r="S559" s="987"/>
      <c r="T559" s="987"/>
      <c r="U559" s="987"/>
      <c r="V559" s="987"/>
      <c r="W559" s="987"/>
      <c r="X559" s="987"/>
      <c r="Y559" s="987"/>
      <c r="Z559" s="987"/>
      <c r="AA559" s="987"/>
      <c r="AB559" s="987"/>
      <c r="AC559" s="987"/>
      <c r="AD559" s="987"/>
      <c r="AE559" s="987"/>
      <c r="AF559" s="987"/>
      <c r="AG559" s="987"/>
      <c r="AH559" s="987"/>
      <c r="AI559" s="987"/>
      <c r="AJ559" s="987"/>
      <c r="AK559" s="987"/>
      <c r="AL559" s="987"/>
      <c r="AM559" s="987"/>
      <c r="AN559" s="987"/>
      <c r="AO559" s="987"/>
      <c r="AP559" s="987"/>
      <c r="AQ559" s="987"/>
      <c r="AR559" s="987"/>
      <c r="AS559" s="987"/>
      <c r="AT559" s="987"/>
      <c r="AU559" s="987"/>
      <c r="AV559" s="987"/>
      <c r="AW559" s="987"/>
      <c r="AX559" s="1061"/>
      <c r="AY559" s="1220"/>
      <c r="AZ559" s="1225"/>
      <c r="BA559" s="1061"/>
      <c r="BB559" s="1220"/>
      <c r="BC559" s="1225"/>
      <c r="BD559" s="1061"/>
      <c r="BE559" s="1220"/>
      <c r="BF559" s="1225"/>
      <c r="BG559" s="1061">
        <f t="shared" si="46"/>
        <v>0</v>
      </c>
      <c r="BH559" s="1220"/>
      <c r="BI559" s="1225"/>
      <c r="BJ559" s="987"/>
      <c r="BK559" s="1061"/>
      <c r="BL559" s="1220"/>
      <c r="BM559" s="1225"/>
      <c r="BN559" s="1061"/>
      <c r="BO559" s="1225"/>
      <c r="BP559" s="1370"/>
      <c r="BQ559" s="1221"/>
      <c r="BR559" s="1061"/>
      <c r="BS559" s="1225"/>
    </row>
    <row r="560" spans="2:71">
      <c r="B560" s="959">
        <v>556</v>
      </c>
      <c r="C560" s="959" t="s">
        <v>1199</v>
      </c>
      <c r="D560" s="946" t="s">
        <v>1200</v>
      </c>
      <c r="E560" s="959">
        <v>8</v>
      </c>
      <c r="F560" s="959">
        <v>3</v>
      </c>
      <c r="G560" s="1294" t="s">
        <v>971</v>
      </c>
      <c r="H560" s="911">
        <v>10</v>
      </c>
      <c r="I560" s="1294">
        <f t="shared" si="45"/>
        <v>30</v>
      </c>
      <c r="J560" s="1217" t="s">
        <v>905</v>
      </c>
      <c r="K560" s="959"/>
      <c r="L560" s="1217"/>
      <c r="M560" s="959" t="s">
        <v>1004</v>
      </c>
      <c r="N560" s="1217" t="s">
        <v>1005</v>
      </c>
      <c r="O560" s="956"/>
      <c r="P560" s="987"/>
      <c r="Q560" s="909"/>
      <c r="R560" s="987"/>
      <c r="S560" s="987"/>
      <c r="T560" s="987"/>
      <c r="U560" s="987"/>
      <c r="V560" s="987"/>
      <c r="W560" s="987"/>
      <c r="X560" s="987"/>
      <c r="Y560" s="987"/>
      <c r="Z560" s="987"/>
      <c r="AA560" s="987"/>
      <c r="AB560" s="987"/>
      <c r="AC560" s="987"/>
      <c r="AD560" s="987"/>
      <c r="AE560" s="987"/>
      <c r="AF560" s="987"/>
      <c r="AG560" s="987"/>
      <c r="AH560" s="987"/>
      <c r="AI560" s="987"/>
      <c r="AJ560" s="987"/>
      <c r="AK560" s="987"/>
      <c r="AL560" s="987"/>
      <c r="AM560" s="987"/>
      <c r="AN560" s="987"/>
      <c r="AO560" s="987"/>
      <c r="AP560" s="987"/>
      <c r="AQ560" s="987"/>
      <c r="AR560" s="987"/>
      <c r="AS560" s="987"/>
      <c r="AT560" s="987"/>
      <c r="AU560" s="987"/>
      <c r="AV560" s="987"/>
      <c r="AW560" s="987"/>
      <c r="AX560" s="1061"/>
      <c r="AY560" s="1220"/>
      <c r="AZ560" s="1225"/>
      <c r="BA560" s="1061"/>
      <c r="BB560" s="1220"/>
      <c r="BC560" s="1225"/>
      <c r="BD560" s="1061"/>
      <c r="BE560" s="1220"/>
      <c r="BF560" s="1225"/>
      <c r="BG560" s="1061">
        <f t="shared" si="46"/>
        <v>0</v>
      </c>
      <c r="BH560" s="1220"/>
      <c r="BI560" s="1225"/>
      <c r="BJ560" s="987"/>
      <c r="BK560" s="1061"/>
      <c r="BL560" s="1220"/>
      <c r="BM560" s="1225"/>
      <c r="BN560" s="1061"/>
      <c r="BO560" s="1225"/>
      <c r="BP560" s="1370"/>
      <c r="BQ560" s="1221"/>
      <c r="BR560" s="1061"/>
      <c r="BS560" s="1225"/>
    </row>
    <row r="561" spans="2:71">
      <c r="B561" s="959">
        <v>557</v>
      </c>
      <c r="C561" s="959" t="s">
        <v>1206</v>
      </c>
      <c r="D561" s="946" t="s">
        <v>1207</v>
      </c>
      <c r="E561" s="959">
        <v>8</v>
      </c>
      <c r="F561" s="959">
        <v>3</v>
      </c>
      <c r="G561" s="1294" t="s">
        <v>971</v>
      </c>
      <c r="H561" s="911">
        <v>96</v>
      </c>
      <c r="I561" s="1294">
        <f t="shared" si="45"/>
        <v>288</v>
      </c>
      <c r="J561" s="1217" t="s">
        <v>905</v>
      </c>
      <c r="K561" s="959"/>
      <c r="L561" s="1217"/>
      <c r="M561" s="959" t="s">
        <v>1004</v>
      </c>
      <c r="N561" s="1217" t="s">
        <v>1005</v>
      </c>
      <c r="O561" s="956"/>
      <c r="P561" s="987"/>
      <c r="Q561" s="909"/>
      <c r="R561" s="987"/>
      <c r="S561" s="987"/>
      <c r="T561" s="987"/>
      <c r="U561" s="987"/>
      <c r="V561" s="987"/>
      <c r="W561" s="987"/>
      <c r="X561" s="987"/>
      <c r="Y561" s="987"/>
      <c r="Z561" s="987"/>
      <c r="AA561" s="987"/>
      <c r="AB561" s="987"/>
      <c r="AC561" s="987"/>
      <c r="AD561" s="987"/>
      <c r="AE561" s="987"/>
      <c r="AF561" s="987"/>
      <c r="AG561" s="987"/>
      <c r="AH561" s="987"/>
      <c r="AI561" s="987"/>
      <c r="AJ561" s="987"/>
      <c r="AK561" s="987"/>
      <c r="AL561" s="987"/>
      <c r="AM561" s="987"/>
      <c r="AN561" s="987"/>
      <c r="AO561" s="987"/>
      <c r="AP561" s="987"/>
      <c r="AQ561" s="987"/>
      <c r="AR561" s="987"/>
      <c r="AS561" s="987"/>
      <c r="AT561" s="987"/>
      <c r="AU561" s="987"/>
      <c r="AV561" s="987"/>
      <c r="AW561" s="987"/>
      <c r="AX561" s="1061"/>
      <c r="AY561" s="1220"/>
      <c r="AZ561" s="1225"/>
      <c r="BA561" s="1061"/>
      <c r="BB561" s="1220"/>
      <c r="BC561" s="1225"/>
      <c r="BD561" s="1061"/>
      <c r="BE561" s="1220"/>
      <c r="BF561" s="1225"/>
      <c r="BG561" s="1061">
        <f t="shared" si="46"/>
        <v>0</v>
      </c>
      <c r="BH561" s="1220"/>
      <c r="BI561" s="1225"/>
      <c r="BJ561" s="987"/>
      <c r="BK561" s="1061"/>
      <c r="BL561" s="1220"/>
      <c r="BM561" s="1225"/>
      <c r="BN561" s="1061"/>
      <c r="BO561" s="1225"/>
      <c r="BP561" s="1370"/>
      <c r="BQ561" s="1221"/>
      <c r="BR561" s="1061"/>
      <c r="BS561" s="1225"/>
    </row>
    <row r="562" spans="2:71">
      <c r="B562" s="959">
        <v>558</v>
      </c>
      <c r="C562" s="959" t="s">
        <v>1089</v>
      </c>
      <c r="D562" s="946" t="s">
        <v>1208</v>
      </c>
      <c r="E562" s="959">
        <v>8</v>
      </c>
      <c r="F562" s="959">
        <v>3</v>
      </c>
      <c r="G562" s="1294" t="s">
        <v>971</v>
      </c>
      <c r="H562" s="911">
        <v>3.1</v>
      </c>
      <c r="I562" s="1294">
        <f t="shared" si="45"/>
        <v>9.3000000000000007</v>
      </c>
      <c r="J562" s="1217" t="s">
        <v>905</v>
      </c>
      <c r="K562" s="959"/>
      <c r="L562" s="1217"/>
      <c r="M562" s="959" t="s">
        <v>1004</v>
      </c>
      <c r="N562" s="1217" t="s">
        <v>1005</v>
      </c>
      <c r="O562" s="956"/>
      <c r="P562" s="987"/>
      <c r="Q562" s="909"/>
      <c r="R562" s="987"/>
      <c r="S562" s="987"/>
      <c r="T562" s="987"/>
      <c r="U562" s="987"/>
      <c r="V562" s="987"/>
      <c r="W562" s="987"/>
      <c r="X562" s="987"/>
      <c r="Y562" s="987"/>
      <c r="Z562" s="987"/>
      <c r="AA562" s="987"/>
      <c r="AB562" s="987"/>
      <c r="AC562" s="987"/>
      <c r="AD562" s="987"/>
      <c r="AE562" s="987"/>
      <c r="AF562" s="987"/>
      <c r="AG562" s="987"/>
      <c r="AH562" s="987"/>
      <c r="AI562" s="987"/>
      <c r="AJ562" s="987"/>
      <c r="AK562" s="987"/>
      <c r="AL562" s="987"/>
      <c r="AM562" s="987"/>
      <c r="AN562" s="987"/>
      <c r="AO562" s="987"/>
      <c r="AP562" s="987"/>
      <c r="AQ562" s="987"/>
      <c r="AR562" s="987"/>
      <c r="AS562" s="987"/>
      <c r="AT562" s="987"/>
      <c r="AU562" s="987"/>
      <c r="AV562" s="987"/>
      <c r="AW562" s="987"/>
      <c r="AX562" s="1061"/>
      <c r="AY562" s="1220"/>
      <c r="AZ562" s="1225"/>
      <c r="BA562" s="1061"/>
      <c r="BB562" s="1220"/>
      <c r="BC562" s="1225"/>
      <c r="BD562" s="1061"/>
      <c r="BE562" s="1220"/>
      <c r="BF562" s="1225"/>
      <c r="BG562" s="1061">
        <f t="shared" si="46"/>
        <v>0</v>
      </c>
      <c r="BH562" s="1220"/>
      <c r="BI562" s="1225"/>
      <c r="BJ562" s="987"/>
      <c r="BK562" s="1061"/>
      <c r="BL562" s="1220"/>
      <c r="BM562" s="1225"/>
      <c r="BN562" s="1061"/>
      <c r="BO562" s="1225"/>
      <c r="BP562" s="1370"/>
      <c r="BQ562" s="1221"/>
      <c r="BR562" s="1061"/>
      <c r="BS562" s="1225"/>
    </row>
    <row r="563" spans="2:71">
      <c r="B563" s="959">
        <v>559</v>
      </c>
      <c r="C563" s="959" t="s">
        <v>1001</v>
      </c>
      <c r="D563" s="946" t="s">
        <v>1209</v>
      </c>
      <c r="E563" s="959">
        <v>6</v>
      </c>
      <c r="F563" s="959">
        <v>1</v>
      </c>
      <c r="G563" s="1294" t="s">
        <v>971</v>
      </c>
      <c r="H563" s="911">
        <v>0.9</v>
      </c>
      <c r="I563" s="1294">
        <f t="shared" si="45"/>
        <v>0.9</v>
      </c>
      <c r="J563" s="1217" t="s">
        <v>1210</v>
      </c>
      <c r="K563" s="959"/>
      <c r="L563" s="1217"/>
      <c r="M563" s="959" t="s">
        <v>1004</v>
      </c>
      <c r="N563" s="1217" t="s">
        <v>1005</v>
      </c>
      <c r="O563" s="956"/>
      <c r="P563" s="987"/>
      <c r="Q563" s="909"/>
      <c r="R563" s="987"/>
      <c r="S563" s="987"/>
      <c r="T563" s="987"/>
      <c r="U563" s="987"/>
      <c r="V563" s="987"/>
      <c r="W563" s="987"/>
      <c r="X563" s="987"/>
      <c r="Y563" s="987"/>
      <c r="Z563" s="987"/>
      <c r="AA563" s="987"/>
      <c r="AB563" s="987"/>
      <c r="AC563" s="987"/>
      <c r="AD563" s="987"/>
      <c r="AE563" s="987"/>
      <c r="AF563" s="987"/>
      <c r="AG563" s="987"/>
      <c r="AH563" s="987"/>
      <c r="AI563" s="987"/>
      <c r="AJ563" s="987"/>
      <c r="AK563" s="987"/>
      <c r="AL563" s="987"/>
      <c r="AM563" s="987"/>
      <c r="AN563" s="987"/>
      <c r="AO563" s="987"/>
      <c r="AP563" s="987"/>
      <c r="AQ563" s="987"/>
      <c r="AR563" s="987"/>
      <c r="AS563" s="987"/>
      <c r="AT563" s="987"/>
      <c r="AU563" s="987"/>
      <c r="AV563" s="987"/>
      <c r="AW563" s="987"/>
      <c r="AX563" s="1061"/>
      <c r="AY563" s="1220"/>
      <c r="AZ563" s="1225"/>
      <c r="BA563" s="1061"/>
      <c r="BB563" s="1220"/>
      <c r="BC563" s="1225"/>
      <c r="BD563" s="1061"/>
      <c r="BE563" s="1220"/>
      <c r="BF563" s="1225"/>
      <c r="BG563" s="1061">
        <f t="shared" si="46"/>
        <v>0</v>
      </c>
      <c r="BH563" s="1220"/>
      <c r="BI563" s="1225"/>
      <c r="BJ563" s="987"/>
      <c r="BK563" s="1061"/>
      <c r="BL563" s="1220"/>
      <c r="BM563" s="1225"/>
      <c r="BN563" s="1061"/>
      <c r="BO563" s="1225"/>
      <c r="BP563" s="1370"/>
      <c r="BQ563" s="1221"/>
      <c r="BR563" s="1061"/>
      <c r="BS563" s="1225"/>
    </row>
    <row r="564" spans="2:71">
      <c r="B564" s="959">
        <v>560</v>
      </c>
      <c r="C564" s="959" t="s">
        <v>1032</v>
      </c>
      <c r="D564" s="946" t="s">
        <v>1051</v>
      </c>
      <c r="E564" s="959">
        <v>6</v>
      </c>
      <c r="F564" s="959">
        <v>1</v>
      </c>
      <c r="G564" s="1294" t="s">
        <v>971</v>
      </c>
      <c r="H564" s="911">
        <v>37</v>
      </c>
      <c r="I564" s="1294">
        <f t="shared" si="45"/>
        <v>37</v>
      </c>
      <c r="J564" s="1217" t="s">
        <v>1210</v>
      </c>
      <c r="K564" s="959"/>
      <c r="L564" s="1217"/>
      <c r="M564" s="959" t="s">
        <v>1004</v>
      </c>
      <c r="N564" s="1217" t="s">
        <v>1005</v>
      </c>
      <c r="O564" s="956"/>
      <c r="P564" s="987"/>
      <c r="Q564" s="909"/>
      <c r="R564" s="987"/>
      <c r="S564" s="987"/>
      <c r="T564" s="987"/>
      <c r="U564" s="987"/>
      <c r="V564" s="987"/>
      <c r="W564" s="987"/>
      <c r="X564" s="987"/>
      <c r="Y564" s="987"/>
      <c r="Z564" s="987"/>
      <c r="AA564" s="987"/>
      <c r="AB564" s="987"/>
      <c r="AC564" s="987"/>
      <c r="AD564" s="987"/>
      <c r="AE564" s="987"/>
      <c r="AF564" s="987"/>
      <c r="AG564" s="987"/>
      <c r="AH564" s="987"/>
      <c r="AI564" s="987"/>
      <c r="AJ564" s="987"/>
      <c r="AK564" s="987"/>
      <c r="AL564" s="987"/>
      <c r="AM564" s="987"/>
      <c r="AN564" s="987"/>
      <c r="AO564" s="987"/>
      <c r="AP564" s="987"/>
      <c r="AQ564" s="987"/>
      <c r="AR564" s="987"/>
      <c r="AS564" s="987"/>
      <c r="AT564" s="987"/>
      <c r="AU564" s="987"/>
      <c r="AV564" s="987"/>
      <c r="AW564" s="987"/>
      <c r="AX564" s="1061"/>
      <c r="AY564" s="1220"/>
      <c r="AZ564" s="1225"/>
      <c r="BA564" s="1061"/>
      <c r="BB564" s="1220"/>
      <c r="BC564" s="1225"/>
      <c r="BD564" s="1061"/>
      <c r="BE564" s="1220"/>
      <c r="BF564" s="1225"/>
      <c r="BG564" s="1061">
        <f t="shared" si="46"/>
        <v>0</v>
      </c>
      <c r="BH564" s="1220"/>
      <c r="BI564" s="1225"/>
      <c r="BJ564" s="987"/>
      <c r="BK564" s="1061"/>
      <c r="BL564" s="1220"/>
      <c r="BM564" s="1225"/>
      <c r="BN564" s="1061"/>
      <c r="BO564" s="1225"/>
      <c r="BP564" s="1370"/>
      <c r="BQ564" s="1221"/>
      <c r="BR564" s="1061"/>
      <c r="BS564" s="1225"/>
    </row>
    <row r="565" spans="2:71">
      <c r="B565" s="959">
        <v>561</v>
      </c>
      <c r="C565" s="959" t="s">
        <v>1001</v>
      </c>
      <c r="D565" s="946" t="s">
        <v>1145</v>
      </c>
      <c r="E565" s="959">
        <v>8</v>
      </c>
      <c r="F565" s="959">
        <v>3</v>
      </c>
      <c r="G565" s="1294" t="s">
        <v>971</v>
      </c>
      <c r="H565" s="911">
        <v>1</v>
      </c>
      <c r="I565" s="1294">
        <f t="shared" si="45"/>
        <v>3</v>
      </c>
      <c r="J565" s="1217" t="s">
        <v>1210</v>
      </c>
      <c r="K565" s="959"/>
      <c r="L565" s="1217"/>
      <c r="M565" s="959" t="s">
        <v>1004</v>
      </c>
      <c r="N565" s="1217" t="s">
        <v>1005</v>
      </c>
      <c r="O565" s="956"/>
      <c r="P565" s="987"/>
      <c r="Q565" s="909"/>
      <c r="R565" s="987"/>
      <c r="S565" s="987"/>
      <c r="T565" s="987"/>
      <c r="U565" s="987"/>
      <c r="V565" s="987"/>
      <c r="W565" s="987"/>
      <c r="X565" s="987"/>
      <c r="Y565" s="987"/>
      <c r="Z565" s="987"/>
      <c r="AA565" s="987"/>
      <c r="AB565" s="987"/>
      <c r="AC565" s="987"/>
      <c r="AD565" s="987"/>
      <c r="AE565" s="987"/>
      <c r="AF565" s="987"/>
      <c r="AG565" s="987"/>
      <c r="AH565" s="987"/>
      <c r="AI565" s="987"/>
      <c r="AJ565" s="987"/>
      <c r="AK565" s="987"/>
      <c r="AL565" s="987"/>
      <c r="AM565" s="987"/>
      <c r="AN565" s="987"/>
      <c r="AO565" s="987"/>
      <c r="AP565" s="987"/>
      <c r="AQ565" s="987"/>
      <c r="AR565" s="987"/>
      <c r="AS565" s="987"/>
      <c r="AT565" s="987"/>
      <c r="AU565" s="987"/>
      <c r="AV565" s="987"/>
      <c r="AW565" s="987"/>
      <c r="AX565" s="1061"/>
      <c r="AY565" s="1220"/>
      <c r="AZ565" s="1225"/>
      <c r="BA565" s="1061"/>
      <c r="BB565" s="1220"/>
      <c r="BC565" s="1225"/>
      <c r="BD565" s="1061"/>
      <c r="BE565" s="1220"/>
      <c r="BF565" s="1225"/>
      <c r="BG565" s="1061">
        <f t="shared" si="46"/>
        <v>0</v>
      </c>
      <c r="BH565" s="1220"/>
      <c r="BI565" s="1225"/>
      <c r="BJ565" s="987"/>
      <c r="BK565" s="1061"/>
      <c r="BL565" s="1220"/>
      <c r="BM565" s="1225"/>
      <c r="BN565" s="1061"/>
      <c r="BO565" s="1225"/>
      <c r="BP565" s="1370"/>
      <c r="BQ565" s="1221"/>
      <c r="BR565" s="1061"/>
      <c r="BS565" s="1225"/>
    </row>
    <row r="566" spans="2:71">
      <c r="B566" s="959">
        <v>562</v>
      </c>
      <c r="C566" s="959" t="s">
        <v>1085</v>
      </c>
      <c r="D566" s="946" t="s">
        <v>1205</v>
      </c>
      <c r="E566" s="959">
        <v>6</v>
      </c>
      <c r="F566" s="959">
        <v>3</v>
      </c>
      <c r="G566" s="1294" t="s">
        <v>971</v>
      </c>
      <c r="H566" s="911">
        <v>1.4</v>
      </c>
      <c r="I566" s="1294">
        <f t="shared" si="45"/>
        <v>4.1999999999999993</v>
      </c>
      <c r="J566" s="1217" t="s">
        <v>907</v>
      </c>
      <c r="K566" s="959"/>
      <c r="L566" s="1217"/>
      <c r="M566" s="959" t="s">
        <v>1004</v>
      </c>
      <c r="N566" s="1217" t="s">
        <v>1005</v>
      </c>
      <c r="O566" s="956"/>
      <c r="P566" s="987"/>
      <c r="Q566" s="909"/>
      <c r="R566" s="987"/>
      <c r="S566" s="987"/>
      <c r="T566" s="987"/>
      <c r="U566" s="987"/>
      <c r="V566" s="987"/>
      <c r="W566" s="987"/>
      <c r="X566" s="987"/>
      <c r="Y566" s="987"/>
      <c r="Z566" s="987"/>
      <c r="AA566" s="987"/>
      <c r="AB566" s="987"/>
      <c r="AC566" s="987"/>
      <c r="AD566" s="987"/>
      <c r="AE566" s="987"/>
      <c r="AF566" s="987"/>
      <c r="AG566" s="987"/>
      <c r="AH566" s="987"/>
      <c r="AI566" s="987"/>
      <c r="AJ566" s="987"/>
      <c r="AK566" s="987"/>
      <c r="AL566" s="987"/>
      <c r="AM566" s="987"/>
      <c r="AN566" s="987"/>
      <c r="AO566" s="987"/>
      <c r="AP566" s="987"/>
      <c r="AQ566" s="987"/>
      <c r="AR566" s="987"/>
      <c r="AS566" s="987"/>
      <c r="AT566" s="987"/>
      <c r="AU566" s="987"/>
      <c r="AV566" s="987"/>
      <c r="AW566" s="987"/>
      <c r="AX566" s="1061"/>
      <c r="AY566" s="1220"/>
      <c r="AZ566" s="1225"/>
      <c r="BA566" s="1061"/>
      <c r="BB566" s="1220"/>
      <c r="BC566" s="1225"/>
      <c r="BD566" s="1061"/>
      <c r="BE566" s="1220"/>
      <c r="BF566" s="1225"/>
      <c r="BG566" s="1061">
        <f t="shared" si="46"/>
        <v>0</v>
      </c>
      <c r="BH566" s="1220"/>
      <c r="BI566" s="1225"/>
      <c r="BJ566" s="987"/>
      <c r="BK566" s="1061"/>
      <c r="BL566" s="1220"/>
      <c r="BM566" s="1225"/>
      <c r="BN566" s="1061"/>
      <c r="BO566" s="1225"/>
      <c r="BP566" s="1370"/>
      <c r="BQ566" s="1221"/>
      <c r="BR566" s="1061"/>
      <c r="BS566" s="1225"/>
    </row>
    <row r="567" spans="2:71">
      <c r="B567" s="959">
        <v>563</v>
      </c>
      <c r="C567" s="959" t="s">
        <v>1199</v>
      </c>
      <c r="D567" s="946" t="s">
        <v>1200</v>
      </c>
      <c r="E567" s="959">
        <v>8</v>
      </c>
      <c r="F567" s="959">
        <v>3</v>
      </c>
      <c r="G567" s="1294" t="s">
        <v>971</v>
      </c>
      <c r="H567" s="911">
        <v>10</v>
      </c>
      <c r="I567" s="1294">
        <f t="shared" si="45"/>
        <v>30</v>
      </c>
      <c r="J567" s="1217" t="s">
        <v>907</v>
      </c>
      <c r="K567" s="959"/>
      <c r="L567" s="1217"/>
      <c r="M567" s="959" t="s">
        <v>1004</v>
      </c>
      <c r="N567" s="1217" t="s">
        <v>1005</v>
      </c>
      <c r="O567" s="956"/>
      <c r="P567" s="987"/>
      <c r="Q567" s="909"/>
      <c r="R567" s="987"/>
      <c r="S567" s="987"/>
      <c r="T567" s="987"/>
      <c r="U567" s="987"/>
      <c r="V567" s="987"/>
      <c r="W567" s="987"/>
      <c r="X567" s="987"/>
      <c r="Y567" s="987"/>
      <c r="Z567" s="987"/>
      <c r="AA567" s="987"/>
      <c r="AB567" s="987"/>
      <c r="AC567" s="987"/>
      <c r="AD567" s="987"/>
      <c r="AE567" s="987"/>
      <c r="AF567" s="987"/>
      <c r="AG567" s="987"/>
      <c r="AH567" s="987"/>
      <c r="AI567" s="987"/>
      <c r="AJ567" s="987"/>
      <c r="AK567" s="987"/>
      <c r="AL567" s="987"/>
      <c r="AM567" s="987"/>
      <c r="AN567" s="987"/>
      <c r="AO567" s="987"/>
      <c r="AP567" s="987"/>
      <c r="AQ567" s="987"/>
      <c r="AR567" s="987"/>
      <c r="AS567" s="987"/>
      <c r="AT567" s="987"/>
      <c r="AU567" s="987"/>
      <c r="AV567" s="987"/>
      <c r="AW567" s="987"/>
      <c r="AX567" s="1061"/>
      <c r="AY567" s="1220"/>
      <c r="AZ567" s="1225"/>
      <c r="BA567" s="1061"/>
      <c r="BB567" s="1220"/>
      <c r="BC567" s="1225"/>
      <c r="BD567" s="1061"/>
      <c r="BE567" s="1220"/>
      <c r="BF567" s="1225"/>
      <c r="BG567" s="1061">
        <f t="shared" si="46"/>
        <v>0</v>
      </c>
      <c r="BH567" s="1220"/>
      <c r="BI567" s="1225"/>
      <c r="BJ567" s="987"/>
      <c r="BK567" s="1061"/>
      <c r="BL567" s="1220"/>
      <c r="BM567" s="1225"/>
      <c r="BN567" s="1061"/>
      <c r="BO567" s="1225"/>
      <c r="BP567" s="1370"/>
      <c r="BQ567" s="1221"/>
      <c r="BR567" s="1061"/>
      <c r="BS567" s="1225"/>
    </row>
    <row r="568" spans="2:71">
      <c r="B568" s="959">
        <v>564</v>
      </c>
      <c r="C568" s="959" t="s">
        <v>1089</v>
      </c>
      <c r="D568" s="946" t="s">
        <v>1208</v>
      </c>
      <c r="E568" s="959">
        <v>8</v>
      </c>
      <c r="F568" s="959">
        <v>3</v>
      </c>
      <c r="G568" s="1294" t="s">
        <v>971</v>
      </c>
      <c r="H568" s="911">
        <v>3.1</v>
      </c>
      <c r="I568" s="1294">
        <f t="shared" si="45"/>
        <v>9.3000000000000007</v>
      </c>
      <c r="J568" s="1217" t="s">
        <v>907</v>
      </c>
      <c r="K568" s="959"/>
      <c r="L568" s="1217"/>
      <c r="M568" s="959" t="s">
        <v>1004</v>
      </c>
      <c r="N568" s="1217" t="s">
        <v>1005</v>
      </c>
      <c r="O568" s="956"/>
      <c r="P568" s="987"/>
      <c r="Q568" s="909"/>
      <c r="R568" s="987"/>
      <c r="S568" s="987"/>
      <c r="T568" s="987"/>
      <c r="U568" s="987"/>
      <c r="V568" s="987"/>
      <c r="W568" s="987"/>
      <c r="X568" s="987"/>
      <c r="Y568" s="987"/>
      <c r="Z568" s="987"/>
      <c r="AA568" s="987"/>
      <c r="AB568" s="987"/>
      <c r="AC568" s="987"/>
      <c r="AD568" s="987"/>
      <c r="AE568" s="987"/>
      <c r="AF568" s="987"/>
      <c r="AG568" s="987"/>
      <c r="AH568" s="987"/>
      <c r="AI568" s="987"/>
      <c r="AJ568" s="987"/>
      <c r="AK568" s="987"/>
      <c r="AL568" s="987"/>
      <c r="AM568" s="987"/>
      <c r="AN568" s="987"/>
      <c r="AO568" s="987"/>
      <c r="AP568" s="987"/>
      <c r="AQ568" s="987"/>
      <c r="AR568" s="987"/>
      <c r="AS568" s="987"/>
      <c r="AT568" s="987"/>
      <c r="AU568" s="987"/>
      <c r="AV568" s="987"/>
      <c r="AW568" s="987"/>
      <c r="AX568" s="1061"/>
      <c r="AY568" s="1220"/>
      <c r="AZ568" s="1225"/>
      <c r="BA568" s="1061"/>
      <c r="BB568" s="1220"/>
      <c r="BC568" s="1225"/>
      <c r="BD568" s="1061"/>
      <c r="BE568" s="1220"/>
      <c r="BF568" s="1225"/>
      <c r="BG568" s="1061">
        <f t="shared" si="46"/>
        <v>0</v>
      </c>
      <c r="BH568" s="1220"/>
      <c r="BI568" s="1225"/>
      <c r="BJ568" s="987"/>
      <c r="BK568" s="1061"/>
      <c r="BL568" s="1220"/>
      <c r="BM568" s="1225"/>
      <c r="BN568" s="1061"/>
      <c r="BO568" s="1225"/>
      <c r="BP568" s="1370"/>
      <c r="BQ568" s="1221"/>
      <c r="BR568" s="1061"/>
      <c r="BS568" s="1225"/>
    </row>
    <row r="569" spans="2:71">
      <c r="B569" s="959">
        <v>565</v>
      </c>
      <c r="C569" s="959" t="s">
        <v>1001</v>
      </c>
      <c r="D569" s="946" t="s">
        <v>1209</v>
      </c>
      <c r="E569" s="959">
        <v>6</v>
      </c>
      <c r="F569" s="959">
        <v>1</v>
      </c>
      <c r="G569" s="1294" t="s">
        <v>971</v>
      </c>
      <c r="H569" s="911">
        <v>0.9</v>
      </c>
      <c r="I569" s="1294">
        <f t="shared" si="45"/>
        <v>0.9</v>
      </c>
      <c r="J569" s="1217" t="s">
        <v>1211</v>
      </c>
      <c r="K569" s="959"/>
      <c r="L569" s="1217"/>
      <c r="M569" s="959" t="s">
        <v>1004</v>
      </c>
      <c r="N569" s="1217" t="s">
        <v>1005</v>
      </c>
      <c r="O569" s="956"/>
      <c r="P569" s="987"/>
      <c r="Q569" s="909"/>
      <c r="R569" s="987"/>
      <c r="S569" s="987"/>
      <c r="T569" s="987"/>
      <c r="U569" s="987"/>
      <c r="V569" s="987"/>
      <c r="W569" s="987"/>
      <c r="X569" s="987"/>
      <c r="Y569" s="987"/>
      <c r="Z569" s="987"/>
      <c r="AA569" s="987"/>
      <c r="AB569" s="987"/>
      <c r="AC569" s="987"/>
      <c r="AD569" s="987"/>
      <c r="AE569" s="987"/>
      <c r="AF569" s="987"/>
      <c r="AG569" s="987"/>
      <c r="AH569" s="987"/>
      <c r="AI569" s="987"/>
      <c r="AJ569" s="987"/>
      <c r="AK569" s="987"/>
      <c r="AL569" s="987"/>
      <c r="AM569" s="987"/>
      <c r="AN569" s="987"/>
      <c r="AO569" s="987"/>
      <c r="AP569" s="987"/>
      <c r="AQ569" s="987"/>
      <c r="AR569" s="987"/>
      <c r="AS569" s="987"/>
      <c r="AT569" s="987"/>
      <c r="AU569" s="987"/>
      <c r="AV569" s="987"/>
      <c r="AW569" s="987"/>
      <c r="AX569" s="1061"/>
      <c r="AY569" s="1220"/>
      <c r="AZ569" s="1225"/>
      <c r="BA569" s="1061"/>
      <c r="BB569" s="1220"/>
      <c r="BC569" s="1225"/>
      <c r="BD569" s="1061"/>
      <c r="BE569" s="1220"/>
      <c r="BF569" s="1225"/>
      <c r="BG569" s="1061">
        <f t="shared" si="46"/>
        <v>0</v>
      </c>
      <c r="BH569" s="1220"/>
      <c r="BI569" s="1225"/>
      <c r="BJ569" s="987"/>
      <c r="BK569" s="1061"/>
      <c r="BL569" s="1220"/>
      <c r="BM569" s="1225"/>
      <c r="BN569" s="1061"/>
      <c r="BO569" s="1225"/>
      <c r="BP569" s="1370"/>
      <c r="BQ569" s="1221"/>
      <c r="BR569" s="1061"/>
      <c r="BS569" s="1225"/>
    </row>
    <row r="570" spans="2:71">
      <c r="B570" s="959">
        <v>566</v>
      </c>
      <c r="C570" s="959" t="s">
        <v>1032</v>
      </c>
      <c r="D570" s="946" t="s">
        <v>1051</v>
      </c>
      <c r="E570" s="959">
        <v>6</v>
      </c>
      <c r="F570" s="959">
        <v>1</v>
      </c>
      <c r="G570" s="1294" t="s">
        <v>971</v>
      </c>
      <c r="H570" s="911">
        <v>37</v>
      </c>
      <c r="I570" s="1294">
        <f t="shared" si="45"/>
        <v>37</v>
      </c>
      <c r="J570" s="1217" t="s">
        <v>1211</v>
      </c>
      <c r="K570" s="959"/>
      <c r="L570" s="1217"/>
      <c r="M570" s="959" t="s">
        <v>1004</v>
      </c>
      <c r="N570" s="1217" t="s">
        <v>1005</v>
      </c>
      <c r="O570" s="956"/>
      <c r="P570" s="987"/>
      <c r="Q570" s="909"/>
      <c r="R570" s="987"/>
      <c r="S570" s="987"/>
      <c r="T570" s="987"/>
      <c r="U570" s="987"/>
      <c r="V570" s="987"/>
      <c r="W570" s="987"/>
      <c r="X570" s="987"/>
      <c r="Y570" s="987"/>
      <c r="Z570" s="987"/>
      <c r="AA570" s="987"/>
      <c r="AB570" s="987"/>
      <c r="AC570" s="987"/>
      <c r="AD570" s="987"/>
      <c r="AE570" s="987"/>
      <c r="AF570" s="987"/>
      <c r="AG570" s="987"/>
      <c r="AH570" s="987"/>
      <c r="AI570" s="987"/>
      <c r="AJ570" s="987"/>
      <c r="AK570" s="987"/>
      <c r="AL570" s="987"/>
      <c r="AM570" s="987"/>
      <c r="AN570" s="987"/>
      <c r="AO570" s="987"/>
      <c r="AP570" s="987"/>
      <c r="AQ570" s="987"/>
      <c r="AR570" s="987"/>
      <c r="AS570" s="987"/>
      <c r="AT570" s="987"/>
      <c r="AU570" s="987"/>
      <c r="AV570" s="987"/>
      <c r="AW570" s="987"/>
      <c r="AX570" s="1061"/>
      <c r="AY570" s="1220"/>
      <c r="AZ570" s="1225"/>
      <c r="BA570" s="1061"/>
      <c r="BB570" s="1220"/>
      <c r="BC570" s="1225"/>
      <c r="BD570" s="1061"/>
      <c r="BE570" s="1220"/>
      <c r="BF570" s="1225"/>
      <c r="BG570" s="1061">
        <f t="shared" si="46"/>
        <v>0</v>
      </c>
      <c r="BH570" s="1220"/>
      <c r="BI570" s="1225"/>
      <c r="BJ570" s="987"/>
      <c r="BK570" s="1061"/>
      <c r="BL570" s="1220"/>
      <c r="BM570" s="1225"/>
      <c r="BN570" s="1061"/>
      <c r="BO570" s="1225"/>
      <c r="BP570" s="1370"/>
      <c r="BQ570" s="1221"/>
      <c r="BR570" s="1061"/>
      <c r="BS570" s="1225"/>
    </row>
    <row r="571" spans="2:71">
      <c r="B571" s="959">
        <v>567</v>
      </c>
      <c r="C571" s="959" t="s">
        <v>1001</v>
      </c>
      <c r="D571" s="946" t="s">
        <v>1145</v>
      </c>
      <c r="E571" s="959">
        <v>8</v>
      </c>
      <c r="F571" s="959">
        <v>2</v>
      </c>
      <c r="G571" s="1294" t="s">
        <v>971</v>
      </c>
      <c r="H571" s="911">
        <v>1</v>
      </c>
      <c r="I571" s="1294">
        <f t="shared" si="45"/>
        <v>2</v>
      </c>
      <c r="J571" s="1217" t="s">
        <v>1211</v>
      </c>
      <c r="K571" s="959"/>
      <c r="L571" s="1217"/>
      <c r="M571" s="959" t="s">
        <v>1004</v>
      </c>
      <c r="N571" s="1217" t="s">
        <v>1005</v>
      </c>
      <c r="O571" s="956"/>
      <c r="P571" s="987"/>
      <c r="Q571" s="909"/>
      <c r="R571" s="987"/>
      <c r="S571" s="987"/>
      <c r="T571" s="987"/>
      <c r="U571" s="987"/>
      <c r="V571" s="987"/>
      <c r="W571" s="987"/>
      <c r="X571" s="987"/>
      <c r="Y571" s="987"/>
      <c r="Z571" s="987"/>
      <c r="AA571" s="987"/>
      <c r="AB571" s="987"/>
      <c r="AC571" s="987"/>
      <c r="AD571" s="987"/>
      <c r="AE571" s="987"/>
      <c r="AF571" s="987"/>
      <c r="AG571" s="987"/>
      <c r="AH571" s="987"/>
      <c r="AI571" s="987"/>
      <c r="AJ571" s="987"/>
      <c r="AK571" s="987"/>
      <c r="AL571" s="987"/>
      <c r="AM571" s="987"/>
      <c r="AN571" s="987"/>
      <c r="AO571" s="987"/>
      <c r="AP571" s="987"/>
      <c r="AQ571" s="987"/>
      <c r="AR571" s="987"/>
      <c r="AS571" s="987"/>
      <c r="AT571" s="987"/>
      <c r="AU571" s="987"/>
      <c r="AV571" s="987"/>
      <c r="AW571" s="987"/>
      <c r="AX571" s="1061"/>
      <c r="AY571" s="1220"/>
      <c r="AZ571" s="1225"/>
      <c r="BA571" s="1061"/>
      <c r="BB571" s="1220"/>
      <c r="BC571" s="1225"/>
      <c r="BD571" s="1061"/>
      <c r="BE571" s="1220"/>
      <c r="BF571" s="1225"/>
      <c r="BG571" s="1061">
        <f t="shared" si="46"/>
        <v>0</v>
      </c>
      <c r="BH571" s="1220"/>
      <c r="BI571" s="1225"/>
      <c r="BJ571" s="987"/>
      <c r="BK571" s="1061"/>
      <c r="BL571" s="1220"/>
      <c r="BM571" s="1225"/>
      <c r="BN571" s="1061"/>
      <c r="BO571" s="1225"/>
      <c r="BP571" s="1370"/>
      <c r="BQ571" s="1221"/>
      <c r="BR571" s="1061"/>
      <c r="BS571" s="1225"/>
    </row>
    <row r="572" spans="2:71">
      <c r="B572" s="959">
        <v>568</v>
      </c>
      <c r="C572" s="959" t="s">
        <v>1085</v>
      </c>
      <c r="D572" s="946" t="s">
        <v>1205</v>
      </c>
      <c r="E572" s="959">
        <v>6</v>
      </c>
      <c r="F572" s="959">
        <v>3</v>
      </c>
      <c r="G572" s="1294" t="s">
        <v>971</v>
      </c>
      <c r="H572" s="911">
        <v>1.4</v>
      </c>
      <c r="I572" s="1294">
        <f t="shared" si="45"/>
        <v>4.1999999999999993</v>
      </c>
      <c r="J572" s="1217" t="s">
        <v>911</v>
      </c>
      <c r="K572" s="959"/>
      <c r="L572" s="1217"/>
      <c r="M572" s="959" t="s">
        <v>1004</v>
      </c>
      <c r="N572" s="1217" t="s">
        <v>1005</v>
      </c>
      <c r="O572" s="956"/>
      <c r="P572" s="987"/>
      <c r="Q572" s="909"/>
      <c r="R572" s="987"/>
      <c r="S572" s="987"/>
      <c r="T572" s="987"/>
      <c r="U572" s="987"/>
      <c r="V572" s="987"/>
      <c r="W572" s="987"/>
      <c r="X572" s="987"/>
      <c r="Y572" s="987"/>
      <c r="Z572" s="987"/>
      <c r="AA572" s="987"/>
      <c r="AB572" s="987"/>
      <c r="AC572" s="987"/>
      <c r="AD572" s="987"/>
      <c r="AE572" s="987"/>
      <c r="AF572" s="987"/>
      <c r="AG572" s="987"/>
      <c r="AH572" s="987"/>
      <c r="AI572" s="987"/>
      <c r="AJ572" s="987"/>
      <c r="AK572" s="987"/>
      <c r="AL572" s="987"/>
      <c r="AM572" s="987"/>
      <c r="AN572" s="987"/>
      <c r="AO572" s="987"/>
      <c r="AP572" s="987"/>
      <c r="AQ572" s="987"/>
      <c r="AR572" s="987"/>
      <c r="AS572" s="987"/>
      <c r="AT572" s="987"/>
      <c r="AU572" s="987"/>
      <c r="AV572" s="987"/>
      <c r="AW572" s="987"/>
      <c r="AX572" s="1061"/>
      <c r="AY572" s="1220"/>
      <c r="AZ572" s="1225"/>
      <c r="BA572" s="1061"/>
      <c r="BB572" s="1220"/>
      <c r="BC572" s="1225"/>
      <c r="BD572" s="1061"/>
      <c r="BE572" s="1220"/>
      <c r="BF572" s="1225"/>
      <c r="BG572" s="1061">
        <f t="shared" si="46"/>
        <v>0</v>
      </c>
      <c r="BH572" s="1220"/>
      <c r="BI572" s="1225"/>
      <c r="BJ572" s="987"/>
      <c r="BK572" s="1061"/>
      <c r="BL572" s="1220"/>
      <c r="BM572" s="1225"/>
      <c r="BN572" s="1061"/>
      <c r="BO572" s="1225"/>
      <c r="BP572" s="1370"/>
      <c r="BQ572" s="1221"/>
      <c r="BR572" s="1061"/>
      <c r="BS572" s="1225"/>
    </row>
    <row r="573" spans="2:71">
      <c r="B573" s="959">
        <v>569</v>
      </c>
      <c r="C573" s="959" t="s">
        <v>1199</v>
      </c>
      <c r="D573" s="946" t="s">
        <v>1200</v>
      </c>
      <c r="E573" s="959">
        <v>8</v>
      </c>
      <c r="F573" s="959">
        <v>3</v>
      </c>
      <c r="G573" s="1294" t="s">
        <v>971</v>
      </c>
      <c r="H573" s="911">
        <v>10</v>
      </c>
      <c r="I573" s="1294">
        <f t="shared" si="45"/>
        <v>30</v>
      </c>
      <c r="J573" s="1217" t="s">
        <v>911</v>
      </c>
      <c r="K573" s="959"/>
      <c r="L573" s="1217"/>
      <c r="M573" s="959" t="s">
        <v>1004</v>
      </c>
      <c r="N573" s="1217" t="s">
        <v>1005</v>
      </c>
      <c r="O573" s="956"/>
      <c r="P573" s="987"/>
      <c r="Q573" s="909"/>
      <c r="R573" s="987"/>
      <c r="S573" s="987"/>
      <c r="T573" s="987"/>
      <c r="U573" s="987"/>
      <c r="V573" s="987"/>
      <c r="W573" s="987"/>
      <c r="X573" s="987"/>
      <c r="Y573" s="987"/>
      <c r="Z573" s="987"/>
      <c r="AA573" s="987"/>
      <c r="AB573" s="987"/>
      <c r="AC573" s="987"/>
      <c r="AD573" s="987"/>
      <c r="AE573" s="987"/>
      <c r="AF573" s="987"/>
      <c r="AG573" s="987"/>
      <c r="AH573" s="987"/>
      <c r="AI573" s="987"/>
      <c r="AJ573" s="987"/>
      <c r="AK573" s="987"/>
      <c r="AL573" s="987"/>
      <c r="AM573" s="987"/>
      <c r="AN573" s="987"/>
      <c r="AO573" s="987"/>
      <c r="AP573" s="987"/>
      <c r="AQ573" s="987"/>
      <c r="AR573" s="987"/>
      <c r="AS573" s="987"/>
      <c r="AT573" s="987"/>
      <c r="AU573" s="987"/>
      <c r="AV573" s="987"/>
      <c r="AW573" s="987"/>
      <c r="AX573" s="1061"/>
      <c r="AY573" s="1220"/>
      <c r="AZ573" s="1225"/>
      <c r="BA573" s="1061"/>
      <c r="BB573" s="1220"/>
      <c r="BC573" s="1225"/>
      <c r="BD573" s="1061"/>
      <c r="BE573" s="1220"/>
      <c r="BF573" s="1225"/>
      <c r="BG573" s="1061">
        <f t="shared" si="46"/>
        <v>0</v>
      </c>
      <c r="BH573" s="1220"/>
      <c r="BI573" s="1225"/>
      <c r="BJ573" s="987"/>
      <c r="BK573" s="1061"/>
      <c r="BL573" s="1220"/>
      <c r="BM573" s="1225"/>
      <c r="BN573" s="1061"/>
      <c r="BO573" s="1225"/>
      <c r="BP573" s="1370"/>
      <c r="BQ573" s="1221"/>
      <c r="BR573" s="1061"/>
      <c r="BS573" s="1225"/>
    </row>
    <row r="574" spans="2:71">
      <c r="B574" s="959">
        <v>570</v>
      </c>
      <c r="C574" s="959" t="s">
        <v>1089</v>
      </c>
      <c r="D574" s="946" t="s">
        <v>1208</v>
      </c>
      <c r="E574" s="959">
        <v>8</v>
      </c>
      <c r="F574" s="959">
        <v>3</v>
      </c>
      <c r="G574" s="1294" t="s">
        <v>971</v>
      </c>
      <c r="H574" s="911">
        <v>3.1</v>
      </c>
      <c r="I574" s="1294">
        <f t="shared" si="45"/>
        <v>9.3000000000000007</v>
      </c>
      <c r="J574" s="1217" t="s">
        <v>911</v>
      </c>
      <c r="K574" s="959"/>
      <c r="L574" s="1217"/>
      <c r="M574" s="959" t="s">
        <v>1004</v>
      </c>
      <c r="N574" s="1217" t="s">
        <v>1005</v>
      </c>
      <c r="O574" s="956"/>
      <c r="P574" s="987"/>
      <c r="Q574" s="909"/>
      <c r="R574" s="987"/>
      <c r="S574" s="987"/>
      <c r="T574" s="987"/>
      <c r="U574" s="987"/>
      <c r="V574" s="987"/>
      <c r="W574" s="987"/>
      <c r="X574" s="987"/>
      <c r="Y574" s="987"/>
      <c r="Z574" s="987"/>
      <c r="AA574" s="987"/>
      <c r="AB574" s="987"/>
      <c r="AC574" s="987"/>
      <c r="AD574" s="987"/>
      <c r="AE574" s="987"/>
      <c r="AF574" s="987"/>
      <c r="AG574" s="987"/>
      <c r="AH574" s="987"/>
      <c r="AI574" s="987"/>
      <c r="AJ574" s="987"/>
      <c r="AK574" s="987"/>
      <c r="AL574" s="987"/>
      <c r="AM574" s="987"/>
      <c r="AN574" s="987"/>
      <c r="AO574" s="987"/>
      <c r="AP574" s="987"/>
      <c r="AQ574" s="987"/>
      <c r="AR574" s="987"/>
      <c r="AS574" s="987"/>
      <c r="AT574" s="987"/>
      <c r="AU574" s="987"/>
      <c r="AV574" s="987"/>
      <c r="AW574" s="987"/>
      <c r="AX574" s="1061"/>
      <c r="AY574" s="1220"/>
      <c r="AZ574" s="1225"/>
      <c r="BA574" s="1061"/>
      <c r="BB574" s="1220"/>
      <c r="BC574" s="1225"/>
      <c r="BD574" s="1061"/>
      <c r="BE574" s="1220"/>
      <c r="BF574" s="1225"/>
      <c r="BG574" s="1061">
        <f t="shared" si="46"/>
        <v>0</v>
      </c>
      <c r="BH574" s="1220"/>
      <c r="BI574" s="1225"/>
      <c r="BJ574" s="987"/>
      <c r="BK574" s="1061"/>
      <c r="BL574" s="1220"/>
      <c r="BM574" s="1225"/>
      <c r="BN574" s="1061"/>
      <c r="BO574" s="1225"/>
      <c r="BP574" s="1370"/>
      <c r="BQ574" s="1221"/>
      <c r="BR574" s="1061"/>
      <c r="BS574" s="1225"/>
    </row>
    <row r="575" spans="2:71">
      <c r="B575" s="959">
        <v>571</v>
      </c>
      <c r="C575" s="959" t="s">
        <v>1001</v>
      </c>
      <c r="D575" s="946" t="s">
        <v>1145</v>
      </c>
      <c r="E575" s="959">
        <v>8</v>
      </c>
      <c r="F575" s="959">
        <v>4</v>
      </c>
      <c r="G575" s="1294" t="s">
        <v>971</v>
      </c>
      <c r="H575" s="911">
        <v>1</v>
      </c>
      <c r="I575" s="1294">
        <f t="shared" si="45"/>
        <v>4</v>
      </c>
      <c r="J575" s="1217" t="s">
        <v>1212</v>
      </c>
      <c r="K575" s="959"/>
      <c r="L575" s="1217"/>
      <c r="M575" s="959" t="s">
        <v>1004</v>
      </c>
      <c r="N575" s="1217" t="s">
        <v>1005</v>
      </c>
      <c r="O575" s="956"/>
      <c r="P575" s="987"/>
      <c r="Q575" s="909"/>
      <c r="R575" s="987"/>
      <c r="S575" s="987"/>
      <c r="T575" s="987"/>
      <c r="U575" s="987"/>
      <c r="V575" s="987"/>
      <c r="W575" s="987"/>
      <c r="X575" s="987"/>
      <c r="Y575" s="987"/>
      <c r="Z575" s="987"/>
      <c r="AA575" s="987"/>
      <c r="AB575" s="987"/>
      <c r="AC575" s="987"/>
      <c r="AD575" s="987"/>
      <c r="AE575" s="987"/>
      <c r="AF575" s="987"/>
      <c r="AG575" s="987"/>
      <c r="AH575" s="987"/>
      <c r="AI575" s="987"/>
      <c r="AJ575" s="987"/>
      <c r="AK575" s="987"/>
      <c r="AL575" s="987"/>
      <c r="AM575" s="987"/>
      <c r="AN575" s="987"/>
      <c r="AO575" s="987"/>
      <c r="AP575" s="987"/>
      <c r="AQ575" s="987"/>
      <c r="AR575" s="987"/>
      <c r="AS575" s="987"/>
      <c r="AT575" s="987"/>
      <c r="AU575" s="987"/>
      <c r="AV575" s="987"/>
      <c r="AW575" s="987"/>
      <c r="AX575" s="1061"/>
      <c r="AY575" s="1220"/>
      <c r="AZ575" s="1225"/>
      <c r="BA575" s="1061"/>
      <c r="BB575" s="1220"/>
      <c r="BC575" s="1225"/>
      <c r="BD575" s="1061"/>
      <c r="BE575" s="1220"/>
      <c r="BF575" s="1225"/>
      <c r="BG575" s="1061">
        <f t="shared" si="46"/>
        <v>0</v>
      </c>
      <c r="BH575" s="1220"/>
      <c r="BI575" s="1225"/>
      <c r="BJ575" s="987"/>
      <c r="BK575" s="1061"/>
      <c r="BL575" s="1220"/>
      <c r="BM575" s="1225"/>
      <c r="BN575" s="1061"/>
      <c r="BO575" s="1225"/>
      <c r="BP575" s="1370"/>
      <c r="BQ575" s="1221"/>
      <c r="BR575" s="1061"/>
      <c r="BS575" s="1225"/>
    </row>
    <row r="576" spans="2:71">
      <c r="B576" s="959">
        <v>572</v>
      </c>
      <c r="C576" s="959" t="s">
        <v>1001</v>
      </c>
      <c r="D576" s="946" t="s">
        <v>1145</v>
      </c>
      <c r="E576" s="959">
        <v>8</v>
      </c>
      <c r="F576" s="959">
        <v>1</v>
      </c>
      <c r="G576" s="1294" t="s">
        <v>971</v>
      </c>
      <c r="H576" s="911">
        <v>1</v>
      </c>
      <c r="I576" s="1294">
        <f t="shared" si="45"/>
        <v>1</v>
      </c>
      <c r="J576" s="1217" t="s">
        <v>1213</v>
      </c>
      <c r="K576" s="959"/>
      <c r="L576" s="1217"/>
      <c r="M576" s="959" t="s">
        <v>1004</v>
      </c>
      <c r="N576" s="1217" t="s">
        <v>1005</v>
      </c>
      <c r="O576" s="956"/>
      <c r="P576" s="987"/>
      <c r="Q576" s="909"/>
      <c r="R576" s="987"/>
      <c r="S576" s="987"/>
      <c r="T576" s="987"/>
      <c r="U576" s="987"/>
      <c r="V576" s="987"/>
      <c r="W576" s="987"/>
      <c r="X576" s="987"/>
      <c r="Y576" s="987"/>
      <c r="Z576" s="987"/>
      <c r="AA576" s="987"/>
      <c r="AB576" s="987"/>
      <c r="AC576" s="987"/>
      <c r="AD576" s="987"/>
      <c r="AE576" s="987"/>
      <c r="AF576" s="987"/>
      <c r="AG576" s="987"/>
      <c r="AH576" s="987"/>
      <c r="AI576" s="987"/>
      <c r="AJ576" s="987"/>
      <c r="AK576" s="987"/>
      <c r="AL576" s="987"/>
      <c r="AM576" s="987"/>
      <c r="AN576" s="987"/>
      <c r="AO576" s="987"/>
      <c r="AP576" s="987"/>
      <c r="AQ576" s="987"/>
      <c r="AR576" s="987"/>
      <c r="AS576" s="987"/>
      <c r="AT576" s="987"/>
      <c r="AU576" s="987"/>
      <c r="AV576" s="987"/>
      <c r="AW576" s="987"/>
      <c r="AX576" s="1061"/>
      <c r="AY576" s="1220"/>
      <c r="AZ576" s="1225"/>
      <c r="BA576" s="1061"/>
      <c r="BB576" s="1220"/>
      <c r="BC576" s="1225"/>
      <c r="BD576" s="1061"/>
      <c r="BE576" s="1220"/>
      <c r="BF576" s="1225"/>
      <c r="BG576" s="1061">
        <f t="shared" si="46"/>
        <v>0</v>
      </c>
      <c r="BH576" s="1220"/>
      <c r="BI576" s="1225"/>
      <c r="BJ576" s="987"/>
      <c r="BK576" s="1061"/>
      <c r="BL576" s="1220"/>
      <c r="BM576" s="1225"/>
      <c r="BN576" s="1061"/>
      <c r="BO576" s="1225"/>
      <c r="BP576" s="1370"/>
      <c r="BQ576" s="1221"/>
      <c r="BR576" s="1061"/>
      <c r="BS576" s="1225"/>
    </row>
    <row r="577" spans="2:71">
      <c r="B577" s="959">
        <v>573</v>
      </c>
      <c r="C577" s="959" t="s">
        <v>1199</v>
      </c>
      <c r="D577" s="946" t="s">
        <v>1200</v>
      </c>
      <c r="E577" s="959">
        <v>8</v>
      </c>
      <c r="F577" s="959">
        <v>3</v>
      </c>
      <c r="G577" s="1294" t="s">
        <v>971</v>
      </c>
      <c r="H577" s="911">
        <v>10</v>
      </c>
      <c r="I577" s="1294">
        <f t="shared" si="45"/>
        <v>30</v>
      </c>
      <c r="J577" s="1217" t="s">
        <v>1214</v>
      </c>
      <c r="K577" s="959"/>
      <c r="L577" s="1217"/>
      <c r="M577" s="959" t="s">
        <v>1004</v>
      </c>
      <c r="N577" s="1217" t="s">
        <v>1005</v>
      </c>
      <c r="O577" s="956"/>
      <c r="P577" s="987"/>
      <c r="Q577" s="909"/>
      <c r="R577" s="987"/>
      <c r="S577" s="987"/>
      <c r="T577" s="987"/>
      <c r="U577" s="987"/>
      <c r="V577" s="987"/>
      <c r="W577" s="987"/>
      <c r="X577" s="987"/>
      <c r="Y577" s="987"/>
      <c r="Z577" s="987"/>
      <c r="AA577" s="987"/>
      <c r="AB577" s="987"/>
      <c r="AC577" s="987"/>
      <c r="AD577" s="987"/>
      <c r="AE577" s="987"/>
      <c r="AF577" s="987"/>
      <c r="AG577" s="987"/>
      <c r="AH577" s="987"/>
      <c r="AI577" s="987"/>
      <c r="AJ577" s="987"/>
      <c r="AK577" s="987"/>
      <c r="AL577" s="987"/>
      <c r="AM577" s="987"/>
      <c r="AN577" s="987"/>
      <c r="AO577" s="987"/>
      <c r="AP577" s="987"/>
      <c r="AQ577" s="987"/>
      <c r="AR577" s="987"/>
      <c r="AS577" s="987"/>
      <c r="AT577" s="987"/>
      <c r="AU577" s="987"/>
      <c r="AV577" s="987"/>
      <c r="AW577" s="987"/>
      <c r="AX577" s="1061"/>
      <c r="AY577" s="1220"/>
      <c r="AZ577" s="1225"/>
      <c r="BA577" s="1061"/>
      <c r="BB577" s="1220"/>
      <c r="BC577" s="1225"/>
      <c r="BD577" s="1061"/>
      <c r="BE577" s="1220"/>
      <c r="BF577" s="1225"/>
      <c r="BG577" s="1061">
        <f t="shared" si="46"/>
        <v>0</v>
      </c>
      <c r="BH577" s="1220"/>
      <c r="BI577" s="1225"/>
      <c r="BJ577" s="987"/>
      <c r="BK577" s="1061"/>
      <c r="BL577" s="1220"/>
      <c r="BM577" s="1225"/>
      <c r="BN577" s="1061"/>
      <c r="BO577" s="1225"/>
      <c r="BP577" s="1370"/>
      <c r="BQ577" s="1221"/>
      <c r="BR577" s="1061"/>
      <c r="BS577" s="1225"/>
    </row>
    <row r="578" spans="2:71">
      <c r="B578" s="959">
        <v>574</v>
      </c>
      <c r="C578" s="959" t="s">
        <v>1148</v>
      </c>
      <c r="D578" s="946" t="s">
        <v>1149</v>
      </c>
      <c r="E578" s="959">
        <v>3</v>
      </c>
      <c r="F578" s="959">
        <v>4</v>
      </c>
      <c r="G578" s="1294" t="s">
        <v>971</v>
      </c>
      <c r="H578" s="911">
        <v>87</v>
      </c>
      <c r="I578" s="1294">
        <f t="shared" si="45"/>
        <v>348</v>
      </c>
      <c r="J578" s="1217" t="s">
        <v>1215</v>
      </c>
      <c r="K578" s="959"/>
      <c r="L578" s="1217"/>
      <c r="M578" s="959" t="s">
        <v>1004</v>
      </c>
      <c r="N578" s="1217" t="s">
        <v>1005</v>
      </c>
      <c r="O578" s="956"/>
      <c r="P578" s="987"/>
      <c r="Q578" s="909"/>
      <c r="R578" s="987"/>
      <c r="S578" s="987"/>
      <c r="T578" s="987"/>
      <c r="U578" s="987"/>
      <c r="V578" s="987"/>
      <c r="W578" s="987"/>
      <c r="X578" s="987"/>
      <c r="Y578" s="987"/>
      <c r="Z578" s="987"/>
      <c r="AA578" s="987"/>
      <c r="AB578" s="987"/>
      <c r="AC578" s="987"/>
      <c r="AD578" s="987"/>
      <c r="AE578" s="987"/>
      <c r="AF578" s="987"/>
      <c r="AG578" s="987"/>
      <c r="AH578" s="987"/>
      <c r="AI578" s="987"/>
      <c r="AJ578" s="987"/>
      <c r="AK578" s="987"/>
      <c r="AL578" s="987"/>
      <c r="AM578" s="987"/>
      <c r="AN578" s="987"/>
      <c r="AO578" s="987"/>
      <c r="AP578" s="987"/>
      <c r="AQ578" s="987"/>
      <c r="AR578" s="987"/>
      <c r="AS578" s="987"/>
      <c r="AT578" s="987"/>
      <c r="AU578" s="987"/>
      <c r="AV578" s="987"/>
      <c r="AW578" s="987"/>
      <c r="AX578" s="1061"/>
      <c r="AY578" s="1220"/>
      <c r="AZ578" s="1225"/>
      <c r="BA578" s="1061"/>
      <c r="BB578" s="1220"/>
      <c r="BC578" s="1225"/>
      <c r="BD578" s="1061"/>
      <c r="BE578" s="1220"/>
      <c r="BF578" s="1225"/>
      <c r="BG578" s="1061">
        <f t="shared" si="46"/>
        <v>0</v>
      </c>
      <c r="BH578" s="1220"/>
      <c r="BI578" s="1225"/>
      <c r="BJ578" s="987"/>
      <c r="BK578" s="1061"/>
      <c r="BL578" s="1220"/>
      <c r="BM578" s="1225"/>
      <c r="BN578" s="1061"/>
      <c r="BO578" s="1225"/>
      <c r="BP578" s="1370"/>
      <c r="BQ578" s="1221"/>
      <c r="BR578" s="1061"/>
      <c r="BS578" s="1225"/>
    </row>
    <row r="579" spans="2:71">
      <c r="B579" s="959">
        <v>575</v>
      </c>
      <c r="C579" s="959" t="s">
        <v>1148</v>
      </c>
      <c r="D579" s="946" t="s">
        <v>1149</v>
      </c>
      <c r="E579" s="959">
        <v>3</v>
      </c>
      <c r="F579" s="959">
        <v>1</v>
      </c>
      <c r="G579" s="1294" t="s">
        <v>971</v>
      </c>
      <c r="H579" s="911">
        <v>87</v>
      </c>
      <c r="I579" s="1294">
        <f t="shared" si="45"/>
        <v>87</v>
      </c>
      <c r="J579" s="1217" t="s">
        <v>1216</v>
      </c>
      <c r="K579" s="959"/>
      <c r="L579" s="1217"/>
      <c r="M579" s="959" t="s">
        <v>1004</v>
      </c>
      <c r="N579" s="1217" t="s">
        <v>1005</v>
      </c>
      <c r="O579" s="956"/>
      <c r="P579" s="987"/>
      <c r="Q579" s="909"/>
      <c r="R579" s="987"/>
      <c r="S579" s="987"/>
      <c r="T579" s="987"/>
      <c r="U579" s="987"/>
      <c r="V579" s="987"/>
      <c r="W579" s="987"/>
      <c r="X579" s="987"/>
      <c r="Y579" s="987"/>
      <c r="Z579" s="987"/>
      <c r="AA579" s="987"/>
      <c r="AB579" s="987"/>
      <c r="AC579" s="987"/>
      <c r="AD579" s="987"/>
      <c r="AE579" s="987"/>
      <c r="AF579" s="987"/>
      <c r="AG579" s="987"/>
      <c r="AH579" s="987"/>
      <c r="AI579" s="987"/>
      <c r="AJ579" s="987"/>
      <c r="AK579" s="987"/>
      <c r="AL579" s="987"/>
      <c r="AM579" s="987"/>
      <c r="AN579" s="987"/>
      <c r="AO579" s="987"/>
      <c r="AP579" s="987"/>
      <c r="AQ579" s="987"/>
      <c r="AR579" s="987"/>
      <c r="AS579" s="987"/>
      <c r="AT579" s="987"/>
      <c r="AU579" s="987"/>
      <c r="AV579" s="987"/>
      <c r="AW579" s="987"/>
      <c r="AX579" s="1061"/>
      <c r="AY579" s="1220"/>
      <c r="AZ579" s="1225"/>
      <c r="BA579" s="1061"/>
      <c r="BB579" s="1220"/>
      <c r="BC579" s="1225"/>
      <c r="BD579" s="1061"/>
      <c r="BE579" s="1220"/>
      <c r="BF579" s="1225"/>
      <c r="BG579" s="1061">
        <f t="shared" si="46"/>
        <v>0</v>
      </c>
      <c r="BH579" s="1220"/>
      <c r="BI579" s="1225"/>
      <c r="BJ579" s="987"/>
      <c r="BK579" s="1061"/>
      <c r="BL579" s="1220"/>
      <c r="BM579" s="1225"/>
      <c r="BN579" s="1061"/>
      <c r="BO579" s="1225"/>
      <c r="BP579" s="1370"/>
      <c r="BQ579" s="1221"/>
      <c r="BR579" s="1061"/>
      <c r="BS579" s="1225"/>
    </row>
    <row r="580" spans="2:71">
      <c r="B580" s="959">
        <v>576</v>
      </c>
      <c r="C580" s="959" t="s">
        <v>1217</v>
      </c>
      <c r="D580" s="946" t="s">
        <v>1218</v>
      </c>
      <c r="E580" s="959">
        <v>3</v>
      </c>
      <c r="F580" s="959">
        <v>3</v>
      </c>
      <c r="G580" s="1294" t="s">
        <v>971</v>
      </c>
      <c r="H580" s="911">
        <v>2</v>
      </c>
      <c r="I580" s="1294">
        <f t="shared" si="45"/>
        <v>6</v>
      </c>
      <c r="J580" s="1217" t="s">
        <v>1219</v>
      </c>
      <c r="K580" s="959"/>
      <c r="L580" s="1217"/>
      <c r="M580" s="959" t="s">
        <v>1004</v>
      </c>
      <c r="N580" s="1217" t="s">
        <v>1005</v>
      </c>
      <c r="O580" s="956"/>
      <c r="P580" s="987"/>
      <c r="Q580" s="909"/>
      <c r="R580" s="987"/>
      <c r="S580" s="987"/>
      <c r="T580" s="987"/>
      <c r="U580" s="987"/>
      <c r="V580" s="987"/>
      <c r="W580" s="987"/>
      <c r="X580" s="987"/>
      <c r="Y580" s="987"/>
      <c r="Z580" s="987"/>
      <c r="AA580" s="987"/>
      <c r="AB580" s="987"/>
      <c r="AC580" s="987"/>
      <c r="AD580" s="987"/>
      <c r="AE580" s="987"/>
      <c r="AF580" s="987"/>
      <c r="AG580" s="987"/>
      <c r="AH580" s="987"/>
      <c r="AI580" s="987"/>
      <c r="AJ580" s="987"/>
      <c r="AK580" s="987"/>
      <c r="AL580" s="987"/>
      <c r="AM580" s="987"/>
      <c r="AN580" s="987"/>
      <c r="AO580" s="987"/>
      <c r="AP580" s="987"/>
      <c r="AQ580" s="987"/>
      <c r="AR580" s="987"/>
      <c r="AS580" s="987"/>
      <c r="AT580" s="987"/>
      <c r="AU580" s="987"/>
      <c r="AV580" s="987"/>
      <c r="AW580" s="987"/>
      <c r="AX580" s="1061"/>
      <c r="AY580" s="1220"/>
      <c r="AZ580" s="1225"/>
      <c r="BA580" s="1061"/>
      <c r="BB580" s="1220"/>
      <c r="BC580" s="1225"/>
      <c r="BD580" s="1061"/>
      <c r="BE580" s="1220"/>
      <c r="BF580" s="1225"/>
      <c r="BG580" s="1061">
        <f t="shared" si="46"/>
        <v>0</v>
      </c>
      <c r="BH580" s="1220"/>
      <c r="BI580" s="1225"/>
      <c r="BJ580" s="987"/>
      <c r="BK580" s="1061"/>
      <c r="BL580" s="1220"/>
      <c r="BM580" s="1225"/>
      <c r="BN580" s="1061"/>
      <c r="BO580" s="1225"/>
      <c r="BP580" s="1370"/>
      <c r="BQ580" s="1221"/>
      <c r="BR580" s="1061"/>
      <c r="BS580" s="1225"/>
    </row>
    <row r="581" spans="2:71">
      <c r="B581" s="959">
        <v>577</v>
      </c>
      <c r="C581" s="959" t="s">
        <v>1148</v>
      </c>
      <c r="D581" s="946" t="s">
        <v>1149</v>
      </c>
      <c r="E581" s="959">
        <v>3</v>
      </c>
      <c r="F581" s="959">
        <v>4</v>
      </c>
      <c r="G581" s="1294" t="s">
        <v>971</v>
      </c>
      <c r="H581" s="911">
        <v>87</v>
      </c>
      <c r="I581" s="1294">
        <f t="shared" si="45"/>
        <v>348</v>
      </c>
      <c r="J581" s="1217" t="s">
        <v>1219</v>
      </c>
      <c r="K581" s="959"/>
      <c r="L581" s="1217"/>
      <c r="M581" s="959" t="s">
        <v>1004</v>
      </c>
      <c r="N581" s="1217" t="s">
        <v>1005</v>
      </c>
      <c r="O581" s="956"/>
      <c r="P581" s="987"/>
      <c r="Q581" s="909"/>
      <c r="R581" s="987"/>
      <c r="S581" s="987"/>
      <c r="T581" s="987"/>
      <c r="U581" s="987"/>
      <c r="V581" s="987"/>
      <c r="W581" s="987"/>
      <c r="X581" s="987"/>
      <c r="Y581" s="987"/>
      <c r="Z581" s="987"/>
      <c r="AA581" s="987"/>
      <c r="AB581" s="987"/>
      <c r="AC581" s="987"/>
      <c r="AD581" s="987"/>
      <c r="AE581" s="987"/>
      <c r="AF581" s="987"/>
      <c r="AG581" s="987"/>
      <c r="AH581" s="987"/>
      <c r="AI581" s="987"/>
      <c r="AJ581" s="987"/>
      <c r="AK581" s="987"/>
      <c r="AL581" s="987"/>
      <c r="AM581" s="987"/>
      <c r="AN581" s="987"/>
      <c r="AO581" s="987"/>
      <c r="AP581" s="987"/>
      <c r="AQ581" s="987"/>
      <c r="AR581" s="987"/>
      <c r="AS581" s="987"/>
      <c r="AT581" s="987"/>
      <c r="AU581" s="987"/>
      <c r="AV581" s="987"/>
      <c r="AW581" s="987"/>
      <c r="AX581" s="1061"/>
      <c r="AY581" s="1220"/>
      <c r="AZ581" s="1225"/>
      <c r="BA581" s="1061"/>
      <c r="BB581" s="1220"/>
      <c r="BC581" s="1225"/>
      <c r="BD581" s="1061"/>
      <c r="BE581" s="1220"/>
      <c r="BF581" s="1225"/>
      <c r="BG581" s="1061">
        <f t="shared" si="46"/>
        <v>0</v>
      </c>
      <c r="BH581" s="1220"/>
      <c r="BI581" s="1225"/>
      <c r="BJ581" s="987"/>
      <c r="BK581" s="1061"/>
      <c r="BL581" s="1220"/>
      <c r="BM581" s="1225"/>
      <c r="BN581" s="1061"/>
      <c r="BO581" s="1225"/>
      <c r="BP581" s="1370"/>
      <c r="BQ581" s="1221"/>
      <c r="BR581" s="1061"/>
      <c r="BS581" s="1225"/>
    </row>
    <row r="582" spans="2:71">
      <c r="B582" s="959">
        <v>578</v>
      </c>
      <c r="C582" s="959" t="s">
        <v>1148</v>
      </c>
      <c r="D582" s="946" t="s">
        <v>1149</v>
      </c>
      <c r="E582" s="959">
        <v>3</v>
      </c>
      <c r="F582" s="959">
        <v>1</v>
      </c>
      <c r="G582" s="1294" t="s">
        <v>971</v>
      </c>
      <c r="H582" s="911">
        <v>87</v>
      </c>
      <c r="I582" s="1294">
        <f t="shared" ref="I582:I603" si="47">F582*H582</f>
        <v>87</v>
      </c>
      <c r="J582" s="1217" t="s">
        <v>1220</v>
      </c>
      <c r="K582" s="959"/>
      <c r="L582" s="1217"/>
      <c r="M582" s="959" t="s">
        <v>1004</v>
      </c>
      <c r="N582" s="1217" t="s">
        <v>1005</v>
      </c>
      <c r="O582" s="956"/>
      <c r="P582" s="987"/>
      <c r="Q582" s="909"/>
      <c r="R582" s="987"/>
      <c r="S582" s="987"/>
      <c r="T582" s="987"/>
      <c r="U582" s="987"/>
      <c r="V582" s="987"/>
      <c r="W582" s="987"/>
      <c r="X582" s="987"/>
      <c r="Y582" s="987"/>
      <c r="Z582" s="987"/>
      <c r="AA582" s="987"/>
      <c r="AB582" s="987"/>
      <c r="AC582" s="987"/>
      <c r="AD582" s="987"/>
      <c r="AE582" s="987"/>
      <c r="AF582" s="987"/>
      <c r="AG582" s="987"/>
      <c r="AH582" s="987"/>
      <c r="AI582" s="987"/>
      <c r="AJ582" s="987"/>
      <c r="AK582" s="987"/>
      <c r="AL582" s="987"/>
      <c r="AM582" s="987"/>
      <c r="AN582" s="987"/>
      <c r="AO582" s="987"/>
      <c r="AP582" s="987"/>
      <c r="AQ582" s="987"/>
      <c r="AR582" s="987"/>
      <c r="AS582" s="987"/>
      <c r="AT582" s="987"/>
      <c r="AU582" s="987"/>
      <c r="AV582" s="987"/>
      <c r="AW582" s="987"/>
      <c r="AX582" s="1061"/>
      <c r="AY582" s="1220"/>
      <c r="AZ582" s="1225"/>
      <c r="BA582" s="1061"/>
      <c r="BB582" s="1220"/>
      <c r="BC582" s="1225"/>
      <c r="BD582" s="1061"/>
      <c r="BE582" s="1220"/>
      <c r="BF582" s="1225"/>
      <c r="BG582" s="1061">
        <f t="shared" ref="BG582:BG603" si="48">SUMPRODUCT(AX582:AZ582,$AX$3:$AZ$3)</f>
        <v>0</v>
      </c>
      <c r="BH582" s="1220"/>
      <c r="BI582" s="1225"/>
      <c r="BJ582" s="987"/>
      <c r="BK582" s="1061"/>
      <c r="BL582" s="1220"/>
      <c r="BM582" s="1225"/>
      <c r="BN582" s="1061"/>
      <c r="BO582" s="1225"/>
      <c r="BP582" s="1370"/>
      <c r="BQ582" s="1221"/>
      <c r="BR582" s="1061"/>
      <c r="BS582" s="1225"/>
    </row>
    <row r="583" spans="2:71">
      <c r="B583" s="959">
        <v>579</v>
      </c>
      <c r="C583" s="959" t="s">
        <v>1085</v>
      </c>
      <c r="D583" s="946" t="s">
        <v>1190</v>
      </c>
      <c r="E583" s="959">
        <v>4</v>
      </c>
      <c r="F583" s="959">
        <v>3</v>
      </c>
      <c r="G583" s="1294" t="s">
        <v>971</v>
      </c>
      <c r="H583" s="911">
        <v>1.41</v>
      </c>
      <c r="I583" s="1294">
        <f t="shared" si="47"/>
        <v>4.2299999999999995</v>
      </c>
      <c r="J583" s="1217" t="s">
        <v>928</v>
      </c>
      <c r="K583" s="959"/>
      <c r="L583" s="1217"/>
      <c r="M583" s="959" t="s">
        <v>1004</v>
      </c>
      <c r="N583" s="1217" t="s">
        <v>1005</v>
      </c>
      <c r="O583" s="956"/>
      <c r="P583" s="987"/>
      <c r="Q583" s="909"/>
      <c r="R583" s="987"/>
      <c r="S583" s="987"/>
      <c r="T583" s="987"/>
      <c r="U583" s="987"/>
      <c r="V583" s="987"/>
      <c r="W583" s="987"/>
      <c r="X583" s="987"/>
      <c r="Y583" s="987"/>
      <c r="Z583" s="987"/>
      <c r="AA583" s="987"/>
      <c r="AB583" s="987"/>
      <c r="AC583" s="987"/>
      <c r="AD583" s="987"/>
      <c r="AE583" s="987"/>
      <c r="AF583" s="987"/>
      <c r="AG583" s="987"/>
      <c r="AH583" s="987"/>
      <c r="AI583" s="987"/>
      <c r="AJ583" s="987"/>
      <c r="AK583" s="987"/>
      <c r="AL583" s="987"/>
      <c r="AM583" s="987"/>
      <c r="AN583" s="987"/>
      <c r="AO583" s="987"/>
      <c r="AP583" s="987"/>
      <c r="AQ583" s="987"/>
      <c r="AR583" s="987"/>
      <c r="AS583" s="987"/>
      <c r="AT583" s="987"/>
      <c r="AU583" s="987"/>
      <c r="AV583" s="987"/>
      <c r="AW583" s="987"/>
      <c r="AX583" s="1061"/>
      <c r="AY583" s="1220"/>
      <c r="AZ583" s="1225"/>
      <c r="BA583" s="1061"/>
      <c r="BB583" s="1220"/>
      <c r="BC583" s="1225"/>
      <c r="BD583" s="1061"/>
      <c r="BE583" s="1220"/>
      <c r="BF583" s="1225"/>
      <c r="BG583" s="1061">
        <f t="shared" si="48"/>
        <v>0</v>
      </c>
      <c r="BH583" s="1220"/>
      <c r="BI583" s="1225"/>
      <c r="BJ583" s="987"/>
      <c r="BK583" s="1061"/>
      <c r="BL583" s="1220"/>
      <c r="BM583" s="1225"/>
      <c r="BN583" s="1061"/>
      <c r="BO583" s="1225"/>
      <c r="BP583" s="1370"/>
      <c r="BQ583" s="1221"/>
      <c r="BR583" s="1061"/>
      <c r="BS583" s="1225"/>
    </row>
    <row r="584" spans="2:71">
      <c r="B584" s="959">
        <v>580</v>
      </c>
      <c r="C584" s="959" t="s">
        <v>1089</v>
      </c>
      <c r="D584" s="946" t="s">
        <v>1192</v>
      </c>
      <c r="E584" s="959">
        <v>4</v>
      </c>
      <c r="F584" s="959">
        <v>3</v>
      </c>
      <c r="G584" s="1294" t="s">
        <v>971</v>
      </c>
      <c r="H584" s="911">
        <v>3.1</v>
      </c>
      <c r="I584" s="1294">
        <f t="shared" si="47"/>
        <v>9.3000000000000007</v>
      </c>
      <c r="J584" s="1217" t="s">
        <v>928</v>
      </c>
      <c r="K584" s="959"/>
      <c r="L584" s="1217"/>
      <c r="M584" s="959" t="s">
        <v>1004</v>
      </c>
      <c r="N584" s="1217" t="s">
        <v>1005</v>
      </c>
      <c r="O584" s="956"/>
      <c r="P584" s="987"/>
      <c r="Q584" s="909"/>
      <c r="R584" s="987"/>
      <c r="S584" s="987"/>
      <c r="T584" s="987"/>
      <c r="U584" s="987"/>
      <c r="V584" s="987"/>
      <c r="W584" s="987"/>
      <c r="X584" s="987"/>
      <c r="Y584" s="987"/>
      <c r="Z584" s="987"/>
      <c r="AA584" s="987"/>
      <c r="AB584" s="987"/>
      <c r="AC584" s="987"/>
      <c r="AD584" s="987"/>
      <c r="AE584" s="987"/>
      <c r="AF584" s="987"/>
      <c r="AG584" s="987"/>
      <c r="AH584" s="987"/>
      <c r="AI584" s="987"/>
      <c r="AJ584" s="987"/>
      <c r="AK584" s="987"/>
      <c r="AL584" s="987"/>
      <c r="AM584" s="987"/>
      <c r="AN584" s="987"/>
      <c r="AO584" s="987"/>
      <c r="AP584" s="987"/>
      <c r="AQ584" s="987"/>
      <c r="AR584" s="987"/>
      <c r="AS584" s="987"/>
      <c r="AT584" s="987"/>
      <c r="AU584" s="987"/>
      <c r="AV584" s="987"/>
      <c r="AW584" s="987"/>
      <c r="AX584" s="1061"/>
      <c r="AY584" s="1220"/>
      <c r="AZ584" s="1225"/>
      <c r="BA584" s="1061"/>
      <c r="BB584" s="1220"/>
      <c r="BC584" s="1225"/>
      <c r="BD584" s="1061"/>
      <c r="BE584" s="1220"/>
      <c r="BF584" s="1225"/>
      <c r="BG584" s="1061">
        <f t="shared" si="48"/>
        <v>0</v>
      </c>
      <c r="BH584" s="1220"/>
      <c r="BI584" s="1225"/>
      <c r="BJ584" s="987"/>
      <c r="BK584" s="1061"/>
      <c r="BL584" s="1220"/>
      <c r="BM584" s="1225"/>
      <c r="BN584" s="1061"/>
      <c r="BO584" s="1225"/>
      <c r="BP584" s="1370"/>
      <c r="BQ584" s="1221"/>
      <c r="BR584" s="1061"/>
      <c r="BS584" s="1225"/>
    </row>
    <row r="585" spans="2:71">
      <c r="B585" s="959">
        <v>581</v>
      </c>
      <c r="C585" s="959" t="s">
        <v>1001</v>
      </c>
      <c r="D585" s="946" t="s">
        <v>1002</v>
      </c>
      <c r="E585" s="1384">
        <v>1.5</v>
      </c>
      <c r="F585" s="959">
        <v>1</v>
      </c>
      <c r="G585" s="1294" t="s">
        <v>971</v>
      </c>
      <c r="H585" s="911">
        <v>0.1</v>
      </c>
      <c r="I585" s="1294">
        <f t="shared" si="47"/>
        <v>0.1</v>
      </c>
      <c r="J585" s="1217" t="s">
        <v>928</v>
      </c>
      <c r="K585" s="959"/>
      <c r="L585" s="1217"/>
      <c r="M585" s="959" t="s">
        <v>1004</v>
      </c>
      <c r="N585" s="1217" t="s">
        <v>1005</v>
      </c>
      <c r="O585" s="956"/>
      <c r="P585" s="987"/>
      <c r="Q585" s="909"/>
      <c r="R585" s="987"/>
      <c r="S585" s="987"/>
      <c r="T585" s="987"/>
      <c r="U585" s="987"/>
      <c r="V585" s="987"/>
      <c r="W585" s="987"/>
      <c r="X585" s="987"/>
      <c r="Y585" s="987"/>
      <c r="Z585" s="987"/>
      <c r="AA585" s="987"/>
      <c r="AB585" s="987"/>
      <c r="AC585" s="987"/>
      <c r="AD585" s="987"/>
      <c r="AE585" s="987"/>
      <c r="AF585" s="987"/>
      <c r="AG585" s="987"/>
      <c r="AH585" s="987"/>
      <c r="AI585" s="987"/>
      <c r="AJ585" s="987"/>
      <c r="AK585" s="987"/>
      <c r="AL585" s="987"/>
      <c r="AM585" s="987"/>
      <c r="AN585" s="987"/>
      <c r="AO585" s="987"/>
      <c r="AP585" s="987"/>
      <c r="AQ585" s="987"/>
      <c r="AR585" s="987"/>
      <c r="AS585" s="987"/>
      <c r="AT585" s="987"/>
      <c r="AU585" s="987"/>
      <c r="AV585" s="987"/>
      <c r="AW585" s="987"/>
      <c r="AX585" s="1061"/>
      <c r="AY585" s="1220"/>
      <c r="AZ585" s="1225"/>
      <c r="BA585" s="1061"/>
      <c r="BB585" s="1220"/>
      <c r="BC585" s="1225"/>
      <c r="BD585" s="1061"/>
      <c r="BE585" s="1220"/>
      <c r="BF585" s="1225"/>
      <c r="BG585" s="1061">
        <f t="shared" si="48"/>
        <v>0</v>
      </c>
      <c r="BH585" s="1220"/>
      <c r="BI585" s="1225"/>
      <c r="BJ585" s="987"/>
      <c r="BK585" s="1061"/>
      <c r="BL585" s="1220"/>
      <c r="BM585" s="1225"/>
      <c r="BN585" s="1061"/>
      <c r="BO585" s="1225"/>
      <c r="BP585" s="1370"/>
      <c r="BQ585" s="1221"/>
      <c r="BR585" s="1061"/>
      <c r="BS585" s="1225"/>
    </row>
    <row r="586" spans="2:71">
      <c r="B586" s="959">
        <v>582</v>
      </c>
      <c r="C586" s="959" t="s">
        <v>1007</v>
      </c>
      <c r="D586" s="946" t="s">
        <v>1008</v>
      </c>
      <c r="E586" s="1384">
        <v>1.5</v>
      </c>
      <c r="F586" s="959">
        <v>1</v>
      </c>
      <c r="G586" s="1294" t="s">
        <v>971</v>
      </c>
      <c r="H586" s="911">
        <v>2</v>
      </c>
      <c r="I586" s="1294">
        <f t="shared" si="47"/>
        <v>2</v>
      </c>
      <c r="J586" s="1217" t="s">
        <v>928</v>
      </c>
      <c r="K586" s="959"/>
      <c r="L586" s="1217"/>
      <c r="M586" s="959" t="s">
        <v>1004</v>
      </c>
      <c r="N586" s="1217" t="s">
        <v>1005</v>
      </c>
      <c r="O586" s="956"/>
      <c r="P586" s="987"/>
      <c r="Q586" s="909"/>
      <c r="R586" s="987"/>
      <c r="S586" s="987"/>
      <c r="T586" s="987"/>
      <c r="U586" s="987"/>
      <c r="V586" s="987"/>
      <c r="W586" s="987"/>
      <c r="X586" s="987"/>
      <c r="Y586" s="987"/>
      <c r="Z586" s="987"/>
      <c r="AA586" s="987"/>
      <c r="AB586" s="987"/>
      <c r="AC586" s="987"/>
      <c r="AD586" s="987"/>
      <c r="AE586" s="987"/>
      <c r="AF586" s="987"/>
      <c r="AG586" s="987"/>
      <c r="AH586" s="987"/>
      <c r="AI586" s="987"/>
      <c r="AJ586" s="987"/>
      <c r="AK586" s="987"/>
      <c r="AL586" s="987"/>
      <c r="AM586" s="987"/>
      <c r="AN586" s="987"/>
      <c r="AO586" s="987"/>
      <c r="AP586" s="987"/>
      <c r="AQ586" s="987"/>
      <c r="AR586" s="987"/>
      <c r="AS586" s="987"/>
      <c r="AT586" s="987"/>
      <c r="AU586" s="987"/>
      <c r="AV586" s="987"/>
      <c r="AW586" s="987"/>
      <c r="AX586" s="1061"/>
      <c r="AY586" s="1220"/>
      <c r="AZ586" s="1225"/>
      <c r="BA586" s="1061"/>
      <c r="BB586" s="1220"/>
      <c r="BC586" s="1225"/>
      <c r="BD586" s="1061"/>
      <c r="BE586" s="1220"/>
      <c r="BF586" s="1225"/>
      <c r="BG586" s="1061">
        <f t="shared" si="48"/>
        <v>0</v>
      </c>
      <c r="BH586" s="1220"/>
      <c r="BI586" s="1225"/>
      <c r="BJ586" s="987"/>
      <c r="BK586" s="1061"/>
      <c r="BL586" s="1220"/>
      <c r="BM586" s="1225"/>
      <c r="BN586" s="1061"/>
      <c r="BO586" s="1225"/>
      <c r="BP586" s="1370"/>
      <c r="BQ586" s="1221"/>
      <c r="BR586" s="1061"/>
      <c r="BS586" s="1225"/>
    </row>
    <row r="587" spans="2:71">
      <c r="B587" s="959">
        <v>583</v>
      </c>
      <c r="C587" s="959" t="s">
        <v>1001</v>
      </c>
      <c r="D587" s="946" t="s">
        <v>1013</v>
      </c>
      <c r="E587" s="959">
        <v>3</v>
      </c>
      <c r="F587" s="959">
        <v>5</v>
      </c>
      <c r="G587" s="1294" t="s">
        <v>971</v>
      </c>
      <c r="H587" s="911">
        <v>0.4</v>
      </c>
      <c r="I587" s="1294">
        <f t="shared" si="47"/>
        <v>2</v>
      </c>
      <c r="J587" s="1217" t="s">
        <v>933</v>
      </c>
      <c r="K587" s="959"/>
      <c r="L587" s="1217"/>
      <c r="M587" s="959" t="s">
        <v>1004</v>
      </c>
      <c r="N587" s="1217" t="s">
        <v>1005</v>
      </c>
      <c r="O587" s="956"/>
      <c r="P587" s="987"/>
      <c r="Q587" s="909"/>
      <c r="R587" s="987"/>
      <c r="S587" s="987"/>
      <c r="T587" s="987"/>
      <c r="U587" s="987"/>
      <c r="V587" s="987"/>
      <c r="W587" s="987"/>
      <c r="X587" s="987"/>
      <c r="Y587" s="987"/>
      <c r="Z587" s="987"/>
      <c r="AA587" s="987"/>
      <c r="AB587" s="987"/>
      <c r="AC587" s="987"/>
      <c r="AD587" s="987"/>
      <c r="AE587" s="987"/>
      <c r="AF587" s="987"/>
      <c r="AG587" s="987"/>
      <c r="AH587" s="987"/>
      <c r="AI587" s="987"/>
      <c r="AJ587" s="987"/>
      <c r="AK587" s="987"/>
      <c r="AL587" s="987"/>
      <c r="AM587" s="987"/>
      <c r="AN587" s="987"/>
      <c r="AO587" s="987"/>
      <c r="AP587" s="987"/>
      <c r="AQ587" s="987"/>
      <c r="AR587" s="987"/>
      <c r="AS587" s="987"/>
      <c r="AT587" s="987"/>
      <c r="AU587" s="987"/>
      <c r="AV587" s="987"/>
      <c r="AW587" s="987"/>
      <c r="AX587" s="1061"/>
      <c r="AY587" s="1220"/>
      <c r="AZ587" s="1225"/>
      <c r="BA587" s="1061"/>
      <c r="BB587" s="1220"/>
      <c r="BC587" s="1225"/>
      <c r="BD587" s="1061"/>
      <c r="BE587" s="1220"/>
      <c r="BF587" s="1225"/>
      <c r="BG587" s="1061">
        <f t="shared" si="48"/>
        <v>0</v>
      </c>
      <c r="BH587" s="1220"/>
      <c r="BI587" s="1225"/>
      <c r="BJ587" s="987"/>
      <c r="BK587" s="1061"/>
      <c r="BL587" s="1220"/>
      <c r="BM587" s="1225"/>
      <c r="BN587" s="1061"/>
      <c r="BO587" s="1225"/>
      <c r="BP587" s="1370"/>
      <c r="BQ587" s="1221"/>
      <c r="BR587" s="1061"/>
      <c r="BS587" s="1225"/>
    </row>
    <row r="588" spans="2:71">
      <c r="B588" s="959">
        <v>584</v>
      </c>
      <c r="C588" s="959" t="s">
        <v>1085</v>
      </c>
      <c r="D588" s="946" t="s">
        <v>1146</v>
      </c>
      <c r="E588" s="959">
        <v>3</v>
      </c>
      <c r="F588" s="959">
        <v>1</v>
      </c>
      <c r="G588" s="1294" t="s">
        <v>971</v>
      </c>
      <c r="H588" s="911">
        <v>1.41</v>
      </c>
      <c r="I588" s="1294">
        <f t="shared" si="47"/>
        <v>1.41</v>
      </c>
      <c r="J588" s="1217" t="s">
        <v>933</v>
      </c>
      <c r="K588" s="959"/>
      <c r="L588" s="1217"/>
      <c r="M588" s="959" t="s">
        <v>1004</v>
      </c>
      <c r="N588" s="1217" t="s">
        <v>1005</v>
      </c>
      <c r="O588" s="956"/>
      <c r="P588" s="987"/>
      <c r="Q588" s="909"/>
      <c r="R588" s="987"/>
      <c r="S588" s="987"/>
      <c r="T588" s="987"/>
      <c r="U588" s="987"/>
      <c r="V588" s="987"/>
      <c r="W588" s="987"/>
      <c r="X588" s="987"/>
      <c r="Y588" s="987"/>
      <c r="Z588" s="987"/>
      <c r="AA588" s="987"/>
      <c r="AB588" s="987"/>
      <c r="AC588" s="987"/>
      <c r="AD588" s="987"/>
      <c r="AE588" s="987"/>
      <c r="AF588" s="987"/>
      <c r="AG588" s="987"/>
      <c r="AH588" s="987"/>
      <c r="AI588" s="987"/>
      <c r="AJ588" s="987"/>
      <c r="AK588" s="987"/>
      <c r="AL588" s="987"/>
      <c r="AM588" s="987"/>
      <c r="AN588" s="987"/>
      <c r="AO588" s="987"/>
      <c r="AP588" s="987"/>
      <c r="AQ588" s="987"/>
      <c r="AR588" s="987"/>
      <c r="AS588" s="987"/>
      <c r="AT588" s="987"/>
      <c r="AU588" s="987"/>
      <c r="AV588" s="987"/>
      <c r="AW588" s="987"/>
      <c r="AX588" s="1061"/>
      <c r="AY588" s="1220"/>
      <c r="AZ588" s="1225"/>
      <c r="BA588" s="1061"/>
      <c r="BB588" s="1220"/>
      <c r="BC588" s="1225"/>
      <c r="BD588" s="1061"/>
      <c r="BE588" s="1220"/>
      <c r="BF588" s="1225"/>
      <c r="BG588" s="1061">
        <f t="shared" si="48"/>
        <v>0</v>
      </c>
      <c r="BH588" s="1220"/>
      <c r="BI588" s="1225"/>
      <c r="BJ588" s="987"/>
      <c r="BK588" s="1061"/>
      <c r="BL588" s="1220"/>
      <c r="BM588" s="1225"/>
      <c r="BN588" s="1061"/>
      <c r="BO588" s="1225"/>
      <c r="BP588" s="1370"/>
      <c r="BQ588" s="1221"/>
      <c r="BR588" s="1061"/>
      <c r="BS588" s="1225"/>
    </row>
    <row r="589" spans="2:71">
      <c r="B589" s="959">
        <v>585</v>
      </c>
      <c r="C589" s="959" t="s">
        <v>1022</v>
      </c>
      <c r="D589" s="946" t="s">
        <v>1182</v>
      </c>
      <c r="E589" s="959">
        <v>3</v>
      </c>
      <c r="F589" s="959">
        <v>4</v>
      </c>
      <c r="G589" s="1294" t="s">
        <v>971</v>
      </c>
      <c r="H589" s="911">
        <v>8.1</v>
      </c>
      <c r="I589" s="1294">
        <f t="shared" si="47"/>
        <v>32.4</v>
      </c>
      <c r="J589" s="1217" t="s">
        <v>933</v>
      </c>
      <c r="K589" s="959"/>
      <c r="L589" s="1217"/>
      <c r="M589" s="959" t="s">
        <v>1004</v>
      </c>
      <c r="N589" s="1217" t="s">
        <v>1005</v>
      </c>
      <c r="O589" s="956"/>
      <c r="P589" s="987"/>
      <c r="Q589" s="909"/>
      <c r="R589" s="987"/>
      <c r="S589" s="987"/>
      <c r="T589" s="987"/>
      <c r="U589" s="987"/>
      <c r="V589" s="987"/>
      <c r="W589" s="987"/>
      <c r="X589" s="987"/>
      <c r="Y589" s="987"/>
      <c r="Z589" s="987"/>
      <c r="AA589" s="987"/>
      <c r="AB589" s="987"/>
      <c r="AC589" s="987"/>
      <c r="AD589" s="987"/>
      <c r="AE589" s="987"/>
      <c r="AF589" s="987"/>
      <c r="AG589" s="987"/>
      <c r="AH589" s="987"/>
      <c r="AI589" s="987"/>
      <c r="AJ589" s="987"/>
      <c r="AK589" s="987"/>
      <c r="AL589" s="987"/>
      <c r="AM589" s="987"/>
      <c r="AN589" s="987"/>
      <c r="AO589" s="987"/>
      <c r="AP589" s="987"/>
      <c r="AQ589" s="987"/>
      <c r="AR589" s="987"/>
      <c r="AS589" s="987"/>
      <c r="AT589" s="987"/>
      <c r="AU589" s="987"/>
      <c r="AV589" s="987"/>
      <c r="AW589" s="987"/>
      <c r="AX589" s="1061"/>
      <c r="AY589" s="1220"/>
      <c r="AZ589" s="1225"/>
      <c r="BA589" s="1061"/>
      <c r="BB589" s="1220"/>
      <c r="BC589" s="1225"/>
      <c r="BD589" s="1061"/>
      <c r="BE589" s="1220"/>
      <c r="BF589" s="1225"/>
      <c r="BG589" s="1061">
        <f t="shared" si="48"/>
        <v>0</v>
      </c>
      <c r="BH589" s="1220"/>
      <c r="BI589" s="1225"/>
      <c r="BJ589" s="987"/>
      <c r="BK589" s="1061"/>
      <c r="BL589" s="1220"/>
      <c r="BM589" s="1225"/>
      <c r="BN589" s="1061"/>
      <c r="BO589" s="1225"/>
      <c r="BP589" s="1370"/>
      <c r="BQ589" s="1221"/>
      <c r="BR589" s="1061"/>
      <c r="BS589" s="1225"/>
    </row>
    <row r="590" spans="2:71">
      <c r="B590" s="959">
        <v>586</v>
      </c>
      <c r="C590" s="959" t="s">
        <v>1098</v>
      </c>
      <c r="D590" s="946" t="s">
        <v>1136</v>
      </c>
      <c r="E590" s="959">
        <v>3</v>
      </c>
      <c r="F590" s="959">
        <v>1</v>
      </c>
      <c r="G590" s="1294" t="s">
        <v>971</v>
      </c>
      <c r="H590" s="911">
        <v>41</v>
      </c>
      <c r="I590" s="1294">
        <f t="shared" si="47"/>
        <v>41</v>
      </c>
      <c r="J590" s="1217" t="s">
        <v>933</v>
      </c>
      <c r="K590" s="959"/>
      <c r="L590" s="1217"/>
      <c r="M590" s="959" t="s">
        <v>1004</v>
      </c>
      <c r="N590" s="1217" t="s">
        <v>1005</v>
      </c>
      <c r="O590" s="956"/>
      <c r="P590" s="987"/>
      <c r="Q590" s="909"/>
      <c r="R590" s="987"/>
      <c r="S590" s="987"/>
      <c r="T590" s="987"/>
      <c r="U590" s="987"/>
      <c r="V590" s="987"/>
      <c r="W590" s="987"/>
      <c r="X590" s="987"/>
      <c r="Y590" s="987"/>
      <c r="Z590" s="987"/>
      <c r="AA590" s="987"/>
      <c r="AB590" s="987"/>
      <c r="AC590" s="987"/>
      <c r="AD590" s="987"/>
      <c r="AE590" s="987"/>
      <c r="AF590" s="987"/>
      <c r="AG590" s="987"/>
      <c r="AH590" s="987"/>
      <c r="AI590" s="987"/>
      <c r="AJ590" s="987"/>
      <c r="AK590" s="987"/>
      <c r="AL590" s="987"/>
      <c r="AM590" s="987"/>
      <c r="AN590" s="987"/>
      <c r="AO590" s="987"/>
      <c r="AP590" s="987"/>
      <c r="AQ590" s="987"/>
      <c r="AR590" s="987"/>
      <c r="AS590" s="987"/>
      <c r="AT590" s="987"/>
      <c r="AU590" s="987"/>
      <c r="AV590" s="987"/>
      <c r="AW590" s="987"/>
      <c r="AX590" s="1061"/>
      <c r="AY590" s="1220"/>
      <c r="AZ590" s="1225"/>
      <c r="BA590" s="1061"/>
      <c r="BB590" s="1220"/>
      <c r="BC590" s="1225"/>
      <c r="BD590" s="1061"/>
      <c r="BE590" s="1220"/>
      <c r="BF590" s="1225"/>
      <c r="BG590" s="1061">
        <f t="shared" si="48"/>
        <v>0</v>
      </c>
      <c r="BH590" s="1220"/>
      <c r="BI590" s="1225"/>
      <c r="BJ590" s="987"/>
      <c r="BK590" s="1061"/>
      <c r="BL590" s="1220"/>
      <c r="BM590" s="1225"/>
      <c r="BN590" s="1061"/>
      <c r="BO590" s="1225"/>
      <c r="BP590" s="1370"/>
      <c r="BQ590" s="1221"/>
      <c r="BR590" s="1061"/>
      <c r="BS590" s="1225"/>
    </row>
    <row r="591" spans="2:71">
      <c r="B591" s="959">
        <v>587</v>
      </c>
      <c r="C591" s="959" t="s">
        <v>1089</v>
      </c>
      <c r="D591" s="946" t="s">
        <v>1147</v>
      </c>
      <c r="E591" s="959">
        <v>3</v>
      </c>
      <c r="F591" s="959">
        <v>1</v>
      </c>
      <c r="G591" s="1294" t="s">
        <v>971</v>
      </c>
      <c r="H591" s="911">
        <v>3.1</v>
      </c>
      <c r="I591" s="1294">
        <f t="shared" si="47"/>
        <v>3.1</v>
      </c>
      <c r="J591" s="1217" t="s">
        <v>933</v>
      </c>
      <c r="K591" s="959"/>
      <c r="L591" s="1217"/>
      <c r="M591" s="959" t="s">
        <v>1004</v>
      </c>
      <c r="N591" s="1217" t="s">
        <v>1005</v>
      </c>
      <c r="O591" s="956"/>
      <c r="P591" s="987"/>
      <c r="Q591" s="909"/>
      <c r="R591" s="987"/>
      <c r="S591" s="987"/>
      <c r="T591" s="987"/>
      <c r="U591" s="987"/>
      <c r="V591" s="987"/>
      <c r="W591" s="987"/>
      <c r="X591" s="987"/>
      <c r="Y591" s="987"/>
      <c r="Z591" s="987"/>
      <c r="AA591" s="987"/>
      <c r="AB591" s="987"/>
      <c r="AC591" s="987"/>
      <c r="AD591" s="987"/>
      <c r="AE591" s="987"/>
      <c r="AF591" s="987"/>
      <c r="AG591" s="987"/>
      <c r="AH591" s="987"/>
      <c r="AI591" s="987"/>
      <c r="AJ591" s="987"/>
      <c r="AK591" s="987"/>
      <c r="AL591" s="987"/>
      <c r="AM591" s="987"/>
      <c r="AN591" s="987"/>
      <c r="AO591" s="987"/>
      <c r="AP591" s="987"/>
      <c r="AQ591" s="987"/>
      <c r="AR591" s="987"/>
      <c r="AS591" s="987"/>
      <c r="AT591" s="987"/>
      <c r="AU591" s="987"/>
      <c r="AV591" s="987"/>
      <c r="AW591" s="987"/>
      <c r="AX591" s="1061"/>
      <c r="AY591" s="1220"/>
      <c r="AZ591" s="1225"/>
      <c r="BA591" s="1061"/>
      <c r="BB591" s="1220"/>
      <c r="BC591" s="1225"/>
      <c r="BD591" s="1061"/>
      <c r="BE591" s="1220"/>
      <c r="BF591" s="1225"/>
      <c r="BG591" s="1061">
        <f t="shared" si="48"/>
        <v>0</v>
      </c>
      <c r="BH591" s="1220"/>
      <c r="BI591" s="1225"/>
      <c r="BJ591" s="987"/>
      <c r="BK591" s="1061"/>
      <c r="BL591" s="1220"/>
      <c r="BM591" s="1225"/>
      <c r="BN591" s="1061"/>
      <c r="BO591" s="1225"/>
      <c r="BP591" s="1370"/>
      <c r="BQ591" s="1221"/>
      <c r="BR591" s="1061"/>
      <c r="BS591" s="1225"/>
    </row>
    <row r="592" spans="2:71">
      <c r="B592" s="959">
        <v>588</v>
      </c>
      <c r="C592" s="959" t="s">
        <v>1001</v>
      </c>
      <c r="D592" s="946" t="s">
        <v>1002</v>
      </c>
      <c r="E592" s="1384">
        <v>1.5</v>
      </c>
      <c r="F592" s="959">
        <v>1</v>
      </c>
      <c r="G592" s="1294" t="s">
        <v>971</v>
      </c>
      <c r="H592" s="911">
        <v>0.1</v>
      </c>
      <c r="I592" s="1294">
        <f t="shared" si="47"/>
        <v>0.1</v>
      </c>
      <c r="J592" s="1217" t="s">
        <v>933</v>
      </c>
      <c r="K592" s="959"/>
      <c r="L592" s="1217"/>
      <c r="M592" s="959" t="s">
        <v>1004</v>
      </c>
      <c r="N592" s="1217" t="s">
        <v>1005</v>
      </c>
      <c r="O592" s="956"/>
      <c r="P592" s="987"/>
      <c r="Q592" s="909"/>
      <c r="R592" s="987"/>
      <c r="S592" s="987"/>
      <c r="T592" s="987"/>
      <c r="U592" s="987"/>
      <c r="V592" s="987"/>
      <c r="W592" s="987"/>
      <c r="X592" s="987"/>
      <c r="Y592" s="987"/>
      <c r="Z592" s="987"/>
      <c r="AA592" s="987"/>
      <c r="AB592" s="987"/>
      <c r="AC592" s="987"/>
      <c r="AD592" s="987"/>
      <c r="AE592" s="987"/>
      <c r="AF592" s="987"/>
      <c r="AG592" s="987"/>
      <c r="AH592" s="987"/>
      <c r="AI592" s="987"/>
      <c r="AJ592" s="987"/>
      <c r="AK592" s="987"/>
      <c r="AL592" s="987"/>
      <c r="AM592" s="987"/>
      <c r="AN592" s="987"/>
      <c r="AO592" s="987"/>
      <c r="AP592" s="987"/>
      <c r="AQ592" s="987"/>
      <c r="AR592" s="987"/>
      <c r="AS592" s="987"/>
      <c r="AT592" s="987"/>
      <c r="AU592" s="987"/>
      <c r="AV592" s="987"/>
      <c r="AW592" s="987"/>
      <c r="AX592" s="1061"/>
      <c r="AY592" s="1220"/>
      <c r="AZ592" s="1225"/>
      <c r="BA592" s="1061"/>
      <c r="BB592" s="1220"/>
      <c r="BC592" s="1225"/>
      <c r="BD592" s="1061"/>
      <c r="BE592" s="1220"/>
      <c r="BF592" s="1225"/>
      <c r="BG592" s="1061">
        <f t="shared" si="48"/>
        <v>0</v>
      </c>
      <c r="BH592" s="1220"/>
      <c r="BI592" s="1225"/>
      <c r="BJ592" s="987"/>
      <c r="BK592" s="1061"/>
      <c r="BL592" s="1220"/>
      <c r="BM592" s="1225"/>
      <c r="BN592" s="1061"/>
      <c r="BO592" s="1225"/>
      <c r="BP592" s="1370"/>
      <c r="BQ592" s="1221"/>
      <c r="BR592" s="1061"/>
      <c r="BS592" s="1225"/>
    </row>
    <row r="593" spans="2:71">
      <c r="B593" s="959">
        <v>589</v>
      </c>
      <c r="C593" s="959" t="s">
        <v>1007</v>
      </c>
      <c r="D593" s="946" t="s">
        <v>1008</v>
      </c>
      <c r="E593" s="1384">
        <v>1.5</v>
      </c>
      <c r="F593" s="959">
        <v>1</v>
      </c>
      <c r="G593" s="1294" t="s">
        <v>971</v>
      </c>
      <c r="H593" s="911">
        <v>2</v>
      </c>
      <c r="I593" s="1294">
        <f t="shared" si="47"/>
        <v>2</v>
      </c>
      <c r="J593" s="1217" t="s">
        <v>933</v>
      </c>
      <c r="K593" s="959"/>
      <c r="L593" s="1217"/>
      <c r="M593" s="959" t="s">
        <v>1004</v>
      </c>
      <c r="N593" s="1217" t="s">
        <v>1005</v>
      </c>
      <c r="O593" s="956"/>
      <c r="P593" s="987"/>
      <c r="Q593" s="909"/>
      <c r="R593" s="987"/>
      <c r="S593" s="987"/>
      <c r="T593" s="987"/>
      <c r="U593" s="987"/>
      <c r="V593" s="987"/>
      <c r="W593" s="987"/>
      <c r="X593" s="987"/>
      <c r="Y593" s="987"/>
      <c r="Z593" s="987"/>
      <c r="AA593" s="987"/>
      <c r="AB593" s="987"/>
      <c r="AC593" s="987"/>
      <c r="AD593" s="987"/>
      <c r="AE593" s="987"/>
      <c r="AF593" s="987"/>
      <c r="AG593" s="987"/>
      <c r="AH593" s="987"/>
      <c r="AI593" s="987"/>
      <c r="AJ593" s="987"/>
      <c r="AK593" s="987"/>
      <c r="AL593" s="987"/>
      <c r="AM593" s="987"/>
      <c r="AN593" s="987"/>
      <c r="AO593" s="987"/>
      <c r="AP593" s="987"/>
      <c r="AQ593" s="987"/>
      <c r="AR593" s="987"/>
      <c r="AS593" s="987"/>
      <c r="AT593" s="987"/>
      <c r="AU593" s="987"/>
      <c r="AV593" s="987"/>
      <c r="AW593" s="987"/>
      <c r="AX593" s="1061"/>
      <c r="AY593" s="1220"/>
      <c r="AZ593" s="1225"/>
      <c r="BA593" s="1061"/>
      <c r="BB593" s="1220"/>
      <c r="BC593" s="1225"/>
      <c r="BD593" s="1061"/>
      <c r="BE593" s="1220"/>
      <c r="BF593" s="1225"/>
      <c r="BG593" s="1061">
        <f t="shared" si="48"/>
        <v>0</v>
      </c>
      <c r="BH593" s="1220"/>
      <c r="BI593" s="1225"/>
      <c r="BJ593" s="987"/>
      <c r="BK593" s="1061"/>
      <c r="BL593" s="1220"/>
      <c r="BM593" s="1225"/>
      <c r="BN593" s="1061"/>
      <c r="BO593" s="1225"/>
      <c r="BP593" s="1370"/>
      <c r="BQ593" s="1221"/>
      <c r="BR593" s="1061"/>
      <c r="BS593" s="1225"/>
    </row>
    <row r="594" spans="2:71">
      <c r="B594" s="959">
        <v>590</v>
      </c>
      <c r="C594" s="959" t="s">
        <v>1001</v>
      </c>
      <c r="D594" s="946" t="s">
        <v>1013</v>
      </c>
      <c r="E594" s="959">
        <v>3</v>
      </c>
      <c r="F594" s="959">
        <v>17</v>
      </c>
      <c r="G594" s="1294" t="s">
        <v>971</v>
      </c>
      <c r="H594" s="911">
        <v>0.4</v>
      </c>
      <c r="I594" s="1294">
        <f t="shared" si="47"/>
        <v>6.8000000000000007</v>
      </c>
      <c r="J594" s="1217" t="s">
        <v>938</v>
      </c>
      <c r="K594" s="959"/>
      <c r="L594" s="1217"/>
      <c r="M594" s="959" t="s">
        <v>1004</v>
      </c>
      <c r="N594" s="1217" t="s">
        <v>1005</v>
      </c>
      <c r="O594" s="956"/>
      <c r="P594" s="987"/>
      <c r="Q594" s="909"/>
      <c r="R594" s="987"/>
      <c r="S594" s="987"/>
      <c r="T594" s="987"/>
      <c r="U594" s="987"/>
      <c r="V594" s="987"/>
      <c r="W594" s="987"/>
      <c r="X594" s="987"/>
      <c r="Y594" s="987"/>
      <c r="Z594" s="987"/>
      <c r="AA594" s="987"/>
      <c r="AB594" s="987"/>
      <c r="AC594" s="987"/>
      <c r="AD594" s="987"/>
      <c r="AE594" s="987"/>
      <c r="AF594" s="987"/>
      <c r="AG594" s="987"/>
      <c r="AH594" s="987"/>
      <c r="AI594" s="987"/>
      <c r="AJ594" s="987"/>
      <c r="AK594" s="987"/>
      <c r="AL594" s="987"/>
      <c r="AM594" s="987"/>
      <c r="AN594" s="987"/>
      <c r="AO594" s="987"/>
      <c r="AP594" s="987"/>
      <c r="AQ594" s="987"/>
      <c r="AR594" s="987"/>
      <c r="AS594" s="987"/>
      <c r="AT594" s="987"/>
      <c r="AU594" s="987"/>
      <c r="AV594" s="987"/>
      <c r="AW594" s="987"/>
      <c r="AX594" s="1061"/>
      <c r="AY594" s="1220"/>
      <c r="AZ594" s="1225"/>
      <c r="BA594" s="1061"/>
      <c r="BB594" s="1220"/>
      <c r="BC594" s="1225"/>
      <c r="BD594" s="1061"/>
      <c r="BE594" s="1220"/>
      <c r="BF594" s="1225"/>
      <c r="BG594" s="1061">
        <f t="shared" si="48"/>
        <v>0</v>
      </c>
      <c r="BH594" s="1220"/>
      <c r="BI594" s="1225"/>
      <c r="BJ594" s="987"/>
      <c r="BK594" s="1061"/>
      <c r="BL594" s="1220"/>
      <c r="BM594" s="1225"/>
      <c r="BN594" s="1061"/>
      <c r="BO594" s="1225"/>
      <c r="BP594" s="1370"/>
      <c r="BQ594" s="1221"/>
      <c r="BR594" s="1061"/>
      <c r="BS594" s="1225"/>
    </row>
    <row r="595" spans="2:71">
      <c r="B595" s="959">
        <v>591</v>
      </c>
      <c r="C595" s="959" t="s">
        <v>1001</v>
      </c>
      <c r="D595" s="946" t="s">
        <v>1018</v>
      </c>
      <c r="E595" s="959">
        <v>1</v>
      </c>
      <c r="F595" s="959">
        <v>10</v>
      </c>
      <c r="G595" s="1294" t="s">
        <v>971</v>
      </c>
      <c r="H595" s="911">
        <v>0.1</v>
      </c>
      <c r="I595" s="1294">
        <f t="shared" si="47"/>
        <v>1</v>
      </c>
      <c r="J595" s="1217" t="s">
        <v>938</v>
      </c>
      <c r="K595" s="959"/>
      <c r="L595" s="1217"/>
      <c r="M595" s="959" t="s">
        <v>1004</v>
      </c>
      <c r="N595" s="1217" t="s">
        <v>1005</v>
      </c>
      <c r="O595" s="956"/>
      <c r="P595" s="987"/>
      <c r="Q595" s="909"/>
      <c r="R595" s="987"/>
      <c r="S595" s="987"/>
      <c r="T595" s="987"/>
      <c r="U595" s="987"/>
      <c r="V595" s="987"/>
      <c r="W595" s="987"/>
      <c r="X595" s="987"/>
      <c r="Y595" s="987"/>
      <c r="Z595" s="987"/>
      <c r="AA595" s="987"/>
      <c r="AB595" s="987"/>
      <c r="AC595" s="987"/>
      <c r="AD595" s="987"/>
      <c r="AE595" s="987"/>
      <c r="AF595" s="987"/>
      <c r="AG595" s="987"/>
      <c r="AH595" s="987"/>
      <c r="AI595" s="987"/>
      <c r="AJ595" s="987"/>
      <c r="AK595" s="987"/>
      <c r="AL595" s="987"/>
      <c r="AM595" s="987"/>
      <c r="AN595" s="987"/>
      <c r="AO595" s="987"/>
      <c r="AP595" s="987"/>
      <c r="AQ595" s="987"/>
      <c r="AR595" s="987"/>
      <c r="AS595" s="987"/>
      <c r="AT595" s="987"/>
      <c r="AU595" s="987"/>
      <c r="AV595" s="987"/>
      <c r="AW595" s="987"/>
      <c r="AX595" s="1061"/>
      <c r="AY595" s="1220"/>
      <c r="AZ595" s="1225"/>
      <c r="BA595" s="1061"/>
      <c r="BB595" s="1220"/>
      <c r="BC595" s="1225"/>
      <c r="BD595" s="1061"/>
      <c r="BE595" s="1220"/>
      <c r="BF595" s="1225"/>
      <c r="BG595" s="1061">
        <f t="shared" si="48"/>
        <v>0</v>
      </c>
      <c r="BH595" s="1220"/>
      <c r="BI595" s="1225"/>
      <c r="BJ595" s="987"/>
      <c r="BK595" s="1061"/>
      <c r="BL595" s="1220"/>
      <c r="BM595" s="1225"/>
      <c r="BN595" s="1061"/>
      <c r="BO595" s="1225"/>
      <c r="BP595" s="1370"/>
      <c r="BQ595" s="1221"/>
      <c r="BR595" s="1061"/>
      <c r="BS595" s="1225"/>
    </row>
    <row r="596" spans="2:71">
      <c r="B596" s="959">
        <v>592</v>
      </c>
      <c r="C596" s="959" t="s">
        <v>1001</v>
      </c>
      <c r="D596" s="946" t="s">
        <v>1013</v>
      </c>
      <c r="E596" s="959">
        <v>3</v>
      </c>
      <c r="F596" s="959">
        <v>5</v>
      </c>
      <c r="G596" s="1294" t="s">
        <v>971</v>
      </c>
      <c r="H596" s="911">
        <v>0.4</v>
      </c>
      <c r="I596" s="1294">
        <f t="shared" si="47"/>
        <v>2</v>
      </c>
      <c r="J596" s="1217" t="s">
        <v>945</v>
      </c>
      <c r="K596" s="959"/>
      <c r="L596" s="1217"/>
      <c r="M596" s="959" t="s">
        <v>1004</v>
      </c>
      <c r="N596" s="1217" t="s">
        <v>1005</v>
      </c>
      <c r="O596" s="956"/>
      <c r="P596" s="987"/>
      <c r="Q596" s="909"/>
      <c r="R596" s="987"/>
      <c r="S596" s="987"/>
      <c r="T596" s="987"/>
      <c r="U596" s="987"/>
      <c r="V596" s="987"/>
      <c r="W596" s="987"/>
      <c r="X596" s="987"/>
      <c r="Y596" s="987"/>
      <c r="Z596" s="987"/>
      <c r="AA596" s="987"/>
      <c r="AB596" s="987"/>
      <c r="AC596" s="987"/>
      <c r="AD596" s="987"/>
      <c r="AE596" s="987"/>
      <c r="AF596" s="987"/>
      <c r="AG596" s="987"/>
      <c r="AH596" s="987"/>
      <c r="AI596" s="987"/>
      <c r="AJ596" s="987"/>
      <c r="AK596" s="987"/>
      <c r="AL596" s="987"/>
      <c r="AM596" s="987"/>
      <c r="AN596" s="987"/>
      <c r="AO596" s="987"/>
      <c r="AP596" s="987"/>
      <c r="AQ596" s="987"/>
      <c r="AR596" s="987"/>
      <c r="AS596" s="987"/>
      <c r="AT596" s="987"/>
      <c r="AU596" s="987"/>
      <c r="AV596" s="987"/>
      <c r="AW596" s="987"/>
      <c r="AX596" s="1061"/>
      <c r="AY596" s="1220"/>
      <c r="AZ596" s="1225"/>
      <c r="BA596" s="1061"/>
      <c r="BB596" s="1220"/>
      <c r="BC596" s="1225"/>
      <c r="BD596" s="1061"/>
      <c r="BE596" s="1220"/>
      <c r="BF596" s="1225"/>
      <c r="BG596" s="1061">
        <f t="shared" si="48"/>
        <v>0</v>
      </c>
      <c r="BH596" s="1220"/>
      <c r="BI596" s="1225"/>
      <c r="BJ596" s="987"/>
      <c r="BK596" s="1061"/>
      <c r="BL596" s="1220"/>
      <c r="BM596" s="1225"/>
      <c r="BN596" s="1061"/>
      <c r="BO596" s="1225"/>
      <c r="BP596" s="1370"/>
      <c r="BQ596" s="1221"/>
      <c r="BR596" s="1061"/>
      <c r="BS596" s="1225"/>
    </row>
    <row r="597" spans="2:71">
      <c r="B597" s="959">
        <v>593</v>
      </c>
      <c r="C597" s="959" t="s">
        <v>1085</v>
      </c>
      <c r="D597" s="946" t="s">
        <v>1146</v>
      </c>
      <c r="E597" s="959">
        <v>3</v>
      </c>
      <c r="F597" s="959">
        <v>1</v>
      </c>
      <c r="G597" s="1294" t="s">
        <v>971</v>
      </c>
      <c r="H597" s="911">
        <v>1.41</v>
      </c>
      <c r="I597" s="1294">
        <f t="shared" si="47"/>
        <v>1.41</v>
      </c>
      <c r="J597" s="1217" t="s">
        <v>945</v>
      </c>
      <c r="K597" s="959"/>
      <c r="L597" s="1217"/>
      <c r="M597" s="959" t="s">
        <v>1004</v>
      </c>
      <c r="N597" s="1217" t="s">
        <v>1005</v>
      </c>
      <c r="O597" s="956"/>
      <c r="P597" s="987"/>
      <c r="Q597" s="909"/>
      <c r="R597" s="987"/>
      <c r="S597" s="987"/>
      <c r="T597" s="987"/>
      <c r="U597" s="987"/>
      <c r="V597" s="987"/>
      <c r="W597" s="987"/>
      <c r="X597" s="987"/>
      <c r="Y597" s="987"/>
      <c r="Z597" s="987"/>
      <c r="AA597" s="987"/>
      <c r="AB597" s="987"/>
      <c r="AC597" s="987"/>
      <c r="AD597" s="987"/>
      <c r="AE597" s="987"/>
      <c r="AF597" s="987"/>
      <c r="AG597" s="987"/>
      <c r="AH597" s="987"/>
      <c r="AI597" s="987"/>
      <c r="AJ597" s="987"/>
      <c r="AK597" s="987"/>
      <c r="AL597" s="987"/>
      <c r="AM597" s="987"/>
      <c r="AN597" s="987"/>
      <c r="AO597" s="987"/>
      <c r="AP597" s="987"/>
      <c r="AQ597" s="987"/>
      <c r="AR597" s="987"/>
      <c r="AS597" s="987"/>
      <c r="AT597" s="987"/>
      <c r="AU597" s="987"/>
      <c r="AV597" s="987"/>
      <c r="AW597" s="987"/>
      <c r="AX597" s="1061"/>
      <c r="AY597" s="1220"/>
      <c r="AZ597" s="1225"/>
      <c r="BA597" s="1061"/>
      <c r="BB597" s="1220"/>
      <c r="BC597" s="1225"/>
      <c r="BD597" s="1061"/>
      <c r="BE597" s="1220"/>
      <c r="BF597" s="1225"/>
      <c r="BG597" s="1061">
        <f t="shared" si="48"/>
        <v>0</v>
      </c>
      <c r="BH597" s="1220"/>
      <c r="BI597" s="1225"/>
      <c r="BJ597" s="987"/>
      <c r="BK597" s="1061"/>
      <c r="BL597" s="1220"/>
      <c r="BM597" s="1225"/>
      <c r="BN597" s="1061"/>
      <c r="BO597" s="1225"/>
      <c r="BP597" s="1370"/>
      <c r="BQ597" s="1221"/>
      <c r="BR597" s="1061"/>
      <c r="BS597" s="1225"/>
    </row>
    <row r="598" spans="2:71">
      <c r="B598" s="959">
        <v>594</v>
      </c>
      <c r="C598" s="959" t="s">
        <v>1032</v>
      </c>
      <c r="D598" s="946" t="s">
        <v>1051</v>
      </c>
      <c r="E598" s="959">
        <v>3</v>
      </c>
      <c r="F598" s="959">
        <v>1</v>
      </c>
      <c r="G598" s="1294" t="s">
        <v>971</v>
      </c>
      <c r="H598" s="911">
        <v>37</v>
      </c>
      <c r="I598" s="1294">
        <f t="shared" si="47"/>
        <v>37</v>
      </c>
      <c r="J598" s="1217" t="s">
        <v>945</v>
      </c>
      <c r="K598" s="959"/>
      <c r="L598" s="1217"/>
      <c r="M598" s="959" t="s">
        <v>1004</v>
      </c>
      <c r="N598" s="1217" t="s">
        <v>1005</v>
      </c>
      <c r="O598" s="956"/>
      <c r="P598" s="987"/>
      <c r="Q598" s="909"/>
      <c r="R598" s="987"/>
      <c r="S598" s="987"/>
      <c r="T598" s="987"/>
      <c r="U598" s="987"/>
      <c r="V598" s="987"/>
      <c r="W598" s="987"/>
      <c r="X598" s="987"/>
      <c r="Y598" s="987"/>
      <c r="Z598" s="987"/>
      <c r="AA598" s="987"/>
      <c r="AB598" s="987"/>
      <c r="AC598" s="987"/>
      <c r="AD598" s="987"/>
      <c r="AE598" s="987"/>
      <c r="AF598" s="987"/>
      <c r="AG598" s="987"/>
      <c r="AH598" s="987"/>
      <c r="AI598" s="987"/>
      <c r="AJ598" s="987"/>
      <c r="AK598" s="987"/>
      <c r="AL598" s="987"/>
      <c r="AM598" s="987"/>
      <c r="AN598" s="987"/>
      <c r="AO598" s="987"/>
      <c r="AP598" s="987"/>
      <c r="AQ598" s="987"/>
      <c r="AR598" s="987"/>
      <c r="AS598" s="987"/>
      <c r="AT598" s="987"/>
      <c r="AU598" s="987"/>
      <c r="AV598" s="987"/>
      <c r="AW598" s="987"/>
      <c r="AX598" s="1061"/>
      <c r="AY598" s="1220"/>
      <c r="AZ598" s="1225"/>
      <c r="BA598" s="1061"/>
      <c r="BB598" s="1220"/>
      <c r="BC598" s="1225"/>
      <c r="BD598" s="1061"/>
      <c r="BE598" s="1220"/>
      <c r="BF598" s="1225"/>
      <c r="BG598" s="1061">
        <f t="shared" si="48"/>
        <v>0</v>
      </c>
      <c r="BH598" s="1220"/>
      <c r="BI598" s="1225"/>
      <c r="BJ598" s="987"/>
      <c r="BK598" s="1061"/>
      <c r="BL598" s="1220"/>
      <c r="BM598" s="1225"/>
      <c r="BN598" s="1061"/>
      <c r="BO598" s="1225"/>
      <c r="BP598" s="1370"/>
      <c r="BQ598" s="1221"/>
      <c r="BR598" s="1061"/>
      <c r="BS598" s="1225"/>
    </row>
    <row r="599" spans="2:71">
      <c r="B599" s="959">
        <v>595</v>
      </c>
      <c r="C599" s="959" t="s">
        <v>1089</v>
      </c>
      <c r="D599" s="946" t="s">
        <v>1147</v>
      </c>
      <c r="E599" s="959">
        <v>3</v>
      </c>
      <c r="F599" s="959">
        <v>1</v>
      </c>
      <c r="G599" s="1294" t="s">
        <v>971</v>
      </c>
      <c r="H599" s="911">
        <v>3.1</v>
      </c>
      <c r="I599" s="1294">
        <f t="shared" si="47"/>
        <v>3.1</v>
      </c>
      <c r="J599" s="1217" t="s">
        <v>945</v>
      </c>
      <c r="K599" s="959"/>
      <c r="L599" s="1217"/>
      <c r="M599" s="959" t="s">
        <v>1004</v>
      </c>
      <c r="N599" s="1217" t="s">
        <v>1005</v>
      </c>
      <c r="O599" s="956"/>
      <c r="P599" s="987"/>
      <c r="Q599" s="909"/>
      <c r="R599" s="987"/>
      <c r="S599" s="987"/>
      <c r="T599" s="987"/>
      <c r="U599" s="987"/>
      <c r="V599" s="987"/>
      <c r="W599" s="987"/>
      <c r="X599" s="987"/>
      <c r="Y599" s="987"/>
      <c r="Z599" s="987"/>
      <c r="AA599" s="987"/>
      <c r="AB599" s="987"/>
      <c r="AC599" s="987"/>
      <c r="AD599" s="987"/>
      <c r="AE599" s="987"/>
      <c r="AF599" s="987"/>
      <c r="AG599" s="987"/>
      <c r="AH599" s="987"/>
      <c r="AI599" s="987"/>
      <c r="AJ599" s="987"/>
      <c r="AK599" s="987"/>
      <c r="AL599" s="987"/>
      <c r="AM599" s="987"/>
      <c r="AN599" s="987"/>
      <c r="AO599" s="987"/>
      <c r="AP599" s="987"/>
      <c r="AQ599" s="987"/>
      <c r="AR599" s="987"/>
      <c r="AS599" s="987"/>
      <c r="AT599" s="987"/>
      <c r="AU599" s="987"/>
      <c r="AV599" s="987"/>
      <c r="AW599" s="987"/>
      <c r="AX599" s="1061"/>
      <c r="AY599" s="1220"/>
      <c r="AZ599" s="1225"/>
      <c r="BA599" s="1061"/>
      <c r="BB599" s="1220"/>
      <c r="BC599" s="1225"/>
      <c r="BD599" s="1061"/>
      <c r="BE599" s="1220"/>
      <c r="BF599" s="1225"/>
      <c r="BG599" s="1061">
        <f t="shared" si="48"/>
        <v>0</v>
      </c>
      <c r="BH599" s="1220"/>
      <c r="BI599" s="1225"/>
      <c r="BJ599" s="987"/>
      <c r="BK599" s="1061"/>
      <c r="BL599" s="1220"/>
      <c r="BM599" s="1225"/>
      <c r="BN599" s="1061"/>
      <c r="BO599" s="1225"/>
      <c r="BP599" s="1370"/>
      <c r="BQ599" s="1221"/>
      <c r="BR599" s="1061"/>
      <c r="BS599" s="1225"/>
    </row>
    <row r="600" spans="2:71">
      <c r="B600" s="959">
        <v>596</v>
      </c>
      <c r="C600" s="959" t="s">
        <v>1001</v>
      </c>
      <c r="D600" s="946" t="s">
        <v>1013</v>
      </c>
      <c r="E600" s="959">
        <v>3</v>
      </c>
      <c r="F600" s="959">
        <v>17</v>
      </c>
      <c r="G600" s="1294" t="s">
        <v>971</v>
      </c>
      <c r="H600" s="911">
        <v>0.4</v>
      </c>
      <c r="I600" s="1294">
        <f t="shared" si="47"/>
        <v>6.8000000000000007</v>
      </c>
      <c r="J600" s="1217" t="s">
        <v>948</v>
      </c>
      <c r="K600" s="959"/>
      <c r="L600" s="1217"/>
      <c r="M600" s="959" t="s">
        <v>1004</v>
      </c>
      <c r="N600" s="1217" t="s">
        <v>1005</v>
      </c>
      <c r="O600" s="956"/>
      <c r="P600" s="987"/>
      <c r="Q600" s="909"/>
      <c r="R600" s="987"/>
      <c r="S600" s="987"/>
      <c r="T600" s="987"/>
      <c r="U600" s="987"/>
      <c r="V600" s="987"/>
      <c r="W600" s="987"/>
      <c r="X600" s="987"/>
      <c r="Y600" s="987"/>
      <c r="Z600" s="987"/>
      <c r="AA600" s="987"/>
      <c r="AB600" s="987"/>
      <c r="AC600" s="987"/>
      <c r="AD600" s="987"/>
      <c r="AE600" s="987"/>
      <c r="AF600" s="987"/>
      <c r="AG600" s="987"/>
      <c r="AH600" s="987"/>
      <c r="AI600" s="987"/>
      <c r="AJ600" s="987"/>
      <c r="AK600" s="987"/>
      <c r="AL600" s="987"/>
      <c r="AM600" s="987"/>
      <c r="AN600" s="987"/>
      <c r="AO600" s="987"/>
      <c r="AP600" s="987"/>
      <c r="AQ600" s="987"/>
      <c r="AR600" s="987"/>
      <c r="AS600" s="987"/>
      <c r="AT600" s="987"/>
      <c r="AU600" s="987"/>
      <c r="AV600" s="987"/>
      <c r="AW600" s="987"/>
      <c r="AX600" s="1061"/>
      <c r="AY600" s="1220"/>
      <c r="AZ600" s="1225"/>
      <c r="BA600" s="1061"/>
      <c r="BB600" s="1220"/>
      <c r="BC600" s="1225"/>
      <c r="BD600" s="1061"/>
      <c r="BE600" s="1220"/>
      <c r="BF600" s="1225"/>
      <c r="BG600" s="1061">
        <f t="shared" si="48"/>
        <v>0</v>
      </c>
      <c r="BH600" s="1220"/>
      <c r="BI600" s="1225"/>
      <c r="BJ600" s="987"/>
      <c r="BK600" s="1061"/>
      <c r="BL600" s="1220"/>
      <c r="BM600" s="1225"/>
      <c r="BN600" s="1061"/>
      <c r="BO600" s="1225"/>
      <c r="BP600" s="1370"/>
      <c r="BQ600" s="1221"/>
      <c r="BR600" s="1061"/>
      <c r="BS600" s="1225"/>
    </row>
    <row r="601" spans="2:71">
      <c r="B601" s="959">
        <v>597</v>
      </c>
      <c r="C601" s="959" t="s">
        <v>1020</v>
      </c>
      <c r="D601" s="946" t="s">
        <v>1093</v>
      </c>
      <c r="E601" s="959">
        <v>3</v>
      </c>
      <c r="F601" s="959">
        <v>5</v>
      </c>
      <c r="G601" s="1294" t="s">
        <v>971</v>
      </c>
      <c r="H601" s="911">
        <v>17</v>
      </c>
      <c r="I601" s="1294">
        <f t="shared" si="47"/>
        <v>85</v>
      </c>
      <c r="J601" s="1217" t="s">
        <v>948</v>
      </c>
      <c r="K601" s="959"/>
      <c r="L601" s="1217"/>
      <c r="M601" s="959" t="s">
        <v>1004</v>
      </c>
      <c r="N601" s="1217" t="s">
        <v>1005</v>
      </c>
      <c r="O601" s="956"/>
      <c r="P601" s="987"/>
      <c r="Q601" s="909"/>
      <c r="R601" s="987"/>
      <c r="S601" s="987"/>
      <c r="T601" s="987"/>
      <c r="U601" s="987"/>
      <c r="V601" s="987"/>
      <c r="W601" s="987"/>
      <c r="X601" s="987"/>
      <c r="Y601" s="987"/>
      <c r="Z601" s="987"/>
      <c r="AA601" s="987"/>
      <c r="AB601" s="987"/>
      <c r="AC601" s="987"/>
      <c r="AD601" s="987"/>
      <c r="AE601" s="987"/>
      <c r="AF601" s="987"/>
      <c r="AG601" s="987"/>
      <c r="AH601" s="987"/>
      <c r="AI601" s="987"/>
      <c r="AJ601" s="987"/>
      <c r="AK601" s="987"/>
      <c r="AL601" s="987"/>
      <c r="AM601" s="987"/>
      <c r="AN601" s="987"/>
      <c r="AO601" s="987"/>
      <c r="AP601" s="987"/>
      <c r="AQ601" s="987"/>
      <c r="AR601" s="987"/>
      <c r="AS601" s="987"/>
      <c r="AT601" s="987"/>
      <c r="AU601" s="987"/>
      <c r="AV601" s="987"/>
      <c r="AW601" s="987"/>
      <c r="AX601" s="1061"/>
      <c r="AY601" s="1220"/>
      <c r="AZ601" s="1225"/>
      <c r="BA601" s="1061"/>
      <c r="BB601" s="1220"/>
      <c r="BC601" s="1225"/>
      <c r="BD601" s="1061"/>
      <c r="BE601" s="1220"/>
      <c r="BF601" s="1225"/>
      <c r="BG601" s="1061">
        <f t="shared" si="48"/>
        <v>0</v>
      </c>
      <c r="BH601" s="1220"/>
      <c r="BI601" s="1225"/>
      <c r="BJ601" s="987"/>
      <c r="BK601" s="1061"/>
      <c r="BL601" s="1220"/>
      <c r="BM601" s="1225"/>
      <c r="BN601" s="1061"/>
      <c r="BO601" s="1225"/>
      <c r="BP601" s="1370"/>
      <c r="BQ601" s="1221"/>
      <c r="BR601" s="1061"/>
      <c r="BS601" s="1225"/>
    </row>
    <row r="602" spans="2:71">
      <c r="B602" s="959">
        <v>598</v>
      </c>
      <c r="C602" s="959" t="s">
        <v>1001</v>
      </c>
      <c r="D602" s="946" t="s">
        <v>1018</v>
      </c>
      <c r="E602" s="959">
        <v>1</v>
      </c>
      <c r="F602" s="959">
        <v>20</v>
      </c>
      <c r="G602" s="1294" t="s">
        <v>971</v>
      </c>
      <c r="H602" s="911">
        <v>0.1</v>
      </c>
      <c r="I602" s="1294">
        <f t="shared" si="47"/>
        <v>2</v>
      </c>
      <c r="J602" s="1217" t="s">
        <v>948</v>
      </c>
      <c r="K602" s="959"/>
      <c r="L602" s="1217"/>
      <c r="M602" s="959" t="s">
        <v>1004</v>
      </c>
      <c r="N602" s="1217" t="s">
        <v>1005</v>
      </c>
      <c r="O602" s="956"/>
      <c r="P602" s="987"/>
      <c r="Q602" s="909"/>
      <c r="R602" s="987"/>
      <c r="S602" s="987"/>
      <c r="T602" s="987"/>
      <c r="U602" s="987"/>
      <c r="V602" s="987"/>
      <c r="W602" s="987"/>
      <c r="X602" s="987"/>
      <c r="Y602" s="987"/>
      <c r="Z602" s="987"/>
      <c r="AA602" s="987"/>
      <c r="AB602" s="987"/>
      <c r="AC602" s="987"/>
      <c r="AD602" s="987"/>
      <c r="AE602" s="987"/>
      <c r="AF602" s="987"/>
      <c r="AG602" s="987"/>
      <c r="AH602" s="987"/>
      <c r="AI602" s="987"/>
      <c r="AJ602" s="987"/>
      <c r="AK602" s="987"/>
      <c r="AL602" s="987"/>
      <c r="AM602" s="987"/>
      <c r="AN602" s="987"/>
      <c r="AO602" s="987"/>
      <c r="AP602" s="987"/>
      <c r="AQ602" s="987"/>
      <c r="AR602" s="987"/>
      <c r="AS602" s="987"/>
      <c r="AT602" s="987"/>
      <c r="AU602" s="987"/>
      <c r="AV602" s="987"/>
      <c r="AW602" s="987"/>
      <c r="AX602" s="1061"/>
      <c r="AY602" s="1220"/>
      <c r="AZ602" s="1225"/>
      <c r="BA602" s="1061"/>
      <c r="BB602" s="1220"/>
      <c r="BC602" s="1225"/>
      <c r="BD602" s="1061"/>
      <c r="BE602" s="1220"/>
      <c r="BF602" s="1225"/>
      <c r="BG602" s="1061">
        <f t="shared" si="48"/>
        <v>0</v>
      </c>
      <c r="BH602" s="1220"/>
      <c r="BI602" s="1225"/>
      <c r="BJ602" s="987"/>
      <c r="BK602" s="1061"/>
      <c r="BL602" s="1220"/>
      <c r="BM602" s="1225"/>
      <c r="BN602" s="1061"/>
      <c r="BO602" s="1225"/>
      <c r="BP602" s="1370"/>
      <c r="BQ602" s="1221"/>
      <c r="BR602" s="1061"/>
      <c r="BS602" s="1225"/>
    </row>
    <row r="603" spans="2:71" ht="15" thickBot="1">
      <c r="B603" s="959">
        <v>599</v>
      </c>
      <c r="C603" s="959" t="s">
        <v>1001</v>
      </c>
      <c r="D603" s="946" t="s">
        <v>1002</v>
      </c>
      <c r="E603" s="1384">
        <v>1.5</v>
      </c>
      <c r="F603" s="959">
        <v>1</v>
      </c>
      <c r="G603" s="1294" t="s">
        <v>971</v>
      </c>
      <c r="H603" s="911">
        <v>0.1</v>
      </c>
      <c r="I603" s="1294">
        <f t="shared" si="47"/>
        <v>0.1</v>
      </c>
      <c r="J603" s="1217" t="s">
        <v>928</v>
      </c>
      <c r="K603" s="959"/>
      <c r="L603" s="1217"/>
      <c r="M603" s="959" t="s">
        <v>1004</v>
      </c>
      <c r="N603" s="1217" t="s">
        <v>1005</v>
      </c>
      <c r="O603" s="956"/>
      <c r="P603" s="987"/>
      <c r="Q603" s="909"/>
      <c r="R603" s="987"/>
      <c r="S603" s="987"/>
      <c r="T603" s="987"/>
      <c r="U603" s="987"/>
      <c r="V603" s="987"/>
      <c r="W603" s="987"/>
      <c r="X603" s="987"/>
      <c r="Y603" s="987"/>
      <c r="Z603" s="987"/>
      <c r="AA603" s="987"/>
      <c r="AB603" s="987"/>
      <c r="AC603" s="987"/>
      <c r="AD603" s="987"/>
      <c r="AE603" s="987"/>
      <c r="AF603" s="987"/>
      <c r="AG603" s="987"/>
      <c r="AH603" s="987"/>
      <c r="AI603" s="987"/>
      <c r="AJ603" s="987"/>
      <c r="AK603" s="987"/>
      <c r="AL603" s="987"/>
      <c r="AM603" s="987"/>
      <c r="AN603" s="987"/>
      <c r="AO603" s="987"/>
      <c r="AP603" s="987"/>
      <c r="AQ603" s="987"/>
      <c r="AR603" s="987"/>
      <c r="AS603" s="987"/>
      <c r="AT603" s="987"/>
      <c r="AU603" s="987"/>
      <c r="AV603" s="987"/>
      <c r="AW603" s="987"/>
      <c r="AX603" s="1228"/>
      <c r="AY603" s="1229"/>
      <c r="AZ603" s="1231"/>
      <c r="BA603" s="1228"/>
      <c r="BB603" s="1229"/>
      <c r="BC603" s="1231"/>
      <c r="BD603" s="1228"/>
      <c r="BE603" s="1229"/>
      <c r="BF603" s="1231"/>
      <c r="BG603" s="1228">
        <f t="shared" si="48"/>
        <v>0</v>
      </c>
      <c r="BH603" s="1229"/>
      <c r="BI603" s="1231"/>
      <c r="BJ603" s="987"/>
      <c r="BK603" s="1228"/>
      <c r="BL603" s="1229"/>
      <c r="BM603" s="1231"/>
      <c r="BN603" s="1228"/>
      <c r="BO603" s="1231"/>
      <c r="BP603" s="1385"/>
      <c r="BQ603" s="1230"/>
      <c r="BR603" s="1228"/>
      <c r="BS603" s="1231"/>
    </row>
    <row r="604" spans="2:71" ht="15" thickBot="1">
      <c r="B604" s="987"/>
      <c r="C604" s="987"/>
      <c r="D604" s="987"/>
      <c r="E604" s="337" t="s">
        <v>995</v>
      </c>
      <c r="F604" s="337">
        <f>+SUM(F5:F603)</f>
        <v>2390</v>
      </c>
      <c r="G604" s="1386" t="s">
        <v>94</v>
      </c>
      <c r="H604" s="337" t="s">
        <v>94</v>
      </c>
      <c r="I604" s="368">
        <f>SUM(I5:I603)</f>
        <v>18640.349999999999</v>
      </c>
      <c r="J604" s="987"/>
      <c r="K604" s="909"/>
      <c r="L604" s="987"/>
      <c r="M604" s="909"/>
      <c r="N604" s="1201"/>
      <c r="O604" s="987"/>
      <c r="P604" s="987"/>
      <c r="Q604" s="987"/>
      <c r="R604" s="987"/>
      <c r="S604" s="987"/>
      <c r="T604" s="987"/>
      <c r="U604" s="987"/>
      <c r="V604" s="987"/>
      <c r="W604" s="987"/>
      <c r="X604" s="987"/>
      <c r="Y604" s="987"/>
      <c r="Z604" s="987"/>
      <c r="AA604" s="987"/>
      <c r="AB604" s="987"/>
      <c r="AC604" s="987"/>
      <c r="AD604" s="987"/>
      <c r="AE604" s="987"/>
      <c r="AF604" s="987"/>
      <c r="AG604" s="987"/>
      <c r="AH604" s="987"/>
      <c r="AI604" s="987"/>
      <c r="AJ604" s="987"/>
      <c r="AK604" s="987"/>
      <c r="AL604" s="987"/>
      <c r="AM604" s="987"/>
      <c r="AN604" s="987"/>
      <c r="AO604" s="987"/>
      <c r="AP604" s="987"/>
      <c r="AQ604" s="987"/>
      <c r="AR604" s="987"/>
      <c r="AS604" s="987"/>
      <c r="AT604" s="987"/>
      <c r="AU604" s="987"/>
      <c r="AV604" s="987"/>
      <c r="AW604" s="987"/>
      <c r="AX604" s="987"/>
      <c r="AY604" s="987"/>
      <c r="AZ604" s="987"/>
      <c r="BA604" s="987"/>
      <c r="BB604" s="987"/>
      <c r="BC604" s="987"/>
      <c r="BD604" s="987"/>
      <c r="BE604" s="987"/>
      <c r="BF604" s="987"/>
      <c r="BG604" s="987"/>
      <c r="BH604" s="987"/>
      <c r="BI604" s="987"/>
      <c r="BJ604" s="987"/>
      <c r="BK604" s="987"/>
      <c r="BL604" s="987"/>
      <c r="BM604" s="987"/>
      <c r="BN604" s="987"/>
      <c r="BO604" s="987"/>
      <c r="BP604" s="987"/>
      <c r="BQ604" s="987"/>
      <c r="BR604" s="987"/>
      <c r="BS604" s="987"/>
    </row>
    <row r="618" spans="14:14">
      <c r="N618" s="1201" t="s">
        <v>4383</v>
      </c>
    </row>
  </sheetData>
  <autoFilter ref="B4:O604" xr:uid="{00000000-0009-0000-0000-000015000000}"/>
  <mergeCells count="11">
    <mergeCell ref="BR2:BS2"/>
    <mergeCell ref="AX2:AZ2"/>
    <mergeCell ref="BA2:BC2"/>
    <mergeCell ref="BD2:BF2"/>
    <mergeCell ref="BG2:BI2"/>
    <mergeCell ref="BK2:BM2"/>
    <mergeCell ref="B3:O3"/>
    <mergeCell ref="Q1:T1"/>
    <mergeCell ref="U1:X1"/>
    <mergeCell ref="BP2:BQ2"/>
    <mergeCell ref="BN2:BO2"/>
  </mergeCells>
  <pageMargins left="0.7" right="0.7" top="0.75" bottom="0.75" header="0.3" footer="0.3"/>
  <pageSetup scale="15" orientation="portrait" r:id="rId2"/>
  <drawing r:id="rId3"/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6743"/>
  </sheetPr>
  <dimension ref="B1:K1515"/>
  <sheetViews>
    <sheetView zoomScale="85" zoomScaleNormal="85" workbookViewId="0">
      <pane ySplit="3" topLeftCell="A4" activePane="bottomLeft" state="frozen"/>
      <selection pane="bottomLeft" activeCell="C42" sqref="C42"/>
    </sheetView>
  </sheetViews>
  <sheetFormatPr defaultColWidth="11.42578125" defaultRowHeight="13.15"/>
  <cols>
    <col min="1" max="1" width="4" style="344" customWidth="1"/>
    <col min="2" max="2" width="7.42578125" style="344" bestFit="1" customWidth="1"/>
    <col min="3" max="3" width="29.7109375" style="344" bestFit="1" customWidth="1"/>
    <col min="4" max="4" width="22.28515625" style="344" bestFit="1" customWidth="1"/>
    <col min="5" max="5" width="10.28515625" style="344" bestFit="1" customWidth="1"/>
    <col min="6" max="6" width="15.7109375" style="348" bestFit="1" customWidth="1"/>
    <col min="7" max="7" width="13.7109375" style="348" customWidth="1"/>
    <col min="8" max="8" width="9.7109375" style="348" bestFit="1" customWidth="1"/>
    <col min="9" max="9" width="164.7109375" style="349" bestFit="1" customWidth="1"/>
    <col min="10" max="16384" width="11.42578125" style="344"/>
  </cols>
  <sheetData>
    <row r="1" spans="2:11" ht="13.9" thickBot="1">
      <c r="B1" s="987"/>
      <c r="C1" s="987"/>
      <c r="D1" s="987"/>
      <c r="E1" s="987"/>
      <c r="F1" s="909"/>
      <c r="G1" s="909"/>
      <c r="H1" s="909"/>
      <c r="I1" s="1201"/>
      <c r="J1" s="987"/>
      <c r="K1" s="987"/>
    </row>
    <row r="2" spans="2:11" ht="18.600000000000001" customHeight="1" thickBot="1">
      <c r="B2" s="888" t="s">
        <v>4384</v>
      </c>
      <c r="C2" s="889"/>
      <c r="D2" s="890"/>
      <c r="E2" s="403"/>
      <c r="F2" s="403"/>
      <c r="G2" s="909"/>
      <c r="H2" s="403"/>
      <c r="I2" s="371"/>
      <c r="J2" s="987"/>
      <c r="K2" s="987"/>
    </row>
    <row r="3" spans="2:11" ht="13.9" thickBot="1">
      <c r="B3" s="369" t="s">
        <v>20</v>
      </c>
      <c r="C3" s="370" t="s">
        <v>4385</v>
      </c>
      <c r="D3" s="370" t="s">
        <v>4386</v>
      </c>
      <c r="E3" s="370" t="s">
        <v>26</v>
      </c>
      <c r="F3" s="370" t="s">
        <v>3551</v>
      </c>
      <c r="G3" s="370" t="s">
        <v>55</v>
      </c>
      <c r="H3" s="370" t="s">
        <v>4387</v>
      </c>
      <c r="I3" s="370" t="s">
        <v>4388</v>
      </c>
      <c r="J3" s="987"/>
      <c r="K3" s="987"/>
    </row>
    <row r="4" spans="2:11" ht="15" customHeight="1" thickBot="1">
      <c r="B4" s="911">
        <v>1</v>
      </c>
      <c r="C4" s="1251" t="s">
        <v>163</v>
      </c>
      <c r="D4" s="1251" t="s">
        <v>164</v>
      </c>
      <c r="E4" s="911">
        <v>0</v>
      </c>
      <c r="F4" s="911" t="s">
        <v>4389</v>
      </c>
      <c r="G4" s="1294">
        <v>2.6</v>
      </c>
      <c r="H4" s="1294" t="s">
        <v>165</v>
      </c>
      <c r="I4" s="1367" t="s">
        <v>4390</v>
      </c>
      <c r="J4" s="886" t="s">
        <v>4391</v>
      </c>
      <c r="K4" s="887"/>
    </row>
    <row r="5" spans="2:11">
      <c r="B5" s="946">
        <v>2</v>
      </c>
      <c r="C5" s="1220" t="s">
        <v>163</v>
      </c>
      <c r="D5" s="1220" t="s">
        <v>164</v>
      </c>
      <c r="E5" s="911">
        <v>0</v>
      </c>
      <c r="F5" s="946" t="s">
        <v>4392</v>
      </c>
      <c r="G5" s="959">
        <v>1</v>
      </c>
      <c r="H5" s="959" t="s">
        <v>165</v>
      </c>
      <c r="I5" s="1217" t="s">
        <v>4393</v>
      </c>
      <c r="J5" s="397" t="s">
        <v>4387</v>
      </c>
      <c r="K5" s="398" t="s">
        <v>55</v>
      </c>
    </row>
    <row r="6" spans="2:11">
      <c r="B6" s="946">
        <v>3</v>
      </c>
      <c r="C6" s="1220" t="s">
        <v>163</v>
      </c>
      <c r="D6" s="1220" t="s">
        <v>164</v>
      </c>
      <c r="E6" s="911">
        <v>0</v>
      </c>
      <c r="F6" s="946" t="s">
        <v>4392</v>
      </c>
      <c r="G6" s="959">
        <v>1</v>
      </c>
      <c r="H6" s="959" t="s">
        <v>165</v>
      </c>
      <c r="I6" s="1217" t="s">
        <v>4394</v>
      </c>
      <c r="J6" s="399" t="s">
        <v>195</v>
      </c>
      <c r="K6" s="400">
        <f t="shared" ref="K6:K12" si="0">SUMIFS(G:G,F:F,"Cañeria",H:H,J6)</f>
        <v>1061.6999999999998</v>
      </c>
    </row>
    <row r="7" spans="2:11">
      <c r="B7" s="946">
        <v>4</v>
      </c>
      <c r="C7" s="1220" t="s">
        <v>163</v>
      </c>
      <c r="D7" s="1220" t="s">
        <v>164</v>
      </c>
      <c r="E7" s="911">
        <v>0</v>
      </c>
      <c r="F7" s="946" t="s">
        <v>4395</v>
      </c>
      <c r="G7" s="959">
        <v>2</v>
      </c>
      <c r="H7" s="959" t="s">
        <v>165</v>
      </c>
      <c r="I7" s="1217" t="s">
        <v>4396</v>
      </c>
      <c r="J7" s="399" t="s">
        <v>103</v>
      </c>
      <c r="K7" s="400">
        <f t="shared" si="0"/>
        <v>1.7000000000000002</v>
      </c>
    </row>
    <row r="8" spans="2:11">
      <c r="B8" s="946">
        <v>5</v>
      </c>
      <c r="C8" s="1220" t="s">
        <v>163</v>
      </c>
      <c r="D8" s="1220" t="s">
        <v>164</v>
      </c>
      <c r="E8" s="911">
        <v>0</v>
      </c>
      <c r="F8" s="946" t="s">
        <v>4397</v>
      </c>
      <c r="G8" s="959">
        <v>32</v>
      </c>
      <c r="H8" s="959" t="s">
        <v>4398</v>
      </c>
      <c r="I8" s="1217" t="s">
        <v>4399</v>
      </c>
      <c r="J8" s="399" t="s">
        <v>206</v>
      </c>
      <c r="K8" s="400">
        <f t="shared" si="0"/>
        <v>22.300000000000004</v>
      </c>
    </row>
    <row r="9" spans="2:11">
      <c r="B9" s="946">
        <v>6</v>
      </c>
      <c r="C9" s="1220" t="s">
        <v>163</v>
      </c>
      <c r="D9" s="1220" t="s">
        <v>164</v>
      </c>
      <c r="E9" s="911">
        <v>0</v>
      </c>
      <c r="F9" s="946" t="s">
        <v>4397</v>
      </c>
      <c r="G9" s="959">
        <v>16</v>
      </c>
      <c r="H9" s="959" t="s">
        <v>4400</v>
      </c>
      <c r="I9" s="1217" t="s">
        <v>4399</v>
      </c>
      <c r="J9" s="399" t="s">
        <v>153</v>
      </c>
      <c r="K9" s="400">
        <f t="shared" si="0"/>
        <v>79.499999999999986</v>
      </c>
    </row>
    <row r="10" spans="2:11">
      <c r="B10" s="946">
        <v>7</v>
      </c>
      <c r="C10" s="1220" t="s">
        <v>163</v>
      </c>
      <c r="D10" s="1220" t="s">
        <v>164</v>
      </c>
      <c r="E10" s="911">
        <v>0</v>
      </c>
      <c r="F10" s="946" t="s">
        <v>4401</v>
      </c>
      <c r="G10" s="959">
        <v>2</v>
      </c>
      <c r="H10" s="959" t="s">
        <v>165</v>
      </c>
      <c r="I10" s="1217" t="s">
        <v>4402</v>
      </c>
      <c r="J10" s="399" t="s">
        <v>165</v>
      </c>
      <c r="K10" s="400">
        <f t="shared" si="0"/>
        <v>19.100000000000001</v>
      </c>
    </row>
    <row r="11" spans="2:11" ht="11.65" customHeight="1">
      <c r="B11" s="946">
        <v>8</v>
      </c>
      <c r="C11" s="1220" t="s">
        <v>163</v>
      </c>
      <c r="D11" s="1220" t="s">
        <v>164</v>
      </c>
      <c r="E11" s="911">
        <v>0</v>
      </c>
      <c r="F11" s="946" t="s">
        <v>4403</v>
      </c>
      <c r="G11" s="959">
        <v>1</v>
      </c>
      <c r="H11" s="959" t="s">
        <v>165</v>
      </c>
      <c r="I11" s="1217" t="s">
        <v>4404</v>
      </c>
      <c r="J11" s="399" t="s">
        <v>114</v>
      </c>
      <c r="K11" s="400">
        <f t="shared" si="0"/>
        <v>334.1</v>
      </c>
    </row>
    <row r="12" spans="2:11" ht="27" thickBot="1">
      <c r="B12" s="946">
        <v>9</v>
      </c>
      <c r="C12" s="1387" t="s">
        <v>163</v>
      </c>
      <c r="D12" s="1387" t="s">
        <v>164</v>
      </c>
      <c r="E12" s="911">
        <v>0</v>
      </c>
      <c r="F12" s="946" t="s">
        <v>4405</v>
      </c>
      <c r="G12" s="946">
        <v>1</v>
      </c>
      <c r="H12" s="946" t="s">
        <v>165</v>
      </c>
      <c r="I12" s="950" t="s">
        <v>4406</v>
      </c>
      <c r="J12" s="401" t="s">
        <v>131</v>
      </c>
      <c r="K12" s="402">
        <f t="shared" si="0"/>
        <v>110.9</v>
      </c>
    </row>
    <row r="13" spans="2:11">
      <c r="B13" s="946">
        <v>10</v>
      </c>
      <c r="C13" s="1220" t="s">
        <v>163</v>
      </c>
      <c r="D13" s="1220" t="s">
        <v>164</v>
      </c>
      <c r="E13" s="911">
        <v>0</v>
      </c>
      <c r="F13" s="946" t="s">
        <v>4407</v>
      </c>
      <c r="G13" s="959">
        <v>2</v>
      </c>
      <c r="H13" s="959" t="s">
        <v>165</v>
      </c>
      <c r="I13" s="1217" t="s">
        <v>4408</v>
      </c>
      <c r="J13" s="987"/>
      <c r="K13" s="987"/>
    </row>
    <row r="14" spans="2:11">
      <c r="B14" s="946">
        <v>11</v>
      </c>
      <c r="C14" s="1220" t="s">
        <v>172</v>
      </c>
      <c r="D14" s="1220" t="s">
        <v>173</v>
      </c>
      <c r="E14" s="911">
        <v>1</v>
      </c>
      <c r="F14" s="911" t="s">
        <v>4389</v>
      </c>
      <c r="G14" s="959">
        <v>1.2</v>
      </c>
      <c r="H14" s="959" t="s">
        <v>165</v>
      </c>
      <c r="I14" s="1217" t="s">
        <v>175</v>
      </c>
      <c r="J14" s="987"/>
      <c r="K14" s="987"/>
    </row>
    <row r="15" spans="2:11">
      <c r="B15" s="946">
        <v>12</v>
      </c>
      <c r="C15" s="1220" t="s">
        <v>172</v>
      </c>
      <c r="D15" s="1220" t="s">
        <v>173</v>
      </c>
      <c r="E15" s="911">
        <v>1</v>
      </c>
      <c r="F15" s="911" t="s">
        <v>4389</v>
      </c>
      <c r="G15" s="959">
        <v>0.3</v>
      </c>
      <c r="H15" s="959" t="s">
        <v>131</v>
      </c>
      <c r="I15" s="1217" t="s">
        <v>175</v>
      </c>
      <c r="J15" s="987"/>
      <c r="K15" s="987"/>
    </row>
    <row r="16" spans="2:11">
      <c r="B16" s="946">
        <v>13</v>
      </c>
      <c r="C16" s="1220" t="s">
        <v>172</v>
      </c>
      <c r="D16" s="1220" t="s">
        <v>173</v>
      </c>
      <c r="E16" s="911">
        <v>1</v>
      </c>
      <c r="F16" s="946" t="s">
        <v>4409</v>
      </c>
      <c r="G16" s="959">
        <v>1</v>
      </c>
      <c r="H16" s="959" t="s">
        <v>165</v>
      </c>
      <c r="I16" s="1217" t="s">
        <v>4410</v>
      </c>
      <c r="J16" s="987"/>
      <c r="K16" s="987"/>
    </row>
    <row r="17" spans="2:9">
      <c r="B17" s="946">
        <v>14</v>
      </c>
      <c r="C17" s="1220" t="s">
        <v>172</v>
      </c>
      <c r="D17" s="1220" t="s">
        <v>173</v>
      </c>
      <c r="E17" s="911">
        <v>1</v>
      </c>
      <c r="F17" s="946" t="s">
        <v>4411</v>
      </c>
      <c r="G17" s="959">
        <v>1</v>
      </c>
      <c r="H17" s="959" t="s">
        <v>4412</v>
      </c>
      <c r="I17" s="1217" t="s">
        <v>4413</v>
      </c>
    </row>
    <row r="18" spans="2:9">
      <c r="B18" s="946">
        <v>15</v>
      </c>
      <c r="C18" s="1220" t="s">
        <v>172</v>
      </c>
      <c r="D18" s="1220" t="s">
        <v>173</v>
      </c>
      <c r="E18" s="911">
        <v>1</v>
      </c>
      <c r="F18" s="946" t="s">
        <v>4414</v>
      </c>
      <c r="G18" s="959">
        <v>1</v>
      </c>
      <c r="H18" s="959" t="s">
        <v>4415</v>
      </c>
      <c r="I18" s="1217" t="s">
        <v>4416</v>
      </c>
    </row>
    <row r="19" spans="2:9">
      <c r="B19" s="946">
        <v>16</v>
      </c>
      <c r="C19" s="1220" t="s">
        <v>172</v>
      </c>
      <c r="D19" s="1220" t="s">
        <v>173</v>
      </c>
      <c r="E19" s="911">
        <v>1</v>
      </c>
      <c r="F19" s="946" t="s">
        <v>4417</v>
      </c>
      <c r="G19" s="959">
        <v>1</v>
      </c>
      <c r="H19" s="959" t="s">
        <v>165</v>
      </c>
      <c r="I19" s="1217" t="s">
        <v>4418</v>
      </c>
    </row>
    <row r="20" spans="2:9">
      <c r="B20" s="946">
        <v>17</v>
      </c>
      <c r="C20" s="1220" t="s">
        <v>172</v>
      </c>
      <c r="D20" s="1220" t="s">
        <v>173</v>
      </c>
      <c r="E20" s="911">
        <v>1</v>
      </c>
      <c r="F20" s="946" t="s">
        <v>4417</v>
      </c>
      <c r="G20" s="959">
        <v>1</v>
      </c>
      <c r="H20" s="959" t="s">
        <v>131</v>
      </c>
      <c r="I20" s="1217" t="s">
        <v>4418</v>
      </c>
    </row>
    <row r="21" spans="2:9">
      <c r="B21" s="946">
        <v>18</v>
      </c>
      <c r="C21" s="1220" t="s">
        <v>172</v>
      </c>
      <c r="D21" s="1220" t="s">
        <v>173</v>
      </c>
      <c r="E21" s="911">
        <v>1</v>
      </c>
      <c r="F21" s="946" t="s">
        <v>4395</v>
      </c>
      <c r="G21" s="959">
        <v>1</v>
      </c>
      <c r="H21" s="959" t="s">
        <v>206</v>
      </c>
      <c r="I21" s="1217" t="s">
        <v>4396</v>
      </c>
    </row>
    <row r="22" spans="2:9">
      <c r="B22" s="946">
        <v>19</v>
      </c>
      <c r="C22" s="1220" t="s">
        <v>172</v>
      </c>
      <c r="D22" s="1220" t="s">
        <v>173</v>
      </c>
      <c r="E22" s="911">
        <v>1</v>
      </c>
      <c r="F22" s="946" t="s">
        <v>4395</v>
      </c>
      <c r="G22" s="959">
        <v>1</v>
      </c>
      <c r="H22" s="959" t="s">
        <v>165</v>
      </c>
      <c r="I22" s="1217" t="s">
        <v>4396</v>
      </c>
    </row>
    <row r="23" spans="2:9">
      <c r="B23" s="946">
        <v>20</v>
      </c>
      <c r="C23" s="1220" t="s">
        <v>172</v>
      </c>
      <c r="D23" s="1220" t="s">
        <v>173</v>
      </c>
      <c r="E23" s="911">
        <v>1</v>
      </c>
      <c r="F23" s="946" t="s">
        <v>4419</v>
      </c>
      <c r="G23" s="959">
        <v>2</v>
      </c>
      <c r="H23" s="959" t="s">
        <v>165</v>
      </c>
      <c r="I23" s="1217" t="s">
        <v>4420</v>
      </c>
    </row>
    <row r="24" spans="2:9">
      <c r="B24" s="946">
        <v>21</v>
      </c>
      <c r="C24" s="1220" t="s">
        <v>172</v>
      </c>
      <c r="D24" s="1220" t="s">
        <v>173</v>
      </c>
      <c r="E24" s="911">
        <v>1</v>
      </c>
      <c r="F24" s="946" t="s">
        <v>4419</v>
      </c>
      <c r="G24" s="959">
        <v>3</v>
      </c>
      <c r="H24" s="959" t="s">
        <v>131</v>
      </c>
      <c r="I24" s="1217" t="s">
        <v>4420</v>
      </c>
    </row>
    <row r="25" spans="2:9">
      <c r="B25" s="946">
        <v>22</v>
      </c>
      <c r="C25" s="1220" t="s">
        <v>172</v>
      </c>
      <c r="D25" s="1220" t="s">
        <v>173</v>
      </c>
      <c r="E25" s="911">
        <v>1</v>
      </c>
      <c r="F25" s="946" t="s">
        <v>4421</v>
      </c>
      <c r="G25" s="959">
        <v>12</v>
      </c>
      <c r="H25" s="959" t="s">
        <v>4422</v>
      </c>
      <c r="I25" s="1217" t="s">
        <v>4423</v>
      </c>
    </row>
    <row r="26" spans="2:9">
      <c r="B26" s="946">
        <v>23</v>
      </c>
      <c r="C26" s="1220" t="s">
        <v>172</v>
      </c>
      <c r="D26" s="1220" t="s">
        <v>173</v>
      </c>
      <c r="E26" s="911">
        <v>1</v>
      </c>
      <c r="F26" s="946" t="s">
        <v>4421</v>
      </c>
      <c r="G26" s="959">
        <v>12</v>
      </c>
      <c r="H26" s="959" t="s">
        <v>4424</v>
      </c>
      <c r="I26" s="1217" t="s">
        <v>4423</v>
      </c>
    </row>
    <row r="27" spans="2:9">
      <c r="B27" s="946">
        <v>24</v>
      </c>
      <c r="C27" s="1220" t="s">
        <v>172</v>
      </c>
      <c r="D27" s="1220" t="s">
        <v>173</v>
      </c>
      <c r="E27" s="911">
        <v>1</v>
      </c>
      <c r="F27" s="946" t="s">
        <v>4403</v>
      </c>
      <c r="G27" s="959">
        <v>2</v>
      </c>
      <c r="H27" s="959" t="s">
        <v>165</v>
      </c>
      <c r="I27" s="1217" t="s">
        <v>4425</v>
      </c>
    </row>
    <row r="28" spans="2:9">
      <c r="B28" s="946">
        <v>25</v>
      </c>
      <c r="C28" s="1220" t="s">
        <v>497</v>
      </c>
      <c r="D28" s="1220" t="s">
        <v>498</v>
      </c>
      <c r="E28" s="911">
        <v>1</v>
      </c>
      <c r="F28" s="911" t="s">
        <v>4389</v>
      </c>
      <c r="G28" s="959">
        <v>0.6</v>
      </c>
      <c r="H28" s="959" t="s">
        <v>206</v>
      </c>
      <c r="I28" s="1217" t="s">
        <v>175</v>
      </c>
    </row>
    <row r="29" spans="2:9">
      <c r="B29" s="946">
        <v>26</v>
      </c>
      <c r="C29" s="1220" t="s">
        <v>497</v>
      </c>
      <c r="D29" s="1220" t="s">
        <v>498</v>
      </c>
      <c r="E29" s="911">
        <v>1</v>
      </c>
      <c r="F29" s="946" t="s">
        <v>4426</v>
      </c>
      <c r="G29" s="959">
        <v>1</v>
      </c>
      <c r="H29" s="959" t="s">
        <v>206</v>
      </c>
      <c r="I29" s="1217" t="s">
        <v>4427</v>
      </c>
    </row>
    <row r="30" spans="2:9">
      <c r="B30" s="946">
        <v>27</v>
      </c>
      <c r="C30" s="1220" t="s">
        <v>497</v>
      </c>
      <c r="D30" s="1220" t="s">
        <v>498</v>
      </c>
      <c r="E30" s="911">
        <v>1</v>
      </c>
      <c r="F30" s="946" t="s">
        <v>4417</v>
      </c>
      <c r="G30" s="959">
        <v>1</v>
      </c>
      <c r="H30" s="959" t="s">
        <v>206</v>
      </c>
      <c r="I30" s="1217" t="s">
        <v>4418</v>
      </c>
    </row>
    <row r="31" spans="2:9">
      <c r="B31" s="946">
        <v>28</v>
      </c>
      <c r="C31" s="1220" t="s">
        <v>497</v>
      </c>
      <c r="D31" s="1220" t="s">
        <v>498</v>
      </c>
      <c r="E31" s="911">
        <v>1</v>
      </c>
      <c r="F31" s="946" t="s">
        <v>4419</v>
      </c>
      <c r="G31" s="959">
        <v>5</v>
      </c>
      <c r="H31" s="959" t="s">
        <v>206</v>
      </c>
      <c r="I31" s="1217" t="s">
        <v>4420</v>
      </c>
    </row>
    <row r="32" spans="2:9">
      <c r="B32" s="946">
        <v>29</v>
      </c>
      <c r="C32" s="1220" t="s">
        <v>497</v>
      </c>
      <c r="D32" s="1220" t="s">
        <v>498</v>
      </c>
      <c r="E32" s="911">
        <v>1</v>
      </c>
      <c r="F32" s="946" t="s">
        <v>4397</v>
      </c>
      <c r="G32" s="959">
        <v>12</v>
      </c>
      <c r="H32" s="959" t="s">
        <v>4428</v>
      </c>
      <c r="I32" s="1217" t="s">
        <v>4429</v>
      </c>
    </row>
    <row r="33" spans="2:9">
      <c r="B33" s="946">
        <v>30</v>
      </c>
      <c r="C33" s="1220" t="s">
        <v>497</v>
      </c>
      <c r="D33" s="1220" t="s">
        <v>498</v>
      </c>
      <c r="E33" s="911">
        <v>1</v>
      </c>
      <c r="F33" s="946" t="s">
        <v>4401</v>
      </c>
      <c r="G33" s="959">
        <v>1</v>
      </c>
      <c r="H33" s="959" t="s">
        <v>206</v>
      </c>
      <c r="I33" s="1217" t="s">
        <v>4430</v>
      </c>
    </row>
    <row r="34" spans="2:9" ht="26.45">
      <c r="B34" s="946">
        <v>31</v>
      </c>
      <c r="C34" s="1387" t="s">
        <v>497</v>
      </c>
      <c r="D34" s="1387" t="s">
        <v>498</v>
      </c>
      <c r="E34" s="911">
        <v>1</v>
      </c>
      <c r="F34" s="946" t="s">
        <v>4405</v>
      </c>
      <c r="G34" s="946">
        <v>1</v>
      </c>
      <c r="H34" s="946" t="s">
        <v>206</v>
      </c>
      <c r="I34" s="1388" t="s">
        <v>4431</v>
      </c>
    </row>
    <row r="35" spans="2:9">
      <c r="B35" s="946">
        <v>32</v>
      </c>
      <c r="C35" s="1387" t="s">
        <v>474</v>
      </c>
      <c r="D35" s="1220" t="s">
        <v>475</v>
      </c>
      <c r="E35" s="911">
        <v>1</v>
      </c>
      <c r="F35" s="911" t="s">
        <v>4389</v>
      </c>
      <c r="G35" s="959">
        <v>0.4</v>
      </c>
      <c r="H35" s="946" t="s">
        <v>206</v>
      </c>
      <c r="I35" s="1217" t="s">
        <v>4432</v>
      </c>
    </row>
    <row r="36" spans="2:9">
      <c r="B36" s="946">
        <v>33</v>
      </c>
      <c r="C36" s="1387" t="s">
        <v>474</v>
      </c>
      <c r="D36" s="1220" t="s">
        <v>475</v>
      </c>
      <c r="E36" s="911">
        <v>1</v>
      </c>
      <c r="F36" s="946" t="s">
        <v>4409</v>
      </c>
      <c r="G36" s="959">
        <v>1</v>
      </c>
      <c r="H36" s="946" t="s">
        <v>206</v>
      </c>
      <c r="I36" s="1217" t="s">
        <v>4410</v>
      </c>
    </row>
    <row r="37" spans="2:9">
      <c r="B37" s="946">
        <v>34</v>
      </c>
      <c r="C37" s="1387" t="s">
        <v>474</v>
      </c>
      <c r="D37" s="1220" t="s">
        <v>475</v>
      </c>
      <c r="E37" s="911">
        <v>1</v>
      </c>
      <c r="F37" s="946" t="s">
        <v>4417</v>
      </c>
      <c r="G37" s="959">
        <v>1</v>
      </c>
      <c r="H37" s="946" t="s">
        <v>206</v>
      </c>
      <c r="I37" s="1217" t="s">
        <v>4418</v>
      </c>
    </row>
    <row r="38" spans="2:9">
      <c r="B38" s="946">
        <v>35</v>
      </c>
      <c r="C38" s="1387" t="s">
        <v>474</v>
      </c>
      <c r="D38" s="1220" t="s">
        <v>475</v>
      </c>
      <c r="E38" s="911">
        <v>1</v>
      </c>
      <c r="F38" s="946" t="s">
        <v>4419</v>
      </c>
      <c r="G38" s="959">
        <v>5</v>
      </c>
      <c r="H38" s="946" t="s">
        <v>206</v>
      </c>
      <c r="I38" s="1217" t="s">
        <v>4420</v>
      </c>
    </row>
    <row r="39" spans="2:9">
      <c r="B39" s="946">
        <v>36</v>
      </c>
      <c r="C39" s="1387" t="s">
        <v>474</v>
      </c>
      <c r="D39" s="1220" t="s">
        <v>475</v>
      </c>
      <c r="E39" s="911">
        <v>1</v>
      </c>
      <c r="F39" s="946" t="s">
        <v>4397</v>
      </c>
      <c r="G39" s="959">
        <v>12</v>
      </c>
      <c r="H39" s="959" t="s">
        <v>4433</v>
      </c>
      <c r="I39" s="1217" t="s">
        <v>4429</v>
      </c>
    </row>
    <row r="40" spans="2:9">
      <c r="B40" s="946">
        <v>37</v>
      </c>
      <c r="C40" s="1387" t="s">
        <v>474</v>
      </c>
      <c r="D40" s="1220" t="s">
        <v>475</v>
      </c>
      <c r="E40" s="911">
        <v>1</v>
      </c>
      <c r="F40" s="946" t="s">
        <v>4401</v>
      </c>
      <c r="G40" s="959">
        <v>1</v>
      </c>
      <c r="H40" s="959" t="s">
        <v>206</v>
      </c>
      <c r="I40" s="1217" t="s">
        <v>4430</v>
      </c>
    </row>
    <row r="41" spans="2:9" ht="26.45">
      <c r="B41" s="946">
        <v>38</v>
      </c>
      <c r="C41" s="1387" t="s">
        <v>474</v>
      </c>
      <c r="D41" s="1387" t="s">
        <v>475</v>
      </c>
      <c r="E41" s="911">
        <v>1</v>
      </c>
      <c r="F41" s="946" t="s">
        <v>4405</v>
      </c>
      <c r="G41" s="946">
        <v>1</v>
      </c>
      <c r="H41" s="946" t="s">
        <v>206</v>
      </c>
      <c r="I41" s="1388" t="s">
        <v>4431</v>
      </c>
    </row>
    <row r="42" spans="2:9">
      <c r="B42" s="946">
        <v>39</v>
      </c>
      <c r="C42" s="1387" t="s">
        <v>913</v>
      </c>
      <c r="D42" s="1220" t="s">
        <v>4434</v>
      </c>
      <c r="E42" s="911">
        <v>1</v>
      </c>
      <c r="F42" s="911" t="s">
        <v>4389</v>
      </c>
      <c r="G42" s="959">
        <v>2.2999999999999998</v>
      </c>
      <c r="H42" s="959" t="s">
        <v>153</v>
      </c>
      <c r="I42" s="1217" t="s">
        <v>175</v>
      </c>
    </row>
    <row r="43" spans="2:9">
      <c r="B43" s="946">
        <v>40</v>
      </c>
      <c r="C43" s="1387" t="s">
        <v>913</v>
      </c>
      <c r="D43" s="1220" t="s">
        <v>4434</v>
      </c>
      <c r="E43" s="911">
        <v>1</v>
      </c>
      <c r="F43" s="911" t="s">
        <v>4389</v>
      </c>
      <c r="G43" s="959">
        <v>0.2</v>
      </c>
      <c r="H43" s="959" t="s">
        <v>165</v>
      </c>
      <c r="I43" s="1217" t="s">
        <v>175</v>
      </c>
    </row>
    <row r="44" spans="2:9">
      <c r="B44" s="946">
        <v>41</v>
      </c>
      <c r="C44" s="1387" t="s">
        <v>913</v>
      </c>
      <c r="D44" s="1220" t="s">
        <v>4434</v>
      </c>
      <c r="E44" s="911">
        <v>1</v>
      </c>
      <c r="F44" s="946" t="s">
        <v>4409</v>
      </c>
      <c r="G44" s="959">
        <v>1</v>
      </c>
      <c r="H44" s="959" t="s">
        <v>153</v>
      </c>
      <c r="I44" s="1217" t="s">
        <v>4410</v>
      </c>
    </row>
    <row r="45" spans="2:9">
      <c r="B45" s="946">
        <v>42</v>
      </c>
      <c r="C45" s="1387" t="s">
        <v>913</v>
      </c>
      <c r="D45" s="1220" t="s">
        <v>4434</v>
      </c>
      <c r="E45" s="911">
        <v>1</v>
      </c>
      <c r="F45" s="946" t="s">
        <v>4411</v>
      </c>
      <c r="G45" s="959">
        <v>1</v>
      </c>
      <c r="H45" s="959" t="s">
        <v>4435</v>
      </c>
      <c r="I45" s="1217" t="s">
        <v>4436</v>
      </c>
    </row>
    <row r="46" spans="2:9">
      <c r="B46" s="946">
        <v>43</v>
      </c>
      <c r="C46" s="1387" t="s">
        <v>913</v>
      </c>
      <c r="D46" s="1220" t="s">
        <v>4434</v>
      </c>
      <c r="E46" s="911">
        <v>1</v>
      </c>
      <c r="F46" s="946" t="s">
        <v>4417</v>
      </c>
      <c r="G46" s="959">
        <v>1</v>
      </c>
      <c r="H46" s="959" t="s">
        <v>153</v>
      </c>
      <c r="I46" s="1217" t="s">
        <v>4418</v>
      </c>
    </row>
    <row r="47" spans="2:9">
      <c r="B47" s="946">
        <v>44</v>
      </c>
      <c r="C47" s="1387" t="s">
        <v>913</v>
      </c>
      <c r="D47" s="1220" t="s">
        <v>4434</v>
      </c>
      <c r="E47" s="911">
        <v>1</v>
      </c>
      <c r="F47" s="946" t="s">
        <v>4417</v>
      </c>
      <c r="G47" s="959">
        <v>1</v>
      </c>
      <c r="H47" s="959" t="s">
        <v>165</v>
      </c>
      <c r="I47" s="1217" t="s">
        <v>4437</v>
      </c>
    </row>
    <row r="48" spans="2:9">
      <c r="B48" s="946">
        <v>45</v>
      </c>
      <c r="C48" s="1387" t="s">
        <v>913</v>
      </c>
      <c r="D48" s="1220" t="s">
        <v>4434</v>
      </c>
      <c r="E48" s="911">
        <v>1</v>
      </c>
      <c r="F48" s="946" t="s">
        <v>4419</v>
      </c>
      <c r="G48" s="959">
        <v>4</v>
      </c>
      <c r="H48" s="959" t="s">
        <v>153</v>
      </c>
      <c r="I48" s="1217" t="s">
        <v>4420</v>
      </c>
    </row>
    <row r="49" spans="2:9">
      <c r="B49" s="946">
        <v>46</v>
      </c>
      <c r="C49" s="1387" t="s">
        <v>913</v>
      </c>
      <c r="D49" s="1220" t="s">
        <v>4434</v>
      </c>
      <c r="E49" s="911">
        <v>1</v>
      </c>
      <c r="F49" s="946" t="s">
        <v>4395</v>
      </c>
      <c r="G49" s="959">
        <v>2</v>
      </c>
      <c r="H49" s="959" t="s">
        <v>165</v>
      </c>
      <c r="I49" s="1217" t="s">
        <v>4396</v>
      </c>
    </row>
    <row r="50" spans="2:9">
      <c r="B50" s="946">
        <v>47</v>
      </c>
      <c r="C50" s="1387" t="s">
        <v>913</v>
      </c>
      <c r="D50" s="1220" t="s">
        <v>4434</v>
      </c>
      <c r="E50" s="911">
        <v>1</v>
      </c>
      <c r="F50" s="946" t="s">
        <v>4421</v>
      </c>
      <c r="G50" s="959">
        <v>8</v>
      </c>
      <c r="H50" s="959" t="s">
        <v>4438</v>
      </c>
      <c r="I50" s="1217" t="s">
        <v>4423</v>
      </c>
    </row>
    <row r="51" spans="2:9">
      <c r="B51" s="946">
        <v>48</v>
      </c>
      <c r="C51" s="1387" t="s">
        <v>913</v>
      </c>
      <c r="D51" s="1220" t="s">
        <v>4434</v>
      </c>
      <c r="E51" s="911">
        <v>1</v>
      </c>
      <c r="F51" s="946" t="s">
        <v>4403</v>
      </c>
      <c r="G51" s="959">
        <v>1</v>
      </c>
      <c r="H51" s="959" t="s">
        <v>153</v>
      </c>
      <c r="I51" s="1217" t="s">
        <v>4425</v>
      </c>
    </row>
    <row r="52" spans="2:9">
      <c r="B52" s="946">
        <v>49</v>
      </c>
      <c r="C52" s="1387" t="s">
        <v>913</v>
      </c>
      <c r="D52" s="1220" t="s">
        <v>4434</v>
      </c>
      <c r="E52" s="911">
        <v>1</v>
      </c>
      <c r="F52" s="946" t="s">
        <v>4421</v>
      </c>
      <c r="G52" s="959">
        <v>16</v>
      </c>
      <c r="H52" s="959" t="s">
        <v>4398</v>
      </c>
      <c r="I52" s="1217" t="s">
        <v>4423</v>
      </c>
    </row>
    <row r="53" spans="2:9">
      <c r="B53" s="946">
        <v>50</v>
      </c>
      <c r="C53" s="1387" t="s">
        <v>913</v>
      </c>
      <c r="D53" s="1220" t="s">
        <v>4434</v>
      </c>
      <c r="E53" s="911">
        <v>1</v>
      </c>
      <c r="F53" s="946" t="s">
        <v>4439</v>
      </c>
      <c r="G53" s="959">
        <v>1</v>
      </c>
      <c r="H53" s="959" t="s">
        <v>165</v>
      </c>
      <c r="I53" s="1217" t="s">
        <v>4440</v>
      </c>
    </row>
    <row r="54" spans="2:9">
      <c r="B54" s="946">
        <v>51</v>
      </c>
      <c r="C54" s="1387" t="s">
        <v>910</v>
      </c>
      <c r="D54" s="1220" t="s">
        <v>911</v>
      </c>
      <c r="E54" s="911">
        <v>1</v>
      </c>
      <c r="F54" s="911" t="s">
        <v>4389</v>
      </c>
      <c r="G54" s="959">
        <v>15</v>
      </c>
      <c r="H54" s="959" t="s">
        <v>153</v>
      </c>
      <c r="I54" s="1217" t="s">
        <v>175</v>
      </c>
    </row>
    <row r="55" spans="2:9">
      <c r="B55" s="946">
        <v>52</v>
      </c>
      <c r="C55" s="1387" t="s">
        <v>910</v>
      </c>
      <c r="D55" s="1220" t="s">
        <v>911</v>
      </c>
      <c r="E55" s="911">
        <v>1</v>
      </c>
      <c r="F55" s="946" t="s">
        <v>4409</v>
      </c>
      <c r="G55" s="959">
        <v>2</v>
      </c>
      <c r="H55" s="959" t="s">
        <v>153</v>
      </c>
      <c r="I55" s="1217" t="s">
        <v>4410</v>
      </c>
    </row>
    <row r="56" spans="2:9">
      <c r="B56" s="946">
        <v>53</v>
      </c>
      <c r="C56" s="1387" t="s">
        <v>910</v>
      </c>
      <c r="D56" s="1220" t="s">
        <v>911</v>
      </c>
      <c r="E56" s="911">
        <v>1</v>
      </c>
      <c r="F56" s="946" t="s">
        <v>4417</v>
      </c>
      <c r="G56" s="959">
        <v>1</v>
      </c>
      <c r="H56" s="959" t="s">
        <v>153</v>
      </c>
      <c r="I56" s="1217" t="s">
        <v>4418</v>
      </c>
    </row>
    <row r="57" spans="2:9">
      <c r="B57" s="946">
        <v>54</v>
      </c>
      <c r="C57" s="1387" t="s">
        <v>910</v>
      </c>
      <c r="D57" s="1220" t="s">
        <v>911</v>
      </c>
      <c r="E57" s="911">
        <v>1</v>
      </c>
      <c r="F57" s="946" t="s">
        <v>4395</v>
      </c>
      <c r="G57" s="959">
        <v>3</v>
      </c>
      <c r="H57" s="959" t="s">
        <v>153</v>
      </c>
      <c r="I57" s="1217" t="s">
        <v>4396</v>
      </c>
    </row>
    <row r="58" spans="2:9">
      <c r="B58" s="946">
        <v>55</v>
      </c>
      <c r="C58" s="1387" t="s">
        <v>910</v>
      </c>
      <c r="D58" s="1220" t="s">
        <v>911</v>
      </c>
      <c r="E58" s="911">
        <v>1</v>
      </c>
      <c r="F58" s="946" t="s">
        <v>4421</v>
      </c>
      <c r="G58" s="959">
        <v>8</v>
      </c>
      <c r="H58" s="959" t="s">
        <v>4438</v>
      </c>
      <c r="I58" s="1217" t="s">
        <v>4423</v>
      </c>
    </row>
    <row r="59" spans="2:9">
      <c r="B59" s="946">
        <v>56</v>
      </c>
      <c r="C59" s="1387" t="s">
        <v>910</v>
      </c>
      <c r="D59" s="1220" t="s">
        <v>911</v>
      </c>
      <c r="E59" s="911">
        <v>1</v>
      </c>
      <c r="F59" s="946" t="s">
        <v>4439</v>
      </c>
      <c r="G59" s="959">
        <v>1</v>
      </c>
      <c r="H59" s="959" t="s">
        <v>153</v>
      </c>
      <c r="I59" s="1217" t="s">
        <v>4440</v>
      </c>
    </row>
    <row r="60" spans="2:9">
      <c r="B60" s="946">
        <v>57</v>
      </c>
      <c r="C60" s="1387" t="s">
        <v>910</v>
      </c>
      <c r="D60" s="1220" t="s">
        <v>911</v>
      </c>
      <c r="E60" s="911">
        <v>1</v>
      </c>
      <c r="F60" s="946" t="s">
        <v>4407</v>
      </c>
      <c r="G60" s="959">
        <v>3</v>
      </c>
      <c r="H60" s="959" t="s">
        <v>153</v>
      </c>
      <c r="I60" s="1217" t="s">
        <v>4441</v>
      </c>
    </row>
    <row r="61" spans="2:9">
      <c r="B61" s="946">
        <v>58</v>
      </c>
      <c r="C61" s="1387" t="s">
        <v>910</v>
      </c>
      <c r="D61" s="1220" t="s">
        <v>911</v>
      </c>
      <c r="E61" s="911">
        <v>1</v>
      </c>
      <c r="F61" s="946" t="s">
        <v>4419</v>
      </c>
      <c r="G61" s="959">
        <v>3</v>
      </c>
      <c r="H61" s="959" t="s">
        <v>153</v>
      </c>
      <c r="I61" s="1217" t="s">
        <v>4420</v>
      </c>
    </row>
    <row r="62" spans="2:9">
      <c r="B62" s="946">
        <v>59</v>
      </c>
      <c r="C62" s="1387" t="s">
        <v>910</v>
      </c>
      <c r="D62" s="1220" t="s">
        <v>911</v>
      </c>
      <c r="E62" s="911">
        <v>1</v>
      </c>
      <c r="F62" s="911" t="s">
        <v>4389</v>
      </c>
      <c r="G62" s="959">
        <v>12.7</v>
      </c>
      <c r="H62" s="959" t="s">
        <v>153</v>
      </c>
      <c r="I62" s="1217" t="s">
        <v>175</v>
      </c>
    </row>
    <row r="63" spans="2:9">
      <c r="B63" s="946">
        <v>60</v>
      </c>
      <c r="C63" s="1387" t="s">
        <v>910</v>
      </c>
      <c r="D63" s="1220" t="s">
        <v>911</v>
      </c>
      <c r="E63" s="911">
        <v>1</v>
      </c>
      <c r="F63" s="946" t="s">
        <v>4409</v>
      </c>
      <c r="G63" s="959">
        <v>3</v>
      </c>
      <c r="H63" s="959" t="s">
        <v>153</v>
      </c>
      <c r="I63" s="1217" t="s">
        <v>4410</v>
      </c>
    </row>
    <row r="64" spans="2:9">
      <c r="B64" s="946">
        <v>61</v>
      </c>
      <c r="C64" s="1387" t="s">
        <v>910</v>
      </c>
      <c r="D64" s="1220" t="s">
        <v>911</v>
      </c>
      <c r="E64" s="911">
        <v>1</v>
      </c>
      <c r="F64" s="946" t="s">
        <v>4442</v>
      </c>
      <c r="G64" s="959">
        <v>1</v>
      </c>
      <c r="H64" s="959" t="s">
        <v>4443</v>
      </c>
      <c r="I64" s="1217" t="s">
        <v>4444</v>
      </c>
    </row>
    <row r="65" spans="2:9">
      <c r="B65" s="946">
        <v>62</v>
      </c>
      <c r="C65" s="1387" t="s">
        <v>910</v>
      </c>
      <c r="D65" s="1220" t="s">
        <v>911</v>
      </c>
      <c r="E65" s="911">
        <v>1</v>
      </c>
      <c r="F65" s="946" t="s">
        <v>4417</v>
      </c>
      <c r="G65" s="959">
        <v>1</v>
      </c>
      <c r="H65" s="959" t="s">
        <v>153</v>
      </c>
      <c r="I65" s="1217" t="s">
        <v>4418</v>
      </c>
    </row>
    <row r="66" spans="2:9">
      <c r="B66" s="946">
        <v>63</v>
      </c>
      <c r="C66" s="1387" t="s">
        <v>910</v>
      </c>
      <c r="D66" s="1220" t="s">
        <v>911</v>
      </c>
      <c r="E66" s="911">
        <v>1</v>
      </c>
      <c r="F66" s="946" t="s">
        <v>4419</v>
      </c>
      <c r="G66" s="959">
        <v>9</v>
      </c>
      <c r="H66" s="959" t="s">
        <v>153</v>
      </c>
      <c r="I66" s="1217" t="s">
        <v>4420</v>
      </c>
    </row>
    <row r="67" spans="2:9">
      <c r="B67" s="946">
        <v>64</v>
      </c>
      <c r="C67" s="1387" t="s">
        <v>910</v>
      </c>
      <c r="D67" s="1220" t="s">
        <v>911</v>
      </c>
      <c r="E67" s="911">
        <v>1</v>
      </c>
      <c r="F67" s="946" t="s">
        <v>4421</v>
      </c>
      <c r="G67" s="959">
        <v>8</v>
      </c>
      <c r="H67" s="959" t="s">
        <v>4438</v>
      </c>
      <c r="I67" s="1217" t="s">
        <v>4423</v>
      </c>
    </row>
    <row r="68" spans="2:9">
      <c r="B68" s="946">
        <v>65</v>
      </c>
      <c r="C68" s="1387" t="s">
        <v>910</v>
      </c>
      <c r="D68" s="1220" t="s">
        <v>911</v>
      </c>
      <c r="E68" s="911">
        <v>1</v>
      </c>
      <c r="F68" s="946" t="s">
        <v>4439</v>
      </c>
      <c r="G68" s="959">
        <v>1</v>
      </c>
      <c r="H68" s="959" t="s">
        <v>153</v>
      </c>
      <c r="I68" s="1217" t="s">
        <v>4440</v>
      </c>
    </row>
    <row r="69" spans="2:9">
      <c r="B69" s="946">
        <v>66</v>
      </c>
      <c r="C69" s="1387" t="s">
        <v>910</v>
      </c>
      <c r="D69" s="1220" t="s">
        <v>911</v>
      </c>
      <c r="E69" s="911">
        <v>1</v>
      </c>
      <c r="F69" s="946" t="s">
        <v>4407</v>
      </c>
      <c r="G69" s="959">
        <v>3</v>
      </c>
      <c r="H69" s="959" t="s">
        <v>153</v>
      </c>
      <c r="I69" s="1217" t="s">
        <v>4445</v>
      </c>
    </row>
    <row r="70" spans="2:9">
      <c r="B70" s="946">
        <v>67</v>
      </c>
      <c r="C70" s="1220" t="s">
        <v>904</v>
      </c>
      <c r="D70" s="1220" t="s">
        <v>905</v>
      </c>
      <c r="E70" s="911">
        <v>1</v>
      </c>
      <c r="F70" s="911" t="s">
        <v>4389</v>
      </c>
      <c r="G70" s="959" t="s">
        <v>4446</v>
      </c>
      <c r="H70" s="959" t="s">
        <v>153</v>
      </c>
      <c r="I70" s="1217" t="s">
        <v>175</v>
      </c>
    </row>
    <row r="71" spans="2:9">
      <c r="B71" s="946">
        <v>68</v>
      </c>
      <c r="C71" s="1220" t="s">
        <v>904</v>
      </c>
      <c r="D71" s="1220" t="s">
        <v>905</v>
      </c>
      <c r="E71" s="911">
        <v>1</v>
      </c>
      <c r="F71" s="946" t="s">
        <v>4409</v>
      </c>
      <c r="G71" s="959">
        <v>2</v>
      </c>
      <c r="H71" s="959" t="s">
        <v>153</v>
      </c>
      <c r="I71" s="1217" t="s">
        <v>4410</v>
      </c>
    </row>
    <row r="72" spans="2:9">
      <c r="B72" s="946">
        <v>69</v>
      </c>
      <c r="C72" s="1220" t="s">
        <v>904</v>
      </c>
      <c r="D72" s="1220" t="s">
        <v>905</v>
      </c>
      <c r="E72" s="911">
        <v>1</v>
      </c>
      <c r="F72" s="946" t="s">
        <v>4447</v>
      </c>
      <c r="G72" s="959">
        <v>1</v>
      </c>
      <c r="H72" s="959" t="s">
        <v>153</v>
      </c>
      <c r="I72" s="1217" t="s">
        <v>4448</v>
      </c>
    </row>
    <row r="73" spans="2:9">
      <c r="B73" s="946">
        <v>70</v>
      </c>
      <c r="C73" s="1220" t="s">
        <v>904</v>
      </c>
      <c r="D73" s="1220" t="s">
        <v>905</v>
      </c>
      <c r="E73" s="911">
        <v>1</v>
      </c>
      <c r="F73" s="946" t="s">
        <v>4417</v>
      </c>
      <c r="G73" s="959">
        <v>1</v>
      </c>
      <c r="H73" s="959" t="s">
        <v>153</v>
      </c>
      <c r="I73" s="1217" t="s">
        <v>4418</v>
      </c>
    </row>
    <row r="74" spans="2:9">
      <c r="B74" s="946">
        <v>71</v>
      </c>
      <c r="C74" s="1220" t="s">
        <v>904</v>
      </c>
      <c r="D74" s="1220" t="s">
        <v>905</v>
      </c>
      <c r="E74" s="911">
        <v>1</v>
      </c>
      <c r="F74" s="946" t="s">
        <v>4395</v>
      </c>
      <c r="G74" s="959">
        <v>2</v>
      </c>
      <c r="H74" s="959" t="s">
        <v>153</v>
      </c>
      <c r="I74" s="1217" t="s">
        <v>4396</v>
      </c>
    </row>
    <row r="75" spans="2:9">
      <c r="B75" s="946">
        <v>72</v>
      </c>
      <c r="C75" s="1220" t="s">
        <v>904</v>
      </c>
      <c r="D75" s="1220" t="s">
        <v>905</v>
      </c>
      <c r="E75" s="911">
        <v>1</v>
      </c>
      <c r="F75" s="946" t="s">
        <v>4421</v>
      </c>
      <c r="G75" s="959">
        <v>8</v>
      </c>
      <c r="H75" s="959" t="s">
        <v>4438</v>
      </c>
      <c r="I75" s="1217" t="s">
        <v>4423</v>
      </c>
    </row>
    <row r="76" spans="2:9">
      <c r="B76" s="946">
        <v>73</v>
      </c>
      <c r="C76" s="1220" t="s">
        <v>904</v>
      </c>
      <c r="D76" s="1220" t="s">
        <v>905</v>
      </c>
      <c r="E76" s="911">
        <v>1</v>
      </c>
      <c r="F76" s="946" t="s">
        <v>4439</v>
      </c>
      <c r="G76" s="959">
        <v>1</v>
      </c>
      <c r="H76" s="959" t="s">
        <v>153</v>
      </c>
      <c r="I76" s="1217" t="s">
        <v>4440</v>
      </c>
    </row>
    <row r="77" spans="2:9">
      <c r="B77" s="946">
        <v>74</v>
      </c>
      <c r="C77" s="1220" t="s">
        <v>904</v>
      </c>
      <c r="D77" s="1220" t="s">
        <v>905</v>
      </c>
      <c r="E77" s="911">
        <v>1</v>
      </c>
      <c r="F77" s="946" t="s">
        <v>4407</v>
      </c>
      <c r="G77" s="959">
        <v>3</v>
      </c>
      <c r="H77" s="959" t="s">
        <v>153</v>
      </c>
      <c r="I77" s="1217" t="s">
        <v>4441</v>
      </c>
    </row>
    <row r="78" spans="2:9">
      <c r="B78" s="946">
        <v>75</v>
      </c>
      <c r="C78" s="1220" t="s">
        <v>904</v>
      </c>
      <c r="D78" s="1220" t="s">
        <v>905</v>
      </c>
      <c r="E78" s="911">
        <v>1</v>
      </c>
      <c r="F78" s="946" t="s">
        <v>4419</v>
      </c>
      <c r="G78" s="959">
        <v>5</v>
      </c>
      <c r="H78" s="959" t="s">
        <v>153</v>
      </c>
      <c r="I78" s="1217" t="s">
        <v>4420</v>
      </c>
    </row>
    <row r="79" spans="2:9">
      <c r="B79" s="946">
        <v>76</v>
      </c>
      <c r="C79" s="1220" t="s">
        <v>904</v>
      </c>
      <c r="D79" s="1220" t="s">
        <v>905</v>
      </c>
      <c r="E79" s="911">
        <v>1</v>
      </c>
      <c r="F79" s="911" t="s">
        <v>4389</v>
      </c>
      <c r="G79" s="959">
        <v>12.3</v>
      </c>
      <c r="H79" s="959" t="s">
        <v>153</v>
      </c>
      <c r="I79" s="1217" t="s">
        <v>175</v>
      </c>
    </row>
    <row r="80" spans="2:9">
      <c r="B80" s="946">
        <v>77</v>
      </c>
      <c r="C80" s="1220" t="s">
        <v>904</v>
      </c>
      <c r="D80" s="1220" t="s">
        <v>905</v>
      </c>
      <c r="E80" s="911">
        <v>1</v>
      </c>
      <c r="F80" s="946" t="s">
        <v>4409</v>
      </c>
      <c r="G80" s="959">
        <v>3</v>
      </c>
      <c r="H80" s="959" t="s">
        <v>153</v>
      </c>
      <c r="I80" s="1217" t="s">
        <v>4410</v>
      </c>
    </row>
    <row r="81" spans="2:9">
      <c r="B81" s="946">
        <v>78</v>
      </c>
      <c r="C81" s="1220" t="s">
        <v>904</v>
      </c>
      <c r="D81" s="1220" t="s">
        <v>905</v>
      </c>
      <c r="E81" s="911">
        <v>1</v>
      </c>
      <c r="F81" s="946" t="s">
        <v>4442</v>
      </c>
      <c r="G81" s="959">
        <v>1</v>
      </c>
      <c r="H81" s="959" t="s">
        <v>4443</v>
      </c>
      <c r="I81" s="1217" t="s">
        <v>4444</v>
      </c>
    </row>
    <row r="82" spans="2:9">
      <c r="B82" s="946">
        <v>79</v>
      </c>
      <c r="C82" s="1220" t="s">
        <v>904</v>
      </c>
      <c r="D82" s="1220" t="s">
        <v>905</v>
      </c>
      <c r="E82" s="911">
        <v>1</v>
      </c>
      <c r="F82" s="946" t="s">
        <v>4417</v>
      </c>
      <c r="G82" s="959">
        <v>1</v>
      </c>
      <c r="H82" s="959" t="s">
        <v>153</v>
      </c>
      <c r="I82" s="1217" t="s">
        <v>4418</v>
      </c>
    </row>
    <row r="83" spans="2:9">
      <c r="B83" s="946">
        <v>80</v>
      </c>
      <c r="C83" s="1220" t="s">
        <v>904</v>
      </c>
      <c r="D83" s="1220" t="s">
        <v>905</v>
      </c>
      <c r="E83" s="911">
        <v>1</v>
      </c>
      <c r="F83" s="946" t="s">
        <v>4419</v>
      </c>
      <c r="G83" s="959">
        <v>9</v>
      </c>
      <c r="H83" s="959" t="s">
        <v>153</v>
      </c>
      <c r="I83" s="1217" t="s">
        <v>4420</v>
      </c>
    </row>
    <row r="84" spans="2:9">
      <c r="B84" s="946">
        <v>81</v>
      </c>
      <c r="C84" s="1220" t="s">
        <v>904</v>
      </c>
      <c r="D84" s="1220" t="s">
        <v>905</v>
      </c>
      <c r="E84" s="911">
        <v>1</v>
      </c>
      <c r="F84" s="946" t="s">
        <v>4421</v>
      </c>
      <c r="G84" s="959">
        <v>8</v>
      </c>
      <c r="H84" s="959" t="s">
        <v>4438</v>
      </c>
      <c r="I84" s="1217" t="s">
        <v>4423</v>
      </c>
    </row>
    <row r="85" spans="2:9">
      <c r="B85" s="946">
        <v>82</v>
      </c>
      <c r="C85" s="1220" t="s">
        <v>904</v>
      </c>
      <c r="D85" s="1220" t="s">
        <v>905</v>
      </c>
      <c r="E85" s="911">
        <v>1</v>
      </c>
      <c r="F85" s="946" t="s">
        <v>4439</v>
      </c>
      <c r="G85" s="959">
        <v>1</v>
      </c>
      <c r="H85" s="959" t="s">
        <v>153</v>
      </c>
      <c r="I85" s="1217" t="s">
        <v>4440</v>
      </c>
    </row>
    <row r="86" spans="2:9">
      <c r="B86" s="946">
        <v>83</v>
      </c>
      <c r="C86" s="1220" t="s">
        <v>904</v>
      </c>
      <c r="D86" s="1220" t="s">
        <v>905</v>
      </c>
      <c r="E86" s="911">
        <v>1</v>
      </c>
      <c r="F86" s="946" t="s">
        <v>4407</v>
      </c>
      <c r="G86" s="959">
        <v>3</v>
      </c>
      <c r="H86" s="959" t="s">
        <v>153</v>
      </c>
      <c r="I86" s="1217" t="s">
        <v>4445</v>
      </c>
    </row>
    <row r="87" spans="2:9">
      <c r="B87" s="946">
        <v>84</v>
      </c>
      <c r="C87" s="1220" t="s">
        <v>906</v>
      </c>
      <c r="D87" s="1220" t="s">
        <v>907</v>
      </c>
      <c r="E87" s="911">
        <v>1</v>
      </c>
      <c r="F87" s="911" t="s">
        <v>4389</v>
      </c>
      <c r="G87" s="959">
        <v>12.9</v>
      </c>
      <c r="H87" s="959" t="s">
        <v>153</v>
      </c>
      <c r="I87" s="1217" t="s">
        <v>175</v>
      </c>
    </row>
    <row r="88" spans="2:9">
      <c r="B88" s="946">
        <v>85</v>
      </c>
      <c r="C88" s="1220" t="s">
        <v>906</v>
      </c>
      <c r="D88" s="1220" t="s">
        <v>907</v>
      </c>
      <c r="E88" s="911">
        <v>1</v>
      </c>
      <c r="F88" s="946" t="s">
        <v>4409</v>
      </c>
      <c r="G88" s="959">
        <v>2</v>
      </c>
      <c r="H88" s="959" t="s">
        <v>153</v>
      </c>
      <c r="I88" s="1217" t="s">
        <v>4410</v>
      </c>
    </row>
    <row r="89" spans="2:9">
      <c r="B89" s="946">
        <v>86</v>
      </c>
      <c r="C89" s="1220" t="s">
        <v>906</v>
      </c>
      <c r="D89" s="1220" t="s">
        <v>907</v>
      </c>
      <c r="E89" s="911">
        <v>1</v>
      </c>
      <c r="F89" s="946" t="s">
        <v>4417</v>
      </c>
      <c r="G89" s="959">
        <v>1</v>
      </c>
      <c r="H89" s="959" t="s">
        <v>153</v>
      </c>
      <c r="I89" s="1217" t="s">
        <v>4418</v>
      </c>
    </row>
    <row r="90" spans="2:9">
      <c r="B90" s="946">
        <v>87</v>
      </c>
      <c r="C90" s="1220" t="s">
        <v>906</v>
      </c>
      <c r="D90" s="1220" t="s">
        <v>907</v>
      </c>
      <c r="E90" s="911">
        <v>1</v>
      </c>
      <c r="F90" s="946" t="s">
        <v>4395</v>
      </c>
      <c r="G90" s="959">
        <v>2</v>
      </c>
      <c r="H90" s="959" t="s">
        <v>153</v>
      </c>
      <c r="I90" s="1217" t="s">
        <v>4396</v>
      </c>
    </row>
    <row r="91" spans="2:9">
      <c r="B91" s="946">
        <v>88</v>
      </c>
      <c r="C91" s="1220" t="s">
        <v>906</v>
      </c>
      <c r="D91" s="1220" t="s">
        <v>907</v>
      </c>
      <c r="E91" s="911">
        <v>1</v>
      </c>
      <c r="F91" s="946" t="s">
        <v>4421</v>
      </c>
      <c r="G91" s="959">
        <v>8</v>
      </c>
      <c r="H91" s="959" t="s">
        <v>4438</v>
      </c>
      <c r="I91" s="1217" t="s">
        <v>4423</v>
      </c>
    </row>
    <row r="92" spans="2:9">
      <c r="B92" s="946">
        <v>89</v>
      </c>
      <c r="C92" s="1220" t="s">
        <v>906</v>
      </c>
      <c r="D92" s="1220" t="s">
        <v>907</v>
      </c>
      <c r="E92" s="911">
        <v>1</v>
      </c>
      <c r="F92" s="946" t="s">
        <v>4403</v>
      </c>
      <c r="G92" s="959">
        <v>1</v>
      </c>
      <c r="H92" s="959" t="s">
        <v>153</v>
      </c>
      <c r="I92" s="1217" t="s">
        <v>4425</v>
      </c>
    </row>
    <row r="93" spans="2:9">
      <c r="B93" s="946">
        <v>90</v>
      </c>
      <c r="C93" s="1220" t="s">
        <v>906</v>
      </c>
      <c r="D93" s="1220" t="s">
        <v>907</v>
      </c>
      <c r="E93" s="911">
        <v>1</v>
      </c>
      <c r="F93" s="946" t="s">
        <v>4407</v>
      </c>
      <c r="G93" s="959">
        <v>3</v>
      </c>
      <c r="H93" s="959" t="s">
        <v>153</v>
      </c>
      <c r="I93" s="1217" t="s">
        <v>4441</v>
      </c>
    </row>
    <row r="94" spans="2:9">
      <c r="B94" s="946">
        <v>91</v>
      </c>
      <c r="C94" s="1220" t="s">
        <v>906</v>
      </c>
      <c r="D94" s="1220" t="s">
        <v>907</v>
      </c>
      <c r="E94" s="911">
        <v>1</v>
      </c>
      <c r="F94" s="946" t="s">
        <v>4419</v>
      </c>
      <c r="G94" s="959">
        <v>4</v>
      </c>
      <c r="H94" s="959" t="s">
        <v>153</v>
      </c>
      <c r="I94" s="1217" t="s">
        <v>4420</v>
      </c>
    </row>
    <row r="95" spans="2:9">
      <c r="B95" s="946">
        <v>92</v>
      </c>
      <c r="C95" s="1220" t="s">
        <v>906</v>
      </c>
      <c r="D95" s="1220" t="s">
        <v>907</v>
      </c>
      <c r="E95" s="911">
        <v>1</v>
      </c>
      <c r="F95" s="911" t="s">
        <v>4389</v>
      </c>
      <c r="G95" s="959">
        <v>12</v>
      </c>
      <c r="H95" s="959" t="s">
        <v>153</v>
      </c>
      <c r="I95" s="1217" t="s">
        <v>175</v>
      </c>
    </row>
    <row r="96" spans="2:9">
      <c r="B96" s="946">
        <v>93</v>
      </c>
      <c r="C96" s="1220" t="s">
        <v>906</v>
      </c>
      <c r="D96" s="1220" t="s">
        <v>907</v>
      </c>
      <c r="E96" s="911">
        <v>1</v>
      </c>
      <c r="F96" s="946" t="s">
        <v>4409</v>
      </c>
      <c r="G96" s="959">
        <v>3</v>
      </c>
      <c r="H96" s="959" t="s">
        <v>153</v>
      </c>
      <c r="I96" s="1217" t="s">
        <v>4410</v>
      </c>
    </row>
    <row r="97" spans="2:9">
      <c r="B97" s="946">
        <v>94</v>
      </c>
      <c r="C97" s="1220" t="s">
        <v>906</v>
      </c>
      <c r="D97" s="1220" t="s">
        <v>907</v>
      </c>
      <c r="E97" s="911">
        <v>1</v>
      </c>
      <c r="F97" s="946" t="s">
        <v>4442</v>
      </c>
      <c r="G97" s="959">
        <v>1</v>
      </c>
      <c r="H97" s="959" t="s">
        <v>4443</v>
      </c>
      <c r="I97" s="1217" t="s">
        <v>4444</v>
      </c>
    </row>
    <row r="98" spans="2:9">
      <c r="B98" s="946">
        <v>95</v>
      </c>
      <c r="C98" s="1220" t="s">
        <v>906</v>
      </c>
      <c r="D98" s="1220" t="s">
        <v>907</v>
      </c>
      <c r="E98" s="911">
        <v>1</v>
      </c>
      <c r="F98" s="946" t="s">
        <v>4417</v>
      </c>
      <c r="G98" s="959">
        <v>1</v>
      </c>
      <c r="H98" s="959" t="s">
        <v>153</v>
      </c>
      <c r="I98" s="1217" t="s">
        <v>4418</v>
      </c>
    </row>
    <row r="99" spans="2:9">
      <c r="B99" s="946">
        <v>96</v>
      </c>
      <c r="C99" s="1220" t="s">
        <v>906</v>
      </c>
      <c r="D99" s="1220" t="s">
        <v>907</v>
      </c>
      <c r="E99" s="911">
        <v>1</v>
      </c>
      <c r="F99" s="946" t="s">
        <v>4419</v>
      </c>
      <c r="G99" s="959">
        <v>8</v>
      </c>
      <c r="H99" s="959" t="s">
        <v>153</v>
      </c>
      <c r="I99" s="1217" t="s">
        <v>4420</v>
      </c>
    </row>
    <row r="100" spans="2:9">
      <c r="B100" s="946">
        <v>97</v>
      </c>
      <c r="C100" s="1220" t="s">
        <v>906</v>
      </c>
      <c r="D100" s="1220" t="s">
        <v>907</v>
      </c>
      <c r="E100" s="911">
        <v>1</v>
      </c>
      <c r="F100" s="946" t="s">
        <v>4421</v>
      </c>
      <c r="G100" s="959">
        <v>8</v>
      </c>
      <c r="H100" s="959" t="s">
        <v>4438</v>
      </c>
      <c r="I100" s="1217" t="s">
        <v>4423</v>
      </c>
    </row>
    <row r="101" spans="2:9">
      <c r="B101" s="946">
        <v>98</v>
      </c>
      <c r="C101" s="1220" t="s">
        <v>906</v>
      </c>
      <c r="D101" s="1220" t="s">
        <v>907</v>
      </c>
      <c r="E101" s="911">
        <v>1</v>
      </c>
      <c r="F101" s="946" t="s">
        <v>4439</v>
      </c>
      <c r="G101" s="959">
        <v>1</v>
      </c>
      <c r="H101" s="959" t="s">
        <v>153</v>
      </c>
      <c r="I101" s="1217" t="s">
        <v>4440</v>
      </c>
    </row>
    <row r="102" spans="2:9">
      <c r="B102" s="946">
        <v>99</v>
      </c>
      <c r="C102" s="1220" t="s">
        <v>906</v>
      </c>
      <c r="D102" s="1220" t="s">
        <v>907</v>
      </c>
      <c r="E102" s="911">
        <v>1</v>
      </c>
      <c r="F102" s="946" t="s">
        <v>4407</v>
      </c>
      <c r="G102" s="959">
        <v>3</v>
      </c>
      <c r="H102" s="959" t="s">
        <v>153</v>
      </c>
      <c r="I102" s="1217" t="s">
        <v>4445</v>
      </c>
    </row>
    <row r="103" spans="2:9">
      <c r="B103" s="946">
        <v>100</v>
      </c>
      <c r="C103" s="1220" t="s">
        <v>204</v>
      </c>
      <c r="D103" s="1220" t="s">
        <v>205</v>
      </c>
      <c r="E103" s="911">
        <v>0</v>
      </c>
      <c r="F103" s="911" t="s">
        <v>4389</v>
      </c>
      <c r="G103" s="959">
        <v>0.8</v>
      </c>
      <c r="H103" s="959" t="s">
        <v>206</v>
      </c>
      <c r="I103" s="1217" t="s">
        <v>4390</v>
      </c>
    </row>
    <row r="104" spans="2:9">
      <c r="B104" s="946">
        <v>101</v>
      </c>
      <c r="C104" s="1220" t="s">
        <v>204</v>
      </c>
      <c r="D104" s="1220" t="s">
        <v>205</v>
      </c>
      <c r="E104" s="911">
        <v>0</v>
      </c>
      <c r="F104" s="946" t="s">
        <v>4411</v>
      </c>
      <c r="G104" s="959">
        <v>1</v>
      </c>
      <c r="H104" s="959" t="s">
        <v>4449</v>
      </c>
      <c r="I104" s="1217" t="s">
        <v>4436</v>
      </c>
    </row>
    <row r="105" spans="2:9">
      <c r="B105" s="946">
        <v>102</v>
      </c>
      <c r="C105" s="1220" t="s">
        <v>204</v>
      </c>
      <c r="D105" s="1220" t="s">
        <v>205</v>
      </c>
      <c r="E105" s="911">
        <v>0</v>
      </c>
      <c r="F105" s="946" t="s">
        <v>4426</v>
      </c>
      <c r="G105" s="959">
        <v>1</v>
      </c>
      <c r="H105" s="959" t="s">
        <v>206</v>
      </c>
      <c r="I105" s="1217" t="s">
        <v>4427</v>
      </c>
    </row>
    <row r="106" spans="2:9">
      <c r="B106" s="946">
        <v>103</v>
      </c>
      <c r="C106" s="1220" t="s">
        <v>204</v>
      </c>
      <c r="D106" s="1220" t="s">
        <v>205</v>
      </c>
      <c r="E106" s="911">
        <v>0</v>
      </c>
      <c r="F106" s="946" t="s">
        <v>4442</v>
      </c>
      <c r="G106" s="959">
        <v>1</v>
      </c>
      <c r="H106" s="959" t="s">
        <v>4450</v>
      </c>
      <c r="I106" s="1217" t="s">
        <v>4444</v>
      </c>
    </row>
    <row r="107" spans="2:9">
      <c r="B107" s="946">
        <v>104</v>
      </c>
      <c r="C107" s="1220" t="s">
        <v>204</v>
      </c>
      <c r="D107" s="1220" t="s">
        <v>205</v>
      </c>
      <c r="E107" s="911">
        <v>0</v>
      </c>
      <c r="F107" s="946" t="s">
        <v>4417</v>
      </c>
      <c r="G107" s="959">
        <v>1</v>
      </c>
      <c r="H107" s="959" t="s">
        <v>153</v>
      </c>
      <c r="I107" s="1217" t="s">
        <v>4451</v>
      </c>
    </row>
    <row r="108" spans="2:9" ht="26.45">
      <c r="B108" s="946">
        <v>105</v>
      </c>
      <c r="C108" s="1387" t="s">
        <v>204</v>
      </c>
      <c r="D108" s="1387" t="s">
        <v>205</v>
      </c>
      <c r="E108" s="911">
        <v>0</v>
      </c>
      <c r="F108" s="946" t="s">
        <v>4405</v>
      </c>
      <c r="G108" s="946">
        <v>1</v>
      </c>
      <c r="H108" s="946" t="s">
        <v>206</v>
      </c>
      <c r="I108" s="1388" t="s">
        <v>4431</v>
      </c>
    </row>
    <row r="109" spans="2:9">
      <c r="B109" s="946">
        <v>106</v>
      </c>
      <c r="C109" s="1220" t="s">
        <v>204</v>
      </c>
      <c r="D109" s="1220" t="s">
        <v>205</v>
      </c>
      <c r="E109" s="911">
        <v>0</v>
      </c>
      <c r="F109" s="946" t="s">
        <v>4395</v>
      </c>
      <c r="G109" s="959">
        <v>3</v>
      </c>
      <c r="H109" s="959" t="s">
        <v>206</v>
      </c>
      <c r="I109" s="1217" t="s">
        <v>4396</v>
      </c>
    </row>
    <row r="110" spans="2:9">
      <c r="B110" s="946">
        <v>107</v>
      </c>
      <c r="C110" s="1220" t="s">
        <v>204</v>
      </c>
      <c r="D110" s="1220" t="s">
        <v>205</v>
      </c>
      <c r="E110" s="911">
        <v>0</v>
      </c>
      <c r="F110" s="946" t="s">
        <v>4419</v>
      </c>
      <c r="G110" s="959">
        <v>3</v>
      </c>
      <c r="H110" s="959" t="s">
        <v>206</v>
      </c>
      <c r="I110" s="1217" t="s">
        <v>4420</v>
      </c>
    </row>
    <row r="111" spans="2:9">
      <c r="B111" s="946">
        <v>108</v>
      </c>
      <c r="C111" s="1220" t="s">
        <v>204</v>
      </c>
      <c r="D111" s="1220" t="s">
        <v>205</v>
      </c>
      <c r="E111" s="911">
        <v>0</v>
      </c>
      <c r="F111" s="946" t="s">
        <v>4395</v>
      </c>
      <c r="G111" s="959">
        <v>1</v>
      </c>
      <c r="H111" s="959" t="s">
        <v>153</v>
      </c>
      <c r="I111" s="1217" t="s">
        <v>4396</v>
      </c>
    </row>
    <row r="112" spans="2:9">
      <c r="B112" s="946">
        <v>109</v>
      </c>
      <c r="C112" s="1220" t="s">
        <v>204</v>
      </c>
      <c r="D112" s="1220" t="s">
        <v>205</v>
      </c>
      <c r="E112" s="911">
        <v>0</v>
      </c>
      <c r="F112" s="946" t="s">
        <v>4407</v>
      </c>
      <c r="G112" s="959">
        <v>1</v>
      </c>
      <c r="H112" s="959" t="s">
        <v>206</v>
      </c>
      <c r="I112" s="1217" t="s">
        <v>4452</v>
      </c>
    </row>
    <row r="113" spans="2:9">
      <c r="B113" s="946">
        <v>110</v>
      </c>
      <c r="C113" s="1220" t="s">
        <v>204</v>
      </c>
      <c r="D113" s="1220" t="s">
        <v>205</v>
      </c>
      <c r="E113" s="911">
        <v>0</v>
      </c>
      <c r="F113" s="946" t="s">
        <v>4401</v>
      </c>
      <c r="G113" s="959">
        <v>1</v>
      </c>
      <c r="H113" s="959" t="s">
        <v>206</v>
      </c>
      <c r="I113" s="1217" t="s">
        <v>4453</v>
      </c>
    </row>
    <row r="114" spans="2:9">
      <c r="B114" s="946">
        <v>111</v>
      </c>
      <c r="C114" s="1220" t="s">
        <v>204</v>
      </c>
      <c r="D114" s="1220" t="s">
        <v>205</v>
      </c>
      <c r="E114" s="911">
        <v>0</v>
      </c>
      <c r="F114" s="946" t="s">
        <v>4397</v>
      </c>
      <c r="G114" s="959">
        <v>12</v>
      </c>
      <c r="H114" s="959" t="s">
        <v>4433</v>
      </c>
      <c r="I114" s="1217" t="s">
        <v>4454</v>
      </c>
    </row>
    <row r="115" spans="2:9">
      <c r="B115" s="946">
        <v>112</v>
      </c>
      <c r="C115" s="1220" t="s">
        <v>204</v>
      </c>
      <c r="D115" s="1220" t="s">
        <v>205</v>
      </c>
      <c r="E115" s="911">
        <v>0</v>
      </c>
      <c r="F115" s="911" t="s">
        <v>4389</v>
      </c>
      <c r="G115" s="959">
        <v>0.7</v>
      </c>
      <c r="H115" s="959" t="s">
        <v>206</v>
      </c>
      <c r="I115" s="1217" t="s">
        <v>4390</v>
      </c>
    </row>
    <row r="116" spans="2:9">
      <c r="B116" s="946">
        <v>113</v>
      </c>
      <c r="C116" s="1220" t="s">
        <v>204</v>
      </c>
      <c r="D116" s="1220" t="s">
        <v>205</v>
      </c>
      <c r="E116" s="911">
        <v>0</v>
      </c>
      <c r="F116" s="946" t="s">
        <v>4455</v>
      </c>
      <c r="G116" s="959">
        <v>1</v>
      </c>
      <c r="H116" s="959" t="s">
        <v>206</v>
      </c>
      <c r="I116" s="1217" t="s">
        <v>4456</v>
      </c>
    </row>
    <row r="117" spans="2:9">
      <c r="B117" s="946">
        <v>114</v>
      </c>
      <c r="C117" s="1220" t="s">
        <v>204</v>
      </c>
      <c r="D117" s="1220" t="s">
        <v>205</v>
      </c>
      <c r="E117" s="911">
        <v>0</v>
      </c>
      <c r="F117" s="946" t="s">
        <v>4417</v>
      </c>
      <c r="G117" s="959">
        <v>2</v>
      </c>
      <c r="H117" s="959" t="s">
        <v>206</v>
      </c>
      <c r="I117" s="1217" t="s">
        <v>4457</v>
      </c>
    </row>
    <row r="118" spans="2:9" ht="39.6">
      <c r="B118" s="946">
        <v>115</v>
      </c>
      <c r="C118" s="1387" t="s">
        <v>204</v>
      </c>
      <c r="D118" s="1387" t="s">
        <v>205</v>
      </c>
      <c r="E118" s="911">
        <v>0</v>
      </c>
      <c r="F118" s="946" t="s">
        <v>4405</v>
      </c>
      <c r="G118" s="946">
        <v>1</v>
      </c>
      <c r="H118" s="946" t="s">
        <v>206</v>
      </c>
      <c r="I118" s="1388" t="s">
        <v>4458</v>
      </c>
    </row>
    <row r="119" spans="2:9" ht="26.45">
      <c r="B119" s="946">
        <v>116</v>
      </c>
      <c r="C119" s="906" t="s">
        <v>204</v>
      </c>
      <c r="D119" s="946" t="s">
        <v>205</v>
      </c>
      <c r="E119" s="911">
        <v>0</v>
      </c>
      <c r="F119" s="946" t="s">
        <v>4405</v>
      </c>
      <c r="G119" s="946">
        <v>1</v>
      </c>
      <c r="H119" s="946" t="s">
        <v>206</v>
      </c>
      <c r="I119" s="1388" t="s">
        <v>4431</v>
      </c>
    </row>
    <row r="120" spans="2:9">
      <c r="B120" s="946">
        <v>117</v>
      </c>
      <c r="C120" s="1220" t="s">
        <v>204</v>
      </c>
      <c r="D120" s="1220" t="s">
        <v>205</v>
      </c>
      <c r="E120" s="911">
        <v>0</v>
      </c>
      <c r="F120" s="946" t="s">
        <v>4419</v>
      </c>
      <c r="G120" s="959">
        <v>5</v>
      </c>
      <c r="H120" s="959" t="s">
        <v>206</v>
      </c>
      <c r="I120" s="1217" t="s">
        <v>4420</v>
      </c>
    </row>
    <row r="121" spans="2:9">
      <c r="B121" s="946">
        <v>118</v>
      </c>
      <c r="C121" s="1220" t="s">
        <v>204</v>
      </c>
      <c r="D121" s="1220" t="s">
        <v>205</v>
      </c>
      <c r="E121" s="911">
        <v>0</v>
      </c>
      <c r="F121" s="946" t="s">
        <v>4397</v>
      </c>
      <c r="G121" s="959">
        <v>12</v>
      </c>
      <c r="H121" s="959" t="s">
        <v>4433</v>
      </c>
      <c r="I121" s="1217" t="s">
        <v>4459</v>
      </c>
    </row>
    <row r="122" spans="2:9">
      <c r="B122" s="946">
        <v>119</v>
      </c>
      <c r="C122" s="1220" t="s">
        <v>204</v>
      </c>
      <c r="D122" s="1220" t="s">
        <v>205</v>
      </c>
      <c r="E122" s="911">
        <v>0</v>
      </c>
      <c r="F122" s="946" t="s">
        <v>4397</v>
      </c>
      <c r="G122" s="959">
        <v>12</v>
      </c>
      <c r="H122" s="959" t="s">
        <v>4433</v>
      </c>
      <c r="I122" s="1217" t="s">
        <v>4459</v>
      </c>
    </row>
    <row r="123" spans="2:9">
      <c r="B123" s="946">
        <v>120</v>
      </c>
      <c r="C123" s="1220" t="s">
        <v>204</v>
      </c>
      <c r="D123" s="1220" t="s">
        <v>205</v>
      </c>
      <c r="E123" s="911">
        <v>0</v>
      </c>
      <c r="F123" s="946" t="s">
        <v>4403</v>
      </c>
      <c r="G123" s="959">
        <v>2</v>
      </c>
      <c r="H123" s="959" t="s">
        <v>206</v>
      </c>
      <c r="I123" s="1217" t="s">
        <v>4460</v>
      </c>
    </row>
    <row r="124" spans="2:9">
      <c r="B124" s="946">
        <v>121</v>
      </c>
      <c r="C124" s="1220" t="s">
        <v>204</v>
      </c>
      <c r="D124" s="1220" t="s">
        <v>205</v>
      </c>
      <c r="E124" s="911">
        <v>0</v>
      </c>
      <c r="F124" s="946" t="s">
        <v>4407</v>
      </c>
      <c r="G124" s="959">
        <v>1</v>
      </c>
      <c r="H124" s="959" t="s">
        <v>206</v>
      </c>
      <c r="I124" s="1217" t="s">
        <v>4452</v>
      </c>
    </row>
    <row r="125" spans="2:9">
      <c r="B125" s="946">
        <v>122</v>
      </c>
      <c r="C125" s="1220" t="s">
        <v>204</v>
      </c>
      <c r="D125" s="1220" t="s">
        <v>205</v>
      </c>
      <c r="E125" s="911">
        <v>0</v>
      </c>
      <c r="F125" s="911" t="s">
        <v>4389</v>
      </c>
      <c r="G125" s="959">
        <v>4.5</v>
      </c>
      <c r="H125" s="959" t="s">
        <v>206</v>
      </c>
      <c r="I125" s="1217" t="s">
        <v>4390</v>
      </c>
    </row>
    <row r="126" spans="2:9">
      <c r="B126" s="946">
        <v>123</v>
      </c>
      <c r="C126" s="1220" t="s">
        <v>204</v>
      </c>
      <c r="D126" s="1220" t="s">
        <v>205</v>
      </c>
      <c r="E126" s="911">
        <v>0</v>
      </c>
      <c r="F126" s="946" t="s">
        <v>4455</v>
      </c>
      <c r="G126" s="959">
        <v>2</v>
      </c>
      <c r="H126" s="959" t="s">
        <v>206</v>
      </c>
      <c r="I126" s="1217" t="s">
        <v>4456</v>
      </c>
    </row>
    <row r="127" spans="2:9">
      <c r="B127" s="946">
        <v>124</v>
      </c>
      <c r="C127" s="1220" t="s">
        <v>204</v>
      </c>
      <c r="D127" s="1220" t="s">
        <v>205</v>
      </c>
      <c r="E127" s="911">
        <v>0</v>
      </c>
      <c r="F127" s="946" t="s">
        <v>4426</v>
      </c>
      <c r="G127" s="959">
        <v>1</v>
      </c>
      <c r="H127" s="959" t="s">
        <v>206</v>
      </c>
      <c r="I127" s="1217" t="s">
        <v>4427</v>
      </c>
    </row>
    <row r="128" spans="2:9">
      <c r="B128" s="946">
        <v>125</v>
      </c>
      <c r="C128" s="1220" t="s">
        <v>204</v>
      </c>
      <c r="D128" s="1220" t="s">
        <v>205</v>
      </c>
      <c r="E128" s="911">
        <v>0</v>
      </c>
      <c r="F128" s="946" t="s">
        <v>4395</v>
      </c>
      <c r="G128" s="959">
        <v>1</v>
      </c>
      <c r="H128" s="959" t="s">
        <v>206</v>
      </c>
      <c r="I128" s="1217" t="s">
        <v>4396</v>
      </c>
    </row>
    <row r="129" spans="2:9">
      <c r="B129" s="946">
        <v>126</v>
      </c>
      <c r="C129" s="1220" t="s">
        <v>204</v>
      </c>
      <c r="D129" s="1220" t="s">
        <v>205</v>
      </c>
      <c r="E129" s="911">
        <v>0</v>
      </c>
      <c r="F129" s="946" t="s">
        <v>4407</v>
      </c>
      <c r="G129" s="959">
        <v>1</v>
      </c>
      <c r="H129" s="959" t="s">
        <v>206</v>
      </c>
      <c r="I129" s="1217" t="s">
        <v>4452</v>
      </c>
    </row>
    <row r="130" spans="2:9">
      <c r="B130" s="946">
        <v>127</v>
      </c>
      <c r="C130" s="1220" t="s">
        <v>204</v>
      </c>
      <c r="D130" s="1220" t="s">
        <v>205</v>
      </c>
      <c r="E130" s="911">
        <v>0</v>
      </c>
      <c r="F130" s="946" t="s">
        <v>4419</v>
      </c>
      <c r="G130" s="959">
        <v>5</v>
      </c>
      <c r="H130" s="959" t="s">
        <v>206</v>
      </c>
      <c r="I130" s="1217" t="s">
        <v>4420</v>
      </c>
    </row>
    <row r="131" spans="2:9">
      <c r="B131" s="946">
        <v>128</v>
      </c>
      <c r="C131" s="1220" t="s">
        <v>204</v>
      </c>
      <c r="D131" s="1220" t="s">
        <v>205</v>
      </c>
      <c r="E131" s="911">
        <v>0</v>
      </c>
      <c r="F131" s="911" t="s">
        <v>4389</v>
      </c>
      <c r="G131" s="959">
        <v>12.1</v>
      </c>
      <c r="H131" s="959" t="s">
        <v>206</v>
      </c>
      <c r="I131" s="1217" t="s">
        <v>175</v>
      </c>
    </row>
    <row r="132" spans="2:9">
      <c r="B132" s="946">
        <v>129</v>
      </c>
      <c r="C132" s="1220" t="s">
        <v>204</v>
      </c>
      <c r="D132" s="1220" t="s">
        <v>205</v>
      </c>
      <c r="E132" s="911">
        <v>0</v>
      </c>
      <c r="F132" s="946" t="s">
        <v>4409</v>
      </c>
      <c r="G132" s="959">
        <v>3</v>
      </c>
      <c r="H132" s="959" t="s">
        <v>206</v>
      </c>
      <c r="I132" s="1217" t="s">
        <v>4410</v>
      </c>
    </row>
    <row r="133" spans="2:9">
      <c r="B133" s="946">
        <v>130</v>
      </c>
      <c r="C133" s="1220" t="s">
        <v>204</v>
      </c>
      <c r="D133" s="1220" t="s">
        <v>205</v>
      </c>
      <c r="E133" s="911">
        <v>0</v>
      </c>
      <c r="F133" s="946" t="s">
        <v>4417</v>
      </c>
      <c r="G133" s="959">
        <v>1</v>
      </c>
      <c r="H133" s="959" t="s">
        <v>206</v>
      </c>
      <c r="I133" s="1217" t="s">
        <v>4418</v>
      </c>
    </row>
    <row r="134" spans="2:9">
      <c r="B134" s="946">
        <v>131</v>
      </c>
      <c r="C134" s="1220" t="s">
        <v>204</v>
      </c>
      <c r="D134" s="1220" t="s">
        <v>205</v>
      </c>
      <c r="E134" s="911">
        <v>0</v>
      </c>
      <c r="F134" s="946" t="s">
        <v>4419</v>
      </c>
      <c r="G134" s="959">
        <v>8</v>
      </c>
      <c r="H134" s="959" t="s">
        <v>206</v>
      </c>
      <c r="I134" s="1217" t="s">
        <v>4420</v>
      </c>
    </row>
    <row r="135" spans="2:9">
      <c r="B135" s="946">
        <v>132</v>
      </c>
      <c r="C135" s="1220" t="s">
        <v>204</v>
      </c>
      <c r="D135" s="1220" t="s">
        <v>205</v>
      </c>
      <c r="E135" s="911">
        <v>0</v>
      </c>
      <c r="F135" s="946" t="s">
        <v>4421</v>
      </c>
      <c r="G135" s="959">
        <v>8</v>
      </c>
      <c r="H135" s="959" t="s">
        <v>4438</v>
      </c>
      <c r="I135" s="1217" t="s">
        <v>4423</v>
      </c>
    </row>
    <row r="136" spans="2:9">
      <c r="B136" s="946">
        <v>133</v>
      </c>
      <c r="C136" s="1220" t="s">
        <v>204</v>
      </c>
      <c r="D136" s="1220" t="s">
        <v>205</v>
      </c>
      <c r="E136" s="911">
        <v>0</v>
      </c>
      <c r="F136" s="946" t="s">
        <v>4403</v>
      </c>
      <c r="G136" s="959">
        <v>1</v>
      </c>
      <c r="H136" s="959" t="s">
        <v>206</v>
      </c>
      <c r="I136" s="1217" t="s">
        <v>4425</v>
      </c>
    </row>
    <row r="137" spans="2:9">
      <c r="B137" s="946">
        <v>134</v>
      </c>
      <c r="C137" s="1220" t="s">
        <v>204</v>
      </c>
      <c r="D137" s="1220" t="s">
        <v>205</v>
      </c>
      <c r="E137" s="911">
        <v>0</v>
      </c>
      <c r="F137" s="946" t="s">
        <v>4407</v>
      </c>
      <c r="G137" s="959">
        <v>3</v>
      </c>
      <c r="H137" s="959" t="s">
        <v>206</v>
      </c>
      <c r="I137" s="1217" t="s">
        <v>4461</v>
      </c>
    </row>
    <row r="138" spans="2:9">
      <c r="B138" s="946">
        <v>135</v>
      </c>
      <c r="C138" s="1220" t="s">
        <v>344</v>
      </c>
      <c r="D138" s="1220" t="s">
        <v>345</v>
      </c>
      <c r="E138" s="911">
        <v>1</v>
      </c>
      <c r="F138" s="911" t="s">
        <v>4389</v>
      </c>
      <c r="G138" s="959">
        <v>2.1</v>
      </c>
      <c r="H138" s="959" t="s">
        <v>206</v>
      </c>
      <c r="I138" s="1217" t="s">
        <v>4390</v>
      </c>
    </row>
    <row r="139" spans="2:9">
      <c r="B139" s="946">
        <v>136</v>
      </c>
      <c r="C139" s="1220" t="s">
        <v>344</v>
      </c>
      <c r="D139" s="1220" t="s">
        <v>345</v>
      </c>
      <c r="E139" s="911">
        <v>1</v>
      </c>
      <c r="F139" s="946" t="s">
        <v>4455</v>
      </c>
      <c r="G139" s="959">
        <v>1</v>
      </c>
      <c r="H139" s="959" t="s">
        <v>206</v>
      </c>
      <c r="I139" s="1217" t="s">
        <v>4456</v>
      </c>
    </row>
    <row r="140" spans="2:9">
      <c r="B140" s="946">
        <v>137</v>
      </c>
      <c r="C140" s="1220" t="s">
        <v>344</v>
      </c>
      <c r="D140" s="1220" t="s">
        <v>345</v>
      </c>
      <c r="E140" s="911">
        <v>1</v>
      </c>
      <c r="F140" s="946" t="s">
        <v>4419</v>
      </c>
      <c r="G140" s="959">
        <v>4</v>
      </c>
      <c r="H140" s="959" t="s">
        <v>206</v>
      </c>
      <c r="I140" s="1217" t="s">
        <v>4420</v>
      </c>
    </row>
    <row r="141" spans="2:9">
      <c r="B141" s="946">
        <v>138</v>
      </c>
      <c r="C141" s="1220" t="s">
        <v>344</v>
      </c>
      <c r="D141" s="1220" t="s">
        <v>345</v>
      </c>
      <c r="E141" s="911">
        <v>1</v>
      </c>
      <c r="F141" s="946" t="s">
        <v>4395</v>
      </c>
      <c r="G141" s="959">
        <v>2</v>
      </c>
      <c r="H141" s="959" t="s">
        <v>206</v>
      </c>
      <c r="I141" s="1217" t="s">
        <v>4396</v>
      </c>
    </row>
    <row r="142" spans="2:9" ht="26.45">
      <c r="B142" s="946">
        <v>139</v>
      </c>
      <c r="C142" s="1387" t="s">
        <v>344</v>
      </c>
      <c r="D142" s="1387" t="s">
        <v>345</v>
      </c>
      <c r="E142" s="911">
        <v>1</v>
      </c>
      <c r="F142" s="946" t="s">
        <v>4405</v>
      </c>
      <c r="G142" s="946">
        <v>1</v>
      </c>
      <c r="H142" s="946" t="s">
        <v>206</v>
      </c>
      <c r="I142" s="1388" t="s">
        <v>4462</v>
      </c>
    </row>
    <row r="143" spans="2:9">
      <c r="B143" s="946">
        <v>140</v>
      </c>
      <c r="C143" s="1220" t="s">
        <v>344</v>
      </c>
      <c r="D143" s="1220" t="s">
        <v>345</v>
      </c>
      <c r="E143" s="911">
        <v>1</v>
      </c>
      <c r="F143" s="946" t="s">
        <v>4407</v>
      </c>
      <c r="G143" s="959">
        <v>2</v>
      </c>
      <c r="H143" s="959" t="s">
        <v>206</v>
      </c>
      <c r="I143" s="1217" t="s">
        <v>4452</v>
      </c>
    </row>
    <row r="144" spans="2:9">
      <c r="B144" s="946">
        <v>141</v>
      </c>
      <c r="C144" s="1220" t="s">
        <v>486</v>
      </c>
      <c r="D144" s="1220" t="s">
        <v>487</v>
      </c>
      <c r="E144" s="911">
        <v>1</v>
      </c>
      <c r="F144" s="911" t="s">
        <v>4389</v>
      </c>
      <c r="G144" s="959">
        <v>12.3</v>
      </c>
      <c r="H144" s="959" t="s">
        <v>153</v>
      </c>
      <c r="I144" s="1217" t="s">
        <v>4463</v>
      </c>
    </row>
    <row r="145" spans="2:9">
      <c r="B145" s="946">
        <v>142</v>
      </c>
      <c r="C145" s="1220" t="s">
        <v>486</v>
      </c>
      <c r="D145" s="1220" t="s">
        <v>487</v>
      </c>
      <c r="E145" s="911">
        <v>1</v>
      </c>
      <c r="F145" s="946" t="s">
        <v>4409</v>
      </c>
      <c r="G145" s="959">
        <v>2</v>
      </c>
      <c r="H145" s="959" t="s">
        <v>153</v>
      </c>
      <c r="I145" s="1217" t="s">
        <v>4464</v>
      </c>
    </row>
    <row r="146" spans="2:9">
      <c r="B146" s="946">
        <v>143</v>
      </c>
      <c r="C146" s="1220" t="s">
        <v>486</v>
      </c>
      <c r="D146" s="1220" t="s">
        <v>487</v>
      </c>
      <c r="E146" s="911">
        <v>1</v>
      </c>
      <c r="F146" s="946" t="s">
        <v>4417</v>
      </c>
      <c r="G146" s="959">
        <v>1</v>
      </c>
      <c r="H146" s="959" t="s">
        <v>153</v>
      </c>
      <c r="I146" s="1217" t="s">
        <v>4465</v>
      </c>
    </row>
    <row r="147" spans="2:9">
      <c r="B147" s="946">
        <v>144</v>
      </c>
      <c r="C147" s="1220" t="s">
        <v>486</v>
      </c>
      <c r="D147" s="1220" t="s">
        <v>487</v>
      </c>
      <c r="E147" s="911">
        <v>1</v>
      </c>
      <c r="F147" s="946" t="s">
        <v>4397</v>
      </c>
      <c r="G147" s="959">
        <v>12</v>
      </c>
      <c r="H147" s="959" t="s">
        <v>4466</v>
      </c>
      <c r="I147" s="1217" t="s">
        <v>4429</v>
      </c>
    </row>
    <row r="148" spans="2:9">
      <c r="B148" s="946">
        <v>145</v>
      </c>
      <c r="C148" s="1220" t="s">
        <v>486</v>
      </c>
      <c r="D148" s="1220" t="s">
        <v>487</v>
      </c>
      <c r="E148" s="911">
        <v>1</v>
      </c>
      <c r="F148" s="946" t="s">
        <v>4401</v>
      </c>
      <c r="G148" s="959">
        <v>1</v>
      </c>
      <c r="H148" s="959" t="s">
        <v>153</v>
      </c>
      <c r="I148" s="1217" t="s">
        <v>4467</v>
      </c>
    </row>
    <row r="149" spans="2:9">
      <c r="B149" s="946">
        <v>146</v>
      </c>
      <c r="C149" s="1220" t="s">
        <v>486</v>
      </c>
      <c r="D149" s="1220" t="s">
        <v>487</v>
      </c>
      <c r="E149" s="911">
        <v>1</v>
      </c>
      <c r="F149" s="946" t="s">
        <v>4407</v>
      </c>
      <c r="G149" s="959">
        <v>3</v>
      </c>
      <c r="H149" s="959" t="s">
        <v>153</v>
      </c>
      <c r="I149" s="1217" t="s">
        <v>4445</v>
      </c>
    </row>
    <row r="150" spans="2:9">
      <c r="B150" s="946">
        <v>147</v>
      </c>
      <c r="C150" s="1220" t="s">
        <v>486</v>
      </c>
      <c r="D150" s="1220" t="s">
        <v>487</v>
      </c>
      <c r="E150" s="911">
        <v>1</v>
      </c>
      <c r="F150" s="946" t="s">
        <v>4419</v>
      </c>
      <c r="G150" s="959">
        <v>4</v>
      </c>
      <c r="H150" s="959" t="s">
        <v>153</v>
      </c>
      <c r="I150" s="1217" t="s">
        <v>4420</v>
      </c>
    </row>
    <row r="151" spans="2:9">
      <c r="B151" s="946">
        <v>148</v>
      </c>
      <c r="C151" s="1220" t="s">
        <v>916</v>
      </c>
      <c r="D151" s="1220" t="s">
        <v>917</v>
      </c>
      <c r="E151" s="911">
        <v>0</v>
      </c>
      <c r="F151" s="911" t="s">
        <v>4389</v>
      </c>
      <c r="G151" s="959">
        <v>6.6</v>
      </c>
      <c r="H151" s="959" t="s">
        <v>195</v>
      </c>
      <c r="I151" s="1217" t="s">
        <v>175</v>
      </c>
    </row>
    <row r="152" spans="2:9">
      <c r="B152" s="946">
        <v>149</v>
      </c>
      <c r="C152" s="1220" t="s">
        <v>916</v>
      </c>
      <c r="D152" s="1220" t="s">
        <v>917</v>
      </c>
      <c r="E152" s="911">
        <v>0</v>
      </c>
      <c r="F152" s="946" t="s">
        <v>4409</v>
      </c>
      <c r="G152" s="959">
        <v>1</v>
      </c>
      <c r="H152" s="959" t="s">
        <v>195</v>
      </c>
      <c r="I152" s="1217" t="s">
        <v>4410</v>
      </c>
    </row>
    <row r="153" spans="2:9">
      <c r="B153" s="946">
        <v>150</v>
      </c>
      <c r="C153" s="1220" t="s">
        <v>916</v>
      </c>
      <c r="D153" s="1220" t="s">
        <v>917</v>
      </c>
      <c r="E153" s="911">
        <v>0</v>
      </c>
      <c r="F153" s="946" t="s">
        <v>4447</v>
      </c>
      <c r="G153" s="959">
        <v>2</v>
      </c>
      <c r="H153" s="959" t="s">
        <v>195</v>
      </c>
      <c r="I153" s="1217" t="s">
        <v>4448</v>
      </c>
    </row>
    <row r="154" spans="2:9">
      <c r="B154" s="946">
        <v>151</v>
      </c>
      <c r="C154" s="1220" t="s">
        <v>916</v>
      </c>
      <c r="D154" s="1220" t="s">
        <v>917</v>
      </c>
      <c r="E154" s="911">
        <v>0</v>
      </c>
      <c r="F154" s="946" t="s">
        <v>4411</v>
      </c>
      <c r="G154" s="959">
        <v>1</v>
      </c>
      <c r="H154" s="959" t="s">
        <v>4468</v>
      </c>
      <c r="I154" s="1217" t="s">
        <v>4436</v>
      </c>
    </row>
    <row r="155" spans="2:9">
      <c r="B155" s="946">
        <v>152</v>
      </c>
      <c r="C155" s="1220" t="s">
        <v>916</v>
      </c>
      <c r="D155" s="1220" t="s">
        <v>917</v>
      </c>
      <c r="E155" s="911">
        <v>0</v>
      </c>
      <c r="F155" s="946" t="s">
        <v>4419</v>
      </c>
      <c r="G155" s="959">
        <v>8</v>
      </c>
      <c r="H155" s="959" t="s">
        <v>195</v>
      </c>
      <c r="I155" s="1217" t="s">
        <v>4420</v>
      </c>
    </row>
    <row r="156" spans="2:9">
      <c r="B156" s="946">
        <v>153</v>
      </c>
      <c r="C156" s="1220" t="s">
        <v>916</v>
      </c>
      <c r="D156" s="1220" t="s">
        <v>917</v>
      </c>
      <c r="E156" s="911">
        <v>0</v>
      </c>
      <c r="F156" s="946" t="s">
        <v>4395</v>
      </c>
      <c r="G156" s="959">
        <v>1</v>
      </c>
      <c r="H156" s="959" t="s">
        <v>103</v>
      </c>
      <c r="I156" s="1217" t="s">
        <v>4396</v>
      </c>
    </row>
    <row r="157" spans="2:9">
      <c r="B157" s="946">
        <v>154</v>
      </c>
      <c r="C157" s="1220" t="s">
        <v>916</v>
      </c>
      <c r="D157" s="1220" t="s">
        <v>917</v>
      </c>
      <c r="E157" s="911">
        <v>0</v>
      </c>
      <c r="F157" s="946" t="s">
        <v>4407</v>
      </c>
      <c r="G157" s="959">
        <v>2</v>
      </c>
      <c r="H157" s="959" t="s">
        <v>195</v>
      </c>
      <c r="I157" s="1217" t="s">
        <v>4469</v>
      </c>
    </row>
    <row r="158" spans="2:9">
      <c r="B158" s="946">
        <v>155</v>
      </c>
      <c r="C158" s="1220" t="s">
        <v>916</v>
      </c>
      <c r="D158" s="1220" t="s">
        <v>917</v>
      </c>
      <c r="E158" s="911">
        <v>0</v>
      </c>
      <c r="F158" s="911" t="s">
        <v>4389</v>
      </c>
      <c r="G158" s="959">
        <v>1.4</v>
      </c>
      <c r="H158" s="959" t="s">
        <v>195</v>
      </c>
      <c r="I158" s="1217" t="s">
        <v>175</v>
      </c>
    </row>
    <row r="159" spans="2:9">
      <c r="B159" s="946">
        <v>156</v>
      </c>
      <c r="C159" s="1220" t="s">
        <v>916</v>
      </c>
      <c r="D159" s="1220" t="s">
        <v>917</v>
      </c>
      <c r="E159" s="911">
        <v>0</v>
      </c>
      <c r="F159" s="946" t="s">
        <v>4470</v>
      </c>
      <c r="G159" s="959">
        <v>1</v>
      </c>
      <c r="H159" s="959" t="s">
        <v>195</v>
      </c>
      <c r="I159" s="1217" t="s">
        <v>4471</v>
      </c>
    </row>
    <row r="160" spans="2:9">
      <c r="B160" s="946">
        <v>157</v>
      </c>
      <c r="C160" s="1220" t="s">
        <v>916</v>
      </c>
      <c r="D160" s="1220" t="s">
        <v>917</v>
      </c>
      <c r="E160" s="911">
        <v>0</v>
      </c>
      <c r="F160" s="946" t="s">
        <v>4409</v>
      </c>
      <c r="G160" s="959">
        <v>1</v>
      </c>
      <c r="H160" s="959" t="s">
        <v>195</v>
      </c>
      <c r="I160" s="1217" t="s">
        <v>4410</v>
      </c>
    </row>
    <row r="161" spans="2:9">
      <c r="B161" s="946">
        <v>158</v>
      </c>
      <c r="C161" s="1220" t="s">
        <v>916</v>
      </c>
      <c r="D161" s="1220" t="s">
        <v>917</v>
      </c>
      <c r="E161" s="911">
        <v>0</v>
      </c>
      <c r="F161" s="946" t="s">
        <v>4426</v>
      </c>
      <c r="G161" s="959">
        <v>1</v>
      </c>
      <c r="H161" s="959" t="s">
        <v>195</v>
      </c>
      <c r="I161" s="1217" t="s">
        <v>4427</v>
      </c>
    </row>
    <row r="162" spans="2:9">
      <c r="B162" s="946">
        <v>159</v>
      </c>
      <c r="C162" s="1220" t="s">
        <v>916</v>
      </c>
      <c r="D162" s="1220" t="s">
        <v>917</v>
      </c>
      <c r="E162" s="911">
        <v>0</v>
      </c>
      <c r="F162" s="946" t="s">
        <v>4442</v>
      </c>
      <c r="G162" s="959">
        <v>2</v>
      </c>
      <c r="H162" s="959" t="s">
        <v>4472</v>
      </c>
      <c r="I162" s="1217" t="s">
        <v>4444</v>
      </c>
    </row>
    <row r="163" spans="2:9">
      <c r="B163" s="946">
        <v>160</v>
      </c>
      <c r="C163" s="1220" t="s">
        <v>916</v>
      </c>
      <c r="D163" s="1220" t="s">
        <v>917</v>
      </c>
      <c r="E163" s="911">
        <v>0</v>
      </c>
      <c r="F163" s="946" t="s">
        <v>4419</v>
      </c>
      <c r="G163" s="959">
        <v>7</v>
      </c>
      <c r="H163" s="959" t="s">
        <v>195</v>
      </c>
      <c r="I163" s="1217" t="s">
        <v>4420</v>
      </c>
    </row>
    <row r="164" spans="2:9" ht="26.45">
      <c r="B164" s="946">
        <v>161</v>
      </c>
      <c r="C164" s="1387" t="s">
        <v>916</v>
      </c>
      <c r="D164" s="1387" t="s">
        <v>917</v>
      </c>
      <c r="E164" s="911">
        <v>0</v>
      </c>
      <c r="F164" s="946" t="s">
        <v>4405</v>
      </c>
      <c r="G164" s="946">
        <v>1</v>
      </c>
      <c r="H164" s="946" t="s">
        <v>195</v>
      </c>
      <c r="I164" s="1388" t="s">
        <v>4473</v>
      </c>
    </row>
    <row r="165" spans="2:9" ht="26.45">
      <c r="B165" s="946">
        <v>162</v>
      </c>
      <c r="C165" s="1387" t="s">
        <v>916</v>
      </c>
      <c r="D165" s="1387" t="s">
        <v>917</v>
      </c>
      <c r="E165" s="911">
        <v>0</v>
      </c>
      <c r="F165" s="946" t="s">
        <v>4405</v>
      </c>
      <c r="G165" s="946">
        <v>1</v>
      </c>
      <c r="H165" s="946" t="s">
        <v>195</v>
      </c>
      <c r="I165" s="1388" t="s">
        <v>4431</v>
      </c>
    </row>
    <row r="166" spans="2:9">
      <c r="B166" s="946">
        <v>163</v>
      </c>
      <c r="C166" s="1220" t="s">
        <v>916</v>
      </c>
      <c r="D166" s="1220" t="s">
        <v>917</v>
      </c>
      <c r="E166" s="911">
        <v>0</v>
      </c>
      <c r="F166" s="946" t="s">
        <v>4407</v>
      </c>
      <c r="G166" s="959">
        <v>2</v>
      </c>
      <c r="H166" s="959" t="s">
        <v>195</v>
      </c>
      <c r="I166" s="1217" t="s">
        <v>4469</v>
      </c>
    </row>
    <row r="167" spans="2:9">
      <c r="B167" s="946">
        <v>164</v>
      </c>
      <c r="C167" s="1220" t="s">
        <v>528</v>
      </c>
      <c r="D167" s="1220" t="s">
        <v>529</v>
      </c>
      <c r="E167" s="911">
        <v>0</v>
      </c>
      <c r="F167" s="911" t="s">
        <v>4389</v>
      </c>
      <c r="G167" s="959">
        <v>6.2</v>
      </c>
      <c r="H167" s="959" t="s">
        <v>195</v>
      </c>
      <c r="I167" s="1217" t="s">
        <v>175</v>
      </c>
    </row>
    <row r="168" spans="2:9">
      <c r="B168" s="946">
        <v>165</v>
      </c>
      <c r="C168" s="1220" t="s">
        <v>528</v>
      </c>
      <c r="D168" s="1220" t="s">
        <v>529</v>
      </c>
      <c r="E168" s="911">
        <v>0</v>
      </c>
      <c r="F168" s="946" t="s">
        <v>4409</v>
      </c>
      <c r="G168" s="959">
        <v>2</v>
      </c>
      <c r="H168" s="959" t="s">
        <v>195</v>
      </c>
      <c r="I168" s="1217" t="s">
        <v>4410</v>
      </c>
    </row>
    <row r="169" spans="2:9">
      <c r="B169" s="946">
        <v>166</v>
      </c>
      <c r="C169" s="1220" t="s">
        <v>528</v>
      </c>
      <c r="D169" s="1220" t="s">
        <v>529</v>
      </c>
      <c r="E169" s="911">
        <v>0</v>
      </c>
      <c r="F169" s="946" t="s">
        <v>4426</v>
      </c>
      <c r="G169" s="959">
        <v>1</v>
      </c>
      <c r="H169" s="959" t="s">
        <v>195</v>
      </c>
      <c r="I169" s="1217" t="s">
        <v>4427</v>
      </c>
    </row>
    <row r="170" spans="2:9">
      <c r="B170" s="946">
        <v>167</v>
      </c>
      <c r="C170" s="1220" t="s">
        <v>528</v>
      </c>
      <c r="D170" s="1220" t="s">
        <v>529</v>
      </c>
      <c r="E170" s="911">
        <v>0</v>
      </c>
      <c r="F170" s="946" t="s">
        <v>4419</v>
      </c>
      <c r="G170" s="959">
        <v>7</v>
      </c>
      <c r="H170" s="959" t="s">
        <v>195</v>
      </c>
      <c r="I170" s="1217" t="s">
        <v>4420</v>
      </c>
    </row>
    <row r="171" spans="2:9">
      <c r="B171" s="946">
        <v>168</v>
      </c>
      <c r="C171" s="1220" t="s">
        <v>528</v>
      </c>
      <c r="D171" s="1220" t="s">
        <v>529</v>
      </c>
      <c r="E171" s="911">
        <v>0</v>
      </c>
      <c r="F171" s="946" t="s">
        <v>4407</v>
      </c>
      <c r="G171" s="959">
        <v>4</v>
      </c>
      <c r="H171" s="959" t="s">
        <v>195</v>
      </c>
      <c r="I171" s="1217" t="s">
        <v>4474</v>
      </c>
    </row>
    <row r="172" spans="2:9">
      <c r="B172" s="946">
        <v>169</v>
      </c>
      <c r="C172" s="1220" t="s">
        <v>528</v>
      </c>
      <c r="D172" s="1220" t="s">
        <v>529</v>
      </c>
      <c r="E172" s="911">
        <v>0</v>
      </c>
      <c r="F172" s="911" t="s">
        <v>4389</v>
      </c>
      <c r="G172" s="959">
        <v>9.1</v>
      </c>
      <c r="H172" s="959" t="s">
        <v>195</v>
      </c>
      <c r="I172" s="1217" t="s">
        <v>175</v>
      </c>
    </row>
    <row r="173" spans="2:9">
      <c r="B173" s="946">
        <v>170</v>
      </c>
      <c r="C173" s="1220" t="s">
        <v>528</v>
      </c>
      <c r="D173" s="1220" t="s">
        <v>529</v>
      </c>
      <c r="E173" s="911">
        <v>0</v>
      </c>
      <c r="F173" s="946" t="s">
        <v>4409</v>
      </c>
      <c r="G173" s="959">
        <v>2</v>
      </c>
      <c r="H173" s="959" t="s">
        <v>195</v>
      </c>
      <c r="I173" s="1217" t="s">
        <v>4410</v>
      </c>
    </row>
    <row r="174" spans="2:9">
      <c r="B174" s="946">
        <v>171</v>
      </c>
      <c r="C174" s="1220" t="s">
        <v>528</v>
      </c>
      <c r="D174" s="1220" t="s">
        <v>529</v>
      </c>
      <c r="E174" s="911">
        <v>0</v>
      </c>
      <c r="F174" s="946" t="s">
        <v>4419</v>
      </c>
      <c r="G174" s="959">
        <v>4</v>
      </c>
      <c r="H174" s="959" t="s">
        <v>195</v>
      </c>
      <c r="I174" s="1217" t="s">
        <v>4420</v>
      </c>
    </row>
    <row r="175" spans="2:9">
      <c r="B175" s="946">
        <v>172</v>
      </c>
      <c r="C175" s="1220" t="s">
        <v>528</v>
      </c>
      <c r="D175" s="1220" t="s">
        <v>529</v>
      </c>
      <c r="E175" s="911">
        <v>0</v>
      </c>
      <c r="F175" s="946" t="s">
        <v>4395</v>
      </c>
      <c r="G175" s="959">
        <v>2</v>
      </c>
      <c r="H175" s="959" t="s">
        <v>195</v>
      </c>
      <c r="I175" s="1217" t="s">
        <v>4396</v>
      </c>
    </row>
    <row r="176" spans="2:9">
      <c r="B176" s="946">
        <v>173</v>
      </c>
      <c r="C176" s="1220" t="s">
        <v>528</v>
      </c>
      <c r="D176" s="1220" t="s">
        <v>529</v>
      </c>
      <c r="E176" s="911">
        <v>0</v>
      </c>
      <c r="F176" s="946" t="s">
        <v>4407</v>
      </c>
      <c r="G176" s="959">
        <v>4</v>
      </c>
      <c r="H176" s="959" t="s">
        <v>195</v>
      </c>
      <c r="I176" s="1217" t="s">
        <v>4474</v>
      </c>
    </row>
    <row r="177" spans="2:9">
      <c r="B177" s="946">
        <v>174</v>
      </c>
      <c r="C177" s="1220" t="s">
        <v>546</v>
      </c>
      <c r="D177" s="1220" t="s">
        <v>547</v>
      </c>
      <c r="E177" s="911">
        <v>0</v>
      </c>
      <c r="F177" s="911" t="s">
        <v>4389</v>
      </c>
      <c r="G177" s="959">
        <v>0.8</v>
      </c>
      <c r="H177" s="959" t="s">
        <v>195</v>
      </c>
      <c r="I177" s="1217" t="s">
        <v>175</v>
      </c>
    </row>
    <row r="178" spans="2:9">
      <c r="B178" s="946">
        <v>175</v>
      </c>
      <c r="C178" s="1220" t="s">
        <v>546</v>
      </c>
      <c r="D178" s="1220" t="s">
        <v>547</v>
      </c>
      <c r="E178" s="911">
        <v>0</v>
      </c>
      <c r="F178" s="946" t="s">
        <v>4409</v>
      </c>
      <c r="G178" s="959">
        <v>1</v>
      </c>
      <c r="H178" s="959" t="s">
        <v>195</v>
      </c>
      <c r="I178" s="1217" t="s">
        <v>4410</v>
      </c>
    </row>
    <row r="179" spans="2:9">
      <c r="B179" s="946">
        <v>176</v>
      </c>
      <c r="C179" s="1220" t="s">
        <v>546</v>
      </c>
      <c r="D179" s="1220" t="s">
        <v>547</v>
      </c>
      <c r="E179" s="911">
        <v>0</v>
      </c>
      <c r="F179" s="946" t="s">
        <v>4419</v>
      </c>
      <c r="G179" s="959">
        <v>3</v>
      </c>
      <c r="H179" s="959" t="s">
        <v>195</v>
      </c>
      <c r="I179" s="1217" t="s">
        <v>4420</v>
      </c>
    </row>
    <row r="180" spans="2:9">
      <c r="B180" s="946">
        <v>177</v>
      </c>
      <c r="C180" s="1220" t="s">
        <v>546</v>
      </c>
      <c r="D180" s="1220" t="s">
        <v>547</v>
      </c>
      <c r="E180" s="911">
        <v>0</v>
      </c>
      <c r="F180" s="946" t="s">
        <v>4419</v>
      </c>
      <c r="G180" s="959">
        <v>1</v>
      </c>
      <c r="H180" s="959" t="s">
        <v>195</v>
      </c>
      <c r="I180" s="1217" t="s">
        <v>4420</v>
      </c>
    </row>
    <row r="181" spans="2:9">
      <c r="B181" s="946">
        <v>178</v>
      </c>
      <c r="C181" s="1220" t="s">
        <v>554</v>
      </c>
      <c r="D181" s="1220" t="s">
        <v>555</v>
      </c>
      <c r="E181" s="911">
        <v>0</v>
      </c>
      <c r="F181" s="911" t="s">
        <v>4389</v>
      </c>
      <c r="G181" s="959">
        <v>0.3</v>
      </c>
      <c r="H181" s="959" t="s">
        <v>195</v>
      </c>
      <c r="I181" s="1217" t="s">
        <v>175</v>
      </c>
    </row>
    <row r="182" spans="2:9">
      <c r="B182" s="946">
        <v>179</v>
      </c>
      <c r="C182" s="1220" t="s">
        <v>554</v>
      </c>
      <c r="D182" s="1220" t="s">
        <v>555</v>
      </c>
      <c r="E182" s="911">
        <v>0</v>
      </c>
      <c r="F182" s="946" t="s">
        <v>4447</v>
      </c>
      <c r="G182" s="959">
        <v>2</v>
      </c>
      <c r="H182" s="959" t="s">
        <v>195</v>
      </c>
      <c r="I182" s="1217" t="s">
        <v>4448</v>
      </c>
    </row>
    <row r="183" spans="2:9">
      <c r="B183" s="946">
        <v>180</v>
      </c>
      <c r="C183" s="1220" t="s">
        <v>554</v>
      </c>
      <c r="D183" s="1220" t="s">
        <v>555</v>
      </c>
      <c r="E183" s="911">
        <v>0</v>
      </c>
      <c r="F183" s="946" t="s">
        <v>4475</v>
      </c>
      <c r="G183" s="959">
        <v>2</v>
      </c>
      <c r="H183" s="959" t="s">
        <v>4476</v>
      </c>
      <c r="I183" s="1217" t="s">
        <v>4477</v>
      </c>
    </row>
    <row r="184" spans="2:9">
      <c r="B184" s="946">
        <v>181</v>
      </c>
      <c r="C184" s="1220" t="s">
        <v>554</v>
      </c>
      <c r="D184" s="1220" t="s">
        <v>555</v>
      </c>
      <c r="E184" s="911">
        <v>0</v>
      </c>
      <c r="F184" s="946" t="s">
        <v>4426</v>
      </c>
      <c r="G184" s="959">
        <v>2</v>
      </c>
      <c r="H184" s="959" t="s">
        <v>195</v>
      </c>
      <c r="I184" s="1217" t="s">
        <v>4427</v>
      </c>
    </row>
    <row r="185" spans="2:9">
      <c r="B185" s="946">
        <v>182</v>
      </c>
      <c r="C185" s="1220" t="s">
        <v>554</v>
      </c>
      <c r="D185" s="1220" t="s">
        <v>555</v>
      </c>
      <c r="E185" s="911">
        <v>0</v>
      </c>
      <c r="F185" s="946" t="s">
        <v>4395</v>
      </c>
      <c r="G185" s="959">
        <v>3</v>
      </c>
      <c r="H185" s="959" t="s">
        <v>195</v>
      </c>
      <c r="I185" s="1217" t="s">
        <v>4396</v>
      </c>
    </row>
    <row r="186" spans="2:9">
      <c r="B186" s="946">
        <v>183</v>
      </c>
      <c r="C186" s="1220" t="s">
        <v>554</v>
      </c>
      <c r="D186" s="1220" t="s">
        <v>555</v>
      </c>
      <c r="E186" s="911">
        <v>0</v>
      </c>
      <c r="F186" s="946" t="s">
        <v>4419</v>
      </c>
      <c r="G186" s="959">
        <v>4</v>
      </c>
      <c r="H186" s="959" t="s">
        <v>195</v>
      </c>
      <c r="I186" s="1217" t="s">
        <v>4478</v>
      </c>
    </row>
    <row r="187" spans="2:9">
      <c r="B187" s="946">
        <v>184</v>
      </c>
      <c r="C187" s="1220" t="s">
        <v>554</v>
      </c>
      <c r="D187" s="1220" t="s">
        <v>555</v>
      </c>
      <c r="E187" s="911">
        <v>0</v>
      </c>
      <c r="F187" s="946" t="s">
        <v>4389</v>
      </c>
      <c r="G187" s="959" t="s">
        <v>3262</v>
      </c>
      <c r="H187" s="959" t="s">
        <v>195</v>
      </c>
      <c r="I187" s="1217" t="s">
        <v>175</v>
      </c>
    </row>
    <row r="188" spans="2:9">
      <c r="B188" s="946">
        <v>185</v>
      </c>
      <c r="C188" s="1220" t="s">
        <v>554</v>
      </c>
      <c r="D188" s="1220" t="s">
        <v>555</v>
      </c>
      <c r="E188" s="911">
        <v>0</v>
      </c>
      <c r="F188" s="946" t="s">
        <v>4475</v>
      </c>
      <c r="G188" s="959">
        <v>2</v>
      </c>
      <c r="H188" s="959" t="s">
        <v>4476</v>
      </c>
      <c r="I188" s="1217" t="s">
        <v>4477</v>
      </c>
    </row>
    <row r="189" spans="2:9">
      <c r="B189" s="946">
        <v>186</v>
      </c>
      <c r="C189" s="1220" t="s">
        <v>554</v>
      </c>
      <c r="D189" s="1220" t="s">
        <v>555</v>
      </c>
      <c r="E189" s="911">
        <v>0</v>
      </c>
      <c r="F189" s="946" t="s">
        <v>4426</v>
      </c>
      <c r="G189" s="959">
        <v>1</v>
      </c>
      <c r="H189" s="959" t="s">
        <v>195</v>
      </c>
      <c r="I189" s="1217" t="s">
        <v>4427</v>
      </c>
    </row>
    <row r="190" spans="2:9">
      <c r="B190" s="946">
        <v>187</v>
      </c>
      <c r="C190" s="1220" t="s">
        <v>554</v>
      </c>
      <c r="D190" s="1220" t="s">
        <v>555</v>
      </c>
      <c r="E190" s="911">
        <v>0</v>
      </c>
      <c r="F190" s="946" t="s">
        <v>4395</v>
      </c>
      <c r="G190" s="959">
        <v>3</v>
      </c>
      <c r="H190" s="959" t="s">
        <v>195</v>
      </c>
      <c r="I190" s="1217" t="s">
        <v>4396</v>
      </c>
    </row>
    <row r="191" spans="2:9">
      <c r="B191" s="946">
        <v>188</v>
      </c>
      <c r="C191" s="1220" t="s">
        <v>554</v>
      </c>
      <c r="D191" s="1220" t="s">
        <v>555</v>
      </c>
      <c r="E191" s="911">
        <v>0</v>
      </c>
      <c r="F191" s="946" t="s">
        <v>4407</v>
      </c>
      <c r="G191" s="959">
        <v>1</v>
      </c>
      <c r="H191" s="959" t="s">
        <v>195</v>
      </c>
      <c r="I191" s="1217" t="s">
        <v>4474</v>
      </c>
    </row>
    <row r="192" spans="2:9">
      <c r="B192" s="946">
        <v>189</v>
      </c>
      <c r="C192" s="1220" t="s">
        <v>554</v>
      </c>
      <c r="D192" s="1220" t="s">
        <v>555</v>
      </c>
      <c r="E192" s="911">
        <v>0</v>
      </c>
      <c r="F192" s="946" t="s">
        <v>4419</v>
      </c>
      <c r="G192" s="959">
        <v>1</v>
      </c>
      <c r="H192" s="959" t="s">
        <v>195</v>
      </c>
      <c r="I192" s="1217" t="s">
        <v>4478</v>
      </c>
    </row>
    <row r="193" spans="2:9">
      <c r="B193" s="946">
        <v>190</v>
      </c>
      <c r="C193" s="1220" t="s">
        <v>530</v>
      </c>
      <c r="D193" s="1220" t="s">
        <v>531</v>
      </c>
      <c r="E193" s="911">
        <v>0</v>
      </c>
      <c r="F193" s="946" t="s">
        <v>4389</v>
      </c>
      <c r="G193" s="959">
        <v>0.1</v>
      </c>
      <c r="H193" s="959" t="s">
        <v>195</v>
      </c>
      <c r="I193" s="1217" t="s">
        <v>175</v>
      </c>
    </row>
    <row r="194" spans="2:9">
      <c r="B194" s="946">
        <v>191</v>
      </c>
      <c r="C194" s="1220" t="s">
        <v>530</v>
      </c>
      <c r="D194" s="1220" t="s">
        <v>531</v>
      </c>
      <c r="E194" s="911">
        <v>0</v>
      </c>
      <c r="F194" s="946" t="s">
        <v>4447</v>
      </c>
      <c r="G194" s="959">
        <v>2</v>
      </c>
      <c r="H194" s="959" t="s">
        <v>195</v>
      </c>
      <c r="I194" s="1217" t="s">
        <v>4448</v>
      </c>
    </row>
    <row r="195" spans="2:9">
      <c r="B195" s="946">
        <v>192</v>
      </c>
      <c r="C195" s="1220" t="s">
        <v>530</v>
      </c>
      <c r="D195" s="1220" t="s">
        <v>531</v>
      </c>
      <c r="E195" s="911">
        <v>0</v>
      </c>
      <c r="F195" s="946" t="s">
        <v>4475</v>
      </c>
      <c r="G195" s="959">
        <v>2</v>
      </c>
      <c r="H195" s="959" t="s">
        <v>4476</v>
      </c>
      <c r="I195" s="1217" t="s">
        <v>4477</v>
      </c>
    </row>
    <row r="196" spans="2:9">
      <c r="B196" s="946">
        <v>193</v>
      </c>
      <c r="C196" s="1220" t="s">
        <v>530</v>
      </c>
      <c r="D196" s="1220" t="s">
        <v>531</v>
      </c>
      <c r="E196" s="911">
        <v>0</v>
      </c>
      <c r="F196" s="946" t="s">
        <v>4426</v>
      </c>
      <c r="G196" s="959">
        <v>2</v>
      </c>
      <c r="H196" s="959" t="s">
        <v>195</v>
      </c>
      <c r="I196" s="1217" t="s">
        <v>4427</v>
      </c>
    </row>
    <row r="197" spans="2:9">
      <c r="B197" s="946">
        <v>194</v>
      </c>
      <c r="C197" s="1220" t="s">
        <v>530</v>
      </c>
      <c r="D197" s="1220" t="s">
        <v>531</v>
      </c>
      <c r="E197" s="911">
        <v>0</v>
      </c>
      <c r="F197" s="946" t="s">
        <v>4395</v>
      </c>
      <c r="G197" s="959">
        <v>3</v>
      </c>
      <c r="H197" s="959" t="s">
        <v>195</v>
      </c>
      <c r="I197" s="1217" t="s">
        <v>4396</v>
      </c>
    </row>
    <row r="198" spans="2:9">
      <c r="B198" s="946">
        <v>195</v>
      </c>
      <c r="C198" s="1220" t="s">
        <v>530</v>
      </c>
      <c r="D198" s="1220" t="s">
        <v>531</v>
      </c>
      <c r="E198" s="911">
        <v>0</v>
      </c>
      <c r="F198" s="946" t="s">
        <v>4419</v>
      </c>
      <c r="G198" s="959">
        <v>5</v>
      </c>
      <c r="H198" s="959" t="s">
        <v>195</v>
      </c>
      <c r="I198" s="1217" t="s">
        <v>4420</v>
      </c>
    </row>
    <row r="199" spans="2:9">
      <c r="B199" s="946">
        <v>196</v>
      </c>
      <c r="C199" s="1220" t="s">
        <v>530</v>
      </c>
      <c r="D199" s="1220" t="s">
        <v>531</v>
      </c>
      <c r="E199" s="911">
        <v>0</v>
      </c>
      <c r="F199" s="946" t="s">
        <v>4389</v>
      </c>
      <c r="G199" s="959">
        <v>1.2</v>
      </c>
      <c r="H199" s="959" t="s">
        <v>195</v>
      </c>
      <c r="I199" s="1217" t="s">
        <v>175</v>
      </c>
    </row>
    <row r="200" spans="2:9">
      <c r="B200" s="946">
        <v>197</v>
      </c>
      <c r="C200" s="1220" t="s">
        <v>530</v>
      </c>
      <c r="D200" s="1220" t="s">
        <v>531</v>
      </c>
      <c r="E200" s="911">
        <v>0</v>
      </c>
      <c r="F200" s="946" t="s">
        <v>4475</v>
      </c>
      <c r="G200" s="959">
        <v>2</v>
      </c>
      <c r="H200" s="959" t="s">
        <v>4476</v>
      </c>
      <c r="I200" s="1217" t="s">
        <v>4477</v>
      </c>
    </row>
    <row r="201" spans="2:9">
      <c r="B201" s="946">
        <v>198</v>
      </c>
      <c r="C201" s="1220" t="s">
        <v>530</v>
      </c>
      <c r="D201" s="1220" t="s">
        <v>531</v>
      </c>
      <c r="E201" s="911">
        <v>0</v>
      </c>
      <c r="F201" s="946" t="s">
        <v>4426</v>
      </c>
      <c r="G201" s="959">
        <v>1</v>
      </c>
      <c r="H201" s="959" t="s">
        <v>195</v>
      </c>
      <c r="I201" s="1217" t="s">
        <v>4427</v>
      </c>
    </row>
    <row r="202" spans="2:9">
      <c r="B202" s="946">
        <v>199</v>
      </c>
      <c r="C202" s="1220" t="s">
        <v>530</v>
      </c>
      <c r="D202" s="1220" t="s">
        <v>531</v>
      </c>
      <c r="E202" s="911">
        <v>0</v>
      </c>
      <c r="F202" s="946" t="s">
        <v>4419</v>
      </c>
      <c r="G202" s="959">
        <v>3</v>
      </c>
      <c r="H202" s="959" t="s">
        <v>195</v>
      </c>
      <c r="I202" s="1217" t="s">
        <v>4420</v>
      </c>
    </row>
    <row r="203" spans="2:9">
      <c r="B203" s="946">
        <v>200</v>
      </c>
      <c r="C203" s="1220" t="s">
        <v>530</v>
      </c>
      <c r="D203" s="1220" t="s">
        <v>531</v>
      </c>
      <c r="E203" s="911">
        <v>0</v>
      </c>
      <c r="F203" s="946" t="s">
        <v>4407</v>
      </c>
      <c r="G203" s="959">
        <v>1</v>
      </c>
      <c r="H203" s="959" t="s">
        <v>195</v>
      </c>
      <c r="I203" s="1217" t="s">
        <v>4474</v>
      </c>
    </row>
    <row r="204" spans="2:9">
      <c r="B204" s="946">
        <v>201</v>
      </c>
      <c r="C204" s="1220" t="s">
        <v>523</v>
      </c>
      <c r="D204" s="1220" t="s">
        <v>524</v>
      </c>
      <c r="E204" s="911">
        <v>0</v>
      </c>
      <c r="F204" s="946" t="s">
        <v>4389</v>
      </c>
      <c r="G204" s="959">
        <v>9.1999999999999993</v>
      </c>
      <c r="H204" s="959" t="s">
        <v>195</v>
      </c>
      <c r="I204" s="1217" t="s">
        <v>175</v>
      </c>
    </row>
    <row r="205" spans="2:9">
      <c r="B205" s="946">
        <v>202</v>
      </c>
      <c r="C205" s="1220" t="s">
        <v>523</v>
      </c>
      <c r="D205" s="1220" t="s">
        <v>524</v>
      </c>
      <c r="E205" s="911">
        <v>0</v>
      </c>
      <c r="F205" s="946" t="s">
        <v>4409</v>
      </c>
      <c r="G205" s="959">
        <v>4</v>
      </c>
      <c r="H205" s="959" t="s">
        <v>195</v>
      </c>
      <c r="I205" s="1217" t="s">
        <v>4410</v>
      </c>
    </row>
    <row r="206" spans="2:9">
      <c r="B206" s="946">
        <v>203</v>
      </c>
      <c r="C206" s="1220" t="s">
        <v>523</v>
      </c>
      <c r="D206" s="1220" t="s">
        <v>524</v>
      </c>
      <c r="E206" s="911">
        <v>0</v>
      </c>
      <c r="F206" s="946" t="s">
        <v>4419</v>
      </c>
      <c r="G206" s="959">
        <v>9</v>
      </c>
      <c r="H206" s="959" t="s">
        <v>195</v>
      </c>
      <c r="I206" s="1217" t="s">
        <v>4478</v>
      </c>
    </row>
    <row r="207" spans="2:9">
      <c r="B207" s="946">
        <v>204</v>
      </c>
      <c r="C207" s="1220" t="s">
        <v>523</v>
      </c>
      <c r="D207" s="1220" t="s">
        <v>524</v>
      </c>
      <c r="E207" s="911">
        <v>0</v>
      </c>
      <c r="F207" s="946" t="s">
        <v>4407</v>
      </c>
      <c r="G207" s="959">
        <v>4</v>
      </c>
      <c r="H207" s="959" t="s">
        <v>195</v>
      </c>
      <c r="I207" s="1217" t="s">
        <v>4474</v>
      </c>
    </row>
    <row r="208" spans="2:9">
      <c r="B208" s="946">
        <v>205</v>
      </c>
      <c r="C208" s="1220" t="s">
        <v>520</v>
      </c>
      <c r="D208" s="1220" t="s">
        <v>521</v>
      </c>
      <c r="E208" s="911">
        <v>0</v>
      </c>
      <c r="F208" s="946" t="s">
        <v>4389</v>
      </c>
      <c r="G208" s="959">
        <v>0.2</v>
      </c>
      <c r="H208" s="959" t="s">
        <v>195</v>
      </c>
      <c r="I208" s="1217" t="s">
        <v>175</v>
      </c>
    </row>
    <row r="209" spans="2:9">
      <c r="B209" s="946">
        <v>206</v>
      </c>
      <c r="C209" s="1220" t="s">
        <v>520</v>
      </c>
      <c r="D209" s="1220" t="s">
        <v>521</v>
      </c>
      <c r="E209" s="911">
        <v>0</v>
      </c>
      <c r="F209" s="946" t="s">
        <v>4409</v>
      </c>
      <c r="G209" s="959">
        <v>1</v>
      </c>
      <c r="H209" s="959" t="s">
        <v>195</v>
      </c>
      <c r="I209" s="1217" t="s">
        <v>4410</v>
      </c>
    </row>
    <row r="210" spans="2:9">
      <c r="B210" s="946">
        <v>207</v>
      </c>
      <c r="C210" s="1220" t="s">
        <v>520</v>
      </c>
      <c r="D210" s="1220" t="s">
        <v>521</v>
      </c>
      <c r="E210" s="911">
        <v>0</v>
      </c>
      <c r="F210" s="946" t="s">
        <v>4475</v>
      </c>
      <c r="G210" s="959">
        <v>2</v>
      </c>
      <c r="H210" s="959" t="s">
        <v>4476</v>
      </c>
      <c r="I210" s="1217" t="s">
        <v>4477</v>
      </c>
    </row>
    <row r="211" spans="2:9">
      <c r="B211" s="946">
        <v>208</v>
      </c>
      <c r="C211" s="1220" t="s">
        <v>520</v>
      </c>
      <c r="D211" s="1220" t="s">
        <v>521</v>
      </c>
      <c r="E211" s="911">
        <v>0</v>
      </c>
      <c r="F211" s="946" t="s">
        <v>4426</v>
      </c>
      <c r="G211" s="959">
        <v>2</v>
      </c>
      <c r="H211" s="959" t="s">
        <v>195</v>
      </c>
      <c r="I211" s="1217" t="s">
        <v>4427</v>
      </c>
    </row>
    <row r="212" spans="2:9">
      <c r="B212" s="946">
        <v>209</v>
      </c>
      <c r="C212" s="1220" t="s">
        <v>520</v>
      </c>
      <c r="D212" s="1220" t="s">
        <v>521</v>
      </c>
      <c r="E212" s="911">
        <v>0</v>
      </c>
      <c r="F212" s="946" t="s">
        <v>4395</v>
      </c>
      <c r="G212" s="959">
        <v>1</v>
      </c>
      <c r="H212" s="959" t="s">
        <v>195</v>
      </c>
      <c r="I212" s="1217" t="s">
        <v>4396</v>
      </c>
    </row>
    <row r="213" spans="2:9">
      <c r="B213" s="946">
        <v>210</v>
      </c>
      <c r="C213" s="1220" t="s">
        <v>520</v>
      </c>
      <c r="D213" s="1220" t="s">
        <v>521</v>
      </c>
      <c r="E213" s="911">
        <v>0</v>
      </c>
      <c r="F213" s="946" t="s">
        <v>4419</v>
      </c>
      <c r="G213" s="959">
        <v>5</v>
      </c>
      <c r="H213" s="959" t="s">
        <v>195</v>
      </c>
      <c r="I213" s="1217" t="s">
        <v>4420</v>
      </c>
    </row>
    <row r="214" spans="2:9">
      <c r="B214" s="946">
        <v>211</v>
      </c>
      <c r="C214" s="1220" t="s">
        <v>520</v>
      </c>
      <c r="D214" s="1220" t="s">
        <v>521</v>
      </c>
      <c r="E214" s="911">
        <v>0</v>
      </c>
      <c r="F214" s="946" t="s">
        <v>4389</v>
      </c>
      <c r="G214" s="959">
        <v>2.5</v>
      </c>
      <c r="H214" s="959" t="s">
        <v>195</v>
      </c>
      <c r="I214" s="1217" t="s">
        <v>175</v>
      </c>
    </row>
    <row r="215" spans="2:9">
      <c r="B215" s="946">
        <v>212</v>
      </c>
      <c r="C215" s="1220" t="s">
        <v>520</v>
      </c>
      <c r="D215" s="1220" t="s">
        <v>521</v>
      </c>
      <c r="E215" s="911">
        <v>0</v>
      </c>
      <c r="F215" s="946" t="s">
        <v>4409</v>
      </c>
      <c r="G215" s="959">
        <v>1</v>
      </c>
      <c r="H215" s="959" t="s">
        <v>195</v>
      </c>
      <c r="I215" s="1217" t="s">
        <v>4410</v>
      </c>
    </row>
    <row r="216" spans="2:9">
      <c r="B216" s="946">
        <v>213</v>
      </c>
      <c r="C216" s="1220" t="s">
        <v>520</v>
      </c>
      <c r="D216" s="1220" t="s">
        <v>521</v>
      </c>
      <c r="E216" s="911">
        <v>0</v>
      </c>
      <c r="F216" s="946" t="s">
        <v>4475</v>
      </c>
      <c r="G216" s="959">
        <v>2</v>
      </c>
      <c r="H216" s="959" t="s">
        <v>4476</v>
      </c>
      <c r="I216" s="1217" t="s">
        <v>4477</v>
      </c>
    </row>
    <row r="217" spans="2:9">
      <c r="B217" s="946">
        <v>214</v>
      </c>
      <c r="C217" s="1220" t="s">
        <v>520</v>
      </c>
      <c r="D217" s="1220" t="s">
        <v>521</v>
      </c>
      <c r="E217" s="911">
        <v>0</v>
      </c>
      <c r="F217" s="946" t="s">
        <v>4426</v>
      </c>
      <c r="G217" s="959">
        <v>1</v>
      </c>
      <c r="H217" s="959" t="s">
        <v>195</v>
      </c>
      <c r="I217" s="1217" t="s">
        <v>4427</v>
      </c>
    </row>
    <row r="218" spans="2:9">
      <c r="B218" s="946">
        <v>215</v>
      </c>
      <c r="C218" s="1220" t="s">
        <v>520</v>
      </c>
      <c r="D218" s="1220" t="s">
        <v>521</v>
      </c>
      <c r="E218" s="911">
        <v>0</v>
      </c>
      <c r="F218" s="946" t="s">
        <v>4395</v>
      </c>
      <c r="G218" s="959">
        <v>3</v>
      </c>
      <c r="H218" s="959" t="s">
        <v>195</v>
      </c>
      <c r="I218" s="1217" t="s">
        <v>4396</v>
      </c>
    </row>
    <row r="219" spans="2:9">
      <c r="B219" s="946">
        <v>216</v>
      </c>
      <c r="C219" s="1220" t="s">
        <v>520</v>
      </c>
      <c r="D219" s="1220" t="s">
        <v>521</v>
      </c>
      <c r="E219" s="911">
        <v>0</v>
      </c>
      <c r="F219" s="946" t="s">
        <v>4407</v>
      </c>
      <c r="G219" s="959">
        <v>1</v>
      </c>
      <c r="H219" s="959" t="s">
        <v>195</v>
      </c>
      <c r="I219" s="1217" t="s">
        <v>4479</v>
      </c>
    </row>
    <row r="220" spans="2:9">
      <c r="B220" s="946">
        <v>217</v>
      </c>
      <c r="C220" s="1220" t="s">
        <v>520</v>
      </c>
      <c r="D220" s="1220" t="s">
        <v>521</v>
      </c>
      <c r="E220" s="911">
        <v>0</v>
      </c>
      <c r="F220" s="946" t="s">
        <v>4419</v>
      </c>
      <c r="G220" s="959">
        <v>3</v>
      </c>
      <c r="H220" s="959" t="s">
        <v>195</v>
      </c>
      <c r="I220" s="1217" t="s">
        <v>4420</v>
      </c>
    </row>
    <row r="221" spans="2:9">
      <c r="B221" s="946">
        <v>218</v>
      </c>
      <c r="C221" s="1220" t="s">
        <v>398</v>
      </c>
      <c r="D221" s="1220" t="s">
        <v>399</v>
      </c>
      <c r="E221" s="911">
        <v>0</v>
      </c>
      <c r="F221" s="946" t="s">
        <v>4389</v>
      </c>
      <c r="G221" s="959">
        <v>2.2000000000000002</v>
      </c>
      <c r="H221" s="959" t="s">
        <v>195</v>
      </c>
      <c r="I221" s="1217" t="s">
        <v>175</v>
      </c>
    </row>
    <row r="222" spans="2:9">
      <c r="B222" s="946">
        <v>219</v>
      </c>
      <c r="C222" s="1220" t="s">
        <v>398</v>
      </c>
      <c r="D222" s="1220" t="s">
        <v>399</v>
      </c>
      <c r="E222" s="911">
        <v>0</v>
      </c>
      <c r="F222" s="946" t="s">
        <v>4409</v>
      </c>
      <c r="G222" s="959">
        <v>2</v>
      </c>
      <c r="H222" s="959" t="s">
        <v>195</v>
      </c>
      <c r="I222" s="1217" t="s">
        <v>4410</v>
      </c>
    </row>
    <row r="223" spans="2:9">
      <c r="B223" s="946">
        <v>220</v>
      </c>
      <c r="C223" s="1220" t="s">
        <v>398</v>
      </c>
      <c r="D223" s="1220" t="s">
        <v>399</v>
      </c>
      <c r="E223" s="911">
        <v>0</v>
      </c>
      <c r="F223" s="946" t="s">
        <v>4417</v>
      </c>
      <c r="G223" s="959">
        <v>1</v>
      </c>
      <c r="H223" s="959" t="s">
        <v>195</v>
      </c>
      <c r="I223" s="1217" t="s">
        <v>4437</v>
      </c>
    </row>
    <row r="224" spans="2:9">
      <c r="B224" s="946">
        <v>221</v>
      </c>
      <c r="C224" s="1220" t="s">
        <v>398</v>
      </c>
      <c r="D224" s="1220" t="s">
        <v>399</v>
      </c>
      <c r="E224" s="911">
        <v>0</v>
      </c>
      <c r="F224" s="946" t="s">
        <v>4419</v>
      </c>
      <c r="G224" s="959">
        <v>5</v>
      </c>
      <c r="H224" s="959" t="s">
        <v>195</v>
      </c>
      <c r="I224" s="1217" t="s">
        <v>4420</v>
      </c>
    </row>
    <row r="225" spans="2:9">
      <c r="B225" s="946">
        <v>222</v>
      </c>
      <c r="C225" s="1220" t="s">
        <v>398</v>
      </c>
      <c r="D225" s="1220" t="s">
        <v>399</v>
      </c>
      <c r="E225" s="911">
        <v>0</v>
      </c>
      <c r="F225" s="946" t="s">
        <v>4395</v>
      </c>
      <c r="G225" s="959">
        <v>1</v>
      </c>
      <c r="H225" s="959" t="s">
        <v>195</v>
      </c>
      <c r="I225" s="1217" t="s">
        <v>4396</v>
      </c>
    </row>
    <row r="226" spans="2:9">
      <c r="B226" s="946">
        <v>223</v>
      </c>
      <c r="C226" s="1220" t="s">
        <v>398</v>
      </c>
      <c r="D226" s="1220" t="s">
        <v>399</v>
      </c>
      <c r="E226" s="911">
        <v>0</v>
      </c>
      <c r="F226" s="946" t="s">
        <v>4421</v>
      </c>
      <c r="G226" s="959">
        <v>4</v>
      </c>
      <c r="H226" s="959" t="s">
        <v>4480</v>
      </c>
      <c r="I226" s="1217" t="s">
        <v>4481</v>
      </c>
    </row>
    <row r="227" spans="2:9">
      <c r="B227" s="946">
        <v>224</v>
      </c>
      <c r="C227" s="1220" t="s">
        <v>398</v>
      </c>
      <c r="D227" s="1220" t="s">
        <v>399</v>
      </c>
      <c r="E227" s="911">
        <v>0</v>
      </c>
      <c r="F227" s="946" t="s">
        <v>4401</v>
      </c>
      <c r="G227" s="959">
        <v>1</v>
      </c>
      <c r="H227" s="959" t="s">
        <v>195</v>
      </c>
      <c r="I227" s="1217" t="s">
        <v>4482</v>
      </c>
    </row>
    <row r="228" spans="2:9">
      <c r="B228" s="946">
        <v>225</v>
      </c>
      <c r="C228" s="1220" t="s">
        <v>398</v>
      </c>
      <c r="D228" s="1220" t="s">
        <v>399</v>
      </c>
      <c r="E228" s="911">
        <v>0</v>
      </c>
      <c r="F228" s="946" t="s">
        <v>4407</v>
      </c>
      <c r="G228" s="959">
        <v>1</v>
      </c>
      <c r="H228" s="959" t="s">
        <v>195</v>
      </c>
      <c r="I228" s="1217" t="s">
        <v>4469</v>
      </c>
    </row>
    <row r="229" spans="2:9">
      <c r="B229" s="946">
        <v>226</v>
      </c>
      <c r="C229" s="1220" t="s">
        <v>387</v>
      </c>
      <c r="D229" s="1220" t="s">
        <v>388</v>
      </c>
      <c r="E229" s="911">
        <v>0</v>
      </c>
      <c r="F229" s="946" t="s">
        <v>4389</v>
      </c>
      <c r="G229" s="959">
        <v>5.0999999999999996</v>
      </c>
      <c r="H229" s="959" t="s">
        <v>195</v>
      </c>
      <c r="I229" s="1217" t="s">
        <v>175</v>
      </c>
    </row>
    <row r="230" spans="2:9">
      <c r="B230" s="946">
        <v>227</v>
      </c>
      <c r="C230" s="1220" t="s">
        <v>387</v>
      </c>
      <c r="D230" s="1220" t="s">
        <v>388</v>
      </c>
      <c r="E230" s="911">
        <v>0</v>
      </c>
      <c r="F230" s="946" t="s">
        <v>4409</v>
      </c>
      <c r="G230" s="959">
        <v>3</v>
      </c>
      <c r="H230" s="959" t="s">
        <v>195</v>
      </c>
      <c r="I230" s="1217" t="s">
        <v>4410</v>
      </c>
    </row>
    <row r="231" spans="2:9">
      <c r="B231" s="946">
        <v>228</v>
      </c>
      <c r="C231" s="1220" t="s">
        <v>387</v>
      </c>
      <c r="D231" s="1220" t="s">
        <v>388</v>
      </c>
      <c r="E231" s="911">
        <v>0</v>
      </c>
      <c r="F231" s="946" t="s">
        <v>4442</v>
      </c>
      <c r="G231" s="959">
        <v>1</v>
      </c>
      <c r="H231" s="959" t="s">
        <v>4472</v>
      </c>
      <c r="I231" s="1217" t="s">
        <v>4444</v>
      </c>
    </row>
    <row r="232" spans="2:9">
      <c r="B232" s="946">
        <v>229</v>
      </c>
      <c r="C232" s="1220" t="s">
        <v>387</v>
      </c>
      <c r="D232" s="1220" t="s">
        <v>388</v>
      </c>
      <c r="E232" s="911">
        <v>0</v>
      </c>
      <c r="F232" s="946" t="s">
        <v>4442</v>
      </c>
      <c r="G232" s="959">
        <v>1</v>
      </c>
      <c r="H232" s="959" t="s">
        <v>4483</v>
      </c>
      <c r="I232" s="1217" t="s">
        <v>4444</v>
      </c>
    </row>
    <row r="233" spans="2:9">
      <c r="B233" s="946">
        <v>230</v>
      </c>
      <c r="C233" s="1220" t="s">
        <v>387</v>
      </c>
      <c r="D233" s="1220" t="s">
        <v>388</v>
      </c>
      <c r="E233" s="911">
        <v>0</v>
      </c>
      <c r="F233" s="946" t="s">
        <v>4419</v>
      </c>
      <c r="G233" s="959">
        <v>7</v>
      </c>
      <c r="H233" s="959" t="s">
        <v>195</v>
      </c>
      <c r="I233" s="1217" t="s">
        <v>4420</v>
      </c>
    </row>
    <row r="234" spans="2:9">
      <c r="B234" s="946">
        <v>231</v>
      </c>
      <c r="C234" s="1220" t="s">
        <v>387</v>
      </c>
      <c r="D234" s="1220" t="s">
        <v>388</v>
      </c>
      <c r="E234" s="911">
        <v>0</v>
      </c>
      <c r="F234" s="946" t="s">
        <v>4407</v>
      </c>
      <c r="G234" s="959">
        <v>2</v>
      </c>
      <c r="H234" s="959" t="s">
        <v>195</v>
      </c>
      <c r="I234" s="1217" t="s">
        <v>4469</v>
      </c>
    </row>
    <row r="235" spans="2:9">
      <c r="B235" s="946">
        <v>232</v>
      </c>
      <c r="C235" s="1220" t="s">
        <v>387</v>
      </c>
      <c r="D235" s="1220" t="s">
        <v>388</v>
      </c>
      <c r="E235" s="911">
        <v>0</v>
      </c>
      <c r="F235" s="946" t="s">
        <v>4389</v>
      </c>
      <c r="G235" s="959">
        <v>13.8</v>
      </c>
      <c r="H235" s="959" t="s">
        <v>195</v>
      </c>
      <c r="I235" s="1217" t="s">
        <v>175</v>
      </c>
    </row>
    <row r="236" spans="2:9">
      <c r="B236" s="946">
        <v>233</v>
      </c>
      <c r="C236" s="1220" t="s">
        <v>387</v>
      </c>
      <c r="D236" s="1220" t="s">
        <v>388</v>
      </c>
      <c r="E236" s="911">
        <v>0</v>
      </c>
      <c r="F236" s="946" t="s">
        <v>4470</v>
      </c>
      <c r="G236" s="959">
        <v>1</v>
      </c>
      <c r="H236" s="959" t="s">
        <v>195</v>
      </c>
      <c r="I236" s="1217" t="s">
        <v>4471</v>
      </c>
    </row>
    <row r="237" spans="2:9">
      <c r="B237" s="946">
        <v>234</v>
      </c>
      <c r="C237" s="1220" t="s">
        <v>387</v>
      </c>
      <c r="D237" s="1220" t="s">
        <v>388</v>
      </c>
      <c r="E237" s="911">
        <v>0</v>
      </c>
      <c r="F237" s="946" t="s">
        <v>4409</v>
      </c>
      <c r="G237" s="959">
        <v>1</v>
      </c>
      <c r="H237" s="959" t="s">
        <v>195</v>
      </c>
      <c r="I237" s="1217" t="s">
        <v>4410</v>
      </c>
    </row>
    <row r="238" spans="2:9">
      <c r="B238" s="946">
        <v>235</v>
      </c>
      <c r="C238" s="1220" t="s">
        <v>387</v>
      </c>
      <c r="D238" s="1220" t="s">
        <v>388</v>
      </c>
      <c r="E238" s="911">
        <v>0</v>
      </c>
      <c r="F238" s="946" t="s">
        <v>4442</v>
      </c>
      <c r="G238" s="959">
        <v>3</v>
      </c>
      <c r="H238" s="959" t="s">
        <v>4483</v>
      </c>
      <c r="I238" s="1217" t="s">
        <v>4444</v>
      </c>
    </row>
    <row r="239" spans="2:9">
      <c r="B239" s="946">
        <v>236</v>
      </c>
      <c r="C239" s="1220" t="s">
        <v>387</v>
      </c>
      <c r="D239" s="1220" t="s">
        <v>388</v>
      </c>
      <c r="E239" s="911">
        <v>0</v>
      </c>
      <c r="F239" s="946" t="s">
        <v>4442</v>
      </c>
      <c r="G239" s="959">
        <v>4</v>
      </c>
      <c r="H239" s="959" t="s">
        <v>4472</v>
      </c>
      <c r="I239" s="1217" t="s">
        <v>4444</v>
      </c>
    </row>
    <row r="240" spans="2:9">
      <c r="B240" s="946">
        <v>237</v>
      </c>
      <c r="C240" s="1220" t="s">
        <v>387</v>
      </c>
      <c r="D240" s="1220" t="s">
        <v>388</v>
      </c>
      <c r="E240" s="911">
        <v>0</v>
      </c>
      <c r="F240" s="946" t="s">
        <v>4419</v>
      </c>
      <c r="G240" s="959">
        <v>1</v>
      </c>
      <c r="H240" s="959" t="s">
        <v>195</v>
      </c>
      <c r="I240" s="1217" t="s">
        <v>4420</v>
      </c>
    </row>
    <row r="241" spans="2:9">
      <c r="B241" s="946">
        <v>238</v>
      </c>
      <c r="C241" s="1220" t="s">
        <v>387</v>
      </c>
      <c r="D241" s="1220" t="s">
        <v>388</v>
      </c>
      <c r="E241" s="911">
        <v>0</v>
      </c>
      <c r="F241" s="946" t="s">
        <v>4395</v>
      </c>
      <c r="G241" s="959">
        <v>3</v>
      </c>
      <c r="H241" s="959" t="s">
        <v>195</v>
      </c>
      <c r="I241" s="1217" t="s">
        <v>4396</v>
      </c>
    </row>
    <row r="242" spans="2:9">
      <c r="B242" s="946">
        <v>239</v>
      </c>
      <c r="C242" s="1220" t="s">
        <v>387</v>
      </c>
      <c r="D242" s="1220" t="s">
        <v>388</v>
      </c>
      <c r="E242" s="911">
        <v>0</v>
      </c>
      <c r="F242" s="946" t="s">
        <v>4407</v>
      </c>
      <c r="G242" s="959">
        <v>5</v>
      </c>
      <c r="H242" s="959" t="s">
        <v>195</v>
      </c>
      <c r="I242" s="1217" t="s">
        <v>4469</v>
      </c>
    </row>
    <row r="243" spans="2:9">
      <c r="B243" s="946">
        <v>240</v>
      </c>
      <c r="C243" s="1220" t="s">
        <v>380</v>
      </c>
      <c r="D243" s="1220" t="s">
        <v>381</v>
      </c>
      <c r="E243" s="911">
        <v>0</v>
      </c>
      <c r="F243" s="946" t="s">
        <v>4389</v>
      </c>
      <c r="G243" s="959">
        <v>2.2000000000000002</v>
      </c>
      <c r="H243" s="959" t="s">
        <v>195</v>
      </c>
      <c r="I243" s="1217" t="s">
        <v>175</v>
      </c>
    </row>
    <row r="244" spans="2:9">
      <c r="B244" s="946">
        <v>241</v>
      </c>
      <c r="C244" s="1220" t="s">
        <v>380</v>
      </c>
      <c r="D244" s="1220" t="s">
        <v>381</v>
      </c>
      <c r="E244" s="911">
        <v>0</v>
      </c>
      <c r="F244" s="946" t="s">
        <v>4409</v>
      </c>
      <c r="G244" s="959">
        <v>2</v>
      </c>
      <c r="H244" s="959" t="s">
        <v>195</v>
      </c>
      <c r="I244" s="1217" t="s">
        <v>4410</v>
      </c>
    </row>
    <row r="245" spans="2:9">
      <c r="B245" s="946">
        <v>242</v>
      </c>
      <c r="C245" s="1220" t="s">
        <v>380</v>
      </c>
      <c r="D245" s="1220" t="s">
        <v>381</v>
      </c>
      <c r="E245" s="911">
        <v>0</v>
      </c>
      <c r="F245" s="946" t="s">
        <v>4417</v>
      </c>
      <c r="G245" s="959">
        <v>1</v>
      </c>
      <c r="H245" s="959" t="s">
        <v>195</v>
      </c>
      <c r="I245" s="1217" t="s">
        <v>4437</v>
      </c>
    </row>
    <row r="246" spans="2:9">
      <c r="B246" s="946">
        <v>243</v>
      </c>
      <c r="C246" s="1220" t="s">
        <v>380</v>
      </c>
      <c r="D246" s="1220" t="s">
        <v>381</v>
      </c>
      <c r="E246" s="911">
        <v>0</v>
      </c>
      <c r="F246" s="946" t="s">
        <v>4419</v>
      </c>
      <c r="G246" s="959">
        <v>5</v>
      </c>
      <c r="H246" s="959" t="s">
        <v>195</v>
      </c>
      <c r="I246" s="1217" t="s">
        <v>4420</v>
      </c>
    </row>
    <row r="247" spans="2:9">
      <c r="B247" s="946">
        <v>244</v>
      </c>
      <c r="C247" s="1220" t="s">
        <v>380</v>
      </c>
      <c r="D247" s="1220" t="s">
        <v>381</v>
      </c>
      <c r="E247" s="911">
        <v>0</v>
      </c>
      <c r="F247" s="946" t="s">
        <v>4395</v>
      </c>
      <c r="G247" s="959">
        <v>1</v>
      </c>
      <c r="H247" s="959" t="s">
        <v>195</v>
      </c>
      <c r="I247" s="1217" t="s">
        <v>4484</v>
      </c>
    </row>
    <row r="248" spans="2:9">
      <c r="B248" s="946">
        <v>245</v>
      </c>
      <c r="C248" s="1220" t="s">
        <v>380</v>
      </c>
      <c r="D248" s="1220" t="s">
        <v>381</v>
      </c>
      <c r="E248" s="911">
        <v>0</v>
      </c>
      <c r="F248" s="946" t="s">
        <v>4421</v>
      </c>
      <c r="G248" s="959">
        <v>4</v>
      </c>
      <c r="H248" s="959" t="s">
        <v>4480</v>
      </c>
      <c r="I248" s="1217" t="s">
        <v>4485</v>
      </c>
    </row>
    <row r="249" spans="2:9">
      <c r="B249" s="946">
        <v>246</v>
      </c>
      <c r="C249" s="1220" t="s">
        <v>380</v>
      </c>
      <c r="D249" s="1220" t="s">
        <v>381</v>
      </c>
      <c r="E249" s="911">
        <v>0</v>
      </c>
      <c r="F249" s="946" t="s">
        <v>4401</v>
      </c>
      <c r="G249" s="959">
        <v>1</v>
      </c>
      <c r="H249" s="959" t="s">
        <v>195</v>
      </c>
      <c r="I249" s="1217" t="s">
        <v>4482</v>
      </c>
    </row>
    <row r="250" spans="2:9">
      <c r="B250" s="946">
        <v>247</v>
      </c>
      <c r="C250" s="1220" t="s">
        <v>380</v>
      </c>
      <c r="D250" s="1220" t="s">
        <v>381</v>
      </c>
      <c r="E250" s="911">
        <v>0</v>
      </c>
      <c r="F250" s="946" t="s">
        <v>4407</v>
      </c>
      <c r="G250" s="959">
        <v>1</v>
      </c>
      <c r="H250" s="959" t="s">
        <v>195</v>
      </c>
      <c r="I250" s="1217" t="s">
        <v>4469</v>
      </c>
    </row>
    <row r="251" spans="2:9">
      <c r="B251" s="946">
        <v>248</v>
      </c>
      <c r="C251" s="1220" t="s">
        <v>390</v>
      </c>
      <c r="D251" s="1220" t="s">
        <v>391</v>
      </c>
      <c r="E251" s="911">
        <v>0</v>
      </c>
      <c r="F251" s="946" t="s">
        <v>4389</v>
      </c>
      <c r="G251" s="959">
        <v>5.4</v>
      </c>
      <c r="H251" s="959" t="s">
        <v>195</v>
      </c>
      <c r="I251" s="1217" t="s">
        <v>175</v>
      </c>
    </row>
    <row r="252" spans="2:9">
      <c r="B252" s="946">
        <v>249</v>
      </c>
      <c r="C252" s="1220" t="s">
        <v>390</v>
      </c>
      <c r="D252" s="1220" t="s">
        <v>391</v>
      </c>
      <c r="E252" s="911">
        <v>0</v>
      </c>
      <c r="F252" s="946" t="s">
        <v>4409</v>
      </c>
      <c r="G252" s="959">
        <v>3</v>
      </c>
      <c r="H252" s="959" t="s">
        <v>195</v>
      </c>
      <c r="I252" s="1217" t="s">
        <v>4410</v>
      </c>
    </row>
    <row r="253" spans="2:9">
      <c r="B253" s="946">
        <v>250</v>
      </c>
      <c r="C253" s="1220" t="s">
        <v>390</v>
      </c>
      <c r="D253" s="1220" t="s">
        <v>391</v>
      </c>
      <c r="E253" s="911">
        <v>0</v>
      </c>
      <c r="F253" s="946" t="s">
        <v>4442</v>
      </c>
      <c r="G253" s="959">
        <v>2</v>
      </c>
      <c r="H253" s="959" t="s">
        <v>4483</v>
      </c>
      <c r="I253" s="1217" t="s">
        <v>4444</v>
      </c>
    </row>
    <row r="254" spans="2:9">
      <c r="B254" s="946">
        <v>251</v>
      </c>
      <c r="C254" s="1220" t="s">
        <v>390</v>
      </c>
      <c r="D254" s="1220" t="s">
        <v>391</v>
      </c>
      <c r="E254" s="911">
        <v>0</v>
      </c>
      <c r="F254" s="946" t="s">
        <v>4419</v>
      </c>
      <c r="G254" s="959">
        <v>6</v>
      </c>
      <c r="H254" s="959" t="s">
        <v>195</v>
      </c>
      <c r="I254" s="1217" t="s">
        <v>4420</v>
      </c>
    </row>
    <row r="255" spans="2:9">
      <c r="B255" s="946">
        <v>252</v>
      </c>
      <c r="C255" s="1220" t="s">
        <v>390</v>
      </c>
      <c r="D255" s="1220" t="s">
        <v>391</v>
      </c>
      <c r="E255" s="911">
        <v>0</v>
      </c>
      <c r="F255" s="946" t="s">
        <v>4407</v>
      </c>
      <c r="G255" s="959">
        <v>2</v>
      </c>
      <c r="H255" s="959" t="s">
        <v>195</v>
      </c>
      <c r="I255" s="1217" t="s">
        <v>4469</v>
      </c>
    </row>
    <row r="256" spans="2:9">
      <c r="B256" s="946">
        <v>253</v>
      </c>
      <c r="C256" s="1220" t="s">
        <v>390</v>
      </c>
      <c r="D256" s="1220" t="s">
        <v>391</v>
      </c>
      <c r="E256" s="911">
        <v>0</v>
      </c>
      <c r="F256" s="946" t="s">
        <v>4389</v>
      </c>
      <c r="G256" s="959">
        <v>11.4</v>
      </c>
      <c r="H256" s="959" t="s">
        <v>195</v>
      </c>
      <c r="I256" s="1217" t="s">
        <v>175</v>
      </c>
    </row>
    <row r="257" spans="2:9">
      <c r="B257" s="946">
        <v>254</v>
      </c>
      <c r="C257" s="1220" t="s">
        <v>390</v>
      </c>
      <c r="D257" s="1220" t="s">
        <v>391</v>
      </c>
      <c r="E257" s="911">
        <v>0</v>
      </c>
      <c r="F257" s="946" t="s">
        <v>4442</v>
      </c>
      <c r="G257" s="959">
        <v>4</v>
      </c>
      <c r="H257" s="959" t="s">
        <v>4483</v>
      </c>
      <c r="I257" s="1217" t="s">
        <v>4444</v>
      </c>
    </row>
    <row r="258" spans="2:9">
      <c r="B258" s="946">
        <v>255</v>
      </c>
      <c r="C258" s="1220" t="s">
        <v>390</v>
      </c>
      <c r="D258" s="1220" t="s">
        <v>391</v>
      </c>
      <c r="E258" s="911">
        <v>0</v>
      </c>
      <c r="F258" s="946" t="s">
        <v>4395</v>
      </c>
      <c r="G258" s="959">
        <v>2</v>
      </c>
      <c r="H258" s="959" t="s">
        <v>195</v>
      </c>
      <c r="I258" s="1217" t="s">
        <v>4396</v>
      </c>
    </row>
    <row r="259" spans="2:9">
      <c r="B259" s="946">
        <v>256</v>
      </c>
      <c r="C259" s="1220" t="s">
        <v>390</v>
      </c>
      <c r="D259" s="1220" t="s">
        <v>391</v>
      </c>
      <c r="E259" s="911">
        <v>0</v>
      </c>
      <c r="F259" s="946" t="s">
        <v>4407</v>
      </c>
      <c r="G259" s="959">
        <v>5</v>
      </c>
      <c r="H259" s="959" t="s">
        <v>195</v>
      </c>
      <c r="I259" s="1217" t="s">
        <v>4469</v>
      </c>
    </row>
    <row r="260" spans="2:9">
      <c r="B260" s="946">
        <v>257</v>
      </c>
      <c r="C260" s="1220" t="s">
        <v>390</v>
      </c>
      <c r="D260" s="1220" t="s">
        <v>391</v>
      </c>
      <c r="E260" s="911">
        <v>0</v>
      </c>
      <c r="F260" s="946" t="s">
        <v>4389</v>
      </c>
      <c r="G260" s="959">
        <v>6.5</v>
      </c>
      <c r="H260" s="959" t="s">
        <v>195</v>
      </c>
      <c r="I260" s="1217" t="s">
        <v>175</v>
      </c>
    </row>
    <row r="261" spans="2:9">
      <c r="B261" s="946">
        <v>258</v>
      </c>
      <c r="C261" s="1220" t="s">
        <v>390</v>
      </c>
      <c r="D261" s="1220" t="s">
        <v>391</v>
      </c>
      <c r="E261" s="911">
        <v>0</v>
      </c>
      <c r="F261" s="946" t="s">
        <v>4470</v>
      </c>
      <c r="G261" s="959">
        <v>1</v>
      </c>
      <c r="H261" s="959" t="s">
        <v>195</v>
      </c>
      <c r="I261" s="1217" t="s">
        <v>4471</v>
      </c>
    </row>
    <row r="262" spans="2:9">
      <c r="B262" s="946">
        <v>259</v>
      </c>
      <c r="C262" s="1220" t="s">
        <v>390</v>
      </c>
      <c r="D262" s="1220" t="s">
        <v>391</v>
      </c>
      <c r="E262" s="911">
        <v>0</v>
      </c>
      <c r="F262" s="946" t="s">
        <v>4442</v>
      </c>
      <c r="G262" s="959">
        <v>3</v>
      </c>
      <c r="H262" s="959" t="s">
        <v>4483</v>
      </c>
      <c r="I262" s="1217" t="s">
        <v>4444</v>
      </c>
    </row>
    <row r="263" spans="2:9">
      <c r="B263" s="946">
        <v>260</v>
      </c>
      <c r="C263" s="1220" t="s">
        <v>390</v>
      </c>
      <c r="D263" s="1220" t="s">
        <v>391</v>
      </c>
      <c r="E263" s="911">
        <v>0</v>
      </c>
      <c r="F263" s="946" t="s">
        <v>4419</v>
      </c>
      <c r="G263" s="959">
        <v>1</v>
      </c>
      <c r="H263" s="959" t="s">
        <v>195</v>
      </c>
      <c r="I263" s="1217" t="s">
        <v>4420</v>
      </c>
    </row>
    <row r="264" spans="2:9">
      <c r="B264" s="946">
        <v>261</v>
      </c>
      <c r="C264" s="1220" t="s">
        <v>390</v>
      </c>
      <c r="D264" s="1220" t="s">
        <v>391</v>
      </c>
      <c r="E264" s="911">
        <v>0</v>
      </c>
      <c r="F264" s="946" t="s">
        <v>4395</v>
      </c>
      <c r="G264" s="959">
        <v>1</v>
      </c>
      <c r="H264" s="959" t="s">
        <v>195</v>
      </c>
      <c r="I264" s="1217" t="s">
        <v>4396</v>
      </c>
    </row>
    <row r="265" spans="2:9">
      <c r="B265" s="946">
        <v>262</v>
      </c>
      <c r="C265" s="1220" t="s">
        <v>390</v>
      </c>
      <c r="D265" s="1220" t="s">
        <v>391</v>
      </c>
      <c r="E265" s="911">
        <v>0</v>
      </c>
      <c r="F265" s="946" t="s">
        <v>4407</v>
      </c>
      <c r="G265" s="959">
        <v>3</v>
      </c>
      <c r="H265" s="959" t="s">
        <v>195</v>
      </c>
      <c r="I265" s="1217" t="s">
        <v>4469</v>
      </c>
    </row>
    <row r="266" spans="2:9">
      <c r="B266" s="946">
        <v>263</v>
      </c>
      <c r="C266" s="1220" t="s">
        <v>385</v>
      </c>
      <c r="D266" s="1220" t="s">
        <v>386</v>
      </c>
      <c r="E266" s="911">
        <v>0</v>
      </c>
      <c r="F266" s="946" t="s">
        <v>4389</v>
      </c>
      <c r="G266" s="959">
        <v>2.2000000000000002</v>
      </c>
      <c r="H266" s="959" t="s">
        <v>195</v>
      </c>
      <c r="I266" s="1217" t="s">
        <v>175</v>
      </c>
    </row>
    <row r="267" spans="2:9">
      <c r="B267" s="946">
        <v>264</v>
      </c>
      <c r="C267" s="1220" t="s">
        <v>385</v>
      </c>
      <c r="D267" s="1220" t="s">
        <v>386</v>
      </c>
      <c r="E267" s="911">
        <v>0</v>
      </c>
      <c r="F267" s="946" t="s">
        <v>4409</v>
      </c>
      <c r="G267" s="959">
        <v>2</v>
      </c>
      <c r="H267" s="959" t="s">
        <v>195</v>
      </c>
      <c r="I267" s="1217" t="s">
        <v>4410</v>
      </c>
    </row>
    <row r="268" spans="2:9">
      <c r="B268" s="946">
        <v>265</v>
      </c>
      <c r="C268" s="1220" t="s">
        <v>385</v>
      </c>
      <c r="D268" s="1220" t="s">
        <v>386</v>
      </c>
      <c r="E268" s="911">
        <v>0</v>
      </c>
      <c r="F268" s="946" t="s">
        <v>4417</v>
      </c>
      <c r="G268" s="959">
        <v>1</v>
      </c>
      <c r="H268" s="959" t="s">
        <v>195</v>
      </c>
      <c r="I268" s="1217" t="s">
        <v>4437</v>
      </c>
    </row>
    <row r="269" spans="2:9">
      <c r="B269" s="946">
        <v>266</v>
      </c>
      <c r="C269" s="1220" t="s">
        <v>385</v>
      </c>
      <c r="D269" s="1220" t="s">
        <v>386</v>
      </c>
      <c r="E269" s="911">
        <v>0</v>
      </c>
      <c r="F269" s="946" t="s">
        <v>4395</v>
      </c>
      <c r="G269" s="959">
        <v>2</v>
      </c>
      <c r="H269" s="959" t="s">
        <v>195</v>
      </c>
      <c r="I269" s="1217" t="s">
        <v>4396</v>
      </c>
    </row>
    <row r="270" spans="2:9">
      <c r="B270" s="946">
        <v>267</v>
      </c>
      <c r="C270" s="1220" t="s">
        <v>385</v>
      </c>
      <c r="D270" s="1220" t="s">
        <v>386</v>
      </c>
      <c r="E270" s="911">
        <v>0</v>
      </c>
      <c r="F270" s="946" t="s">
        <v>4419</v>
      </c>
      <c r="G270" s="959">
        <v>4</v>
      </c>
      <c r="H270" s="959" t="s">
        <v>195</v>
      </c>
      <c r="I270" s="1217" t="s">
        <v>4420</v>
      </c>
    </row>
    <row r="271" spans="2:9">
      <c r="B271" s="946">
        <v>268</v>
      </c>
      <c r="C271" s="1220" t="s">
        <v>385</v>
      </c>
      <c r="D271" s="1220" t="s">
        <v>386</v>
      </c>
      <c r="E271" s="911">
        <v>0</v>
      </c>
      <c r="F271" s="946" t="s">
        <v>4421</v>
      </c>
      <c r="G271" s="959">
        <v>4</v>
      </c>
      <c r="H271" s="959" t="s">
        <v>4480</v>
      </c>
      <c r="I271" s="1217" t="s">
        <v>4481</v>
      </c>
    </row>
    <row r="272" spans="2:9">
      <c r="B272" s="946">
        <v>269</v>
      </c>
      <c r="C272" s="1220" t="s">
        <v>385</v>
      </c>
      <c r="D272" s="1220" t="s">
        <v>386</v>
      </c>
      <c r="E272" s="911">
        <v>0</v>
      </c>
      <c r="F272" s="946" t="s">
        <v>4401</v>
      </c>
      <c r="G272" s="959">
        <v>1</v>
      </c>
      <c r="H272" s="959" t="s">
        <v>195</v>
      </c>
      <c r="I272" s="1217" t="s">
        <v>4482</v>
      </c>
    </row>
    <row r="273" spans="2:9">
      <c r="B273" s="946">
        <v>270</v>
      </c>
      <c r="C273" s="1220" t="s">
        <v>385</v>
      </c>
      <c r="D273" s="1220" t="s">
        <v>386</v>
      </c>
      <c r="E273" s="911">
        <v>0</v>
      </c>
      <c r="F273" s="946" t="s">
        <v>4407</v>
      </c>
      <c r="G273" s="959">
        <v>1</v>
      </c>
      <c r="H273" s="959" t="s">
        <v>195</v>
      </c>
      <c r="I273" s="1217" t="s">
        <v>4469</v>
      </c>
    </row>
    <row r="274" spans="2:9">
      <c r="B274" s="946">
        <v>271</v>
      </c>
      <c r="C274" s="1220" t="s">
        <v>382</v>
      </c>
      <c r="D274" s="1220" t="s">
        <v>383</v>
      </c>
      <c r="E274" s="911">
        <v>0</v>
      </c>
      <c r="F274" s="946" t="s">
        <v>4389</v>
      </c>
      <c r="G274" s="959">
        <v>1.6</v>
      </c>
      <c r="H274" s="959" t="s">
        <v>195</v>
      </c>
      <c r="I274" s="1217" t="s">
        <v>175</v>
      </c>
    </row>
    <row r="275" spans="2:9">
      <c r="B275" s="946">
        <v>272</v>
      </c>
      <c r="C275" s="1220" t="s">
        <v>382</v>
      </c>
      <c r="D275" s="1220" t="s">
        <v>383</v>
      </c>
      <c r="E275" s="911">
        <v>0</v>
      </c>
      <c r="F275" s="946" t="s">
        <v>4447</v>
      </c>
      <c r="G275" s="959">
        <v>2</v>
      </c>
      <c r="H275" s="959" t="s">
        <v>195</v>
      </c>
      <c r="I275" s="1217" t="s">
        <v>4448</v>
      </c>
    </row>
    <row r="276" spans="2:9">
      <c r="B276" s="946">
        <v>273</v>
      </c>
      <c r="C276" s="1220" t="s">
        <v>382</v>
      </c>
      <c r="D276" s="1220" t="s">
        <v>383</v>
      </c>
      <c r="E276" s="911">
        <v>0</v>
      </c>
      <c r="F276" s="946" t="s">
        <v>4417</v>
      </c>
      <c r="G276" s="959">
        <v>1</v>
      </c>
      <c r="H276" s="959" t="s">
        <v>195</v>
      </c>
      <c r="I276" s="1217" t="s">
        <v>4437</v>
      </c>
    </row>
    <row r="277" spans="2:9">
      <c r="B277" s="946">
        <v>274</v>
      </c>
      <c r="C277" s="1220" t="s">
        <v>382</v>
      </c>
      <c r="D277" s="1220" t="s">
        <v>383</v>
      </c>
      <c r="E277" s="911">
        <v>0</v>
      </c>
      <c r="F277" s="946" t="s">
        <v>4395</v>
      </c>
      <c r="G277" s="959">
        <v>2</v>
      </c>
      <c r="H277" s="959" t="s">
        <v>195</v>
      </c>
      <c r="I277" s="1217" t="s">
        <v>4486</v>
      </c>
    </row>
    <row r="278" spans="2:9">
      <c r="B278" s="946">
        <v>275</v>
      </c>
      <c r="C278" s="1220" t="s">
        <v>382</v>
      </c>
      <c r="D278" s="1220" t="s">
        <v>383</v>
      </c>
      <c r="E278" s="911">
        <v>0</v>
      </c>
      <c r="F278" s="946" t="s">
        <v>4419</v>
      </c>
      <c r="G278" s="959">
        <v>4</v>
      </c>
      <c r="H278" s="959" t="s">
        <v>195</v>
      </c>
      <c r="I278" s="1217" t="s">
        <v>4478</v>
      </c>
    </row>
    <row r="279" spans="2:9">
      <c r="B279" s="946">
        <v>276</v>
      </c>
      <c r="C279" s="1220" t="s">
        <v>382</v>
      </c>
      <c r="D279" s="1220" t="s">
        <v>383</v>
      </c>
      <c r="E279" s="911">
        <v>0</v>
      </c>
      <c r="F279" s="946" t="s">
        <v>4397</v>
      </c>
      <c r="G279" s="959">
        <v>8</v>
      </c>
      <c r="H279" s="959" t="s">
        <v>4487</v>
      </c>
      <c r="I279" s="1217" t="s">
        <v>4488</v>
      </c>
    </row>
    <row r="280" spans="2:9">
      <c r="B280" s="946">
        <v>277</v>
      </c>
      <c r="C280" s="1220" t="s">
        <v>382</v>
      </c>
      <c r="D280" s="1220" t="s">
        <v>383</v>
      </c>
      <c r="E280" s="911">
        <v>0</v>
      </c>
      <c r="F280" s="946" t="s">
        <v>4401</v>
      </c>
      <c r="G280" s="959">
        <v>1</v>
      </c>
      <c r="H280" s="959" t="s">
        <v>195</v>
      </c>
      <c r="I280" s="1217" t="s">
        <v>4482</v>
      </c>
    </row>
    <row r="281" spans="2:9">
      <c r="B281" s="946">
        <v>278</v>
      </c>
      <c r="C281" s="1220" t="s">
        <v>382</v>
      </c>
      <c r="D281" s="1220" t="s">
        <v>383</v>
      </c>
      <c r="E281" s="911">
        <v>0</v>
      </c>
      <c r="F281" s="946" t="s">
        <v>4389</v>
      </c>
      <c r="G281" s="959">
        <v>9</v>
      </c>
      <c r="H281" s="959" t="s">
        <v>195</v>
      </c>
      <c r="I281" s="1217" t="s">
        <v>175</v>
      </c>
    </row>
    <row r="282" spans="2:9">
      <c r="B282" s="946">
        <v>279</v>
      </c>
      <c r="C282" s="1220" t="s">
        <v>382</v>
      </c>
      <c r="D282" s="1220" t="s">
        <v>383</v>
      </c>
      <c r="E282" s="911">
        <v>0</v>
      </c>
      <c r="F282" s="946" t="s">
        <v>4426</v>
      </c>
      <c r="G282" s="959">
        <v>1</v>
      </c>
      <c r="H282" s="959" t="s">
        <v>195</v>
      </c>
      <c r="I282" s="1217" t="s">
        <v>4427</v>
      </c>
    </row>
    <row r="283" spans="2:9">
      <c r="B283" s="946">
        <v>280</v>
      </c>
      <c r="C283" s="1220" t="s">
        <v>382</v>
      </c>
      <c r="D283" s="1220" t="s">
        <v>383</v>
      </c>
      <c r="E283" s="911">
        <v>0</v>
      </c>
      <c r="F283" s="946" t="s">
        <v>4442</v>
      </c>
      <c r="G283" s="959">
        <v>3</v>
      </c>
      <c r="H283" s="959" t="s">
        <v>4483</v>
      </c>
      <c r="I283" s="1217" t="s">
        <v>4444</v>
      </c>
    </row>
    <row r="284" spans="2:9">
      <c r="B284" s="946">
        <v>281</v>
      </c>
      <c r="C284" s="1220" t="s">
        <v>382</v>
      </c>
      <c r="D284" s="1220" t="s">
        <v>383</v>
      </c>
      <c r="E284" s="911">
        <v>0</v>
      </c>
      <c r="F284" s="946" t="s">
        <v>4395</v>
      </c>
      <c r="G284" s="959">
        <v>4</v>
      </c>
      <c r="H284" s="959" t="s">
        <v>195</v>
      </c>
      <c r="I284" s="1217" t="s">
        <v>4396</v>
      </c>
    </row>
    <row r="285" spans="2:9">
      <c r="B285" s="946">
        <v>282</v>
      </c>
      <c r="C285" s="1220" t="s">
        <v>382</v>
      </c>
      <c r="D285" s="1220" t="s">
        <v>383</v>
      </c>
      <c r="E285" s="911">
        <v>0</v>
      </c>
      <c r="F285" s="946" t="s">
        <v>4407</v>
      </c>
      <c r="G285" s="959">
        <v>3</v>
      </c>
      <c r="H285" s="959" t="s">
        <v>195</v>
      </c>
      <c r="I285" s="1217" t="s">
        <v>4469</v>
      </c>
    </row>
    <row r="286" spans="2:9">
      <c r="B286" s="946">
        <v>283</v>
      </c>
      <c r="C286" s="1220" t="s">
        <v>382</v>
      </c>
      <c r="D286" s="1220" t="s">
        <v>383</v>
      </c>
      <c r="E286" s="911">
        <v>0</v>
      </c>
      <c r="F286" s="946" t="s">
        <v>4389</v>
      </c>
      <c r="G286" s="959">
        <v>6</v>
      </c>
      <c r="H286" s="959" t="s">
        <v>195</v>
      </c>
      <c r="I286" s="1217" t="s">
        <v>175</v>
      </c>
    </row>
    <row r="287" spans="2:9">
      <c r="B287" s="946">
        <v>284</v>
      </c>
      <c r="C287" s="1220" t="s">
        <v>382</v>
      </c>
      <c r="D287" s="1220" t="s">
        <v>383</v>
      </c>
      <c r="E287" s="911">
        <v>0</v>
      </c>
      <c r="F287" s="946" t="s">
        <v>4470</v>
      </c>
      <c r="G287" s="959">
        <v>1</v>
      </c>
      <c r="H287" s="959" t="s">
        <v>195</v>
      </c>
      <c r="I287" s="1217" t="s">
        <v>4471</v>
      </c>
    </row>
    <row r="288" spans="2:9">
      <c r="B288" s="946">
        <v>285</v>
      </c>
      <c r="C288" s="1220" t="s">
        <v>382</v>
      </c>
      <c r="D288" s="1220" t="s">
        <v>383</v>
      </c>
      <c r="E288" s="911">
        <v>0</v>
      </c>
      <c r="F288" s="946" t="s">
        <v>4442</v>
      </c>
      <c r="G288" s="959">
        <v>3</v>
      </c>
      <c r="H288" s="959" t="s">
        <v>4483</v>
      </c>
      <c r="I288" s="1217" t="s">
        <v>4444</v>
      </c>
    </row>
    <row r="289" spans="2:9">
      <c r="B289" s="946">
        <v>286</v>
      </c>
      <c r="C289" s="1220" t="s">
        <v>382</v>
      </c>
      <c r="D289" s="1220" t="s">
        <v>383</v>
      </c>
      <c r="E289" s="911">
        <v>0</v>
      </c>
      <c r="F289" s="946" t="s">
        <v>4442</v>
      </c>
      <c r="G289" s="959">
        <v>1</v>
      </c>
      <c r="H289" s="959" t="s">
        <v>4472</v>
      </c>
      <c r="I289" s="1217" t="s">
        <v>4444</v>
      </c>
    </row>
    <row r="290" spans="2:9">
      <c r="B290" s="946">
        <v>287</v>
      </c>
      <c r="C290" s="1220" t="s">
        <v>382</v>
      </c>
      <c r="D290" s="1220" t="s">
        <v>383</v>
      </c>
      <c r="E290" s="911">
        <v>0</v>
      </c>
      <c r="F290" s="946" t="s">
        <v>4395</v>
      </c>
      <c r="G290" s="959">
        <v>1</v>
      </c>
      <c r="H290" s="959" t="s">
        <v>195</v>
      </c>
      <c r="I290" s="1217" t="s">
        <v>4396</v>
      </c>
    </row>
    <row r="291" spans="2:9">
      <c r="B291" s="946">
        <v>288</v>
      </c>
      <c r="C291" s="1220" t="s">
        <v>382</v>
      </c>
      <c r="D291" s="1220" t="s">
        <v>383</v>
      </c>
      <c r="E291" s="911">
        <v>0</v>
      </c>
      <c r="F291" s="946" t="s">
        <v>4407</v>
      </c>
      <c r="G291" s="959">
        <v>3</v>
      </c>
      <c r="H291" s="959" t="s">
        <v>195</v>
      </c>
      <c r="I291" s="1217" t="s">
        <v>4469</v>
      </c>
    </row>
    <row r="292" spans="2:9">
      <c r="B292" s="946">
        <v>289</v>
      </c>
      <c r="C292" s="1220" t="s">
        <v>395</v>
      </c>
      <c r="D292" s="1220" t="s">
        <v>396</v>
      </c>
      <c r="E292" s="911">
        <v>0</v>
      </c>
      <c r="F292" s="946" t="s">
        <v>4389</v>
      </c>
      <c r="G292" s="959">
        <v>10.6</v>
      </c>
      <c r="H292" s="959" t="s">
        <v>195</v>
      </c>
      <c r="I292" s="1217" t="s">
        <v>175</v>
      </c>
    </row>
    <row r="293" spans="2:9">
      <c r="B293" s="946">
        <v>290</v>
      </c>
      <c r="C293" s="1220" t="s">
        <v>395</v>
      </c>
      <c r="D293" s="1220" t="s">
        <v>396</v>
      </c>
      <c r="E293" s="911">
        <v>0</v>
      </c>
      <c r="F293" s="946" t="s">
        <v>4470</v>
      </c>
      <c r="G293" s="959">
        <v>1</v>
      </c>
      <c r="H293" s="959" t="s">
        <v>195</v>
      </c>
      <c r="I293" s="1217" t="s">
        <v>4471</v>
      </c>
    </row>
    <row r="294" spans="2:9">
      <c r="B294" s="946">
        <v>291</v>
      </c>
      <c r="C294" s="1220" t="s">
        <v>395</v>
      </c>
      <c r="D294" s="1220" t="s">
        <v>396</v>
      </c>
      <c r="E294" s="911">
        <v>0</v>
      </c>
      <c r="F294" s="946" t="s">
        <v>4409</v>
      </c>
      <c r="G294" s="959">
        <v>1</v>
      </c>
      <c r="H294" s="959" t="s">
        <v>195</v>
      </c>
      <c r="I294" s="1217" t="s">
        <v>4410</v>
      </c>
    </row>
    <row r="295" spans="2:9">
      <c r="B295" s="946">
        <v>292</v>
      </c>
      <c r="C295" s="1220" t="s">
        <v>395</v>
      </c>
      <c r="D295" s="1220" t="s">
        <v>396</v>
      </c>
      <c r="E295" s="911">
        <v>0</v>
      </c>
      <c r="F295" s="946" t="s">
        <v>4442</v>
      </c>
      <c r="G295" s="959">
        <v>3</v>
      </c>
      <c r="H295" s="959" t="s">
        <v>4483</v>
      </c>
      <c r="I295" s="1217" t="s">
        <v>4444</v>
      </c>
    </row>
    <row r="296" spans="2:9">
      <c r="B296" s="946">
        <v>293</v>
      </c>
      <c r="C296" s="1220" t="s">
        <v>395</v>
      </c>
      <c r="D296" s="1220" t="s">
        <v>396</v>
      </c>
      <c r="E296" s="911">
        <v>0</v>
      </c>
      <c r="F296" s="946" t="s">
        <v>4442</v>
      </c>
      <c r="G296" s="959">
        <v>1</v>
      </c>
      <c r="H296" s="959" t="s">
        <v>4472</v>
      </c>
      <c r="I296" s="1217" t="s">
        <v>4444</v>
      </c>
    </row>
    <row r="297" spans="2:9">
      <c r="B297" s="946">
        <v>294</v>
      </c>
      <c r="C297" s="1220" t="s">
        <v>395</v>
      </c>
      <c r="D297" s="1220" t="s">
        <v>396</v>
      </c>
      <c r="E297" s="911">
        <v>0</v>
      </c>
      <c r="F297" s="946" t="s">
        <v>4417</v>
      </c>
      <c r="G297" s="959">
        <v>1</v>
      </c>
      <c r="H297" s="959" t="s">
        <v>195</v>
      </c>
      <c r="I297" s="1217" t="s">
        <v>4437</v>
      </c>
    </row>
    <row r="298" spans="2:9">
      <c r="B298" s="946">
        <v>295</v>
      </c>
      <c r="C298" s="1220" t="s">
        <v>395</v>
      </c>
      <c r="D298" s="1220" t="s">
        <v>396</v>
      </c>
      <c r="E298" s="911">
        <v>0</v>
      </c>
      <c r="F298" s="946" t="s">
        <v>4419</v>
      </c>
      <c r="G298" s="959">
        <v>4</v>
      </c>
      <c r="H298" s="959" t="s">
        <v>195</v>
      </c>
      <c r="I298" s="1217" t="s">
        <v>4478</v>
      </c>
    </row>
    <row r="299" spans="2:9">
      <c r="B299" s="946">
        <v>296</v>
      </c>
      <c r="C299" s="1220" t="s">
        <v>395</v>
      </c>
      <c r="D299" s="1220" t="s">
        <v>396</v>
      </c>
      <c r="E299" s="911">
        <v>0</v>
      </c>
      <c r="F299" s="946" t="s">
        <v>4395</v>
      </c>
      <c r="G299" s="959">
        <v>1</v>
      </c>
      <c r="H299" s="959" t="s">
        <v>195</v>
      </c>
      <c r="I299" s="1217" t="s">
        <v>4396</v>
      </c>
    </row>
    <row r="300" spans="2:9">
      <c r="B300" s="946">
        <v>297</v>
      </c>
      <c r="C300" s="1220" t="s">
        <v>395</v>
      </c>
      <c r="D300" s="1220" t="s">
        <v>396</v>
      </c>
      <c r="E300" s="911">
        <v>0</v>
      </c>
      <c r="F300" s="946" t="s">
        <v>4397</v>
      </c>
      <c r="G300" s="959">
        <v>8</v>
      </c>
      <c r="H300" s="959" t="s">
        <v>4487</v>
      </c>
      <c r="I300" s="1217" t="s">
        <v>4429</v>
      </c>
    </row>
    <row r="301" spans="2:9">
      <c r="B301" s="946">
        <v>298</v>
      </c>
      <c r="C301" s="1220" t="s">
        <v>395</v>
      </c>
      <c r="D301" s="1220" t="s">
        <v>396</v>
      </c>
      <c r="E301" s="911">
        <v>0</v>
      </c>
      <c r="F301" s="946" t="s">
        <v>4401</v>
      </c>
      <c r="G301" s="959">
        <v>1</v>
      </c>
      <c r="H301" s="959" t="s">
        <v>195</v>
      </c>
      <c r="I301" s="1217" t="s">
        <v>4482</v>
      </c>
    </row>
    <row r="302" spans="2:9">
      <c r="B302" s="946">
        <v>299</v>
      </c>
      <c r="C302" s="1220" t="s">
        <v>395</v>
      </c>
      <c r="D302" s="1220" t="s">
        <v>396</v>
      </c>
      <c r="E302" s="911">
        <v>0</v>
      </c>
      <c r="F302" s="946" t="s">
        <v>4407</v>
      </c>
      <c r="G302" s="959">
        <v>3</v>
      </c>
      <c r="H302" s="959" t="s">
        <v>195</v>
      </c>
      <c r="I302" s="1217" t="s">
        <v>4469</v>
      </c>
    </row>
    <row r="303" spans="2:9">
      <c r="B303" s="946">
        <v>300</v>
      </c>
      <c r="C303" s="1220" t="s">
        <v>377</v>
      </c>
      <c r="D303" s="1220" t="s">
        <v>378</v>
      </c>
      <c r="E303" s="911">
        <v>0</v>
      </c>
      <c r="F303" s="946" t="s">
        <v>4389</v>
      </c>
      <c r="G303" s="959">
        <v>6.5</v>
      </c>
      <c r="H303" s="959" t="s">
        <v>195</v>
      </c>
      <c r="I303" s="1217" t="s">
        <v>175</v>
      </c>
    </row>
    <row r="304" spans="2:9">
      <c r="B304" s="946">
        <v>301</v>
      </c>
      <c r="C304" s="1220" t="s">
        <v>377</v>
      </c>
      <c r="D304" s="1220" t="s">
        <v>378</v>
      </c>
      <c r="E304" s="911">
        <v>0</v>
      </c>
      <c r="F304" s="946" t="s">
        <v>4426</v>
      </c>
      <c r="G304" s="959">
        <v>1</v>
      </c>
      <c r="H304" s="959" t="s">
        <v>195</v>
      </c>
      <c r="I304" s="1217" t="s">
        <v>4427</v>
      </c>
    </row>
    <row r="305" spans="2:9">
      <c r="B305" s="946">
        <v>302</v>
      </c>
      <c r="C305" s="1220" t="s">
        <v>377</v>
      </c>
      <c r="D305" s="1220" t="s">
        <v>378</v>
      </c>
      <c r="E305" s="911">
        <v>0</v>
      </c>
      <c r="F305" s="946" t="s">
        <v>4442</v>
      </c>
      <c r="G305" s="959">
        <v>1</v>
      </c>
      <c r="H305" s="959" t="s">
        <v>4483</v>
      </c>
      <c r="I305" s="1217" t="s">
        <v>4444</v>
      </c>
    </row>
    <row r="306" spans="2:9">
      <c r="B306" s="946">
        <v>303</v>
      </c>
      <c r="C306" s="1220" t="s">
        <v>377</v>
      </c>
      <c r="D306" s="1220" t="s">
        <v>378</v>
      </c>
      <c r="E306" s="911">
        <v>0</v>
      </c>
      <c r="F306" s="946" t="s">
        <v>4442</v>
      </c>
      <c r="G306" s="959">
        <v>2</v>
      </c>
      <c r="H306" s="959" t="s">
        <v>4472</v>
      </c>
      <c r="I306" s="1217" t="s">
        <v>4444</v>
      </c>
    </row>
    <row r="307" spans="2:9">
      <c r="B307" s="946">
        <v>304</v>
      </c>
      <c r="C307" s="1220" t="s">
        <v>377</v>
      </c>
      <c r="D307" s="1220" t="s">
        <v>378</v>
      </c>
      <c r="E307" s="911">
        <v>0</v>
      </c>
      <c r="F307" s="946" t="s">
        <v>4417</v>
      </c>
      <c r="G307" s="959">
        <v>1</v>
      </c>
      <c r="H307" s="959" t="s">
        <v>195</v>
      </c>
      <c r="I307" s="1217" t="s">
        <v>4437</v>
      </c>
    </row>
    <row r="308" spans="2:9">
      <c r="B308" s="946">
        <v>305</v>
      </c>
      <c r="C308" s="1220" t="s">
        <v>377</v>
      </c>
      <c r="D308" s="1220" t="s">
        <v>378</v>
      </c>
      <c r="E308" s="911">
        <v>0</v>
      </c>
      <c r="F308" s="946" t="s">
        <v>4395</v>
      </c>
      <c r="G308" s="959">
        <v>2</v>
      </c>
      <c r="H308" s="959" t="s">
        <v>195</v>
      </c>
      <c r="I308" s="1217" t="s">
        <v>4396</v>
      </c>
    </row>
    <row r="309" spans="2:9">
      <c r="B309" s="946">
        <v>306</v>
      </c>
      <c r="C309" s="1220" t="s">
        <v>377</v>
      </c>
      <c r="D309" s="1220" t="s">
        <v>378</v>
      </c>
      <c r="E309" s="911">
        <v>0</v>
      </c>
      <c r="F309" s="946" t="s">
        <v>4419</v>
      </c>
      <c r="G309" s="959">
        <v>4</v>
      </c>
      <c r="H309" s="959" t="s">
        <v>195</v>
      </c>
      <c r="I309" s="1217" t="s">
        <v>4420</v>
      </c>
    </row>
    <row r="310" spans="2:9">
      <c r="B310" s="946">
        <v>307</v>
      </c>
      <c r="C310" s="1220" t="s">
        <v>377</v>
      </c>
      <c r="D310" s="1220" t="s">
        <v>378</v>
      </c>
      <c r="E310" s="911">
        <v>0</v>
      </c>
      <c r="F310" s="946" t="s">
        <v>4397</v>
      </c>
      <c r="G310" s="959">
        <v>8</v>
      </c>
      <c r="H310" s="959" t="s">
        <v>4487</v>
      </c>
      <c r="I310" s="1217" t="s">
        <v>4489</v>
      </c>
    </row>
    <row r="311" spans="2:9">
      <c r="B311" s="946">
        <v>308</v>
      </c>
      <c r="C311" s="1220" t="s">
        <v>377</v>
      </c>
      <c r="D311" s="1220" t="s">
        <v>378</v>
      </c>
      <c r="E311" s="911">
        <v>0</v>
      </c>
      <c r="F311" s="946" t="s">
        <v>4401</v>
      </c>
      <c r="G311" s="959">
        <v>1</v>
      </c>
      <c r="H311" s="959" t="s">
        <v>195</v>
      </c>
      <c r="I311" s="1217" t="s">
        <v>4482</v>
      </c>
    </row>
    <row r="312" spans="2:9">
      <c r="B312" s="946">
        <v>309</v>
      </c>
      <c r="C312" s="1220" t="s">
        <v>377</v>
      </c>
      <c r="D312" s="1220" t="s">
        <v>378</v>
      </c>
      <c r="E312" s="911">
        <v>0</v>
      </c>
      <c r="F312" s="946" t="s">
        <v>4407</v>
      </c>
      <c r="G312" s="959">
        <v>2</v>
      </c>
      <c r="H312" s="959" t="s">
        <v>195</v>
      </c>
      <c r="I312" s="1217" t="s">
        <v>4469</v>
      </c>
    </row>
    <row r="313" spans="2:9">
      <c r="B313" s="946">
        <v>310</v>
      </c>
      <c r="C313" s="1220" t="s">
        <v>377</v>
      </c>
      <c r="D313" s="1220" t="s">
        <v>378</v>
      </c>
      <c r="E313" s="911">
        <v>0</v>
      </c>
      <c r="F313" s="946" t="s">
        <v>4389</v>
      </c>
      <c r="G313" s="959">
        <v>6</v>
      </c>
      <c r="H313" s="959" t="s">
        <v>195</v>
      </c>
      <c r="I313" s="1217" t="s">
        <v>175</v>
      </c>
    </row>
    <row r="314" spans="2:9">
      <c r="B314" s="946">
        <v>311</v>
      </c>
      <c r="C314" s="1220" t="s">
        <v>377</v>
      </c>
      <c r="D314" s="1220" t="s">
        <v>378</v>
      </c>
      <c r="E314" s="911">
        <v>0</v>
      </c>
      <c r="F314" s="946" t="s">
        <v>4470</v>
      </c>
      <c r="G314" s="959">
        <v>1</v>
      </c>
      <c r="H314" s="959" t="s">
        <v>195</v>
      </c>
      <c r="I314" s="1217" t="s">
        <v>4471</v>
      </c>
    </row>
    <row r="315" spans="2:9">
      <c r="B315" s="946">
        <v>312</v>
      </c>
      <c r="C315" s="1220" t="s">
        <v>377</v>
      </c>
      <c r="D315" s="1220" t="s">
        <v>378</v>
      </c>
      <c r="E315" s="911">
        <v>0</v>
      </c>
      <c r="F315" s="946" t="s">
        <v>4442</v>
      </c>
      <c r="G315" s="959">
        <v>2</v>
      </c>
      <c r="H315" s="959" t="s">
        <v>4483</v>
      </c>
      <c r="I315" s="1217" t="s">
        <v>4444</v>
      </c>
    </row>
    <row r="316" spans="2:9">
      <c r="B316" s="946">
        <v>313</v>
      </c>
      <c r="C316" s="1220" t="s">
        <v>377</v>
      </c>
      <c r="D316" s="1220" t="s">
        <v>378</v>
      </c>
      <c r="E316" s="911">
        <v>0</v>
      </c>
      <c r="F316" s="946" t="s">
        <v>4442</v>
      </c>
      <c r="G316" s="959">
        <v>2</v>
      </c>
      <c r="H316" s="959" t="s">
        <v>4472</v>
      </c>
      <c r="I316" s="1217" t="s">
        <v>4444</v>
      </c>
    </row>
    <row r="317" spans="2:9">
      <c r="B317" s="946">
        <v>314</v>
      </c>
      <c r="C317" s="1220" t="s">
        <v>377</v>
      </c>
      <c r="D317" s="1220" t="s">
        <v>378</v>
      </c>
      <c r="E317" s="911">
        <v>0</v>
      </c>
      <c r="F317" s="946" t="s">
        <v>4395</v>
      </c>
      <c r="G317" s="959">
        <v>1</v>
      </c>
      <c r="H317" s="959" t="s">
        <v>195</v>
      </c>
      <c r="I317" s="1217" t="s">
        <v>4396</v>
      </c>
    </row>
    <row r="318" spans="2:9">
      <c r="B318" s="946">
        <v>315</v>
      </c>
      <c r="C318" s="1220" t="s">
        <v>377</v>
      </c>
      <c r="D318" s="1220" t="s">
        <v>378</v>
      </c>
      <c r="E318" s="911">
        <v>0</v>
      </c>
      <c r="F318" s="946" t="s">
        <v>4407</v>
      </c>
      <c r="G318" s="959">
        <v>3</v>
      </c>
      <c r="H318" s="959" t="s">
        <v>195</v>
      </c>
      <c r="I318" s="1217" t="s">
        <v>4469</v>
      </c>
    </row>
    <row r="319" spans="2:9">
      <c r="B319" s="946">
        <v>316</v>
      </c>
      <c r="C319" s="1220" t="s">
        <v>221</v>
      </c>
      <c r="D319" s="1220" t="s">
        <v>222</v>
      </c>
      <c r="E319" s="911">
        <v>0</v>
      </c>
      <c r="F319" s="946" t="s">
        <v>4389</v>
      </c>
      <c r="G319" s="959">
        <v>2.2999999999999998</v>
      </c>
      <c r="H319" s="959" t="s">
        <v>195</v>
      </c>
      <c r="I319" s="1217" t="s">
        <v>175</v>
      </c>
    </row>
    <row r="320" spans="2:9">
      <c r="B320" s="946">
        <v>317</v>
      </c>
      <c r="C320" s="1220" t="s">
        <v>221</v>
      </c>
      <c r="D320" s="1220" t="s">
        <v>222</v>
      </c>
      <c r="E320" s="911">
        <v>0</v>
      </c>
      <c r="F320" s="946" t="s">
        <v>4409</v>
      </c>
      <c r="G320" s="959">
        <v>2</v>
      </c>
      <c r="H320" s="959" t="s">
        <v>195</v>
      </c>
      <c r="I320" s="1217" t="s">
        <v>4410</v>
      </c>
    </row>
    <row r="321" spans="2:9">
      <c r="B321" s="946">
        <v>318</v>
      </c>
      <c r="C321" s="1220" t="s">
        <v>221</v>
      </c>
      <c r="D321" s="1220" t="s">
        <v>222</v>
      </c>
      <c r="E321" s="911">
        <v>0</v>
      </c>
      <c r="F321" s="946" t="s">
        <v>4417</v>
      </c>
      <c r="G321" s="959">
        <v>1</v>
      </c>
      <c r="H321" s="959" t="s">
        <v>195</v>
      </c>
      <c r="I321" s="1217" t="s">
        <v>4437</v>
      </c>
    </row>
    <row r="322" spans="2:9">
      <c r="B322" s="946">
        <v>319</v>
      </c>
      <c r="C322" s="1220" t="s">
        <v>221</v>
      </c>
      <c r="D322" s="1220" t="s">
        <v>222</v>
      </c>
      <c r="E322" s="911">
        <v>0</v>
      </c>
      <c r="F322" s="946" t="s">
        <v>4395</v>
      </c>
      <c r="G322" s="959">
        <v>2</v>
      </c>
      <c r="H322" s="959" t="s">
        <v>195</v>
      </c>
      <c r="I322" s="1217" t="s">
        <v>4396</v>
      </c>
    </row>
    <row r="323" spans="2:9">
      <c r="B323" s="946">
        <v>320</v>
      </c>
      <c r="C323" s="1220" t="s">
        <v>221</v>
      </c>
      <c r="D323" s="1220" t="s">
        <v>222</v>
      </c>
      <c r="E323" s="911">
        <v>0</v>
      </c>
      <c r="F323" s="946" t="s">
        <v>4419</v>
      </c>
      <c r="G323" s="959">
        <v>4</v>
      </c>
      <c r="H323" s="959" t="s">
        <v>195</v>
      </c>
      <c r="I323" s="1217" t="s">
        <v>4478</v>
      </c>
    </row>
    <row r="324" spans="2:9">
      <c r="B324" s="946">
        <v>321</v>
      </c>
      <c r="C324" s="1220" t="s">
        <v>221</v>
      </c>
      <c r="D324" s="1220" t="s">
        <v>222</v>
      </c>
      <c r="E324" s="911">
        <v>0</v>
      </c>
      <c r="F324" s="946" t="s">
        <v>4421</v>
      </c>
      <c r="G324" s="959">
        <v>4</v>
      </c>
      <c r="H324" s="959" t="s">
        <v>4480</v>
      </c>
      <c r="I324" s="1217" t="s">
        <v>4423</v>
      </c>
    </row>
    <row r="325" spans="2:9">
      <c r="B325" s="946">
        <v>322</v>
      </c>
      <c r="C325" s="1220" t="s">
        <v>221</v>
      </c>
      <c r="D325" s="1220" t="s">
        <v>222</v>
      </c>
      <c r="E325" s="911">
        <v>0</v>
      </c>
      <c r="F325" s="946" t="s">
        <v>4401</v>
      </c>
      <c r="G325" s="959">
        <v>1</v>
      </c>
      <c r="H325" s="959" t="s">
        <v>195</v>
      </c>
      <c r="I325" s="1217" t="s">
        <v>4482</v>
      </c>
    </row>
    <row r="326" spans="2:9">
      <c r="B326" s="946">
        <v>323</v>
      </c>
      <c r="C326" s="1220" t="s">
        <v>221</v>
      </c>
      <c r="D326" s="1220" t="s">
        <v>222</v>
      </c>
      <c r="E326" s="911">
        <v>0</v>
      </c>
      <c r="F326" s="946" t="s">
        <v>4407</v>
      </c>
      <c r="G326" s="959">
        <v>1</v>
      </c>
      <c r="H326" s="959" t="s">
        <v>195</v>
      </c>
      <c r="I326" s="1217" t="s">
        <v>4469</v>
      </c>
    </row>
    <row r="327" spans="2:9">
      <c r="B327" s="946">
        <v>324</v>
      </c>
      <c r="C327" s="1220" t="s">
        <v>214</v>
      </c>
      <c r="D327" s="1220" t="s">
        <v>215</v>
      </c>
      <c r="E327" s="911">
        <v>0</v>
      </c>
      <c r="F327" s="946" t="s">
        <v>4389</v>
      </c>
      <c r="G327" s="959">
        <v>2.2999999999999998</v>
      </c>
      <c r="H327" s="959" t="s">
        <v>195</v>
      </c>
      <c r="I327" s="1217" t="s">
        <v>175</v>
      </c>
    </row>
    <row r="328" spans="2:9">
      <c r="B328" s="946">
        <v>325</v>
      </c>
      <c r="C328" s="1220" t="s">
        <v>214</v>
      </c>
      <c r="D328" s="1220" t="s">
        <v>215</v>
      </c>
      <c r="E328" s="911">
        <v>0</v>
      </c>
      <c r="F328" s="946" t="s">
        <v>4409</v>
      </c>
      <c r="G328" s="959">
        <v>2</v>
      </c>
      <c r="H328" s="959" t="s">
        <v>195</v>
      </c>
      <c r="I328" s="1217" t="s">
        <v>4490</v>
      </c>
    </row>
    <row r="329" spans="2:9">
      <c r="B329" s="946">
        <v>326</v>
      </c>
      <c r="C329" s="1220" t="s">
        <v>214</v>
      </c>
      <c r="D329" s="1220" t="s">
        <v>215</v>
      </c>
      <c r="E329" s="911">
        <v>0</v>
      </c>
      <c r="F329" s="946" t="s">
        <v>4417</v>
      </c>
      <c r="G329" s="959">
        <v>1</v>
      </c>
      <c r="H329" s="959" t="s">
        <v>195</v>
      </c>
      <c r="I329" s="1217" t="s">
        <v>4437</v>
      </c>
    </row>
    <row r="330" spans="2:9">
      <c r="B330" s="946">
        <v>327</v>
      </c>
      <c r="C330" s="1220" t="s">
        <v>214</v>
      </c>
      <c r="D330" s="1220" t="s">
        <v>215</v>
      </c>
      <c r="E330" s="911">
        <v>0</v>
      </c>
      <c r="F330" s="946" t="s">
        <v>4395</v>
      </c>
      <c r="G330" s="959">
        <v>2</v>
      </c>
      <c r="H330" s="959" t="s">
        <v>195</v>
      </c>
      <c r="I330" s="1217" t="s">
        <v>4491</v>
      </c>
    </row>
    <row r="331" spans="2:9">
      <c r="B331" s="946">
        <v>328</v>
      </c>
      <c r="C331" s="1220" t="s">
        <v>214</v>
      </c>
      <c r="D331" s="1220" t="s">
        <v>215</v>
      </c>
      <c r="E331" s="911">
        <v>0</v>
      </c>
      <c r="F331" s="946" t="s">
        <v>4419</v>
      </c>
      <c r="G331" s="959">
        <v>4</v>
      </c>
      <c r="H331" s="959" t="s">
        <v>195</v>
      </c>
      <c r="I331" s="1217" t="s">
        <v>4420</v>
      </c>
    </row>
    <row r="332" spans="2:9">
      <c r="B332" s="946">
        <v>329</v>
      </c>
      <c r="C332" s="1220" t="s">
        <v>214</v>
      </c>
      <c r="D332" s="1220" t="s">
        <v>215</v>
      </c>
      <c r="E332" s="911">
        <v>0</v>
      </c>
      <c r="F332" s="946" t="s">
        <v>4397</v>
      </c>
      <c r="G332" s="959">
        <v>8</v>
      </c>
      <c r="H332" s="959" t="s">
        <v>4487</v>
      </c>
      <c r="I332" s="1217" t="s">
        <v>4429</v>
      </c>
    </row>
    <row r="333" spans="2:9">
      <c r="B333" s="946">
        <v>330</v>
      </c>
      <c r="C333" s="1220" t="s">
        <v>214</v>
      </c>
      <c r="D333" s="1220" t="s">
        <v>215</v>
      </c>
      <c r="E333" s="911">
        <v>0</v>
      </c>
      <c r="F333" s="946" t="s">
        <v>4401</v>
      </c>
      <c r="G333" s="959">
        <v>1</v>
      </c>
      <c r="H333" s="959" t="s">
        <v>195</v>
      </c>
      <c r="I333" s="1217" t="s">
        <v>4482</v>
      </c>
    </row>
    <row r="334" spans="2:9">
      <c r="B334" s="946">
        <v>331</v>
      </c>
      <c r="C334" s="1220" t="s">
        <v>214</v>
      </c>
      <c r="D334" s="1220" t="s">
        <v>215</v>
      </c>
      <c r="E334" s="911">
        <v>0</v>
      </c>
      <c r="F334" s="946" t="s">
        <v>4407</v>
      </c>
      <c r="G334" s="959">
        <v>1</v>
      </c>
      <c r="H334" s="959" t="s">
        <v>195</v>
      </c>
      <c r="I334" s="1217" t="s">
        <v>4469</v>
      </c>
    </row>
    <row r="335" spans="2:9">
      <c r="B335" s="946">
        <v>332</v>
      </c>
      <c r="C335" s="1220" t="s">
        <v>226</v>
      </c>
      <c r="D335" s="1220" t="s">
        <v>227</v>
      </c>
      <c r="E335" s="911">
        <v>0</v>
      </c>
      <c r="F335" s="946" t="s">
        <v>4389</v>
      </c>
      <c r="G335" s="959">
        <v>2.2999999999999998</v>
      </c>
      <c r="H335" s="959" t="s">
        <v>195</v>
      </c>
      <c r="I335" s="1217" t="s">
        <v>175</v>
      </c>
    </row>
    <row r="336" spans="2:9">
      <c r="B336" s="946">
        <v>333</v>
      </c>
      <c r="C336" s="1220" t="s">
        <v>226</v>
      </c>
      <c r="D336" s="1220" t="s">
        <v>227</v>
      </c>
      <c r="E336" s="911">
        <v>0</v>
      </c>
      <c r="F336" s="946" t="s">
        <v>4409</v>
      </c>
      <c r="G336" s="959">
        <v>2</v>
      </c>
      <c r="H336" s="959" t="s">
        <v>195</v>
      </c>
      <c r="I336" s="1217" t="s">
        <v>4410</v>
      </c>
    </row>
    <row r="337" spans="2:9">
      <c r="B337" s="946">
        <v>334</v>
      </c>
      <c r="C337" s="1220" t="s">
        <v>226</v>
      </c>
      <c r="D337" s="1220" t="s">
        <v>227</v>
      </c>
      <c r="E337" s="911">
        <v>0</v>
      </c>
      <c r="F337" s="946" t="s">
        <v>4417</v>
      </c>
      <c r="G337" s="959">
        <v>1</v>
      </c>
      <c r="H337" s="959" t="s">
        <v>195</v>
      </c>
      <c r="I337" s="1217" t="s">
        <v>4437</v>
      </c>
    </row>
    <row r="338" spans="2:9">
      <c r="B338" s="946">
        <v>335</v>
      </c>
      <c r="C338" s="1220" t="s">
        <v>226</v>
      </c>
      <c r="D338" s="1220" t="s">
        <v>227</v>
      </c>
      <c r="E338" s="911">
        <v>0</v>
      </c>
      <c r="F338" s="946" t="s">
        <v>4395</v>
      </c>
      <c r="G338" s="959">
        <v>2</v>
      </c>
      <c r="H338" s="959" t="s">
        <v>195</v>
      </c>
      <c r="I338" s="1217" t="s">
        <v>4491</v>
      </c>
    </row>
    <row r="339" spans="2:9">
      <c r="B339" s="946">
        <v>336</v>
      </c>
      <c r="C339" s="1220" t="s">
        <v>226</v>
      </c>
      <c r="D339" s="1220" t="s">
        <v>227</v>
      </c>
      <c r="E339" s="911">
        <v>0</v>
      </c>
      <c r="F339" s="946" t="s">
        <v>4419</v>
      </c>
      <c r="G339" s="959">
        <v>4</v>
      </c>
      <c r="H339" s="959" t="s">
        <v>195</v>
      </c>
      <c r="I339" s="1217" t="s">
        <v>4420</v>
      </c>
    </row>
    <row r="340" spans="2:9">
      <c r="B340" s="946">
        <v>337</v>
      </c>
      <c r="C340" s="1220" t="s">
        <v>226</v>
      </c>
      <c r="D340" s="1220" t="s">
        <v>227</v>
      </c>
      <c r="E340" s="911">
        <v>0</v>
      </c>
      <c r="F340" s="946" t="s">
        <v>4397</v>
      </c>
      <c r="G340" s="959">
        <v>8</v>
      </c>
      <c r="H340" s="959" t="s">
        <v>4487</v>
      </c>
      <c r="I340" s="1217" t="s">
        <v>4492</v>
      </c>
    </row>
    <row r="341" spans="2:9">
      <c r="B341" s="946">
        <v>338</v>
      </c>
      <c r="C341" s="1220" t="s">
        <v>226</v>
      </c>
      <c r="D341" s="1220" t="s">
        <v>227</v>
      </c>
      <c r="E341" s="911">
        <v>0</v>
      </c>
      <c r="F341" s="946" t="s">
        <v>4401</v>
      </c>
      <c r="G341" s="959">
        <v>1</v>
      </c>
      <c r="H341" s="959" t="s">
        <v>195</v>
      </c>
      <c r="I341" s="1217" t="s">
        <v>4482</v>
      </c>
    </row>
    <row r="342" spans="2:9">
      <c r="B342" s="946">
        <v>339</v>
      </c>
      <c r="C342" s="1220" t="s">
        <v>226</v>
      </c>
      <c r="D342" s="1220" t="s">
        <v>227</v>
      </c>
      <c r="E342" s="911">
        <v>0</v>
      </c>
      <c r="F342" s="946" t="s">
        <v>4407</v>
      </c>
      <c r="G342" s="959">
        <v>1</v>
      </c>
      <c r="H342" s="959" t="s">
        <v>195</v>
      </c>
      <c r="I342" s="1217" t="s">
        <v>4469</v>
      </c>
    </row>
    <row r="343" spans="2:9">
      <c r="B343" s="946">
        <v>340</v>
      </c>
      <c r="C343" s="1220" t="s">
        <v>198</v>
      </c>
      <c r="D343" s="1220" t="s">
        <v>199</v>
      </c>
      <c r="E343" s="911">
        <v>0</v>
      </c>
      <c r="F343" s="946" t="s">
        <v>4389</v>
      </c>
      <c r="G343" s="959">
        <v>2.2999999999999998</v>
      </c>
      <c r="H343" s="959" t="s">
        <v>195</v>
      </c>
      <c r="I343" s="1217" t="s">
        <v>175</v>
      </c>
    </row>
    <row r="344" spans="2:9">
      <c r="B344" s="946">
        <v>341</v>
      </c>
      <c r="C344" s="1220" t="s">
        <v>198</v>
      </c>
      <c r="D344" s="1220" t="s">
        <v>199</v>
      </c>
      <c r="E344" s="911">
        <v>0</v>
      </c>
      <c r="F344" s="946" t="s">
        <v>4409</v>
      </c>
      <c r="G344" s="959">
        <v>2</v>
      </c>
      <c r="H344" s="959" t="s">
        <v>195</v>
      </c>
      <c r="I344" s="1217" t="s">
        <v>4410</v>
      </c>
    </row>
    <row r="345" spans="2:9">
      <c r="B345" s="946">
        <v>342</v>
      </c>
      <c r="C345" s="1220" t="s">
        <v>198</v>
      </c>
      <c r="D345" s="1220" t="s">
        <v>199</v>
      </c>
      <c r="E345" s="911">
        <v>0</v>
      </c>
      <c r="F345" s="946" t="s">
        <v>4417</v>
      </c>
      <c r="G345" s="959">
        <v>1</v>
      </c>
      <c r="H345" s="959" t="s">
        <v>195</v>
      </c>
      <c r="I345" s="1217" t="s">
        <v>4437</v>
      </c>
    </row>
    <row r="346" spans="2:9">
      <c r="B346" s="946">
        <v>343</v>
      </c>
      <c r="C346" s="1220" t="s">
        <v>198</v>
      </c>
      <c r="D346" s="1220" t="s">
        <v>199</v>
      </c>
      <c r="E346" s="911">
        <v>0</v>
      </c>
      <c r="F346" s="946" t="s">
        <v>4395</v>
      </c>
      <c r="G346" s="959">
        <v>2</v>
      </c>
      <c r="H346" s="959" t="s">
        <v>195</v>
      </c>
      <c r="I346" s="1217" t="s">
        <v>4491</v>
      </c>
    </row>
    <row r="347" spans="2:9">
      <c r="B347" s="946">
        <v>344</v>
      </c>
      <c r="C347" s="1220" t="s">
        <v>198</v>
      </c>
      <c r="D347" s="1220" t="s">
        <v>199</v>
      </c>
      <c r="E347" s="911">
        <v>0</v>
      </c>
      <c r="F347" s="946" t="s">
        <v>4419</v>
      </c>
      <c r="G347" s="959">
        <v>4</v>
      </c>
      <c r="H347" s="959" t="s">
        <v>195</v>
      </c>
      <c r="I347" s="1217" t="s">
        <v>4420</v>
      </c>
    </row>
    <row r="348" spans="2:9">
      <c r="B348" s="946">
        <v>345</v>
      </c>
      <c r="C348" s="1220" t="s">
        <v>198</v>
      </c>
      <c r="D348" s="1220" t="s">
        <v>199</v>
      </c>
      <c r="E348" s="911">
        <v>0</v>
      </c>
      <c r="F348" s="946" t="s">
        <v>4397</v>
      </c>
      <c r="G348" s="959">
        <v>8</v>
      </c>
      <c r="H348" s="959" t="s">
        <v>4487</v>
      </c>
      <c r="I348" s="1217" t="s">
        <v>4429</v>
      </c>
    </row>
    <row r="349" spans="2:9">
      <c r="B349" s="946">
        <v>346</v>
      </c>
      <c r="C349" s="1220" t="s">
        <v>198</v>
      </c>
      <c r="D349" s="1220" t="s">
        <v>199</v>
      </c>
      <c r="E349" s="911">
        <v>0</v>
      </c>
      <c r="F349" s="946" t="s">
        <v>4401</v>
      </c>
      <c r="G349" s="959">
        <v>1</v>
      </c>
      <c r="H349" s="959" t="s">
        <v>195</v>
      </c>
      <c r="I349" s="1217" t="s">
        <v>4482</v>
      </c>
    </row>
    <row r="350" spans="2:9">
      <c r="B350" s="946">
        <v>347</v>
      </c>
      <c r="C350" s="1220" t="s">
        <v>198</v>
      </c>
      <c r="D350" s="1220" t="s">
        <v>199</v>
      </c>
      <c r="E350" s="911">
        <v>0</v>
      </c>
      <c r="F350" s="946" t="s">
        <v>4407</v>
      </c>
      <c r="G350" s="959">
        <v>1</v>
      </c>
      <c r="H350" s="959" t="s">
        <v>195</v>
      </c>
      <c r="I350" s="1217" t="s">
        <v>4469</v>
      </c>
    </row>
    <row r="351" spans="2:9">
      <c r="B351" s="946">
        <v>348</v>
      </c>
      <c r="C351" s="1220" t="s">
        <v>348</v>
      </c>
      <c r="D351" s="1220" t="s">
        <v>349</v>
      </c>
      <c r="E351" s="911">
        <v>0</v>
      </c>
      <c r="F351" s="946" t="s">
        <v>4389</v>
      </c>
      <c r="G351" s="959">
        <v>6.5</v>
      </c>
      <c r="H351" s="959" t="s">
        <v>195</v>
      </c>
      <c r="I351" s="1217" t="s">
        <v>175</v>
      </c>
    </row>
    <row r="352" spans="2:9">
      <c r="B352" s="946">
        <v>349</v>
      </c>
      <c r="C352" s="1220" t="s">
        <v>348</v>
      </c>
      <c r="D352" s="1220" t="s">
        <v>349</v>
      </c>
      <c r="E352" s="911">
        <v>0</v>
      </c>
      <c r="F352" s="946" t="s">
        <v>4493</v>
      </c>
      <c r="G352" s="959">
        <v>2</v>
      </c>
      <c r="H352" s="959" t="s">
        <v>307</v>
      </c>
      <c r="I352" s="1217" t="s">
        <v>4494</v>
      </c>
    </row>
    <row r="353" spans="2:9">
      <c r="B353" s="946">
        <v>350</v>
      </c>
      <c r="C353" s="1220" t="s">
        <v>348</v>
      </c>
      <c r="D353" s="1220" t="s">
        <v>349</v>
      </c>
      <c r="E353" s="911">
        <v>0</v>
      </c>
      <c r="F353" s="946" t="s">
        <v>4409</v>
      </c>
      <c r="G353" s="959">
        <v>3</v>
      </c>
      <c r="H353" s="959" t="s">
        <v>195</v>
      </c>
      <c r="I353" s="1217" t="s">
        <v>4410</v>
      </c>
    </row>
    <row r="354" spans="2:9">
      <c r="B354" s="946">
        <v>351</v>
      </c>
      <c r="C354" s="1220" t="s">
        <v>348</v>
      </c>
      <c r="D354" s="1220" t="s">
        <v>349</v>
      </c>
      <c r="E354" s="911">
        <v>0</v>
      </c>
      <c r="F354" s="946" t="s">
        <v>4475</v>
      </c>
      <c r="G354" s="959">
        <v>2</v>
      </c>
      <c r="H354" s="959" t="s">
        <v>4476</v>
      </c>
      <c r="I354" s="1217" t="s">
        <v>4477</v>
      </c>
    </row>
    <row r="355" spans="2:9">
      <c r="B355" s="946">
        <v>352</v>
      </c>
      <c r="C355" s="1220" t="s">
        <v>348</v>
      </c>
      <c r="D355" s="1220" t="s">
        <v>349</v>
      </c>
      <c r="E355" s="911">
        <v>0</v>
      </c>
      <c r="F355" s="946" t="s">
        <v>4426</v>
      </c>
      <c r="G355" s="959">
        <v>11</v>
      </c>
      <c r="H355" s="959" t="s">
        <v>195</v>
      </c>
      <c r="I355" s="1217" t="s">
        <v>4427</v>
      </c>
    </row>
    <row r="356" spans="2:9">
      <c r="B356" s="946">
        <v>353</v>
      </c>
      <c r="C356" s="1220" t="s">
        <v>348</v>
      </c>
      <c r="D356" s="1220" t="s">
        <v>349</v>
      </c>
      <c r="E356" s="911">
        <v>0</v>
      </c>
      <c r="F356" s="946" t="s">
        <v>4417</v>
      </c>
      <c r="G356" s="959">
        <v>1</v>
      </c>
      <c r="H356" s="959" t="s">
        <v>195</v>
      </c>
      <c r="I356" s="1217" t="s">
        <v>4437</v>
      </c>
    </row>
    <row r="357" spans="2:9">
      <c r="B357" s="946">
        <v>354</v>
      </c>
      <c r="C357" s="1220" t="s">
        <v>348</v>
      </c>
      <c r="D357" s="1220" t="s">
        <v>349</v>
      </c>
      <c r="E357" s="911">
        <v>0</v>
      </c>
      <c r="F357" s="946" t="s">
        <v>4419</v>
      </c>
      <c r="G357" s="959">
        <v>9</v>
      </c>
      <c r="H357" s="959" t="s">
        <v>195</v>
      </c>
      <c r="I357" s="1217" t="s">
        <v>4420</v>
      </c>
    </row>
    <row r="358" spans="2:9">
      <c r="B358" s="946">
        <v>355</v>
      </c>
      <c r="C358" s="1220" t="s">
        <v>348</v>
      </c>
      <c r="D358" s="1220" t="s">
        <v>349</v>
      </c>
      <c r="E358" s="911">
        <v>0</v>
      </c>
      <c r="F358" s="946" t="s">
        <v>4397</v>
      </c>
      <c r="G358" s="959">
        <v>8</v>
      </c>
      <c r="H358" s="959" t="s">
        <v>4487</v>
      </c>
      <c r="I358" s="1217" t="s">
        <v>4429</v>
      </c>
    </row>
    <row r="359" spans="2:9">
      <c r="B359" s="946">
        <v>356</v>
      </c>
      <c r="C359" s="1220" t="s">
        <v>348</v>
      </c>
      <c r="D359" s="1220" t="s">
        <v>349</v>
      </c>
      <c r="E359" s="911">
        <v>0</v>
      </c>
      <c r="F359" s="946" t="s">
        <v>4401</v>
      </c>
      <c r="G359" s="959">
        <v>1</v>
      </c>
      <c r="H359" s="959" t="s">
        <v>195</v>
      </c>
      <c r="I359" s="1217" t="s">
        <v>4482</v>
      </c>
    </row>
    <row r="360" spans="2:9">
      <c r="B360" s="946">
        <v>357</v>
      </c>
      <c r="C360" s="1220" t="s">
        <v>348</v>
      </c>
      <c r="D360" s="1220" t="s">
        <v>349</v>
      </c>
      <c r="E360" s="911">
        <v>0</v>
      </c>
      <c r="F360" s="946" t="s">
        <v>4407</v>
      </c>
      <c r="G360" s="959">
        <v>2</v>
      </c>
      <c r="H360" s="959" t="s">
        <v>195</v>
      </c>
      <c r="I360" s="1217" t="s">
        <v>4469</v>
      </c>
    </row>
    <row r="361" spans="2:9">
      <c r="B361" s="946">
        <v>358</v>
      </c>
      <c r="C361" s="1220" t="s">
        <v>223</v>
      </c>
      <c r="D361" s="1220" t="s">
        <v>224</v>
      </c>
      <c r="E361" s="911">
        <v>0</v>
      </c>
      <c r="F361" s="946" t="s">
        <v>4389</v>
      </c>
      <c r="G361" s="959">
        <v>6.6</v>
      </c>
      <c r="H361" s="959" t="s">
        <v>195</v>
      </c>
      <c r="I361" s="1217" t="s">
        <v>175</v>
      </c>
    </row>
    <row r="362" spans="2:9">
      <c r="B362" s="946">
        <v>359</v>
      </c>
      <c r="C362" s="1220" t="s">
        <v>223</v>
      </c>
      <c r="D362" s="1220" t="s">
        <v>224</v>
      </c>
      <c r="E362" s="911">
        <v>0</v>
      </c>
      <c r="F362" s="946" t="s">
        <v>4493</v>
      </c>
      <c r="G362" s="959">
        <v>2</v>
      </c>
      <c r="H362" s="959" t="s">
        <v>307</v>
      </c>
      <c r="I362" s="1217" t="s">
        <v>4494</v>
      </c>
    </row>
    <row r="363" spans="2:9">
      <c r="B363" s="946">
        <v>360</v>
      </c>
      <c r="C363" s="1220" t="s">
        <v>223</v>
      </c>
      <c r="D363" s="1220" t="s">
        <v>224</v>
      </c>
      <c r="E363" s="911">
        <v>0</v>
      </c>
      <c r="F363" s="946" t="s">
        <v>4409</v>
      </c>
      <c r="G363" s="959">
        <v>3</v>
      </c>
      <c r="H363" s="959" t="s">
        <v>195</v>
      </c>
      <c r="I363" s="1217" t="s">
        <v>4410</v>
      </c>
    </row>
    <row r="364" spans="2:9">
      <c r="B364" s="946">
        <v>361</v>
      </c>
      <c r="C364" s="1220" t="s">
        <v>223</v>
      </c>
      <c r="D364" s="1220" t="s">
        <v>224</v>
      </c>
      <c r="E364" s="911">
        <v>0</v>
      </c>
      <c r="F364" s="946" t="s">
        <v>4475</v>
      </c>
      <c r="G364" s="959">
        <v>2</v>
      </c>
      <c r="H364" s="959" t="s">
        <v>4476</v>
      </c>
      <c r="I364" s="1217" t="s">
        <v>4477</v>
      </c>
    </row>
    <row r="365" spans="2:9">
      <c r="B365" s="946">
        <v>362</v>
      </c>
      <c r="C365" s="1220" t="s">
        <v>223</v>
      </c>
      <c r="D365" s="1220" t="s">
        <v>224</v>
      </c>
      <c r="E365" s="911">
        <v>0</v>
      </c>
      <c r="F365" s="946" t="s">
        <v>4426</v>
      </c>
      <c r="G365" s="959">
        <v>1</v>
      </c>
      <c r="H365" s="959" t="s">
        <v>195</v>
      </c>
      <c r="I365" s="1217" t="s">
        <v>4427</v>
      </c>
    </row>
    <row r="366" spans="2:9">
      <c r="B366" s="946">
        <v>363</v>
      </c>
      <c r="C366" s="1220" t="s">
        <v>223</v>
      </c>
      <c r="D366" s="1220" t="s">
        <v>224</v>
      </c>
      <c r="E366" s="911">
        <v>0</v>
      </c>
      <c r="F366" s="946" t="s">
        <v>4417</v>
      </c>
      <c r="G366" s="959">
        <v>1</v>
      </c>
      <c r="H366" s="959" t="s">
        <v>195</v>
      </c>
      <c r="I366" s="1217" t="s">
        <v>4437</v>
      </c>
    </row>
    <row r="367" spans="2:9">
      <c r="B367" s="946">
        <v>364</v>
      </c>
      <c r="C367" s="1220" t="s">
        <v>223</v>
      </c>
      <c r="D367" s="1220" t="s">
        <v>224</v>
      </c>
      <c r="E367" s="911">
        <v>0</v>
      </c>
      <c r="F367" s="946" t="s">
        <v>4419</v>
      </c>
      <c r="G367" s="959">
        <v>9</v>
      </c>
      <c r="H367" s="959" t="s">
        <v>195</v>
      </c>
      <c r="I367" s="1217" t="s">
        <v>4478</v>
      </c>
    </row>
    <row r="368" spans="2:9">
      <c r="B368" s="946">
        <v>365</v>
      </c>
      <c r="C368" s="1220" t="s">
        <v>223</v>
      </c>
      <c r="D368" s="1220" t="s">
        <v>224</v>
      </c>
      <c r="E368" s="911">
        <v>0</v>
      </c>
      <c r="F368" s="946" t="s">
        <v>4397</v>
      </c>
      <c r="G368" s="959">
        <v>8</v>
      </c>
      <c r="H368" s="959" t="s">
        <v>4487</v>
      </c>
      <c r="I368" s="1217" t="s">
        <v>4492</v>
      </c>
    </row>
    <row r="369" spans="2:9">
      <c r="B369" s="946">
        <v>366</v>
      </c>
      <c r="C369" s="1220" t="s">
        <v>223</v>
      </c>
      <c r="D369" s="1220" t="s">
        <v>224</v>
      </c>
      <c r="E369" s="911">
        <v>0</v>
      </c>
      <c r="F369" s="946" t="s">
        <v>4401</v>
      </c>
      <c r="G369" s="959">
        <v>1</v>
      </c>
      <c r="H369" s="959" t="s">
        <v>195</v>
      </c>
      <c r="I369" s="1217" t="s">
        <v>4482</v>
      </c>
    </row>
    <row r="370" spans="2:9">
      <c r="B370" s="946">
        <v>367</v>
      </c>
      <c r="C370" s="1220" t="s">
        <v>223</v>
      </c>
      <c r="D370" s="1220" t="s">
        <v>224</v>
      </c>
      <c r="E370" s="911">
        <v>0</v>
      </c>
      <c r="F370" s="946" t="s">
        <v>4407</v>
      </c>
      <c r="G370" s="959">
        <v>3</v>
      </c>
      <c r="H370" s="959" t="s">
        <v>195</v>
      </c>
      <c r="I370" s="1217" t="s">
        <v>4469</v>
      </c>
    </row>
    <row r="371" spans="2:9">
      <c r="B371" s="946">
        <v>368</v>
      </c>
      <c r="C371" s="1220" t="s">
        <v>193</v>
      </c>
      <c r="D371" s="1220" t="s">
        <v>194</v>
      </c>
      <c r="E371" s="911">
        <v>0</v>
      </c>
      <c r="F371" s="946" t="s">
        <v>4389</v>
      </c>
      <c r="G371" s="959">
        <v>4</v>
      </c>
      <c r="H371" s="959" t="s">
        <v>195</v>
      </c>
      <c r="I371" s="1217" t="s">
        <v>175</v>
      </c>
    </row>
    <row r="372" spans="2:9">
      <c r="B372" s="946">
        <v>369</v>
      </c>
      <c r="C372" s="1220" t="s">
        <v>193</v>
      </c>
      <c r="D372" s="1220" t="s">
        <v>194</v>
      </c>
      <c r="E372" s="911">
        <v>0</v>
      </c>
      <c r="F372" s="946" t="s">
        <v>4409</v>
      </c>
      <c r="G372" s="959">
        <v>3</v>
      </c>
      <c r="H372" s="959" t="s">
        <v>195</v>
      </c>
      <c r="I372" s="1217" t="s">
        <v>4410</v>
      </c>
    </row>
    <row r="373" spans="2:9">
      <c r="B373" s="946">
        <v>370</v>
      </c>
      <c r="C373" s="1220" t="s">
        <v>193</v>
      </c>
      <c r="D373" s="1220" t="s">
        <v>194</v>
      </c>
      <c r="E373" s="911">
        <v>0</v>
      </c>
      <c r="F373" s="946" t="s">
        <v>4442</v>
      </c>
      <c r="G373" s="959">
        <v>1</v>
      </c>
      <c r="H373" s="959" t="s">
        <v>4472</v>
      </c>
      <c r="I373" s="1217" t="s">
        <v>4444</v>
      </c>
    </row>
    <row r="374" spans="2:9">
      <c r="B374" s="946">
        <v>371</v>
      </c>
      <c r="C374" s="1220" t="s">
        <v>193</v>
      </c>
      <c r="D374" s="1220" t="s">
        <v>194</v>
      </c>
      <c r="E374" s="911">
        <v>0</v>
      </c>
      <c r="F374" s="946" t="s">
        <v>4417</v>
      </c>
      <c r="G374" s="959">
        <v>1</v>
      </c>
      <c r="H374" s="959" t="s">
        <v>195</v>
      </c>
      <c r="I374" s="1217" t="s">
        <v>4437</v>
      </c>
    </row>
    <row r="375" spans="2:9">
      <c r="B375" s="946">
        <v>372</v>
      </c>
      <c r="C375" s="1220" t="s">
        <v>193</v>
      </c>
      <c r="D375" s="1220" t="s">
        <v>194</v>
      </c>
      <c r="E375" s="911">
        <v>0</v>
      </c>
      <c r="F375" s="946" t="s">
        <v>4419</v>
      </c>
      <c r="G375" s="959">
        <v>4</v>
      </c>
      <c r="H375" s="959" t="s">
        <v>195</v>
      </c>
      <c r="I375" s="1217" t="s">
        <v>4478</v>
      </c>
    </row>
    <row r="376" spans="2:9">
      <c r="B376" s="946">
        <v>373</v>
      </c>
      <c r="C376" s="1220" t="s">
        <v>193</v>
      </c>
      <c r="D376" s="1220" t="s">
        <v>194</v>
      </c>
      <c r="E376" s="911">
        <v>0</v>
      </c>
      <c r="F376" s="946" t="s">
        <v>4397</v>
      </c>
      <c r="G376" s="959">
        <v>8</v>
      </c>
      <c r="H376" s="959" t="s">
        <v>4487</v>
      </c>
      <c r="I376" s="1217" t="s">
        <v>4429</v>
      </c>
    </row>
    <row r="377" spans="2:9">
      <c r="B377" s="946">
        <v>374</v>
      </c>
      <c r="C377" s="1220" t="s">
        <v>193</v>
      </c>
      <c r="D377" s="1220" t="s">
        <v>194</v>
      </c>
      <c r="E377" s="911">
        <v>0</v>
      </c>
      <c r="F377" s="946" t="s">
        <v>4401</v>
      </c>
      <c r="G377" s="959">
        <v>1</v>
      </c>
      <c r="H377" s="959" t="s">
        <v>195</v>
      </c>
      <c r="I377" s="1217" t="s">
        <v>4482</v>
      </c>
    </row>
    <row r="378" spans="2:9">
      <c r="B378" s="946">
        <v>375</v>
      </c>
      <c r="C378" s="1220" t="s">
        <v>193</v>
      </c>
      <c r="D378" s="1220" t="s">
        <v>194</v>
      </c>
      <c r="E378" s="911">
        <v>0</v>
      </c>
      <c r="F378" s="946" t="s">
        <v>4407</v>
      </c>
      <c r="G378" s="959">
        <v>1</v>
      </c>
      <c r="H378" s="959" t="s">
        <v>195</v>
      </c>
      <c r="I378" s="1217" t="s">
        <v>4469</v>
      </c>
    </row>
    <row r="379" spans="2:9">
      <c r="B379" s="946">
        <v>376</v>
      </c>
      <c r="C379" s="1220" t="s">
        <v>193</v>
      </c>
      <c r="D379" s="1220" t="s">
        <v>194</v>
      </c>
      <c r="E379" s="911">
        <v>0</v>
      </c>
      <c r="F379" s="946" t="s">
        <v>4389</v>
      </c>
      <c r="G379" s="959">
        <v>9.1</v>
      </c>
      <c r="H379" s="959" t="s">
        <v>195</v>
      </c>
      <c r="I379" s="1217" t="s">
        <v>175</v>
      </c>
    </row>
    <row r="380" spans="2:9">
      <c r="B380" s="946">
        <v>377</v>
      </c>
      <c r="C380" s="1220" t="s">
        <v>193</v>
      </c>
      <c r="D380" s="1220" t="s">
        <v>194</v>
      </c>
      <c r="E380" s="911">
        <v>0</v>
      </c>
      <c r="F380" s="946" t="s">
        <v>4495</v>
      </c>
      <c r="G380" s="959">
        <v>1</v>
      </c>
      <c r="H380" s="959" t="s">
        <v>195</v>
      </c>
      <c r="I380" s="1217" t="s">
        <v>4496</v>
      </c>
    </row>
    <row r="381" spans="2:9">
      <c r="B381" s="946">
        <v>378</v>
      </c>
      <c r="C381" s="1220" t="s">
        <v>193</v>
      </c>
      <c r="D381" s="1220" t="s">
        <v>194</v>
      </c>
      <c r="E381" s="911">
        <v>0</v>
      </c>
      <c r="F381" s="946" t="s">
        <v>4475</v>
      </c>
      <c r="G381" s="959">
        <v>2</v>
      </c>
      <c r="H381" s="959" t="s">
        <v>4476</v>
      </c>
      <c r="I381" s="1217" t="s">
        <v>4477</v>
      </c>
    </row>
    <row r="382" spans="2:9">
      <c r="B382" s="946">
        <v>379</v>
      </c>
      <c r="C382" s="1220" t="s">
        <v>193</v>
      </c>
      <c r="D382" s="1220" t="s">
        <v>194</v>
      </c>
      <c r="E382" s="911">
        <v>0</v>
      </c>
      <c r="F382" s="946" t="s">
        <v>4426</v>
      </c>
      <c r="G382" s="959">
        <v>1</v>
      </c>
      <c r="H382" s="959" t="s">
        <v>195</v>
      </c>
      <c r="I382" s="1217" t="s">
        <v>4427</v>
      </c>
    </row>
    <row r="383" spans="2:9">
      <c r="B383" s="946">
        <v>380</v>
      </c>
      <c r="C383" s="1220" t="s">
        <v>193</v>
      </c>
      <c r="D383" s="1220" t="s">
        <v>194</v>
      </c>
      <c r="E383" s="911">
        <v>0</v>
      </c>
      <c r="F383" s="946" t="s">
        <v>4419</v>
      </c>
      <c r="G383" s="959">
        <v>4</v>
      </c>
      <c r="H383" s="959" t="s">
        <v>195</v>
      </c>
      <c r="I383" s="1217" t="s">
        <v>4478</v>
      </c>
    </row>
    <row r="384" spans="2:9">
      <c r="B384" s="946">
        <v>381</v>
      </c>
      <c r="C384" s="1220" t="s">
        <v>193</v>
      </c>
      <c r="D384" s="1220" t="s">
        <v>194</v>
      </c>
      <c r="E384" s="911">
        <v>0</v>
      </c>
      <c r="F384" s="946" t="s">
        <v>4407</v>
      </c>
      <c r="G384" s="959">
        <v>4</v>
      </c>
      <c r="H384" s="959" t="s">
        <v>195</v>
      </c>
      <c r="I384" s="1217" t="s">
        <v>4469</v>
      </c>
    </row>
    <row r="385" spans="2:9">
      <c r="B385" s="946">
        <v>382</v>
      </c>
      <c r="C385" s="1220" t="s">
        <v>216</v>
      </c>
      <c r="D385" s="1220" t="s">
        <v>217</v>
      </c>
      <c r="E385" s="911">
        <v>0</v>
      </c>
      <c r="F385" s="946" t="s">
        <v>4389</v>
      </c>
      <c r="G385" s="959">
        <v>4</v>
      </c>
      <c r="H385" s="959" t="s">
        <v>195</v>
      </c>
      <c r="I385" s="1217" t="s">
        <v>175</v>
      </c>
    </row>
    <row r="386" spans="2:9">
      <c r="B386" s="946">
        <v>383</v>
      </c>
      <c r="C386" s="1220" t="s">
        <v>216</v>
      </c>
      <c r="D386" s="1220" t="s">
        <v>217</v>
      </c>
      <c r="E386" s="911">
        <v>0</v>
      </c>
      <c r="F386" s="946" t="s">
        <v>4409</v>
      </c>
      <c r="G386" s="959">
        <v>1</v>
      </c>
      <c r="H386" s="959" t="s">
        <v>195</v>
      </c>
      <c r="I386" s="1217" t="s">
        <v>4410</v>
      </c>
    </row>
    <row r="387" spans="2:9">
      <c r="B387" s="946">
        <v>384</v>
      </c>
      <c r="C387" s="1220" t="s">
        <v>216</v>
      </c>
      <c r="D387" s="1220" t="s">
        <v>217</v>
      </c>
      <c r="E387" s="911">
        <v>0</v>
      </c>
      <c r="F387" s="946" t="s">
        <v>4426</v>
      </c>
      <c r="G387" s="959">
        <v>1</v>
      </c>
      <c r="H387" s="959" t="s">
        <v>195</v>
      </c>
      <c r="I387" s="1217" t="s">
        <v>4427</v>
      </c>
    </row>
    <row r="388" spans="2:9">
      <c r="B388" s="946">
        <v>385</v>
      </c>
      <c r="C388" s="1220" t="s">
        <v>216</v>
      </c>
      <c r="D388" s="1220" t="s">
        <v>217</v>
      </c>
      <c r="E388" s="911">
        <v>0</v>
      </c>
      <c r="F388" s="946" t="s">
        <v>4417</v>
      </c>
      <c r="G388" s="959">
        <v>1</v>
      </c>
      <c r="H388" s="959" t="s">
        <v>195</v>
      </c>
      <c r="I388" s="1217" t="s">
        <v>4437</v>
      </c>
    </row>
    <row r="389" spans="2:9">
      <c r="B389" s="946">
        <v>386</v>
      </c>
      <c r="C389" s="1220" t="s">
        <v>216</v>
      </c>
      <c r="D389" s="1220" t="s">
        <v>217</v>
      </c>
      <c r="E389" s="911">
        <v>0</v>
      </c>
      <c r="F389" s="946" t="s">
        <v>4395</v>
      </c>
      <c r="G389" s="959">
        <v>3</v>
      </c>
      <c r="H389" s="959" t="s">
        <v>195</v>
      </c>
      <c r="I389" s="1217" t="s">
        <v>4396</v>
      </c>
    </row>
    <row r="390" spans="2:9">
      <c r="B390" s="946">
        <v>387</v>
      </c>
      <c r="C390" s="1220" t="s">
        <v>216</v>
      </c>
      <c r="D390" s="1220" t="s">
        <v>217</v>
      </c>
      <c r="E390" s="911">
        <v>0</v>
      </c>
      <c r="F390" s="946" t="s">
        <v>4419</v>
      </c>
      <c r="G390" s="959">
        <v>3</v>
      </c>
      <c r="H390" s="959" t="s">
        <v>195</v>
      </c>
      <c r="I390" s="1217" t="s">
        <v>4420</v>
      </c>
    </row>
    <row r="391" spans="2:9">
      <c r="B391" s="946">
        <v>388</v>
      </c>
      <c r="C391" s="1220" t="s">
        <v>216</v>
      </c>
      <c r="D391" s="1220" t="s">
        <v>217</v>
      </c>
      <c r="E391" s="911">
        <v>0</v>
      </c>
      <c r="F391" s="946" t="s">
        <v>4397</v>
      </c>
      <c r="G391" s="959">
        <v>8</v>
      </c>
      <c r="H391" s="959" t="s">
        <v>4487</v>
      </c>
      <c r="I391" s="1217" t="s">
        <v>4429</v>
      </c>
    </row>
    <row r="392" spans="2:9">
      <c r="B392" s="946">
        <v>389</v>
      </c>
      <c r="C392" s="1220" t="s">
        <v>216</v>
      </c>
      <c r="D392" s="1220" t="s">
        <v>217</v>
      </c>
      <c r="E392" s="911">
        <v>0</v>
      </c>
      <c r="F392" s="946" t="s">
        <v>4401</v>
      </c>
      <c r="G392" s="959">
        <v>1</v>
      </c>
      <c r="H392" s="959" t="s">
        <v>195</v>
      </c>
      <c r="I392" s="1217" t="s">
        <v>4482</v>
      </c>
    </row>
    <row r="393" spans="2:9">
      <c r="B393" s="946">
        <v>390</v>
      </c>
      <c r="C393" s="1220" t="s">
        <v>216</v>
      </c>
      <c r="D393" s="1220" t="s">
        <v>217</v>
      </c>
      <c r="E393" s="911">
        <v>0</v>
      </c>
      <c r="F393" s="946" t="s">
        <v>4407</v>
      </c>
      <c r="G393" s="959">
        <v>1</v>
      </c>
      <c r="H393" s="959" t="s">
        <v>195</v>
      </c>
      <c r="I393" s="1217" t="s">
        <v>4469</v>
      </c>
    </row>
    <row r="394" spans="2:9">
      <c r="B394" s="946">
        <v>391</v>
      </c>
      <c r="C394" s="1220" t="s">
        <v>216</v>
      </c>
      <c r="D394" s="1220" t="s">
        <v>217</v>
      </c>
      <c r="E394" s="911">
        <v>0</v>
      </c>
      <c r="F394" s="946" t="s">
        <v>4389</v>
      </c>
      <c r="G394" s="959">
        <v>8</v>
      </c>
      <c r="H394" s="959" t="s">
        <v>195</v>
      </c>
      <c r="I394" s="1217" t="s">
        <v>175</v>
      </c>
    </row>
    <row r="395" spans="2:9">
      <c r="B395" s="946">
        <v>392</v>
      </c>
      <c r="C395" s="1220" t="s">
        <v>216</v>
      </c>
      <c r="D395" s="1220" t="s">
        <v>217</v>
      </c>
      <c r="E395" s="911">
        <v>0</v>
      </c>
      <c r="F395" s="946" t="s">
        <v>4442</v>
      </c>
      <c r="G395" s="959">
        <v>2</v>
      </c>
      <c r="H395" s="959" t="s">
        <v>4472</v>
      </c>
      <c r="I395" s="1217" t="s">
        <v>4444</v>
      </c>
    </row>
    <row r="396" spans="2:9">
      <c r="B396" s="946">
        <v>393</v>
      </c>
      <c r="C396" s="1220" t="s">
        <v>216</v>
      </c>
      <c r="D396" s="1220" t="s">
        <v>217</v>
      </c>
      <c r="E396" s="911">
        <v>0</v>
      </c>
      <c r="F396" s="946" t="s">
        <v>4395</v>
      </c>
      <c r="G396" s="959">
        <v>1</v>
      </c>
      <c r="H396" s="959" t="s">
        <v>195</v>
      </c>
      <c r="I396" s="1217" t="s">
        <v>4396</v>
      </c>
    </row>
    <row r="397" spans="2:9">
      <c r="B397" s="946">
        <v>394</v>
      </c>
      <c r="C397" s="1220" t="s">
        <v>216</v>
      </c>
      <c r="D397" s="1220" t="s">
        <v>217</v>
      </c>
      <c r="E397" s="911">
        <v>0</v>
      </c>
      <c r="F397" s="946" t="s">
        <v>4419</v>
      </c>
      <c r="G397" s="959">
        <v>1</v>
      </c>
      <c r="H397" s="959" t="s">
        <v>195</v>
      </c>
      <c r="I397" s="1217" t="s">
        <v>4478</v>
      </c>
    </row>
    <row r="398" spans="2:9">
      <c r="B398" s="946">
        <v>395</v>
      </c>
      <c r="C398" s="1220" t="s">
        <v>216</v>
      </c>
      <c r="D398" s="1220" t="s">
        <v>217</v>
      </c>
      <c r="E398" s="911">
        <v>0</v>
      </c>
      <c r="F398" s="946" t="s">
        <v>4407</v>
      </c>
      <c r="G398" s="959">
        <v>1</v>
      </c>
      <c r="H398" s="959" t="s">
        <v>195</v>
      </c>
      <c r="I398" s="1217" t="s">
        <v>4469</v>
      </c>
    </row>
    <row r="399" spans="2:9">
      <c r="B399" s="946">
        <v>396</v>
      </c>
      <c r="C399" s="1220" t="s">
        <v>220</v>
      </c>
      <c r="D399" s="1220" t="s">
        <v>217</v>
      </c>
      <c r="E399" s="911">
        <v>0</v>
      </c>
      <c r="F399" s="946" t="s">
        <v>4389</v>
      </c>
      <c r="G399" s="959">
        <v>3.6</v>
      </c>
      <c r="H399" s="959" t="s">
        <v>195</v>
      </c>
      <c r="I399" s="1217" t="s">
        <v>175</v>
      </c>
    </row>
    <row r="400" spans="2:9">
      <c r="B400" s="946">
        <v>397</v>
      </c>
      <c r="C400" s="1220" t="s">
        <v>220</v>
      </c>
      <c r="D400" s="1220" t="s">
        <v>217</v>
      </c>
      <c r="E400" s="911">
        <v>0</v>
      </c>
      <c r="F400" s="946" t="s">
        <v>4497</v>
      </c>
      <c r="G400" s="959">
        <v>1</v>
      </c>
      <c r="H400" s="959" t="s">
        <v>195</v>
      </c>
      <c r="I400" s="1217" t="s">
        <v>4498</v>
      </c>
    </row>
    <row r="401" spans="2:9">
      <c r="B401" s="946">
        <v>398</v>
      </c>
      <c r="C401" s="1220" t="s">
        <v>220</v>
      </c>
      <c r="D401" s="1220" t="s">
        <v>217</v>
      </c>
      <c r="E401" s="911">
        <v>0</v>
      </c>
      <c r="F401" s="946" t="s">
        <v>4499</v>
      </c>
      <c r="G401" s="959">
        <v>2</v>
      </c>
      <c r="H401" s="959" t="s">
        <v>195</v>
      </c>
      <c r="I401" s="1217" t="s">
        <v>4500</v>
      </c>
    </row>
    <row r="402" spans="2:9">
      <c r="B402" s="946">
        <v>399</v>
      </c>
      <c r="C402" s="1220" t="s">
        <v>220</v>
      </c>
      <c r="D402" s="1220" t="s">
        <v>217</v>
      </c>
      <c r="E402" s="911">
        <v>0</v>
      </c>
      <c r="F402" s="946" t="s">
        <v>4419</v>
      </c>
      <c r="G402" s="959">
        <v>5</v>
      </c>
      <c r="H402" s="959" t="s">
        <v>195</v>
      </c>
      <c r="I402" s="1217" t="s">
        <v>4478</v>
      </c>
    </row>
    <row r="403" spans="2:9">
      <c r="B403" s="946">
        <v>400</v>
      </c>
      <c r="C403" s="1220" t="s">
        <v>220</v>
      </c>
      <c r="D403" s="1220" t="s">
        <v>217</v>
      </c>
      <c r="E403" s="911">
        <v>0</v>
      </c>
      <c r="F403" s="946" t="s">
        <v>4407</v>
      </c>
      <c r="G403" s="959">
        <v>1</v>
      </c>
      <c r="H403" s="959" t="s">
        <v>195</v>
      </c>
      <c r="I403" s="1217" t="s">
        <v>4469</v>
      </c>
    </row>
    <row r="404" spans="2:9">
      <c r="B404" s="946">
        <v>401</v>
      </c>
      <c r="C404" s="1220" t="s">
        <v>220</v>
      </c>
      <c r="D404" s="1220" t="s">
        <v>217</v>
      </c>
      <c r="E404" s="911">
        <v>0</v>
      </c>
      <c r="F404" s="946" t="s">
        <v>4389</v>
      </c>
      <c r="G404" s="959">
        <v>7</v>
      </c>
      <c r="H404" s="959" t="s">
        <v>195</v>
      </c>
      <c r="I404" s="1217" t="s">
        <v>175</v>
      </c>
    </row>
    <row r="405" spans="2:9">
      <c r="B405" s="946">
        <v>402</v>
      </c>
      <c r="C405" s="1220" t="s">
        <v>220</v>
      </c>
      <c r="D405" s="1220" t="s">
        <v>217</v>
      </c>
      <c r="E405" s="911">
        <v>0</v>
      </c>
      <c r="F405" s="946" t="s">
        <v>4470</v>
      </c>
      <c r="G405" s="959">
        <v>1</v>
      </c>
      <c r="H405" s="959" t="s">
        <v>195</v>
      </c>
      <c r="I405" s="1217" t="s">
        <v>4471</v>
      </c>
    </row>
    <row r="406" spans="2:9">
      <c r="B406" s="946">
        <v>403</v>
      </c>
      <c r="C406" s="1220" t="s">
        <v>220</v>
      </c>
      <c r="D406" s="1220" t="s">
        <v>217</v>
      </c>
      <c r="E406" s="911">
        <v>0</v>
      </c>
      <c r="F406" s="946" t="s">
        <v>4442</v>
      </c>
      <c r="G406" s="959">
        <v>3</v>
      </c>
      <c r="H406" s="959" t="s">
        <v>4483</v>
      </c>
      <c r="I406" s="1217" t="s">
        <v>4444</v>
      </c>
    </row>
    <row r="407" spans="2:9">
      <c r="B407" s="946">
        <v>404</v>
      </c>
      <c r="C407" s="1220" t="s">
        <v>220</v>
      </c>
      <c r="D407" s="1220" t="s">
        <v>217</v>
      </c>
      <c r="E407" s="911">
        <v>0</v>
      </c>
      <c r="F407" s="946" t="s">
        <v>4419</v>
      </c>
      <c r="G407" s="959">
        <v>2</v>
      </c>
      <c r="H407" s="959" t="s">
        <v>195</v>
      </c>
      <c r="I407" s="1217" t="s">
        <v>4478</v>
      </c>
    </row>
    <row r="408" spans="2:9">
      <c r="B408" s="946">
        <v>405</v>
      </c>
      <c r="C408" s="1220" t="s">
        <v>220</v>
      </c>
      <c r="D408" s="1220" t="s">
        <v>217</v>
      </c>
      <c r="E408" s="911">
        <v>0</v>
      </c>
      <c r="F408" s="946" t="s">
        <v>4407</v>
      </c>
      <c r="G408" s="959">
        <v>3</v>
      </c>
      <c r="H408" s="959" t="s">
        <v>195</v>
      </c>
      <c r="I408" s="1217" t="s">
        <v>4469</v>
      </c>
    </row>
    <row r="409" spans="2:9">
      <c r="B409" s="946">
        <v>406</v>
      </c>
      <c r="C409" s="1220" t="s">
        <v>328</v>
      </c>
      <c r="D409" s="1220" t="s">
        <v>329</v>
      </c>
      <c r="E409" s="911">
        <v>0</v>
      </c>
      <c r="F409" s="946" t="s">
        <v>4389</v>
      </c>
      <c r="G409" s="959">
        <v>4.8</v>
      </c>
      <c r="H409" s="959" t="s">
        <v>195</v>
      </c>
      <c r="I409" s="1217" t="s">
        <v>175</v>
      </c>
    </row>
    <row r="410" spans="2:9">
      <c r="B410" s="946">
        <v>407</v>
      </c>
      <c r="C410" s="1220" t="s">
        <v>328</v>
      </c>
      <c r="D410" s="1220" t="s">
        <v>329</v>
      </c>
      <c r="E410" s="911">
        <v>0</v>
      </c>
      <c r="F410" s="946" t="s">
        <v>4499</v>
      </c>
      <c r="G410" s="959">
        <v>2</v>
      </c>
      <c r="H410" s="959" t="s">
        <v>195</v>
      </c>
      <c r="I410" s="1217" t="s">
        <v>4500</v>
      </c>
    </row>
    <row r="411" spans="2:9">
      <c r="B411" s="946">
        <v>408</v>
      </c>
      <c r="C411" s="1220" t="s">
        <v>328</v>
      </c>
      <c r="D411" s="1220" t="s">
        <v>329</v>
      </c>
      <c r="E411" s="911">
        <v>0</v>
      </c>
      <c r="F411" s="946" t="s">
        <v>4442</v>
      </c>
      <c r="G411" s="959">
        <v>3</v>
      </c>
      <c r="H411" s="959" t="s">
        <v>4472</v>
      </c>
      <c r="I411" s="1217" t="s">
        <v>4444</v>
      </c>
    </row>
    <row r="412" spans="2:9">
      <c r="B412" s="946">
        <v>409</v>
      </c>
      <c r="C412" s="1220" t="s">
        <v>328</v>
      </c>
      <c r="D412" s="1220" t="s">
        <v>329</v>
      </c>
      <c r="E412" s="911">
        <v>0</v>
      </c>
      <c r="F412" s="946" t="s">
        <v>4419</v>
      </c>
      <c r="G412" s="959">
        <v>3</v>
      </c>
      <c r="H412" s="959" t="s">
        <v>195</v>
      </c>
      <c r="I412" s="1217" t="s">
        <v>4420</v>
      </c>
    </row>
    <row r="413" spans="2:9">
      <c r="B413" s="946">
        <v>410</v>
      </c>
      <c r="C413" s="1220" t="s">
        <v>328</v>
      </c>
      <c r="D413" s="1220" t="s">
        <v>329</v>
      </c>
      <c r="E413" s="911">
        <v>0</v>
      </c>
      <c r="F413" s="946" t="s">
        <v>4407</v>
      </c>
      <c r="G413" s="959">
        <v>1</v>
      </c>
      <c r="H413" s="959" t="s">
        <v>195</v>
      </c>
      <c r="I413" s="1217" t="s">
        <v>4469</v>
      </c>
    </row>
    <row r="414" spans="2:9">
      <c r="B414" s="946">
        <v>411</v>
      </c>
      <c r="C414" s="1220" t="s">
        <v>328</v>
      </c>
      <c r="D414" s="1220" t="s">
        <v>329</v>
      </c>
      <c r="E414" s="911">
        <v>0</v>
      </c>
      <c r="F414" s="946" t="s">
        <v>4389</v>
      </c>
      <c r="G414" s="959">
        <v>3.9</v>
      </c>
      <c r="H414" s="959" t="s">
        <v>195</v>
      </c>
      <c r="I414" s="1217" t="s">
        <v>175</v>
      </c>
    </row>
    <row r="415" spans="2:9">
      <c r="B415" s="946">
        <v>412</v>
      </c>
      <c r="C415" s="1220" t="s">
        <v>328</v>
      </c>
      <c r="D415" s="1220" t="s">
        <v>329</v>
      </c>
      <c r="E415" s="911">
        <v>0</v>
      </c>
      <c r="F415" s="946" t="s">
        <v>4495</v>
      </c>
      <c r="G415" s="959">
        <v>1</v>
      </c>
      <c r="H415" s="959" t="s">
        <v>195</v>
      </c>
      <c r="I415" s="1217" t="s">
        <v>4501</v>
      </c>
    </row>
    <row r="416" spans="2:9">
      <c r="B416" s="946">
        <v>413</v>
      </c>
      <c r="C416" s="1220" t="s">
        <v>328</v>
      </c>
      <c r="D416" s="1220" t="s">
        <v>329</v>
      </c>
      <c r="E416" s="911">
        <v>0</v>
      </c>
      <c r="F416" s="946" t="s">
        <v>4442</v>
      </c>
      <c r="G416" s="959">
        <v>2</v>
      </c>
      <c r="H416" s="959" t="s">
        <v>4472</v>
      </c>
      <c r="I416" s="1217" t="s">
        <v>4444</v>
      </c>
    </row>
    <row r="417" spans="2:9">
      <c r="B417" s="946">
        <v>414</v>
      </c>
      <c r="C417" s="1220" t="s">
        <v>328</v>
      </c>
      <c r="D417" s="1220" t="s">
        <v>329</v>
      </c>
      <c r="E417" s="911">
        <v>0</v>
      </c>
      <c r="F417" s="946" t="s">
        <v>4395</v>
      </c>
      <c r="G417" s="959">
        <v>1</v>
      </c>
      <c r="H417" s="959" t="s">
        <v>195</v>
      </c>
      <c r="I417" s="1217" t="s">
        <v>4396</v>
      </c>
    </row>
    <row r="418" spans="2:9">
      <c r="B418" s="946">
        <v>415</v>
      </c>
      <c r="C418" s="1220" t="s">
        <v>328</v>
      </c>
      <c r="D418" s="1220" t="s">
        <v>329</v>
      </c>
      <c r="E418" s="911">
        <v>0</v>
      </c>
      <c r="F418" s="946" t="s">
        <v>4407</v>
      </c>
      <c r="G418" s="959">
        <v>1</v>
      </c>
      <c r="H418" s="959" t="s">
        <v>195</v>
      </c>
      <c r="I418" s="1217" t="s">
        <v>4469</v>
      </c>
    </row>
    <row r="419" spans="2:9">
      <c r="B419" s="946">
        <v>416</v>
      </c>
      <c r="C419" s="1220" t="s">
        <v>328</v>
      </c>
      <c r="D419" s="1220" t="s">
        <v>329</v>
      </c>
      <c r="E419" s="911">
        <v>0</v>
      </c>
      <c r="F419" s="946" t="s">
        <v>4419</v>
      </c>
      <c r="G419" s="959">
        <v>2</v>
      </c>
      <c r="H419" s="959" t="s">
        <v>195</v>
      </c>
      <c r="I419" s="1217" t="s">
        <v>4420</v>
      </c>
    </row>
    <row r="420" spans="2:9">
      <c r="B420" s="946">
        <v>417</v>
      </c>
      <c r="C420" s="1220" t="s">
        <v>331</v>
      </c>
      <c r="D420" s="1220" t="s">
        <v>329</v>
      </c>
      <c r="E420" s="911">
        <v>0</v>
      </c>
      <c r="F420" s="946" t="s">
        <v>4389</v>
      </c>
      <c r="G420" s="959">
        <v>4.2</v>
      </c>
      <c r="H420" s="959" t="s">
        <v>195</v>
      </c>
      <c r="I420" s="1217" t="s">
        <v>175</v>
      </c>
    </row>
    <row r="421" spans="2:9">
      <c r="B421" s="946">
        <v>418</v>
      </c>
      <c r="C421" s="1220" t="s">
        <v>331</v>
      </c>
      <c r="D421" s="1220" t="s">
        <v>329</v>
      </c>
      <c r="E421" s="911">
        <v>0</v>
      </c>
      <c r="F421" s="946" t="s">
        <v>4502</v>
      </c>
      <c r="G421" s="959">
        <v>1</v>
      </c>
      <c r="H421" s="959" t="s">
        <v>195</v>
      </c>
      <c r="I421" s="1217" t="s">
        <v>4503</v>
      </c>
    </row>
    <row r="422" spans="2:9">
      <c r="B422" s="946">
        <v>419</v>
      </c>
      <c r="C422" s="1220" t="s">
        <v>331</v>
      </c>
      <c r="D422" s="1220" t="s">
        <v>329</v>
      </c>
      <c r="E422" s="911">
        <v>0</v>
      </c>
      <c r="F422" s="946" t="s">
        <v>4442</v>
      </c>
      <c r="G422" s="959">
        <v>2</v>
      </c>
      <c r="H422" s="959" t="s">
        <v>4472</v>
      </c>
      <c r="I422" s="1217" t="s">
        <v>4444</v>
      </c>
    </row>
    <row r="423" spans="2:9">
      <c r="B423" s="946">
        <v>420</v>
      </c>
      <c r="C423" s="1220" t="s">
        <v>331</v>
      </c>
      <c r="D423" s="1220" t="s">
        <v>329</v>
      </c>
      <c r="E423" s="911">
        <v>0</v>
      </c>
      <c r="F423" s="946" t="s">
        <v>4442</v>
      </c>
      <c r="G423" s="959">
        <v>1</v>
      </c>
      <c r="H423" s="959" t="s">
        <v>4483</v>
      </c>
      <c r="I423" s="1217" t="s">
        <v>4444</v>
      </c>
    </row>
    <row r="424" spans="2:9">
      <c r="B424" s="946">
        <v>421</v>
      </c>
      <c r="C424" s="1220" t="s">
        <v>331</v>
      </c>
      <c r="D424" s="1220" t="s">
        <v>329</v>
      </c>
      <c r="E424" s="911">
        <v>0</v>
      </c>
      <c r="F424" s="946" t="s">
        <v>4419</v>
      </c>
      <c r="G424" s="959">
        <v>2</v>
      </c>
      <c r="H424" s="959" t="s">
        <v>195</v>
      </c>
      <c r="I424" s="1217" t="s">
        <v>4420</v>
      </c>
    </row>
    <row r="425" spans="2:9">
      <c r="B425" s="946">
        <v>422</v>
      </c>
      <c r="C425" s="1220" t="s">
        <v>331</v>
      </c>
      <c r="D425" s="1220" t="s">
        <v>329</v>
      </c>
      <c r="E425" s="911">
        <v>0</v>
      </c>
      <c r="F425" s="946" t="s">
        <v>4407</v>
      </c>
      <c r="G425" s="959">
        <v>1</v>
      </c>
      <c r="H425" s="959" t="s">
        <v>195</v>
      </c>
      <c r="I425" s="1217" t="s">
        <v>4469</v>
      </c>
    </row>
    <row r="426" spans="2:9">
      <c r="B426" s="946">
        <v>423</v>
      </c>
      <c r="C426" s="1220" t="s">
        <v>331</v>
      </c>
      <c r="D426" s="1220" t="s">
        <v>329</v>
      </c>
      <c r="E426" s="911">
        <v>0</v>
      </c>
      <c r="F426" s="946" t="s">
        <v>4389</v>
      </c>
      <c r="G426" s="959">
        <v>6.7</v>
      </c>
      <c r="H426" s="959" t="s">
        <v>195</v>
      </c>
      <c r="I426" s="1217" t="s">
        <v>175</v>
      </c>
    </row>
    <row r="427" spans="2:9">
      <c r="B427" s="946">
        <v>424</v>
      </c>
      <c r="C427" s="1220" t="s">
        <v>331</v>
      </c>
      <c r="D427" s="1220" t="s">
        <v>329</v>
      </c>
      <c r="E427" s="911">
        <v>0</v>
      </c>
      <c r="F427" s="946" t="s">
        <v>4470</v>
      </c>
      <c r="G427" s="959">
        <v>1</v>
      </c>
      <c r="H427" s="959" t="s">
        <v>195</v>
      </c>
      <c r="I427" s="1217" t="s">
        <v>4471</v>
      </c>
    </row>
    <row r="428" spans="2:9">
      <c r="B428" s="946">
        <v>425</v>
      </c>
      <c r="C428" s="1220" t="s">
        <v>331</v>
      </c>
      <c r="D428" s="1220" t="s">
        <v>329</v>
      </c>
      <c r="E428" s="911">
        <v>0</v>
      </c>
      <c r="F428" s="946" t="s">
        <v>4442</v>
      </c>
      <c r="G428" s="959">
        <v>2</v>
      </c>
      <c r="H428" s="959" t="s">
        <v>4472</v>
      </c>
      <c r="I428" s="1217" t="s">
        <v>4444</v>
      </c>
    </row>
    <row r="429" spans="2:9">
      <c r="B429" s="946">
        <v>426</v>
      </c>
      <c r="C429" s="1220" t="s">
        <v>331</v>
      </c>
      <c r="D429" s="1220" t="s">
        <v>329</v>
      </c>
      <c r="E429" s="911">
        <v>0</v>
      </c>
      <c r="F429" s="946" t="s">
        <v>4395</v>
      </c>
      <c r="G429" s="959">
        <v>2</v>
      </c>
      <c r="H429" s="959" t="s">
        <v>195</v>
      </c>
      <c r="I429" s="1217" t="s">
        <v>4396</v>
      </c>
    </row>
    <row r="430" spans="2:9">
      <c r="B430" s="946">
        <v>427</v>
      </c>
      <c r="C430" s="1220" t="s">
        <v>331</v>
      </c>
      <c r="D430" s="1220" t="s">
        <v>329</v>
      </c>
      <c r="E430" s="911">
        <v>0</v>
      </c>
      <c r="F430" s="946" t="s">
        <v>4407</v>
      </c>
      <c r="G430" s="959">
        <v>2</v>
      </c>
      <c r="H430" s="959" t="s">
        <v>195</v>
      </c>
      <c r="I430" s="1217" t="s">
        <v>4469</v>
      </c>
    </row>
    <row r="431" spans="2:9">
      <c r="B431" s="946">
        <v>428</v>
      </c>
      <c r="C431" s="1220" t="s">
        <v>211</v>
      </c>
      <c r="D431" s="1220" t="s">
        <v>212</v>
      </c>
      <c r="E431" s="911">
        <v>0</v>
      </c>
      <c r="F431" s="946" t="s">
        <v>4389</v>
      </c>
      <c r="G431" s="959">
        <v>3.5</v>
      </c>
      <c r="H431" s="959" t="s">
        <v>195</v>
      </c>
      <c r="I431" s="1217" t="s">
        <v>175</v>
      </c>
    </row>
    <row r="432" spans="2:9">
      <c r="B432" s="946">
        <v>429</v>
      </c>
      <c r="C432" s="1220" t="s">
        <v>211</v>
      </c>
      <c r="D432" s="1220" t="s">
        <v>212</v>
      </c>
      <c r="E432" s="911">
        <v>0</v>
      </c>
      <c r="F432" s="946" t="s">
        <v>4409</v>
      </c>
      <c r="G432" s="959">
        <v>1</v>
      </c>
      <c r="H432" s="959" t="s">
        <v>195</v>
      </c>
      <c r="I432" s="1217" t="s">
        <v>4410</v>
      </c>
    </row>
    <row r="433" spans="2:9">
      <c r="B433" s="946">
        <v>430</v>
      </c>
      <c r="C433" s="1220" t="s">
        <v>211</v>
      </c>
      <c r="D433" s="1220" t="s">
        <v>212</v>
      </c>
      <c r="E433" s="911">
        <v>0</v>
      </c>
      <c r="F433" s="946" t="s">
        <v>4426</v>
      </c>
      <c r="G433" s="959">
        <v>1</v>
      </c>
      <c r="H433" s="959" t="s">
        <v>195</v>
      </c>
      <c r="I433" s="1217" t="s">
        <v>4427</v>
      </c>
    </row>
    <row r="434" spans="2:9">
      <c r="B434" s="946">
        <v>431</v>
      </c>
      <c r="C434" s="1220" t="s">
        <v>211</v>
      </c>
      <c r="D434" s="1220" t="s">
        <v>212</v>
      </c>
      <c r="E434" s="911">
        <v>0</v>
      </c>
      <c r="F434" s="946" t="s">
        <v>4417</v>
      </c>
      <c r="G434" s="959">
        <v>1</v>
      </c>
      <c r="H434" s="959" t="s">
        <v>195</v>
      </c>
      <c r="I434" s="1217" t="s">
        <v>4437</v>
      </c>
    </row>
    <row r="435" spans="2:9">
      <c r="B435" s="946">
        <v>432</v>
      </c>
      <c r="C435" s="1220" t="s">
        <v>211</v>
      </c>
      <c r="D435" s="1220" t="s">
        <v>212</v>
      </c>
      <c r="E435" s="911">
        <v>0</v>
      </c>
      <c r="F435" s="946" t="s">
        <v>4395</v>
      </c>
      <c r="G435" s="959">
        <v>3</v>
      </c>
      <c r="H435" s="959" t="s">
        <v>195</v>
      </c>
      <c r="I435" s="1217" t="s">
        <v>4396</v>
      </c>
    </row>
    <row r="436" spans="2:9">
      <c r="B436" s="946">
        <v>433</v>
      </c>
      <c r="C436" s="1220" t="s">
        <v>211</v>
      </c>
      <c r="D436" s="1220" t="s">
        <v>212</v>
      </c>
      <c r="E436" s="911">
        <v>0</v>
      </c>
      <c r="F436" s="946" t="s">
        <v>4397</v>
      </c>
      <c r="G436" s="959">
        <v>8</v>
      </c>
      <c r="H436" s="959" t="s">
        <v>4487</v>
      </c>
      <c r="I436" s="1217" t="s">
        <v>4429</v>
      </c>
    </row>
    <row r="437" spans="2:9">
      <c r="B437" s="946">
        <v>434</v>
      </c>
      <c r="C437" s="1220" t="s">
        <v>211</v>
      </c>
      <c r="D437" s="1220" t="s">
        <v>212</v>
      </c>
      <c r="E437" s="911">
        <v>0</v>
      </c>
      <c r="F437" s="946" t="s">
        <v>4401</v>
      </c>
      <c r="G437" s="959">
        <v>1</v>
      </c>
      <c r="H437" s="959" t="s">
        <v>195</v>
      </c>
      <c r="I437" s="1217" t="s">
        <v>4504</v>
      </c>
    </row>
    <row r="438" spans="2:9">
      <c r="B438" s="946">
        <v>435</v>
      </c>
      <c r="C438" s="1220" t="s">
        <v>211</v>
      </c>
      <c r="D438" s="1220" t="s">
        <v>212</v>
      </c>
      <c r="E438" s="911">
        <v>0</v>
      </c>
      <c r="F438" s="946" t="s">
        <v>4407</v>
      </c>
      <c r="G438" s="959">
        <v>1</v>
      </c>
      <c r="H438" s="959" t="s">
        <v>195</v>
      </c>
      <c r="I438" s="1217" t="s">
        <v>4469</v>
      </c>
    </row>
    <row r="439" spans="2:9">
      <c r="B439" s="946">
        <v>436</v>
      </c>
      <c r="C439" s="1220" t="s">
        <v>211</v>
      </c>
      <c r="D439" s="1220" t="s">
        <v>212</v>
      </c>
      <c r="E439" s="911">
        <v>0</v>
      </c>
      <c r="F439" s="946" t="s">
        <v>4419</v>
      </c>
      <c r="G439" s="959">
        <v>3</v>
      </c>
      <c r="H439" s="959" t="s">
        <v>195</v>
      </c>
      <c r="I439" s="1217" t="s">
        <v>4420</v>
      </c>
    </row>
    <row r="440" spans="2:9">
      <c r="B440" s="946">
        <v>437</v>
      </c>
      <c r="C440" s="1220" t="s">
        <v>211</v>
      </c>
      <c r="D440" s="1220" t="s">
        <v>212</v>
      </c>
      <c r="E440" s="911">
        <v>0</v>
      </c>
      <c r="F440" s="946" t="s">
        <v>4389</v>
      </c>
      <c r="G440" s="959">
        <v>8</v>
      </c>
      <c r="H440" s="959" t="s">
        <v>195</v>
      </c>
      <c r="I440" s="1217" t="s">
        <v>175</v>
      </c>
    </row>
    <row r="441" spans="2:9">
      <c r="B441" s="946">
        <v>438</v>
      </c>
      <c r="C441" s="1220" t="s">
        <v>211</v>
      </c>
      <c r="D441" s="1220" t="s">
        <v>212</v>
      </c>
      <c r="E441" s="911">
        <v>0</v>
      </c>
      <c r="F441" s="946" t="s">
        <v>4442</v>
      </c>
      <c r="G441" s="959">
        <v>3</v>
      </c>
      <c r="H441" s="959" t="s">
        <v>4483</v>
      </c>
      <c r="I441" s="1217" t="s">
        <v>4444</v>
      </c>
    </row>
    <row r="442" spans="2:9">
      <c r="B442" s="946">
        <v>439</v>
      </c>
      <c r="C442" s="1220" t="s">
        <v>211</v>
      </c>
      <c r="D442" s="1220" t="s">
        <v>212</v>
      </c>
      <c r="E442" s="911">
        <v>0</v>
      </c>
      <c r="F442" s="946" t="s">
        <v>4395</v>
      </c>
      <c r="G442" s="959">
        <v>1</v>
      </c>
      <c r="H442" s="959" t="s">
        <v>195</v>
      </c>
      <c r="I442" s="1217" t="s">
        <v>4396</v>
      </c>
    </row>
    <row r="443" spans="2:9">
      <c r="B443" s="946">
        <v>440</v>
      </c>
      <c r="C443" s="1220" t="s">
        <v>211</v>
      </c>
      <c r="D443" s="1220" t="s">
        <v>212</v>
      </c>
      <c r="E443" s="911">
        <v>0</v>
      </c>
      <c r="F443" s="946" t="s">
        <v>4407</v>
      </c>
      <c r="G443" s="959">
        <v>3</v>
      </c>
      <c r="H443" s="959" t="s">
        <v>195</v>
      </c>
      <c r="I443" s="1217" t="s">
        <v>4469</v>
      </c>
    </row>
    <row r="444" spans="2:9">
      <c r="B444" s="946">
        <v>441</v>
      </c>
      <c r="C444" s="1220" t="s">
        <v>211</v>
      </c>
      <c r="D444" s="1220" t="s">
        <v>212</v>
      </c>
      <c r="E444" s="911">
        <v>0</v>
      </c>
      <c r="F444" s="946" t="s">
        <v>4419</v>
      </c>
      <c r="G444" s="959">
        <v>1</v>
      </c>
      <c r="H444" s="959" t="s">
        <v>195</v>
      </c>
      <c r="I444" s="1217" t="s">
        <v>4420</v>
      </c>
    </row>
    <row r="445" spans="2:9">
      <c r="B445" s="946">
        <v>442</v>
      </c>
      <c r="C445" s="1220" t="s">
        <v>213</v>
      </c>
      <c r="D445" s="1220" t="s">
        <v>212</v>
      </c>
      <c r="E445" s="911">
        <v>0</v>
      </c>
      <c r="F445" s="946" t="s">
        <v>4389</v>
      </c>
      <c r="G445" s="959">
        <v>3.6</v>
      </c>
      <c r="H445" s="959" t="s">
        <v>195</v>
      </c>
      <c r="I445" s="1217" t="s">
        <v>175</v>
      </c>
    </row>
    <row r="446" spans="2:9">
      <c r="B446" s="946">
        <v>443</v>
      </c>
      <c r="C446" s="1220" t="s">
        <v>213</v>
      </c>
      <c r="D446" s="1220" t="s">
        <v>212</v>
      </c>
      <c r="E446" s="911">
        <v>0</v>
      </c>
      <c r="F446" s="946" t="s">
        <v>4497</v>
      </c>
      <c r="G446" s="959">
        <v>1</v>
      </c>
      <c r="H446" s="959" t="s">
        <v>195</v>
      </c>
      <c r="I446" s="1217" t="s">
        <v>4498</v>
      </c>
    </row>
    <row r="447" spans="2:9">
      <c r="B447" s="946">
        <v>444</v>
      </c>
      <c r="C447" s="1220" t="s">
        <v>213</v>
      </c>
      <c r="D447" s="1220" t="s">
        <v>212</v>
      </c>
      <c r="E447" s="911">
        <v>0</v>
      </c>
      <c r="F447" s="946" t="s">
        <v>4499</v>
      </c>
      <c r="G447" s="959">
        <v>2</v>
      </c>
      <c r="H447" s="959" t="s">
        <v>195</v>
      </c>
      <c r="I447" s="1217" t="s">
        <v>4500</v>
      </c>
    </row>
    <row r="448" spans="2:9">
      <c r="B448" s="946">
        <v>445</v>
      </c>
      <c r="C448" s="1220" t="s">
        <v>213</v>
      </c>
      <c r="D448" s="1220" t="s">
        <v>212</v>
      </c>
      <c r="E448" s="911">
        <v>0</v>
      </c>
      <c r="F448" s="946" t="s">
        <v>4442</v>
      </c>
      <c r="G448" s="959">
        <v>2</v>
      </c>
      <c r="H448" s="959" t="s">
        <v>4483</v>
      </c>
      <c r="I448" s="1217" t="s">
        <v>4444</v>
      </c>
    </row>
    <row r="449" spans="2:9">
      <c r="B449" s="946">
        <v>446</v>
      </c>
      <c r="C449" s="1220" t="s">
        <v>213</v>
      </c>
      <c r="D449" s="1220" t="s">
        <v>212</v>
      </c>
      <c r="E449" s="911">
        <v>0</v>
      </c>
      <c r="F449" s="946" t="s">
        <v>4419</v>
      </c>
      <c r="G449" s="959">
        <v>5</v>
      </c>
      <c r="H449" s="959" t="s">
        <v>195</v>
      </c>
      <c r="I449" s="1217" t="s">
        <v>4420</v>
      </c>
    </row>
    <row r="450" spans="2:9">
      <c r="B450" s="946">
        <v>447</v>
      </c>
      <c r="C450" s="1220" t="s">
        <v>213</v>
      </c>
      <c r="D450" s="1220" t="s">
        <v>212</v>
      </c>
      <c r="E450" s="911">
        <v>0</v>
      </c>
      <c r="F450" s="946" t="s">
        <v>4407</v>
      </c>
      <c r="G450" s="959">
        <v>1</v>
      </c>
      <c r="H450" s="959" t="s">
        <v>195</v>
      </c>
      <c r="I450" s="1217" t="s">
        <v>4469</v>
      </c>
    </row>
    <row r="451" spans="2:9">
      <c r="B451" s="946">
        <v>448</v>
      </c>
      <c r="C451" s="1220" t="s">
        <v>213</v>
      </c>
      <c r="D451" s="1220" t="s">
        <v>212</v>
      </c>
      <c r="E451" s="911">
        <v>0</v>
      </c>
      <c r="F451" s="946" t="s">
        <v>4389</v>
      </c>
      <c r="G451" s="959">
        <v>7</v>
      </c>
      <c r="H451" s="959" t="s">
        <v>195</v>
      </c>
      <c r="I451" s="1217" t="s">
        <v>175</v>
      </c>
    </row>
    <row r="452" spans="2:9">
      <c r="B452" s="946">
        <v>449</v>
      </c>
      <c r="C452" s="1220" t="s">
        <v>213</v>
      </c>
      <c r="D452" s="1220" t="s">
        <v>212</v>
      </c>
      <c r="E452" s="911">
        <v>0</v>
      </c>
      <c r="F452" s="946" t="s">
        <v>4470</v>
      </c>
      <c r="G452" s="959">
        <v>1</v>
      </c>
      <c r="H452" s="959" t="s">
        <v>195</v>
      </c>
      <c r="I452" s="1217" t="s">
        <v>4471</v>
      </c>
    </row>
    <row r="453" spans="2:9">
      <c r="B453" s="946">
        <v>450</v>
      </c>
      <c r="C453" s="1220" t="s">
        <v>213</v>
      </c>
      <c r="D453" s="1220" t="s">
        <v>212</v>
      </c>
      <c r="E453" s="911">
        <v>0</v>
      </c>
      <c r="F453" s="946" t="s">
        <v>4442</v>
      </c>
      <c r="G453" s="959">
        <v>2</v>
      </c>
      <c r="H453" s="959" t="s">
        <v>4483</v>
      </c>
      <c r="I453" s="1217" t="s">
        <v>4444</v>
      </c>
    </row>
    <row r="454" spans="2:9">
      <c r="B454" s="946">
        <v>451</v>
      </c>
      <c r="C454" s="1220" t="s">
        <v>213</v>
      </c>
      <c r="D454" s="1220" t="s">
        <v>212</v>
      </c>
      <c r="E454" s="911">
        <v>0</v>
      </c>
      <c r="F454" s="946" t="s">
        <v>4395</v>
      </c>
      <c r="G454" s="959">
        <v>2</v>
      </c>
      <c r="H454" s="959" t="s">
        <v>195</v>
      </c>
      <c r="I454" s="1217" t="s">
        <v>4396</v>
      </c>
    </row>
    <row r="455" spans="2:9">
      <c r="B455" s="946">
        <v>452</v>
      </c>
      <c r="C455" s="1220" t="s">
        <v>213</v>
      </c>
      <c r="D455" s="1220" t="s">
        <v>212</v>
      </c>
      <c r="E455" s="911">
        <v>0</v>
      </c>
      <c r="F455" s="946" t="s">
        <v>4407</v>
      </c>
      <c r="G455" s="959">
        <v>3</v>
      </c>
      <c r="H455" s="959" t="s">
        <v>195</v>
      </c>
      <c r="I455" s="1217" t="s">
        <v>4469</v>
      </c>
    </row>
    <row r="456" spans="2:9">
      <c r="B456" s="946">
        <v>453</v>
      </c>
      <c r="C456" s="1220" t="s">
        <v>340</v>
      </c>
      <c r="D456" s="1220" t="s">
        <v>341</v>
      </c>
      <c r="E456" s="911">
        <v>0</v>
      </c>
      <c r="F456" s="946" t="s">
        <v>4389</v>
      </c>
      <c r="G456" s="959">
        <v>3.2</v>
      </c>
      <c r="H456" s="959" t="s">
        <v>195</v>
      </c>
      <c r="I456" s="1217" t="s">
        <v>175</v>
      </c>
    </row>
    <row r="457" spans="2:9">
      <c r="B457" s="946">
        <v>454</v>
      </c>
      <c r="C457" s="1220" t="s">
        <v>340</v>
      </c>
      <c r="D457" s="1220" t="s">
        <v>341</v>
      </c>
      <c r="E457" s="911">
        <v>0</v>
      </c>
      <c r="F457" s="946" t="s">
        <v>4499</v>
      </c>
      <c r="G457" s="959">
        <v>2</v>
      </c>
      <c r="H457" s="959" t="s">
        <v>195</v>
      </c>
      <c r="I457" s="1217" t="s">
        <v>4500</v>
      </c>
    </row>
    <row r="458" spans="2:9">
      <c r="B458" s="946">
        <v>455</v>
      </c>
      <c r="C458" s="1220" t="s">
        <v>340</v>
      </c>
      <c r="D458" s="1220" t="s">
        <v>341</v>
      </c>
      <c r="E458" s="911">
        <v>0</v>
      </c>
      <c r="F458" s="946" t="s">
        <v>4442</v>
      </c>
      <c r="G458" s="959">
        <v>1</v>
      </c>
      <c r="H458" s="959" t="s">
        <v>4483</v>
      </c>
      <c r="I458" s="1217" t="s">
        <v>4444</v>
      </c>
    </row>
    <row r="459" spans="2:9">
      <c r="B459" s="946">
        <v>456</v>
      </c>
      <c r="C459" s="1220" t="s">
        <v>340</v>
      </c>
      <c r="D459" s="1220" t="s">
        <v>341</v>
      </c>
      <c r="E459" s="911">
        <v>0</v>
      </c>
      <c r="F459" s="946" t="s">
        <v>4419</v>
      </c>
      <c r="G459" s="959">
        <v>3</v>
      </c>
      <c r="H459" s="959" t="s">
        <v>195</v>
      </c>
      <c r="I459" s="1217" t="s">
        <v>4420</v>
      </c>
    </row>
    <row r="460" spans="2:9">
      <c r="B460" s="946">
        <v>457</v>
      </c>
      <c r="C460" s="1220" t="s">
        <v>340</v>
      </c>
      <c r="D460" s="1220" t="s">
        <v>341</v>
      </c>
      <c r="E460" s="911">
        <v>0</v>
      </c>
      <c r="F460" s="946" t="s">
        <v>4407</v>
      </c>
      <c r="G460" s="959">
        <v>1</v>
      </c>
      <c r="H460" s="959" t="s">
        <v>195</v>
      </c>
      <c r="I460" s="1217" t="s">
        <v>4469</v>
      </c>
    </row>
    <row r="461" spans="2:9">
      <c r="B461" s="946">
        <v>458</v>
      </c>
      <c r="C461" s="1220" t="s">
        <v>340</v>
      </c>
      <c r="D461" s="1220" t="s">
        <v>341</v>
      </c>
      <c r="E461" s="911">
        <v>0</v>
      </c>
      <c r="F461" s="946" t="s">
        <v>4389</v>
      </c>
      <c r="G461" s="959">
        <v>3.9</v>
      </c>
      <c r="H461" s="959" t="s">
        <v>195</v>
      </c>
      <c r="I461" s="1217" t="s">
        <v>175</v>
      </c>
    </row>
    <row r="462" spans="2:9">
      <c r="B462" s="946">
        <v>459</v>
      </c>
      <c r="C462" s="1220" t="s">
        <v>340</v>
      </c>
      <c r="D462" s="1220" t="s">
        <v>341</v>
      </c>
      <c r="E462" s="911">
        <v>0</v>
      </c>
      <c r="F462" s="946" t="s">
        <v>4495</v>
      </c>
      <c r="G462" s="959">
        <v>1</v>
      </c>
      <c r="H462" s="959" t="s">
        <v>195</v>
      </c>
      <c r="I462" s="1217" t="s">
        <v>4501</v>
      </c>
    </row>
    <row r="463" spans="2:9">
      <c r="B463" s="946">
        <v>460</v>
      </c>
      <c r="C463" s="1220" t="s">
        <v>340</v>
      </c>
      <c r="D463" s="1220" t="s">
        <v>341</v>
      </c>
      <c r="E463" s="911">
        <v>0</v>
      </c>
      <c r="F463" s="946" t="s">
        <v>4442</v>
      </c>
      <c r="G463" s="959">
        <v>2</v>
      </c>
      <c r="H463" s="959" t="s">
        <v>4483</v>
      </c>
      <c r="I463" s="1217" t="s">
        <v>4444</v>
      </c>
    </row>
    <row r="464" spans="2:9">
      <c r="B464" s="946">
        <v>461</v>
      </c>
      <c r="C464" s="1220" t="s">
        <v>340</v>
      </c>
      <c r="D464" s="1220" t="s">
        <v>341</v>
      </c>
      <c r="E464" s="911">
        <v>0</v>
      </c>
      <c r="F464" s="946" t="s">
        <v>4395</v>
      </c>
      <c r="G464" s="959">
        <v>1</v>
      </c>
      <c r="H464" s="959" t="s">
        <v>195</v>
      </c>
      <c r="I464" s="1217" t="s">
        <v>4396</v>
      </c>
    </row>
    <row r="465" spans="2:9">
      <c r="B465" s="946">
        <v>462</v>
      </c>
      <c r="C465" s="1220" t="s">
        <v>340</v>
      </c>
      <c r="D465" s="1220" t="s">
        <v>341</v>
      </c>
      <c r="E465" s="911">
        <v>0</v>
      </c>
      <c r="F465" s="946" t="s">
        <v>4407</v>
      </c>
      <c r="G465" s="959">
        <v>1</v>
      </c>
      <c r="H465" s="959" t="s">
        <v>195</v>
      </c>
      <c r="I465" s="1217" t="s">
        <v>4469</v>
      </c>
    </row>
    <row r="466" spans="2:9">
      <c r="B466" s="946">
        <v>463</v>
      </c>
      <c r="C466" s="1220" t="s">
        <v>340</v>
      </c>
      <c r="D466" s="1220" t="s">
        <v>341</v>
      </c>
      <c r="E466" s="911">
        <v>0</v>
      </c>
      <c r="F466" s="946" t="s">
        <v>4419</v>
      </c>
      <c r="G466" s="959">
        <v>2</v>
      </c>
      <c r="H466" s="959" t="s">
        <v>195</v>
      </c>
      <c r="I466" s="1217" t="s">
        <v>4420</v>
      </c>
    </row>
    <row r="467" spans="2:9">
      <c r="B467" s="946">
        <v>464</v>
      </c>
      <c r="C467" s="1220" t="s">
        <v>343</v>
      </c>
      <c r="D467" s="1220" t="s">
        <v>341</v>
      </c>
      <c r="E467" s="911">
        <v>0</v>
      </c>
      <c r="F467" s="946" t="s">
        <v>4389</v>
      </c>
      <c r="G467" s="959">
        <v>4.2</v>
      </c>
      <c r="H467" s="959" t="s">
        <v>195</v>
      </c>
      <c r="I467" s="1217" t="s">
        <v>175</v>
      </c>
    </row>
    <row r="468" spans="2:9">
      <c r="B468" s="946">
        <v>465</v>
      </c>
      <c r="C468" s="1220" t="s">
        <v>343</v>
      </c>
      <c r="D468" s="1220" t="s">
        <v>341</v>
      </c>
      <c r="E468" s="911">
        <v>0</v>
      </c>
      <c r="F468" s="946" t="s">
        <v>4502</v>
      </c>
      <c r="G468" s="959">
        <v>1</v>
      </c>
      <c r="H468" s="959" t="s">
        <v>195</v>
      </c>
      <c r="I468" s="1217" t="s">
        <v>4503</v>
      </c>
    </row>
    <row r="469" spans="2:9">
      <c r="B469" s="946">
        <v>466</v>
      </c>
      <c r="C469" s="1220" t="s">
        <v>343</v>
      </c>
      <c r="D469" s="1220" t="s">
        <v>341</v>
      </c>
      <c r="E469" s="911">
        <v>0</v>
      </c>
      <c r="F469" s="946" t="s">
        <v>4442</v>
      </c>
      <c r="G469" s="959">
        <v>2</v>
      </c>
      <c r="H469" s="959" t="s">
        <v>4483</v>
      </c>
      <c r="I469" s="1217" t="s">
        <v>4444</v>
      </c>
    </row>
    <row r="470" spans="2:9">
      <c r="B470" s="946">
        <v>467</v>
      </c>
      <c r="C470" s="1220" t="s">
        <v>343</v>
      </c>
      <c r="D470" s="1220" t="s">
        <v>341</v>
      </c>
      <c r="E470" s="911">
        <v>0</v>
      </c>
      <c r="F470" s="946" t="s">
        <v>4419</v>
      </c>
      <c r="G470" s="959">
        <v>2</v>
      </c>
      <c r="H470" s="959" t="s">
        <v>195</v>
      </c>
      <c r="I470" s="1217" t="s">
        <v>4420</v>
      </c>
    </row>
    <row r="471" spans="2:9">
      <c r="B471" s="946">
        <v>468</v>
      </c>
      <c r="C471" s="1220" t="s">
        <v>343</v>
      </c>
      <c r="D471" s="1220" t="s">
        <v>341</v>
      </c>
      <c r="E471" s="911">
        <v>0</v>
      </c>
      <c r="F471" s="946" t="s">
        <v>4407</v>
      </c>
      <c r="G471" s="959">
        <v>1</v>
      </c>
      <c r="H471" s="959" t="s">
        <v>195</v>
      </c>
      <c r="I471" s="1217" t="s">
        <v>4469</v>
      </c>
    </row>
    <row r="472" spans="2:9">
      <c r="B472" s="946">
        <v>469</v>
      </c>
      <c r="C472" s="1220" t="s">
        <v>343</v>
      </c>
      <c r="D472" s="1220" t="s">
        <v>341</v>
      </c>
      <c r="E472" s="911">
        <v>0</v>
      </c>
      <c r="F472" s="946" t="s">
        <v>4389</v>
      </c>
      <c r="G472" s="959">
        <v>6.7</v>
      </c>
      <c r="H472" s="959" t="s">
        <v>195</v>
      </c>
      <c r="I472" s="1217" t="s">
        <v>175</v>
      </c>
    </row>
    <row r="473" spans="2:9">
      <c r="B473" s="946">
        <v>470</v>
      </c>
      <c r="C473" s="1220" t="s">
        <v>343</v>
      </c>
      <c r="D473" s="1220" t="s">
        <v>341</v>
      </c>
      <c r="E473" s="911">
        <v>0</v>
      </c>
      <c r="F473" s="946" t="s">
        <v>4470</v>
      </c>
      <c r="G473" s="959">
        <v>1</v>
      </c>
      <c r="H473" s="959" t="s">
        <v>195</v>
      </c>
      <c r="I473" s="1217" t="s">
        <v>4471</v>
      </c>
    </row>
    <row r="474" spans="2:9">
      <c r="B474" s="946">
        <v>471</v>
      </c>
      <c r="C474" s="1220" t="s">
        <v>343</v>
      </c>
      <c r="D474" s="1220" t="s">
        <v>341</v>
      </c>
      <c r="E474" s="911">
        <v>0</v>
      </c>
      <c r="F474" s="946" t="s">
        <v>4442</v>
      </c>
      <c r="G474" s="959">
        <v>2</v>
      </c>
      <c r="H474" s="959" t="s">
        <v>4483</v>
      </c>
      <c r="I474" s="1217" t="s">
        <v>4444</v>
      </c>
    </row>
    <row r="475" spans="2:9">
      <c r="B475" s="946">
        <v>472</v>
      </c>
      <c r="C475" s="1220" t="s">
        <v>343</v>
      </c>
      <c r="D475" s="1220" t="s">
        <v>341</v>
      </c>
      <c r="E475" s="911">
        <v>0</v>
      </c>
      <c r="F475" s="946" t="s">
        <v>4442</v>
      </c>
      <c r="G475" s="959">
        <v>1</v>
      </c>
      <c r="H475" s="959" t="s">
        <v>4472</v>
      </c>
      <c r="I475" s="1217" t="s">
        <v>4444</v>
      </c>
    </row>
    <row r="476" spans="2:9">
      <c r="B476" s="946">
        <v>473</v>
      </c>
      <c r="C476" s="1220" t="s">
        <v>343</v>
      </c>
      <c r="D476" s="1220" t="s">
        <v>341</v>
      </c>
      <c r="E476" s="911">
        <v>0</v>
      </c>
      <c r="F476" s="946" t="s">
        <v>4395</v>
      </c>
      <c r="G476" s="959">
        <v>2</v>
      </c>
      <c r="H476" s="959" t="s">
        <v>195</v>
      </c>
      <c r="I476" s="1217" t="s">
        <v>4396</v>
      </c>
    </row>
    <row r="477" spans="2:9">
      <c r="B477" s="946">
        <v>474</v>
      </c>
      <c r="C477" s="1220" t="s">
        <v>343</v>
      </c>
      <c r="D477" s="1220" t="s">
        <v>341</v>
      </c>
      <c r="E477" s="911">
        <v>0</v>
      </c>
      <c r="F477" s="946" t="s">
        <v>4407</v>
      </c>
      <c r="G477" s="959">
        <v>2</v>
      </c>
      <c r="H477" s="959" t="s">
        <v>195</v>
      </c>
      <c r="I477" s="1217" t="s">
        <v>4469</v>
      </c>
    </row>
    <row r="478" spans="2:9">
      <c r="B478" s="946">
        <v>475</v>
      </c>
      <c r="C478" s="1220" t="s">
        <v>507</v>
      </c>
      <c r="D478" s="1220" t="s">
        <v>508</v>
      </c>
      <c r="E478" s="911">
        <v>0</v>
      </c>
      <c r="F478" s="946" t="s">
        <v>4389</v>
      </c>
      <c r="G478" s="959">
        <v>2.4</v>
      </c>
      <c r="H478" s="959" t="s">
        <v>195</v>
      </c>
      <c r="I478" s="1217" t="s">
        <v>175</v>
      </c>
    </row>
    <row r="479" spans="2:9">
      <c r="B479" s="946">
        <v>476</v>
      </c>
      <c r="C479" s="1220" t="s">
        <v>507</v>
      </c>
      <c r="D479" s="1220" t="s">
        <v>508</v>
      </c>
      <c r="E479" s="911">
        <v>0</v>
      </c>
      <c r="F479" s="946" t="s">
        <v>4409</v>
      </c>
      <c r="G479" s="959">
        <v>2</v>
      </c>
      <c r="H479" s="959" t="s">
        <v>195</v>
      </c>
      <c r="I479" s="1217" t="s">
        <v>4410</v>
      </c>
    </row>
    <row r="480" spans="2:9">
      <c r="B480" s="946">
        <v>477</v>
      </c>
      <c r="C480" s="1220" t="s">
        <v>507</v>
      </c>
      <c r="D480" s="1220" t="s">
        <v>508</v>
      </c>
      <c r="E480" s="911">
        <v>0</v>
      </c>
      <c r="F480" s="946" t="s">
        <v>4417</v>
      </c>
      <c r="G480" s="959">
        <v>1</v>
      </c>
      <c r="H480" s="959" t="s">
        <v>195</v>
      </c>
      <c r="I480" s="1217" t="s">
        <v>4437</v>
      </c>
    </row>
    <row r="481" spans="2:9">
      <c r="B481" s="946">
        <v>478</v>
      </c>
      <c r="C481" s="1220" t="s">
        <v>507</v>
      </c>
      <c r="D481" s="1220" t="s">
        <v>508</v>
      </c>
      <c r="E481" s="911">
        <v>0</v>
      </c>
      <c r="F481" s="946" t="s">
        <v>4395</v>
      </c>
      <c r="G481" s="959">
        <v>2</v>
      </c>
      <c r="H481" s="959" t="s">
        <v>195</v>
      </c>
      <c r="I481" s="1217" t="s">
        <v>4396</v>
      </c>
    </row>
    <row r="482" spans="2:9">
      <c r="B482" s="946">
        <v>479</v>
      </c>
      <c r="C482" s="1220" t="s">
        <v>507</v>
      </c>
      <c r="D482" s="1220" t="s">
        <v>508</v>
      </c>
      <c r="E482" s="911">
        <v>0</v>
      </c>
      <c r="F482" s="946" t="s">
        <v>4419</v>
      </c>
      <c r="G482" s="959">
        <v>4</v>
      </c>
      <c r="H482" s="959" t="s">
        <v>195</v>
      </c>
      <c r="I482" s="1217" t="s">
        <v>4420</v>
      </c>
    </row>
    <row r="483" spans="2:9">
      <c r="B483" s="946">
        <v>480</v>
      </c>
      <c r="C483" s="1220" t="s">
        <v>507</v>
      </c>
      <c r="D483" s="1220" t="s">
        <v>508</v>
      </c>
      <c r="E483" s="911">
        <v>0</v>
      </c>
      <c r="F483" s="946" t="s">
        <v>4397</v>
      </c>
      <c r="G483" s="959">
        <v>8</v>
      </c>
      <c r="H483" s="959" t="s">
        <v>4487</v>
      </c>
      <c r="I483" s="1217" t="s">
        <v>4429</v>
      </c>
    </row>
    <row r="484" spans="2:9">
      <c r="B484" s="946">
        <v>481</v>
      </c>
      <c r="C484" s="1220" t="s">
        <v>507</v>
      </c>
      <c r="D484" s="1220" t="s">
        <v>508</v>
      </c>
      <c r="E484" s="911">
        <v>0</v>
      </c>
      <c r="F484" s="946" t="s">
        <v>4401</v>
      </c>
      <c r="G484" s="959">
        <v>1</v>
      </c>
      <c r="H484" s="959" t="s">
        <v>195</v>
      </c>
      <c r="I484" s="1217" t="s">
        <v>4482</v>
      </c>
    </row>
    <row r="485" spans="2:9">
      <c r="B485" s="946">
        <v>482</v>
      </c>
      <c r="C485" s="1220" t="s">
        <v>507</v>
      </c>
      <c r="D485" s="1220" t="s">
        <v>508</v>
      </c>
      <c r="E485" s="911">
        <v>0</v>
      </c>
      <c r="F485" s="946" t="s">
        <v>4407</v>
      </c>
      <c r="G485" s="959">
        <v>1</v>
      </c>
      <c r="H485" s="959" t="s">
        <v>195</v>
      </c>
      <c r="I485" s="1217" t="s">
        <v>4505</v>
      </c>
    </row>
    <row r="486" spans="2:9">
      <c r="B486" s="946">
        <v>483</v>
      </c>
      <c r="C486" s="1220" t="s">
        <v>503</v>
      </c>
      <c r="D486" s="1220" t="s">
        <v>504</v>
      </c>
      <c r="E486" s="911">
        <v>0</v>
      </c>
      <c r="F486" s="946" t="s">
        <v>4389</v>
      </c>
      <c r="G486" s="959">
        <v>6.1</v>
      </c>
      <c r="H486" s="959" t="s">
        <v>195</v>
      </c>
      <c r="I486" s="1217" t="s">
        <v>175</v>
      </c>
    </row>
    <row r="487" spans="2:9">
      <c r="B487" s="946">
        <v>484</v>
      </c>
      <c r="C487" s="1220" t="s">
        <v>503</v>
      </c>
      <c r="D487" s="1220" t="s">
        <v>504</v>
      </c>
      <c r="E487" s="911">
        <v>0</v>
      </c>
      <c r="F487" s="946" t="s">
        <v>4426</v>
      </c>
      <c r="G487" s="959">
        <v>1</v>
      </c>
      <c r="H487" s="959" t="s">
        <v>195</v>
      </c>
      <c r="I487" s="1217" t="s">
        <v>4427</v>
      </c>
    </row>
    <row r="488" spans="2:9">
      <c r="B488" s="946">
        <v>485</v>
      </c>
      <c r="C488" s="1220" t="s">
        <v>503</v>
      </c>
      <c r="D488" s="1220" t="s">
        <v>504</v>
      </c>
      <c r="E488" s="911">
        <v>0</v>
      </c>
      <c r="F488" s="946" t="s">
        <v>4442</v>
      </c>
      <c r="G488" s="959">
        <v>1</v>
      </c>
      <c r="H488" s="959" t="s">
        <v>4472</v>
      </c>
      <c r="I488" s="1217" t="s">
        <v>4444</v>
      </c>
    </row>
    <row r="489" spans="2:9">
      <c r="B489" s="946">
        <v>486</v>
      </c>
      <c r="C489" s="1220" t="s">
        <v>503</v>
      </c>
      <c r="D489" s="1220" t="s">
        <v>504</v>
      </c>
      <c r="E489" s="911">
        <v>0</v>
      </c>
      <c r="F489" s="946" t="s">
        <v>4442</v>
      </c>
      <c r="G489" s="959">
        <v>2</v>
      </c>
      <c r="H489" s="959" t="s">
        <v>4483</v>
      </c>
      <c r="I489" s="1217" t="s">
        <v>4444</v>
      </c>
    </row>
    <row r="490" spans="2:9">
      <c r="B490" s="946">
        <v>487</v>
      </c>
      <c r="C490" s="1220" t="s">
        <v>503</v>
      </c>
      <c r="D490" s="1220" t="s">
        <v>504</v>
      </c>
      <c r="E490" s="911">
        <v>0</v>
      </c>
      <c r="F490" s="946" t="s">
        <v>4417</v>
      </c>
      <c r="G490" s="959">
        <v>1</v>
      </c>
      <c r="H490" s="959" t="s">
        <v>195</v>
      </c>
      <c r="I490" s="1217" t="s">
        <v>4437</v>
      </c>
    </row>
    <row r="491" spans="2:9">
      <c r="B491" s="946">
        <v>488</v>
      </c>
      <c r="C491" s="1220" t="s">
        <v>503</v>
      </c>
      <c r="D491" s="1220" t="s">
        <v>504</v>
      </c>
      <c r="E491" s="911">
        <v>0</v>
      </c>
      <c r="F491" s="946" t="s">
        <v>4419</v>
      </c>
      <c r="G491" s="959">
        <v>4</v>
      </c>
      <c r="H491" s="959" t="s">
        <v>195</v>
      </c>
      <c r="I491" s="1217" t="s">
        <v>4420</v>
      </c>
    </row>
    <row r="492" spans="2:9">
      <c r="B492" s="946">
        <v>489</v>
      </c>
      <c r="C492" s="1220" t="s">
        <v>503</v>
      </c>
      <c r="D492" s="1220" t="s">
        <v>504</v>
      </c>
      <c r="E492" s="911">
        <v>0</v>
      </c>
      <c r="F492" s="946" t="s">
        <v>4395</v>
      </c>
      <c r="G492" s="959">
        <v>1</v>
      </c>
      <c r="H492" s="959" t="s">
        <v>195</v>
      </c>
      <c r="I492" s="1217" t="s">
        <v>4396</v>
      </c>
    </row>
    <row r="493" spans="2:9">
      <c r="B493" s="946">
        <v>490</v>
      </c>
      <c r="C493" s="1220" t="s">
        <v>503</v>
      </c>
      <c r="D493" s="1220" t="s">
        <v>504</v>
      </c>
      <c r="E493" s="911">
        <v>0</v>
      </c>
      <c r="F493" s="946" t="s">
        <v>4397</v>
      </c>
      <c r="G493" s="959">
        <v>8</v>
      </c>
      <c r="H493" s="959" t="s">
        <v>4487</v>
      </c>
      <c r="I493" s="1217" t="s">
        <v>4429</v>
      </c>
    </row>
    <row r="494" spans="2:9">
      <c r="B494" s="946">
        <v>491</v>
      </c>
      <c r="C494" s="1220" t="s">
        <v>503</v>
      </c>
      <c r="D494" s="1220" t="s">
        <v>504</v>
      </c>
      <c r="E494" s="911">
        <v>0</v>
      </c>
      <c r="F494" s="946" t="s">
        <v>4401</v>
      </c>
      <c r="G494" s="959">
        <v>1</v>
      </c>
      <c r="H494" s="959" t="s">
        <v>195</v>
      </c>
      <c r="I494" s="1217" t="s">
        <v>4482</v>
      </c>
    </row>
    <row r="495" spans="2:9">
      <c r="B495" s="946">
        <v>492</v>
      </c>
      <c r="C495" s="1220" t="s">
        <v>503</v>
      </c>
      <c r="D495" s="1220" t="s">
        <v>504</v>
      </c>
      <c r="E495" s="911">
        <v>0</v>
      </c>
      <c r="F495" s="946" t="s">
        <v>4407</v>
      </c>
      <c r="G495" s="959">
        <v>2</v>
      </c>
      <c r="H495" s="959" t="s">
        <v>195</v>
      </c>
      <c r="I495" s="1217" t="s">
        <v>4506</v>
      </c>
    </row>
    <row r="496" spans="2:9">
      <c r="B496" s="946">
        <v>493</v>
      </c>
      <c r="C496" s="1220" t="s">
        <v>503</v>
      </c>
      <c r="D496" s="1220" t="s">
        <v>504</v>
      </c>
      <c r="E496" s="911">
        <v>0</v>
      </c>
      <c r="F496" s="946" t="s">
        <v>4389</v>
      </c>
      <c r="G496" s="959">
        <v>9.6999999999999993</v>
      </c>
      <c r="H496" s="959" t="s">
        <v>195</v>
      </c>
      <c r="I496" s="1217" t="s">
        <v>175</v>
      </c>
    </row>
    <row r="497" spans="2:9">
      <c r="B497" s="946">
        <v>494</v>
      </c>
      <c r="C497" s="1220" t="s">
        <v>503</v>
      </c>
      <c r="D497" s="1220" t="s">
        <v>504</v>
      </c>
      <c r="E497" s="911">
        <v>0</v>
      </c>
      <c r="F497" s="946" t="s">
        <v>4470</v>
      </c>
      <c r="G497" s="959">
        <v>1</v>
      </c>
      <c r="H497" s="959" t="s">
        <v>195</v>
      </c>
      <c r="I497" s="1217" t="s">
        <v>4471</v>
      </c>
    </row>
    <row r="498" spans="2:9">
      <c r="B498" s="946">
        <v>495</v>
      </c>
      <c r="C498" s="1220" t="s">
        <v>503</v>
      </c>
      <c r="D498" s="1220" t="s">
        <v>504</v>
      </c>
      <c r="E498" s="911">
        <v>0</v>
      </c>
      <c r="F498" s="946" t="s">
        <v>4442</v>
      </c>
      <c r="G498" s="959">
        <v>3</v>
      </c>
      <c r="H498" s="959" t="s">
        <v>4472</v>
      </c>
      <c r="I498" s="1217" t="s">
        <v>4444</v>
      </c>
    </row>
    <row r="499" spans="2:9">
      <c r="B499" s="946">
        <v>496</v>
      </c>
      <c r="C499" s="1220" t="s">
        <v>503</v>
      </c>
      <c r="D499" s="1220" t="s">
        <v>504</v>
      </c>
      <c r="E499" s="911">
        <v>0</v>
      </c>
      <c r="F499" s="946" t="s">
        <v>4442</v>
      </c>
      <c r="G499" s="959">
        <v>2</v>
      </c>
      <c r="H499" s="959" t="s">
        <v>4483</v>
      </c>
      <c r="I499" s="1217" t="s">
        <v>4444</v>
      </c>
    </row>
    <row r="500" spans="2:9">
      <c r="B500" s="946">
        <v>497</v>
      </c>
      <c r="C500" s="1220" t="s">
        <v>503</v>
      </c>
      <c r="D500" s="1220" t="s">
        <v>504</v>
      </c>
      <c r="E500" s="911">
        <v>0</v>
      </c>
      <c r="F500" s="946" t="s">
        <v>4395</v>
      </c>
      <c r="G500" s="959">
        <v>2</v>
      </c>
      <c r="H500" s="959" t="s">
        <v>195</v>
      </c>
      <c r="I500" s="1217" t="s">
        <v>4396</v>
      </c>
    </row>
    <row r="501" spans="2:9">
      <c r="B501" s="946">
        <v>498</v>
      </c>
      <c r="C501" s="1220" t="s">
        <v>503</v>
      </c>
      <c r="D501" s="1220" t="s">
        <v>504</v>
      </c>
      <c r="E501" s="911">
        <v>0</v>
      </c>
      <c r="F501" s="946" t="s">
        <v>4407</v>
      </c>
      <c r="G501" s="959">
        <v>4</v>
      </c>
      <c r="H501" s="959" t="s">
        <v>195</v>
      </c>
      <c r="I501" s="1217" t="s">
        <v>4506</v>
      </c>
    </row>
    <row r="502" spans="2:9">
      <c r="B502" s="946">
        <v>499</v>
      </c>
      <c r="C502" s="1220" t="s">
        <v>512</v>
      </c>
      <c r="D502" s="1220" t="s">
        <v>513</v>
      </c>
      <c r="E502" s="911">
        <v>0</v>
      </c>
      <c r="F502" s="946" t="s">
        <v>4389</v>
      </c>
      <c r="G502" s="959">
        <v>2.4</v>
      </c>
      <c r="H502" s="959" t="s">
        <v>195</v>
      </c>
      <c r="I502" s="1217" t="s">
        <v>175</v>
      </c>
    </row>
    <row r="503" spans="2:9">
      <c r="B503" s="946">
        <v>500</v>
      </c>
      <c r="C503" s="1220" t="s">
        <v>512</v>
      </c>
      <c r="D503" s="1220" t="s">
        <v>513</v>
      </c>
      <c r="E503" s="911">
        <v>0</v>
      </c>
      <c r="F503" s="946" t="s">
        <v>4409</v>
      </c>
      <c r="G503" s="959">
        <v>2</v>
      </c>
      <c r="H503" s="959" t="s">
        <v>195</v>
      </c>
      <c r="I503" s="1217" t="s">
        <v>4410</v>
      </c>
    </row>
    <row r="504" spans="2:9">
      <c r="B504" s="946">
        <v>501</v>
      </c>
      <c r="C504" s="1220" t="s">
        <v>512</v>
      </c>
      <c r="D504" s="1220" t="s">
        <v>513</v>
      </c>
      <c r="E504" s="911">
        <v>0</v>
      </c>
      <c r="F504" s="946" t="s">
        <v>4417</v>
      </c>
      <c r="G504" s="959">
        <v>1</v>
      </c>
      <c r="H504" s="959" t="s">
        <v>195</v>
      </c>
      <c r="I504" s="1217" t="s">
        <v>4437</v>
      </c>
    </row>
    <row r="505" spans="2:9">
      <c r="B505" s="946">
        <v>502</v>
      </c>
      <c r="C505" s="1220" t="s">
        <v>512</v>
      </c>
      <c r="D505" s="1220" t="s">
        <v>513</v>
      </c>
      <c r="E505" s="911">
        <v>0</v>
      </c>
      <c r="F505" s="946" t="s">
        <v>4395</v>
      </c>
      <c r="G505" s="959">
        <v>2</v>
      </c>
      <c r="H505" s="959" t="s">
        <v>195</v>
      </c>
      <c r="I505" s="1217" t="s">
        <v>4396</v>
      </c>
    </row>
    <row r="506" spans="2:9">
      <c r="B506" s="946">
        <v>503</v>
      </c>
      <c r="C506" s="1220" t="s">
        <v>512</v>
      </c>
      <c r="D506" s="1220" t="s">
        <v>513</v>
      </c>
      <c r="E506" s="911">
        <v>0</v>
      </c>
      <c r="F506" s="946" t="s">
        <v>4419</v>
      </c>
      <c r="G506" s="959">
        <v>4</v>
      </c>
      <c r="H506" s="959" t="s">
        <v>195</v>
      </c>
      <c r="I506" s="1217" t="s">
        <v>4420</v>
      </c>
    </row>
    <row r="507" spans="2:9">
      <c r="B507" s="946">
        <v>504</v>
      </c>
      <c r="C507" s="1220" t="s">
        <v>512</v>
      </c>
      <c r="D507" s="1220" t="s">
        <v>513</v>
      </c>
      <c r="E507" s="911">
        <v>0</v>
      </c>
      <c r="F507" s="946" t="s">
        <v>4397</v>
      </c>
      <c r="G507" s="959">
        <v>8</v>
      </c>
      <c r="H507" s="959" t="s">
        <v>4487</v>
      </c>
      <c r="I507" s="1217" t="s">
        <v>4429</v>
      </c>
    </row>
    <row r="508" spans="2:9">
      <c r="B508" s="946">
        <v>505</v>
      </c>
      <c r="C508" s="1220" t="s">
        <v>512</v>
      </c>
      <c r="D508" s="1220" t="s">
        <v>513</v>
      </c>
      <c r="E508" s="911">
        <v>0</v>
      </c>
      <c r="F508" s="946" t="s">
        <v>4401</v>
      </c>
      <c r="G508" s="959">
        <v>1</v>
      </c>
      <c r="H508" s="959" t="s">
        <v>195</v>
      </c>
      <c r="I508" s="1217" t="s">
        <v>4482</v>
      </c>
    </row>
    <row r="509" spans="2:9">
      <c r="B509" s="946">
        <v>506</v>
      </c>
      <c r="C509" s="1220" t="s">
        <v>512</v>
      </c>
      <c r="D509" s="1220" t="s">
        <v>513</v>
      </c>
      <c r="E509" s="911">
        <v>0</v>
      </c>
      <c r="F509" s="946" t="s">
        <v>4407</v>
      </c>
      <c r="G509" s="959">
        <v>1</v>
      </c>
      <c r="H509" s="959" t="s">
        <v>195</v>
      </c>
      <c r="I509" s="1217" t="s">
        <v>4505</v>
      </c>
    </row>
    <row r="510" spans="2:9">
      <c r="B510" s="946">
        <v>507</v>
      </c>
      <c r="C510" s="1220" t="s">
        <v>509</v>
      </c>
      <c r="D510" s="1220" t="s">
        <v>510</v>
      </c>
      <c r="E510" s="911">
        <v>0</v>
      </c>
      <c r="F510" s="946" t="s">
        <v>4389</v>
      </c>
      <c r="G510" s="959" t="s">
        <v>4507</v>
      </c>
      <c r="H510" s="959" t="s">
        <v>195</v>
      </c>
      <c r="I510" s="1217" t="s">
        <v>175</v>
      </c>
    </row>
    <row r="511" spans="2:9">
      <c r="B511" s="946">
        <v>508</v>
      </c>
      <c r="C511" s="1220" t="s">
        <v>509</v>
      </c>
      <c r="D511" s="1220" t="s">
        <v>510</v>
      </c>
      <c r="E511" s="911">
        <v>0</v>
      </c>
      <c r="F511" s="946" t="s">
        <v>4447</v>
      </c>
      <c r="G511" s="959">
        <v>2</v>
      </c>
      <c r="H511" s="959" t="s">
        <v>195</v>
      </c>
      <c r="I511" s="1217" t="s">
        <v>4448</v>
      </c>
    </row>
    <row r="512" spans="2:9">
      <c r="B512" s="946">
        <v>509</v>
      </c>
      <c r="C512" s="1220" t="s">
        <v>509</v>
      </c>
      <c r="D512" s="1220" t="s">
        <v>510</v>
      </c>
      <c r="E512" s="911">
        <v>0</v>
      </c>
      <c r="F512" s="946" t="s">
        <v>4426</v>
      </c>
      <c r="G512" s="959">
        <v>1</v>
      </c>
      <c r="H512" s="959" t="s">
        <v>195</v>
      </c>
      <c r="I512" s="1217" t="s">
        <v>4427</v>
      </c>
    </row>
    <row r="513" spans="2:9">
      <c r="B513" s="946">
        <v>510</v>
      </c>
      <c r="C513" s="1220" t="s">
        <v>509</v>
      </c>
      <c r="D513" s="1220" t="s">
        <v>510</v>
      </c>
      <c r="E513" s="911">
        <v>0</v>
      </c>
      <c r="F513" s="946" t="s">
        <v>4442</v>
      </c>
      <c r="G513" s="959">
        <v>2</v>
      </c>
      <c r="H513" s="959" t="s">
        <v>4472</v>
      </c>
      <c r="I513" s="1217" t="s">
        <v>4444</v>
      </c>
    </row>
    <row r="514" spans="2:9">
      <c r="B514" s="946">
        <v>511</v>
      </c>
      <c r="C514" s="1220" t="s">
        <v>509</v>
      </c>
      <c r="D514" s="1220" t="s">
        <v>510</v>
      </c>
      <c r="E514" s="911">
        <v>0</v>
      </c>
      <c r="F514" s="946" t="s">
        <v>4417</v>
      </c>
      <c r="G514" s="959">
        <v>1</v>
      </c>
      <c r="H514" s="959" t="s">
        <v>195</v>
      </c>
      <c r="I514" s="1217" t="s">
        <v>4437</v>
      </c>
    </row>
    <row r="515" spans="2:9">
      <c r="B515" s="946">
        <v>512</v>
      </c>
      <c r="C515" s="1220" t="s">
        <v>509</v>
      </c>
      <c r="D515" s="1220" t="s">
        <v>510</v>
      </c>
      <c r="E515" s="911">
        <v>0</v>
      </c>
      <c r="F515" s="946" t="s">
        <v>4419</v>
      </c>
      <c r="G515" s="959">
        <v>8</v>
      </c>
      <c r="H515" s="959" t="s">
        <v>195</v>
      </c>
      <c r="I515" s="1217" t="s">
        <v>4420</v>
      </c>
    </row>
    <row r="516" spans="2:9">
      <c r="B516" s="946">
        <v>513</v>
      </c>
      <c r="C516" s="1220" t="s">
        <v>509</v>
      </c>
      <c r="D516" s="1220" t="s">
        <v>510</v>
      </c>
      <c r="E516" s="911">
        <v>0</v>
      </c>
      <c r="F516" s="946" t="s">
        <v>4395</v>
      </c>
      <c r="G516" s="959">
        <v>1</v>
      </c>
      <c r="H516" s="959" t="s">
        <v>195</v>
      </c>
      <c r="I516" s="1217" t="s">
        <v>4396</v>
      </c>
    </row>
    <row r="517" spans="2:9">
      <c r="B517" s="946">
        <v>514</v>
      </c>
      <c r="C517" s="1220" t="s">
        <v>509</v>
      </c>
      <c r="D517" s="1220" t="s">
        <v>510</v>
      </c>
      <c r="E517" s="911">
        <v>0</v>
      </c>
      <c r="F517" s="946" t="s">
        <v>4397</v>
      </c>
      <c r="G517" s="959">
        <v>8</v>
      </c>
      <c r="H517" s="959" t="s">
        <v>4487</v>
      </c>
      <c r="I517" s="1217" t="s">
        <v>4429</v>
      </c>
    </row>
    <row r="518" spans="2:9">
      <c r="B518" s="946">
        <v>515</v>
      </c>
      <c r="C518" s="1220" t="s">
        <v>509</v>
      </c>
      <c r="D518" s="1220" t="s">
        <v>510</v>
      </c>
      <c r="E518" s="911">
        <v>0</v>
      </c>
      <c r="F518" s="946" t="s">
        <v>4401</v>
      </c>
      <c r="G518" s="959">
        <v>1</v>
      </c>
      <c r="H518" s="959" t="s">
        <v>195</v>
      </c>
      <c r="I518" s="1217" t="s">
        <v>4482</v>
      </c>
    </row>
    <row r="519" spans="2:9">
      <c r="B519" s="946">
        <v>516</v>
      </c>
      <c r="C519" s="1220" t="s">
        <v>509</v>
      </c>
      <c r="D519" s="1220" t="s">
        <v>510</v>
      </c>
      <c r="E519" s="911">
        <v>0</v>
      </c>
      <c r="F519" s="946" t="s">
        <v>4407</v>
      </c>
      <c r="G519" s="959">
        <v>2</v>
      </c>
      <c r="H519" s="959" t="s">
        <v>195</v>
      </c>
      <c r="I519" s="1217" t="s">
        <v>4506</v>
      </c>
    </row>
    <row r="520" spans="2:9">
      <c r="B520" s="946">
        <v>517</v>
      </c>
      <c r="C520" s="1220" t="s">
        <v>509</v>
      </c>
      <c r="D520" s="1220" t="s">
        <v>510</v>
      </c>
      <c r="E520" s="911">
        <v>0</v>
      </c>
      <c r="F520" s="946" t="s">
        <v>4389</v>
      </c>
      <c r="G520" s="959">
        <v>12</v>
      </c>
      <c r="H520" s="959" t="s">
        <v>195</v>
      </c>
      <c r="I520" s="1217" t="s">
        <v>175</v>
      </c>
    </row>
    <row r="521" spans="2:9">
      <c r="B521" s="946">
        <v>518</v>
      </c>
      <c r="C521" s="1220" t="s">
        <v>509</v>
      </c>
      <c r="D521" s="1220" t="s">
        <v>510</v>
      </c>
      <c r="E521" s="911">
        <v>0</v>
      </c>
      <c r="F521" s="946" t="s">
        <v>4470</v>
      </c>
      <c r="G521" s="959">
        <v>1</v>
      </c>
      <c r="H521" s="959" t="s">
        <v>195</v>
      </c>
      <c r="I521" s="1217" t="s">
        <v>4471</v>
      </c>
    </row>
    <row r="522" spans="2:9">
      <c r="B522" s="946">
        <v>519</v>
      </c>
      <c r="C522" s="1220" t="s">
        <v>509</v>
      </c>
      <c r="D522" s="1220" t="s">
        <v>510</v>
      </c>
      <c r="E522" s="911">
        <v>0</v>
      </c>
      <c r="F522" s="946" t="s">
        <v>4442</v>
      </c>
      <c r="G522" s="959">
        <v>6</v>
      </c>
      <c r="H522" s="959" t="s">
        <v>4472</v>
      </c>
      <c r="I522" s="1217" t="s">
        <v>4444</v>
      </c>
    </row>
    <row r="523" spans="2:9">
      <c r="B523" s="946">
        <v>520</v>
      </c>
      <c r="C523" s="1220" t="s">
        <v>509</v>
      </c>
      <c r="D523" s="1220" t="s">
        <v>510</v>
      </c>
      <c r="E523" s="911">
        <v>0</v>
      </c>
      <c r="F523" s="946" t="s">
        <v>4395</v>
      </c>
      <c r="G523" s="959">
        <v>2</v>
      </c>
      <c r="H523" s="959" t="s">
        <v>195</v>
      </c>
      <c r="I523" s="1217" t="s">
        <v>4396</v>
      </c>
    </row>
    <row r="524" spans="2:9">
      <c r="B524" s="946">
        <v>521</v>
      </c>
      <c r="C524" s="1220" t="s">
        <v>509</v>
      </c>
      <c r="D524" s="1220" t="s">
        <v>510</v>
      </c>
      <c r="E524" s="911">
        <v>0</v>
      </c>
      <c r="F524" s="946" t="s">
        <v>4407</v>
      </c>
      <c r="G524" s="959">
        <v>5</v>
      </c>
      <c r="H524" s="959" t="s">
        <v>195</v>
      </c>
      <c r="I524" s="1217" t="s">
        <v>4506</v>
      </c>
    </row>
    <row r="525" spans="2:9">
      <c r="B525" s="946">
        <v>522</v>
      </c>
      <c r="C525" s="1220" t="s">
        <v>539</v>
      </c>
      <c r="D525" s="1220" t="s">
        <v>540</v>
      </c>
      <c r="E525" s="911">
        <v>0</v>
      </c>
      <c r="F525" s="946" t="s">
        <v>4389</v>
      </c>
      <c r="G525" s="959">
        <v>5.7</v>
      </c>
      <c r="H525" s="959" t="s">
        <v>195</v>
      </c>
      <c r="I525" s="1217" t="s">
        <v>175</v>
      </c>
    </row>
    <row r="526" spans="2:9">
      <c r="B526" s="946">
        <v>523</v>
      </c>
      <c r="C526" s="1220" t="s">
        <v>539</v>
      </c>
      <c r="D526" s="1220" t="s">
        <v>540</v>
      </c>
      <c r="E526" s="911">
        <v>0</v>
      </c>
      <c r="F526" s="946" t="s">
        <v>4508</v>
      </c>
      <c r="G526" s="959">
        <v>2</v>
      </c>
      <c r="H526" s="959" t="s">
        <v>195</v>
      </c>
      <c r="I526" s="1217" t="s">
        <v>4509</v>
      </c>
    </row>
    <row r="527" spans="2:9">
      <c r="B527" s="946">
        <v>524</v>
      </c>
      <c r="C527" s="1220" t="s">
        <v>539</v>
      </c>
      <c r="D527" s="1220" t="s">
        <v>540</v>
      </c>
      <c r="E527" s="911">
        <v>0</v>
      </c>
      <c r="F527" s="946" t="s">
        <v>4442</v>
      </c>
      <c r="G527" s="959">
        <v>1</v>
      </c>
      <c r="H527" s="959" t="s">
        <v>4483</v>
      </c>
      <c r="I527" s="1217" t="s">
        <v>4444</v>
      </c>
    </row>
    <row r="528" spans="2:9">
      <c r="B528" s="946">
        <v>525</v>
      </c>
      <c r="C528" s="1220" t="s">
        <v>539</v>
      </c>
      <c r="D528" s="1220" t="s">
        <v>540</v>
      </c>
      <c r="E528" s="911">
        <v>0</v>
      </c>
      <c r="F528" s="946" t="s">
        <v>4442</v>
      </c>
      <c r="G528" s="959">
        <v>2</v>
      </c>
      <c r="H528" s="959" t="s">
        <v>4472</v>
      </c>
      <c r="I528" s="1217" t="s">
        <v>4444</v>
      </c>
    </row>
    <row r="529" spans="2:9">
      <c r="B529" s="946">
        <v>526</v>
      </c>
      <c r="C529" s="1220" t="s">
        <v>539</v>
      </c>
      <c r="D529" s="1220" t="s">
        <v>540</v>
      </c>
      <c r="E529" s="911">
        <v>0</v>
      </c>
      <c r="F529" s="946" t="s">
        <v>4419</v>
      </c>
      <c r="G529" s="959">
        <v>5</v>
      </c>
      <c r="H529" s="959" t="s">
        <v>195</v>
      </c>
      <c r="I529" s="1217" t="s">
        <v>4420</v>
      </c>
    </row>
    <row r="530" spans="2:9">
      <c r="B530" s="946">
        <v>527</v>
      </c>
      <c r="C530" s="1220" t="s">
        <v>539</v>
      </c>
      <c r="D530" s="1220" t="s">
        <v>540</v>
      </c>
      <c r="E530" s="911">
        <v>0</v>
      </c>
      <c r="F530" s="946" t="s">
        <v>4407</v>
      </c>
      <c r="G530" s="959">
        <v>2</v>
      </c>
      <c r="H530" s="959" t="s">
        <v>195</v>
      </c>
      <c r="I530" s="1217" t="s">
        <v>4506</v>
      </c>
    </row>
    <row r="531" spans="2:9">
      <c r="B531" s="946">
        <v>528</v>
      </c>
      <c r="C531" s="1220" t="s">
        <v>539</v>
      </c>
      <c r="D531" s="1220" t="s">
        <v>540</v>
      </c>
      <c r="E531" s="911">
        <v>0</v>
      </c>
      <c r="F531" s="946" t="s">
        <v>4389</v>
      </c>
      <c r="G531" s="959">
        <v>12</v>
      </c>
      <c r="H531" s="959" t="s">
        <v>195</v>
      </c>
      <c r="I531" s="1217" t="s">
        <v>175</v>
      </c>
    </row>
    <row r="532" spans="2:9">
      <c r="B532" s="946">
        <v>529</v>
      </c>
      <c r="C532" s="1220" t="s">
        <v>539</v>
      </c>
      <c r="D532" s="1220" t="s">
        <v>540</v>
      </c>
      <c r="E532" s="911">
        <v>0</v>
      </c>
      <c r="F532" s="946" t="s">
        <v>4470</v>
      </c>
      <c r="G532" s="959">
        <v>1</v>
      </c>
      <c r="H532" s="959" t="s">
        <v>195</v>
      </c>
      <c r="I532" s="1217" t="s">
        <v>4471</v>
      </c>
    </row>
    <row r="533" spans="2:9">
      <c r="B533" s="946">
        <v>530</v>
      </c>
      <c r="C533" s="1220" t="s">
        <v>539</v>
      </c>
      <c r="D533" s="1220" t="s">
        <v>540</v>
      </c>
      <c r="E533" s="911">
        <v>0</v>
      </c>
      <c r="F533" s="946" t="s">
        <v>4442</v>
      </c>
      <c r="G533" s="959">
        <v>3</v>
      </c>
      <c r="H533" s="959" t="s">
        <v>4472</v>
      </c>
      <c r="I533" s="1217" t="s">
        <v>4444</v>
      </c>
    </row>
    <row r="534" spans="2:9">
      <c r="B534" s="946">
        <v>531</v>
      </c>
      <c r="C534" s="1220" t="s">
        <v>539</v>
      </c>
      <c r="D534" s="1220" t="s">
        <v>540</v>
      </c>
      <c r="E534" s="911">
        <v>0</v>
      </c>
      <c r="F534" s="946" t="s">
        <v>4442</v>
      </c>
      <c r="G534" s="959">
        <v>2</v>
      </c>
      <c r="H534" s="959" t="s">
        <v>4483</v>
      </c>
      <c r="I534" s="1217" t="s">
        <v>4444</v>
      </c>
    </row>
    <row r="535" spans="2:9">
      <c r="B535" s="946">
        <v>532</v>
      </c>
      <c r="C535" s="1220" t="s">
        <v>539</v>
      </c>
      <c r="D535" s="1220" t="s">
        <v>540</v>
      </c>
      <c r="E535" s="911">
        <v>0</v>
      </c>
      <c r="F535" s="946" t="s">
        <v>4395</v>
      </c>
      <c r="G535" s="959">
        <v>2</v>
      </c>
      <c r="H535" s="959" t="s">
        <v>195</v>
      </c>
      <c r="I535" s="1217" t="s">
        <v>4396</v>
      </c>
    </row>
    <row r="536" spans="2:9">
      <c r="B536" s="946">
        <v>533</v>
      </c>
      <c r="C536" s="1220" t="s">
        <v>539</v>
      </c>
      <c r="D536" s="1220" t="s">
        <v>540</v>
      </c>
      <c r="E536" s="911">
        <v>0</v>
      </c>
      <c r="F536" s="946" t="s">
        <v>4407</v>
      </c>
      <c r="G536" s="959">
        <v>3</v>
      </c>
      <c r="H536" s="959" t="s">
        <v>195</v>
      </c>
      <c r="I536" s="1217" t="s">
        <v>4506</v>
      </c>
    </row>
    <row r="537" spans="2:9">
      <c r="B537" s="946">
        <v>534</v>
      </c>
      <c r="C537" s="1220" t="s">
        <v>542</v>
      </c>
      <c r="D537" s="1220" t="s">
        <v>543</v>
      </c>
      <c r="E537" s="911">
        <v>0</v>
      </c>
      <c r="F537" s="946" t="s">
        <v>4389</v>
      </c>
      <c r="G537" s="959">
        <v>11</v>
      </c>
      <c r="H537" s="959" t="s">
        <v>195</v>
      </c>
      <c r="I537" s="1217" t="s">
        <v>175</v>
      </c>
    </row>
    <row r="538" spans="2:9">
      <c r="B538" s="946">
        <v>535</v>
      </c>
      <c r="C538" s="1220" t="s">
        <v>542</v>
      </c>
      <c r="D538" s="1220" t="s">
        <v>543</v>
      </c>
      <c r="E538" s="911">
        <v>0</v>
      </c>
      <c r="F538" s="946" t="s">
        <v>4409</v>
      </c>
      <c r="G538" s="959">
        <v>2</v>
      </c>
      <c r="H538" s="959" t="s">
        <v>195</v>
      </c>
      <c r="I538" s="1217" t="s">
        <v>4410</v>
      </c>
    </row>
    <row r="539" spans="2:9">
      <c r="B539" s="946">
        <v>536</v>
      </c>
      <c r="C539" s="1220" t="s">
        <v>542</v>
      </c>
      <c r="D539" s="1220" t="s">
        <v>543</v>
      </c>
      <c r="E539" s="911">
        <v>0</v>
      </c>
      <c r="F539" s="946" t="s">
        <v>4442</v>
      </c>
      <c r="G539" s="959">
        <v>4</v>
      </c>
      <c r="H539" s="959" t="s">
        <v>4472</v>
      </c>
      <c r="I539" s="1217" t="s">
        <v>4444</v>
      </c>
    </row>
    <row r="540" spans="2:9">
      <c r="B540" s="946">
        <v>537</v>
      </c>
      <c r="C540" s="1220" t="s">
        <v>542</v>
      </c>
      <c r="D540" s="1220" t="s">
        <v>543</v>
      </c>
      <c r="E540" s="911">
        <v>0</v>
      </c>
      <c r="F540" s="946" t="s">
        <v>4395</v>
      </c>
      <c r="G540" s="959">
        <v>1</v>
      </c>
      <c r="H540" s="959" t="s">
        <v>195</v>
      </c>
      <c r="I540" s="1217" t="s">
        <v>4396</v>
      </c>
    </row>
    <row r="541" spans="2:9">
      <c r="B541" s="946">
        <v>538</v>
      </c>
      <c r="C541" s="1220" t="s">
        <v>542</v>
      </c>
      <c r="D541" s="1220" t="s">
        <v>543</v>
      </c>
      <c r="E541" s="911">
        <v>0</v>
      </c>
      <c r="F541" s="946" t="s">
        <v>4407</v>
      </c>
      <c r="G541" s="959">
        <v>4</v>
      </c>
      <c r="H541" s="959" t="s">
        <v>195</v>
      </c>
      <c r="I541" s="1217" t="s">
        <v>4506</v>
      </c>
    </row>
    <row r="542" spans="2:9">
      <c r="B542" s="946">
        <v>539</v>
      </c>
      <c r="C542" s="1220" t="s">
        <v>542</v>
      </c>
      <c r="D542" s="1220" t="s">
        <v>543</v>
      </c>
      <c r="E542" s="911">
        <v>0</v>
      </c>
      <c r="F542" s="946" t="s">
        <v>4419</v>
      </c>
      <c r="G542" s="959">
        <v>4</v>
      </c>
      <c r="H542" s="959" t="s">
        <v>195</v>
      </c>
      <c r="I542" s="1217" t="s">
        <v>4420</v>
      </c>
    </row>
    <row r="543" spans="2:9">
      <c r="B543" s="946">
        <v>540</v>
      </c>
      <c r="C543" s="1220" t="s">
        <v>542</v>
      </c>
      <c r="D543" s="1220" t="s">
        <v>543</v>
      </c>
      <c r="E543" s="911">
        <v>0</v>
      </c>
      <c r="F543" s="946" t="s">
        <v>4389</v>
      </c>
      <c r="G543" s="959">
        <v>6</v>
      </c>
      <c r="H543" s="959" t="s">
        <v>195</v>
      </c>
      <c r="I543" s="1217" t="s">
        <v>175</v>
      </c>
    </row>
    <row r="544" spans="2:9">
      <c r="B544" s="946">
        <v>541</v>
      </c>
      <c r="C544" s="1220" t="s">
        <v>542</v>
      </c>
      <c r="D544" s="1220" t="s">
        <v>543</v>
      </c>
      <c r="E544" s="911">
        <v>0</v>
      </c>
      <c r="F544" s="946" t="s">
        <v>4470</v>
      </c>
      <c r="G544" s="959">
        <v>1</v>
      </c>
      <c r="H544" s="959" t="s">
        <v>195</v>
      </c>
      <c r="I544" s="1217" t="s">
        <v>4471</v>
      </c>
    </row>
    <row r="545" spans="2:9">
      <c r="B545" s="946">
        <v>542</v>
      </c>
      <c r="C545" s="1220" t="s">
        <v>542</v>
      </c>
      <c r="D545" s="1220" t="s">
        <v>543</v>
      </c>
      <c r="E545" s="911">
        <v>0</v>
      </c>
      <c r="F545" s="946" t="s">
        <v>4442</v>
      </c>
      <c r="G545" s="959">
        <v>1</v>
      </c>
      <c r="H545" s="959" t="s">
        <v>4472</v>
      </c>
      <c r="I545" s="1217" t="s">
        <v>4444</v>
      </c>
    </row>
    <row r="546" spans="2:9">
      <c r="B546" s="946">
        <v>543</v>
      </c>
      <c r="C546" s="1220" t="s">
        <v>542</v>
      </c>
      <c r="D546" s="1220" t="s">
        <v>543</v>
      </c>
      <c r="E546" s="911">
        <v>0</v>
      </c>
      <c r="F546" s="946" t="s">
        <v>4419</v>
      </c>
      <c r="G546" s="959">
        <v>1</v>
      </c>
      <c r="H546" s="959" t="s">
        <v>195</v>
      </c>
      <c r="I546" s="1217" t="s">
        <v>4420</v>
      </c>
    </row>
    <row r="547" spans="2:9">
      <c r="B547" s="946">
        <v>544</v>
      </c>
      <c r="C547" s="1220" t="s">
        <v>542</v>
      </c>
      <c r="D547" s="1220" t="s">
        <v>543</v>
      </c>
      <c r="E547" s="911">
        <v>0</v>
      </c>
      <c r="F547" s="946" t="s">
        <v>4407</v>
      </c>
      <c r="G547" s="959">
        <v>2</v>
      </c>
      <c r="H547" s="959" t="s">
        <v>195</v>
      </c>
      <c r="I547" s="1217" t="s">
        <v>4510</v>
      </c>
    </row>
    <row r="548" spans="2:9">
      <c r="B548" s="946">
        <v>545</v>
      </c>
      <c r="C548" s="1220" t="s">
        <v>421</v>
      </c>
      <c r="D548" s="1220" t="s">
        <v>422</v>
      </c>
      <c r="E548" s="911">
        <v>0</v>
      </c>
      <c r="F548" s="946" t="s">
        <v>4389</v>
      </c>
      <c r="G548" s="959">
        <v>2.8</v>
      </c>
      <c r="H548" s="959" t="s">
        <v>195</v>
      </c>
      <c r="I548" s="1217" t="s">
        <v>175</v>
      </c>
    </row>
    <row r="549" spans="2:9">
      <c r="B549" s="946">
        <v>546</v>
      </c>
      <c r="C549" s="1220" t="s">
        <v>421</v>
      </c>
      <c r="D549" s="1220" t="s">
        <v>422</v>
      </c>
      <c r="E549" s="911">
        <v>0</v>
      </c>
      <c r="F549" s="946" t="s">
        <v>4409</v>
      </c>
      <c r="G549" s="959">
        <v>2</v>
      </c>
      <c r="H549" s="959" t="s">
        <v>195</v>
      </c>
      <c r="I549" s="1217" t="s">
        <v>4410</v>
      </c>
    </row>
    <row r="550" spans="2:9">
      <c r="B550" s="946">
        <v>547</v>
      </c>
      <c r="C550" s="1220" t="s">
        <v>421</v>
      </c>
      <c r="D550" s="1220" t="s">
        <v>422</v>
      </c>
      <c r="E550" s="911">
        <v>0</v>
      </c>
      <c r="F550" s="946" t="s">
        <v>4511</v>
      </c>
      <c r="G550" s="959">
        <v>1</v>
      </c>
      <c r="H550" s="959" t="s">
        <v>195</v>
      </c>
      <c r="I550" s="1217" t="s">
        <v>4512</v>
      </c>
    </row>
    <row r="551" spans="2:9">
      <c r="B551" s="946">
        <v>548</v>
      </c>
      <c r="C551" s="1220" t="s">
        <v>421</v>
      </c>
      <c r="D551" s="1220" t="s">
        <v>422</v>
      </c>
      <c r="E551" s="911">
        <v>0</v>
      </c>
      <c r="F551" s="946" t="s">
        <v>4419</v>
      </c>
      <c r="G551" s="959">
        <v>5</v>
      </c>
      <c r="H551" s="959" t="s">
        <v>195</v>
      </c>
      <c r="I551" s="1217" t="s">
        <v>4420</v>
      </c>
    </row>
    <row r="552" spans="2:9">
      <c r="B552" s="946">
        <v>549</v>
      </c>
      <c r="C552" s="1220" t="s">
        <v>421</v>
      </c>
      <c r="D552" s="1220" t="s">
        <v>422</v>
      </c>
      <c r="E552" s="911">
        <v>0</v>
      </c>
      <c r="F552" s="946" t="s">
        <v>4395</v>
      </c>
      <c r="G552" s="959">
        <v>1</v>
      </c>
      <c r="H552" s="959" t="s">
        <v>195</v>
      </c>
      <c r="I552" s="1217" t="s">
        <v>4396</v>
      </c>
    </row>
    <row r="553" spans="2:9">
      <c r="B553" s="946">
        <v>550</v>
      </c>
      <c r="C553" s="1220" t="s">
        <v>421</v>
      </c>
      <c r="D553" s="1220" t="s">
        <v>422</v>
      </c>
      <c r="E553" s="911">
        <v>0</v>
      </c>
      <c r="F553" s="946" t="s">
        <v>4397</v>
      </c>
      <c r="G553" s="959">
        <v>8</v>
      </c>
      <c r="H553" s="959" t="s">
        <v>4487</v>
      </c>
      <c r="I553" s="1217" t="s">
        <v>4429</v>
      </c>
    </row>
    <row r="554" spans="2:9">
      <c r="B554" s="946">
        <v>551</v>
      </c>
      <c r="C554" s="1220" t="s">
        <v>421</v>
      </c>
      <c r="D554" s="1220" t="s">
        <v>422</v>
      </c>
      <c r="E554" s="911">
        <v>0</v>
      </c>
      <c r="F554" s="946" t="s">
        <v>4401</v>
      </c>
      <c r="G554" s="959">
        <v>1</v>
      </c>
      <c r="H554" s="959" t="s">
        <v>195</v>
      </c>
      <c r="I554" s="1217" t="s">
        <v>4482</v>
      </c>
    </row>
    <row r="555" spans="2:9">
      <c r="B555" s="946">
        <v>552</v>
      </c>
      <c r="C555" s="1220" t="s">
        <v>421</v>
      </c>
      <c r="D555" s="1220" t="s">
        <v>422</v>
      </c>
      <c r="E555" s="911">
        <v>0</v>
      </c>
      <c r="F555" s="946" t="s">
        <v>4407</v>
      </c>
      <c r="G555" s="959">
        <v>1</v>
      </c>
      <c r="H555" s="959" t="s">
        <v>195</v>
      </c>
      <c r="I555" s="1217" t="s">
        <v>4513</v>
      </c>
    </row>
    <row r="556" spans="2:9">
      <c r="B556" s="946">
        <v>553</v>
      </c>
      <c r="C556" s="1220" t="s">
        <v>420</v>
      </c>
      <c r="D556" s="1220" t="s">
        <v>419</v>
      </c>
      <c r="E556" s="911">
        <v>0</v>
      </c>
      <c r="F556" s="946" t="s">
        <v>4389</v>
      </c>
      <c r="G556" s="959">
        <v>9.4</v>
      </c>
      <c r="H556" s="959" t="s">
        <v>195</v>
      </c>
      <c r="I556" s="1217" t="s">
        <v>175</v>
      </c>
    </row>
    <row r="557" spans="2:9">
      <c r="B557" s="946">
        <v>554</v>
      </c>
      <c r="C557" s="1220" t="s">
        <v>420</v>
      </c>
      <c r="D557" s="1220" t="s">
        <v>419</v>
      </c>
      <c r="E557" s="911">
        <v>0</v>
      </c>
      <c r="F557" s="946" t="s">
        <v>4409</v>
      </c>
      <c r="G557" s="959">
        <v>3</v>
      </c>
      <c r="H557" s="959" t="s">
        <v>195</v>
      </c>
      <c r="I557" s="1217" t="s">
        <v>4410</v>
      </c>
    </row>
    <row r="558" spans="2:9">
      <c r="B558" s="946">
        <v>555</v>
      </c>
      <c r="C558" s="1220" t="s">
        <v>420</v>
      </c>
      <c r="D558" s="1220" t="s">
        <v>419</v>
      </c>
      <c r="E558" s="911">
        <v>0</v>
      </c>
      <c r="F558" s="946" t="s">
        <v>4447</v>
      </c>
      <c r="G558" s="959">
        <v>2</v>
      </c>
      <c r="H558" s="959" t="s">
        <v>195</v>
      </c>
      <c r="I558" s="1217" t="s">
        <v>4448</v>
      </c>
    </row>
    <row r="559" spans="2:9">
      <c r="B559" s="946">
        <v>556</v>
      </c>
      <c r="C559" s="1220" t="s">
        <v>420</v>
      </c>
      <c r="D559" s="1220" t="s">
        <v>419</v>
      </c>
      <c r="E559" s="911">
        <v>0</v>
      </c>
      <c r="F559" s="946" t="s">
        <v>4442</v>
      </c>
      <c r="G559" s="959">
        <v>1</v>
      </c>
      <c r="H559" s="959" t="s">
        <v>4472</v>
      </c>
      <c r="I559" s="1217" t="s">
        <v>4444</v>
      </c>
    </row>
    <row r="560" spans="2:9">
      <c r="B560" s="946">
        <v>557</v>
      </c>
      <c r="C560" s="1220" t="s">
        <v>420</v>
      </c>
      <c r="D560" s="1220" t="s">
        <v>419</v>
      </c>
      <c r="E560" s="911">
        <v>0</v>
      </c>
      <c r="F560" s="946" t="s">
        <v>4417</v>
      </c>
      <c r="G560" s="959">
        <v>1</v>
      </c>
      <c r="H560" s="959" t="s">
        <v>195</v>
      </c>
      <c r="I560" s="1217" t="s">
        <v>4437</v>
      </c>
    </row>
    <row r="561" spans="2:9">
      <c r="B561" s="946">
        <v>558</v>
      </c>
      <c r="C561" s="1220" t="s">
        <v>420</v>
      </c>
      <c r="D561" s="1220" t="s">
        <v>419</v>
      </c>
      <c r="E561" s="911">
        <v>0</v>
      </c>
      <c r="F561" s="946" t="s">
        <v>4419</v>
      </c>
      <c r="G561" s="959">
        <v>10</v>
      </c>
      <c r="H561" s="959" t="s">
        <v>195</v>
      </c>
      <c r="I561" s="1217" t="s">
        <v>4420</v>
      </c>
    </row>
    <row r="562" spans="2:9">
      <c r="B562" s="946">
        <v>559</v>
      </c>
      <c r="C562" s="1220" t="s">
        <v>420</v>
      </c>
      <c r="D562" s="1220" t="s">
        <v>419</v>
      </c>
      <c r="E562" s="911">
        <v>0</v>
      </c>
      <c r="F562" s="946" t="s">
        <v>4395</v>
      </c>
      <c r="G562" s="959">
        <v>1</v>
      </c>
      <c r="H562" s="959" t="s">
        <v>195</v>
      </c>
      <c r="I562" s="1217" t="s">
        <v>4396</v>
      </c>
    </row>
    <row r="563" spans="2:9">
      <c r="B563" s="946">
        <v>560</v>
      </c>
      <c r="C563" s="1220" t="s">
        <v>420</v>
      </c>
      <c r="D563" s="1220" t="s">
        <v>419</v>
      </c>
      <c r="E563" s="911">
        <v>0</v>
      </c>
      <c r="F563" s="946" t="s">
        <v>4397</v>
      </c>
      <c r="G563" s="959">
        <v>8</v>
      </c>
      <c r="H563" s="959" t="s">
        <v>4487</v>
      </c>
      <c r="I563" s="1217" t="s">
        <v>4429</v>
      </c>
    </row>
    <row r="564" spans="2:9">
      <c r="B564" s="946">
        <v>561</v>
      </c>
      <c r="C564" s="1220" t="s">
        <v>420</v>
      </c>
      <c r="D564" s="1220" t="s">
        <v>419</v>
      </c>
      <c r="E564" s="911">
        <v>0</v>
      </c>
      <c r="F564" s="946" t="s">
        <v>4401</v>
      </c>
      <c r="G564" s="959">
        <v>1</v>
      </c>
      <c r="H564" s="959" t="s">
        <v>195</v>
      </c>
      <c r="I564" s="1217" t="s">
        <v>4482</v>
      </c>
    </row>
    <row r="565" spans="2:9">
      <c r="B565" s="946">
        <v>562</v>
      </c>
      <c r="C565" s="1220" t="s">
        <v>420</v>
      </c>
      <c r="D565" s="1220" t="s">
        <v>419</v>
      </c>
      <c r="E565" s="911">
        <v>0</v>
      </c>
      <c r="F565" s="946" t="s">
        <v>4407</v>
      </c>
      <c r="G565" s="959">
        <v>4</v>
      </c>
      <c r="H565" s="959" t="s">
        <v>195</v>
      </c>
      <c r="I565" s="1217" t="s">
        <v>4514</v>
      </c>
    </row>
    <row r="566" spans="2:9">
      <c r="B566" s="946">
        <v>563</v>
      </c>
      <c r="C566" s="1220" t="s">
        <v>420</v>
      </c>
      <c r="D566" s="1220" t="s">
        <v>419</v>
      </c>
      <c r="E566" s="911">
        <v>0</v>
      </c>
      <c r="F566" s="946" t="s">
        <v>4389</v>
      </c>
      <c r="G566" s="959">
        <v>18</v>
      </c>
      <c r="H566" s="959" t="s">
        <v>195</v>
      </c>
      <c r="I566" s="1217" t="s">
        <v>175</v>
      </c>
    </row>
    <row r="567" spans="2:9">
      <c r="B567" s="946">
        <v>564</v>
      </c>
      <c r="C567" s="1220" t="s">
        <v>420</v>
      </c>
      <c r="D567" s="1220" t="s">
        <v>419</v>
      </c>
      <c r="E567" s="911">
        <v>0</v>
      </c>
      <c r="F567" s="946" t="s">
        <v>4442</v>
      </c>
      <c r="G567" s="959">
        <v>7</v>
      </c>
      <c r="H567" s="959" t="s">
        <v>4483</v>
      </c>
      <c r="I567" s="1217" t="s">
        <v>4444</v>
      </c>
    </row>
    <row r="568" spans="2:9">
      <c r="B568" s="946">
        <v>565</v>
      </c>
      <c r="C568" s="1220" t="s">
        <v>420</v>
      </c>
      <c r="D568" s="1220" t="s">
        <v>419</v>
      </c>
      <c r="E568" s="911">
        <v>0</v>
      </c>
      <c r="F568" s="946" t="s">
        <v>4395</v>
      </c>
      <c r="G568" s="959">
        <v>3</v>
      </c>
      <c r="H568" s="959" t="s">
        <v>195</v>
      </c>
      <c r="I568" s="1217" t="s">
        <v>4396</v>
      </c>
    </row>
    <row r="569" spans="2:9">
      <c r="B569" s="946">
        <v>566</v>
      </c>
      <c r="C569" s="1220" t="s">
        <v>420</v>
      </c>
      <c r="D569" s="1220" t="s">
        <v>419</v>
      </c>
      <c r="E569" s="911">
        <v>0</v>
      </c>
      <c r="F569" s="946" t="s">
        <v>4407</v>
      </c>
      <c r="G569" s="959">
        <v>6</v>
      </c>
      <c r="H569" s="959" t="s">
        <v>195</v>
      </c>
      <c r="I569" s="1217" t="s">
        <v>4514</v>
      </c>
    </row>
    <row r="570" spans="2:9">
      <c r="B570" s="946">
        <v>567</v>
      </c>
      <c r="C570" s="1220" t="s">
        <v>420</v>
      </c>
      <c r="D570" s="1220" t="s">
        <v>419</v>
      </c>
      <c r="E570" s="911">
        <v>0</v>
      </c>
      <c r="F570" s="946" t="s">
        <v>4389</v>
      </c>
      <c r="G570" s="959">
        <v>14.9</v>
      </c>
      <c r="H570" s="959" t="s">
        <v>195</v>
      </c>
      <c r="I570" s="1217" t="s">
        <v>175</v>
      </c>
    </row>
    <row r="571" spans="2:9">
      <c r="B571" s="946">
        <v>568</v>
      </c>
      <c r="C571" s="1220" t="s">
        <v>420</v>
      </c>
      <c r="D571" s="1220" t="s">
        <v>419</v>
      </c>
      <c r="E571" s="911">
        <v>0</v>
      </c>
      <c r="F571" s="946" t="s">
        <v>4470</v>
      </c>
      <c r="G571" s="959">
        <v>1</v>
      </c>
      <c r="H571" s="959" t="s">
        <v>195</v>
      </c>
      <c r="I571" s="1217" t="s">
        <v>4471</v>
      </c>
    </row>
    <row r="572" spans="2:9">
      <c r="B572" s="946">
        <v>569</v>
      </c>
      <c r="C572" s="1220" t="s">
        <v>420</v>
      </c>
      <c r="D572" s="1220" t="s">
        <v>419</v>
      </c>
      <c r="E572" s="911">
        <v>0</v>
      </c>
      <c r="F572" s="946" t="s">
        <v>4442</v>
      </c>
      <c r="G572" s="959">
        <v>5</v>
      </c>
      <c r="H572" s="959" t="s">
        <v>4483</v>
      </c>
      <c r="I572" s="1217" t="s">
        <v>4444</v>
      </c>
    </row>
    <row r="573" spans="2:9">
      <c r="B573" s="946">
        <v>570</v>
      </c>
      <c r="C573" s="1220" t="s">
        <v>420</v>
      </c>
      <c r="D573" s="1220" t="s">
        <v>419</v>
      </c>
      <c r="E573" s="911">
        <v>0</v>
      </c>
      <c r="F573" s="946" t="s">
        <v>4419</v>
      </c>
      <c r="G573" s="959">
        <v>1</v>
      </c>
      <c r="H573" s="959" t="s">
        <v>195</v>
      </c>
      <c r="I573" s="1217" t="s">
        <v>4420</v>
      </c>
    </row>
    <row r="574" spans="2:9">
      <c r="B574" s="946">
        <v>571</v>
      </c>
      <c r="C574" s="1220" t="s">
        <v>420</v>
      </c>
      <c r="D574" s="1220" t="s">
        <v>419</v>
      </c>
      <c r="E574" s="911">
        <v>0</v>
      </c>
      <c r="F574" s="946" t="s">
        <v>4395</v>
      </c>
      <c r="G574" s="959">
        <v>2</v>
      </c>
      <c r="H574" s="959" t="s">
        <v>195</v>
      </c>
      <c r="I574" s="1217" t="s">
        <v>4396</v>
      </c>
    </row>
    <row r="575" spans="2:9">
      <c r="B575" s="946">
        <v>572</v>
      </c>
      <c r="C575" s="1220" t="s">
        <v>420</v>
      </c>
      <c r="D575" s="1220" t="s">
        <v>419</v>
      </c>
      <c r="E575" s="911">
        <v>0</v>
      </c>
      <c r="F575" s="946" t="s">
        <v>4407</v>
      </c>
      <c r="G575" s="959">
        <v>6</v>
      </c>
      <c r="H575" s="959" t="s">
        <v>195</v>
      </c>
      <c r="I575" s="1217" t="s">
        <v>4514</v>
      </c>
    </row>
    <row r="576" spans="2:9">
      <c r="B576" s="946">
        <v>573</v>
      </c>
      <c r="C576" s="1220" t="s">
        <v>430</v>
      </c>
      <c r="D576" s="1220" t="s">
        <v>431</v>
      </c>
      <c r="E576" s="911">
        <v>0</v>
      </c>
      <c r="F576" s="946" t="s">
        <v>4389</v>
      </c>
      <c r="G576" s="959">
        <v>2.7</v>
      </c>
      <c r="H576" s="959" t="s">
        <v>195</v>
      </c>
      <c r="I576" s="1217" t="s">
        <v>175</v>
      </c>
    </row>
    <row r="577" spans="2:9">
      <c r="B577" s="946">
        <v>574</v>
      </c>
      <c r="C577" s="1220" t="s">
        <v>430</v>
      </c>
      <c r="D577" s="1220" t="s">
        <v>431</v>
      </c>
      <c r="E577" s="911">
        <v>0</v>
      </c>
      <c r="F577" s="946" t="s">
        <v>4409</v>
      </c>
      <c r="G577" s="959">
        <v>2</v>
      </c>
      <c r="H577" s="959" t="s">
        <v>195</v>
      </c>
      <c r="I577" s="1217" t="s">
        <v>4490</v>
      </c>
    </row>
    <row r="578" spans="2:9">
      <c r="B578" s="946">
        <v>575</v>
      </c>
      <c r="C578" s="1220" t="s">
        <v>430</v>
      </c>
      <c r="D578" s="1220" t="s">
        <v>431</v>
      </c>
      <c r="E578" s="911">
        <v>0</v>
      </c>
      <c r="F578" s="946" t="s">
        <v>4417</v>
      </c>
      <c r="G578" s="959">
        <v>1</v>
      </c>
      <c r="H578" s="959" t="s">
        <v>195</v>
      </c>
      <c r="I578" s="1217" t="s">
        <v>4437</v>
      </c>
    </row>
    <row r="579" spans="2:9">
      <c r="B579" s="946">
        <v>576</v>
      </c>
      <c r="C579" s="1220" t="s">
        <v>430</v>
      </c>
      <c r="D579" s="1220" t="s">
        <v>431</v>
      </c>
      <c r="E579" s="911">
        <v>0</v>
      </c>
      <c r="F579" s="946" t="s">
        <v>4395</v>
      </c>
      <c r="G579" s="959">
        <v>2</v>
      </c>
      <c r="H579" s="959" t="s">
        <v>195</v>
      </c>
      <c r="I579" s="1217" t="s">
        <v>4396</v>
      </c>
    </row>
    <row r="580" spans="2:9">
      <c r="B580" s="946">
        <v>577</v>
      </c>
      <c r="C580" s="1220" t="s">
        <v>430</v>
      </c>
      <c r="D580" s="1220" t="s">
        <v>431</v>
      </c>
      <c r="E580" s="911">
        <v>0</v>
      </c>
      <c r="F580" s="946" t="s">
        <v>4419</v>
      </c>
      <c r="G580" s="959">
        <v>4</v>
      </c>
      <c r="H580" s="959" t="s">
        <v>195</v>
      </c>
      <c r="I580" s="1217" t="s">
        <v>4420</v>
      </c>
    </row>
    <row r="581" spans="2:9">
      <c r="B581" s="946">
        <v>578</v>
      </c>
      <c r="C581" s="1220" t="s">
        <v>430</v>
      </c>
      <c r="D581" s="1220" t="s">
        <v>431</v>
      </c>
      <c r="E581" s="911">
        <v>0</v>
      </c>
      <c r="F581" s="946" t="s">
        <v>4397</v>
      </c>
      <c r="G581" s="959">
        <v>8</v>
      </c>
      <c r="H581" s="959" t="s">
        <v>4487</v>
      </c>
      <c r="I581" s="1217" t="s">
        <v>4429</v>
      </c>
    </row>
    <row r="582" spans="2:9">
      <c r="B582" s="946">
        <v>579</v>
      </c>
      <c r="C582" s="1220" t="s">
        <v>430</v>
      </c>
      <c r="D582" s="1220" t="s">
        <v>431</v>
      </c>
      <c r="E582" s="911">
        <v>0</v>
      </c>
      <c r="F582" s="946" t="s">
        <v>4401</v>
      </c>
      <c r="G582" s="959">
        <v>1</v>
      </c>
      <c r="H582" s="959" t="s">
        <v>195</v>
      </c>
      <c r="I582" s="1217" t="s">
        <v>4482</v>
      </c>
    </row>
    <row r="583" spans="2:9">
      <c r="B583" s="946">
        <v>580</v>
      </c>
      <c r="C583" s="1220" t="s">
        <v>430</v>
      </c>
      <c r="D583" s="1220" t="s">
        <v>431</v>
      </c>
      <c r="E583" s="911">
        <v>0</v>
      </c>
      <c r="F583" s="946" t="s">
        <v>4407</v>
      </c>
      <c r="G583" s="959">
        <v>1</v>
      </c>
      <c r="H583" s="959" t="s">
        <v>195</v>
      </c>
      <c r="I583" s="1217" t="s">
        <v>4513</v>
      </c>
    </row>
    <row r="584" spans="2:9">
      <c r="B584" s="946">
        <v>581</v>
      </c>
      <c r="C584" s="1220" t="s">
        <v>3406</v>
      </c>
      <c r="D584" s="1220" t="s">
        <v>426</v>
      </c>
      <c r="E584" s="911">
        <v>0</v>
      </c>
      <c r="F584" s="946" t="s">
        <v>4389</v>
      </c>
      <c r="G584" s="959">
        <v>4.3</v>
      </c>
      <c r="H584" s="959" t="s">
        <v>195</v>
      </c>
      <c r="I584" s="1217" t="s">
        <v>175</v>
      </c>
    </row>
    <row r="585" spans="2:9">
      <c r="B585" s="946">
        <v>582</v>
      </c>
      <c r="C585" s="1220" t="s">
        <v>3406</v>
      </c>
      <c r="D585" s="1220" t="s">
        <v>426</v>
      </c>
      <c r="E585" s="911">
        <v>0</v>
      </c>
      <c r="F585" s="946" t="s">
        <v>4409</v>
      </c>
      <c r="G585" s="959">
        <v>2</v>
      </c>
      <c r="H585" s="959" t="s">
        <v>195</v>
      </c>
      <c r="I585" s="1217" t="s">
        <v>4410</v>
      </c>
    </row>
    <row r="586" spans="2:9">
      <c r="B586" s="946">
        <v>583</v>
      </c>
      <c r="C586" s="1220" t="s">
        <v>3406</v>
      </c>
      <c r="D586" s="1220" t="s">
        <v>426</v>
      </c>
      <c r="E586" s="911">
        <v>0</v>
      </c>
      <c r="F586" s="946" t="s">
        <v>4442</v>
      </c>
      <c r="G586" s="959">
        <v>1</v>
      </c>
      <c r="H586" s="959" t="s">
        <v>4472</v>
      </c>
      <c r="I586" s="1217" t="s">
        <v>4444</v>
      </c>
    </row>
    <row r="587" spans="2:9">
      <c r="B587" s="946">
        <v>584</v>
      </c>
      <c r="C587" s="1220" t="s">
        <v>3406</v>
      </c>
      <c r="D587" s="1220" t="s">
        <v>426</v>
      </c>
      <c r="E587" s="911">
        <v>0</v>
      </c>
      <c r="F587" s="946" t="s">
        <v>4417</v>
      </c>
      <c r="G587" s="959">
        <v>1</v>
      </c>
      <c r="H587" s="959" t="s">
        <v>195</v>
      </c>
      <c r="I587" s="1217" t="s">
        <v>4437</v>
      </c>
    </row>
    <row r="588" spans="2:9">
      <c r="B588" s="946">
        <v>585</v>
      </c>
      <c r="C588" s="1220" t="s">
        <v>3406</v>
      </c>
      <c r="D588" s="1220" t="s">
        <v>426</v>
      </c>
      <c r="E588" s="911">
        <v>0</v>
      </c>
      <c r="F588" s="946" t="s">
        <v>4419</v>
      </c>
      <c r="G588" s="959">
        <v>5</v>
      </c>
      <c r="H588" s="959" t="s">
        <v>195</v>
      </c>
      <c r="I588" s="1217" t="s">
        <v>4420</v>
      </c>
    </row>
    <row r="589" spans="2:9">
      <c r="B589" s="946">
        <v>586</v>
      </c>
      <c r="C589" s="1220" t="s">
        <v>3406</v>
      </c>
      <c r="D589" s="1220" t="s">
        <v>426</v>
      </c>
      <c r="E589" s="911">
        <v>0</v>
      </c>
      <c r="F589" s="946" t="s">
        <v>4395</v>
      </c>
      <c r="G589" s="959">
        <v>1</v>
      </c>
      <c r="H589" s="959" t="s">
        <v>195</v>
      </c>
      <c r="I589" s="1217" t="s">
        <v>4396</v>
      </c>
    </row>
    <row r="590" spans="2:9">
      <c r="B590" s="946">
        <v>587</v>
      </c>
      <c r="C590" s="1220" t="s">
        <v>3406</v>
      </c>
      <c r="D590" s="1220" t="s">
        <v>426</v>
      </c>
      <c r="E590" s="911">
        <v>0</v>
      </c>
      <c r="F590" s="946" t="s">
        <v>4397</v>
      </c>
      <c r="G590" s="959">
        <v>8</v>
      </c>
      <c r="H590" s="959" t="s">
        <v>4487</v>
      </c>
      <c r="I590" s="1217" t="s">
        <v>4429</v>
      </c>
    </row>
    <row r="591" spans="2:9">
      <c r="B591" s="946">
        <v>588</v>
      </c>
      <c r="C591" s="1220" t="s">
        <v>3406</v>
      </c>
      <c r="D591" s="1220" t="s">
        <v>426</v>
      </c>
      <c r="E591" s="911">
        <v>0</v>
      </c>
      <c r="F591" s="946" t="s">
        <v>4401</v>
      </c>
      <c r="G591" s="959">
        <v>1</v>
      </c>
      <c r="H591" s="959" t="s">
        <v>195</v>
      </c>
      <c r="I591" s="1217" t="s">
        <v>4482</v>
      </c>
    </row>
    <row r="592" spans="2:9">
      <c r="B592" s="946">
        <v>589</v>
      </c>
      <c r="C592" s="1220" t="s">
        <v>3406</v>
      </c>
      <c r="D592" s="1220" t="s">
        <v>426</v>
      </c>
      <c r="E592" s="911">
        <v>0</v>
      </c>
      <c r="F592" s="946" t="s">
        <v>4407</v>
      </c>
      <c r="G592" s="959">
        <v>2</v>
      </c>
      <c r="H592" s="959" t="s">
        <v>195</v>
      </c>
      <c r="I592" s="1217" t="s">
        <v>4469</v>
      </c>
    </row>
    <row r="593" spans="2:9">
      <c r="B593" s="946">
        <v>590</v>
      </c>
      <c r="C593" s="1220" t="s">
        <v>3406</v>
      </c>
      <c r="D593" s="1220" t="s">
        <v>426</v>
      </c>
      <c r="E593" s="911">
        <v>0</v>
      </c>
      <c r="F593" s="946" t="s">
        <v>4389</v>
      </c>
      <c r="G593" s="959">
        <v>4.2</v>
      </c>
      <c r="H593" s="959" t="s">
        <v>195</v>
      </c>
      <c r="I593" s="1217" t="s">
        <v>175</v>
      </c>
    </row>
    <row r="594" spans="2:9">
      <c r="B594" s="946">
        <v>591</v>
      </c>
      <c r="C594" s="1220" t="s">
        <v>3406</v>
      </c>
      <c r="D594" s="1220" t="s">
        <v>426</v>
      </c>
      <c r="E594" s="911">
        <v>0</v>
      </c>
      <c r="F594" s="946" t="s">
        <v>4409</v>
      </c>
      <c r="G594" s="959">
        <v>1</v>
      </c>
      <c r="H594" s="959" t="s">
        <v>195</v>
      </c>
      <c r="I594" s="1217" t="s">
        <v>4410</v>
      </c>
    </row>
    <row r="595" spans="2:9">
      <c r="B595" s="946">
        <v>592</v>
      </c>
      <c r="C595" s="1220" t="s">
        <v>3406</v>
      </c>
      <c r="D595" s="1220" t="s">
        <v>426</v>
      </c>
      <c r="E595" s="911">
        <v>0</v>
      </c>
      <c r="F595" s="946" t="s">
        <v>4447</v>
      </c>
      <c r="G595" s="959">
        <v>2</v>
      </c>
      <c r="H595" s="959" t="s">
        <v>195</v>
      </c>
      <c r="I595" s="1217" t="s">
        <v>4448</v>
      </c>
    </row>
    <row r="596" spans="2:9">
      <c r="B596" s="946">
        <v>593</v>
      </c>
      <c r="C596" s="1220" t="s">
        <v>3406</v>
      </c>
      <c r="D596" s="1220" t="s">
        <v>426</v>
      </c>
      <c r="E596" s="911">
        <v>0</v>
      </c>
      <c r="F596" s="946" t="s">
        <v>4419</v>
      </c>
      <c r="G596" s="959">
        <v>5</v>
      </c>
      <c r="H596" s="959" t="s">
        <v>195</v>
      </c>
      <c r="I596" s="1217" t="s">
        <v>4420</v>
      </c>
    </row>
    <row r="597" spans="2:9">
      <c r="B597" s="946">
        <v>594</v>
      </c>
      <c r="C597" s="1220" t="s">
        <v>3406</v>
      </c>
      <c r="D597" s="1220" t="s">
        <v>426</v>
      </c>
      <c r="E597" s="911">
        <v>0</v>
      </c>
      <c r="F597" s="946" t="s">
        <v>4407</v>
      </c>
      <c r="G597" s="959">
        <v>2</v>
      </c>
      <c r="H597" s="959" t="s">
        <v>195</v>
      </c>
      <c r="I597" s="1217" t="s">
        <v>4469</v>
      </c>
    </row>
    <row r="598" spans="2:9">
      <c r="B598" s="946">
        <v>595</v>
      </c>
      <c r="C598" s="1220" t="s">
        <v>429</v>
      </c>
      <c r="D598" s="1220" t="s">
        <v>426</v>
      </c>
      <c r="E598" s="911">
        <v>0</v>
      </c>
      <c r="F598" s="946" t="s">
        <v>4389</v>
      </c>
      <c r="G598" s="959">
        <v>16.8</v>
      </c>
      <c r="H598" s="959" t="s">
        <v>195</v>
      </c>
      <c r="I598" s="1217" t="s">
        <v>175</v>
      </c>
    </row>
    <row r="599" spans="2:9">
      <c r="B599" s="946">
        <v>596</v>
      </c>
      <c r="C599" s="1220" t="s">
        <v>429</v>
      </c>
      <c r="D599" s="1220" t="s">
        <v>426</v>
      </c>
      <c r="E599" s="911">
        <v>0</v>
      </c>
      <c r="F599" s="946" t="s">
        <v>4442</v>
      </c>
      <c r="G599" s="959">
        <v>6</v>
      </c>
      <c r="H599" s="959" t="s">
        <v>4483</v>
      </c>
      <c r="I599" s="1217" t="s">
        <v>4444</v>
      </c>
    </row>
    <row r="600" spans="2:9">
      <c r="B600" s="946">
        <v>597</v>
      </c>
      <c r="C600" s="1220" t="s">
        <v>429</v>
      </c>
      <c r="D600" s="1220" t="s">
        <v>426</v>
      </c>
      <c r="E600" s="911">
        <v>0</v>
      </c>
      <c r="F600" s="946" t="s">
        <v>4395</v>
      </c>
      <c r="G600" s="959">
        <v>3</v>
      </c>
      <c r="H600" s="959" t="s">
        <v>195</v>
      </c>
      <c r="I600" s="1217" t="s">
        <v>4396</v>
      </c>
    </row>
    <row r="601" spans="2:9">
      <c r="B601" s="946">
        <v>598</v>
      </c>
      <c r="C601" s="1220" t="s">
        <v>429</v>
      </c>
      <c r="D601" s="1220" t="s">
        <v>426</v>
      </c>
      <c r="E601" s="911">
        <v>0</v>
      </c>
      <c r="F601" s="946" t="s">
        <v>4407</v>
      </c>
      <c r="G601" s="959">
        <v>6</v>
      </c>
      <c r="H601" s="959" t="s">
        <v>195</v>
      </c>
      <c r="I601" s="1217" t="s">
        <v>4469</v>
      </c>
    </row>
    <row r="602" spans="2:9">
      <c r="B602" s="946">
        <v>599</v>
      </c>
      <c r="C602" s="1220" t="s">
        <v>429</v>
      </c>
      <c r="D602" s="1220" t="s">
        <v>426</v>
      </c>
      <c r="E602" s="911">
        <v>0</v>
      </c>
      <c r="F602" s="946" t="s">
        <v>4389</v>
      </c>
      <c r="G602" s="959">
        <v>13</v>
      </c>
      <c r="H602" s="959" t="s">
        <v>195</v>
      </c>
      <c r="I602" s="1217" t="s">
        <v>175</v>
      </c>
    </row>
    <row r="603" spans="2:9">
      <c r="B603" s="946">
        <v>600</v>
      </c>
      <c r="C603" s="1220" t="s">
        <v>429</v>
      </c>
      <c r="D603" s="1220" t="s">
        <v>426</v>
      </c>
      <c r="E603" s="911">
        <v>0</v>
      </c>
      <c r="F603" s="946" t="s">
        <v>4470</v>
      </c>
      <c r="G603" s="959">
        <v>1</v>
      </c>
      <c r="H603" s="959" t="s">
        <v>195</v>
      </c>
      <c r="I603" s="1217" t="s">
        <v>4471</v>
      </c>
    </row>
    <row r="604" spans="2:9">
      <c r="B604" s="946">
        <v>601</v>
      </c>
      <c r="C604" s="1220" t="s">
        <v>429</v>
      </c>
      <c r="D604" s="1220" t="s">
        <v>426</v>
      </c>
      <c r="E604" s="911">
        <v>0</v>
      </c>
      <c r="F604" s="946" t="s">
        <v>4442</v>
      </c>
      <c r="G604" s="959">
        <v>5</v>
      </c>
      <c r="H604" s="959" t="s">
        <v>4483</v>
      </c>
      <c r="I604" s="1217" t="s">
        <v>4444</v>
      </c>
    </row>
    <row r="605" spans="2:9">
      <c r="B605" s="946">
        <v>602</v>
      </c>
      <c r="C605" s="1220" t="s">
        <v>429</v>
      </c>
      <c r="D605" s="1220" t="s">
        <v>426</v>
      </c>
      <c r="E605" s="911">
        <v>0</v>
      </c>
      <c r="F605" s="946" t="s">
        <v>4395</v>
      </c>
      <c r="G605" s="959">
        <v>3</v>
      </c>
      <c r="H605" s="959" t="s">
        <v>195</v>
      </c>
      <c r="I605" s="1217" t="s">
        <v>4396</v>
      </c>
    </row>
    <row r="606" spans="2:9">
      <c r="B606" s="946">
        <v>603</v>
      </c>
      <c r="C606" s="1220" t="s">
        <v>429</v>
      </c>
      <c r="D606" s="1220" t="s">
        <v>426</v>
      </c>
      <c r="E606" s="911">
        <v>0</v>
      </c>
      <c r="F606" s="946" t="s">
        <v>4407</v>
      </c>
      <c r="G606" s="959">
        <v>5</v>
      </c>
      <c r="H606" s="959" t="s">
        <v>195</v>
      </c>
      <c r="I606" s="1217" t="s">
        <v>4469</v>
      </c>
    </row>
    <row r="607" spans="2:9">
      <c r="B607" s="946">
        <v>604</v>
      </c>
      <c r="C607" s="1220" t="s">
        <v>439</v>
      </c>
      <c r="D607" s="1220" t="s">
        <v>440</v>
      </c>
      <c r="E607" s="911">
        <v>0</v>
      </c>
      <c r="F607" s="946" t="s">
        <v>4389</v>
      </c>
      <c r="G607" s="959">
        <v>2.8</v>
      </c>
      <c r="H607" s="959" t="s">
        <v>195</v>
      </c>
      <c r="I607" s="1217" t="s">
        <v>175</v>
      </c>
    </row>
    <row r="608" spans="2:9">
      <c r="B608" s="946">
        <v>605</v>
      </c>
      <c r="C608" s="1220" t="s">
        <v>439</v>
      </c>
      <c r="D608" s="1220" t="s">
        <v>440</v>
      </c>
      <c r="E608" s="911">
        <v>0</v>
      </c>
      <c r="F608" s="946" t="s">
        <v>4409</v>
      </c>
      <c r="G608" s="959">
        <v>2</v>
      </c>
      <c r="H608" s="959" t="s">
        <v>195</v>
      </c>
      <c r="I608" s="1217" t="s">
        <v>4410</v>
      </c>
    </row>
    <row r="609" spans="2:9">
      <c r="B609" s="946">
        <v>606</v>
      </c>
      <c r="C609" s="1220" t="s">
        <v>439</v>
      </c>
      <c r="D609" s="1220" t="s">
        <v>440</v>
      </c>
      <c r="E609" s="911">
        <v>0</v>
      </c>
      <c r="F609" s="946" t="s">
        <v>4417</v>
      </c>
      <c r="G609" s="959">
        <v>1</v>
      </c>
      <c r="H609" s="959" t="s">
        <v>195</v>
      </c>
      <c r="I609" s="1217" t="s">
        <v>4437</v>
      </c>
    </row>
    <row r="610" spans="2:9">
      <c r="B610" s="946">
        <v>607</v>
      </c>
      <c r="C610" s="1220" t="s">
        <v>439</v>
      </c>
      <c r="D610" s="1220" t="s">
        <v>440</v>
      </c>
      <c r="E610" s="911">
        <v>0</v>
      </c>
      <c r="F610" s="946" t="s">
        <v>4419</v>
      </c>
      <c r="G610" s="959">
        <v>5</v>
      </c>
      <c r="H610" s="959" t="s">
        <v>195</v>
      </c>
      <c r="I610" s="1217" t="s">
        <v>4420</v>
      </c>
    </row>
    <row r="611" spans="2:9">
      <c r="B611" s="946">
        <v>608</v>
      </c>
      <c r="C611" s="1220" t="s">
        <v>439</v>
      </c>
      <c r="D611" s="1220" t="s">
        <v>440</v>
      </c>
      <c r="E611" s="911">
        <v>0</v>
      </c>
      <c r="F611" s="946" t="s">
        <v>4395</v>
      </c>
      <c r="G611" s="959">
        <v>1</v>
      </c>
      <c r="H611" s="959" t="s">
        <v>195</v>
      </c>
      <c r="I611" s="1217" t="s">
        <v>4396</v>
      </c>
    </row>
    <row r="612" spans="2:9">
      <c r="B612" s="946">
        <v>609</v>
      </c>
      <c r="C612" s="1220" t="s">
        <v>439</v>
      </c>
      <c r="D612" s="1220" t="s">
        <v>440</v>
      </c>
      <c r="E612" s="911">
        <v>0</v>
      </c>
      <c r="F612" s="946" t="s">
        <v>4397</v>
      </c>
      <c r="G612" s="959">
        <v>8</v>
      </c>
      <c r="H612" s="959" t="s">
        <v>4487</v>
      </c>
      <c r="I612" s="1217" t="s">
        <v>4429</v>
      </c>
    </row>
    <row r="613" spans="2:9">
      <c r="B613" s="946">
        <v>610</v>
      </c>
      <c r="C613" s="1220" t="s">
        <v>439</v>
      </c>
      <c r="D613" s="1220" t="s">
        <v>440</v>
      </c>
      <c r="E613" s="911">
        <v>0</v>
      </c>
      <c r="F613" s="946" t="s">
        <v>4401</v>
      </c>
      <c r="G613" s="959">
        <v>1</v>
      </c>
      <c r="H613" s="959" t="s">
        <v>195</v>
      </c>
      <c r="I613" s="1217" t="s">
        <v>4482</v>
      </c>
    </row>
    <row r="614" spans="2:9">
      <c r="B614" s="946">
        <v>611</v>
      </c>
      <c r="C614" s="1220" t="s">
        <v>439</v>
      </c>
      <c r="D614" s="1220" t="s">
        <v>440</v>
      </c>
      <c r="E614" s="911">
        <v>0</v>
      </c>
      <c r="F614" s="946" t="s">
        <v>4407</v>
      </c>
      <c r="G614" s="959">
        <v>1</v>
      </c>
      <c r="H614" s="959" t="s">
        <v>195</v>
      </c>
      <c r="I614" s="1217" t="s">
        <v>4513</v>
      </c>
    </row>
    <row r="615" spans="2:9">
      <c r="B615" s="946">
        <v>612</v>
      </c>
      <c r="C615" s="1220" t="s">
        <v>434</v>
      </c>
      <c r="D615" s="1220" t="s">
        <v>435</v>
      </c>
      <c r="E615" s="911">
        <v>0</v>
      </c>
      <c r="F615" s="946" t="s">
        <v>4389</v>
      </c>
      <c r="G615" s="959">
        <v>5.2</v>
      </c>
      <c r="H615" s="959" t="s">
        <v>195</v>
      </c>
      <c r="I615" s="1217" t="s">
        <v>175</v>
      </c>
    </row>
    <row r="616" spans="2:9">
      <c r="B616" s="946">
        <v>613</v>
      </c>
      <c r="C616" s="1220" t="s">
        <v>434</v>
      </c>
      <c r="D616" s="1220" t="s">
        <v>435</v>
      </c>
      <c r="E616" s="911">
        <v>0</v>
      </c>
      <c r="F616" s="946" t="s">
        <v>4447</v>
      </c>
      <c r="G616" s="959">
        <v>2</v>
      </c>
      <c r="H616" s="959" t="s">
        <v>195</v>
      </c>
      <c r="I616" s="1217" t="s">
        <v>4448</v>
      </c>
    </row>
    <row r="617" spans="2:9">
      <c r="B617" s="946">
        <v>614</v>
      </c>
      <c r="C617" s="1220" t="s">
        <v>434</v>
      </c>
      <c r="D617" s="1220" t="s">
        <v>435</v>
      </c>
      <c r="E617" s="911">
        <v>0</v>
      </c>
      <c r="F617" s="946" t="s">
        <v>4409</v>
      </c>
      <c r="G617" s="959">
        <v>2</v>
      </c>
      <c r="H617" s="959" t="s">
        <v>195</v>
      </c>
      <c r="I617" s="1217" t="s">
        <v>4410</v>
      </c>
    </row>
    <row r="618" spans="2:9">
      <c r="B618" s="946">
        <v>615</v>
      </c>
      <c r="C618" s="1220" t="s">
        <v>434</v>
      </c>
      <c r="D618" s="1220" t="s">
        <v>435</v>
      </c>
      <c r="E618" s="911">
        <v>0</v>
      </c>
      <c r="F618" s="946" t="s">
        <v>4442</v>
      </c>
      <c r="G618" s="959">
        <v>1</v>
      </c>
      <c r="H618" s="959" t="s">
        <v>4472</v>
      </c>
      <c r="I618" s="1217" t="s">
        <v>4444</v>
      </c>
    </row>
    <row r="619" spans="2:9">
      <c r="B619" s="946">
        <v>616</v>
      </c>
      <c r="C619" s="1220" t="s">
        <v>434</v>
      </c>
      <c r="D619" s="1220" t="s">
        <v>435</v>
      </c>
      <c r="E619" s="911">
        <v>0</v>
      </c>
      <c r="F619" s="946" t="s">
        <v>4417</v>
      </c>
      <c r="G619" s="959">
        <v>1</v>
      </c>
      <c r="H619" s="959" t="s">
        <v>195</v>
      </c>
      <c r="I619" s="1217" t="s">
        <v>4437</v>
      </c>
    </row>
    <row r="620" spans="2:9">
      <c r="B620" s="946">
        <v>617</v>
      </c>
      <c r="C620" s="1220" t="s">
        <v>434</v>
      </c>
      <c r="D620" s="1220" t="s">
        <v>435</v>
      </c>
      <c r="E620" s="911">
        <v>0</v>
      </c>
      <c r="F620" s="946" t="s">
        <v>4419</v>
      </c>
      <c r="G620" s="959">
        <v>8</v>
      </c>
      <c r="H620" s="959" t="s">
        <v>195</v>
      </c>
      <c r="I620" s="1217" t="s">
        <v>4420</v>
      </c>
    </row>
    <row r="621" spans="2:9">
      <c r="B621" s="946">
        <v>618</v>
      </c>
      <c r="C621" s="1220" t="s">
        <v>434</v>
      </c>
      <c r="D621" s="1220" t="s">
        <v>435</v>
      </c>
      <c r="E621" s="911">
        <v>0</v>
      </c>
      <c r="F621" s="946" t="s">
        <v>4395</v>
      </c>
      <c r="G621" s="959">
        <v>1</v>
      </c>
      <c r="H621" s="959" t="s">
        <v>195</v>
      </c>
      <c r="I621" s="1217" t="s">
        <v>4396</v>
      </c>
    </row>
    <row r="622" spans="2:9">
      <c r="B622" s="946">
        <v>619</v>
      </c>
      <c r="C622" s="1220" t="s">
        <v>434</v>
      </c>
      <c r="D622" s="1220" t="s">
        <v>435</v>
      </c>
      <c r="E622" s="911">
        <v>0</v>
      </c>
      <c r="F622" s="946" t="s">
        <v>4397</v>
      </c>
      <c r="G622" s="959">
        <v>8</v>
      </c>
      <c r="H622" s="959" t="s">
        <v>4487</v>
      </c>
      <c r="I622" s="1217" t="s">
        <v>4429</v>
      </c>
    </row>
    <row r="623" spans="2:9">
      <c r="B623" s="946">
        <v>620</v>
      </c>
      <c r="C623" s="1220" t="s">
        <v>434</v>
      </c>
      <c r="D623" s="1220" t="s">
        <v>435</v>
      </c>
      <c r="E623" s="911">
        <v>0</v>
      </c>
      <c r="F623" s="946" t="s">
        <v>4401</v>
      </c>
      <c r="G623" s="959">
        <v>1</v>
      </c>
      <c r="H623" s="959" t="s">
        <v>195</v>
      </c>
      <c r="I623" s="1217" t="s">
        <v>4482</v>
      </c>
    </row>
    <row r="624" spans="2:9">
      <c r="B624" s="946">
        <v>621</v>
      </c>
      <c r="C624" s="1220" t="s">
        <v>434</v>
      </c>
      <c r="D624" s="1220" t="s">
        <v>435</v>
      </c>
      <c r="E624" s="911">
        <v>0</v>
      </c>
      <c r="F624" s="946" t="s">
        <v>4407</v>
      </c>
      <c r="G624" s="959">
        <v>2</v>
      </c>
      <c r="H624" s="959" t="s">
        <v>195</v>
      </c>
      <c r="I624" s="1217" t="s">
        <v>4469</v>
      </c>
    </row>
    <row r="625" spans="2:9">
      <c r="B625" s="946">
        <v>622</v>
      </c>
      <c r="C625" s="1220" t="s">
        <v>434</v>
      </c>
      <c r="D625" s="1220" t="s">
        <v>435</v>
      </c>
      <c r="E625" s="911">
        <v>0</v>
      </c>
      <c r="F625" s="946" t="s">
        <v>4389</v>
      </c>
      <c r="G625" s="959">
        <v>7.7</v>
      </c>
      <c r="H625" s="959" t="s">
        <v>195</v>
      </c>
      <c r="I625" s="1217" t="s">
        <v>175</v>
      </c>
    </row>
    <row r="626" spans="2:9">
      <c r="B626" s="946">
        <v>623</v>
      </c>
      <c r="C626" s="1220" t="s">
        <v>434</v>
      </c>
      <c r="D626" s="1220" t="s">
        <v>435</v>
      </c>
      <c r="E626" s="911">
        <v>0</v>
      </c>
      <c r="F626" s="946" t="s">
        <v>4409</v>
      </c>
      <c r="G626" s="959">
        <v>1</v>
      </c>
      <c r="H626" s="959" t="s">
        <v>195</v>
      </c>
      <c r="I626" s="1217" t="s">
        <v>4410</v>
      </c>
    </row>
    <row r="627" spans="2:9">
      <c r="B627" s="946">
        <v>624</v>
      </c>
      <c r="C627" s="1220" t="s">
        <v>434</v>
      </c>
      <c r="D627" s="1220" t="s">
        <v>435</v>
      </c>
      <c r="E627" s="911">
        <v>0</v>
      </c>
      <c r="F627" s="946" t="s">
        <v>4442</v>
      </c>
      <c r="G627" s="959">
        <v>2</v>
      </c>
      <c r="H627" s="959" t="s">
        <v>4483</v>
      </c>
      <c r="I627" s="1217" t="s">
        <v>4444</v>
      </c>
    </row>
    <row r="628" spans="2:9">
      <c r="B628" s="946">
        <v>625</v>
      </c>
      <c r="C628" s="1220" t="s">
        <v>434</v>
      </c>
      <c r="D628" s="1220" t="s">
        <v>435</v>
      </c>
      <c r="E628" s="911">
        <v>0</v>
      </c>
      <c r="F628" s="946" t="s">
        <v>4395</v>
      </c>
      <c r="G628" s="959">
        <v>1</v>
      </c>
      <c r="H628" s="959" t="s">
        <v>195</v>
      </c>
      <c r="I628" s="1217" t="s">
        <v>4396</v>
      </c>
    </row>
    <row r="629" spans="2:9">
      <c r="B629" s="946">
        <v>626</v>
      </c>
      <c r="C629" s="1220" t="s">
        <v>434</v>
      </c>
      <c r="D629" s="1220" t="s">
        <v>435</v>
      </c>
      <c r="E629" s="911">
        <v>0</v>
      </c>
      <c r="F629" s="946" t="s">
        <v>4407</v>
      </c>
      <c r="G629" s="959">
        <v>3</v>
      </c>
      <c r="H629" s="959" t="s">
        <v>195</v>
      </c>
      <c r="I629" s="1217" t="s">
        <v>4469</v>
      </c>
    </row>
    <row r="630" spans="2:9">
      <c r="B630" s="946">
        <v>627</v>
      </c>
      <c r="C630" s="1220" t="s">
        <v>434</v>
      </c>
      <c r="D630" s="1220" t="s">
        <v>435</v>
      </c>
      <c r="E630" s="911">
        <v>0</v>
      </c>
      <c r="F630" s="946" t="s">
        <v>4419</v>
      </c>
      <c r="G630" s="959">
        <v>2</v>
      </c>
      <c r="H630" s="959" t="s">
        <v>195</v>
      </c>
      <c r="I630" s="1217" t="s">
        <v>4420</v>
      </c>
    </row>
    <row r="631" spans="2:9">
      <c r="B631" s="946">
        <v>628</v>
      </c>
      <c r="C631" s="1220" t="s">
        <v>438</v>
      </c>
      <c r="D631" s="1220" t="s">
        <v>435</v>
      </c>
      <c r="E631" s="911">
        <v>0</v>
      </c>
      <c r="F631" s="946" t="s">
        <v>4389</v>
      </c>
      <c r="G631" s="959">
        <v>12</v>
      </c>
      <c r="H631" s="959" t="s">
        <v>195</v>
      </c>
      <c r="I631" s="1217" t="s">
        <v>175</v>
      </c>
    </row>
    <row r="632" spans="2:9">
      <c r="B632" s="946">
        <v>629</v>
      </c>
      <c r="C632" s="1220" t="s">
        <v>438</v>
      </c>
      <c r="D632" s="1220" t="s">
        <v>435</v>
      </c>
      <c r="E632" s="911">
        <v>0</v>
      </c>
      <c r="F632" s="946" t="s">
        <v>4442</v>
      </c>
      <c r="G632" s="959">
        <v>4</v>
      </c>
      <c r="H632" s="959" t="s">
        <v>4483</v>
      </c>
      <c r="I632" s="1217" t="s">
        <v>4444</v>
      </c>
    </row>
    <row r="633" spans="2:9">
      <c r="B633" s="946">
        <v>630</v>
      </c>
      <c r="C633" s="1220" t="s">
        <v>438</v>
      </c>
      <c r="D633" s="1220" t="s">
        <v>435</v>
      </c>
      <c r="E633" s="911">
        <v>0</v>
      </c>
      <c r="F633" s="946" t="s">
        <v>4395</v>
      </c>
      <c r="G633" s="959">
        <v>2</v>
      </c>
      <c r="H633" s="959" t="s">
        <v>195</v>
      </c>
      <c r="I633" s="1217" t="s">
        <v>4396</v>
      </c>
    </row>
    <row r="634" spans="2:9">
      <c r="B634" s="946">
        <v>631</v>
      </c>
      <c r="C634" s="1220" t="s">
        <v>438</v>
      </c>
      <c r="D634" s="1220" t="s">
        <v>435</v>
      </c>
      <c r="E634" s="911">
        <v>0</v>
      </c>
      <c r="F634" s="946" t="s">
        <v>4407</v>
      </c>
      <c r="G634" s="959">
        <v>4</v>
      </c>
      <c r="H634" s="959" t="s">
        <v>195</v>
      </c>
      <c r="I634" s="1217" t="s">
        <v>4469</v>
      </c>
    </row>
    <row r="635" spans="2:9">
      <c r="B635" s="946">
        <v>632</v>
      </c>
      <c r="C635" s="1220" t="s">
        <v>438</v>
      </c>
      <c r="D635" s="1220" t="s">
        <v>435</v>
      </c>
      <c r="E635" s="911">
        <v>0</v>
      </c>
      <c r="F635" s="946" t="s">
        <v>4389</v>
      </c>
      <c r="G635" s="959">
        <v>14.7</v>
      </c>
      <c r="H635" s="959" t="s">
        <v>195</v>
      </c>
      <c r="I635" s="1217" t="s">
        <v>175</v>
      </c>
    </row>
    <row r="636" spans="2:9">
      <c r="B636" s="946">
        <v>633</v>
      </c>
      <c r="C636" s="1220" t="s">
        <v>438</v>
      </c>
      <c r="D636" s="1220" t="s">
        <v>435</v>
      </c>
      <c r="E636" s="911">
        <v>0</v>
      </c>
      <c r="F636" s="946" t="s">
        <v>4470</v>
      </c>
      <c r="G636" s="959">
        <v>1</v>
      </c>
      <c r="H636" s="959" t="s">
        <v>195</v>
      </c>
      <c r="I636" s="1217" t="s">
        <v>4471</v>
      </c>
    </row>
    <row r="637" spans="2:9">
      <c r="B637" s="946">
        <v>634</v>
      </c>
      <c r="C637" s="1220" t="s">
        <v>438</v>
      </c>
      <c r="D637" s="1220" t="s">
        <v>435</v>
      </c>
      <c r="E637" s="911">
        <v>0</v>
      </c>
      <c r="F637" s="946" t="s">
        <v>4442</v>
      </c>
      <c r="G637" s="959">
        <v>5</v>
      </c>
      <c r="H637" s="959" t="s">
        <v>4483</v>
      </c>
      <c r="I637" s="1217" t="s">
        <v>4444</v>
      </c>
    </row>
    <row r="638" spans="2:9">
      <c r="B638" s="946">
        <v>635</v>
      </c>
      <c r="C638" s="1220" t="s">
        <v>438</v>
      </c>
      <c r="D638" s="1220" t="s">
        <v>435</v>
      </c>
      <c r="E638" s="911">
        <v>0</v>
      </c>
      <c r="F638" s="946" t="s">
        <v>4395</v>
      </c>
      <c r="G638" s="959">
        <v>3</v>
      </c>
      <c r="H638" s="959" t="s">
        <v>195</v>
      </c>
      <c r="I638" s="1217" t="s">
        <v>4396</v>
      </c>
    </row>
    <row r="639" spans="2:9">
      <c r="B639" s="946">
        <v>636</v>
      </c>
      <c r="C639" s="1220" t="s">
        <v>438</v>
      </c>
      <c r="D639" s="1220" t="s">
        <v>435</v>
      </c>
      <c r="E639" s="911">
        <v>0</v>
      </c>
      <c r="F639" s="946" t="s">
        <v>4407</v>
      </c>
      <c r="G639" s="959">
        <v>6</v>
      </c>
      <c r="H639" s="959" t="s">
        <v>195</v>
      </c>
      <c r="I639" s="1217" t="s">
        <v>4469</v>
      </c>
    </row>
    <row r="640" spans="2:9">
      <c r="B640" s="946">
        <v>637</v>
      </c>
      <c r="C640" s="1220" t="s">
        <v>249</v>
      </c>
      <c r="D640" s="1220" t="s">
        <v>250</v>
      </c>
      <c r="E640" s="911">
        <v>0</v>
      </c>
      <c r="F640" s="946" t="s">
        <v>4389</v>
      </c>
      <c r="G640" s="959">
        <v>2.4</v>
      </c>
      <c r="H640" s="959" t="s">
        <v>195</v>
      </c>
      <c r="I640" s="1217" t="s">
        <v>175</v>
      </c>
    </row>
    <row r="641" spans="2:9">
      <c r="B641" s="946">
        <v>638</v>
      </c>
      <c r="C641" s="1220" t="s">
        <v>249</v>
      </c>
      <c r="D641" s="1220" t="s">
        <v>250</v>
      </c>
      <c r="E641" s="911">
        <v>0</v>
      </c>
      <c r="F641" s="946" t="s">
        <v>4409</v>
      </c>
      <c r="G641" s="959">
        <v>2</v>
      </c>
      <c r="H641" s="959" t="s">
        <v>195</v>
      </c>
      <c r="I641" s="1217" t="s">
        <v>4410</v>
      </c>
    </row>
    <row r="642" spans="2:9">
      <c r="B642" s="946">
        <v>639</v>
      </c>
      <c r="C642" s="1220" t="s">
        <v>249</v>
      </c>
      <c r="D642" s="1220" t="s">
        <v>250</v>
      </c>
      <c r="E642" s="911">
        <v>0</v>
      </c>
      <c r="F642" s="946" t="s">
        <v>4417</v>
      </c>
      <c r="G642" s="959">
        <v>1</v>
      </c>
      <c r="H642" s="959" t="s">
        <v>195</v>
      </c>
      <c r="I642" s="1217" t="s">
        <v>4437</v>
      </c>
    </row>
    <row r="643" spans="2:9">
      <c r="B643" s="946">
        <v>640</v>
      </c>
      <c r="C643" s="1220" t="s">
        <v>249</v>
      </c>
      <c r="D643" s="1220" t="s">
        <v>250</v>
      </c>
      <c r="E643" s="911">
        <v>0</v>
      </c>
      <c r="F643" s="946" t="s">
        <v>4395</v>
      </c>
      <c r="G643" s="959">
        <v>2</v>
      </c>
      <c r="H643" s="959" t="s">
        <v>195</v>
      </c>
      <c r="I643" s="1217" t="s">
        <v>4396</v>
      </c>
    </row>
    <row r="644" spans="2:9">
      <c r="B644" s="946">
        <v>641</v>
      </c>
      <c r="C644" s="1220" t="s">
        <v>249</v>
      </c>
      <c r="D644" s="1220" t="s">
        <v>250</v>
      </c>
      <c r="E644" s="911">
        <v>0</v>
      </c>
      <c r="F644" s="946" t="s">
        <v>4419</v>
      </c>
      <c r="G644" s="959">
        <v>4</v>
      </c>
      <c r="H644" s="959" t="s">
        <v>195</v>
      </c>
      <c r="I644" s="1217" t="s">
        <v>4420</v>
      </c>
    </row>
    <row r="645" spans="2:9">
      <c r="B645" s="946">
        <v>642</v>
      </c>
      <c r="C645" s="1220" t="s">
        <v>249</v>
      </c>
      <c r="D645" s="1220" t="s">
        <v>250</v>
      </c>
      <c r="E645" s="911">
        <v>0</v>
      </c>
      <c r="F645" s="946" t="s">
        <v>4397</v>
      </c>
      <c r="G645" s="959">
        <v>8</v>
      </c>
      <c r="H645" s="959" t="s">
        <v>4487</v>
      </c>
      <c r="I645" s="1217" t="s">
        <v>4429</v>
      </c>
    </row>
    <row r="646" spans="2:9">
      <c r="B646" s="946">
        <v>643</v>
      </c>
      <c r="C646" s="1220" t="s">
        <v>249</v>
      </c>
      <c r="D646" s="1220" t="s">
        <v>250</v>
      </c>
      <c r="E646" s="911">
        <v>0</v>
      </c>
      <c r="F646" s="946" t="s">
        <v>4401</v>
      </c>
      <c r="G646" s="959">
        <v>1</v>
      </c>
      <c r="H646" s="959" t="s">
        <v>195</v>
      </c>
      <c r="I646" s="1217" t="s">
        <v>4482</v>
      </c>
    </row>
    <row r="647" spans="2:9">
      <c r="B647" s="946">
        <v>644</v>
      </c>
      <c r="C647" s="1220" t="s">
        <v>249</v>
      </c>
      <c r="D647" s="1220" t="s">
        <v>250</v>
      </c>
      <c r="E647" s="911">
        <v>0</v>
      </c>
      <c r="F647" s="946" t="s">
        <v>4407</v>
      </c>
      <c r="G647" s="959">
        <v>1</v>
      </c>
      <c r="H647" s="959" t="s">
        <v>195</v>
      </c>
      <c r="I647" s="1217" t="s">
        <v>4513</v>
      </c>
    </row>
    <row r="648" spans="2:9">
      <c r="B648" s="946">
        <v>645</v>
      </c>
      <c r="C648" s="1220" t="s">
        <v>245</v>
      </c>
      <c r="D648" s="1220" t="s">
        <v>246</v>
      </c>
      <c r="E648" s="911">
        <v>0</v>
      </c>
      <c r="F648" s="946" t="s">
        <v>4389</v>
      </c>
      <c r="G648" s="959">
        <v>8.1999999999999993</v>
      </c>
      <c r="H648" s="959" t="s">
        <v>195</v>
      </c>
      <c r="I648" s="1217" t="s">
        <v>175</v>
      </c>
    </row>
    <row r="649" spans="2:9">
      <c r="B649" s="946">
        <v>646</v>
      </c>
      <c r="C649" s="1220" t="s">
        <v>245</v>
      </c>
      <c r="D649" s="1220" t="s">
        <v>246</v>
      </c>
      <c r="E649" s="911">
        <v>0</v>
      </c>
      <c r="F649" s="946" t="s">
        <v>4409</v>
      </c>
      <c r="G649" s="959">
        <v>4</v>
      </c>
      <c r="H649" s="959" t="s">
        <v>195</v>
      </c>
      <c r="I649" s="1217" t="s">
        <v>4410</v>
      </c>
    </row>
    <row r="650" spans="2:9">
      <c r="B650" s="946">
        <v>647</v>
      </c>
      <c r="C650" s="1220" t="s">
        <v>245</v>
      </c>
      <c r="D650" s="1220" t="s">
        <v>246</v>
      </c>
      <c r="E650" s="911">
        <v>0</v>
      </c>
      <c r="F650" s="946" t="s">
        <v>4442</v>
      </c>
      <c r="G650" s="959">
        <v>1</v>
      </c>
      <c r="H650" s="959" t="s">
        <v>4472</v>
      </c>
      <c r="I650" s="1217" t="s">
        <v>4444</v>
      </c>
    </row>
    <row r="651" spans="2:9">
      <c r="B651" s="946">
        <v>648</v>
      </c>
      <c r="C651" s="1220" t="s">
        <v>245</v>
      </c>
      <c r="D651" s="1220" t="s">
        <v>246</v>
      </c>
      <c r="E651" s="911">
        <v>0</v>
      </c>
      <c r="F651" s="946" t="s">
        <v>4417</v>
      </c>
      <c r="G651" s="959">
        <v>1</v>
      </c>
      <c r="H651" s="959" t="s">
        <v>195</v>
      </c>
      <c r="I651" s="1217" t="s">
        <v>4418</v>
      </c>
    </row>
    <row r="652" spans="2:9">
      <c r="B652" s="946">
        <v>649</v>
      </c>
      <c r="C652" s="1220" t="s">
        <v>245</v>
      </c>
      <c r="D652" s="1220" t="s">
        <v>246</v>
      </c>
      <c r="E652" s="911">
        <v>0</v>
      </c>
      <c r="F652" s="946" t="s">
        <v>4419</v>
      </c>
      <c r="G652" s="959">
        <v>9</v>
      </c>
      <c r="H652" s="959" t="s">
        <v>195</v>
      </c>
      <c r="I652" s="1217" t="s">
        <v>4420</v>
      </c>
    </row>
    <row r="653" spans="2:9">
      <c r="B653" s="946">
        <v>650</v>
      </c>
      <c r="C653" s="1220" t="s">
        <v>245</v>
      </c>
      <c r="D653" s="1220" t="s">
        <v>246</v>
      </c>
      <c r="E653" s="911">
        <v>0</v>
      </c>
      <c r="F653" s="946" t="s">
        <v>4395</v>
      </c>
      <c r="G653" s="959">
        <v>1</v>
      </c>
      <c r="H653" s="959" t="s">
        <v>195</v>
      </c>
      <c r="I653" s="1217" t="s">
        <v>4396</v>
      </c>
    </row>
    <row r="654" spans="2:9">
      <c r="B654" s="946">
        <v>651</v>
      </c>
      <c r="C654" s="1220" t="s">
        <v>245</v>
      </c>
      <c r="D654" s="1220" t="s">
        <v>246</v>
      </c>
      <c r="E654" s="911">
        <v>0</v>
      </c>
      <c r="F654" s="946" t="s">
        <v>4421</v>
      </c>
      <c r="G654" s="959">
        <v>4</v>
      </c>
      <c r="H654" s="959" t="s">
        <v>4515</v>
      </c>
      <c r="I654" s="1217" t="s">
        <v>4516</v>
      </c>
    </row>
    <row r="655" spans="2:9">
      <c r="B655" s="946">
        <v>652</v>
      </c>
      <c r="C655" s="1220" t="s">
        <v>245</v>
      </c>
      <c r="D655" s="1220" t="s">
        <v>246</v>
      </c>
      <c r="E655" s="911">
        <v>0</v>
      </c>
      <c r="F655" s="946" t="s">
        <v>4403</v>
      </c>
      <c r="G655" s="959">
        <v>1</v>
      </c>
      <c r="H655" s="959" t="s">
        <v>195</v>
      </c>
      <c r="I655" s="1217" t="s">
        <v>4425</v>
      </c>
    </row>
    <row r="656" spans="2:9">
      <c r="B656" s="946">
        <v>653</v>
      </c>
      <c r="C656" s="1220" t="s">
        <v>245</v>
      </c>
      <c r="D656" s="1220" t="s">
        <v>246</v>
      </c>
      <c r="E656" s="911">
        <v>0</v>
      </c>
      <c r="F656" s="946" t="s">
        <v>4407</v>
      </c>
      <c r="G656" s="959">
        <v>3</v>
      </c>
      <c r="H656" s="959" t="s">
        <v>195</v>
      </c>
      <c r="I656" s="1217" t="s">
        <v>4517</v>
      </c>
    </row>
    <row r="657" spans="2:9">
      <c r="B657" s="946">
        <v>654</v>
      </c>
      <c r="C657" s="1220" t="s">
        <v>245</v>
      </c>
      <c r="D657" s="1220" t="s">
        <v>246</v>
      </c>
      <c r="E657" s="911">
        <v>0</v>
      </c>
      <c r="F657" s="946" t="s">
        <v>4389</v>
      </c>
      <c r="G657" s="959">
        <v>6.4</v>
      </c>
      <c r="H657" s="959" t="s">
        <v>195</v>
      </c>
      <c r="I657" s="1217" t="s">
        <v>175</v>
      </c>
    </row>
    <row r="658" spans="2:9">
      <c r="B658" s="946">
        <v>655</v>
      </c>
      <c r="C658" s="1220" t="s">
        <v>245</v>
      </c>
      <c r="D658" s="1220" t="s">
        <v>246</v>
      </c>
      <c r="E658" s="911">
        <v>0</v>
      </c>
      <c r="F658" s="946" t="s">
        <v>4409</v>
      </c>
      <c r="G658" s="959">
        <v>2</v>
      </c>
      <c r="H658" s="959" t="s">
        <v>195</v>
      </c>
      <c r="I658" s="1217" t="s">
        <v>4410</v>
      </c>
    </row>
    <row r="659" spans="2:9">
      <c r="B659" s="946">
        <v>656</v>
      </c>
      <c r="C659" s="1220" t="s">
        <v>245</v>
      </c>
      <c r="D659" s="1220" t="s">
        <v>246</v>
      </c>
      <c r="E659" s="911">
        <v>0</v>
      </c>
      <c r="F659" s="946" t="s">
        <v>4442</v>
      </c>
      <c r="G659" s="959">
        <v>2</v>
      </c>
      <c r="H659" s="959" t="s">
        <v>4483</v>
      </c>
      <c r="I659" s="1217" t="s">
        <v>4444</v>
      </c>
    </row>
    <row r="660" spans="2:9">
      <c r="B660" s="946">
        <v>657</v>
      </c>
      <c r="C660" s="1220" t="s">
        <v>245</v>
      </c>
      <c r="D660" s="1220" t="s">
        <v>246</v>
      </c>
      <c r="E660" s="911">
        <v>0</v>
      </c>
      <c r="F660" s="946" t="s">
        <v>4395</v>
      </c>
      <c r="G660" s="959">
        <v>1</v>
      </c>
      <c r="H660" s="959" t="s">
        <v>195</v>
      </c>
      <c r="I660" s="1217" t="s">
        <v>4396</v>
      </c>
    </row>
    <row r="661" spans="2:9">
      <c r="B661" s="946">
        <v>658</v>
      </c>
      <c r="C661" s="1220" t="s">
        <v>245</v>
      </c>
      <c r="D661" s="1220" t="s">
        <v>246</v>
      </c>
      <c r="E661" s="911">
        <v>0</v>
      </c>
      <c r="F661" s="946" t="s">
        <v>4407</v>
      </c>
      <c r="G661" s="959">
        <v>3</v>
      </c>
      <c r="H661" s="959" t="s">
        <v>195</v>
      </c>
      <c r="I661" s="1217" t="s">
        <v>4517</v>
      </c>
    </row>
    <row r="662" spans="2:9">
      <c r="B662" s="946">
        <v>659</v>
      </c>
      <c r="C662" s="1220" t="s">
        <v>245</v>
      </c>
      <c r="D662" s="1220" t="s">
        <v>246</v>
      </c>
      <c r="E662" s="911">
        <v>0</v>
      </c>
      <c r="F662" s="946" t="s">
        <v>4419</v>
      </c>
      <c r="G662" s="959">
        <v>3</v>
      </c>
      <c r="H662" s="959" t="s">
        <v>195</v>
      </c>
      <c r="I662" s="1217" t="s">
        <v>4420</v>
      </c>
    </row>
    <row r="663" spans="2:9">
      <c r="B663" s="946">
        <v>660</v>
      </c>
      <c r="C663" s="1220" t="s">
        <v>245</v>
      </c>
      <c r="D663" s="1220" t="s">
        <v>246</v>
      </c>
      <c r="E663" s="911">
        <v>0</v>
      </c>
      <c r="F663" s="946" t="s">
        <v>4389</v>
      </c>
      <c r="G663" s="959">
        <v>12.7</v>
      </c>
      <c r="H663" s="959" t="s">
        <v>195</v>
      </c>
      <c r="I663" s="1217" t="s">
        <v>175</v>
      </c>
    </row>
    <row r="664" spans="2:9">
      <c r="B664" s="946">
        <v>661</v>
      </c>
      <c r="C664" s="1220" t="s">
        <v>245</v>
      </c>
      <c r="D664" s="1220" t="s">
        <v>246</v>
      </c>
      <c r="E664" s="911">
        <v>0</v>
      </c>
      <c r="F664" s="946" t="s">
        <v>4470</v>
      </c>
      <c r="G664" s="959">
        <v>1</v>
      </c>
      <c r="H664" s="959" t="s">
        <v>195</v>
      </c>
      <c r="I664" s="1217" t="s">
        <v>4471</v>
      </c>
    </row>
    <row r="665" spans="2:9">
      <c r="B665" s="946">
        <v>662</v>
      </c>
      <c r="C665" s="1220" t="s">
        <v>245</v>
      </c>
      <c r="D665" s="1220" t="s">
        <v>246</v>
      </c>
      <c r="E665" s="911">
        <v>0</v>
      </c>
      <c r="F665" s="946" t="s">
        <v>4442</v>
      </c>
      <c r="G665" s="959">
        <v>4</v>
      </c>
      <c r="H665" s="959" t="s">
        <v>4483</v>
      </c>
      <c r="I665" s="1217" t="s">
        <v>4444</v>
      </c>
    </row>
    <row r="666" spans="2:9">
      <c r="B666" s="946">
        <v>663</v>
      </c>
      <c r="C666" s="1220" t="s">
        <v>245</v>
      </c>
      <c r="D666" s="1220" t="s">
        <v>246</v>
      </c>
      <c r="E666" s="911">
        <v>0</v>
      </c>
      <c r="F666" s="946" t="s">
        <v>4395</v>
      </c>
      <c r="G666" s="959">
        <v>2</v>
      </c>
      <c r="H666" s="959" t="s">
        <v>195</v>
      </c>
      <c r="I666" s="1217" t="s">
        <v>4396</v>
      </c>
    </row>
    <row r="667" spans="2:9">
      <c r="B667" s="946">
        <v>664</v>
      </c>
      <c r="C667" s="1220" t="s">
        <v>245</v>
      </c>
      <c r="D667" s="1220" t="s">
        <v>246</v>
      </c>
      <c r="E667" s="911">
        <v>0</v>
      </c>
      <c r="F667" s="946" t="s">
        <v>4407</v>
      </c>
      <c r="G667" s="959">
        <v>5</v>
      </c>
      <c r="H667" s="959" t="s">
        <v>195</v>
      </c>
      <c r="I667" s="1217" t="s">
        <v>4517</v>
      </c>
    </row>
    <row r="668" spans="2:9">
      <c r="B668" s="946">
        <v>665</v>
      </c>
      <c r="C668" s="1220" t="s">
        <v>256</v>
      </c>
      <c r="D668" s="1220" t="s">
        <v>257</v>
      </c>
      <c r="E668" s="911">
        <v>0</v>
      </c>
      <c r="F668" s="946" t="s">
        <v>4389</v>
      </c>
      <c r="G668" s="959">
        <v>2.4</v>
      </c>
      <c r="H668" s="959" t="s">
        <v>195</v>
      </c>
      <c r="I668" s="1217" t="s">
        <v>175</v>
      </c>
    </row>
    <row r="669" spans="2:9">
      <c r="B669" s="946">
        <v>666</v>
      </c>
      <c r="C669" s="1220" t="s">
        <v>256</v>
      </c>
      <c r="D669" s="1220" t="s">
        <v>257</v>
      </c>
      <c r="E669" s="911">
        <v>0</v>
      </c>
      <c r="F669" s="946" t="s">
        <v>4409</v>
      </c>
      <c r="G669" s="959">
        <v>2</v>
      </c>
      <c r="H669" s="959" t="s">
        <v>195</v>
      </c>
      <c r="I669" s="1217" t="s">
        <v>4410</v>
      </c>
    </row>
    <row r="670" spans="2:9">
      <c r="B670" s="946">
        <v>667</v>
      </c>
      <c r="C670" s="1220" t="s">
        <v>256</v>
      </c>
      <c r="D670" s="1220" t="s">
        <v>257</v>
      </c>
      <c r="E670" s="911">
        <v>0</v>
      </c>
      <c r="F670" s="946" t="s">
        <v>4417</v>
      </c>
      <c r="G670" s="959">
        <v>1</v>
      </c>
      <c r="H670" s="959" t="s">
        <v>195</v>
      </c>
      <c r="I670" s="1217" t="s">
        <v>4437</v>
      </c>
    </row>
    <row r="671" spans="2:9">
      <c r="B671" s="946">
        <v>668</v>
      </c>
      <c r="C671" s="1220" t="s">
        <v>256</v>
      </c>
      <c r="D671" s="1220" t="s">
        <v>257</v>
      </c>
      <c r="E671" s="911">
        <v>0</v>
      </c>
      <c r="F671" s="946" t="s">
        <v>4395</v>
      </c>
      <c r="G671" s="959">
        <v>2</v>
      </c>
      <c r="H671" s="959" t="s">
        <v>195</v>
      </c>
      <c r="I671" s="1217" t="s">
        <v>4396</v>
      </c>
    </row>
    <row r="672" spans="2:9">
      <c r="B672" s="946">
        <v>669</v>
      </c>
      <c r="C672" s="1220" t="s">
        <v>256</v>
      </c>
      <c r="D672" s="1220" t="s">
        <v>257</v>
      </c>
      <c r="E672" s="911">
        <v>0</v>
      </c>
      <c r="F672" s="946" t="s">
        <v>4419</v>
      </c>
      <c r="G672" s="959">
        <v>4</v>
      </c>
      <c r="H672" s="959" t="s">
        <v>195</v>
      </c>
      <c r="I672" s="1217" t="s">
        <v>4420</v>
      </c>
    </row>
    <row r="673" spans="2:9">
      <c r="B673" s="946">
        <v>670</v>
      </c>
      <c r="C673" s="1220" t="s">
        <v>256</v>
      </c>
      <c r="D673" s="1220" t="s">
        <v>257</v>
      </c>
      <c r="E673" s="911">
        <v>0</v>
      </c>
      <c r="F673" s="946" t="s">
        <v>4397</v>
      </c>
      <c r="G673" s="959">
        <v>8</v>
      </c>
      <c r="H673" s="959" t="s">
        <v>4487</v>
      </c>
      <c r="I673" s="1217" t="s">
        <v>4429</v>
      </c>
    </row>
    <row r="674" spans="2:9">
      <c r="B674" s="946">
        <v>671</v>
      </c>
      <c r="C674" s="1220" t="s">
        <v>256</v>
      </c>
      <c r="D674" s="1220" t="s">
        <v>257</v>
      </c>
      <c r="E674" s="911">
        <v>0</v>
      </c>
      <c r="F674" s="946" t="s">
        <v>4401</v>
      </c>
      <c r="G674" s="959">
        <v>1</v>
      </c>
      <c r="H674" s="959" t="s">
        <v>195</v>
      </c>
      <c r="I674" s="1217" t="s">
        <v>4482</v>
      </c>
    </row>
    <row r="675" spans="2:9">
      <c r="B675" s="946">
        <v>672</v>
      </c>
      <c r="C675" s="1220" t="s">
        <v>256</v>
      </c>
      <c r="D675" s="1220" t="s">
        <v>257</v>
      </c>
      <c r="E675" s="911">
        <v>0</v>
      </c>
      <c r="F675" s="946" t="s">
        <v>4407</v>
      </c>
      <c r="G675" s="959">
        <v>1</v>
      </c>
      <c r="H675" s="959" t="s">
        <v>195</v>
      </c>
      <c r="I675" s="1217" t="s">
        <v>4513</v>
      </c>
    </row>
    <row r="676" spans="2:9">
      <c r="B676" s="946">
        <v>673</v>
      </c>
      <c r="C676" s="1220" t="s">
        <v>253</v>
      </c>
      <c r="D676" s="1220" t="s">
        <v>254</v>
      </c>
      <c r="E676" s="911">
        <v>0</v>
      </c>
      <c r="F676" s="946" t="s">
        <v>4389</v>
      </c>
      <c r="G676" s="959">
        <v>4.7</v>
      </c>
      <c r="H676" s="959" t="s">
        <v>195</v>
      </c>
      <c r="I676" s="1217" t="s">
        <v>175</v>
      </c>
    </row>
    <row r="677" spans="2:9">
      <c r="B677" s="946">
        <v>674</v>
      </c>
      <c r="C677" s="1220" t="s">
        <v>253</v>
      </c>
      <c r="D677" s="1220" t="s">
        <v>254</v>
      </c>
      <c r="E677" s="911">
        <v>0</v>
      </c>
      <c r="F677" s="946" t="s">
        <v>4447</v>
      </c>
      <c r="G677" s="959">
        <v>2</v>
      </c>
      <c r="H677" s="959" t="s">
        <v>195</v>
      </c>
      <c r="I677" s="1217" t="s">
        <v>4448</v>
      </c>
    </row>
    <row r="678" spans="2:9">
      <c r="B678" s="946">
        <v>675</v>
      </c>
      <c r="C678" s="1220" t="s">
        <v>253</v>
      </c>
      <c r="D678" s="1220" t="s">
        <v>254</v>
      </c>
      <c r="E678" s="911">
        <v>0</v>
      </c>
      <c r="F678" s="946" t="s">
        <v>4409</v>
      </c>
      <c r="G678" s="959">
        <v>1</v>
      </c>
      <c r="H678" s="959" t="s">
        <v>195</v>
      </c>
      <c r="I678" s="1217" t="s">
        <v>4410</v>
      </c>
    </row>
    <row r="679" spans="2:9">
      <c r="B679" s="946">
        <v>676</v>
      </c>
      <c r="C679" s="1220" t="s">
        <v>253</v>
      </c>
      <c r="D679" s="1220" t="s">
        <v>254</v>
      </c>
      <c r="E679" s="911">
        <v>0</v>
      </c>
      <c r="F679" s="946" t="s">
        <v>4442</v>
      </c>
      <c r="G679" s="959">
        <v>1</v>
      </c>
      <c r="H679" s="959" t="s">
        <v>4472</v>
      </c>
      <c r="I679" s="1217" t="s">
        <v>4444</v>
      </c>
    </row>
    <row r="680" spans="2:9">
      <c r="B680" s="946">
        <v>677</v>
      </c>
      <c r="C680" s="1220" t="s">
        <v>253</v>
      </c>
      <c r="D680" s="1220" t="s">
        <v>254</v>
      </c>
      <c r="E680" s="911">
        <v>0</v>
      </c>
      <c r="F680" s="946" t="s">
        <v>4417</v>
      </c>
      <c r="G680" s="959">
        <v>1</v>
      </c>
      <c r="H680" s="959" t="s">
        <v>195</v>
      </c>
      <c r="I680" s="1217" t="s">
        <v>4418</v>
      </c>
    </row>
    <row r="681" spans="2:9">
      <c r="B681" s="946">
        <v>678</v>
      </c>
      <c r="C681" s="1220" t="s">
        <v>253</v>
      </c>
      <c r="D681" s="1220" t="s">
        <v>254</v>
      </c>
      <c r="E681" s="911">
        <v>0</v>
      </c>
      <c r="F681" s="946" t="s">
        <v>4419</v>
      </c>
      <c r="G681" s="959">
        <v>7</v>
      </c>
      <c r="H681" s="959" t="s">
        <v>195</v>
      </c>
      <c r="I681" s="1217" t="s">
        <v>4420</v>
      </c>
    </row>
    <row r="682" spans="2:9">
      <c r="B682" s="946">
        <v>679</v>
      </c>
      <c r="C682" s="1220" t="s">
        <v>253</v>
      </c>
      <c r="D682" s="1220" t="s">
        <v>254</v>
      </c>
      <c r="E682" s="911">
        <v>0</v>
      </c>
      <c r="F682" s="946" t="s">
        <v>4395</v>
      </c>
      <c r="G682" s="959">
        <v>1</v>
      </c>
      <c r="H682" s="959" t="s">
        <v>195</v>
      </c>
      <c r="I682" s="1217" t="s">
        <v>4396</v>
      </c>
    </row>
    <row r="683" spans="2:9">
      <c r="B683" s="946">
        <v>680</v>
      </c>
      <c r="C683" s="1220" t="s">
        <v>253</v>
      </c>
      <c r="D683" s="1220" t="s">
        <v>254</v>
      </c>
      <c r="E683" s="911">
        <v>0</v>
      </c>
      <c r="F683" s="946" t="s">
        <v>4421</v>
      </c>
      <c r="G683" s="959">
        <v>4</v>
      </c>
      <c r="H683" s="959" t="s">
        <v>4515</v>
      </c>
      <c r="I683" s="1217" t="s">
        <v>4423</v>
      </c>
    </row>
    <row r="684" spans="2:9">
      <c r="B684" s="946">
        <v>681</v>
      </c>
      <c r="C684" s="1220" t="s">
        <v>253</v>
      </c>
      <c r="D684" s="1220" t="s">
        <v>254</v>
      </c>
      <c r="E684" s="911">
        <v>0</v>
      </c>
      <c r="F684" s="946" t="s">
        <v>4403</v>
      </c>
      <c r="G684" s="959">
        <v>1</v>
      </c>
      <c r="H684" s="959" t="s">
        <v>195</v>
      </c>
      <c r="I684" s="1217" t="s">
        <v>4425</v>
      </c>
    </row>
    <row r="685" spans="2:9">
      <c r="B685" s="946">
        <v>682</v>
      </c>
      <c r="C685" s="1220" t="s">
        <v>253</v>
      </c>
      <c r="D685" s="1220" t="s">
        <v>254</v>
      </c>
      <c r="E685" s="911">
        <v>0</v>
      </c>
      <c r="F685" s="946" t="s">
        <v>4407</v>
      </c>
      <c r="G685" s="959">
        <v>2</v>
      </c>
      <c r="H685" s="959" t="s">
        <v>195</v>
      </c>
      <c r="I685" s="1217" t="s">
        <v>4517</v>
      </c>
    </row>
    <row r="686" spans="2:9">
      <c r="B686" s="946">
        <v>683</v>
      </c>
      <c r="C686" s="1220" t="s">
        <v>253</v>
      </c>
      <c r="D686" s="1220" t="s">
        <v>254</v>
      </c>
      <c r="E686" s="911">
        <v>0</v>
      </c>
      <c r="F686" s="946" t="s">
        <v>4389</v>
      </c>
      <c r="G686" s="959">
        <v>6.6</v>
      </c>
      <c r="H686" s="959" t="s">
        <v>195</v>
      </c>
      <c r="I686" s="1217" t="s">
        <v>175</v>
      </c>
    </row>
    <row r="687" spans="2:9">
      <c r="B687" s="946">
        <v>684</v>
      </c>
      <c r="C687" s="1220" t="s">
        <v>253</v>
      </c>
      <c r="D687" s="1220" t="s">
        <v>254</v>
      </c>
      <c r="E687" s="911">
        <v>0</v>
      </c>
      <c r="F687" s="946" t="s">
        <v>4409</v>
      </c>
      <c r="G687" s="959">
        <v>1</v>
      </c>
      <c r="H687" s="959" t="s">
        <v>195</v>
      </c>
      <c r="I687" s="1217" t="s">
        <v>4410</v>
      </c>
    </row>
    <row r="688" spans="2:9">
      <c r="B688" s="946">
        <v>685</v>
      </c>
      <c r="C688" s="1220" t="s">
        <v>253</v>
      </c>
      <c r="D688" s="1220" t="s">
        <v>254</v>
      </c>
      <c r="E688" s="911">
        <v>0</v>
      </c>
      <c r="F688" s="946" t="s">
        <v>4447</v>
      </c>
      <c r="G688" s="959">
        <v>1</v>
      </c>
      <c r="H688" s="959" t="s">
        <v>195</v>
      </c>
      <c r="I688" s="1217" t="s">
        <v>4448</v>
      </c>
    </row>
    <row r="689" spans="2:9">
      <c r="B689" s="946">
        <v>686</v>
      </c>
      <c r="C689" s="1220" t="s">
        <v>253</v>
      </c>
      <c r="D689" s="1220" t="s">
        <v>254</v>
      </c>
      <c r="E689" s="911">
        <v>0</v>
      </c>
      <c r="F689" s="946" t="s">
        <v>4442</v>
      </c>
      <c r="G689" s="959">
        <v>2</v>
      </c>
      <c r="H689" s="959" t="s">
        <v>4483</v>
      </c>
      <c r="I689" s="1217" t="s">
        <v>4444</v>
      </c>
    </row>
    <row r="690" spans="2:9">
      <c r="B690" s="946">
        <v>687</v>
      </c>
      <c r="C690" s="1220" t="s">
        <v>253</v>
      </c>
      <c r="D690" s="1220" t="s">
        <v>254</v>
      </c>
      <c r="E690" s="911">
        <v>0</v>
      </c>
      <c r="F690" s="946" t="s">
        <v>4395</v>
      </c>
      <c r="G690" s="959">
        <v>1</v>
      </c>
      <c r="H690" s="959" t="s">
        <v>195</v>
      </c>
      <c r="I690" s="1217" t="s">
        <v>4396</v>
      </c>
    </row>
    <row r="691" spans="2:9">
      <c r="B691" s="946">
        <v>688</v>
      </c>
      <c r="C691" s="1220" t="s">
        <v>253</v>
      </c>
      <c r="D691" s="1220" t="s">
        <v>254</v>
      </c>
      <c r="E691" s="911">
        <v>0</v>
      </c>
      <c r="F691" s="946" t="s">
        <v>4407</v>
      </c>
      <c r="G691" s="959">
        <v>3</v>
      </c>
      <c r="H691" s="959" t="s">
        <v>195</v>
      </c>
      <c r="I691" s="1217" t="s">
        <v>4517</v>
      </c>
    </row>
    <row r="692" spans="2:9">
      <c r="B692" s="946">
        <v>689</v>
      </c>
      <c r="C692" s="1220" t="s">
        <v>253</v>
      </c>
      <c r="D692" s="1220" t="s">
        <v>254</v>
      </c>
      <c r="E692" s="911">
        <v>0</v>
      </c>
      <c r="F692" s="946" t="s">
        <v>4419</v>
      </c>
      <c r="G692" s="959">
        <v>3</v>
      </c>
      <c r="H692" s="959" t="s">
        <v>195</v>
      </c>
      <c r="I692" s="1217" t="s">
        <v>4420</v>
      </c>
    </row>
    <row r="693" spans="2:9">
      <c r="B693" s="946">
        <v>690</v>
      </c>
      <c r="C693" s="1220" t="s">
        <v>253</v>
      </c>
      <c r="D693" s="1220" t="s">
        <v>254</v>
      </c>
      <c r="E693" s="911">
        <v>0</v>
      </c>
      <c r="F693" s="946" t="s">
        <v>4389</v>
      </c>
      <c r="G693" s="959">
        <v>11</v>
      </c>
      <c r="H693" s="959" t="s">
        <v>195</v>
      </c>
      <c r="I693" s="1217" t="s">
        <v>175</v>
      </c>
    </row>
    <row r="694" spans="2:9">
      <c r="B694" s="946">
        <v>691</v>
      </c>
      <c r="C694" s="1220" t="s">
        <v>253</v>
      </c>
      <c r="D694" s="1220" t="s">
        <v>254</v>
      </c>
      <c r="E694" s="911">
        <v>0</v>
      </c>
      <c r="F694" s="946" t="s">
        <v>4470</v>
      </c>
      <c r="G694" s="959">
        <v>1</v>
      </c>
      <c r="H694" s="959" t="s">
        <v>195</v>
      </c>
      <c r="I694" s="1217" t="s">
        <v>4471</v>
      </c>
    </row>
    <row r="695" spans="2:9">
      <c r="B695" s="946">
        <v>692</v>
      </c>
      <c r="C695" s="1220" t="s">
        <v>253</v>
      </c>
      <c r="D695" s="1220" t="s">
        <v>254</v>
      </c>
      <c r="E695" s="911">
        <v>0</v>
      </c>
      <c r="F695" s="946" t="s">
        <v>4442</v>
      </c>
      <c r="G695" s="959">
        <v>4</v>
      </c>
      <c r="H695" s="959" t="s">
        <v>4483</v>
      </c>
      <c r="I695" s="1217" t="s">
        <v>4444</v>
      </c>
    </row>
    <row r="696" spans="2:9">
      <c r="B696" s="946">
        <v>693</v>
      </c>
      <c r="C696" s="1220" t="s">
        <v>253</v>
      </c>
      <c r="D696" s="1220" t="s">
        <v>254</v>
      </c>
      <c r="E696" s="911">
        <v>0</v>
      </c>
      <c r="F696" s="946" t="s">
        <v>4395</v>
      </c>
      <c r="G696" s="959">
        <v>2</v>
      </c>
      <c r="H696" s="959" t="s">
        <v>195</v>
      </c>
      <c r="I696" s="1217" t="s">
        <v>4396</v>
      </c>
    </row>
    <row r="697" spans="2:9">
      <c r="B697" s="946">
        <v>694</v>
      </c>
      <c r="C697" s="1220" t="s">
        <v>253</v>
      </c>
      <c r="D697" s="1220" t="s">
        <v>254</v>
      </c>
      <c r="E697" s="911">
        <v>0</v>
      </c>
      <c r="F697" s="946" t="s">
        <v>4407</v>
      </c>
      <c r="G697" s="959">
        <v>4</v>
      </c>
      <c r="H697" s="959" t="s">
        <v>195</v>
      </c>
      <c r="I697" s="1217" t="s">
        <v>4517</v>
      </c>
    </row>
    <row r="698" spans="2:9">
      <c r="B698" s="946">
        <v>695</v>
      </c>
      <c r="C698" s="1220" t="s">
        <v>277</v>
      </c>
      <c r="D698" s="1220" t="s">
        <v>278</v>
      </c>
      <c r="E698" s="911">
        <v>0</v>
      </c>
      <c r="F698" s="946" t="s">
        <v>4389</v>
      </c>
      <c r="G698" s="959">
        <v>2.4</v>
      </c>
      <c r="H698" s="959" t="s">
        <v>195</v>
      </c>
      <c r="I698" s="1217" t="s">
        <v>175</v>
      </c>
    </row>
    <row r="699" spans="2:9">
      <c r="B699" s="946">
        <v>696</v>
      </c>
      <c r="C699" s="1220" t="s">
        <v>277</v>
      </c>
      <c r="D699" s="1220" t="s">
        <v>278</v>
      </c>
      <c r="E699" s="911">
        <v>0</v>
      </c>
      <c r="F699" s="946" t="s">
        <v>4409</v>
      </c>
      <c r="G699" s="959">
        <v>2</v>
      </c>
      <c r="H699" s="959" t="s">
        <v>195</v>
      </c>
      <c r="I699" s="1217" t="s">
        <v>4410</v>
      </c>
    </row>
    <row r="700" spans="2:9">
      <c r="B700" s="946">
        <v>697</v>
      </c>
      <c r="C700" s="1220" t="s">
        <v>277</v>
      </c>
      <c r="D700" s="1220" t="s">
        <v>278</v>
      </c>
      <c r="E700" s="911">
        <v>0</v>
      </c>
      <c r="F700" s="946" t="s">
        <v>4417</v>
      </c>
      <c r="G700" s="959">
        <v>1</v>
      </c>
      <c r="H700" s="959" t="s">
        <v>195</v>
      </c>
      <c r="I700" s="1217" t="s">
        <v>4437</v>
      </c>
    </row>
    <row r="701" spans="2:9">
      <c r="B701" s="946">
        <v>698</v>
      </c>
      <c r="C701" s="1220" t="s">
        <v>277</v>
      </c>
      <c r="D701" s="1220" t="s">
        <v>278</v>
      </c>
      <c r="E701" s="911">
        <v>0</v>
      </c>
      <c r="F701" s="946" t="s">
        <v>4395</v>
      </c>
      <c r="G701" s="959">
        <v>2</v>
      </c>
      <c r="H701" s="959" t="s">
        <v>195</v>
      </c>
      <c r="I701" s="1217" t="s">
        <v>4396</v>
      </c>
    </row>
    <row r="702" spans="2:9">
      <c r="B702" s="946">
        <v>699</v>
      </c>
      <c r="C702" s="1220" t="s">
        <v>277</v>
      </c>
      <c r="D702" s="1220" t="s">
        <v>278</v>
      </c>
      <c r="E702" s="911">
        <v>0</v>
      </c>
      <c r="F702" s="946" t="s">
        <v>4419</v>
      </c>
      <c r="G702" s="959">
        <v>4</v>
      </c>
      <c r="H702" s="959" t="s">
        <v>195</v>
      </c>
      <c r="I702" s="1217" t="s">
        <v>4420</v>
      </c>
    </row>
    <row r="703" spans="2:9">
      <c r="B703" s="946">
        <v>700</v>
      </c>
      <c r="C703" s="1220" t="s">
        <v>277</v>
      </c>
      <c r="D703" s="1220" t="s">
        <v>278</v>
      </c>
      <c r="E703" s="911">
        <v>0</v>
      </c>
      <c r="F703" s="946" t="s">
        <v>4397</v>
      </c>
      <c r="G703" s="959">
        <v>8</v>
      </c>
      <c r="H703" s="959" t="s">
        <v>4487</v>
      </c>
      <c r="I703" s="1217" t="s">
        <v>4429</v>
      </c>
    </row>
    <row r="704" spans="2:9">
      <c r="B704" s="946">
        <v>701</v>
      </c>
      <c r="C704" s="1220" t="s">
        <v>277</v>
      </c>
      <c r="D704" s="1220" t="s">
        <v>278</v>
      </c>
      <c r="E704" s="911">
        <v>0</v>
      </c>
      <c r="F704" s="946" t="s">
        <v>4401</v>
      </c>
      <c r="G704" s="959">
        <v>1</v>
      </c>
      <c r="H704" s="959" t="s">
        <v>195</v>
      </c>
      <c r="I704" s="1217" t="s">
        <v>4482</v>
      </c>
    </row>
    <row r="705" spans="2:9">
      <c r="B705" s="946">
        <v>702</v>
      </c>
      <c r="C705" s="1220" t="s">
        <v>277</v>
      </c>
      <c r="D705" s="1220" t="s">
        <v>278</v>
      </c>
      <c r="E705" s="911">
        <v>0</v>
      </c>
      <c r="F705" s="946" t="s">
        <v>4407</v>
      </c>
      <c r="G705" s="959">
        <v>1</v>
      </c>
      <c r="H705" s="959" t="s">
        <v>195</v>
      </c>
      <c r="I705" s="1217" t="s">
        <v>4513</v>
      </c>
    </row>
    <row r="706" spans="2:9">
      <c r="B706" s="946">
        <v>703</v>
      </c>
      <c r="C706" s="1220" t="s">
        <v>273</v>
      </c>
      <c r="D706" s="1220" t="s">
        <v>274</v>
      </c>
      <c r="E706" s="911">
        <v>0</v>
      </c>
      <c r="F706" s="946" t="s">
        <v>4389</v>
      </c>
      <c r="G706" s="959">
        <v>5.9</v>
      </c>
      <c r="H706" s="959" t="s">
        <v>195</v>
      </c>
      <c r="I706" s="1217" t="s">
        <v>175</v>
      </c>
    </row>
    <row r="707" spans="2:9">
      <c r="B707" s="946">
        <v>704</v>
      </c>
      <c r="C707" s="1220" t="s">
        <v>273</v>
      </c>
      <c r="D707" s="1220" t="s">
        <v>274</v>
      </c>
      <c r="E707" s="911">
        <v>0</v>
      </c>
      <c r="F707" s="946" t="s">
        <v>4409</v>
      </c>
      <c r="G707" s="959">
        <v>3</v>
      </c>
      <c r="H707" s="959" t="s">
        <v>195</v>
      </c>
      <c r="I707" s="1217" t="s">
        <v>4410</v>
      </c>
    </row>
    <row r="708" spans="2:9">
      <c r="B708" s="946">
        <v>705</v>
      </c>
      <c r="C708" s="1220" t="s">
        <v>273</v>
      </c>
      <c r="D708" s="1220" t="s">
        <v>274</v>
      </c>
      <c r="E708" s="911">
        <v>0</v>
      </c>
      <c r="F708" s="946" t="s">
        <v>4442</v>
      </c>
      <c r="G708" s="959">
        <v>1</v>
      </c>
      <c r="H708" s="959" t="s">
        <v>4472</v>
      </c>
      <c r="I708" s="1217" t="s">
        <v>4444</v>
      </c>
    </row>
    <row r="709" spans="2:9">
      <c r="B709" s="946">
        <v>706</v>
      </c>
      <c r="C709" s="1220" t="s">
        <v>273</v>
      </c>
      <c r="D709" s="1220" t="s">
        <v>274</v>
      </c>
      <c r="E709" s="911">
        <v>0</v>
      </c>
      <c r="F709" s="946" t="s">
        <v>4417</v>
      </c>
      <c r="G709" s="959">
        <v>1</v>
      </c>
      <c r="H709" s="959" t="s">
        <v>195</v>
      </c>
      <c r="I709" s="1217" t="s">
        <v>4418</v>
      </c>
    </row>
    <row r="710" spans="2:9">
      <c r="B710" s="946">
        <v>707</v>
      </c>
      <c r="C710" s="1220" t="s">
        <v>273</v>
      </c>
      <c r="D710" s="1220" t="s">
        <v>274</v>
      </c>
      <c r="E710" s="911">
        <v>0</v>
      </c>
      <c r="F710" s="946" t="s">
        <v>4419</v>
      </c>
      <c r="G710" s="959">
        <v>6</v>
      </c>
      <c r="H710" s="959" t="s">
        <v>195</v>
      </c>
      <c r="I710" s="1217" t="s">
        <v>4420</v>
      </c>
    </row>
    <row r="711" spans="2:9">
      <c r="B711" s="946">
        <v>708</v>
      </c>
      <c r="C711" s="1220" t="s">
        <v>273</v>
      </c>
      <c r="D711" s="1220" t="s">
        <v>274</v>
      </c>
      <c r="E711" s="911">
        <v>0</v>
      </c>
      <c r="F711" s="946" t="s">
        <v>4395</v>
      </c>
      <c r="G711" s="959">
        <v>1</v>
      </c>
      <c r="H711" s="959" t="s">
        <v>195</v>
      </c>
      <c r="I711" s="1217" t="s">
        <v>4396</v>
      </c>
    </row>
    <row r="712" spans="2:9">
      <c r="B712" s="946">
        <v>709</v>
      </c>
      <c r="C712" s="1220" t="s">
        <v>273</v>
      </c>
      <c r="D712" s="1220" t="s">
        <v>274</v>
      </c>
      <c r="E712" s="911">
        <v>0</v>
      </c>
      <c r="F712" s="946" t="s">
        <v>4421</v>
      </c>
      <c r="G712" s="959">
        <v>4</v>
      </c>
      <c r="H712" s="959" t="s">
        <v>4515</v>
      </c>
      <c r="I712" s="1217" t="s">
        <v>4423</v>
      </c>
    </row>
    <row r="713" spans="2:9">
      <c r="B713" s="946">
        <v>710</v>
      </c>
      <c r="C713" s="1220" t="s">
        <v>273</v>
      </c>
      <c r="D713" s="1220" t="s">
        <v>274</v>
      </c>
      <c r="E713" s="911">
        <v>0</v>
      </c>
      <c r="F713" s="946" t="s">
        <v>4403</v>
      </c>
      <c r="G713" s="959">
        <v>1</v>
      </c>
      <c r="H713" s="959" t="s">
        <v>195</v>
      </c>
      <c r="I713" s="1217" t="s">
        <v>4425</v>
      </c>
    </row>
    <row r="714" spans="2:9">
      <c r="B714" s="946">
        <v>711</v>
      </c>
      <c r="C714" s="1220" t="s">
        <v>273</v>
      </c>
      <c r="D714" s="1220" t="s">
        <v>274</v>
      </c>
      <c r="E714" s="911">
        <v>0</v>
      </c>
      <c r="F714" s="946" t="s">
        <v>4407</v>
      </c>
      <c r="G714" s="959">
        <v>3</v>
      </c>
      <c r="H714" s="959" t="s">
        <v>195</v>
      </c>
      <c r="I714" s="1217" t="s">
        <v>4517</v>
      </c>
    </row>
    <row r="715" spans="2:9">
      <c r="B715" s="946">
        <v>712</v>
      </c>
      <c r="C715" s="1220" t="s">
        <v>273</v>
      </c>
      <c r="D715" s="1220" t="s">
        <v>274</v>
      </c>
      <c r="E715" s="911">
        <v>0</v>
      </c>
      <c r="F715" s="946" t="s">
        <v>4389</v>
      </c>
      <c r="G715" s="959">
        <v>14.3</v>
      </c>
      <c r="H715" s="959" t="s">
        <v>195</v>
      </c>
      <c r="I715" s="1217" t="s">
        <v>175</v>
      </c>
    </row>
    <row r="716" spans="2:9">
      <c r="B716" s="946">
        <v>713</v>
      </c>
      <c r="C716" s="1220" t="s">
        <v>273</v>
      </c>
      <c r="D716" s="1220" t="s">
        <v>274</v>
      </c>
      <c r="E716" s="911">
        <v>0</v>
      </c>
      <c r="F716" s="946" t="s">
        <v>4442</v>
      </c>
      <c r="G716" s="959">
        <v>6</v>
      </c>
      <c r="H716" s="959" t="s">
        <v>4483</v>
      </c>
      <c r="I716" s="1217" t="s">
        <v>4444</v>
      </c>
    </row>
    <row r="717" spans="2:9">
      <c r="B717" s="946">
        <v>714</v>
      </c>
      <c r="C717" s="1220" t="s">
        <v>273</v>
      </c>
      <c r="D717" s="1220" t="s">
        <v>274</v>
      </c>
      <c r="E717" s="911">
        <v>0</v>
      </c>
      <c r="F717" s="946" t="s">
        <v>4395</v>
      </c>
      <c r="G717" s="959">
        <v>2</v>
      </c>
      <c r="H717" s="959" t="s">
        <v>195</v>
      </c>
      <c r="I717" s="1217" t="s">
        <v>4396</v>
      </c>
    </row>
    <row r="718" spans="2:9">
      <c r="B718" s="946">
        <v>715</v>
      </c>
      <c r="C718" s="1220" t="s">
        <v>273</v>
      </c>
      <c r="D718" s="1220" t="s">
        <v>274</v>
      </c>
      <c r="E718" s="911">
        <v>0</v>
      </c>
      <c r="F718" s="946" t="s">
        <v>4419</v>
      </c>
      <c r="G718" s="959">
        <v>1</v>
      </c>
      <c r="H718" s="959" t="s">
        <v>195</v>
      </c>
      <c r="I718" s="1217" t="s">
        <v>4420</v>
      </c>
    </row>
    <row r="719" spans="2:9">
      <c r="B719" s="946">
        <v>716</v>
      </c>
      <c r="C719" s="1220" t="s">
        <v>273</v>
      </c>
      <c r="D719" s="1220" t="s">
        <v>274</v>
      </c>
      <c r="E719" s="911">
        <v>0</v>
      </c>
      <c r="F719" s="946" t="s">
        <v>4407</v>
      </c>
      <c r="G719" s="959">
        <v>5</v>
      </c>
      <c r="H719" s="959" t="s">
        <v>195</v>
      </c>
      <c r="I719" s="1217" t="s">
        <v>4517</v>
      </c>
    </row>
    <row r="720" spans="2:9">
      <c r="B720" s="946">
        <v>717</v>
      </c>
      <c r="C720" s="1220" t="s">
        <v>273</v>
      </c>
      <c r="D720" s="1220" t="s">
        <v>274</v>
      </c>
      <c r="E720" s="911">
        <v>0</v>
      </c>
      <c r="F720" s="946" t="s">
        <v>4389</v>
      </c>
      <c r="G720" s="959">
        <v>15.4</v>
      </c>
      <c r="H720" s="959" t="s">
        <v>195</v>
      </c>
      <c r="I720" s="1217" t="s">
        <v>175</v>
      </c>
    </row>
    <row r="721" spans="2:9">
      <c r="B721" s="946">
        <v>718</v>
      </c>
      <c r="C721" s="1220" t="s">
        <v>273</v>
      </c>
      <c r="D721" s="1220" t="s">
        <v>274</v>
      </c>
      <c r="E721" s="911">
        <v>0</v>
      </c>
      <c r="F721" s="946" t="s">
        <v>4470</v>
      </c>
      <c r="G721" s="959">
        <v>1</v>
      </c>
      <c r="H721" s="959" t="s">
        <v>195</v>
      </c>
      <c r="I721" s="1217" t="s">
        <v>4471</v>
      </c>
    </row>
    <row r="722" spans="2:9">
      <c r="B722" s="946">
        <v>719</v>
      </c>
      <c r="C722" s="1220" t="s">
        <v>273</v>
      </c>
      <c r="D722" s="1220" t="s">
        <v>274</v>
      </c>
      <c r="E722" s="911">
        <v>0</v>
      </c>
      <c r="F722" s="946" t="s">
        <v>4447</v>
      </c>
      <c r="G722" s="959">
        <v>2</v>
      </c>
      <c r="H722" s="959" t="s">
        <v>195</v>
      </c>
      <c r="I722" s="1217" t="s">
        <v>4448</v>
      </c>
    </row>
    <row r="723" spans="2:9">
      <c r="B723" s="946">
        <v>720</v>
      </c>
      <c r="C723" s="1220" t="s">
        <v>273</v>
      </c>
      <c r="D723" s="1220" t="s">
        <v>274</v>
      </c>
      <c r="E723" s="911">
        <v>0</v>
      </c>
      <c r="F723" s="946" t="s">
        <v>4442</v>
      </c>
      <c r="G723" s="959">
        <v>5</v>
      </c>
      <c r="H723" s="959" t="s">
        <v>4483</v>
      </c>
      <c r="I723" s="1217" t="s">
        <v>4444</v>
      </c>
    </row>
    <row r="724" spans="2:9">
      <c r="B724" s="946">
        <v>721</v>
      </c>
      <c r="C724" s="1220" t="s">
        <v>273</v>
      </c>
      <c r="D724" s="1220" t="s">
        <v>274</v>
      </c>
      <c r="E724" s="911">
        <v>0</v>
      </c>
      <c r="F724" s="946" t="s">
        <v>4419</v>
      </c>
      <c r="G724" s="959">
        <v>4</v>
      </c>
      <c r="H724" s="959" t="s">
        <v>195</v>
      </c>
      <c r="I724" s="1217" t="s">
        <v>4420</v>
      </c>
    </row>
    <row r="725" spans="2:9">
      <c r="B725" s="946">
        <v>722</v>
      </c>
      <c r="C725" s="1220" t="s">
        <v>273</v>
      </c>
      <c r="D725" s="1220" t="s">
        <v>274</v>
      </c>
      <c r="E725" s="911">
        <v>0</v>
      </c>
      <c r="F725" s="946" t="s">
        <v>4407</v>
      </c>
      <c r="G725" s="959">
        <v>7</v>
      </c>
      <c r="H725" s="959" t="s">
        <v>195</v>
      </c>
      <c r="I725" s="1217" t="s">
        <v>4517</v>
      </c>
    </row>
    <row r="726" spans="2:9">
      <c r="B726" s="946">
        <v>723</v>
      </c>
      <c r="C726" s="1220" t="s">
        <v>273</v>
      </c>
      <c r="D726" s="1220" t="s">
        <v>274</v>
      </c>
      <c r="E726" s="911">
        <v>0</v>
      </c>
      <c r="F726" s="946" t="s">
        <v>4395</v>
      </c>
      <c r="G726" s="959">
        <v>2</v>
      </c>
      <c r="H726" s="959" t="s">
        <v>195</v>
      </c>
      <c r="I726" s="1217" t="s">
        <v>4396</v>
      </c>
    </row>
    <row r="727" spans="2:9">
      <c r="B727" s="946">
        <v>724</v>
      </c>
      <c r="C727" s="1220" t="s">
        <v>281</v>
      </c>
      <c r="D727" s="1220" t="s">
        <v>1160</v>
      </c>
      <c r="E727" s="911">
        <v>0</v>
      </c>
      <c r="F727" s="946" t="s">
        <v>4389</v>
      </c>
      <c r="G727" s="959">
        <v>2.4</v>
      </c>
      <c r="H727" s="959" t="s">
        <v>195</v>
      </c>
      <c r="I727" s="1217" t="s">
        <v>175</v>
      </c>
    </row>
    <row r="728" spans="2:9">
      <c r="B728" s="946">
        <v>725</v>
      </c>
      <c r="C728" s="1220" t="s">
        <v>281</v>
      </c>
      <c r="D728" s="1220" t="s">
        <v>1160</v>
      </c>
      <c r="E728" s="911">
        <v>0</v>
      </c>
      <c r="F728" s="946" t="s">
        <v>4409</v>
      </c>
      <c r="G728" s="959">
        <v>2</v>
      </c>
      <c r="H728" s="959" t="s">
        <v>195</v>
      </c>
      <c r="I728" s="1217" t="s">
        <v>4410</v>
      </c>
    </row>
    <row r="729" spans="2:9">
      <c r="B729" s="946">
        <v>726</v>
      </c>
      <c r="C729" s="1220" t="s">
        <v>281</v>
      </c>
      <c r="D729" s="1220" t="s">
        <v>1160</v>
      </c>
      <c r="E729" s="911">
        <v>0</v>
      </c>
      <c r="F729" s="946" t="s">
        <v>4417</v>
      </c>
      <c r="G729" s="959">
        <v>1</v>
      </c>
      <c r="H729" s="959" t="s">
        <v>195</v>
      </c>
      <c r="I729" s="1217" t="s">
        <v>4437</v>
      </c>
    </row>
    <row r="730" spans="2:9">
      <c r="B730" s="946">
        <v>727</v>
      </c>
      <c r="C730" s="1220" t="s">
        <v>281</v>
      </c>
      <c r="D730" s="1220" t="s">
        <v>1160</v>
      </c>
      <c r="E730" s="911">
        <v>0</v>
      </c>
      <c r="F730" s="946" t="s">
        <v>4395</v>
      </c>
      <c r="G730" s="959">
        <v>2</v>
      </c>
      <c r="H730" s="959" t="s">
        <v>195</v>
      </c>
      <c r="I730" s="1217" t="s">
        <v>4396</v>
      </c>
    </row>
    <row r="731" spans="2:9">
      <c r="B731" s="946">
        <v>728</v>
      </c>
      <c r="C731" s="1220" t="s">
        <v>281</v>
      </c>
      <c r="D731" s="1220" t="s">
        <v>1160</v>
      </c>
      <c r="E731" s="911">
        <v>0</v>
      </c>
      <c r="F731" s="946" t="s">
        <v>4419</v>
      </c>
      <c r="G731" s="959">
        <v>4</v>
      </c>
      <c r="H731" s="959" t="s">
        <v>195</v>
      </c>
      <c r="I731" s="1217" t="s">
        <v>4420</v>
      </c>
    </row>
    <row r="732" spans="2:9">
      <c r="B732" s="946">
        <v>729</v>
      </c>
      <c r="C732" s="1220" t="s">
        <v>281</v>
      </c>
      <c r="D732" s="1220" t="s">
        <v>1160</v>
      </c>
      <c r="E732" s="911">
        <v>0</v>
      </c>
      <c r="F732" s="946" t="s">
        <v>4397</v>
      </c>
      <c r="G732" s="959">
        <v>8</v>
      </c>
      <c r="H732" s="959" t="s">
        <v>4487</v>
      </c>
      <c r="I732" s="1217" t="s">
        <v>4429</v>
      </c>
    </row>
    <row r="733" spans="2:9">
      <c r="B733" s="946">
        <v>730</v>
      </c>
      <c r="C733" s="1220" t="s">
        <v>281</v>
      </c>
      <c r="D733" s="1220" t="s">
        <v>1160</v>
      </c>
      <c r="E733" s="911">
        <v>0</v>
      </c>
      <c r="F733" s="946" t="s">
        <v>4401</v>
      </c>
      <c r="G733" s="959">
        <v>1</v>
      </c>
      <c r="H733" s="959" t="s">
        <v>195</v>
      </c>
      <c r="I733" s="1217" t="s">
        <v>4482</v>
      </c>
    </row>
    <row r="734" spans="2:9">
      <c r="B734" s="946">
        <v>731</v>
      </c>
      <c r="C734" s="1220" t="s">
        <v>281</v>
      </c>
      <c r="D734" s="1220" t="s">
        <v>1160</v>
      </c>
      <c r="E734" s="911">
        <v>0</v>
      </c>
      <c r="F734" s="946" t="s">
        <v>4407</v>
      </c>
      <c r="G734" s="959">
        <v>1</v>
      </c>
      <c r="H734" s="959" t="s">
        <v>195</v>
      </c>
      <c r="I734" s="1217" t="s">
        <v>4513</v>
      </c>
    </row>
    <row r="735" spans="2:9">
      <c r="B735" s="946">
        <v>732</v>
      </c>
      <c r="C735" s="1220" t="s">
        <v>283</v>
      </c>
      <c r="D735" s="1220" t="s">
        <v>284</v>
      </c>
      <c r="E735" s="911">
        <v>0</v>
      </c>
      <c r="F735" s="946" t="s">
        <v>4389</v>
      </c>
      <c r="G735" s="959">
        <v>7.7</v>
      </c>
      <c r="H735" s="959" t="s">
        <v>195</v>
      </c>
      <c r="I735" s="1217" t="s">
        <v>175</v>
      </c>
    </row>
    <row r="736" spans="2:9">
      <c r="B736" s="946">
        <v>733</v>
      </c>
      <c r="C736" s="1220" t="s">
        <v>283</v>
      </c>
      <c r="D736" s="1220" t="s">
        <v>284</v>
      </c>
      <c r="E736" s="911">
        <v>0</v>
      </c>
      <c r="F736" s="946" t="s">
        <v>4409</v>
      </c>
      <c r="G736" s="959">
        <v>3</v>
      </c>
      <c r="H736" s="959" t="s">
        <v>195</v>
      </c>
      <c r="I736" s="1217" t="s">
        <v>4410</v>
      </c>
    </row>
    <row r="737" spans="2:9">
      <c r="B737" s="946">
        <v>734</v>
      </c>
      <c r="C737" s="1220" t="s">
        <v>283</v>
      </c>
      <c r="D737" s="1220" t="s">
        <v>284</v>
      </c>
      <c r="E737" s="911">
        <v>0</v>
      </c>
      <c r="F737" s="946" t="s">
        <v>4442</v>
      </c>
      <c r="G737" s="959">
        <v>1</v>
      </c>
      <c r="H737" s="959" t="s">
        <v>4472</v>
      </c>
      <c r="I737" s="1217" t="s">
        <v>4444</v>
      </c>
    </row>
    <row r="738" spans="2:9">
      <c r="B738" s="946">
        <v>735</v>
      </c>
      <c r="C738" s="1220" t="s">
        <v>283</v>
      </c>
      <c r="D738" s="1220" t="s">
        <v>284</v>
      </c>
      <c r="E738" s="911">
        <v>0</v>
      </c>
      <c r="F738" s="946" t="s">
        <v>4442</v>
      </c>
      <c r="G738" s="959">
        <v>1</v>
      </c>
      <c r="H738" s="959" t="s">
        <v>4483</v>
      </c>
      <c r="I738" s="1217" t="s">
        <v>4444</v>
      </c>
    </row>
    <row r="739" spans="2:9">
      <c r="B739" s="946">
        <v>736</v>
      </c>
      <c r="C739" s="1220" t="s">
        <v>283</v>
      </c>
      <c r="D739" s="1220" t="s">
        <v>284</v>
      </c>
      <c r="E739" s="911">
        <v>0</v>
      </c>
      <c r="F739" s="946" t="s">
        <v>4417</v>
      </c>
      <c r="G739" s="959">
        <v>1</v>
      </c>
      <c r="H739" s="959" t="s">
        <v>195</v>
      </c>
      <c r="I739" s="1217" t="s">
        <v>4418</v>
      </c>
    </row>
    <row r="740" spans="2:9">
      <c r="B740" s="946">
        <v>737</v>
      </c>
      <c r="C740" s="1220" t="s">
        <v>283</v>
      </c>
      <c r="D740" s="1220" t="s">
        <v>284</v>
      </c>
      <c r="E740" s="911">
        <v>0</v>
      </c>
      <c r="F740" s="946" t="s">
        <v>4419</v>
      </c>
      <c r="G740" s="959">
        <v>6</v>
      </c>
      <c r="H740" s="959" t="s">
        <v>195</v>
      </c>
      <c r="I740" s="1217" t="s">
        <v>4420</v>
      </c>
    </row>
    <row r="741" spans="2:9">
      <c r="B741" s="946">
        <v>738</v>
      </c>
      <c r="C741" s="1220" t="s">
        <v>283</v>
      </c>
      <c r="D741" s="1220" t="s">
        <v>284</v>
      </c>
      <c r="E741" s="911">
        <v>0</v>
      </c>
      <c r="F741" s="946" t="s">
        <v>4395</v>
      </c>
      <c r="G741" s="959">
        <v>2</v>
      </c>
      <c r="H741" s="959" t="s">
        <v>195</v>
      </c>
      <c r="I741" s="1217" t="s">
        <v>4396</v>
      </c>
    </row>
    <row r="742" spans="2:9">
      <c r="B742" s="946">
        <v>739</v>
      </c>
      <c r="C742" s="1220" t="s">
        <v>283</v>
      </c>
      <c r="D742" s="1220" t="s">
        <v>284</v>
      </c>
      <c r="E742" s="911">
        <v>0</v>
      </c>
      <c r="F742" s="946" t="s">
        <v>4421</v>
      </c>
      <c r="G742" s="959">
        <v>4</v>
      </c>
      <c r="H742" s="959" t="s">
        <v>4515</v>
      </c>
      <c r="I742" s="1217" t="s">
        <v>4423</v>
      </c>
    </row>
    <row r="743" spans="2:9">
      <c r="B743" s="946">
        <v>740</v>
      </c>
      <c r="C743" s="1220" t="s">
        <v>283</v>
      </c>
      <c r="D743" s="1220" t="s">
        <v>284</v>
      </c>
      <c r="E743" s="911">
        <v>0</v>
      </c>
      <c r="F743" s="946" t="s">
        <v>4403</v>
      </c>
      <c r="G743" s="959">
        <v>1</v>
      </c>
      <c r="H743" s="959" t="s">
        <v>195</v>
      </c>
      <c r="I743" s="1217" t="s">
        <v>4425</v>
      </c>
    </row>
    <row r="744" spans="2:9">
      <c r="B744" s="946">
        <v>741</v>
      </c>
      <c r="C744" s="1220" t="s">
        <v>283</v>
      </c>
      <c r="D744" s="1220" t="s">
        <v>284</v>
      </c>
      <c r="E744" s="911">
        <v>0</v>
      </c>
      <c r="F744" s="946" t="s">
        <v>4407</v>
      </c>
      <c r="G744" s="959">
        <v>2</v>
      </c>
      <c r="H744" s="959" t="s">
        <v>195</v>
      </c>
      <c r="I744" s="1217" t="s">
        <v>4517</v>
      </c>
    </row>
    <row r="745" spans="2:9">
      <c r="B745" s="946">
        <v>742</v>
      </c>
      <c r="C745" s="1220" t="s">
        <v>283</v>
      </c>
      <c r="D745" s="1220" t="s">
        <v>284</v>
      </c>
      <c r="E745" s="911">
        <v>0</v>
      </c>
      <c r="F745" s="946" t="s">
        <v>4389</v>
      </c>
      <c r="G745" s="959">
        <v>18</v>
      </c>
      <c r="H745" s="959" t="s">
        <v>195</v>
      </c>
      <c r="I745" s="1217" t="s">
        <v>175</v>
      </c>
    </row>
    <row r="746" spans="2:9">
      <c r="B746" s="946">
        <v>743</v>
      </c>
      <c r="C746" s="1220" t="s">
        <v>283</v>
      </c>
      <c r="D746" s="1220" t="s">
        <v>284</v>
      </c>
      <c r="E746" s="911">
        <v>0</v>
      </c>
      <c r="F746" s="946" t="s">
        <v>4442</v>
      </c>
      <c r="G746" s="959">
        <v>6</v>
      </c>
      <c r="H746" s="959" t="s">
        <v>4483</v>
      </c>
      <c r="I746" s="1217" t="s">
        <v>4444</v>
      </c>
    </row>
    <row r="747" spans="2:9">
      <c r="B747" s="946">
        <v>744</v>
      </c>
      <c r="C747" s="1220" t="s">
        <v>283</v>
      </c>
      <c r="D747" s="1220" t="s">
        <v>284</v>
      </c>
      <c r="E747" s="911">
        <v>0</v>
      </c>
      <c r="F747" s="946" t="s">
        <v>4395</v>
      </c>
      <c r="G747" s="959">
        <v>3</v>
      </c>
      <c r="H747" s="959" t="s">
        <v>195</v>
      </c>
      <c r="I747" s="1217" t="s">
        <v>4396</v>
      </c>
    </row>
    <row r="748" spans="2:9">
      <c r="B748" s="946">
        <v>745</v>
      </c>
      <c r="C748" s="1220" t="s">
        <v>283</v>
      </c>
      <c r="D748" s="1220" t="s">
        <v>284</v>
      </c>
      <c r="E748" s="911">
        <v>0</v>
      </c>
      <c r="F748" s="946" t="s">
        <v>4407</v>
      </c>
      <c r="G748" s="959">
        <v>6</v>
      </c>
      <c r="H748" s="959" t="s">
        <v>195</v>
      </c>
      <c r="I748" s="1217" t="s">
        <v>4517</v>
      </c>
    </row>
    <row r="749" spans="2:9">
      <c r="B749" s="946">
        <v>746</v>
      </c>
      <c r="C749" s="1220" t="s">
        <v>283</v>
      </c>
      <c r="D749" s="1220" t="s">
        <v>284</v>
      </c>
      <c r="E749" s="911">
        <v>0</v>
      </c>
      <c r="F749" s="946" t="s">
        <v>4389</v>
      </c>
      <c r="G749" s="959">
        <v>12</v>
      </c>
      <c r="H749" s="959" t="s">
        <v>195</v>
      </c>
      <c r="I749" s="1217" t="s">
        <v>175</v>
      </c>
    </row>
    <row r="750" spans="2:9">
      <c r="B750" s="946">
        <v>747</v>
      </c>
      <c r="C750" s="1220" t="s">
        <v>283</v>
      </c>
      <c r="D750" s="1220" t="s">
        <v>284</v>
      </c>
      <c r="E750" s="911">
        <v>0</v>
      </c>
      <c r="F750" s="946" t="s">
        <v>4470</v>
      </c>
      <c r="G750" s="959">
        <v>1</v>
      </c>
      <c r="H750" s="959" t="s">
        <v>195</v>
      </c>
      <c r="I750" s="1217" t="s">
        <v>4471</v>
      </c>
    </row>
    <row r="751" spans="2:9">
      <c r="B751" s="946">
        <v>748</v>
      </c>
      <c r="C751" s="1220" t="s">
        <v>283</v>
      </c>
      <c r="D751" s="1220" t="s">
        <v>284</v>
      </c>
      <c r="E751" s="911">
        <v>0</v>
      </c>
      <c r="F751" s="946" t="s">
        <v>4442</v>
      </c>
      <c r="G751" s="959">
        <v>4</v>
      </c>
      <c r="H751" s="959" t="s">
        <v>4483</v>
      </c>
      <c r="I751" s="1217" t="s">
        <v>4444</v>
      </c>
    </row>
    <row r="752" spans="2:9">
      <c r="B752" s="946">
        <v>749</v>
      </c>
      <c r="C752" s="1220" t="s">
        <v>283</v>
      </c>
      <c r="D752" s="1220" t="s">
        <v>284</v>
      </c>
      <c r="E752" s="911">
        <v>0</v>
      </c>
      <c r="F752" s="946" t="s">
        <v>4395</v>
      </c>
      <c r="G752" s="959">
        <v>2</v>
      </c>
      <c r="H752" s="959" t="s">
        <v>195</v>
      </c>
      <c r="I752" s="1217" t="s">
        <v>4396</v>
      </c>
    </row>
    <row r="753" spans="2:9">
      <c r="B753" s="946">
        <v>750</v>
      </c>
      <c r="C753" s="1220" t="s">
        <v>283</v>
      </c>
      <c r="D753" s="1220" t="s">
        <v>284</v>
      </c>
      <c r="E753" s="911">
        <v>0</v>
      </c>
      <c r="F753" s="946" t="s">
        <v>4407</v>
      </c>
      <c r="G753" s="959">
        <v>5</v>
      </c>
      <c r="H753" s="959" t="s">
        <v>195</v>
      </c>
      <c r="I753" s="1217" t="s">
        <v>4517</v>
      </c>
    </row>
    <row r="754" spans="2:9">
      <c r="B754" s="946">
        <v>751</v>
      </c>
      <c r="C754" s="1220" t="s">
        <v>293</v>
      </c>
      <c r="D754" s="1220" t="s">
        <v>1161</v>
      </c>
      <c r="E754" s="911">
        <v>0</v>
      </c>
      <c r="F754" s="946" t="s">
        <v>4389</v>
      </c>
      <c r="G754" s="959">
        <v>2.4</v>
      </c>
      <c r="H754" s="959" t="s">
        <v>195</v>
      </c>
      <c r="I754" s="1217" t="s">
        <v>175</v>
      </c>
    </row>
    <row r="755" spans="2:9">
      <c r="B755" s="946">
        <v>752</v>
      </c>
      <c r="C755" s="1220" t="s">
        <v>293</v>
      </c>
      <c r="D755" s="1220" t="s">
        <v>1161</v>
      </c>
      <c r="E755" s="911">
        <v>0</v>
      </c>
      <c r="F755" s="946" t="s">
        <v>4409</v>
      </c>
      <c r="G755" s="959">
        <v>2</v>
      </c>
      <c r="H755" s="959" t="s">
        <v>195</v>
      </c>
      <c r="I755" s="1217" t="s">
        <v>4410</v>
      </c>
    </row>
    <row r="756" spans="2:9">
      <c r="B756" s="946">
        <v>753</v>
      </c>
      <c r="C756" s="1220" t="s">
        <v>293</v>
      </c>
      <c r="D756" s="1220" t="s">
        <v>1161</v>
      </c>
      <c r="E756" s="911">
        <v>0</v>
      </c>
      <c r="F756" s="946" t="s">
        <v>4417</v>
      </c>
      <c r="G756" s="959">
        <v>1</v>
      </c>
      <c r="H756" s="959" t="s">
        <v>195</v>
      </c>
      <c r="I756" s="1217" t="s">
        <v>4437</v>
      </c>
    </row>
    <row r="757" spans="2:9">
      <c r="B757" s="946">
        <v>754</v>
      </c>
      <c r="C757" s="1220" t="s">
        <v>293</v>
      </c>
      <c r="D757" s="1220" t="s">
        <v>1161</v>
      </c>
      <c r="E757" s="911">
        <v>0</v>
      </c>
      <c r="F757" s="946" t="s">
        <v>4395</v>
      </c>
      <c r="G757" s="959">
        <v>2</v>
      </c>
      <c r="H757" s="959" t="s">
        <v>195</v>
      </c>
      <c r="I757" s="1217" t="s">
        <v>4396</v>
      </c>
    </row>
    <row r="758" spans="2:9">
      <c r="B758" s="946">
        <v>755</v>
      </c>
      <c r="C758" s="1220" t="s">
        <v>293</v>
      </c>
      <c r="D758" s="1220" t="s">
        <v>1161</v>
      </c>
      <c r="E758" s="911">
        <v>0</v>
      </c>
      <c r="F758" s="946" t="s">
        <v>4419</v>
      </c>
      <c r="G758" s="959">
        <v>4</v>
      </c>
      <c r="H758" s="959" t="s">
        <v>195</v>
      </c>
      <c r="I758" s="1217" t="s">
        <v>4420</v>
      </c>
    </row>
    <row r="759" spans="2:9">
      <c r="B759" s="946">
        <v>756</v>
      </c>
      <c r="C759" s="1220" t="s">
        <v>293</v>
      </c>
      <c r="D759" s="1220" t="s">
        <v>1161</v>
      </c>
      <c r="E759" s="911">
        <v>0</v>
      </c>
      <c r="F759" s="946" t="s">
        <v>4397</v>
      </c>
      <c r="G759" s="959">
        <v>8</v>
      </c>
      <c r="H759" s="959" t="s">
        <v>4487</v>
      </c>
      <c r="I759" s="1217" t="s">
        <v>4429</v>
      </c>
    </row>
    <row r="760" spans="2:9">
      <c r="B760" s="946">
        <v>757</v>
      </c>
      <c r="C760" s="1220" t="s">
        <v>293</v>
      </c>
      <c r="D760" s="1220" t="s">
        <v>1161</v>
      </c>
      <c r="E760" s="911">
        <v>0</v>
      </c>
      <c r="F760" s="946" t="s">
        <v>4401</v>
      </c>
      <c r="G760" s="959">
        <v>1</v>
      </c>
      <c r="H760" s="959" t="s">
        <v>195</v>
      </c>
      <c r="I760" s="1217" t="s">
        <v>4482</v>
      </c>
    </row>
    <row r="761" spans="2:9">
      <c r="B761" s="946">
        <v>758</v>
      </c>
      <c r="C761" s="1220" t="s">
        <v>293</v>
      </c>
      <c r="D761" s="1220" t="s">
        <v>1161</v>
      </c>
      <c r="E761" s="911">
        <v>0</v>
      </c>
      <c r="F761" s="946" t="s">
        <v>4407</v>
      </c>
      <c r="G761" s="959">
        <v>1</v>
      </c>
      <c r="H761" s="959" t="s">
        <v>195</v>
      </c>
      <c r="I761" s="1217" t="s">
        <v>4513</v>
      </c>
    </row>
    <row r="762" spans="2:9">
      <c r="B762" s="946">
        <v>759</v>
      </c>
      <c r="C762" s="1220" t="s">
        <v>295</v>
      </c>
      <c r="D762" s="1220" t="s">
        <v>296</v>
      </c>
      <c r="E762" s="911">
        <v>0</v>
      </c>
      <c r="F762" s="946" t="s">
        <v>4389</v>
      </c>
      <c r="G762" s="959">
        <v>4.3</v>
      </c>
      <c r="H762" s="959" t="s">
        <v>195</v>
      </c>
      <c r="I762" s="1217" t="s">
        <v>175</v>
      </c>
    </row>
    <row r="763" spans="2:9">
      <c r="B763" s="946">
        <v>760</v>
      </c>
      <c r="C763" s="1220" t="s">
        <v>295</v>
      </c>
      <c r="D763" s="1220" t="s">
        <v>296</v>
      </c>
      <c r="E763" s="911">
        <v>0</v>
      </c>
      <c r="F763" s="946" t="s">
        <v>4447</v>
      </c>
      <c r="G763" s="959">
        <v>2</v>
      </c>
      <c r="H763" s="959" t="s">
        <v>195</v>
      </c>
      <c r="I763" s="1217" t="s">
        <v>4448</v>
      </c>
    </row>
    <row r="764" spans="2:9">
      <c r="B764" s="946">
        <v>761</v>
      </c>
      <c r="C764" s="1220" t="s">
        <v>295</v>
      </c>
      <c r="D764" s="1220" t="s">
        <v>296</v>
      </c>
      <c r="E764" s="911">
        <v>0</v>
      </c>
      <c r="F764" s="946" t="s">
        <v>4409</v>
      </c>
      <c r="G764" s="959">
        <v>2</v>
      </c>
      <c r="H764" s="959" t="s">
        <v>195</v>
      </c>
      <c r="I764" s="1217" t="s">
        <v>4410</v>
      </c>
    </row>
    <row r="765" spans="2:9">
      <c r="B765" s="946">
        <v>762</v>
      </c>
      <c r="C765" s="1220" t="s">
        <v>295</v>
      </c>
      <c r="D765" s="1220" t="s">
        <v>296</v>
      </c>
      <c r="E765" s="911">
        <v>0</v>
      </c>
      <c r="F765" s="946" t="s">
        <v>4442</v>
      </c>
      <c r="G765" s="959">
        <v>1</v>
      </c>
      <c r="H765" s="959" t="s">
        <v>4472</v>
      </c>
      <c r="I765" s="1217" t="s">
        <v>4444</v>
      </c>
    </row>
    <row r="766" spans="2:9">
      <c r="B766" s="946">
        <v>763</v>
      </c>
      <c r="C766" s="1220" t="s">
        <v>295</v>
      </c>
      <c r="D766" s="1220" t="s">
        <v>296</v>
      </c>
      <c r="E766" s="911">
        <v>0</v>
      </c>
      <c r="F766" s="946" t="s">
        <v>4417</v>
      </c>
      <c r="G766" s="959">
        <v>1</v>
      </c>
      <c r="H766" s="959" t="s">
        <v>195</v>
      </c>
      <c r="I766" s="1217" t="s">
        <v>4418</v>
      </c>
    </row>
    <row r="767" spans="2:9">
      <c r="B767" s="946">
        <v>764</v>
      </c>
      <c r="C767" s="1220" t="s">
        <v>295</v>
      </c>
      <c r="D767" s="1220" t="s">
        <v>296</v>
      </c>
      <c r="E767" s="911">
        <v>0</v>
      </c>
      <c r="F767" s="946" t="s">
        <v>4419</v>
      </c>
      <c r="G767" s="959">
        <v>8</v>
      </c>
      <c r="H767" s="959" t="s">
        <v>195</v>
      </c>
      <c r="I767" s="1217" t="s">
        <v>4420</v>
      </c>
    </row>
    <row r="768" spans="2:9">
      <c r="B768" s="946">
        <v>765</v>
      </c>
      <c r="C768" s="1220" t="s">
        <v>295</v>
      </c>
      <c r="D768" s="1220" t="s">
        <v>296</v>
      </c>
      <c r="E768" s="911">
        <v>0</v>
      </c>
      <c r="F768" s="946" t="s">
        <v>4395</v>
      </c>
      <c r="G768" s="959">
        <v>1</v>
      </c>
      <c r="H768" s="959" t="s">
        <v>195</v>
      </c>
      <c r="I768" s="1217" t="s">
        <v>4396</v>
      </c>
    </row>
    <row r="769" spans="2:9">
      <c r="B769" s="946">
        <v>766</v>
      </c>
      <c r="C769" s="1220" t="s">
        <v>295</v>
      </c>
      <c r="D769" s="1220" t="s">
        <v>296</v>
      </c>
      <c r="E769" s="911">
        <v>0</v>
      </c>
      <c r="F769" s="946" t="s">
        <v>4421</v>
      </c>
      <c r="G769" s="959">
        <v>4</v>
      </c>
      <c r="H769" s="959" t="s">
        <v>4515</v>
      </c>
      <c r="I769" s="1217" t="s">
        <v>4423</v>
      </c>
    </row>
    <row r="770" spans="2:9">
      <c r="B770" s="946">
        <v>767</v>
      </c>
      <c r="C770" s="1220" t="s">
        <v>295</v>
      </c>
      <c r="D770" s="1220" t="s">
        <v>296</v>
      </c>
      <c r="E770" s="911">
        <v>0</v>
      </c>
      <c r="F770" s="946" t="s">
        <v>4403</v>
      </c>
      <c r="G770" s="959">
        <v>1</v>
      </c>
      <c r="H770" s="959" t="s">
        <v>195</v>
      </c>
      <c r="I770" s="1217" t="s">
        <v>4518</v>
      </c>
    </row>
    <row r="771" spans="2:9">
      <c r="B771" s="946">
        <v>768</v>
      </c>
      <c r="C771" s="1220" t="s">
        <v>295</v>
      </c>
      <c r="D771" s="1220" t="s">
        <v>296</v>
      </c>
      <c r="E771" s="911">
        <v>0</v>
      </c>
      <c r="F771" s="946" t="s">
        <v>4407</v>
      </c>
      <c r="G771" s="959">
        <v>2</v>
      </c>
      <c r="H771" s="959" t="s">
        <v>195</v>
      </c>
      <c r="I771" s="1217" t="s">
        <v>4517</v>
      </c>
    </row>
    <row r="772" spans="2:9">
      <c r="B772" s="946">
        <v>769</v>
      </c>
      <c r="C772" s="1220" t="s">
        <v>295</v>
      </c>
      <c r="D772" s="1220" t="s">
        <v>296</v>
      </c>
      <c r="E772" s="911">
        <v>0</v>
      </c>
      <c r="F772" s="946" t="s">
        <v>4389</v>
      </c>
      <c r="G772" s="959">
        <v>14.1</v>
      </c>
      <c r="H772" s="959" t="s">
        <v>195</v>
      </c>
      <c r="I772" s="1217" t="s">
        <v>175</v>
      </c>
    </row>
    <row r="773" spans="2:9">
      <c r="B773" s="946">
        <v>770</v>
      </c>
      <c r="C773" s="1220" t="s">
        <v>295</v>
      </c>
      <c r="D773" s="1220" t="s">
        <v>296</v>
      </c>
      <c r="E773" s="911">
        <v>0</v>
      </c>
      <c r="F773" s="946" t="s">
        <v>4409</v>
      </c>
      <c r="G773" s="959">
        <v>1</v>
      </c>
      <c r="H773" s="959" t="s">
        <v>195</v>
      </c>
      <c r="I773" s="1217" t="s">
        <v>4410</v>
      </c>
    </row>
    <row r="774" spans="2:9">
      <c r="B774" s="946">
        <v>771</v>
      </c>
      <c r="C774" s="1220" t="s">
        <v>295</v>
      </c>
      <c r="D774" s="1220" t="s">
        <v>296</v>
      </c>
      <c r="E774" s="911">
        <v>0</v>
      </c>
      <c r="F774" s="946" t="s">
        <v>4442</v>
      </c>
      <c r="G774" s="959">
        <v>4</v>
      </c>
      <c r="H774" s="959" t="s">
        <v>4483</v>
      </c>
      <c r="I774" s="1217" t="s">
        <v>4444</v>
      </c>
    </row>
    <row r="775" spans="2:9">
      <c r="B775" s="946">
        <v>772</v>
      </c>
      <c r="C775" s="1220" t="s">
        <v>295</v>
      </c>
      <c r="D775" s="1220" t="s">
        <v>296</v>
      </c>
      <c r="E775" s="911">
        <v>0</v>
      </c>
      <c r="F775" s="946" t="s">
        <v>4395</v>
      </c>
      <c r="G775" s="959">
        <v>2</v>
      </c>
      <c r="H775" s="959" t="s">
        <v>195</v>
      </c>
      <c r="I775" s="1217" t="s">
        <v>4396</v>
      </c>
    </row>
    <row r="776" spans="2:9">
      <c r="B776" s="946">
        <v>773</v>
      </c>
      <c r="C776" s="1220" t="s">
        <v>295</v>
      </c>
      <c r="D776" s="1220" t="s">
        <v>296</v>
      </c>
      <c r="E776" s="911">
        <v>0</v>
      </c>
      <c r="F776" s="946" t="s">
        <v>4407</v>
      </c>
      <c r="G776" s="959">
        <v>6</v>
      </c>
      <c r="H776" s="959" t="s">
        <v>195</v>
      </c>
      <c r="I776" s="1217" t="s">
        <v>4517</v>
      </c>
    </row>
    <row r="777" spans="2:9">
      <c r="B777" s="946">
        <v>774</v>
      </c>
      <c r="C777" s="1220" t="s">
        <v>295</v>
      </c>
      <c r="D777" s="1220" t="s">
        <v>296</v>
      </c>
      <c r="E777" s="911">
        <v>0</v>
      </c>
      <c r="F777" s="946" t="s">
        <v>4419</v>
      </c>
      <c r="G777" s="959">
        <v>2</v>
      </c>
      <c r="H777" s="959" t="s">
        <v>195</v>
      </c>
      <c r="I777" s="1217" t="s">
        <v>4420</v>
      </c>
    </row>
    <row r="778" spans="2:9">
      <c r="B778" s="946">
        <v>775</v>
      </c>
      <c r="C778" s="1220" t="s">
        <v>295</v>
      </c>
      <c r="D778" s="1220" t="s">
        <v>296</v>
      </c>
      <c r="E778" s="911">
        <v>0</v>
      </c>
      <c r="F778" s="946" t="s">
        <v>4389</v>
      </c>
      <c r="G778" s="959">
        <v>13.6</v>
      </c>
      <c r="H778" s="959" t="s">
        <v>195</v>
      </c>
      <c r="I778" s="1217" t="s">
        <v>175</v>
      </c>
    </row>
    <row r="779" spans="2:9">
      <c r="B779" s="946">
        <v>776</v>
      </c>
      <c r="C779" s="1220" t="s">
        <v>295</v>
      </c>
      <c r="D779" s="1220" t="s">
        <v>296</v>
      </c>
      <c r="E779" s="911">
        <v>0</v>
      </c>
      <c r="F779" s="946" t="s">
        <v>4470</v>
      </c>
      <c r="G779" s="959">
        <v>1</v>
      </c>
      <c r="H779" s="959" t="s">
        <v>195</v>
      </c>
      <c r="I779" s="1217" t="s">
        <v>4471</v>
      </c>
    </row>
    <row r="780" spans="2:9">
      <c r="B780" s="946">
        <v>777</v>
      </c>
      <c r="C780" s="1220" t="s">
        <v>295</v>
      </c>
      <c r="D780" s="1220" t="s">
        <v>296</v>
      </c>
      <c r="E780" s="911">
        <v>0</v>
      </c>
      <c r="F780" s="946" t="s">
        <v>4442</v>
      </c>
      <c r="G780" s="959">
        <v>5</v>
      </c>
      <c r="H780" s="959" t="s">
        <v>4483</v>
      </c>
      <c r="I780" s="1217" t="s">
        <v>4444</v>
      </c>
    </row>
    <row r="781" spans="2:9">
      <c r="B781" s="946">
        <v>778</v>
      </c>
      <c r="C781" s="1220" t="s">
        <v>295</v>
      </c>
      <c r="D781" s="1220" t="s">
        <v>296</v>
      </c>
      <c r="E781" s="911">
        <v>0</v>
      </c>
      <c r="F781" s="946" t="s">
        <v>4395</v>
      </c>
      <c r="G781" s="959">
        <v>3</v>
      </c>
      <c r="H781" s="959" t="s">
        <v>195</v>
      </c>
      <c r="I781" s="1217" t="s">
        <v>4396</v>
      </c>
    </row>
    <row r="782" spans="2:9">
      <c r="B782" s="946">
        <v>779</v>
      </c>
      <c r="C782" s="1220" t="s">
        <v>295</v>
      </c>
      <c r="D782" s="1220" t="s">
        <v>296</v>
      </c>
      <c r="E782" s="911">
        <v>0</v>
      </c>
      <c r="F782" s="946" t="s">
        <v>4407</v>
      </c>
      <c r="G782" s="959">
        <v>5</v>
      </c>
      <c r="H782" s="959" t="s">
        <v>195</v>
      </c>
      <c r="I782" s="1217" t="s">
        <v>4517</v>
      </c>
    </row>
    <row r="783" spans="2:9">
      <c r="B783" s="946">
        <v>780</v>
      </c>
      <c r="C783" s="1220" t="s">
        <v>314</v>
      </c>
      <c r="D783" s="1220" t="s">
        <v>1163</v>
      </c>
      <c r="E783" s="911">
        <v>0</v>
      </c>
      <c r="F783" s="946" t="s">
        <v>4389</v>
      </c>
      <c r="G783" s="959">
        <v>2.4</v>
      </c>
      <c r="H783" s="959" t="s">
        <v>195</v>
      </c>
      <c r="I783" s="1217" t="s">
        <v>175</v>
      </c>
    </row>
    <row r="784" spans="2:9">
      <c r="B784" s="946">
        <v>781</v>
      </c>
      <c r="C784" s="1220" t="s">
        <v>314</v>
      </c>
      <c r="D784" s="1220" t="s">
        <v>1163</v>
      </c>
      <c r="E784" s="911">
        <v>0</v>
      </c>
      <c r="F784" s="946" t="s">
        <v>4409</v>
      </c>
      <c r="G784" s="959">
        <v>2</v>
      </c>
      <c r="H784" s="959" t="s">
        <v>195</v>
      </c>
      <c r="I784" s="1217" t="s">
        <v>4410</v>
      </c>
    </row>
    <row r="785" spans="2:9">
      <c r="B785" s="946">
        <v>782</v>
      </c>
      <c r="C785" s="1220" t="s">
        <v>314</v>
      </c>
      <c r="D785" s="1220" t="s">
        <v>1163</v>
      </c>
      <c r="E785" s="911">
        <v>0</v>
      </c>
      <c r="F785" s="946" t="s">
        <v>4417</v>
      </c>
      <c r="G785" s="959">
        <v>1</v>
      </c>
      <c r="H785" s="959" t="s">
        <v>195</v>
      </c>
      <c r="I785" s="1217" t="s">
        <v>4437</v>
      </c>
    </row>
    <row r="786" spans="2:9">
      <c r="B786" s="946">
        <v>783</v>
      </c>
      <c r="C786" s="1220" t="s">
        <v>314</v>
      </c>
      <c r="D786" s="1220" t="s">
        <v>1163</v>
      </c>
      <c r="E786" s="911">
        <v>0</v>
      </c>
      <c r="F786" s="946" t="s">
        <v>4395</v>
      </c>
      <c r="G786" s="959">
        <v>2</v>
      </c>
      <c r="H786" s="959" t="s">
        <v>195</v>
      </c>
      <c r="I786" s="1217" t="s">
        <v>4396</v>
      </c>
    </row>
    <row r="787" spans="2:9">
      <c r="B787" s="946">
        <v>784</v>
      </c>
      <c r="C787" s="1220" t="s">
        <v>314</v>
      </c>
      <c r="D787" s="1220" t="s">
        <v>1163</v>
      </c>
      <c r="E787" s="911">
        <v>0</v>
      </c>
      <c r="F787" s="946" t="s">
        <v>4419</v>
      </c>
      <c r="G787" s="959">
        <v>4</v>
      </c>
      <c r="H787" s="959" t="s">
        <v>195</v>
      </c>
      <c r="I787" s="1217" t="s">
        <v>4420</v>
      </c>
    </row>
    <row r="788" spans="2:9">
      <c r="B788" s="946">
        <v>785</v>
      </c>
      <c r="C788" s="1220" t="s">
        <v>314</v>
      </c>
      <c r="D788" s="1220" t="s">
        <v>1163</v>
      </c>
      <c r="E788" s="911">
        <v>0</v>
      </c>
      <c r="F788" s="946" t="s">
        <v>4397</v>
      </c>
      <c r="G788" s="959">
        <v>8</v>
      </c>
      <c r="H788" s="959" t="s">
        <v>4487</v>
      </c>
      <c r="I788" s="1217" t="s">
        <v>4429</v>
      </c>
    </row>
    <row r="789" spans="2:9">
      <c r="B789" s="946">
        <v>786</v>
      </c>
      <c r="C789" s="1220" t="s">
        <v>314</v>
      </c>
      <c r="D789" s="1220" t="s">
        <v>1163</v>
      </c>
      <c r="E789" s="911">
        <v>0</v>
      </c>
      <c r="F789" s="946" t="s">
        <v>4401</v>
      </c>
      <c r="G789" s="959">
        <v>1</v>
      </c>
      <c r="H789" s="959" t="s">
        <v>195</v>
      </c>
      <c r="I789" s="1217" t="s">
        <v>4482</v>
      </c>
    </row>
    <row r="790" spans="2:9">
      <c r="B790" s="946">
        <v>787</v>
      </c>
      <c r="C790" s="1220" t="s">
        <v>314</v>
      </c>
      <c r="D790" s="1220" t="s">
        <v>1163</v>
      </c>
      <c r="E790" s="911">
        <v>0</v>
      </c>
      <c r="F790" s="946" t="s">
        <v>4407</v>
      </c>
      <c r="G790" s="959">
        <v>1</v>
      </c>
      <c r="H790" s="959" t="s">
        <v>195</v>
      </c>
      <c r="I790" s="1217" t="s">
        <v>4513</v>
      </c>
    </row>
    <row r="791" spans="2:9">
      <c r="B791" s="946">
        <v>788</v>
      </c>
      <c r="C791" s="1220" t="s">
        <v>316</v>
      </c>
      <c r="D791" s="1220" t="s">
        <v>317</v>
      </c>
      <c r="E791" s="911">
        <v>0</v>
      </c>
      <c r="F791" s="946" t="s">
        <v>4389</v>
      </c>
      <c r="G791" s="959">
        <v>6.4</v>
      </c>
      <c r="H791" s="959" t="s">
        <v>195</v>
      </c>
      <c r="I791" s="1217" t="s">
        <v>175</v>
      </c>
    </row>
    <row r="792" spans="2:9">
      <c r="B792" s="946">
        <v>789</v>
      </c>
      <c r="C792" s="1220" t="s">
        <v>316</v>
      </c>
      <c r="D792" s="1220" t="s">
        <v>317</v>
      </c>
      <c r="E792" s="911">
        <v>0</v>
      </c>
      <c r="F792" s="946" t="s">
        <v>4409</v>
      </c>
      <c r="G792" s="959">
        <v>3</v>
      </c>
      <c r="H792" s="959" t="s">
        <v>195</v>
      </c>
      <c r="I792" s="1217" t="s">
        <v>4410</v>
      </c>
    </row>
    <row r="793" spans="2:9">
      <c r="B793" s="946">
        <v>790</v>
      </c>
      <c r="C793" s="1220" t="s">
        <v>316</v>
      </c>
      <c r="D793" s="1220" t="s">
        <v>317</v>
      </c>
      <c r="E793" s="911">
        <v>0</v>
      </c>
      <c r="F793" s="946" t="s">
        <v>4442</v>
      </c>
      <c r="G793" s="959">
        <v>1</v>
      </c>
      <c r="H793" s="959" t="s">
        <v>4472</v>
      </c>
      <c r="I793" s="1217" t="s">
        <v>4444</v>
      </c>
    </row>
    <row r="794" spans="2:9">
      <c r="B794" s="946">
        <v>791</v>
      </c>
      <c r="C794" s="1220" t="s">
        <v>316</v>
      </c>
      <c r="D794" s="1220" t="s">
        <v>317</v>
      </c>
      <c r="E794" s="911">
        <v>0</v>
      </c>
      <c r="F794" s="946" t="s">
        <v>4511</v>
      </c>
      <c r="G794" s="959">
        <v>1</v>
      </c>
      <c r="H794" s="959" t="s">
        <v>195</v>
      </c>
      <c r="I794" s="1217" t="s">
        <v>4512</v>
      </c>
    </row>
    <row r="795" spans="2:9">
      <c r="B795" s="946">
        <v>792</v>
      </c>
      <c r="C795" s="1220" t="s">
        <v>316</v>
      </c>
      <c r="D795" s="1220" t="s">
        <v>317</v>
      </c>
      <c r="E795" s="911">
        <v>0</v>
      </c>
      <c r="F795" s="946" t="s">
        <v>4419</v>
      </c>
      <c r="G795" s="959">
        <v>7</v>
      </c>
      <c r="H795" s="959" t="s">
        <v>195</v>
      </c>
      <c r="I795" s="1217" t="s">
        <v>4420</v>
      </c>
    </row>
    <row r="796" spans="2:9">
      <c r="B796" s="946">
        <v>793</v>
      </c>
      <c r="C796" s="1220" t="s">
        <v>316</v>
      </c>
      <c r="D796" s="1220" t="s">
        <v>317</v>
      </c>
      <c r="E796" s="911">
        <v>0</v>
      </c>
      <c r="F796" s="946" t="s">
        <v>4395</v>
      </c>
      <c r="G796" s="959">
        <v>1</v>
      </c>
      <c r="H796" s="959" t="s">
        <v>195</v>
      </c>
      <c r="I796" s="1217" t="s">
        <v>4396</v>
      </c>
    </row>
    <row r="797" spans="2:9">
      <c r="B797" s="946">
        <v>794</v>
      </c>
      <c r="C797" s="1220" t="s">
        <v>316</v>
      </c>
      <c r="D797" s="1220" t="s">
        <v>317</v>
      </c>
      <c r="E797" s="911">
        <v>0</v>
      </c>
      <c r="F797" s="946" t="s">
        <v>4397</v>
      </c>
      <c r="G797" s="959">
        <v>8</v>
      </c>
      <c r="H797" s="959" t="s">
        <v>4487</v>
      </c>
      <c r="I797" s="1217" t="s">
        <v>4519</v>
      </c>
    </row>
    <row r="798" spans="2:9">
      <c r="B798" s="946">
        <v>795</v>
      </c>
      <c r="C798" s="1220" t="s">
        <v>316</v>
      </c>
      <c r="D798" s="1220" t="s">
        <v>317</v>
      </c>
      <c r="E798" s="911">
        <v>0</v>
      </c>
      <c r="F798" s="946" t="s">
        <v>4401</v>
      </c>
      <c r="G798" s="959">
        <v>1</v>
      </c>
      <c r="H798" s="959" t="s">
        <v>195</v>
      </c>
      <c r="I798" s="1217" t="s">
        <v>4482</v>
      </c>
    </row>
    <row r="799" spans="2:9">
      <c r="B799" s="946">
        <v>796</v>
      </c>
      <c r="C799" s="1220" t="s">
        <v>316</v>
      </c>
      <c r="D799" s="1220" t="s">
        <v>317</v>
      </c>
      <c r="E799" s="911">
        <v>0</v>
      </c>
      <c r="F799" s="946" t="s">
        <v>4407</v>
      </c>
      <c r="G799" s="959">
        <v>3</v>
      </c>
      <c r="H799" s="959" t="s">
        <v>195</v>
      </c>
      <c r="I799" s="1217" t="s">
        <v>4517</v>
      </c>
    </row>
    <row r="800" spans="2:9">
      <c r="B800" s="946">
        <v>797</v>
      </c>
      <c r="C800" s="1220" t="s">
        <v>316</v>
      </c>
      <c r="D800" s="1220" t="s">
        <v>317</v>
      </c>
      <c r="E800" s="911">
        <v>0</v>
      </c>
      <c r="F800" s="946" t="s">
        <v>4389</v>
      </c>
      <c r="G800" s="959">
        <v>18</v>
      </c>
      <c r="H800" s="959" t="s">
        <v>195</v>
      </c>
      <c r="I800" s="1217" t="s">
        <v>175</v>
      </c>
    </row>
    <row r="801" spans="2:9">
      <c r="B801" s="946">
        <v>798</v>
      </c>
      <c r="C801" s="1220" t="s">
        <v>316</v>
      </c>
      <c r="D801" s="1220" t="s">
        <v>317</v>
      </c>
      <c r="E801" s="911">
        <v>0</v>
      </c>
      <c r="F801" s="946" t="s">
        <v>4442</v>
      </c>
      <c r="G801" s="959">
        <v>6</v>
      </c>
      <c r="H801" s="959" t="s">
        <v>4483</v>
      </c>
      <c r="I801" s="1217" t="s">
        <v>4444</v>
      </c>
    </row>
    <row r="802" spans="2:9">
      <c r="B802" s="946">
        <v>799</v>
      </c>
      <c r="C802" s="1220" t="s">
        <v>316</v>
      </c>
      <c r="D802" s="1220" t="s">
        <v>317</v>
      </c>
      <c r="E802" s="911">
        <v>0</v>
      </c>
      <c r="F802" s="946" t="s">
        <v>4395</v>
      </c>
      <c r="G802" s="959">
        <v>2</v>
      </c>
      <c r="H802" s="959" t="s">
        <v>195</v>
      </c>
      <c r="I802" s="1217" t="s">
        <v>4396</v>
      </c>
    </row>
    <row r="803" spans="2:9">
      <c r="B803" s="946">
        <v>800</v>
      </c>
      <c r="C803" s="1220" t="s">
        <v>316</v>
      </c>
      <c r="D803" s="1220" t="s">
        <v>317</v>
      </c>
      <c r="E803" s="911">
        <v>0</v>
      </c>
      <c r="F803" s="946" t="s">
        <v>4407</v>
      </c>
      <c r="G803" s="959">
        <v>6</v>
      </c>
      <c r="H803" s="959" t="s">
        <v>195</v>
      </c>
      <c r="I803" s="1217" t="s">
        <v>4517</v>
      </c>
    </row>
    <row r="804" spans="2:9">
      <c r="B804" s="946">
        <v>801</v>
      </c>
      <c r="C804" s="1220" t="s">
        <v>316</v>
      </c>
      <c r="D804" s="1220" t="s">
        <v>317</v>
      </c>
      <c r="E804" s="911">
        <v>0</v>
      </c>
      <c r="F804" s="946" t="s">
        <v>4389</v>
      </c>
      <c r="G804" s="959">
        <v>7.6</v>
      </c>
      <c r="H804" s="959" t="s">
        <v>195</v>
      </c>
      <c r="I804" s="1217" t="s">
        <v>175</v>
      </c>
    </row>
    <row r="805" spans="2:9">
      <c r="B805" s="946">
        <v>802</v>
      </c>
      <c r="C805" s="1220" t="s">
        <v>316</v>
      </c>
      <c r="D805" s="1220" t="s">
        <v>317</v>
      </c>
      <c r="E805" s="911">
        <v>0</v>
      </c>
      <c r="F805" s="946" t="s">
        <v>4470</v>
      </c>
      <c r="G805" s="959">
        <v>1</v>
      </c>
      <c r="H805" s="959" t="s">
        <v>195</v>
      </c>
      <c r="I805" s="1217" t="s">
        <v>4471</v>
      </c>
    </row>
    <row r="806" spans="2:9">
      <c r="B806" s="946">
        <v>803</v>
      </c>
      <c r="C806" s="1220" t="s">
        <v>316</v>
      </c>
      <c r="D806" s="1220" t="s">
        <v>317</v>
      </c>
      <c r="E806" s="911">
        <v>0</v>
      </c>
      <c r="F806" s="946" t="s">
        <v>4442</v>
      </c>
      <c r="G806" s="959">
        <v>3</v>
      </c>
      <c r="H806" s="959" t="s">
        <v>4483</v>
      </c>
      <c r="I806" s="1217" t="s">
        <v>4444</v>
      </c>
    </row>
    <row r="807" spans="2:9">
      <c r="B807" s="946">
        <v>804</v>
      </c>
      <c r="C807" s="1220" t="s">
        <v>316</v>
      </c>
      <c r="D807" s="1220" t="s">
        <v>317</v>
      </c>
      <c r="E807" s="911">
        <v>0</v>
      </c>
      <c r="F807" s="946" t="s">
        <v>4395</v>
      </c>
      <c r="G807" s="959">
        <v>2</v>
      </c>
      <c r="H807" s="959" t="s">
        <v>195</v>
      </c>
      <c r="I807" s="1217" t="s">
        <v>4396</v>
      </c>
    </row>
    <row r="808" spans="2:9">
      <c r="B808" s="946">
        <v>805</v>
      </c>
      <c r="C808" s="1220" t="s">
        <v>316</v>
      </c>
      <c r="D808" s="1220" t="s">
        <v>317</v>
      </c>
      <c r="E808" s="911">
        <v>0</v>
      </c>
      <c r="F808" s="946" t="s">
        <v>4407</v>
      </c>
      <c r="G808" s="959">
        <v>3</v>
      </c>
      <c r="H808" s="959" t="s">
        <v>195</v>
      </c>
      <c r="I808" s="1217" t="s">
        <v>4517</v>
      </c>
    </row>
    <row r="809" spans="2:9">
      <c r="B809" s="946">
        <v>806</v>
      </c>
      <c r="C809" s="1220" t="s">
        <v>322</v>
      </c>
      <c r="D809" s="1220" t="s">
        <v>1165</v>
      </c>
      <c r="E809" s="911">
        <v>0</v>
      </c>
      <c r="F809" s="946" t="s">
        <v>4389</v>
      </c>
      <c r="G809" s="959">
        <v>2.4</v>
      </c>
      <c r="H809" s="959" t="s">
        <v>195</v>
      </c>
      <c r="I809" s="1217" t="s">
        <v>175</v>
      </c>
    </row>
    <row r="810" spans="2:9">
      <c r="B810" s="946">
        <v>807</v>
      </c>
      <c r="C810" s="1220" t="s">
        <v>322</v>
      </c>
      <c r="D810" s="1220" t="s">
        <v>1165</v>
      </c>
      <c r="E810" s="911">
        <v>0</v>
      </c>
      <c r="F810" s="946" t="s">
        <v>4409</v>
      </c>
      <c r="G810" s="959">
        <v>2</v>
      </c>
      <c r="H810" s="959" t="s">
        <v>195</v>
      </c>
      <c r="I810" s="1217" t="s">
        <v>4410</v>
      </c>
    </row>
    <row r="811" spans="2:9">
      <c r="B811" s="946">
        <v>808</v>
      </c>
      <c r="C811" s="1220" t="s">
        <v>322</v>
      </c>
      <c r="D811" s="1220" t="s">
        <v>1165</v>
      </c>
      <c r="E811" s="911">
        <v>0</v>
      </c>
      <c r="F811" s="946" t="s">
        <v>4417</v>
      </c>
      <c r="G811" s="959">
        <v>1</v>
      </c>
      <c r="H811" s="959" t="s">
        <v>195</v>
      </c>
      <c r="I811" s="1217" t="s">
        <v>4437</v>
      </c>
    </row>
    <row r="812" spans="2:9">
      <c r="B812" s="946">
        <v>809</v>
      </c>
      <c r="C812" s="1220" t="s">
        <v>322</v>
      </c>
      <c r="D812" s="1220" t="s">
        <v>1165</v>
      </c>
      <c r="E812" s="911">
        <v>0</v>
      </c>
      <c r="F812" s="946" t="s">
        <v>4419</v>
      </c>
      <c r="G812" s="959">
        <v>5</v>
      </c>
      <c r="H812" s="959" t="s">
        <v>195</v>
      </c>
      <c r="I812" s="1217" t="s">
        <v>4420</v>
      </c>
    </row>
    <row r="813" spans="2:9">
      <c r="B813" s="946">
        <v>810</v>
      </c>
      <c r="C813" s="1220" t="s">
        <v>322</v>
      </c>
      <c r="D813" s="1220" t="s">
        <v>1165</v>
      </c>
      <c r="E813" s="911">
        <v>0</v>
      </c>
      <c r="F813" s="946" t="s">
        <v>4395</v>
      </c>
      <c r="G813" s="959">
        <v>1</v>
      </c>
      <c r="H813" s="959" t="s">
        <v>195</v>
      </c>
      <c r="I813" s="1217" t="s">
        <v>4396</v>
      </c>
    </row>
    <row r="814" spans="2:9">
      <c r="B814" s="946">
        <v>811</v>
      </c>
      <c r="C814" s="1220" t="s">
        <v>322</v>
      </c>
      <c r="D814" s="1220" t="s">
        <v>1165</v>
      </c>
      <c r="E814" s="911">
        <v>0</v>
      </c>
      <c r="F814" s="946" t="s">
        <v>4397</v>
      </c>
      <c r="G814" s="959">
        <v>8</v>
      </c>
      <c r="H814" s="959" t="s">
        <v>4487</v>
      </c>
      <c r="I814" s="1217" t="s">
        <v>4429</v>
      </c>
    </row>
    <row r="815" spans="2:9">
      <c r="B815" s="946">
        <v>812</v>
      </c>
      <c r="C815" s="1220" t="s">
        <v>322</v>
      </c>
      <c r="D815" s="1220" t="s">
        <v>1165</v>
      </c>
      <c r="E815" s="911">
        <v>0</v>
      </c>
      <c r="F815" s="946" t="s">
        <v>4401</v>
      </c>
      <c r="G815" s="959">
        <v>1</v>
      </c>
      <c r="H815" s="959" t="s">
        <v>195</v>
      </c>
      <c r="I815" s="1217" t="s">
        <v>4482</v>
      </c>
    </row>
    <row r="816" spans="2:9">
      <c r="B816" s="946">
        <v>813</v>
      </c>
      <c r="C816" s="1220" t="s">
        <v>322</v>
      </c>
      <c r="D816" s="1220" t="s">
        <v>1165</v>
      </c>
      <c r="E816" s="911">
        <v>0</v>
      </c>
      <c r="F816" s="946" t="s">
        <v>4407</v>
      </c>
      <c r="G816" s="959">
        <v>1</v>
      </c>
      <c r="H816" s="959" t="s">
        <v>195</v>
      </c>
      <c r="I816" s="1217" t="s">
        <v>4513</v>
      </c>
    </row>
    <row r="817" spans="2:9">
      <c r="B817" s="946">
        <v>814</v>
      </c>
      <c r="C817" s="1220" t="s">
        <v>324</v>
      </c>
      <c r="D817" s="1220" t="s">
        <v>325</v>
      </c>
      <c r="E817" s="911">
        <v>0</v>
      </c>
      <c r="F817" s="946" t="s">
        <v>4389</v>
      </c>
      <c r="G817" s="959">
        <v>4.3</v>
      </c>
      <c r="H817" s="959" t="s">
        <v>195</v>
      </c>
      <c r="I817" s="1217" t="s">
        <v>175</v>
      </c>
    </row>
    <row r="818" spans="2:9">
      <c r="B818" s="946">
        <v>815</v>
      </c>
      <c r="C818" s="1220" t="s">
        <v>324</v>
      </c>
      <c r="D818" s="1220" t="s">
        <v>325</v>
      </c>
      <c r="E818" s="911">
        <v>0</v>
      </c>
      <c r="F818" s="946" t="s">
        <v>4447</v>
      </c>
      <c r="G818" s="959">
        <v>2</v>
      </c>
      <c r="H818" s="959" t="s">
        <v>195</v>
      </c>
      <c r="I818" s="1217" t="s">
        <v>4448</v>
      </c>
    </row>
    <row r="819" spans="2:9">
      <c r="B819" s="946">
        <v>816</v>
      </c>
      <c r="C819" s="1220" t="s">
        <v>324</v>
      </c>
      <c r="D819" s="1220" t="s">
        <v>325</v>
      </c>
      <c r="E819" s="911">
        <v>0</v>
      </c>
      <c r="F819" s="946" t="s">
        <v>4409</v>
      </c>
      <c r="G819" s="959">
        <v>2</v>
      </c>
      <c r="H819" s="959" t="s">
        <v>195</v>
      </c>
      <c r="I819" s="1217" t="s">
        <v>4410</v>
      </c>
    </row>
    <row r="820" spans="2:9">
      <c r="B820" s="946">
        <v>817</v>
      </c>
      <c r="C820" s="1220" t="s">
        <v>324</v>
      </c>
      <c r="D820" s="1220" t="s">
        <v>325</v>
      </c>
      <c r="E820" s="911">
        <v>0</v>
      </c>
      <c r="F820" s="946" t="s">
        <v>4442</v>
      </c>
      <c r="G820" s="959">
        <v>1</v>
      </c>
      <c r="H820" s="959" t="s">
        <v>4472</v>
      </c>
      <c r="I820" s="1217" t="s">
        <v>4444</v>
      </c>
    </row>
    <row r="821" spans="2:9">
      <c r="B821" s="946">
        <v>818</v>
      </c>
      <c r="C821" s="1220" t="s">
        <v>324</v>
      </c>
      <c r="D821" s="1220" t="s">
        <v>325</v>
      </c>
      <c r="E821" s="911">
        <v>0</v>
      </c>
      <c r="F821" s="946" t="s">
        <v>4417</v>
      </c>
      <c r="G821" s="959">
        <v>1</v>
      </c>
      <c r="H821" s="959" t="s">
        <v>195</v>
      </c>
      <c r="I821" s="1217" t="s">
        <v>4437</v>
      </c>
    </row>
    <row r="822" spans="2:9">
      <c r="B822" s="946">
        <v>819</v>
      </c>
      <c r="C822" s="1220" t="s">
        <v>324</v>
      </c>
      <c r="D822" s="1220" t="s">
        <v>325</v>
      </c>
      <c r="E822" s="911">
        <v>0</v>
      </c>
      <c r="F822" s="946" t="s">
        <v>4419</v>
      </c>
      <c r="G822" s="959">
        <v>8</v>
      </c>
      <c r="H822" s="959" t="s">
        <v>195</v>
      </c>
      <c r="I822" s="1217" t="s">
        <v>4420</v>
      </c>
    </row>
    <row r="823" spans="2:9">
      <c r="B823" s="946">
        <v>820</v>
      </c>
      <c r="C823" s="1220" t="s">
        <v>324</v>
      </c>
      <c r="D823" s="1220" t="s">
        <v>325</v>
      </c>
      <c r="E823" s="911">
        <v>0</v>
      </c>
      <c r="F823" s="946" t="s">
        <v>4395</v>
      </c>
      <c r="G823" s="959">
        <v>1</v>
      </c>
      <c r="H823" s="959" t="s">
        <v>195</v>
      </c>
      <c r="I823" s="1217" t="s">
        <v>4396</v>
      </c>
    </row>
    <row r="824" spans="2:9">
      <c r="B824" s="946">
        <v>821</v>
      </c>
      <c r="C824" s="1220" t="s">
        <v>324</v>
      </c>
      <c r="D824" s="1220" t="s">
        <v>325</v>
      </c>
      <c r="E824" s="911">
        <v>0</v>
      </c>
      <c r="F824" s="946" t="s">
        <v>4397</v>
      </c>
      <c r="G824" s="959">
        <v>8</v>
      </c>
      <c r="H824" s="959" t="s">
        <v>4487</v>
      </c>
      <c r="I824" s="1217" t="s">
        <v>4429</v>
      </c>
    </row>
    <row r="825" spans="2:9">
      <c r="B825" s="946">
        <v>822</v>
      </c>
      <c r="C825" s="1220" t="s">
        <v>324</v>
      </c>
      <c r="D825" s="1220" t="s">
        <v>325</v>
      </c>
      <c r="E825" s="911">
        <v>0</v>
      </c>
      <c r="F825" s="946" t="s">
        <v>4401</v>
      </c>
      <c r="G825" s="959">
        <v>1</v>
      </c>
      <c r="H825" s="959" t="s">
        <v>195</v>
      </c>
      <c r="I825" s="1217" t="s">
        <v>4482</v>
      </c>
    </row>
    <row r="826" spans="2:9">
      <c r="B826" s="946">
        <v>823</v>
      </c>
      <c r="C826" s="1220" t="s">
        <v>324</v>
      </c>
      <c r="D826" s="1220" t="s">
        <v>325</v>
      </c>
      <c r="E826" s="911">
        <v>0</v>
      </c>
      <c r="F826" s="946" t="s">
        <v>4407</v>
      </c>
      <c r="G826" s="959">
        <v>2</v>
      </c>
      <c r="H826" s="959" t="s">
        <v>195</v>
      </c>
      <c r="I826" s="1217" t="s">
        <v>4517</v>
      </c>
    </row>
    <row r="827" spans="2:9">
      <c r="B827" s="946">
        <v>824</v>
      </c>
      <c r="C827" s="1220" t="s">
        <v>324</v>
      </c>
      <c r="D827" s="1220" t="s">
        <v>325</v>
      </c>
      <c r="E827" s="911">
        <v>0</v>
      </c>
      <c r="F827" s="946" t="s">
        <v>4389</v>
      </c>
      <c r="G827" s="959">
        <v>13.6</v>
      </c>
      <c r="H827" s="959" t="s">
        <v>195</v>
      </c>
      <c r="I827" s="1217" t="s">
        <v>175</v>
      </c>
    </row>
    <row r="828" spans="2:9">
      <c r="B828" s="946">
        <v>825</v>
      </c>
      <c r="C828" s="1220" t="s">
        <v>324</v>
      </c>
      <c r="D828" s="1220" t="s">
        <v>325</v>
      </c>
      <c r="E828" s="911">
        <v>0</v>
      </c>
      <c r="F828" s="946" t="s">
        <v>4409</v>
      </c>
      <c r="G828" s="959">
        <v>1</v>
      </c>
      <c r="H828" s="959" t="s">
        <v>195</v>
      </c>
      <c r="I828" s="1217" t="s">
        <v>4410</v>
      </c>
    </row>
    <row r="829" spans="2:9">
      <c r="B829" s="946">
        <v>826</v>
      </c>
      <c r="C829" s="1220" t="s">
        <v>324</v>
      </c>
      <c r="D829" s="1220" t="s">
        <v>325</v>
      </c>
      <c r="E829" s="911">
        <v>0</v>
      </c>
      <c r="F829" s="946" t="s">
        <v>4442</v>
      </c>
      <c r="G829" s="959">
        <v>4</v>
      </c>
      <c r="H829" s="959" t="s">
        <v>4483</v>
      </c>
      <c r="I829" s="1217" t="s">
        <v>4444</v>
      </c>
    </row>
    <row r="830" spans="2:9">
      <c r="B830" s="946">
        <v>827</v>
      </c>
      <c r="C830" s="1220" t="s">
        <v>324</v>
      </c>
      <c r="D830" s="1220" t="s">
        <v>325</v>
      </c>
      <c r="E830" s="911">
        <v>0</v>
      </c>
      <c r="F830" s="946" t="s">
        <v>4395</v>
      </c>
      <c r="G830" s="959">
        <v>2</v>
      </c>
      <c r="H830" s="959" t="s">
        <v>195</v>
      </c>
      <c r="I830" s="1217" t="s">
        <v>4396</v>
      </c>
    </row>
    <row r="831" spans="2:9">
      <c r="B831" s="946">
        <v>828</v>
      </c>
      <c r="C831" s="1220" t="s">
        <v>324</v>
      </c>
      <c r="D831" s="1220" t="s">
        <v>325</v>
      </c>
      <c r="E831" s="911">
        <v>0</v>
      </c>
      <c r="F831" s="946" t="s">
        <v>4407</v>
      </c>
      <c r="G831" s="959">
        <v>5</v>
      </c>
      <c r="H831" s="959" t="s">
        <v>195</v>
      </c>
      <c r="I831" s="1217" t="s">
        <v>4517</v>
      </c>
    </row>
    <row r="832" spans="2:9">
      <c r="B832" s="946">
        <v>829</v>
      </c>
      <c r="C832" s="1220" t="s">
        <v>324</v>
      </c>
      <c r="D832" s="1220" t="s">
        <v>325</v>
      </c>
      <c r="E832" s="911">
        <v>0</v>
      </c>
      <c r="F832" s="946" t="s">
        <v>4419</v>
      </c>
      <c r="G832" s="959">
        <v>2</v>
      </c>
      <c r="H832" s="959" t="s">
        <v>195</v>
      </c>
      <c r="I832" s="1217" t="s">
        <v>4420</v>
      </c>
    </row>
    <row r="833" spans="2:9">
      <c r="B833" s="946">
        <v>830</v>
      </c>
      <c r="C833" s="1220" t="s">
        <v>324</v>
      </c>
      <c r="D833" s="1220" t="s">
        <v>325</v>
      </c>
      <c r="E833" s="911">
        <v>0</v>
      </c>
      <c r="F833" s="946" t="s">
        <v>4389</v>
      </c>
      <c r="G833" s="959">
        <v>13.6</v>
      </c>
      <c r="H833" s="959" t="s">
        <v>195</v>
      </c>
      <c r="I833" s="1217" t="s">
        <v>175</v>
      </c>
    </row>
    <row r="834" spans="2:9">
      <c r="B834" s="946">
        <v>831</v>
      </c>
      <c r="C834" s="1220" t="s">
        <v>324</v>
      </c>
      <c r="D834" s="1220" t="s">
        <v>325</v>
      </c>
      <c r="E834" s="911">
        <v>0</v>
      </c>
      <c r="F834" s="946" t="s">
        <v>4470</v>
      </c>
      <c r="G834" s="959">
        <v>1</v>
      </c>
      <c r="H834" s="959" t="s">
        <v>195</v>
      </c>
      <c r="I834" s="1217" t="s">
        <v>4471</v>
      </c>
    </row>
    <row r="835" spans="2:9">
      <c r="B835" s="946">
        <v>832</v>
      </c>
      <c r="C835" s="1220" t="s">
        <v>324</v>
      </c>
      <c r="D835" s="1220" t="s">
        <v>325</v>
      </c>
      <c r="E835" s="911">
        <v>0</v>
      </c>
      <c r="F835" s="946" t="s">
        <v>4442</v>
      </c>
      <c r="G835" s="959">
        <v>5</v>
      </c>
      <c r="H835" s="959" t="s">
        <v>4483</v>
      </c>
      <c r="I835" s="1217" t="s">
        <v>4444</v>
      </c>
    </row>
    <row r="836" spans="2:9">
      <c r="B836" s="946">
        <v>833</v>
      </c>
      <c r="C836" s="1220" t="s">
        <v>324</v>
      </c>
      <c r="D836" s="1220" t="s">
        <v>325</v>
      </c>
      <c r="E836" s="911">
        <v>0</v>
      </c>
      <c r="F836" s="946" t="s">
        <v>4395</v>
      </c>
      <c r="G836" s="959">
        <v>3</v>
      </c>
      <c r="H836" s="959" t="s">
        <v>195</v>
      </c>
      <c r="I836" s="1217" t="s">
        <v>4396</v>
      </c>
    </row>
    <row r="837" spans="2:9">
      <c r="B837" s="946">
        <v>834</v>
      </c>
      <c r="C837" s="1220" t="s">
        <v>324</v>
      </c>
      <c r="D837" s="1220" t="s">
        <v>325</v>
      </c>
      <c r="E837" s="911">
        <v>0</v>
      </c>
      <c r="F837" s="946" t="s">
        <v>4407</v>
      </c>
      <c r="G837" s="959">
        <v>5</v>
      </c>
      <c r="H837" s="959" t="s">
        <v>195</v>
      </c>
      <c r="I837" s="1217" t="s">
        <v>4517</v>
      </c>
    </row>
    <row r="838" spans="2:9">
      <c r="B838" s="946">
        <v>835</v>
      </c>
      <c r="C838" s="1220" t="s">
        <v>334</v>
      </c>
      <c r="D838" s="1220" t="s">
        <v>335</v>
      </c>
      <c r="E838" s="911">
        <v>0</v>
      </c>
      <c r="F838" s="946" t="s">
        <v>4389</v>
      </c>
      <c r="G838" s="959">
        <v>2.4</v>
      </c>
      <c r="H838" s="959" t="s">
        <v>195</v>
      </c>
      <c r="I838" s="1217" t="s">
        <v>175</v>
      </c>
    </row>
    <row r="839" spans="2:9">
      <c r="B839" s="946">
        <v>836</v>
      </c>
      <c r="C839" s="1220" t="s">
        <v>334</v>
      </c>
      <c r="D839" s="1220" t="s">
        <v>335</v>
      </c>
      <c r="E839" s="911">
        <v>0</v>
      </c>
      <c r="F839" s="946" t="s">
        <v>4409</v>
      </c>
      <c r="G839" s="959">
        <v>2</v>
      </c>
      <c r="H839" s="959" t="s">
        <v>195</v>
      </c>
      <c r="I839" s="1217" t="s">
        <v>4410</v>
      </c>
    </row>
    <row r="840" spans="2:9">
      <c r="B840" s="946">
        <v>837</v>
      </c>
      <c r="C840" s="1220" t="s">
        <v>334</v>
      </c>
      <c r="D840" s="1220" t="s">
        <v>335</v>
      </c>
      <c r="E840" s="911">
        <v>0</v>
      </c>
      <c r="F840" s="946" t="s">
        <v>4417</v>
      </c>
      <c r="G840" s="959">
        <v>1</v>
      </c>
      <c r="H840" s="959" t="s">
        <v>195</v>
      </c>
      <c r="I840" s="1217" t="s">
        <v>4437</v>
      </c>
    </row>
    <row r="841" spans="2:9">
      <c r="B841" s="946">
        <v>838</v>
      </c>
      <c r="C841" s="1220" t="s">
        <v>334</v>
      </c>
      <c r="D841" s="1220" t="s">
        <v>335</v>
      </c>
      <c r="E841" s="911">
        <v>0</v>
      </c>
      <c r="F841" s="946" t="s">
        <v>4395</v>
      </c>
      <c r="G841" s="959">
        <v>2</v>
      </c>
      <c r="H841" s="959" t="s">
        <v>195</v>
      </c>
      <c r="I841" s="1217" t="s">
        <v>4396</v>
      </c>
    </row>
    <row r="842" spans="2:9">
      <c r="B842" s="946">
        <v>839</v>
      </c>
      <c r="C842" s="1220" t="s">
        <v>334</v>
      </c>
      <c r="D842" s="1220" t="s">
        <v>335</v>
      </c>
      <c r="E842" s="911">
        <v>0</v>
      </c>
      <c r="F842" s="946" t="s">
        <v>4419</v>
      </c>
      <c r="G842" s="959">
        <v>4</v>
      </c>
      <c r="H842" s="959" t="s">
        <v>195</v>
      </c>
      <c r="I842" s="1217" t="s">
        <v>4420</v>
      </c>
    </row>
    <row r="843" spans="2:9">
      <c r="B843" s="946">
        <v>840</v>
      </c>
      <c r="C843" s="1220" t="s">
        <v>334</v>
      </c>
      <c r="D843" s="1220" t="s">
        <v>335</v>
      </c>
      <c r="E843" s="911">
        <v>0</v>
      </c>
      <c r="F843" s="946" t="s">
        <v>4397</v>
      </c>
      <c r="G843" s="959">
        <v>8</v>
      </c>
      <c r="H843" s="959" t="s">
        <v>4487</v>
      </c>
      <c r="I843" s="1217" t="s">
        <v>4429</v>
      </c>
    </row>
    <row r="844" spans="2:9">
      <c r="B844" s="946">
        <v>841</v>
      </c>
      <c r="C844" s="1220" t="s">
        <v>334</v>
      </c>
      <c r="D844" s="1220" t="s">
        <v>335</v>
      </c>
      <c r="E844" s="911">
        <v>0</v>
      </c>
      <c r="F844" s="946" t="s">
        <v>4401</v>
      </c>
      <c r="G844" s="959">
        <v>1</v>
      </c>
      <c r="H844" s="959" t="s">
        <v>195</v>
      </c>
      <c r="I844" s="1217" t="s">
        <v>4482</v>
      </c>
    </row>
    <row r="845" spans="2:9">
      <c r="B845" s="946">
        <v>842</v>
      </c>
      <c r="C845" s="1220" t="s">
        <v>334</v>
      </c>
      <c r="D845" s="1220" t="s">
        <v>335</v>
      </c>
      <c r="E845" s="911">
        <v>0</v>
      </c>
      <c r="F845" s="946" t="s">
        <v>4407</v>
      </c>
      <c r="G845" s="959">
        <v>1</v>
      </c>
      <c r="H845" s="959" t="s">
        <v>195</v>
      </c>
      <c r="I845" s="1217" t="s">
        <v>4513</v>
      </c>
    </row>
    <row r="846" spans="2:9">
      <c r="B846" s="946">
        <v>843</v>
      </c>
      <c r="C846" s="1220" t="s">
        <v>336</v>
      </c>
      <c r="D846" s="1220" t="s">
        <v>337</v>
      </c>
      <c r="E846" s="911">
        <v>0</v>
      </c>
      <c r="F846" s="946" t="s">
        <v>4389</v>
      </c>
      <c r="G846" s="959">
        <v>4.5999999999999996</v>
      </c>
      <c r="H846" s="959" t="s">
        <v>195</v>
      </c>
      <c r="I846" s="1217" t="s">
        <v>175</v>
      </c>
    </row>
    <row r="847" spans="2:9">
      <c r="B847" s="946">
        <v>844</v>
      </c>
      <c r="C847" s="1220" t="s">
        <v>336</v>
      </c>
      <c r="D847" s="1220" t="s">
        <v>337</v>
      </c>
      <c r="E847" s="911">
        <v>0</v>
      </c>
      <c r="F847" s="946" t="s">
        <v>4409</v>
      </c>
      <c r="G847" s="959">
        <v>4</v>
      </c>
      <c r="H847" s="959" t="s">
        <v>195</v>
      </c>
      <c r="I847" s="1217" t="s">
        <v>4410</v>
      </c>
    </row>
    <row r="848" spans="2:9">
      <c r="B848" s="946">
        <v>845</v>
      </c>
      <c r="C848" s="1220" t="s">
        <v>336</v>
      </c>
      <c r="D848" s="1220" t="s">
        <v>337</v>
      </c>
      <c r="E848" s="911">
        <v>0</v>
      </c>
      <c r="F848" s="946" t="s">
        <v>4442</v>
      </c>
      <c r="G848" s="959">
        <v>1</v>
      </c>
      <c r="H848" s="959" t="s">
        <v>4472</v>
      </c>
      <c r="I848" s="1217" t="s">
        <v>4444</v>
      </c>
    </row>
    <row r="849" spans="2:9">
      <c r="B849" s="946">
        <v>846</v>
      </c>
      <c r="C849" s="1220" t="s">
        <v>336</v>
      </c>
      <c r="D849" s="1220" t="s">
        <v>337</v>
      </c>
      <c r="E849" s="911">
        <v>0</v>
      </c>
      <c r="F849" s="946" t="s">
        <v>4417</v>
      </c>
      <c r="G849" s="959">
        <v>1</v>
      </c>
      <c r="H849" s="959" t="s">
        <v>195</v>
      </c>
      <c r="I849" s="1217" t="s">
        <v>4437</v>
      </c>
    </row>
    <row r="850" spans="2:9">
      <c r="B850" s="946">
        <v>847</v>
      </c>
      <c r="C850" s="1220" t="s">
        <v>336</v>
      </c>
      <c r="D850" s="1220" t="s">
        <v>337</v>
      </c>
      <c r="E850" s="911">
        <v>0</v>
      </c>
      <c r="F850" s="946" t="s">
        <v>4419</v>
      </c>
      <c r="G850" s="959">
        <v>8</v>
      </c>
      <c r="H850" s="959" t="s">
        <v>195</v>
      </c>
      <c r="I850" s="1217" t="s">
        <v>4420</v>
      </c>
    </row>
    <row r="851" spans="2:9">
      <c r="B851" s="946">
        <v>848</v>
      </c>
      <c r="C851" s="1220" t="s">
        <v>336</v>
      </c>
      <c r="D851" s="1220" t="s">
        <v>337</v>
      </c>
      <c r="E851" s="911">
        <v>0</v>
      </c>
      <c r="F851" s="946" t="s">
        <v>4395</v>
      </c>
      <c r="G851" s="959">
        <v>1</v>
      </c>
      <c r="H851" s="959" t="s">
        <v>195</v>
      </c>
      <c r="I851" s="1217" t="s">
        <v>4396</v>
      </c>
    </row>
    <row r="852" spans="2:9">
      <c r="B852" s="946">
        <v>849</v>
      </c>
      <c r="C852" s="1220" t="s">
        <v>336</v>
      </c>
      <c r="D852" s="1220" t="s">
        <v>337</v>
      </c>
      <c r="E852" s="911">
        <v>0</v>
      </c>
      <c r="F852" s="946" t="s">
        <v>4397</v>
      </c>
      <c r="G852" s="959">
        <v>8</v>
      </c>
      <c r="H852" s="959" t="s">
        <v>4487</v>
      </c>
      <c r="I852" s="1217" t="s">
        <v>4429</v>
      </c>
    </row>
    <row r="853" spans="2:9">
      <c r="B853" s="946">
        <v>850</v>
      </c>
      <c r="C853" s="1220" t="s">
        <v>336</v>
      </c>
      <c r="D853" s="1220" t="s">
        <v>337</v>
      </c>
      <c r="E853" s="911">
        <v>0</v>
      </c>
      <c r="F853" s="946" t="s">
        <v>4401</v>
      </c>
      <c r="G853" s="959">
        <v>1</v>
      </c>
      <c r="H853" s="959" t="s">
        <v>195</v>
      </c>
      <c r="I853" s="1217" t="s">
        <v>4482</v>
      </c>
    </row>
    <row r="854" spans="2:9">
      <c r="B854" s="946">
        <v>851</v>
      </c>
      <c r="C854" s="1220" t="s">
        <v>336</v>
      </c>
      <c r="D854" s="1220" t="s">
        <v>337</v>
      </c>
      <c r="E854" s="911">
        <v>0</v>
      </c>
      <c r="F854" s="946" t="s">
        <v>4407</v>
      </c>
      <c r="G854" s="959">
        <v>2</v>
      </c>
      <c r="H854" s="959" t="s">
        <v>195</v>
      </c>
      <c r="I854" s="1217" t="s">
        <v>4517</v>
      </c>
    </row>
    <row r="855" spans="2:9">
      <c r="B855" s="946">
        <v>852</v>
      </c>
      <c r="C855" s="1220" t="s">
        <v>336</v>
      </c>
      <c r="D855" s="1220" t="s">
        <v>337</v>
      </c>
      <c r="E855" s="911">
        <v>0</v>
      </c>
      <c r="F855" s="946" t="s">
        <v>4389</v>
      </c>
      <c r="G855" s="959">
        <v>13.5</v>
      </c>
      <c r="H855" s="959" t="s">
        <v>195</v>
      </c>
      <c r="I855" s="1217" t="s">
        <v>175</v>
      </c>
    </row>
    <row r="856" spans="2:9">
      <c r="B856" s="946">
        <v>853</v>
      </c>
      <c r="C856" s="1220" t="s">
        <v>336</v>
      </c>
      <c r="D856" s="1220" t="s">
        <v>337</v>
      </c>
      <c r="E856" s="911">
        <v>0</v>
      </c>
      <c r="F856" s="946" t="s">
        <v>4409</v>
      </c>
      <c r="G856" s="959">
        <v>1</v>
      </c>
      <c r="H856" s="959" t="s">
        <v>195</v>
      </c>
      <c r="I856" s="1217" t="s">
        <v>4410</v>
      </c>
    </row>
    <row r="857" spans="2:9">
      <c r="B857" s="946">
        <v>854</v>
      </c>
      <c r="C857" s="1220" t="s">
        <v>336</v>
      </c>
      <c r="D857" s="1220" t="s">
        <v>337</v>
      </c>
      <c r="E857" s="911">
        <v>0</v>
      </c>
      <c r="F857" s="946" t="s">
        <v>4442</v>
      </c>
      <c r="G857" s="959">
        <v>4</v>
      </c>
      <c r="H857" s="959" t="s">
        <v>4483</v>
      </c>
      <c r="I857" s="1217" t="s">
        <v>4444</v>
      </c>
    </row>
    <row r="858" spans="2:9">
      <c r="B858" s="946">
        <v>855</v>
      </c>
      <c r="C858" s="1220" t="s">
        <v>336</v>
      </c>
      <c r="D858" s="1220" t="s">
        <v>337</v>
      </c>
      <c r="E858" s="911">
        <v>0</v>
      </c>
      <c r="F858" s="946" t="s">
        <v>4395</v>
      </c>
      <c r="G858" s="959">
        <v>2</v>
      </c>
      <c r="H858" s="959" t="s">
        <v>195</v>
      </c>
      <c r="I858" s="1217" t="s">
        <v>4396</v>
      </c>
    </row>
    <row r="859" spans="2:9">
      <c r="B859" s="946">
        <v>856</v>
      </c>
      <c r="C859" s="1220" t="s">
        <v>336</v>
      </c>
      <c r="D859" s="1220" t="s">
        <v>337</v>
      </c>
      <c r="E859" s="911">
        <v>0</v>
      </c>
      <c r="F859" s="946" t="s">
        <v>4407</v>
      </c>
      <c r="G859" s="959">
        <v>5</v>
      </c>
      <c r="H859" s="959" t="s">
        <v>195</v>
      </c>
      <c r="I859" s="1217" t="s">
        <v>4517</v>
      </c>
    </row>
    <row r="860" spans="2:9">
      <c r="B860" s="946">
        <v>857</v>
      </c>
      <c r="C860" s="1220" t="s">
        <v>336</v>
      </c>
      <c r="D860" s="1220" t="s">
        <v>337</v>
      </c>
      <c r="E860" s="911">
        <v>0</v>
      </c>
      <c r="F860" s="946" t="s">
        <v>4419</v>
      </c>
      <c r="G860" s="959">
        <v>2</v>
      </c>
      <c r="H860" s="959" t="s">
        <v>195</v>
      </c>
      <c r="I860" s="1217" t="s">
        <v>4420</v>
      </c>
    </row>
    <row r="861" spans="2:9">
      <c r="B861" s="946">
        <v>858</v>
      </c>
      <c r="C861" s="1220" t="s">
        <v>336</v>
      </c>
      <c r="D861" s="1220" t="s">
        <v>337</v>
      </c>
      <c r="E861" s="911">
        <v>0</v>
      </c>
      <c r="F861" s="946" t="s">
        <v>4389</v>
      </c>
      <c r="G861" s="959">
        <v>13.6</v>
      </c>
      <c r="H861" s="959" t="s">
        <v>195</v>
      </c>
      <c r="I861" s="1217" t="s">
        <v>175</v>
      </c>
    </row>
    <row r="862" spans="2:9">
      <c r="B862" s="946">
        <v>859</v>
      </c>
      <c r="C862" s="1220" t="s">
        <v>336</v>
      </c>
      <c r="D862" s="1220" t="s">
        <v>337</v>
      </c>
      <c r="E862" s="911">
        <v>0</v>
      </c>
      <c r="F862" s="946" t="s">
        <v>4470</v>
      </c>
      <c r="G862" s="959">
        <v>1</v>
      </c>
      <c r="H862" s="959" t="s">
        <v>195</v>
      </c>
      <c r="I862" s="1217" t="s">
        <v>4471</v>
      </c>
    </row>
    <row r="863" spans="2:9">
      <c r="B863" s="946">
        <v>860</v>
      </c>
      <c r="C863" s="1220" t="s">
        <v>336</v>
      </c>
      <c r="D863" s="1220" t="s">
        <v>337</v>
      </c>
      <c r="E863" s="911">
        <v>0</v>
      </c>
      <c r="F863" s="946" t="s">
        <v>4442</v>
      </c>
      <c r="G863" s="959">
        <v>5</v>
      </c>
      <c r="H863" s="959" t="s">
        <v>4483</v>
      </c>
      <c r="I863" s="1217" t="s">
        <v>4444</v>
      </c>
    </row>
    <row r="864" spans="2:9">
      <c r="B864" s="946">
        <v>861</v>
      </c>
      <c r="C864" s="1220" t="s">
        <v>336</v>
      </c>
      <c r="D864" s="1220" t="s">
        <v>337</v>
      </c>
      <c r="E864" s="911">
        <v>0</v>
      </c>
      <c r="F864" s="946" t="s">
        <v>4395</v>
      </c>
      <c r="G864" s="959">
        <v>3</v>
      </c>
      <c r="H864" s="959" t="s">
        <v>195</v>
      </c>
      <c r="I864" s="1217" t="s">
        <v>4396</v>
      </c>
    </row>
    <row r="865" spans="2:9">
      <c r="B865" s="946">
        <v>862</v>
      </c>
      <c r="C865" s="1220" t="s">
        <v>336</v>
      </c>
      <c r="D865" s="1220" t="s">
        <v>337</v>
      </c>
      <c r="E865" s="911">
        <v>0</v>
      </c>
      <c r="F865" s="946" t="s">
        <v>4407</v>
      </c>
      <c r="G865" s="959">
        <v>5</v>
      </c>
      <c r="H865" s="959" t="s">
        <v>195</v>
      </c>
      <c r="I865" s="1217" t="s">
        <v>4517</v>
      </c>
    </row>
    <row r="866" spans="2:9">
      <c r="B866" s="946">
        <v>863</v>
      </c>
      <c r="C866" s="1220" t="s">
        <v>354</v>
      </c>
      <c r="D866" s="1220" t="s">
        <v>1168</v>
      </c>
      <c r="E866" s="911">
        <v>0</v>
      </c>
      <c r="F866" s="946" t="s">
        <v>4389</v>
      </c>
      <c r="G866" s="959">
        <v>2.4</v>
      </c>
      <c r="H866" s="959" t="s">
        <v>195</v>
      </c>
      <c r="I866" s="1217" t="s">
        <v>175</v>
      </c>
    </row>
    <row r="867" spans="2:9">
      <c r="B867" s="946">
        <v>864</v>
      </c>
      <c r="C867" s="1220" t="s">
        <v>354</v>
      </c>
      <c r="D867" s="1220" t="s">
        <v>1168</v>
      </c>
      <c r="E867" s="911">
        <v>0</v>
      </c>
      <c r="F867" s="946" t="s">
        <v>4409</v>
      </c>
      <c r="G867" s="959">
        <v>2</v>
      </c>
      <c r="H867" s="959" t="s">
        <v>195</v>
      </c>
      <c r="I867" s="1217" t="s">
        <v>4410</v>
      </c>
    </row>
    <row r="868" spans="2:9">
      <c r="B868" s="946">
        <v>865</v>
      </c>
      <c r="C868" s="1220" t="s">
        <v>354</v>
      </c>
      <c r="D868" s="1220" t="s">
        <v>1168</v>
      </c>
      <c r="E868" s="911">
        <v>0</v>
      </c>
      <c r="F868" s="946" t="s">
        <v>4511</v>
      </c>
      <c r="G868" s="959">
        <v>1</v>
      </c>
      <c r="H868" s="959" t="s">
        <v>195</v>
      </c>
      <c r="I868" s="1217" t="s">
        <v>4512</v>
      </c>
    </row>
    <row r="869" spans="2:9">
      <c r="B869" s="946">
        <v>866</v>
      </c>
      <c r="C869" s="1220" t="s">
        <v>354</v>
      </c>
      <c r="D869" s="1220" t="s">
        <v>1168</v>
      </c>
      <c r="E869" s="911">
        <v>0</v>
      </c>
      <c r="F869" s="946" t="s">
        <v>4395</v>
      </c>
      <c r="G869" s="959">
        <v>2</v>
      </c>
      <c r="H869" s="959" t="s">
        <v>195</v>
      </c>
      <c r="I869" s="1217" t="s">
        <v>4396</v>
      </c>
    </row>
    <row r="870" spans="2:9">
      <c r="B870" s="946">
        <v>867</v>
      </c>
      <c r="C870" s="1220" t="s">
        <v>354</v>
      </c>
      <c r="D870" s="1220" t="s">
        <v>1168</v>
      </c>
      <c r="E870" s="911">
        <v>0</v>
      </c>
      <c r="F870" s="946" t="s">
        <v>4419</v>
      </c>
      <c r="G870" s="959">
        <v>4</v>
      </c>
      <c r="H870" s="959" t="s">
        <v>195</v>
      </c>
      <c r="I870" s="1217" t="s">
        <v>4420</v>
      </c>
    </row>
    <row r="871" spans="2:9">
      <c r="B871" s="946">
        <v>868</v>
      </c>
      <c r="C871" s="1220" t="s">
        <v>354</v>
      </c>
      <c r="D871" s="1220" t="s">
        <v>1168</v>
      </c>
      <c r="E871" s="911">
        <v>0</v>
      </c>
      <c r="F871" s="946" t="s">
        <v>4397</v>
      </c>
      <c r="G871" s="959">
        <v>8</v>
      </c>
      <c r="H871" s="959" t="s">
        <v>4487</v>
      </c>
      <c r="I871" s="1217" t="s">
        <v>4429</v>
      </c>
    </row>
    <row r="872" spans="2:9">
      <c r="B872" s="946">
        <v>869</v>
      </c>
      <c r="C872" s="1220" t="s">
        <v>354</v>
      </c>
      <c r="D872" s="1220" t="s">
        <v>1168</v>
      </c>
      <c r="E872" s="911">
        <v>0</v>
      </c>
      <c r="F872" s="946" t="s">
        <v>4401</v>
      </c>
      <c r="G872" s="959">
        <v>1</v>
      </c>
      <c r="H872" s="959" t="s">
        <v>195</v>
      </c>
      <c r="I872" s="1217" t="s">
        <v>4482</v>
      </c>
    </row>
    <row r="873" spans="2:9">
      <c r="B873" s="946">
        <v>870</v>
      </c>
      <c r="C873" s="1220" t="s">
        <v>354</v>
      </c>
      <c r="D873" s="1220" t="s">
        <v>1168</v>
      </c>
      <c r="E873" s="911">
        <v>0</v>
      </c>
      <c r="F873" s="946" t="s">
        <v>4407</v>
      </c>
      <c r="G873" s="959">
        <v>1</v>
      </c>
      <c r="H873" s="959" t="s">
        <v>195</v>
      </c>
      <c r="I873" s="1217" t="s">
        <v>4513</v>
      </c>
    </row>
    <row r="874" spans="2:9">
      <c r="B874" s="946">
        <v>871</v>
      </c>
      <c r="C874" s="1220" t="s">
        <v>356</v>
      </c>
      <c r="D874" s="1220" t="s">
        <v>357</v>
      </c>
      <c r="E874" s="911">
        <v>0</v>
      </c>
      <c r="F874" s="946" t="s">
        <v>4389</v>
      </c>
      <c r="G874" s="959">
        <v>4.3</v>
      </c>
      <c r="H874" s="959" t="s">
        <v>195</v>
      </c>
      <c r="I874" s="1217" t="s">
        <v>175</v>
      </c>
    </row>
    <row r="875" spans="2:9">
      <c r="B875" s="946">
        <v>872</v>
      </c>
      <c r="C875" s="1220" t="s">
        <v>356</v>
      </c>
      <c r="D875" s="1220" t="s">
        <v>357</v>
      </c>
      <c r="E875" s="911">
        <v>0</v>
      </c>
      <c r="F875" s="946" t="s">
        <v>4447</v>
      </c>
      <c r="G875" s="959">
        <v>2</v>
      </c>
      <c r="H875" s="959" t="s">
        <v>195</v>
      </c>
      <c r="I875" s="1217" t="s">
        <v>4448</v>
      </c>
    </row>
    <row r="876" spans="2:9">
      <c r="B876" s="946">
        <v>873</v>
      </c>
      <c r="C876" s="1220" t="s">
        <v>356</v>
      </c>
      <c r="D876" s="1220" t="s">
        <v>357</v>
      </c>
      <c r="E876" s="911">
        <v>0</v>
      </c>
      <c r="F876" s="946" t="s">
        <v>4409</v>
      </c>
      <c r="G876" s="959">
        <v>2</v>
      </c>
      <c r="H876" s="959" t="s">
        <v>195</v>
      </c>
      <c r="I876" s="1217" t="s">
        <v>4410</v>
      </c>
    </row>
    <row r="877" spans="2:9">
      <c r="B877" s="946">
        <v>874</v>
      </c>
      <c r="C877" s="1220" t="s">
        <v>356</v>
      </c>
      <c r="D877" s="1220" t="s">
        <v>357</v>
      </c>
      <c r="E877" s="911">
        <v>0</v>
      </c>
      <c r="F877" s="946" t="s">
        <v>4442</v>
      </c>
      <c r="G877" s="959">
        <v>1</v>
      </c>
      <c r="H877" s="959" t="s">
        <v>4472</v>
      </c>
      <c r="I877" s="1217" t="s">
        <v>4444</v>
      </c>
    </row>
    <row r="878" spans="2:9">
      <c r="B878" s="946">
        <v>875</v>
      </c>
      <c r="C878" s="1220" t="s">
        <v>356</v>
      </c>
      <c r="D878" s="1220" t="s">
        <v>357</v>
      </c>
      <c r="E878" s="911">
        <v>0</v>
      </c>
      <c r="F878" s="946" t="s">
        <v>4417</v>
      </c>
      <c r="G878" s="959">
        <v>1</v>
      </c>
      <c r="H878" s="959" t="s">
        <v>195</v>
      </c>
      <c r="I878" s="1217" t="s">
        <v>4437</v>
      </c>
    </row>
    <row r="879" spans="2:9">
      <c r="B879" s="946">
        <v>876</v>
      </c>
      <c r="C879" s="1220" t="s">
        <v>356</v>
      </c>
      <c r="D879" s="1220" t="s">
        <v>357</v>
      </c>
      <c r="E879" s="911">
        <v>0</v>
      </c>
      <c r="F879" s="946" t="s">
        <v>4419</v>
      </c>
      <c r="G879" s="959">
        <v>8</v>
      </c>
      <c r="H879" s="959" t="s">
        <v>195</v>
      </c>
      <c r="I879" s="1217" t="s">
        <v>4420</v>
      </c>
    </row>
    <row r="880" spans="2:9">
      <c r="B880" s="946">
        <v>877</v>
      </c>
      <c r="C880" s="1220" t="s">
        <v>356</v>
      </c>
      <c r="D880" s="1220" t="s">
        <v>357</v>
      </c>
      <c r="E880" s="911">
        <v>0</v>
      </c>
      <c r="F880" s="946" t="s">
        <v>4395</v>
      </c>
      <c r="G880" s="959">
        <v>1</v>
      </c>
      <c r="H880" s="959" t="s">
        <v>195</v>
      </c>
      <c r="I880" s="1217" t="s">
        <v>4396</v>
      </c>
    </row>
    <row r="881" spans="2:9">
      <c r="B881" s="946">
        <v>878</v>
      </c>
      <c r="C881" s="1220" t="s">
        <v>356</v>
      </c>
      <c r="D881" s="1220" t="s">
        <v>357</v>
      </c>
      <c r="E881" s="911">
        <v>0</v>
      </c>
      <c r="F881" s="946" t="s">
        <v>4421</v>
      </c>
      <c r="G881" s="959">
        <v>4</v>
      </c>
      <c r="H881" s="959" t="s">
        <v>4520</v>
      </c>
      <c r="I881" s="1217" t="s">
        <v>4521</v>
      </c>
    </row>
    <row r="882" spans="2:9">
      <c r="B882" s="946">
        <v>879</v>
      </c>
      <c r="C882" s="1220" t="s">
        <v>356</v>
      </c>
      <c r="D882" s="1220" t="s">
        <v>357</v>
      </c>
      <c r="E882" s="911">
        <v>0</v>
      </c>
      <c r="F882" s="946" t="s">
        <v>4401</v>
      </c>
      <c r="G882" s="959">
        <v>1</v>
      </c>
      <c r="H882" s="959" t="s">
        <v>195</v>
      </c>
      <c r="I882" s="1217" t="s">
        <v>4482</v>
      </c>
    </row>
    <row r="883" spans="2:9">
      <c r="B883" s="946">
        <v>880</v>
      </c>
      <c r="C883" s="1220" t="s">
        <v>356</v>
      </c>
      <c r="D883" s="1220" t="s">
        <v>357</v>
      </c>
      <c r="E883" s="911">
        <v>0</v>
      </c>
      <c r="F883" s="946" t="s">
        <v>4407</v>
      </c>
      <c r="G883" s="959">
        <v>2</v>
      </c>
      <c r="H883" s="959" t="s">
        <v>195</v>
      </c>
      <c r="I883" s="1217" t="s">
        <v>4517</v>
      </c>
    </row>
    <row r="884" spans="2:9">
      <c r="B884" s="946">
        <v>881</v>
      </c>
      <c r="C884" s="1220" t="s">
        <v>356</v>
      </c>
      <c r="D884" s="1220" t="s">
        <v>357</v>
      </c>
      <c r="E884" s="911">
        <v>0</v>
      </c>
      <c r="F884" s="946" t="s">
        <v>4389</v>
      </c>
      <c r="G884" s="959">
        <v>13.7</v>
      </c>
      <c r="H884" s="959" t="s">
        <v>195</v>
      </c>
      <c r="I884" s="1217" t="s">
        <v>175</v>
      </c>
    </row>
    <row r="885" spans="2:9">
      <c r="B885" s="946">
        <v>882</v>
      </c>
      <c r="C885" s="1220" t="s">
        <v>356</v>
      </c>
      <c r="D885" s="1220" t="s">
        <v>357</v>
      </c>
      <c r="E885" s="911">
        <v>0</v>
      </c>
      <c r="F885" s="946" t="s">
        <v>4409</v>
      </c>
      <c r="G885" s="959">
        <v>1</v>
      </c>
      <c r="H885" s="959" t="s">
        <v>195</v>
      </c>
      <c r="I885" s="1217" t="s">
        <v>4410</v>
      </c>
    </row>
    <row r="886" spans="2:9">
      <c r="B886" s="946">
        <v>883</v>
      </c>
      <c r="C886" s="1220" t="s">
        <v>356</v>
      </c>
      <c r="D886" s="1220" t="s">
        <v>357</v>
      </c>
      <c r="E886" s="911">
        <v>0</v>
      </c>
      <c r="F886" s="946" t="s">
        <v>4442</v>
      </c>
      <c r="G886" s="959">
        <v>4</v>
      </c>
      <c r="H886" s="959" t="s">
        <v>4483</v>
      </c>
      <c r="I886" s="1217" t="s">
        <v>4522</v>
      </c>
    </row>
    <row r="887" spans="2:9">
      <c r="B887" s="946">
        <v>884</v>
      </c>
      <c r="C887" s="1220" t="s">
        <v>356</v>
      </c>
      <c r="D887" s="1220" t="s">
        <v>357</v>
      </c>
      <c r="E887" s="911">
        <v>0</v>
      </c>
      <c r="F887" s="946" t="s">
        <v>4395</v>
      </c>
      <c r="G887" s="959">
        <v>2</v>
      </c>
      <c r="H887" s="959" t="s">
        <v>195</v>
      </c>
      <c r="I887" s="1217" t="s">
        <v>4396</v>
      </c>
    </row>
    <row r="888" spans="2:9">
      <c r="B888" s="946">
        <v>885</v>
      </c>
      <c r="C888" s="1220" t="s">
        <v>356</v>
      </c>
      <c r="D888" s="1220" t="s">
        <v>357</v>
      </c>
      <c r="E888" s="911">
        <v>0</v>
      </c>
      <c r="F888" s="946" t="s">
        <v>4407</v>
      </c>
      <c r="G888" s="959">
        <v>5</v>
      </c>
      <c r="H888" s="959" t="s">
        <v>195</v>
      </c>
      <c r="I888" s="1217" t="s">
        <v>4517</v>
      </c>
    </row>
    <row r="889" spans="2:9">
      <c r="B889" s="946">
        <v>886</v>
      </c>
      <c r="C889" s="1220" t="s">
        <v>356</v>
      </c>
      <c r="D889" s="1220" t="s">
        <v>357</v>
      </c>
      <c r="E889" s="911">
        <v>0</v>
      </c>
      <c r="F889" s="946" t="s">
        <v>4419</v>
      </c>
      <c r="G889" s="959">
        <v>2</v>
      </c>
      <c r="H889" s="959" t="s">
        <v>195</v>
      </c>
      <c r="I889" s="1217" t="s">
        <v>4420</v>
      </c>
    </row>
    <row r="890" spans="2:9">
      <c r="B890" s="946">
        <v>887</v>
      </c>
      <c r="C890" s="1220" t="s">
        <v>356</v>
      </c>
      <c r="D890" s="1220" t="s">
        <v>357</v>
      </c>
      <c r="E890" s="911">
        <v>0</v>
      </c>
      <c r="F890" s="946" t="s">
        <v>4389</v>
      </c>
      <c r="G890" s="959">
        <v>13.6</v>
      </c>
      <c r="H890" s="959" t="s">
        <v>195</v>
      </c>
      <c r="I890" s="1217" t="s">
        <v>175</v>
      </c>
    </row>
    <row r="891" spans="2:9">
      <c r="B891" s="946">
        <v>888</v>
      </c>
      <c r="C891" s="1220" t="s">
        <v>356</v>
      </c>
      <c r="D891" s="1220" t="s">
        <v>357</v>
      </c>
      <c r="E891" s="911">
        <v>0</v>
      </c>
      <c r="F891" s="946" t="s">
        <v>4470</v>
      </c>
      <c r="G891" s="959">
        <v>1</v>
      </c>
      <c r="H891" s="959" t="s">
        <v>195</v>
      </c>
      <c r="I891" s="1217" t="s">
        <v>4471</v>
      </c>
    </row>
    <row r="892" spans="2:9">
      <c r="B892" s="946">
        <v>889</v>
      </c>
      <c r="C892" s="1220" t="s">
        <v>356</v>
      </c>
      <c r="D892" s="1220" t="s">
        <v>357</v>
      </c>
      <c r="E892" s="911">
        <v>0</v>
      </c>
      <c r="F892" s="946" t="s">
        <v>4442</v>
      </c>
      <c r="G892" s="959">
        <v>5</v>
      </c>
      <c r="H892" s="959" t="s">
        <v>4483</v>
      </c>
      <c r="I892" s="1217" t="s">
        <v>4444</v>
      </c>
    </row>
    <row r="893" spans="2:9">
      <c r="B893" s="946">
        <v>890</v>
      </c>
      <c r="C893" s="1220" t="s">
        <v>356</v>
      </c>
      <c r="D893" s="1220" t="s">
        <v>357</v>
      </c>
      <c r="E893" s="911">
        <v>0</v>
      </c>
      <c r="F893" s="946" t="s">
        <v>4395</v>
      </c>
      <c r="G893" s="959">
        <v>3</v>
      </c>
      <c r="H893" s="959" t="s">
        <v>195</v>
      </c>
      <c r="I893" s="1217" t="s">
        <v>4396</v>
      </c>
    </row>
    <row r="894" spans="2:9">
      <c r="B894" s="946">
        <v>891</v>
      </c>
      <c r="C894" s="1220" t="s">
        <v>356</v>
      </c>
      <c r="D894" s="1220" t="s">
        <v>357</v>
      </c>
      <c r="E894" s="911">
        <v>0</v>
      </c>
      <c r="F894" s="946" t="s">
        <v>4407</v>
      </c>
      <c r="G894" s="959">
        <v>5</v>
      </c>
      <c r="H894" s="959" t="s">
        <v>195</v>
      </c>
      <c r="I894" s="1217" t="s">
        <v>4517</v>
      </c>
    </row>
    <row r="895" spans="2:9">
      <c r="B895" s="946">
        <v>892</v>
      </c>
      <c r="C895" s="1220" t="s">
        <v>362</v>
      </c>
      <c r="D895" s="1220" t="s">
        <v>1170</v>
      </c>
      <c r="E895" s="911">
        <v>0</v>
      </c>
      <c r="F895" s="946" t="s">
        <v>4389</v>
      </c>
      <c r="G895" s="959">
        <v>2.4</v>
      </c>
      <c r="H895" s="959" t="s">
        <v>195</v>
      </c>
      <c r="I895" s="1217" t="s">
        <v>175</v>
      </c>
    </row>
    <row r="896" spans="2:9">
      <c r="B896" s="946">
        <v>893</v>
      </c>
      <c r="C896" s="1220" t="s">
        <v>362</v>
      </c>
      <c r="D896" s="1220" t="s">
        <v>1170</v>
      </c>
      <c r="E896" s="911">
        <v>0</v>
      </c>
      <c r="F896" s="946" t="s">
        <v>4409</v>
      </c>
      <c r="G896" s="959">
        <v>2</v>
      </c>
      <c r="H896" s="959" t="s">
        <v>195</v>
      </c>
      <c r="I896" s="1217" t="s">
        <v>4410</v>
      </c>
    </row>
    <row r="897" spans="2:9">
      <c r="B897" s="946">
        <v>894</v>
      </c>
      <c r="C897" s="1220" t="s">
        <v>362</v>
      </c>
      <c r="D897" s="1220" t="s">
        <v>1170</v>
      </c>
      <c r="E897" s="911">
        <v>0</v>
      </c>
      <c r="F897" s="946" t="s">
        <v>4417</v>
      </c>
      <c r="G897" s="959">
        <v>1</v>
      </c>
      <c r="H897" s="959" t="s">
        <v>195</v>
      </c>
      <c r="I897" s="1217" t="s">
        <v>4437</v>
      </c>
    </row>
    <row r="898" spans="2:9">
      <c r="B898" s="946">
        <v>895</v>
      </c>
      <c r="C898" s="1220" t="s">
        <v>362</v>
      </c>
      <c r="D898" s="1220" t="s">
        <v>1170</v>
      </c>
      <c r="E898" s="911">
        <v>0</v>
      </c>
      <c r="F898" s="946" t="s">
        <v>4395</v>
      </c>
      <c r="G898" s="959">
        <v>2</v>
      </c>
      <c r="H898" s="959" t="s">
        <v>195</v>
      </c>
      <c r="I898" s="1217" t="s">
        <v>4396</v>
      </c>
    </row>
    <row r="899" spans="2:9">
      <c r="B899" s="946">
        <v>896</v>
      </c>
      <c r="C899" s="1220" t="s">
        <v>362</v>
      </c>
      <c r="D899" s="1220" t="s">
        <v>1170</v>
      </c>
      <c r="E899" s="911">
        <v>0</v>
      </c>
      <c r="F899" s="946" t="s">
        <v>4419</v>
      </c>
      <c r="G899" s="959">
        <v>4</v>
      </c>
      <c r="H899" s="959" t="s">
        <v>195</v>
      </c>
      <c r="I899" s="1217" t="s">
        <v>4420</v>
      </c>
    </row>
    <row r="900" spans="2:9">
      <c r="B900" s="946">
        <v>897</v>
      </c>
      <c r="C900" s="1220" t="s">
        <v>362</v>
      </c>
      <c r="D900" s="1220" t="s">
        <v>1170</v>
      </c>
      <c r="E900" s="911">
        <v>0</v>
      </c>
      <c r="F900" s="946" t="s">
        <v>4397</v>
      </c>
      <c r="G900" s="959">
        <v>8</v>
      </c>
      <c r="H900" s="959" t="s">
        <v>4487</v>
      </c>
      <c r="I900" s="1217" t="s">
        <v>4429</v>
      </c>
    </row>
    <row r="901" spans="2:9">
      <c r="B901" s="946">
        <v>898</v>
      </c>
      <c r="C901" s="1220" t="s">
        <v>362</v>
      </c>
      <c r="D901" s="1220" t="s">
        <v>1170</v>
      </c>
      <c r="E901" s="911">
        <v>0</v>
      </c>
      <c r="F901" s="946" t="s">
        <v>4401</v>
      </c>
      <c r="G901" s="959">
        <v>1</v>
      </c>
      <c r="H901" s="959" t="s">
        <v>195</v>
      </c>
      <c r="I901" s="1217" t="s">
        <v>4482</v>
      </c>
    </row>
    <row r="902" spans="2:9">
      <c r="B902" s="946">
        <v>899</v>
      </c>
      <c r="C902" s="1220" t="s">
        <v>362</v>
      </c>
      <c r="D902" s="1220" t="s">
        <v>1170</v>
      </c>
      <c r="E902" s="911">
        <v>0</v>
      </c>
      <c r="F902" s="946" t="s">
        <v>4407</v>
      </c>
      <c r="G902" s="959">
        <v>1</v>
      </c>
      <c r="H902" s="959" t="s">
        <v>195</v>
      </c>
      <c r="I902" s="1217" t="s">
        <v>4513</v>
      </c>
    </row>
    <row r="903" spans="2:9">
      <c r="B903" s="946">
        <v>900</v>
      </c>
      <c r="C903" s="1220" t="s">
        <v>364</v>
      </c>
      <c r="D903" s="1220" t="s">
        <v>365</v>
      </c>
      <c r="E903" s="911">
        <v>0</v>
      </c>
      <c r="F903" s="946" t="s">
        <v>4389</v>
      </c>
      <c r="G903" s="959">
        <v>4.5999999999999996</v>
      </c>
      <c r="H903" s="959" t="s">
        <v>195</v>
      </c>
      <c r="I903" s="1217" t="s">
        <v>175</v>
      </c>
    </row>
    <row r="904" spans="2:9">
      <c r="B904" s="946">
        <v>901</v>
      </c>
      <c r="C904" s="1220" t="s">
        <v>364</v>
      </c>
      <c r="D904" s="1220" t="s">
        <v>365</v>
      </c>
      <c r="E904" s="911">
        <v>0</v>
      </c>
      <c r="F904" s="946" t="s">
        <v>4447</v>
      </c>
      <c r="G904" s="959">
        <v>2</v>
      </c>
      <c r="H904" s="959" t="s">
        <v>195</v>
      </c>
      <c r="I904" s="1217" t="s">
        <v>4448</v>
      </c>
    </row>
    <row r="905" spans="2:9">
      <c r="B905" s="946">
        <v>902</v>
      </c>
      <c r="C905" s="1220" t="s">
        <v>364</v>
      </c>
      <c r="D905" s="1220" t="s">
        <v>365</v>
      </c>
      <c r="E905" s="911">
        <v>0</v>
      </c>
      <c r="F905" s="946" t="s">
        <v>4409</v>
      </c>
      <c r="G905" s="959">
        <v>2</v>
      </c>
      <c r="H905" s="959" t="s">
        <v>195</v>
      </c>
      <c r="I905" s="1217" t="s">
        <v>4410</v>
      </c>
    </row>
    <row r="906" spans="2:9">
      <c r="B906" s="946">
        <v>903</v>
      </c>
      <c r="C906" s="1220" t="s">
        <v>364</v>
      </c>
      <c r="D906" s="1220" t="s">
        <v>365</v>
      </c>
      <c r="E906" s="911">
        <v>0</v>
      </c>
      <c r="F906" s="946" t="s">
        <v>4442</v>
      </c>
      <c r="G906" s="959">
        <v>1</v>
      </c>
      <c r="H906" s="959" t="s">
        <v>4472</v>
      </c>
      <c r="I906" s="1217" t="s">
        <v>4444</v>
      </c>
    </row>
    <row r="907" spans="2:9">
      <c r="B907" s="946">
        <v>904</v>
      </c>
      <c r="C907" s="1220" t="s">
        <v>364</v>
      </c>
      <c r="D907" s="1220" t="s">
        <v>365</v>
      </c>
      <c r="E907" s="911">
        <v>0</v>
      </c>
      <c r="F907" s="946" t="s">
        <v>4417</v>
      </c>
      <c r="G907" s="959">
        <v>1</v>
      </c>
      <c r="H907" s="959" t="s">
        <v>195</v>
      </c>
      <c r="I907" s="1217" t="s">
        <v>4437</v>
      </c>
    </row>
    <row r="908" spans="2:9">
      <c r="B908" s="946">
        <v>905</v>
      </c>
      <c r="C908" s="1220" t="s">
        <v>364</v>
      </c>
      <c r="D908" s="1220" t="s">
        <v>365</v>
      </c>
      <c r="E908" s="911">
        <v>0</v>
      </c>
      <c r="F908" s="946" t="s">
        <v>4419</v>
      </c>
      <c r="G908" s="959">
        <v>8</v>
      </c>
      <c r="H908" s="959" t="s">
        <v>195</v>
      </c>
      <c r="I908" s="1217" t="s">
        <v>4420</v>
      </c>
    </row>
    <row r="909" spans="2:9">
      <c r="B909" s="946">
        <v>906</v>
      </c>
      <c r="C909" s="1220" t="s">
        <v>364</v>
      </c>
      <c r="D909" s="1220" t="s">
        <v>365</v>
      </c>
      <c r="E909" s="911">
        <v>0</v>
      </c>
      <c r="F909" s="946" t="s">
        <v>4395</v>
      </c>
      <c r="G909" s="959">
        <v>1</v>
      </c>
      <c r="H909" s="959" t="s">
        <v>195</v>
      </c>
      <c r="I909" s="1217" t="s">
        <v>4396</v>
      </c>
    </row>
    <row r="910" spans="2:9">
      <c r="B910" s="946">
        <v>907</v>
      </c>
      <c r="C910" s="1220" t="s">
        <v>364</v>
      </c>
      <c r="D910" s="1220" t="s">
        <v>365</v>
      </c>
      <c r="E910" s="911">
        <v>0</v>
      </c>
      <c r="F910" s="946" t="s">
        <v>4397</v>
      </c>
      <c r="G910" s="959">
        <v>8</v>
      </c>
      <c r="H910" s="959" t="s">
        <v>4487</v>
      </c>
      <c r="I910" s="1217" t="s">
        <v>4429</v>
      </c>
    </row>
    <row r="911" spans="2:9">
      <c r="B911" s="946">
        <v>908</v>
      </c>
      <c r="C911" s="1220" t="s">
        <v>364</v>
      </c>
      <c r="D911" s="1220" t="s">
        <v>365</v>
      </c>
      <c r="E911" s="911">
        <v>0</v>
      </c>
      <c r="F911" s="946" t="s">
        <v>4401</v>
      </c>
      <c r="G911" s="959">
        <v>1</v>
      </c>
      <c r="H911" s="959" t="s">
        <v>195</v>
      </c>
      <c r="I911" s="1217" t="s">
        <v>4482</v>
      </c>
    </row>
    <row r="912" spans="2:9">
      <c r="B912" s="946">
        <v>909</v>
      </c>
      <c r="C912" s="1220" t="s">
        <v>364</v>
      </c>
      <c r="D912" s="1220" t="s">
        <v>365</v>
      </c>
      <c r="E912" s="911">
        <v>0</v>
      </c>
      <c r="F912" s="946" t="s">
        <v>4407</v>
      </c>
      <c r="G912" s="959">
        <v>2</v>
      </c>
      <c r="H912" s="959" t="s">
        <v>195</v>
      </c>
      <c r="I912" s="1217" t="s">
        <v>4517</v>
      </c>
    </row>
    <row r="913" spans="2:9">
      <c r="B913" s="946">
        <v>910</v>
      </c>
      <c r="C913" s="1220" t="s">
        <v>364</v>
      </c>
      <c r="D913" s="1220" t="s">
        <v>365</v>
      </c>
      <c r="E913" s="911">
        <v>0</v>
      </c>
      <c r="F913" s="946" t="s">
        <v>4389</v>
      </c>
      <c r="G913" s="959">
        <v>20</v>
      </c>
      <c r="H913" s="959" t="s">
        <v>195</v>
      </c>
      <c r="I913" s="1217" t="s">
        <v>175</v>
      </c>
    </row>
    <row r="914" spans="2:9">
      <c r="B914" s="946">
        <v>911</v>
      </c>
      <c r="C914" s="1220" t="s">
        <v>364</v>
      </c>
      <c r="D914" s="1220" t="s">
        <v>365</v>
      </c>
      <c r="E914" s="911">
        <v>0</v>
      </c>
      <c r="F914" s="946" t="s">
        <v>4409</v>
      </c>
      <c r="G914" s="959">
        <v>1</v>
      </c>
      <c r="H914" s="959" t="s">
        <v>195</v>
      </c>
      <c r="I914" s="1217" t="s">
        <v>4410</v>
      </c>
    </row>
    <row r="915" spans="2:9">
      <c r="B915" s="946">
        <v>912</v>
      </c>
      <c r="C915" s="1220" t="s">
        <v>364</v>
      </c>
      <c r="D915" s="1220" t="s">
        <v>365</v>
      </c>
      <c r="E915" s="911">
        <v>0</v>
      </c>
      <c r="F915" s="946" t="s">
        <v>4442</v>
      </c>
      <c r="G915" s="959">
        <v>7</v>
      </c>
      <c r="H915" s="959" t="s">
        <v>4483</v>
      </c>
      <c r="I915" s="1217" t="s">
        <v>4444</v>
      </c>
    </row>
    <row r="916" spans="2:9">
      <c r="B916" s="946">
        <v>913</v>
      </c>
      <c r="C916" s="1220" t="s">
        <v>364</v>
      </c>
      <c r="D916" s="1220" t="s">
        <v>365</v>
      </c>
      <c r="E916" s="911">
        <v>0</v>
      </c>
      <c r="F916" s="946" t="s">
        <v>4395</v>
      </c>
      <c r="G916" s="959">
        <v>3</v>
      </c>
      <c r="H916" s="959" t="s">
        <v>195</v>
      </c>
      <c r="I916" s="1217" t="s">
        <v>4396</v>
      </c>
    </row>
    <row r="917" spans="2:9">
      <c r="B917" s="946">
        <v>914</v>
      </c>
      <c r="C917" s="1220" t="s">
        <v>364</v>
      </c>
      <c r="D917" s="1220" t="s">
        <v>365</v>
      </c>
      <c r="E917" s="911">
        <v>0</v>
      </c>
      <c r="F917" s="946" t="s">
        <v>4407</v>
      </c>
      <c r="G917" s="959">
        <v>7</v>
      </c>
      <c r="H917" s="959" t="s">
        <v>195</v>
      </c>
      <c r="I917" s="1217" t="s">
        <v>4517</v>
      </c>
    </row>
    <row r="918" spans="2:9">
      <c r="B918" s="946">
        <v>915</v>
      </c>
      <c r="C918" s="1220" t="s">
        <v>364</v>
      </c>
      <c r="D918" s="1220" t="s">
        <v>365</v>
      </c>
      <c r="E918" s="911">
        <v>0</v>
      </c>
      <c r="F918" s="946" t="s">
        <v>4419</v>
      </c>
      <c r="G918" s="959">
        <v>2</v>
      </c>
      <c r="H918" s="959" t="s">
        <v>195</v>
      </c>
      <c r="I918" s="1217" t="s">
        <v>4420</v>
      </c>
    </row>
    <row r="919" spans="2:9">
      <c r="B919" s="946">
        <v>916</v>
      </c>
      <c r="C919" s="1220" t="s">
        <v>364</v>
      </c>
      <c r="D919" s="1220" t="s">
        <v>365</v>
      </c>
      <c r="E919" s="911">
        <v>0</v>
      </c>
      <c r="F919" s="946" t="s">
        <v>4389</v>
      </c>
      <c r="G919" s="959">
        <v>13.6</v>
      </c>
      <c r="H919" s="959" t="s">
        <v>195</v>
      </c>
      <c r="I919" s="1217" t="s">
        <v>175</v>
      </c>
    </row>
    <row r="920" spans="2:9">
      <c r="B920" s="946">
        <v>917</v>
      </c>
      <c r="C920" s="1220" t="s">
        <v>364</v>
      </c>
      <c r="D920" s="1220" t="s">
        <v>365</v>
      </c>
      <c r="E920" s="911">
        <v>0</v>
      </c>
      <c r="F920" s="946" t="s">
        <v>4470</v>
      </c>
      <c r="G920" s="959">
        <v>1</v>
      </c>
      <c r="H920" s="959" t="s">
        <v>195</v>
      </c>
      <c r="I920" s="1217" t="s">
        <v>4471</v>
      </c>
    </row>
    <row r="921" spans="2:9">
      <c r="B921" s="946">
        <v>918</v>
      </c>
      <c r="C921" s="1220" t="s">
        <v>364</v>
      </c>
      <c r="D921" s="1220" t="s">
        <v>365</v>
      </c>
      <c r="E921" s="911">
        <v>0</v>
      </c>
      <c r="F921" s="946" t="s">
        <v>4442</v>
      </c>
      <c r="G921" s="959">
        <v>5</v>
      </c>
      <c r="H921" s="959" t="s">
        <v>4483</v>
      </c>
      <c r="I921" s="1217" t="s">
        <v>4444</v>
      </c>
    </row>
    <row r="922" spans="2:9">
      <c r="B922" s="946">
        <v>919</v>
      </c>
      <c r="C922" s="1220" t="s">
        <v>364</v>
      </c>
      <c r="D922" s="1220" t="s">
        <v>365</v>
      </c>
      <c r="E922" s="911">
        <v>0</v>
      </c>
      <c r="F922" s="946" t="s">
        <v>4395</v>
      </c>
      <c r="G922" s="959">
        <v>3</v>
      </c>
      <c r="H922" s="959" t="s">
        <v>195</v>
      </c>
      <c r="I922" s="1217" t="s">
        <v>4396</v>
      </c>
    </row>
    <row r="923" spans="2:9">
      <c r="B923" s="946">
        <v>920</v>
      </c>
      <c r="C923" s="1220" t="s">
        <v>364</v>
      </c>
      <c r="D923" s="1220" t="s">
        <v>365</v>
      </c>
      <c r="E923" s="911">
        <v>0</v>
      </c>
      <c r="F923" s="946" t="s">
        <v>4407</v>
      </c>
      <c r="G923" s="959">
        <v>5</v>
      </c>
      <c r="H923" s="959" t="s">
        <v>195</v>
      </c>
      <c r="I923" s="1217" t="s">
        <v>4517</v>
      </c>
    </row>
    <row r="924" spans="2:9">
      <c r="B924" s="946">
        <v>921</v>
      </c>
      <c r="C924" s="1220" t="s">
        <v>370</v>
      </c>
      <c r="D924" s="1220" t="s">
        <v>1172</v>
      </c>
      <c r="E924" s="911">
        <v>0</v>
      </c>
      <c r="F924" s="946" t="s">
        <v>4389</v>
      </c>
      <c r="G924" s="959">
        <v>2.4</v>
      </c>
      <c r="H924" s="959" t="s">
        <v>195</v>
      </c>
      <c r="I924" s="1217" t="s">
        <v>175</v>
      </c>
    </row>
    <row r="925" spans="2:9">
      <c r="B925" s="946">
        <v>922</v>
      </c>
      <c r="C925" s="1220" t="s">
        <v>370</v>
      </c>
      <c r="D925" s="1220" t="s">
        <v>1172</v>
      </c>
      <c r="E925" s="911">
        <v>0</v>
      </c>
      <c r="F925" s="946" t="s">
        <v>4409</v>
      </c>
      <c r="G925" s="959">
        <v>2</v>
      </c>
      <c r="H925" s="959" t="s">
        <v>195</v>
      </c>
      <c r="I925" s="1217" t="s">
        <v>4410</v>
      </c>
    </row>
    <row r="926" spans="2:9">
      <c r="B926" s="946">
        <v>923</v>
      </c>
      <c r="C926" s="1220" t="s">
        <v>370</v>
      </c>
      <c r="D926" s="1220" t="s">
        <v>1172</v>
      </c>
      <c r="E926" s="911">
        <v>0</v>
      </c>
      <c r="F926" s="946" t="s">
        <v>4417</v>
      </c>
      <c r="G926" s="959">
        <v>1</v>
      </c>
      <c r="H926" s="959" t="s">
        <v>195</v>
      </c>
      <c r="I926" s="1217" t="s">
        <v>4437</v>
      </c>
    </row>
    <row r="927" spans="2:9">
      <c r="B927" s="946">
        <v>924</v>
      </c>
      <c r="C927" s="1220" t="s">
        <v>370</v>
      </c>
      <c r="D927" s="1220" t="s">
        <v>1172</v>
      </c>
      <c r="E927" s="911">
        <v>0</v>
      </c>
      <c r="F927" s="946" t="s">
        <v>4395</v>
      </c>
      <c r="G927" s="959">
        <v>2</v>
      </c>
      <c r="H927" s="959" t="s">
        <v>195</v>
      </c>
      <c r="I927" s="1217" t="s">
        <v>4396</v>
      </c>
    </row>
    <row r="928" spans="2:9">
      <c r="B928" s="946">
        <v>925</v>
      </c>
      <c r="C928" s="1220" t="s">
        <v>370</v>
      </c>
      <c r="D928" s="1220" t="s">
        <v>1172</v>
      </c>
      <c r="E928" s="911">
        <v>0</v>
      </c>
      <c r="F928" s="946" t="s">
        <v>4419</v>
      </c>
      <c r="G928" s="959">
        <v>4</v>
      </c>
      <c r="H928" s="959" t="s">
        <v>195</v>
      </c>
      <c r="I928" s="1217" t="s">
        <v>4420</v>
      </c>
    </row>
    <row r="929" spans="2:9">
      <c r="B929" s="946">
        <v>926</v>
      </c>
      <c r="C929" s="1220" t="s">
        <v>370</v>
      </c>
      <c r="D929" s="1220" t="s">
        <v>1172</v>
      </c>
      <c r="E929" s="911">
        <v>0</v>
      </c>
      <c r="F929" s="946" t="s">
        <v>4397</v>
      </c>
      <c r="G929" s="959">
        <v>8</v>
      </c>
      <c r="H929" s="959" t="s">
        <v>4487</v>
      </c>
      <c r="I929" s="1217" t="s">
        <v>4429</v>
      </c>
    </row>
    <row r="930" spans="2:9">
      <c r="B930" s="946">
        <v>927</v>
      </c>
      <c r="C930" s="1220" t="s">
        <v>370</v>
      </c>
      <c r="D930" s="1220" t="s">
        <v>1172</v>
      </c>
      <c r="E930" s="911">
        <v>0</v>
      </c>
      <c r="F930" s="946" t="s">
        <v>4401</v>
      </c>
      <c r="G930" s="959">
        <v>1</v>
      </c>
      <c r="H930" s="959" t="s">
        <v>195</v>
      </c>
      <c r="I930" s="1217" t="s">
        <v>4482</v>
      </c>
    </row>
    <row r="931" spans="2:9">
      <c r="B931" s="946">
        <v>928</v>
      </c>
      <c r="C931" s="1220" t="s">
        <v>370</v>
      </c>
      <c r="D931" s="1220" t="s">
        <v>1172</v>
      </c>
      <c r="E931" s="911">
        <v>0</v>
      </c>
      <c r="F931" s="946" t="s">
        <v>4407</v>
      </c>
      <c r="G931" s="959">
        <v>1</v>
      </c>
      <c r="H931" s="959" t="s">
        <v>195</v>
      </c>
      <c r="I931" s="1217" t="s">
        <v>4513</v>
      </c>
    </row>
    <row r="932" spans="2:9">
      <c r="B932" s="946">
        <v>929</v>
      </c>
      <c r="C932" s="1220" t="s">
        <v>372</v>
      </c>
      <c r="D932" s="1220" t="s">
        <v>373</v>
      </c>
      <c r="E932" s="911">
        <v>0</v>
      </c>
      <c r="F932" s="946" t="s">
        <v>4389</v>
      </c>
      <c r="G932" s="959">
        <v>6.5</v>
      </c>
      <c r="H932" s="959" t="s">
        <v>195</v>
      </c>
      <c r="I932" s="1217" t="s">
        <v>175</v>
      </c>
    </row>
    <row r="933" spans="2:9">
      <c r="B933" s="946">
        <v>930</v>
      </c>
      <c r="C933" s="1220" t="s">
        <v>372</v>
      </c>
      <c r="D933" s="1220" t="s">
        <v>373</v>
      </c>
      <c r="E933" s="911">
        <v>0</v>
      </c>
      <c r="F933" s="946" t="s">
        <v>4409</v>
      </c>
      <c r="G933" s="959">
        <v>2</v>
      </c>
      <c r="H933" s="959" t="s">
        <v>195</v>
      </c>
      <c r="I933" s="1217" t="s">
        <v>4410</v>
      </c>
    </row>
    <row r="934" spans="2:9">
      <c r="B934" s="946">
        <v>931</v>
      </c>
      <c r="C934" s="1220" t="s">
        <v>372</v>
      </c>
      <c r="D934" s="1220" t="s">
        <v>373</v>
      </c>
      <c r="E934" s="911">
        <v>0</v>
      </c>
      <c r="F934" s="946" t="s">
        <v>4442</v>
      </c>
      <c r="G934" s="959">
        <v>1</v>
      </c>
      <c r="H934" s="959" t="s">
        <v>4472</v>
      </c>
      <c r="I934" s="1217" t="s">
        <v>4444</v>
      </c>
    </row>
    <row r="935" spans="2:9">
      <c r="B935" s="946">
        <v>932</v>
      </c>
      <c r="C935" s="1220" t="s">
        <v>372</v>
      </c>
      <c r="D935" s="1220" t="s">
        <v>373</v>
      </c>
      <c r="E935" s="911">
        <v>0</v>
      </c>
      <c r="F935" s="946" t="s">
        <v>4417</v>
      </c>
      <c r="G935" s="959">
        <v>1</v>
      </c>
      <c r="H935" s="959" t="s">
        <v>195</v>
      </c>
      <c r="I935" s="1217" t="s">
        <v>4437</v>
      </c>
    </row>
    <row r="936" spans="2:9">
      <c r="B936" s="946">
        <v>933</v>
      </c>
      <c r="C936" s="1220" t="s">
        <v>372</v>
      </c>
      <c r="D936" s="1220" t="s">
        <v>373</v>
      </c>
      <c r="E936" s="911">
        <v>0</v>
      </c>
      <c r="F936" s="946" t="s">
        <v>4419</v>
      </c>
      <c r="G936" s="959">
        <v>5</v>
      </c>
      <c r="H936" s="959" t="s">
        <v>195</v>
      </c>
      <c r="I936" s="1217" t="s">
        <v>4420</v>
      </c>
    </row>
    <row r="937" spans="2:9">
      <c r="B937" s="946">
        <v>934</v>
      </c>
      <c r="C937" s="1220" t="s">
        <v>372</v>
      </c>
      <c r="D937" s="1220" t="s">
        <v>373</v>
      </c>
      <c r="E937" s="911">
        <v>0</v>
      </c>
      <c r="F937" s="946" t="s">
        <v>4395</v>
      </c>
      <c r="G937" s="959">
        <v>1</v>
      </c>
      <c r="H937" s="959" t="s">
        <v>195</v>
      </c>
      <c r="I937" s="1217" t="s">
        <v>4396</v>
      </c>
    </row>
    <row r="938" spans="2:9">
      <c r="B938" s="946">
        <v>935</v>
      </c>
      <c r="C938" s="1220" t="s">
        <v>372</v>
      </c>
      <c r="D938" s="1220" t="s">
        <v>373</v>
      </c>
      <c r="E938" s="911">
        <v>0</v>
      </c>
      <c r="F938" s="946" t="s">
        <v>4397</v>
      </c>
      <c r="G938" s="959">
        <v>8</v>
      </c>
      <c r="H938" s="959" t="s">
        <v>4487</v>
      </c>
      <c r="I938" s="1217" t="s">
        <v>4429</v>
      </c>
    </row>
    <row r="939" spans="2:9">
      <c r="B939" s="946">
        <v>936</v>
      </c>
      <c r="C939" s="1220" t="s">
        <v>372</v>
      </c>
      <c r="D939" s="1220" t="s">
        <v>373</v>
      </c>
      <c r="E939" s="911">
        <v>0</v>
      </c>
      <c r="F939" s="946" t="s">
        <v>4401</v>
      </c>
      <c r="G939" s="959">
        <v>1</v>
      </c>
      <c r="H939" s="959" t="s">
        <v>195</v>
      </c>
      <c r="I939" s="1217" t="s">
        <v>4482</v>
      </c>
    </row>
    <row r="940" spans="2:9">
      <c r="B940" s="946">
        <v>937</v>
      </c>
      <c r="C940" s="1220" t="s">
        <v>372</v>
      </c>
      <c r="D940" s="1220" t="s">
        <v>373</v>
      </c>
      <c r="E940" s="911">
        <v>0</v>
      </c>
      <c r="F940" s="946" t="s">
        <v>4407</v>
      </c>
      <c r="G940" s="959">
        <v>3</v>
      </c>
      <c r="H940" s="959" t="s">
        <v>195</v>
      </c>
      <c r="I940" s="1217" t="s">
        <v>4517</v>
      </c>
    </row>
    <row r="941" spans="2:9">
      <c r="B941" s="946">
        <v>938</v>
      </c>
      <c r="C941" s="1220" t="s">
        <v>372</v>
      </c>
      <c r="D941" s="1220" t="s">
        <v>373</v>
      </c>
      <c r="E941" s="911">
        <v>0</v>
      </c>
      <c r="F941" s="946" t="s">
        <v>4389</v>
      </c>
      <c r="G941" s="959">
        <v>11</v>
      </c>
      <c r="H941" s="959" t="s">
        <v>195</v>
      </c>
      <c r="I941" s="1217" t="s">
        <v>175</v>
      </c>
    </row>
    <row r="942" spans="2:9">
      <c r="B942" s="946">
        <v>939</v>
      </c>
      <c r="C942" s="1220" t="s">
        <v>372</v>
      </c>
      <c r="D942" s="1220" t="s">
        <v>373</v>
      </c>
      <c r="E942" s="911">
        <v>0</v>
      </c>
      <c r="F942" s="946" t="s">
        <v>4409</v>
      </c>
      <c r="G942" s="959">
        <v>1</v>
      </c>
      <c r="H942" s="959" t="s">
        <v>195</v>
      </c>
      <c r="I942" s="1217" t="s">
        <v>4410</v>
      </c>
    </row>
    <row r="943" spans="2:9">
      <c r="B943" s="946">
        <v>940</v>
      </c>
      <c r="C943" s="1220" t="s">
        <v>372</v>
      </c>
      <c r="D943" s="1220" t="s">
        <v>373</v>
      </c>
      <c r="E943" s="911">
        <v>0</v>
      </c>
      <c r="F943" s="946" t="s">
        <v>4442</v>
      </c>
      <c r="G943" s="959">
        <v>5</v>
      </c>
      <c r="H943" s="959" t="s">
        <v>4483</v>
      </c>
      <c r="I943" s="1217" t="s">
        <v>4444</v>
      </c>
    </row>
    <row r="944" spans="2:9">
      <c r="B944" s="946">
        <v>941</v>
      </c>
      <c r="C944" s="1220" t="s">
        <v>372</v>
      </c>
      <c r="D944" s="1220" t="s">
        <v>373</v>
      </c>
      <c r="E944" s="911">
        <v>0</v>
      </c>
      <c r="F944" s="946" t="s">
        <v>4395</v>
      </c>
      <c r="G944" s="959">
        <v>3</v>
      </c>
      <c r="H944" s="959" t="s">
        <v>195</v>
      </c>
      <c r="I944" s="1217" t="s">
        <v>4396</v>
      </c>
    </row>
    <row r="945" spans="2:9">
      <c r="B945" s="946">
        <v>942</v>
      </c>
      <c r="C945" s="1220" t="s">
        <v>372</v>
      </c>
      <c r="D945" s="1220" t="s">
        <v>373</v>
      </c>
      <c r="E945" s="911">
        <v>0</v>
      </c>
      <c r="F945" s="946" t="s">
        <v>4407</v>
      </c>
      <c r="G945" s="959">
        <v>4</v>
      </c>
      <c r="H945" s="959" t="s">
        <v>195</v>
      </c>
      <c r="I945" s="1217" t="s">
        <v>4517</v>
      </c>
    </row>
    <row r="946" spans="2:9">
      <c r="B946" s="946">
        <v>943</v>
      </c>
      <c r="C946" s="1220" t="s">
        <v>372</v>
      </c>
      <c r="D946" s="1220" t="s">
        <v>373</v>
      </c>
      <c r="E946" s="911">
        <v>0</v>
      </c>
      <c r="F946" s="946" t="s">
        <v>4389</v>
      </c>
      <c r="G946" s="959">
        <v>21.1</v>
      </c>
      <c r="H946" s="959" t="s">
        <v>195</v>
      </c>
      <c r="I946" s="1217" t="s">
        <v>175</v>
      </c>
    </row>
    <row r="947" spans="2:9">
      <c r="B947" s="946">
        <v>944</v>
      </c>
      <c r="C947" s="1220" t="s">
        <v>372</v>
      </c>
      <c r="D947" s="1220" t="s">
        <v>373</v>
      </c>
      <c r="E947" s="911">
        <v>0</v>
      </c>
      <c r="F947" s="946" t="s">
        <v>4470</v>
      </c>
      <c r="G947" s="959">
        <v>1</v>
      </c>
      <c r="H947" s="959" t="s">
        <v>195</v>
      </c>
      <c r="I947" s="1217" t="s">
        <v>4471</v>
      </c>
    </row>
    <row r="948" spans="2:9">
      <c r="B948" s="946">
        <v>945</v>
      </c>
      <c r="C948" s="1220" t="s">
        <v>372</v>
      </c>
      <c r="D948" s="1220" t="s">
        <v>373</v>
      </c>
      <c r="E948" s="911">
        <v>0</v>
      </c>
      <c r="F948" s="946" t="s">
        <v>4442</v>
      </c>
      <c r="G948" s="959">
        <v>7</v>
      </c>
      <c r="H948" s="959" t="s">
        <v>4483</v>
      </c>
      <c r="I948" s="1217" t="s">
        <v>4444</v>
      </c>
    </row>
    <row r="949" spans="2:9">
      <c r="B949" s="946">
        <v>946</v>
      </c>
      <c r="C949" s="1220" t="s">
        <v>372</v>
      </c>
      <c r="D949" s="1220" t="s">
        <v>373</v>
      </c>
      <c r="E949" s="911">
        <v>0</v>
      </c>
      <c r="F949" s="946" t="s">
        <v>4395</v>
      </c>
      <c r="G949" s="959">
        <v>3</v>
      </c>
      <c r="H949" s="959" t="s">
        <v>195</v>
      </c>
      <c r="I949" s="1217" t="s">
        <v>4396</v>
      </c>
    </row>
    <row r="950" spans="2:9">
      <c r="B950" s="946">
        <v>947</v>
      </c>
      <c r="C950" s="1220" t="s">
        <v>372</v>
      </c>
      <c r="D950" s="1220" t="s">
        <v>373</v>
      </c>
      <c r="E950" s="911">
        <v>0</v>
      </c>
      <c r="F950" s="946" t="s">
        <v>4407</v>
      </c>
      <c r="G950" s="959">
        <v>8</v>
      </c>
      <c r="H950" s="959" t="s">
        <v>195</v>
      </c>
      <c r="I950" s="1217" t="s">
        <v>4517</v>
      </c>
    </row>
    <row r="951" spans="2:9">
      <c r="B951" s="946">
        <v>948</v>
      </c>
      <c r="C951" s="1220" t="s">
        <v>186</v>
      </c>
      <c r="D951" s="1220" t="s">
        <v>187</v>
      </c>
      <c r="E951" s="911">
        <v>0</v>
      </c>
      <c r="F951" s="946" t="s">
        <v>4389</v>
      </c>
      <c r="G951" s="959">
        <v>6</v>
      </c>
      <c r="H951" s="959" t="s">
        <v>114</v>
      </c>
      <c r="I951" s="1217" t="s">
        <v>175</v>
      </c>
    </row>
    <row r="952" spans="2:9">
      <c r="B952" s="946">
        <v>949</v>
      </c>
      <c r="C952" s="1220" t="s">
        <v>186</v>
      </c>
      <c r="D952" s="1220" t="s">
        <v>187</v>
      </c>
      <c r="E952" s="911">
        <v>0</v>
      </c>
      <c r="F952" s="946" t="s">
        <v>4409</v>
      </c>
      <c r="G952" s="959">
        <v>3</v>
      </c>
      <c r="H952" s="959" t="s">
        <v>114</v>
      </c>
      <c r="I952" s="1217" t="s">
        <v>4410</v>
      </c>
    </row>
    <row r="953" spans="2:9">
      <c r="B953" s="946">
        <v>950</v>
      </c>
      <c r="C953" s="1220" t="s">
        <v>186</v>
      </c>
      <c r="D953" s="1220" t="s">
        <v>187</v>
      </c>
      <c r="E953" s="911">
        <v>0</v>
      </c>
      <c r="F953" s="946" t="s">
        <v>4447</v>
      </c>
      <c r="G953" s="959">
        <v>1</v>
      </c>
      <c r="H953" s="959" t="s">
        <v>114</v>
      </c>
      <c r="I953" s="1217" t="s">
        <v>4448</v>
      </c>
    </row>
    <row r="954" spans="2:9">
      <c r="B954" s="946">
        <v>951</v>
      </c>
      <c r="C954" s="1220" t="s">
        <v>186</v>
      </c>
      <c r="D954" s="1220" t="s">
        <v>187</v>
      </c>
      <c r="E954" s="911">
        <v>0</v>
      </c>
      <c r="F954" s="946" t="s">
        <v>4417</v>
      </c>
      <c r="G954" s="959">
        <v>1</v>
      </c>
      <c r="H954" s="959" t="s">
        <v>114</v>
      </c>
      <c r="I954" s="1217" t="s">
        <v>4418</v>
      </c>
    </row>
    <row r="955" spans="2:9">
      <c r="B955" s="946">
        <v>952</v>
      </c>
      <c r="C955" s="1220" t="s">
        <v>186</v>
      </c>
      <c r="D955" s="1220" t="s">
        <v>187</v>
      </c>
      <c r="E955" s="911">
        <v>0</v>
      </c>
      <c r="F955" s="946" t="s">
        <v>4419</v>
      </c>
      <c r="G955" s="959">
        <v>7</v>
      </c>
      <c r="H955" s="959" t="s">
        <v>114</v>
      </c>
      <c r="I955" s="1217" t="s">
        <v>4420</v>
      </c>
    </row>
    <row r="956" spans="2:9">
      <c r="B956" s="946">
        <v>953</v>
      </c>
      <c r="C956" s="1220" t="s">
        <v>186</v>
      </c>
      <c r="D956" s="1220" t="s">
        <v>187</v>
      </c>
      <c r="E956" s="911">
        <v>0</v>
      </c>
      <c r="F956" s="946" t="s">
        <v>4395</v>
      </c>
      <c r="G956" s="959">
        <v>1</v>
      </c>
      <c r="H956" s="959" t="s">
        <v>114</v>
      </c>
      <c r="I956" s="1217" t="s">
        <v>4396</v>
      </c>
    </row>
    <row r="957" spans="2:9">
      <c r="B957" s="946">
        <v>954</v>
      </c>
      <c r="C957" s="1220" t="s">
        <v>186</v>
      </c>
      <c r="D957" s="1220" t="s">
        <v>187</v>
      </c>
      <c r="E957" s="911">
        <v>0</v>
      </c>
      <c r="F957" s="946" t="s">
        <v>4421</v>
      </c>
      <c r="G957" s="959">
        <v>12</v>
      </c>
      <c r="H957" s="959" t="s">
        <v>4523</v>
      </c>
      <c r="I957" s="1217" t="s">
        <v>4521</v>
      </c>
    </row>
    <row r="958" spans="2:9">
      <c r="B958" s="946">
        <v>955</v>
      </c>
      <c r="C958" s="1220" t="s">
        <v>186</v>
      </c>
      <c r="D958" s="1220" t="s">
        <v>187</v>
      </c>
      <c r="E958" s="911">
        <v>0</v>
      </c>
      <c r="F958" s="946" t="s">
        <v>4403</v>
      </c>
      <c r="G958" s="959">
        <v>1</v>
      </c>
      <c r="H958" s="959" t="s">
        <v>114</v>
      </c>
      <c r="I958" s="1217" t="s">
        <v>4425</v>
      </c>
    </row>
    <row r="959" spans="2:9">
      <c r="B959" s="946">
        <v>956</v>
      </c>
      <c r="C959" s="1220" t="s">
        <v>186</v>
      </c>
      <c r="D959" s="1220" t="s">
        <v>187</v>
      </c>
      <c r="E959" s="911">
        <v>0</v>
      </c>
      <c r="F959" s="946" t="s">
        <v>4407</v>
      </c>
      <c r="G959" s="959">
        <v>3</v>
      </c>
      <c r="H959" s="959" t="s">
        <v>114</v>
      </c>
      <c r="I959" s="1217" t="s">
        <v>4524</v>
      </c>
    </row>
    <row r="960" spans="2:9">
      <c r="B960" s="946">
        <v>957</v>
      </c>
      <c r="C960" s="1220" t="s">
        <v>186</v>
      </c>
      <c r="D960" s="1220" t="s">
        <v>187</v>
      </c>
      <c r="E960" s="911">
        <v>0</v>
      </c>
      <c r="F960" s="946" t="s">
        <v>4389</v>
      </c>
      <c r="G960" s="959">
        <v>25.6</v>
      </c>
      <c r="H960" s="959" t="s">
        <v>114</v>
      </c>
      <c r="I960" s="1217" t="s">
        <v>175</v>
      </c>
    </row>
    <row r="961" spans="2:9">
      <c r="B961" s="946">
        <v>958</v>
      </c>
      <c r="C961" s="1220" t="s">
        <v>186</v>
      </c>
      <c r="D961" s="1220" t="s">
        <v>187</v>
      </c>
      <c r="E961" s="911">
        <v>0</v>
      </c>
      <c r="F961" s="946" t="s">
        <v>4409</v>
      </c>
      <c r="G961" s="959">
        <v>1</v>
      </c>
      <c r="H961" s="959" t="s">
        <v>114</v>
      </c>
      <c r="I961" s="1217" t="s">
        <v>4410</v>
      </c>
    </row>
    <row r="962" spans="2:9">
      <c r="B962" s="946">
        <v>959</v>
      </c>
      <c r="C962" s="1220" t="s">
        <v>186</v>
      </c>
      <c r="D962" s="1220" t="s">
        <v>187</v>
      </c>
      <c r="E962" s="911">
        <v>0</v>
      </c>
      <c r="F962" s="946" t="s">
        <v>4395</v>
      </c>
      <c r="G962" s="959">
        <v>3</v>
      </c>
      <c r="H962" s="959" t="s">
        <v>114</v>
      </c>
      <c r="I962" s="1217" t="s">
        <v>4396</v>
      </c>
    </row>
    <row r="963" spans="2:9">
      <c r="B963" s="946">
        <v>960</v>
      </c>
      <c r="C963" s="1220" t="s">
        <v>186</v>
      </c>
      <c r="D963" s="1220" t="s">
        <v>187</v>
      </c>
      <c r="E963" s="911">
        <v>0</v>
      </c>
      <c r="F963" s="946" t="s">
        <v>4407</v>
      </c>
      <c r="G963" s="959">
        <v>3</v>
      </c>
      <c r="H963" s="959" t="s">
        <v>114</v>
      </c>
      <c r="I963" s="1217" t="s">
        <v>4525</v>
      </c>
    </row>
    <row r="964" spans="2:9">
      <c r="B964" s="946">
        <v>961</v>
      </c>
      <c r="C964" s="1220" t="s">
        <v>186</v>
      </c>
      <c r="D964" s="1220" t="s">
        <v>187</v>
      </c>
      <c r="E964" s="911">
        <v>0</v>
      </c>
      <c r="F964" s="946" t="s">
        <v>4407</v>
      </c>
      <c r="G964" s="959">
        <v>1</v>
      </c>
      <c r="H964" s="959" t="s">
        <v>114</v>
      </c>
      <c r="I964" s="1217" t="s">
        <v>4524</v>
      </c>
    </row>
    <row r="965" spans="2:9">
      <c r="B965" s="946">
        <v>962</v>
      </c>
      <c r="C965" s="1220" t="s">
        <v>186</v>
      </c>
      <c r="D965" s="1220" t="s">
        <v>187</v>
      </c>
      <c r="E965" s="911">
        <v>0</v>
      </c>
      <c r="F965" s="946" t="s">
        <v>4407</v>
      </c>
      <c r="G965" s="959">
        <v>1</v>
      </c>
      <c r="H965" s="959" t="s">
        <v>114</v>
      </c>
      <c r="I965" s="1217" t="s">
        <v>4526</v>
      </c>
    </row>
    <row r="966" spans="2:9">
      <c r="B966" s="951">
        <v>963</v>
      </c>
      <c r="C966" s="1220" t="s">
        <v>186</v>
      </c>
      <c r="D966" s="1220" t="s">
        <v>187</v>
      </c>
      <c r="E966" s="911">
        <v>0</v>
      </c>
      <c r="F966" s="946" t="s">
        <v>4419</v>
      </c>
      <c r="G966" s="959">
        <v>2</v>
      </c>
      <c r="H966" s="959" t="s">
        <v>114</v>
      </c>
      <c r="I966" s="1217" t="s">
        <v>4420</v>
      </c>
    </row>
    <row r="967" spans="2:9">
      <c r="B967" s="946">
        <v>964</v>
      </c>
      <c r="C967" s="1220" t="s">
        <v>231</v>
      </c>
      <c r="D967" s="1220" t="s">
        <v>232</v>
      </c>
      <c r="E967" s="911">
        <v>0</v>
      </c>
      <c r="F967" s="946" t="s">
        <v>4389</v>
      </c>
      <c r="G967" s="959">
        <v>19.600000000000001</v>
      </c>
      <c r="H967" s="959" t="s">
        <v>114</v>
      </c>
      <c r="I967" s="1217" t="s">
        <v>175</v>
      </c>
    </row>
    <row r="968" spans="2:9">
      <c r="B968" s="946">
        <v>965</v>
      </c>
      <c r="C968" s="1220" t="s">
        <v>231</v>
      </c>
      <c r="D968" s="1220" t="s">
        <v>232</v>
      </c>
      <c r="E968" s="911">
        <v>0</v>
      </c>
      <c r="F968" s="946" t="s">
        <v>4409</v>
      </c>
      <c r="G968" s="959">
        <v>2</v>
      </c>
      <c r="H968" s="959" t="s">
        <v>114</v>
      </c>
      <c r="I968" s="1217" t="s">
        <v>4410</v>
      </c>
    </row>
    <row r="969" spans="2:9">
      <c r="B969" s="946">
        <v>966</v>
      </c>
      <c r="C969" s="1220" t="s">
        <v>231</v>
      </c>
      <c r="D969" s="1220" t="s">
        <v>232</v>
      </c>
      <c r="E969" s="911">
        <v>0</v>
      </c>
      <c r="F969" s="946" t="s">
        <v>4417</v>
      </c>
      <c r="G969" s="959">
        <v>1</v>
      </c>
      <c r="H969" s="959" t="s">
        <v>114</v>
      </c>
      <c r="I969" s="1217" t="s">
        <v>4418</v>
      </c>
    </row>
    <row r="970" spans="2:9">
      <c r="B970" s="946">
        <v>967</v>
      </c>
      <c r="C970" s="1220" t="s">
        <v>231</v>
      </c>
      <c r="D970" s="1220" t="s">
        <v>232</v>
      </c>
      <c r="E970" s="911">
        <v>0</v>
      </c>
      <c r="F970" s="946" t="s">
        <v>4419</v>
      </c>
      <c r="G970" s="959">
        <v>4</v>
      </c>
      <c r="H970" s="959" t="s">
        <v>114</v>
      </c>
      <c r="I970" s="1217" t="s">
        <v>4420</v>
      </c>
    </row>
    <row r="971" spans="2:9">
      <c r="B971" s="946">
        <v>968</v>
      </c>
      <c r="C971" s="1220" t="s">
        <v>231</v>
      </c>
      <c r="D971" s="1220" t="s">
        <v>232</v>
      </c>
      <c r="E971" s="911">
        <v>0</v>
      </c>
      <c r="F971" s="946" t="s">
        <v>4395</v>
      </c>
      <c r="G971" s="959">
        <v>3</v>
      </c>
      <c r="H971" s="959" t="s">
        <v>114</v>
      </c>
      <c r="I971" s="1217" t="s">
        <v>4396</v>
      </c>
    </row>
    <row r="972" spans="2:9">
      <c r="B972" s="946">
        <v>969</v>
      </c>
      <c r="C972" s="1220" t="s">
        <v>231</v>
      </c>
      <c r="D972" s="1220" t="s">
        <v>232</v>
      </c>
      <c r="E972" s="911">
        <v>0</v>
      </c>
      <c r="F972" s="946" t="s">
        <v>4421</v>
      </c>
      <c r="G972" s="959">
        <v>12</v>
      </c>
      <c r="H972" s="959" t="s">
        <v>4523</v>
      </c>
      <c r="I972" s="1217" t="s">
        <v>4521</v>
      </c>
    </row>
    <row r="973" spans="2:9">
      <c r="B973" s="946">
        <v>970</v>
      </c>
      <c r="C973" s="1220" t="s">
        <v>231</v>
      </c>
      <c r="D973" s="1220" t="s">
        <v>232</v>
      </c>
      <c r="E973" s="911">
        <v>0</v>
      </c>
      <c r="F973" s="946" t="s">
        <v>4403</v>
      </c>
      <c r="G973" s="959">
        <v>1</v>
      </c>
      <c r="H973" s="959" t="s">
        <v>114</v>
      </c>
      <c r="I973" s="1217" t="s">
        <v>4425</v>
      </c>
    </row>
    <row r="974" spans="2:9">
      <c r="B974" s="946">
        <v>971</v>
      </c>
      <c r="C974" s="1220" t="s">
        <v>231</v>
      </c>
      <c r="D974" s="1220" t="s">
        <v>232</v>
      </c>
      <c r="E974" s="911">
        <v>0</v>
      </c>
      <c r="F974" s="946" t="s">
        <v>4407</v>
      </c>
      <c r="G974" s="959">
        <v>3</v>
      </c>
      <c r="H974" s="959" t="s">
        <v>114</v>
      </c>
      <c r="I974" s="1217" t="s">
        <v>4524</v>
      </c>
    </row>
    <row r="975" spans="2:9">
      <c r="B975" s="946">
        <v>972</v>
      </c>
      <c r="C975" s="1220" t="s">
        <v>231</v>
      </c>
      <c r="D975" s="1220" t="s">
        <v>232</v>
      </c>
      <c r="E975" s="911">
        <v>0</v>
      </c>
      <c r="F975" s="946" t="s">
        <v>4407</v>
      </c>
      <c r="G975" s="959">
        <v>4</v>
      </c>
      <c r="H975" s="959" t="s">
        <v>114</v>
      </c>
      <c r="I975" s="1217" t="s">
        <v>4525</v>
      </c>
    </row>
    <row r="976" spans="2:9">
      <c r="B976" s="946">
        <v>973</v>
      </c>
      <c r="C976" s="1220" t="s">
        <v>231</v>
      </c>
      <c r="D976" s="1220" t="s">
        <v>232</v>
      </c>
      <c r="E976" s="911">
        <v>0</v>
      </c>
      <c r="F976" s="946" t="s">
        <v>4407</v>
      </c>
      <c r="G976" s="959">
        <v>1</v>
      </c>
      <c r="H976" s="959" t="s">
        <v>114</v>
      </c>
      <c r="I976" s="1217" t="s">
        <v>4526</v>
      </c>
    </row>
    <row r="977" spans="2:9">
      <c r="B977" s="946">
        <v>974</v>
      </c>
      <c r="C977" s="1220" t="s">
        <v>231</v>
      </c>
      <c r="D977" s="1220" t="s">
        <v>232</v>
      </c>
      <c r="E977" s="911">
        <v>0</v>
      </c>
      <c r="F977" s="946" t="s">
        <v>4389</v>
      </c>
      <c r="G977" s="959">
        <v>33.4</v>
      </c>
      <c r="H977" s="959" t="s">
        <v>114</v>
      </c>
      <c r="I977" s="1217" t="s">
        <v>175</v>
      </c>
    </row>
    <row r="978" spans="2:9">
      <c r="B978" s="946">
        <v>975</v>
      </c>
      <c r="C978" s="1220" t="s">
        <v>231</v>
      </c>
      <c r="D978" s="1220" t="s">
        <v>232</v>
      </c>
      <c r="E978" s="911">
        <v>0</v>
      </c>
      <c r="F978" s="946" t="s">
        <v>4447</v>
      </c>
      <c r="G978" s="959">
        <v>2</v>
      </c>
      <c r="H978" s="959" t="s">
        <v>114</v>
      </c>
      <c r="I978" s="1217" t="s">
        <v>4448</v>
      </c>
    </row>
    <row r="979" spans="2:9">
      <c r="B979" s="946">
        <v>976</v>
      </c>
      <c r="C979" s="1220" t="s">
        <v>231</v>
      </c>
      <c r="D979" s="1220" t="s">
        <v>232</v>
      </c>
      <c r="E979" s="911">
        <v>0</v>
      </c>
      <c r="F979" s="946" t="s">
        <v>4395</v>
      </c>
      <c r="G979" s="959">
        <v>6</v>
      </c>
      <c r="H979" s="959" t="s">
        <v>114</v>
      </c>
      <c r="I979" s="1217" t="s">
        <v>4396</v>
      </c>
    </row>
    <row r="980" spans="2:9">
      <c r="B980" s="946">
        <v>977</v>
      </c>
      <c r="C980" s="1220" t="s">
        <v>231</v>
      </c>
      <c r="D980" s="1220" t="s">
        <v>232</v>
      </c>
      <c r="E980" s="911">
        <v>0</v>
      </c>
      <c r="F980" s="946" t="s">
        <v>4407</v>
      </c>
      <c r="G980" s="959">
        <v>8</v>
      </c>
      <c r="H980" s="959" t="s">
        <v>114</v>
      </c>
      <c r="I980" s="1217" t="s">
        <v>4525</v>
      </c>
    </row>
    <row r="981" spans="2:9">
      <c r="B981" s="946">
        <v>978</v>
      </c>
      <c r="C981" s="1220" t="s">
        <v>231</v>
      </c>
      <c r="D981" s="1220" t="s">
        <v>232</v>
      </c>
      <c r="E981" s="911">
        <v>0</v>
      </c>
      <c r="F981" s="946" t="s">
        <v>4419</v>
      </c>
      <c r="G981" s="959">
        <v>4</v>
      </c>
      <c r="H981" s="959" t="s">
        <v>114</v>
      </c>
      <c r="I981" s="1217" t="s">
        <v>4420</v>
      </c>
    </row>
    <row r="982" spans="2:9">
      <c r="B982" s="946">
        <v>979</v>
      </c>
      <c r="C982" s="1220" t="s">
        <v>231</v>
      </c>
      <c r="D982" s="1220" t="s">
        <v>232</v>
      </c>
      <c r="E982" s="911">
        <v>0</v>
      </c>
      <c r="F982" s="946" t="s">
        <v>4407</v>
      </c>
      <c r="G982" s="959">
        <v>1</v>
      </c>
      <c r="H982" s="959" t="s">
        <v>114</v>
      </c>
      <c r="I982" s="1217" t="s">
        <v>4526</v>
      </c>
    </row>
    <row r="983" spans="2:9">
      <c r="B983" s="946">
        <v>980</v>
      </c>
      <c r="C983" s="1220" t="s">
        <v>231</v>
      </c>
      <c r="D983" s="1220" t="s">
        <v>232</v>
      </c>
      <c r="E983" s="911">
        <v>0</v>
      </c>
      <c r="F983" s="946" t="s">
        <v>4389</v>
      </c>
      <c r="G983" s="959">
        <v>15.1</v>
      </c>
      <c r="H983" s="959" t="s">
        <v>114</v>
      </c>
      <c r="I983" s="1217" t="s">
        <v>175</v>
      </c>
    </row>
    <row r="984" spans="2:9">
      <c r="B984" s="946">
        <v>981</v>
      </c>
      <c r="C984" s="1220" t="s">
        <v>231</v>
      </c>
      <c r="D984" s="1220" t="s">
        <v>232</v>
      </c>
      <c r="E984" s="911">
        <v>0</v>
      </c>
      <c r="F984" s="946" t="s">
        <v>4409</v>
      </c>
      <c r="G984" s="959">
        <v>2</v>
      </c>
      <c r="H984" s="959" t="s">
        <v>114</v>
      </c>
      <c r="I984" s="1217" t="s">
        <v>4410</v>
      </c>
    </row>
    <row r="985" spans="2:9">
      <c r="B985" s="946">
        <v>982</v>
      </c>
      <c r="C985" s="1220" t="s">
        <v>231</v>
      </c>
      <c r="D985" s="1220" t="s">
        <v>232</v>
      </c>
      <c r="E985" s="911">
        <v>0</v>
      </c>
      <c r="F985" s="946" t="s">
        <v>4417</v>
      </c>
      <c r="G985" s="959">
        <v>1</v>
      </c>
      <c r="H985" s="959" t="s">
        <v>114</v>
      </c>
      <c r="I985" s="1217" t="s">
        <v>4418</v>
      </c>
    </row>
    <row r="986" spans="2:9">
      <c r="B986" s="946">
        <v>983</v>
      </c>
      <c r="C986" s="1220" t="s">
        <v>231</v>
      </c>
      <c r="D986" s="1220" t="s">
        <v>232</v>
      </c>
      <c r="E986" s="911">
        <v>0</v>
      </c>
      <c r="F986" s="946" t="s">
        <v>4395</v>
      </c>
      <c r="G986" s="959">
        <v>3</v>
      </c>
      <c r="H986" s="959" t="s">
        <v>114</v>
      </c>
      <c r="I986" s="1217" t="s">
        <v>4396</v>
      </c>
    </row>
    <row r="987" spans="2:9">
      <c r="B987" s="946">
        <v>984</v>
      </c>
      <c r="C987" s="1220" t="s">
        <v>231</v>
      </c>
      <c r="D987" s="1220" t="s">
        <v>232</v>
      </c>
      <c r="E987" s="911">
        <v>0</v>
      </c>
      <c r="F987" s="946" t="s">
        <v>4419</v>
      </c>
      <c r="G987" s="959">
        <v>4</v>
      </c>
      <c r="H987" s="959" t="s">
        <v>114</v>
      </c>
      <c r="I987" s="1217" t="s">
        <v>4420</v>
      </c>
    </row>
    <row r="988" spans="2:9">
      <c r="B988" s="946">
        <v>985</v>
      </c>
      <c r="C988" s="1220" t="s">
        <v>231</v>
      </c>
      <c r="D988" s="1220" t="s">
        <v>232</v>
      </c>
      <c r="E988" s="911">
        <v>0</v>
      </c>
      <c r="F988" s="946" t="s">
        <v>4421</v>
      </c>
      <c r="G988" s="959">
        <v>12</v>
      </c>
      <c r="H988" s="959" t="s">
        <v>4523</v>
      </c>
      <c r="I988" s="1217" t="s">
        <v>4521</v>
      </c>
    </row>
    <row r="989" spans="2:9">
      <c r="B989" s="946">
        <v>986</v>
      </c>
      <c r="C989" s="1220" t="s">
        <v>231</v>
      </c>
      <c r="D989" s="1220" t="s">
        <v>232</v>
      </c>
      <c r="E989" s="911">
        <v>0</v>
      </c>
      <c r="F989" s="946" t="s">
        <v>4403</v>
      </c>
      <c r="G989" s="959">
        <v>1</v>
      </c>
      <c r="H989" s="959" t="s">
        <v>114</v>
      </c>
      <c r="I989" s="1217" t="s">
        <v>4425</v>
      </c>
    </row>
    <row r="990" spans="2:9">
      <c r="B990" s="946">
        <v>987</v>
      </c>
      <c r="C990" s="1220" t="s">
        <v>231</v>
      </c>
      <c r="D990" s="1220" t="s">
        <v>232</v>
      </c>
      <c r="E990" s="911">
        <v>0</v>
      </c>
      <c r="F990" s="946" t="s">
        <v>4407</v>
      </c>
      <c r="G990" s="959">
        <v>2</v>
      </c>
      <c r="H990" s="959" t="s">
        <v>114</v>
      </c>
      <c r="I990" s="1217" t="s">
        <v>4525</v>
      </c>
    </row>
    <row r="991" spans="2:9">
      <c r="B991" s="946">
        <v>988</v>
      </c>
      <c r="C991" s="1220" t="s">
        <v>231</v>
      </c>
      <c r="D991" s="1220" t="s">
        <v>232</v>
      </c>
      <c r="E991" s="911">
        <v>0</v>
      </c>
      <c r="F991" s="946" t="s">
        <v>4407</v>
      </c>
      <c r="G991" s="959">
        <v>3</v>
      </c>
      <c r="H991" s="959" t="s">
        <v>114</v>
      </c>
      <c r="I991" s="1217" t="s">
        <v>4524</v>
      </c>
    </row>
    <row r="992" spans="2:9">
      <c r="B992" s="946">
        <v>989</v>
      </c>
      <c r="C992" s="1220" t="s">
        <v>231</v>
      </c>
      <c r="D992" s="1220" t="s">
        <v>232</v>
      </c>
      <c r="E992" s="911">
        <v>0</v>
      </c>
      <c r="F992" s="946" t="s">
        <v>4407</v>
      </c>
      <c r="G992" s="959">
        <v>1</v>
      </c>
      <c r="H992" s="959" t="s">
        <v>114</v>
      </c>
      <c r="I992" s="1217" t="s">
        <v>4526</v>
      </c>
    </row>
    <row r="993" spans="2:9">
      <c r="B993" s="946">
        <v>990</v>
      </c>
      <c r="C993" s="1220" t="s">
        <v>238</v>
      </c>
      <c r="D993" s="1220" t="s">
        <v>239</v>
      </c>
      <c r="E993" s="911">
        <v>0</v>
      </c>
      <c r="F993" s="946" t="s">
        <v>4389</v>
      </c>
      <c r="G993" s="959">
        <v>11.3</v>
      </c>
      <c r="H993" s="959" t="s">
        <v>114</v>
      </c>
      <c r="I993" s="1217" t="s">
        <v>175</v>
      </c>
    </row>
    <row r="994" spans="2:9">
      <c r="B994" s="946">
        <v>991</v>
      </c>
      <c r="C994" s="1220" t="s">
        <v>238</v>
      </c>
      <c r="D994" s="1220" t="s">
        <v>239</v>
      </c>
      <c r="E994" s="911">
        <v>0</v>
      </c>
      <c r="F994" s="946" t="s">
        <v>4409</v>
      </c>
      <c r="G994" s="959">
        <v>2</v>
      </c>
      <c r="H994" s="959" t="s">
        <v>114</v>
      </c>
      <c r="I994" s="1217" t="s">
        <v>4410</v>
      </c>
    </row>
    <row r="995" spans="2:9">
      <c r="B995" s="946">
        <v>992</v>
      </c>
      <c r="C995" s="1220" t="s">
        <v>238</v>
      </c>
      <c r="D995" s="1220" t="s">
        <v>239</v>
      </c>
      <c r="E995" s="911">
        <v>0</v>
      </c>
      <c r="F995" s="946" t="s">
        <v>4417</v>
      </c>
      <c r="G995" s="959">
        <v>1</v>
      </c>
      <c r="H995" s="959" t="s">
        <v>114</v>
      </c>
      <c r="I995" s="1217" t="s">
        <v>4418</v>
      </c>
    </row>
    <row r="996" spans="2:9">
      <c r="B996" s="946">
        <v>993</v>
      </c>
      <c r="C996" s="1220" t="s">
        <v>238</v>
      </c>
      <c r="D996" s="1220" t="s">
        <v>239</v>
      </c>
      <c r="E996" s="911">
        <v>0</v>
      </c>
      <c r="F996" s="946" t="s">
        <v>4395</v>
      </c>
      <c r="G996" s="959">
        <v>1</v>
      </c>
      <c r="H996" s="959" t="s">
        <v>114</v>
      </c>
      <c r="I996" s="1217" t="s">
        <v>4396</v>
      </c>
    </row>
    <row r="997" spans="2:9">
      <c r="B997" s="946">
        <v>994</v>
      </c>
      <c r="C997" s="1220" t="s">
        <v>238</v>
      </c>
      <c r="D997" s="1220" t="s">
        <v>239</v>
      </c>
      <c r="E997" s="911">
        <v>0</v>
      </c>
      <c r="F997" s="946" t="s">
        <v>4419</v>
      </c>
      <c r="G997" s="959">
        <v>5</v>
      </c>
      <c r="H997" s="959" t="s">
        <v>114</v>
      </c>
      <c r="I997" s="1217" t="s">
        <v>4420</v>
      </c>
    </row>
    <row r="998" spans="2:9">
      <c r="B998" s="946">
        <v>995</v>
      </c>
      <c r="C998" s="1220" t="s">
        <v>238</v>
      </c>
      <c r="D998" s="1220" t="s">
        <v>239</v>
      </c>
      <c r="E998" s="911">
        <v>0</v>
      </c>
      <c r="F998" s="946" t="s">
        <v>4421</v>
      </c>
      <c r="G998" s="959">
        <v>12</v>
      </c>
      <c r="H998" s="959" t="s">
        <v>4523</v>
      </c>
      <c r="I998" s="1217" t="s">
        <v>4521</v>
      </c>
    </row>
    <row r="999" spans="2:9">
      <c r="B999" s="946">
        <v>996</v>
      </c>
      <c r="C999" s="1220" t="s">
        <v>238</v>
      </c>
      <c r="D999" s="1220" t="s">
        <v>239</v>
      </c>
      <c r="E999" s="911">
        <v>0</v>
      </c>
      <c r="F999" s="946" t="s">
        <v>4403</v>
      </c>
      <c r="G999" s="959">
        <v>1</v>
      </c>
      <c r="H999" s="959" t="s">
        <v>114</v>
      </c>
      <c r="I999" s="1217" t="s">
        <v>4425</v>
      </c>
    </row>
    <row r="1000" spans="2:9">
      <c r="B1000" s="946">
        <v>997</v>
      </c>
      <c r="C1000" s="1220" t="s">
        <v>238</v>
      </c>
      <c r="D1000" s="1220" t="s">
        <v>239</v>
      </c>
      <c r="E1000" s="911">
        <v>0</v>
      </c>
      <c r="F1000" s="946" t="s">
        <v>4407</v>
      </c>
      <c r="G1000" s="959">
        <v>4</v>
      </c>
      <c r="H1000" s="959" t="s">
        <v>114</v>
      </c>
      <c r="I1000" s="1217" t="s">
        <v>4524</v>
      </c>
    </row>
    <row r="1001" spans="2:9">
      <c r="B1001" s="946">
        <v>998</v>
      </c>
      <c r="C1001" s="1220" t="s">
        <v>238</v>
      </c>
      <c r="D1001" s="1220" t="s">
        <v>239</v>
      </c>
      <c r="E1001" s="911">
        <v>0</v>
      </c>
      <c r="F1001" s="946" t="s">
        <v>4407</v>
      </c>
      <c r="G1001" s="959">
        <v>1</v>
      </c>
      <c r="H1001" s="959" t="s">
        <v>114</v>
      </c>
      <c r="I1001" s="1217" t="s">
        <v>4525</v>
      </c>
    </row>
    <row r="1002" spans="2:9">
      <c r="B1002" s="946">
        <v>999</v>
      </c>
      <c r="C1002" s="1220" t="s">
        <v>238</v>
      </c>
      <c r="D1002" s="1220" t="s">
        <v>239</v>
      </c>
      <c r="E1002" s="911">
        <v>0</v>
      </c>
      <c r="F1002" s="946" t="s">
        <v>4407</v>
      </c>
      <c r="G1002" s="959">
        <v>1</v>
      </c>
      <c r="H1002" s="959" t="s">
        <v>114</v>
      </c>
      <c r="I1002" s="1217" t="s">
        <v>4526</v>
      </c>
    </row>
    <row r="1003" spans="2:9">
      <c r="B1003" s="946">
        <v>1000</v>
      </c>
      <c r="C1003" s="1220" t="s">
        <v>238</v>
      </c>
      <c r="D1003" s="1220" t="s">
        <v>239</v>
      </c>
      <c r="E1003" s="911">
        <v>0</v>
      </c>
      <c r="F1003" s="946" t="s">
        <v>4389</v>
      </c>
      <c r="G1003" s="959">
        <v>20.8</v>
      </c>
      <c r="H1003" s="959" t="s">
        <v>114</v>
      </c>
      <c r="I1003" s="1217" t="s">
        <v>175</v>
      </c>
    </row>
    <row r="1004" spans="2:9">
      <c r="B1004" s="946">
        <v>1001</v>
      </c>
      <c r="C1004" s="1220" t="s">
        <v>238</v>
      </c>
      <c r="D1004" s="1220" t="s">
        <v>239</v>
      </c>
      <c r="E1004" s="911">
        <v>0</v>
      </c>
      <c r="F1004" s="946" t="s">
        <v>4409</v>
      </c>
      <c r="G1004" s="959">
        <v>2</v>
      </c>
      <c r="H1004" s="959" t="s">
        <v>114</v>
      </c>
      <c r="I1004" s="1217" t="s">
        <v>4410</v>
      </c>
    </row>
    <row r="1005" spans="2:9">
      <c r="B1005" s="946">
        <v>1002</v>
      </c>
      <c r="C1005" s="1220" t="s">
        <v>238</v>
      </c>
      <c r="D1005" s="1220" t="s">
        <v>239</v>
      </c>
      <c r="E1005" s="911">
        <v>0</v>
      </c>
      <c r="F1005" s="946" t="s">
        <v>4417</v>
      </c>
      <c r="G1005" s="959">
        <v>1</v>
      </c>
      <c r="H1005" s="959" t="s">
        <v>114</v>
      </c>
      <c r="I1005" s="1217" t="s">
        <v>4418</v>
      </c>
    </row>
    <row r="1006" spans="2:9">
      <c r="B1006" s="946">
        <v>1003</v>
      </c>
      <c r="C1006" s="1220" t="s">
        <v>238</v>
      </c>
      <c r="D1006" s="1220" t="s">
        <v>239</v>
      </c>
      <c r="E1006" s="911">
        <v>0</v>
      </c>
      <c r="F1006" s="946" t="s">
        <v>4395</v>
      </c>
      <c r="G1006" s="959">
        <v>3</v>
      </c>
      <c r="H1006" s="959" t="s">
        <v>114</v>
      </c>
      <c r="I1006" s="1217" t="s">
        <v>4396</v>
      </c>
    </row>
    <row r="1007" spans="2:9">
      <c r="B1007" s="946">
        <v>1004</v>
      </c>
      <c r="C1007" s="1220" t="s">
        <v>238</v>
      </c>
      <c r="D1007" s="1220" t="s">
        <v>239</v>
      </c>
      <c r="E1007" s="911">
        <v>0</v>
      </c>
      <c r="F1007" s="946" t="s">
        <v>4419</v>
      </c>
      <c r="G1007" s="959">
        <v>5</v>
      </c>
      <c r="H1007" s="959" t="s">
        <v>114</v>
      </c>
      <c r="I1007" s="1217" t="s">
        <v>4420</v>
      </c>
    </row>
    <row r="1008" spans="2:9">
      <c r="B1008" s="946">
        <v>1005</v>
      </c>
      <c r="C1008" s="1220" t="s">
        <v>238</v>
      </c>
      <c r="D1008" s="1220" t="s">
        <v>239</v>
      </c>
      <c r="E1008" s="911">
        <v>0</v>
      </c>
      <c r="F1008" s="946" t="s">
        <v>4421</v>
      </c>
      <c r="G1008" s="959">
        <v>12</v>
      </c>
      <c r="H1008" s="959" t="s">
        <v>4523</v>
      </c>
      <c r="I1008" s="1217" t="s">
        <v>4521</v>
      </c>
    </row>
    <row r="1009" spans="2:9">
      <c r="B1009" s="946">
        <v>1006</v>
      </c>
      <c r="C1009" s="1220" t="s">
        <v>238</v>
      </c>
      <c r="D1009" s="1220" t="s">
        <v>239</v>
      </c>
      <c r="E1009" s="911">
        <v>0</v>
      </c>
      <c r="F1009" s="946" t="s">
        <v>4403</v>
      </c>
      <c r="G1009" s="959">
        <v>1</v>
      </c>
      <c r="H1009" s="959" t="s">
        <v>114</v>
      </c>
      <c r="I1009" s="1217" t="s">
        <v>4425</v>
      </c>
    </row>
    <row r="1010" spans="2:9">
      <c r="B1010" s="946">
        <v>1007</v>
      </c>
      <c r="C1010" s="1220" t="s">
        <v>238</v>
      </c>
      <c r="D1010" s="1220" t="s">
        <v>239</v>
      </c>
      <c r="E1010" s="911">
        <v>0</v>
      </c>
      <c r="F1010" s="946" t="s">
        <v>4407</v>
      </c>
      <c r="G1010" s="959">
        <v>4</v>
      </c>
      <c r="H1010" s="959" t="s">
        <v>114</v>
      </c>
      <c r="I1010" s="1217" t="s">
        <v>4525</v>
      </c>
    </row>
    <row r="1011" spans="2:9">
      <c r="B1011" s="946">
        <v>1008</v>
      </c>
      <c r="C1011" s="1220" t="s">
        <v>238</v>
      </c>
      <c r="D1011" s="1220" t="s">
        <v>239</v>
      </c>
      <c r="E1011" s="911">
        <v>0</v>
      </c>
      <c r="F1011" s="946" t="s">
        <v>4407</v>
      </c>
      <c r="G1011" s="959">
        <v>3</v>
      </c>
      <c r="H1011" s="959" t="s">
        <v>114</v>
      </c>
      <c r="I1011" s="1217" t="s">
        <v>4524</v>
      </c>
    </row>
    <row r="1012" spans="2:9">
      <c r="B1012" s="946">
        <v>1009</v>
      </c>
      <c r="C1012" s="1220" t="s">
        <v>238</v>
      </c>
      <c r="D1012" s="1220" t="s">
        <v>239</v>
      </c>
      <c r="E1012" s="911">
        <v>0</v>
      </c>
      <c r="F1012" s="946" t="s">
        <v>4407</v>
      </c>
      <c r="G1012" s="959">
        <v>1</v>
      </c>
      <c r="H1012" s="959" t="s">
        <v>114</v>
      </c>
      <c r="I1012" s="1217" t="s">
        <v>4526</v>
      </c>
    </row>
    <row r="1013" spans="2:9">
      <c r="B1013" s="946">
        <v>1010</v>
      </c>
      <c r="C1013" s="1220" t="s">
        <v>258</v>
      </c>
      <c r="D1013" s="1220" t="s">
        <v>259</v>
      </c>
      <c r="E1013" s="911">
        <v>0</v>
      </c>
      <c r="F1013" s="946" t="s">
        <v>4389</v>
      </c>
      <c r="G1013" s="959">
        <v>11.8</v>
      </c>
      <c r="H1013" s="959" t="s">
        <v>114</v>
      </c>
      <c r="I1013" s="1217" t="s">
        <v>175</v>
      </c>
    </row>
    <row r="1014" spans="2:9">
      <c r="B1014" s="946">
        <v>1011</v>
      </c>
      <c r="C1014" s="1220" t="s">
        <v>258</v>
      </c>
      <c r="D1014" s="1220" t="s">
        <v>259</v>
      </c>
      <c r="E1014" s="911">
        <v>0</v>
      </c>
      <c r="F1014" s="946" t="s">
        <v>4409</v>
      </c>
      <c r="G1014" s="959">
        <v>2</v>
      </c>
      <c r="H1014" s="959" t="s">
        <v>114</v>
      </c>
      <c r="I1014" s="1217" t="s">
        <v>4410</v>
      </c>
    </row>
    <row r="1015" spans="2:9">
      <c r="B1015" s="946">
        <v>1012</v>
      </c>
      <c r="C1015" s="1220" t="s">
        <v>258</v>
      </c>
      <c r="D1015" s="1220" t="s">
        <v>259</v>
      </c>
      <c r="E1015" s="911">
        <v>0</v>
      </c>
      <c r="F1015" s="946" t="s">
        <v>4417</v>
      </c>
      <c r="G1015" s="959">
        <v>1</v>
      </c>
      <c r="H1015" s="959" t="s">
        <v>114</v>
      </c>
      <c r="I1015" s="1217" t="s">
        <v>4418</v>
      </c>
    </row>
    <row r="1016" spans="2:9">
      <c r="B1016" s="946">
        <v>1013</v>
      </c>
      <c r="C1016" s="1220" t="s">
        <v>258</v>
      </c>
      <c r="D1016" s="1220" t="s">
        <v>259</v>
      </c>
      <c r="E1016" s="911">
        <v>0</v>
      </c>
      <c r="F1016" s="946" t="s">
        <v>4419</v>
      </c>
      <c r="G1016" s="959">
        <v>6</v>
      </c>
      <c r="H1016" s="959" t="s">
        <v>114</v>
      </c>
      <c r="I1016" s="1217" t="s">
        <v>4420</v>
      </c>
    </row>
    <row r="1017" spans="2:9">
      <c r="B1017" s="946">
        <v>1014</v>
      </c>
      <c r="C1017" s="1220" t="s">
        <v>258</v>
      </c>
      <c r="D1017" s="1220" t="s">
        <v>259</v>
      </c>
      <c r="E1017" s="911">
        <v>0</v>
      </c>
      <c r="F1017" s="946" t="s">
        <v>4395</v>
      </c>
      <c r="G1017" s="959">
        <v>1</v>
      </c>
      <c r="H1017" s="959" t="s">
        <v>114</v>
      </c>
      <c r="I1017" s="1217" t="s">
        <v>4396</v>
      </c>
    </row>
    <row r="1018" spans="2:9">
      <c r="B1018" s="946">
        <v>1015</v>
      </c>
      <c r="C1018" s="1220" t="s">
        <v>258</v>
      </c>
      <c r="D1018" s="1220" t="s">
        <v>259</v>
      </c>
      <c r="E1018" s="911">
        <v>0</v>
      </c>
      <c r="F1018" s="946" t="s">
        <v>4421</v>
      </c>
      <c r="G1018" s="959">
        <v>12</v>
      </c>
      <c r="H1018" s="959" t="s">
        <v>4523</v>
      </c>
      <c r="I1018" s="1217" t="s">
        <v>4521</v>
      </c>
    </row>
    <row r="1019" spans="2:9">
      <c r="B1019" s="946">
        <v>1016</v>
      </c>
      <c r="C1019" s="1220" t="s">
        <v>258</v>
      </c>
      <c r="D1019" s="1220" t="s">
        <v>259</v>
      </c>
      <c r="E1019" s="911">
        <v>0</v>
      </c>
      <c r="F1019" s="946" t="s">
        <v>4403</v>
      </c>
      <c r="G1019" s="959">
        <v>1</v>
      </c>
      <c r="H1019" s="959" t="s">
        <v>114</v>
      </c>
      <c r="I1019" s="1217" t="s">
        <v>4425</v>
      </c>
    </row>
    <row r="1020" spans="2:9">
      <c r="B1020" s="946">
        <v>1017</v>
      </c>
      <c r="C1020" s="1220" t="s">
        <v>258</v>
      </c>
      <c r="D1020" s="1220" t="s">
        <v>259</v>
      </c>
      <c r="E1020" s="911">
        <v>0</v>
      </c>
      <c r="F1020" s="946" t="s">
        <v>4407</v>
      </c>
      <c r="G1020" s="959">
        <v>1</v>
      </c>
      <c r="H1020" s="959" t="s">
        <v>114</v>
      </c>
      <c r="I1020" s="1217" t="s">
        <v>4526</v>
      </c>
    </row>
    <row r="1021" spans="2:9">
      <c r="B1021" s="946">
        <v>1018</v>
      </c>
      <c r="C1021" s="1220" t="s">
        <v>258</v>
      </c>
      <c r="D1021" s="1220" t="s">
        <v>259</v>
      </c>
      <c r="E1021" s="911">
        <v>0</v>
      </c>
      <c r="F1021" s="946" t="s">
        <v>4407</v>
      </c>
      <c r="G1021" s="959">
        <v>4</v>
      </c>
      <c r="H1021" s="959" t="s">
        <v>114</v>
      </c>
      <c r="I1021" s="1217" t="s">
        <v>4524</v>
      </c>
    </row>
    <row r="1022" spans="2:9">
      <c r="B1022" s="946">
        <v>1019</v>
      </c>
      <c r="C1022" s="1220" t="s">
        <v>258</v>
      </c>
      <c r="D1022" s="1220" t="s">
        <v>259</v>
      </c>
      <c r="E1022" s="911">
        <v>0</v>
      </c>
      <c r="F1022" s="946" t="s">
        <v>4389</v>
      </c>
      <c r="G1022" s="959">
        <v>21.7</v>
      </c>
      <c r="H1022" s="959" t="s">
        <v>114</v>
      </c>
      <c r="I1022" s="1217" t="s">
        <v>175</v>
      </c>
    </row>
    <row r="1023" spans="2:9">
      <c r="B1023" s="946">
        <v>1020</v>
      </c>
      <c r="C1023" s="1220" t="s">
        <v>258</v>
      </c>
      <c r="D1023" s="1220" t="s">
        <v>259</v>
      </c>
      <c r="E1023" s="911">
        <v>0</v>
      </c>
      <c r="F1023" s="946" t="s">
        <v>4409</v>
      </c>
      <c r="G1023" s="959">
        <v>2</v>
      </c>
      <c r="H1023" s="959" t="s">
        <v>114</v>
      </c>
      <c r="I1023" s="1217" t="s">
        <v>4410</v>
      </c>
    </row>
    <row r="1024" spans="2:9">
      <c r="B1024" s="946">
        <v>1021</v>
      </c>
      <c r="C1024" s="1220" t="s">
        <v>258</v>
      </c>
      <c r="D1024" s="1220" t="s">
        <v>259</v>
      </c>
      <c r="E1024" s="911">
        <v>0</v>
      </c>
      <c r="F1024" s="946" t="s">
        <v>4417</v>
      </c>
      <c r="G1024" s="959">
        <v>1</v>
      </c>
      <c r="H1024" s="959" t="s">
        <v>114</v>
      </c>
      <c r="I1024" s="1217" t="s">
        <v>4418</v>
      </c>
    </row>
    <row r="1025" spans="2:9">
      <c r="B1025" s="946">
        <v>1022</v>
      </c>
      <c r="C1025" s="1220" t="s">
        <v>258</v>
      </c>
      <c r="D1025" s="1220" t="s">
        <v>259</v>
      </c>
      <c r="E1025" s="911">
        <v>0</v>
      </c>
      <c r="F1025" s="946" t="s">
        <v>4419</v>
      </c>
      <c r="G1025" s="959">
        <v>5</v>
      </c>
      <c r="H1025" s="959" t="s">
        <v>114</v>
      </c>
      <c r="I1025" s="1217" t="s">
        <v>4420</v>
      </c>
    </row>
    <row r="1026" spans="2:9">
      <c r="B1026" s="946">
        <v>1023</v>
      </c>
      <c r="C1026" s="1220" t="s">
        <v>258</v>
      </c>
      <c r="D1026" s="1220" t="s">
        <v>259</v>
      </c>
      <c r="E1026" s="911">
        <v>0</v>
      </c>
      <c r="F1026" s="946" t="s">
        <v>4395</v>
      </c>
      <c r="G1026" s="959">
        <v>2</v>
      </c>
      <c r="H1026" s="959" t="s">
        <v>114</v>
      </c>
      <c r="I1026" s="1217" t="s">
        <v>4396</v>
      </c>
    </row>
    <row r="1027" spans="2:9">
      <c r="B1027" s="946">
        <v>1024</v>
      </c>
      <c r="C1027" s="1220" t="s">
        <v>258</v>
      </c>
      <c r="D1027" s="1220" t="s">
        <v>259</v>
      </c>
      <c r="E1027" s="911">
        <v>0</v>
      </c>
      <c r="F1027" s="946" t="s">
        <v>4421</v>
      </c>
      <c r="G1027" s="959">
        <v>12</v>
      </c>
      <c r="H1027" s="959" t="s">
        <v>4523</v>
      </c>
      <c r="I1027" s="1217" t="s">
        <v>4521</v>
      </c>
    </row>
    <row r="1028" spans="2:9">
      <c r="B1028" s="946">
        <v>1025</v>
      </c>
      <c r="C1028" s="1220" t="s">
        <v>258</v>
      </c>
      <c r="D1028" s="1220" t="s">
        <v>259</v>
      </c>
      <c r="E1028" s="911">
        <v>0</v>
      </c>
      <c r="F1028" s="946" t="s">
        <v>4403</v>
      </c>
      <c r="G1028" s="959">
        <v>1</v>
      </c>
      <c r="H1028" s="959" t="s">
        <v>114</v>
      </c>
      <c r="I1028" s="1217" t="s">
        <v>4425</v>
      </c>
    </row>
    <row r="1029" spans="2:9">
      <c r="B1029" s="946">
        <v>1026</v>
      </c>
      <c r="C1029" s="1220" t="s">
        <v>258</v>
      </c>
      <c r="D1029" s="1220" t="s">
        <v>259</v>
      </c>
      <c r="E1029" s="911">
        <v>0</v>
      </c>
      <c r="F1029" s="946" t="s">
        <v>4407</v>
      </c>
      <c r="G1029" s="959">
        <v>4</v>
      </c>
      <c r="H1029" s="959" t="s">
        <v>114</v>
      </c>
      <c r="I1029" s="1217" t="s">
        <v>4524</v>
      </c>
    </row>
    <row r="1030" spans="2:9">
      <c r="B1030" s="946">
        <v>1027</v>
      </c>
      <c r="C1030" s="1220" t="s">
        <v>258</v>
      </c>
      <c r="D1030" s="1220" t="s">
        <v>259</v>
      </c>
      <c r="E1030" s="911">
        <v>0</v>
      </c>
      <c r="F1030" s="946" t="s">
        <v>4407</v>
      </c>
      <c r="G1030" s="959">
        <v>3</v>
      </c>
      <c r="H1030" s="959" t="s">
        <v>114</v>
      </c>
      <c r="I1030" s="1217" t="s">
        <v>4525</v>
      </c>
    </row>
    <row r="1031" spans="2:9">
      <c r="B1031" s="946">
        <v>1028</v>
      </c>
      <c r="C1031" s="1220" t="s">
        <v>258</v>
      </c>
      <c r="D1031" s="1220" t="s">
        <v>259</v>
      </c>
      <c r="E1031" s="911">
        <v>0</v>
      </c>
      <c r="F1031" s="946" t="s">
        <v>4407</v>
      </c>
      <c r="G1031" s="959">
        <v>1</v>
      </c>
      <c r="H1031" s="959" t="s">
        <v>114</v>
      </c>
      <c r="I1031" s="1217" t="s">
        <v>4526</v>
      </c>
    </row>
    <row r="1032" spans="2:9">
      <c r="B1032" s="946">
        <v>1029</v>
      </c>
      <c r="C1032" s="1220" t="s">
        <v>263</v>
      </c>
      <c r="D1032" s="1220" t="s">
        <v>4527</v>
      </c>
      <c r="E1032" s="911">
        <v>0</v>
      </c>
      <c r="F1032" s="946" t="s">
        <v>4389</v>
      </c>
      <c r="G1032" s="959">
        <v>17.899999999999999</v>
      </c>
      <c r="H1032" s="959" t="s">
        <v>114</v>
      </c>
      <c r="I1032" s="1217" t="s">
        <v>175</v>
      </c>
    </row>
    <row r="1033" spans="2:9">
      <c r="B1033" s="946">
        <v>1030</v>
      </c>
      <c r="C1033" s="1220" t="s">
        <v>263</v>
      </c>
      <c r="D1033" s="1220" t="s">
        <v>4527</v>
      </c>
      <c r="E1033" s="911">
        <v>0</v>
      </c>
      <c r="F1033" s="946" t="s">
        <v>4409</v>
      </c>
      <c r="G1033" s="959">
        <v>2</v>
      </c>
      <c r="H1033" s="959" t="s">
        <v>114</v>
      </c>
      <c r="I1033" s="1217" t="s">
        <v>4410</v>
      </c>
    </row>
    <row r="1034" spans="2:9">
      <c r="B1034" s="946">
        <v>1031</v>
      </c>
      <c r="C1034" s="1220" t="s">
        <v>263</v>
      </c>
      <c r="D1034" s="1220" t="s">
        <v>4527</v>
      </c>
      <c r="E1034" s="911">
        <v>0</v>
      </c>
      <c r="F1034" s="946" t="s">
        <v>4417</v>
      </c>
      <c r="G1034" s="959">
        <v>1</v>
      </c>
      <c r="H1034" s="959" t="s">
        <v>114</v>
      </c>
      <c r="I1034" s="1217" t="s">
        <v>4418</v>
      </c>
    </row>
    <row r="1035" spans="2:9">
      <c r="B1035" s="946">
        <v>1032</v>
      </c>
      <c r="C1035" s="1220" t="s">
        <v>263</v>
      </c>
      <c r="D1035" s="1220" t="s">
        <v>4527</v>
      </c>
      <c r="E1035" s="911">
        <v>0</v>
      </c>
      <c r="F1035" s="946" t="s">
        <v>4419</v>
      </c>
      <c r="G1035" s="959">
        <v>5</v>
      </c>
      <c r="H1035" s="959" t="s">
        <v>114</v>
      </c>
      <c r="I1035" s="1217" t="s">
        <v>4420</v>
      </c>
    </row>
    <row r="1036" spans="2:9">
      <c r="B1036" s="946">
        <v>1033</v>
      </c>
      <c r="C1036" s="1220" t="s">
        <v>263</v>
      </c>
      <c r="D1036" s="1220" t="s">
        <v>4527</v>
      </c>
      <c r="E1036" s="911">
        <v>0</v>
      </c>
      <c r="F1036" s="946" t="s">
        <v>4395</v>
      </c>
      <c r="G1036" s="959">
        <v>2</v>
      </c>
      <c r="H1036" s="959" t="s">
        <v>114</v>
      </c>
      <c r="I1036" s="1217" t="s">
        <v>4396</v>
      </c>
    </row>
    <row r="1037" spans="2:9">
      <c r="B1037" s="946">
        <v>1034</v>
      </c>
      <c r="C1037" s="1220" t="s">
        <v>263</v>
      </c>
      <c r="D1037" s="1220" t="s">
        <v>4527</v>
      </c>
      <c r="E1037" s="911">
        <v>0</v>
      </c>
      <c r="F1037" s="946" t="s">
        <v>4421</v>
      </c>
      <c r="G1037" s="959">
        <v>12</v>
      </c>
      <c r="H1037" s="959" t="s">
        <v>4523</v>
      </c>
      <c r="I1037" s="1217" t="s">
        <v>4521</v>
      </c>
    </row>
    <row r="1038" spans="2:9">
      <c r="B1038" s="946">
        <v>1035</v>
      </c>
      <c r="C1038" s="1220" t="s">
        <v>263</v>
      </c>
      <c r="D1038" s="1220" t="s">
        <v>4527</v>
      </c>
      <c r="E1038" s="911">
        <v>0</v>
      </c>
      <c r="F1038" s="946" t="s">
        <v>4403</v>
      </c>
      <c r="G1038" s="959">
        <v>1</v>
      </c>
      <c r="H1038" s="959" t="s">
        <v>114</v>
      </c>
      <c r="I1038" s="1217" t="s">
        <v>4425</v>
      </c>
    </row>
    <row r="1039" spans="2:9">
      <c r="B1039" s="946">
        <v>1036</v>
      </c>
      <c r="C1039" s="1220" t="s">
        <v>263</v>
      </c>
      <c r="D1039" s="1220" t="s">
        <v>4527</v>
      </c>
      <c r="E1039" s="911">
        <v>0</v>
      </c>
      <c r="F1039" s="946" t="s">
        <v>4407</v>
      </c>
      <c r="G1039" s="959">
        <v>4</v>
      </c>
      <c r="H1039" s="959" t="s">
        <v>114</v>
      </c>
      <c r="I1039" s="1217" t="s">
        <v>4524</v>
      </c>
    </row>
    <row r="1040" spans="2:9">
      <c r="B1040" s="946">
        <v>1037</v>
      </c>
      <c r="C1040" s="1220" t="s">
        <v>263</v>
      </c>
      <c r="D1040" s="1220" t="s">
        <v>4527</v>
      </c>
      <c r="E1040" s="911">
        <v>0</v>
      </c>
      <c r="F1040" s="946" t="s">
        <v>4407</v>
      </c>
      <c r="G1040" s="959">
        <v>2</v>
      </c>
      <c r="H1040" s="959" t="s">
        <v>114</v>
      </c>
      <c r="I1040" s="1217" t="s">
        <v>4525</v>
      </c>
    </row>
    <row r="1041" spans="2:9">
      <c r="B1041" s="946">
        <v>1038</v>
      </c>
      <c r="C1041" s="1220" t="s">
        <v>263</v>
      </c>
      <c r="D1041" s="1220" t="s">
        <v>4527</v>
      </c>
      <c r="E1041" s="911">
        <v>0</v>
      </c>
      <c r="F1041" s="946" t="s">
        <v>4407</v>
      </c>
      <c r="G1041" s="959">
        <v>1</v>
      </c>
      <c r="H1041" s="959" t="s">
        <v>114</v>
      </c>
      <c r="I1041" s="1217" t="s">
        <v>4526</v>
      </c>
    </row>
    <row r="1042" spans="2:9">
      <c r="B1042" s="946">
        <v>1039</v>
      </c>
      <c r="C1042" s="1220" t="s">
        <v>263</v>
      </c>
      <c r="D1042" s="1220" t="s">
        <v>4527</v>
      </c>
      <c r="E1042" s="911">
        <v>0</v>
      </c>
      <c r="F1042" s="946" t="s">
        <v>4389</v>
      </c>
      <c r="G1042" s="959">
        <v>15.4</v>
      </c>
      <c r="H1042" s="959" t="s">
        <v>114</v>
      </c>
      <c r="I1042" s="1217" t="s">
        <v>175</v>
      </c>
    </row>
    <row r="1043" spans="2:9">
      <c r="B1043" s="946">
        <v>1040</v>
      </c>
      <c r="C1043" s="1220" t="s">
        <v>263</v>
      </c>
      <c r="D1043" s="1220" t="s">
        <v>4527</v>
      </c>
      <c r="E1043" s="911">
        <v>0</v>
      </c>
      <c r="F1043" s="946" t="s">
        <v>4409</v>
      </c>
      <c r="G1043" s="959">
        <v>2</v>
      </c>
      <c r="H1043" s="959" t="s">
        <v>114</v>
      </c>
      <c r="I1043" s="1217" t="s">
        <v>4410</v>
      </c>
    </row>
    <row r="1044" spans="2:9">
      <c r="B1044" s="946">
        <v>1041</v>
      </c>
      <c r="C1044" s="1220" t="s">
        <v>263</v>
      </c>
      <c r="D1044" s="1220" t="s">
        <v>4527</v>
      </c>
      <c r="E1044" s="911">
        <v>0</v>
      </c>
      <c r="F1044" s="946" t="s">
        <v>4417</v>
      </c>
      <c r="G1044" s="959">
        <v>1</v>
      </c>
      <c r="H1044" s="959" t="s">
        <v>114</v>
      </c>
      <c r="I1044" s="1217" t="s">
        <v>4418</v>
      </c>
    </row>
    <row r="1045" spans="2:9">
      <c r="B1045" s="946">
        <v>1042</v>
      </c>
      <c r="C1045" s="1220" t="s">
        <v>263</v>
      </c>
      <c r="D1045" s="1220" t="s">
        <v>4527</v>
      </c>
      <c r="E1045" s="911">
        <v>0</v>
      </c>
      <c r="F1045" s="946" t="s">
        <v>4395</v>
      </c>
      <c r="G1045" s="959">
        <v>2</v>
      </c>
      <c r="H1045" s="959" t="s">
        <v>114</v>
      </c>
      <c r="I1045" s="1217" t="s">
        <v>4396</v>
      </c>
    </row>
    <row r="1046" spans="2:9">
      <c r="B1046" s="946">
        <v>1043</v>
      </c>
      <c r="C1046" s="1220" t="s">
        <v>263</v>
      </c>
      <c r="D1046" s="1220" t="s">
        <v>4527</v>
      </c>
      <c r="E1046" s="911">
        <v>0</v>
      </c>
      <c r="F1046" s="946" t="s">
        <v>4419</v>
      </c>
      <c r="G1046" s="959">
        <v>5</v>
      </c>
      <c r="H1046" s="959" t="s">
        <v>114</v>
      </c>
      <c r="I1046" s="1217" t="s">
        <v>4420</v>
      </c>
    </row>
    <row r="1047" spans="2:9">
      <c r="B1047" s="946">
        <v>1044</v>
      </c>
      <c r="C1047" s="1220" t="s">
        <v>263</v>
      </c>
      <c r="D1047" s="1220" t="s">
        <v>4527</v>
      </c>
      <c r="E1047" s="911">
        <v>0</v>
      </c>
      <c r="F1047" s="946" t="s">
        <v>4421</v>
      </c>
      <c r="G1047" s="959">
        <v>12</v>
      </c>
      <c r="H1047" s="959" t="s">
        <v>4523</v>
      </c>
      <c r="I1047" s="1217" t="s">
        <v>4521</v>
      </c>
    </row>
    <row r="1048" spans="2:9">
      <c r="B1048" s="946">
        <v>1045</v>
      </c>
      <c r="C1048" s="1220" t="s">
        <v>263</v>
      </c>
      <c r="D1048" s="1220" t="s">
        <v>4527</v>
      </c>
      <c r="E1048" s="911">
        <v>0</v>
      </c>
      <c r="F1048" s="946" t="s">
        <v>4403</v>
      </c>
      <c r="G1048" s="959">
        <v>1</v>
      </c>
      <c r="H1048" s="959" t="s">
        <v>114</v>
      </c>
      <c r="I1048" s="1217" t="s">
        <v>4425</v>
      </c>
    </row>
    <row r="1049" spans="2:9">
      <c r="B1049" s="946">
        <v>1046</v>
      </c>
      <c r="C1049" s="1220" t="s">
        <v>263</v>
      </c>
      <c r="D1049" s="1220" t="s">
        <v>4527</v>
      </c>
      <c r="E1049" s="911">
        <v>0</v>
      </c>
      <c r="F1049" s="946" t="s">
        <v>4407</v>
      </c>
      <c r="G1049" s="959">
        <v>1</v>
      </c>
      <c r="H1049" s="959" t="s">
        <v>114</v>
      </c>
      <c r="I1049" s="1217" t="s">
        <v>4525</v>
      </c>
    </row>
    <row r="1050" spans="2:9">
      <c r="B1050" s="946">
        <v>1047</v>
      </c>
      <c r="C1050" s="1220" t="s">
        <v>263</v>
      </c>
      <c r="D1050" s="1220" t="s">
        <v>4527</v>
      </c>
      <c r="E1050" s="911">
        <v>0</v>
      </c>
      <c r="F1050" s="946" t="s">
        <v>4407</v>
      </c>
      <c r="G1050" s="959">
        <v>4</v>
      </c>
      <c r="H1050" s="959" t="s">
        <v>114</v>
      </c>
      <c r="I1050" s="1217" t="s">
        <v>4524</v>
      </c>
    </row>
    <row r="1051" spans="2:9">
      <c r="B1051" s="946">
        <v>1048</v>
      </c>
      <c r="C1051" s="1220" t="s">
        <v>263</v>
      </c>
      <c r="D1051" s="1220" t="s">
        <v>4527</v>
      </c>
      <c r="E1051" s="911">
        <v>0</v>
      </c>
      <c r="F1051" s="946" t="s">
        <v>4407</v>
      </c>
      <c r="G1051" s="959">
        <v>1</v>
      </c>
      <c r="H1051" s="959" t="s">
        <v>114</v>
      </c>
      <c r="I1051" s="1217" t="s">
        <v>4526</v>
      </c>
    </row>
    <row r="1052" spans="2:9">
      <c r="B1052" s="946">
        <v>1049</v>
      </c>
      <c r="C1052" s="1220" t="s">
        <v>270</v>
      </c>
      <c r="D1052" s="1220" t="s">
        <v>271</v>
      </c>
      <c r="E1052" s="911">
        <v>0</v>
      </c>
      <c r="F1052" s="946" t="s">
        <v>4389</v>
      </c>
      <c r="G1052" s="959">
        <v>10.9</v>
      </c>
      <c r="H1052" s="959" t="s">
        <v>114</v>
      </c>
      <c r="I1052" s="1217" t="s">
        <v>175</v>
      </c>
    </row>
    <row r="1053" spans="2:9">
      <c r="B1053" s="946">
        <v>1050</v>
      </c>
      <c r="C1053" s="1220" t="s">
        <v>270</v>
      </c>
      <c r="D1053" s="1220" t="s">
        <v>271</v>
      </c>
      <c r="E1053" s="911">
        <v>0</v>
      </c>
      <c r="F1053" s="946" t="s">
        <v>4409</v>
      </c>
      <c r="G1053" s="959">
        <v>2</v>
      </c>
      <c r="H1053" s="959" t="s">
        <v>114</v>
      </c>
      <c r="I1053" s="1217" t="s">
        <v>4410</v>
      </c>
    </row>
    <row r="1054" spans="2:9">
      <c r="B1054" s="946">
        <v>1051</v>
      </c>
      <c r="C1054" s="1220" t="s">
        <v>270</v>
      </c>
      <c r="D1054" s="1220" t="s">
        <v>271</v>
      </c>
      <c r="E1054" s="911">
        <v>0</v>
      </c>
      <c r="F1054" s="946" t="s">
        <v>4511</v>
      </c>
      <c r="G1054" s="959">
        <v>1</v>
      </c>
      <c r="H1054" s="959" t="s">
        <v>114</v>
      </c>
      <c r="I1054" s="1217" t="s">
        <v>4528</v>
      </c>
    </row>
    <row r="1055" spans="2:9">
      <c r="B1055" s="946">
        <v>1052</v>
      </c>
      <c r="C1055" s="1220" t="s">
        <v>270</v>
      </c>
      <c r="D1055" s="1220" t="s">
        <v>271</v>
      </c>
      <c r="E1055" s="911">
        <v>0</v>
      </c>
      <c r="F1055" s="946" t="s">
        <v>4395</v>
      </c>
      <c r="G1055" s="959">
        <v>2</v>
      </c>
      <c r="H1055" s="959" t="s">
        <v>114</v>
      </c>
      <c r="I1055" s="1217" t="s">
        <v>4396</v>
      </c>
    </row>
    <row r="1056" spans="2:9">
      <c r="B1056" s="946">
        <v>1053</v>
      </c>
      <c r="C1056" s="1220" t="s">
        <v>270</v>
      </c>
      <c r="D1056" s="1220" t="s">
        <v>271</v>
      </c>
      <c r="E1056" s="911">
        <v>0</v>
      </c>
      <c r="F1056" s="946" t="s">
        <v>4419</v>
      </c>
      <c r="G1056" s="959">
        <v>5</v>
      </c>
      <c r="H1056" s="959" t="s">
        <v>114</v>
      </c>
      <c r="I1056" s="1217" t="s">
        <v>4420</v>
      </c>
    </row>
    <row r="1057" spans="2:9">
      <c r="B1057" s="946">
        <v>1054</v>
      </c>
      <c r="C1057" s="1220" t="s">
        <v>270</v>
      </c>
      <c r="D1057" s="1220" t="s">
        <v>271</v>
      </c>
      <c r="E1057" s="911">
        <v>0</v>
      </c>
      <c r="F1057" s="946" t="s">
        <v>4421</v>
      </c>
      <c r="G1057" s="959">
        <v>12</v>
      </c>
      <c r="H1057" s="959" t="s">
        <v>4523</v>
      </c>
      <c r="I1057" s="1217" t="s">
        <v>4521</v>
      </c>
    </row>
    <row r="1058" spans="2:9">
      <c r="B1058" s="946">
        <v>1055</v>
      </c>
      <c r="C1058" s="1220" t="s">
        <v>270</v>
      </c>
      <c r="D1058" s="1220" t="s">
        <v>271</v>
      </c>
      <c r="E1058" s="911">
        <v>0</v>
      </c>
      <c r="F1058" s="946" t="s">
        <v>4403</v>
      </c>
      <c r="G1058" s="959">
        <v>1</v>
      </c>
      <c r="H1058" s="959" t="s">
        <v>114</v>
      </c>
      <c r="I1058" s="1217" t="s">
        <v>4425</v>
      </c>
    </row>
    <row r="1059" spans="2:9">
      <c r="B1059" s="946">
        <v>1056</v>
      </c>
      <c r="C1059" s="1220" t="s">
        <v>270</v>
      </c>
      <c r="D1059" s="1220" t="s">
        <v>271</v>
      </c>
      <c r="E1059" s="911">
        <v>0</v>
      </c>
      <c r="F1059" s="946" t="s">
        <v>4407</v>
      </c>
      <c r="G1059" s="959">
        <v>2</v>
      </c>
      <c r="H1059" s="959" t="s">
        <v>114</v>
      </c>
      <c r="I1059" s="1217" t="s">
        <v>4525</v>
      </c>
    </row>
    <row r="1060" spans="2:9">
      <c r="B1060" s="946">
        <v>1057</v>
      </c>
      <c r="C1060" s="1220" t="s">
        <v>270</v>
      </c>
      <c r="D1060" s="1220" t="s">
        <v>271</v>
      </c>
      <c r="E1060" s="911">
        <v>0</v>
      </c>
      <c r="F1060" s="946" t="s">
        <v>4407</v>
      </c>
      <c r="G1060" s="959">
        <v>4</v>
      </c>
      <c r="H1060" s="959" t="s">
        <v>114</v>
      </c>
      <c r="I1060" s="1217" t="s">
        <v>4524</v>
      </c>
    </row>
    <row r="1061" spans="2:9">
      <c r="B1061" s="946">
        <v>1058</v>
      </c>
      <c r="C1061" s="1220" t="s">
        <v>270</v>
      </c>
      <c r="D1061" s="1220" t="s">
        <v>271</v>
      </c>
      <c r="E1061" s="911">
        <v>0</v>
      </c>
      <c r="F1061" s="946" t="s">
        <v>4407</v>
      </c>
      <c r="G1061" s="959">
        <v>1</v>
      </c>
      <c r="H1061" s="959" t="s">
        <v>114</v>
      </c>
      <c r="I1061" s="1217" t="s">
        <v>4526</v>
      </c>
    </row>
    <row r="1062" spans="2:9">
      <c r="B1062" s="946">
        <v>1059</v>
      </c>
      <c r="C1062" s="1220" t="s">
        <v>270</v>
      </c>
      <c r="D1062" s="1220" t="s">
        <v>271</v>
      </c>
      <c r="E1062" s="911">
        <v>0</v>
      </c>
      <c r="F1062" s="946" t="s">
        <v>4389</v>
      </c>
      <c r="G1062" s="959">
        <v>19.899999999999999</v>
      </c>
      <c r="H1062" s="959" t="s">
        <v>114</v>
      </c>
      <c r="I1062" s="1217" t="s">
        <v>175</v>
      </c>
    </row>
    <row r="1063" spans="2:9">
      <c r="B1063" s="946">
        <v>1060</v>
      </c>
      <c r="C1063" s="1220" t="s">
        <v>270</v>
      </c>
      <c r="D1063" s="1220" t="s">
        <v>271</v>
      </c>
      <c r="E1063" s="911">
        <v>0</v>
      </c>
      <c r="F1063" s="946" t="s">
        <v>4409</v>
      </c>
      <c r="G1063" s="959">
        <v>2</v>
      </c>
      <c r="H1063" s="959" t="s">
        <v>114</v>
      </c>
      <c r="I1063" s="1217" t="s">
        <v>4410</v>
      </c>
    </row>
    <row r="1064" spans="2:9">
      <c r="B1064" s="946">
        <v>1061</v>
      </c>
      <c r="C1064" s="1220" t="s">
        <v>270</v>
      </c>
      <c r="D1064" s="1220" t="s">
        <v>271</v>
      </c>
      <c r="E1064" s="911">
        <v>0</v>
      </c>
      <c r="F1064" s="946" t="s">
        <v>4417</v>
      </c>
      <c r="G1064" s="959">
        <v>1</v>
      </c>
      <c r="H1064" s="959" t="s">
        <v>114</v>
      </c>
      <c r="I1064" s="1217" t="s">
        <v>4418</v>
      </c>
    </row>
    <row r="1065" spans="2:9">
      <c r="B1065" s="946">
        <v>1062</v>
      </c>
      <c r="C1065" s="1220" t="s">
        <v>270</v>
      </c>
      <c r="D1065" s="1220" t="s">
        <v>271</v>
      </c>
      <c r="E1065" s="911">
        <v>0</v>
      </c>
      <c r="F1065" s="946" t="s">
        <v>4419</v>
      </c>
      <c r="G1065" s="959">
        <v>4</v>
      </c>
      <c r="H1065" s="959" t="s">
        <v>114</v>
      </c>
      <c r="I1065" s="1217" t="s">
        <v>4420</v>
      </c>
    </row>
    <row r="1066" spans="2:9">
      <c r="B1066" s="946">
        <v>1063</v>
      </c>
      <c r="C1066" s="1220" t="s">
        <v>270</v>
      </c>
      <c r="D1066" s="1220" t="s">
        <v>271</v>
      </c>
      <c r="E1066" s="911">
        <v>0</v>
      </c>
      <c r="F1066" s="946" t="s">
        <v>4395</v>
      </c>
      <c r="G1066" s="959">
        <v>2</v>
      </c>
      <c r="H1066" s="959" t="s">
        <v>114</v>
      </c>
      <c r="I1066" s="1217" t="s">
        <v>4396</v>
      </c>
    </row>
    <row r="1067" spans="2:9">
      <c r="B1067" s="946">
        <v>1064</v>
      </c>
      <c r="C1067" s="1220" t="s">
        <v>270</v>
      </c>
      <c r="D1067" s="1220" t="s">
        <v>271</v>
      </c>
      <c r="E1067" s="911">
        <v>0</v>
      </c>
      <c r="F1067" s="946" t="s">
        <v>4421</v>
      </c>
      <c r="G1067" s="959">
        <v>12</v>
      </c>
      <c r="H1067" s="959" t="s">
        <v>4523</v>
      </c>
      <c r="I1067" s="1217" t="s">
        <v>4521</v>
      </c>
    </row>
    <row r="1068" spans="2:9">
      <c r="B1068" s="946">
        <v>1065</v>
      </c>
      <c r="C1068" s="1220" t="s">
        <v>270</v>
      </c>
      <c r="D1068" s="1220" t="s">
        <v>271</v>
      </c>
      <c r="E1068" s="911">
        <v>0</v>
      </c>
      <c r="F1068" s="946" t="s">
        <v>4403</v>
      </c>
      <c r="G1068" s="959">
        <v>1</v>
      </c>
      <c r="H1068" s="959" t="s">
        <v>114</v>
      </c>
      <c r="I1068" s="1217" t="s">
        <v>4425</v>
      </c>
    </row>
    <row r="1069" spans="2:9">
      <c r="B1069" s="946">
        <v>1066</v>
      </c>
      <c r="C1069" s="1220" t="s">
        <v>270</v>
      </c>
      <c r="D1069" s="1220" t="s">
        <v>271</v>
      </c>
      <c r="E1069" s="911">
        <v>0</v>
      </c>
      <c r="F1069" s="946" t="s">
        <v>4407</v>
      </c>
      <c r="G1069" s="959">
        <v>4</v>
      </c>
      <c r="H1069" s="959" t="s">
        <v>114</v>
      </c>
      <c r="I1069" s="1217" t="s">
        <v>4524</v>
      </c>
    </row>
    <row r="1070" spans="2:9">
      <c r="B1070" s="946">
        <v>1067</v>
      </c>
      <c r="C1070" s="1220" t="s">
        <v>270</v>
      </c>
      <c r="D1070" s="1220" t="s">
        <v>271</v>
      </c>
      <c r="E1070" s="911">
        <v>0</v>
      </c>
      <c r="F1070" s="946" t="s">
        <v>4407</v>
      </c>
      <c r="G1070" s="959">
        <v>1</v>
      </c>
      <c r="H1070" s="959" t="s">
        <v>114</v>
      </c>
      <c r="I1070" s="1217" t="s">
        <v>4525</v>
      </c>
    </row>
    <row r="1071" spans="2:9">
      <c r="B1071" s="946">
        <v>1068</v>
      </c>
      <c r="C1071" s="1220" t="s">
        <v>270</v>
      </c>
      <c r="D1071" s="1220" t="s">
        <v>271</v>
      </c>
      <c r="E1071" s="911">
        <v>0</v>
      </c>
      <c r="F1071" s="946" t="s">
        <v>4407</v>
      </c>
      <c r="G1071" s="959">
        <v>1</v>
      </c>
      <c r="H1071" s="959" t="s">
        <v>114</v>
      </c>
      <c r="I1071" s="1217" t="s">
        <v>4526</v>
      </c>
    </row>
    <row r="1072" spans="2:9">
      <c r="B1072" s="946">
        <v>1069</v>
      </c>
      <c r="C1072" s="1220" t="s">
        <v>288</v>
      </c>
      <c r="D1072" s="1220" t="s">
        <v>289</v>
      </c>
      <c r="E1072" s="911">
        <v>0</v>
      </c>
      <c r="F1072" s="946" t="s">
        <v>4389</v>
      </c>
      <c r="G1072" s="959">
        <v>17.600000000000001</v>
      </c>
      <c r="H1072" s="959" t="s">
        <v>114</v>
      </c>
      <c r="I1072" s="1217" t="s">
        <v>175</v>
      </c>
    </row>
    <row r="1073" spans="2:9">
      <c r="B1073" s="946">
        <v>1070</v>
      </c>
      <c r="C1073" s="1220" t="s">
        <v>288</v>
      </c>
      <c r="D1073" s="1220" t="s">
        <v>289</v>
      </c>
      <c r="E1073" s="911">
        <v>0</v>
      </c>
      <c r="F1073" s="946" t="s">
        <v>4409</v>
      </c>
      <c r="G1073" s="959">
        <v>2</v>
      </c>
      <c r="H1073" s="959" t="s">
        <v>114</v>
      </c>
      <c r="I1073" s="1217" t="s">
        <v>4410</v>
      </c>
    </row>
    <row r="1074" spans="2:9">
      <c r="B1074" s="946">
        <v>1071</v>
      </c>
      <c r="C1074" s="1220" t="s">
        <v>288</v>
      </c>
      <c r="D1074" s="1220" t="s">
        <v>289</v>
      </c>
      <c r="E1074" s="911">
        <v>0</v>
      </c>
      <c r="F1074" s="946" t="s">
        <v>4417</v>
      </c>
      <c r="G1074" s="959">
        <v>1</v>
      </c>
      <c r="H1074" s="959" t="s">
        <v>114</v>
      </c>
      <c r="I1074" s="1217" t="s">
        <v>4418</v>
      </c>
    </row>
    <row r="1075" spans="2:9">
      <c r="B1075" s="946">
        <v>1072</v>
      </c>
      <c r="C1075" s="1220" t="s">
        <v>288</v>
      </c>
      <c r="D1075" s="1220" t="s">
        <v>289</v>
      </c>
      <c r="E1075" s="911">
        <v>0</v>
      </c>
      <c r="F1075" s="946" t="s">
        <v>4419</v>
      </c>
      <c r="G1075" s="959">
        <v>5</v>
      </c>
      <c r="H1075" s="959" t="s">
        <v>114</v>
      </c>
      <c r="I1075" s="1217" t="s">
        <v>4420</v>
      </c>
    </row>
    <row r="1076" spans="2:9">
      <c r="B1076" s="946">
        <v>1073</v>
      </c>
      <c r="C1076" s="1220" t="s">
        <v>288</v>
      </c>
      <c r="D1076" s="1220" t="s">
        <v>289</v>
      </c>
      <c r="E1076" s="911">
        <v>0</v>
      </c>
      <c r="F1076" s="946" t="s">
        <v>4395</v>
      </c>
      <c r="G1076" s="959">
        <v>2</v>
      </c>
      <c r="H1076" s="959" t="s">
        <v>114</v>
      </c>
      <c r="I1076" s="1217" t="s">
        <v>4396</v>
      </c>
    </row>
    <row r="1077" spans="2:9">
      <c r="B1077" s="946">
        <v>1074</v>
      </c>
      <c r="C1077" s="1220" t="s">
        <v>288</v>
      </c>
      <c r="D1077" s="1220" t="s">
        <v>289</v>
      </c>
      <c r="E1077" s="911">
        <v>0</v>
      </c>
      <c r="F1077" s="946" t="s">
        <v>4421</v>
      </c>
      <c r="G1077" s="959">
        <v>12</v>
      </c>
      <c r="H1077" s="959" t="s">
        <v>4523</v>
      </c>
      <c r="I1077" s="1217" t="s">
        <v>4521</v>
      </c>
    </row>
    <row r="1078" spans="2:9">
      <c r="B1078" s="946">
        <v>1075</v>
      </c>
      <c r="C1078" s="1220" t="s">
        <v>288</v>
      </c>
      <c r="D1078" s="1220" t="s">
        <v>289</v>
      </c>
      <c r="E1078" s="911">
        <v>0</v>
      </c>
      <c r="F1078" s="946" t="s">
        <v>4403</v>
      </c>
      <c r="G1078" s="959">
        <v>1</v>
      </c>
      <c r="H1078" s="959" t="s">
        <v>114</v>
      </c>
      <c r="I1078" s="1217" t="s">
        <v>4425</v>
      </c>
    </row>
    <row r="1079" spans="2:9">
      <c r="B1079" s="946">
        <v>1076</v>
      </c>
      <c r="C1079" s="1220" t="s">
        <v>288</v>
      </c>
      <c r="D1079" s="1220" t="s">
        <v>289</v>
      </c>
      <c r="E1079" s="911">
        <v>0</v>
      </c>
      <c r="F1079" s="946" t="s">
        <v>4407</v>
      </c>
      <c r="G1079" s="959">
        <v>4</v>
      </c>
      <c r="H1079" s="959" t="s">
        <v>114</v>
      </c>
      <c r="I1079" s="1217" t="s">
        <v>4524</v>
      </c>
    </row>
    <row r="1080" spans="2:9">
      <c r="B1080" s="946">
        <v>1077</v>
      </c>
      <c r="C1080" s="1220" t="s">
        <v>288</v>
      </c>
      <c r="D1080" s="1220" t="s">
        <v>289</v>
      </c>
      <c r="E1080" s="911">
        <v>0</v>
      </c>
      <c r="F1080" s="946" t="s">
        <v>4407</v>
      </c>
      <c r="G1080" s="959">
        <v>2</v>
      </c>
      <c r="H1080" s="959" t="s">
        <v>114</v>
      </c>
      <c r="I1080" s="1217" t="s">
        <v>4525</v>
      </c>
    </row>
    <row r="1081" spans="2:9">
      <c r="B1081" s="946">
        <v>1078</v>
      </c>
      <c r="C1081" s="1220" t="s">
        <v>288</v>
      </c>
      <c r="D1081" s="1220" t="s">
        <v>289</v>
      </c>
      <c r="E1081" s="911">
        <v>0</v>
      </c>
      <c r="F1081" s="946" t="s">
        <v>4407</v>
      </c>
      <c r="G1081" s="959">
        <v>1</v>
      </c>
      <c r="H1081" s="959" t="s">
        <v>114</v>
      </c>
      <c r="I1081" s="1217" t="s">
        <v>4526</v>
      </c>
    </row>
    <row r="1082" spans="2:9">
      <c r="B1082" s="946">
        <v>1079</v>
      </c>
      <c r="C1082" s="1220" t="s">
        <v>288</v>
      </c>
      <c r="D1082" s="1220" t="s">
        <v>289</v>
      </c>
      <c r="E1082" s="911">
        <v>0</v>
      </c>
      <c r="F1082" s="946" t="s">
        <v>4389</v>
      </c>
      <c r="G1082" s="959">
        <v>15.1</v>
      </c>
      <c r="H1082" s="959" t="s">
        <v>114</v>
      </c>
      <c r="I1082" s="1217" t="s">
        <v>175</v>
      </c>
    </row>
    <row r="1083" spans="2:9">
      <c r="B1083" s="946">
        <v>1080</v>
      </c>
      <c r="C1083" s="1220" t="s">
        <v>288</v>
      </c>
      <c r="D1083" s="1220" t="s">
        <v>289</v>
      </c>
      <c r="E1083" s="911">
        <v>0</v>
      </c>
      <c r="F1083" s="946" t="s">
        <v>4409</v>
      </c>
      <c r="G1083" s="959">
        <v>2</v>
      </c>
      <c r="H1083" s="959" t="s">
        <v>114</v>
      </c>
      <c r="I1083" s="1217" t="s">
        <v>4410</v>
      </c>
    </row>
    <row r="1084" spans="2:9">
      <c r="B1084" s="946">
        <v>1081</v>
      </c>
      <c r="C1084" s="1220" t="s">
        <v>288</v>
      </c>
      <c r="D1084" s="1220" t="s">
        <v>289</v>
      </c>
      <c r="E1084" s="911">
        <v>0</v>
      </c>
      <c r="F1084" s="946" t="s">
        <v>4417</v>
      </c>
      <c r="G1084" s="959">
        <v>1</v>
      </c>
      <c r="H1084" s="959" t="s">
        <v>114</v>
      </c>
      <c r="I1084" s="1217" t="s">
        <v>4418</v>
      </c>
    </row>
    <row r="1085" spans="2:9">
      <c r="B1085" s="946">
        <v>1082</v>
      </c>
      <c r="C1085" s="1220" t="s">
        <v>288</v>
      </c>
      <c r="D1085" s="1220" t="s">
        <v>289</v>
      </c>
      <c r="E1085" s="911">
        <v>0</v>
      </c>
      <c r="F1085" s="946" t="s">
        <v>4395</v>
      </c>
      <c r="G1085" s="959">
        <v>2</v>
      </c>
      <c r="H1085" s="959" t="s">
        <v>114</v>
      </c>
      <c r="I1085" s="1217" t="s">
        <v>4396</v>
      </c>
    </row>
    <row r="1086" spans="2:9">
      <c r="B1086" s="946">
        <v>1083</v>
      </c>
      <c r="C1086" s="1220" t="s">
        <v>288</v>
      </c>
      <c r="D1086" s="1220" t="s">
        <v>289</v>
      </c>
      <c r="E1086" s="911">
        <v>0</v>
      </c>
      <c r="F1086" s="946" t="s">
        <v>4419</v>
      </c>
      <c r="G1086" s="959">
        <v>5</v>
      </c>
      <c r="H1086" s="959" t="s">
        <v>114</v>
      </c>
      <c r="I1086" s="1217" t="s">
        <v>4420</v>
      </c>
    </row>
    <row r="1087" spans="2:9">
      <c r="B1087" s="946">
        <v>1084</v>
      </c>
      <c r="C1087" s="1220" t="s">
        <v>288</v>
      </c>
      <c r="D1087" s="1220" t="s">
        <v>289</v>
      </c>
      <c r="E1087" s="911">
        <v>0</v>
      </c>
      <c r="F1087" s="946" t="s">
        <v>4421</v>
      </c>
      <c r="G1087" s="959">
        <v>12</v>
      </c>
      <c r="H1087" s="959" t="s">
        <v>4523</v>
      </c>
      <c r="I1087" s="1217" t="s">
        <v>4521</v>
      </c>
    </row>
    <row r="1088" spans="2:9">
      <c r="B1088" s="946">
        <v>1085</v>
      </c>
      <c r="C1088" s="1220" t="s">
        <v>288</v>
      </c>
      <c r="D1088" s="1220" t="s">
        <v>289</v>
      </c>
      <c r="E1088" s="911">
        <v>0</v>
      </c>
      <c r="F1088" s="946" t="s">
        <v>4403</v>
      </c>
      <c r="G1088" s="959">
        <v>1</v>
      </c>
      <c r="H1088" s="959" t="s">
        <v>114</v>
      </c>
      <c r="I1088" s="1217" t="s">
        <v>4425</v>
      </c>
    </row>
    <row r="1089" spans="2:9">
      <c r="B1089" s="946">
        <v>1086</v>
      </c>
      <c r="C1089" s="1220" t="s">
        <v>288</v>
      </c>
      <c r="D1089" s="1220" t="s">
        <v>289</v>
      </c>
      <c r="E1089" s="911">
        <v>0</v>
      </c>
      <c r="F1089" s="946" t="s">
        <v>4407</v>
      </c>
      <c r="G1089" s="959">
        <v>1</v>
      </c>
      <c r="H1089" s="959" t="s">
        <v>114</v>
      </c>
      <c r="I1089" s="1217" t="s">
        <v>4525</v>
      </c>
    </row>
    <row r="1090" spans="2:9">
      <c r="B1090" s="946">
        <v>1087</v>
      </c>
      <c r="C1090" s="1220" t="s">
        <v>288</v>
      </c>
      <c r="D1090" s="1220" t="s">
        <v>289</v>
      </c>
      <c r="E1090" s="911">
        <v>0</v>
      </c>
      <c r="F1090" s="946" t="s">
        <v>4407</v>
      </c>
      <c r="G1090" s="959">
        <v>4</v>
      </c>
      <c r="H1090" s="959" t="s">
        <v>114</v>
      </c>
      <c r="I1090" s="1217" t="s">
        <v>4524</v>
      </c>
    </row>
    <row r="1091" spans="2:9">
      <c r="B1091" s="946">
        <v>1088</v>
      </c>
      <c r="C1091" s="1220" t="s">
        <v>288</v>
      </c>
      <c r="D1091" s="1220" t="s">
        <v>289</v>
      </c>
      <c r="E1091" s="911">
        <v>0</v>
      </c>
      <c r="F1091" s="946" t="s">
        <v>4407</v>
      </c>
      <c r="G1091" s="959">
        <v>1</v>
      </c>
      <c r="H1091" s="959" t="s">
        <v>114</v>
      </c>
      <c r="I1091" s="1217" t="s">
        <v>4526</v>
      </c>
    </row>
    <row r="1092" spans="2:9">
      <c r="B1092" s="946">
        <v>1089</v>
      </c>
      <c r="C1092" s="1220" t="s">
        <v>301</v>
      </c>
      <c r="D1092" s="1220" t="s">
        <v>302</v>
      </c>
      <c r="E1092" s="911">
        <v>0</v>
      </c>
      <c r="F1092" s="946" t="s">
        <v>4389</v>
      </c>
      <c r="G1092" s="959">
        <v>15.6</v>
      </c>
      <c r="H1092" s="959" t="s">
        <v>114</v>
      </c>
      <c r="I1092" s="1217" t="s">
        <v>175</v>
      </c>
    </row>
    <row r="1093" spans="2:9">
      <c r="B1093" s="946">
        <v>1090</v>
      </c>
      <c r="C1093" s="1220" t="s">
        <v>301</v>
      </c>
      <c r="D1093" s="1220" t="s">
        <v>302</v>
      </c>
      <c r="E1093" s="911">
        <v>0</v>
      </c>
      <c r="F1093" s="946" t="s">
        <v>4409</v>
      </c>
      <c r="G1093" s="959">
        <v>2</v>
      </c>
      <c r="H1093" s="959" t="s">
        <v>114</v>
      </c>
      <c r="I1093" s="1217" t="s">
        <v>4410</v>
      </c>
    </row>
    <row r="1094" spans="2:9">
      <c r="B1094" s="946">
        <v>1091</v>
      </c>
      <c r="C1094" s="1220" t="s">
        <v>301</v>
      </c>
      <c r="D1094" s="1220" t="s">
        <v>302</v>
      </c>
      <c r="E1094" s="911">
        <v>0</v>
      </c>
      <c r="F1094" s="946" t="s">
        <v>4417</v>
      </c>
      <c r="G1094" s="959">
        <v>1</v>
      </c>
      <c r="H1094" s="959" t="s">
        <v>114</v>
      </c>
      <c r="I1094" s="1217" t="s">
        <v>4418</v>
      </c>
    </row>
    <row r="1095" spans="2:9">
      <c r="B1095" s="946">
        <v>1092</v>
      </c>
      <c r="C1095" s="1220" t="s">
        <v>301</v>
      </c>
      <c r="D1095" s="1220" t="s">
        <v>302</v>
      </c>
      <c r="E1095" s="911">
        <v>0</v>
      </c>
      <c r="F1095" s="946" t="s">
        <v>4419</v>
      </c>
      <c r="G1095" s="959">
        <v>5</v>
      </c>
      <c r="H1095" s="959" t="s">
        <v>114</v>
      </c>
      <c r="I1095" s="1217" t="s">
        <v>4420</v>
      </c>
    </row>
    <row r="1096" spans="2:9">
      <c r="B1096" s="946">
        <v>1093</v>
      </c>
      <c r="C1096" s="1220" t="s">
        <v>301</v>
      </c>
      <c r="D1096" s="1220" t="s">
        <v>302</v>
      </c>
      <c r="E1096" s="911">
        <v>0</v>
      </c>
      <c r="F1096" s="946" t="s">
        <v>4395</v>
      </c>
      <c r="G1096" s="959">
        <v>2</v>
      </c>
      <c r="H1096" s="959" t="s">
        <v>114</v>
      </c>
      <c r="I1096" s="1217" t="s">
        <v>4396</v>
      </c>
    </row>
    <row r="1097" spans="2:9">
      <c r="B1097" s="946">
        <v>1094</v>
      </c>
      <c r="C1097" s="1220" t="s">
        <v>301</v>
      </c>
      <c r="D1097" s="1220" t="s">
        <v>302</v>
      </c>
      <c r="E1097" s="911">
        <v>0</v>
      </c>
      <c r="F1097" s="946" t="s">
        <v>4421</v>
      </c>
      <c r="G1097" s="959">
        <v>12</v>
      </c>
      <c r="H1097" s="959" t="s">
        <v>4523</v>
      </c>
      <c r="I1097" s="1217" t="s">
        <v>4521</v>
      </c>
    </row>
    <row r="1098" spans="2:9">
      <c r="B1098" s="946">
        <v>1095</v>
      </c>
      <c r="C1098" s="1220" t="s">
        <v>301</v>
      </c>
      <c r="D1098" s="1220" t="s">
        <v>302</v>
      </c>
      <c r="E1098" s="911">
        <v>0</v>
      </c>
      <c r="F1098" s="946" t="s">
        <v>4403</v>
      </c>
      <c r="G1098" s="959">
        <v>1</v>
      </c>
      <c r="H1098" s="959" t="s">
        <v>114</v>
      </c>
      <c r="I1098" s="1217" t="s">
        <v>4425</v>
      </c>
    </row>
    <row r="1099" spans="2:9">
      <c r="B1099" s="946">
        <v>1096</v>
      </c>
      <c r="C1099" s="1220" t="s">
        <v>301</v>
      </c>
      <c r="D1099" s="1220" t="s">
        <v>302</v>
      </c>
      <c r="E1099" s="911">
        <v>0</v>
      </c>
      <c r="F1099" s="946" t="s">
        <v>4407</v>
      </c>
      <c r="G1099" s="959">
        <v>4</v>
      </c>
      <c r="H1099" s="959" t="s">
        <v>114</v>
      </c>
      <c r="I1099" s="1217" t="s">
        <v>4524</v>
      </c>
    </row>
    <row r="1100" spans="2:9">
      <c r="B1100" s="946">
        <v>1097</v>
      </c>
      <c r="C1100" s="1220" t="s">
        <v>301</v>
      </c>
      <c r="D1100" s="1220" t="s">
        <v>302</v>
      </c>
      <c r="E1100" s="911">
        <v>0</v>
      </c>
      <c r="F1100" s="946" t="s">
        <v>4407</v>
      </c>
      <c r="G1100" s="959">
        <v>2</v>
      </c>
      <c r="H1100" s="959" t="s">
        <v>114</v>
      </c>
      <c r="I1100" s="1217" t="s">
        <v>4525</v>
      </c>
    </row>
    <row r="1101" spans="2:9">
      <c r="B1101" s="946">
        <v>1098</v>
      </c>
      <c r="C1101" s="1220" t="s">
        <v>301</v>
      </c>
      <c r="D1101" s="1220" t="s">
        <v>302</v>
      </c>
      <c r="E1101" s="911">
        <v>0</v>
      </c>
      <c r="F1101" s="946" t="s">
        <v>4407</v>
      </c>
      <c r="G1101" s="959">
        <v>1</v>
      </c>
      <c r="H1101" s="959" t="s">
        <v>114</v>
      </c>
      <c r="I1101" s="1217" t="s">
        <v>4526</v>
      </c>
    </row>
    <row r="1102" spans="2:9">
      <c r="B1102" s="946">
        <v>1099</v>
      </c>
      <c r="C1102" s="1220" t="s">
        <v>301</v>
      </c>
      <c r="D1102" s="1220" t="s">
        <v>302</v>
      </c>
      <c r="E1102" s="911">
        <v>0</v>
      </c>
      <c r="F1102" s="946" t="s">
        <v>4389</v>
      </c>
      <c r="G1102" s="959">
        <v>47.5</v>
      </c>
      <c r="H1102" s="959" t="s">
        <v>114</v>
      </c>
      <c r="I1102" s="1217" t="s">
        <v>175</v>
      </c>
    </row>
    <row r="1103" spans="2:9">
      <c r="B1103" s="946">
        <v>1100</v>
      </c>
      <c r="C1103" s="1220" t="s">
        <v>301</v>
      </c>
      <c r="D1103" s="1220" t="s">
        <v>302</v>
      </c>
      <c r="E1103" s="911">
        <v>0</v>
      </c>
      <c r="F1103" s="946" t="s">
        <v>4395</v>
      </c>
      <c r="G1103" s="959">
        <v>8</v>
      </c>
      <c r="H1103" s="959" t="s">
        <v>114</v>
      </c>
      <c r="I1103" s="1217" t="s">
        <v>4396</v>
      </c>
    </row>
    <row r="1104" spans="2:9">
      <c r="B1104" s="946">
        <v>1101</v>
      </c>
      <c r="C1104" s="1220" t="s">
        <v>301</v>
      </c>
      <c r="D1104" s="1220" t="s">
        <v>302</v>
      </c>
      <c r="E1104" s="911">
        <v>0</v>
      </c>
      <c r="F1104" s="946" t="s">
        <v>4407</v>
      </c>
      <c r="G1104" s="959">
        <v>12</v>
      </c>
      <c r="H1104" s="959" t="s">
        <v>114</v>
      </c>
      <c r="I1104" s="1217" t="s">
        <v>4525</v>
      </c>
    </row>
    <row r="1105" spans="2:9">
      <c r="B1105" s="946">
        <v>1102</v>
      </c>
      <c r="C1105" s="1220" t="s">
        <v>301</v>
      </c>
      <c r="D1105" s="1220" t="s">
        <v>302</v>
      </c>
      <c r="E1105" s="911">
        <v>0</v>
      </c>
      <c r="F1105" s="946" t="s">
        <v>4407</v>
      </c>
      <c r="G1105" s="959">
        <v>2</v>
      </c>
      <c r="H1105" s="959" t="s">
        <v>114</v>
      </c>
      <c r="I1105" s="1217" t="s">
        <v>4526</v>
      </c>
    </row>
    <row r="1106" spans="2:9">
      <c r="B1106" s="946">
        <v>1103</v>
      </c>
      <c r="C1106" s="1220" t="s">
        <v>301</v>
      </c>
      <c r="D1106" s="1220" t="s">
        <v>302</v>
      </c>
      <c r="E1106" s="911">
        <v>0</v>
      </c>
      <c r="F1106" s="946" t="s">
        <v>4389</v>
      </c>
      <c r="G1106" s="959">
        <v>8.9</v>
      </c>
      <c r="H1106" s="959" t="s">
        <v>114</v>
      </c>
      <c r="I1106" s="1217" t="s">
        <v>175</v>
      </c>
    </row>
    <row r="1107" spans="2:9">
      <c r="B1107" s="946">
        <v>1104</v>
      </c>
      <c r="C1107" s="1220" t="s">
        <v>301</v>
      </c>
      <c r="D1107" s="1220" t="s">
        <v>302</v>
      </c>
      <c r="E1107" s="911">
        <v>0</v>
      </c>
      <c r="F1107" s="946" t="s">
        <v>4409</v>
      </c>
      <c r="G1107" s="959">
        <v>2</v>
      </c>
      <c r="H1107" s="959" t="s">
        <v>114</v>
      </c>
      <c r="I1107" s="1217" t="s">
        <v>4410</v>
      </c>
    </row>
    <row r="1108" spans="2:9">
      <c r="B1108" s="946">
        <v>1105</v>
      </c>
      <c r="C1108" s="1220" t="s">
        <v>301</v>
      </c>
      <c r="D1108" s="1220" t="s">
        <v>302</v>
      </c>
      <c r="E1108" s="911">
        <v>0</v>
      </c>
      <c r="F1108" s="946" t="s">
        <v>4417</v>
      </c>
      <c r="G1108" s="959">
        <v>1</v>
      </c>
      <c r="H1108" s="959" t="s">
        <v>114</v>
      </c>
      <c r="I1108" s="1217" t="s">
        <v>4418</v>
      </c>
    </row>
    <row r="1109" spans="2:9">
      <c r="B1109" s="946">
        <v>1106</v>
      </c>
      <c r="C1109" s="1220" t="s">
        <v>301</v>
      </c>
      <c r="D1109" s="1220" t="s">
        <v>302</v>
      </c>
      <c r="E1109" s="911">
        <v>0</v>
      </c>
      <c r="F1109" s="946" t="s">
        <v>4419</v>
      </c>
      <c r="G1109" s="959">
        <v>5</v>
      </c>
      <c r="H1109" s="959" t="s">
        <v>114</v>
      </c>
      <c r="I1109" s="1217" t="s">
        <v>4420</v>
      </c>
    </row>
    <row r="1110" spans="2:9">
      <c r="B1110" s="946">
        <v>1107</v>
      </c>
      <c r="C1110" s="1220" t="s">
        <v>301</v>
      </c>
      <c r="D1110" s="1220" t="s">
        <v>302</v>
      </c>
      <c r="E1110" s="911">
        <v>0</v>
      </c>
      <c r="F1110" s="946" t="s">
        <v>4395</v>
      </c>
      <c r="G1110" s="959">
        <v>1</v>
      </c>
      <c r="H1110" s="959" t="s">
        <v>114</v>
      </c>
      <c r="I1110" s="1217" t="s">
        <v>4396</v>
      </c>
    </row>
    <row r="1111" spans="2:9">
      <c r="B1111" s="946">
        <v>1108</v>
      </c>
      <c r="C1111" s="1220" t="s">
        <v>301</v>
      </c>
      <c r="D1111" s="1220" t="s">
        <v>302</v>
      </c>
      <c r="E1111" s="911">
        <v>0</v>
      </c>
      <c r="F1111" s="946" t="s">
        <v>4421</v>
      </c>
      <c r="G1111" s="959">
        <v>12</v>
      </c>
      <c r="H1111" s="959" t="s">
        <v>4523</v>
      </c>
      <c r="I1111" s="1217" t="s">
        <v>4521</v>
      </c>
    </row>
    <row r="1112" spans="2:9">
      <c r="B1112" s="946">
        <v>1109</v>
      </c>
      <c r="C1112" s="1220" t="s">
        <v>301</v>
      </c>
      <c r="D1112" s="1220" t="s">
        <v>302</v>
      </c>
      <c r="E1112" s="911">
        <v>0</v>
      </c>
      <c r="F1112" s="946" t="s">
        <v>4403</v>
      </c>
      <c r="G1112" s="959">
        <v>1</v>
      </c>
      <c r="H1112" s="959" t="s">
        <v>114</v>
      </c>
      <c r="I1112" s="1217" t="s">
        <v>4425</v>
      </c>
    </row>
    <row r="1113" spans="2:9">
      <c r="B1113" s="946">
        <v>1110</v>
      </c>
      <c r="C1113" s="1220" t="s">
        <v>301</v>
      </c>
      <c r="D1113" s="1220" t="s">
        <v>302</v>
      </c>
      <c r="E1113" s="911">
        <v>0</v>
      </c>
      <c r="F1113" s="946" t="s">
        <v>4407</v>
      </c>
      <c r="G1113" s="959">
        <v>4</v>
      </c>
      <c r="H1113" s="959" t="s">
        <v>114</v>
      </c>
      <c r="I1113" s="1217" t="s">
        <v>4524</v>
      </c>
    </row>
    <row r="1114" spans="2:9">
      <c r="B1114" s="946">
        <v>1111</v>
      </c>
      <c r="C1114" s="1220" t="s">
        <v>407</v>
      </c>
      <c r="D1114" s="1220" t="s">
        <v>1116</v>
      </c>
      <c r="E1114" s="911">
        <v>0</v>
      </c>
      <c r="F1114" s="946" t="s">
        <v>4389</v>
      </c>
      <c r="G1114" s="959">
        <v>9.3000000000000007</v>
      </c>
      <c r="H1114" s="959" t="s">
        <v>131</v>
      </c>
      <c r="I1114" s="1217" t="s">
        <v>175</v>
      </c>
    </row>
    <row r="1115" spans="2:9">
      <c r="B1115" s="946">
        <v>1112</v>
      </c>
      <c r="C1115" s="1220" t="s">
        <v>407</v>
      </c>
      <c r="D1115" s="1220" t="s">
        <v>1116</v>
      </c>
      <c r="E1115" s="911">
        <v>0</v>
      </c>
      <c r="F1115" s="946" t="s">
        <v>4409</v>
      </c>
      <c r="G1115" s="959">
        <v>2</v>
      </c>
      <c r="H1115" s="959" t="s">
        <v>131</v>
      </c>
      <c r="I1115" s="1217" t="s">
        <v>4410</v>
      </c>
    </row>
    <row r="1116" spans="2:9">
      <c r="B1116" s="946">
        <v>1113</v>
      </c>
      <c r="C1116" s="1220" t="s">
        <v>407</v>
      </c>
      <c r="D1116" s="1220" t="s">
        <v>1116</v>
      </c>
      <c r="E1116" s="911">
        <v>0</v>
      </c>
      <c r="F1116" s="946" t="s">
        <v>4417</v>
      </c>
      <c r="G1116" s="959">
        <v>1</v>
      </c>
      <c r="H1116" s="959" t="s">
        <v>131</v>
      </c>
      <c r="I1116" s="1217" t="s">
        <v>4418</v>
      </c>
    </row>
    <row r="1117" spans="2:9">
      <c r="B1117" s="946">
        <v>1114</v>
      </c>
      <c r="C1117" s="1220" t="s">
        <v>407</v>
      </c>
      <c r="D1117" s="1220" t="s">
        <v>1116</v>
      </c>
      <c r="E1117" s="911">
        <v>0</v>
      </c>
      <c r="F1117" s="946" t="s">
        <v>4395</v>
      </c>
      <c r="G1117" s="959">
        <v>1</v>
      </c>
      <c r="H1117" s="959" t="s">
        <v>131</v>
      </c>
      <c r="I1117" s="1217" t="s">
        <v>4396</v>
      </c>
    </row>
    <row r="1118" spans="2:9">
      <c r="B1118" s="946">
        <v>1115</v>
      </c>
      <c r="C1118" s="1220" t="s">
        <v>407</v>
      </c>
      <c r="D1118" s="1220" t="s">
        <v>1116</v>
      </c>
      <c r="E1118" s="911">
        <v>0</v>
      </c>
      <c r="F1118" s="946" t="s">
        <v>4419</v>
      </c>
      <c r="G1118" s="959">
        <v>5</v>
      </c>
      <c r="H1118" s="959" t="s">
        <v>131</v>
      </c>
      <c r="I1118" s="1217" t="s">
        <v>4420</v>
      </c>
    </row>
    <row r="1119" spans="2:9">
      <c r="B1119" s="946">
        <v>1116</v>
      </c>
      <c r="C1119" s="1220" t="s">
        <v>407</v>
      </c>
      <c r="D1119" s="1220" t="s">
        <v>1116</v>
      </c>
      <c r="E1119" s="911">
        <v>0</v>
      </c>
      <c r="F1119" s="946" t="s">
        <v>4397</v>
      </c>
      <c r="G1119" s="959">
        <v>20</v>
      </c>
      <c r="H1119" s="959" t="s">
        <v>4529</v>
      </c>
      <c r="I1119" s="1217" t="s">
        <v>4429</v>
      </c>
    </row>
    <row r="1120" spans="2:9">
      <c r="B1120" s="946">
        <v>1117</v>
      </c>
      <c r="C1120" s="1220" t="s">
        <v>407</v>
      </c>
      <c r="D1120" s="1220" t="s">
        <v>1116</v>
      </c>
      <c r="E1120" s="911">
        <v>0</v>
      </c>
      <c r="F1120" s="946" t="s">
        <v>4401</v>
      </c>
      <c r="G1120" s="959">
        <v>1</v>
      </c>
      <c r="H1120" s="959" t="s">
        <v>131</v>
      </c>
      <c r="I1120" s="1217" t="s">
        <v>4430</v>
      </c>
    </row>
    <row r="1121" spans="2:9">
      <c r="B1121" s="946">
        <v>1118</v>
      </c>
      <c r="C1121" s="1220" t="s">
        <v>407</v>
      </c>
      <c r="D1121" s="1220" t="s">
        <v>1116</v>
      </c>
      <c r="E1121" s="911">
        <v>0</v>
      </c>
      <c r="F1121" s="946" t="s">
        <v>4407</v>
      </c>
      <c r="G1121" s="959">
        <v>4</v>
      </c>
      <c r="H1121" s="959" t="s">
        <v>131</v>
      </c>
      <c r="I1121" s="1217" t="s">
        <v>4530</v>
      </c>
    </row>
    <row r="1122" spans="2:9">
      <c r="B1122" s="946">
        <v>1119</v>
      </c>
      <c r="C1122" s="1220" t="s">
        <v>407</v>
      </c>
      <c r="D1122" s="1220" t="s">
        <v>1116</v>
      </c>
      <c r="E1122" s="911">
        <v>0</v>
      </c>
      <c r="F1122" s="946" t="s">
        <v>4389</v>
      </c>
      <c r="G1122" s="959">
        <v>48</v>
      </c>
      <c r="H1122" s="959" t="s">
        <v>131</v>
      </c>
      <c r="I1122" s="1217" t="s">
        <v>175</v>
      </c>
    </row>
    <row r="1123" spans="2:9">
      <c r="B1123" s="946">
        <v>1120</v>
      </c>
      <c r="C1123" s="1220" t="s">
        <v>407</v>
      </c>
      <c r="D1123" s="1220" t="s">
        <v>1116</v>
      </c>
      <c r="E1123" s="911">
        <v>0</v>
      </c>
      <c r="F1123" s="946" t="s">
        <v>4395</v>
      </c>
      <c r="G1123" s="959">
        <v>8</v>
      </c>
      <c r="H1123" s="959" t="s">
        <v>131</v>
      </c>
      <c r="I1123" s="1217" t="s">
        <v>4396</v>
      </c>
    </row>
    <row r="1124" spans="2:9">
      <c r="B1124" s="946">
        <v>1121</v>
      </c>
      <c r="C1124" s="1220" t="s">
        <v>407</v>
      </c>
      <c r="D1124" s="1220" t="s">
        <v>1116</v>
      </c>
      <c r="E1124" s="911">
        <v>0</v>
      </c>
      <c r="F1124" s="946" t="s">
        <v>4407</v>
      </c>
      <c r="G1124" s="959">
        <v>10</v>
      </c>
      <c r="H1124" s="959" t="s">
        <v>131</v>
      </c>
      <c r="I1124" s="1217" t="s">
        <v>4531</v>
      </c>
    </row>
    <row r="1125" spans="2:9">
      <c r="B1125" s="946">
        <v>1122</v>
      </c>
      <c r="C1125" s="1220" t="s">
        <v>407</v>
      </c>
      <c r="D1125" s="1220" t="s">
        <v>1116</v>
      </c>
      <c r="E1125" s="911">
        <v>0</v>
      </c>
      <c r="F1125" s="946" t="s">
        <v>4407</v>
      </c>
      <c r="G1125" s="959">
        <v>2</v>
      </c>
      <c r="H1125" s="959" t="s">
        <v>131</v>
      </c>
      <c r="I1125" s="1217" t="s">
        <v>4530</v>
      </c>
    </row>
    <row r="1126" spans="2:9">
      <c r="B1126" s="946">
        <v>1123</v>
      </c>
      <c r="C1126" s="1220" t="s">
        <v>407</v>
      </c>
      <c r="D1126" s="1220" t="s">
        <v>1116</v>
      </c>
      <c r="E1126" s="911">
        <v>0</v>
      </c>
      <c r="F1126" s="946" t="s">
        <v>4389</v>
      </c>
      <c r="G1126" s="959">
        <v>13.1</v>
      </c>
      <c r="H1126" s="959" t="s">
        <v>131</v>
      </c>
      <c r="I1126" s="1217" t="s">
        <v>175</v>
      </c>
    </row>
    <row r="1127" spans="2:9">
      <c r="B1127" s="946">
        <v>1124</v>
      </c>
      <c r="C1127" s="1220" t="s">
        <v>407</v>
      </c>
      <c r="D1127" s="1220" t="s">
        <v>1116</v>
      </c>
      <c r="E1127" s="911">
        <v>0</v>
      </c>
      <c r="F1127" s="946" t="s">
        <v>4409</v>
      </c>
      <c r="G1127" s="959">
        <v>1</v>
      </c>
      <c r="H1127" s="959" t="s">
        <v>131</v>
      </c>
      <c r="I1127" s="1217" t="s">
        <v>4410</v>
      </c>
    </row>
    <row r="1128" spans="2:9">
      <c r="B1128" s="946">
        <v>1125</v>
      </c>
      <c r="C1128" s="1220" t="s">
        <v>407</v>
      </c>
      <c r="D1128" s="1220" t="s">
        <v>1116</v>
      </c>
      <c r="E1128" s="911">
        <v>0</v>
      </c>
      <c r="F1128" s="946" t="s">
        <v>4447</v>
      </c>
      <c r="G1128" s="959">
        <v>1</v>
      </c>
      <c r="H1128" s="959" t="s">
        <v>131</v>
      </c>
      <c r="I1128" s="1217" t="s">
        <v>4448</v>
      </c>
    </row>
    <row r="1129" spans="2:9">
      <c r="B1129" s="946">
        <v>1126</v>
      </c>
      <c r="C1129" s="1220" t="s">
        <v>407</v>
      </c>
      <c r="D1129" s="1220" t="s">
        <v>1116</v>
      </c>
      <c r="E1129" s="911">
        <v>0</v>
      </c>
      <c r="F1129" s="946" t="s">
        <v>4417</v>
      </c>
      <c r="G1129" s="959">
        <v>1</v>
      </c>
      <c r="H1129" s="959" t="s">
        <v>131</v>
      </c>
      <c r="I1129" s="1217" t="s">
        <v>4418</v>
      </c>
    </row>
    <row r="1130" spans="2:9">
      <c r="B1130" s="946">
        <v>1127</v>
      </c>
      <c r="C1130" s="1220" t="s">
        <v>407</v>
      </c>
      <c r="D1130" s="1220" t="s">
        <v>1116</v>
      </c>
      <c r="E1130" s="911">
        <v>0</v>
      </c>
      <c r="F1130" s="946" t="s">
        <v>4395</v>
      </c>
      <c r="G1130" s="959">
        <v>1</v>
      </c>
      <c r="H1130" s="959" t="s">
        <v>131</v>
      </c>
      <c r="I1130" s="1217" t="s">
        <v>4396</v>
      </c>
    </row>
    <row r="1131" spans="2:9">
      <c r="B1131" s="946">
        <v>1128</v>
      </c>
      <c r="C1131" s="1220" t="s">
        <v>407</v>
      </c>
      <c r="D1131" s="1220" t="s">
        <v>1116</v>
      </c>
      <c r="E1131" s="911">
        <v>0</v>
      </c>
      <c r="F1131" s="946" t="s">
        <v>4419</v>
      </c>
      <c r="G1131" s="959">
        <v>5</v>
      </c>
      <c r="H1131" s="959" t="s">
        <v>131</v>
      </c>
      <c r="I1131" s="1217" t="s">
        <v>4420</v>
      </c>
    </row>
    <row r="1132" spans="2:9">
      <c r="B1132" s="946">
        <v>1129</v>
      </c>
      <c r="C1132" s="1220" t="s">
        <v>407</v>
      </c>
      <c r="D1132" s="1220" t="s">
        <v>1116</v>
      </c>
      <c r="E1132" s="911">
        <v>0</v>
      </c>
      <c r="F1132" s="946" t="s">
        <v>4397</v>
      </c>
      <c r="G1132" s="959">
        <v>20</v>
      </c>
      <c r="H1132" s="959" t="s">
        <v>4529</v>
      </c>
      <c r="I1132" s="1217" t="s">
        <v>4429</v>
      </c>
    </row>
    <row r="1133" spans="2:9">
      <c r="B1133" s="946">
        <v>1130</v>
      </c>
      <c r="C1133" s="1220" t="s">
        <v>407</v>
      </c>
      <c r="D1133" s="1220" t="s">
        <v>1116</v>
      </c>
      <c r="E1133" s="911">
        <v>0</v>
      </c>
      <c r="F1133" s="946" t="s">
        <v>4401</v>
      </c>
      <c r="G1133" s="959">
        <v>1</v>
      </c>
      <c r="H1133" s="959" t="s">
        <v>131</v>
      </c>
      <c r="I1133" s="1217" t="s">
        <v>4430</v>
      </c>
    </row>
    <row r="1134" spans="2:9">
      <c r="B1134" s="946">
        <v>1131</v>
      </c>
      <c r="C1134" s="1220" t="s">
        <v>407</v>
      </c>
      <c r="D1134" s="1220" t="s">
        <v>1116</v>
      </c>
      <c r="E1134" s="911">
        <v>0</v>
      </c>
      <c r="F1134" s="946" t="s">
        <v>4407</v>
      </c>
      <c r="G1134" s="959">
        <v>2</v>
      </c>
      <c r="H1134" s="959" t="s">
        <v>131</v>
      </c>
      <c r="I1134" s="1217" t="s">
        <v>4530</v>
      </c>
    </row>
    <row r="1135" spans="2:9">
      <c r="B1135" s="946">
        <v>1132</v>
      </c>
      <c r="C1135" s="1220" t="s">
        <v>407</v>
      </c>
      <c r="D1135" s="1220" t="s">
        <v>1116</v>
      </c>
      <c r="E1135" s="911">
        <v>0</v>
      </c>
      <c r="F1135" s="946" t="s">
        <v>4407</v>
      </c>
      <c r="G1135" s="959">
        <v>1</v>
      </c>
      <c r="H1135" s="959" t="s">
        <v>131</v>
      </c>
      <c r="I1135" s="1217" t="s">
        <v>4531</v>
      </c>
    </row>
    <row r="1136" spans="2:9">
      <c r="B1136" s="946">
        <v>1133</v>
      </c>
      <c r="C1136" s="1220" t="s">
        <v>413</v>
      </c>
      <c r="D1136" s="1220" t="s">
        <v>1120</v>
      </c>
      <c r="E1136" s="911">
        <v>0</v>
      </c>
      <c r="F1136" s="946" t="s">
        <v>4389</v>
      </c>
      <c r="G1136" s="959">
        <v>20.399999999999999</v>
      </c>
      <c r="H1136" s="959" t="s">
        <v>131</v>
      </c>
      <c r="I1136" s="1217" t="s">
        <v>175</v>
      </c>
    </row>
    <row r="1137" spans="2:9">
      <c r="B1137" s="946">
        <v>1134</v>
      </c>
      <c r="C1137" s="1220" t="s">
        <v>413</v>
      </c>
      <c r="D1137" s="1220" t="s">
        <v>1120</v>
      </c>
      <c r="E1137" s="911">
        <v>0</v>
      </c>
      <c r="F1137" s="946" t="s">
        <v>4409</v>
      </c>
      <c r="G1137" s="959">
        <v>2</v>
      </c>
      <c r="H1137" s="959" t="s">
        <v>131</v>
      </c>
      <c r="I1137" s="1217" t="s">
        <v>4410</v>
      </c>
    </row>
    <row r="1138" spans="2:9">
      <c r="B1138" s="946">
        <v>1135</v>
      </c>
      <c r="C1138" s="1220" t="s">
        <v>413</v>
      </c>
      <c r="D1138" s="1220" t="s">
        <v>1120</v>
      </c>
      <c r="E1138" s="911">
        <v>0</v>
      </c>
      <c r="F1138" s="946" t="s">
        <v>4417</v>
      </c>
      <c r="G1138" s="959">
        <v>1</v>
      </c>
      <c r="H1138" s="959" t="s">
        <v>131</v>
      </c>
      <c r="I1138" s="1217" t="s">
        <v>4418</v>
      </c>
    </row>
    <row r="1139" spans="2:9">
      <c r="B1139" s="946">
        <v>1136</v>
      </c>
      <c r="C1139" s="1220" t="s">
        <v>413</v>
      </c>
      <c r="D1139" s="1220" t="s">
        <v>1120</v>
      </c>
      <c r="E1139" s="911">
        <v>0</v>
      </c>
      <c r="F1139" s="946" t="s">
        <v>4395</v>
      </c>
      <c r="G1139" s="959">
        <v>4</v>
      </c>
      <c r="H1139" s="959" t="s">
        <v>131</v>
      </c>
      <c r="I1139" s="1217" t="s">
        <v>4396</v>
      </c>
    </row>
    <row r="1140" spans="2:9">
      <c r="B1140" s="946">
        <v>1137</v>
      </c>
      <c r="C1140" s="1220" t="s">
        <v>413</v>
      </c>
      <c r="D1140" s="1220" t="s">
        <v>1120</v>
      </c>
      <c r="E1140" s="911">
        <v>0</v>
      </c>
      <c r="F1140" s="946" t="s">
        <v>4419</v>
      </c>
      <c r="G1140" s="959">
        <v>4</v>
      </c>
      <c r="H1140" s="959" t="s">
        <v>131</v>
      </c>
      <c r="I1140" s="1217" t="s">
        <v>4420</v>
      </c>
    </row>
    <row r="1141" spans="2:9">
      <c r="B1141" s="946">
        <v>1138</v>
      </c>
      <c r="C1141" s="1220" t="s">
        <v>413</v>
      </c>
      <c r="D1141" s="1220" t="s">
        <v>1120</v>
      </c>
      <c r="E1141" s="911">
        <v>0</v>
      </c>
      <c r="F1141" s="946" t="s">
        <v>4397</v>
      </c>
      <c r="G1141" s="959">
        <v>20</v>
      </c>
      <c r="H1141" s="959" t="s">
        <v>4529</v>
      </c>
      <c r="I1141" s="1217" t="s">
        <v>4429</v>
      </c>
    </row>
    <row r="1142" spans="2:9">
      <c r="B1142" s="946">
        <v>1139</v>
      </c>
      <c r="C1142" s="1220" t="s">
        <v>413</v>
      </c>
      <c r="D1142" s="1220" t="s">
        <v>1120</v>
      </c>
      <c r="E1142" s="911">
        <v>0</v>
      </c>
      <c r="F1142" s="946" t="s">
        <v>4401</v>
      </c>
      <c r="G1142" s="959">
        <v>1</v>
      </c>
      <c r="H1142" s="959" t="s">
        <v>131</v>
      </c>
      <c r="I1142" s="1217" t="s">
        <v>4430</v>
      </c>
    </row>
    <row r="1143" spans="2:9">
      <c r="B1143" s="946">
        <v>1140</v>
      </c>
      <c r="C1143" s="1220" t="s">
        <v>413</v>
      </c>
      <c r="D1143" s="1220" t="s">
        <v>1120</v>
      </c>
      <c r="E1143" s="911">
        <v>0</v>
      </c>
      <c r="F1143" s="946" t="s">
        <v>4407</v>
      </c>
      <c r="G1143" s="959">
        <v>3</v>
      </c>
      <c r="H1143" s="959" t="s">
        <v>131</v>
      </c>
      <c r="I1143" s="1217" t="s">
        <v>4531</v>
      </c>
    </row>
    <row r="1144" spans="2:9">
      <c r="B1144" s="946">
        <v>1141</v>
      </c>
      <c r="C1144" s="1220" t="s">
        <v>413</v>
      </c>
      <c r="D1144" s="1220" t="s">
        <v>1120</v>
      </c>
      <c r="E1144" s="911">
        <v>0</v>
      </c>
      <c r="F1144" s="946" t="s">
        <v>4407</v>
      </c>
      <c r="G1144" s="959">
        <v>4</v>
      </c>
      <c r="H1144" s="959" t="s">
        <v>131</v>
      </c>
      <c r="I1144" s="1217" t="s">
        <v>4530</v>
      </c>
    </row>
    <row r="1145" spans="2:9">
      <c r="B1145" s="946">
        <v>1142</v>
      </c>
      <c r="C1145" s="1220" t="s">
        <v>413</v>
      </c>
      <c r="D1145" s="1220" t="s">
        <v>1120</v>
      </c>
      <c r="E1145" s="911">
        <v>0</v>
      </c>
      <c r="F1145" s="946" t="s">
        <v>4389</v>
      </c>
      <c r="G1145" s="959">
        <v>17.399999999999999</v>
      </c>
      <c r="H1145" s="959" t="s">
        <v>131</v>
      </c>
      <c r="I1145" s="1217" t="s">
        <v>175</v>
      </c>
    </row>
    <row r="1146" spans="2:9">
      <c r="B1146" s="946">
        <v>1143</v>
      </c>
      <c r="C1146" s="1220" t="s">
        <v>413</v>
      </c>
      <c r="D1146" s="1220" t="s">
        <v>1120</v>
      </c>
      <c r="E1146" s="911">
        <v>0</v>
      </c>
      <c r="F1146" s="946" t="s">
        <v>4409</v>
      </c>
      <c r="G1146" s="959">
        <v>2</v>
      </c>
      <c r="H1146" s="959" t="s">
        <v>131</v>
      </c>
      <c r="I1146" s="1217" t="s">
        <v>4410</v>
      </c>
    </row>
    <row r="1147" spans="2:9">
      <c r="B1147" s="946">
        <v>1144</v>
      </c>
      <c r="C1147" s="1220" t="s">
        <v>413</v>
      </c>
      <c r="D1147" s="1220" t="s">
        <v>1120</v>
      </c>
      <c r="E1147" s="911">
        <v>0</v>
      </c>
      <c r="F1147" s="946" t="s">
        <v>4417</v>
      </c>
      <c r="G1147" s="959">
        <v>1</v>
      </c>
      <c r="H1147" s="959" t="s">
        <v>131</v>
      </c>
      <c r="I1147" s="1217" t="s">
        <v>4418</v>
      </c>
    </row>
    <row r="1148" spans="2:9">
      <c r="B1148" s="946">
        <v>1145</v>
      </c>
      <c r="C1148" s="1220" t="s">
        <v>413</v>
      </c>
      <c r="D1148" s="1220" t="s">
        <v>1120</v>
      </c>
      <c r="E1148" s="911">
        <v>0</v>
      </c>
      <c r="F1148" s="946" t="s">
        <v>4395</v>
      </c>
      <c r="G1148" s="959">
        <v>3</v>
      </c>
      <c r="H1148" s="959" t="s">
        <v>131</v>
      </c>
      <c r="I1148" s="1217" t="s">
        <v>4396</v>
      </c>
    </row>
    <row r="1149" spans="2:9">
      <c r="B1149" s="946">
        <v>1146</v>
      </c>
      <c r="C1149" s="1220" t="s">
        <v>413</v>
      </c>
      <c r="D1149" s="1220" t="s">
        <v>1120</v>
      </c>
      <c r="E1149" s="911">
        <v>0</v>
      </c>
      <c r="F1149" s="946" t="s">
        <v>4419</v>
      </c>
      <c r="G1149" s="959">
        <v>4</v>
      </c>
      <c r="H1149" s="959" t="s">
        <v>131</v>
      </c>
      <c r="I1149" s="1217" t="s">
        <v>4420</v>
      </c>
    </row>
    <row r="1150" spans="2:9">
      <c r="B1150" s="946">
        <v>1147</v>
      </c>
      <c r="C1150" s="1220" t="s">
        <v>413</v>
      </c>
      <c r="D1150" s="1220" t="s">
        <v>1120</v>
      </c>
      <c r="E1150" s="911">
        <v>0</v>
      </c>
      <c r="F1150" s="946" t="s">
        <v>4397</v>
      </c>
      <c r="G1150" s="959">
        <v>20</v>
      </c>
      <c r="H1150" s="959" t="s">
        <v>4529</v>
      </c>
      <c r="I1150" s="1217" t="s">
        <v>4429</v>
      </c>
    </row>
    <row r="1151" spans="2:9">
      <c r="B1151" s="946">
        <v>1148</v>
      </c>
      <c r="C1151" s="1220" t="s">
        <v>413</v>
      </c>
      <c r="D1151" s="1220" t="s">
        <v>1120</v>
      </c>
      <c r="E1151" s="911">
        <v>0</v>
      </c>
      <c r="F1151" s="946" t="s">
        <v>4401</v>
      </c>
      <c r="G1151" s="959">
        <v>1</v>
      </c>
      <c r="H1151" s="959" t="s">
        <v>131</v>
      </c>
      <c r="I1151" s="1217" t="s">
        <v>4430</v>
      </c>
    </row>
    <row r="1152" spans="2:9">
      <c r="B1152" s="946">
        <v>1149</v>
      </c>
      <c r="C1152" s="1220" t="s">
        <v>413</v>
      </c>
      <c r="D1152" s="1220" t="s">
        <v>1120</v>
      </c>
      <c r="E1152" s="911">
        <v>0</v>
      </c>
      <c r="F1152" s="946" t="s">
        <v>4407</v>
      </c>
      <c r="G1152" s="959">
        <v>4</v>
      </c>
      <c r="H1152" s="959" t="s">
        <v>131</v>
      </c>
      <c r="I1152" s="1217" t="s">
        <v>4530</v>
      </c>
    </row>
    <row r="1153" spans="2:9">
      <c r="B1153" s="946">
        <v>1150</v>
      </c>
      <c r="C1153" s="1220" t="s">
        <v>413</v>
      </c>
      <c r="D1153" s="1220" t="s">
        <v>1120</v>
      </c>
      <c r="E1153" s="911">
        <v>0</v>
      </c>
      <c r="F1153" s="946" t="s">
        <v>4407</v>
      </c>
      <c r="G1153" s="959">
        <v>2</v>
      </c>
      <c r="H1153" s="959" t="s">
        <v>131</v>
      </c>
      <c r="I1153" s="1217" t="s">
        <v>4531</v>
      </c>
    </row>
    <row r="1154" spans="2:9">
      <c r="B1154" s="946">
        <v>1151</v>
      </c>
      <c r="C1154" s="1220" t="s">
        <v>413</v>
      </c>
      <c r="D1154" s="1220" t="s">
        <v>1177</v>
      </c>
      <c r="E1154" s="911">
        <v>0</v>
      </c>
      <c r="F1154" s="946" t="s">
        <v>4389</v>
      </c>
      <c r="G1154" s="959">
        <v>2.4</v>
      </c>
      <c r="H1154" s="959" t="s">
        <v>131</v>
      </c>
      <c r="I1154" s="1217" t="s">
        <v>175</v>
      </c>
    </row>
    <row r="1155" spans="2:9">
      <c r="B1155" s="946">
        <v>1152</v>
      </c>
      <c r="C1155" s="1220" t="s">
        <v>413</v>
      </c>
      <c r="D1155" s="1220" t="s">
        <v>1177</v>
      </c>
      <c r="E1155" s="911">
        <v>0</v>
      </c>
      <c r="F1155" s="946" t="s">
        <v>4409</v>
      </c>
      <c r="G1155" s="959">
        <v>2</v>
      </c>
      <c r="H1155" s="959" t="s">
        <v>131</v>
      </c>
      <c r="I1155" s="1217" t="s">
        <v>4410</v>
      </c>
    </row>
    <row r="1156" spans="2:9">
      <c r="B1156" s="946">
        <v>1153</v>
      </c>
      <c r="C1156" s="1220" t="s">
        <v>413</v>
      </c>
      <c r="D1156" s="1220" t="s">
        <v>1177</v>
      </c>
      <c r="E1156" s="911">
        <v>0</v>
      </c>
      <c r="F1156" s="946" t="s">
        <v>4417</v>
      </c>
      <c r="G1156" s="959">
        <v>1</v>
      </c>
      <c r="H1156" s="959" t="s">
        <v>131</v>
      </c>
      <c r="I1156" s="1217" t="s">
        <v>4437</v>
      </c>
    </row>
    <row r="1157" spans="2:9">
      <c r="B1157" s="946">
        <v>1154</v>
      </c>
      <c r="C1157" s="1220" t="s">
        <v>413</v>
      </c>
      <c r="D1157" s="1220" t="s">
        <v>1177</v>
      </c>
      <c r="E1157" s="911">
        <v>0</v>
      </c>
      <c r="F1157" s="946" t="s">
        <v>4395</v>
      </c>
      <c r="G1157" s="959">
        <v>2</v>
      </c>
      <c r="H1157" s="959" t="s">
        <v>131</v>
      </c>
      <c r="I1157" s="1217" t="s">
        <v>4396</v>
      </c>
    </row>
    <row r="1158" spans="2:9">
      <c r="B1158" s="946">
        <v>1155</v>
      </c>
      <c r="C1158" s="1220" t="s">
        <v>413</v>
      </c>
      <c r="D1158" s="1220" t="s">
        <v>1177</v>
      </c>
      <c r="E1158" s="911">
        <v>0</v>
      </c>
      <c r="F1158" s="946" t="s">
        <v>4419</v>
      </c>
      <c r="G1158" s="959">
        <v>4</v>
      </c>
      <c r="H1158" s="959" t="s">
        <v>131</v>
      </c>
      <c r="I1158" s="1217" t="s">
        <v>4420</v>
      </c>
    </row>
    <row r="1159" spans="2:9">
      <c r="B1159" s="946">
        <v>1156</v>
      </c>
      <c r="C1159" s="1220" t="s">
        <v>413</v>
      </c>
      <c r="D1159" s="1220" t="s">
        <v>1177</v>
      </c>
      <c r="E1159" s="911">
        <v>0</v>
      </c>
      <c r="F1159" s="946" t="s">
        <v>4397</v>
      </c>
      <c r="G1159" s="959">
        <v>8</v>
      </c>
      <c r="H1159" s="959" t="s">
        <v>4487</v>
      </c>
      <c r="I1159" s="1217" t="s">
        <v>4429</v>
      </c>
    </row>
    <row r="1160" spans="2:9">
      <c r="B1160" s="946">
        <v>1157</v>
      </c>
      <c r="C1160" s="1220" t="s">
        <v>413</v>
      </c>
      <c r="D1160" s="1220" t="s">
        <v>1177</v>
      </c>
      <c r="E1160" s="911">
        <v>0</v>
      </c>
      <c r="F1160" s="946" t="s">
        <v>4401</v>
      </c>
      <c r="G1160" s="959">
        <v>1</v>
      </c>
      <c r="H1160" s="959" t="s">
        <v>131</v>
      </c>
      <c r="I1160" s="1217" t="s">
        <v>4482</v>
      </c>
    </row>
    <row r="1161" spans="2:9">
      <c r="B1161" s="946">
        <v>1158</v>
      </c>
      <c r="C1161" s="1220" t="s">
        <v>413</v>
      </c>
      <c r="D1161" s="1220" t="s">
        <v>1177</v>
      </c>
      <c r="E1161" s="911">
        <v>0</v>
      </c>
      <c r="F1161" s="946" t="s">
        <v>4407</v>
      </c>
      <c r="G1161" s="959">
        <v>1</v>
      </c>
      <c r="H1161" s="959" t="s">
        <v>131</v>
      </c>
      <c r="I1161" s="1217" t="s">
        <v>4513</v>
      </c>
    </row>
    <row r="1162" spans="2:9">
      <c r="B1162" s="946">
        <v>1159</v>
      </c>
      <c r="C1162" s="1220" t="s">
        <v>443</v>
      </c>
      <c r="D1162" s="1220" t="s">
        <v>1177</v>
      </c>
      <c r="E1162" s="911">
        <v>0</v>
      </c>
      <c r="F1162" s="946" t="s">
        <v>4389</v>
      </c>
      <c r="G1162" s="959">
        <v>2.4</v>
      </c>
      <c r="H1162" s="959" t="s">
        <v>195</v>
      </c>
      <c r="I1162" s="1217" t="s">
        <v>175</v>
      </c>
    </row>
    <row r="1163" spans="2:9">
      <c r="B1163" s="946">
        <v>1160</v>
      </c>
      <c r="C1163" s="1220" t="s">
        <v>443</v>
      </c>
      <c r="D1163" s="1220" t="s">
        <v>1177</v>
      </c>
      <c r="E1163" s="911">
        <v>0</v>
      </c>
      <c r="F1163" s="946" t="s">
        <v>4409</v>
      </c>
      <c r="G1163" s="959">
        <v>2</v>
      </c>
      <c r="H1163" s="959" t="s">
        <v>195</v>
      </c>
      <c r="I1163" s="1217" t="s">
        <v>4410</v>
      </c>
    </row>
    <row r="1164" spans="2:9">
      <c r="B1164" s="946">
        <v>1161</v>
      </c>
      <c r="C1164" s="1220" t="s">
        <v>443</v>
      </c>
      <c r="D1164" s="1220" t="s">
        <v>1177</v>
      </c>
      <c r="E1164" s="911">
        <v>0</v>
      </c>
      <c r="F1164" s="946" t="s">
        <v>4417</v>
      </c>
      <c r="G1164" s="959">
        <v>1</v>
      </c>
      <c r="H1164" s="959" t="s">
        <v>195</v>
      </c>
      <c r="I1164" s="1217" t="s">
        <v>4437</v>
      </c>
    </row>
    <row r="1165" spans="2:9">
      <c r="B1165" s="946">
        <v>1162</v>
      </c>
      <c r="C1165" s="1220" t="s">
        <v>443</v>
      </c>
      <c r="D1165" s="1220" t="s">
        <v>1177</v>
      </c>
      <c r="E1165" s="911">
        <v>0</v>
      </c>
      <c r="F1165" s="946" t="s">
        <v>4395</v>
      </c>
      <c r="G1165" s="959">
        <v>2</v>
      </c>
      <c r="H1165" s="959" t="s">
        <v>195</v>
      </c>
      <c r="I1165" s="1217" t="s">
        <v>4396</v>
      </c>
    </row>
    <row r="1166" spans="2:9">
      <c r="B1166" s="946">
        <v>1163</v>
      </c>
      <c r="C1166" s="1220" t="s">
        <v>443</v>
      </c>
      <c r="D1166" s="1220" t="s">
        <v>1177</v>
      </c>
      <c r="E1166" s="911">
        <v>0</v>
      </c>
      <c r="F1166" s="946" t="s">
        <v>4419</v>
      </c>
      <c r="G1166" s="959">
        <v>4</v>
      </c>
      <c r="H1166" s="959" t="s">
        <v>195</v>
      </c>
      <c r="I1166" s="1217" t="s">
        <v>4420</v>
      </c>
    </row>
    <row r="1167" spans="2:9">
      <c r="B1167" s="946">
        <v>1164</v>
      </c>
      <c r="C1167" s="1220" t="s">
        <v>443</v>
      </c>
      <c r="D1167" s="1220" t="s">
        <v>1177</v>
      </c>
      <c r="E1167" s="911">
        <v>0</v>
      </c>
      <c r="F1167" s="946" t="s">
        <v>4397</v>
      </c>
      <c r="G1167" s="959">
        <v>8</v>
      </c>
      <c r="H1167" s="959" t="s">
        <v>4487</v>
      </c>
      <c r="I1167" s="1217" t="s">
        <v>4429</v>
      </c>
    </row>
    <row r="1168" spans="2:9">
      <c r="B1168" s="946">
        <v>1165</v>
      </c>
      <c r="C1168" s="1220" t="s">
        <v>443</v>
      </c>
      <c r="D1168" s="1220" t="s">
        <v>1177</v>
      </c>
      <c r="E1168" s="911">
        <v>0</v>
      </c>
      <c r="F1168" s="946" t="s">
        <v>4401</v>
      </c>
      <c r="G1168" s="959">
        <v>1</v>
      </c>
      <c r="H1168" s="959" t="s">
        <v>195</v>
      </c>
      <c r="I1168" s="1217" t="s">
        <v>4482</v>
      </c>
    </row>
    <row r="1169" spans="2:9">
      <c r="B1169" s="946">
        <v>1166</v>
      </c>
      <c r="C1169" s="1220" t="s">
        <v>443</v>
      </c>
      <c r="D1169" s="1220" t="s">
        <v>1177</v>
      </c>
      <c r="E1169" s="911">
        <v>0</v>
      </c>
      <c r="F1169" s="946" t="s">
        <v>4407</v>
      </c>
      <c r="G1169" s="959">
        <v>1</v>
      </c>
      <c r="H1169" s="959" t="s">
        <v>195</v>
      </c>
      <c r="I1169" s="1217" t="s">
        <v>4513</v>
      </c>
    </row>
    <row r="1170" spans="2:9">
      <c r="B1170" s="946">
        <v>1167</v>
      </c>
      <c r="C1170" s="1220" t="s">
        <v>449</v>
      </c>
      <c r="D1170" s="1220" t="s">
        <v>1180</v>
      </c>
      <c r="E1170" s="911">
        <v>0</v>
      </c>
      <c r="F1170" s="946" t="s">
        <v>4389</v>
      </c>
      <c r="G1170" s="959">
        <v>2.4</v>
      </c>
      <c r="H1170" s="959" t="s">
        <v>195</v>
      </c>
      <c r="I1170" s="1217" t="s">
        <v>175</v>
      </c>
    </row>
    <row r="1171" spans="2:9">
      <c r="B1171" s="946">
        <v>1168</v>
      </c>
      <c r="C1171" s="1220" t="s">
        <v>449</v>
      </c>
      <c r="D1171" s="1220" t="s">
        <v>1180</v>
      </c>
      <c r="E1171" s="911">
        <v>0</v>
      </c>
      <c r="F1171" s="946" t="s">
        <v>4409</v>
      </c>
      <c r="G1171" s="959">
        <v>2</v>
      </c>
      <c r="H1171" s="959" t="s">
        <v>195</v>
      </c>
      <c r="I1171" s="1217" t="s">
        <v>4410</v>
      </c>
    </row>
    <row r="1172" spans="2:9">
      <c r="B1172" s="946">
        <v>1169</v>
      </c>
      <c r="C1172" s="1220" t="s">
        <v>449</v>
      </c>
      <c r="D1172" s="1220" t="s">
        <v>1180</v>
      </c>
      <c r="E1172" s="911">
        <v>0</v>
      </c>
      <c r="F1172" s="946" t="s">
        <v>4417</v>
      </c>
      <c r="G1172" s="959">
        <v>1</v>
      </c>
      <c r="H1172" s="959" t="s">
        <v>195</v>
      </c>
      <c r="I1172" s="1217" t="s">
        <v>4437</v>
      </c>
    </row>
    <row r="1173" spans="2:9">
      <c r="B1173" s="946">
        <v>1170</v>
      </c>
      <c r="C1173" s="1220" t="s">
        <v>449</v>
      </c>
      <c r="D1173" s="1220" t="s">
        <v>1180</v>
      </c>
      <c r="E1173" s="911">
        <v>0</v>
      </c>
      <c r="F1173" s="946" t="s">
        <v>4395</v>
      </c>
      <c r="G1173" s="959">
        <v>2</v>
      </c>
      <c r="H1173" s="959" t="s">
        <v>195</v>
      </c>
      <c r="I1173" s="1217" t="s">
        <v>4396</v>
      </c>
    </row>
    <row r="1174" spans="2:9">
      <c r="B1174" s="946">
        <v>1171</v>
      </c>
      <c r="C1174" s="1220" t="s">
        <v>449</v>
      </c>
      <c r="D1174" s="1220" t="s">
        <v>1180</v>
      </c>
      <c r="E1174" s="911">
        <v>0</v>
      </c>
      <c r="F1174" s="946" t="s">
        <v>4419</v>
      </c>
      <c r="G1174" s="959">
        <v>4</v>
      </c>
      <c r="H1174" s="959" t="s">
        <v>195</v>
      </c>
      <c r="I1174" s="1217" t="s">
        <v>4420</v>
      </c>
    </row>
    <row r="1175" spans="2:9">
      <c r="B1175" s="946">
        <v>1172</v>
      </c>
      <c r="C1175" s="1220" t="s">
        <v>449</v>
      </c>
      <c r="D1175" s="1220" t="s">
        <v>1180</v>
      </c>
      <c r="E1175" s="911">
        <v>0</v>
      </c>
      <c r="F1175" s="946" t="s">
        <v>4397</v>
      </c>
      <c r="G1175" s="959">
        <v>8</v>
      </c>
      <c r="H1175" s="959" t="s">
        <v>4487</v>
      </c>
      <c r="I1175" s="1217" t="s">
        <v>4429</v>
      </c>
    </row>
    <row r="1176" spans="2:9">
      <c r="B1176" s="946">
        <v>1173</v>
      </c>
      <c r="C1176" s="1220" t="s">
        <v>449</v>
      </c>
      <c r="D1176" s="1220" t="s">
        <v>1180</v>
      </c>
      <c r="E1176" s="911">
        <v>0</v>
      </c>
      <c r="F1176" s="946" t="s">
        <v>4401</v>
      </c>
      <c r="G1176" s="959">
        <v>1</v>
      </c>
      <c r="H1176" s="959" t="s">
        <v>195</v>
      </c>
      <c r="I1176" s="1217" t="s">
        <v>4482</v>
      </c>
    </row>
    <row r="1177" spans="2:9">
      <c r="B1177" s="946">
        <v>1174</v>
      </c>
      <c r="C1177" s="1220" t="s">
        <v>449</v>
      </c>
      <c r="D1177" s="1220" t="s">
        <v>1180</v>
      </c>
      <c r="E1177" s="911">
        <v>0</v>
      </c>
      <c r="F1177" s="946" t="s">
        <v>4407</v>
      </c>
      <c r="G1177" s="959">
        <v>1</v>
      </c>
      <c r="H1177" s="959" t="s">
        <v>195</v>
      </c>
      <c r="I1177" s="1217" t="s">
        <v>4513</v>
      </c>
    </row>
    <row r="1178" spans="2:9">
      <c r="B1178" s="946">
        <v>1175</v>
      </c>
      <c r="C1178" s="1220" t="s">
        <v>455</v>
      </c>
      <c r="D1178" s="1220" t="s">
        <v>456</v>
      </c>
      <c r="E1178" s="911">
        <v>0</v>
      </c>
      <c r="F1178" s="946" t="s">
        <v>4389</v>
      </c>
      <c r="G1178" s="959">
        <v>2.4</v>
      </c>
      <c r="H1178" s="959" t="s">
        <v>195</v>
      </c>
      <c r="I1178" s="1217" t="s">
        <v>175</v>
      </c>
    </row>
    <row r="1179" spans="2:9">
      <c r="B1179" s="946">
        <v>1176</v>
      </c>
      <c r="C1179" s="1220" t="s">
        <v>455</v>
      </c>
      <c r="D1179" s="1220" t="s">
        <v>456</v>
      </c>
      <c r="E1179" s="911">
        <v>0</v>
      </c>
      <c r="F1179" s="946" t="s">
        <v>4409</v>
      </c>
      <c r="G1179" s="959">
        <v>2</v>
      </c>
      <c r="H1179" s="959" t="s">
        <v>195</v>
      </c>
      <c r="I1179" s="1217" t="s">
        <v>4410</v>
      </c>
    </row>
    <row r="1180" spans="2:9">
      <c r="B1180" s="946">
        <v>1177</v>
      </c>
      <c r="C1180" s="1220" t="s">
        <v>455</v>
      </c>
      <c r="D1180" s="1220" t="s">
        <v>456</v>
      </c>
      <c r="E1180" s="911">
        <v>0</v>
      </c>
      <c r="F1180" s="946" t="s">
        <v>4417</v>
      </c>
      <c r="G1180" s="959">
        <v>1</v>
      </c>
      <c r="H1180" s="959" t="s">
        <v>195</v>
      </c>
      <c r="I1180" s="1217" t="s">
        <v>4437</v>
      </c>
    </row>
    <row r="1181" spans="2:9">
      <c r="B1181" s="946">
        <v>1178</v>
      </c>
      <c r="C1181" s="1220" t="s">
        <v>455</v>
      </c>
      <c r="D1181" s="1220" t="s">
        <v>456</v>
      </c>
      <c r="E1181" s="911">
        <v>0</v>
      </c>
      <c r="F1181" s="946" t="s">
        <v>4395</v>
      </c>
      <c r="G1181" s="959">
        <v>2</v>
      </c>
      <c r="H1181" s="959" t="s">
        <v>195</v>
      </c>
      <c r="I1181" s="1217" t="s">
        <v>4396</v>
      </c>
    </row>
    <row r="1182" spans="2:9">
      <c r="B1182" s="946">
        <v>1179</v>
      </c>
      <c r="C1182" s="1220" t="s">
        <v>455</v>
      </c>
      <c r="D1182" s="1220" t="s">
        <v>456</v>
      </c>
      <c r="E1182" s="911">
        <v>0</v>
      </c>
      <c r="F1182" s="946" t="s">
        <v>4419</v>
      </c>
      <c r="G1182" s="959">
        <v>4</v>
      </c>
      <c r="H1182" s="959" t="s">
        <v>195</v>
      </c>
      <c r="I1182" s="1217" t="s">
        <v>4420</v>
      </c>
    </row>
    <row r="1183" spans="2:9">
      <c r="B1183" s="946">
        <v>1180</v>
      </c>
      <c r="C1183" s="1220" t="s">
        <v>455</v>
      </c>
      <c r="D1183" s="1220" t="s">
        <v>456</v>
      </c>
      <c r="E1183" s="911">
        <v>0</v>
      </c>
      <c r="F1183" s="946" t="s">
        <v>4397</v>
      </c>
      <c r="G1183" s="959">
        <v>8</v>
      </c>
      <c r="H1183" s="959" t="s">
        <v>4487</v>
      </c>
      <c r="I1183" s="1217" t="s">
        <v>4429</v>
      </c>
    </row>
    <row r="1184" spans="2:9">
      <c r="B1184" s="946">
        <v>1181</v>
      </c>
      <c r="C1184" s="1220" t="s">
        <v>455</v>
      </c>
      <c r="D1184" s="1220" t="s">
        <v>456</v>
      </c>
      <c r="E1184" s="911">
        <v>0</v>
      </c>
      <c r="F1184" s="946" t="s">
        <v>4401</v>
      </c>
      <c r="G1184" s="959">
        <v>1</v>
      </c>
      <c r="H1184" s="959" t="s">
        <v>195</v>
      </c>
      <c r="I1184" s="1217" t="s">
        <v>4482</v>
      </c>
    </row>
    <row r="1185" spans="2:9">
      <c r="B1185" s="946">
        <v>1182</v>
      </c>
      <c r="C1185" s="1220" t="s">
        <v>455</v>
      </c>
      <c r="D1185" s="1220" t="s">
        <v>456</v>
      </c>
      <c r="E1185" s="911">
        <v>0</v>
      </c>
      <c r="F1185" s="946" t="s">
        <v>4407</v>
      </c>
      <c r="G1185" s="959">
        <v>1</v>
      </c>
      <c r="H1185" s="959" t="s">
        <v>195</v>
      </c>
      <c r="I1185" s="1217" t="s">
        <v>4513</v>
      </c>
    </row>
    <row r="1186" spans="2:9">
      <c r="B1186" s="946">
        <v>1183</v>
      </c>
      <c r="C1186" s="1220" t="s">
        <v>462</v>
      </c>
      <c r="D1186" s="1220" t="s">
        <v>1183</v>
      </c>
      <c r="E1186" s="911">
        <v>0</v>
      </c>
      <c r="F1186" s="946" t="s">
        <v>4389</v>
      </c>
      <c r="G1186" s="959">
        <v>2.4</v>
      </c>
      <c r="H1186" s="959" t="s">
        <v>195</v>
      </c>
      <c r="I1186" s="1217" t="s">
        <v>175</v>
      </c>
    </row>
    <row r="1187" spans="2:9">
      <c r="B1187" s="946">
        <v>1184</v>
      </c>
      <c r="C1187" s="1220" t="s">
        <v>462</v>
      </c>
      <c r="D1187" s="1220" t="s">
        <v>1183</v>
      </c>
      <c r="E1187" s="911">
        <v>0</v>
      </c>
      <c r="F1187" s="946" t="s">
        <v>4409</v>
      </c>
      <c r="G1187" s="959">
        <v>2</v>
      </c>
      <c r="H1187" s="959" t="s">
        <v>195</v>
      </c>
      <c r="I1187" s="1217" t="s">
        <v>4410</v>
      </c>
    </row>
    <row r="1188" spans="2:9">
      <c r="B1188" s="946">
        <v>1185</v>
      </c>
      <c r="C1188" s="1220" t="s">
        <v>462</v>
      </c>
      <c r="D1188" s="1220" t="s">
        <v>1183</v>
      </c>
      <c r="E1188" s="911">
        <v>0</v>
      </c>
      <c r="F1188" s="946" t="s">
        <v>4417</v>
      </c>
      <c r="G1188" s="959">
        <v>1</v>
      </c>
      <c r="H1188" s="959" t="s">
        <v>195</v>
      </c>
      <c r="I1188" s="1217" t="s">
        <v>4437</v>
      </c>
    </row>
    <row r="1189" spans="2:9">
      <c r="B1189" s="946">
        <v>1186</v>
      </c>
      <c r="C1189" s="1220" t="s">
        <v>462</v>
      </c>
      <c r="D1189" s="1220" t="s">
        <v>1183</v>
      </c>
      <c r="E1189" s="911">
        <v>0</v>
      </c>
      <c r="F1189" s="946" t="s">
        <v>4395</v>
      </c>
      <c r="G1189" s="959">
        <v>2</v>
      </c>
      <c r="H1189" s="959" t="s">
        <v>195</v>
      </c>
      <c r="I1189" s="1217" t="s">
        <v>4396</v>
      </c>
    </row>
    <row r="1190" spans="2:9">
      <c r="B1190" s="946">
        <v>1187</v>
      </c>
      <c r="C1190" s="1220" t="s">
        <v>462</v>
      </c>
      <c r="D1190" s="1220" t="s">
        <v>1183</v>
      </c>
      <c r="E1190" s="911">
        <v>0</v>
      </c>
      <c r="F1190" s="946" t="s">
        <v>4419</v>
      </c>
      <c r="G1190" s="959">
        <v>4</v>
      </c>
      <c r="H1190" s="959" t="s">
        <v>195</v>
      </c>
      <c r="I1190" s="1217" t="s">
        <v>4420</v>
      </c>
    </row>
    <row r="1191" spans="2:9">
      <c r="B1191" s="946">
        <v>1188</v>
      </c>
      <c r="C1191" s="1220" t="s">
        <v>462</v>
      </c>
      <c r="D1191" s="1220" t="s">
        <v>1183</v>
      </c>
      <c r="E1191" s="911">
        <v>0</v>
      </c>
      <c r="F1191" s="946" t="s">
        <v>4397</v>
      </c>
      <c r="G1191" s="959">
        <v>8</v>
      </c>
      <c r="H1191" s="959" t="s">
        <v>4487</v>
      </c>
      <c r="I1191" s="1217" t="s">
        <v>4429</v>
      </c>
    </row>
    <row r="1192" spans="2:9">
      <c r="B1192" s="946">
        <v>1189</v>
      </c>
      <c r="C1192" s="1220" t="s">
        <v>462</v>
      </c>
      <c r="D1192" s="1220" t="s">
        <v>1183</v>
      </c>
      <c r="E1192" s="911">
        <v>0</v>
      </c>
      <c r="F1192" s="946" t="s">
        <v>4401</v>
      </c>
      <c r="G1192" s="959">
        <v>1</v>
      </c>
      <c r="H1192" s="959" t="s">
        <v>195</v>
      </c>
      <c r="I1192" s="1217" t="s">
        <v>4482</v>
      </c>
    </row>
    <row r="1193" spans="2:9">
      <c r="B1193" s="946">
        <v>1190</v>
      </c>
      <c r="C1193" s="1220" t="s">
        <v>462</v>
      </c>
      <c r="D1193" s="1220" t="s">
        <v>1183</v>
      </c>
      <c r="E1193" s="911">
        <v>0</v>
      </c>
      <c r="F1193" s="946" t="s">
        <v>4407</v>
      </c>
      <c r="G1193" s="959">
        <v>1</v>
      </c>
      <c r="H1193" s="959" t="s">
        <v>195</v>
      </c>
      <c r="I1193" s="1217" t="s">
        <v>4513</v>
      </c>
    </row>
    <row r="1194" spans="2:9">
      <c r="B1194" s="946">
        <v>1191</v>
      </c>
      <c r="C1194" s="1220" t="s">
        <v>445</v>
      </c>
      <c r="D1194" s="1220" t="s">
        <v>446</v>
      </c>
      <c r="E1194" s="911">
        <v>0</v>
      </c>
      <c r="F1194" s="946" t="s">
        <v>4389</v>
      </c>
      <c r="G1194" s="959">
        <v>6.2</v>
      </c>
      <c r="H1194" s="959" t="s">
        <v>195</v>
      </c>
      <c r="I1194" s="1217" t="s">
        <v>175</v>
      </c>
    </row>
    <row r="1195" spans="2:9">
      <c r="B1195" s="946">
        <v>1192</v>
      </c>
      <c r="C1195" s="1220" t="s">
        <v>445</v>
      </c>
      <c r="D1195" s="1220" t="s">
        <v>446</v>
      </c>
      <c r="E1195" s="911">
        <v>0</v>
      </c>
      <c r="F1195" s="946" t="s">
        <v>4447</v>
      </c>
      <c r="G1195" s="959">
        <v>3</v>
      </c>
      <c r="H1195" s="959" t="s">
        <v>195</v>
      </c>
      <c r="I1195" s="1217" t="s">
        <v>4448</v>
      </c>
    </row>
    <row r="1196" spans="2:9">
      <c r="B1196" s="946">
        <v>1193</v>
      </c>
      <c r="C1196" s="1220" t="s">
        <v>445</v>
      </c>
      <c r="D1196" s="1220" t="s">
        <v>446</v>
      </c>
      <c r="E1196" s="911">
        <v>0</v>
      </c>
      <c r="F1196" s="946" t="s">
        <v>4409</v>
      </c>
      <c r="G1196" s="959">
        <v>2</v>
      </c>
      <c r="H1196" s="959" t="s">
        <v>195</v>
      </c>
      <c r="I1196" s="1217" t="s">
        <v>4410</v>
      </c>
    </row>
    <row r="1197" spans="2:9">
      <c r="B1197" s="946">
        <v>1194</v>
      </c>
      <c r="C1197" s="1220" t="s">
        <v>445</v>
      </c>
      <c r="D1197" s="1220" t="s">
        <v>446</v>
      </c>
      <c r="E1197" s="911">
        <v>0</v>
      </c>
      <c r="F1197" s="946" t="s">
        <v>4426</v>
      </c>
      <c r="G1197" s="959">
        <v>1</v>
      </c>
      <c r="H1197" s="959" t="s">
        <v>195</v>
      </c>
      <c r="I1197" s="1217" t="s">
        <v>4427</v>
      </c>
    </row>
    <row r="1198" spans="2:9">
      <c r="B1198" s="946">
        <v>1195</v>
      </c>
      <c r="C1198" s="1220" t="s">
        <v>445</v>
      </c>
      <c r="D1198" s="1220" t="s">
        <v>446</v>
      </c>
      <c r="E1198" s="911">
        <v>0</v>
      </c>
      <c r="F1198" s="946" t="s">
        <v>4417</v>
      </c>
      <c r="G1198" s="959">
        <v>1</v>
      </c>
      <c r="H1198" s="959" t="s">
        <v>195</v>
      </c>
      <c r="I1198" s="1217" t="s">
        <v>4437</v>
      </c>
    </row>
    <row r="1199" spans="2:9">
      <c r="B1199" s="946">
        <v>1196</v>
      </c>
      <c r="C1199" s="1220" t="s">
        <v>445</v>
      </c>
      <c r="D1199" s="1220" t="s">
        <v>446</v>
      </c>
      <c r="E1199" s="911">
        <v>0</v>
      </c>
      <c r="F1199" s="946" t="s">
        <v>4419</v>
      </c>
      <c r="G1199" s="959">
        <v>10</v>
      </c>
      <c r="H1199" s="959" t="s">
        <v>195</v>
      </c>
      <c r="I1199" s="1217" t="s">
        <v>4420</v>
      </c>
    </row>
    <row r="1200" spans="2:9">
      <c r="B1200" s="946">
        <v>1197</v>
      </c>
      <c r="C1200" s="1220" t="s">
        <v>445</v>
      </c>
      <c r="D1200" s="1220" t="s">
        <v>446</v>
      </c>
      <c r="E1200" s="911">
        <v>0</v>
      </c>
      <c r="F1200" s="946" t="s">
        <v>4395</v>
      </c>
      <c r="G1200" s="959">
        <v>4</v>
      </c>
      <c r="H1200" s="959" t="s">
        <v>195</v>
      </c>
      <c r="I1200" s="1217" t="s">
        <v>4396</v>
      </c>
    </row>
    <row r="1201" spans="2:9">
      <c r="B1201" s="946">
        <v>1198</v>
      </c>
      <c r="C1201" s="1220" t="s">
        <v>445</v>
      </c>
      <c r="D1201" s="1220" t="s">
        <v>446</v>
      </c>
      <c r="E1201" s="911">
        <v>0</v>
      </c>
      <c r="F1201" s="946" t="s">
        <v>4421</v>
      </c>
      <c r="G1201" s="959">
        <v>4</v>
      </c>
      <c r="H1201" s="959" t="s">
        <v>4520</v>
      </c>
      <c r="I1201" s="1217" t="s">
        <v>4423</v>
      </c>
    </row>
    <row r="1202" spans="2:9">
      <c r="B1202" s="946">
        <v>1199</v>
      </c>
      <c r="C1202" s="1220" t="s">
        <v>445</v>
      </c>
      <c r="D1202" s="1220" t="s">
        <v>446</v>
      </c>
      <c r="E1202" s="911">
        <v>0</v>
      </c>
      <c r="F1202" s="946" t="s">
        <v>4401</v>
      </c>
      <c r="G1202" s="959">
        <v>1</v>
      </c>
      <c r="H1202" s="959" t="s">
        <v>195</v>
      </c>
      <c r="I1202" s="1217" t="s">
        <v>4532</v>
      </c>
    </row>
    <row r="1203" spans="2:9">
      <c r="B1203" s="946">
        <v>1200</v>
      </c>
      <c r="C1203" s="1220" t="s">
        <v>445</v>
      </c>
      <c r="D1203" s="1220" t="s">
        <v>446</v>
      </c>
      <c r="E1203" s="911">
        <v>0</v>
      </c>
      <c r="F1203" s="946" t="s">
        <v>4407</v>
      </c>
      <c r="G1203" s="959">
        <v>2</v>
      </c>
      <c r="H1203" s="959" t="s">
        <v>195</v>
      </c>
      <c r="I1203" s="1217" t="s">
        <v>4506</v>
      </c>
    </row>
    <row r="1204" spans="2:9">
      <c r="B1204" s="946">
        <v>1201</v>
      </c>
      <c r="C1204" s="1220" t="s">
        <v>445</v>
      </c>
      <c r="D1204" s="1220" t="s">
        <v>446</v>
      </c>
      <c r="E1204" s="911">
        <v>0</v>
      </c>
      <c r="F1204" s="946" t="s">
        <v>4389</v>
      </c>
      <c r="G1204" s="959">
        <v>8.4</v>
      </c>
      <c r="H1204" s="959" t="s">
        <v>195</v>
      </c>
      <c r="I1204" s="1217" t="s">
        <v>175</v>
      </c>
    </row>
    <row r="1205" spans="2:9">
      <c r="B1205" s="946">
        <v>1202</v>
      </c>
      <c r="C1205" s="1220" t="s">
        <v>445</v>
      </c>
      <c r="D1205" s="1220" t="s">
        <v>446</v>
      </c>
      <c r="E1205" s="911">
        <v>0</v>
      </c>
      <c r="F1205" s="946" t="s">
        <v>4470</v>
      </c>
      <c r="G1205" s="959">
        <v>1</v>
      </c>
      <c r="H1205" s="959" t="s">
        <v>195</v>
      </c>
      <c r="I1205" s="1217" t="s">
        <v>4471</v>
      </c>
    </row>
    <row r="1206" spans="2:9">
      <c r="B1206" s="946">
        <v>1203</v>
      </c>
      <c r="C1206" s="1220" t="s">
        <v>445</v>
      </c>
      <c r="D1206" s="1220" t="s">
        <v>446</v>
      </c>
      <c r="E1206" s="911">
        <v>0</v>
      </c>
      <c r="F1206" s="946" t="s">
        <v>4447</v>
      </c>
      <c r="G1206" s="959">
        <v>1</v>
      </c>
      <c r="H1206" s="959" t="s">
        <v>195</v>
      </c>
      <c r="I1206" s="1217" t="s">
        <v>4448</v>
      </c>
    </row>
    <row r="1207" spans="2:9">
      <c r="B1207" s="946">
        <v>1204</v>
      </c>
      <c r="C1207" s="1220" t="s">
        <v>445</v>
      </c>
      <c r="D1207" s="1220" t="s">
        <v>446</v>
      </c>
      <c r="E1207" s="911">
        <v>0</v>
      </c>
      <c r="F1207" s="946" t="s">
        <v>4442</v>
      </c>
      <c r="G1207" s="959">
        <v>3</v>
      </c>
      <c r="H1207" s="959" t="s">
        <v>4483</v>
      </c>
      <c r="I1207" s="1217" t="s">
        <v>4444</v>
      </c>
    </row>
    <row r="1208" spans="2:9">
      <c r="B1208" s="946">
        <v>1205</v>
      </c>
      <c r="C1208" s="1220" t="s">
        <v>445</v>
      </c>
      <c r="D1208" s="1220" t="s">
        <v>446</v>
      </c>
      <c r="E1208" s="911">
        <v>0</v>
      </c>
      <c r="F1208" s="946" t="s">
        <v>4395</v>
      </c>
      <c r="G1208" s="959">
        <v>2</v>
      </c>
      <c r="H1208" s="959" t="s">
        <v>195</v>
      </c>
      <c r="I1208" s="1217" t="s">
        <v>4396</v>
      </c>
    </row>
    <row r="1209" spans="2:9">
      <c r="B1209" s="946">
        <v>1206</v>
      </c>
      <c r="C1209" s="1220" t="s">
        <v>445</v>
      </c>
      <c r="D1209" s="1220" t="s">
        <v>446</v>
      </c>
      <c r="E1209" s="911">
        <v>0</v>
      </c>
      <c r="F1209" s="946" t="s">
        <v>4407</v>
      </c>
      <c r="G1209" s="959">
        <v>3</v>
      </c>
      <c r="H1209" s="959" t="s">
        <v>195</v>
      </c>
      <c r="I1209" s="1217" t="s">
        <v>4506</v>
      </c>
    </row>
    <row r="1210" spans="2:9">
      <c r="B1210" s="946">
        <v>1207</v>
      </c>
      <c r="C1210" s="1220" t="s">
        <v>445</v>
      </c>
      <c r="D1210" s="1220" t="s">
        <v>446</v>
      </c>
      <c r="E1210" s="911">
        <v>0</v>
      </c>
      <c r="F1210" s="946" t="s">
        <v>4419</v>
      </c>
      <c r="G1210" s="959">
        <v>2</v>
      </c>
      <c r="H1210" s="959" t="s">
        <v>195</v>
      </c>
      <c r="I1210" s="1217" t="s">
        <v>4420</v>
      </c>
    </row>
    <row r="1211" spans="2:9">
      <c r="B1211" s="946">
        <v>1208</v>
      </c>
      <c r="C1211" s="1220" t="s">
        <v>451</v>
      </c>
      <c r="D1211" s="1220" t="s">
        <v>452</v>
      </c>
      <c r="E1211" s="911">
        <v>0</v>
      </c>
      <c r="F1211" s="946" t="s">
        <v>4389</v>
      </c>
      <c r="G1211" s="959">
        <v>3.6</v>
      </c>
      <c r="H1211" s="959" t="s">
        <v>195</v>
      </c>
      <c r="I1211" s="1217" t="s">
        <v>175</v>
      </c>
    </row>
    <row r="1212" spans="2:9">
      <c r="B1212" s="946">
        <v>1209</v>
      </c>
      <c r="C1212" s="1220" t="s">
        <v>451</v>
      </c>
      <c r="D1212" s="1220" t="s">
        <v>452</v>
      </c>
      <c r="E1212" s="911">
        <v>0</v>
      </c>
      <c r="F1212" s="946" t="s">
        <v>4447</v>
      </c>
      <c r="G1212" s="959">
        <v>2</v>
      </c>
      <c r="H1212" s="959" t="s">
        <v>195</v>
      </c>
      <c r="I1212" s="1217" t="s">
        <v>4448</v>
      </c>
    </row>
    <row r="1213" spans="2:9">
      <c r="B1213" s="946">
        <v>1210</v>
      </c>
      <c r="C1213" s="1220" t="s">
        <v>451</v>
      </c>
      <c r="D1213" s="1220" t="s">
        <v>452</v>
      </c>
      <c r="E1213" s="911">
        <v>0</v>
      </c>
      <c r="F1213" s="946" t="s">
        <v>4417</v>
      </c>
      <c r="G1213" s="959">
        <v>1</v>
      </c>
      <c r="H1213" s="959" t="s">
        <v>195</v>
      </c>
      <c r="I1213" s="1217" t="s">
        <v>4437</v>
      </c>
    </row>
    <row r="1214" spans="2:9">
      <c r="B1214" s="946">
        <v>1211</v>
      </c>
      <c r="C1214" s="1220" t="s">
        <v>451</v>
      </c>
      <c r="D1214" s="1220" t="s">
        <v>452</v>
      </c>
      <c r="E1214" s="911">
        <v>0</v>
      </c>
      <c r="F1214" s="946" t="s">
        <v>4395</v>
      </c>
      <c r="G1214" s="959">
        <v>1</v>
      </c>
      <c r="H1214" s="959" t="s">
        <v>195</v>
      </c>
      <c r="I1214" s="1217" t="s">
        <v>4396</v>
      </c>
    </row>
    <row r="1215" spans="2:9">
      <c r="B1215" s="946">
        <v>1212</v>
      </c>
      <c r="C1215" s="1220" t="s">
        <v>451</v>
      </c>
      <c r="D1215" s="1220" t="s">
        <v>452</v>
      </c>
      <c r="E1215" s="911">
        <v>0</v>
      </c>
      <c r="F1215" s="946" t="s">
        <v>4419</v>
      </c>
      <c r="G1215" s="959">
        <v>4</v>
      </c>
      <c r="H1215" s="959" t="s">
        <v>195</v>
      </c>
      <c r="I1215" s="1217" t="s">
        <v>4420</v>
      </c>
    </row>
    <row r="1216" spans="2:9">
      <c r="B1216" s="946">
        <v>1213</v>
      </c>
      <c r="C1216" s="1220" t="s">
        <v>451</v>
      </c>
      <c r="D1216" s="1220" t="s">
        <v>452</v>
      </c>
      <c r="E1216" s="911">
        <v>0</v>
      </c>
      <c r="F1216" s="946" t="s">
        <v>4421</v>
      </c>
      <c r="G1216" s="959">
        <v>4</v>
      </c>
      <c r="H1216" s="959" t="s">
        <v>4520</v>
      </c>
      <c r="I1216" s="1217" t="s">
        <v>4423</v>
      </c>
    </row>
    <row r="1217" spans="2:9">
      <c r="B1217" s="946">
        <v>1214</v>
      </c>
      <c r="C1217" s="1220" t="s">
        <v>451</v>
      </c>
      <c r="D1217" s="1220" t="s">
        <v>452</v>
      </c>
      <c r="E1217" s="911">
        <v>0</v>
      </c>
      <c r="F1217" s="946" t="s">
        <v>4401</v>
      </c>
      <c r="G1217" s="959">
        <v>1</v>
      </c>
      <c r="H1217" s="959" t="s">
        <v>195</v>
      </c>
      <c r="I1217" s="1217" t="s">
        <v>4533</v>
      </c>
    </row>
    <row r="1218" spans="2:9">
      <c r="B1218" s="946">
        <v>1215</v>
      </c>
      <c r="C1218" s="1220" t="s">
        <v>451</v>
      </c>
      <c r="D1218" s="1220" t="s">
        <v>452</v>
      </c>
      <c r="E1218" s="911">
        <v>0</v>
      </c>
      <c r="F1218" s="946" t="s">
        <v>4407</v>
      </c>
      <c r="G1218" s="959">
        <v>1</v>
      </c>
      <c r="H1218" s="959" t="s">
        <v>195</v>
      </c>
      <c r="I1218" s="1217" t="s">
        <v>4506</v>
      </c>
    </row>
    <row r="1219" spans="2:9">
      <c r="B1219" s="946">
        <v>1216</v>
      </c>
      <c r="C1219" s="1220" t="s">
        <v>451</v>
      </c>
      <c r="D1219" s="1220" t="s">
        <v>452</v>
      </c>
      <c r="E1219" s="911">
        <v>0</v>
      </c>
      <c r="F1219" s="946" t="s">
        <v>4389</v>
      </c>
      <c r="G1219" s="959">
        <v>2.5</v>
      </c>
      <c r="H1219" s="959" t="s">
        <v>195</v>
      </c>
      <c r="I1219" s="1217" t="s">
        <v>175</v>
      </c>
    </row>
    <row r="1220" spans="2:9">
      <c r="B1220" s="946">
        <v>1217</v>
      </c>
      <c r="C1220" s="1220" t="s">
        <v>451</v>
      </c>
      <c r="D1220" s="1220" t="s">
        <v>452</v>
      </c>
      <c r="E1220" s="911">
        <v>0</v>
      </c>
      <c r="F1220" s="946" t="s">
        <v>4409</v>
      </c>
      <c r="G1220" s="959">
        <v>2</v>
      </c>
      <c r="H1220" s="959" t="s">
        <v>195</v>
      </c>
      <c r="I1220" s="1217" t="s">
        <v>4410</v>
      </c>
    </row>
    <row r="1221" spans="2:9">
      <c r="B1221" s="946">
        <v>1218</v>
      </c>
      <c r="C1221" s="1220" t="s">
        <v>451</v>
      </c>
      <c r="D1221" s="1220" t="s">
        <v>452</v>
      </c>
      <c r="E1221" s="911">
        <v>0</v>
      </c>
      <c r="F1221" s="946" t="s">
        <v>4447</v>
      </c>
      <c r="G1221" s="959">
        <v>2</v>
      </c>
      <c r="H1221" s="959" t="s">
        <v>195</v>
      </c>
      <c r="I1221" s="1217" t="s">
        <v>4448</v>
      </c>
    </row>
    <row r="1222" spans="2:9">
      <c r="B1222" s="946">
        <v>1219</v>
      </c>
      <c r="C1222" s="1220" t="s">
        <v>451</v>
      </c>
      <c r="D1222" s="1220" t="s">
        <v>452</v>
      </c>
      <c r="E1222" s="911">
        <v>0</v>
      </c>
      <c r="F1222" s="946" t="s">
        <v>4426</v>
      </c>
      <c r="G1222" s="959">
        <v>1</v>
      </c>
      <c r="H1222" s="959" t="s">
        <v>195</v>
      </c>
      <c r="I1222" s="1217" t="s">
        <v>4427</v>
      </c>
    </row>
    <row r="1223" spans="2:9">
      <c r="B1223" s="946">
        <v>1220</v>
      </c>
      <c r="C1223" s="1220" t="s">
        <v>451</v>
      </c>
      <c r="D1223" s="1220" t="s">
        <v>452</v>
      </c>
      <c r="E1223" s="911">
        <v>0</v>
      </c>
      <c r="F1223" s="946" t="s">
        <v>4419</v>
      </c>
      <c r="G1223" s="959">
        <v>11</v>
      </c>
      <c r="H1223" s="959" t="s">
        <v>195</v>
      </c>
      <c r="I1223" s="1217" t="s">
        <v>4420</v>
      </c>
    </row>
    <row r="1224" spans="2:9">
      <c r="B1224" s="946">
        <v>1221</v>
      </c>
      <c r="C1224" s="1220" t="s">
        <v>451</v>
      </c>
      <c r="D1224" s="1220" t="s">
        <v>452</v>
      </c>
      <c r="E1224" s="911">
        <v>0</v>
      </c>
      <c r="F1224" s="946" t="s">
        <v>4407</v>
      </c>
      <c r="G1224" s="959">
        <v>1</v>
      </c>
      <c r="H1224" s="959" t="s">
        <v>195</v>
      </c>
      <c r="I1224" s="1217" t="s">
        <v>4506</v>
      </c>
    </row>
    <row r="1225" spans="2:9">
      <c r="B1225" s="946">
        <v>1222</v>
      </c>
      <c r="C1225" s="1220" t="s">
        <v>451</v>
      </c>
      <c r="D1225" s="1220" t="s">
        <v>452</v>
      </c>
      <c r="E1225" s="911">
        <v>0</v>
      </c>
      <c r="F1225" s="946" t="s">
        <v>4389</v>
      </c>
      <c r="G1225" s="959">
        <v>8.8000000000000007</v>
      </c>
      <c r="H1225" s="959" t="s">
        <v>195</v>
      </c>
      <c r="I1225" s="1217" t="s">
        <v>175</v>
      </c>
    </row>
    <row r="1226" spans="2:9">
      <c r="B1226" s="946">
        <v>1223</v>
      </c>
      <c r="C1226" s="1220" t="s">
        <v>451</v>
      </c>
      <c r="D1226" s="1220" t="s">
        <v>452</v>
      </c>
      <c r="E1226" s="911">
        <v>0</v>
      </c>
      <c r="F1226" s="946" t="s">
        <v>4470</v>
      </c>
      <c r="G1226" s="959">
        <v>1</v>
      </c>
      <c r="H1226" s="959" t="s">
        <v>195</v>
      </c>
      <c r="I1226" s="1217" t="s">
        <v>4471</v>
      </c>
    </row>
    <row r="1227" spans="2:9">
      <c r="B1227" s="946">
        <v>1224</v>
      </c>
      <c r="C1227" s="1220" t="s">
        <v>451</v>
      </c>
      <c r="D1227" s="1220" t="s">
        <v>452</v>
      </c>
      <c r="E1227" s="911">
        <v>0</v>
      </c>
      <c r="F1227" s="946" t="s">
        <v>4409</v>
      </c>
      <c r="G1227" s="959">
        <v>1</v>
      </c>
      <c r="H1227" s="959" t="s">
        <v>195</v>
      </c>
      <c r="I1227" s="1217" t="s">
        <v>4410</v>
      </c>
    </row>
    <row r="1228" spans="2:9">
      <c r="B1228" s="946">
        <v>1225</v>
      </c>
      <c r="C1228" s="1220" t="s">
        <v>451</v>
      </c>
      <c r="D1228" s="1220" t="s">
        <v>452</v>
      </c>
      <c r="E1228" s="911">
        <v>0</v>
      </c>
      <c r="F1228" s="946" t="s">
        <v>4442</v>
      </c>
      <c r="G1228" s="959">
        <v>2</v>
      </c>
      <c r="H1228" s="959" t="s">
        <v>4483</v>
      </c>
      <c r="I1228" s="1217" t="s">
        <v>4444</v>
      </c>
    </row>
    <row r="1229" spans="2:9">
      <c r="B1229" s="946">
        <v>1226</v>
      </c>
      <c r="C1229" s="1220" t="s">
        <v>451</v>
      </c>
      <c r="D1229" s="1220" t="s">
        <v>452</v>
      </c>
      <c r="E1229" s="911">
        <v>0</v>
      </c>
      <c r="F1229" s="946" t="s">
        <v>4395</v>
      </c>
      <c r="G1229" s="959">
        <v>2</v>
      </c>
      <c r="H1229" s="959" t="s">
        <v>195</v>
      </c>
      <c r="I1229" s="1217" t="s">
        <v>4396</v>
      </c>
    </row>
    <row r="1230" spans="2:9">
      <c r="B1230" s="946">
        <v>1227</v>
      </c>
      <c r="C1230" s="1220" t="s">
        <v>451</v>
      </c>
      <c r="D1230" s="1220" t="s">
        <v>452</v>
      </c>
      <c r="E1230" s="911">
        <v>0</v>
      </c>
      <c r="F1230" s="946" t="s">
        <v>4407</v>
      </c>
      <c r="G1230" s="959">
        <v>3</v>
      </c>
      <c r="H1230" s="959" t="s">
        <v>195</v>
      </c>
      <c r="I1230" s="1217" t="s">
        <v>4506</v>
      </c>
    </row>
    <row r="1231" spans="2:9">
      <c r="B1231" s="946">
        <v>1228</v>
      </c>
      <c r="C1231" s="1220" t="s">
        <v>451</v>
      </c>
      <c r="D1231" s="1220" t="s">
        <v>452</v>
      </c>
      <c r="E1231" s="911">
        <v>0</v>
      </c>
      <c r="F1231" s="946" t="s">
        <v>4419</v>
      </c>
      <c r="G1231" s="959">
        <v>2</v>
      </c>
      <c r="H1231" s="959" t="s">
        <v>195</v>
      </c>
      <c r="I1231" s="1217" t="s">
        <v>4420</v>
      </c>
    </row>
    <row r="1232" spans="2:9">
      <c r="B1232" s="946">
        <v>1229</v>
      </c>
      <c r="C1232" s="1220" t="s">
        <v>532</v>
      </c>
      <c r="D1232" s="1220" t="s">
        <v>533</v>
      </c>
      <c r="E1232" s="911">
        <v>0</v>
      </c>
      <c r="F1232" s="946" t="s">
        <v>4389</v>
      </c>
      <c r="G1232" s="959">
        <v>10.6</v>
      </c>
      <c r="H1232" s="959" t="s">
        <v>195</v>
      </c>
      <c r="I1232" s="1217" t="s">
        <v>175</v>
      </c>
    </row>
    <row r="1233" spans="2:9">
      <c r="B1233" s="946">
        <v>1230</v>
      </c>
      <c r="C1233" s="1220" t="s">
        <v>532</v>
      </c>
      <c r="D1233" s="1220" t="s">
        <v>533</v>
      </c>
      <c r="E1233" s="911">
        <v>0</v>
      </c>
      <c r="F1233" s="946" t="s">
        <v>4502</v>
      </c>
      <c r="G1233" s="959">
        <v>1</v>
      </c>
      <c r="H1233" s="959" t="s">
        <v>195</v>
      </c>
      <c r="I1233" s="1217" t="s">
        <v>4534</v>
      </c>
    </row>
    <row r="1234" spans="2:9">
      <c r="B1234" s="946">
        <v>1231</v>
      </c>
      <c r="C1234" s="1220" t="s">
        <v>532</v>
      </c>
      <c r="D1234" s="1220" t="s">
        <v>533</v>
      </c>
      <c r="E1234" s="911">
        <v>0</v>
      </c>
      <c r="F1234" s="946" t="s">
        <v>4442</v>
      </c>
      <c r="G1234" s="959">
        <v>4</v>
      </c>
      <c r="H1234" s="959" t="s">
        <v>4483</v>
      </c>
      <c r="I1234" s="1217" t="s">
        <v>4444</v>
      </c>
    </row>
    <row r="1235" spans="2:9">
      <c r="B1235" s="946">
        <v>1232</v>
      </c>
      <c r="C1235" s="1220" t="s">
        <v>532</v>
      </c>
      <c r="D1235" s="1220" t="s">
        <v>533</v>
      </c>
      <c r="E1235" s="911">
        <v>0</v>
      </c>
      <c r="F1235" s="946" t="s">
        <v>4419</v>
      </c>
      <c r="G1235" s="959">
        <v>4</v>
      </c>
      <c r="H1235" s="959" t="s">
        <v>195</v>
      </c>
      <c r="I1235" s="1217" t="s">
        <v>4420</v>
      </c>
    </row>
    <row r="1236" spans="2:9">
      <c r="B1236" s="946">
        <v>1233</v>
      </c>
      <c r="C1236" s="1220" t="s">
        <v>532</v>
      </c>
      <c r="D1236" s="1220" t="s">
        <v>533</v>
      </c>
      <c r="E1236" s="911">
        <v>0</v>
      </c>
      <c r="F1236" s="946" t="s">
        <v>4407</v>
      </c>
      <c r="G1236" s="959">
        <v>5</v>
      </c>
      <c r="H1236" s="959" t="s">
        <v>195</v>
      </c>
      <c r="I1236" s="1217" t="s">
        <v>4506</v>
      </c>
    </row>
    <row r="1237" spans="2:9">
      <c r="B1237" s="946">
        <v>1234</v>
      </c>
      <c r="C1237" s="1220" t="s">
        <v>532</v>
      </c>
      <c r="D1237" s="1220" t="s">
        <v>533</v>
      </c>
      <c r="E1237" s="911">
        <v>0</v>
      </c>
      <c r="F1237" s="946" t="s">
        <v>4389</v>
      </c>
      <c r="G1237" s="959">
        <v>5.4</v>
      </c>
      <c r="H1237" s="959" t="s">
        <v>195</v>
      </c>
      <c r="I1237" s="1217" t="s">
        <v>175</v>
      </c>
    </row>
    <row r="1238" spans="2:9">
      <c r="B1238" s="946">
        <v>1235</v>
      </c>
      <c r="C1238" s="1220" t="s">
        <v>532</v>
      </c>
      <c r="D1238" s="1220" t="s">
        <v>533</v>
      </c>
      <c r="E1238" s="911">
        <v>0</v>
      </c>
      <c r="F1238" s="946" t="s">
        <v>4502</v>
      </c>
      <c r="G1238" s="959">
        <v>1</v>
      </c>
      <c r="H1238" s="959" t="s">
        <v>195</v>
      </c>
      <c r="I1238" s="1217" t="s">
        <v>4534</v>
      </c>
    </row>
    <row r="1239" spans="2:9">
      <c r="B1239" s="946">
        <v>1236</v>
      </c>
      <c r="C1239" s="1220" t="s">
        <v>532</v>
      </c>
      <c r="D1239" s="1220" t="s">
        <v>533</v>
      </c>
      <c r="E1239" s="911">
        <v>0</v>
      </c>
      <c r="F1239" s="946" t="s">
        <v>4442</v>
      </c>
      <c r="G1239" s="959">
        <v>3</v>
      </c>
      <c r="H1239" s="959" t="s">
        <v>4483</v>
      </c>
      <c r="I1239" s="1217" t="s">
        <v>4444</v>
      </c>
    </row>
    <row r="1240" spans="2:9">
      <c r="B1240" s="946">
        <v>1237</v>
      </c>
      <c r="C1240" s="1220" t="s">
        <v>532</v>
      </c>
      <c r="D1240" s="1220" t="s">
        <v>533</v>
      </c>
      <c r="E1240" s="911">
        <v>0</v>
      </c>
      <c r="F1240" s="946" t="s">
        <v>4419</v>
      </c>
      <c r="G1240" s="959">
        <v>3</v>
      </c>
      <c r="H1240" s="959" t="s">
        <v>195</v>
      </c>
      <c r="I1240" s="1217" t="s">
        <v>4420</v>
      </c>
    </row>
    <row r="1241" spans="2:9">
      <c r="B1241" s="946">
        <v>1238</v>
      </c>
      <c r="C1241" s="1220" t="s">
        <v>532</v>
      </c>
      <c r="D1241" s="1220" t="s">
        <v>533</v>
      </c>
      <c r="E1241" s="911">
        <v>0</v>
      </c>
      <c r="F1241" s="946" t="s">
        <v>4407</v>
      </c>
      <c r="G1241" s="959">
        <v>2</v>
      </c>
      <c r="H1241" s="959" t="s">
        <v>195</v>
      </c>
      <c r="I1241" s="1217" t="s">
        <v>4506</v>
      </c>
    </row>
    <row r="1242" spans="2:9">
      <c r="B1242" s="946">
        <v>1239</v>
      </c>
      <c r="C1242" s="1220" t="s">
        <v>534</v>
      </c>
      <c r="D1242" s="1220" t="s">
        <v>533</v>
      </c>
      <c r="E1242" s="911">
        <v>0</v>
      </c>
      <c r="F1242" s="946" t="s">
        <v>4389</v>
      </c>
      <c r="G1242" s="959">
        <v>6.4</v>
      </c>
      <c r="H1242" s="959" t="s">
        <v>195</v>
      </c>
      <c r="I1242" s="1217" t="s">
        <v>175</v>
      </c>
    </row>
    <row r="1243" spans="2:9">
      <c r="B1243" s="946">
        <v>1240</v>
      </c>
      <c r="C1243" s="1220" t="s">
        <v>534</v>
      </c>
      <c r="D1243" s="1220" t="s">
        <v>533</v>
      </c>
      <c r="E1243" s="911">
        <v>0</v>
      </c>
      <c r="F1243" s="946" t="s">
        <v>4535</v>
      </c>
      <c r="G1243" s="959">
        <v>1</v>
      </c>
      <c r="H1243" s="959" t="s">
        <v>195</v>
      </c>
      <c r="I1243" s="1217" t="s">
        <v>4536</v>
      </c>
    </row>
    <row r="1244" spans="2:9">
      <c r="B1244" s="946">
        <v>1241</v>
      </c>
      <c r="C1244" s="1220" t="s">
        <v>534</v>
      </c>
      <c r="D1244" s="1220" t="s">
        <v>533</v>
      </c>
      <c r="E1244" s="911">
        <v>0</v>
      </c>
      <c r="F1244" s="946" t="s">
        <v>4537</v>
      </c>
      <c r="G1244" s="959">
        <v>1</v>
      </c>
      <c r="H1244" s="959" t="s">
        <v>195</v>
      </c>
      <c r="I1244" s="1217" t="s">
        <v>175</v>
      </c>
    </row>
    <row r="1245" spans="2:9">
      <c r="B1245" s="946">
        <v>1242</v>
      </c>
      <c r="C1245" s="1220" t="s">
        <v>534</v>
      </c>
      <c r="D1245" s="1220" t="s">
        <v>533</v>
      </c>
      <c r="E1245" s="911">
        <v>0</v>
      </c>
      <c r="F1245" s="946" t="s">
        <v>4447</v>
      </c>
      <c r="G1245" s="959">
        <v>1</v>
      </c>
      <c r="H1245" s="959" t="s">
        <v>195</v>
      </c>
      <c r="I1245" s="1217" t="s">
        <v>4448</v>
      </c>
    </row>
    <row r="1246" spans="2:9">
      <c r="B1246" s="946">
        <v>1243</v>
      </c>
      <c r="C1246" s="1220" t="s">
        <v>534</v>
      </c>
      <c r="D1246" s="1220" t="s">
        <v>533</v>
      </c>
      <c r="E1246" s="911">
        <v>0</v>
      </c>
      <c r="F1246" s="946" t="s">
        <v>4442</v>
      </c>
      <c r="G1246" s="959">
        <v>2</v>
      </c>
      <c r="H1246" s="959" t="s">
        <v>4483</v>
      </c>
      <c r="I1246" s="1217" t="s">
        <v>4444</v>
      </c>
    </row>
    <row r="1247" spans="2:9">
      <c r="B1247" s="946">
        <v>1244</v>
      </c>
      <c r="C1247" s="1220" t="s">
        <v>534</v>
      </c>
      <c r="D1247" s="1220" t="s">
        <v>533</v>
      </c>
      <c r="E1247" s="911">
        <v>0</v>
      </c>
      <c r="F1247" s="946" t="s">
        <v>4419</v>
      </c>
      <c r="G1247" s="959">
        <v>4</v>
      </c>
      <c r="H1247" s="959" t="s">
        <v>195</v>
      </c>
      <c r="I1247" s="1217" t="s">
        <v>4420</v>
      </c>
    </row>
    <row r="1248" spans="2:9">
      <c r="B1248" s="946">
        <v>1245</v>
      </c>
      <c r="C1248" s="1220" t="s">
        <v>534</v>
      </c>
      <c r="D1248" s="1220" t="s">
        <v>533</v>
      </c>
      <c r="E1248" s="911">
        <v>0</v>
      </c>
      <c r="F1248" s="946" t="s">
        <v>4407</v>
      </c>
      <c r="G1248" s="959">
        <v>2</v>
      </c>
      <c r="H1248" s="959" t="s">
        <v>195</v>
      </c>
      <c r="I1248" s="1217" t="s">
        <v>4506</v>
      </c>
    </row>
    <row r="1249" spans="2:9">
      <c r="B1249" s="946">
        <v>1246</v>
      </c>
      <c r="C1249" s="1220" t="s">
        <v>534</v>
      </c>
      <c r="D1249" s="1220" t="s">
        <v>533</v>
      </c>
      <c r="E1249" s="911">
        <v>0</v>
      </c>
      <c r="F1249" s="946" t="s">
        <v>4395</v>
      </c>
      <c r="G1249" s="959">
        <v>1</v>
      </c>
      <c r="H1249" s="959" t="s">
        <v>195</v>
      </c>
      <c r="I1249" s="1217" t="s">
        <v>4396</v>
      </c>
    </row>
    <row r="1250" spans="2:9">
      <c r="B1250" s="946">
        <v>1247</v>
      </c>
      <c r="C1250" s="1220" t="s">
        <v>534</v>
      </c>
      <c r="D1250" s="1220" t="s">
        <v>533</v>
      </c>
      <c r="E1250" s="911">
        <v>0</v>
      </c>
      <c r="F1250" s="946" t="s">
        <v>4389</v>
      </c>
      <c r="G1250" s="959">
        <v>4.2</v>
      </c>
      <c r="H1250" s="959" t="s">
        <v>195</v>
      </c>
      <c r="I1250" s="1217" t="s">
        <v>175</v>
      </c>
    </row>
    <row r="1251" spans="2:9">
      <c r="B1251" s="946">
        <v>1248</v>
      </c>
      <c r="C1251" s="1220" t="s">
        <v>534</v>
      </c>
      <c r="D1251" s="1220" t="s">
        <v>533</v>
      </c>
      <c r="E1251" s="911">
        <v>0</v>
      </c>
      <c r="F1251" s="946" t="s">
        <v>4470</v>
      </c>
      <c r="G1251" s="959">
        <v>1</v>
      </c>
      <c r="H1251" s="959" t="s">
        <v>195</v>
      </c>
      <c r="I1251" s="1217" t="s">
        <v>4471</v>
      </c>
    </row>
    <row r="1252" spans="2:9">
      <c r="B1252" s="946">
        <v>1249</v>
      </c>
      <c r="C1252" s="1220" t="s">
        <v>534</v>
      </c>
      <c r="D1252" s="1220" t="s">
        <v>533</v>
      </c>
      <c r="E1252" s="911">
        <v>0</v>
      </c>
      <c r="F1252" s="946" t="s">
        <v>4442</v>
      </c>
      <c r="G1252" s="959">
        <v>2</v>
      </c>
      <c r="H1252" s="959" t="s">
        <v>4483</v>
      </c>
      <c r="I1252" s="1217" t="s">
        <v>4444</v>
      </c>
    </row>
    <row r="1253" spans="2:9">
      <c r="B1253" s="946">
        <v>1250</v>
      </c>
      <c r="C1253" s="1220" t="s">
        <v>534</v>
      </c>
      <c r="D1253" s="1220" t="s">
        <v>533</v>
      </c>
      <c r="E1253" s="911">
        <v>0</v>
      </c>
      <c r="F1253" s="946" t="s">
        <v>4442</v>
      </c>
      <c r="G1253" s="959">
        <v>1</v>
      </c>
      <c r="H1253" s="959" t="s">
        <v>4472</v>
      </c>
      <c r="I1253" s="1217" t="s">
        <v>4444</v>
      </c>
    </row>
    <row r="1254" spans="2:9">
      <c r="B1254" s="946">
        <v>1251</v>
      </c>
      <c r="C1254" s="1220" t="s">
        <v>534</v>
      </c>
      <c r="D1254" s="1220" t="s">
        <v>533</v>
      </c>
      <c r="E1254" s="911">
        <v>0</v>
      </c>
      <c r="F1254" s="946" t="s">
        <v>4395</v>
      </c>
      <c r="G1254" s="959">
        <v>1</v>
      </c>
      <c r="H1254" s="959" t="s">
        <v>195</v>
      </c>
      <c r="I1254" s="1217" t="s">
        <v>4396</v>
      </c>
    </row>
    <row r="1255" spans="2:9">
      <c r="B1255" s="946">
        <v>1252</v>
      </c>
      <c r="C1255" s="1220" t="s">
        <v>534</v>
      </c>
      <c r="D1255" s="1220" t="s">
        <v>533</v>
      </c>
      <c r="E1255" s="911">
        <v>0</v>
      </c>
      <c r="F1255" s="946" t="s">
        <v>4407</v>
      </c>
      <c r="G1255" s="959">
        <v>2</v>
      </c>
      <c r="H1255" s="959" t="s">
        <v>195</v>
      </c>
      <c r="I1255" s="1217" t="s">
        <v>4506</v>
      </c>
    </row>
    <row r="1256" spans="2:9">
      <c r="B1256" s="946">
        <v>1253</v>
      </c>
      <c r="C1256" s="1220" t="s">
        <v>538</v>
      </c>
      <c r="D1256" s="1220" t="s">
        <v>537</v>
      </c>
      <c r="E1256" s="911">
        <v>0</v>
      </c>
      <c r="F1256" s="946" t="s">
        <v>4389</v>
      </c>
      <c r="G1256" s="959">
        <v>4.9000000000000004</v>
      </c>
      <c r="H1256" s="959" t="s">
        <v>195</v>
      </c>
      <c r="I1256" s="1217" t="s">
        <v>175</v>
      </c>
    </row>
    <row r="1257" spans="2:9">
      <c r="B1257" s="946">
        <v>1254</v>
      </c>
      <c r="C1257" s="1220" t="s">
        <v>538</v>
      </c>
      <c r="D1257" s="1220" t="s">
        <v>537</v>
      </c>
      <c r="E1257" s="911">
        <v>0</v>
      </c>
      <c r="F1257" s="946" t="s">
        <v>4502</v>
      </c>
      <c r="G1257" s="959">
        <v>1</v>
      </c>
      <c r="H1257" s="959" t="s">
        <v>195</v>
      </c>
      <c r="I1257" s="1217" t="s">
        <v>4534</v>
      </c>
    </row>
    <row r="1258" spans="2:9">
      <c r="B1258" s="946">
        <v>1255</v>
      </c>
      <c r="C1258" s="1220" t="s">
        <v>538</v>
      </c>
      <c r="D1258" s="1220" t="s">
        <v>537</v>
      </c>
      <c r="E1258" s="911">
        <v>0</v>
      </c>
      <c r="F1258" s="946" t="s">
        <v>4409</v>
      </c>
      <c r="G1258" s="959">
        <v>1</v>
      </c>
      <c r="H1258" s="959" t="s">
        <v>195</v>
      </c>
      <c r="I1258" s="1217" t="s">
        <v>4410</v>
      </c>
    </row>
    <row r="1259" spans="2:9">
      <c r="B1259" s="946">
        <v>1256</v>
      </c>
      <c r="C1259" s="1220" t="s">
        <v>538</v>
      </c>
      <c r="D1259" s="1220" t="s">
        <v>537</v>
      </c>
      <c r="E1259" s="911">
        <v>0</v>
      </c>
      <c r="F1259" s="946" t="s">
        <v>4442</v>
      </c>
      <c r="G1259" s="959">
        <v>2</v>
      </c>
      <c r="H1259" s="959" t="s">
        <v>4472</v>
      </c>
      <c r="I1259" s="1217" t="s">
        <v>4444</v>
      </c>
    </row>
    <row r="1260" spans="2:9">
      <c r="B1260" s="946">
        <v>1257</v>
      </c>
      <c r="C1260" s="1220" t="s">
        <v>538</v>
      </c>
      <c r="D1260" s="1220" t="s">
        <v>537</v>
      </c>
      <c r="E1260" s="911">
        <v>0</v>
      </c>
      <c r="F1260" s="946" t="s">
        <v>4419</v>
      </c>
      <c r="G1260" s="959">
        <v>4</v>
      </c>
      <c r="H1260" s="959" t="s">
        <v>195</v>
      </c>
      <c r="I1260" s="1217" t="s">
        <v>4420</v>
      </c>
    </row>
    <row r="1261" spans="2:9">
      <c r="B1261" s="946">
        <v>1258</v>
      </c>
      <c r="C1261" s="1220" t="s">
        <v>538</v>
      </c>
      <c r="D1261" s="1220" t="s">
        <v>537</v>
      </c>
      <c r="E1261" s="911">
        <v>0</v>
      </c>
      <c r="F1261" s="946" t="s">
        <v>4407</v>
      </c>
      <c r="G1261" s="959">
        <v>3</v>
      </c>
      <c r="H1261" s="959" t="s">
        <v>195</v>
      </c>
      <c r="I1261" s="1217" t="s">
        <v>4506</v>
      </c>
    </row>
    <row r="1262" spans="2:9">
      <c r="B1262" s="946">
        <v>1259</v>
      </c>
      <c r="C1262" s="1220" t="s">
        <v>538</v>
      </c>
      <c r="D1262" s="1220" t="s">
        <v>537</v>
      </c>
      <c r="E1262" s="911">
        <v>0</v>
      </c>
      <c r="F1262" s="946" t="s">
        <v>4389</v>
      </c>
      <c r="G1262" s="959">
        <v>5.9</v>
      </c>
      <c r="H1262" s="959" t="s">
        <v>195</v>
      </c>
      <c r="I1262" s="1217" t="s">
        <v>175</v>
      </c>
    </row>
    <row r="1263" spans="2:9">
      <c r="B1263" s="946">
        <v>1260</v>
      </c>
      <c r="C1263" s="1220" t="s">
        <v>538</v>
      </c>
      <c r="D1263" s="1220" t="s">
        <v>537</v>
      </c>
      <c r="E1263" s="911">
        <v>0</v>
      </c>
      <c r="F1263" s="946" t="s">
        <v>4442</v>
      </c>
      <c r="G1263" s="959">
        <v>4</v>
      </c>
      <c r="H1263" s="959" t="s">
        <v>4472</v>
      </c>
      <c r="I1263" s="1217" t="s">
        <v>4444</v>
      </c>
    </row>
    <row r="1264" spans="2:9">
      <c r="B1264" s="946">
        <v>1261</v>
      </c>
      <c r="C1264" s="1220" t="s">
        <v>538</v>
      </c>
      <c r="D1264" s="1220" t="s">
        <v>537</v>
      </c>
      <c r="E1264" s="911">
        <v>0</v>
      </c>
      <c r="F1264" s="946" t="s">
        <v>4442</v>
      </c>
      <c r="G1264" s="959">
        <v>1</v>
      </c>
      <c r="H1264" s="959" t="s">
        <v>4483</v>
      </c>
      <c r="I1264" s="1217" t="s">
        <v>4444</v>
      </c>
    </row>
    <row r="1265" spans="2:9">
      <c r="B1265" s="946">
        <v>1262</v>
      </c>
      <c r="C1265" s="1220" t="s">
        <v>538</v>
      </c>
      <c r="D1265" s="1220" t="s">
        <v>537</v>
      </c>
      <c r="E1265" s="911">
        <v>0</v>
      </c>
      <c r="F1265" s="946" t="s">
        <v>4395</v>
      </c>
      <c r="G1265" s="959">
        <v>1</v>
      </c>
      <c r="H1265" s="959" t="s">
        <v>195</v>
      </c>
      <c r="I1265" s="1217" t="s">
        <v>4396</v>
      </c>
    </row>
    <row r="1266" spans="2:9">
      <c r="B1266" s="946">
        <v>1263</v>
      </c>
      <c r="C1266" s="1220" t="s">
        <v>538</v>
      </c>
      <c r="D1266" s="1220" t="s">
        <v>537</v>
      </c>
      <c r="E1266" s="911">
        <v>0</v>
      </c>
      <c r="F1266" s="946" t="s">
        <v>4407</v>
      </c>
      <c r="G1266" s="959">
        <v>2</v>
      </c>
      <c r="H1266" s="959" t="s">
        <v>195</v>
      </c>
      <c r="I1266" s="1217" t="s">
        <v>4506</v>
      </c>
    </row>
    <row r="1267" spans="2:9">
      <c r="B1267" s="946">
        <v>1264</v>
      </c>
      <c r="C1267" s="1220" t="s">
        <v>538</v>
      </c>
      <c r="D1267" s="1220" t="s">
        <v>537</v>
      </c>
      <c r="E1267" s="911">
        <v>0</v>
      </c>
      <c r="F1267" s="946" t="s">
        <v>4389</v>
      </c>
      <c r="G1267" s="959">
        <v>5.5</v>
      </c>
      <c r="H1267" s="959" t="s">
        <v>195</v>
      </c>
      <c r="I1267" s="1217" t="s">
        <v>175</v>
      </c>
    </row>
    <row r="1268" spans="2:9">
      <c r="B1268" s="946">
        <v>1265</v>
      </c>
      <c r="C1268" s="1220" t="s">
        <v>538</v>
      </c>
      <c r="D1268" s="1220" t="s">
        <v>537</v>
      </c>
      <c r="E1268" s="911">
        <v>0</v>
      </c>
      <c r="F1268" s="946" t="s">
        <v>4502</v>
      </c>
      <c r="G1268" s="959">
        <v>1</v>
      </c>
      <c r="H1268" s="959" t="s">
        <v>195</v>
      </c>
      <c r="I1268" s="1217" t="s">
        <v>4534</v>
      </c>
    </row>
    <row r="1269" spans="2:9">
      <c r="B1269" s="946">
        <v>1266</v>
      </c>
      <c r="C1269" s="1220" t="s">
        <v>538</v>
      </c>
      <c r="D1269" s="1220" t="s">
        <v>537</v>
      </c>
      <c r="E1269" s="911">
        <v>0</v>
      </c>
      <c r="F1269" s="946" t="s">
        <v>4442</v>
      </c>
      <c r="G1269" s="959">
        <v>2</v>
      </c>
      <c r="H1269" s="959" t="s">
        <v>4472</v>
      </c>
      <c r="I1269" s="1217" t="s">
        <v>4444</v>
      </c>
    </row>
    <row r="1270" spans="2:9">
      <c r="B1270" s="946">
        <v>1267</v>
      </c>
      <c r="C1270" s="1220" t="s">
        <v>538</v>
      </c>
      <c r="D1270" s="1220" t="s">
        <v>537</v>
      </c>
      <c r="E1270" s="911">
        <v>0</v>
      </c>
      <c r="F1270" s="946" t="s">
        <v>4442</v>
      </c>
      <c r="G1270" s="959">
        <v>2</v>
      </c>
      <c r="H1270" s="959" t="s">
        <v>4483</v>
      </c>
      <c r="I1270" s="1217" t="s">
        <v>4444</v>
      </c>
    </row>
    <row r="1271" spans="2:9">
      <c r="B1271" s="946">
        <v>1268</v>
      </c>
      <c r="C1271" s="1220" t="s">
        <v>538</v>
      </c>
      <c r="D1271" s="1220" t="s">
        <v>537</v>
      </c>
      <c r="E1271" s="911">
        <v>0</v>
      </c>
      <c r="F1271" s="946" t="s">
        <v>4395</v>
      </c>
      <c r="G1271" s="959">
        <v>3</v>
      </c>
      <c r="H1271" s="959" t="s">
        <v>195</v>
      </c>
      <c r="I1271" s="1217" t="s">
        <v>4396</v>
      </c>
    </row>
    <row r="1272" spans="2:9">
      <c r="B1272" s="946">
        <v>1269</v>
      </c>
      <c r="C1272" s="1220" t="s">
        <v>538</v>
      </c>
      <c r="D1272" s="1220" t="s">
        <v>537</v>
      </c>
      <c r="E1272" s="911">
        <v>0</v>
      </c>
      <c r="F1272" s="946" t="s">
        <v>4407</v>
      </c>
      <c r="G1272" s="959">
        <v>2</v>
      </c>
      <c r="H1272" s="959" t="s">
        <v>195</v>
      </c>
      <c r="I1272" s="1217" t="s">
        <v>4506</v>
      </c>
    </row>
    <row r="1273" spans="2:9">
      <c r="B1273" s="946">
        <v>1270</v>
      </c>
      <c r="C1273" s="1220" t="s">
        <v>536</v>
      </c>
      <c r="D1273" s="1220" t="s">
        <v>537</v>
      </c>
      <c r="E1273" s="911">
        <v>0</v>
      </c>
      <c r="F1273" s="946" t="s">
        <v>4389</v>
      </c>
      <c r="G1273" s="959">
        <v>6.4</v>
      </c>
      <c r="H1273" s="959" t="s">
        <v>195</v>
      </c>
      <c r="I1273" s="1217" t="s">
        <v>175</v>
      </c>
    </row>
    <row r="1274" spans="2:9">
      <c r="B1274" s="946">
        <v>1271</v>
      </c>
      <c r="C1274" s="1220" t="s">
        <v>536</v>
      </c>
      <c r="D1274" s="1220" t="s">
        <v>537</v>
      </c>
      <c r="E1274" s="911">
        <v>0</v>
      </c>
      <c r="F1274" s="946" t="s">
        <v>4537</v>
      </c>
      <c r="G1274" s="959">
        <v>1</v>
      </c>
      <c r="H1274" s="959" t="s">
        <v>195</v>
      </c>
      <c r="I1274" s="1217" t="s">
        <v>175</v>
      </c>
    </row>
    <row r="1275" spans="2:9">
      <c r="B1275" s="946">
        <v>1272</v>
      </c>
      <c r="C1275" s="1220" t="s">
        <v>536</v>
      </c>
      <c r="D1275" s="1220" t="s">
        <v>537</v>
      </c>
      <c r="E1275" s="911">
        <v>0</v>
      </c>
      <c r="F1275" s="946" t="s">
        <v>4535</v>
      </c>
      <c r="G1275" s="959">
        <v>1</v>
      </c>
      <c r="H1275" s="959" t="s">
        <v>195</v>
      </c>
      <c r="I1275" s="1217" t="s">
        <v>4536</v>
      </c>
    </row>
    <row r="1276" spans="2:9">
      <c r="B1276" s="946">
        <v>1273</v>
      </c>
      <c r="C1276" s="1220" t="s">
        <v>536</v>
      </c>
      <c r="D1276" s="1220" t="s">
        <v>537</v>
      </c>
      <c r="E1276" s="911">
        <v>0</v>
      </c>
      <c r="F1276" s="946" t="s">
        <v>4447</v>
      </c>
      <c r="G1276" s="959">
        <v>1</v>
      </c>
      <c r="H1276" s="959" t="s">
        <v>195</v>
      </c>
      <c r="I1276" s="1217" t="s">
        <v>4448</v>
      </c>
    </row>
    <row r="1277" spans="2:9">
      <c r="B1277" s="946">
        <v>1274</v>
      </c>
      <c r="C1277" s="1220" t="s">
        <v>536</v>
      </c>
      <c r="D1277" s="1220" t="s">
        <v>537</v>
      </c>
      <c r="E1277" s="911">
        <v>0</v>
      </c>
      <c r="F1277" s="946" t="s">
        <v>4442</v>
      </c>
      <c r="G1277" s="959">
        <v>2</v>
      </c>
      <c r="H1277" s="959" t="s">
        <v>4472</v>
      </c>
      <c r="I1277" s="1217" t="s">
        <v>4444</v>
      </c>
    </row>
    <row r="1278" spans="2:9">
      <c r="B1278" s="946">
        <v>1275</v>
      </c>
      <c r="C1278" s="1220" t="s">
        <v>536</v>
      </c>
      <c r="D1278" s="1220" t="s">
        <v>537</v>
      </c>
      <c r="E1278" s="911">
        <v>0</v>
      </c>
      <c r="F1278" s="946" t="s">
        <v>4395</v>
      </c>
      <c r="G1278" s="959">
        <v>4</v>
      </c>
      <c r="H1278" s="959" t="s">
        <v>195</v>
      </c>
      <c r="I1278" s="1217" t="s">
        <v>4396</v>
      </c>
    </row>
    <row r="1279" spans="2:9">
      <c r="B1279" s="946">
        <v>1276</v>
      </c>
      <c r="C1279" s="1220" t="s">
        <v>536</v>
      </c>
      <c r="D1279" s="1220" t="s">
        <v>537</v>
      </c>
      <c r="E1279" s="911">
        <v>0</v>
      </c>
      <c r="F1279" s="946" t="s">
        <v>4407</v>
      </c>
      <c r="G1279" s="959">
        <v>2</v>
      </c>
      <c r="H1279" s="959" t="s">
        <v>195</v>
      </c>
      <c r="I1279" s="1217" t="s">
        <v>4506</v>
      </c>
    </row>
    <row r="1280" spans="2:9">
      <c r="B1280" s="946">
        <v>1277</v>
      </c>
      <c r="C1280" s="1220" t="s">
        <v>536</v>
      </c>
      <c r="D1280" s="1220" t="s">
        <v>537</v>
      </c>
      <c r="E1280" s="911">
        <v>0</v>
      </c>
      <c r="F1280" s="946" t="s">
        <v>4419</v>
      </c>
      <c r="G1280" s="959">
        <v>1</v>
      </c>
      <c r="H1280" s="959" t="s">
        <v>195</v>
      </c>
      <c r="I1280" s="1217" t="s">
        <v>4420</v>
      </c>
    </row>
    <row r="1281" spans="2:9">
      <c r="B1281" s="946">
        <v>1278</v>
      </c>
      <c r="C1281" s="1220" t="s">
        <v>536</v>
      </c>
      <c r="D1281" s="1220" t="s">
        <v>537</v>
      </c>
      <c r="E1281" s="911">
        <v>0</v>
      </c>
      <c r="F1281" s="946" t="s">
        <v>4389</v>
      </c>
      <c r="G1281" s="959">
        <v>4.0999999999999996</v>
      </c>
      <c r="H1281" s="959" t="s">
        <v>195</v>
      </c>
      <c r="I1281" s="1217" t="s">
        <v>175</v>
      </c>
    </row>
    <row r="1282" spans="2:9">
      <c r="B1282" s="946">
        <v>1279</v>
      </c>
      <c r="C1282" s="1220" t="s">
        <v>536</v>
      </c>
      <c r="D1282" s="1220" t="s">
        <v>537</v>
      </c>
      <c r="E1282" s="911">
        <v>0</v>
      </c>
      <c r="F1282" s="946" t="s">
        <v>4470</v>
      </c>
      <c r="G1282" s="959">
        <v>1</v>
      </c>
      <c r="H1282" s="959" t="s">
        <v>195</v>
      </c>
      <c r="I1282" s="1217" t="s">
        <v>4471</v>
      </c>
    </row>
    <row r="1283" spans="2:9">
      <c r="B1283" s="946">
        <v>1280</v>
      </c>
      <c r="C1283" s="1220" t="s">
        <v>536</v>
      </c>
      <c r="D1283" s="1220" t="s">
        <v>537</v>
      </c>
      <c r="E1283" s="911">
        <v>0</v>
      </c>
      <c r="F1283" s="946" t="s">
        <v>4442</v>
      </c>
      <c r="G1283" s="959">
        <v>3</v>
      </c>
      <c r="H1283" s="959" t="s">
        <v>4472</v>
      </c>
      <c r="I1283" s="1217" t="s">
        <v>4444</v>
      </c>
    </row>
    <row r="1284" spans="2:9">
      <c r="B1284" s="946">
        <v>1281</v>
      </c>
      <c r="C1284" s="1220" t="s">
        <v>536</v>
      </c>
      <c r="D1284" s="1220" t="s">
        <v>537</v>
      </c>
      <c r="E1284" s="911">
        <v>0</v>
      </c>
      <c r="F1284" s="946" t="s">
        <v>4395</v>
      </c>
      <c r="G1284" s="959">
        <v>1</v>
      </c>
      <c r="H1284" s="959" t="s">
        <v>195</v>
      </c>
      <c r="I1284" s="1217" t="s">
        <v>4396</v>
      </c>
    </row>
    <row r="1285" spans="2:9">
      <c r="B1285" s="946">
        <v>1282</v>
      </c>
      <c r="C1285" s="1220" t="s">
        <v>536</v>
      </c>
      <c r="D1285" s="1220" t="s">
        <v>537</v>
      </c>
      <c r="E1285" s="911">
        <v>0</v>
      </c>
      <c r="F1285" s="946" t="s">
        <v>4407</v>
      </c>
      <c r="G1285" s="959">
        <v>2</v>
      </c>
      <c r="H1285" s="959" t="s">
        <v>195</v>
      </c>
      <c r="I1285" s="1217" t="s">
        <v>4506</v>
      </c>
    </row>
    <row r="1286" spans="2:9">
      <c r="B1286" s="946">
        <v>1283</v>
      </c>
      <c r="C1286" s="1220" t="s">
        <v>457</v>
      </c>
      <c r="D1286" s="1220" t="s">
        <v>458</v>
      </c>
      <c r="E1286" s="911">
        <v>0</v>
      </c>
      <c r="F1286" s="946" t="s">
        <v>4389</v>
      </c>
      <c r="G1286" s="959">
        <v>3.9</v>
      </c>
      <c r="H1286" s="959" t="s">
        <v>195</v>
      </c>
      <c r="I1286" s="1217" t="s">
        <v>175</v>
      </c>
    </row>
    <row r="1287" spans="2:9">
      <c r="B1287" s="946">
        <v>1284</v>
      </c>
      <c r="C1287" s="1220" t="s">
        <v>457</v>
      </c>
      <c r="D1287" s="1220" t="s">
        <v>458</v>
      </c>
      <c r="E1287" s="911">
        <v>0</v>
      </c>
      <c r="F1287" s="946" t="s">
        <v>4447</v>
      </c>
      <c r="G1287" s="959">
        <v>2</v>
      </c>
      <c r="H1287" s="959" t="s">
        <v>195</v>
      </c>
      <c r="I1287" s="1217" t="s">
        <v>4448</v>
      </c>
    </row>
    <row r="1288" spans="2:9">
      <c r="B1288" s="946">
        <v>1285</v>
      </c>
      <c r="C1288" s="1220" t="s">
        <v>457</v>
      </c>
      <c r="D1288" s="1220" t="s">
        <v>458</v>
      </c>
      <c r="E1288" s="911">
        <v>0</v>
      </c>
      <c r="F1288" s="946" t="s">
        <v>4409</v>
      </c>
      <c r="G1288" s="959">
        <v>2</v>
      </c>
      <c r="H1288" s="959" t="s">
        <v>195</v>
      </c>
      <c r="I1288" s="1217" t="s">
        <v>4410</v>
      </c>
    </row>
    <row r="1289" spans="2:9">
      <c r="B1289" s="946">
        <v>1286</v>
      </c>
      <c r="C1289" s="1220" t="s">
        <v>457</v>
      </c>
      <c r="D1289" s="1220" t="s">
        <v>458</v>
      </c>
      <c r="E1289" s="911">
        <v>0</v>
      </c>
      <c r="F1289" s="946" t="s">
        <v>4417</v>
      </c>
      <c r="G1289" s="959">
        <v>1</v>
      </c>
      <c r="H1289" s="959" t="s">
        <v>195</v>
      </c>
      <c r="I1289" s="1217" t="s">
        <v>4437</v>
      </c>
    </row>
    <row r="1290" spans="2:9">
      <c r="B1290" s="946">
        <v>1287</v>
      </c>
      <c r="C1290" s="1220" t="s">
        <v>457</v>
      </c>
      <c r="D1290" s="1220" t="s">
        <v>458</v>
      </c>
      <c r="E1290" s="911">
        <v>0</v>
      </c>
      <c r="F1290" s="946" t="s">
        <v>4395</v>
      </c>
      <c r="G1290" s="959">
        <v>1</v>
      </c>
      <c r="H1290" s="959" t="s">
        <v>195</v>
      </c>
      <c r="I1290" s="1217" t="s">
        <v>4396</v>
      </c>
    </row>
    <row r="1291" spans="2:9">
      <c r="B1291" s="946">
        <v>1288</v>
      </c>
      <c r="C1291" s="1220" t="s">
        <v>457</v>
      </c>
      <c r="D1291" s="1220" t="s">
        <v>458</v>
      </c>
      <c r="E1291" s="911">
        <v>0</v>
      </c>
      <c r="F1291" s="946" t="s">
        <v>4419</v>
      </c>
      <c r="G1291" s="959">
        <v>7</v>
      </c>
      <c r="H1291" s="959" t="s">
        <v>195</v>
      </c>
      <c r="I1291" s="1217" t="s">
        <v>4420</v>
      </c>
    </row>
    <row r="1292" spans="2:9">
      <c r="B1292" s="946">
        <v>1289</v>
      </c>
      <c r="C1292" s="1220" t="s">
        <v>457</v>
      </c>
      <c r="D1292" s="1220" t="s">
        <v>458</v>
      </c>
      <c r="E1292" s="911">
        <v>0</v>
      </c>
      <c r="F1292" s="946" t="s">
        <v>4421</v>
      </c>
      <c r="G1292" s="959">
        <v>4</v>
      </c>
      <c r="H1292" s="959" t="s">
        <v>4520</v>
      </c>
      <c r="I1292" s="1217" t="s">
        <v>4423</v>
      </c>
    </row>
    <row r="1293" spans="2:9">
      <c r="B1293" s="946">
        <v>1290</v>
      </c>
      <c r="C1293" s="1220" t="s">
        <v>457</v>
      </c>
      <c r="D1293" s="1220" t="s">
        <v>458</v>
      </c>
      <c r="E1293" s="911">
        <v>0</v>
      </c>
      <c r="F1293" s="946" t="s">
        <v>4401</v>
      </c>
      <c r="G1293" s="959">
        <v>1</v>
      </c>
      <c r="H1293" s="959" t="s">
        <v>195</v>
      </c>
      <c r="I1293" s="1217" t="s">
        <v>4533</v>
      </c>
    </row>
    <row r="1294" spans="2:9">
      <c r="B1294" s="946">
        <v>1291</v>
      </c>
      <c r="C1294" s="1220" t="s">
        <v>457</v>
      </c>
      <c r="D1294" s="1220" t="s">
        <v>458</v>
      </c>
      <c r="E1294" s="911">
        <v>0</v>
      </c>
      <c r="F1294" s="946" t="s">
        <v>4407</v>
      </c>
      <c r="G1294" s="959">
        <v>2</v>
      </c>
      <c r="H1294" s="959" t="s">
        <v>195</v>
      </c>
      <c r="I1294" s="1217" t="s">
        <v>4506</v>
      </c>
    </row>
    <row r="1295" spans="2:9">
      <c r="B1295" s="946">
        <v>1292</v>
      </c>
      <c r="C1295" s="1220" t="s">
        <v>457</v>
      </c>
      <c r="D1295" s="1220" t="s">
        <v>458</v>
      </c>
      <c r="E1295" s="911">
        <v>0</v>
      </c>
      <c r="F1295" s="946" t="s">
        <v>4389</v>
      </c>
      <c r="G1295" s="959">
        <v>5.5</v>
      </c>
      <c r="H1295" s="959" t="s">
        <v>195</v>
      </c>
      <c r="I1295" s="1217" t="s">
        <v>175</v>
      </c>
    </row>
    <row r="1296" spans="2:9">
      <c r="B1296" s="946">
        <v>1293</v>
      </c>
      <c r="C1296" s="1220" t="s">
        <v>457</v>
      </c>
      <c r="D1296" s="1220" t="s">
        <v>458</v>
      </c>
      <c r="E1296" s="911">
        <v>0</v>
      </c>
      <c r="F1296" s="946" t="s">
        <v>4502</v>
      </c>
      <c r="G1296" s="959">
        <v>1</v>
      </c>
      <c r="H1296" s="959" t="s">
        <v>195</v>
      </c>
      <c r="I1296" s="1217" t="s">
        <v>4534</v>
      </c>
    </row>
    <row r="1297" spans="2:9">
      <c r="B1297" s="946">
        <v>1294</v>
      </c>
      <c r="C1297" s="1220" t="s">
        <v>457</v>
      </c>
      <c r="D1297" s="1220" t="s">
        <v>458</v>
      </c>
      <c r="E1297" s="911">
        <v>0</v>
      </c>
      <c r="F1297" s="946" t="s">
        <v>4447</v>
      </c>
      <c r="G1297" s="959">
        <v>1</v>
      </c>
      <c r="H1297" s="959" t="s">
        <v>195</v>
      </c>
      <c r="I1297" s="1217" t="s">
        <v>4448</v>
      </c>
    </row>
    <row r="1298" spans="2:9">
      <c r="B1298" s="946">
        <v>1295</v>
      </c>
      <c r="C1298" s="1220" t="s">
        <v>457</v>
      </c>
      <c r="D1298" s="1220" t="s">
        <v>458</v>
      </c>
      <c r="E1298" s="911">
        <v>0</v>
      </c>
      <c r="F1298" s="946" t="s">
        <v>4409</v>
      </c>
      <c r="G1298" s="959">
        <v>1</v>
      </c>
      <c r="H1298" s="959" t="s">
        <v>195</v>
      </c>
      <c r="I1298" s="1217" t="s">
        <v>4410</v>
      </c>
    </row>
    <row r="1299" spans="2:9">
      <c r="B1299" s="946">
        <v>1296</v>
      </c>
      <c r="C1299" s="1220" t="s">
        <v>457</v>
      </c>
      <c r="D1299" s="1220" t="s">
        <v>458</v>
      </c>
      <c r="E1299" s="911">
        <v>0</v>
      </c>
      <c r="F1299" s="946" t="s">
        <v>4419</v>
      </c>
      <c r="G1299" s="959">
        <v>7</v>
      </c>
      <c r="H1299" s="959" t="s">
        <v>195</v>
      </c>
      <c r="I1299" s="1217" t="s">
        <v>4420</v>
      </c>
    </row>
    <row r="1300" spans="2:9">
      <c r="B1300" s="946">
        <v>1297</v>
      </c>
      <c r="C1300" s="1220" t="s">
        <v>457</v>
      </c>
      <c r="D1300" s="1220" t="s">
        <v>458</v>
      </c>
      <c r="E1300" s="911">
        <v>0</v>
      </c>
      <c r="F1300" s="946" t="s">
        <v>4407</v>
      </c>
      <c r="G1300" s="959">
        <v>3</v>
      </c>
      <c r="H1300" s="959" t="s">
        <v>195</v>
      </c>
      <c r="I1300" s="1217" t="s">
        <v>4506</v>
      </c>
    </row>
    <row r="1301" spans="2:9">
      <c r="B1301" s="946">
        <v>1298</v>
      </c>
      <c r="C1301" s="1220" t="s">
        <v>457</v>
      </c>
      <c r="D1301" s="1220" t="s">
        <v>458</v>
      </c>
      <c r="E1301" s="911">
        <v>0</v>
      </c>
      <c r="F1301" s="946" t="s">
        <v>4389</v>
      </c>
      <c r="G1301" s="959">
        <v>11.2</v>
      </c>
      <c r="H1301" s="959" t="s">
        <v>195</v>
      </c>
      <c r="I1301" s="1217" t="s">
        <v>175</v>
      </c>
    </row>
    <row r="1302" spans="2:9">
      <c r="B1302" s="946">
        <v>1299</v>
      </c>
      <c r="C1302" s="1220" t="s">
        <v>457</v>
      </c>
      <c r="D1302" s="1220" t="s">
        <v>458</v>
      </c>
      <c r="E1302" s="911">
        <v>0</v>
      </c>
      <c r="F1302" s="946" t="s">
        <v>4502</v>
      </c>
      <c r="G1302" s="959">
        <v>1</v>
      </c>
      <c r="H1302" s="959" t="s">
        <v>195</v>
      </c>
      <c r="I1302" s="1217" t="s">
        <v>4534</v>
      </c>
    </row>
    <row r="1303" spans="2:9">
      <c r="B1303" s="946">
        <v>1300</v>
      </c>
      <c r="C1303" s="1220" t="s">
        <v>457</v>
      </c>
      <c r="D1303" s="1220" t="s">
        <v>458</v>
      </c>
      <c r="E1303" s="911">
        <v>0</v>
      </c>
      <c r="F1303" s="946" t="s">
        <v>4395</v>
      </c>
      <c r="G1303" s="959">
        <v>2</v>
      </c>
      <c r="H1303" s="959" t="s">
        <v>195</v>
      </c>
      <c r="I1303" s="1217" t="s">
        <v>4396</v>
      </c>
    </row>
    <row r="1304" spans="2:9">
      <c r="B1304" s="946">
        <v>1301</v>
      </c>
      <c r="C1304" s="1220" t="s">
        <v>457</v>
      </c>
      <c r="D1304" s="1220" t="s">
        <v>458</v>
      </c>
      <c r="E1304" s="911">
        <v>0</v>
      </c>
      <c r="F1304" s="946" t="s">
        <v>4407</v>
      </c>
      <c r="G1304" s="959">
        <v>4</v>
      </c>
      <c r="H1304" s="959" t="s">
        <v>195</v>
      </c>
      <c r="I1304" s="1217" t="s">
        <v>4506</v>
      </c>
    </row>
    <row r="1305" spans="2:9">
      <c r="B1305" s="946">
        <v>1302</v>
      </c>
      <c r="C1305" s="1220" t="s">
        <v>457</v>
      </c>
      <c r="D1305" s="1220" t="s">
        <v>458</v>
      </c>
      <c r="E1305" s="911">
        <v>0</v>
      </c>
      <c r="F1305" s="946" t="s">
        <v>4419</v>
      </c>
      <c r="G1305" s="959">
        <v>2</v>
      </c>
      <c r="H1305" s="959" t="s">
        <v>195</v>
      </c>
      <c r="I1305" s="1217" t="s">
        <v>4420</v>
      </c>
    </row>
    <row r="1306" spans="2:9">
      <c r="B1306" s="946">
        <v>1303</v>
      </c>
      <c r="C1306" s="1220" t="s">
        <v>459</v>
      </c>
      <c r="D1306" s="1220" t="s">
        <v>458</v>
      </c>
      <c r="E1306" s="911">
        <v>0</v>
      </c>
      <c r="F1306" s="946" t="s">
        <v>4389</v>
      </c>
      <c r="G1306" s="959">
        <v>4.4000000000000004</v>
      </c>
      <c r="H1306" s="959" t="s">
        <v>195</v>
      </c>
      <c r="I1306" s="1217" t="s">
        <v>175</v>
      </c>
    </row>
    <row r="1307" spans="2:9">
      <c r="B1307" s="946">
        <v>1304</v>
      </c>
      <c r="C1307" s="1220" t="s">
        <v>459</v>
      </c>
      <c r="D1307" s="1220" t="s">
        <v>458</v>
      </c>
      <c r="E1307" s="911">
        <v>0</v>
      </c>
      <c r="F1307" s="946" t="s">
        <v>4537</v>
      </c>
      <c r="G1307" s="959">
        <v>1</v>
      </c>
      <c r="H1307" s="959" t="s">
        <v>195</v>
      </c>
      <c r="I1307" s="1217" t="s">
        <v>175</v>
      </c>
    </row>
    <row r="1308" spans="2:9">
      <c r="B1308" s="946">
        <v>1305</v>
      </c>
      <c r="C1308" s="1220" t="s">
        <v>459</v>
      </c>
      <c r="D1308" s="1220" t="s">
        <v>458</v>
      </c>
      <c r="E1308" s="911">
        <v>0</v>
      </c>
      <c r="F1308" s="946" t="s">
        <v>4535</v>
      </c>
      <c r="G1308" s="959">
        <v>1</v>
      </c>
      <c r="H1308" s="959" t="s">
        <v>195</v>
      </c>
      <c r="I1308" s="1217" t="s">
        <v>4536</v>
      </c>
    </row>
    <row r="1309" spans="2:9">
      <c r="B1309" s="946">
        <v>1306</v>
      </c>
      <c r="C1309" s="1220" t="s">
        <v>459</v>
      </c>
      <c r="D1309" s="1220" t="s">
        <v>458</v>
      </c>
      <c r="E1309" s="911">
        <v>0</v>
      </c>
      <c r="F1309" s="946" t="s">
        <v>4447</v>
      </c>
      <c r="G1309" s="959">
        <v>5</v>
      </c>
      <c r="H1309" s="959" t="s">
        <v>195</v>
      </c>
      <c r="I1309" s="1217" t="s">
        <v>4448</v>
      </c>
    </row>
    <row r="1310" spans="2:9">
      <c r="B1310" s="946">
        <v>1307</v>
      </c>
      <c r="C1310" s="1220" t="s">
        <v>459</v>
      </c>
      <c r="D1310" s="1220" t="s">
        <v>458</v>
      </c>
      <c r="E1310" s="911">
        <v>0</v>
      </c>
      <c r="F1310" s="946" t="s">
        <v>4426</v>
      </c>
      <c r="G1310" s="959">
        <v>1</v>
      </c>
      <c r="H1310" s="959" t="s">
        <v>195</v>
      </c>
      <c r="I1310" s="1217" t="s">
        <v>4427</v>
      </c>
    </row>
    <row r="1311" spans="2:9">
      <c r="B1311" s="946">
        <v>1308</v>
      </c>
      <c r="C1311" s="1220" t="s">
        <v>459</v>
      </c>
      <c r="D1311" s="1220" t="s">
        <v>458</v>
      </c>
      <c r="E1311" s="911">
        <v>0</v>
      </c>
      <c r="F1311" s="946" t="s">
        <v>4419</v>
      </c>
      <c r="G1311" s="959">
        <v>12</v>
      </c>
      <c r="H1311" s="959" t="s">
        <v>195</v>
      </c>
      <c r="I1311" s="1217" t="s">
        <v>4420</v>
      </c>
    </row>
    <row r="1312" spans="2:9">
      <c r="B1312" s="946">
        <v>1309</v>
      </c>
      <c r="C1312" s="1220" t="s">
        <v>459</v>
      </c>
      <c r="D1312" s="1220" t="s">
        <v>458</v>
      </c>
      <c r="E1312" s="911">
        <v>0</v>
      </c>
      <c r="F1312" s="946" t="s">
        <v>4407</v>
      </c>
      <c r="G1312" s="959">
        <v>1</v>
      </c>
      <c r="H1312" s="959" t="s">
        <v>195</v>
      </c>
      <c r="I1312" s="1217" t="s">
        <v>4506</v>
      </c>
    </row>
    <row r="1313" spans="2:9">
      <c r="B1313" s="946">
        <v>1310</v>
      </c>
      <c r="C1313" s="1220" t="s">
        <v>459</v>
      </c>
      <c r="D1313" s="1220" t="s">
        <v>458</v>
      </c>
      <c r="E1313" s="911">
        <v>0</v>
      </c>
      <c r="F1313" s="946" t="s">
        <v>4389</v>
      </c>
      <c r="G1313" s="959">
        <v>4.5999999999999996</v>
      </c>
      <c r="H1313" s="959" t="s">
        <v>195</v>
      </c>
      <c r="I1313" s="1217" t="s">
        <v>175</v>
      </c>
    </row>
    <row r="1314" spans="2:9">
      <c r="B1314" s="946">
        <v>1311</v>
      </c>
      <c r="C1314" s="1220" t="s">
        <v>459</v>
      </c>
      <c r="D1314" s="1220" t="s">
        <v>458</v>
      </c>
      <c r="E1314" s="911">
        <v>0</v>
      </c>
      <c r="F1314" s="946" t="s">
        <v>4409</v>
      </c>
      <c r="G1314" s="959">
        <v>2</v>
      </c>
      <c r="H1314" s="959" t="s">
        <v>195</v>
      </c>
      <c r="I1314" s="1217" t="s">
        <v>4410</v>
      </c>
    </row>
    <row r="1315" spans="2:9">
      <c r="B1315" s="946">
        <v>1312</v>
      </c>
      <c r="C1315" s="1220" t="s">
        <v>459</v>
      </c>
      <c r="D1315" s="1220" t="s">
        <v>458</v>
      </c>
      <c r="E1315" s="911">
        <v>0</v>
      </c>
      <c r="F1315" s="946" t="s">
        <v>4475</v>
      </c>
      <c r="G1315" s="959">
        <v>2</v>
      </c>
      <c r="H1315" s="959" t="s">
        <v>4476</v>
      </c>
      <c r="I1315" s="1217" t="s">
        <v>4477</v>
      </c>
    </row>
    <row r="1316" spans="2:9">
      <c r="B1316" s="946">
        <v>1313</v>
      </c>
      <c r="C1316" s="1220" t="s">
        <v>459</v>
      </c>
      <c r="D1316" s="1220" t="s">
        <v>458</v>
      </c>
      <c r="E1316" s="911">
        <v>0</v>
      </c>
      <c r="F1316" s="946" t="s">
        <v>4426</v>
      </c>
      <c r="G1316" s="959">
        <v>1</v>
      </c>
      <c r="H1316" s="959" t="s">
        <v>195</v>
      </c>
      <c r="I1316" s="1217" t="s">
        <v>4427</v>
      </c>
    </row>
    <row r="1317" spans="2:9">
      <c r="B1317" s="946">
        <v>1314</v>
      </c>
      <c r="C1317" s="1220" t="s">
        <v>459</v>
      </c>
      <c r="D1317" s="1220" t="s">
        <v>458</v>
      </c>
      <c r="E1317" s="911">
        <v>0</v>
      </c>
      <c r="F1317" s="946" t="s">
        <v>4442</v>
      </c>
      <c r="G1317" s="959">
        <v>1</v>
      </c>
      <c r="H1317" s="959" t="s">
        <v>4472</v>
      </c>
      <c r="I1317" s="1217" t="s">
        <v>4444</v>
      </c>
    </row>
    <row r="1318" spans="2:9">
      <c r="B1318" s="946">
        <v>1315</v>
      </c>
      <c r="C1318" s="1220" t="s">
        <v>459</v>
      </c>
      <c r="D1318" s="1220" t="s">
        <v>458</v>
      </c>
      <c r="E1318" s="911">
        <v>0</v>
      </c>
      <c r="F1318" s="946" t="s">
        <v>4419</v>
      </c>
      <c r="G1318" s="959">
        <v>7</v>
      </c>
      <c r="H1318" s="959" t="s">
        <v>195</v>
      </c>
      <c r="I1318" s="1217" t="s">
        <v>4420</v>
      </c>
    </row>
    <row r="1319" spans="2:9">
      <c r="B1319" s="946">
        <v>1316</v>
      </c>
      <c r="C1319" s="1220" t="s">
        <v>459</v>
      </c>
      <c r="D1319" s="1220" t="s">
        <v>458</v>
      </c>
      <c r="E1319" s="911">
        <v>0</v>
      </c>
      <c r="F1319" s="946" t="s">
        <v>4407</v>
      </c>
      <c r="G1319" s="959">
        <v>3</v>
      </c>
      <c r="H1319" s="959" t="s">
        <v>195</v>
      </c>
      <c r="I1319" s="1217" t="s">
        <v>4506</v>
      </c>
    </row>
    <row r="1320" spans="2:9">
      <c r="B1320" s="946">
        <v>1317</v>
      </c>
      <c r="C1320" s="1220" t="s">
        <v>459</v>
      </c>
      <c r="D1320" s="1220" t="s">
        <v>458</v>
      </c>
      <c r="E1320" s="911">
        <v>0</v>
      </c>
      <c r="F1320" s="946" t="s">
        <v>4389</v>
      </c>
      <c r="G1320" s="959">
        <v>0.8</v>
      </c>
      <c r="H1320" s="959" t="s">
        <v>195</v>
      </c>
      <c r="I1320" s="1217" t="s">
        <v>175</v>
      </c>
    </row>
    <row r="1321" spans="2:9">
      <c r="B1321" s="946">
        <v>1318</v>
      </c>
      <c r="C1321" s="1220" t="s">
        <v>459</v>
      </c>
      <c r="D1321" s="1220" t="s">
        <v>458</v>
      </c>
      <c r="E1321" s="911">
        <v>0</v>
      </c>
      <c r="F1321" s="946" t="s">
        <v>4409</v>
      </c>
      <c r="G1321" s="959">
        <v>2</v>
      </c>
      <c r="H1321" s="959" t="s">
        <v>195</v>
      </c>
      <c r="I1321" s="1217" t="s">
        <v>4410</v>
      </c>
    </row>
    <row r="1322" spans="2:9">
      <c r="B1322" s="946">
        <v>1319</v>
      </c>
      <c r="C1322" s="1220" t="s">
        <v>459</v>
      </c>
      <c r="D1322" s="1220" t="s">
        <v>458</v>
      </c>
      <c r="E1322" s="911">
        <v>0</v>
      </c>
      <c r="F1322" s="946" t="s">
        <v>4475</v>
      </c>
      <c r="G1322" s="959">
        <v>2</v>
      </c>
      <c r="H1322" s="959" t="s">
        <v>4476</v>
      </c>
      <c r="I1322" s="1217" t="s">
        <v>4477</v>
      </c>
    </row>
    <row r="1323" spans="2:9">
      <c r="B1323" s="946">
        <v>1320</v>
      </c>
      <c r="C1323" s="1220" t="s">
        <v>459</v>
      </c>
      <c r="D1323" s="1220" t="s">
        <v>458</v>
      </c>
      <c r="E1323" s="911">
        <v>0</v>
      </c>
      <c r="F1323" s="946" t="s">
        <v>4426</v>
      </c>
      <c r="G1323" s="959">
        <v>1</v>
      </c>
      <c r="H1323" s="959" t="s">
        <v>195</v>
      </c>
      <c r="I1323" s="1217" t="s">
        <v>4427</v>
      </c>
    </row>
    <row r="1324" spans="2:9">
      <c r="B1324" s="946">
        <v>1321</v>
      </c>
      <c r="C1324" s="1220" t="s">
        <v>459</v>
      </c>
      <c r="D1324" s="1220" t="s">
        <v>458</v>
      </c>
      <c r="E1324" s="911">
        <v>0</v>
      </c>
      <c r="F1324" s="946" t="s">
        <v>4419</v>
      </c>
      <c r="G1324" s="959">
        <v>7</v>
      </c>
      <c r="H1324" s="959" t="s">
        <v>195</v>
      </c>
      <c r="I1324" s="1217" t="s">
        <v>4420</v>
      </c>
    </row>
    <row r="1325" spans="2:9">
      <c r="B1325" s="946">
        <v>1322</v>
      </c>
      <c r="C1325" s="1220" t="s">
        <v>459</v>
      </c>
      <c r="D1325" s="1220" t="s">
        <v>458</v>
      </c>
      <c r="E1325" s="911">
        <v>0</v>
      </c>
      <c r="F1325" s="946" t="s">
        <v>4407</v>
      </c>
      <c r="G1325" s="959">
        <v>1</v>
      </c>
      <c r="H1325" s="959" t="s">
        <v>195</v>
      </c>
      <c r="I1325" s="1217" t="s">
        <v>4506</v>
      </c>
    </row>
    <row r="1326" spans="2:9">
      <c r="B1326" s="946">
        <v>1323</v>
      </c>
      <c r="C1326" s="1220" t="s">
        <v>464</v>
      </c>
      <c r="D1326" s="1220" t="s">
        <v>465</v>
      </c>
      <c r="E1326" s="911">
        <v>0</v>
      </c>
      <c r="F1326" s="946" t="s">
        <v>4389</v>
      </c>
      <c r="G1326" s="959">
        <v>4.0999999999999996</v>
      </c>
      <c r="H1326" s="959" t="s">
        <v>195</v>
      </c>
      <c r="I1326" s="1217" t="s">
        <v>175</v>
      </c>
    </row>
    <row r="1327" spans="2:9">
      <c r="B1327" s="946">
        <v>1324</v>
      </c>
      <c r="C1327" s="1220" t="s">
        <v>464</v>
      </c>
      <c r="D1327" s="1220" t="s">
        <v>465</v>
      </c>
      <c r="E1327" s="911">
        <v>0</v>
      </c>
      <c r="F1327" s="946" t="s">
        <v>4447</v>
      </c>
      <c r="G1327" s="959">
        <v>2</v>
      </c>
      <c r="H1327" s="959" t="s">
        <v>195</v>
      </c>
      <c r="I1327" s="1217" t="s">
        <v>4448</v>
      </c>
    </row>
    <row r="1328" spans="2:9">
      <c r="B1328" s="946">
        <v>1325</v>
      </c>
      <c r="C1328" s="1220" t="s">
        <v>464</v>
      </c>
      <c r="D1328" s="1220" t="s">
        <v>465</v>
      </c>
      <c r="E1328" s="911">
        <v>0</v>
      </c>
      <c r="F1328" s="946" t="s">
        <v>4409</v>
      </c>
      <c r="G1328" s="959">
        <v>2</v>
      </c>
      <c r="H1328" s="959" t="s">
        <v>195</v>
      </c>
      <c r="I1328" s="1217" t="s">
        <v>4410</v>
      </c>
    </row>
    <row r="1329" spans="2:9">
      <c r="B1329" s="946">
        <v>1326</v>
      </c>
      <c r="C1329" s="1220" t="s">
        <v>464</v>
      </c>
      <c r="D1329" s="1220" t="s">
        <v>465</v>
      </c>
      <c r="E1329" s="911">
        <v>0</v>
      </c>
      <c r="F1329" s="946" t="s">
        <v>4417</v>
      </c>
      <c r="G1329" s="959">
        <v>1</v>
      </c>
      <c r="H1329" s="959" t="s">
        <v>195</v>
      </c>
      <c r="I1329" s="1217" t="s">
        <v>4437</v>
      </c>
    </row>
    <row r="1330" spans="2:9">
      <c r="B1330" s="946">
        <v>1327</v>
      </c>
      <c r="C1330" s="1220" t="s">
        <v>464</v>
      </c>
      <c r="D1330" s="1220" t="s">
        <v>465</v>
      </c>
      <c r="E1330" s="911">
        <v>0</v>
      </c>
      <c r="F1330" s="946" t="s">
        <v>4419</v>
      </c>
      <c r="G1330" s="959">
        <v>1</v>
      </c>
      <c r="H1330" s="959" t="s">
        <v>195</v>
      </c>
      <c r="I1330" s="1217" t="s">
        <v>4420</v>
      </c>
    </row>
    <row r="1331" spans="2:9">
      <c r="B1331" s="946">
        <v>1328</v>
      </c>
      <c r="C1331" s="1220" t="s">
        <v>464</v>
      </c>
      <c r="D1331" s="1220" t="s">
        <v>465</v>
      </c>
      <c r="E1331" s="911">
        <v>0</v>
      </c>
      <c r="F1331" s="946" t="s">
        <v>4395</v>
      </c>
      <c r="G1331" s="959">
        <v>7</v>
      </c>
      <c r="H1331" s="959" t="s">
        <v>195</v>
      </c>
      <c r="I1331" s="1217" t="s">
        <v>4396</v>
      </c>
    </row>
    <row r="1332" spans="2:9">
      <c r="B1332" s="946">
        <v>1329</v>
      </c>
      <c r="C1332" s="1220" t="s">
        <v>464</v>
      </c>
      <c r="D1332" s="1220" t="s">
        <v>465</v>
      </c>
      <c r="E1332" s="911">
        <v>0</v>
      </c>
      <c r="F1332" s="946" t="s">
        <v>4421</v>
      </c>
      <c r="G1332" s="959">
        <v>4</v>
      </c>
      <c r="H1332" s="959" t="s">
        <v>4520</v>
      </c>
      <c r="I1332" s="1217" t="s">
        <v>4423</v>
      </c>
    </row>
    <row r="1333" spans="2:9">
      <c r="B1333" s="946">
        <v>1330</v>
      </c>
      <c r="C1333" s="1220" t="s">
        <v>464</v>
      </c>
      <c r="D1333" s="1220" t="s">
        <v>465</v>
      </c>
      <c r="E1333" s="911">
        <v>0</v>
      </c>
      <c r="F1333" s="946" t="s">
        <v>4401</v>
      </c>
      <c r="G1333" s="959">
        <v>1</v>
      </c>
      <c r="H1333" s="959" t="s">
        <v>195</v>
      </c>
      <c r="I1333" s="1217" t="s">
        <v>4533</v>
      </c>
    </row>
    <row r="1334" spans="2:9">
      <c r="B1334" s="946">
        <v>1331</v>
      </c>
      <c r="C1334" s="1220" t="s">
        <v>464</v>
      </c>
      <c r="D1334" s="1220" t="s">
        <v>465</v>
      </c>
      <c r="E1334" s="911">
        <v>0</v>
      </c>
      <c r="F1334" s="946" t="s">
        <v>4407</v>
      </c>
      <c r="G1334" s="959">
        <v>2</v>
      </c>
      <c r="H1334" s="959" t="s">
        <v>195</v>
      </c>
      <c r="I1334" s="1217" t="s">
        <v>4506</v>
      </c>
    </row>
    <row r="1335" spans="2:9">
      <c r="B1335" s="946">
        <v>1332</v>
      </c>
      <c r="C1335" s="1220" t="s">
        <v>464</v>
      </c>
      <c r="D1335" s="1220" t="s">
        <v>465</v>
      </c>
      <c r="E1335" s="911">
        <v>0</v>
      </c>
      <c r="F1335" s="946" t="s">
        <v>4389</v>
      </c>
      <c r="G1335" s="959">
        <v>1.3</v>
      </c>
      <c r="H1335" s="959" t="s">
        <v>195</v>
      </c>
      <c r="I1335" s="1217" t="s">
        <v>175</v>
      </c>
    </row>
    <row r="1336" spans="2:9">
      <c r="B1336" s="946">
        <v>1333</v>
      </c>
      <c r="C1336" s="1220" t="s">
        <v>464</v>
      </c>
      <c r="D1336" s="1220" t="s">
        <v>465</v>
      </c>
      <c r="E1336" s="911">
        <v>0</v>
      </c>
      <c r="F1336" s="946" t="s">
        <v>4409</v>
      </c>
      <c r="G1336" s="959">
        <v>1</v>
      </c>
      <c r="H1336" s="959" t="s">
        <v>195</v>
      </c>
      <c r="I1336" s="1217" t="s">
        <v>4410</v>
      </c>
    </row>
    <row r="1337" spans="2:9">
      <c r="B1337" s="946">
        <v>1334</v>
      </c>
      <c r="C1337" s="1220" t="s">
        <v>464</v>
      </c>
      <c r="D1337" s="1220" t="s">
        <v>465</v>
      </c>
      <c r="E1337" s="911">
        <v>0</v>
      </c>
      <c r="F1337" s="946" t="s">
        <v>4475</v>
      </c>
      <c r="G1337" s="959">
        <v>2</v>
      </c>
      <c r="H1337" s="959" t="s">
        <v>4476</v>
      </c>
      <c r="I1337" s="1217" t="s">
        <v>4477</v>
      </c>
    </row>
    <row r="1338" spans="2:9">
      <c r="B1338" s="946">
        <v>1335</v>
      </c>
      <c r="C1338" s="1220" t="s">
        <v>464</v>
      </c>
      <c r="D1338" s="1220" t="s">
        <v>465</v>
      </c>
      <c r="E1338" s="911">
        <v>0</v>
      </c>
      <c r="F1338" s="946" t="s">
        <v>4426</v>
      </c>
      <c r="G1338" s="959">
        <v>2</v>
      </c>
      <c r="H1338" s="959" t="s">
        <v>195</v>
      </c>
      <c r="I1338" s="1217" t="s">
        <v>4427</v>
      </c>
    </row>
    <row r="1339" spans="2:9">
      <c r="B1339" s="946">
        <v>1336</v>
      </c>
      <c r="C1339" s="1220" t="s">
        <v>464</v>
      </c>
      <c r="D1339" s="1220" t="s">
        <v>465</v>
      </c>
      <c r="E1339" s="911">
        <v>0</v>
      </c>
      <c r="F1339" s="946" t="s">
        <v>4395</v>
      </c>
      <c r="G1339" s="959">
        <v>8</v>
      </c>
      <c r="H1339" s="959" t="s">
        <v>195</v>
      </c>
      <c r="I1339" s="1217" t="s">
        <v>4396</v>
      </c>
    </row>
    <row r="1340" spans="2:9">
      <c r="B1340" s="946">
        <v>1337</v>
      </c>
      <c r="C1340" s="1220" t="s">
        <v>472</v>
      </c>
      <c r="D1340" s="1220" t="s">
        <v>473</v>
      </c>
      <c r="E1340" s="911">
        <v>0</v>
      </c>
      <c r="F1340" s="946" t="s">
        <v>4389</v>
      </c>
      <c r="G1340" s="959">
        <v>3.8</v>
      </c>
      <c r="H1340" s="959" t="s">
        <v>195</v>
      </c>
      <c r="I1340" s="1217" t="s">
        <v>175</v>
      </c>
    </row>
    <row r="1341" spans="2:9">
      <c r="B1341" s="946">
        <v>1338</v>
      </c>
      <c r="C1341" s="1220" t="s">
        <v>472</v>
      </c>
      <c r="D1341" s="1220" t="s">
        <v>473</v>
      </c>
      <c r="E1341" s="911">
        <v>0</v>
      </c>
      <c r="F1341" s="946" t="s">
        <v>4475</v>
      </c>
      <c r="G1341" s="959">
        <v>2</v>
      </c>
      <c r="H1341" s="959" t="s">
        <v>4476</v>
      </c>
      <c r="I1341" s="1217" t="s">
        <v>4477</v>
      </c>
    </row>
    <row r="1342" spans="2:9">
      <c r="B1342" s="946">
        <v>1339</v>
      </c>
      <c r="C1342" s="1220" t="s">
        <v>472</v>
      </c>
      <c r="D1342" s="1220" t="s">
        <v>473</v>
      </c>
      <c r="E1342" s="911">
        <v>0</v>
      </c>
      <c r="F1342" s="946" t="s">
        <v>4426</v>
      </c>
      <c r="G1342" s="959">
        <v>1</v>
      </c>
      <c r="H1342" s="959" t="s">
        <v>195</v>
      </c>
      <c r="I1342" s="1217" t="s">
        <v>4427</v>
      </c>
    </row>
    <row r="1343" spans="2:9">
      <c r="B1343" s="946">
        <v>1340</v>
      </c>
      <c r="C1343" s="1220" t="s">
        <v>472</v>
      </c>
      <c r="D1343" s="1220" t="s">
        <v>473</v>
      </c>
      <c r="E1343" s="911">
        <v>0</v>
      </c>
      <c r="F1343" s="946" t="s">
        <v>4395</v>
      </c>
      <c r="G1343" s="959">
        <v>3</v>
      </c>
      <c r="H1343" s="959" t="s">
        <v>195</v>
      </c>
      <c r="I1343" s="1217" t="s">
        <v>4396</v>
      </c>
    </row>
    <row r="1344" spans="2:9">
      <c r="B1344" s="946">
        <v>1341</v>
      </c>
      <c r="C1344" s="1220" t="s">
        <v>472</v>
      </c>
      <c r="D1344" s="1220" t="s">
        <v>473</v>
      </c>
      <c r="E1344" s="911">
        <v>0</v>
      </c>
      <c r="F1344" s="946" t="s">
        <v>4407</v>
      </c>
      <c r="G1344" s="959">
        <v>2</v>
      </c>
      <c r="H1344" s="959" t="s">
        <v>195</v>
      </c>
      <c r="I1344" s="1217" t="s">
        <v>4469</v>
      </c>
    </row>
    <row r="1345" spans="2:9">
      <c r="B1345" s="946">
        <v>1342</v>
      </c>
      <c r="C1345" s="1220" t="s">
        <v>490</v>
      </c>
      <c r="D1345" s="1220" t="s">
        <v>491</v>
      </c>
      <c r="E1345" s="911">
        <v>0</v>
      </c>
      <c r="F1345" s="946" t="s">
        <v>4389</v>
      </c>
      <c r="G1345" s="959">
        <v>1.1000000000000001</v>
      </c>
      <c r="H1345" s="959" t="s">
        <v>206</v>
      </c>
      <c r="I1345" s="1217" t="s">
        <v>4538</v>
      </c>
    </row>
    <row r="1346" spans="2:9">
      <c r="B1346" s="946">
        <v>1343</v>
      </c>
      <c r="C1346" s="1220" t="s">
        <v>490</v>
      </c>
      <c r="D1346" s="1220" t="s">
        <v>491</v>
      </c>
      <c r="E1346" s="911">
        <v>0</v>
      </c>
      <c r="F1346" s="946" t="s">
        <v>4409</v>
      </c>
      <c r="G1346" s="959">
        <v>2</v>
      </c>
      <c r="H1346" s="959" t="s">
        <v>206</v>
      </c>
      <c r="I1346" s="1217" t="s">
        <v>4539</v>
      </c>
    </row>
    <row r="1347" spans="2:9">
      <c r="B1347" s="946">
        <v>1344</v>
      </c>
      <c r="C1347" s="1220" t="s">
        <v>490</v>
      </c>
      <c r="D1347" s="1220" t="s">
        <v>491</v>
      </c>
      <c r="E1347" s="911">
        <v>0</v>
      </c>
      <c r="F1347" s="946" t="s">
        <v>4540</v>
      </c>
      <c r="G1347" s="959">
        <v>1</v>
      </c>
      <c r="H1347" s="959" t="s">
        <v>206</v>
      </c>
      <c r="I1347" s="1217" t="s">
        <v>4541</v>
      </c>
    </row>
    <row r="1348" spans="2:9">
      <c r="B1348" s="946">
        <v>1345</v>
      </c>
      <c r="C1348" s="1220" t="s">
        <v>490</v>
      </c>
      <c r="D1348" s="1220" t="s">
        <v>491</v>
      </c>
      <c r="E1348" s="911">
        <v>0</v>
      </c>
      <c r="F1348" s="946" t="s">
        <v>4397</v>
      </c>
      <c r="G1348" s="959">
        <v>24</v>
      </c>
      <c r="H1348" s="959" t="s">
        <v>4433</v>
      </c>
      <c r="I1348" s="1217" t="s">
        <v>4429</v>
      </c>
    </row>
    <row r="1349" spans="2:9">
      <c r="B1349" s="946">
        <v>1346</v>
      </c>
      <c r="C1349" s="1220" t="s">
        <v>490</v>
      </c>
      <c r="D1349" s="1220" t="s">
        <v>491</v>
      </c>
      <c r="E1349" s="911">
        <v>0</v>
      </c>
      <c r="F1349" s="946" t="s">
        <v>4401</v>
      </c>
      <c r="G1349" s="959">
        <v>2</v>
      </c>
      <c r="H1349" s="959" t="s">
        <v>206</v>
      </c>
      <c r="I1349" s="1217" t="s">
        <v>4542</v>
      </c>
    </row>
    <row r="1350" spans="2:9" ht="26.45">
      <c r="B1350" s="946">
        <v>1347</v>
      </c>
      <c r="C1350" s="1387" t="s">
        <v>490</v>
      </c>
      <c r="D1350" s="1387" t="s">
        <v>491</v>
      </c>
      <c r="E1350" s="911">
        <v>0</v>
      </c>
      <c r="F1350" s="946" t="s">
        <v>4405</v>
      </c>
      <c r="G1350" s="946">
        <v>1</v>
      </c>
      <c r="H1350" s="946" t="s">
        <v>206</v>
      </c>
      <c r="I1350" s="1388" t="s">
        <v>4543</v>
      </c>
    </row>
    <row r="1351" spans="2:9">
      <c r="B1351" s="946">
        <v>1348</v>
      </c>
      <c r="C1351" s="1387" t="s">
        <v>922</v>
      </c>
      <c r="D1351" s="1220" t="s">
        <v>1417</v>
      </c>
      <c r="E1351" s="911">
        <v>0</v>
      </c>
      <c r="F1351" s="946" t="s">
        <v>4389</v>
      </c>
      <c r="G1351" s="959">
        <v>0.4</v>
      </c>
      <c r="H1351" s="959" t="s">
        <v>195</v>
      </c>
      <c r="I1351" s="1217" t="s">
        <v>4390</v>
      </c>
    </row>
    <row r="1352" spans="2:9">
      <c r="B1352" s="946">
        <v>1349</v>
      </c>
      <c r="C1352" s="1387" t="s">
        <v>922</v>
      </c>
      <c r="D1352" s="1220" t="s">
        <v>1417</v>
      </c>
      <c r="E1352" s="911">
        <v>0</v>
      </c>
      <c r="F1352" s="946" t="s">
        <v>4455</v>
      </c>
      <c r="G1352" s="959">
        <v>2</v>
      </c>
      <c r="H1352" s="959" t="s">
        <v>195</v>
      </c>
      <c r="I1352" s="1217" t="s">
        <v>4456</v>
      </c>
    </row>
    <row r="1353" spans="2:9">
      <c r="B1353" s="946">
        <v>1350</v>
      </c>
      <c r="C1353" s="1387" t="s">
        <v>922</v>
      </c>
      <c r="D1353" s="1220" t="s">
        <v>1417</v>
      </c>
      <c r="E1353" s="911">
        <v>0</v>
      </c>
      <c r="F1353" s="946" t="s">
        <v>4426</v>
      </c>
      <c r="G1353" s="959">
        <v>1</v>
      </c>
      <c r="H1353" s="959" t="s">
        <v>195</v>
      </c>
      <c r="I1353" s="1217" t="s">
        <v>4427</v>
      </c>
    </row>
    <row r="1354" spans="2:9">
      <c r="B1354" s="946">
        <v>1351</v>
      </c>
      <c r="C1354" s="1387" t="s">
        <v>922</v>
      </c>
      <c r="D1354" s="1220" t="s">
        <v>1417</v>
      </c>
      <c r="E1354" s="911">
        <v>0</v>
      </c>
      <c r="F1354" s="946" t="s">
        <v>4417</v>
      </c>
      <c r="G1354" s="959">
        <v>5</v>
      </c>
      <c r="H1354" s="959" t="s">
        <v>195</v>
      </c>
      <c r="I1354" s="1217" t="s">
        <v>4451</v>
      </c>
    </row>
    <row r="1355" spans="2:9">
      <c r="B1355" s="946">
        <v>1352</v>
      </c>
      <c r="C1355" s="1387" t="s">
        <v>922</v>
      </c>
      <c r="D1355" s="1220" t="s">
        <v>1417</v>
      </c>
      <c r="E1355" s="911">
        <v>0</v>
      </c>
      <c r="F1355" s="946" t="s">
        <v>4395</v>
      </c>
      <c r="G1355" s="959">
        <v>7</v>
      </c>
      <c r="H1355" s="959" t="s">
        <v>195</v>
      </c>
      <c r="I1355" s="1217" t="s">
        <v>4544</v>
      </c>
    </row>
    <row r="1356" spans="2:9">
      <c r="B1356" s="946">
        <v>1353</v>
      </c>
      <c r="C1356" s="1387" t="s">
        <v>922</v>
      </c>
      <c r="D1356" s="1220" t="s">
        <v>1417</v>
      </c>
      <c r="E1356" s="911">
        <v>0</v>
      </c>
      <c r="F1356" s="946" t="s">
        <v>4397</v>
      </c>
      <c r="G1356" s="959">
        <v>48</v>
      </c>
      <c r="H1356" s="959" t="s">
        <v>4545</v>
      </c>
      <c r="I1356" s="1217" t="s">
        <v>4459</v>
      </c>
    </row>
    <row r="1357" spans="2:9">
      <c r="B1357" s="946">
        <v>1354</v>
      </c>
      <c r="C1357" s="1387" t="s">
        <v>922</v>
      </c>
      <c r="D1357" s="1220" t="s">
        <v>1417</v>
      </c>
      <c r="E1357" s="911">
        <v>0</v>
      </c>
      <c r="F1357" s="946" t="s">
        <v>4401</v>
      </c>
      <c r="G1357" s="959">
        <v>6</v>
      </c>
      <c r="H1357" s="959" t="s">
        <v>195</v>
      </c>
      <c r="I1357" s="1217" t="s">
        <v>4546</v>
      </c>
    </row>
    <row r="1358" spans="2:9" ht="26.45">
      <c r="B1358" s="946">
        <v>1355</v>
      </c>
      <c r="C1358" s="1387" t="s">
        <v>922</v>
      </c>
      <c r="D1358" s="1387" t="s">
        <v>1417</v>
      </c>
      <c r="E1358" s="911">
        <v>0</v>
      </c>
      <c r="F1358" s="946" t="s">
        <v>4405</v>
      </c>
      <c r="G1358" s="946">
        <v>3</v>
      </c>
      <c r="H1358" s="946" t="s">
        <v>195</v>
      </c>
      <c r="I1358" s="1388" t="s">
        <v>4547</v>
      </c>
    </row>
    <row r="1359" spans="2:9">
      <c r="B1359" s="946">
        <v>1356</v>
      </c>
      <c r="C1359" s="1387" t="s">
        <v>922</v>
      </c>
      <c r="D1359" s="1220" t="s">
        <v>1417</v>
      </c>
      <c r="E1359" s="911">
        <v>0</v>
      </c>
      <c r="F1359" s="946" t="s">
        <v>4548</v>
      </c>
      <c r="G1359" s="959">
        <v>2</v>
      </c>
      <c r="H1359" s="959" t="s">
        <v>195</v>
      </c>
      <c r="I1359" s="1217" t="s">
        <v>4549</v>
      </c>
    </row>
    <row r="1360" spans="2:9">
      <c r="B1360" s="946">
        <v>1357</v>
      </c>
      <c r="C1360" s="1387" t="s">
        <v>922</v>
      </c>
      <c r="D1360" s="1220" t="s">
        <v>1417</v>
      </c>
      <c r="E1360" s="911">
        <v>0</v>
      </c>
      <c r="F1360" s="946" t="s">
        <v>4407</v>
      </c>
      <c r="G1360" s="959">
        <v>2</v>
      </c>
      <c r="H1360" s="959" t="s">
        <v>195</v>
      </c>
      <c r="I1360" s="1217" t="s">
        <v>4469</v>
      </c>
    </row>
    <row r="1361" spans="2:9">
      <c r="B1361" s="946">
        <v>1358</v>
      </c>
      <c r="C1361" s="1387" t="s">
        <v>3416</v>
      </c>
      <c r="D1361" s="1220" t="s">
        <v>4550</v>
      </c>
      <c r="E1361" s="911">
        <v>0</v>
      </c>
      <c r="F1361" s="946" t="s">
        <v>4389</v>
      </c>
      <c r="G1361" s="959">
        <v>6.9</v>
      </c>
      <c r="H1361" s="959" t="s">
        <v>165</v>
      </c>
      <c r="I1361" s="1217" t="s">
        <v>4390</v>
      </c>
    </row>
    <row r="1362" spans="2:9">
      <c r="B1362" s="946">
        <v>1359</v>
      </c>
      <c r="C1362" s="1387" t="s">
        <v>3416</v>
      </c>
      <c r="D1362" s="1220" t="s">
        <v>4550</v>
      </c>
      <c r="E1362" s="911">
        <v>0</v>
      </c>
      <c r="F1362" s="946" t="s">
        <v>4455</v>
      </c>
      <c r="G1362" s="959">
        <v>1</v>
      </c>
      <c r="H1362" s="959" t="s">
        <v>165</v>
      </c>
      <c r="I1362" s="1217" t="s">
        <v>4456</v>
      </c>
    </row>
    <row r="1363" spans="2:9">
      <c r="B1363" s="946">
        <v>1360</v>
      </c>
      <c r="C1363" s="1387" t="s">
        <v>3416</v>
      </c>
      <c r="D1363" s="1220" t="s">
        <v>4550</v>
      </c>
      <c r="E1363" s="911">
        <v>0</v>
      </c>
      <c r="F1363" s="946" t="s">
        <v>4442</v>
      </c>
      <c r="G1363" s="959">
        <v>2</v>
      </c>
      <c r="H1363" s="959" t="s">
        <v>4551</v>
      </c>
      <c r="I1363" s="1217" t="s">
        <v>4444</v>
      </c>
    </row>
    <row r="1364" spans="2:9">
      <c r="B1364" s="946">
        <v>1361</v>
      </c>
      <c r="C1364" s="1387" t="s">
        <v>3416</v>
      </c>
      <c r="D1364" s="1220" t="s">
        <v>4550</v>
      </c>
      <c r="E1364" s="911">
        <v>0</v>
      </c>
      <c r="F1364" s="946" t="s">
        <v>4417</v>
      </c>
      <c r="G1364" s="959">
        <v>1</v>
      </c>
      <c r="H1364" s="959" t="s">
        <v>165</v>
      </c>
      <c r="I1364" s="1217" t="s">
        <v>4393</v>
      </c>
    </row>
    <row r="1365" spans="2:9">
      <c r="B1365" s="946">
        <v>1362</v>
      </c>
      <c r="C1365" s="1387" t="s">
        <v>3416</v>
      </c>
      <c r="D1365" s="1220" t="s">
        <v>4550</v>
      </c>
      <c r="E1365" s="911">
        <v>0</v>
      </c>
      <c r="F1365" s="946" t="s">
        <v>4395</v>
      </c>
      <c r="G1365" s="959">
        <v>3</v>
      </c>
      <c r="H1365" s="959" t="s">
        <v>165</v>
      </c>
      <c r="I1365" s="1217" t="s">
        <v>4396</v>
      </c>
    </row>
    <row r="1366" spans="2:9">
      <c r="B1366" s="946">
        <v>1363</v>
      </c>
      <c r="C1366" s="1387" t="s">
        <v>3416</v>
      </c>
      <c r="D1366" s="1220" t="s">
        <v>4550</v>
      </c>
      <c r="E1366" s="911">
        <v>0</v>
      </c>
      <c r="F1366" s="946" t="s">
        <v>4419</v>
      </c>
      <c r="G1366" s="959">
        <v>1</v>
      </c>
      <c r="H1366" s="959" t="s">
        <v>165</v>
      </c>
      <c r="I1366" s="1217" t="s">
        <v>4420</v>
      </c>
    </row>
    <row r="1367" spans="2:9">
      <c r="B1367" s="946">
        <v>1364</v>
      </c>
      <c r="C1367" s="1387" t="s">
        <v>3416</v>
      </c>
      <c r="D1367" s="1220" t="s">
        <v>4550</v>
      </c>
      <c r="E1367" s="911">
        <v>0</v>
      </c>
      <c r="F1367" s="946" t="s">
        <v>4397</v>
      </c>
      <c r="G1367" s="959">
        <v>16</v>
      </c>
      <c r="H1367" s="959" t="s">
        <v>4398</v>
      </c>
      <c r="I1367" s="1217" t="s">
        <v>4459</v>
      </c>
    </row>
    <row r="1368" spans="2:9">
      <c r="B1368" s="946">
        <v>1365</v>
      </c>
      <c r="C1368" s="1387" t="s">
        <v>3416</v>
      </c>
      <c r="D1368" s="1220" t="s">
        <v>4550</v>
      </c>
      <c r="E1368" s="911">
        <v>0</v>
      </c>
      <c r="F1368" s="946" t="s">
        <v>4401</v>
      </c>
      <c r="G1368" s="959">
        <v>1</v>
      </c>
      <c r="H1368" s="959" t="s">
        <v>165</v>
      </c>
      <c r="I1368" s="1217" t="s">
        <v>4546</v>
      </c>
    </row>
    <row r="1369" spans="2:9">
      <c r="B1369" s="946">
        <v>1366</v>
      </c>
      <c r="C1369" s="1387" t="s">
        <v>3416</v>
      </c>
      <c r="D1369" s="1220" t="s">
        <v>4550</v>
      </c>
      <c r="E1369" s="911">
        <v>0</v>
      </c>
      <c r="F1369" s="946" t="s">
        <v>4407</v>
      </c>
      <c r="G1369" s="959">
        <v>2</v>
      </c>
      <c r="H1369" s="959" t="s">
        <v>165</v>
      </c>
      <c r="I1369" s="1217" t="s">
        <v>4408</v>
      </c>
    </row>
    <row r="1370" spans="2:9">
      <c r="B1370" s="946">
        <v>1367</v>
      </c>
      <c r="C1370" s="1387" t="s">
        <v>3416</v>
      </c>
      <c r="D1370" s="1220" t="s">
        <v>4550</v>
      </c>
      <c r="E1370" s="911">
        <v>0</v>
      </c>
      <c r="F1370" s="946" t="s">
        <v>4389</v>
      </c>
      <c r="G1370" s="959">
        <v>4.2</v>
      </c>
      <c r="H1370" s="959" t="s">
        <v>165</v>
      </c>
      <c r="I1370" s="1217" t="s">
        <v>4390</v>
      </c>
    </row>
    <row r="1371" spans="2:9">
      <c r="B1371" s="946">
        <v>1368</v>
      </c>
      <c r="C1371" s="1387" t="s">
        <v>3416</v>
      </c>
      <c r="D1371" s="1220" t="s">
        <v>4550</v>
      </c>
      <c r="E1371" s="911">
        <v>0</v>
      </c>
      <c r="F1371" s="946" t="s">
        <v>4455</v>
      </c>
      <c r="G1371" s="959">
        <v>1</v>
      </c>
      <c r="H1371" s="959" t="s">
        <v>165</v>
      </c>
      <c r="I1371" s="1217" t="s">
        <v>4456</v>
      </c>
    </row>
    <row r="1372" spans="2:9">
      <c r="B1372" s="946">
        <v>1369</v>
      </c>
      <c r="C1372" s="1387" t="s">
        <v>3416</v>
      </c>
      <c r="D1372" s="1220" t="s">
        <v>4550</v>
      </c>
      <c r="E1372" s="911">
        <v>0</v>
      </c>
      <c r="F1372" s="946" t="s">
        <v>4442</v>
      </c>
      <c r="G1372" s="959">
        <v>1</v>
      </c>
      <c r="H1372" s="959" t="s">
        <v>4551</v>
      </c>
      <c r="I1372" s="1217" t="s">
        <v>4444</v>
      </c>
    </row>
    <row r="1373" spans="2:9">
      <c r="B1373" s="946">
        <v>1370</v>
      </c>
      <c r="C1373" s="1387" t="s">
        <v>3416</v>
      </c>
      <c r="D1373" s="1220" t="s">
        <v>4550</v>
      </c>
      <c r="E1373" s="911">
        <v>0</v>
      </c>
      <c r="F1373" s="946" t="s">
        <v>4417</v>
      </c>
      <c r="G1373" s="959">
        <v>1</v>
      </c>
      <c r="H1373" s="959" t="s">
        <v>165</v>
      </c>
      <c r="I1373" s="1217" t="s">
        <v>4393</v>
      </c>
    </row>
    <row r="1374" spans="2:9">
      <c r="B1374" s="946">
        <v>1371</v>
      </c>
      <c r="C1374" s="1387" t="s">
        <v>3416</v>
      </c>
      <c r="D1374" s="1220" t="s">
        <v>4550</v>
      </c>
      <c r="E1374" s="911">
        <v>0</v>
      </c>
      <c r="F1374" s="946" t="s">
        <v>4395</v>
      </c>
      <c r="G1374" s="959">
        <v>1</v>
      </c>
      <c r="H1374" s="959" t="s">
        <v>165</v>
      </c>
      <c r="I1374" s="1217" t="s">
        <v>4396</v>
      </c>
    </row>
    <row r="1375" spans="2:9">
      <c r="B1375" s="946">
        <v>1372</v>
      </c>
      <c r="C1375" s="1387" t="s">
        <v>3416</v>
      </c>
      <c r="D1375" s="1220" t="s">
        <v>4550</v>
      </c>
      <c r="E1375" s="911">
        <v>0</v>
      </c>
      <c r="F1375" s="946" t="s">
        <v>4419</v>
      </c>
      <c r="G1375" s="959">
        <v>2</v>
      </c>
      <c r="H1375" s="959" t="s">
        <v>165</v>
      </c>
      <c r="I1375" s="1217" t="s">
        <v>4420</v>
      </c>
    </row>
    <row r="1376" spans="2:9">
      <c r="B1376" s="946">
        <v>1373</v>
      </c>
      <c r="C1376" s="1387" t="s">
        <v>3416</v>
      </c>
      <c r="D1376" s="1220" t="s">
        <v>4550</v>
      </c>
      <c r="E1376" s="911">
        <v>0</v>
      </c>
      <c r="F1376" s="946" t="s">
        <v>4397</v>
      </c>
      <c r="G1376" s="959">
        <v>16</v>
      </c>
      <c r="H1376" s="959" t="s">
        <v>4398</v>
      </c>
      <c r="I1376" s="1217" t="s">
        <v>4459</v>
      </c>
    </row>
    <row r="1377" spans="2:9">
      <c r="B1377" s="946">
        <v>1374</v>
      </c>
      <c r="C1377" s="1387" t="s">
        <v>3416</v>
      </c>
      <c r="D1377" s="1220" t="s">
        <v>4550</v>
      </c>
      <c r="E1377" s="911">
        <v>0</v>
      </c>
      <c r="F1377" s="946" t="s">
        <v>4401</v>
      </c>
      <c r="G1377" s="959">
        <v>1</v>
      </c>
      <c r="H1377" s="959" t="s">
        <v>165</v>
      </c>
      <c r="I1377" s="1217" t="s">
        <v>4546</v>
      </c>
    </row>
    <row r="1378" spans="2:9">
      <c r="B1378" s="946">
        <v>1375</v>
      </c>
      <c r="C1378" s="1387" t="s">
        <v>3416</v>
      </c>
      <c r="D1378" s="1220" t="s">
        <v>4550</v>
      </c>
      <c r="E1378" s="911">
        <v>0</v>
      </c>
      <c r="F1378" s="946" t="s">
        <v>4407</v>
      </c>
      <c r="G1378" s="959">
        <v>1</v>
      </c>
      <c r="H1378" s="959" t="s">
        <v>165</v>
      </c>
      <c r="I1378" s="1217" t="s">
        <v>4408</v>
      </c>
    </row>
    <row r="1379" spans="2:9">
      <c r="B1379" s="946">
        <v>1376</v>
      </c>
      <c r="C1379" s="1387" t="s">
        <v>3417</v>
      </c>
      <c r="D1379" s="1220" t="s">
        <v>1092</v>
      </c>
      <c r="E1379" s="911">
        <v>0</v>
      </c>
      <c r="F1379" s="946" t="s">
        <v>4389</v>
      </c>
      <c r="G1379" s="959">
        <v>3.7</v>
      </c>
      <c r="H1379" s="959" t="s">
        <v>165</v>
      </c>
      <c r="I1379" s="1217" t="s">
        <v>175</v>
      </c>
    </row>
    <row r="1380" spans="2:9">
      <c r="B1380" s="946">
        <v>1377</v>
      </c>
      <c r="C1380" s="1387" t="s">
        <v>3417</v>
      </c>
      <c r="D1380" s="1220" t="s">
        <v>1092</v>
      </c>
      <c r="E1380" s="911">
        <v>0</v>
      </c>
      <c r="F1380" s="946" t="s">
        <v>4470</v>
      </c>
      <c r="G1380" s="959">
        <v>1</v>
      </c>
      <c r="H1380" s="959" t="s">
        <v>165</v>
      </c>
      <c r="I1380" s="1217" t="s">
        <v>4471</v>
      </c>
    </row>
    <row r="1381" spans="2:9">
      <c r="B1381" s="946">
        <v>1378</v>
      </c>
      <c r="C1381" s="1387" t="s">
        <v>3417</v>
      </c>
      <c r="D1381" s="1220" t="s">
        <v>1092</v>
      </c>
      <c r="E1381" s="911">
        <v>0</v>
      </c>
      <c r="F1381" s="946" t="s">
        <v>4442</v>
      </c>
      <c r="G1381" s="959">
        <v>1</v>
      </c>
      <c r="H1381" s="959" t="s">
        <v>4551</v>
      </c>
      <c r="I1381" s="1217" t="s">
        <v>4444</v>
      </c>
    </row>
    <row r="1382" spans="2:9">
      <c r="B1382" s="946">
        <v>1379</v>
      </c>
      <c r="C1382" s="1387" t="s">
        <v>3417</v>
      </c>
      <c r="D1382" s="1220" t="s">
        <v>1092</v>
      </c>
      <c r="E1382" s="911">
        <v>0</v>
      </c>
      <c r="F1382" s="946" t="s">
        <v>4442</v>
      </c>
      <c r="G1382" s="959">
        <v>6</v>
      </c>
      <c r="H1382" s="959" t="s">
        <v>4552</v>
      </c>
      <c r="I1382" s="1217" t="s">
        <v>4444</v>
      </c>
    </row>
    <row r="1383" spans="2:9">
      <c r="B1383" s="946">
        <v>1380</v>
      </c>
      <c r="C1383" s="1387" t="s">
        <v>3417</v>
      </c>
      <c r="D1383" s="1220" t="s">
        <v>1092</v>
      </c>
      <c r="E1383" s="911">
        <v>0</v>
      </c>
      <c r="F1383" s="946" t="s">
        <v>4395</v>
      </c>
      <c r="G1383" s="959">
        <v>1</v>
      </c>
      <c r="H1383" s="959" t="s">
        <v>165</v>
      </c>
      <c r="I1383" s="1217" t="s">
        <v>4544</v>
      </c>
    </row>
    <row r="1384" spans="2:9">
      <c r="B1384" s="946">
        <v>1381</v>
      </c>
      <c r="C1384" s="1387" t="s">
        <v>3417</v>
      </c>
      <c r="D1384" s="1220" t="s">
        <v>1092</v>
      </c>
      <c r="E1384" s="911">
        <v>0</v>
      </c>
      <c r="F1384" s="946" t="s">
        <v>4407</v>
      </c>
      <c r="G1384" s="959">
        <v>3</v>
      </c>
      <c r="H1384" s="959" t="s">
        <v>165</v>
      </c>
      <c r="I1384" s="1217" t="s">
        <v>4553</v>
      </c>
    </row>
    <row r="1385" spans="2:9">
      <c r="B1385" s="946">
        <v>1382</v>
      </c>
      <c r="C1385" s="1387" t="s">
        <v>3417</v>
      </c>
      <c r="D1385" s="1220" t="s">
        <v>1092</v>
      </c>
      <c r="E1385" s="911">
        <v>0</v>
      </c>
      <c r="F1385" s="946" t="s">
        <v>4389</v>
      </c>
      <c r="G1385" s="959">
        <v>0.3</v>
      </c>
      <c r="H1385" s="959" t="s">
        <v>165</v>
      </c>
      <c r="I1385" s="1217" t="s">
        <v>175</v>
      </c>
    </row>
    <row r="1386" spans="2:9">
      <c r="B1386" s="946">
        <v>1383</v>
      </c>
      <c r="C1386" s="1387" t="s">
        <v>3417</v>
      </c>
      <c r="D1386" s="1220" t="s">
        <v>1092</v>
      </c>
      <c r="E1386" s="911">
        <v>0</v>
      </c>
      <c r="F1386" s="946" t="s">
        <v>4409</v>
      </c>
      <c r="G1386" s="959">
        <v>1</v>
      </c>
      <c r="H1386" s="959" t="s">
        <v>165</v>
      </c>
      <c r="I1386" s="1217" t="s">
        <v>4410</v>
      </c>
    </row>
    <row r="1387" spans="2:9">
      <c r="B1387" s="946">
        <v>1384</v>
      </c>
      <c r="C1387" s="1387" t="s">
        <v>3417</v>
      </c>
      <c r="D1387" s="1220" t="s">
        <v>1092</v>
      </c>
      <c r="E1387" s="911">
        <v>0</v>
      </c>
      <c r="F1387" s="946" t="s">
        <v>4442</v>
      </c>
      <c r="G1387" s="959">
        <v>1</v>
      </c>
      <c r="H1387" s="959" t="s">
        <v>4551</v>
      </c>
      <c r="I1387" s="1217" t="s">
        <v>4444</v>
      </c>
    </row>
    <row r="1388" spans="2:9">
      <c r="B1388" s="946">
        <v>1385</v>
      </c>
      <c r="C1388" s="1387" t="s">
        <v>3417</v>
      </c>
      <c r="D1388" s="1220" t="s">
        <v>1092</v>
      </c>
      <c r="E1388" s="911">
        <v>0</v>
      </c>
      <c r="F1388" s="946" t="s">
        <v>4417</v>
      </c>
      <c r="G1388" s="959">
        <v>1</v>
      </c>
      <c r="H1388" s="959" t="s">
        <v>165</v>
      </c>
      <c r="I1388" s="1217" t="s">
        <v>4554</v>
      </c>
    </row>
    <row r="1389" spans="2:9">
      <c r="B1389" s="946">
        <v>1386</v>
      </c>
      <c r="C1389" s="1387" t="s">
        <v>3417</v>
      </c>
      <c r="D1389" s="1220" t="s">
        <v>1092</v>
      </c>
      <c r="E1389" s="911">
        <v>0</v>
      </c>
      <c r="F1389" s="946" t="s">
        <v>4419</v>
      </c>
      <c r="G1389" s="959">
        <v>1</v>
      </c>
      <c r="H1389" s="959" t="s">
        <v>165</v>
      </c>
      <c r="I1389" s="1217" t="s">
        <v>4420</v>
      </c>
    </row>
    <row r="1390" spans="2:9">
      <c r="B1390" s="946">
        <v>1387</v>
      </c>
      <c r="C1390" s="1387" t="s">
        <v>3417</v>
      </c>
      <c r="D1390" s="1220" t="s">
        <v>1092</v>
      </c>
      <c r="E1390" s="911">
        <v>0</v>
      </c>
      <c r="F1390" s="946" t="s">
        <v>4395</v>
      </c>
      <c r="G1390" s="959">
        <v>2</v>
      </c>
      <c r="H1390" s="959" t="s">
        <v>165</v>
      </c>
      <c r="I1390" s="1217" t="s">
        <v>4396</v>
      </c>
    </row>
    <row r="1391" spans="2:9">
      <c r="B1391" s="946">
        <v>1388</v>
      </c>
      <c r="C1391" s="1387" t="s">
        <v>3417</v>
      </c>
      <c r="D1391" s="1220" t="s">
        <v>1092</v>
      </c>
      <c r="E1391" s="911">
        <v>0</v>
      </c>
      <c r="F1391" s="946" t="s">
        <v>4397</v>
      </c>
      <c r="G1391" s="959">
        <v>16</v>
      </c>
      <c r="H1391" s="959" t="s">
        <v>4398</v>
      </c>
      <c r="I1391" s="1217" t="s">
        <v>4429</v>
      </c>
    </row>
    <row r="1392" spans="2:9">
      <c r="B1392" s="946">
        <v>1389</v>
      </c>
      <c r="C1392" s="1387" t="s">
        <v>3417</v>
      </c>
      <c r="D1392" s="1220" t="s">
        <v>1092</v>
      </c>
      <c r="E1392" s="911">
        <v>0</v>
      </c>
      <c r="F1392" s="946" t="s">
        <v>4401</v>
      </c>
      <c r="G1392" s="959">
        <v>1</v>
      </c>
      <c r="H1392" s="959" t="s">
        <v>165</v>
      </c>
      <c r="I1392" s="1217" t="s">
        <v>4555</v>
      </c>
    </row>
    <row r="1393" spans="2:9">
      <c r="B1393" s="946">
        <v>1390</v>
      </c>
      <c r="C1393" s="1387" t="s">
        <v>927</v>
      </c>
      <c r="D1393" s="1220" t="s">
        <v>3436</v>
      </c>
      <c r="E1393" s="911">
        <v>0</v>
      </c>
      <c r="F1393" s="946" t="s">
        <v>4389</v>
      </c>
      <c r="G1393" s="959">
        <v>0.4</v>
      </c>
      <c r="H1393" s="959" t="s">
        <v>103</v>
      </c>
      <c r="I1393" s="1217" t="s">
        <v>175</v>
      </c>
    </row>
    <row r="1394" spans="2:9">
      <c r="B1394" s="946">
        <v>1391</v>
      </c>
      <c r="C1394" s="1387" t="s">
        <v>927</v>
      </c>
      <c r="D1394" s="1220" t="s">
        <v>3436</v>
      </c>
      <c r="E1394" s="911">
        <v>0</v>
      </c>
      <c r="F1394" s="946" t="s">
        <v>4409</v>
      </c>
      <c r="G1394" s="959">
        <v>1</v>
      </c>
      <c r="H1394" s="959" t="s">
        <v>103</v>
      </c>
      <c r="I1394" s="1217" t="s">
        <v>4410</v>
      </c>
    </row>
    <row r="1395" spans="2:9">
      <c r="B1395" s="946">
        <v>1392</v>
      </c>
      <c r="C1395" s="1387" t="s">
        <v>927</v>
      </c>
      <c r="D1395" s="1220" t="s">
        <v>3436</v>
      </c>
      <c r="E1395" s="911">
        <v>0</v>
      </c>
      <c r="F1395" s="946" t="s">
        <v>4511</v>
      </c>
      <c r="G1395" s="959">
        <v>1</v>
      </c>
      <c r="H1395" s="959" t="s">
        <v>103</v>
      </c>
      <c r="I1395" s="1217" t="s">
        <v>4512</v>
      </c>
    </row>
    <row r="1396" spans="2:9">
      <c r="B1396" s="946">
        <v>1393</v>
      </c>
      <c r="C1396" s="1387" t="s">
        <v>927</v>
      </c>
      <c r="D1396" s="1220" t="s">
        <v>3436</v>
      </c>
      <c r="E1396" s="911">
        <v>0</v>
      </c>
      <c r="F1396" s="946" t="s">
        <v>4419</v>
      </c>
      <c r="G1396" s="959">
        <v>4</v>
      </c>
      <c r="H1396" s="959" t="s">
        <v>103</v>
      </c>
      <c r="I1396" s="1217" t="s">
        <v>4420</v>
      </c>
    </row>
    <row r="1397" spans="2:9">
      <c r="B1397" s="946">
        <v>1394</v>
      </c>
      <c r="C1397" s="1387" t="s">
        <v>927</v>
      </c>
      <c r="D1397" s="1220" t="s">
        <v>3436</v>
      </c>
      <c r="E1397" s="911">
        <v>0</v>
      </c>
      <c r="F1397" s="946" t="s">
        <v>4395</v>
      </c>
      <c r="G1397" s="959">
        <v>2</v>
      </c>
      <c r="H1397" s="959" t="s">
        <v>103</v>
      </c>
      <c r="I1397" s="1217" t="s">
        <v>4396</v>
      </c>
    </row>
    <row r="1398" spans="2:9" ht="26.45">
      <c r="B1398" s="946">
        <v>1395</v>
      </c>
      <c r="C1398" s="1387" t="s">
        <v>927</v>
      </c>
      <c r="D1398" s="1387" t="s">
        <v>3436</v>
      </c>
      <c r="E1398" s="911">
        <v>0</v>
      </c>
      <c r="F1398" s="946" t="s">
        <v>4556</v>
      </c>
      <c r="G1398" s="946">
        <v>1</v>
      </c>
      <c r="H1398" s="946" t="s">
        <v>103</v>
      </c>
      <c r="I1398" s="1388" t="s">
        <v>4557</v>
      </c>
    </row>
    <row r="1399" spans="2:9">
      <c r="B1399" s="946">
        <v>1396</v>
      </c>
      <c r="C1399" s="1387" t="s">
        <v>927</v>
      </c>
      <c r="D1399" s="1220" t="s">
        <v>3436</v>
      </c>
      <c r="E1399" s="911">
        <v>0</v>
      </c>
      <c r="F1399" s="946" t="s">
        <v>4397</v>
      </c>
      <c r="G1399" s="959">
        <v>8</v>
      </c>
      <c r="H1399" s="959" t="s">
        <v>4558</v>
      </c>
      <c r="I1399" s="1217" t="s">
        <v>4519</v>
      </c>
    </row>
    <row r="1400" spans="2:9">
      <c r="B1400" s="946">
        <v>1397</v>
      </c>
      <c r="C1400" s="1387" t="s">
        <v>927</v>
      </c>
      <c r="D1400" s="1220" t="s">
        <v>3436</v>
      </c>
      <c r="E1400" s="911">
        <v>0</v>
      </c>
      <c r="F1400" s="946" t="s">
        <v>4401</v>
      </c>
      <c r="G1400" s="959">
        <v>1</v>
      </c>
      <c r="H1400" s="959" t="s">
        <v>103</v>
      </c>
      <c r="I1400" s="1217" t="s">
        <v>4482</v>
      </c>
    </row>
    <row r="1401" spans="2:9" ht="26.45">
      <c r="B1401" s="946">
        <v>1398</v>
      </c>
      <c r="C1401" s="1387" t="s">
        <v>927</v>
      </c>
      <c r="D1401" s="1387" t="s">
        <v>3436</v>
      </c>
      <c r="E1401" s="911">
        <v>0</v>
      </c>
      <c r="F1401" s="946" t="s">
        <v>4405</v>
      </c>
      <c r="G1401" s="946">
        <v>1</v>
      </c>
      <c r="H1401" s="946" t="s">
        <v>103</v>
      </c>
      <c r="I1401" s="1388" t="s">
        <v>4431</v>
      </c>
    </row>
    <row r="1402" spans="2:9">
      <c r="B1402" s="946">
        <v>1399</v>
      </c>
      <c r="C1402" s="1387" t="s">
        <v>927</v>
      </c>
      <c r="D1402" s="1220" t="s">
        <v>3436</v>
      </c>
      <c r="E1402" s="911">
        <v>0</v>
      </c>
      <c r="F1402" s="946" t="s">
        <v>4407</v>
      </c>
      <c r="G1402" s="959">
        <v>1</v>
      </c>
      <c r="H1402" s="959" t="s">
        <v>103</v>
      </c>
      <c r="I1402" s="1217" t="s">
        <v>4505</v>
      </c>
    </row>
    <row r="1403" spans="2:9">
      <c r="B1403" s="946">
        <v>1400</v>
      </c>
      <c r="C1403" s="1387" t="s">
        <v>927</v>
      </c>
      <c r="D1403" s="1220" t="s">
        <v>3436</v>
      </c>
      <c r="E1403" s="911">
        <v>0</v>
      </c>
      <c r="F1403" s="946" t="s">
        <v>4407</v>
      </c>
      <c r="G1403" s="959">
        <v>1</v>
      </c>
      <c r="H1403" s="959" t="s">
        <v>103</v>
      </c>
      <c r="I1403" s="1217" t="s">
        <v>4559</v>
      </c>
    </row>
    <row r="1404" spans="2:9">
      <c r="B1404" s="946">
        <v>1401</v>
      </c>
      <c r="C1404" s="1387" t="s">
        <v>931</v>
      </c>
      <c r="D1404" s="1220" t="s">
        <v>3436</v>
      </c>
      <c r="E1404" s="911">
        <v>0</v>
      </c>
      <c r="F1404" s="946" t="s">
        <v>4389</v>
      </c>
      <c r="G1404" s="959">
        <v>1.3</v>
      </c>
      <c r="H1404" s="959" t="s">
        <v>103</v>
      </c>
      <c r="I1404" s="1217" t="s">
        <v>175</v>
      </c>
    </row>
    <row r="1405" spans="2:9">
      <c r="B1405" s="946">
        <v>1402</v>
      </c>
      <c r="C1405" s="1387" t="s">
        <v>931</v>
      </c>
      <c r="D1405" s="1220" t="s">
        <v>3436</v>
      </c>
      <c r="E1405" s="911">
        <v>0</v>
      </c>
      <c r="F1405" s="946" t="s">
        <v>4470</v>
      </c>
      <c r="G1405" s="959">
        <v>1</v>
      </c>
      <c r="H1405" s="959" t="s">
        <v>103</v>
      </c>
      <c r="I1405" s="1217" t="s">
        <v>4471</v>
      </c>
    </row>
    <row r="1406" spans="2:9">
      <c r="B1406" s="946">
        <v>1403</v>
      </c>
      <c r="C1406" s="1387" t="s">
        <v>931</v>
      </c>
      <c r="D1406" s="1220" t="s">
        <v>3436</v>
      </c>
      <c r="E1406" s="911">
        <v>0</v>
      </c>
      <c r="F1406" s="946" t="s">
        <v>4414</v>
      </c>
      <c r="G1406" s="959">
        <v>2</v>
      </c>
      <c r="H1406" s="959" t="s">
        <v>4468</v>
      </c>
      <c r="I1406" s="1217" t="s">
        <v>4416</v>
      </c>
    </row>
    <row r="1407" spans="2:9">
      <c r="B1407" s="946">
        <v>1404</v>
      </c>
      <c r="C1407" s="1387" t="s">
        <v>931</v>
      </c>
      <c r="D1407" s="1220" t="s">
        <v>3436</v>
      </c>
      <c r="E1407" s="911">
        <v>0</v>
      </c>
      <c r="F1407" s="946" t="s">
        <v>4442</v>
      </c>
      <c r="G1407" s="959">
        <v>2</v>
      </c>
      <c r="H1407" s="959" t="s">
        <v>4560</v>
      </c>
      <c r="I1407" s="1217" t="s">
        <v>4444</v>
      </c>
    </row>
    <row r="1408" spans="2:9">
      <c r="B1408" s="946">
        <v>1405</v>
      </c>
      <c r="C1408" s="1387" t="s">
        <v>931</v>
      </c>
      <c r="D1408" s="1220" t="s">
        <v>3436</v>
      </c>
      <c r="E1408" s="911">
        <v>0</v>
      </c>
      <c r="F1408" s="946" t="s">
        <v>4395</v>
      </c>
      <c r="G1408" s="959">
        <v>6</v>
      </c>
      <c r="H1408" s="959" t="s">
        <v>103</v>
      </c>
      <c r="I1408" s="1217" t="s">
        <v>4396</v>
      </c>
    </row>
    <row r="1409" spans="2:9">
      <c r="B1409" s="946">
        <v>1406</v>
      </c>
      <c r="C1409" s="1387" t="s">
        <v>931</v>
      </c>
      <c r="D1409" s="1220" t="s">
        <v>3436</v>
      </c>
      <c r="E1409" s="911">
        <v>0</v>
      </c>
      <c r="F1409" s="946" t="s">
        <v>4407</v>
      </c>
      <c r="G1409" s="959">
        <v>2</v>
      </c>
      <c r="H1409" s="959" t="s">
        <v>103</v>
      </c>
      <c r="I1409" s="1217" t="s">
        <v>4559</v>
      </c>
    </row>
    <row r="1410" spans="2:9">
      <c r="B1410" s="946">
        <v>1407</v>
      </c>
      <c r="C1410" s="1387" t="s">
        <v>931</v>
      </c>
      <c r="D1410" s="1220" t="s">
        <v>3436</v>
      </c>
      <c r="E1410" s="911">
        <v>0</v>
      </c>
      <c r="F1410" s="946" t="s">
        <v>4407</v>
      </c>
      <c r="G1410" s="959">
        <v>2</v>
      </c>
      <c r="H1410" s="959" t="s">
        <v>103</v>
      </c>
      <c r="I1410" s="1217" t="s">
        <v>4505</v>
      </c>
    </row>
    <row r="1411" spans="2:9">
      <c r="B1411" s="946">
        <v>1408</v>
      </c>
      <c r="C1411" s="1387" t="s">
        <v>932</v>
      </c>
      <c r="D1411" s="1220" t="s">
        <v>933</v>
      </c>
      <c r="E1411" s="911">
        <v>0</v>
      </c>
      <c r="F1411" s="946" t="s">
        <v>4389</v>
      </c>
      <c r="G1411" s="959">
        <v>2.7</v>
      </c>
      <c r="H1411" s="959" t="s">
        <v>195</v>
      </c>
      <c r="I1411" s="1217" t="s">
        <v>175</v>
      </c>
    </row>
    <row r="1412" spans="2:9">
      <c r="B1412" s="946">
        <v>1409</v>
      </c>
      <c r="C1412" s="1387" t="s">
        <v>932</v>
      </c>
      <c r="D1412" s="1220" t="s">
        <v>933</v>
      </c>
      <c r="E1412" s="911">
        <v>0</v>
      </c>
      <c r="F1412" s="946" t="s">
        <v>4409</v>
      </c>
      <c r="G1412" s="959">
        <v>2</v>
      </c>
      <c r="H1412" s="959" t="s">
        <v>195</v>
      </c>
      <c r="I1412" s="1217" t="s">
        <v>4410</v>
      </c>
    </row>
    <row r="1413" spans="2:9">
      <c r="B1413" s="946">
        <v>1410</v>
      </c>
      <c r="C1413" s="1387" t="s">
        <v>932</v>
      </c>
      <c r="D1413" s="1220" t="s">
        <v>933</v>
      </c>
      <c r="E1413" s="911">
        <v>0</v>
      </c>
      <c r="F1413" s="946" t="s">
        <v>4511</v>
      </c>
      <c r="G1413" s="959">
        <v>1</v>
      </c>
      <c r="H1413" s="959" t="s">
        <v>195</v>
      </c>
      <c r="I1413" s="1217" t="s">
        <v>4512</v>
      </c>
    </row>
    <row r="1414" spans="2:9">
      <c r="B1414" s="946">
        <v>1411</v>
      </c>
      <c r="C1414" s="1387" t="s">
        <v>932</v>
      </c>
      <c r="D1414" s="1220" t="s">
        <v>933</v>
      </c>
      <c r="E1414" s="911">
        <v>0</v>
      </c>
      <c r="F1414" s="946" t="s">
        <v>4419</v>
      </c>
      <c r="G1414" s="959">
        <v>8</v>
      </c>
      <c r="H1414" s="959" t="s">
        <v>195</v>
      </c>
      <c r="I1414" s="1217" t="s">
        <v>4420</v>
      </c>
    </row>
    <row r="1415" spans="2:9">
      <c r="B1415" s="946">
        <v>1412</v>
      </c>
      <c r="C1415" s="1387" t="s">
        <v>932</v>
      </c>
      <c r="D1415" s="1220" t="s">
        <v>933</v>
      </c>
      <c r="E1415" s="911">
        <v>0</v>
      </c>
      <c r="F1415" s="946" t="s">
        <v>4397</v>
      </c>
      <c r="G1415" s="959">
        <v>8</v>
      </c>
      <c r="H1415" s="959" t="s">
        <v>195</v>
      </c>
      <c r="I1415" s="1217" t="s">
        <v>4519</v>
      </c>
    </row>
    <row r="1416" spans="2:9">
      <c r="B1416" s="946">
        <v>1413</v>
      </c>
      <c r="C1416" s="1387" t="s">
        <v>932</v>
      </c>
      <c r="D1416" s="1220" t="s">
        <v>933</v>
      </c>
      <c r="E1416" s="911">
        <v>0</v>
      </c>
      <c r="F1416" s="946" t="s">
        <v>4401</v>
      </c>
      <c r="G1416" s="959">
        <v>1</v>
      </c>
      <c r="H1416" s="959" t="s">
        <v>195</v>
      </c>
      <c r="I1416" s="1217" t="s">
        <v>4482</v>
      </c>
    </row>
    <row r="1417" spans="2:9" ht="26.45">
      <c r="B1417" s="946">
        <v>1414</v>
      </c>
      <c r="C1417" s="1387" t="s">
        <v>932</v>
      </c>
      <c r="D1417" s="1387" t="s">
        <v>933</v>
      </c>
      <c r="E1417" s="911">
        <v>0</v>
      </c>
      <c r="F1417" s="946" t="s">
        <v>4405</v>
      </c>
      <c r="G1417" s="946">
        <v>1</v>
      </c>
      <c r="H1417" s="959" t="s">
        <v>195</v>
      </c>
      <c r="I1417" s="1388" t="s">
        <v>4561</v>
      </c>
    </row>
    <row r="1418" spans="2:9">
      <c r="B1418" s="946">
        <v>1415</v>
      </c>
      <c r="C1418" s="1387" t="s">
        <v>932</v>
      </c>
      <c r="D1418" s="1220" t="s">
        <v>933</v>
      </c>
      <c r="E1418" s="911">
        <v>0</v>
      </c>
      <c r="F1418" s="946" t="s">
        <v>4407</v>
      </c>
      <c r="G1418" s="959">
        <v>1</v>
      </c>
      <c r="H1418" s="959" t="s">
        <v>195</v>
      </c>
      <c r="I1418" s="1217" t="s">
        <v>4513</v>
      </c>
    </row>
    <row r="1419" spans="2:9">
      <c r="B1419" s="946">
        <v>1416</v>
      </c>
      <c r="C1419" s="1387" t="s">
        <v>932</v>
      </c>
      <c r="D1419" s="1220" t="s">
        <v>933</v>
      </c>
      <c r="E1419" s="911">
        <v>0</v>
      </c>
      <c r="F1419" s="946" t="s">
        <v>4407</v>
      </c>
      <c r="G1419" s="959">
        <v>1</v>
      </c>
      <c r="H1419" s="959" t="s">
        <v>195</v>
      </c>
      <c r="I1419" s="1217" t="s">
        <v>4562</v>
      </c>
    </row>
    <row r="1420" spans="2:9">
      <c r="B1420" s="946">
        <v>1417</v>
      </c>
      <c r="C1420" s="1387" t="s">
        <v>936</v>
      </c>
      <c r="D1420" s="1220" t="s">
        <v>933</v>
      </c>
      <c r="E1420" s="911">
        <v>0</v>
      </c>
      <c r="F1420" s="946" t="s">
        <v>4389</v>
      </c>
      <c r="G1420" s="959">
        <v>14.8</v>
      </c>
      <c r="H1420" s="959" t="s">
        <v>195</v>
      </c>
      <c r="I1420" s="1217" t="s">
        <v>175</v>
      </c>
    </row>
    <row r="1421" spans="2:9">
      <c r="B1421" s="946">
        <v>1418</v>
      </c>
      <c r="C1421" s="1387" t="s">
        <v>936</v>
      </c>
      <c r="D1421" s="1220" t="s">
        <v>933</v>
      </c>
      <c r="E1421" s="911">
        <v>0</v>
      </c>
      <c r="F1421" s="946" t="s">
        <v>4409</v>
      </c>
      <c r="G1421" s="959">
        <v>3</v>
      </c>
      <c r="H1421" s="959" t="s">
        <v>195</v>
      </c>
      <c r="I1421" s="1217" t="s">
        <v>4410</v>
      </c>
    </row>
    <row r="1422" spans="2:9">
      <c r="B1422" s="946">
        <v>1419</v>
      </c>
      <c r="C1422" s="1387" t="s">
        <v>936</v>
      </c>
      <c r="D1422" s="1220" t="s">
        <v>933</v>
      </c>
      <c r="E1422" s="911">
        <v>0</v>
      </c>
      <c r="F1422" s="946" t="s">
        <v>4511</v>
      </c>
      <c r="G1422" s="959">
        <v>1</v>
      </c>
      <c r="H1422" s="959" t="s">
        <v>195</v>
      </c>
      <c r="I1422" s="1217" t="s">
        <v>4512</v>
      </c>
    </row>
    <row r="1423" spans="2:9">
      <c r="B1423" s="946">
        <v>1420</v>
      </c>
      <c r="C1423" s="1387" t="s">
        <v>936</v>
      </c>
      <c r="D1423" s="1220" t="s">
        <v>933</v>
      </c>
      <c r="E1423" s="911">
        <v>0</v>
      </c>
      <c r="F1423" s="946" t="s">
        <v>4419</v>
      </c>
      <c r="G1423" s="959">
        <v>9</v>
      </c>
      <c r="H1423" s="959" t="s">
        <v>195</v>
      </c>
      <c r="I1423" s="1217" t="s">
        <v>4420</v>
      </c>
    </row>
    <row r="1424" spans="2:9">
      <c r="B1424" s="946">
        <v>1421</v>
      </c>
      <c r="C1424" s="1387" t="s">
        <v>936</v>
      </c>
      <c r="D1424" s="1220" t="s">
        <v>933</v>
      </c>
      <c r="E1424" s="911">
        <v>0</v>
      </c>
      <c r="F1424" s="946" t="s">
        <v>4395</v>
      </c>
      <c r="G1424" s="959">
        <v>1</v>
      </c>
      <c r="H1424" s="959" t="s">
        <v>195</v>
      </c>
      <c r="I1424" s="1217" t="s">
        <v>4396</v>
      </c>
    </row>
    <row r="1425" spans="2:9">
      <c r="B1425" s="946">
        <v>1422</v>
      </c>
      <c r="C1425" s="1387" t="s">
        <v>936</v>
      </c>
      <c r="D1425" s="1220" t="s">
        <v>933</v>
      </c>
      <c r="E1425" s="911">
        <v>0</v>
      </c>
      <c r="F1425" s="946" t="s">
        <v>4397</v>
      </c>
      <c r="G1425" s="959">
        <v>4</v>
      </c>
      <c r="H1425" s="959" t="s">
        <v>4558</v>
      </c>
      <c r="I1425" s="1217" t="s">
        <v>4519</v>
      </c>
    </row>
    <row r="1426" spans="2:9">
      <c r="B1426" s="946">
        <v>1423</v>
      </c>
      <c r="C1426" s="1387" t="s">
        <v>936</v>
      </c>
      <c r="D1426" s="1220" t="s">
        <v>933</v>
      </c>
      <c r="E1426" s="911">
        <v>0</v>
      </c>
      <c r="F1426" s="946" t="s">
        <v>4401</v>
      </c>
      <c r="G1426" s="959">
        <v>1</v>
      </c>
      <c r="H1426" s="959" t="s">
        <v>195</v>
      </c>
      <c r="I1426" s="1217" t="s">
        <v>4533</v>
      </c>
    </row>
    <row r="1427" spans="2:9">
      <c r="B1427" s="946">
        <v>1424</v>
      </c>
      <c r="C1427" s="1387" t="s">
        <v>936</v>
      </c>
      <c r="D1427" s="1220" t="s">
        <v>933</v>
      </c>
      <c r="E1427" s="911">
        <v>0</v>
      </c>
      <c r="F1427" s="946" t="s">
        <v>4563</v>
      </c>
      <c r="G1427" s="959">
        <v>1</v>
      </c>
      <c r="H1427" s="959" t="s">
        <v>195</v>
      </c>
      <c r="I1427" s="1217" t="s">
        <v>4564</v>
      </c>
    </row>
    <row r="1428" spans="2:9">
      <c r="B1428" s="946">
        <v>1425</v>
      </c>
      <c r="C1428" s="1387" t="s">
        <v>936</v>
      </c>
      <c r="D1428" s="1220" t="s">
        <v>933</v>
      </c>
      <c r="E1428" s="911">
        <v>0</v>
      </c>
      <c r="F1428" s="946" t="s">
        <v>4407</v>
      </c>
      <c r="G1428" s="959">
        <v>1</v>
      </c>
      <c r="H1428" s="959" t="s">
        <v>195</v>
      </c>
      <c r="I1428" s="1217" t="s">
        <v>4565</v>
      </c>
    </row>
    <row r="1429" spans="2:9">
      <c r="B1429" s="946">
        <v>1426</v>
      </c>
      <c r="C1429" s="1387" t="s">
        <v>936</v>
      </c>
      <c r="D1429" s="1220" t="s">
        <v>933</v>
      </c>
      <c r="E1429" s="911">
        <v>0</v>
      </c>
      <c r="F1429" s="946" t="s">
        <v>4407</v>
      </c>
      <c r="G1429" s="959">
        <v>5</v>
      </c>
      <c r="H1429" s="959" t="s">
        <v>195</v>
      </c>
      <c r="I1429" s="1217" t="s">
        <v>4474</v>
      </c>
    </row>
    <row r="1430" spans="2:9">
      <c r="B1430" s="946">
        <v>1427</v>
      </c>
      <c r="C1430" s="1387" t="s">
        <v>936</v>
      </c>
      <c r="D1430" s="1220" t="s">
        <v>933</v>
      </c>
      <c r="E1430" s="911">
        <v>0</v>
      </c>
      <c r="F1430" s="946" t="s">
        <v>4407</v>
      </c>
      <c r="G1430" s="959">
        <v>4</v>
      </c>
      <c r="H1430" s="959" t="s">
        <v>195</v>
      </c>
      <c r="I1430" s="1217" t="s">
        <v>4566</v>
      </c>
    </row>
    <row r="1431" spans="2:9">
      <c r="B1431" s="946">
        <v>1428</v>
      </c>
      <c r="C1431" s="1387" t="s">
        <v>944</v>
      </c>
      <c r="D1431" s="1220" t="s">
        <v>945</v>
      </c>
      <c r="E1431" s="911">
        <v>0</v>
      </c>
      <c r="F1431" s="946" t="s">
        <v>4389</v>
      </c>
      <c r="G1431" s="959">
        <v>2.5</v>
      </c>
      <c r="H1431" s="959" t="s">
        <v>195</v>
      </c>
      <c r="I1431" s="1217" t="s">
        <v>175</v>
      </c>
    </row>
    <row r="1432" spans="2:9">
      <c r="B1432" s="946">
        <v>1429</v>
      </c>
      <c r="C1432" s="1387" t="s">
        <v>944</v>
      </c>
      <c r="D1432" s="1220" t="s">
        <v>945</v>
      </c>
      <c r="E1432" s="911">
        <v>0</v>
      </c>
      <c r="F1432" s="946" t="s">
        <v>4409</v>
      </c>
      <c r="G1432" s="959">
        <v>2</v>
      </c>
      <c r="H1432" s="959" t="s">
        <v>195</v>
      </c>
      <c r="I1432" s="1217" t="s">
        <v>4410</v>
      </c>
    </row>
    <row r="1433" spans="2:9">
      <c r="B1433" s="946">
        <v>1430</v>
      </c>
      <c r="C1433" s="1387" t="s">
        <v>944</v>
      </c>
      <c r="D1433" s="1220" t="s">
        <v>945</v>
      </c>
      <c r="E1433" s="911">
        <v>0</v>
      </c>
      <c r="F1433" s="946" t="s">
        <v>4511</v>
      </c>
      <c r="G1433" s="959">
        <v>1</v>
      </c>
      <c r="H1433" s="959" t="s">
        <v>195</v>
      </c>
      <c r="I1433" s="1217" t="s">
        <v>4512</v>
      </c>
    </row>
    <row r="1434" spans="2:9">
      <c r="B1434" s="946">
        <v>1431</v>
      </c>
      <c r="C1434" s="1387" t="s">
        <v>944</v>
      </c>
      <c r="D1434" s="1220" t="s">
        <v>945</v>
      </c>
      <c r="E1434" s="911">
        <v>0</v>
      </c>
      <c r="F1434" s="946" t="s">
        <v>4419</v>
      </c>
      <c r="G1434" s="959">
        <v>8</v>
      </c>
      <c r="H1434" s="959" t="s">
        <v>195</v>
      </c>
      <c r="I1434" s="1217" t="s">
        <v>4420</v>
      </c>
    </row>
    <row r="1435" spans="2:9">
      <c r="B1435" s="946">
        <v>1432</v>
      </c>
      <c r="C1435" s="1387" t="s">
        <v>944</v>
      </c>
      <c r="D1435" s="1220" t="s">
        <v>945</v>
      </c>
      <c r="E1435" s="911">
        <v>0</v>
      </c>
      <c r="F1435" s="946" t="s">
        <v>4397</v>
      </c>
      <c r="G1435" s="959">
        <v>8</v>
      </c>
      <c r="H1435" s="959" t="s">
        <v>4558</v>
      </c>
      <c r="I1435" s="1217" t="s">
        <v>4519</v>
      </c>
    </row>
    <row r="1436" spans="2:9">
      <c r="B1436" s="946">
        <v>1433</v>
      </c>
      <c r="C1436" s="1387" t="s">
        <v>944</v>
      </c>
      <c r="D1436" s="1220" t="s">
        <v>945</v>
      </c>
      <c r="E1436" s="911">
        <v>0</v>
      </c>
      <c r="F1436" s="946" t="s">
        <v>4401</v>
      </c>
      <c r="G1436" s="959">
        <v>1</v>
      </c>
      <c r="H1436" s="959" t="s">
        <v>195</v>
      </c>
      <c r="I1436" s="1217" t="s">
        <v>4482</v>
      </c>
    </row>
    <row r="1437" spans="2:9" ht="26.45">
      <c r="B1437" s="946">
        <v>1434</v>
      </c>
      <c r="C1437" s="1387" t="s">
        <v>944</v>
      </c>
      <c r="D1437" s="1387" t="s">
        <v>945</v>
      </c>
      <c r="E1437" s="911">
        <v>0</v>
      </c>
      <c r="F1437" s="946" t="s">
        <v>4405</v>
      </c>
      <c r="G1437" s="946">
        <v>1</v>
      </c>
      <c r="H1437" s="946" t="s">
        <v>195</v>
      </c>
      <c r="I1437" s="1388" t="s">
        <v>4561</v>
      </c>
    </row>
    <row r="1438" spans="2:9">
      <c r="B1438" s="946">
        <v>1435</v>
      </c>
      <c r="C1438" s="1387" t="s">
        <v>944</v>
      </c>
      <c r="D1438" s="1220" t="s">
        <v>945</v>
      </c>
      <c r="E1438" s="911">
        <v>0</v>
      </c>
      <c r="F1438" s="946" t="s">
        <v>4407</v>
      </c>
      <c r="G1438" s="959">
        <v>1</v>
      </c>
      <c r="H1438" s="959" t="s">
        <v>195</v>
      </c>
      <c r="I1438" s="1217" t="s">
        <v>4513</v>
      </c>
    </row>
    <row r="1439" spans="2:9">
      <c r="B1439" s="946">
        <v>1436</v>
      </c>
      <c r="C1439" s="1387" t="s">
        <v>944</v>
      </c>
      <c r="D1439" s="1220" t="s">
        <v>945</v>
      </c>
      <c r="E1439" s="911">
        <v>0</v>
      </c>
      <c r="F1439" s="946" t="s">
        <v>4407</v>
      </c>
      <c r="G1439" s="959">
        <v>1</v>
      </c>
      <c r="H1439" s="959" t="s">
        <v>195</v>
      </c>
      <c r="I1439" s="1217" t="s">
        <v>4562</v>
      </c>
    </row>
    <row r="1440" spans="2:9">
      <c r="B1440" s="946">
        <v>1437</v>
      </c>
      <c r="C1440" s="1387" t="s">
        <v>944</v>
      </c>
      <c r="D1440" s="1220" t="s">
        <v>945</v>
      </c>
      <c r="E1440" s="911">
        <v>0</v>
      </c>
      <c r="F1440" s="946" t="s">
        <v>4407</v>
      </c>
      <c r="G1440" s="959">
        <v>1</v>
      </c>
      <c r="H1440" s="959" t="s">
        <v>195</v>
      </c>
      <c r="I1440" s="1217" t="s">
        <v>4567</v>
      </c>
    </row>
    <row r="1441" spans="2:9">
      <c r="B1441" s="946">
        <v>1438</v>
      </c>
      <c r="C1441" s="1387" t="s">
        <v>946</v>
      </c>
      <c r="D1441" s="1220" t="s">
        <v>945</v>
      </c>
      <c r="E1441" s="911">
        <v>0</v>
      </c>
      <c r="F1441" s="946" t="s">
        <v>4389</v>
      </c>
      <c r="G1441" s="959">
        <v>14.4</v>
      </c>
      <c r="H1441" s="959" t="s">
        <v>195</v>
      </c>
      <c r="I1441" s="1217" t="s">
        <v>175</v>
      </c>
    </row>
    <row r="1442" spans="2:9">
      <c r="B1442" s="946">
        <v>1439</v>
      </c>
      <c r="C1442" s="1387" t="s">
        <v>946</v>
      </c>
      <c r="D1442" s="1220" t="s">
        <v>945</v>
      </c>
      <c r="E1442" s="911">
        <v>0</v>
      </c>
      <c r="F1442" s="946" t="s">
        <v>4409</v>
      </c>
      <c r="G1442" s="959">
        <v>5</v>
      </c>
      <c r="H1442" s="959" t="s">
        <v>195</v>
      </c>
      <c r="I1442" s="1217" t="s">
        <v>4410</v>
      </c>
    </row>
    <row r="1443" spans="2:9">
      <c r="B1443" s="946">
        <v>1440</v>
      </c>
      <c r="C1443" s="1387" t="s">
        <v>946</v>
      </c>
      <c r="D1443" s="1220" t="s">
        <v>945</v>
      </c>
      <c r="E1443" s="911">
        <v>0</v>
      </c>
      <c r="F1443" s="946" t="s">
        <v>4511</v>
      </c>
      <c r="G1443" s="959">
        <v>1</v>
      </c>
      <c r="H1443" s="959" t="s">
        <v>195</v>
      </c>
      <c r="I1443" s="1217" t="s">
        <v>4512</v>
      </c>
    </row>
    <row r="1444" spans="2:9">
      <c r="B1444" s="946">
        <v>1441</v>
      </c>
      <c r="C1444" s="1387" t="s">
        <v>946</v>
      </c>
      <c r="D1444" s="1220" t="s">
        <v>945</v>
      </c>
      <c r="E1444" s="911">
        <v>0</v>
      </c>
      <c r="F1444" s="946" t="s">
        <v>4419</v>
      </c>
      <c r="G1444" s="959">
        <v>12</v>
      </c>
      <c r="H1444" s="959" t="s">
        <v>195</v>
      </c>
      <c r="I1444" s="1217" t="s">
        <v>4420</v>
      </c>
    </row>
    <row r="1445" spans="2:9">
      <c r="B1445" s="946">
        <v>1442</v>
      </c>
      <c r="C1445" s="1387" t="s">
        <v>946</v>
      </c>
      <c r="D1445" s="1220" t="s">
        <v>945</v>
      </c>
      <c r="E1445" s="911">
        <v>0</v>
      </c>
      <c r="F1445" s="946" t="s">
        <v>4395</v>
      </c>
      <c r="G1445" s="959">
        <v>1</v>
      </c>
      <c r="H1445" s="959" t="s">
        <v>195</v>
      </c>
      <c r="I1445" s="1217" t="s">
        <v>4396</v>
      </c>
    </row>
    <row r="1446" spans="2:9">
      <c r="B1446" s="946">
        <v>1443</v>
      </c>
      <c r="C1446" s="1387" t="s">
        <v>946</v>
      </c>
      <c r="D1446" s="1220" t="s">
        <v>945</v>
      </c>
      <c r="E1446" s="911">
        <v>0</v>
      </c>
      <c r="F1446" s="946" t="s">
        <v>4397</v>
      </c>
      <c r="G1446" s="959">
        <v>4</v>
      </c>
      <c r="H1446" s="959" t="s">
        <v>4568</v>
      </c>
      <c r="I1446" s="1217" t="s">
        <v>4519</v>
      </c>
    </row>
    <row r="1447" spans="2:9">
      <c r="B1447" s="946">
        <v>1444</v>
      </c>
      <c r="C1447" s="1387" t="s">
        <v>946</v>
      </c>
      <c r="D1447" s="1220" t="s">
        <v>945</v>
      </c>
      <c r="E1447" s="911">
        <v>0</v>
      </c>
      <c r="F1447" s="946" t="s">
        <v>4401</v>
      </c>
      <c r="G1447" s="959">
        <v>1</v>
      </c>
      <c r="H1447" s="959" t="s">
        <v>195</v>
      </c>
      <c r="I1447" s="1217" t="s">
        <v>4533</v>
      </c>
    </row>
    <row r="1448" spans="2:9">
      <c r="B1448" s="946">
        <v>1445</v>
      </c>
      <c r="C1448" s="1387" t="s">
        <v>946</v>
      </c>
      <c r="D1448" s="1220" t="s">
        <v>945</v>
      </c>
      <c r="E1448" s="911">
        <v>0</v>
      </c>
      <c r="F1448" s="946" t="s">
        <v>4563</v>
      </c>
      <c r="G1448" s="959">
        <v>1</v>
      </c>
      <c r="H1448" s="959" t="s">
        <v>195</v>
      </c>
      <c r="I1448" s="1217" t="s">
        <v>4564</v>
      </c>
    </row>
    <row r="1449" spans="2:9">
      <c r="B1449" s="946">
        <v>1446</v>
      </c>
      <c r="C1449" s="1387" t="s">
        <v>946</v>
      </c>
      <c r="D1449" s="1220" t="s">
        <v>945</v>
      </c>
      <c r="E1449" s="911">
        <v>0</v>
      </c>
      <c r="F1449" s="946" t="s">
        <v>4407</v>
      </c>
      <c r="G1449" s="959">
        <v>5</v>
      </c>
      <c r="H1449" s="959" t="s">
        <v>195</v>
      </c>
      <c r="I1449" s="1217" t="s">
        <v>4474</v>
      </c>
    </row>
    <row r="1450" spans="2:9">
      <c r="B1450" s="946">
        <v>1447</v>
      </c>
      <c r="C1450" s="1387" t="s">
        <v>937</v>
      </c>
      <c r="D1450" s="1220" t="s">
        <v>938</v>
      </c>
      <c r="E1450" s="911">
        <v>0</v>
      </c>
      <c r="F1450" s="946" t="s">
        <v>4389</v>
      </c>
      <c r="G1450" s="959">
        <v>9</v>
      </c>
      <c r="H1450" s="959" t="s">
        <v>195</v>
      </c>
      <c r="I1450" s="1217" t="s">
        <v>175</v>
      </c>
    </row>
    <row r="1451" spans="2:9">
      <c r="B1451" s="946">
        <v>1448</v>
      </c>
      <c r="C1451" s="1387" t="s">
        <v>937</v>
      </c>
      <c r="D1451" s="1220" t="s">
        <v>938</v>
      </c>
      <c r="E1451" s="911">
        <v>0</v>
      </c>
      <c r="F1451" s="946" t="s">
        <v>4470</v>
      </c>
      <c r="G1451" s="959">
        <v>1</v>
      </c>
      <c r="H1451" s="959" t="s">
        <v>195</v>
      </c>
      <c r="I1451" s="1217" t="s">
        <v>4471</v>
      </c>
    </row>
    <row r="1452" spans="2:9">
      <c r="B1452" s="946">
        <v>1449</v>
      </c>
      <c r="C1452" s="1387" t="s">
        <v>937</v>
      </c>
      <c r="D1452" s="1220" t="s">
        <v>938</v>
      </c>
      <c r="E1452" s="911">
        <v>0</v>
      </c>
      <c r="F1452" s="946" t="s">
        <v>4442</v>
      </c>
      <c r="G1452" s="959">
        <v>6</v>
      </c>
      <c r="H1452" s="959" t="s">
        <v>4483</v>
      </c>
      <c r="I1452" s="1217" t="s">
        <v>4444</v>
      </c>
    </row>
    <row r="1453" spans="2:9">
      <c r="B1453" s="946">
        <v>1450</v>
      </c>
      <c r="C1453" s="1387" t="s">
        <v>937</v>
      </c>
      <c r="D1453" s="1220" t="s">
        <v>938</v>
      </c>
      <c r="E1453" s="911">
        <v>0</v>
      </c>
      <c r="F1453" s="946" t="s">
        <v>4419</v>
      </c>
      <c r="G1453" s="959">
        <v>1</v>
      </c>
      <c r="H1453" s="959" t="s">
        <v>195</v>
      </c>
      <c r="I1453" s="1217" t="s">
        <v>4420</v>
      </c>
    </row>
    <row r="1454" spans="2:9">
      <c r="B1454" s="946">
        <v>1451</v>
      </c>
      <c r="C1454" s="1387" t="s">
        <v>937</v>
      </c>
      <c r="D1454" s="1220" t="s">
        <v>938</v>
      </c>
      <c r="E1454" s="911">
        <v>0</v>
      </c>
      <c r="F1454" s="946" t="s">
        <v>4395</v>
      </c>
      <c r="G1454" s="959">
        <v>1</v>
      </c>
      <c r="H1454" s="959" t="s">
        <v>195</v>
      </c>
      <c r="I1454" s="1217" t="s">
        <v>4396</v>
      </c>
    </row>
    <row r="1455" spans="2:9">
      <c r="B1455" s="946">
        <v>1452</v>
      </c>
      <c r="C1455" s="1387" t="s">
        <v>937</v>
      </c>
      <c r="D1455" s="1220" t="s">
        <v>938</v>
      </c>
      <c r="E1455" s="911">
        <v>0</v>
      </c>
      <c r="F1455" s="946" t="s">
        <v>4407</v>
      </c>
      <c r="G1455" s="959">
        <v>4</v>
      </c>
      <c r="H1455" s="959" t="s">
        <v>195</v>
      </c>
      <c r="I1455" s="1217" t="s">
        <v>4474</v>
      </c>
    </row>
    <row r="1456" spans="2:9">
      <c r="B1456" s="946">
        <v>1453</v>
      </c>
      <c r="C1456" s="1387" t="s">
        <v>940</v>
      </c>
      <c r="D1456" s="1220" t="s">
        <v>938</v>
      </c>
      <c r="E1456" s="911">
        <v>0</v>
      </c>
      <c r="F1456" s="946" t="s">
        <v>4389</v>
      </c>
      <c r="G1456" s="959">
        <v>5.8</v>
      </c>
      <c r="H1456" s="959" t="s">
        <v>195</v>
      </c>
      <c r="I1456" s="1217" t="s">
        <v>175</v>
      </c>
    </row>
    <row r="1457" spans="2:9">
      <c r="B1457" s="946">
        <v>1454</v>
      </c>
      <c r="C1457" s="1387" t="s">
        <v>940</v>
      </c>
      <c r="D1457" s="1220" t="s">
        <v>938</v>
      </c>
      <c r="E1457" s="911">
        <v>0</v>
      </c>
      <c r="F1457" s="946" t="s">
        <v>4409</v>
      </c>
      <c r="G1457" s="959">
        <v>1</v>
      </c>
      <c r="H1457" s="959" t="s">
        <v>195</v>
      </c>
      <c r="I1457" s="1217" t="s">
        <v>4410</v>
      </c>
    </row>
    <row r="1458" spans="2:9">
      <c r="B1458" s="946">
        <v>1455</v>
      </c>
      <c r="C1458" s="1387" t="s">
        <v>940</v>
      </c>
      <c r="D1458" s="1220" t="s">
        <v>938</v>
      </c>
      <c r="E1458" s="911">
        <v>0</v>
      </c>
      <c r="F1458" s="946" t="s">
        <v>4426</v>
      </c>
      <c r="G1458" s="959">
        <v>1</v>
      </c>
      <c r="H1458" s="959" t="s">
        <v>195</v>
      </c>
      <c r="I1458" s="1217" t="s">
        <v>4427</v>
      </c>
    </row>
    <row r="1459" spans="2:9">
      <c r="B1459" s="946">
        <v>1456</v>
      </c>
      <c r="C1459" s="1387" t="s">
        <v>940</v>
      </c>
      <c r="D1459" s="1220" t="s">
        <v>938</v>
      </c>
      <c r="E1459" s="911">
        <v>0</v>
      </c>
      <c r="F1459" s="946" t="s">
        <v>4442</v>
      </c>
      <c r="G1459" s="959">
        <v>4</v>
      </c>
      <c r="H1459" s="959" t="s">
        <v>4483</v>
      </c>
      <c r="I1459" s="1217" t="s">
        <v>4444</v>
      </c>
    </row>
    <row r="1460" spans="2:9">
      <c r="B1460" s="946">
        <v>1457</v>
      </c>
      <c r="C1460" s="1387" t="s">
        <v>940</v>
      </c>
      <c r="D1460" s="1220" t="s">
        <v>938</v>
      </c>
      <c r="E1460" s="911">
        <v>0</v>
      </c>
      <c r="F1460" s="946" t="s">
        <v>4419</v>
      </c>
      <c r="G1460" s="959">
        <v>5</v>
      </c>
      <c r="H1460" s="959" t="s">
        <v>195</v>
      </c>
      <c r="I1460" s="1217" t="s">
        <v>4420</v>
      </c>
    </row>
    <row r="1461" spans="2:9">
      <c r="B1461" s="946">
        <v>1458</v>
      </c>
      <c r="C1461" s="1387" t="s">
        <v>940</v>
      </c>
      <c r="D1461" s="1220" t="s">
        <v>938</v>
      </c>
      <c r="E1461" s="911">
        <v>0</v>
      </c>
      <c r="F1461" s="946" t="s">
        <v>4395</v>
      </c>
      <c r="G1461" s="959">
        <v>1</v>
      </c>
      <c r="H1461" s="959" t="s">
        <v>195</v>
      </c>
      <c r="I1461" s="1217" t="s">
        <v>4396</v>
      </c>
    </row>
    <row r="1462" spans="2:9">
      <c r="B1462" s="946">
        <v>1459</v>
      </c>
      <c r="C1462" s="1387" t="s">
        <v>940</v>
      </c>
      <c r="D1462" s="1220" t="s">
        <v>938</v>
      </c>
      <c r="E1462" s="911">
        <v>0</v>
      </c>
      <c r="F1462" s="946" t="s">
        <v>4563</v>
      </c>
      <c r="G1462" s="959">
        <v>1</v>
      </c>
      <c r="H1462" s="959" t="s">
        <v>195</v>
      </c>
      <c r="I1462" s="1217" t="s">
        <v>4564</v>
      </c>
    </row>
    <row r="1463" spans="2:9">
      <c r="B1463" s="946">
        <v>1460</v>
      </c>
      <c r="C1463" s="1387" t="s">
        <v>940</v>
      </c>
      <c r="D1463" s="1220" t="s">
        <v>938</v>
      </c>
      <c r="E1463" s="911">
        <v>0</v>
      </c>
      <c r="F1463" s="946" t="s">
        <v>4407</v>
      </c>
      <c r="G1463" s="959">
        <v>3</v>
      </c>
      <c r="H1463" s="959" t="s">
        <v>195</v>
      </c>
      <c r="I1463" s="1217" t="s">
        <v>4474</v>
      </c>
    </row>
    <row r="1464" spans="2:9">
      <c r="B1464" s="946">
        <v>1461</v>
      </c>
      <c r="C1464" s="1387" t="s">
        <v>941</v>
      </c>
      <c r="D1464" s="1220" t="s">
        <v>938</v>
      </c>
      <c r="E1464" s="911">
        <v>0</v>
      </c>
      <c r="F1464" s="946" t="s">
        <v>4389</v>
      </c>
      <c r="G1464" s="959">
        <v>4.5</v>
      </c>
      <c r="H1464" s="959" t="s">
        <v>195</v>
      </c>
      <c r="I1464" s="1217" t="s">
        <v>175</v>
      </c>
    </row>
    <row r="1465" spans="2:9">
      <c r="B1465" s="946">
        <v>1462</v>
      </c>
      <c r="C1465" s="1387" t="s">
        <v>941</v>
      </c>
      <c r="D1465" s="1220" t="s">
        <v>938</v>
      </c>
      <c r="E1465" s="911">
        <v>0</v>
      </c>
      <c r="F1465" s="946" t="s">
        <v>4409</v>
      </c>
      <c r="G1465" s="959">
        <v>1</v>
      </c>
      <c r="H1465" s="959" t="s">
        <v>195</v>
      </c>
      <c r="I1465" s="1217" t="s">
        <v>4410</v>
      </c>
    </row>
    <row r="1466" spans="2:9">
      <c r="B1466" s="946">
        <v>1463</v>
      </c>
      <c r="C1466" s="1387" t="s">
        <v>941</v>
      </c>
      <c r="D1466" s="1220" t="s">
        <v>938</v>
      </c>
      <c r="E1466" s="911">
        <v>0</v>
      </c>
      <c r="F1466" s="946" t="s">
        <v>4447</v>
      </c>
      <c r="G1466" s="959">
        <v>1</v>
      </c>
      <c r="H1466" s="959" t="s">
        <v>195</v>
      </c>
      <c r="I1466" s="1217" t="s">
        <v>4448</v>
      </c>
    </row>
    <row r="1467" spans="2:9">
      <c r="B1467" s="946">
        <v>1464</v>
      </c>
      <c r="C1467" s="1387" t="s">
        <v>941</v>
      </c>
      <c r="D1467" s="1220" t="s">
        <v>938</v>
      </c>
      <c r="E1467" s="911">
        <v>0</v>
      </c>
      <c r="F1467" s="946" t="s">
        <v>4442</v>
      </c>
      <c r="G1467" s="959">
        <v>2</v>
      </c>
      <c r="H1467" s="959" t="s">
        <v>4483</v>
      </c>
      <c r="I1467" s="1217" t="s">
        <v>4444</v>
      </c>
    </row>
    <row r="1468" spans="2:9">
      <c r="B1468" s="946">
        <v>1465</v>
      </c>
      <c r="C1468" s="1387" t="s">
        <v>941</v>
      </c>
      <c r="D1468" s="1220" t="s">
        <v>938</v>
      </c>
      <c r="E1468" s="911">
        <v>0</v>
      </c>
      <c r="F1468" s="946" t="s">
        <v>4419</v>
      </c>
      <c r="G1468" s="959">
        <v>5</v>
      </c>
      <c r="H1468" s="959" t="s">
        <v>195</v>
      </c>
      <c r="I1468" s="1217" t="s">
        <v>4420</v>
      </c>
    </row>
    <row r="1469" spans="2:9">
      <c r="B1469" s="946">
        <v>1466</v>
      </c>
      <c r="C1469" s="1387" t="s">
        <v>941</v>
      </c>
      <c r="D1469" s="1220" t="s">
        <v>938</v>
      </c>
      <c r="E1469" s="911">
        <v>0</v>
      </c>
      <c r="F1469" s="946" t="s">
        <v>4407</v>
      </c>
      <c r="G1469" s="959">
        <v>2</v>
      </c>
      <c r="H1469" s="959" t="s">
        <v>195</v>
      </c>
      <c r="I1469" s="1217" t="s">
        <v>4474</v>
      </c>
    </row>
    <row r="1470" spans="2:9">
      <c r="B1470" s="946">
        <v>1467</v>
      </c>
      <c r="C1470" s="1387" t="s">
        <v>942</v>
      </c>
      <c r="D1470" s="1220" t="s">
        <v>938</v>
      </c>
      <c r="E1470" s="911">
        <v>0</v>
      </c>
      <c r="F1470" s="946" t="s">
        <v>4389</v>
      </c>
      <c r="G1470" s="959">
        <v>7.2</v>
      </c>
      <c r="H1470" s="959" t="s">
        <v>195</v>
      </c>
      <c r="I1470" s="1217" t="s">
        <v>175</v>
      </c>
    </row>
    <row r="1471" spans="2:9">
      <c r="B1471" s="946">
        <v>1468</v>
      </c>
      <c r="C1471" s="1387" t="s">
        <v>942</v>
      </c>
      <c r="D1471" s="1220" t="s">
        <v>938</v>
      </c>
      <c r="E1471" s="911">
        <v>0</v>
      </c>
      <c r="F1471" s="946" t="s">
        <v>4442</v>
      </c>
      <c r="G1471" s="959">
        <v>4</v>
      </c>
      <c r="H1471" s="959" t="s">
        <v>4483</v>
      </c>
      <c r="I1471" s="1217" t="s">
        <v>4444</v>
      </c>
    </row>
    <row r="1472" spans="2:9">
      <c r="B1472" s="946">
        <v>1469</v>
      </c>
      <c r="C1472" s="1387" t="s">
        <v>942</v>
      </c>
      <c r="D1472" s="1220" t="s">
        <v>938</v>
      </c>
      <c r="E1472" s="911">
        <v>0</v>
      </c>
      <c r="F1472" s="946" t="s">
        <v>4419</v>
      </c>
      <c r="G1472" s="959">
        <v>5</v>
      </c>
      <c r="H1472" s="959" t="s">
        <v>195</v>
      </c>
      <c r="I1472" s="1217" t="s">
        <v>4420</v>
      </c>
    </row>
    <row r="1473" spans="2:9">
      <c r="B1473" s="946">
        <v>1470</v>
      </c>
      <c r="C1473" s="1387" t="s">
        <v>942</v>
      </c>
      <c r="D1473" s="1220" t="s">
        <v>938</v>
      </c>
      <c r="E1473" s="911">
        <v>0</v>
      </c>
      <c r="F1473" s="946" t="s">
        <v>4563</v>
      </c>
      <c r="G1473" s="959">
        <v>3</v>
      </c>
      <c r="H1473" s="959" t="s">
        <v>195</v>
      </c>
      <c r="I1473" s="1217" t="s">
        <v>4564</v>
      </c>
    </row>
    <row r="1474" spans="2:9">
      <c r="B1474" s="946">
        <v>1471</v>
      </c>
      <c r="C1474" s="1387" t="s">
        <v>942</v>
      </c>
      <c r="D1474" s="1220" t="s">
        <v>938</v>
      </c>
      <c r="E1474" s="911">
        <v>0</v>
      </c>
      <c r="F1474" s="946" t="s">
        <v>4407</v>
      </c>
      <c r="G1474" s="959">
        <v>4</v>
      </c>
      <c r="H1474" s="959" t="s">
        <v>195</v>
      </c>
      <c r="I1474" s="1217" t="s">
        <v>4474</v>
      </c>
    </row>
    <row r="1475" spans="2:9">
      <c r="B1475" s="946">
        <v>1472</v>
      </c>
      <c r="C1475" s="1387" t="s">
        <v>943</v>
      </c>
      <c r="D1475" s="1220" t="s">
        <v>938</v>
      </c>
      <c r="E1475" s="911">
        <v>0</v>
      </c>
      <c r="F1475" s="946" t="s">
        <v>4389</v>
      </c>
      <c r="G1475" s="959">
        <v>8.6999999999999993</v>
      </c>
      <c r="H1475" s="959" t="s">
        <v>195</v>
      </c>
      <c r="I1475" s="1217" t="s">
        <v>175</v>
      </c>
    </row>
    <row r="1476" spans="2:9">
      <c r="B1476" s="946">
        <v>1473</v>
      </c>
      <c r="C1476" s="1387" t="s">
        <v>943</v>
      </c>
      <c r="D1476" s="1220" t="s">
        <v>938</v>
      </c>
      <c r="E1476" s="911">
        <v>0</v>
      </c>
      <c r="F1476" s="946" t="s">
        <v>4470</v>
      </c>
      <c r="G1476" s="959">
        <v>1</v>
      </c>
      <c r="H1476" s="959" t="s">
        <v>195</v>
      </c>
      <c r="I1476" s="1217" t="s">
        <v>4471</v>
      </c>
    </row>
    <row r="1477" spans="2:9">
      <c r="B1477" s="946">
        <v>1474</v>
      </c>
      <c r="C1477" s="1387" t="s">
        <v>943</v>
      </c>
      <c r="D1477" s="1220" t="s">
        <v>938</v>
      </c>
      <c r="E1477" s="911">
        <v>0</v>
      </c>
      <c r="F1477" s="946" t="s">
        <v>4442</v>
      </c>
      <c r="G1477" s="959">
        <v>4</v>
      </c>
      <c r="H1477" s="959" t="s">
        <v>4483</v>
      </c>
      <c r="I1477" s="1217" t="s">
        <v>4444</v>
      </c>
    </row>
    <row r="1478" spans="2:9">
      <c r="B1478" s="946">
        <v>1475</v>
      </c>
      <c r="C1478" s="1387" t="s">
        <v>943</v>
      </c>
      <c r="D1478" s="1220" t="s">
        <v>938</v>
      </c>
      <c r="E1478" s="911">
        <v>0</v>
      </c>
      <c r="F1478" s="946" t="s">
        <v>4442</v>
      </c>
      <c r="G1478" s="959">
        <v>1</v>
      </c>
      <c r="H1478" s="959" t="s">
        <v>4472</v>
      </c>
      <c r="I1478" s="1217" t="s">
        <v>4444</v>
      </c>
    </row>
    <row r="1479" spans="2:9">
      <c r="B1479" s="946">
        <v>1476</v>
      </c>
      <c r="C1479" s="1387" t="s">
        <v>943</v>
      </c>
      <c r="D1479" s="1220" t="s">
        <v>938</v>
      </c>
      <c r="E1479" s="911">
        <v>0</v>
      </c>
      <c r="F1479" s="946" t="s">
        <v>4419</v>
      </c>
      <c r="G1479" s="959">
        <v>4</v>
      </c>
      <c r="H1479" s="959" t="s">
        <v>195</v>
      </c>
      <c r="I1479" s="1217" t="s">
        <v>4420</v>
      </c>
    </row>
    <row r="1480" spans="2:9">
      <c r="B1480" s="946">
        <v>1477</v>
      </c>
      <c r="C1480" s="1387" t="s">
        <v>943</v>
      </c>
      <c r="D1480" s="1220" t="s">
        <v>938</v>
      </c>
      <c r="E1480" s="911">
        <v>0</v>
      </c>
      <c r="F1480" s="946" t="s">
        <v>4563</v>
      </c>
      <c r="G1480" s="959">
        <v>1</v>
      </c>
      <c r="H1480" s="959" t="s">
        <v>195</v>
      </c>
      <c r="I1480" s="1217" t="s">
        <v>4564</v>
      </c>
    </row>
    <row r="1481" spans="2:9">
      <c r="B1481" s="946">
        <v>1478</v>
      </c>
      <c r="C1481" s="1387" t="s">
        <v>943</v>
      </c>
      <c r="D1481" s="1220" t="s">
        <v>938</v>
      </c>
      <c r="E1481" s="911">
        <v>0</v>
      </c>
      <c r="F1481" s="946" t="s">
        <v>4407</v>
      </c>
      <c r="G1481" s="959">
        <v>4</v>
      </c>
      <c r="H1481" s="959" t="s">
        <v>195</v>
      </c>
      <c r="I1481" s="1217" t="s">
        <v>4474</v>
      </c>
    </row>
    <row r="1482" spans="2:9">
      <c r="B1482" s="946">
        <v>1479</v>
      </c>
      <c r="C1482" s="1387" t="s">
        <v>947</v>
      </c>
      <c r="D1482" s="1220" t="s">
        <v>948</v>
      </c>
      <c r="E1482" s="911">
        <v>0</v>
      </c>
      <c r="F1482" s="946" t="s">
        <v>4389</v>
      </c>
      <c r="G1482" s="959">
        <v>8.4</v>
      </c>
      <c r="H1482" s="959" t="s">
        <v>195</v>
      </c>
      <c r="I1482" s="1217" t="s">
        <v>175</v>
      </c>
    </row>
    <row r="1483" spans="2:9">
      <c r="B1483" s="946">
        <v>1480</v>
      </c>
      <c r="C1483" s="1387" t="s">
        <v>947</v>
      </c>
      <c r="D1483" s="1220" t="s">
        <v>948</v>
      </c>
      <c r="E1483" s="911">
        <v>0</v>
      </c>
      <c r="F1483" s="946" t="s">
        <v>4470</v>
      </c>
      <c r="G1483" s="959">
        <v>1</v>
      </c>
      <c r="H1483" s="959" t="s">
        <v>195</v>
      </c>
      <c r="I1483" s="1217" t="s">
        <v>4471</v>
      </c>
    </row>
    <row r="1484" spans="2:9">
      <c r="B1484" s="946">
        <v>1481</v>
      </c>
      <c r="C1484" s="1387" t="s">
        <v>947</v>
      </c>
      <c r="D1484" s="1220" t="s">
        <v>948</v>
      </c>
      <c r="E1484" s="911">
        <v>0</v>
      </c>
      <c r="F1484" s="946" t="s">
        <v>4442</v>
      </c>
      <c r="G1484" s="959">
        <v>4</v>
      </c>
      <c r="H1484" s="959" t="s">
        <v>4483</v>
      </c>
      <c r="I1484" s="1217" t="s">
        <v>4444</v>
      </c>
    </row>
    <row r="1485" spans="2:9">
      <c r="B1485" s="946">
        <v>1482</v>
      </c>
      <c r="C1485" s="1387" t="s">
        <v>947</v>
      </c>
      <c r="D1485" s="1220" t="s">
        <v>948</v>
      </c>
      <c r="E1485" s="911">
        <v>0</v>
      </c>
      <c r="F1485" s="946" t="s">
        <v>4419</v>
      </c>
      <c r="G1485" s="959">
        <v>1</v>
      </c>
      <c r="H1485" s="959" t="s">
        <v>195</v>
      </c>
      <c r="I1485" s="1217" t="s">
        <v>4420</v>
      </c>
    </row>
    <row r="1486" spans="2:9">
      <c r="B1486" s="946">
        <v>1483</v>
      </c>
      <c r="C1486" s="1387" t="s">
        <v>947</v>
      </c>
      <c r="D1486" s="1220" t="s">
        <v>948</v>
      </c>
      <c r="E1486" s="911">
        <v>0</v>
      </c>
      <c r="F1486" s="946" t="s">
        <v>4395</v>
      </c>
      <c r="G1486" s="959">
        <v>1</v>
      </c>
      <c r="H1486" s="959" t="s">
        <v>195</v>
      </c>
      <c r="I1486" s="1217" t="s">
        <v>4396</v>
      </c>
    </row>
    <row r="1487" spans="2:9">
      <c r="B1487" s="946">
        <v>1484</v>
      </c>
      <c r="C1487" s="1387" t="s">
        <v>947</v>
      </c>
      <c r="D1487" s="1220" t="s">
        <v>948</v>
      </c>
      <c r="E1487" s="911">
        <v>0</v>
      </c>
      <c r="F1487" s="946" t="s">
        <v>4407</v>
      </c>
      <c r="G1487" s="959">
        <v>4</v>
      </c>
      <c r="H1487" s="959" t="s">
        <v>195</v>
      </c>
      <c r="I1487" s="1217" t="s">
        <v>4474</v>
      </c>
    </row>
    <row r="1488" spans="2:9">
      <c r="B1488" s="946">
        <v>1485</v>
      </c>
      <c r="C1488" s="1387" t="s">
        <v>947</v>
      </c>
      <c r="D1488" s="1220" t="s">
        <v>948</v>
      </c>
      <c r="E1488" s="911">
        <v>0</v>
      </c>
      <c r="F1488" s="946" t="s">
        <v>4407</v>
      </c>
      <c r="G1488" s="959">
        <v>2</v>
      </c>
      <c r="H1488" s="959" t="s">
        <v>195</v>
      </c>
      <c r="I1488" s="1217" t="s">
        <v>4569</v>
      </c>
    </row>
    <row r="1489" spans="2:9">
      <c r="B1489" s="946">
        <v>1486</v>
      </c>
      <c r="C1489" s="1387" t="s">
        <v>950</v>
      </c>
      <c r="D1489" s="1220" t="s">
        <v>948</v>
      </c>
      <c r="E1489" s="911">
        <v>0</v>
      </c>
      <c r="F1489" s="946" t="s">
        <v>4389</v>
      </c>
      <c r="G1489" s="959">
        <v>6.4</v>
      </c>
      <c r="H1489" s="959" t="s">
        <v>195</v>
      </c>
      <c r="I1489" s="1217" t="s">
        <v>175</v>
      </c>
    </row>
    <row r="1490" spans="2:9">
      <c r="B1490" s="946">
        <v>1487</v>
      </c>
      <c r="C1490" s="1387" t="s">
        <v>950</v>
      </c>
      <c r="D1490" s="1220" t="s">
        <v>948</v>
      </c>
      <c r="E1490" s="911">
        <v>0</v>
      </c>
      <c r="F1490" s="946" t="s">
        <v>4409</v>
      </c>
      <c r="G1490" s="959">
        <v>1</v>
      </c>
      <c r="H1490" s="959" t="s">
        <v>195</v>
      </c>
      <c r="I1490" s="1217" t="s">
        <v>4410</v>
      </c>
    </row>
    <row r="1491" spans="2:9">
      <c r="B1491" s="946">
        <v>1488</v>
      </c>
      <c r="C1491" s="1387" t="s">
        <v>950</v>
      </c>
      <c r="D1491" s="1220" t="s">
        <v>948</v>
      </c>
      <c r="E1491" s="911">
        <v>0</v>
      </c>
      <c r="F1491" s="946" t="s">
        <v>4426</v>
      </c>
      <c r="G1491" s="959">
        <v>1</v>
      </c>
      <c r="H1491" s="959" t="s">
        <v>195</v>
      </c>
      <c r="I1491" s="1217" t="s">
        <v>4427</v>
      </c>
    </row>
    <row r="1492" spans="2:9">
      <c r="B1492" s="946">
        <v>1489</v>
      </c>
      <c r="C1492" s="1387" t="s">
        <v>950</v>
      </c>
      <c r="D1492" s="1220" t="s">
        <v>948</v>
      </c>
      <c r="E1492" s="911">
        <v>0</v>
      </c>
      <c r="F1492" s="946" t="s">
        <v>4442</v>
      </c>
      <c r="G1492" s="959">
        <v>2</v>
      </c>
      <c r="H1492" s="959" t="s">
        <v>4483</v>
      </c>
      <c r="I1492" s="1217" t="s">
        <v>4444</v>
      </c>
    </row>
    <row r="1493" spans="2:9">
      <c r="B1493" s="946">
        <v>1490</v>
      </c>
      <c r="C1493" s="1387" t="s">
        <v>950</v>
      </c>
      <c r="D1493" s="1220" t="s">
        <v>948</v>
      </c>
      <c r="E1493" s="911">
        <v>0</v>
      </c>
      <c r="F1493" s="946" t="s">
        <v>4419</v>
      </c>
      <c r="G1493" s="959">
        <v>5</v>
      </c>
      <c r="H1493" s="959" t="s">
        <v>195</v>
      </c>
      <c r="I1493" s="1217" t="s">
        <v>4420</v>
      </c>
    </row>
    <row r="1494" spans="2:9">
      <c r="B1494" s="946">
        <v>1491</v>
      </c>
      <c r="C1494" s="1387" t="s">
        <v>950</v>
      </c>
      <c r="D1494" s="1220" t="s">
        <v>948</v>
      </c>
      <c r="E1494" s="911">
        <v>0</v>
      </c>
      <c r="F1494" s="946" t="s">
        <v>4395</v>
      </c>
      <c r="G1494" s="959">
        <v>1</v>
      </c>
      <c r="H1494" s="959" t="s">
        <v>195</v>
      </c>
      <c r="I1494" s="1217" t="s">
        <v>4396</v>
      </c>
    </row>
    <row r="1495" spans="2:9">
      <c r="B1495" s="946">
        <v>1492</v>
      </c>
      <c r="C1495" s="1387" t="s">
        <v>950</v>
      </c>
      <c r="D1495" s="1220" t="s">
        <v>948</v>
      </c>
      <c r="E1495" s="911">
        <v>0</v>
      </c>
      <c r="F1495" s="946" t="s">
        <v>4563</v>
      </c>
      <c r="G1495" s="959">
        <v>1</v>
      </c>
      <c r="H1495" s="959" t="s">
        <v>195</v>
      </c>
      <c r="I1495" s="1217" t="s">
        <v>4564</v>
      </c>
    </row>
    <row r="1496" spans="2:9">
      <c r="B1496" s="946">
        <v>1493</v>
      </c>
      <c r="C1496" s="1387" t="s">
        <v>950</v>
      </c>
      <c r="D1496" s="1220" t="s">
        <v>948</v>
      </c>
      <c r="E1496" s="911">
        <v>0</v>
      </c>
      <c r="F1496" s="946" t="s">
        <v>4407</v>
      </c>
      <c r="G1496" s="959">
        <v>3</v>
      </c>
      <c r="H1496" s="959" t="s">
        <v>195</v>
      </c>
      <c r="I1496" s="1217" t="s">
        <v>4474</v>
      </c>
    </row>
    <row r="1497" spans="2:9">
      <c r="B1497" s="946">
        <v>1494</v>
      </c>
      <c r="C1497" s="1387" t="s">
        <v>950</v>
      </c>
      <c r="D1497" s="1220" t="s">
        <v>948</v>
      </c>
      <c r="E1497" s="911">
        <v>0</v>
      </c>
      <c r="F1497" s="946" t="s">
        <v>4407</v>
      </c>
      <c r="G1497" s="959">
        <v>3</v>
      </c>
      <c r="H1497" s="959" t="s">
        <v>195</v>
      </c>
      <c r="I1497" s="1217" t="s">
        <v>4569</v>
      </c>
    </row>
    <row r="1498" spans="2:9">
      <c r="B1498" s="946">
        <v>1495</v>
      </c>
      <c r="C1498" s="1387" t="s">
        <v>951</v>
      </c>
      <c r="D1498" s="1220" t="s">
        <v>948</v>
      </c>
      <c r="E1498" s="911">
        <v>0</v>
      </c>
      <c r="F1498" s="946" t="s">
        <v>4389</v>
      </c>
      <c r="G1498" s="959">
        <v>4.4000000000000004</v>
      </c>
      <c r="H1498" s="959" t="s">
        <v>195</v>
      </c>
      <c r="I1498" s="1217" t="s">
        <v>175</v>
      </c>
    </row>
    <row r="1499" spans="2:9">
      <c r="B1499" s="946">
        <v>1496</v>
      </c>
      <c r="C1499" s="1387" t="s">
        <v>951</v>
      </c>
      <c r="D1499" s="1220" t="s">
        <v>948</v>
      </c>
      <c r="E1499" s="911">
        <v>0</v>
      </c>
      <c r="F1499" s="946" t="s">
        <v>4409</v>
      </c>
      <c r="G1499" s="959">
        <v>1</v>
      </c>
      <c r="H1499" s="959" t="s">
        <v>195</v>
      </c>
      <c r="I1499" s="1217" t="s">
        <v>4410</v>
      </c>
    </row>
    <row r="1500" spans="2:9">
      <c r="B1500" s="946">
        <v>1497</v>
      </c>
      <c r="C1500" s="1387" t="s">
        <v>951</v>
      </c>
      <c r="D1500" s="1220" t="s">
        <v>948</v>
      </c>
      <c r="E1500" s="911">
        <v>0</v>
      </c>
      <c r="F1500" s="946" t="s">
        <v>4442</v>
      </c>
      <c r="G1500" s="959">
        <v>3</v>
      </c>
      <c r="H1500" s="959" t="s">
        <v>4483</v>
      </c>
      <c r="I1500" s="1217" t="s">
        <v>4444</v>
      </c>
    </row>
    <row r="1501" spans="2:9">
      <c r="B1501" s="946">
        <v>1498</v>
      </c>
      <c r="C1501" s="1387" t="s">
        <v>951</v>
      </c>
      <c r="D1501" s="1220" t="s">
        <v>948</v>
      </c>
      <c r="E1501" s="911">
        <v>0</v>
      </c>
      <c r="F1501" s="946" t="s">
        <v>4395</v>
      </c>
      <c r="G1501" s="959">
        <v>1</v>
      </c>
      <c r="H1501" s="959" t="s">
        <v>195</v>
      </c>
      <c r="I1501" s="1217" t="s">
        <v>4396</v>
      </c>
    </row>
    <row r="1502" spans="2:9">
      <c r="B1502" s="946">
        <v>1499</v>
      </c>
      <c r="C1502" s="1387" t="s">
        <v>951</v>
      </c>
      <c r="D1502" s="1220" t="s">
        <v>948</v>
      </c>
      <c r="E1502" s="911">
        <v>0</v>
      </c>
      <c r="F1502" s="946" t="s">
        <v>4419</v>
      </c>
      <c r="G1502" s="959">
        <v>2</v>
      </c>
      <c r="H1502" s="959" t="s">
        <v>195</v>
      </c>
      <c r="I1502" s="1217" t="s">
        <v>4420</v>
      </c>
    </row>
    <row r="1503" spans="2:9">
      <c r="B1503" s="946">
        <v>1500</v>
      </c>
      <c r="C1503" s="1387" t="s">
        <v>951</v>
      </c>
      <c r="D1503" s="1220" t="s">
        <v>948</v>
      </c>
      <c r="E1503" s="911">
        <v>0</v>
      </c>
      <c r="F1503" s="946" t="s">
        <v>4407</v>
      </c>
      <c r="G1503" s="959">
        <v>2</v>
      </c>
      <c r="H1503" s="959" t="s">
        <v>195</v>
      </c>
      <c r="I1503" s="1217" t="s">
        <v>4474</v>
      </c>
    </row>
    <row r="1504" spans="2:9">
      <c r="B1504" s="946">
        <v>1501</v>
      </c>
      <c r="C1504" s="1387" t="s">
        <v>952</v>
      </c>
      <c r="D1504" s="1220" t="s">
        <v>948</v>
      </c>
      <c r="E1504" s="911">
        <v>0</v>
      </c>
      <c r="F1504" s="946" t="s">
        <v>4389</v>
      </c>
      <c r="G1504" s="959">
        <v>7.2</v>
      </c>
      <c r="H1504" s="959" t="s">
        <v>195</v>
      </c>
      <c r="I1504" s="1217" t="s">
        <v>175</v>
      </c>
    </row>
    <row r="1505" spans="2:9">
      <c r="B1505" s="946">
        <v>1502</v>
      </c>
      <c r="C1505" s="1387" t="s">
        <v>952</v>
      </c>
      <c r="D1505" s="1220" t="s">
        <v>948</v>
      </c>
      <c r="E1505" s="911">
        <v>0</v>
      </c>
      <c r="F1505" s="946" t="s">
        <v>4442</v>
      </c>
      <c r="G1505" s="959">
        <v>5</v>
      </c>
      <c r="H1505" s="959" t="s">
        <v>4483</v>
      </c>
      <c r="I1505" s="1217" t="s">
        <v>4444</v>
      </c>
    </row>
    <row r="1506" spans="2:9">
      <c r="B1506" s="946">
        <v>1503</v>
      </c>
      <c r="C1506" s="1387" t="s">
        <v>952</v>
      </c>
      <c r="D1506" s="1220" t="s">
        <v>948</v>
      </c>
      <c r="E1506" s="911">
        <v>0</v>
      </c>
      <c r="F1506" s="946" t="s">
        <v>4419</v>
      </c>
      <c r="G1506" s="959">
        <v>5</v>
      </c>
      <c r="H1506" s="959" t="s">
        <v>195</v>
      </c>
      <c r="I1506" s="1217" t="s">
        <v>4420</v>
      </c>
    </row>
    <row r="1507" spans="2:9">
      <c r="B1507" s="946">
        <v>1504</v>
      </c>
      <c r="C1507" s="1387" t="s">
        <v>952</v>
      </c>
      <c r="D1507" s="1220" t="s">
        <v>948</v>
      </c>
      <c r="E1507" s="911">
        <v>0</v>
      </c>
      <c r="F1507" s="946" t="s">
        <v>4563</v>
      </c>
      <c r="G1507" s="959">
        <v>3</v>
      </c>
      <c r="H1507" s="959" t="s">
        <v>195</v>
      </c>
      <c r="I1507" s="1217" t="s">
        <v>4564</v>
      </c>
    </row>
    <row r="1508" spans="2:9">
      <c r="B1508" s="946">
        <v>1505</v>
      </c>
      <c r="C1508" s="1387" t="s">
        <v>952</v>
      </c>
      <c r="D1508" s="1220" t="s">
        <v>948</v>
      </c>
      <c r="E1508" s="911">
        <v>0</v>
      </c>
      <c r="F1508" s="946" t="s">
        <v>4407</v>
      </c>
      <c r="G1508" s="959">
        <v>4</v>
      </c>
      <c r="H1508" s="959" t="s">
        <v>195</v>
      </c>
      <c r="I1508" s="1217" t="s">
        <v>4474</v>
      </c>
    </row>
    <row r="1509" spans="2:9">
      <c r="B1509" s="946">
        <v>1506</v>
      </c>
      <c r="C1509" s="1387" t="s">
        <v>953</v>
      </c>
      <c r="D1509" s="1220" t="s">
        <v>948</v>
      </c>
      <c r="E1509" s="911">
        <v>0</v>
      </c>
      <c r="F1509" s="946" t="s">
        <v>4389</v>
      </c>
      <c r="G1509" s="959">
        <v>8.6999999999999993</v>
      </c>
      <c r="H1509" s="959" t="s">
        <v>195</v>
      </c>
      <c r="I1509" s="1217" t="s">
        <v>175</v>
      </c>
    </row>
    <row r="1510" spans="2:9">
      <c r="B1510" s="946">
        <v>1507</v>
      </c>
      <c r="C1510" s="1387" t="s">
        <v>953</v>
      </c>
      <c r="D1510" s="1220" t="s">
        <v>948</v>
      </c>
      <c r="E1510" s="911">
        <v>0</v>
      </c>
      <c r="F1510" s="946" t="s">
        <v>4470</v>
      </c>
      <c r="G1510" s="959">
        <v>1</v>
      </c>
      <c r="H1510" s="959" t="s">
        <v>195</v>
      </c>
      <c r="I1510" s="1217" t="s">
        <v>4471</v>
      </c>
    </row>
    <row r="1511" spans="2:9">
      <c r="B1511" s="946">
        <v>1508</v>
      </c>
      <c r="C1511" s="1387" t="s">
        <v>953</v>
      </c>
      <c r="D1511" s="1220" t="s">
        <v>948</v>
      </c>
      <c r="E1511" s="911">
        <v>0</v>
      </c>
      <c r="F1511" s="946" t="s">
        <v>4442</v>
      </c>
      <c r="G1511" s="959">
        <v>5</v>
      </c>
      <c r="H1511" s="959" t="s">
        <v>4483</v>
      </c>
      <c r="I1511" s="1217" t="s">
        <v>4444</v>
      </c>
    </row>
    <row r="1512" spans="2:9">
      <c r="B1512" s="946">
        <v>1509</v>
      </c>
      <c r="C1512" s="1387" t="s">
        <v>953</v>
      </c>
      <c r="D1512" s="1220" t="s">
        <v>948</v>
      </c>
      <c r="E1512" s="911">
        <v>0</v>
      </c>
      <c r="F1512" s="946" t="s">
        <v>4442</v>
      </c>
      <c r="G1512" s="959">
        <v>1</v>
      </c>
      <c r="H1512" s="959" t="s">
        <v>4472</v>
      </c>
      <c r="I1512" s="1217" t="s">
        <v>4444</v>
      </c>
    </row>
    <row r="1513" spans="2:9">
      <c r="B1513" s="946">
        <v>1510</v>
      </c>
      <c r="C1513" s="1387" t="s">
        <v>953</v>
      </c>
      <c r="D1513" s="1220" t="s">
        <v>948</v>
      </c>
      <c r="E1513" s="911">
        <v>0</v>
      </c>
      <c r="F1513" s="946" t="s">
        <v>4419</v>
      </c>
      <c r="G1513" s="959">
        <v>4</v>
      </c>
      <c r="H1513" s="959" t="s">
        <v>195</v>
      </c>
      <c r="I1513" s="1217" t="s">
        <v>4420</v>
      </c>
    </row>
    <row r="1514" spans="2:9">
      <c r="B1514" s="946">
        <v>1511</v>
      </c>
      <c r="C1514" s="1387" t="s">
        <v>953</v>
      </c>
      <c r="D1514" s="1220" t="s">
        <v>948</v>
      </c>
      <c r="E1514" s="911">
        <v>0</v>
      </c>
      <c r="F1514" s="946" t="s">
        <v>4563</v>
      </c>
      <c r="G1514" s="959">
        <v>1</v>
      </c>
      <c r="H1514" s="959" t="s">
        <v>195</v>
      </c>
      <c r="I1514" s="1217" t="s">
        <v>4564</v>
      </c>
    </row>
    <row r="1515" spans="2:9">
      <c r="B1515" s="946">
        <v>1512</v>
      </c>
      <c r="C1515" s="1387" t="s">
        <v>953</v>
      </c>
      <c r="D1515" s="1220" t="s">
        <v>948</v>
      </c>
      <c r="E1515" s="911">
        <v>0</v>
      </c>
      <c r="F1515" s="946" t="s">
        <v>4407</v>
      </c>
      <c r="G1515" s="959">
        <v>4</v>
      </c>
      <c r="H1515" s="959" t="s">
        <v>195</v>
      </c>
      <c r="I1515" s="1217" t="s">
        <v>4474</v>
      </c>
    </row>
  </sheetData>
  <autoFilter ref="B3:I1515" xr:uid="{00000000-0009-0000-0000-000016000000}"/>
  <mergeCells count="2">
    <mergeCell ref="J4:K4"/>
    <mergeCell ref="B2:D2"/>
  </mergeCells>
  <phoneticPr fontId="15" type="noConversion"/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/>
  </sheetPr>
  <dimension ref="B1:V328"/>
  <sheetViews>
    <sheetView zoomScale="70" zoomScaleNormal="70" workbookViewId="0">
      <pane ySplit="27" topLeftCell="A160" activePane="bottomLeft" state="frozen"/>
      <selection pane="bottomLeft" activeCell="I26" sqref="I26:I27"/>
    </sheetView>
  </sheetViews>
  <sheetFormatPr defaultColWidth="11.42578125" defaultRowHeight="14.45"/>
  <cols>
    <col min="1" max="1" width="2.28515625" customWidth="1"/>
    <col min="2" max="2" width="13.7109375" customWidth="1"/>
    <col min="4" max="4" width="25.28515625" bestFit="1" customWidth="1"/>
    <col min="5" max="5" width="24.5703125" customWidth="1"/>
    <col min="6" max="7" width="19.7109375" bestFit="1" customWidth="1"/>
    <col min="9" max="9" width="26.5703125" bestFit="1" customWidth="1"/>
    <col min="10" max="10" width="36.7109375" bestFit="1" customWidth="1"/>
    <col min="11" max="11" width="58.7109375" bestFit="1" customWidth="1"/>
    <col min="13" max="13" width="29.5703125" bestFit="1" customWidth="1"/>
    <col min="16" max="16" width="15.28515625" bestFit="1" customWidth="1"/>
    <col min="17" max="17" width="12.28515625" bestFit="1" customWidth="1"/>
    <col min="18" max="18" width="26.7109375" bestFit="1" customWidth="1"/>
    <col min="19" max="19" width="74.28515625" bestFit="1" customWidth="1"/>
    <col min="20" max="20" width="64.28515625" bestFit="1" customWidth="1"/>
    <col min="21" max="21" width="4.28515625" customWidth="1"/>
    <col min="22" max="22" width="20.42578125" bestFit="1" customWidth="1"/>
  </cols>
  <sheetData>
    <row r="1" spans="2:22" ht="15" thickBot="1"/>
    <row r="2" spans="2:22" ht="15" thickBot="1">
      <c r="B2" s="73"/>
      <c r="C2" s="73"/>
      <c r="D2" s="73"/>
      <c r="E2" s="899" t="s">
        <v>4570</v>
      </c>
      <c r="F2" s="900"/>
      <c r="G2" s="900"/>
      <c r="H2" s="900"/>
      <c r="I2" s="901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2:22">
      <c r="B3" s="898" t="s">
        <v>4571</v>
      </c>
      <c r="C3" s="898"/>
      <c r="D3" s="898"/>
      <c r="E3" s="898"/>
      <c r="F3" s="898"/>
      <c r="G3" s="898"/>
      <c r="H3" s="898"/>
      <c r="I3" s="898"/>
      <c r="J3" s="898" t="s">
        <v>4572</v>
      </c>
      <c r="K3" s="898"/>
      <c r="L3" s="898"/>
      <c r="M3" s="898" t="s">
        <v>4573</v>
      </c>
      <c r="N3" s="898"/>
      <c r="O3" s="898"/>
      <c r="P3" s="898" t="s">
        <v>3474</v>
      </c>
      <c r="Q3" s="898"/>
      <c r="R3" s="898"/>
      <c r="S3" s="898" t="s">
        <v>4574</v>
      </c>
      <c r="T3" s="898"/>
      <c r="U3" s="898"/>
      <c r="V3" s="898"/>
    </row>
    <row r="4" spans="2:22">
      <c r="B4" s="895" t="s">
        <v>1344</v>
      </c>
      <c r="C4" s="895" t="s">
        <v>23</v>
      </c>
      <c r="D4" s="895" t="s">
        <v>35</v>
      </c>
      <c r="E4" s="902" t="s">
        <v>4575</v>
      </c>
      <c r="F4" s="895" t="s">
        <v>960</v>
      </c>
      <c r="G4" s="895" t="s">
        <v>29</v>
      </c>
      <c r="H4" s="895" t="s">
        <v>4576</v>
      </c>
      <c r="I4" s="895" t="s">
        <v>4577</v>
      </c>
      <c r="J4" s="895" t="s">
        <v>4578</v>
      </c>
      <c r="K4" s="895" t="s">
        <v>38</v>
      </c>
      <c r="L4" s="124" t="s">
        <v>4579</v>
      </c>
      <c r="M4" s="124" t="s">
        <v>4580</v>
      </c>
      <c r="N4" s="124" t="s">
        <v>40</v>
      </c>
      <c r="O4" s="124" t="s">
        <v>4581</v>
      </c>
      <c r="P4" s="124" t="s">
        <v>42</v>
      </c>
      <c r="Q4" s="124" t="s">
        <v>4581</v>
      </c>
      <c r="R4" s="895" t="s">
        <v>4582</v>
      </c>
      <c r="S4" s="894" t="s">
        <v>4583</v>
      </c>
      <c r="T4" s="894" t="s">
        <v>25</v>
      </c>
      <c r="U4" s="895" t="s">
        <v>26</v>
      </c>
      <c r="V4" s="897" t="s">
        <v>45</v>
      </c>
    </row>
    <row r="5" spans="2:22">
      <c r="B5" s="896"/>
      <c r="C5" s="896"/>
      <c r="D5" s="896"/>
      <c r="E5" s="896"/>
      <c r="F5" s="896"/>
      <c r="G5" s="896"/>
      <c r="H5" s="896"/>
      <c r="I5" s="896"/>
      <c r="J5" s="896"/>
      <c r="K5" s="896"/>
      <c r="L5" s="124" t="s">
        <v>2062</v>
      </c>
      <c r="M5" s="124" t="s">
        <v>4584</v>
      </c>
      <c r="N5" s="124" t="s">
        <v>4585</v>
      </c>
      <c r="O5" s="124" t="s">
        <v>4586</v>
      </c>
      <c r="P5" s="124" t="s">
        <v>4587</v>
      </c>
      <c r="Q5" s="124" t="s">
        <v>4586</v>
      </c>
      <c r="R5" s="896"/>
      <c r="S5" s="894"/>
      <c r="T5" s="894"/>
      <c r="U5" s="896"/>
      <c r="V5" s="897"/>
    </row>
    <row r="6" spans="2:22">
      <c r="B6" s="41">
        <v>1</v>
      </c>
      <c r="C6" s="41">
        <v>3631</v>
      </c>
      <c r="D6" s="41" t="s">
        <v>70</v>
      </c>
      <c r="E6" s="41" t="s">
        <v>68</v>
      </c>
      <c r="F6" s="41" t="s">
        <v>69</v>
      </c>
      <c r="G6" s="41">
        <v>951</v>
      </c>
      <c r="H6" s="41" t="s">
        <v>71</v>
      </c>
      <c r="I6" s="41" t="s">
        <v>67</v>
      </c>
      <c r="J6" s="41" t="s">
        <v>72</v>
      </c>
      <c r="K6" s="41" t="s">
        <v>73</v>
      </c>
      <c r="L6" s="41">
        <v>6</v>
      </c>
      <c r="M6" s="41">
        <v>1134</v>
      </c>
      <c r="N6" s="41">
        <v>5102</v>
      </c>
      <c r="O6" s="41">
        <v>38</v>
      </c>
      <c r="P6" s="41">
        <v>6377.6</v>
      </c>
      <c r="Q6" s="41" t="s">
        <v>74</v>
      </c>
      <c r="R6" s="41" t="s">
        <v>75</v>
      </c>
      <c r="S6" s="51" t="s">
        <v>4588</v>
      </c>
      <c r="T6" s="51" t="s">
        <v>66</v>
      </c>
      <c r="U6" s="41">
        <v>0</v>
      </c>
      <c r="V6" s="51"/>
    </row>
    <row r="7" spans="2:22">
      <c r="B7" s="41">
        <v>2</v>
      </c>
      <c r="C7" s="41">
        <v>3631</v>
      </c>
      <c r="D7" s="41" t="s">
        <v>70</v>
      </c>
      <c r="E7" s="41" t="s">
        <v>68</v>
      </c>
      <c r="F7" s="41" t="s">
        <v>69</v>
      </c>
      <c r="G7" s="41">
        <v>952</v>
      </c>
      <c r="H7" s="41" t="s">
        <v>71</v>
      </c>
      <c r="I7" s="41" t="s">
        <v>76</v>
      </c>
      <c r="J7" s="41" t="s">
        <v>77</v>
      </c>
      <c r="K7" s="41" t="s">
        <v>73</v>
      </c>
      <c r="L7" s="41">
        <v>6</v>
      </c>
      <c r="M7" s="41">
        <v>1134</v>
      </c>
      <c r="N7" s="41">
        <v>5102</v>
      </c>
      <c r="O7" s="41">
        <v>38</v>
      </c>
      <c r="P7" s="41">
        <v>6377.6</v>
      </c>
      <c r="Q7" s="41" t="s">
        <v>74</v>
      </c>
      <c r="R7" s="41" t="s">
        <v>75</v>
      </c>
      <c r="S7" s="51" t="s">
        <v>4588</v>
      </c>
      <c r="T7" s="51" t="s">
        <v>66</v>
      </c>
      <c r="U7" s="41">
        <v>0</v>
      </c>
      <c r="V7" s="51"/>
    </row>
    <row r="8" spans="2:22">
      <c r="B8" s="41">
        <v>3</v>
      </c>
      <c r="C8" s="41">
        <v>3631</v>
      </c>
      <c r="D8" s="41" t="s">
        <v>70</v>
      </c>
      <c r="E8" s="41" t="s">
        <v>68</v>
      </c>
      <c r="F8" s="41" t="s">
        <v>69</v>
      </c>
      <c r="G8" s="41">
        <v>953</v>
      </c>
      <c r="H8" s="41" t="s">
        <v>71</v>
      </c>
      <c r="I8" s="41" t="s">
        <v>78</v>
      </c>
      <c r="J8" s="41" t="s">
        <v>79</v>
      </c>
      <c r="K8" s="41" t="s">
        <v>73</v>
      </c>
      <c r="L8" s="41">
        <v>6</v>
      </c>
      <c r="M8" s="41">
        <v>1134</v>
      </c>
      <c r="N8" s="41">
        <v>5102</v>
      </c>
      <c r="O8" s="41">
        <v>38</v>
      </c>
      <c r="P8" s="41">
        <v>6377.6</v>
      </c>
      <c r="Q8" s="41" t="s">
        <v>74</v>
      </c>
      <c r="R8" s="41" t="s">
        <v>75</v>
      </c>
      <c r="S8" s="51" t="s">
        <v>4588</v>
      </c>
      <c r="T8" s="51" t="s">
        <v>66</v>
      </c>
      <c r="U8" s="41">
        <v>0</v>
      </c>
      <c r="V8" s="51"/>
    </row>
    <row r="9" spans="2:22">
      <c r="B9" s="41">
        <v>4</v>
      </c>
      <c r="C9" s="41">
        <v>3631</v>
      </c>
      <c r="D9" s="41" t="s">
        <v>70</v>
      </c>
      <c r="E9" s="41" t="s">
        <v>68</v>
      </c>
      <c r="F9" s="41" t="s">
        <v>69</v>
      </c>
      <c r="G9" s="41">
        <v>954</v>
      </c>
      <c r="H9" s="41" t="s">
        <v>71</v>
      </c>
      <c r="I9" s="41" t="s">
        <v>80</v>
      </c>
      <c r="J9" s="41" t="s">
        <v>81</v>
      </c>
      <c r="K9" s="41" t="s">
        <v>73</v>
      </c>
      <c r="L9" s="41">
        <v>6</v>
      </c>
      <c r="M9" s="41">
        <v>1134</v>
      </c>
      <c r="N9" s="41">
        <v>5102</v>
      </c>
      <c r="O9" s="41">
        <v>38</v>
      </c>
      <c r="P9" s="41">
        <v>6377.6</v>
      </c>
      <c r="Q9" s="41" t="s">
        <v>74</v>
      </c>
      <c r="R9" s="41" t="s">
        <v>75</v>
      </c>
      <c r="S9" s="51" t="s">
        <v>4588</v>
      </c>
      <c r="T9" s="51" t="s">
        <v>66</v>
      </c>
      <c r="U9" s="41">
        <v>0</v>
      </c>
      <c r="V9" s="51"/>
    </row>
    <row r="10" spans="2:22">
      <c r="B10" s="41">
        <v>5</v>
      </c>
      <c r="C10" s="41">
        <v>3631</v>
      </c>
      <c r="D10" s="41" t="s">
        <v>70</v>
      </c>
      <c r="E10" s="41">
        <v>400</v>
      </c>
      <c r="F10" s="41" t="s">
        <v>84</v>
      </c>
      <c r="G10" s="41">
        <v>956</v>
      </c>
      <c r="H10" s="41" t="s">
        <v>71</v>
      </c>
      <c r="I10" s="41" t="s">
        <v>1302</v>
      </c>
      <c r="J10" s="41" t="s">
        <v>73</v>
      </c>
      <c r="K10" s="41" t="s">
        <v>85</v>
      </c>
      <c r="L10" s="41">
        <v>13</v>
      </c>
      <c r="M10" s="41">
        <v>1134</v>
      </c>
      <c r="N10" s="41">
        <v>1999</v>
      </c>
      <c r="O10" s="41">
        <v>20</v>
      </c>
      <c r="P10" s="41" t="s">
        <v>86</v>
      </c>
      <c r="Q10" s="41" t="s">
        <v>74</v>
      </c>
      <c r="R10" s="41" t="s">
        <v>75</v>
      </c>
      <c r="S10" s="51" t="s">
        <v>4588</v>
      </c>
      <c r="T10" s="51" t="s">
        <v>66</v>
      </c>
      <c r="U10" s="41">
        <v>0</v>
      </c>
      <c r="V10" s="51" t="s">
        <v>87</v>
      </c>
    </row>
    <row r="11" spans="2:22">
      <c r="B11" s="41">
        <v>6</v>
      </c>
      <c r="C11" s="41">
        <v>3631</v>
      </c>
      <c r="D11" s="41" t="s">
        <v>70</v>
      </c>
      <c r="E11" s="41" t="s">
        <v>88</v>
      </c>
      <c r="F11" s="41" t="s">
        <v>69</v>
      </c>
      <c r="G11" s="41">
        <v>955</v>
      </c>
      <c r="H11" s="41" t="s">
        <v>71</v>
      </c>
      <c r="I11" s="41" t="s">
        <v>73</v>
      </c>
      <c r="J11" s="41" t="s">
        <v>89</v>
      </c>
      <c r="K11" s="41" t="s">
        <v>90</v>
      </c>
      <c r="L11" s="41">
        <v>31</v>
      </c>
      <c r="M11" s="41">
        <v>1134</v>
      </c>
      <c r="N11" s="41">
        <v>5102</v>
      </c>
      <c r="O11" s="41">
        <v>38</v>
      </c>
      <c r="P11" s="41">
        <v>6377.6</v>
      </c>
      <c r="Q11" s="41" t="s">
        <v>74</v>
      </c>
      <c r="R11" s="41" t="s">
        <v>75</v>
      </c>
      <c r="S11" s="51" t="s">
        <v>4588</v>
      </c>
      <c r="T11" s="51" t="s">
        <v>66</v>
      </c>
      <c r="U11" s="41">
        <v>0</v>
      </c>
      <c r="V11" s="51" t="s">
        <v>91</v>
      </c>
    </row>
    <row r="12" spans="2:22">
      <c r="B12" s="41">
        <v>7</v>
      </c>
      <c r="C12" s="41">
        <v>3631</v>
      </c>
      <c r="D12" s="41" t="s">
        <v>70</v>
      </c>
      <c r="E12" s="41">
        <v>710</v>
      </c>
      <c r="F12" s="41" t="s">
        <v>84</v>
      </c>
      <c r="G12" s="41">
        <v>957</v>
      </c>
      <c r="H12" s="41" t="s">
        <v>71</v>
      </c>
      <c r="I12" s="41" t="s">
        <v>97</v>
      </c>
      <c r="J12" s="41" t="s">
        <v>73</v>
      </c>
      <c r="K12" s="41" t="s">
        <v>98</v>
      </c>
      <c r="L12" s="41">
        <v>28</v>
      </c>
      <c r="M12" s="41">
        <v>1134</v>
      </c>
      <c r="N12" s="41">
        <v>1999</v>
      </c>
      <c r="O12" s="41">
        <v>20</v>
      </c>
      <c r="P12" s="41" t="s">
        <v>86</v>
      </c>
      <c r="Q12" s="41" t="s">
        <v>74</v>
      </c>
      <c r="R12" s="41" t="s">
        <v>75</v>
      </c>
      <c r="S12" s="51" t="s">
        <v>4588</v>
      </c>
      <c r="T12" s="51" t="s">
        <v>66</v>
      </c>
      <c r="U12" s="41">
        <v>0</v>
      </c>
      <c r="V12" s="51"/>
    </row>
    <row r="13" spans="2:22">
      <c r="B13" s="41">
        <v>8</v>
      </c>
      <c r="C13" s="41">
        <v>3631</v>
      </c>
      <c r="D13" s="41" t="s">
        <v>70</v>
      </c>
      <c r="E13" s="41">
        <v>900</v>
      </c>
      <c r="F13" s="41" t="s">
        <v>107</v>
      </c>
      <c r="G13" s="41">
        <v>958</v>
      </c>
      <c r="H13" s="41" t="s">
        <v>71</v>
      </c>
      <c r="I13" s="41" t="s">
        <v>110</v>
      </c>
      <c r="J13" s="41" t="s">
        <v>89</v>
      </c>
      <c r="K13" s="41" t="s">
        <v>89</v>
      </c>
      <c r="L13" s="41">
        <v>5056</v>
      </c>
      <c r="M13" s="41">
        <v>1134</v>
      </c>
      <c r="N13" s="41">
        <v>1586</v>
      </c>
      <c r="O13" s="41">
        <v>25</v>
      </c>
      <c r="P13" s="41" t="s">
        <v>86</v>
      </c>
      <c r="Q13" s="41" t="s">
        <v>74</v>
      </c>
      <c r="R13" s="41" t="s">
        <v>75</v>
      </c>
      <c r="S13" s="51" t="s">
        <v>4589</v>
      </c>
      <c r="T13" s="51" t="s">
        <v>66</v>
      </c>
      <c r="U13" s="41">
        <v>0</v>
      </c>
      <c r="V13" s="51" t="s">
        <v>112</v>
      </c>
    </row>
    <row r="14" spans="2:22">
      <c r="B14" s="41">
        <v>9</v>
      </c>
      <c r="C14" s="41">
        <v>3631</v>
      </c>
      <c r="D14" s="41" t="s">
        <v>70</v>
      </c>
      <c r="E14" s="41">
        <v>315</v>
      </c>
      <c r="F14" s="41" t="s">
        <v>107</v>
      </c>
      <c r="G14" s="41">
        <v>959</v>
      </c>
      <c r="H14" s="41" t="s">
        <v>71</v>
      </c>
      <c r="I14" s="41" t="s">
        <v>113</v>
      </c>
      <c r="J14" s="41" t="s">
        <v>115</v>
      </c>
      <c r="K14" s="41" t="s">
        <v>116</v>
      </c>
      <c r="L14" s="41">
        <v>111</v>
      </c>
      <c r="M14" s="41">
        <v>1134</v>
      </c>
      <c r="N14" s="41">
        <v>1586</v>
      </c>
      <c r="O14" s="41">
        <v>25</v>
      </c>
      <c r="P14" s="41" t="s">
        <v>86</v>
      </c>
      <c r="Q14" s="41" t="s">
        <v>74</v>
      </c>
      <c r="R14" s="41" t="s">
        <v>75</v>
      </c>
      <c r="S14" s="51" t="s">
        <v>4588</v>
      </c>
      <c r="T14" s="51" t="s">
        <v>66</v>
      </c>
      <c r="U14" s="41">
        <v>0</v>
      </c>
      <c r="V14" s="51"/>
    </row>
    <row r="15" spans="2:22">
      <c r="B15" s="41">
        <v>10</v>
      </c>
      <c r="C15" s="41">
        <v>3631</v>
      </c>
      <c r="D15" s="41" t="s">
        <v>70</v>
      </c>
      <c r="E15" s="41">
        <v>315</v>
      </c>
      <c r="F15" s="41" t="s">
        <v>107</v>
      </c>
      <c r="G15" s="41">
        <v>905</v>
      </c>
      <c r="H15" s="41" t="s">
        <v>71</v>
      </c>
      <c r="I15" s="41" t="s">
        <v>117</v>
      </c>
      <c r="J15" s="41" t="s">
        <v>118</v>
      </c>
      <c r="K15" s="41" t="s">
        <v>116</v>
      </c>
      <c r="L15" s="41">
        <v>192</v>
      </c>
      <c r="M15" s="41">
        <v>1134</v>
      </c>
      <c r="N15" s="41">
        <v>1586</v>
      </c>
      <c r="O15" s="41">
        <v>25</v>
      </c>
      <c r="P15" s="41" t="s">
        <v>86</v>
      </c>
      <c r="Q15" s="41" t="s">
        <v>74</v>
      </c>
      <c r="R15" s="41" t="s">
        <v>75</v>
      </c>
      <c r="S15" s="51" t="s">
        <v>4588</v>
      </c>
      <c r="T15" s="51" t="s">
        <v>66</v>
      </c>
      <c r="U15" s="41">
        <v>0</v>
      </c>
      <c r="V15" s="51"/>
    </row>
    <row r="16" spans="2:22">
      <c r="B16" s="41">
        <v>11</v>
      </c>
      <c r="C16" s="41">
        <v>3631</v>
      </c>
      <c r="D16" s="41" t="s">
        <v>70</v>
      </c>
      <c r="E16" s="41">
        <v>315</v>
      </c>
      <c r="F16" s="41" t="s">
        <v>107</v>
      </c>
      <c r="G16" s="41">
        <v>906</v>
      </c>
      <c r="H16" s="41" t="s">
        <v>71</v>
      </c>
      <c r="I16" s="41" t="s">
        <v>119</v>
      </c>
      <c r="J16" s="41" t="s">
        <v>118</v>
      </c>
      <c r="K16" s="41" t="s">
        <v>116</v>
      </c>
      <c r="L16" s="41">
        <v>274</v>
      </c>
      <c r="M16" s="41">
        <v>1134</v>
      </c>
      <c r="N16" s="41">
        <v>1586</v>
      </c>
      <c r="O16" s="41">
        <v>25</v>
      </c>
      <c r="P16" s="41" t="s">
        <v>86</v>
      </c>
      <c r="Q16" s="41" t="s">
        <v>74</v>
      </c>
      <c r="R16" s="41" t="s">
        <v>75</v>
      </c>
      <c r="S16" s="51" t="s">
        <v>4588</v>
      </c>
      <c r="T16" s="51" t="s">
        <v>66</v>
      </c>
      <c r="U16" s="41">
        <v>0</v>
      </c>
      <c r="V16" s="51"/>
    </row>
    <row r="17" spans="2:22">
      <c r="B17" s="41">
        <v>12</v>
      </c>
      <c r="C17" s="41">
        <v>3631</v>
      </c>
      <c r="D17" s="41" t="s">
        <v>70</v>
      </c>
      <c r="E17" s="41">
        <v>315</v>
      </c>
      <c r="F17" s="41" t="s">
        <v>107</v>
      </c>
      <c r="G17" s="41">
        <v>907</v>
      </c>
      <c r="H17" s="41" t="s">
        <v>71</v>
      </c>
      <c r="I17" s="41" t="s">
        <v>120</v>
      </c>
      <c r="J17" s="41" t="s">
        <v>118</v>
      </c>
      <c r="K17" s="41" t="s">
        <v>116</v>
      </c>
      <c r="L17" s="41">
        <v>358</v>
      </c>
      <c r="M17" s="41">
        <v>1134</v>
      </c>
      <c r="N17" s="41">
        <v>1586</v>
      </c>
      <c r="O17" s="41">
        <v>25</v>
      </c>
      <c r="P17" s="41" t="s">
        <v>86</v>
      </c>
      <c r="Q17" s="41" t="s">
        <v>74</v>
      </c>
      <c r="R17" s="41" t="s">
        <v>75</v>
      </c>
      <c r="S17" s="51" t="s">
        <v>4588</v>
      </c>
      <c r="T17" s="51" t="s">
        <v>66</v>
      </c>
      <c r="U17" s="41">
        <v>0</v>
      </c>
      <c r="V17" s="51"/>
    </row>
    <row r="18" spans="2:22">
      <c r="B18" s="41">
        <v>13</v>
      </c>
      <c r="C18" s="41">
        <v>3631</v>
      </c>
      <c r="D18" s="41" t="s">
        <v>70</v>
      </c>
      <c r="E18" s="41">
        <v>315</v>
      </c>
      <c r="F18" s="41" t="s">
        <v>107</v>
      </c>
      <c r="G18" s="41">
        <v>908</v>
      </c>
      <c r="H18" s="41" t="s">
        <v>71</v>
      </c>
      <c r="I18" s="41" t="s">
        <v>121</v>
      </c>
      <c r="J18" s="41"/>
      <c r="K18" s="41" t="s">
        <v>116</v>
      </c>
      <c r="L18" s="41">
        <v>440</v>
      </c>
      <c r="M18" s="41">
        <v>1134</v>
      </c>
      <c r="N18" s="41">
        <v>1586</v>
      </c>
      <c r="O18" s="41">
        <v>25</v>
      </c>
      <c r="P18" s="41" t="s">
        <v>86</v>
      </c>
      <c r="Q18" s="41" t="s">
        <v>74</v>
      </c>
      <c r="R18" s="41" t="s">
        <v>75</v>
      </c>
      <c r="S18" s="51" t="s">
        <v>4588</v>
      </c>
      <c r="T18" s="51" t="s">
        <v>66</v>
      </c>
      <c r="U18" s="41">
        <v>0</v>
      </c>
      <c r="V18" s="51"/>
    </row>
    <row r="19" spans="2:22">
      <c r="B19" s="41">
        <v>14</v>
      </c>
      <c r="C19" s="41">
        <v>3631</v>
      </c>
      <c r="D19" s="41" t="s">
        <v>70</v>
      </c>
      <c r="E19" s="41">
        <v>315</v>
      </c>
      <c r="F19" s="41" t="s">
        <v>107</v>
      </c>
      <c r="G19" s="41">
        <v>909</v>
      </c>
      <c r="H19" s="41" t="s">
        <v>71</v>
      </c>
      <c r="I19" s="41" t="s">
        <v>123</v>
      </c>
      <c r="J19" s="41" t="s">
        <v>122</v>
      </c>
      <c r="K19" s="41" t="s">
        <v>116</v>
      </c>
      <c r="L19" s="41">
        <v>525</v>
      </c>
      <c r="M19" s="41">
        <v>1134</v>
      </c>
      <c r="N19" s="41">
        <v>1586</v>
      </c>
      <c r="O19" s="41">
        <v>25</v>
      </c>
      <c r="P19" s="41" t="s">
        <v>86</v>
      </c>
      <c r="Q19" s="41" t="s">
        <v>74</v>
      </c>
      <c r="R19" s="41" t="s">
        <v>75</v>
      </c>
      <c r="S19" s="51" t="s">
        <v>4588</v>
      </c>
      <c r="T19" s="51" t="s">
        <v>66</v>
      </c>
      <c r="U19" s="41">
        <v>0</v>
      </c>
      <c r="V19" s="51"/>
    </row>
    <row r="20" spans="2:22">
      <c r="B20" s="41">
        <v>15</v>
      </c>
      <c r="C20" s="41">
        <v>3631</v>
      </c>
      <c r="D20" s="41" t="s">
        <v>70</v>
      </c>
      <c r="E20" s="41">
        <v>315</v>
      </c>
      <c r="F20" s="41" t="s">
        <v>107</v>
      </c>
      <c r="G20" s="41">
        <v>910</v>
      </c>
      <c r="H20" s="41" t="s">
        <v>71</v>
      </c>
      <c r="I20" s="41" t="s">
        <v>124</v>
      </c>
      <c r="J20" s="41" t="s">
        <v>122</v>
      </c>
      <c r="K20" s="41" t="s">
        <v>116</v>
      </c>
      <c r="L20" s="41">
        <v>611</v>
      </c>
      <c r="M20" s="41">
        <v>1134</v>
      </c>
      <c r="N20" s="41">
        <v>1586</v>
      </c>
      <c r="O20" s="41">
        <v>25</v>
      </c>
      <c r="P20" s="41" t="s">
        <v>86</v>
      </c>
      <c r="Q20" s="41" t="s">
        <v>74</v>
      </c>
      <c r="R20" s="41" t="s">
        <v>75</v>
      </c>
      <c r="S20" s="51" t="s">
        <v>4588</v>
      </c>
      <c r="T20" s="51" t="s">
        <v>66</v>
      </c>
      <c r="U20" s="41">
        <v>0</v>
      </c>
      <c r="V20" s="51"/>
    </row>
    <row r="21" spans="2:22">
      <c r="B21" s="41">
        <v>16</v>
      </c>
      <c r="C21" s="41">
        <v>3631</v>
      </c>
      <c r="D21" s="41" t="s">
        <v>70</v>
      </c>
      <c r="E21" s="41">
        <v>315</v>
      </c>
      <c r="F21" s="41" t="s">
        <v>107</v>
      </c>
      <c r="G21" s="41">
        <v>911</v>
      </c>
      <c r="H21" s="41" t="s">
        <v>71</v>
      </c>
      <c r="I21" s="41" t="s">
        <v>125</v>
      </c>
      <c r="J21" s="41" t="s">
        <v>126</v>
      </c>
      <c r="K21" s="41" t="s">
        <v>127</v>
      </c>
      <c r="L21" s="41">
        <v>637</v>
      </c>
      <c r="M21" s="41">
        <v>1134</v>
      </c>
      <c r="N21" s="41">
        <v>1586</v>
      </c>
      <c r="O21" s="41">
        <v>25</v>
      </c>
      <c r="P21" s="41" t="s">
        <v>86</v>
      </c>
      <c r="Q21" s="41" t="s">
        <v>74</v>
      </c>
      <c r="R21" s="41" t="s">
        <v>75</v>
      </c>
      <c r="S21" s="51" t="s">
        <v>4588</v>
      </c>
      <c r="T21" s="51" t="s">
        <v>66</v>
      </c>
      <c r="U21" s="41">
        <v>0</v>
      </c>
      <c r="V21" s="51"/>
    </row>
    <row r="22" spans="2:22" ht="15" thickBot="1">
      <c r="B22" s="41">
        <v>17</v>
      </c>
      <c r="C22" s="41">
        <v>3631</v>
      </c>
      <c r="D22" s="41" t="s">
        <v>70</v>
      </c>
      <c r="E22" s="41">
        <v>315</v>
      </c>
      <c r="F22" s="41" t="s">
        <v>107</v>
      </c>
      <c r="G22" s="41">
        <v>912</v>
      </c>
      <c r="H22" s="41" t="s">
        <v>71</v>
      </c>
      <c r="I22" s="41" t="s">
        <v>128</v>
      </c>
      <c r="J22" s="41" t="s">
        <v>126</v>
      </c>
      <c r="K22" s="128" t="s">
        <v>116</v>
      </c>
      <c r="L22" s="128">
        <v>507</v>
      </c>
      <c r="M22" s="41">
        <v>1134</v>
      </c>
      <c r="N22" s="41">
        <v>1586</v>
      </c>
      <c r="O22" s="41">
        <v>25</v>
      </c>
      <c r="P22" s="41" t="s">
        <v>86</v>
      </c>
      <c r="Q22" s="41" t="s">
        <v>74</v>
      </c>
      <c r="R22" s="41" t="s">
        <v>75</v>
      </c>
      <c r="S22" s="51" t="s">
        <v>4588</v>
      </c>
      <c r="T22" s="51" t="s">
        <v>66</v>
      </c>
      <c r="U22" s="41">
        <v>0</v>
      </c>
      <c r="V22" s="51"/>
    </row>
    <row r="23" spans="2:22" ht="15" thickBot="1">
      <c r="K23" s="129" t="s">
        <v>995</v>
      </c>
      <c r="L23" s="130">
        <f>SUM(L6:L22)</f>
        <v>8807</v>
      </c>
    </row>
    <row r="24" spans="2:22" ht="15" thickBot="1">
      <c r="B24" s="73"/>
      <c r="C24" s="73"/>
      <c r="D24" s="73"/>
      <c r="E24" s="891" t="s">
        <v>4590</v>
      </c>
      <c r="F24" s="892"/>
      <c r="G24" s="892"/>
      <c r="H24" s="892"/>
      <c r="I24" s="89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</row>
    <row r="25" spans="2:22">
      <c r="B25" s="898" t="s">
        <v>4571</v>
      </c>
      <c r="C25" s="898"/>
      <c r="D25" s="898"/>
      <c r="E25" s="898"/>
      <c r="F25" s="898"/>
      <c r="G25" s="898"/>
      <c r="H25" s="898"/>
      <c r="I25" s="898"/>
      <c r="J25" s="898" t="s">
        <v>4572</v>
      </c>
      <c r="K25" s="898"/>
      <c r="L25" s="898"/>
      <c r="M25" s="898" t="s">
        <v>4573</v>
      </c>
      <c r="N25" s="898"/>
      <c r="O25" s="898"/>
      <c r="P25" s="898" t="s">
        <v>3474</v>
      </c>
      <c r="Q25" s="898"/>
      <c r="R25" s="898"/>
      <c r="S25" s="898" t="s">
        <v>4574</v>
      </c>
      <c r="T25" s="898"/>
      <c r="U25" s="898"/>
      <c r="V25" s="898"/>
    </row>
    <row r="26" spans="2:22">
      <c r="B26" s="895" t="s">
        <v>1344</v>
      </c>
      <c r="C26" s="895" t="s">
        <v>23</v>
      </c>
      <c r="D26" s="895" t="s">
        <v>35</v>
      </c>
      <c r="E26" s="902" t="s">
        <v>4575</v>
      </c>
      <c r="F26" s="895" t="s">
        <v>960</v>
      </c>
      <c r="G26" s="895" t="s">
        <v>29</v>
      </c>
      <c r="H26" s="895" t="s">
        <v>4576</v>
      </c>
      <c r="I26" s="895" t="s">
        <v>4577</v>
      </c>
      <c r="J26" s="895" t="s">
        <v>4578</v>
      </c>
      <c r="K26" s="895" t="s">
        <v>38</v>
      </c>
      <c r="L26" s="124" t="s">
        <v>4579</v>
      </c>
      <c r="M26" s="124" t="s">
        <v>4580</v>
      </c>
      <c r="N26" s="124" t="s">
        <v>40</v>
      </c>
      <c r="O26" s="124" t="s">
        <v>4581</v>
      </c>
      <c r="P26" s="124" t="s">
        <v>42</v>
      </c>
      <c r="Q26" s="124" t="s">
        <v>4581</v>
      </c>
      <c r="R26" s="895" t="s">
        <v>4582</v>
      </c>
      <c r="S26" s="894" t="s">
        <v>4583</v>
      </c>
      <c r="T26" s="894" t="s">
        <v>25</v>
      </c>
      <c r="U26" s="895" t="s">
        <v>26</v>
      </c>
      <c r="V26" s="897" t="s">
        <v>45</v>
      </c>
    </row>
    <row r="27" spans="2:22" ht="24" customHeight="1">
      <c r="B27" s="896"/>
      <c r="C27" s="896"/>
      <c r="D27" s="896"/>
      <c r="E27" s="896"/>
      <c r="F27" s="896"/>
      <c r="G27" s="896"/>
      <c r="H27" s="896"/>
      <c r="I27" s="896"/>
      <c r="J27" s="896"/>
      <c r="K27" s="896"/>
      <c r="L27" s="124" t="s">
        <v>2062</v>
      </c>
      <c r="M27" s="124" t="s">
        <v>4584</v>
      </c>
      <c r="N27" s="124" t="s">
        <v>4585</v>
      </c>
      <c r="O27" s="124" t="s">
        <v>4586</v>
      </c>
      <c r="P27" s="124" t="s">
        <v>4587</v>
      </c>
      <c r="Q27" s="124" t="s">
        <v>4586</v>
      </c>
      <c r="R27" s="896"/>
      <c r="S27" s="894"/>
      <c r="T27" s="894"/>
      <c r="U27" s="896"/>
      <c r="V27" s="897"/>
    </row>
    <row r="28" spans="2:22">
      <c r="B28" s="41">
        <v>1</v>
      </c>
      <c r="C28" s="41">
        <v>6340</v>
      </c>
      <c r="D28" s="41" t="s">
        <v>1348</v>
      </c>
      <c r="E28" s="41">
        <v>200</v>
      </c>
      <c r="F28" s="41" t="s">
        <v>4591</v>
      </c>
      <c r="G28" s="41">
        <v>960</v>
      </c>
      <c r="H28" s="41" t="s">
        <v>71</v>
      </c>
      <c r="I28" s="85" t="s">
        <v>152</v>
      </c>
      <c r="J28" s="41" t="s">
        <v>156</v>
      </c>
      <c r="K28" s="41" t="s">
        <v>157</v>
      </c>
      <c r="L28" s="41"/>
      <c r="M28" s="41"/>
      <c r="N28" s="41">
        <v>190</v>
      </c>
      <c r="O28" s="41"/>
      <c r="P28" s="41"/>
      <c r="Q28" s="41"/>
      <c r="R28" s="41"/>
      <c r="S28" s="41"/>
      <c r="T28" s="85" t="s">
        <v>151</v>
      </c>
      <c r="U28" s="41"/>
      <c r="V28" s="41"/>
    </row>
    <row r="29" spans="2:22">
      <c r="B29" s="41">
        <v>2</v>
      </c>
      <c r="C29" s="41">
        <v>6340</v>
      </c>
      <c r="D29" s="41" t="s">
        <v>1348</v>
      </c>
      <c r="E29" s="41">
        <v>200</v>
      </c>
      <c r="F29" s="41" t="s">
        <v>4592</v>
      </c>
      <c r="G29" s="41">
        <v>961</v>
      </c>
      <c r="H29" s="41" t="s">
        <v>71</v>
      </c>
      <c r="I29" s="85" t="s">
        <v>158</v>
      </c>
      <c r="J29" s="41" t="s">
        <v>161</v>
      </c>
      <c r="K29" s="41" t="s">
        <v>4593</v>
      </c>
      <c r="L29" s="41"/>
      <c r="M29" s="41"/>
      <c r="N29" s="41">
        <v>102</v>
      </c>
      <c r="O29" s="41"/>
      <c r="P29" s="41"/>
      <c r="Q29" s="41"/>
      <c r="R29" s="41"/>
      <c r="S29" s="41"/>
      <c r="T29" s="85" t="s">
        <v>151</v>
      </c>
      <c r="U29" s="41"/>
      <c r="V29" s="41"/>
    </row>
    <row r="30" spans="2:22">
      <c r="B30" s="41">
        <v>3</v>
      </c>
      <c r="C30" s="41">
        <v>6340</v>
      </c>
      <c r="D30" s="41" t="s">
        <v>1348</v>
      </c>
      <c r="E30" s="41" t="s">
        <v>165</v>
      </c>
      <c r="F30" s="41" t="s">
        <v>4594</v>
      </c>
      <c r="G30" s="41">
        <v>962</v>
      </c>
      <c r="H30" s="41" t="s">
        <v>71</v>
      </c>
      <c r="I30" s="85" t="s">
        <v>164</v>
      </c>
      <c r="J30" s="41" t="s">
        <v>169</v>
      </c>
      <c r="K30" s="41" t="s">
        <v>4595</v>
      </c>
      <c r="L30" s="41"/>
      <c r="M30" s="41"/>
      <c r="N30" s="41">
        <v>11</v>
      </c>
      <c r="O30" s="41"/>
      <c r="P30" s="41"/>
      <c r="Q30" s="41"/>
      <c r="R30" s="41"/>
      <c r="S30" s="41"/>
      <c r="T30" s="85" t="s">
        <v>151</v>
      </c>
      <c r="U30" s="41"/>
      <c r="V30" s="41"/>
    </row>
    <row r="31" spans="2:22">
      <c r="B31" s="41">
        <v>4</v>
      </c>
      <c r="C31" s="41">
        <v>6340</v>
      </c>
      <c r="D31" s="41" t="s">
        <v>1348</v>
      </c>
      <c r="E31" s="41" t="s">
        <v>131</v>
      </c>
      <c r="F31" s="41" t="s">
        <v>4596</v>
      </c>
      <c r="G31" s="41">
        <v>963</v>
      </c>
      <c r="H31" s="41" t="s">
        <v>71</v>
      </c>
      <c r="I31" s="85" t="s">
        <v>173</v>
      </c>
      <c r="J31" s="41" t="s">
        <v>176</v>
      </c>
      <c r="K31" s="41" t="s">
        <v>177</v>
      </c>
      <c r="L31" s="41"/>
      <c r="M31" s="41"/>
      <c r="N31" s="41">
        <v>208</v>
      </c>
      <c r="O31" s="41"/>
      <c r="P31" s="41"/>
      <c r="Q31" s="41"/>
      <c r="R31" s="41"/>
      <c r="S31" s="41"/>
      <c r="T31" s="85" t="s">
        <v>4597</v>
      </c>
      <c r="U31" s="41"/>
      <c r="V31" s="41"/>
    </row>
    <row r="32" spans="2:22">
      <c r="B32" s="41">
        <v>5</v>
      </c>
      <c r="C32" s="41">
        <v>6340</v>
      </c>
      <c r="D32" s="41" t="s">
        <v>1348</v>
      </c>
      <c r="E32" s="41" t="s">
        <v>131</v>
      </c>
      <c r="F32" s="41" t="s">
        <v>4596</v>
      </c>
      <c r="G32" s="41">
        <v>964</v>
      </c>
      <c r="H32" s="41" t="s">
        <v>71</v>
      </c>
      <c r="I32" s="85" t="s">
        <v>178</v>
      </c>
      <c r="J32" s="41" t="s">
        <v>181</v>
      </c>
      <c r="K32" s="41" t="s">
        <v>185</v>
      </c>
      <c r="L32" s="41"/>
      <c r="M32" s="41"/>
      <c r="N32" s="41">
        <v>219</v>
      </c>
      <c r="O32" s="41"/>
      <c r="P32" s="41"/>
      <c r="Q32" s="41"/>
      <c r="R32" s="41"/>
      <c r="S32" s="41"/>
      <c r="T32" s="85" t="s">
        <v>4598</v>
      </c>
      <c r="U32" s="41"/>
      <c r="V32" s="41"/>
    </row>
    <row r="33" spans="2:22">
      <c r="B33" s="41">
        <v>6</v>
      </c>
      <c r="C33" s="41">
        <v>6340</v>
      </c>
      <c r="D33" s="41" t="s">
        <v>4599</v>
      </c>
      <c r="E33" s="41" t="s">
        <v>114</v>
      </c>
      <c r="F33" s="41" t="s">
        <v>4600</v>
      </c>
      <c r="G33" s="41">
        <v>965</v>
      </c>
      <c r="H33" s="41" t="s">
        <v>71</v>
      </c>
      <c r="I33" s="85" t="s">
        <v>184</v>
      </c>
      <c r="J33" s="41" t="s">
        <v>4601</v>
      </c>
      <c r="K33" s="41" t="s">
        <v>4602</v>
      </c>
      <c r="L33" s="41"/>
      <c r="M33" s="41"/>
      <c r="N33" s="41">
        <v>219</v>
      </c>
      <c r="O33" s="41"/>
      <c r="P33" s="41"/>
      <c r="Q33" s="41"/>
      <c r="R33" s="41"/>
      <c r="S33" s="41"/>
      <c r="T33" s="85" t="s">
        <v>183</v>
      </c>
      <c r="U33" s="41"/>
      <c r="V33" s="41"/>
    </row>
    <row r="34" spans="2:22">
      <c r="B34" s="41">
        <v>7</v>
      </c>
      <c r="C34" s="41">
        <v>6340</v>
      </c>
      <c r="D34" s="41" t="s">
        <v>1348</v>
      </c>
      <c r="E34" s="41" t="s">
        <v>114</v>
      </c>
      <c r="F34" s="41" t="s">
        <v>4596</v>
      </c>
      <c r="G34" s="41">
        <v>966</v>
      </c>
      <c r="H34" s="41" t="s">
        <v>71</v>
      </c>
      <c r="I34" s="85" t="s">
        <v>187</v>
      </c>
      <c r="J34" s="41" t="s">
        <v>4603</v>
      </c>
      <c r="K34" s="41" t="s">
        <v>4604</v>
      </c>
      <c r="L34" s="41"/>
      <c r="M34" s="41"/>
      <c r="N34" s="41">
        <v>170</v>
      </c>
      <c r="O34" s="41"/>
      <c r="P34" s="41"/>
      <c r="Q34" s="41"/>
      <c r="R34" s="41"/>
      <c r="S34" s="41"/>
      <c r="T34" s="85" t="s">
        <v>189</v>
      </c>
      <c r="U34" s="41"/>
      <c r="V34" s="41"/>
    </row>
    <row r="35" spans="2:22">
      <c r="B35" s="41">
        <v>8</v>
      </c>
      <c r="C35" s="41">
        <v>6340</v>
      </c>
      <c r="D35" s="41" t="s">
        <v>1348</v>
      </c>
      <c r="E35" s="41" t="s">
        <v>103</v>
      </c>
      <c r="F35" s="41" t="s">
        <v>4596</v>
      </c>
      <c r="G35" s="41">
        <v>967</v>
      </c>
      <c r="H35" s="41" t="s">
        <v>71</v>
      </c>
      <c r="I35" s="85" t="s">
        <v>190</v>
      </c>
      <c r="J35" s="41" t="s">
        <v>4605</v>
      </c>
      <c r="K35" s="41" t="s">
        <v>4606</v>
      </c>
      <c r="L35" s="41"/>
      <c r="M35" s="41"/>
      <c r="N35" s="41">
        <v>207</v>
      </c>
      <c r="O35" s="41"/>
      <c r="P35" s="41"/>
      <c r="Q35" s="41"/>
      <c r="R35" s="41"/>
      <c r="S35" s="41"/>
      <c r="T35" s="85" t="s">
        <v>189</v>
      </c>
      <c r="U35" s="41"/>
      <c r="V35" s="41"/>
    </row>
    <row r="36" spans="2:22">
      <c r="B36" s="41">
        <v>9</v>
      </c>
      <c r="C36" s="41">
        <v>6340</v>
      </c>
      <c r="D36" s="41" t="s">
        <v>1348</v>
      </c>
      <c r="E36" s="41" t="s">
        <v>195</v>
      </c>
      <c r="F36" s="41" t="s">
        <v>4596</v>
      </c>
      <c r="G36" s="41">
        <v>968</v>
      </c>
      <c r="H36" s="41" t="s">
        <v>71</v>
      </c>
      <c r="I36" s="85" t="s">
        <v>194</v>
      </c>
      <c r="J36" s="41" t="s">
        <v>4607</v>
      </c>
      <c r="K36" s="41" t="s">
        <v>197</v>
      </c>
      <c r="L36" s="41"/>
      <c r="M36" s="41"/>
      <c r="N36" s="41">
        <v>30</v>
      </c>
      <c r="O36" s="41"/>
      <c r="P36" s="41"/>
      <c r="Q36" s="41"/>
      <c r="R36" s="41"/>
      <c r="S36" s="41"/>
      <c r="T36" s="85" t="s">
        <v>189</v>
      </c>
      <c r="U36" s="41"/>
      <c r="V36" s="41"/>
    </row>
    <row r="37" spans="2:22">
      <c r="B37" s="41">
        <v>10</v>
      </c>
      <c r="C37" s="41">
        <v>6340</v>
      </c>
      <c r="D37" s="41" t="s">
        <v>4599</v>
      </c>
      <c r="E37" s="41" t="s">
        <v>153</v>
      </c>
      <c r="F37" s="41" t="s">
        <v>4608</v>
      </c>
      <c r="G37" s="41">
        <v>969</v>
      </c>
      <c r="H37" s="41" t="s">
        <v>71</v>
      </c>
      <c r="I37" s="85" t="s">
        <v>200</v>
      </c>
      <c r="J37" s="41" t="s">
        <v>4609</v>
      </c>
      <c r="K37" s="41" t="s">
        <v>4610</v>
      </c>
      <c r="L37" s="41"/>
      <c r="M37" s="41"/>
      <c r="N37" s="41">
        <v>102</v>
      </c>
      <c r="O37" s="41"/>
      <c r="P37" s="41"/>
      <c r="Q37" s="41"/>
      <c r="R37" s="41"/>
      <c r="S37" s="41"/>
      <c r="T37" s="85" t="s">
        <v>151</v>
      </c>
      <c r="U37" s="41"/>
      <c r="V37" s="41"/>
    </row>
    <row r="38" spans="2:22">
      <c r="B38" s="41">
        <v>11</v>
      </c>
      <c r="C38" s="41">
        <v>6340</v>
      </c>
      <c r="D38" s="41" t="s">
        <v>4599</v>
      </c>
      <c r="E38" s="41" t="s">
        <v>153</v>
      </c>
      <c r="F38" s="41" t="s">
        <v>4611</v>
      </c>
      <c r="G38" s="41">
        <v>970</v>
      </c>
      <c r="H38" s="41" t="s">
        <v>71</v>
      </c>
      <c r="I38" s="85" t="s">
        <v>202</v>
      </c>
      <c r="J38" s="41" t="s">
        <v>4612</v>
      </c>
      <c r="K38" s="41" t="s">
        <v>4613</v>
      </c>
      <c r="L38" s="41"/>
      <c r="M38" s="41"/>
      <c r="N38" s="41">
        <v>102</v>
      </c>
      <c r="O38" s="41"/>
      <c r="P38" s="41"/>
      <c r="Q38" s="41"/>
      <c r="R38" s="41"/>
      <c r="S38" s="41"/>
      <c r="T38" s="85" t="s">
        <v>151</v>
      </c>
      <c r="U38" s="41"/>
      <c r="V38" s="41"/>
    </row>
    <row r="39" spans="2:22">
      <c r="B39" s="41">
        <v>12</v>
      </c>
      <c r="C39" s="41">
        <v>6340</v>
      </c>
      <c r="D39" s="41" t="s">
        <v>1348</v>
      </c>
      <c r="E39" s="41" t="s">
        <v>206</v>
      </c>
      <c r="F39" s="41" t="s">
        <v>4594</v>
      </c>
      <c r="G39" s="41">
        <v>971</v>
      </c>
      <c r="H39" s="41" t="s">
        <v>71</v>
      </c>
      <c r="I39" s="85" t="s">
        <v>205</v>
      </c>
      <c r="J39" s="41" t="s">
        <v>157</v>
      </c>
      <c r="K39" s="41" t="s">
        <v>4614</v>
      </c>
      <c r="L39" s="41"/>
      <c r="M39" s="41"/>
      <c r="N39" s="41">
        <v>102</v>
      </c>
      <c r="O39" s="41"/>
      <c r="P39" s="41"/>
      <c r="Q39" s="41"/>
      <c r="R39" s="41"/>
      <c r="S39" s="41"/>
      <c r="T39" s="85" t="s">
        <v>151</v>
      </c>
      <c r="U39" s="41"/>
      <c r="V39" s="41"/>
    </row>
    <row r="40" spans="2:22">
      <c r="B40" s="41">
        <v>13</v>
      </c>
      <c r="C40" s="41">
        <v>6340</v>
      </c>
      <c r="D40" s="41" t="s">
        <v>1348</v>
      </c>
      <c r="E40" s="41" t="s">
        <v>103</v>
      </c>
      <c r="F40" s="41" t="s">
        <v>4596</v>
      </c>
      <c r="G40" s="41">
        <v>972</v>
      </c>
      <c r="H40" s="41" t="s">
        <v>71</v>
      </c>
      <c r="I40" s="85" t="s">
        <v>209</v>
      </c>
      <c r="J40" s="41" t="s">
        <v>191</v>
      </c>
      <c r="K40" s="41" t="s">
        <v>4606</v>
      </c>
      <c r="L40" s="41"/>
      <c r="M40" s="41"/>
      <c r="N40" s="41">
        <v>206</v>
      </c>
      <c r="O40" s="41"/>
      <c r="P40" s="41"/>
      <c r="Q40" s="41"/>
      <c r="R40" s="41"/>
      <c r="S40" s="41"/>
      <c r="T40" s="85" t="s">
        <v>189</v>
      </c>
      <c r="U40" s="41"/>
      <c r="V40" s="41"/>
    </row>
    <row r="41" spans="2:22">
      <c r="B41" s="41">
        <v>14</v>
      </c>
      <c r="C41" s="41">
        <v>6340</v>
      </c>
      <c r="D41" s="41" t="s">
        <v>1348</v>
      </c>
      <c r="E41" s="41" t="s">
        <v>195</v>
      </c>
      <c r="F41" s="41" t="s">
        <v>4596</v>
      </c>
      <c r="G41" s="41">
        <v>973</v>
      </c>
      <c r="H41" s="41" t="s">
        <v>71</v>
      </c>
      <c r="I41" s="85" t="s">
        <v>212</v>
      </c>
      <c r="J41" s="41" t="s">
        <v>4615</v>
      </c>
      <c r="K41" s="41" t="s">
        <v>219</v>
      </c>
      <c r="L41" s="41"/>
      <c r="M41" s="41"/>
      <c r="N41" s="41">
        <v>120</v>
      </c>
      <c r="O41" s="41"/>
      <c r="P41" s="41"/>
      <c r="Q41" s="41"/>
      <c r="R41" s="41"/>
      <c r="S41" s="41"/>
      <c r="T41" s="85" t="s">
        <v>189</v>
      </c>
      <c r="U41" s="41"/>
      <c r="V41" s="41"/>
    </row>
    <row r="42" spans="2:22">
      <c r="B42" s="41">
        <v>15</v>
      </c>
      <c r="C42" s="41">
        <v>6340</v>
      </c>
      <c r="D42" s="41" t="s">
        <v>1348</v>
      </c>
      <c r="E42" s="41" t="s">
        <v>195</v>
      </c>
      <c r="F42" s="41" t="s">
        <v>4596</v>
      </c>
      <c r="G42" s="41">
        <v>974</v>
      </c>
      <c r="H42" s="41" t="s">
        <v>71</v>
      </c>
      <c r="I42" s="85" t="s">
        <v>217</v>
      </c>
      <c r="J42" s="41" t="s">
        <v>4615</v>
      </c>
      <c r="K42" s="41" t="s">
        <v>219</v>
      </c>
      <c r="L42" s="41"/>
      <c r="M42" s="41"/>
      <c r="N42" s="41">
        <v>120</v>
      </c>
      <c r="O42" s="41"/>
      <c r="P42" s="41"/>
      <c r="Q42" s="41"/>
      <c r="R42" s="41"/>
      <c r="S42" s="41"/>
      <c r="T42" s="85" t="s">
        <v>189</v>
      </c>
      <c r="U42" s="41"/>
      <c r="V42" s="41"/>
    </row>
    <row r="43" spans="2:22">
      <c r="B43" s="41">
        <v>16</v>
      </c>
      <c r="C43" s="41">
        <v>6340</v>
      </c>
      <c r="D43" s="41" t="s">
        <v>1348</v>
      </c>
      <c r="E43" s="41" t="s">
        <v>195</v>
      </c>
      <c r="F43" s="41" t="s">
        <v>4596</v>
      </c>
      <c r="G43" s="41">
        <v>976</v>
      </c>
      <c r="H43" s="41" t="s">
        <v>71</v>
      </c>
      <c r="I43" s="85" t="s">
        <v>224</v>
      </c>
      <c r="J43" s="41" t="s">
        <v>4607</v>
      </c>
      <c r="K43" s="41" t="s">
        <v>4616</v>
      </c>
      <c r="L43" s="41"/>
      <c r="M43" s="41"/>
      <c r="N43" s="41">
        <v>30</v>
      </c>
      <c r="O43" s="41"/>
      <c r="P43" s="41"/>
      <c r="Q43" s="41"/>
      <c r="R43" s="41"/>
      <c r="S43" s="41"/>
      <c r="T43" s="85" t="s">
        <v>189</v>
      </c>
      <c r="U43" s="41"/>
      <c r="V43" s="41"/>
    </row>
    <row r="44" spans="2:22">
      <c r="B44" s="41">
        <v>17</v>
      </c>
      <c r="C44" s="41">
        <v>6340</v>
      </c>
      <c r="D44" s="41" t="s">
        <v>1348</v>
      </c>
      <c r="E44" s="41" t="s">
        <v>114</v>
      </c>
      <c r="F44" s="41" t="s">
        <v>4596</v>
      </c>
      <c r="G44" s="41">
        <v>977</v>
      </c>
      <c r="H44" s="41" t="s">
        <v>71</v>
      </c>
      <c r="I44" s="85" t="s">
        <v>228</v>
      </c>
      <c r="J44" s="41" t="s">
        <v>185</v>
      </c>
      <c r="K44" s="41" t="s">
        <v>230</v>
      </c>
      <c r="L44" s="41"/>
      <c r="M44" s="41"/>
      <c r="N44" s="41">
        <v>170</v>
      </c>
      <c r="O44" s="41"/>
      <c r="P44" s="41"/>
      <c r="Q44" s="41"/>
      <c r="R44" s="41"/>
      <c r="S44" s="41"/>
      <c r="T44" s="85" t="s">
        <v>189</v>
      </c>
      <c r="U44" s="41"/>
      <c r="V44" s="41"/>
    </row>
    <row r="45" spans="2:22">
      <c r="B45" s="41">
        <v>18</v>
      </c>
      <c r="C45" s="41">
        <v>6340</v>
      </c>
      <c r="D45" s="41" t="s">
        <v>1348</v>
      </c>
      <c r="E45" s="41" t="s">
        <v>114</v>
      </c>
      <c r="F45" s="41" t="s">
        <v>4596</v>
      </c>
      <c r="G45" s="41">
        <v>978</v>
      </c>
      <c r="H45" s="41" t="s">
        <v>71</v>
      </c>
      <c r="I45" s="85" t="s">
        <v>232</v>
      </c>
      <c r="J45" s="41" t="s">
        <v>233</v>
      </c>
      <c r="K45" s="41" t="s">
        <v>234</v>
      </c>
      <c r="L45" s="41"/>
      <c r="M45" s="41"/>
      <c r="N45" s="41">
        <v>170</v>
      </c>
      <c r="O45" s="41"/>
      <c r="P45" s="41"/>
      <c r="Q45" s="41"/>
      <c r="R45" s="41"/>
      <c r="S45" s="41"/>
      <c r="T45" s="85" t="s">
        <v>189</v>
      </c>
      <c r="U45" s="41"/>
      <c r="V45" s="41"/>
    </row>
    <row r="46" spans="2:22">
      <c r="B46" s="41">
        <v>19</v>
      </c>
      <c r="C46" s="41">
        <v>6340</v>
      </c>
      <c r="D46" s="41" t="s">
        <v>1348</v>
      </c>
      <c r="E46" s="41" t="s">
        <v>114</v>
      </c>
      <c r="F46" s="41" t="s">
        <v>4596</v>
      </c>
      <c r="G46" s="41">
        <v>979</v>
      </c>
      <c r="H46" s="41" t="s">
        <v>71</v>
      </c>
      <c r="I46" s="85" t="s">
        <v>235</v>
      </c>
      <c r="J46" s="41" t="s">
        <v>230</v>
      </c>
      <c r="K46" s="41" t="s">
        <v>236</v>
      </c>
      <c r="L46" s="41"/>
      <c r="M46" s="41"/>
      <c r="N46" s="41">
        <v>170</v>
      </c>
      <c r="O46" s="41"/>
      <c r="P46" s="41"/>
      <c r="Q46" s="41"/>
      <c r="R46" s="41"/>
      <c r="S46" s="41"/>
      <c r="T46" s="85" t="s">
        <v>189</v>
      </c>
      <c r="U46" s="41"/>
      <c r="V46" s="41"/>
    </row>
    <row r="47" spans="2:22">
      <c r="B47" s="41">
        <v>20</v>
      </c>
      <c r="C47" s="41">
        <v>6340</v>
      </c>
      <c r="D47" s="41" t="s">
        <v>1348</v>
      </c>
      <c r="E47" s="41" t="s">
        <v>114</v>
      </c>
      <c r="F47" s="41" t="s">
        <v>4596</v>
      </c>
      <c r="G47" s="41">
        <v>980</v>
      </c>
      <c r="H47" s="41" t="s">
        <v>71</v>
      </c>
      <c r="I47" s="85" t="s">
        <v>239</v>
      </c>
      <c r="J47" s="41" t="s">
        <v>234</v>
      </c>
      <c r="K47" s="41" t="s">
        <v>240</v>
      </c>
      <c r="L47" s="41"/>
      <c r="M47" s="41"/>
      <c r="N47" s="41">
        <v>170</v>
      </c>
      <c r="O47" s="41"/>
      <c r="P47" s="41"/>
      <c r="Q47" s="41"/>
      <c r="R47" s="41"/>
      <c r="S47" s="41"/>
      <c r="T47" s="85" t="s">
        <v>189</v>
      </c>
      <c r="U47" s="41"/>
      <c r="V47" s="41"/>
    </row>
    <row r="48" spans="2:22">
      <c r="B48" s="41">
        <v>21</v>
      </c>
      <c r="C48" s="41">
        <v>6340</v>
      </c>
      <c r="D48" s="41" t="s">
        <v>1348</v>
      </c>
      <c r="E48" s="41" t="s">
        <v>195</v>
      </c>
      <c r="F48" s="41" t="s">
        <v>4596</v>
      </c>
      <c r="G48" s="41">
        <v>981</v>
      </c>
      <c r="H48" s="41" t="s">
        <v>71</v>
      </c>
      <c r="I48" s="85" t="s">
        <v>4145</v>
      </c>
      <c r="J48" s="41" t="s">
        <v>4605</v>
      </c>
      <c r="K48" s="41" t="s">
        <v>4617</v>
      </c>
      <c r="L48" s="41"/>
      <c r="M48" s="41"/>
      <c r="N48" s="41">
        <v>170</v>
      </c>
      <c r="O48" s="41"/>
      <c r="P48" s="41"/>
      <c r="Q48" s="41"/>
      <c r="R48" s="41"/>
      <c r="S48" s="41"/>
      <c r="T48" s="85" t="s">
        <v>189</v>
      </c>
      <c r="U48" s="41"/>
      <c r="V48" s="41"/>
    </row>
    <row r="49" spans="2:22">
      <c r="B49" s="41">
        <v>22</v>
      </c>
      <c r="C49" s="41">
        <v>6340</v>
      </c>
      <c r="D49" s="41" t="s">
        <v>1348</v>
      </c>
      <c r="E49" s="41" t="s">
        <v>114</v>
      </c>
      <c r="F49" s="41" t="s">
        <v>4596</v>
      </c>
      <c r="G49" s="41">
        <v>982</v>
      </c>
      <c r="H49" s="41" t="s">
        <v>71</v>
      </c>
      <c r="I49" s="85" t="s">
        <v>243</v>
      </c>
      <c r="J49" s="41" t="s">
        <v>236</v>
      </c>
      <c r="K49" s="41" t="s">
        <v>244</v>
      </c>
      <c r="L49" s="41"/>
      <c r="M49" s="41"/>
      <c r="N49" s="41">
        <v>170</v>
      </c>
      <c r="O49" s="41"/>
      <c r="P49" s="41"/>
      <c r="Q49" s="41"/>
      <c r="R49" s="41"/>
      <c r="S49" s="41"/>
      <c r="T49" s="85" t="s">
        <v>4618</v>
      </c>
      <c r="U49" s="41"/>
      <c r="V49" s="41"/>
    </row>
    <row r="50" spans="2:22">
      <c r="B50" s="41">
        <v>23</v>
      </c>
      <c r="C50" s="41">
        <v>6340</v>
      </c>
      <c r="D50" s="41" t="s">
        <v>1348</v>
      </c>
      <c r="E50" s="41" t="s">
        <v>195</v>
      </c>
      <c r="F50" s="41" t="s">
        <v>4596</v>
      </c>
      <c r="G50" s="41">
        <v>983</v>
      </c>
      <c r="H50" s="41" t="s">
        <v>71</v>
      </c>
      <c r="I50" s="85" t="s">
        <v>246</v>
      </c>
      <c r="J50" s="41" t="s">
        <v>4619</v>
      </c>
      <c r="K50" s="41" t="s">
        <v>4620</v>
      </c>
      <c r="L50" s="41"/>
      <c r="M50" s="41"/>
      <c r="N50" s="41">
        <v>30</v>
      </c>
      <c r="O50" s="41"/>
      <c r="P50" s="41"/>
      <c r="Q50" s="41"/>
      <c r="R50" s="41"/>
      <c r="S50" s="41"/>
      <c r="T50" s="85" t="s">
        <v>189</v>
      </c>
      <c r="U50" s="41"/>
      <c r="V50" s="41"/>
    </row>
    <row r="51" spans="2:22">
      <c r="B51" s="41">
        <v>24</v>
      </c>
      <c r="C51" s="41">
        <v>6340</v>
      </c>
      <c r="D51" s="41" t="s">
        <v>4599</v>
      </c>
      <c r="E51" s="41" t="s">
        <v>195</v>
      </c>
      <c r="F51" s="41" t="s">
        <v>4600</v>
      </c>
      <c r="G51" s="41">
        <v>984</v>
      </c>
      <c r="H51" s="41" t="s">
        <v>71</v>
      </c>
      <c r="I51" s="85" t="s">
        <v>251</v>
      </c>
      <c r="J51" s="41" t="s">
        <v>4621</v>
      </c>
      <c r="K51" s="41" t="s">
        <v>4622</v>
      </c>
      <c r="L51" s="41"/>
      <c r="M51" s="41"/>
      <c r="N51" s="41">
        <v>170</v>
      </c>
      <c r="O51" s="41"/>
      <c r="P51" s="41"/>
      <c r="Q51" s="41"/>
      <c r="R51" s="41"/>
      <c r="S51" s="41"/>
      <c r="T51" s="85" t="s">
        <v>189</v>
      </c>
      <c r="U51" s="41"/>
      <c r="V51" s="41"/>
    </row>
    <row r="52" spans="2:22">
      <c r="B52" s="41">
        <v>25</v>
      </c>
      <c r="C52" s="41">
        <v>6340</v>
      </c>
      <c r="D52" s="41" t="s">
        <v>1348</v>
      </c>
      <c r="E52" s="41" t="s">
        <v>195</v>
      </c>
      <c r="F52" s="41" t="s">
        <v>4596</v>
      </c>
      <c r="G52" s="41">
        <v>985</v>
      </c>
      <c r="H52" s="41" t="s">
        <v>71</v>
      </c>
      <c r="I52" s="85" t="s">
        <v>254</v>
      </c>
      <c r="J52" s="41" t="s">
        <v>255</v>
      </c>
      <c r="K52" s="41" t="s">
        <v>4623</v>
      </c>
      <c r="L52" s="41"/>
      <c r="M52" s="41"/>
      <c r="N52" s="41">
        <v>30</v>
      </c>
      <c r="O52" s="41"/>
      <c r="P52" s="41"/>
      <c r="Q52" s="41"/>
      <c r="R52" s="41"/>
      <c r="S52" s="41"/>
      <c r="T52" s="85" t="s">
        <v>189</v>
      </c>
      <c r="U52" s="41"/>
      <c r="V52" s="41"/>
    </row>
    <row r="53" spans="2:22">
      <c r="B53" s="41">
        <v>26</v>
      </c>
      <c r="C53" s="41">
        <v>6340</v>
      </c>
      <c r="D53" s="41" t="s">
        <v>1348</v>
      </c>
      <c r="E53" s="41" t="s">
        <v>114</v>
      </c>
      <c r="F53" s="41" t="s">
        <v>4596</v>
      </c>
      <c r="G53" s="41">
        <v>986</v>
      </c>
      <c r="H53" s="41" t="s">
        <v>71</v>
      </c>
      <c r="I53" s="85" t="s">
        <v>259</v>
      </c>
      <c r="J53" s="41" t="s">
        <v>240</v>
      </c>
      <c r="K53" s="41" t="s">
        <v>260</v>
      </c>
      <c r="L53" s="41"/>
      <c r="M53" s="41"/>
      <c r="N53" s="41">
        <v>170</v>
      </c>
      <c r="O53" s="41"/>
      <c r="P53" s="41"/>
      <c r="Q53" s="41"/>
      <c r="R53" s="41"/>
      <c r="S53" s="41"/>
      <c r="T53" s="85" t="s">
        <v>237</v>
      </c>
      <c r="U53" s="41"/>
      <c r="V53" s="41"/>
    </row>
    <row r="54" spans="2:22">
      <c r="B54" s="41">
        <v>27</v>
      </c>
      <c r="C54" s="41">
        <v>6340</v>
      </c>
      <c r="D54" s="41" t="s">
        <v>1348</v>
      </c>
      <c r="E54" s="41" t="s">
        <v>114</v>
      </c>
      <c r="F54" s="41" t="s">
        <v>4596</v>
      </c>
      <c r="G54" s="41">
        <v>987</v>
      </c>
      <c r="H54" s="41" t="s">
        <v>71</v>
      </c>
      <c r="I54" s="85" t="s">
        <v>261</v>
      </c>
      <c r="J54" s="41" t="s">
        <v>244</v>
      </c>
      <c r="K54" s="41" t="s">
        <v>262</v>
      </c>
      <c r="L54" s="41"/>
      <c r="M54" s="41"/>
      <c r="N54" s="41">
        <v>170</v>
      </c>
      <c r="O54" s="41"/>
      <c r="P54" s="41"/>
      <c r="Q54" s="41"/>
      <c r="R54" s="41"/>
      <c r="S54" s="41"/>
      <c r="T54" s="85" t="s">
        <v>237</v>
      </c>
      <c r="U54" s="41"/>
      <c r="V54" s="41"/>
    </row>
    <row r="55" spans="2:22">
      <c r="B55" s="41">
        <v>28</v>
      </c>
      <c r="C55" s="41">
        <v>6340</v>
      </c>
      <c r="D55" s="41" t="s">
        <v>1348</v>
      </c>
      <c r="E55" s="41" t="s">
        <v>114</v>
      </c>
      <c r="F55" s="41" t="s">
        <v>4596</v>
      </c>
      <c r="G55" s="41">
        <v>988</v>
      </c>
      <c r="H55" s="41" t="s">
        <v>71</v>
      </c>
      <c r="I55" s="85" t="s">
        <v>264</v>
      </c>
      <c r="J55" s="41" t="s">
        <v>260</v>
      </c>
      <c r="K55" s="41" t="s">
        <v>265</v>
      </c>
      <c r="L55" s="41"/>
      <c r="M55" s="41"/>
      <c r="N55" s="41">
        <v>170</v>
      </c>
      <c r="O55" s="41"/>
      <c r="P55" s="41"/>
      <c r="Q55" s="41"/>
      <c r="R55" s="41"/>
      <c r="S55" s="41"/>
      <c r="T55" s="85" t="s">
        <v>237</v>
      </c>
      <c r="U55" s="41"/>
      <c r="V55" s="41"/>
    </row>
    <row r="56" spans="2:22">
      <c r="B56" s="41">
        <v>29</v>
      </c>
      <c r="C56" s="41">
        <v>6340</v>
      </c>
      <c r="D56" s="41" t="s">
        <v>1348</v>
      </c>
      <c r="E56" s="41" t="s">
        <v>114</v>
      </c>
      <c r="F56" s="41" t="s">
        <v>4596</v>
      </c>
      <c r="G56" s="41">
        <v>989</v>
      </c>
      <c r="H56" s="41" t="s">
        <v>71</v>
      </c>
      <c r="I56" s="85" t="s">
        <v>266</v>
      </c>
      <c r="J56" s="41" t="s">
        <v>262</v>
      </c>
      <c r="K56" s="41" t="s">
        <v>267</v>
      </c>
      <c r="L56" s="41"/>
      <c r="M56" s="41"/>
      <c r="N56" s="41">
        <v>170</v>
      </c>
      <c r="O56" s="41"/>
      <c r="P56" s="41"/>
      <c r="Q56" s="41"/>
      <c r="R56" s="41"/>
      <c r="S56" s="41"/>
      <c r="T56" s="85" t="s">
        <v>237</v>
      </c>
      <c r="U56" s="41"/>
      <c r="V56" s="41"/>
    </row>
    <row r="57" spans="2:22">
      <c r="B57" s="41">
        <v>30</v>
      </c>
      <c r="C57" s="41">
        <v>6340</v>
      </c>
      <c r="D57" s="41" t="s">
        <v>1348</v>
      </c>
      <c r="E57" s="41" t="s">
        <v>195</v>
      </c>
      <c r="F57" s="41" t="s">
        <v>4596</v>
      </c>
      <c r="G57" s="41">
        <v>990</v>
      </c>
      <c r="H57" s="41" t="s">
        <v>71</v>
      </c>
      <c r="I57" s="85" t="s">
        <v>268</v>
      </c>
      <c r="J57" s="41" t="s">
        <v>233</v>
      </c>
      <c r="K57" s="41" t="s">
        <v>4624</v>
      </c>
      <c r="L57" s="41"/>
      <c r="M57" s="41"/>
      <c r="N57" s="41">
        <v>170</v>
      </c>
      <c r="O57" s="41"/>
      <c r="P57" s="41"/>
      <c r="Q57" s="41"/>
      <c r="R57" s="41"/>
      <c r="S57" s="41"/>
      <c r="T57" s="85" t="s">
        <v>189</v>
      </c>
      <c r="U57" s="41"/>
      <c r="V57" s="41"/>
    </row>
    <row r="58" spans="2:22">
      <c r="B58" s="41">
        <v>31</v>
      </c>
      <c r="C58" s="41">
        <v>6340</v>
      </c>
      <c r="D58" s="41" t="s">
        <v>1348</v>
      </c>
      <c r="E58" s="41" t="s">
        <v>114</v>
      </c>
      <c r="F58" s="41" t="s">
        <v>4596</v>
      </c>
      <c r="G58" s="41">
        <v>991</v>
      </c>
      <c r="H58" s="41" t="s">
        <v>71</v>
      </c>
      <c r="I58" s="85" t="s">
        <v>271</v>
      </c>
      <c r="J58" s="41" t="s">
        <v>265</v>
      </c>
      <c r="K58" s="41" t="s">
        <v>272</v>
      </c>
      <c r="L58" s="41"/>
      <c r="M58" s="41"/>
      <c r="N58" s="41">
        <v>170</v>
      </c>
      <c r="O58" s="41"/>
      <c r="P58" s="41"/>
      <c r="Q58" s="41"/>
      <c r="R58" s="41"/>
      <c r="S58" s="41"/>
      <c r="T58" s="85" t="s">
        <v>237</v>
      </c>
      <c r="U58" s="41"/>
      <c r="V58" s="41"/>
    </row>
    <row r="59" spans="2:22">
      <c r="B59" s="41">
        <v>32</v>
      </c>
      <c r="C59" s="41">
        <v>6340</v>
      </c>
      <c r="D59" s="41" t="s">
        <v>1348</v>
      </c>
      <c r="E59" s="41" t="s">
        <v>195</v>
      </c>
      <c r="F59" s="41" t="s">
        <v>4596</v>
      </c>
      <c r="G59" s="41">
        <v>992</v>
      </c>
      <c r="H59" s="41" t="s">
        <v>71</v>
      </c>
      <c r="I59" s="85" t="s">
        <v>274</v>
      </c>
      <c r="J59" s="41" t="s">
        <v>4625</v>
      </c>
      <c r="K59" s="41" t="s">
        <v>4626</v>
      </c>
      <c r="L59" s="41"/>
      <c r="M59" s="41"/>
      <c r="N59" s="41">
        <v>30</v>
      </c>
      <c r="O59" s="41"/>
      <c r="P59" s="41"/>
      <c r="Q59" s="41"/>
      <c r="R59" s="41"/>
      <c r="S59" s="41"/>
      <c r="T59" s="85" t="s">
        <v>189</v>
      </c>
      <c r="U59" s="41"/>
      <c r="V59" s="41"/>
    </row>
    <row r="60" spans="2:22">
      <c r="B60" s="41">
        <v>33</v>
      </c>
      <c r="C60" s="41">
        <v>6340</v>
      </c>
      <c r="D60" s="41" t="s">
        <v>4599</v>
      </c>
      <c r="E60" s="41" t="s">
        <v>195</v>
      </c>
      <c r="F60" s="41" t="s">
        <v>4600</v>
      </c>
      <c r="G60" s="41">
        <v>993</v>
      </c>
      <c r="H60" s="41" t="s">
        <v>71</v>
      </c>
      <c r="I60" s="85" t="s">
        <v>279</v>
      </c>
      <c r="J60" s="41" t="s">
        <v>4627</v>
      </c>
      <c r="K60" s="41" t="s">
        <v>4628</v>
      </c>
      <c r="L60" s="41"/>
      <c r="M60" s="41"/>
      <c r="N60" s="41">
        <v>170</v>
      </c>
      <c r="O60" s="41"/>
      <c r="P60" s="41"/>
      <c r="Q60" s="41"/>
      <c r="R60" s="41"/>
      <c r="S60" s="41"/>
      <c r="T60" s="85" t="s">
        <v>189</v>
      </c>
      <c r="U60" s="41"/>
      <c r="V60" s="41"/>
    </row>
    <row r="61" spans="2:22">
      <c r="B61" s="41">
        <v>34</v>
      </c>
      <c r="C61" s="41">
        <v>6340</v>
      </c>
      <c r="D61" s="41" t="s">
        <v>1348</v>
      </c>
      <c r="E61" s="41" t="s">
        <v>195</v>
      </c>
      <c r="F61" s="41" t="s">
        <v>4596</v>
      </c>
      <c r="G61" s="41">
        <v>994</v>
      </c>
      <c r="H61" s="41" t="s">
        <v>71</v>
      </c>
      <c r="I61" s="85" t="s">
        <v>284</v>
      </c>
      <c r="J61" s="41" t="s">
        <v>4629</v>
      </c>
      <c r="K61" s="41" t="s">
        <v>4630</v>
      </c>
      <c r="L61" s="41"/>
      <c r="M61" s="41"/>
      <c r="N61" s="41">
        <v>30</v>
      </c>
      <c r="O61" s="41"/>
      <c r="P61" s="41"/>
      <c r="Q61" s="41"/>
      <c r="R61" s="41"/>
      <c r="S61" s="41"/>
      <c r="T61" s="85" t="s">
        <v>189</v>
      </c>
      <c r="U61" s="41"/>
      <c r="V61" s="41"/>
    </row>
    <row r="62" spans="2:22">
      <c r="B62" s="41">
        <v>35</v>
      </c>
      <c r="C62" s="41">
        <v>6340</v>
      </c>
      <c r="D62" s="41" t="s">
        <v>1348</v>
      </c>
      <c r="E62" s="41" t="s">
        <v>114</v>
      </c>
      <c r="F62" s="41" t="s">
        <v>4596</v>
      </c>
      <c r="G62" s="41">
        <v>995</v>
      </c>
      <c r="H62" s="41" t="s">
        <v>71</v>
      </c>
      <c r="I62" s="85" t="s">
        <v>286</v>
      </c>
      <c r="J62" s="41" t="s">
        <v>267</v>
      </c>
      <c r="K62" s="41" t="s">
        <v>287</v>
      </c>
      <c r="L62" s="41"/>
      <c r="M62" s="41"/>
      <c r="N62" s="41">
        <v>170</v>
      </c>
      <c r="O62" s="41"/>
      <c r="P62" s="41"/>
      <c r="Q62" s="41"/>
      <c r="R62" s="41"/>
      <c r="S62" s="41"/>
      <c r="T62" s="85" t="s">
        <v>237</v>
      </c>
      <c r="U62" s="41"/>
      <c r="V62" s="41"/>
    </row>
    <row r="63" spans="2:22">
      <c r="B63" s="41">
        <v>36</v>
      </c>
      <c r="C63" s="41">
        <v>6340</v>
      </c>
      <c r="D63" s="41" t="s">
        <v>1348</v>
      </c>
      <c r="E63" s="41" t="s">
        <v>114</v>
      </c>
      <c r="F63" s="41" t="s">
        <v>4596</v>
      </c>
      <c r="G63" s="41">
        <v>996</v>
      </c>
      <c r="H63" s="41" t="s">
        <v>71</v>
      </c>
      <c r="I63" s="85" t="s">
        <v>289</v>
      </c>
      <c r="J63" s="41" t="s">
        <v>272</v>
      </c>
      <c r="K63" s="41" t="s">
        <v>290</v>
      </c>
      <c r="L63" s="41"/>
      <c r="M63" s="41"/>
      <c r="N63" s="41">
        <v>170</v>
      </c>
      <c r="O63" s="41"/>
      <c r="P63" s="41"/>
      <c r="Q63" s="41"/>
      <c r="R63" s="41"/>
      <c r="S63" s="41"/>
      <c r="T63" s="85" t="s">
        <v>237</v>
      </c>
      <c r="U63" s="41"/>
      <c r="V63" s="41"/>
    </row>
    <row r="64" spans="2:22">
      <c r="B64" s="41">
        <v>37</v>
      </c>
      <c r="C64" s="41">
        <v>6340</v>
      </c>
      <c r="D64" s="41" t="s">
        <v>1348</v>
      </c>
      <c r="E64" s="41" t="s">
        <v>195</v>
      </c>
      <c r="F64" s="41" t="s">
        <v>4596</v>
      </c>
      <c r="G64" s="41">
        <v>997</v>
      </c>
      <c r="H64" s="41" t="s">
        <v>71</v>
      </c>
      <c r="I64" s="85" t="s">
        <v>291</v>
      </c>
      <c r="J64" s="41" t="s">
        <v>240</v>
      </c>
      <c r="K64" s="41" t="s">
        <v>4631</v>
      </c>
      <c r="L64" s="41"/>
      <c r="M64" s="41"/>
      <c r="N64" s="41">
        <v>170</v>
      </c>
      <c r="O64" s="41"/>
      <c r="P64" s="41"/>
      <c r="Q64" s="41"/>
      <c r="R64" s="41"/>
      <c r="S64" s="41"/>
      <c r="T64" s="85" t="s">
        <v>189</v>
      </c>
      <c r="U64" s="41"/>
      <c r="V64" s="41"/>
    </row>
    <row r="65" spans="2:22">
      <c r="B65" s="41">
        <v>38</v>
      </c>
      <c r="C65" s="41">
        <v>6340</v>
      </c>
      <c r="D65" s="41" t="s">
        <v>1348</v>
      </c>
      <c r="E65" s="41" t="s">
        <v>195</v>
      </c>
      <c r="F65" s="41" t="s">
        <v>4596</v>
      </c>
      <c r="G65" s="41">
        <v>998</v>
      </c>
      <c r="H65" s="41" t="s">
        <v>71</v>
      </c>
      <c r="I65" s="85" t="s">
        <v>296</v>
      </c>
      <c r="J65" s="41" t="s">
        <v>4629</v>
      </c>
      <c r="K65" s="41" t="s">
        <v>4632</v>
      </c>
      <c r="L65" s="41"/>
      <c r="M65" s="41"/>
      <c r="N65" s="41">
        <v>30</v>
      </c>
      <c r="O65" s="41"/>
      <c r="P65" s="41"/>
      <c r="Q65" s="41"/>
      <c r="R65" s="41"/>
      <c r="S65" s="41"/>
      <c r="T65" s="85" t="s">
        <v>189</v>
      </c>
      <c r="U65" s="41"/>
      <c r="V65" s="41"/>
    </row>
    <row r="66" spans="2:22">
      <c r="B66" s="41">
        <v>39</v>
      </c>
      <c r="C66" s="41">
        <v>6340</v>
      </c>
      <c r="D66" s="41" t="s">
        <v>1348</v>
      </c>
      <c r="E66" s="41" t="s">
        <v>114</v>
      </c>
      <c r="F66" s="41" t="s">
        <v>4596</v>
      </c>
      <c r="G66" s="41">
        <v>999</v>
      </c>
      <c r="H66" s="41" t="s">
        <v>71</v>
      </c>
      <c r="I66" s="85" t="s">
        <v>299</v>
      </c>
      <c r="J66" s="41" t="s">
        <v>287</v>
      </c>
      <c r="K66" s="41" t="s">
        <v>300</v>
      </c>
      <c r="L66" s="41"/>
      <c r="M66" s="41"/>
      <c r="N66" s="41">
        <v>170</v>
      </c>
      <c r="O66" s="41"/>
      <c r="P66" s="41"/>
      <c r="Q66" s="41"/>
      <c r="R66" s="41"/>
      <c r="S66" s="41"/>
      <c r="T66" s="85" t="s">
        <v>237</v>
      </c>
      <c r="U66" s="41"/>
      <c r="V66" s="41"/>
    </row>
    <row r="67" spans="2:22">
      <c r="B67" s="41">
        <v>40</v>
      </c>
      <c r="C67" s="41">
        <v>6340</v>
      </c>
      <c r="D67" s="41" t="s">
        <v>1348</v>
      </c>
      <c r="E67" s="41" t="s">
        <v>114</v>
      </c>
      <c r="F67" s="41" t="s">
        <v>4596</v>
      </c>
      <c r="G67" s="41">
        <v>1000</v>
      </c>
      <c r="H67" s="41" t="s">
        <v>71</v>
      </c>
      <c r="I67" s="85" t="s">
        <v>302</v>
      </c>
      <c r="J67" s="41" t="s">
        <v>290</v>
      </c>
      <c r="K67" s="41" t="s">
        <v>303</v>
      </c>
      <c r="L67" s="41"/>
      <c r="M67" s="41"/>
      <c r="N67" s="41">
        <v>170</v>
      </c>
      <c r="O67" s="41"/>
      <c r="P67" s="41"/>
      <c r="Q67" s="41"/>
      <c r="R67" s="41"/>
      <c r="S67" s="41"/>
      <c r="T67" s="85" t="s">
        <v>237</v>
      </c>
      <c r="U67" s="41"/>
      <c r="V67" s="41"/>
    </row>
    <row r="68" spans="2:22">
      <c r="B68" s="41">
        <v>41</v>
      </c>
      <c r="C68" s="41">
        <v>6340</v>
      </c>
      <c r="D68" s="41" t="s">
        <v>1348</v>
      </c>
      <c r="E68" s="41" t="s">
        <v>114</v>
      </c>
      <c r="F68" s="41" t="s">
        <v>4596</v>
      </c>
      <c r="G68" s="41">
        <v>1001</v>
      </c>
      <c r="H68" s="41" t="s">
        <v>71</v>
      </c>
      <c r="I68" s="85" t="s">
        <v>304</v>
      </c>
      <c r="J68" s="41" t="s">
        <v>300</v>
      </c>
      <c r="K68" s="41" t="s">
        <v>4633</v>
      </c>
      <c r="L68" s="41"/>
      <c r="M68" s="41"/>
      <c r="N68" s="41">
        <v>170</v>
      </c>
      <c r="O68" s="41"/>
      <c r="P68" s="41"/>
      <c r="Q68" s="41"/>
      <c r="R68" s="41"/>
      <c r="S68" s="41"/>
      <c r="T68" s="85" t="s">
        <v>237</v>
      </c>
      <c r="U68" s="41"/>
      <c r="V68" s="41"/>
    </row>
    <row r="69" spans="2:22">
      <c r="B69" s="41">
        <v>42</v>
      </c>
      <c r="C69" s="41">
        <v>6340</v>
      </c>
      <c r="D69" s="41" t="s">
        <v>1348</v>
      </c>
      <c r="E69" s="41" t="s">
        <v>307</v>
      </c>
      <c r="F69" s="41" t="s">
        <v>4596</v>
      </c>
      <c r="G69" s="41">
        <v>1002</v>
      </c>
      <c r="H69" s="41" t="s">
        <v>71</v>
      </c>
      <c r="I69" s="85" t="s">
        <v>306</v>
      </c>
      <c r="J69" s="41" t="s">
        <v>309</v>
      </c>
      <c r="K69" s="41" t="s">
        <v>310</v>
      </c>
      <c r="L69" s="41"/>
      <c r="M69" s="41"/>
      <c r="N69" s="41">
        <v>30</v>
      </c>
      <c r="O69" s="41"/>
      <c r="P69" s="41"/>
      <c r="Q69" s="41"/>
      <c r="R69" s="41"/>
      <c r="S69" s="41"/>
      <c r="T69" s="85" t="s">
        <v>189</v>
      </c>
      <c r="U69" s="41"/>
      <c r="V69" s="41"/>
    </row>
    <row r="70" spans="2:22">
      <c r="B70" s="41">
        <v>43</v>
      </c>
      <c r="C70" s="41">
        <v>6340</v>
      </c>
      <c r="D70" s="41" t="s">
        <v>1348</v>
      </c>
      <c r="E70" s="41" t="s">
        <v>307</v>
      </c>
      <c r="F70" s="41" t="s">
        <v>4596</v>
      </c>
      <c r="G70" s="41">
        <v>1003</v>
      </c>
      <c r="H70" s="41" t="s">
        <v>71</v>
      </c>
      <c r="I70" s="85" t="s">
        <v>311</v>
      </c>
      <c r="J70" s="41" t="s">
        <v>309</v>
      </c>
      <c r="K70" s="41" t="s">
        <v>310</v>
      </c>
      <c r="L70" s="41"/>
      <c r="M70" s="41"/>
      <c r="N70" s="41">
        <v>30</v>
      </c>
      <c r="O70" s="41"/>
      <c r="P70" s="41"/>
      <c r="Q70" s="41"/>
      <c r="R70" s="41"/>
      <c r="S70" s="41"/>
      <c r="T70" s="85" t="s">
        <v>189</v>
      </c>
      <c r="U70" s="41"/>
      <c r="V70" s="41"/>
    </row>
    <row r="71" spans="2:22">
      <c r="B71" s="41">
        <v>44</v>
      </c>
      <c r="C71" s="41">
        <v>6340</v>
      </c>
      <c r="D71" s="41" t="s">
        <v>1348</v>
      </c>
      <c r="E71" s="41" t="s">
        <v>195</v>
      </c>
      <c r="F71" s="41" t="s">
        <v>4596</v>
      </c>
      <c r="G71" s="41">
        <v>1004</v>
      </c>
      <c r="H71" s="41" t="s">
        <v>71</v>
      </c>
      <c r="I71" s="85" t="s">
        <v>312</v>
      </c>
      <c r="J71" s="41" t="s">
        <v>260</v>
      </c>
      <c r="K71" s="41" t="s">
        <v>4634</v>
      </c>
      <c r="L71" s="41"/>
      <c r="M71" s="41"/>
      <c r="N71" s="41">
        <v>170</v>
      </c>
      <c r="O71" s="41"/>
      <c r="P71" s="41"/>
      <c r="Q71" s="41"/>
      <c r="R71" s="41"/>
      <c r="S71" s="41"/>
      <c r="T71" s="85" t="s">
        <v>237</v>
      </c>
      <c r="U71" s="41"/>
      <c r="V71" s="41"/>
    </row>
    <row r="72" spans="2:22">
      <c r="B72" s="41">
        <v>45</v>
      </c>
      <c r="C72" s="41">
        <v>6340</v>
      </c>
      <c r="D72" s="41" t="s">
        <v>1348</v>
      </c>
      <c r="E72" s="41" t="s">
        <v>195</v>
      </c>
      <c r="F72" s="41" t="s">
        <v>4596</v>
      </c>
      <c r="G72" s="41">
        <v>1006</v>
      </c>
      <c r="H72" s="41" t="s">
        <v>71</v>
      </c>
      <c r="I72" s="85" t="s">
        <v>317</v>
      </c>
      <c r="J72" s="41" t="s">
        <v>4635</v>
      </c>
      <c r="K72" s="41" t="s">
        <v>4636</v>
      </c>
      <c r="L72" s="41"/>
      <c r="M72" s="41"/>
      <c r="N72" s="41">
        <v>30</v>
      </c>
      <c r="O72" s="41"/>
      <c r="P72" s="41"/>
      <c r="Q72" s="41"/>
      <c r="R72" s="41"/>
      <c r="S72" s="41"/>
      <c r="T72" s="85" t="s">
        <v>237</v>
      </c>
      <c r="U72" s="41"/>
      <c r="V72" s="41"/>
    </row>
    <row r="73" spans="2:22">
      <c r="B73" s="41">
        <v>46</v>
      </c>
      <c r="C73" s="41">
        <v>6340</v>
      </c>
      <c r="D73" s="41" t="s">
        <v>1348</v>
      </c>
      <c r="E73" s="41" t="s">
        <v>195</v>
      </c>
      <c r="F73" s="41" t="s">
        <v>4596</v>
      </c>
      <c r="G73" s="41">
        <v>1008</v>
      </c>
      <c r="H73" s="41" t="s">
        <v>71</v>
      </c>
      <c r="I73" s="85" t="s">
        <v>320</v>
      </c>
      <c r="J73" s="41" t="s">
        <v>265</v>
      </c>
      <c r="K73" s="41" t="s">
        <v>4637</v>
      </c>
      <c r="L73" s="41"/>
      <c r="M73" s="41"/>
      <c r="N73" s="41">
        <v>170</v>
      </c>
      <c r="O73" s="41"/>
      <c r="P73" s="41"/>
      <c r="Q73" s="41"/>
      <c r="R73" s="41"/>
      <c r="S73" s="41"/>
      <c r="T73" s="85" t="s">
        <v>237</v>
      </c>
      <c r="U73" s="41"/>
      <c r="V73" s="41"/>
    </row>
    <row r="74" spans="2:22">
      <c r="B74" s="41">
        <v>47</v>
      </c>
      <c r="C74" s="41">
        <v>6340</v>
      </c>
      <c r="D74" s="41" t="s">
        <v>1348</v>
      </c>
      <c r="E74" s="41" t="s">
        <v>195</v>
      </c>
      <c r="F74" s="41" t="s">
        <v>4596</v>
      </c>
      <c r="G74" s="41">
        <v>1009</v>
      </c>
      <c r="H74" s="41" t="s">
        <v>71</v>
      </c>
      <c r="I74" s="85" t="s">
        <v>325</v>
      </c>
      <c r="J74" s="41" t="s">
        <v>4638</v>
      </c>
      <c r="K74" s="41" t="s">
        <v>4639</v>
      </c>
      <c r="L74" s="41"/>
      <c r="M74" s="41"/>
      <c r="N74" s="41">
        <v>30</v>
      </c>
      <c r="O74" s="41"/>
      <c r="P74" s="41"/>
      <c r="Q74" s="41"/>
      <c r="R74" s="41"/>
      <c r="S74" s="41"/>
      <c r="T74" s="85" t="s">
        <v>237</v>
      </c>
      <c r="U74" s="41"/>
      <c r="V74" s="41"/>
    </row>
    <row r="75" spans="2:22">
      <c r="B75" s="41">
        <v>48</v>
      </c>
      <c r="C75" s="41">
        <v>6340</v>
      </c>
      <c r="D75" s="41" t="s">
        <v>1348</v>
      </c>
      <c r="E75" s="41" t="s">
        <v>195</v>
      </c>
      <c r="F75" s="41" t="s">
        <v>4596</v>
      </c>
      <c r="G75" s="41">
        <v>1010</v>
      </c>
      <c r="H75" s="41" t="s">
        <v>71</v>
      </c>
      <c r="I75" s="85" t="s">
        <v>329</v>
      </c>
      <c r="J75" s="41" t="s">
        <v>330</v>
      </c>
      <c r="K75" s="41" t="s">
        <v>219</v>
      </c>
      <c r="L75" s="41"/>
      <c r="M75" s="41"/>
      <c r="N75" s="41">
        <v>35</v>
      </c>
      <c r="O75" s="41"/>
      <c r="P75" s="41"/>
      <c r="Q75" s="41"/>
      <c r="R75" s="41"/>
      <c r="S75" s="41"/>
      <c r="T75" s="85" t="s">
        <v>189</v>
      </c>
      <c r="U75" s="41"/>
      <c r="V75" s="41"/>
    </row>
    <row r="76" spans="2:22">
      <c r="B76" s="41">
        <v>49</v>
      </c>
      <c r="C76" s="41">
        <v>6340</v>
      </c>
      <c r="D76" s="41" t="s">
        <v>1348</v>
      </c>
      <c r="E76" s="41" t="s">
        <v>195</v>
      </c>
      <c r="F76" s="41" t="s">
        <v>4596</v>
      </c>
      <c r="G76" s="41">
        <v>1011</v>
      </c>
      <c r="H76" s="41" t="s">
        <v>71</v>
      </c>
      <c r="I76" s="85" t="s">
        <v>332</v>
      </c>
      <c r="J76" s="41" t="s">
        <v>272</v>
      </c>
      <c r="K76" s="41" t="s">
        <v>4640</v>
      </c>
      <c r="L76" s="41"/>
      <c r="M76" s="41"/>
      <c r="N76" s="41">
        <v>170</v>
      </c>
      <c r="O76" s="41"/>
      <c r="P76" s="41"/>
      <c r="Q76" s="41"/>
      <c r="R76" s="41"/>
      <c r="S76" s="41"/>
      <c r="T76" s="85" t="s">
        <v>237</v>
      </c>
      <c r="U76" s="41"/>
      <c r="V76" s="41"/>
    </row>
    <row r="77" spans="2:22">
      <c r="B77" s="41">
        <v>50</v>
      </c>
      <c r="C77" s="41">
        <v>6340</v>
      </c>
      <c r="D77" s="41" t="s">
        <v>1348</v>
      </c>
      <c r="E77" s="41" t="s">
        <v>195</v>
      </c>
      <c r="F77" s="41" t="s">
        <v>4596</v>
      </c>
      <c r="G77" s="41">
        <v>1012</v>
      </c>
      <c r="H77" s="41" t="s">
        <v>71</v>
      </c>
      <c r="I77" s="85" t="s">
        <v>337</v>
      </c>
      <c r="J77" s="41" t="s">
        <v>4641</v>
      </c>
      <c r="K77" s="41" t="s">
        <v>4642</v>
      </c>
      <c r="L77" s="41"/>
      <c r="M77" s="41"/>
      <c r="N77" s="41">
        <v>30</v>
      </c>
      <c r="O77" s="41"/>
      <c r="P77" s="41"/>
      <c r="Q77" s="41"/>
      <c r="R77" s="41"/>
      <c r="S77" s="41"/>
      <c r="T77" s="85" t="s">
        <v>237</v>
      </c>
      <c r="U77" s="41"/>
      <c r="V77" s="41"/>
    </row>
    <row r="78" spans="2:22">
      <c r="B78" s="41">
        <v>51</v>
      </c>
      <c r="C78" s="41">
        <v>6340</v>
      </c>
      <c r="D78" s="41" t="s">
        <v>1348</v>
      </c>
      <c r="E78" s="41" t="s">
        <v>195</v>
      </c>
      <c r="F78" s="41" t="s">
        <v>4596</v>
      </c>
      <c r="G78" s="41">
        <v>1013</v>
      </c>
      <c r="H78" s="41" t="s">
        <v>71</v>
      </c>
      <c r="I78" s="85" t="s">
        <v>341</v>
      </c>
      <c r="J78" s="41" t="s">
        <v>342</v>
      </c>
      <c r="K78" s="41" t="s">
        <v>219</v>
      </c>
      <c r="L78" s="41"/>
      <c r="M78" s="41"/>
      <c r="N78" s="41">
        <v>35</v>
      </c>
      <c r="O78" s="41"/>
      <c r="P78" s="41"/>
      <c r="Q78" s="41"/>
      <c r="R78" s="41"/>
      <c r="S78" s="41"/>
      <c r="T78" s="85" t="s">
        <v>189</v>
      </c>
      <c r="U78" s="41"/>
      <c r="V78" s="41"/>
    </row>
    <row r="79" spans="2:22">
      <c r="B79" s="41">
        <v>52</v>
      </c>
      <c r="C79" s="41">
        <v>6340</v>
      </c>
      <c r="D79" s="41" t="s">
        <v>1348</v>
      </c>
      <c r="E79" s="41" t="s">
        <v>206</v>
      </c>
      <c r="F79" s="41" t="s">
        <v>4594</v>
      </c>
      <c r="G79" s="41">
        <v>1014</v>
      </c>
      <c r="H79" s="41" t="s">
        <v>71</v>
      </c>
      <c r="I79" s="85" t="s">
        <v>345</v>
      </c>
      <c r="J79" s="41" t="s">
        <v>4593</v>
      </c>
      <c r="K79" s="41" t="s">
        <v>4593</v>
      </c>
      <c r="L79" s="41"/>
      <c r="M79" s="41"/>
      <c r="N79" s="41">
        <v>102</v>
      </c>
      <c r="O79" s="41"/>
      <c r="P79" s="41"/>
      <c r="Q79" s="41"/>
      <c r="R79" s="41"/>
      <c r="S79" s="41"/>
      <c r="T79" s="85" t="s">
        <v>151</v>
      </c>
      <c r="U79" s="41"/>
      <c r="V79" s="41"/>
    </row>
    <row r="80" spans="2:22">
      <c r="B80" s="41">
        <v>53</v>
      </c>
      <c r="C80" s="41">
        <v>6340</v>
      </c>
      <c r="D80" s="41" t="s">
        <v>1348</v>
      </c>
      <c r="E80" s="41" t="s">
        <v>307</v>
      </c>
      <c r="F80" s="41" t="s">
        <v>4596</v>
      </c>
      <c r="G80" s="41">
        <v>1015</v>
      </c>
      <c r="H80" s="41" t="s">
        <v>71</v>
      </c>
      <c r="I80" s="85" t="s">
        <v>1129</v>
      </c>
      <c r="J80" s="41" t="s">
        <v>4643</v>
      </c>
      <c r="K80" s="41" t="s">
        <v>4644</v>
      </c>
      <c r="L80" s="41"/>
      <c r="M80" s="41"/>
      <c r="N80" s="41">
        <v>30</v>
      </c>
      <c r="O80" s="41"/>
      <c r="P80" s="41"/>
      <c r="Q80" s="41"/>
      <c r="R80" s="41"/>
      <c r="S80" s="41"/>
      <c r="T80" s="85" t="s">
        <v>189</v>
      </c>
      <c r="U80" s="41"/>
      <c r="V80" s="41"/>
    </row>
    <row r="81" spans="2:22">
      <c r="B81" s="41">
        <v>54</v>
      </c>
      <c r="C81" s="41">
        <v>6340</v>
      </c>
      <c r="D81" s="41" t="s">
        <v>1348</v>
      </c>
      <c r="E81" s="41" t="s">
        <v>195</v>
      </c>
      <c r="F81" s="41" t="s">
        <v>4596</v>
      </c>
      <c r="G81" s="41">
        <v>1019</v>
      </c>
      <c r="H81" s="41" t="s">
        <v>71</v>
      </c>
      <c r="I81" s="85" t="s">
        <v>352</v>
      </c>
      <c r="J81" s="41" t="s">
        <v>290</v>
      </c>
      <c r="K81" s="41" t="s">
        <v>4645</v>
      </c>
      <c r="L81" s="41"/>
      <c r="M81" s="41"/>
      <c r="N81" s="41">
        <v>170</v>
      </c>
      <c r="O81" s="41"/>
      <c r="P81" s="41"/>
      <c r="Q81" s="41"/>
      <c r="R81" s="41"/>
      <c r="S81" s="41"/>
      <c r="T81" s="85" t="s">
        <v>237</v>
      </c>
      <c r="U81" s="41"/>
      <c r="V81" s="41"/>
    </row>
    <row r="82" spans="2:22">
      <c r="B82" s="41">
        <v>55</v>
      </c>
      <c r="C82" s="41">
        <v>6340</v>
      </c>
      <c r="D82" s="41" t="s">
        <v>1348</v>
      </c>
      <c r="E82" s="41" t="s">
        <v>195</v>
      </c>
      <c r="F82" s="41" t="s">
        <v>4596</v>
      </c>
      <c r="G82" s="41">
        <v>1020</v>
      </c>
      <c r="H82" s="41" t="s">
        <v>71</v>
      </c>
      <c r="I82" s="85" t="s">
        <v>357</v>
      </c>
      <c r="J82" s="41" t="s">
        <v>4646</v>
      </c>
      <c r="K82" s="41" t="s">
        <v>4647</v>
      </c>
      <c r="L82" s="41"/>
      <c r="M82" s="41"/>
      <c r="N82" s="41">
        <v>30</v>
      </c>
      <c r="O82" s="41"/>
      <c r="P82" s="41"/>
      <c r="Q82" s="41"/>
      <c r="R82" s="41"/>
      <c r="S82" s="41"/>
      <c r="T82" s="85" t="s">
        <v>237</v>
      </c>
      <c r="U82" s="41"/>
      <c r="V82" s="41"/>
    </row>
    <row r="83" spans="2:22">
      <c r="B83" s="41">
        <v>56</v>
      </c>
      <c r="C83" s="41">
        <v>6340</v>
      </c>
      <c r="D83" s="41" t="s">
        <v>1348</v>
      </c>
      <c r="E83" s="41" t="s">
        <v>195</v>
      </c>
      <c r="F83" s="41" t="s">
        <v>4596</v>
      </c>
      <c r="G83" s="41">
        <v>1023</v>
      </c>
      <c r="H83" s="41" t="s">
        <v>71</v>
      </c>
      <c r="I83" s="85" t="s">
        <v>360</v>
      </c>
      <c r="J83" s="41" t="s">
        <v>290</v>
      </c>
      <c r="K83" s="41" t="s">
        <v>4648</v>
      </c>
      <c r="L83" s="41"/>
      <c r="M83" s="41"/>
      <c r="N83" s="41">
        <v>170</v>
      </c>
      <c r="O83" s="41"/>
      <c r="P83" s="41"/>
      <c r="Q83" s="41"/>
      <c r="R83" s="41"/>
      <c r="S83" s="41"/>
      <c r="T83" s="85" t="s">
        <v>237</v>
      </c>
      <c r="U83" s="41"/>
      <c r="V83" s="41"/>
    </row>
    <row r="84" spans="2:22">
      <c r="B84" s="41">
        <v>57</v>
      </c>
      <c r="C84" s="41">
        <v>6340</v>
      </c>
      <c r="D84" s="41" t="s">
        <v>1348</v>
      </c>
      <c r="E84" s="41" t="s">
        <v>195</v>
      </c>
      <c r="F84" s="41" t="s">
        <v>4596</v>
      </c>
      <c r="G84" s="41">
        <v>1024</v>
      </c>
      <c r="H84" s="41" t="s">
        <v>71</v>
      </c>
      <c r="I84" s="85" t="s">
        <v>365</v>
      </c>
      <c r="J84" s="41" t="s">
        <v>4649</v>
      </c>
      <c r="K84" s="41" t="s">
        <v>4650</v>
      </c>
      <c r="L84" s="41"/>
      <c r="M84" s="41"/>
      <c r="N84" s="41">
        <v>30</v>
      </c>
      <c r="O84" s="41"/>
      <c r="P84" s="41"/>
      <c r="Q84" s="41"/>
      <c r="R84" s="41"/>
      <c r="S84" s="41"/>
      <c r="T84" s="85" t="s">
        <v>237</v>
      </c>
      <c r="U84" s="41"/>
      <c r="V84" s="41"/>
    </row>
    <row r="85" spans="2:22">
      <c r="B85" s="41">
        <v>58</v>
      </c>
      <c r="C85" s="41">
        <v>6340</v>
      </c>
      <c r="D85" s="41" t="s">
        <v>1348</v>
      </c>
      <c r="E85" s="41" t="s">
        <v>195</v>
      </c>
      <c r="F85" s="41" t="s">
        <v>4596</v>
      </c>
      <c r="G85" s="41">
        <v>1030</v>
      </c>
      <c r="H85" s="41" t="s">
        <v>71</v>
      </c>
      <c r="I85" s="85" t="s">
        <v>368</v>
      </c>
      <c r="J85" s="41" t="s">
        <v>303</v>
      </c>
      <c r="K85" s="41" t="s">
        <v>4651</v>
      </c>
      <c r="L85" s="41"/>
      <c r="M85" s="41"/>
      <c r="N85" s="41">
        <v>170</v>
      </c>
      <c r="O85" s="41"/>
      <c r="P85" s="41"/>
      <c r="Q85" s="41"/>
      <c r="R85" s="41"/>
      <c r="S85" s="41"/>
      <c r="T85" s="85" t="s">
        <v>237</v>
      </c>
      <c r="U85" s="41"/>
      <c r="V85" s="41"/>
    </row>
    <row r="86" spans="2:22">
      <c r="B86" s="41">
        <v>59</v>
      </c>
      <c r="C86" s="41">
        <v>6340</v>
      </c>
      <c r="D86" s="41" t="s">
        <v>1348</v>
      </c>
      <c r="E86" s="41" t="s">
        <v>195</v>
      </c>
      <c r="F86" s="41" t="s">
        <v>4596</v>
      </c>
      <c r="G86" s="41">
        <v>1031</v>
      </c>
      <c r="H86" s="41" t="s">
        <v>71</v>
      </c>
      <c r="I86" s="85" t="s">
        <v>373</v>
      </c>
      <c r="J86" s="41" t="s">
        <v>4652</v>
      </c>
      <c r="K86" s="41" t="s">
        <v>4653</v>
      </c>
      <c r="L86" s="41"/>
      <c r="M86" s="41"/>
      <c r="N86" s="41">
        <v>30</v>
      </c>
      <c r="O86" s="41"/>
      <c r="P86" s="41"/>
      <c r="Q86" s="41"/>
      <c r="R86" s="41"/>
      <c r="S86" s="41"/>
      <c r="T86" s="85" t="s">
        <v>237</v>
      </c>
      <c r="U86" s="41"/>
      <c r="V86" s="41"/>
    </row>
    <row r="87" spans="2:22">
      <c r="B87" s="41">
        <v>60</v>
      </c>
      <c r="C87" s="41">
        <v>6340</v>
      </c>
      <c r="D87" s="41" t="s">
        <v>1348</v>
      </c>
      <c r="E87" s="41" t="s">
        <v>103</v>
      </c>
      <c r="F87" s="41" t="s">
        <v>4596</v>
      </c>
      <c r="G87" s="41">
        <v>1033</v>
      </c>
      <c r="H87" s="41" t="s">
        <v>71</v>
      </c>
      <c r="I87" s="85" t="s">
        <v>375</v>
      </c>
      <c r="J87" s="41" t="s">
        <v>303</v>
      </c>
      <c r="K87" s="41" t="s">
        <v>4606</v>
      </c>
      <c r="L87" s="41"/>
      <c r="M87" s="41"/>
      <c r="N87" s="41">
        <v>170</v>
      </c>
      <c r="O87" s="41"/>
      <c r="P87" s="41"/>
      <c r="Q87" s="41"/>
      <c r="R87" s="41"/>
      <c r="S87" s="41"/>
      <c r="T87" s="85" t="s">
        <v>237</v>
      </c>
      <c r="U87" s="41"/>
      <c r="V87" s="41"/>
    </row>
    <row r="88" spans="2:22">
      <c r="B88" s="41">
        <v>61</v>
      </c>
      <c r="C88" s="41">
        <v>6340</v>
      </c>
      <c r="D88" s="41" t="s">
        <v>1348</v>
      </c>
      <c r="E88" s="41" t="s">
        <v>195</v>
      </c>
      <c r="F88" s="41" t="s">
        <v>4596</v>
      </c>
      <c r="G88" s="41">
        <v>1034</v>
      </c>
      <c r="H88" s="41" t="s">
        <v>71</v>
      </c>
      <c r="I88" s="85" t="s">
        <v>378</v>
      </c>
      <c r="J88" s="41" t="s">
        <v>4654</v>
      </c>
      <c r="K88" s="41" t="s">
        <v>188</v>
      </c>
      <c r="L88" s="41"/>
      <c r="M88" s="41"/>
      <c r="N88" s="41">
        <v>35</v>
      </c>
      <c r="O88" s="41"/>
      <c r="P88" s="41"/>
      <c r="Q88" s="41"/>
      <c r="R88" s="41"/>
      <c r="S88" s="41"/>
      <c r="T88" s="85" t="s">
        <v>237</v>
      </c>
      <c r="U88" s="41"/>
      <c r="V88" s="41"/>
    </row>
    <row r="89" spans="2:22">
      <c r="B89" s="41">
        <v>62</v>
      </c>
      <c r="C89" s="41">
        <v>6340</v>
      </c>
      <c r="D89" s="41" t="s">
        <v>1348</v>
      </c>
      <c r="E89" s="41" t="s">
        <v>195</v>
      </c>
      <c r="F89" s="41" t="s">
        <v>4596</v>
      </c>
      <c r="G89" s="41">
        <v>1035</v>
      </c>
      <c r="H89" s="41" t="s">
        <v>71</v>
      </c>
      <c r="I89" s="85" t="s">
        <v>383</v>
      </c>
      <c r="J89" s="41" t="s">
        <v>4654</v>
      </c>
      <c r="K89" s="41" t="s">
        <v>188</v>
      </c>
      <c r="L89" s="41"/>
      <c r="M89" s="41"/>
      <c r="N89" s="41">
        <v>35</v>
      </c>
      <c r="O89" s="41"/>
      <c r="P89" s="41"/>
      <c r="Q89" s="41"/>
      <c r="R89" s="41"/>
      <c r="S89" s="41"/>
      <c r="T89" s="85" t="s">
        <v>237</v>
      </c>
      <c r="U89" s="41"/>
      <c r="V89" s="41"/>
    </row>
    <row r="90" spans="2:22">
      <c r="B90" s="41">
        <v>63</v>
      </c>
      <c r="C90" s="41">
        <v>6340</v>
      </c>
      <c r="D90" s="41" t="s">
        <v>1348</v>
      </c>
      <c r="E90" s="41" t="s">
        <v>195</v>
      </c>
      <c r="F90" s="41" t="s">
        <v>4596</v>
      </c>
      <c r="G90" s="41">
        <v>1036</v>
      </c>
      <c r="H90" s="41" t="s">
        <v>71</v>
      </c>
      <c r="I90" s="85" t="s">
        <v>388</v>
      </c>
      <c r="J90" s="41" t="s">
        <v>389</v>
      </c>
      <c r="K90" s="41" t="s">
        <v>188</v>
      </c>
      <c r="L90" s="41"/>
      <c r="M90" s="41"/>
      <c r="N90" s="41">
        <v>35</v>
      </c>
      <c r="O90" s="41"/>
      <c r="P90" s="41"/>
      <c r="Q90" s="41"/>
      <c r="R90" s="41"/>
      <c r="S90" s="41"/>
      <c r="T90" s="85" t="s">
        <v>237</v>
      </c>
      <c r="U90" s="41"/>
      <c r="V90" s="41"/>
    </row>
    <row r="91" spans="2:22">
      <c r="B91" s="41">
        <v>64</v>
      </c>
      <c r="C91" s="41">
        <v>6340</v>
      </c>
      <c r="D91" s="41" t="s">
        <v>1348</v>
      </c>
      <c r="E91" s="41" t="s">
        <v>195</v>
      </c>
      <c r="F91" s="41" t="s">
        <v>4596</v>
      </c>
      <c r="G91" s="41">
        <v>1037</v>
      </c>
      <c r="H91" s="41" t="s">
        <v>71</v>
      </c>
      <c r="I91" s="85" t="s">
        <v>391</v>
      </c>
      <c r="J91" s="41" t="s">
        <v>392</v>
      </c>
      <c r="K91" s="41" t="s">
        <v>188</v>
      </c>
      <c r="L91" s="41"/>
      <c r="M91" s="41"/>
      <c r="N91" s="41">
        <v>35</v>
      </c>
      <c r="O91" s="41"/>
      <c r="P91" s="41"/>
      <c r="Q91" s="41"/>
      <c r="R91" s="41"/>
      <c r="S91" s="41"/>
      <c r="T91" s="85" t="s">
        <v>237</v>
      </c>
      <c r="U91" s="41"/>
      <c r="V91" s="41"/>
    </row>
    <row r="92" spans="2:22">
      <c r="B92" s="41">
        <v>65</v>
      </c>
      <c r="C92" s="41">
        <v>6340</v>
      </c>
      <c r="D92" s="41" t="s">
        <v>1348</v>
      </c>
      <c r="E92" s="41" t="s">
        <v>195</v>
      </c>
      <c r="F92" s="41" t="s">
        <v>4596</v>
      </c>
      <c r="G92" s="41">
        <v>1064</v>
      </c>
      <c r="H92" s="41" t="s">
        <v>71</v>
      </c>
      <c r="I92" s="85" t="s">
        <v>393</v>
      </c>
      <c r="J92" s="41" t="s">
        <v>303</v>
      </c>
      <c r="K92" s="41" t="s">
        <v>4655</v>
      </c>
      <c r="L92" s="41"/>
      <c r="M92" s="41"/>
      <c r="N92" s="41">
        <v>170</v>
      </c>
      <c r="O92" s="41"/>
      <c r="P92" s="41"/>
      <c r="Q92" s="41"/>
      <c r="R92" s="41"/>
      <c r="S92" s="41"/>
      <c r="T92" s="85" t="s">
        <v>237</v>
      </c>
      <c r="U92" s="41"/>
      <c r="V92" s="41"/>
    </row>
    <row r="93" spans="2:22">
      <c r="B93" s="41">
        <v>66</v>
      </c>
      <c r="C93" s="41">
        <v>6340</v>
      </c>
      <c r="D93" s="41" t="s">
        <v>1348</v>
      </c>
      <c r="E93" s="41" t="s">
        <v>195</v>
      </c>
      <c r="F93" s="41" t="s">
        <v>4596</v>
      </c>
      <c r="G93" s="41">
        <v>1065</v>
      </c>
      <c r="H93" s="41" t="s">
        <v>71</v>
      </c>
      <c r="I93" s="85" t="s">
        <v>396</v>
      </c>
      <c r="J93" s="41" t="s">
        <v>4656</v>
      </c>
      <c r="K93" s="41" t="s">
        <v>4657</v>
      </c>
      <c r="L93" s="41"/>
      <c r="M93" s="41"/>
      <c r="N93" s="41">
        <v>35</v>
      </c>
      <c r="O93" s="41"/>
      <c r="P93" s="41"/>
      <c r="Q93" s="41"/>
      <c r="R93" s="41"/>
      <c r="S93" s="41"/>
      <c r="T93" s="85" t="s">
        <v>237</v>
      </c>
      <c r="U93" s="41"/>
      <c r="V93" s="41"/>
    </row>
    <row r="94" spans="2:22">
      <c r="B94" s="41">
        <v>67</v>
      </c>
      <c r="C94" s="41">
        <v>6340</v>
      </c>
      <c r="D94" s="41" t="s">
        <v>1348</v>
      </c>
      <c r="E94" s="41" t="s">
        <v>131</v>
      </c>
      <c r="F94" s="41" t="s">
        <v>4596</v>
      </c>
      <c r="G94" s="41">
        <v>1070</v>
      </c>
      <c r="H94" s="41" t="s">
        <v>71</v>
      </c>
      <c r="I94" s="85" t="s">
        <v>400</v>
      </c>
      <c r="J94" s="41" t="s">
        <v>177</v>
      </c>
      <c r="K94" s="41" t="s">
        <v>411</v>
      </c>
      <c r="L94" s="41"/>
      <c r="M94" s="41"/>
      <c r="N94" s="41">
        <v>220</v>
      </c>
      <c r="O94" s="41"/>
      <c r="P94" s="41"/>
      <c r="Q94" s="41"/>
      <c r="R94" s="41"/>
      <c r="S94" s="41"/>
      <c r="T94" s="85" t="s">
        <v>183</v>
      </c>
      <c r="U94" s="41"/>
      <c r="V94" s="41"/>
    </row>
    <row r="95" spans="2:22">
      <c r="B95" s="41">
        <v>68</v>
      </c>
      <c r="C95" s="41">
        <v>6340</v>
      </c>
      <c r="D95" s="41" t="s">
        <v>4599</v>
      </c>
      <c r="E95" s="41" t="s">
        <v>4658</v>
      </c>
      <c r="F95" s="41" t="s">
        <v>4600</v>
      </c>
      <c r="G95" s="41">
        <v>1071</v>
      </c>
      <c r="H95" s="41" t="s">
        <v>71</v>
      </c>
      <c r="I95" s="85" t="s">
        <v>404</v>
      </c>
      <c r="J95" s="41" t="s">
        <v>4659</v>
      </c>
      <c r="K95" s="41" t="s">
        <v>4660</v>
      </c>
      <c r="L95" s="41"/>
      <c r="M95" s="41"/>
      <c r="N95" s="41">
        <v>220</v>
      </c>
      <c r="O95" s="41"/>
      <c r="P95" s="41"/>
      <c r="Q95" s="41"/>
      <c r="R95" s="41"/>
      <c r="S95" s="41"/>
      <c r="T95" s="85" t="s">
        <v>403</v>
      </c>
      <c r="U95" s="41"/>
      <c r="V95" s="41"/>
    </row>
    <row r="96" spans="2:22">
      <c r="B96" s="41">
        <v>69</v>
      </c>
      <c r="C96" s="41">
        <v>6340</v>
      </c>
      <c r="D96" s="41" t="s">
        <v>1348</v>
      </c>
      <c r="E96" s="41" t="s">
        <v>4661</v>
      </c>
      <c r="F96" s="41" t="s">
        <v>4596</v>
      </c>
      <c r="G96" s="41">
        <v>1072</v>
      </c>
      <c r="H96" s="41" t="s">
        <v>71</v>
      </c>
      <c r="I96" s="85" t="s">
        <v>408</v>
      </c>
      <c r="J96" s="41" t="s">
        <v>405</v>
      </c>
      <c r="K96" s="41" t="s">
        <v>409</v>
      </c>
      <c r="L96" s="41"/>
      <c r="M96" s="41"/>
      <c r="N96" s="41">
        <v>220</v>
      </c>
      <c r="O96" s="41"/>
      <c r="P96" s="41"/>
      <c r="Q96" s="41"/>
      <c r="R96" s="41"/>
      <c r="S96" s="41"/>
      <c r="T96" s="85" t="s">
        <v>183</v>
      </c>
      <c r="U96" s="41"/>
      <c r="V96" s="41"/>
    </row>
    <row r="97" spans="2:22">
      <c r="B97" s="41">
        <v>70</v>
      </c>
      <c r="C97" s="41">
        <v>6340</v>
      </c>
      <c r="D97" s="41" t="s">
        <v>1348</v>
      </c>
      <c r="E97" s="41" t="s">
        <v>4661</v>
      </c>
      <c r="F97" s="41" t="s">
        <v>4596</v>
      </c>
      <c r="G97" s="41">
        <v>1073</v>
      </c>
      <c r="H97" s="41" t="s">
        <v>71</v>
      </c>
      <c r="I97" s="85" t="s">
        <v>410</v>
      </c>
      <c r="J97" s="41" t="s">
        <v>411</v>
      </c>
      <c r="K97" s="41" t="s">
        <v>412</v>
      </c>
      <c r="L97" s="41"/>
      <c r="M97" s="41"/>
      <c r="N97" s="41">
        <v>220</v>
      </c>
      <c r="O97" s="41"/>
      <c r="P97" s="41"/>
      <c r="Q97" s="41"/>
      <c r="R97" s="41"/>
      <c r="S97" s="41"/>
      <c r="T97" s="85" t="s">
        <v>183</v>
      </c>
      <c r="U97" s="41"/>
      <c r="V97" s="41"/>
    </row>
    <row r="98" spans="2:22">
      <c r="B98" s="41">
        <v>71</v>
      </c>
      <c r="C98" s="41">
        <v>6340</v>
      </c>
      <c r="D98" s="41" t="s">
        <v>1348</v>
      </c>
      <c r="E98" s="41" t="s">
        <v>4661</v>
      </c>
      <c r="F98" s="41" t="s">
        <v>4596</v>
      </c>
      <c r="G98" s="41">
        <v>1074</v>
      </c>
      <c r="H98" s="41" t="s">
        <v>71</v>
      </c>
      <c r="I98" s="85" t="s">
        <v>414</v>
      </c>
      <c r="J98" s="41" t="s">
        <v>409</v>
      </c>
      <c r="K98" s="41" t="s">
        <v>415</v>
      </c>
      <c r="L98" s="41"/>
      <c r="M98" s="41"/>
      <c r="N98" s="41">
        <v>220</v>
      </c>
      <c r="O98" s="41"/>
      <c r="P98" s="41"/>
      <c r="Q98" s="41"/>
      <c r="R98" s="41"/>
      <c r="S98" s="41"/>
      <c r="T98" s="85" t="s">
        <v>183</v>
      </c>
      <c r="U98" s="41"/>
      <c r="V98" s="41"/>
    </row>
    <row r="99" spans="2:22">
      <c r="B99" s="41">
        <v>72</v>
      </c>
      <c r="C99" s="41">
        <v>6340</v>
      </c>
      <c r="D99" s="41" t="s">
        <v>1348</v>
      </c>
      <c r="E99" s="41" t="s">
        <v>4661</v>
      </c>
      <c r="F99" s="41" t="s">
        <v>4596</v>
      </c>
      <c r="G99" s="41">
        <v>1075</v>
      </c>
      <c r="H99" s="41" t="s">
        <v>71</v>
      </c>
      <c r="I99" s="85" t="s">
        <v>416</v>
      </c>
      <c r="J99" s="41" t="s">
        <v>412</v>
      </c>
      <c r="K99" s="41" t="s">
        <v>4662</v>
      </c>
      <c r="L99" s="41"/>
      <c r="M99" s="41"/>
      <c r="N99" s="41">
        <v>220</v>
      </c>
      <c r="O99" s="41"/>
      <c r="P99" s="41"/>
      <c r="Q99" s="41"/>
      <c r="R99" s="41"/>
      <c r="S99" s="41"/>
      <c r="T99" s="85" t="s">
        <v>4663</v>
      </c>
      <c r="U99" s="41"/>
      <c r="V99" s="41"/>
    </row>
    <row r="100" spans="2:22">
      <c r="B100" s="41">
        <v>73</v>
      </c>
      <c r="C100" s="41">
        <v>6340</v>
      </c>
      <c r="D100" s="41" t="s">
        <v>1348</v>
      </c>
      <c r="E100" s="41" t="s">
        <v>195</v>
      </c>
      <c r="F100" s="41" t="s">
        <v>4596</v>
      </c>
      <c r="G100" s="41">
        <v>1082</v>
      </c>
      <c r="H100" s="41" t="s">
        <v>71</v>
      </c>
      <c r="I100" s="85" t="s">
        <v>417</v>
      </c>
      <c r="J100" s="41" t="s">
        <v>418</v>
      </c>
      <c r="K100" s="41" t="s">
        <v>4664</v>
      </c>
      <c r="L100" s="41"/>
      <c r="M100" s="41"/>
      <c r="N100" s="41">
        <v>220</v>
      </c>
      <c r="O100" s="41"/>
      <c r="P100" s="41"/>
      <c r="Q100" s="41"/>
      <c r="R100" s="41"/>
      <c r="S100" s="41"/>
      <c r="T100" s="85" t="s">
        <v>183</v>
      </c>
      <c r="U100" s="41"/>
      <c r="V100" s="41"/>
    </row>
    <row r="101" spans="2:22">
      <c r="B101" s="41">
        <v>74</v>
      </c>
      <c r="C101" s="41">
        <v>6340</v>
      </c>
      <c r="D101" s="41" t="s">
        <v>1348</v>
      </c>
      <c r="E101" s="41" t="s">
        <v>195</v>
      </c>
      <c r="F101" s="41" t="s">
        <v>4596</v>
      </c>
      <c r="G101" s="41">
        <v>1083</v>
      </c>
      <c r="H101" s="41" t="s">
        <v>71</v>
      </c>
      <c r="I101" s="85" t="s">
        <v>419</v>
      </c>
      <c r="J101" s="41" t="s">
        <v>1174</v>
      </c>
      <c r="K101" s="41" t="s">
        <v>4665</v>
      </c>
      <c r="L101" s="41"/>
      <c r="M101" s="41"/>
      <c r="N101" s="41">
        <v>220</v>
      </c>
      <c r="O101" s="41"/>
      <c r="P101" s="41"/>
      <c r="Q101" s="41"/>
      <c r="R101" s="41"/>
      <c r="S101" s="41"/>
      <c r="T101" s="85" t="s">
        <v>183</v>
      </c>
      <c r="U101" s="41"/>
      <c r="V101" s="41"/>
    </row>
    <row r="102" spans="2:22">
      <c r="B102" s="41">
        <v>75</v>
      </c>
      <c r="C102" s="41">
        <v>6340</v>
      </c>
      <c r="D102" s="41" t="s">
        <v>1348</v>
      </c>
      <c r="E102" s="41" t="s">
        <v>195</v>
      </c>
      <c r="F102" s="41" t="s">
        <v>4596</v>
      </c>
      <c r="G102" s="41">
        <v>1085</v>
      </c>
      <c r="H102" s="41" t="s">
        <v>71</v>
      </c>
      <c r="I102" s="85" t="s">
        <v>423</v>
      </c>
      <c r="J102" s="41" t="s">
        <v>4666</v>
      </c>
      <c r="K102" s="41" t="s">
        <v>4667</v>
      </c>
      <c r="L102" s="41"/>
      <c r="M102" s="41"/>
      <c r="N102" s="41">
        <v>220</v>
      </c>
      <c r="O102" s="41"/>
      <c r="P102" s="41"/>
      <c r="Q102" s="41"/>
      <c r="R102" s="41"/>
      <c r="S102" s="41"/>
      <c r="T102" s="85" t="s">
        <v>183</v>
      </c>
      <c r="U102" s="41"/>
      <c r="V102" s="41"/>
    </row>
    <row r="103" spans="2:22">
      <c r="B103" s="41">
        <v>76</v>
      </c>
      <c r="C103" s="41">
        <v>6340</v>
      </c>
      <c r="D103" s="41" t="s">
        <v>1348</v>
      </c>
      <c r="E103" s="41" t="s">
        <v>195</v>
      </c>
      <c r="F103" s="41" t="s">
        <v>4596</v>
      </c>
      <c r="G103" s="41">
        <v>1087</v>
      </c>
      <c r="H103" s="41" t="s">
        <v>71</v>
      </c>
      <c r="I103" s="85" t="s">
        <v>426</v>
      </c>
      <c r="J103" s="41" t="s">
        <v>4668</v>
      </c>
      <c r="K103" s="41" t="s">
        <v>4669</v>
      </c>
      <c r="L103" s="41"/>
      <c r="M103" s="41"/>
      <c r="N103" s="41">
        <v>220</v>
      </c>
      <c r="O103" s="41"/>
      <c r="P103" s="41"/>
      <c r="Q103" s="41"/>
      <c r="R103" s="41"/>
      <c r="S103" s="41"/>
      <c r="T103" s="85" t="s">
        <v>183</v>
      </c>
      <c r="U103" s="41"/>
      <c r="V103" s="41"/>
    </row>
    <row r="104" spans="2:22">
      <c r="B104" s="41">
        <v>77</v>
      </c>
      <c r="C104" s="41">
        <v>6340</v>
      </c>
      <c r="D104" s="41" t="s">
        <v>1348</v>
      </c>
      <c r="E104" s="41" t="s">
        <v>195</v>
      </c>
      <c r="F104" s="41" t="s">
        <v>4596</v>
      </c>
      <c r="G104" s="41">
        <v>1103</v>
      </c>
      <c r="H104" s="41" t="s">
        <v>71</v>
      </c>
      <c r="I104" s="85" t="s">
        <v>432</v>
      </c>
      <c r="J104" s="41" t="s">
        <v>4666</v>
      </c>
      <c r="K104" s="41" t="s">
        <v>4670</v>
      </c>
      <c r="L104" s="41"/>
      <c r="M104" s="41"/>
      <c r="N104" s="41">
        <v>220</v>
      </c>
      <c r="O104" s="41"/>
      <c r="P104" s="41"/>
      <c r="Q104" s="41"/>
      <c r="R104" s="41"/>
      <c r="S104" s="41"/>
      <c r="T104" s="85" t="s">
        <v>183</v>
      </c>
      <c r="U104" s="41"/>
      <c r="V104" s="41"/>
    </row>
    <row r="105" spans="2:22">
      <c r="B105" s="41">
        <v>78</v>
      </c>
      <c r="C105" s="41">
        <v>6340</v>
      </c>
      <c r="D105" s="41" t="s">
        <v>1348</v>
      </c>
      <c r="E105" s="41" t="s">
        <v>195</v>
      </c>
      <c r="F105" s="41" t="s">
        <v>4596</v>
      </c>
      <c r="G105" s="41">
        <v>1104</v>
      </c>
      <c r="H105" s="41" t="s">
        <v>71</v>
      </c>
      <c r="I105" s="85" t="s">
        <v>435</v>
      </c>
      <c r="J105" s="41" t="s">
        <v>4671</v>
      </c>
      <c r="K105" s="41" t="s">
        <v>4672</v>
      </c>
      <c r="L105" s="41"/>
      <c r="M105" s="41"/>
      <c r="N105" s="41">
        <v>220</v>
      </c>
      <c r="O105" s="41"/>
      <c r="P105" s="41"/>
      <c r="Q105" s="41"/>
      <c r="R105" s="41"/>
      <c r="S105" s="41"/>
      <c r="T105" s="85" t="s">
        <v>183</v>
      </c>
      <c r="U105" s="41"/>
      <c r="V105" s="41"/>
    </row>
    <row r="106" spans="2:22">
      <c r="B106" s="41">
        <v>79</v>
      </c>
      <c r="C106" s="41">
        <v>6340</v>
      </c>
      <c r="D106" s="41" t="s">
        <v>1348</v>
      </c>
      <c r="E106" s="41" t="s">
        <v>103</v>
      </c>
      <c r="F106" s="41" t="s">
        <v>4596</v>
      </c>
      <c r="G106" s="41">
        <v>1133</v>
      </c>
      <c r="H106" s="41" t="s">
        <v>71</v>
      </c>
      <c r="I106" s="85" t="s">
        <v>441</v>
      </c>
      <c r="J106" s="41" t="s">
        <v>929</v>
      </c>
      <c r="K106" s="41" t="s">
        <v>4673</v>
      </c>
      <c r="L106" s="41"/>
      <c r="M106" s="41"/>
      <c r="N106" s="41">
        <v>34</v>
      </c>
      <c r="O106" s="41"/>
      <c r="P106" s="41"/>
      <c r="Q106" s="41"/>
      <c r="R106" s="41"/>
      <c r="S106" s="41"/>
      <c r="T106" s="85" t="s">
        <v>403</v>
      </c>
      <c r="U106" s="41"/>
      <c r="V106" s="41"/>
    </row>
    <row r="107" spans="2:22">
      <c r="B107" s="41">
        <v>80</v>
      </c>
      <c r="C107" s="41">
        <v>6340</v>
      </c>
      <c r="D107" s="41" t="s">
        <v>1348</v>
      </c>
      <c r="E107" s="41" t="s">
        <v>195</v>
      </c>
      <c r="F107" s="41" t="s">
        <v>4596</v>
      </c>
      <c r="G107" s="41">
        <v>1134</v>
      </c>
      <c r="H107" s="41" t="s">
        <v>71</v>
      </c>
      <c r="I107" s="85" t="s">
        <v>446</v>
      </c>
      <c r="J107" s="41" t="s">
        <v>447</v>
      </c>
      <c r="K107" s="41" t="s">
        <v>448</v>
      </c>
      <c r="L107" s="41"/>
      <c r="M107" s="41"/>
      <c r="N107" s="41">
        <v>34</v>
      </c>
      <c r="O107" s="41"/>
      <c r="P107" s="41"/>
      <c r="Q107" s="41"/>
      <c r="R107" s="41"/>
      <c r="S107" s="41"/>
      <c r="T107" s="85" t="s">
        <v>403</v>
      </c>
      <c r="U107" s="41"/>
      <c r="V107" s="41"/>
    </row>
    <row r="108" spans="2:22">
      <c r="B108" s="41">
        <v>81</v>
      </c>
      <c r="C108" s="41">
        <v>6340</v>
      </c>
      <c r="D108" s="41" t="s">
        <v>1348</v>
      </c>
      <c r="E108" s="41" t="s">
        <v>195</v>
      </c>
      <c r="F108" s="41" t="s">
        <v>4596</v>
      </c>
      <c r="G108" s="41">
        <v>1135</v>
      </c>
      <c r="H108" s="41" t="s">
        <v>71</v>
      </c>
      <c r="I108" s="85" t="s">
        <v>452</v>
      </c>
      <c r="J108" s="41" t="s">
        <v>447</v>
      </c>
      <c r="K108" s="41" t="s">
        <v>448</v>
      </c>
      <c r="L108" s="41"/>
      <c r="M108" s="41"/>
      <c r="N108" s="41">
        <v>34</v>
      </c>
      <c r="O108" s="41"/>
      <c r="P108" s="41"/>
      <c r="Q108" s="41"/>
      <c r="R108" s="41"/>
      <c r="S108" s="41"/>
      <c r="T108" s="85" t="s">
        <v>403</v>
      </c>
      <c r="U108" s="41"/>
      <c r="V108" s="41"/>
    </row>
    <row r="109" spans="2:22">
      <c r="B109" s="41">
        <v>82</v>
      </c>
      <c r="C109" s="41">
        <v>6340</v>
      </c>
      <c r="D109" s="41" t="s">
        <v>1348</v>
      </c>
      <c r="E109" s="41" t="s">
        <v>103</v>
      </c>
      <c r="F109" s="41" t="s">
        <v>4596</v>
      </c>
      <c r="G109" s="41">
        <v>1136</v>
      </c>
      <c r="H109" s="41" t="s">
        <v>71</v>
      </c>
      <c r="I109" s="85" t="s">
        <v>453</v>
      </c>
      <c r="J109" s="41" t="s">
        <v>929</v>
      </c>
      <c r="K109" s="41" t="s">
        <v>4674</v>
      </c>
      <c r="L109" s="41"/>
      <c r="M109" s="41"/>
      <c r="N109" s="41">
        <v>34</v>
      </c>
      <c r="O109" s="41"/>
      <c r="P109" s="41"/>
      <c r="Q109" s="41"/>
      <c r="R109" s="41"/>
      <c r="S109" s="41"/>
      <c r="T109" s="85" t="s">
        <v>403</v>
      </c>
      <c r="U109" s="41"/>
      <c r="V109" s="41"/>
    </row>
    <row r="110" spans="2:22">
      <c r="B110" s="41">
        <v>83</v>
      </c>
      <c r="C110" s="41">
        <v>6340</v>
      </c>
      <c r="D110" s="41" t="s">
        <v>1348</v>
      </c>
      <c r="E110" s="41" t="s">
        <v>195</v>
      </c>
      <c r="F110" s="41" t="s">
        <v>4596</v>
      </c>
      <c r="G110" s="41">
        <v>1137</v>
      </c>
      <c r="H110" s="41" t="s">
        <v>71</v>
      </c>
      <c r="I110" s="85" t="s">
        <v>458</v>
      </c>
      <c r="J110" s="41" t="s">
        <v>460</v>
      </c>
      <c r="K110" s="41" t="s">
        <v>4675</v>
      </c>
      <c r="L110" s="41"/>
      <c r="M110" s="41"/>
      <c r="N110" s="41">
        <v>34</v>
      </c>
      <c r="O110" s="41"/>
      <c r="P110" s="41"/>
      <c r="Q110" s="41"/>
      <c r="R110" s="41"/>
      <c r="S110" s="41"/>
      <c r="T110" s="85" t="s">
        <v>403</v>
      </c>
      <c r="U110" s="41"/>
      <c r="V110" s="41"/>
    </row>
    <row r="111" spans="2:22">
      <c r="B111" s="41">
        <v>84</v>
      </c>
      <c r="C111" s="41">
        <v>6340</v>
      </c>
      <c r="D111" s="41" t="s">
        <v>1348</v>
      </c>
      <c r="E111" s="41" t="s">
        <v>195</v>
      </c>
      <c r="F111" s="41" t="s">
        <v>4596</v>
      </c>
      <c r="G111" s="41">
        <v>1138</v>
      </c>
      <c r="H111" s="41" t="s">
        <v>71</v>
      </c>
      <c r="I111" s="85" t="s">
        <v>465</v>
      </c>
      <c r="J111" s="41" t="s">
        <v>460</v>
      </c>
      <c r="K111" s="41" t="s">
        <v>4676</v>
      </c>
      <c r="L111" s="41"/>
      <c r="M111" s="41"/>
      <c r="N111" s="41">
        <v>34</v>
      </c>
      <c r="O111" s="41"/>
      <c r="P111" s="41"/>
      <c r="Q111" s="41"/>
      <c r="R111" s="41"/>
      <c r="S111" s="41"/>
      <c r="T111" s="85" t="s">
        <v>403</v>
      </c>
      <c r="U111" s="41"/>
      <c r="V111" s="41"/>
    </row>
    <row r="112" spans="2:22">
      <c r="B112" s="41">
        <v>85</v>
      </c>
      <c r="C112" s="41">
        <v>6340</v>
      </c>
      <c r="D112" s="41" t="s">
        <v>4599</v>
      </c>
      <c r="E112" s="41" t="s">
        <v>195</v>
      </c>
      <c r="F112" s="41" t="s">
        <v>4600</v>
      </c>
      <c r="G112" s="41">
        <v>1139</v>
      </c>
      <c r="H112" s="41" t="s">
        <v>71</v>
      </c>
      <c r="I112" s="85" t="s">
        <v>467</v>
      </c>
      <c r="J112" s="41" t="s">
        <v>4677</v>
      </c>
      <c r="K112" s="41" t="s">
        <v>4678</v>
      </c>
      <c r="L112" s="41"/>
      <c r="M112" s="41"/>
      <c r="N112" s="41">
        <v>110</v>
      </c>
      <c r="O112" s="41"/>
      <c r="P112" s="41"/>
      <c r="Q112" s="41"/>
      <c r="R112" s="41"/>
      <c r="S112" s="41"/>
      <c r="T112" s="85" t="s">
        <v>403</v>
      </c>
      <c r="U112" s="41"/>
      <c r="V112" s="41"/>
    </row>
    <row r="113" spans="2:22">
      <c r="B113" s="41">
        <v>86</v>
      </c>
      <c r="C113" s="41">
        <v>6340</v>
      </c>
      <c r="D113" s="41" t="s">
        <v>1348</v>
      </c>
      <c r="E113" s="41" t="s">
        <v>195</v>
      </c>
      <c r="F113" s="41" t="s">
        <v>4596</v>
      </c>
      <c r="G113" s="41">
        <v>1140</v>
      </c>
      <c r="H113" s="41" t="s">
        <v>71</v>
      </c>
      <c r="I113" s="85" t="s">
        <v>470</v>
      </c>
      <c r="J113" s="41" t="s">
        <v>468</v>
      </c>
      <c r="K113" s="41" t="s">
        <v>4675</v>
      </c>
      <c r="L113" s="41"/>
      <c r="M113" s="41"/>
      <c r="N113" s="41">
        <v>34</v>
      </c>
      <c r="O113" s="41"/>
      <c r="P113" s="41"/>
      <c r="Q113" s="41"/>
      <c r="R113" s="41"/>
      <c r="S113" s="41"/>
      <c r="T113" s="85" t="s">
        <v>403</v>
      </c>
      <c r="U113" s="41"/>
      <c r="V113" s="41"/>
    </row>
    <row r="114" spans="2:22">
      <c r="B114" s="41">
        <v>87</v>
      </c>
      <c r="C114" s="41">
        <v>6340</v>
      </c>
      <c r="D114" s="41" t="s">
        <v>4599</v>
      </c>
      <c r="E114" s="41" t="s">
        <v>195</v>
      </c>
      <c r="F114" s="41" t="s">
        <v>4600</v>
      </c>
      <c r="G114" s="41">
        <v>1141</v>
      </c>
      <c r="H114" s="41" t="s">
        <v>71</v>
      </c>
      <c r="I114" s="85" t="s">
        <v>471</v>
      </c>
      <c r="J114" s="41" t="s">
        <v>4677</v>
      </c>
      <c r="K114" s="41" t="s">
        <v>4679</v>
      </c>
      <c r="L114" s="41"/>
      <c r="M114" s="41"/>
      <c r="N114" s="41">
        <v>110</v>
      </c>
      <c r="O114" s="41"/>
      <c r="P114" s="41"/>
      <c r="Q114" s="41"/>
      <c r="R114" s="41"/>
      <c r="S114" s="41"/>
      <c r="T114" s="85" t="s">
        <v>403</v>
      </c>
      <c r="U114" s="41"/>
      <c r="V114" s="41"/>
    </row>
    <row r="115" spans="2:22">
      <c r="B115" s="41">
        <v>88</v>
      </c>
      <c r="C115" s="41">
        <v>6340</v>
      </c>
      <c r="D115" s="41" t="s">
        <v>1348</v>
      </c>
      <c r="E115" s="41" t="s">
        <v>195</v>
      </c>
      <c r="F115" s="41" t="s">
        <v>4596</v>
      </c>
      <c r="G115" s="41">
        <v>1142</v>
      </c>
      <c r="H115" s="41" t="s">
        <v>71</v>
      </c>
      <c r="I115" s="85" t="s">
        <v>473</v>
      </c>
      <c r="J115" s="41" t="s">
        <v>454</v>
      </c>
      <c r="K115" s="41" t="s">
        <v>4675</v>
      </c>
      <c r="L115" s="41"/>
      <c r="M115" s="41"/>
      <c r="N115" s="41">
        <v>34</v>
      </c>
      <c r="O115" s="41"/>
      <c r="P115" s="41"/>
      <c r="Q115" s="41"/>
      <c r="R115" s="41"/>
      <c r="S115" s="41"/>
      <c r="T115" s="85" t="s">
        <v>403</v>
      </c>
      <c r="U115" s="41"/>
      <c r="V115" s="41"/>
    </row>
    <row r="116" spans="2:22">
      <c r="B116" s="41">
        <v>89</v>
      </c>
      <c r="C116" s="41">
        <v>6340</v>
      </c>
      <c r="D116" s="41" t="s">
        <v>1348</v>
      </c>
      <c r="E116" s="41" t="s">
        <v>206</v>
      </c>
      <c r="F116" s="41" t="s">
        <v>4596</v>
      </c>
      <c r="G116" s="41">
        <v>1143</v>
      </c>
      <c r="H116" s="41" t="s">
        <v>71</v>
      </c>
      <c r="I116" s="85" t="s">
        <v>475</v>
      </c>
      <c r="J116" s="41" t="s">
        <v>4680</v>
      </c>
      <c r="K116" s="41" t="s">
        <v>477</v>
      </c>
      <c r="L116" s="41"/>
      <c r="M116" s="41"/>
      <c r="N116" s="41">
        <v>200</v>
      </c>
      <c r="O116" s="41"/>
      <c r="P116" s="41"/>
      <c r="Q116" s="41"/>
      <c r="R116" s="41"/>
      <c r="S116" s="41"/>
      <c r="T116" s="85" t="s">
        <v>183</v>
      </c>
      <c r="U116" s="41"/>
      <c r="V116" s="41"/>
    </row>
    <row r="117" spans="2:22">
      <c r="B117" s="41">
        <v>90</v>
      </c>
      <c r="C117" s="41">
        <v>6340</v>
      </c>
      <c r="D117" s="41" t="s">
        <v>1348</v>
      </c>
      <c r="E117" s="41" t="s">
        <v>195</v>
      </c>
      <c r="F117" s="41" t="s">
        <v>4596</v>
      </c>
      <c r="G117" s="41">
        <v>1144</v>
      </c>
      <c r="H117" s="41" t="s">
        <v>71</v>
      </c>
      <c r="I117" s="85" t="s">
        <v>4199</v>
      </c>
      <c r="J117" s="41" t="s">
        <v>479</v>
      </c>
      <c r="K117" s="41" t="s">
        <v>4681</v>
      </c>
      <c r="L117" s="41"/>
      <c r="M117" s="41"/>
      <c r="N117" s="41">
        <v>46</v>
      </c>
      <c r="O117" s="41"/>
      <c r="P117" s="41"/>
      <c r="Q117" s="41"/>
      <c r="R117" s="41"/>
      <c r="S117" s="41"/>
      <c r="T117" s="85" t="s">
        <v>183</v>
      </c>
      <c r="U117" s="41"/>
      <c r="V117" s="41"/>
    </row>
    <row r="118" spans="2:22">
      <c r="B118" s="41">
        <v>91</v>
      </c>
      <c r="C118" s="41">
        <v>6340</v>
      </c>
      <c r="D118" s="41" t="s">
        <v>1348</v>
      </c>
      <c r="E118" s="41" t="s">
        <v>4682</v>
      </c>
      <c r="F118" s="41" t="s">
        <v>4596</v>
      </c>
      <c r="G118" s="41">
        <v>1145</v>
      </c>
      <c r="H118" s="41" t="s">
        <v>71</v>
      </c>
      <c r="I118" s="85" t="s">
        <v>481</v>
      </c>
      <c r="J118" s="41" t="s">
        <v>929</v>
      </c>
      <c r="K118" s="41" t="s">
        <v>4683</v>
      </c>
      <c r="L118" s="41"/>
      <c r="M118" s="41"/>
      <c r="N118" s="41">
        <v>116</v>
      </c>
      <c r="O118" s="41"/>
      <c r="P118" s="41"/>
      <c r="Q118" s="41"/>
      <c r="R118" s="41"/>
      <c r="S118" s="41"/>
      <c r="T118" s="85" t="s">
        <v>403</v>
      </c>
      <c r="U118" s="41"/>
      <c r="V118" s="41"/>
    </row>
    <row r="119" spans="2:22">
      <c r="B119" s="41">
        <v>92</v>
      </c>
      <c r="C119" s="41">
        <v>6340</v>
      </c>
      <c r="D119" s="41" t="s">
        <v>4599</v>
      </c>
      <c r="E119" s="41" t="s">
        <v>195</v>
      </c>
      <c r="F119" s="41" t="s">
        <v>4600</v>
      </c>
      <c r="G119" s="41">
        <v>1146</v>
      </c>
      <c r="H119" s="41" t="s">
        <v>71</v>
      </c>
      <c r="I119" s="85" t="s">
        <v>483</v>
      </c>
      <c r="J119" s="41" t="s">
        <v>484</v>
      </c>
      <c r="K119" s="41" t="s">
        <v>4684</v>
      </c>
      <c r="L119" s="41"/>
      <c r="M119" s="41"/>
      <c r="N119" s="41">
        <v>35</v>
      </c>
      <c r="O119" s="41"/>
      <c r="P119" s="41"/>
      <c r="Q119" s="41"/>
      <c r="R119" s="41"/>
      <c r="S119" s="41"/>
      <c r="T119" s="85" t="s">
        <v>403</v>
      </c>
      <c r="U119" s="41"/>
      <c r="V119" s="41"/>
    </row>
    <row r="120" spans="2:22">
      <c r="B120" s="41">
        <v>93</v>
      </c>
      <c r="C120" s="41">
        <v>6340</v>
      </c>
      <c r="D120" s="41" t="s">
        <v>1348</v>
      </c>
      <c r="E120" s="41" t="s">
        <v>153</v>
      </c>
      <c r="F120" s="41" t="s">
        <v>4594</v>
      </c>
      <c r="G120" s="41">
        <v>1147</v>
      </c>
      <c r="H120" s="41" t="s">
        <v>71</v>
      </c>
      <c r="I120" s="85" t="s">
        <v>1214</v>
      </c>
      <c r="J120" s="41" t="s">
        <v>4685</v>
      </c>
      <c r="K120" s="41" t="s">
        <v>4686</v>
      </c>
      <c r="L120" s="41"/>
      <c r="M120" s="41"/>
      <c r="N120" s="41">
        <v>15</v>
      </c>
      <c r="O120" s="41"/>
      <c r="P120" s="41"/>
      <c r="Q120" s="41"/>
      <c r="R120" s="41"/>
      <c r="S120" s="41"/>
      <c r="T120" s="85" t="s">
        <v>151</v>
      </c>
      <c r="U120" s="41"/>
      <c r="V120" s="41"/>
    </row>
    <row r="121" spans="2:22">
      <c r="B121" s="41">
        <v>94</v>
      </c>
      <c r="C121" s="41">
        <v>6340</v>
      </c>
      <c r="D121" s="41" t="s">
        <v>1348</v>
      </c>
      <c r="E121" s="41" t="s">
        <v>206</v>
      </c>
      <c r="F121" s="41" t="s">
        <v>4594</v>
      </c>
      <c r="G121" s="41">
        <v>1148</v>
      </c>
      <c r="H121" s="41" t="s">
        <v>71</v>
      </c>
      <c r="I121" s="85" t="s">
        <v>491</v>
      </c>
      <c r="J121" s="41" t="s">
        <v>4687</v>
      </c>
      <c r="K121" s="41" t="s">
        <v>494</v>
      </c>
      <c r="L121" s="41"/>
      <c r="M121" s="41"/>
      <c r="N121" s="41">
        <v>27</v>
      </c>
      <c r="O121" s="41"/>
      <c r="P121" s="41"/>
      <c r="Q121" s="41"/>
      <c r="R121" s="41"/>
      <c r="S121" s="41"/>
      <c r="T121" s="85" t="s">
        <v>151</v>
      </c>
      <c r="U121" s="41"/>
      <c r="V121" s="41"/>
    </row>
    <row r="122" spans="2:22">
      <c r="B122" s="41">
        <v>95</v>
      </c>
      <c r="C122" s="41">
        <v>6340</v>
      </c>
      <c r="D122" s="41" t="s">
        <v>1348</v>
      </c>
      <c r="E122" s="41" t="s">
        <v>307</v>
      </c>
      <c r="F122" s="41" t="s">
        <v>4596</v>
      </c>
      <c r="G122" s="41">
        <v>1149</v>
      </c>
      <c r="H122" s="41" t="s">
        <v>71</v>
      </c>
      <c r="I122" s="85" t="s">
        <v>495</v>
      </c>
      <c r="J122" s="41" t="s">
        <v>4688</v>
      </c>
      <c r="K122" s="41" t="s">
        <v>4689</v>
      </c>
      <c r="L122" s="41"/>
      <c r="M122" s="41"/>
      <c r="N122" s="41">
        <v>46</v>
      </c>
      <c r="O122" s="41"/>
      <c r="P122" s="41"/>
      <c r="Q122" s="41"/>
      <c r="R122" s="41"/>
      <c r="S122" s="41"/>
      <c r="T122" s="85" t="s">
        <v>183</v>
      </c>
      <c r="U122" s="41"/>
      <c r="V122" s="41"/>
    </row>
    <row r="123" spans="2:22">
      <c r="B123" s="41">
        <v>96</v>
      </c>
      <c r="C123" s="41">
        <v>6340</v>
      </c>
      <c r="D123" s="41" t="s">
        <v>1348</v>
      </c>
      <c r="E123" s="41" t="s">
        <v>206</v>
      </c>
      <c r="F123" s="41" t="s">
        <v>4596</v>
      </c>
      <c r="G123" s="41">
        <v>1150</v>
      </c>
      <c r="H123" s="41" t="s">
        <v>71</v>
      </c>
      <c r="I123" s="85" t="s">
        <v>498</v>
      </c>
      <c r="J123" s="41" t="s">
        <v>4690</v>
      </c>
      <c r="K123" s="41" t="s">
        <v>499</v>
      </c>
      <c r="L123" s="41"/>
      <c r="M123" s="41"/>
      <c r="N123" s="41">
        <v>200</v>
      </c>
      <c r="O123" s="41"/>
      <c r="P123" s="41"/>
      <c r="Q123" s="41"/>
      <c r="R123" s="41"/>
      <c r="S123" s="41"/>
      <c r="T123" s="85" t="s">
        <v>183</v>
      </c>
      <c r="U123" s="41"/>
      <c r="V123" s="41"/>
    </row>
    <row r="124" spans="2:22">
      <c r="B124" s="41">
        <v>97</v>
      </c>
      <c r="C124" s="41">
        <v>6340</v>
      </c>
      <c r="D124" s="41" t="s">
        <v>1348</v>
      </c>
      <c r="E124" s="41" t="s">
        <v>103</v>
      </c>
      <c r="F124" s="41" t="s">
        <v>4596</v>
      </c>
      <c r="G124" s="41">
        <v>1151</v>
      </c>
      <c r="H124" s="41" t="s">
        <v>71</v>
      </c>
      <c r="I124" s="85" t="s">
        <v>500</v>
      </c>
      <c r="J124" s="41" t="s">
        <v>501</v>
      </c>
      <c r="K124" s="41" t="s">
        <v>4691</v>
      </c>
      <c r="L124" s="41"/>
      <c r="M124" s="41"/>
      <c r="N124" s="41">
        <v>206</v>
      </c>
      <c r="O124" s="41"/>
      <c r="P124" s="41"/>
      <c r="Q124" s="41"/>
      <c r="R124" s="41"/>
      <c r="S124" s="41"/>
      <c r="T124" s="85" t="s">
        <v>189</v>
      </c>
      <c r="U124" s="41"/>
      <c r="V124" s="41"/>
    </row>
    <row r="125" spans="2:22">
      <c r="B125" s="41">
        <v>98</v>
      </c>
      <c r="C125" s="41">
        <v>6340</v>
      </c>
      <c r="D125" s="41" t="s">
        <v>1348</v>
      </c>
      <c r="E125" s="41" t="s">
        <v>195</v>
      </c>
      <c r="F125" s="41" t="s">
        <v>4596</v>
      </c>
      <c r="G125" s="41">
        <v>1152</v>
      </c>
      <c r="H125" s="41" t="s">
        <v>71</v>
      </c>
      <c r="I125" s="85" t="s">
        <v>504</v>
      </c>
      <c r="J125" s="41" t="s">
        <v>4692</v>
      </c>
      <c r="K125" s="41" t="s">
        <v>4693</v>
      </c>
      <c r="L125" s="41"/>
      <c r="M125" s="41"/>
      <c r="N125" s="41">
        <v>40</v>
      </c>
      <c r="O125" s="41"/>
      <c r="P125" s="41"/>
      <c r="Q125" s="41"/>
      <c r="R125" s="41"/>
      <c r="S125" s="41"/>
      <c r="T125" s="85" t="s">
        <v>189</v>
      </c>
      <c r="U125" s="41"/>
      <c r="V125" s="41"/>
    </row>
    <row r="126" spans="2:22">
      <c r="B126" s="41">
        <v>99</v>
      </c>
      <c r="C126" s="41">
        <v>6340</v>
      </c>
      <c r="D126" s="41" t="s">
        <v>1348</v>
      </c>
      <c r="E126" s="41" t="s">
        <v>195</v>
      </c>
      <c r="F126" s="41" t="s">
        <v>4596</v>
      </c>
      <c r="G126" s="41">
        <v>1153</v>
      </c>
      <c r="H126" s="41" t="s">
        <v>71</v>
      </c>
      <c r="I126" s="85" t="s">
        <v>510</v>
      </c>
      <c r="J126" s="41" t="s">
        <v>4692</v>
      </c>
      <c r="K126" s="41" t="s">
        <v>4693</v>
      </c>
      <c r="L126" s="41"/>
      <c r="M126" s="41"/>
      <c r="N126" s="41">
        <v>40</v>
      </c>
      <c r="O126" s="41"/>
      <c r="P126" s="41"/>
      <c r="Q126" s="41"/>
      <c r="R126" s="41"/>
      <c r="S126" s="41"/>
      <c r="T126" s="85" t="s">
        <v>189</v>
      </c>
      <c r="U126" s="41"/>
      <c r="V126" s="41"/>
    </row>
    <row r="127" spans="2:22">
      <c r="B127" s="41">
        <v>100</v>
      </c>
      <c r="C127" s="41">
        <v>6340</v>
      </c>
      <c r="D127" s="41" t="s">
        <v>1348</v>
      </c>
      <c r="E127" s="41" t="s">
        <v>307</v>
      </c>
      <c r="F127" s="41" t="s">
        <v>4596</v>
      </c>
      <c r="G127" s="41">
        <v>1154</v>
      </c>
      <c r="H127" s="41" t="s">
        <v>71</v>
      </c>
      <c r="I127" s="85" t="s">
        <v>514</v>
      </c>
      <c r="J127" s="41" t="s">
        <v>4694</v>
      </c>
      <c r="K127" s="41" t="s">
        <v>4695</v>
      </c>
      <c r="L127" s="41"/>
      <c r="M127" s="41"/>
      <c r="N127" s="41">
        <v>46</v>
      </c>
      <c r="O127" s="41"/>
      <c r="P127" s="41"/>
      <c r="Q127" s="41"/>
      <c r="R127" s="41"/>
      <c r="S127" s="41"/>
      <c r="T127" s="85" t="s">
        <v>183</v>
      </c>
      <c r="U127" s="41"/>
      <c r="V127" s="41"/>
    </row>
    <row r="128" spans="2:22">
      <c r="B128" s="41">
        <v>101</v>
      </c>
      <c r="C128" s="41">
        <v>6340</v>
      </c>
      <c r="D128" s="41" t="s">
        <v>1348</v>
      </c>
      <c r="E128" s="41">
        <v>250</v>
      </c>
      <c r="F128" s="41" t="s">
        <v>4696</v>
      </c>
      <c r="G128" s="41">
        <v>1155</v>
      </c>
      <c r="H128" s="41" t="s">
        <v>71</v>
      </c>
      <c r="I128" s="85" t="s">
        <v>515</v>
      </c>
      <c r="J128" s="41" t="s">
        <v>4697</v>
      </c>
      <c r="K128" s="41" t="s">
        <v>4698</v>
      </c>
      <c r="L128" s="41"/>
      <c r="M128" s="41"/>
      <c r="N128" s="41">
        <v>27</v>
      </c>
      <c r="O128" s="41"/>
      <c r="P128" s="41"/>
      <c r="Q128" s="41"/>
      <c r="R128" s="41"/>
      <c r="S128" s="41"/>
      <c r="T128" s="85" t="s">
        <v>151</v>
      </c>
      <c r="U128" s="41"/>
      <c r="V128" s="41"/>
    </row>
    <row r="129" spans="2:22">
      <c r="B129" s="41">
        <v>102</v>
      </c>
      <c r="C129" s="41">
        <v>6340</v>
      </c>
      <c r="D129" s="41" t="s">
        <v>1348</v>
      </c>
      <c r="E129" s="41" t="s">
        <v>195</v>
      </c>
      <c r="F129" s="41" t="s">
        <v>4596</v>
      </c>
      <c r="G129" s="41">
        <v>1156</v>
      </c>
      <c r="H129" s="41" t="s">
        <v>71</v>
      </c>
      <c r="I129" s="85" t="s">
        <v>521</v>
      </c>
      <c r="J129" s="41" t="s">
        <v>4699</v>
      </c>
      <c r="K129" s="41" t="s">
        <v>4695</v>
      </c>
      <c r="L129" s="41"/>
      <c r="M129" s="41"/>
      <c r="N129" s="41">
        <v>46</v>
      </c>
      <c r="O129" s="41"/>
      <c r="P129" s="41"/>
      <c r="Q129" s="41"/>
      <c r="R129" s="41"/>
      <c r="S129" s="41"/>
      <c r="T129" s="85" t="s">
        <v>183</v>
      </c>
      <c r="U129" s="41"/>
      <c r="V129" s="41"/>
    </row>
    <row r="130" spans="2:22">
      <c r="B130" s="41">
        <v>103</v>
      </c>
      <c r="C130" s="41">
        <v>6340</v>
      </c>
      <c r="D130" s="41" t="s">
        <v>1348</v>
      </c>
      <c r="E130" s="41" t="s">
        <v>195</v>
      </c>
      <c r="F130" s="41" t="s">
        <v>4596</v>
      </c>
      <c r="G130" s="41">
        <v>1157</v>
      </c>
      <c r="H130" s="41" t="s">
        <v>71</v>
      </c>
      <c r="I130" s="85" t="s">
        <v>524</v>
      </c>
      <c r="J130" s="41" t="s">
        <v>4700</v>
      </c>
      <c r="K130" s="41" t="s">
        <v>4695</v>
      </c>
      <c r="L130" s="41"/>
      <c r="M130" s="41"/>
      <c r="N130" s="41">
        <v>46</v>
      </c>
      <c r="O130" s="41"/>
      <c r="P130" s="41"/>
      <c r="Q130" s="41"/>
      <c r="R130" s="41"/>
      <c r="S130" s="41"/>
      <c r="T130" s="85" t="s">
        <v>183</v>
      </c>
      <c r="U130" s="41"/>
      <c r="V130" s="41"/>
    </row>
    <row r="131" spans="2:22">
      <c r="B131" s="41">
        <v>104</v>
      </c>
      <c r="C131" s="41">
        <v>6340</v>
      </c>
      <c r="D131" s="41" t="s">
        <v>1348</v>
      </c>
      <c r="E131" s="41" t="s">
        <v>307</v>
      </c>
      <c r="F131" s="41" t="s">
        <v>4596</v>
      </c>
      <c r="G131" s="41">
        <v>1158</v>
      </c>
      <c r="H131" s="41" t="s">
        <v>71</v>
      </c>
      <c r="I131" s="85" t="s">
        <v>525</v>
      </c>
      <c r="J131" s="41" t="s">
        <v>548</v>
      </c>
      <c r="K131" s="41" t="s">
        <v>4701</v>
      </c>
      <c r="L131" s="41"/>
      <c r="M131" s="41"/>
      <c r="N131" s="41">
        <v>35</v>
      </c>
      <c r="O131" s="41"/>
      <c r="P131" s="41"/>
      <c r="Q131" s="41"/>
      <c r="R131" s="41"/>
      <c r="S131" s="41"/>
      <c r="T131" s="85" t="s">
        <v>403</v>
      </c>
      <c r="U131" s="41"/>
      <c r="V131" s="41"/>
    </row>
    <row r="132" spans="2:22">
      <c r="B132" s="41">
        <v>105</v>
      </c>
      <c r="C132" s="41">
        <v>6340</v>
      </c>
      <c r="D132" s="41" t="s">
        <v>1348</v>
      </c>
      <c r="E132" s="41" t="s">
        <v>307</v>
      </c>
      <c r="F132" s="41" t="s">
        <v>4596</v>
      </c>
      <c r="G132" s="41">
        <v>1159</v>
      </c>
      <c r="H132" s="41" t="s">
        <v>71</v>
      </c>
      <c r="I132" s="85" t="s">
        <v>527</v>
      </c>
      <c r="J132" s="41" t="s">
        <v>548</v>
      </c>
      <c r="K132" s="41" t="s">
        <v>4701</v>
      </c>
      <c r="L132" s="41"/>
      <c r="M132" s="41"/>
      <c r="N132" s="41">
        <v>35</v>
      </c>
      <c r="O132" s="41"/>
      <c r="P132" s="41"/>
      <c r="Q132" s="41"/>
      <c r="R132" s="41"/>
      <c r="S132" s="41"/>
      <c r="T132" s="85" t="s">
        <v>403</v>
      </c>
      <c r="U132" s="41"/>
      <c r="V132" s="41"/>
    </row>
    <row r="133" spans="2:22">
      <c r="B133" s="41">
        <v>106</v>
      </c>
      <c r="C133" s="41">
        <v>6340</v>
      </c>
      <c r="D133" s="41" t="s">
        <v>1348</v>
      </c>
      <c r="E133" s="41" t="s">
        <v>195</v>
      </c>
      <c r="F133" s="41" t="s">
        <v>4596</v>
      </c>
      <c r="G133" s="41">
        <v>1160</v>
      </c>
      <c r="H133" s="41" t="s">
        <v>71</v>
      </c>
      <c r="I133" s="85" t="s">
        <v>529</v>
      </c>
      <c r="J133" s="41" t="s">
        <v>4702</v>
      </c>
      <c r="K133" s="41" t="s">
        <v>4701</v>
      </c>
      <c r="L133" s="41"/>
      <c r="M133" s="41"/>
      <c r="N133" s="41">
        <v>35</v>
      </c>
      <c r="O133" s="41"/>
      <c r="P133" s="41"/>
      <c r="Q133" s="41"/>
      <c r="R133" s="41"/>
      <c r="S133" s="41"/>
      <c r="T133" s="85" t="s">
        <v>403</v>
      </c>
      <c r="U133" s="41"/>
      <c r="V133" s="41"/>
    </row>
    <row r="134" spans="2:22">
      <c r="B134" s="41">
        <v>107</v>
      </c>
      <c r="C134" s="41">
        <v>6340</v>
      </c>
      <c r="D134" s="41" t="s">
        <v>1348</v>
      </c>
      <c r="E134" s="41" t="s">
        <v>195</v>
      </c>
      <c r="F134" s="41" t="s">
        <v>4596</v>
      </c>
      <c r="G134" s="41">
        <v>1161</v>
      </c>
      <c r="H134" s="41" t="s">
        <v>71</v>
      </c>
      <c r="I134" s="85" t="s">
        <v>531</v>
      </c>
      <c r="J134" s="41" t="s">
        <v>548</v>
      </c>
      <c r="K134" s="41" t="s">
        <v>4701</v>
      </c>
      <c r="L134" s="41"/>
      <c r="M134" s="41"/>
      <c r="N134" s="41">
        <v>35</v>
      </c>
      <c r="O134" s="41"/>
      <c r="P134" s="41"/>
      <c r="Q134" s="41"/>
      <c r="R134" s="41"/>
      <c r="S134" s="41"/>
      <c r="T134" s="85" t="s">
        <v>403</v>
      </c>
      <c r="U134" s="41"/>
      <c r="V134" s="41"/>
    </row>
    <row r="135" spans="2:22">
      <c r="B135" s="41">
        <v>108</v>
      </c>
      <c r="C135" s="41">
        <v>6340</v>
      </c>
      <c r="D135" s="41" t="s">
        <v>1348</v>
      </c>
      <c r="E135" s="41" t="s">
        <v>195</v>
      </c>
      <c r="F135" s="41" t="s">
        <v>4596</v>
      </c>
      <c r="G135" s="41">
        <v>1162</v>
      </c>
      <c r="H135" s="41" t="s">
        <v>71</v>
      </c>
      <c r="I135" s="85" t="s">
        <v>533</v>
      </c>
      <c r="J135" s="41" t="s">
        <v>535</v>
      </c>
      <c r="K135" s="41" t="s">
        <v>448</v>
      </c>
      <c r="L135" s="41"/>
      <c r="M135" s="41"/>
      <c r="N135" s="41">
        <v>34</v>
      </c>
      <c r="O135" s="41"/>
      <c r="P135" s="41"/>
      <c r="Q135" s="41"/>
      <c r="R135" s="41"/>
      <c r="S135" s="41"/>
      <c r="T135" s="85" t="s">
        <v>403</v>
      </c>
      <c r="U135" s="41"/>
      <c r="V135" s="41"/>
    </row>
    <row r="136" spans="2:22">
      <c r="B136" s="41">
        <v>109</v>
      </c>
      <c r="C136" s="41">
        <v>6340</v>
      </c>
      <c r="D136" s="41" t="s">
        <v>1348</v>
      </c>
      <c r="E136" s="41" t="s">
        <v>195</v>
      </c>
      <c r="F136" s="41" t="s">
        <v>4596</v>
      </c>
      <c r="G136" s="41">
        <v>1163</v>
      </c>
      <c r="H136" s="41" t="s">
        <v>71</v>
      </c>
      <c r="I136" s="85" t="s">
        <v>537</v>
      </c>
      <c r="J136" s="41" t="s">
        <v>442</v>
      </c>
      <c r="K136" s="41" t="s">
        <v>448</v>
      </c>
      <c r="L136" s="41"/>
      <c r="M136" s="41"/>
      <c r="N136" s="41">
        <v>34</v>
      </c>
      <c r="O136" s="41"/>
      <c r="P136" s="41"/>
      <c r="Q136" s="41"/>
      <c r="R136" s="41"/>
      <c r="S136" s="41"/>
      <c r="T136" s="85" t="s">
        <v>403</v>
      </c>
      <c r="U136" s="41"/>
      <c r="V136" s="41"/>
    </row>
    <row r="137" spans="2:22">
      <c r="B137" s="41">
        <v>110</v>
      </c>
      <c r="C137" s="41">
        <v>6340</v>
      </c>
      <c r="D137" s="41" t="s">
        <v>1348</v>
      </c>
      <c r="E137" s="41" t="s">
        <v>195</v>
      </c>
      <c r="F137" s="41" t="s">
        <v>4596</v>
      </c>
      <c r="G137" s="41">
        <v>1164</v>
      </c>
      <c r="H137" s="41" t="s">
        <v>71</v>
      </c>
      <c r="I137" s="85" t="s">
        <v>540</v>
      </c>
      <c r="J137" s="41" t="s">
        <v>541</v>
      </c>
      <c r="K137" s="41" t="s">
        <v>4693</v>
      </c>
      <c r="L137" s="41"/>
      <c r="M137" s="41"/>
      <c r="N137" s="41">
        <v>40</v>
      </c>
      <c r="O137" s="41"/>
      <c r="P137" s="41"/>
      <c r="Q137" s="41"/>
      <c r="R137" s="41"/>
      <c r="S137" s="41"/>
      <c r="T137" s="85" t="s">
        <v>189</v>
      </c>
      <c r="U137" s="41"/>
      <c r="V137" s="41"/>
    </row>
    <row r="138" spans="2:22">
      <c r="B138" s="41">
        <v>111</v>
      </c>
      <c r="C138" s="41">
        <v>6340</v>
      </c>
      <c r="D138" s="41" t="s">
        <v>1348</v>
      </c>
      <c r="E138" s="41" t="s">
        <v>195</v>
      </c>
      <c r="F138" s="41" t="s">
        <v>4596</v>
      </c>
      <c r="G138" s="41">
        <v>1165</v>
      </c>
      <c r="H138" s="41" t="s">
        <v>71</v>
      </c>
      <c r="I138" s="85" t="s">
        <v>543</v>
      </c>
      <c r="J138" s="41" t="s">
        <v>544</v>
      </c>
      <c r="K138" s="41" t="s">
        <v>4693</v>
      </c>
      <c r="L138" s="41"/>
      <c r="M138" s="41"/>
      <c r="N138" s="41">
        <v>40</v>
      </c>
      <c r="O138" s="41"/>
      <c r="P138" s="41"/>
      <c r="Q138" s="41"/>
      <c r="R138" s="41"/>
      <c r="S138" s="41"/>
      <c r="T138" s="85" t="s">
        <v>189</v>
      </c>
      <c r="U138" s="41"/>
      <c r="V138" s="41"/>
    </row>
    <row r="139" spans="2:22">
      <c r="B139" s="41">
        <v>112</v>
      </c>
      <c r="C139" s="41">
        <v>6340</v>
      </c>
      <c r="D139" s="41" t="s">
        <v>1348</v>
      </c>
      <c r="E139" s="41" t="s">
        <v>195</v>
      </c>
      <c r="F139" s="41" t="s">
        <v>4596</v>
      </c>
      <c r="G139" s="41">
        <v>1166</v>
      </c>
      <c r="H139" s="41" t="s">
        <v>71</v>
      </c>
      <c r="I139" s="85" t="s">
        <v>547</v>
      </c>
      <c r="J139" s="41" t="s">
        <v>548</v>
      </c>
      <c r="K139" s="41" t="s">
        <v>4703</v>
      </c>
      <c r="L139" s="41"/>
      <c r="M139" s="41"/>
      <c r="N139" s="41">
        <v>35</v>
      </c>
      <c r="O139" s="41"/>
      <c r="P139" s="41"/>
      <c r="Q139" s="41"/>
      <c r="R139" s="41"/>
      <c r="S139" s="41"/>
      <c r="T139" s="85" t="s">
        <v>403</v>
      </c>
      <c r="U139" s="41"/>
      <c r="V139" s="41"/>
    </row>
    <row r="140" spans="2:22">
      <c r="B140" s="41">
        <v>113</v>
      </c>
      <c r="C140" s="41">
        <v>6340</v>
      </c>
      <c r="D140" s="41" t="s">
        <v>1348</v>
      </c>
      <c r="E140" s="41" t="s">
        <v>307</v>
      </c>
      <c r="F140" s="41" t="s">
        <v>4596</v>
      </c>
      <c r="G140" s="41">
        <v>1167</v>
      </c>
      <c r="H140" s="41" t="s">
        <v>71</v>
      </c>
      <c r="I140" s="85" t="s">
        <v>550</v>
      </c>
      <c r="J140" s="41" t="s">
        <v>551</v>
      </c>
      <c r="K140" s="41" t="s">
        <v>4703</v>
      </c>
      <c r="L140" s="41"/>
      <c r="M140" s="41"/>
      <c r="N140" s="41">
        <v>35</v>
      </c>
      <c r="O140" s="41"/>
      <c r="P140" s="41"/>
      <c r="Q140" s="41"/>
      <c r="R140" s="41"/>
      <c r="S140" s="41"/>
      <c r="T140" s="85" t="s">
        <v>403</v>
      </c>
      <c r="U140" s="41"/>
      <c r="V140" s="41"/>
    </row>
    <row r="141" spans="2:22">
      <c r="B141" s="41">
        <v>114</v>
      </c>
      <c r="C141" s="41">
        <v>6340</v>
      </c>
      <c r="D141" s="41" t="s">
        <v>1348</v>
      </c>
      <c r="E141" s="41" t="s">
        <v>307</v>
      </c>
      <c r="F141" s="41" t="s">
        <v>4596</v>
      </c>
      <c r="G141" s="41">
        <v>1168</v>
      </c>
      <c r="H141" s="41" t="s">
        <v>71</v>
      </c>
      <c r="I141" s="85" t="s">
        <v>553</v>
      </c>
      <c r="J141" s="41" t="s">
        <v>551</v>
      </c>
      <c r="K141" s="41" t="s">
        <v>4703</v>
      </c>
      <c r="L141" s="41"/>
      <c r="M141" s="41"/>
      <c r="N141" s="41">
        <v>35</v>
      </c>
      <c r="O141" s="41"/>
      <c r="P141" s="41"/>
      <c r="Q141" s="41"/>
      <c r="R141" s="41"/>
      <c r="S141" s="41"/>
      <c r="T141" s="85" t="s">
        <v>403</v>
      </c>
      <c r="U141" s="41"/>
      <c r="V141" s="41"/>
    </row>
    <row r="142" spans="2:22">
      <c r="B142" s="41">
        <v>115</v>
      </c>
      <c r="C142" s="41">
        <v>6340</v>
      </c>
      <c r="D142" s="41" t="s">
        <v>1348</v>
      </c>
      <c r="E142" s="41" t="s">
        <v>307</v>
      </c>
      <c r="F142" s="41" t="s">
        <v>4596</v>
      </c>
      <c r="G142" s="41">
        <v>1169</v>
      </c>
      <c r="H142" s="41" t="s">
        <v>71</v>
      </c>
      <c r="I142" s="85" t="s">
        <v>1143</v>
      </c>
      <c r="J142" s="41" t="s">
        <v>551</v>
      </c>
      <c r="K142" s="41" t="s">
        <v>4703</v>
      </c>
      <c r="L142" s="41"/>
      <c r="M142" s="41"/>
      <c r="N142" s="41">
        <v>35</v>
      </c>
      <c r="O142" s="41"/>
      <c r="P142" s="41"/>
      <c r="Q142" s="41"/>
      <c r="R142" s="41"/>
      <c r="S142" s="41"/>
      <c r="T142" s="85" t="s">
        <v>403</v>
      </c>
      <c r="U142" s="41"/>
      <c r="V142" s="41"/>
    </row>
    <row r="143" spans="2:22">
      <c r="B143" s="41">
        <v>116</v>
      </c>
      <c r="C143" s="41">
        <v>6340</v>
      </c>
      <c r="D143" s="41" t="s">
        <v>1348</v>
      </c>
      <c r="E143" s="41" t="s">
        <v>103</v>
      </c>
      <c r="F143" s="41" t="s">
        <v>4596</v>
      </c>
      <c r="G143" s="41">
        <v>1200</v>
      </c>
      <c r="H143" s="41" t="s">
        <v>71</v>
      </c>
      <c r="I143" s="85" t="s">
        <v>556</v>
      </c>
      <c r="J143" s="41" t="s">
        <v>303</v>
      </c>
      <c r="K143" s="41" t="s">
        <v>4704</v>
      </c>
      <c r="L143" s="41"/>
      <c r="M143" s="41"/>
      <c r="N143" s="41">
        <v>220</v>
      </c>
      <c r="O143" s="41"/>
      <c r="P143" s="41"/>
      <c r="Q143" s="41"/>
      <c r="R143" s="41"/>
      <c r="S143" s="41"/>
      <c r="T143" s="85" t="s">
        <v>237</v>
      </c>
      <c r="U143" s="41"/>
      <c r="V143" s="41"/>
    </row>
    <row r="144" spans="2:22">
      <c r="B144" s="41">
        <v>117</v>
      </c>
      <c r="C144" s="41">
        <v>6340</v>
      </c>
      <c r="D144" s="41" t="s">
        <v>1348</v>
      </c>
      <c r="E144" s="41" t="s">
        <v>103</v>
      </c>
      <c r="F144" s="41" t="s">
        <v>4596</v>
      </c>
      <c r="G144" s="41">
        <v>1201</v>
      </c>
      <c r="H144" s="41" t="s">
        <v>71</v>
      </c>
      <c r="I144" s="85" t="s">
        <v>558</v>
      </c>
      <c r="J144" s="41" t="s">
        <v>303</v>
      </c>
      <c r="K144" s="41" t="s">
        <v>4705</v>
      </c>
      <c r="L144" s="41"/>
      <c r="M144" s="41"/>
      <c r="N144" s="41">
        <v>220</v>
      </c>
      <c r="O144" s="41"/>
      <c r="P144" s="41"/>
      <c r="Q144" s="41"/>
      <c r="R144" s="41"/>
      <c r="S144" s="41"/>
      <c r="T144" s="85" t="s">
        <v>237</v>
      </c>
      <c r="U144" s="41"/>
      <c r="V144" s="41"/>
    </row>
    <row r="145" spans="2:22">
      <c r="B145" s="41">
        <v>118</v>
      </c>
      <c r="C145" s="41">
        <v>6340</v>
      </c>
      <c r="D145" s="41" t="s">
        <v>1348</v>
      </c>
      <c r="E145" s="41" t="s">
        <v>103</v>
      </c>
      <c r="F145" s="41" t="s">
        <v>4596</v>
      </c>
      <c r="G145" s="41">
        <v>1202</v>
      </c>
      <c r="H145" s="41" t="s">
        <v>71</v>
      </c>
      <c r="I145" s="85" t="s">
        <v>560</v>
      </c>
      <c r="J145" s="41" t="s">
        <v>303</v>
      </c>
      <c r="K145" s="41" t="s">
        <v>4706</v>
      </c>
      <c r="L145" s="41"/>
      <c r="M145" s="41"/>
      <c r="N145" s="41">
        <v>220</v>
      </c>
      <c r="O145" s="41"/>
      <c r="P145" s="41"/>
      <c r="Q145" s="41"/>
      <c r="R145" s="41"/>
      <c r="S145" s="41"/>
      <c r="T145" s="85" t="s">
        <v>237</v>
      </c>
      <c r="U145" s="41"/>
      <c r="V145" s="41"/>
    </row>
    <row r="146" spans="2:22">
      <c r="B146" s="41">
        <v>119</v>
      </c>
      <c r="C146" s="41">
        <v>6340</v>
      </c>
      <c r="D146" s="41" t="s">
        <v>1348</v>
      </c>
      <c r="E146" s="41" t="s">
        <v>103</v>
      </c>
      <c r="F146" s="41" t="s">
        <v>4596</v>
      </c>
      <c r="G146" s="41">
        <v>1203</v>
      </c>
      <c r="H146" s="41" t="s">
        <v>71</v>
      </c>
      <c r="I146" s="85" t="s">
        <v>562</v>
      </c>
      <c r="J146" s="41" t="s">
        <v>303</v>
      </c>
      <c r="K146" s="41" t="s">
        <v>4707</v>
      </c>
      <c r="L146" s="41"/>
      <c r="M146" s="41"/>
      <c r="N146" s="41">
        <v>220</v>
      </c>
      <c r="O146" s="41"/>
      <c r="P146" s="41"/>
      <c r="Q146" s="41"/>
      <c r="R146" s="41"/>
      <c r="S146" s="41"/>
      <c r="T146" s="85" t="s">
        <v>237</v>
      </c>
      <c r="U146" s="41"/>
      <c r="V146" s="41"/>
    </row>
    <row r="147" spans="2:22">
      <c r="B147" s="41">
        <v>120</v>
      </c>
      <c r="C147" s="41">
        <v>6340</v>
      </c>
      <c r="D147" s="41" t="s">
        <v>1348</v>
      </c>
      <c r="E147" s="41" t="s">
        <v>103</v>
      </c>
      <c r="F147" s="41" t="s">
        <v>4596</v>
      </c>
      <c r="G147" s="41">
        <v>1204</v>
      </c>
      <c r="H147" s="41" t="s">
        <v>71</v>
      </c>
      <c r="I147" s="85" t="s">
        <v>564</v>
      </c>
      <c r="J147" s="41" t="s">
        <v>303</v>
      </c>
      <c r="K147" s="41" t="s">
        <v>4708</v>
      </c>
      <c r="L147" s="41"/>
      <c r="M147" s="41"/>
      <c r="N147" s="41">
        <v>220</v>
      </c>
      <c r="O147" s="41"/>
      <c r="P147" s="41"/>
      <c r="Q147" s="41"/>
      <c r="R147" s="41"/>
      <c r="S147" s="41"/>
      <c r="T147" s="85" t="s">
        <v>237</v>
      </c>
      <c r="U147" s="41"/>
      <c r="V147" s="41"/>
    </row>
    <row r="148" spans="2:22">
      <c r="B148" s="41">
        <v>121</v>
      </c>
      <c r="C148" s="41">
        <v>6340</v>
      </c>
      <c r="D148" s="41" t="s">
        <v>1348</v>
      </c>
      <c r="E148" s="41" t="s">
        <v>103</v>
      </c>
      <c r="F148" s="41" t="s">
        <v>4596</v>
      </c>
      <c r="G148" s="41">
        <v>1205</v>
      </c>
      <c r="H148" s="41" t="s">
        <v>71</v>
      </c>
      <c r="I148" s="85" t="s">
        <v>566</v>
      </c>
      <c r="J148" s="41" t="s">
        <v>303</v>
      </c>
      <c r="K148" s="41" t="s">
        <v>4709</v>
      </c>
      <c r="L148" s="41"/>
      <c r="M148" s="41"/>
      <c r="N148" s="41">
        <v>220</v>
      </c>
      <c r="O148" s="41"/>
      <c r="P148" s="41"/>
      <c r="Q148" s="41"/>
      <c r="R148" s="41"/>
      <c r="S148" s="41"/>
      <c r="T148" s="85" t="s">
        <v>237</v>
      </c>
      <c r="U148" s="41"/>
      <c r="V148" s="41"/>
    </row>
    <row r="149" spans="2:22">
      <c r="B149" s="41">
        <v>122</v>
      </c>
      <c r="C149" s="41">
        <v>6340</v>
      </c>
      <c r="D149" s="41" t="s">
        <v>1348</v>
      </c>
      <c r="E149" s="41" t="s">
        <v>103</v>
      </c>
      <c r="F149" s="41" t="s">
        <v>4596</v>
      </c>
      <c r="G149" s="41">
        <v>1206</v>
      </c>
      <c r="H149" s="41" t="s">
        <v>71</v>
      </c>
      <c r="I149" s="85" t="s">
        <v>568</v>
      </c>
      <c r="J149" s="41" t="s">
        <v>303</v>
      </c>
      <c r="K149" s="41" t="s">
        <v>4710</v>
      </c>
      <c r="L149" s="41"/>
      <c r="M149" s="41"/>
      <c r="N149" s="41">
        <v>220</v>
      </c>
      <c r="O149" s="41"/>
      <c r="P149" s="41"/>
      <c r="Q149" s="41"/>
      <c r="R149" s="41"/>
      <c r="S149" s="41"/>
      <c r="T149" s="85" t="s">
        <v>237</v>
      </c>
      <c r="U149" s="41"/>
      <c r="V149" s="41"/>
    </row>
    <row r="150" spans="2:22">
      <c r="B150" s="41">
        <v>123</v>
      </c>
      <c r="C150" s="41">
        <v>6340</v>
      </c>
      <c r="D150" s="41" t="s">
        <v>1348</v>
      </c>
      <c r="E150" s="41" t="s">
        <v>103</v>
      </c>
      <c r="F150" s="41" t="s">
        <v>4596</v>
      </c>
      <c r="G150" s="41">
        <v>1207</v>
      </c>
      <c r="H150" s="41" t="s">
        <v>71</v>
      </c>
      <c r="I150" s="85" t="s">
        <v>570</v>
      </c>
      <c r="J150" s="41" t="s">
        <v>303</v>
      </c>
      <c r="K150" s="41" t="s">
        <v>4711</v>
      </c>
      <c r="L150" s="41"/>
      <c r="M150" s="41"/>
      <c r="N150" s="41">
        <v>220</v>
      </c>
      <c r="O150" s="41"/>
      <c r="P150" s="41"/>
      <c r="Q150" s="41"/>
      <c r="R150" s="41"/>
      <c r="S150" s="41"/>
      <c r="T150" s="85" t="s">
        <v>237</v>
      </c>
      <c r="U150" s="41"/>
      <c r="V150" s="41"/>
    </row>
    <row r="151" spans="2:22">
      <c r="B151" s="41">
        <v>124</v>
      </c>
      <c r="C151" s="41">
        <v>6340</v>
      </c>
      <c r="D151" s="41" t="s">
        <v>1348</v>
      </c>
      <c r="E151" s="41" t="s">
        <v>103</v>
      </c>
      <c r="F151" s="41" t="s">
        <v>4596</v>
      </c>
      <c r="G151" s="41">
        <v>1208</v>
      </c>
      <c r="H151" s="41" t="s">
        <v>71</v>
      </c>
      <c r="I151" s="85" t="s">
        <v>572</v>
      </c>
      <c r="J151" s="41" t="s">
        <v>303</v>
      </c>
      <c r="K151" s="41" t="s">
        <v>4712</v>
      </c>
      <c r="L151" s="41"/>
      <c r="M151" s="41"/>
      <c r="N151" s="41">
        <v>220</v>
      </c>
      <c r="O151" s="41"/>
      <c r="P151" s="41"/>
      <c r="Q151" s="41"/>
      <c r="R151" s="41"/>
      <c r="S151" s="41"/>
      <c r="T151" s="85" t="s">
        <v>237</v>
      </c>
      <c r="U151" s="41"/>
      <c r="V151" s="41"/>
    </row>
    <row r="152" spans="2:22">
      <c r="B152" s="41">
        <v>125</v>
      </c>
      <c r="C152" s="41">
        <v>6340</v>
      </c>
      <c r="D152" s="41" t="s">
        <v>1348</v>
      </c>
      <c r="E152" s="41" t="s">
        <v>103</v>
      </c>
      <c r="F152" s="41" t="s">
        <v>4596</v>
      </c>
      <c r="G152" s="41">
        <v>1209</v>
      </c>
      <c r="H152" s="41" t="s">
        <v>71</v>
      </c>
      <c r="I152" s="85" t="s">
        <v>574</v>
      </c>
      <c r="J152" s="41" t="s">
        <v>303</v>
      </c>
      <c r="K152" s="41" t="s">
        <v>4713</v>
      </c>
      <c r="L152" s="41"/>
      <c r="M152" s="41"/>
      <c r="N152" s="41">
        <v>220</v>
      </c>
      <c r="O152" s="41"/>
      <c r="P152" s="41"/>
      <c r="Q152" s="41"/>
      <c r="R152" s="41"/>
      <c r="S152" s="41"/>
      <c r="T152" s="85" t="s">
        <v>237</v>
      </c>
      <c r="U152" s="41"/>
      <c r="V152" s="41"/>
    </row>
    <row r="153" spans="2:22">
      <c r="B153" s="41">
        <v>126</v>
      </c>
      <c r="C153" s="41">
        <v>6340</v>
      </c>
      <c r="D153" s="41" t="s">
        <v>1348</v>
      </c>
      <c r="E153" s="41" t="s">
        <v>103</v>
      </c>
      <c r="F153" s="41" t="s">
        <v>4596</v>
      </c>
      <c r="G153" s="41">
        <v>1210</v>
      </c>
      <c r="H153" s="41" t="s">
        <v>71</v>
      </c>
      <c r="I153" s="85" t="s">
        <v>576</v>
      </c>
      <c r="J153" s="41" t="s">
        <v>303</v>
      </c>
      <c r="K153" s="41" t="s">
        <v>4714</v>
      </c>
      <c r="L153" s="41"/>
      <c r="M153" s="41"/>
      <c r="N153" s="41">
        <v>220</v>
      </c>
      <c r="O153" s="41"/>
      <c r="P153" s="41"/>
      <c r="Q153" s="41"/>
      <c r="R153" s="41"/>
      <c r="S153" s="41"/>
      <c r="T153" s="85" t="s">
        <v>237</v>
      </c>
      <c r="U153" s="41"/>
      <c r="V153" s="41"/>
    </row>
    <row r="154" spans="2:22">
      <c r="B154" s="41">
        <v>127</v>
      </c>
      <c r="C154" s="41">
        <v>6340</v>
      </c>
      <c r="D154" s="41" t="s">
        <v>1348</v>
      </c>
      <c r="E154" s="41" t="s">
        <v>103</v>
      </c>
      <c r="F154" s="41" t="s">
        <v>4596</v>
      </c>
      <c r="G154" s="41">
        <v>1211</v>
      </c>
      <c r="H154" s="41" t="s">
        <v>71</v>
      </c>
      <c r="I154" s="85" t="s">
        <v>578</v>
      </c>
      <c r="J154" s="41" t="s">
        <v>303</v>
      </c>
      <c r="K154" s="41" t="s">
        <v>4715</v>
      </c>
      <c r="L154" s="41"/>
      <c r="M154" s="41"/>
      <c r="N154" s="41">
        <v>220</v>
      </c>
      <c r="O154" s="41"/>
      <c r="P154" s="41"/>
      <c r="Q154" s="41"/>
      <c r="R154" s="41"/>
      <c r="S154" s="41"/>
      <c r="T154" s="85" t="s">
        <v>237</v>
      </c>
      <c r="U154" s="41"/>
      <c r="V154" s="41"/>
    </row>
    <row r="155" spans="2:22">
      <c r="B155" s="41">
        <v>128</v>
      </c>
      <c r="C155" s="41">
        <v>6340</v>
      </c>
      <c r="D155" s="41" t="s">
        <v>1348</v>
      </c>
      <c r="E155" s="41" t="s">
        <v>103</v>
      </c>
      <c r="F155" s="41" t="s">
        <v>4596</v>
      </c>
      <c r="G155" s="41">
        <v>1212</v>
      </c>
      <c r="H155" s="41" t="s">
        <v>71</v>
      </c>
      <c r="I155" s="85" t="s">
        <v>580</v>
      </c>
      <c r="J155" s="41" t="s">
        <v>303</v>
      </c>
      <c r="K155" s="41" t="s">
        <v>4716</v>
      </c>
      <c r="L155" s="41"/>
      <c r="M155" s="41"/>
      <c r="N155" s="41">
        <v>220</v>
      </c>
      <c r="O155" s="41"/>
      <c r="P155" s="41"/>
      <c r="Q155" s="41"/>
      <c r="R155" s="41"/>
      <c r="S155" s="41"/>
      <c r="T155" s="85" t="s">
        <v>237</v>
      </c>
      <c r="U155" s="41"/>
      <c r="V155" s="41"/>
    </row>
    <row r="156" spans="2:22">
      <c r="B156" s="41">
        <v>129</v>
      </c>
      <c r="C156" s="41">
        <v>6340</v>
      </c>
      <c r="D156" s="41" t="s">
        <v>1348</v>
      </c>
      <c r="E156" s="41" t="s">
        <v>103</v>
      </c>
      <c r="F156" s="41" t="s">
        <v>4596</v>
      </c>
      <c r="G156" s="41">
        <v>1213</v>
      </c>
      <c r="H156" s="41" t="s">
        <v>71</v>
      </c>
      <c r="I156" s="85" t="s">
        <v>582</v>
      </c>
      <c r="J156" s="41" t="s">
        <v>303</v>
      </c>
      <c r="K156" s="41" t="s">
        <v>4717</v>
      </c>
      <c r="L156" s="41"/>
      <c r="M156" s="41"/>
      <c r="N156" s="41">
        <v>220</v>
      </c>
      <c r="O156" s="41"/>
      <c r="P156" s="41"/>
      <c r="Q156" s="41"/>
      <c r="R156" s="41"/>
      <c r="S156" s="41"/>
      <c r="T156" s="85" t="s">
        <v>237</v>
      </c>
      <c r="U156" s="41"/>
      <c r="V156" s="41"/>
    </row>
    <row r="157" spans="2:22">
      <c r="B157" s="41">
        <v>130</v>
      </c>
      <c r="C157" s="41">
        <v>6340</v>
      </c>
      <c r="D157" s="41" t="s">
        <v>1348</v>
      </c>
      <c r="E157" s="41" t="s">
        <v>103</v>
      </c>
      <c r="F157" s="41" t="s">
        <v>4596</v>
      </c>
      <c r="G157" s="41">
        <v>1214</v>
      </c>
      <c r="H157" s="41" t="s">
        <v>71</v>
      </c>
      <c r="I157" s="85" t="s">
        <v>584</v>
      </c>
      <c r="J157" s="41" t="s">
        <v>303</v>
      </c>
      <c r="K157" s="41" t="s">
        <v>4718</v>
      </c>
      <c r="L157" s="41"/>
      <c r="M157" s="41"/>
      <c r="N157" s="41">
        <v>220</v>
      </c>
      <c r="O157" s="41"/>
      <c r="P157" s="41"/>
      <c r="Q157" s="41"/>
      <c r="R157" s="41"/>
      <c r="S157" s="41"/>
      <c r="T157" s="85" t="s">
        <v>237</v>
      </c>
      <c r="U157" s="41"/>
      <c r="V157" s="41"/>
    </row>
    <row r="158" spans="2:22">
      <c r="B158" s="41">
        <v>131</v>
      </c>
      <c r="C158" s="41">
        <v>6340</v>
      </c>
      <c r="D158" s="41" t="s">
        <v>1348</v>
      </c>
      <c r="E158" s="41" t="s">
        <v>103</v>
      </c>
      <c r="F158" s="41" t="s">
        <v>4596</v>
      </c>
      <c r="G158" s="41">
        <v>1215</v>
      </c>
      <c r="H158" s="41" t="s">
        <v>71</v>
      </c>
      <c r="I158" s="85" t="s">
        <v>586</v>
      </c>
      <c r="J158" s="41" t="s">
        <v>303</v>
      </c>
      <c r="K158" s="41" t="s">
        <v>4719</v>
      </c>
      <c r="L158" s="41"/>
      <c r="M158" s="41"/>
      <c r="N158" s="41">
        <v>220</v>
      </c>
      <c r="O158" s="41"/>
      <c r="P158" s="41"/>
      <c r="Q158" s="41"/>
      <c r="R158" s="41"/>
      <c r="S158" s="41"/>
      <c r="T158" s="85" t="s">
        <v>237</v>
      </c>
      <c r="U158" s="41"/>
      <c r="V158" s="41"/>
    </row>
    <row r="159" spans="2:22">
      <c r="B159" s="41">
        <v>132</v>
      </c>
      <c r="C159" s="41">
        <v>6340</v>
      </c>
      <c r="D159" s="41" t="s">
        <v>1348</v>
      </c>
      <c r="E159" s="41" t="s">
        <v>103</v>
      </c>
      <c r="F159" s="41" t="s">
        <v>4596</v>
      </c>
      <c r="G159" s="41">
        <v>1216</v>
      </c>
      <c r="H159" s="41" t="s">
        <v>71</v>
      </c>
      <c r="I159" s="85" t="s">
        <v>588</v>
      </c>
      <c r="J159" s="41" t="s">
        <v>303</v>
      </c>
      <c r="K159" s="41" t="s">
        <v>4720</v>
      </c>
      <c r="L159" s="41"/>
      <c r="M159" s="41"/>
      <c r="N159" s="41">
        <v>220</v>
      </c>
      <c r="O159" s="41"/>
      <c r="P159" s="41"/>
      <c r="Q159" s="41"/>
      <c r="R159" s="41"/>
      <c r="S159" s="41"/>
      <c r="T159" s="85" t="s">
        <v>237</v>
      </c>
      <c r="U159" s="41"/>
      <c r="V159" s="41"/>
    </row>
    <row r="160" spans="2:22">
      <c r="B160" s="41">
        <v>133</v>
      </c>
      <c r="C160" s="41">
        <v>6340</v>
      </c>
      <c r="D160" s="41" t="s">
        <v>1348</v>
      </c>
      <c r="E160" s="41" t="s">
        <v>103</v>
      </c>
      <c r="F160" s="41" t="s">
        <v>4596</v>
      </c>
      <c r="G160" s="41">
        <v>1217</v>
      </c>
      <c r="H160" s="41" t="s">
        <v>71</v>
      </c>
      <c r="I160" s="85" t="s">
        <v>590</v>
      </c>
      <c r="J160" s="41" t="s">
        <v>303</v>
      </c>
      <c r="K160" s="41" t="s">
        <v>4721</v>
      </c>
      <c r="L160" s="41"/>
      <c r="M160" s="41"/>
      <c r="N160" s="41">
        <v>220</v>
      </c>
      <c r="O160" s="41"/>
      <c r="P160" s="41"/>
      <c r="Q160" s="41"/>
      <c r="R160" s="41"/>
      <c r="S160" s="41"/>
      <c r="T160" s="85" t="s">
        <v>237</v>
      </c>
      <c r="U160" s="41"/>
      <c r="V160" s="41"/>
    </row>
    <row r="161" spans="2:22">
      <c r="B161" s="41">
        <v>134</v>
      </c>
      <c r="C161" s="41">
        <v>6340</v>
      </c>
      <c r="D161" s="41" t="s">
        <v>1348</v>
      </c>
      <c r="E161" s="41" t="s">
        <v>103</v>
      </c>
      <c r="F161" s="41" t="s">
        <v>4596</v>
      </c>
      <c r="G161" s="41">
        <v>1218</v>
      </c>
      <c r="H161" s="41" t="s">
        <v>71</v>
      </c>
      <c r="I161" s="85" t="s">
        <v>592</v>
      </c>
      <c r="J161" s="41" t="s">
        <v>303</v>
      </c>
      <c r="K161" s="41" t="s">
        <v>4722</v>
      </c>
      <c r="L161" s="41"/>
      <c r="M161" s="41"/>
      <c r="N161" s="41">
        <v>220</v>
      </c>
      <c r="O161" s="41"/>
      <c r="P161" s="41"/>
      <c r="Q161" s="41"/>
      <c r="R161" s="41"/>
      <c r="S161" s="41"/>
      <c r="T161" s="85" t="s">
        <v>237</v>
      </c>
      <c r="U161" s="41"/>
      <c r="V161" s="41"/>
    </row>
    <row r="162" spans="2:22">
      <c r="B162" s="41">
        <v>135</v>
      </c>
      <c r="C162" s="41">
        <v>6340</v>
      </c>
      <c r="D162" s="41" t="s">
        <v>1348</v>
      </c>
      <c r="E162" s="41" t="s">
        <v>103</v>
      </c>
      <c r="F162" s="41" t="s">
        <v>4596</v>
      </c>
      <c r="G162" s="41">
        <v>1219</v>
      </c>
      <c r="H162" s="41" t="s">
        <v>71</v>
      </c>
      <c r="I162" s="85" t="s">
        <v>594</v>
      </c>
      <c r="J162" s="41" t="s">
        <v>303</v>
      </c>
      <c r="K162" s="41" t="s">
        <v>4723</v>
      </c>
      <c r="L162" s="41"/>
      <c r="M162" s="41"/>
      <c r="N162" s="41">
        <v>220</v>
      </c>
      <c r="O162" s="41"/>
      <c r="P162" s="41"/>
      <c r="Q162" s="41"/>
      <c r="R162" s="41"/>
      <c r="S162" s="41"/>
      <c r="T162" s="85" t="s">
        <v>237</v>
      </c>
      <c r="U162" s="41"/>
      <c r="V162" s="41"/>
    </row>
    <row r="163" spans="2:22">
      <c r="B163" s="41">
        <v>136</v>
      </c>
      <c r="C163" s="41">
        <v>6340</v>
      </c>
      <c r="D163" s="41" t="s">
        <v>1348</v>
      </c>
      <c r="E163" s="41" t="s">
        <v>103</v>
      </c>
      <c r="F163" s="41" t="s">
        <v>4596</v>
      </c>
      <c r="G163" s="41">
        <v>1220</v>
      </c>
      <c r="H163" s="41" t="s">
        <v>71</v>
      </c>
      <c r="I163" s="85" t="s">
        <v>596</v>
      </c>
      <c r="J163" s="41" t="s">
        <v>303</v>
      </c>
      <c r="K163" s="41" t="s">
        <v>4724</v>
      </c>
      <c r="L163" s="41"/>
      <c r="M163" s="41"/>
      <c r="N163" s="41">
        <v>220</v>
      </c>
      <c r="O163" s="41"/>
      <c r="P163" s="41"/>
      <c r="Q163" s="41"/>
      <c r="R163" s="41"/>
      <c r="S163" s="41"/>
      <c r="T163" s="85" t="s">
        <v>237</v>
      </c>
      <c r="U163" s="41"/>
      <c r="V163" s="41"/>
    </row>
    <row r="164" spans="2:22">
      <c r="B164" s="41">
        <v>137</v>
      </c>
      <c r="C164" s="41">
        <v>6340</v>
      </c>
      <c r="D164" s="41" t="s">
        <v>1348</v>
      </c>
      <c r="E164" s="41" t="s">
        <v>103</v>
      </c>
      <c r="F164" s="41" t="s">
        <v>4596</v>
      </c>
      <c r="G164" s="41">
        <v>1221</v>
      </c>
      <c r="H164" s="41" t="s">
        <v>71</v>
      </c>
      <c r="I164" s="85" t="s">
        <v>598</v>
      </c>
      <c r="J164" s="41" t="s">
        <v>303</v>
      </c>
      <c r="K164" s="41" t="s">
        <v>4725</v>
      </c>
      <c r="L164" s="41"/>
      <c r="M164" s="41"/>
      <c r="N164" s="41">
        <v>220</v>
      </c>
      <c r="O164" s="41"/>
      <c r="P164" s="41"/>
      <c r="Q164" s="41"/>
      <c r="R164" s="41"/>
      <c r="S164" s="41"/>
      <c r="T164" s="85" t="s">
        <v>237</v>
      </c>
      <c r="U164" s="41"/>
      <c r="V164" s="41"/>
    </row>
    <row r="165" spans="2:22">
      <c r="B165" s="41">
        <v>138</v>
      </c>
      <c r="C165" s="41">
        <v>6340</v>
      </c>
      <c r="D165" s="41" t="s">
        <v>1348</v>
      </c>
      <c r="E165" s="41" t="s">
        <v>103</v>
      </c>
      <c r="F165" s="41" t="s">
        <v>4596</v>
      </c>
      <c r="G165" s="41">
        <v>1222</v>
      </c>
      <c r="H165" s="41" t="s">
        <v>71</v>
      </c>
      <c r="I165" s="85" t="s">
        <v>600</v>
      </c>
      <c r="J165" s="41" t="s">
        <v>303</v>
      </c>
      <c r="K165" s="41" t="s">
        <v>4726</v>
      </c>
      <c r="L165" s="41"/>
      <c r="M165" s="41"/>
      <c r="N165" s="41">
        <v>220</v>
      </c>
      <c r="O165" s="41"/>
      <c r="P165" s="41"/>
      <c r="Q165" s="41"/>
      <c r="R165" s="41"/>
      <c r="S165" s="41"/>
      <c r="T165" s="85" t="s">
        <v>237</v>
      </c>
      <c r="U165" s="41"/>
      <c r="V165" s="41"/>
    </row>
    <row r="166" spans="2:22">
      <c r="B166" s="41">
        <v>139</v>
      </c>
      <c r="C166" s="41">
        <v>6340</v>
      </c>
      <c r="D166" s="41" t="s">
        <v>1348</v>
      </c>
      <c r="E166" s="41" t="s">
        <v>195</v>
      </c>
      <c r="F166" s="41" t="s">
        <v>4596</v>
      </c>
      <c r="G166" s="41">
        <v>1223</v>
      </c>
      <c r="H166" s="41" t="s">
        <v>71</v>
      </c>
      <c r="I166" s="85" t="s">
        <v>4727</v>
      </c>
      <c r="J166" s="41" t="s">
        <v>303</v>
      </c>
      <c r="K166" s="41" t="s">
        <v>4728</v>
      </c>
      <c r="L166" s="41"/>
      <c r="M166" s="41"/>
      <c r="N166" s="41">
        <v>220</v>
      </c>
      <c r="O166" s="41"/>
      <c r="P166" s="41"/>
      <c r="Q166" s="41"/>
      <c r="R166" s="41"/>
      <c r="S166" s="41"/>
      <c r="T166" s="85" t="s">
        <v>237</v>
      </c>
      <c r="U166" s="41"/>
      <c r="V166" s="41"/>
    </row>
    <row r="167" spans="2:22">
      <c r="B167" s="41">
        <v>140</v>
      </c>
      <c r="C167" s="41">
        <v>6340</v>
      </c>
      <c r="D167" s="41" t="s">
        <v>1348</v>
      </c>
      <c r="E167" s="41" t="s">
        <v>195</v>
      </c>
      <c r="F167" s="41" t="s">
        <v>4596</v>
      </c>
      <c r="G167" s="41">
        <v>1224</v>
      </c>
      <c r="H167" s="41" t="s">
        <v>71</v>
      </c>
      <c r="I167" s="85" t="s">
        <v>4729</v>
      </c>
      <c r="J167" s="41" t="s">
        <v>303</v>
      </c>
      <c r="K167" s="41" t="s">
        <v>4730</v>
      </c>
      <c r="L167" s="41"/>
      <c r="M167" s="41"/>
      <c r="N167" s="41">
        <v>220</v>
      </c>
      <c r="O167" s="41"/>
      <c r="P167" s="41"/>
      <c r="Q167" s="41"/>
      <c r="R167" s="41"/>
      <c r="S167" s="41"/>
      <c r="T167" s="85" t="s">
        <v>237</v>
      </c>
      <c r="U167" s="41"/>
      <c r="V167" s="41"/>
    </row>
    <row r="168" spans="2:22">
      <c r="B168" s="41">
        <v>141</v>
      </c>
      <c r="C168" s="41">
        <v>6340</v>
      </c>
      <c r="D168" s="41" t="s">
        <v>1348</v>
      </c>
      <c r="E168" s="41" t="s">
        <v>103</v>
      </c>
      <c r="F168" s="41" t="s">
        <v>4596</v>
      </c>
      <c r="G168" s="41">
        <v>1225</v>
      </c>
      <c r="H168" s="41" t="s">
        <v>71</v>
      </c>
      <c r="I168" s="85" t="s">
        <v>606</v>
      </c>
      <c r="J168" s="41" t="s">
        <v>303</v>
      </c>
      <c r="K168" s="41" t="s">
        <v>4731</v>
      </c>
      <c r="L168" s="41"/>
      <c r="M168" s="41"/>
      <c r="N168" s="41">
        <v>220</v>
      </c>
      <c r="O168" s="41"/>
      <c r="P168" s="41"/>
      <c r="Q168" s="41"/>
      <c r="R168" s="41"/>
      <c r="S168" s="41"/>
      <c r="T168" s="85" t="s">
        <v>237</v>
      </c>
      <c r="U168" s="41"/>
      <c r="V168" s="41"/>
    </row>
    <row r="169" spans="2:22">
      <c r="B169" s="41">
        <v>142</v>
      </c>
      <c r="C169" s="41">
        <v>6340</v>
      </c>
      <c r="D169" s="41" t="s">
        <v>1348</v>
      </c>
      <c r="E169" s="41" t="s">
        <v>103</v>
      </c>
      <c r="F169" s="41" t="s">
        <v>4596</v>
      </c>
      <c r="G169" s="41">
        <v>1226</v>
      </c>
      <c r="H169" s="41" t="s">
        <v>71</v>
      </c>
      <c r="I169" s="85" t="s">
        <v>608</v>
      </c>
      <c r="J169" s="41" t="s">
        <v>303</v>
      </c>
      <c r="K169" s="41" t="s">
        <v>4732</v>
      </c>
      <c r="L169" s="41"/>
      <c r="M169" s="41"/>
      <c r="N169" s="41">
        <v>220</v>
      </c>
      <c r="O169" s="41"/>
      <c r="P169" s="41"/>
      <c r="Q169" s="41"/>
      <c r="R169" s="41"/>
      <c r="S169" s="41"/>
      <c r="T169" s="85" t="s">
        <v>237</v>
      </c>
      <c r="U169" s="41"/>
      <c r="V169" s="41"/>
    </row>
    <row r="170" spans="2:22">
      <c r="B170" s="41">
        <v>143</v>
      </c>
      <c r="C170" s="41">
        <v>6340</v>
      </c>
      <c r="D170" s="41" t="s">
        <v>1348</v>
      </c>
      <c r="E170" s="41" t="s">
        <v>103</v>
      </c>
      <c r="F170" s="41" t="s">
        <v>4596</v>
      </c>
      <c r="G170" s="41">
        <v>1227</v>
      </c>
      <c r="H170" s="41" t="s">
        <v>71</v>
      </c>
      <c r="I170" s="85" t="s">
        <v>610</v>
      </c>
      <c r="J170" s="41" t="s">
        <v>303</v>
      </c>
      <c r="K170" s="41" t="s">
        <v>4733</v>
      </c>
      <c r="L170" s="41"/>
      <c r="M170" s="41"/>
      <c r="N170" s="41">
        <v>220</v>
      </c>
      <c r="O170" s="41"/>
      <c r="P170" s="41"/>
      <c r="Q170" s="41"/>
      <c r="R170" s="41"/>
      <c r="S170" s="41"/>
      <c r="T170" s="85" t="s">
        <v>237</v>
      </c>
      <c r="U170" s="41"/>
      <c r="V170" s="41"/>
    </row>
    <row r="171" spans="2:22">
      <c r="B171" s="41">
        <v>144</v>
      </c>
      <c r="C171" s="41">
        <v>6340</v>
      </c>
      <c r="D171" s="41" t="s">
        <v>1348</v>
      </c>
      <c r="E171" s="41" t="s">
        <v>103</v>
      </c>
      <c r="F171" s="41" t="s">
        <v>4596</v>
      </c>
      <c r="G171" s="41">
        <v>1228</v>
      </c>
      <c r="H171" s="41" t="s">
        <v>71</v>
      </c>
      <c r="I171" s="85" t="s">
        <v>612</v>
      </c>
      <c r="J171" s="41" t="s">
        <v>303</v>
      </c>
      <c r="K171" s="41" t="s">
        <v>4734</v>
      </c>
      <c r="L171" s="41"/>
      <c r="M171" s="41"/>
      <c r="N171" s="41">
        <v>220</v>
      </c>
      <c r="O171" s="41"/>
      <c r="P171" s="41"/>
      <c r="Q171" s="41"/>
      <c r="R171" s="41"/>
      <c r="S171" s="41"/>
      <c r="T171" s="85" t="s">
        <v>237</v>
      </c>
      <c r="U171" s="41"/>
      <c r="V171" s="41"/>
    </row>
    <row r="172" spans="2:22">
      <c r="B172" s="41">
        <v>145</v>
      </c>
      <c r="C172" s="41">
        <v>6340</v>
      </c>
      <c r="D172" s="41" t="s">
        <v>1348</v>
      </c>
      <c r="E172" s="41" t="s">
        <v>103</v>
      </c>
      <c r="F172" s="41" t="s">
        <v>4596</v>
      </c>
      <c r="G172" s="41">
        <v>1229</v>
      </c>
      <c r="H172" s="41" t="s">
        <v>71</v>
      </c>
      <c r="I172" s="85" t="s">
        <v>614</v>
      </c>
      <c r="J172" s="41" t="s">
        <v>303</v>
      </c>
      <c r="K172" s="41" t="s">
        <v>4735</v>
      </c>
      <c r="L172" s="41"/>
      <c r="M172" s="41"/>
      <c r="N172" s="41">
        <v>220</v>
      </c>
      <c r="O172" s="41"/>
      <c r="P172" s="41"/>
      <c r="Q172" s="41"/>
      <c r="R172" s="41"/>
      <c r="S172" s="41"/>
      <c r="T172" s="85" t="s">
        <v>237</v>
      </c>
      <c r="U172" s="41"/>
      <c r="V172" s="41"/>
    </row>
    <row r="173" spans="2:22">
      <c r="B173" s="41">
        <v>146</v>
      </c>
      <c r="C173" s="41">
        <v>6340</v>
      </c>
      <c r="D173" s="41" t="s">
        <v>1348</v>
      </c>
      <c r="E173" s="41" t="s">
        <v>103</v>
      </c>
      <c r="F173" s="41" t="s">
        <v>4596</v>
      </c>
      <c r="G173" s="41">
        <v>1230</v>
      </c>
      <c r="H173" s="41" t="s">
        <v>71</v>
      </c>
      <c r="I173" s="85" t="s">
        <v>616</v>
      </c>
      <c r="J173" s="41" t="s">
        <v>303</v>
      </c>
      <c r="K173" s="41" t="s">
        <v>4736</v>
      </c>
      <c r="L173" s="41"/>
      <c r="M173" s="41"/>
      <c r="N173" s="41">
        <v>220</v>
      </c>
      <c r="O173" s="41"/>
      <c r="P173" s="41"/>
      <c r="Q173" s="41"/>
      <c r="R173" s="41"/>
      <c r="S173" s="41"/>
      <c r="T173" s="85" t="s">
        <v>237</v>
      </c>
      <c r="U173" s="41"/>
      <c r="V173" s="41"/>
    </row>
    <row r="174" spans="2:22">
      <c r="B174" s="41">
        <v>147</v>
      </c>
      <c r="C174" s="41">
        <v>6340</v>
      </c>
      <c r="D174" s="41" t="s">
        <v>1348</v>
      </c>
      <c r="E174" s="41" t="s">
        <v>103</v>
      </c>
      <c r="F174" s="41" t="s">
        <v>4596</v>
      </c>
      <c r="G174" s="41">
        <v>1231</v>
      </c>
      <c r="H174" s="41" t="s">
        <v>71</v>
      </c>
      <c r="I174" s="85" t="s">
        <v>618</v>
      </c>
      <c r="J174" s="41" t="s">
        <v>303</v>
      </c>
      <c r="K174" s="41" t="s">
        <v>4737</v>
      </c>
      <c r="L174" s="41"/>
      <c r="M174" s="41"/>
      <c r="N174" s="41">
        <v>220</v>
      </c>
      <c r="O174" s="41"/>
      <c r="P174" s="41"/>
      <c r="Q174" s="41"/>
      <c r="R174" s="41"/>
      <c r="S174" s="41"/>
      <c r="T174" s="85" t="s">
        <v>237</v>
      </c>
      <c r="U174" s="41"/>
      <c r="V174" s="41"/>
    </row>
    <row r="175" spans="2:22">
      <c r="B175" s="41">
        <v>148</v>
      </c>
      <c r="C175" s="41">
        <v>6340</v>
      </c>
      <c r="D175" s="41" t="s">
        <v>1348</v>
      </c>
      <c r="E175" s="41" t="s">
        <v>103</v>
      </c>
      <c r="F175" s="41" t="s">
        <v>4596</v>
      </c>
      <c r="G175" s="41">
        <v>1232</v>
      </c>
      <c r="H175" s="41" t="s">
        <v>71</v>
      </c>
      <c r="I175" s="85" t="s">
        <v>4738</v>
      </c>
      <c r="J175" s="41" t="s">
        <v>300</v>
      </c>
      <c r="K175" s="41" t="s">
        <v>4739</v>
      </c>
      <c r="L175" s="41"/>
      <c r="M175" s="41"/>
      <c r="N175" s="41">
        <v>220</v>
      </c>
      <c r="O175" s="41"/>
      <c r="P175" s="41"/>
      <c r="Q175" s="41"/>
      <c r="R175" s="41"/>
      <c r="S175" s="41"/>
      <c r="T175" s="85" t="s">
        <v>237</v>
      </c>
      <c r="U175" s="41"/>
      <c r="V175" s="41"/>
    </row>
    <row r="176" spans="2:22">
      <c r="B176" s="41">
        <v>149</v>
      </c>
      <c r="C176" s="41">
        <v>6340</v>
      </c>
      <c r="D176" s="41" t="s">
        <v>1348</v>
      </c>
      <c r="E176" s="41" t="s">
        <v>103</v>
      </c>
      <c r="F176" s="41" t="s">
        <v>4596</v>
      </c>
      <c r="G176" s="41">
        <v>1233</v>
      </c>
      <c r="H176" s="41" t="s">
        <v>71</v>
      </c>
      <c r="I176" s="85" t="s">
        <v>622</v>
      </c>
      <c r="J176" s="41" t="s">
        <v>290</v>
      </c>
      <c r="K176" s="41" t="s">
        <v>4740</v>
      </c>
      <c r="L176" s="41"/>
      <c r="M176" s="41"/>
      <c r="N176" s="41">
        <v>220</v>
      </c>
      <c r="O176" s="41"/>
      <c r="P176" s="41"/>
      <c r="Q176" s="41"/>
      <c r="R176" s="41"/>
      <c r="S176" s="41"/>
      <c r="T176" s="85" t="s">
        <v>237</v>
      </c>
      <c r="U176" s="41"/>
      <c r="V176" s="41"/>
    </row>
    <row r="177" spans="2:22">
      <c r="B177" s="41">
        <v>150</v>
      </c>
      <c r="C177" s="41">
        <v>6340</v>
      </c>
      <c r="D177" s="41" t="s">
        <v>1348</v>
      </c>
      <c r="E177" s="41" t="s">
        <v>103</v>
      </c>
      <c r="F177" s="41" t="s">
        <v>4596</v>
      </c>
      <c r="G177" s="41">
        <v>1234</v>
      </c>
      <c r="H177" s="41" t="s">
        <v>71</v>
      </c>
      <c r="I177" s="85" t="s">
        <v>624</v>
      </c>
      <c r="J177" s="41" t="s">
        <v>272</v>
      </c>
      <c r="K177" s="41" t="s">
        <v>4741</v>
      </c>
      <c r="L177" s="41"/>
      <c r="M177" s="41"/>
      <c r="N177" s="41">
        <v>220</v>
      </c>
      <c r="O177" s="41"/>
      <c r="P177" s="41"/>
      <c r="Q177" s="41"/>
      <c r="R177" s="41"/>
      <c r="S177" s="41"/>
      <c r="T177" s="85" t="s">
        <v>237</v>
      </c>
      <c r="U177" s="41"/>
      <c r="V177" s="41"/>
    </row>
    <row r="178" spans="2:22">
      <c r="B178" s="41">
        <v>151</v>
      </c>
      <c r="C178" s="41">
        <v>6340</v>
      </c>
      <c r="D178" s="41" t="s">
        <v>1348</v>
      </c>
      <c r="E178" s="41" t="s">
        <v>103</v>
      </c>
      <c r="F178" s="41" t="s">
        <v>4596</v>
      </c>
      <c r="G178" s="41">
        <v>1235</v>
      </c>
      <c r="H178" s="41" t="s">
        <v>71</v>
      </c>
      <c r="I178" s="85" t="s">
        <v>626</v>
      </c>
      <c r="J178" s="41" t="s">
        <v>265</v>
      </c>
      <c r="K178" s="41" t="s">
        <v>4742</v>
      </c>
      <c r="L178" s="41"/>
      <c r="M178" s="41"/>
      <c r="N178" s="41">
        <v>220</v>
      </c>
      <c r="O178" s="41"/>
      <c r="P178" s="41"/>
      <c r="Q178" s="41"/>
      <c r="R178" s="41"/>
      <c r="S178" s="41"/>
      <c r="T178" s="85" t="s">
        <v>237</v>
      </c>
      <c r="U178" s="41"/>
      <c r="V178" s="41"/>
    </row>
    <row r="179" spans="2:22">
      <c r="B179" s="41">
        <v>152</v>
      </c>
      <c r="C179" s="41">
        <v>6340</v>
      </c>
      <c r="D179" s="41" t="s">
        <v>1348</v>
      </c>
      <c r="E179" s="41" t="s">
        <v>103</v>
      </c>
      <c r="F179" s="41" t="s">
        <v>4596</v>
      </c>
      <c r="G179" s="41">
        <v>1236</v>
      </c>
      <c r="H179" s="41" t="s">
        <v>71</v>
      </c>
      <c r="I179" s="85" t="s">
        <v>628</v>
      </c>
      <c r="J179" s="41" t="s">
        <v>260</v>
      </c>
      <c r="K179" s="41" t="s">
        <v>4743</v>
      </c>
      <c r="L179" s="41"/>
      <c r="M179" s="41"/>
      <c r="N179" s="41">
        <v>220</v>
      </c>
      <c r="O179" s="41"/>
      <c r="P179" s="41"/>
      <c r="Q179" s="41"/>
      <c r="R179" s="41"/>
      <c r="S179" s="41"/>
      <c r="T179" s="85" t="s">
        <v>237</v>
      </c>
      <c r="U179" s="41"/>
      <c r="V179" s="41"/>
    </row>
    <row r="180" spans="2:22">
      <c r="B180" s="41">
        <v>153</v>
      </c>
      <c r="C180" s="41">
        <v>6340</v>
      </c>
      <c r="D180" s="41" t="s">
        <v>1348</v>
      </c>
      <c r="E180" s="41" t="s">
        <v>103</v>
      </c>
      <c r="F180" s="41" t="s">
        <v>4596</v>
      </c>
      <c r="G180" s="41">
        <v>1237</v>
      </c>
      <c r="H180" s="41" t="s">
        <v>71</v>
      </c>
      <c r="I180" s="85" t="s">
        <v>630</v>
      </c>
      <c r="J180" s="41" t="s">
        <v>240</v>
      </c>
      <c r="K180" s="41" t="s">
        <v>4744</v>
      </c>
      <c r="L180" s="41"/>
      <c r="M180" s="41"/>
      <c r="N180" s="41">
        <v>220</v>
      </c>
      <c r="O180" s="41"/>
      <c r="P180" s="41"/>
      <c r="Q180" s="41"/>
      <c r="R180" s="41"/>
      <c r="S180" s="41"/>
      <c r="T180" s="85" t="s">
        <v>237</v>
      </c>
      <c r="U180" s="41"/>
      <c r="V180" s="41"/>
    </row>
    <row r="181" spans="2:22">
      <c r="B181" s="41">
        <v>154</v>
      </c>
      <c r="C181" s="41">
        <v>6340</v>
      </c>
      <c r="D181" s="41" t="s">
        <v>1348</v>
      </c>
      <c r="E181" s="41" t="s">
        <v>103</v>
      </c>
      <c r="F181" s="41" t="s">
        <v>4596</v>
      </c>
      <c r="G181" s="41">
        <v>1238</v>
      </c>
      <c r="H181" s="41" t="s">
        <v>71</v>
      </c>
      <c r="I181" s="85" t="s">
        <v>632</v>
      </c>
      <c r="J181" s="41" t="s">
        <v>234</v>
      </c>
      <c r="K181" s="41" t="s">
        <v>4745</v>
      </c>
      <c r="L181" s="41"/>
      <c r="M181" s="41"/>
      <c r="N181" s="41">
        <v>220</v>
      </c>
      <c r="O181" s="41"/>
      <c r="P181" s="41"/>
      <c r="Q181" s="41"/>
      <c r="R181" s="41"/>
      <c r="S181" s="41"/>
      <c r="T181" s="85" t="s">
        <v>189</v>
      </c>
      <c r="U181" s="41"/>
      <c r="V181" s="41"/>
    </row>
    <row r="182" spans="2:22">
      <c r="B182" s="41">
        <v>155</v>
      </c>
      <c r="C182" s="41">
        <v>6340</v>
      </c>
      <c r="D182" s="41" t="s">
        <v>1348</v>
      </c>
      <c r="E182" s="41" t="s">
        <v>103</v>
      </c>
      <c r="F182" s="41" t="s">
        <v>4596</v>
      </c>
      <c r="G182" s="41">
        <v>1239</v>
      </c>
      <c r="H182" s="41" t="s">
        <v>71</v>
      </c>
      <c r="I182" s="85" t="s">
        <v>634</v>
      </c>
      <c r="J182" s="41" t="s">
        <v>230</v>
      </c>
      <c r="K182" s="41" t="s">
        <v>4746</v>
      </c>
      <c r="L182" s="41"/>
      <c r="M182" s="41"/>
      <c r="N182" s="41">
        <v>220</v>
      </c>
      <c r="O182" s="41"/>
      <c r="P182" s="41"/>
      <c r="Q182" s="41"/>
      <c r="R182" s="41"/>
      <c r="S182" s="41"/>
      <c r="T182" s="85" t="s">
        <v>189</v>
      </c>
      <c r="U182" s="41"/>
      <c r="V182" s="41"/>
    </row>
    <row r="183" spans="2:22">
      <c r="B183" s="41">
        <v>156</v>
      </c>
      <c r="C183" s="41">
        <v>6340</v>
      </c>
      <c r="D183" s="41" t="s">
        <v>1348</v>
      </c>
      <c r="E183" s="41" t="s">
        <v>103</v>
      </c>
      <c r="F183" s="41" t="s">
        <v>4596</v>
      </c>
      <c r="G183" s="41">
        <v>1240</v>
      </c>
      <c r="H183" s="41" t="s">
        <v>71</v>
      </c>
      <c r="I183" s="85" t="s">
        <v>636</v>
      </c>
      <c r="J183" s="41" t="s">
        <v>233</v>
      </c>
      <c r="K183" s="41" t="s">
        <v>4747</v>
      </c>
      <c r="L183" s="41"/>
      <c r="M183" s="41"/>
      <c r="N183" s="41">
        <v>220</v>
      </c>
      <c r="O183" s="41"/>
      <c r="P183" s="41"/>
      <c r="Q183" s="41"/>
      <c r="R183" s="41"/>
      <c r="S183" s="41"/>
      <c r="T183" s="85" t="s">
        <v>189</v>
      </c>
      <c r="U183" s="41"/>
      <c r="V183" s="41"/>
    </row>
    <row r="184" spans="2:22">
      <c r="B184" s="41">
        <v>157</v>
      </c>
      <c r="C184" s="41">
        <v>6340</v>
      </c>
      <c r="D184" s="41" t="s">
        <v>4599</v>
      </c>
      <c r="E184" s="41" t="s">
        <v>103</v>
      </c>
      <c r="F184" s="41" t="s">
        <v>4600</v>
      </c>
      <c r="G184" s="41">
        <v>1241</v>
      </c>
      <c r="H184" s="41" t="s">
        <v>71</v>
      </c>
      <c r="I184" s="85" t="s">
        <v>638</v>
      </c>
      <c r="J184" s="41" t="s">
        <v>4602</v>
      </c>
      <c r="K184" s="41" t="s">
        <v>4748</v>
      </c>
      <c r="L184" s="41"/>
      <c r="M184" s="41"/>
      <c r="N184" s="41">
        <v>220</v>
      </c>
      <c r="O184" s="41"/>
      <c r="P184" s="41"/>
      <c r="Q184" s="41"/>
      <c r="R184" s="41"/>
      <c r="S184" s="41"/>
      <c r="T184" s="85" t="s">
        <v>189</v>
      </c>
      <c r="U184" s="41"/>
      <c r="V184" s="41"/>
    </row>
    <row r="185" spans="2:22">
      <c r="B185" s="41">
        <v>158</v>
      </c>
      <c r="C185" s="41">
        <v>6340</v>
      </c>
      <c r="D185" s="41" t="s">
        <v>1348</v>
      </c>
      <c r="E185" s="41" t="s">
        <v>103</v>
      </c>
      <c r="F185" s="41" t="s">
        <v>4596</v>
      </c>
      <c r="G185" s="41">
        <v>1242</v>
      </c>
      <c r="H185" s="41" t="s">
        <v>71</v>
      </c>
      <c r="I185" s="85" t="s">
        <v>640</v>
      </c>
      <c r="J185" s="41" t="s">
        <v>4605</v>
      </c>
      <c r="K185" s="41" t="s">
        <v>4749</v>
      </c>
      <c r="L185" s="41"/>
      <c r="M185" s="41"/>
      <c r="N185" s="41">
        <v>220</v>
      </c>
      <c r="O185" s="41"/>
      <c r="P185" s="41"/>
      <c r="Q185" s="41"/>
      <c r="R185" s="41"/>
      <c r="S185" s="41"/>
      <c r="T185" s="85" t="s">
        <v>189</v>
      </c>
      <c r="U185" s="41"/>
      <c r="V185" s="41"/>
    </row>
    <row r="186" spans="2:22">
      <c r="B186" s="41">
        <v>159</v>
      </c>
      <c r="C186" s="41">
        <v>6340</v>
      </c>
      <c r="D186" s="41" t="s">
        <v>1348</v>
      </c>
      <c r="E186" s="41" t="s">
        <v>103</v>
      </c>
      <c r="F186" s="41" t="s">
        <v>4596</v>
      </c>
      <c r="G186" s="41">
        <v>1243</v>
      </c>
      <c r="H186" s="41" t="s">
        <v>71</v>
      </c>
      <c r="I186" s="85" t="s">
        <v>642</v>
      </c>
      <c r="J186" s="41" t="s">
        <v>4605</v>
      </c>
      <c r="K186" s="41" t="s">
        <v>4750</v>
      </c>
      <c r="L186" s="41"/>
      <c r="M186" s="41"/>
      <c r="N186" s="41">
        <v>220</v>
      </c>
      <c r="O186" s="41"/>
      <c r="P186" s="41"/>
      <c r="Q186" s="41"/>
      <c r="R186" s="41"/>
      <c r="S186" s="41"/>
      <c r="T186" s="85" t="s">
        <v>189</v>
      </c>
      <c r="U186" s="41"/>
      <c r="V186" s="41"/>
    </row>
    <row r="187" spans="2:22">
      <c r="B187" s="41">
        <v>160</v>
      </c>
      <c r="C187" s="41">
        <v>6340</v>
      </c>
      <c r="D187" s="41" t="s">
        <v>1348</v>
      </c>
      <c r="E187" s="41" t="s">
        <v>103</v>
      </c>
      <c r="F187" s="41" t="s">
        <v>4596</v>
      </c>
      <c r="G187" s="41">
        <v>1244</v>
      </c>
      <c r="H187" s="41" t="s">
        <v>71</v>
      </c>
      <c r="I187" s="85" t="s">
        <v>644</v>
      </c>
      <c r="J187" s="41" t="s">
        <v>4605</v>
      </c>
      <c r="K187" s="41" t="s">
        <v>4751</v>
      </c>
      <c r="L187" s="41"/>
      <c r="M187" s="41"/>
      <c r="N187" s="41">
        <v>220</v>
      </c>
      <c r="O187" s="41"/>
      <c r="P187" s="41"/>
      <c r="Q187" s="41"/>
      <c r="R187" s="41"/>
      <c r="S187" s="41"/>
      <c r="T187" s="85" t="s">
        <v>189</v>
      </c>
      <c r="U187" s="41"/>
      <c r="V187" s="41"/>
    </row>
    <row r="188" spans="2:22">
      <c r="B188" s="41">
        <v>161</v>
      </c>
      <c r="C188" s="41">
        <v>6340</v>
      </c>
      <c r="D188" s="41" t="s">
        <v>1348</v>
      </c>
      <c r="E188" s="41" t="s">
        <v>103</v>
      </c>
      <c r="F188" s="41" t="s">
        <v>4596</v>
      </c>
      <c r="G188" s="41">
        <v>1245</v>
      </c>
      <c r="H188" s="41" t="s">
        <v>71</v>
      </c>
      <c r="I188" s="85" t="s">
        <v>646</v>
      </c>
      <c r="J188" s="41" t="s">
        <v>4605</v>
      </c>
      <c r="K188" s="41" t="s">
        <v>4752</v>
      </c>
      <c r="L188" s="41"/>
      <c r="M188" s="41"/>
      <c r="N188" s="41">
        <v>220</v>
      </c>
      <c r="O188" s="41"/>
      <c r="P188" s="41"/>
      <c r="Q188" s="41"/>
      <c r="R188" s="41"/>
      <c r="S188" s="41"/>
      <c r="T188" s="85" t="s">
        <v>189</v>
      </c>
      <c r="U188" s="41"/>
      <c r="V188" s="41"/>
    </row>
    <row r="189" spans="2:22">
      <c r="B189" s="41">
        <v>162</v>
      </c>
      <c r="C189" s="41">
        <v>6340</v>
      </c>
      <c r="D189" s="41" t="s">
        <v>1348</v>
      </c>
      <c r="E189" s="41" t="s">
        <v>103</v>
      </c>
      <c r="F189" s="41" t="s">
        <v>4596</v>
      </c>
      <c r="G189" s="41">
        <v>1246</v>
      </c>
      <c r="H189" s="41" t="s">
        <v>71</v>
      </c>
      <c r="I189" s="85" t="s">
        <v>648</v>
      </c>
      <c r="J189" s="41" t="s">
        <v>4605</v>
      </c>
      <c r="K189" s="41" t="s">
        <v>4753</v>
      </c>
      <c r="L189" s="41"/>
      <c r="M189" s="41"/>
      <c r="N189" s="41">
        <v>220</v>
      </c>
      <c r="O189" s="41"/>
      <c r="P189" s="41"/>
      <c r="Q189" s="41"/>
      <c r="R189" s="41"/>
      <c r="S189" s="41"/>
      <c r="T189" s="85" t="s">
        <v>189</v>
      </c>
      <c r="U189" s="41"/>
      <c r="V189" s="41"/>
    </row>
    <row r="190" spans="2:22">
      <c r="B190" s="41">
        <v>163</v>
      </c>
      <c r="C190" s="41">
        <v>6340</v>
      </c>
      <c r="D190" s="41" t="s">
        <v>1348</v>
      </c>
      <c r="E190" s="41" t="s">
        <v>103</v>
      </c>
      <c r="F190" s="41" t="s">
        <v>4596</v>
      </c>
      <c r="G190" s="41">
        <v>1247</v>
      </c>
      <c r="H190" s="41" t="s">
        <v>71</v>
      </c>
      <c r="I190" s="85" t="s">
        <v>650</v>
      </c>
      <c r="J190" s="41" t="s">
        <v>4605</v>
      </c>
      <c r="K190" s="41" t="s">
        <v>4754</v>
      </c>
      <c r="L190" s="41"/>
      <c r="M190" s="41"/>
      <c r="N190" s="41">
        <v>220</v>
      </c>
      <c r="O190" s="41"/>
      <c r="P190" s="41"/>
      <c r="Q190" s="41"/>
      <c r="R190" s="41"/>
      <c r="S190" s="41"/>
      <c r="T190" s="85" t="s">
        <v>189</v>
      </c>
      <c r="U190" s="41"/>
      <c r="V190" s="41"/>
    </row>
    <row r="191" spans="2:22">
      <c r="B191" s="41">
        <v>164</v>
      </c>
      <c r="C191" s="41">
        <v>6340</v>
      </c>
      <c r="D191" s="41" t="s">
        <v>1348</v>
      </c>
      <c r="E191" s="41" t="s">
        <v>103</v>
      </c>
      <c r="F191" s="41" t="s">
        <v>4596</v>
      </c>
      <c r="G191" s="41">
        <v>1248</v>
      </c>
      <c r="H191" s="41" t="s">
        <v>71</v>
      </c>
      <c r="I191" s="85" t="s">
        <v>652</v>
      </c>
      <c r="J191" s="41" t="s">
        <v>177</v>
      </c>
      <c r="K191" s="41" t="s">
        <v>4755</v>
      </c>
      <c r="L191" s="41"/>
      <c r="M191" s="41"/>
      <c r="N191" s="41">
        <v>220</v>
      </c>
      <c r="O191" s="41"/>
      <c r="P191" s="41"/>
      <c r="Q191" s="41"/>
      <c r="R191" s="41"/>
      <c r="S191" s="41"/>
      <c r="T191" s="85" t="s">
        <v>189</v>
      </c>
      <c r="U191" s="41"/>
      <c r="V191" s="41"/>
    </row>
    <row r="192" spans="2:22">
      <c r="B192" s="41">
        <v>165</v>
      </c>
      <c r="C192" s="41">
        <v>6340</v>
      </c>
      <c r="D192" s="41" t="s">
        <v>1348</v>
      </c>
      <c r="E192" s="41" t="s">
        <v>103</v>
      </c>
      <c r="F192" s="41" t="s">
        <v>4596</v>
      </c>
      <c r="G192" s="41">
        <v>1249</v>
      </c>
      <c r="H192" s="41" t="s">
        <v>71</v>
      </c>
      <c r="I192" s="85" t="s">
        <v>655</v>
      </c>
      <c r="J192" s="41" t="s">
        <v>177</v>
      </c>
      <c r="K192" s="41" t="s">
        <v>4756</v>
      </c>
      <c r="L192" s="41"/>
      <c r="M192" s="41"/>
      <c r="N192" s="41">
        <v>220</v>
      </c>
      <c r="O192" s="41"/>
      <c r="P192" s="41"/>
      <c r="Q192" s="41"/>
      <c r="R192" s="41"/>
      <c r="S192" s="41"/>
      <c r="T192" s="85" t="s">
        <v>189</v>
      </c>
      <c r="U192" s="41"/>
      <c r="V192" s="41"/>
    </row>
    <row r="193" spans="2:22">
      <c r="B193" s="41">
        <v>166</v>
      </c>
      <c r="C193" s="41">
        <v>6340</v>
      </c>
      <c r="D193" s="41" t="s">
        <v>1348</v>
      </c>
      <c r="E193" s="41" t="s">
        <v>103</v>
      </c>
      <c r="F193" s="41" t="s">
        <v>4596</v>
      </c>
      <c r="G193" s="41">
        <v>1250</v>
      </c>
      <c r="H193" s="41" t="s">
        <v>71</v>
      </c>
      <c r="I193" s="85" t="s">
        <v>657</v>
      </c>
      <c r="J193" s="41" t="s">
        <v>177</v>
      </c>
      <c r="K193" s="41" t="s">
        <v>4757</v>
      </c>
      <c r="L193" s="41"/>
      <c r="M193" s="41"/>
      <c r="N193" s="41">
        <v>220</v>
      </c>
      <c r="O193" s="41"/>
      <c r="P193" s="41"/>
      <c r="Q193" s="41"/>
      <c r="R193" s="41"/>
      <c r="S193" s="41"/>
      <c r="T193" s="85" t="s">
        <v>189</v>
      </c>
      <c r="U193" s="41"/>
      <c r="V193" s="41"/>
    </row>
    <row r="194" spans="2:22">
      <c r="B194" s="41">
        <v>167</v>
      </c>
      <c r="C194" s="41">
        <v>6340</v>
      </c>
      <c r="D194" s="41" t="s">
        <v>1348</v>
      </c>
      <c r="E194" s="41" t="s">
        <v>103</v>
      </c>
      <c r="F194" s="41" t="s">
        <v>4596</v>
      </c>
      <c r="G194" s="41">
        <v>1251</v>
      </c>
      <c r="H194" s="41" t="s">
        <v>71</v>
      </c>
      <c r="I194" s="85" t="s">
        <v>659</v>
      </c>
      <c r="J194" s="41" t="s">
        <v>177</v>
      </c>
      <c r="K194" s="41" t="s">
        <v>4758</v>
      </c>
      <c r="L194" s="41"/>
      <c r="M194" s="41"/>
      <c r="N194" s="41">
        <v>220</v>
      </c>
      <c r="O194" s="41"/>
      <c r="P194" s="41"/>
      <c r="Q194" s="41"/>
      <c r="R194" s="41"/>
      <c r="S194" s="41"/>
      <c r="T194" s="85" t="s">
        <v>189</v>
      </c>
      <c r="U194" s="41"/>
      <c r="V194" s="41"/>
    </row>
    <row r="195" spans="2:22">
      <c r="B195" s="41">
        <v>168</v>
      </c>
      <c r="C195" s="41">
        <v>6340</v>
      </c>
      <c r="D195" s="41" t="s">
        <v>1348</v>
      </c>
      <c r="E195" s="41" t="s">
        <v>103</v>
      </c>
      <c r="F195" s="41" t="s">
        <v>4596</v>
      </c>
      <c r="G195" s="41">
        <v>1252</v>
      </c>
      <c r="H195" s="41" t="s">
        <v>71</v>
      </c>
      <c r="I195" s="85" t="s">
        <v>661</v>
      </c>
      <c r="J195" s="41" t="s">
        <v>177</v>
      </c>
      <c r="K195" s="41" t="s">
        <v>4759</v>
      </c>
      <c r="L195" s="41"/>
      <c r="M195" s="41"/>
      <c r="N195" s="41">
        <v>220</v>
      </c>
      <c r="O195" s="41"/>
      <c r="P195" s="41"/>
      <c r="Q195" s="41"/>
      <c r="R195" s="41"/>
      <c r="S195" s="41"/>
      <c r="T195" s="85" t="s">
        <v>189</v>
      </c>
      <c r="U195" s="41"/>
      <c r="V195" s="41"/>
    </row>
    <row r="196" spans="2:22">
      <c r="B196" s="41">
        <v>169</v>
      </c>
      <c r="C196" s="41">
        <v>6340</v>
      </c>
      <c r="D196" s="41" t="s">
        <v>1348</v>
      </c>
      <c r="E196" s="41" t="s">
        <v>103</v>
      </c>
      <c r="F196" s="41" t="s">
        <v>4596</v>
      </c>
      <c r="G196" s="41">
        <v>1253</v>
      </c>
      <c r="H196" s="41" t="s">
        <v>71</v>
      </c>
      <c r="I196" s="85" t="s">
        <v>663</v>
      </c>
      <c r="J196" s="41" t="s">
        <v>177</v>
      </c>
      <c r="K196" s="41" t="s">
        <v>4760</v>
      </c>
      <c r="L196" s="41"/>
      <c r="M196" s="41"/>
      <c r="N196" s="41">
        <v>220</v>
      </c>
      <c r="O196" s="41"/>
      <c r="P196" s="41"/>
      <c r="Q196" s="41"/>
      <c r="R196" s="41"/>
      <c r="S196" s="41"/>
      <c r="T196" s="85" t="s">
        <v>189</v>
      </c>
      <c r="U196" s="41"/>
      <c r="V196" s="41"/>
    </row>
    <row r="197" spans="2:22">
      <c r="B197" s="41">
        <v>170</v>
      </c>
      <c r="C197" s="41">
        <v>6340</v>
      </c>
      <c r="D197" s="41" t="s">
        <v>1348</v>
      </c>
      <c r="E197" s="41" t="s">
        <v>103</v>
      </c>
      <c r="F197" s="41" t="s">
        <v>4596</v>
      </c>
      <c r="G197" s="41">
        <v>1254</v>
      </c>
      <c r="H197" s="41" t="s">
        <v>71</v>
      </c>
      <c r="I197" s="85" t="s">
        <v>665</v>
      </c>
      <c r="J197" s="41" t="s">
        <v>177</v>
      </c>
      <c r="K197" s="41" t="s">
        <v>4761</v>
      </c>
      <c r="L197" s="41"/>
      <c r="M197" s="41"/>
      <c r="N197" s="41">
        <v>220</v>
      </c>
      <c r="O197" s="41"/>
      <c r="P197" s="41"/>
      <c r="Q197" s="41"/>
      <c r="R197" s="41"/>
      <c r="S197" s="41"/>
      <c r="T197" s="85" t="s">
        <v>189</v>
      </c>
      <c r="U197" s="41"/>
      <c r="V197" s="41"/>
    </row>
    <row r="198" spans="2:22">
      <c r="B198" s="41">
        <v>171</v>
      </c>
      <c r="C198" s="41">
        <v>6340</v>
      </c>
      <c r="D198" s="41" t="s">
        <v>1348</v>
      </c>
      <c r="E198" s="41" t="s">
        <v>103</v>
      </c>
      <c r="F198" s="41" t="s">
        <v>4596</v>
      </c>
      <c r="G198" s="41">
        <v>1255</v>
      </c>
      <c r="H198" s="41" t="s">
        <v>71</v>
      </c>
      <c r="I198" s="85" t="s">
        <v>667</v>
      </c>
      <c r="J198" s="41" t="s">
        <v>177</v>
      </c>
      <c r="K198" s="41" t="s">
        <v>4762</v>
      </c>
      <c r="L198" s="41"/>
      <c r="M198" s="41"/>
      <c r="N198" s="41">
        <v>220</v>
      </c>
      <c r="O198" s="41"/>
      <c r="P198" s="41"/>
      <c r="Q198" s="41"/>
      <c r="R198" s="41"/>
      <c r="S198" s="41"/>
      <c r="T198" s="85" t="s">
        <v>189</v>
      </c>
      <c r="U198" s="41"/>
      <c r="V198" s="41"/>
    </row>
    <row r="199" spans="2:22">
      <c r="B199" s="41">
        <v>172</v>
      </c>
      <c r="C199" s="41">
        <v>6340</v>
      </c>
      <c r="D199" s="41" t="s">
        <v>1348</v>
      </c>
      <c r="E199" s="41" t="s">
        <v>103</v>
      </c>
      <c r="F199" s="41" t="s">
        <v>4596</v>
      </c>
      <c r="G199" s="41">
        <v>1256</v>
      </c>
      <c r="H199" s="41" t="s">
        <v>71</v>
      </c>
      <c r="I199" s="85" t="s">
        <v>669</v>
      </c>
      <c r="J199" s="41" t="s">
        <v>418</v>
      </c>
      <c r="K199" s="41" t="s">
        <v>4763</v>
      </c>
      <c r="L199" s="41"/>
      <c r="M199" s="41"/>
      <c r="N199" s="41">
        <v>220</v>
      </c>
      <c r="O199" s="41"/>
      <c r="P199" s="41"/>
      <c r="Q199" s="41"/>
      <c r="R199" s="41"/>
      <c r="S199" s="41"/>
      <c r="T199" s="85" t="s">
        <v>183</v>
      </c>
      <c r="U199" s="41"/>
      <c r="V199" s="41"/>
    </row>
    <row r="200" spans="2:22">
      <c r="B200" s="41">
        <v>173</v>
      </c>
      <c r="C200" s="41">
        <v>6340</v>
      </c>
      <c r="D200" s="41" t="s">
        <v>1348</v>
      </c>
      <c r="E200" s="41" t="s">
        <v>103</v>
      </c>
      <c r="F200" s="41" t="s">
        <v>4596</v>
      </c>
      <c r="G200" s="41">
        <v>1257</v>
      </c>
      <c r="H200" s="41" t="s">
        <v>71</v>
      </c>
      <c r="I200" s="85" t="s">
        <v>671</v>
      </c>
      <c r="J200" s="41" t="s">
        <v>418</v>
      </c>
      <c r="K200" s="41" t="s">
        <v>4764</v>
      </c>
      <c r="L200" s="41"/>
      <c r="M200" s="41"/>
      <c r="N200" s="41">
        <v>220</v>
      </c>
      <c r="O200" s="41"/>
      <c r="P200" s="41"/>
      <c r="Q200" s="41"/>
      <c r="R200" s="41"/>
      <c r="S200" s="41"/>
      <c r="T200" s="85" t="s">
        <v>183</v>
      </c>
      <c r="U200" s="41"/>
      <c r="V200" s="41"/>
    </row>
    <row r="201" spans="2:22">
      <c r="B201" s="41">
        <v>174</v>
      </c>
      <c r="C201" s="41">
        <v>6340</v>
      </c>
      <c r="D201" s="41" t="s">
        <v>1348</v>
      </c>
      <c r="E201" s="41" t="s">
        <v>103</v>
      </c>
      <c r="F201" s="41" t="s">
        <v>4596</v>
      </c>
      <c r="G201" s="41">
        <v>1258</v>
      </c>
      <c r="H201" s="41" t="s">
        <v>71</v>
      </c>
      <c r="I201" s="85" t="s">
        <v>673</v>
      </c>
      <c r="J201" s="41" t="s">
        <v>418</v>
      </c>
      <c r="K201" s="41" t="s">
        <v>4765</v>
      </c>
      <c r="L201" s="41"/>
      <c r="M201" s="41"/>
      <c r="N201" s="41">
        <v>220</v>
      </c>
      <c r="O201" s="41"/>
      <c r="P201" s="41"/>
      <c r="Q201" s="41"/>
      <c r="R201" s="41"/>
      <c r="S201" s="41"/>
      <c r="T201" s="85" t="s">
        <v>183</v>
      </c>
      <c r="U201" s="41"/>
      <c r="V201" s="41"/>
    </row>
    <row r="202" spans="2:22">
      <c r="B202" s="41">
        <v>175</v>
      </c>
      <c r="C202" s="41">
        <v>6340</v>
      </c>
      <c r="D202" s="41" t="s">
        <v>1348</v>
      </c>
      <c r="E202" s="41" t="s">
        <v>103</v>
      </c>
      <c r="F202" s="41" t="s">
        <v>4596</v>
      </c>
      <c r="G202" s="41">
        <v>1259</v>
      </c>
      <c r="H202" s="41" t="s">
        <v>71</v>
      </c>
      <c r="I202" s="85" t="s">
        <v>675</v>
      </c>
      <c r="J202" s="41" t="s">
        <v>4766</v>
      </c>
      <c r="K202" s="41" t="s">
        <v>4767</v>
      </c>
      <c r="L202" s="41"/>
      <c r="M202" s="41"/>
      <c r="N202" s="41">
        <v>220</v>
      </c>
      <c r="O202" s="41"/>
      <c r="P202" s="41"/>
      <c r="Q202" s="41"/>
      <c r="R202" s="41"/>
      <c r="S202" s="41"/>
      <c r="T202" s="85" t="s">
        <v>183</v>
      </c>
      <c r="U202" s="41"/>
      <c r="V202" s="41"/>
    </row>
    <row r="203" spans="2:22">
      <c r="B203" s="41">
        <v>176</v>
      </c>
      <c r="C203" s="41">
        <v>6340</v>
      </c>
      <c r="D203" s="41" t="s">
        <v>1348</v>
      </c>
      <c r="E203" s="41" t="s">
        <v>103</v>
      </c>
      <c r="F203" s="41" t="s">
        <v>4596</v>
      </c>
      <c r="G203" s="41">
        <v>1260</v>
      </c>
      <c r="H203" s="41" t="s">
        <v>71</v>
      </c>
      <c r="I203" s="85" t="s">
        <v>677</v>
      </c>
      <c r="J203" s="41" t="s">
        <v>4666</v>
      </c>
      <c r="K203" s="41" t="s">
        <v>4768</v>
      </c>
      <c r="L203" s="41"/>
      <c r="M203" s="41"/>
      <c r="N203" s="41">
        <v>220</v>
      </c>
      <c r="O203" s="41"/>
      <c r="P203" s="41"/>
      <c r="Q203" s="41"/>
      <c r="R203" s="41"/>
      <c r="S203" s="41"/>
      <c r="T203" s="85" t="s">
        <v>183</v>
      </c>
      <c r="U203" s="41"/>
      <c r="V203" s="41"/>
    </row>
    <row r="204" spans="2:22">
      <c r="B204" s="41">
        <v>177</v>
      </c>
      <c r="C204" s="41">
        <v>6340</v>
      </c>
      <c r="D204" s="41" t="s">
        <v>1348</v>
      </c>
      <c r="E204" s="41" t="s">
        <v>103</v>
      </c>
      <c r="F204" s="41" t="s">
        <v>4596</v>
      </c>
      <c r="G204" s="41">
        <v>1261</v>
      </c>
      <c r="H204" s="41" t="s">
        <v>71</v>
      </c>
      <c r="I204" s="85" t="s">
        <v>679</v>
      </c>
      <c r="J204" s="41" t="s">
        <v>4666</v>
      </c>
      <c r="K204" s="41" t="s">
        <v>4769</v>
      </c>
      <c r="L204" s="41"/>
      <c r="M204" s="41"/>
      <c r="N204" s="41">
        <v>220</v>
      </c>
      <c r="O204" s="41"/>
      <c r="P204" s="41"/>
      <c r="Q204" s="41"/>
      <c r="R204" s="41"/>
      <c r="S204" s="41"/>
      <c r="T204" s="85" t="s">
        <v>183</v>
      </c>
      <c r="U204" s="41"/>
      <c r="V204" s="41"/>
    </row>
    <row r="205" spans="2:22">
      <c r="B205" s="41">
        <v>178</v>
      </c>
      <c r="C205" s="41">
        <v>6340</v>
      </c>
      <c r="D205" s="41" t="s">
        <v>1348</v>
      </c>
      <c r="E205" s="41" t="s">
        <v>103</v>
      </c>
      <c r="F205" s="41" t="s">
        <v>4596</v>
      </c>
      <c r="G205" s="41">
        <v>1262</v>
      </c>
      <c r="H205" s="41" t="s">
        <v>71</v>
      </c>
      <c r="I205" s="85" t="s">
        <v>681</v>
      </c>
      <c r="J205" s="41" t="s">
        <v>4666</v>
      </c>
      <c r="K205" s="41" t="s">
        <v>4770</v>
      </c>
      <c r="L205" s="41"/>
      <c r="M205" s="41"/>
      <c r="N205" s="41">
        <v>220</v>
      </c>
      <c r="O205" s="41"/>
      <c r="P205" s="41"/>
      <c r="Q205" s="41"/>
      <c r="R205" s="41"/>
      <c r="S205" s="41"/>
      <c r="T205" s="85" t="s">
        <v>183</v>
      </c>
      <c r="U205" s="41"/>
      <c r="V205" s="41"/>
    </row>
    <row r="206" spans="2:22">
      <c r="B206" s="41">
        <v>179</v>
      </c>
      <c r="C206" s="41">
        <v>6340</v>
      </c>
      <c r="D206" s="41" t="s">
        <v>1348</v>
      </c>
      <c r="E206" s="41" t="s">
        <v>103</v>
      </c>
      <c r="F206" s="41" t="s">
        <v>4596</v>
      </c>
      <c r="G206" s="41">
        <v>1263</v>
      </c>
      <c r="H206" s="41" t="s">
        <v>71</v>
      </c>
      <c r="I206" s="85" t="s">
        <v>683</v>
      </c>
      <c r="J206" s="41" t="s">
        <v>4666</v>
      </c>
      <c r="K206" s="41" t="s">
        <v>4771</v>
      </c>
      <c r="L206" s="41"/>
      <c r="M206" s="41"/>
      <c r="N206" s="41">
        <v>220</v>
      </c>
      <c r="O206" s="41"/>
      <c r="P206" s="41"/>
      <c r="Q206" s="41"/>
      <c r="R206" s="41"/>
      <c r="S206" s="41"/>
      <c r="T206" s="85" t="s">
        <v>183</v>
      </c>
      <c r="U206" s="41"/>
      <c r="V206" s="41"/>
    </row>
    <row r="207" spans="2:22">
      <c r="B207" s="41">
        <v>180</v>
      </c>
      <c r="C207" s="41">
        <v>6340</v>
      </c>
      <c r="D207" s="41" t="s">
        <v>1348</v>
      </c>
      <c r="E207" s="41" t="s">
        <v>103</v>
      </c>
      <c r="F207" s="41" t="s">
        <v>4596</v>
      </c>
      <c r="G207" s="41">
        <v>1264</v>
      </c>
      <c r="H207" s="41" t="s">
        <v>71</v>
      </c>
      <c r="I207" s="85" t="s">
        <v>685</v>
      </c>
      <c r="J207" s="41" t="s">
        <v>4666</v>
      </c>
      <c r="K207" s="41" t="s">
        <v>4772</v>
      </c>
      <c r="L207" s="41"/>
      <c r="M207" s="41"/>
      <c r="N207" s="41">
        <v>220</v>
      </c>
      <c r="O207" s="41"/>
      <c r="P207" s="41"/>
      <c r="Q207" s="41"/>
      <c r="R207" s="41"/>
      <c r="S207" s="41"/>
      <c r="T207" s="85" t="s">
        <v>183</v>
      </c>
      <c r="U207" s="41"/>
      <c r="V207" s="41"/>
    </row>
    <row r="208" spans="2:22">
      <c r="B208" s="41">
        <v>181</v>
      </c>
      <c r="C208" s="41">
        <v>6340</v>
      </c>
      <c r="D208" s="41" t="s">
        <v>1348</v>
      </c>
      <c r="E208" s="41" t="s">
        <v>103</v>
      </c>
      <c r="F208" s="41" t="s">
        <v>4596</v>
      </c>
      <c r="G208" s="41">
        <v>1265</v>
      </c>
      <c r="H208" s="41" t="s">
        <v>71</v>
      </c>
      <c r="I208" s="85" t="s">
        <v>687</v>
      </c>
      <c r="J208" s="41" t="s">
        <v>4666</v>
      </c>
      <c r="K208" s="41" t="s">
        <v>4773</v>
      </c>
      <c r="L208" s="41"/>
      <c r="M208" s="41"/>
      <c r="N208" s="41">
        <v>220</v>
      </c>
      <c r="O208" s="41"/>
      <c r="P208" s="41"/>
      <c r="Q208" s="41"/>
      <c r="R208" s="41"/>
      <c r="S208" s="41"/>
      <c r="T208" s="85" t="s">
        <v>183</v>
      </c>
      <c r="U208" s="41"/>
      <c r="V208" s="41"/>
    </row>
    <row r="209" spans="2:22">
      <c r="B209" s="41">
        <v>182</v>
      </c>
      <c r="C209" s="41">
        <v>6340</v>
      </c>
      <c r="D209" s="41" t="s">
        <v>1348</v>
      </c>
      <c r="E209" s="41" t="s">
        <v>103</v>
      </c>
      <c r="F209" s="41" t="s">
        <v>4596</v>
      </c>
      <c r="G209" s="41">
        <v>1266</v>
      </c>
      <c r="H209" s="41" t="s">
        <v>71</v>
      </c>
      <c r="I209" s="85" t="s">
        <v>689</v>
      </c>
      <c r="J209" s="41" t="s">
        <v>4666</v>
      </c>
      <c r="K209" s="41" t="s">
        <v>4774</v>
      </c>
      <c r="L209" s="41"/>
      <c r="M209" s="41"/>
      <c r="N209" s="41">
        <v>220</v>
      </c>
      <c r="O209" s="41"/>
      <c r="P209" s="41"/>
      <c r="Q209" s="41"/>
      <c r="R209" s="41"/>
      <c r="S209" s="41"/>
      <c r="T209" s="85" t="s">
        <v>183</v>
      </c>
      <c r="U209" s="41"/>
      <c r="V209" s="41"/>
    </row>
    <row r="210" spans="2:22">
      <c r="B210" s="41">
        <v>183</v>
      </c>
      <c r="C210" s="41">
        <v>6340</v>
      </c>
      <c r="D210" s="41" t="s">
        <v>1348</v>
      </c>
      <c r="E210" s="41" t="s">
        <v>103</v>
      </c>
      <c r="F210" s="41" t="s">
        <v>4596</v>
      </c>
      <c r="G210" s="41">
        <v>1267</v>
      </c>
      <c r="H210" s="41" t="s">
        <v>71</v>
      </c>
      <c r="I210" s="85" t="s">
        <v>691</v>
      </c>
      <c r="J210" s="41" t="s">
        <v>4666</v>
      </c>
      <c r="K210" s="41" t="s">
        <v>4775</v>
      </c>
      <c r="L210" s="41"/>
      <c r="M210" s="41"/>
      <c r="N210" s="41">
        <v>220</v>
      </c>
      <c r="O210" s="41"/>
      <c r="P210" s="41"/>
      <c r="Q210" s="41"/>
      <c r="R210" s="41"/>
      <c r="S210" s="41"/>
      <c r="T210" s="85" t="s">
        <v>183</v>
      </c>
      <c r="U210" s="41"/>
      <c r="V210" s="41"/>
    </row>
    <row r="211" spans="2:22">
      <c r="B211" s="41">
        <v>184</v>
      </c>
      <c r="C211" s="41">
        <v>6340</v>
      </c>
      <c r="D211" s="41" t="s">
        <v>1348</v>
      </c>
      <c r="E211" s="41" t="s">
        <v>103</v>
      </c>
      <c r="F211" s="41" t="s">
        <v>4596</v>
      </c>
      <c r="G211" s="41">
        <v>1268</v>
      </c>
      <c r="H211" s="41" t="s">
        <v>71</v>
      </c>
      <c r="I211" s="85" t="s">
        <v>693</v>
      </c>
      <c r="J211" s="41" t="s">
        <v>4666</v>
      </c>
      <c r="K211" s="41" t="s">
        <v>4776</v>
      </c>
      <c r="L211" s="41"/>
      <c r="M211" s="41"/>
      <c r="N211" s="41">
        <v>220</v>
      </c>
      <c r="O211" s="41"/>
      <c r="P211" s="41"/>
      <c r="Q211" s="41"/>
      <c r="R211" s="41"/>
      <c r="S211" s="41"/>
      <c r="T211" s="85" t="s">
        <v>183</v>
      </c>
      <c r="U211" s="41"/>
      <c r="V211" s="41"/>
    </row>
    <row r="212" spans="2:22">
      <c r="B212" s="41">
        <v>185</v>
      </c>
      <c r="C212" s="41">
        <v>6340</v>
      </c>
      <c r="D212" s="41" t="s">
        <v>1348</v>
      </c>
      <c r="E212" s="41" t="s">
        <v>103</v>
      </c>
      <c r="F212" s="41" t="s">
        <v>4596</v>
      </c>
      <c r="G212" s="41">
        <v>1269</v>
      </c>
      <c r="H212" s="41" t="s">
        <v>71</v>
      </c>
      <c r="I212" s="85" t="s">
        <v>695</v>
      </c>
      <c r="J212" s="41" t="s">
        <v>4666</v>
      </c>
      <c r="K212" s="41" t="s">
        <v>4777</v>
      </c>
      <c r="L212" s="41"/>
      <c r="M212" s="41"/>
      <c r="N212" s="41">
        <v>220</v>
      </c>
      <c r="O212" s="41"/>
      <c r="P212" s="41"/>
      <c r="Q212" s="41"/>
      <c r="R212" s="41"/>
      <c r="S212" s="41"/>
      <c r="T212" s="85" t="s">
        <v>183</v>
      </c>
      <c r="U212" s="41"/>
      <c r="V212" s="41"/>
    </row>
    <row r="213" spans="2:22">
      <c r="B213" s="41">
        <v>186</v>
      </c>
      <c r="C213" s="41">
        <v>6340</v>
      </c>
      <c r="D213" s="41" t="s">
        <v>1348</v>
      </c>
      <c r="E213" s="41" t="s">
        <v>103</v>
      </c>
      <c r="F213" s="41" t="s">
        <v>4596</v>
      </c>
      <c r="G213" s="41">
        <v>1270</v>
      </c>
      <c r="H213" s="41" t="s">
        <v>71</v>
      </c>
      <c r="I213" s="85" t="s">
        <v>697</v>
      </c>
      <c r="J213" s="41" t="s">
        <v>4666</v>
      </c>
      <c r="K213" s="41" t="s">
        <v>4778</v>
      </c>
      <c r="L213" s="41"/>
      <c r="M213" s="41"/>
      <c r="N213" s="41">
        <v>220</v>
      </c>
      <c r="O213" s="41"/>
      <c r="P213" s="41"/>
      <c r="Q213" s="41"/>
      <c r="R213" s="41"/>
      <c r="S213" s="41"/>
      <c r="T213" s="85" t="s">
        <v>183</v>
      </c>
      <c r="U213" s="41"/>
      <c r="V213" s="41"/>
    </row>
    <row r="214" spans="2:22">
      <c r="B214" s="41">
        <v>187</v>
      </c>
      <c r="C214" s="41">
        <v>6340</v>
      </c>
      <c r="D214" s="41" t="s">
        <v>1348</v>
      </c>
      <c r="E214" s="41" t="s">
        <v>103</v>
      </c>
      <c r="F214" s="41" t="s">
        <v>4596</v>
      </c>
      <c r="G214" s="41">
        <v>1271</v>
      </c>
      <c r="H214" s="41" t="s">
        <v>71</v>
      </c>
      <c r="I214" s="85" t="s">
        <v>699</v>
      </c>
      <c r="J214" s="41" t="s">
        <v>4666</v>
      </c>
      <c r="K214" s="41" t="s">
        <v>4779</v>
      </c>
      <c r="L214" s="41"/>
      <c r="M214" s="41"/>
      <c r="N214" s="41">
        <v>220</v>
      </c>
      <c r="O214" s="41"/>
      <c r="P214" s="41"/>
      <c r="Q214" s="41"/>
      <c r="R214" s="41"/>
      <c r="S214" s="41"/>
      <c r="T214" s="85" t="s">
        <v>183</v>
      </c>
      <c r="U214" s="41"/>
      <c r="V214" s="41"/>
    </row>
    <row r="215" spans="2:22">
      <c r="B215" s="41">
        <v>188</v>
      </c>
      <c r="C215" s="41">
        <v>6340</v>
      </c>
      <c r="D215" s="41" t="s">
        <v>1348</v>
      </c>
      <c r="E215" s="41" t="s">
        <v>103</v>
      </c>
      <c r="F215" s="41" t="s">
        <v>4596</v>
      </c>
      <c r="G215" s="41">
        <v>1272</v>
      </c>
      <c r="H215" s="41" t="s">
        <v>71</v>
      </c>
      <c r="I215" s="85" t="s">
        <v>701</v>
      </c>
      <c r="J215" s="41" t="s">
        <v>4666</v>
      </c>
      <c r="K215" s="41" t="s">
        <v>4780</v>
      </c>
      <c r="L215" s="41"/>
      <c r="M215" s="41"/>
      <c r="N215" s="41">
        <v>220</v>
      </c>
      <c r="O215" s="41"/>
      <c r="P215" s="41"/>
      <c r="Q215" s="41"/>
      <c r="R215" s="41"/>
      <c r="S215" s="41"/>
      <c r="T215" s="85" t="s">
        <v>183</v>
      </c>
      <c r="U215" s="41"/>
      <c r="V215" s="41"/>
    </row>
    <row r="216" spans="2:22">
      <c r="B216" s="41">
        <v>189</v>
      </c>
      <c r="C216" s="41">
        <v>6340</v>
      </c>
      <c r="D216" s="41" t="s">
        <v>1348</v>
      </c>
      <c r="E216" s="41" t="s">
        <v>103</v>
      </c>
      <c r="F216" s="41" t="s">
        <v>4596</v>
      </c>
      <c r="G216" s="41">
        <v>1273</v>
      </c>
      <c r="H216" s="41" t="s">
        <v>71</v>
      </c>
      <c r="I216" s="85" t="s">
        <v>703</v>
      </c>
      <c r="J216" s="41" t="s">
        <v>4666</v>
      </c>
      <c r="K216" s="41" t="s">
        <v>4781</v>
      </c>
      <c r="L216" s="41"/>
      <c r="M216" s="41"/>
      <c r="N216" s="41">
        <v>220</v>
      </c>
      <c r="O216" s="41"/>
      <c r="P216" s="41"/>
      <c r="Q216" s="41"/>
      <c r="R216" s="41"/>
      <c r="S216" s="41"/>
      <c r="T216" s="85" t="s">
        <v>183</v>
      </c>
      <c r="U216" s="41"/>
      <c r="V216" s="41"/>
    </row>
    <row r="217" spans="2:22">
      <c r="B217" s="41">
        <v>190</v>
      </c>
      <c r="C217" s="41">
        <v>6340</v>
      </c>
      <c r="D217" s="41" t="s">
        <v>1348</v>
      </c>
      <c r="E217" s="41" t="s">
        <v>103</v>
      </c>
      <c r="F217" s="41" t="s">
        <v>4596</v>
      </c>
      <c r="G217" s="41">
        <v>1274</v>
      </c>
      <c r="H217" s="41" t="s">
        <v>71</v>
      </c>
      <c r="I217" s="85" t="s">
        <v>705</v>
      </c>
      <c r="J217" s="41" t="s">
        <v>4666</v>
      </c>
      <c r="K217" s="41" t="s">
        <v>4782</v>
      </c>
      <c r="L217" s="41"/>
      <c r="M217" s="41"/>
      <c r="N217" s="41">
        <v>220</v>
      </c>
      <c r="O217" s="41"/>
      <c r="P217" s="41"/>
      <c r="Q217" s="41"/>
      <c r="R217" s="41"/>
      <c r="S217" s="41"/>
      <c r="T217" s="85" t="s">
        <v>183</v>
      </c>
      <c r="U217" s="41"/>
      <c r="V217" s="41"/>
    </row>
    <row r="218" spans="2:22">
      <c r="B218" s="41">
        <v>191</v>
      </c>
      <c r="C218" s="41">
        <v>6340</v>
      </c>
      <c r="D218" s="41" t="s">
        <v>1348</v>
      </c>
      <c r="E218" s="41" t="s">
        <v>103</v>
      </c>
      <c r="F218" s="41" t="s">
        <v>4596</v>
      </c>
      <c r="G218" s="41">
        <v>1275</v>
      </c>
      <c r="H218" s="41" t="s">
        <v>71</v>
      </c>
      <c r="I218" s="85" t="s">
        <v>707</v>
      </c>
      <c r="J218" s="41" t="s">
        <v>4666</v>
      </c>
      <c r="K218" s="41" t="s">
        <v>4783</v>
      </c>
      <c r="L218" s="41"/>
      <c r="M218" s="41"/>
      <c r="N218" s="41">
        <v>220</v>
      </c>
      <c r="O218" s="41"/>
      <c r="P218" s="41"/>
      <c r="Q218" s="41"/>
      <c r="R218" s="41"/>
      <c r="S218" s="41"/>
      <c r="T218" s="85" t="s">
        <v>183</v>
      </c>
      <c r="U218" s="41"/>
      <c r="V218" s="41"/>
    </row>
    <row r="219" spans="2:22">
      <c r="B219" s="41">
        <v>192</v>
      </c>
      <c r="C219" s="41">
        <v>6340</v>
      </c>
      <c r="D219" s="41" t="s">
        <v>1348</v>
      </c>
      <c r="E219" s="41" t="s">
        <v>103</v>
      </c>
      <c r="F219" s="41" t="s">
        <v>4596</v>
      </c>
      <c r="G219" s="41">
        <v>1276</v>
      </c>
      <c r="H219" s="41" t="s">
        <v>71</v>
      </c>
      <c r="I219" s="85" t="s">
        <v>709</v>
      </c>
      <c r="J219" s="41" t="s">
        <v>4666</v>
      </c>
      <c r="K219" s="41" t="s">
        <v>4784</v>
      </c>
      <c r="L219" s="41"/>
      <c r="M219" s="41"/>
      <c r="N219" s="41">
        <v>220</v>
      </c>
      <c r="O219" s="41"/>
      <c r="P219" s="41"/>
      <c r="Q219" s="41"/>
      <c r="R219" s="41"/>
      <c r="S219" s="41"/>
      <c r="T219" s="85" t="s">
        <v>183</v>
      </c>
      <c r="U219" s="41"/>
      <c r="V219" s="41"/>
    </row>
    <row r="220" spans="2:22">
      <c r="B220" s="41">
        <v>193</v>
      </c>
      <c r="C220" s="41">
        <v>6340</v>
      </c>
      <c r="D220" s="41" t="s">
        <v>1348</v>
      </c>
      <c r="E220" s="41" t="s">
        <v>103</v>
      </c>
      <c r="F220" s="41" t="s">
        <v>4596</v>
      </c>
      <c r="G220" s="41">
        <v>1277</v>
      </c>
      <c r="H220" s="41" t="s">
        <v>71</v>
      </c>
      <c r="I220" s="85" t="s">
        <v>711</v>
      </c>
      <c r="J220" s="41" t="s">
        <v>4785</v>
      </c>
      <c r="K220" s="41" t="s">
        <v>4786</v>
      </c>
      <c r="L220" s="41"/>
      <c r="M220" s="41"/>
      <c r="N220" s="41">
        <v>220</v>
      </c>
      <c r="O220" s="41"/>
      <c r="P220" s="41"/>
      <c r="Q220" s="41"/>
      <c r="R220" s="41"/>
      <c r="S220" s="41"/>
      <c r="T220" s="85" t="s">
        <v>403</v>
      </c>
      <c r="U220" s="41"/>
      <c r="V220" s="41"/>
    </row>
    <row r="221" spans="2:22">
      <c r="B221" s="41">
        <v>194</v>
      </c>
      <c r="C221" s="41">
        <v>6340</v>
      </c>
      <c r="D221" s="41" t="s">
        <v>1348</v>
      </c>
      <c r="E221" s="41" t="s">
        <v>103</v>
      </c>
      <c r="F221" s="41" t="s">
        <v>4596</v>
      </c>
      <c r="G221" s="41">
        <v>1278</v>
      </c>
      <c r="H221" s="41" t="s">
        <v>71</v>
      </c>
      <c r="I221" s="85" t="s">
        <v>713</v>
      </c>
      <c r="J221" s="41" t="s">
        <v>4785</v>
      </c>
      <c r="K221" s="41" t="s">
        <v>4787</v>
      </c>
      <c r="L221" s="41"/>
      <c r="M221" s="41"/>
      <c r="N221" s="41">
        <v>220</v>
      </c>
      <c r="O221" s="41"/>
      <c r="P221" s="41"/>
      <c r="Q221" s="41"/>
      <c r="R221" s="41"/>
      <c r="S221" s="41"/>
      <c r="T221" s="85" t="s">
        <v>403</v>
      </c>
      <c r="U221" s="41"/>
      <c r="V221" s="41"/>
    </row>
    <row r="222" spans="2:22">
      <c r="B222" s="41">
        <v>195</v>
      </c>
      <c r="C222" s="41">
        <v>6340</v>
      </c>
      <c r="D222" s="41" t="s">
        <v>1348</v>
      </c>
      <c r="E222" s="41" t="s">
        <v>103</v>
      </c>
      <c r="F222" s="41" t="s">
        <v>4596</v>
      </c>
      <c r="G222" s="41">
        <v>1279</v>
      </c>
      <c r="H222" s="41" t="s">
        <v>71</v>
      </c>
      <c r="I222" s="85" t="s">
        <v>715</v>
      </c>
      <c r="J222" s="41" t="s">
        <v>4785</v>
      </c>
      <c r="K222" s="41" t="s">
        <v>4788</v>
      </c>
      <c r="L222" s="41"/>
      <c r="M222" s="41"/>
      <c r="N222" s="41">
        <v>220</v>
      </c>
      <c r="O222" s="41"/>
      <c r="P222" s="41"/>
      <c r="Q222" s="41"/>
      <c r="R222" s="41"/>
      <c r="S222" s="41"/>
      <c r="T222" s="85" t="s">
        <v>403</v>
      </c>
      <c r="U222" s="41"/>
      <c r="V222" s="41"/>
    </row>
    <row r="223" spans="2:22">
      <c r="B223" s="41">
        <v>196</v>
      </c>
      <c r="C223" s="41">
        <v>6340</v>
      </c>
      <c r="D223" s="41" t="s">
        <v>1348</v>
      </c>
      <c r="E223" s="41" t="s">
        <v>103</v>
      </c>
      <c r="F223" s="41" t="s">
        <v>4596</v>
      </c>
      <c r="G223" s="41">
        <v>1280</v>
      </c>
      <c r="H223" s="41" t="s">
        <v>71</v>
      </c>
      <c r="I223" s="85" t="s">
        <v>717</v>
      </c>
      <c r="J223" s="41" t="s">
        <v>4785</v>
      </c>
      <c r="K223" s="41" t="s">
        <v>4789</v>
      </c>
      <c r="L223" s="41"/>
      <c r="M223" s="41"/>
      <c r="N223" s="41">
        <v>220</v>
      </c>
      <c r="O223" s="41"/>
      <c r="P223" s="41"/>
      <c r="Q223" s="41"/>
      <c r="R223" s="41"/>
      <c r="S223" s="41"/>
      <c r="T223" s="85" t="s">
        <v>403</v>
      </c>
      <c r="U223" s="41"/>
      <c r="V223" s="41"/>
    </row>
    <row r="224" spans="2:22">
      <c r="B224" s="41">
        <v>197</v>
      </c>
      <c r="C224" s="41">
        <v>6340</v>
      </c>
      <c r="D224" s="41" t="s">
        <v>1348</v>
      </c>
      <c r="E224" s="41" t="s">
        <v>103</v>
      </c>
      <c r="F224" s="41" t="s">
        <v>4596</v>
      </c>
      <c r="G224" s="41">
        <v>1281</v>
      </c>
      <c r="H224" s="41" t="s">
        <v>71</v>
      </c>
      <c r="I224" s="85" t="s">
        <v>719</v>
      </c>
      <c r="J224" s="41" t="s">
        <v>4785</v>
      </c>
      <c r="K224" s="41" t="s">
        <v>4790</v>
      </c>
      <c r="L224" s="41"/>
      <c r="M224" s="41"/>
      <c r="N224" s="41">
        <v>220</v>
      </c>
      <c r="O224" s="41"/>
      <c r="P224" s="41"/>
      <c r="Q224" s="41"/>
      <c r="R224" s="41"/>
      <c r="S224" s="41"/>
      <c r="T224" s="85" t="s">
        <v>403</v>
      </c>
      <c r="U224" s="41"/>
      <c r="V224" s="41"/>
    </row>
    <row r="225" spans="2:22">
      <c r="B225" s="41">
        <v>198</v>
      </c>
      <c r="C225" s="41">
        <v>6340</v>
      </c>
      <c r="D225" s="41" t="s">
        <v>1348</v>
      </c>
      <c r="E225" s="41" t="s">
        <v>103</v>
      </c>
      <c r="F225" s="41" t="s">
        <v>4596</v>
      </c>
      <c r="G225" s="41">
        <v>1282</v>
      </c>
      <c r="H225" s="41" t="s">
        <v>71</v>
      </c>
      <c r="I225" s="85" t="s">
        <v>721</v>
      </c>
      <c r="J225" s="41" t="s">
        <v>4785</v>
      </c>
      <c r="K225" s="41" t="s">
        <v>4791</v>
      </c>
      <c r="L225" s="41"/>
      <c r="M225" s="41"/>
      <c r="N225" s="41">
        <v>220</v>
      </c>
      <c r="O225" s="41"/>
      <c r="P225" s="41"/>
      <c r="Q225" s="41"/>
      <c r="R225" s="41"/>
      <c r="S225" s="41"/>
      <c r="T225" s="85" t="s">
        <v>403</v>
      </c>
      <c r="U225" s="41"/>
      <c r="V225" s="41"/>
    </row>
    <row r="226" spans="2:22">
      <c r="B226" s="41">
        <v>199</v>
      </c>
      <c r="C226" s="41">
        <v>6340</v>
      </c>
      <c r="D226" s="41" t="s">
        <v>1348</v>
      </c>
      <c r="E226" s="41" t="s">
        <v>103</v>
      </c>
      <c r="F226" s="41" t="s">
        <v>4596</v>
      </c>
      <c r="G226" s="41">
        <v>1283</v>
      </c>
      <c r="H226" s="41" t="s">
        <v>71</v>
      </c>
      <c r="I226" s="85" t="s">
        <v>723</v>
      </c>
      <c r="J226" s="41" t="s">
        <v>4785</v>
      </c>
      <c r="K226" s="41" t="s">
        <v>4792</v>
      </c>
      <c r="L226" s="41"/>
      <c r="M226" s="41"/>
      <c r="N226" s="41">
        <v>220</v>
      </c>
      <c r="O226" s="41"/>
      <c r="P226" s="41"/>
      <c r="Q226" s="41"/>
      <c r="R226" s="41"/>
      <c r="S226" s="41"/>
      <c r="T226" s="85" t="s">
        <v>403</v>
      </c>
      <c r="U226" s="41"/>
      <c r="V226" s="41"/>
    </row>
    <row r="227" spans="2:22">
      <c r="B227" s="41">
        <v>200</v>
      </c>
      <c r="C227" s="41">
        <v>6340</v>
      </c>
      <c r="D227" s="41" t="s">
        <v>1348</v>
      </c>
      <c r="E227" s="41" t="s">
        <v>103</v>
      </c>
      <c r="F227" s="41" t="s">
        <v>4596</v>
      </c>
      <c r="G227" s="41">
        <v>1284</v>
      </c>
      <c r="H227" s="41" t="s">
        <v>71</v>
      </c>
      <c r="I227" s="85" t="s">
        <v>725</v>
      </c>
      <c r="J227" s="41" t="s">
        <v>4785</v>
      </c>
      <c r="K227" s="41" t="s">
        <v>4793</v>
      </c>
      <c r="L227" s="41"/>
      <c r="M227" s="41"/>
      <c r="N227" s="41">
        <v>220</v>
      </c>
      <c r="O227" s="41"/>
      <c r="P227" s="41"/>
      <c r="Q227" s="41"/>
      <c r="R227" s="41"/>
      <c r="S227" s="41"/>
      <c r="T227" s="85" t="s">
        <v>403</v>
      </c>
      <c r="U227" s="41"/>
      <c r="V227" s="41"/>
    </row>
    <row r="228" spans="2:22">
      <c r="B228" s="41">
        <v>201</v>
      </c>
      <c r="C228" s="41">
        <v>6340</v>
      </c>
      <c r="D228" s="41" t="s">
        <v>1348</v>
      </c>
      <c r="E228" s="41" t="s">
        <v>103</v>
      </c>
      <c r="F228" s="41" t="s">
        <v>4596</v>
      </c>
      <c r="G228" s="41">
        <v>1285</v>
      </c>
      <c r="H228" s="41" t="s">
        <v>71</v>
      </c>
      <c r="I228" s="85" t="s">
        <v>727</v>
      </c>
      <c r="J228" s="41" t="s">
        <v>4785</v>
      </c>
      <c r="K228" s="41" t="s">
        <v>4794</v>
      </c>
      <c r="L228" s="41"/>
      <c r="M228" s="41"/>
      <c r="N228" s="41">
        <v>220</v>
      </c>
      <c r="O228" s="41"/>
      <c r="P228" s="41"/>
      <c r="Q228" s="41"/>
      <c r="R228" s="41"/>
      <c r="S228" s="41"/>
      <c r="T228" s="85" t="s">
        <v>403</v>
      </c>
      <c r="U228" s="41"/>
      <c r="V228" s="41"/>
    </row>
    <row r="229" spans="2:22">
      <c r="B229" s="41">
        <v>202</v>
      </c>
      <c r="C229" s="41">
        <v>6340</v>
      </c>
      <c r="D229" s="41" t="s">
        <v>1348</v>
      </c>
      <c r="E229" s="41" t="s">
        <v>103</v>
      </c>
      <c r="F229" s="41" t="s">
        <v>4596</v>
      </c>
      <c r="G229" s="41">
        <v>1286</v>
      </c>
      <c r="H229" s="41" t="s">
        <v>71</v>
      </c>
      <c r="I229" s="85" t="s">
        <v>729</v>
      </c>
      <c r="J229" s="41" t="s">
        <v>4785</v>
      </c>
      <c r="K229" s="41" t="s">
        <v>4795</v>
      </c>
      <c r="L229" s="41"/>
      <c r="M229" s="41"/>
      <c r="N229" s="41">
        <v>220</v>
      </c>
      <c r="O229" s="41"/>
      <c r="P229" s="41"/>
      <c r="Q229" s="41"/>
      <c r="R229" s="41"/>
      <c r="S229" s="41"/>
      <c r="T229" s="85" t="s">
        <v>403</v>
      </c>
      <c r="U229" s="41"/>
      <c r="V229" s="41"/>
    </row>
    <row r="230" spans="2:22">
      <c r="B230" s="41">
        <v>203</v>
      </c>
      <c r="C230" s="41">
        <v>6340</v>
      </c>
      <c r="D230" s="41" t="s">
        <v>1348</v>
      </c>
      <c r="E230" s="41" t="s">
        <v>103</v>
      </c>
      <c r="F230" s="41" t="s">
        <v>4596</v>
      </c>
      <c r="G230" s="41">
        <v>1287</v>
      </c>
      <c r="H230" s="41" t="s">
        <v>71</v>
      </c>
      <c r="I230" s="85" t="s">
        <v>731</v>
      </c>
      <c r="J230" s="41" t="s">
        <v>4785</v>
      </c>
      <c r="K230" s="41" t="s">
        <v>4796</v>
      </c>
      <c r="L230" s="41"/>
      <c r="M230" s="41"/>
      <c r="N230" s="41">
        <v>220</v>
      </c>
      <c r="O230" s="41"/>
      <c r="P230" s="41"/>
      <c r="Q230" s="41"/>
      <c r="R230" s="41"/>
      <c r="S230" s="41"/>
      <c r="T230" s="85" t="s">
        <v>403</v>
      </c>
      <c r="U230" s="41"/>
      <c r="V230" s="41"/>
    </row>
    <row r="231" spans="2:22">
      <c r="B231" s="41">
        <v>204</v>
      </c>
      <c r="C231" s="41">
        <v>6340</v>
      </c>
      <c r="D231" s="41" t="s">
        <v>1348</v>
      </c>
      <c r="E231" s="41" t="s">
        <v>103</v>
      </c>
      <c r="F231" s="41" t="s">
        <v>4596</v>
      </c>
      <c r="G231" s="41">
        <v>1288</v>
      </c>
      <c r="H231" s="41" t="s">
        <v>71</v>
      </c>
      <c r="I231" s="85" t="s">
        <v>733</v>
      </c>
      <c r="J231" s="41" t="s">
        <v>4785</v>
      </c>
      <c r="K231" s="41" t="s">
        <v>4797</v>
      </c>
      <c r="L231" s="41"/>
      <c r="M231" s="41"/>
      <c r="N231" s="41">
        <v>220</v>
      </c>
      <c r="O231" s="41"/>
      <c r="P231" s="41"/>
      <c r="Q231" s="41"/>
      <c r="R231" s="41"/>
      <c r="S231" s="41"/>
      <c r="T231" s="85" t="s">
        <v>403</v>
      </c>
      <c r="U231" s="41"/>
      <c r="V231" s="41"/>
    </row>
    <row r="232" spans="2:22">
      <c r="B232" s="41">
        <v>205</v>
      </c>
      <c r="C232" s="41">
        <v>6340</v>
      </c>
      <c r="D232" s="41" t="s">
        <v>1348</v>
      </c>
      <c r="E232" s="41" t="s">
        <v>103</v>
      </c>
      <c r="F232" s="41" t="s">
        <v>4596</v>
      </c>
      <c r="G232" s="41">
        <v>1289</v>
      </c>
      <c r="H232" s="41" t="s">
        <v>71</v>
      </c>
      <c r="I232" s="85" t="s">
        <v>735</v>
      </c>
      <c r="J232" s="41" t="s">
        <v>4785</v>
      </c>
      <c r="K232" s="41" t="s">
        <v>4798</v>
      </c>
      <c r="L232" s="41"/>
      <c r="M232" s="41"/>
      <c r="N232" s="41">
        <v>220</v>
      </c>
      <c r="O232" s="41"/>
      <c r="P232" s="41"/>
      <c r="Q232" s="41"/>
      <c r="R232" s="41"/>
      <c r="S232" s="41"/>
      <c r="T232" s="85" t="s">
        <v>403</v>
      </c>
      <c r="U232" s="41"/>
      <c r="V232" s="41"/>
    </row>
    <row r="233" spans="2:22">
      <c r="B233" s="41">
        <v>206</v>
      </c>
      <c r="C233" s="41">
        <v>6340</v>
      </c>
      <c r="D233" s="41" t="s">
        <v>1348</v>
      </c>
      <c r="E233" s="41" t="s">
        <v>103</v>
      </c>
      <c r="F233" s="41" t="s">
        <v>4596</v>
      </c>
      <c r="G233" s="41">
        <v>1290</v>
      </c>
      <c r="H233" s="41" t="s">
        <v>71</v>
      </c>
      <c r="I233" s="85" t="s">
        <v>737</v>
      </c>
      <c r="J233" s="41" t="s">
        <v>4785</v>
      </c>
      <c r="K233" s="41" t="s">
        <v>4799</v>
      </c>
      <c r="L233" s="41"/>
      <c r="M233" s="41"/>
      <c r="N233" s="41">
        <v>220</v>
      </c>
      <c r="O233" s="41"/>
      <c r="P233" s="41"/>
      <c r="Q233" s="41"/>
      <c r="R233" s="41"/>
      <c r="S233" s="41"/>
      <c r="T233" s="85" t="s">
        <v>403</v>
      </c>
      <c r="U233" s="41"/>
      <c r="V233" s="41"/>
    </row>
    <row r="234" spans="2:22">
      <c r="B234" s="41">
        <v>207</v>
      </c>
      <c r="C234" s="41">
        <v>6340</v>
      </c>
      <c r="D234" s="41" t="s">
        <v>1348</v>
      </c>
      <c r="E234" s="41" t="s">
        <v>103</v>
      </c>
      <c r="F234" s="41" t="s">
        <v>4596</v>
      </c>
      <c r="G234" s="41">
        <v>1291</v>
      </c>
      <c r="H234" s="41" t="s">
        <v>71</v>
      </c>
      <c r="I234" s="85" t="s">
        <v>739</v>
      </c>
      <c r="J234" s="41" t="s">
        <v>4785</v>
      </c>
      <c r="K234" s="41" t="s">
        <v>4800</v>
      </c>
      <c r="L234" s="41"/>
      <c r="M234" s="41"/>
      <c r="N234" s="41">
        <v>220</v>
      </c>
      <c r="O234" s="41"/>
      <c r="P234" s="41"/>
      <c r="Q234" s="41"/>
      <c r="R234" s="41"/>
      <c r="S234" s="41"/>
      <c r="T234" s="85" t="s">
        <v>403</v>
      </c>
      <c r="U234" s="41"/>
      <c r="V234" s="41"/>
    </row>
    <row r="235" spans="2:22">
      <c r="B235" s="41">
        <v>208</v>
      </c>
      <c r="C235" s="41">
        <v>6340</v>
      </c>
      <c r="D235" s="41" t="s">
        <v>1348</v>
      </c>
      <c r="E235" s="41" t="s">
        <v>103</v>
      </c>
      <c r="F235" s="41" t="s">
        <v>4596</v>
      </c>
      <c r="G235" s="41">
        <v>1292</v>
      </c>
      <c r="H235" s="41" t="s">
        <v>71</v>
      </c>
      <c r="I235" s="85" t="s">
        <v>741</v>
      </c>
      <c r="J235" s="41" t="s">
        <v>4785</v>
      </c>
      <c r="K235" s="41" t="s">
        <v>4801</v>
      </c>
      <c r="L235" s="41"/>
      <c r="M235" s="41"/>
      <c r="N235" s="41">
        <v>220</v>
      </c>
      <c r="O235" s="41"/>
      <c r="P235" s="41"/>
      <c r="Q235" s="41"/>
      <c r="R235" s="41"/>
      <c r="S235" s="41"/>
      <c r="T235" s="85" t="s">
        <v>403</v>
      </c>
      <c r="U235" s="41"/>
      <c r="V235" s="41"/>
    </row>
    <row r="236" spans="2:22">
      <c r="B236" s="41">
        <v>209</v>
      </c>
      <c r="C236" s="41">
        <v>6340</v>
      </c>
      <c r="D236" s="41" t="s">
        <v>1348</v>
      </c>
      <c r="E236" s="41" t="s">
        <v>103</v>
      </c>
      <c r="F236" s="41" t="s">
        <v>4596</v>
      </c>
      <c r="G236" s="41">
        <v>1293</v>
      </c>
      <c r="H236" s="41" t="s">
        <v>71</v>
      </c>
      <c r="I236" s="85" t="s">
        <v>743</v>
      </c>
      <c r="J236" s="41" t="s">
        <v>4802</v>
      </c>
      <c r="K236" s="41" t="s">
        <v>4803</v>
      </c>
      <c r="L236" s="41"/>
      <c r="M236" s="41"/>
      <c r="N236" s="41">
        <v>220</v>
      </c>
      <c r="O236" s="41"/>
      <c r="P236" s="41"/>
      <c r="Q236" s="41"/>
      <c r="R236" s="41"/>
      <c r="S236" s="41"/>
      <c r="T236" s="85" t="s">
        <v>403</v>
      </c>
      <c r="U236" s="41"/>
      <c r="V236" s="41"/>
    </row>
    <row r="237" spans="2:22">
      <c r="B237" s="41">
        <v>210</v>
      </c>
      <c r="C237" s="41">
        <v>6340</v>
      </c>
      <c r="D237" s="41" t="s">
        <v>1348</v>
      </c>
      <c r="E237" s="41" t="s">
        <v>103</v>
      </c>
      <c r="F237" s="41" t="s">
        <v>4596</v>
      </c>
      <c r="G237" s="41">
        <v>1294</v>
      </c>
      <c r="H237" s="41" t="s">
        <v>71</v>
      </c>
      <c r="I237" s="85" t="s">
        <v>746</v>
      </c>
      <c r="J237" s="41" t="s">
        <v>4802</v>
      </c>
      <c r="K237" s="41" t="s">
        <v>4804</v>
      </c>
      <c r="L237" s="41"/>
      <c r="M237" s="41"/>
      <c r="N237" s="41">
        <v>220</v>
      </c>
      <c r="O237" s="41"/>
      <c r="P237" s="41"/>
      <c r="Q237" s="41"/>
      <c r="R237" s="41"/>
      <c r="S237" s="41"/>
      <c r="T237" s="85" t="s">
        <v>403</v>
      </c>
      <c r="U237" s="41"/>
      <c r="V237" s="41"/>
    </row>
    <row r="238" spans="2:22">
      <c r="B238" s="41">
        <v>211</v>
      </c>
      <c r="C238" s="41">
        <v>6340</v>
      </c>
      <c r="D238" s="41" t="s">
        <v>1348</v>
      </c>
      <c r="E238" s="41" t="s">
        <v>103</v>
      </c>
      <c r="F238" s="41" t="s">
        <v>4596</v>
      </c>
      <c r="G238" s="41">
        <v>1295</v>
      </c>
      <c r="H238" s="41" t="s">
        <v>71</v>
      </c>
      <c r="I238" s="85" t="s">
        <v>748</v>
      </c>
      <c r="J238" s="41" t="s">
        <v>4802</v>
      </c>
      <c r="K238" s="41" t="s">
        <v>4805</v>
      </c>
      <c r="L238" s="41"/>
      <c r="M238" s="41"/>
      <c r="N238" s="41">
        <v>220</v>
      </c>
      <c r="O238" s="41"/>
      <c r="P238" s="41"/>
      <c r="Q238" s="41"/>
      <c r="R238" s="41"/>
      <c r="S238" s="41"/>
      <c r="T238" s="85" t="s">
        <v>403</v>
      </c>
      <c r="U238" s="41"/>
      <c r="V238" s="41"/>
    </row>
    <row r="239" spans="2:22">
      <c r="B239" s="41">
        <v>212</v>
      </c>
      <c r="C239" s="41">
        <v>6340</v>
      </c>
      <c r="D239" s="41" t="s">
        <v>1348</v>
      </c>
      <c r="E239" s="41" t="s">
        <v>103</v>
      </c>
      <c r="F239" s="41" t="s">
        <v>4596</v>
      </c>
      <c r="G239" s="41">
        <v>1296</v>
      </c>
      <c r="H239" s="41" t="s">
        <v>71</v>
      </c>
      <c r="I239" s="85" t="s">
        <v>750</v>
      </c>
      <c r="J239" s="41" t="s">
        <v>4802</v>
      </c>
      <c r="K239" s="41" t="s">
        <v>4806</v>
      </c>
      <c r="L239" s="41"/>
      <c r="M239" s="41"/>
      <c r="N239" s="41">
        <v>220</v>
      </c>
      <c r="O239" s="41"/>
      <c r="P239" s="41"/>
      <c r="Q239" s="41"/>
      <c r="R239" s="41"/>
      <c r="S239" s="41"/>
      <c r="T239" s="85" t="s">
        <v>403</v>
      </c>
      <c r="U239" s="41"/>
      <c r="V239" s="41"/>
    </row>
    <row r="240" spans="2:22">
      <c r="B240" s="41">
        <v>213</v>
      </c>
      <c r="C240" s="41">
        <v>6340</v>
      </c>
      <c r="D240" s="41" t="s">
        <v>1348</v>
      </c>
      <c r="E240" s="41" t="s">
        <v>103</v>
      </c>
      <c r="F240" s="41" t="s">
        <v>4596</v>
      </c>
      <c r="G240" s="41">
        <v>1297</v>
      </c>
      <c r="H240" s="41" t="s">
        <v>71</v>
      </c>
      <c r="I240" s="85" t="s">
        <v>752</v>
      </c>
      <c r="J240" s="41" t="s">
        <v>4802</v>
      </c>
      <c r="K240" s="41" t="s">
        <v>4807</v>
      </c>
      <c r="L240" s="41"/>
      <c r="M240" s="41"/>
      <c r="N240" s="41">
        <v>220</v>
      </c>
      <c r="O240" s="41"/>
      <c r="P240" s="41"/>
      <c r="Q240" s="41"/>
      <c r="R240" s="41"/>
      <c r="S240" s="41"/>
      <c r="T240" s="85" t="s">
        <v>403</v>
      </c>
      <c r="U240" s="41"/>
      <c r="V240" s="41"/>
    </row>
    <row r="241" spans="2:22">
      <c r="B241" s="41">
        <v>214</v>
      </c>
      <c r="C241" s="41">
        <v>6340</v>
      </c>
      <c r="D241" s="41" t="s">
        <v>1348</v>
      </c>
      <c r="E241" s="41" t="s">
        <v>103</v>
      </c>
      <c r="F241" s="41" t="s">
        <v>4596</v>
      </c>
      <c r="G241" s="41">
        <v>1298</v>
      </c>
      <c r="H241" s="41" t="s">
        <v>71</v>
      </c>
      <c r="I241" s="85" t="s">
        <v>754</v>
      </c>
      <c r="J241" s="41" t="s">
        <v>4802</v>
      </c>
      <c r="K241" s="41" t="s">
        <v>4808</v>
      </c>
      <c r="L241" s="41"/>
      <c r="M241" s="41"/>
      <c r="N241" s="41">
        <v>220</v>
      </c>
      <c r="O241" s="41"/>
      <c r="P241" s="41"/>
      <c r="Q241" s="41"/>
      <c r="R241" s="41"/>
      <c r="S241" s="41"/>
      <c r="T241" s="85" t="s">
        <v>403</v>
      </c>
      <c r="U241" s="41"/>
      <c r="V241" s="41"/>
    </row>
    <row r="242" spans="2:22">
      <c r="B242" s="41">
        <v>215</v>
      </c>
      <c r="C242" s="41">
        <v>6340</v>
      </c>
      <c r="D242" s="41" t="s">
        <v>1348</v>
      </c>
      <c r="E242" s="41" t="s">
        <v>103</v>
      </c>
      <c r="F242" s="41" t="s">
        <v>4596</v>
      </c>
      <c r="G242" s="41">
        <v>1299</v>
      </c>
      <c r="H242" s="41" t="s">
        <v>71</v>
      </c>
      <c r="I242" s="85" t="s">
        <v>756</v>
      </c>
      <c r="J242" s="41" t="s">
        <v>4802</v>
      </c>
      <c r="K242" s="41" t="s">
        <v>4809</v>
      </c>
      <c r="L242" s="41"/>
      <c r="M242" s="41"/>
      <c r="N242" s="41">
        <v>220</v>
      </c>
      <c r="O242" s="41"/>
      <c r="P242" s="41"/>
      <c r="Q242" s="41"/>
      <c r="R242" s="41"/>
      <c r="S242" s="41"/>
      <c r="T242" s="85" t="s">
        <v>403</v>
      </c>
      <c r="U242" s="41"/>
      <c r="V242" s="41"/>
    </row>
    <row r="243" spans="2:22">
      <c r="B243" s="41">
        <v>216</v>
      </c>
      <c r="C243" s="41">
        <v>6340</v>
      </c>
      <c r="D243" s="41" t="s">
        <v>1348</v>
      </c>
      <c r="E243" s="41" t="s">
        <v>103</v>
      </c>
      <c r="F243" s="41" t="s">
        <v>4596</v>
      </c>
      <c r="G243" s="41">
        <v>1300</v>
      </c>
      <c r="H243" s="41" t="s">
        <v>71</v>
      </c>
      <c r="I243" s="85" t="s">
        <v>758</v>
      </c>
      <c r="J243" s="41" t="s">
        <v>4802</v>
      </c>
      <c r="K243" s="41" t="s">
        <v>4810</v>
      </c>
      <c r="L243" s="41"/>
      <c r="M243" s="41"/>
      <c r="N243" s="41">
        <v>220</v>
      </c>
      <c r="O243" s="41"/>
      <c r="P243" s="41"/>
      <c r="Q243" s="41"/>
      <c r="R243" s="41"/>
      <c r="S243" s="41"/>
      <c r="T243" s="85" t="s">
        <v>403</v>
      </c>
      <c r="U243" s="41"/>
      <c r="V243" s="41"/>
    </row>
    <row r="244" spans="2:22">
      <c r="B244" s="41">
        <v>217</v>
      </c>
      <c r="C244" s="41">
        <v>6340</v>
      </c>
      <c r="D244" s="41" t="s">
        <v>1348</v>
      </c>
      <c r="E244" s="41" t="s">
        <v>103</v>
      </c>
      <c r="F244" s="41" t="s">
        <v>4596</v>
      </c>
      <c r="G244" s="41">
        <v>1301</v>
      </c>
      <c r="H244" s="41" t="s">
        <v>71</v>
      </c>
      <c r="I244" s="85" t="s">
        <v>760</v>
      </c>
      <c r="J244" s="41" t="s">
        <v>4802</v>
      </c>
      <c r="K244" s="41" t="s">
        <v>4811</v>
      </c>
      <c r="L244" s="41"/>
      <c r="M244" s="41"/>
      <c r="N244" s="41">
        <v>220</v>
      </c>
      <c r="O244" s="41"/>
      <c r="P244" s="41"/>
      <c r="Q244" s="41"/>
      <c r="R244" s="41"/>
      <c r="S244" s="41"/>
      <c r="T244" s="85" t="s">
        <v>403</v>
      </c>
      <c r="U244" s="41"/>
      <c r="V244" s="41"/>
    </row>
    <row r="245" spans="2:22">
      <c r="B245" s="41">
        <v>218</v>
      </c>
      <c r="C245" s="41">
        <v>6340</v>
      </c>
      <c r="D245" s="41" t="s">
        <v>1348</v>
      </c>
      <c r="E245" s="41" t="s">
        <v>103</v>
      </c>
      <c r="F245" s="41" t="s">
        <v>4596</v>
      </c>
      <c r="G245" s="41">
        <v>1302</v>
      </c>
      <c r="H245" s="41" t="s">
        <v>71</v>
      </c>
      <c r="I245" s="85" t="s">
        <v>762</v>
      </c>
      <c r="J245" s="41" t="s">
        <v>4802</v>
      </c>
      <c r="K245" s="41" t="s">
        <v>4812</v>
      </c>
      <c r="L245" s="41"/>
      <c r="M245" s="41"/>
      <c r="N245" s="41">
        <v>220</v>
      </c>
      <c r="O245" s="41"/>
      <c r="P245" s="41"/>
      <c r="Q245" s="41"/>
      <c r="R245" s="41"/>
      <c r="S245" s="41"/>
      <c r="T245" s="85" t="s">
        <v>403</v>
      </c>
      <c r="U245" s="41"/>
      <c r="V245" s="41"/>
    </row>
    <row r="246" spans="2:22">
      <c r="B246" s="41">
        <v>219</v>
      </c>
      <c r="C246" s="41">
        <v>6340</v>
      </c>
      <c r="D246" s="41" t="s">
        <v>1348</v>
      </c>
      <c r="E246" s="41" t="s">
        <v>103</v>
      </c>
      <c r="F246" s="41" t="s">
        <v>4596</v>
      </c>
      <c r="G246" s="41">
        <v>1303</v>
      </c>
      <c r="H246" s="41" t="s">
        <v>71</v>
      </c>
      <c r="I246" s="85" t="s">
        <v>764</v>
      </c>
      <c r="J246" s="41" t="s">
        <v>4802</v>
      </c>
      <c r="K246" s="41" t="s">
        <v>4813</v>
      </c>
      <c r="L246" s="41"/>
      <c r="M246" s="41"/>
      <c r="N246" s="41">
        <v>220</v>
      </c>
      <c r="O246" s="41"/>
      <c r="P246" s="41"/>
      <c r="Q246" s="41"/>
      <c r="R246" s="41"/>
      <c r="S246" s="41"/>
      <c r="T246" s="85" t="s">
        <v>403</v>
      </c>
      <c r="U246" s="41"/>
      <c r="V246" s="41"/>
    </row>
    <row r="247" spans="2:22">
      <c r="B247" s="41">
        <v>220</v>
      </c>
      <c r="C247" s="41">
        <v>6340</v>
      </c>
      <c r="D247" s="41" t="s">
        <v>1348</v>
      </c>
      <c r="E247" s="41" t="s">
        <v>103</v>
      </c>
      <c r="F247" s="41" t="s">
        <v>4596</v>
      </c>
      <c r="G247" s="41">
        <v>1304</v>
      </c>
      <c r="H247" s="41" t="s">
        <v>71</v>
      </c>
      <c r="I247" s="85" t="s">
        <v>766</v>
      </c>
      <c r="J247" s="41" t="s">
        <v>4802</v>
      </c>
      <c r="K247" s="41" t="s">
        <v>4814</v>
      </c>
      <c r="L247" s="41"/>
      <c r="M247" s="41"/>
      <c r="N247" s="41">
        <v>220</v>
      </c>
      <c r="O247" s="41"/>
      <c r="P247" s="41"/>
      <c r="Q247" s="41"/>
      <c r="R247" s="41"/>
      <c r="S247" s="41"/>
      <c r="T247" s="85" t="s">
        <v>403</v>
      </c>
      <c r="U247" s="41"/>
      <c r="V247" s="41"/>
    </row>
    <row r="248" spans="2:22">
      <c r="B248" s="41">
        <v>221</v>
      </c>
      <c r="C248" s="41">
        <v>6340</v>
      </c>
      <c r="D248" s="41" t="s">
        <v>1348</v>
      </c>
      <c r="E248" s="41" t="s">
        <v>103</v>
      </c>
      <c r="F248" s="41" t="s">
        <v>4596</v>
      </c>
      <c r="G248" s="41">
        <v>1305</v>
      </c>
      <c r="H248" s="41" t="s">
        <v>71</v>
      </c>
      <c r="I248" s="85" t="s">
        <v>768</v>
      </c>
      <c r="J248" s="41" t="s">
        <v>4802</v>
      </c>
      <c r="K248" s="41" t="s">
        <v>4815</v>
      </c>
      <c r="L248" s="41"/>
      <c r="M248" s="41"/>
      <c r="N248" s="41">
        <v>220</v>
      </c>
      <c r="O248" s="41"/>
      <c r="P248" s="41"/>
      <c r="Q248" s="41"/>
      <c r="R248" s="41"/>
      <c r="S248" s="41"/>
      <c r="T248" s="85" t="s">
        <v>403</v>
      </c>
      <c r="U248" s="41"/>
      <c r="V248" s="41"/>
    </row>
    <row r="249" spans="2:22">
      <c r="B249" s="41">
        <v>222</v>
      </c>
      <c r="C249" s="41">
        <v>6340</v>
      </c>
      <c r="D249" s="41" t="s">
        <v>1348</v>
      </c>
      <c r="E249" s="41" t="s">
        <v>103</v>
      </c>
      <c r="F249" s="41" t="s">
        <v>4596</v>
      </c>
      <c r="G249" s="41">
        <v>1306</v>
      </c>
      <c r="H249" s="41" t="s">
        <v>71</v>
      </c>
      <c r="I249" s="85" t="s">
        <v>770</v>
      </c>
      <c r="J249" s="41" t="s">
        <v>4802</v>
      </c>
      <c r="K249" s="41" t="s">
        <v>4816</v>
      </c>
      <c r="L249" s="41"/>
      <c r="M249" s="41"/>
      <c r="N249" s="41">
        <v>220</v>
      </c>
      <c r="O249" s="41"/>
      <c r="P249" s="41"/>
      <c r="Q249" s="41"/>
      <c r="R249" s="41"/>
      <c r="S249" s="41"/>
      <c r="T249" s="85" t="s">
        <v>403</v>
      </c>
      <c r="U249" s="41"/>
      <c r="V249" s="41"/>
    </row>
    <row r="250" spans="2:22">
      <c r="B250" s="41">
        <v>223</v>
      </c>
      <c r="C250" s="41">
        <v>6340</v>
      </c>
      <c r="D250" s="41" t="s">
        <v>4599</v>
      </c>
      <c r="E250" s="41" t="s">
        <v>103</v>
      </c>
      <c r="F250" s="41" t="s">
        <v>4600</v>
      </c>
      <c r="G250" s="41">
        <v>1307</v>
      </c>
      <c r="H250" s="41" t="s">
        <v>71</v>
      </c>
      <c r="I250" s="85" t="s">
        <v>772</v>
      </c>
      <c r="J250" s="41" t="s">
        <v>4817</v>
      </c>
      <c r="K250" s="41" t="s">
        <v>4818</v>
      </c>
      <c r="L250" s="41"/>
      <c r="M250" s="41"/>
      <c r="N250" s="41">
        <v>220</v>
      </c>
      <c r="O250" s="41"/>
      <c r="P250" s="41"/>
      <c r="Q250" s="41"/>
      <c r="R250" s="41"/>
      <c r="S250" s="41"/>
      <c r="T250" s="85" t="s">
        <v>403</v>
      </c>
      <c r="U250" s="41"/>
      <c r="V250" s="41"/>
    </row>
    <row r="251" spans="2:22">
      <c r="B251" s="41">
        <v>224</v>
      </c>
      <c r="C251" s="41">
        <v>6340</v>
      </c>
      <c r="D251" s="41" t="s">
        <v>1348</v>
      </c>
      <c r="E251" s="41" t="s">
        <v>103</v>
      </c>
      <c r="F251" s="41" t="s">
        <v>4596</v>
      </c>
      <c r="G251" s="41">
        <v>1308</v>
      </c>
      <c r="H251" s="41" t="s">
        <v>71</v>
      </c>
      <c r="I251" s="85" t="s">
        <v>774</v>
      </c>
      <c r="J251" s="41" t="s">
        <v>4802</v>
      </c>
      <c r="K251" s="41" t="s">
        <v>4819</v>
      </c>
      <c r="L251" s="41"/>
      <c r="M251" s="41"/>
      <c r="N251" s="41">
        <v>220</v>
      </c>
      <c r="O251" s="41"/>
      <c r="P251" s="41"/>
      <c r="Q251" s="41"/>
      <c r="R251" s="41"/>
      <c r="S251" s="41"/>
      <c r="T251" s="85" t="s">
        <v>403</v>
      </c>
      <c r="U251" s="41"/>
      <c r="V251" s="41"/>
    </row>
    <row r="252" spans="2:22">
      <c r="B252" s="41">
        <v>225</v>
      </c>
      <c r="C252" s="41">
        <v>6340</v>
      </c>
      <c r="D252" s="41" t="s">
        <v>1348</v>
      </c>
      <c r="E252" s="41" t="s">
        <v>103</v>
      </c>
      <c r="F252" s="41" t="s">
        <v>4596</v>
      </c>
      <c r="G252" s="41">
        <v>1309</v>
      </c>
      <c r="H252" s="41" t="s">
        <v>71</v>
      </c>
      <c r="I252" s="85" t="s">
        <v>776</v>
      </c>
      <c r="J252" s="41" t="s">
        <v>4802</v>
      </c>
      <c r="K252" s="41" t="s">
        <v>4820</v>
      </c>
      <c r="L252" s="41"/>
      <c r="M252" s="41"/>
      <c r="N252" s="41">
        <v>220</v>
      </c>
      <c r="O252" s="41"/>
      <c r="P252" s="41"/>
      <c r="Q252" s="41"/>
      <c r="R252" s="41"/>
      <c r="S252" s="41"/>
      <c r="T252" s="85" t="s">
        <v>403</v>
      </c>
      <c r="U252" s="41"/>
      <c r="V252" s="41"/>
    </row>
    <row r="253" spans="2:22">
      <c r="B253" s="41">
        <v>226</v>
      </c>
      <c r="C253" s="41">
        <v>6340</v>
      </c>
      <c r="D253" s="41" t="s">
        <v>1348</v>
      </c>
      <c r="E253" s="41" t="s">
        <v>206</v>
      </c>
      <c r="F253" s="41" t="s">
        <v>4596</v>
      </c>
      <c r="G253" s="41">
        <v>1400</v>
      </c>
      <c r="H253" s="41" t="s">
        <v>71</v>
      </c>
      <c r="I253" s="85" t="s">
        <v>778</v>
      </c>
      <c r="J253" s="41" t="s">
        <v>303</v>
      </c>
      <c r="K253" s="41" t="s">
        <v>779</v>
      </c>
      <c r="L253" s="41"/>
      <c r="M253" s="41"/>
      <c r="N253" s="41">
        <v>220</v>
      </c>
      <c r="O253" s="41"/>
      <c r="P253" s="41"/>
      <c r="Q253" s="41"/>
      <c r="R253" s="41"/>
      <c r="S253" s="41"/>
      <c r="T253" s="85" t="s">
        <v>237</v>
      </c>
      <c r="U253" s="41"/>
      <c r="V253" s="41"/>
    </row>
    <row r="254" spans="2:22">
      <c r="B254" s="41">
        <v>227</v>
      </c>
      <c r="C254" s="41">
        <v>6340</v>
      </c>
      <c r="D254" s="41" t="s">
        <v>1348</v>
      </c>
      <c r="E254" s="41" t="s">
        <v>206</v>
      </c>
      <c r="F254" s="41" t="s">
        <v>4596</v>
      </c>
      <c r="G254" s="41">
        <v>1401</v>
      </c>
      <c r="H254" s="41" t="s">
        <v>71</v>
      </c>
      <c r="I254" s="85" t="s">
        <v>780</v>
      </c>
      <c r="J254" s="41" t="s">
        <v>303</v>
      </c>
      <c r="K254" s="41" t="s">
        <v>781</v>
      </c>
      <c r="L254" s="41"/>
      <c r="M254" s="41"/>
      <c r="N254" s="41">
        <v>220</v>
      </c>
      <c r="O254" s="41"/>
      <c r="P254" s="41"/>
      <c r="Q254" s="41"/>
      <c r="R254" s="41"/>
      <c r="S254" s="41"/>
      <c r="T254" s="85" t="s">
        <v>237</v>
      </c>
      <c r="U254" s="41"/>
      <c r="V254" s="41"/>
    </row>
    <row r="255" spans="2:22">
      <c r="B255" s="41">
        <v>228</v>
      </c>
      <c r="C255" s="41">
        <v>6340</v>
      </c>
      <c r="D255" s="41" t="s">
        <v>1348</v>
      </c>
      <c r="E255" s="41" t="s">
        <v>206</v>
      </c>
      <c r="F255" s="41" t="s">
        <v>4596</v>
      </c>
      <c r="G255" s="41">
        <v>1402</v>
      </c>
      <c r="H255" s="41" t="s">
        <v>71</v>
      </c>
      <c r="I255" s="85" t="s">
        <v>782</v>
      </c>
      <c r="J255" s="41" t="s">
        <v>303</v>
      </c>
      <c r="K255" s="41" t="s">
        <v>783</v>
      </c>
      <c r="L255" s="41"/>
      <c r="M255" s="41"/>
      <c r="N255" s="41">
        <v>220</v>
      </c>
      <c r="O255" s="41"/>
      <c r="P255" s="41"/>
      <c r="Q255" s="41"/>
      <c r="R255" s="41"/>
      <c r="S255" s="41"/>
      <c r="T255" s="85" t="s">
        <v>237</v>
      </c>
      <c r="U255" s="41"/>
      <c r="V255" s="41"/>
    </row>
    <row r="256" spans="2:22">
      <c r="B256" s="41">
        <v>229</v>
      </c>
      <c r="C256" s="41">
        <v>6340</v>
      </c>
      <c r="D256" s="41" t="s">
        <v>1348</v>
      </c>
      <c r="E256" s="41" t="s">
        <v>206</v>
      </c>
      <c r="F256" s="41" t="s">
        <v>4596</v>
      </c>
      <c r="G256" s="41">
        <v>1403</v>
      </c>
      <c r="H256" s="41" t="s">
        <v>71</v>
      </c>
      <c r="I256" s="85" t="s">
        <v>784</v>
      </c>
      <c r="J256" s="41" t="s">
        <v>303</v>
      </c>
      <c r="K256" s="41" t="s">
        <v>785</v>
      </c>
      <c r="L256" s="41"/>
      <c r="M256" s="41"/>
      <c r="N256" s="41">
        <v>220</v>
      </c>
      <c r="O256" s="41"/>
      <c r="P256" s="41"/>
      <c r="Q256" s="41"/>
      <c r="R256" s="41"/>
      <c r="S256" s="41"/>
      <c r="T256" s="85" t="s">
        <v>237</v>
      </c>
      <c r="U256" s="41"/>
      <c r="V256" s="41"/>
    </row>
    <row r="257" spans="2:22">
      <c r="B257" s="41">
        <v>230</v>
      </c>
      <c r="C257" s="41">
        <v>6340</v>
      </c>
      <c r="D257" s="41" t="s">
        <v>1348</v>
      </c>
      <c r="E257" s="41" t="s">
        <v>206</v>
      </c>
      <c r="F257" s="41" t="s">
        <v>4596</v>
      </c>
      <c r="G257" s="41">
        <v>1404</v>
      </c>
      <c r="H257" s="41" t="s">
        <v>71</v>
      </c>
      <c r="I257" s="85" t="s">
        <v>786</v>
      </c>
      <c r="J257" s="41" t="s">
        <v>303</v>
      </c>
      <c r="K257" s="41" t="s">
        <v>787</v>
      </c>
      <c r="L257" s="41"/>
      <c r="M257" s="41"/>
      <c r="N257" s="41">
        <v>220</v>
      </c>
      <c r="O257" s="41"/>
      <c r="P257" s="41"/>
      <c r="Q257" s="41"/>
      <c r="R257" s="41"/>
      <c r="S257" s="41"/>
      <c r="T257" s="85" t="s">
        <v>237</v>
      </c>
      <c r="U257" s="41"/>
      <c r="V257" s="41"/>
    </row>
    <row r="258" spans="2:22">
      <c r="B258" s="41">
        <v>231</v>
      </c>
      <c r="C258" s="41">
        <v>6340</v>
      </c>
      <c r="D258" s="41" t="s">
        <v>1348</v>
      </c>
      <c r="E258" s="41" t="s">
        <v>206</v>
      </c>
      <c r="F258" s="41" t="s">
        <v>4596</v>
      </c>
      <c r="G258" s="41">
        <v>1405</v>
      </c>
      <c r="H258" s="41" t="s">
        <v>71</v>
      </c>
      <c r="I258" s="85" t="s">
        <v>788</v>
      </c>
      <c r="J258" s="41" t="s">
        <v>303</v>
      </c>
      <c r="K258" s="41" t="s">
        <v>789</v>
      </c>
      <c r="L258" s="41"/>
      <c r="M258" s="41"/>
      <c r="N258" s="41">
        <v>220</v>
      </c>
      <c r="O258" s="41"/>
      <c r="P258" s="41"/>
      <c r="Q258" s="41"/>
      <c r="R258" s="41"/>
      <c r="S258" s="41"/>
      <c r="T258" s="85" t="s">
        <v>237</v>
      </c>
      <c r="U258" s="41"/>
      <c r="V258" s="41"/>
    </row>
    <row r="259" spans="2:22">
      <c r="B259" s="41">
        <v>232</v>
      </c>
      <c r="C259" s="41">
        <v>6340</v>
      </c>
      <c r="D259" s="41" t="s">
        <v>1348</v>
      </c>
      <c r="E259" s="41" t="s">
        <v>206</v>
      </c>
      <c r="F259" s="41" t="s">
        <v>4596</v>
      </c>
      <c r="G259" s="41">
        <v>1406</v>
      </c>
      <c r="H259" s="41" t="s">
        <v>71</v>
      </c>
      <c r="I259" s="85" t="s">
        <v>790</v>
      </c>
      <c r="J259" s="41" t="s">
        <v>303</v>
      </c>
      <c r="K259" s="41" t="s">
        <v>791</v>
      </c>
      <c r="L259" s="41"/>
      <c r="M259" s="41"/>
      <c r="N259" s="41">
        <v>220</v>
      </c>
      <c r="O259" s="41"/>
      <c r="P259" s="41"/>
      <c r="Q259" s="41"/>
      <c r="R259" s="41"/>
      <c r="S259" s="41"/>
      <c r="T259" s="85" t="s">
        <v>237</v>
      </c>
      <c r="U259" s="41"/>
      <c r="V259" s="41"/>
    </row>
    <row r="260" spans="2:22">
      <c r="B260" s="41">
        <v>233</v>
      </c>
      <c r="C260" s="41">
        <v>6340</v>
      </c>
      <c r="D260" s="41" t="s">
        <v>1348</v>
      </c>
      <c r="E260" s="41" t="s">
        <v>206</v>
      </c>
      <c r="F260" s="41" t="s">
        <v>4596</v>
      </c>
      <c r="G260" s="41">
        <v>1407</v>
      </c>
      <c r="H260" s="41" t="s">
        <v>71</v>
      </c>
      <c r="I260" s="85" t="s">
        <v>792</v>
      </c>
      <c r="J260" s="41" t="s">
        <v>303</v>
      </c>
      <c r="K260" s="41" t="s">
        <v>793</v>
      </c>
      <c r="L260" s="41"/>
      <c r="M260" s="41"/>
      <c r="N260" s="41">
        <v>220</v>
      </c>
      <c r="O260" s="41"/>
      <c r="P260" s="41"/>
      <c r="Q260" s="41"/>
      <c r="R260" s="41"/>
      <c r="S260" s="41"/>
      <c r="T260" s="85" t="s">
        <v>237</v>
      </c>
      <c r="U260" s="41"/>
      <c r="V260" s="41"/>
    </row>
    <row r="261" spans="2:22">
      <c r="B261" s="41">
        <v>234</v>
      </c>
      <c r="C261" s="41">
        <v>6340</v>
      </c>
      <c r="D261" s="41" t="s">
        <v>1348</v>
      </c>
      <c r="E261" s="41" t="s">
        <v>206</v>
      </c>
      <c r="F261" s="41" t="s">
        <v>4596</v>
      </c>
      <c r="G261" s="41">
        <v>1408</v>
      </c>
      <c r="H261" s="41" t="s">
        <v>71</v>
      </c>
      <c r="I261" s="85" t="s">
        <v>794</v>
      </c>
      <c r="J261" s="41" t="s">
        <v>303</v>
      </c>
      <c r="K261" s="41" t="s">
        <v>795</v>
      </c>
      <c r="L261" s="41"/>
      <c r="M261" s="41"/>
      <c r="N261" s="41">
        <v>220</v>
      </c>
      <c r="O261" s="41"/>
      <c r="P261" s="41"/>
      <c r="Q261" s="41"/>
      <c r="R261" s="41"/>
      <c r="S261" s="41"/>
      <c r="T261" s="85" t="s">
        <v>237</v>
      </c>
      <c r="U261" s="41"/>
      <c r="V261" s="41"/>
    </row>
    <row r="262" spans="2:22">
      <c r="B262" s="41">
        <v>235</v>
      </c>
      <c r="C262" s="41">
        <v>6340</v>
      </c>
      <c r="D262" s="41" t="s">
        <v>1348</v>
      </c>
      <c r="E262" s="41" t="s">
        <v>206</v>
      </c>
      <c r="F262" s="41" t="s">
        <v>4596</v>
      </c>
      <c r="G262" s="41">
        <v>1409</v>
      </c>
      <c r="H262" s="41" t="s">
        <v>71</v>
      </c>
      <c r="I262" s="85" t="s">
        <v>796</v>
      </c>
      <c r="J262" s="41" t="s">
        <v>303</v>
      </c>
      <c r="K262" s="41" t="s">
        <v>797</v>
      </c>
      <c r="L262" s="41"/>
      <c r="M262" s="41"/>
      <c r="N262" s="41">
        <v>220</v>
      </c>
      <c r="O262" s="41"/>
      <c r="P262" s="41"/>
      <c r="Q262" s="41"/>
      <c r="R262" s="41"/>
      <c r="S262" s="41"/>
      <c r="T262" s="85" t="s">
        <v>237</v>
      </c>
      <c r="U262" s="41"/>
      <c r="V262" s="41"/>
    </row>
    <row r="263" spans="2:22">
      <c r="B263" s="41">
        <v>236</v>
      </c>
      <c r="C263" s="41">
        <v>6340</v>
      </c>
      <c r="D263" s="41" t="s">
        <v>1348</v>
      </c>
      <c r="E263" s="41" t="s">
        <v>206</v>
      </c>
      <c r="F263" s="41" t="s">
        <v>4596</v>
      </c>
      <c r="G263" s="41">
        <v>1410</v>
      </c>
      <c r="H263" s="41" t="s">
        <v>71</v>
      </c>
      <c r="I263" s="85" t="s">
        <v>798</v>
      </c>
      <c r="J263" s="41" t="s">
        <v>303</v>
      </c>
      <c r="K263" s="41" t="s">
        <v>799</v>
      </c>
      <c r="L263" s="41"/>
      <c r="M263" s="41"/>
      <c r="N263" s="41">
        <v>220</v>
      </c>
      <c r="O263" s="41"/>
      <c r="P263" s="41"/>
      <c r="Q263" s="41"/>
      <c r="R263" s="41"/>
      <c r="S263" s="41"/>
      <c r="T263" s="85" t="s">
        <v>237</v>
      </c>
      <c r="U263" s="41"/>
      <c r="V263" s="41"/>
    </row>
    <row r="264" spans="2:22">
      <c r="B264" s="41">
        <v>237</v>
      </c>
      <c r="C264" s="41">
        <v>6340</v>
      </c>
      <c r="D264" s="41" t="s">
        <v>1348</v>
      </c>
      <c r="E264" s="41" t="s">
        <v>206</v>
      </c>
      <c r="F264" s="41" t="s">
        <v>4596</v>
      </c>
      <c r="G264" s="41">
        <v>1411</v>
      </c>
      <c r="H264" s="41" t="s">
        <v>71</v>
      </c>
      <c r="I264" s="85" t="s">
        <v>800</v>
      </c>
      <c r="J264" s="41" t="s">
        <v>303</v>
      </c>
      <c r="K264" s="41" t="s">
        <v>801</v>
      </c>
      <c r="L264" s="41"/>
      <c r="M264" s="41"/>
      <c r="N264" s="41">
        <v>220</v>
      </c>
      <c r="O264" s="41"/>
      <c r="P264" s="41"/>
      <c r="Q264" s="41"/>
      <c r="R264" s="41"/>
      <c r="S264" s="41"/>
      <c r="T264" s="85" t="s">
        <v>237</v>
      </c>
      <c r="U264" s="41"/>
      <c r="V264" s="41"/>
    </row>
    <row r="265" spans="2:22">
      <c r="B265" s="41">
        <v>238</v>
      </c>
      <c r="C265" s="41">
        <v>6340</v>
      </c>
      <c r="D265" s="41" t="s">
        <v>1348</v>
      </c>
      <c r="E265" s="41" t="s">
        <v>206</v>
      </c>
      <c r="F265" s="41" t="s">
        <v>4596</v>
      </c>
      <c r="G265" s="41">
        <v>1412</v>
      </c>
      <c r="H265" s="41" t="s">
        <v>71</v>
      </c>
      <c r="I265" s="85" t="s">
        <v>802</v>
      </c>
      <c r="J265" s="41" t="s">
        <v>303</v>
      </c>
      <c r="K265" s="41" t="s">
        <v>803</v>
      </c>
      <c r="L265" s="41"/>
      <c r="M265" s="41"/>
      <c r="N265" s="41">
        <v>220</v>
      </c>
      <c r="O265" s="41"/>
      <c r="P265" s="41"/>
      <c r="Q265" s="41"/>
      <c r="R265" s="41"/>
      <c r="S265" s="41"/>
      <c r="T265" s="85" t="s">
        <v>237</v>
      </c>
      <c r="U265" s="41"/>
      <c r="V265" s="41"/>
    </row>
    <row r="266" spans="2:22">
      <c r="B266" s="41">
        <v>239</v>
      </c>
      <c r="C266" s="41">
        <v>6340</v>
      </c>
      <c r="D266" s="41" t="s">
        <v>1348</v>
      </c>
      <c r="E266" s="41" t="s">
        <v>206</v>
      </c>
      <c r="F266" s="41" t="s">
        <v>4596</v>
      </c>
      <c r="G266" s="41">
        <v>1413</v>
      </c>
      <c r="H266" s="41" t="s">
        <v>71</v>
      </c>
      <c r="I266" s="85" t="s">
        <v>804</v>
      </c>
      <c r="J266" s="41" t="s">
        <v>303</v>
      </c>
      <c r="K266" s="41" t="s">
        <v>805</v>
      </c>
      <c r="L266" s="41"/>
      <c r="M266" s="41"/>
      <c r="N266" s="41">
        <v>220</v>
      </c>
      <c r="O266" s="41"/>
      <c r="P266" s="41"/>
      <c r="Q266" s="41"/>
      <c r="R266" s="41"/>
      <c r="S266" s="41"/>
      <c r="T266" s="85" t="s">
        <v>237</v>
      </c>
      <c r="U266" s="41"/>
      <c r="V266" s="41"/>
    </row>
    <row r="267" spans="2:22">
      <c r="B267" s="41">
        <v>240</v>
      </c>
      <c r="C267" s="41">
        <v>6340</v>
      </c>
      <c r="D267" s="41" t="s">
        <v>1348</v>
      </c>
      <c r="E267" s="41" t="s">
        <v>206</v>
      </c>
      <c r="F267" s="41" t="s">
        <v>4596</v>
      </c>
      <c r="G267" s="41">
        <v>1414</v>
      </c>
      <c r="H267" s="41" t="s">
        <v>71</v>
      </c>
      <c r="I267" s="85" t="s">
        <v>806</v>
      </c>
      <c r="J267" s="41" t="s">
        <v>303</v>
      </c>
      <c r="K267" s="41" t="s">
        <v>807</v>
      </c>
      <c r="L267" s="41"/>
      <c r="M267" s="41"/>
      <c r="N267" s="41">
        <v>220</v>
      </c>
      <c r="O267" s="41"/>
      <c r="P267" s="41"/>
      <c r="Q267" s="41"/>
      <c r="R267" s="41"/>
      <c r="S267" s="41"/>
      <c r="T267" s="85" t="s">
        <v>237</v>
      </c>
      <c r="U267" s="41"/>
      <c r="V267" s="41"/>
    </row>
    <row r="268" spans="2:22">
      <c r="B268" s="41">
        <v>241</v>
      </c>
      <c r="C268" s="41">
        <v>6340</v>
      </c>
      <c r="D268" s="41" t="s">
        <v>1348</v>
      </c>
      <c r="E268" s="41" t="s">
        <v>206</v>
      </c>
      <c r="F268" s="41" t="s">
        <v>4596</v>
      </c>
      <c r="G268" s="41">
        <v>1415</v>
      </c>
      <c r="H268" s="41" t="s">
        <v>71</v>
      </c>
      <c r="I268" s="85" t="s">
        <v>808</v>
      </c>
      <c r="J268" s="41" t="s">
        <v>303</v>
      </c>
      <c r="K268" s="41" t="s">
        <v>809</v>
      </c>
      <c r="L268" s="41"/>
      <c r="M268" s="41"/>
      <c r="N268" s="41">
        <v>220</v>
      </c>
      <c r="O268" s="41"/>
      <c r="P268" s="41"/>
      <c r="Q268" s="41"/>
      <c r="R268" s="41"/>
      <c r="S268" s="41"/>
      <c r="T268" s="85" t="s">
        <v>237</v>
      </c>
      <c r="U268" s="41"/>
      <c r="V268" s="41"/>
    </row>
    <row r="269" spans="2:22">
      <c r="B269" s="41">
        <v>242</v>
      </c>
      <c r="C269" s="41">
        <v>6340</v>
      </c>
      <c r="D269" s="41" t="s">
        <v>1348</v>
      </c>
      <c r="E269" s="41" t="s">
        <v>206</v>
      </c>
      <c r="F269" s="41" t="s">
        <v>4596</v>
      </c>
      <c r="G269" s="41">
        <v>1416</v>
      </c>
      <c r="H269" s="41" t="s">
        <v>71</v>
      </c>
      <c r="I269" s="85" t="s">
        <v>810</v>
      </c>
      <c r="J269" s="41" t="s">
        <v>4605</v>
      </c>
      <c r="K269" s="41" t="s">
        <v>811</v>
      </c>
      <c r="L269" s="41"/>
      <c r="M269" s="41"/>
      <c r="N269" s="41">
        <v>220</v>
      </c>
      <c r="O269" s="41"/>
      <c r="P269" s="41"/>
      <c r="Q269" s="41"/>
      <c r="R269" s="41"/>
      <c r="S269" s="41"/>
      <c r="T269" s="85" t="s">
        <v>189</v>
      </c>
      <c r="U269" s="41"/>
      <c r="V269" s="41"/>
    </row>
    <row r="270" spans="2:22">
      <c r="B270" s="41">
        <v>243</v>
      </c>
      <c r="C270" s="41">
        <v>6340</v>
      </c>
      <c r="D270" s="41" t="s">
        <v>1348</v>
      </c>
      <c r="E270" s="41" t="s">
        <v>206</v>
      </c>
      <c r="F270" s="41" t="s">
        <v>4596</v>
      </c>
      <c r="G270" s="41">
        <v>1417</v>
      </c>
      <c r="H270" s="41" t="s">
        <v>71</v>
      </c>
      <c r="I270" s="85" t="s">
        <v>812</v>
      </c>
      <c r="J270" s="41" t="s">
        <v>4605</v>
      </c>
      <c r="K270" s="41" t="s">
        <v>813</v>
      </c>
      <c r="L270" s="41"/>
      <c r="M270" s="41"/>
      <c r="N270" s="41">
        <v>220</v>
      </c>
      <c r="O270" s="41"/>
      <c r="P270" s="41"/>
      <c r="Q270" s="41"/>
      <c r="R270" s="41"/>
      <c r="S270" s="41"/>
      <c r="T270" s="85" t="s">
        <v>189</v>
      </c>
      <c r="U270" s="41"/>
      <c r="V270" s="41"/>
    </row>
    <row r="271" spans="2:22">
      <c r="B271" s="41">
        <v>244</v>
      </c>
      <c r="C271" s="41">
        <v>6340</v>
      </c>
      <c r="D271" s="41" t="s">
        <v>1348</v>
      </c>
      <c r="E271" s="41" t="s">
        <v>206</v>
      </c>
      <c r="F271" s="41" t="s">
        <v>4596</v>
      </c>
      <c r="G271" s="41">
        <v>1418</v>
      </c>
      <c r="H271" s="41" t="s">
        <v>71</v>
      </c>
      <c r="I271" s="85" t="s">
        <v>814</v>
      </c>
      <c r="J271" s="41" t="s">
        <v>4605</v>
      </c>
      <c r="K271" s="41" t="s">
        <v>815</v>
      </c>
      <c r="L271" s="41"/>
      <c r="M271" s="41"/>
      <c r="N271" s="41">
        <v>220</v>
      </c>
      <c r="O271" s="41"/>
      <c r="P271" s="41"/>
      <c r="Q271" s="41"/>
      <c r="R271" s="41"/>
      <c r="S271" s="41"/>
      <c r="T271" s="85" t="s">
        <v>189</v>
      </c>
      <c r="U271" s="41"/>
      <c r="V271" s="41"/>
    </row>
    <row r="272" spans="2:22">
      <c r="B272" s="41">
        <v>245</v>
      </c>
      <c r="C272" s="41">
        <v>6340</v>
      </c>
      <c r="D272" s="41" t="s">
        <v>1348</v>
      </c>
      <c r="E272" s="41" t="s">
        <v>206</v>
      </c>
      <c r="F272" s="41" t="s">
        <v>4596</v>
      </c>
      <c r="G272" s="41">
        <v>1419</v>
      </c>
      <c r="H272" s="41" t="s">
        <v>71</v>
      </c>
      <c r="I272" s="85" t="s">
        <v>816</v>
      </c>
      <c r="J272" s="41" t="s">
        <v>177</v>
      </c>
      <c r="K272" s="41" t="s">
        <v>817</v>
      </c>
      <c r="L272" s="41"/>
      <c r="M272" s="41"/>
      <c r="N272" s="41">
        <v>220</v>
      </c>
      <c r="O272" s="41"/>
      <c r="P272" s="41"/>
      <c r="Q272" s="41"/>
      <c r="R272" s="41"/>
      <c r="S272" s="41"/>
      <c r="T272" s="85" t="s">
        <v>189</v>
      </c>
      <c r="U272" s="41"/>
      <c r="V272" s="41"/>
    </row>
    <row r="273" spans="2:22">
      <c r="B273" s="41">
        <v>246</v>
      </c>
      <c r="C273" s="41">
        <v>6340</v>
      </c>
      <c r="D273" s="41" t="s">
        <v>1348</v>
      </c>
      <c r="E273" s="41" t="s">
        <v>206</v>
      </c>
      <c r="F273" s="41" t="s">
        <v>4596</v>
      </c>
      <c r="G273" s="41">
        <v>1420</v>
      </c>
      <c r="H273" s="41" t="s">
        <v>71</v>
      </c>
      <c r="I273" s="85" t="s">
        <v>818</v>
      </c>
      <c r="J273" s="41" t="s">
        <v>177</v>
      </c>
      <c r="K273" s="41" t="s">
        <v>819</v>
      </c>
      <c r="L273" s="41"/>
      <c r="M273" s="41"/>
      <c r="N273" s="41">
        <v>220</v>
      </c>
      <c r="O273" s="41"/>
      <c r="P273" s="41"/>
      <c r="Q273" s="41"/>
      <c r="R273" s="41"/>
      <c r="S273" s="41"/>
      <c r="T273" s="85" t="s">
        <v>189</v>
      </c>
      <c r="U273" s="41"/>
      <c r="V273" s="41"/>
    </row>
    <row r="274" spans="2:22">
      <c r="B274" s="41">
        <v>247</v>
      </c>
      <c r="C274" s="41">
        <v>6340</v>
      </c>
      <c r="D274" s="41" t="s">
        <v>1348</v>
      </c>
      <c r="E274" s="41" t="s">
        <v>206</v>
      </c>
      <c r="F274" s="41" t="s">
        <v>4596</v>
      </c>
      <c r="G274" s="41">
        <v>1421</v>
      </c>
      <c r="H274" s="41" t="s">
        <v>71</v>
      </c>
      <c r="I274" s="85" t="s">
        <v>820</v>
      </c>
      <c r="J274" s="41" t="s">
        <v>177</v>
      </c>
      <c r="K274" s="41" t="s">
        <v>821</v>
      </c>
      <c r="L274" s="41"/>
      <c r="M274" s="41"/>
      <c r="N274" s="41">
        <v>220</v>
      </c>
      <c r="O274" s="41"/>
      <c r="P274" s="41"/>
      <c r="Q274" s="41"/>
      <c r="R274" s="41"/>
      <c r="S274" s="41"/>
      <c r="T274" s="85" t="s">
        <v>189</v>
      </c>
      <c r="U274" s="41"/>
      <c r="V274" s="41"/>
    </row>
    <row r="275" spans="2:22">
      <c r="B275" s="41">
        <v>248</v>
      </c>
      <c r="C275" s="41">
        <v>6340</v>
      </c>
      <c r="D275" s="41" t="s">
        <v>1348</v>
      </c>
      <c r="E275" s="41" t="s">
        <v>206</v>
      </c>
      <c r="F275" s="41" t="s">
        <v>4596</v>
      </c>
      <c r="G275" s="41">
        <v>1422</v>
      </c>
      <c r="H275" s="41" t="s">
        <v>71</v>
      </c>
      <c r="I275" s="85" t="s">
        <v>822</v>
      </c>
      <c r="J275" s="41" t="s">
        <v>177</v>
      </c>
      <c r="K275" s="41" t="s">
        <v>823</v>
      </c>
      <c r="L275" s="41"/>
      <c r="M275" s="41"/>
      <c r="N275" s="41">
        <v>220</v>
      </c>
      <c r="O275" s="41"/>
      <c r="P275" s="41"/>
      <c r="Q275" s="41"/>
      <c r="R275" s="41"/>
      <c r="S275" s="41"/>
      <c r="T275" s="85" t="s">
        <v>189</v>
      </c>
      <c r="U275" s="41"/>
      <c r="V275" s="41"/>
    </row>
    <row r="276" spans="2:22">
      <c r="B276" s="41">
        <v>249</v>
      </c>
      <c r="C276" s="41">
        <v>6340</v>
      </c>
      <c r="D276" s="41" t="s">
        <v>1348</v>
      </c>
      <c r="E276" s="41" t="s">
        <v>206</v>
      </c>
      <c r="F276" s="41" t="s">
        <v>4596</v>
      </c>
      <c r="G276" s="41">
        <v>1423</v>
      </c>
      <c r="H276" s="41" t="s">
        <v>71</v>
      </c>
      <c r="I276" s="85" t="s">
        <v>824</v>
      </c>
      <c r="J276" s="41" t="s">
        <v>418</v>
      </c>
      <c r="K276" s="41" t="s">
        <v>825</v>
      </c>
      <c r="L276" s="41"/>
      <c r="M276" s="41"/>
      <c r="N276" s="41">
        <v>220</v>
      </c>
      <c r="O276" s="41"/>
      <c r="P276" s="41"/>
      <c r="Q276" s="41"/>
      <c r="R276" s="41"/>
      <c r="S276" s="41"/>
      <c r="T276" s="85" t="s">
        <v>183</v>
      </c>
      <c r="U276" s="41"/>
      <c r="V276" s="41"/>
    </row>
    <row r="277" spans="2:22">
      <c r="B277" s="41">
        <v>250</v>
      </c>
      <c r="C277" s="41">
        <v>6340</v>
      </c>
      <c r="D277" s="41" t="s">
        <v>1348</v>
      </c>
      <c r="E277" s="41" t="s">
        <v>206</v>
      </c>
      <c r="F277" s="41" t="s">
        <v>4596</v>
      </c>
      <c r="G277" s="41">
        <v>1424</v>
      </c>
      <c r="H277" s="41" t="s">
        <v>71</v>
      </c>
      <c r="I277" s="85" t="s">
        <v>826</v>
      </c>
      <c r="J277" s="41" t="s">
        <v>418</v>
      </c>
      <c r="K277" s="41" t="s">
        <v>827</v>
      </c>
      <c r="L277" s="41"/>
      <c r="M277" s="41"/>
      <c r="N277" s="41">
        <v>220</v>
      </c>
      <c r="O277" s="41"/>
      <c r="P277" s="41"/>
      <c r="Q277" s="41"/>
      <c r="R277" s="41"/>
      <c r="S277" s="41"/>
      <c r="T277" s="85" t="s">
        <v>183</v>
      </c>
      <c r="U277" s="41"/>
      <c r="V277" s="41"/>
    </row>
    <row r="278" spans="2:22">
      <c r="B278" s="41">
        <v>251</v>
      </c>
      <c r="C278" s="41">
        <v>6340</v>
      </c>
      <c r="D278" s="41" t="s">
        <v>1348</v>
      </c>
      <c r="E278" s="41" t="s">
        <v>103</v>
      </c>
      <c r="F278" s="41" t="s">
        <v>4596</v>
      </c>
      <c r="G278" s="41">
        <v>1425</v>
      </c>
      <c r="H278" s="41" t="s">
        <v>71</v>
      </c>
      <c r="I278" s="85" t="s">
        <v>4821</v>
      </c>
      <c r="J278" s="41" t="s">
        <v>4666</v>
      </c>
      <c r="K278" s="41" t="s">
        <v>829</v>
      </c>
      <c r="L278" s="41"/>
      <c r="M278" s="41"/>
      <c r="N278" s="41">
        <v>220</v>
      </c>
      <c r="O278" s="41"/>
      <c r="P278" s="41"/>
      <c r="Q278" s="41"/>
      <c r="R278" s="41"/>
      <c r="S278" s="41"/>
      <c r="T278" s="85" t="s">
        <v>183</v>
      </c>
      <c r="U278" s="41"/>
      <c r="V278" s="41"/>
    </row>
    <row r="279" spans="2:22">
      <c r="B279" s="41">
        <v>252</v>
      </c>
      <c r="C279" s="41">
        <v>6340</v>
      </c>
      <c r="D279" s="41" t="s">
        <v>1348</v>
      </c>
      <c r="E279" s="41" t="s">
        <v>103</v>
      </c>
      <c r="F279" s="41" t="s">
        <v>4596</v>
      </c>
      <c r="G279" s="41">
        <v>1426</v>
      </c>
      <c r="H279" s="41" t="s">
        <v>71</v>
      </c>
      <c r="I279" s="85" t="s">
        <v>4822</v>
      </c>
      <c r="J279" s="41" t="s">
        <v>4666</v>
      </c>
      <c r="K279" s="41" t="s">
        <v>831</v>
      </c>
      <c r="L279" s="41"/>
      <c r="M279" s="41"/>
      <c r="N279" s="41">
        <v>220</v>
      </c>
      <c r="O279" s="41"/>
      <c r="P279" s="41"/>
      <c r="Q279" s="41"/>
      <c r="R279" s="41"/>
      <c r="S279" s="41"/>
      <c r="T279" s="85" t="s">
        <v>183</v>
      </c>
      <c r="U279" s="41"/>
      <c r="V279" s="41"/>
    </row>
    <row r="280" spans="2:22">
      <c r="B280" s="41">
        <v>253</v>
      </c>
      <c r="C280" s="41">
        <v>6340</v>
      </c>
      <c r="D280" s="41" t="s">
        <v>1348</v>
      </c>
      <c r="E280" s="41" t="s">
        <v>103</v>
      </c>
      <c r="F280" s="41" t="s">
        <v>4596</v>
      </c>
      <c r="G280" s="41">
        <v>1427</v>
      </c>
      <c r="H280" s="41" t="s">
        <v>71</v>
      </c>
      <c r="I280" s="85" t="s">
        <v>4823</v>
      </c>
      <c r="J280" s="41" t="s">
        <v>4666</v>
      </c>
      <c r="K280" s="41" t="s">
        <v>833</v>
      </c>
      <c r="L280" s="41"/>
      <c r="M280" s="41"/>
      <c r="N280" s="41">
        <v>220</v>
      </c>
      <c r="O280" s="41"/>
      <c r="P280" s="41"/>
      <c r="Q280" s="41"/>
      <c r="R280" s="41"/>
      <c r="S280" s="41"/>
      <c r="T280" s="85" t="s">
        <v>183</v>
      </c>
      <c r="U280" s="41"/>
      <c r="V280" s="41"/>
    </row>
    <row r="281" spans="2:22">
      <c r="B281" s="41">
        <v>254</v>
      </c>
      <c r="C281" s="41">
        <v>6340</v>
      </c>
      <c r="D281" s="41" t="s">
        <v>1348</v>
      </c>
      <c r="E281" s="41" t="s">
        <v>103</v>
      </c>
      <c r="F281" s="41" t="s">
        <v>4596</v>
      </c>
      <c r="G281" s="41">
        <v>1428</v>
      </c>
      <c r="H281" s="41" t="s">
        <v>71</v>
      </c>
      <c r="I281" s="85" t="s">
        <v>4824</v>
      </c>
      <c r="J281" s="41" t="s">
        <v>4666</v>
      </c>
      <c r="K281" s="41" t="s">
        <v>835</v>
      </c>
      <c r="L281" s="41"/>
      <c r="M281" s="41"/>
      <c r="N281" s="41">
        <v>220</v>
      </c>
      <c r="O281" s="41"/>
      <c r="P281" s="41"/>
      <c r="Q281" s="41"/>
      <c r="R281" s="41"/>
      <c r="S281" s="41"/>
      <c r="T281" s="85" t="s">
        <v>183</v>
      </c>
      <c r="U281" s="41"/>
      <c r="V281" s="41"/>
    </row>
    <row r="282" spans="2:22">
      <c r="B282" s="41">
        <v>255</v>
      </c>
      <c r="C282" s="41">
        <v>6340</v>
      </c>
      <c r="D282" s="41" t="s">
        <v>1348</v>
      </c>
      <c r="E282" s="41" t="s">
        <v>103</v>
      </c>
      <c r="F282" s="41" t="s">
        <v>4596</v>
      </c>
      <c r="G282" s="41">
        <v>1429</v>
      </c>
      <c r="H282" s="41" t="s">
        <v>71</v>
      </c>
      <c r="I282" s="85" t="s">
        <v>4825</v>
      </c>
      <c r="J282" s="41" t="s">
        <v>4666</v>
      </c>
      <c r="K282" s="41" t="s">
        <v>837</v>
      </c>
      <c r="L282" s="41"/>
      <c r="M282" s="41"/>
      <c r="N282" s="41">
        <v>220</v>
      </c>
      <c r="O282" s="41"/>
      <c r="P282" s="41"/>
      <c r="Q282" s="41"/>
      <c r="R282" s="41"/>
      <c r="S282" s="41"/>
      <c r="T282" s="85" t="s">
        <v>183</v>
      </c>
      <c r="U282" s="41"/>
      <c r="V282" s="41"/>
    </row>
    <row r="283" spans="2:22">
      <c r="B283" s="41">
        <v>256</v>
      </c>
      <c r="C283" s="41">
        <v>6340</v>
      </c>
      <c r="D283" s="41" t="s">
        <v>1348</v>
      </c>
      <c r="E283" s="41" t="s">
        <v>103</v>
      </c>
      <c r="F283" s="41" t="s">
        <v>4596</v>
      </c>
      <c r="G283" s="41">
        <v>1430</v>
      </c>
      <c r="H283" s="41" t="s">
        <v>71</v>
      </c>
      <c r="I283" s="85" t="s">
        <v>4826</v>
      </c>
      <c r="J283" s="41" t="s">
        <v>4666</v>
      </c>
      <c r="K283" s="41" t="s">
        <v>839</v>
      </c>
      <c r="L283" s="41"/>
      <c r="M283" s="41"/>
      <c r="N283" s="41">
        <v>220</v>
      </c>
      <c r="O283" s="41"/>
      <c r="P283" s="41"/>
      <c r="Q283" s="41"/>
      <c r="R283" s="41"/>
      <c r="S283" s="41"/>
      <c r="T283" s="85" t="s">
        <v>183</v>
      </c>
      <c r="U283" s="41"/>
      <c r="V283" s="41"/>
    </row>
    <row r="284" spans="2:22">
      <c r="B284" s="41">
        <v>257</v>
      </c>
      <c r="C284" s="41">
        <v>6340</v>
      </c>
      <c r="D284" s="41" t="s">
        <v>1348</v>
      </c>
      <c r="E284" s="41" t="s">
        <v>103</v>
      </c>
      <c r="F284" s="41" t="s">
        <v>4596</v>
      </c>
      <c r="G284" s="41">
        <v>1431</v>
      </c>
      <c r="H284" s="41" t="s">
        <v>71</v>
      </c>
      <c r="I284" s="85" t="s">
        <v>4827</v>
      </c>
      <c r="J284" s="41" t="s">
        <v>4666</v>
      </c>
      <c r="K284" s="41" t="s">
        <v>841</v>
      </c>
      <c r="L284" s="41"/>
      <c r="M284" s="41"/>
      <c r="N284" s="41">
        <v>220</v>
      </c>
      <c r="O284" s="41"/>
      <c r="P284" s="41"/>
      <c r="Q284" s="41"/>
      <c r="R284" s="41"/>
      <c r="S284" s="41"/>
      <c r="T284" s="85" t="s">
        <v>183</v>
      </c>
      <c r="U284" s="41"/>
      <c r="V284" s="41"/>
    </row>
    <row r="285" spans="2:22">
      <c r="B285" s="41">
        <v>258</v>
      </c>
      <c r="C285" s="41">
        <v>6340</v>
      </c>
      <c r="D285" s="41" t="s">
        <v>1348</v>
      </c>
      <c r="E285" s="41" t="s">
        <v>103</v>
      </c>
      <c r="F285" s="41" t="s">
        <v>4596</v>
      </c>
      <c r="G285" s="41">
        <v>1432</v>
      </c>
      <c r="H285" s="41" t="s">
        <v>71</v>
      </c>
      <c r="I285" s="85" t="s">
        <v>4828</v>
      </c>
      <c r="J285" s="41" t="s">
        <v>4666</v>
      </c>
      <c r="K285" s="41" t="s">
        <v>843</v>
      </c>
      <c r="L285" s="41"/>
      <c r="M285" s="41"/>
      <c r="N285" s="41">
        <v>220</v>
      </c>
      <c r="O285" s="41"/>
      <c r="P285" s="41"/>
      <c r="Q285" s="41"/>
      <c r="R285" s="41"/>
      <c r="S285" s="41"/>
      <c r="T285" s="85" t="s">
        <v>183</v>
      </c>
      <c r="U285" s="41"/>
      <c r="V285" s="41"/>
    </row>
    <row r="286" spans="2:22">
      <c r="B286" s="41">
        <v>259</v>
      </c>
      <c r="C286" s="41">
        <v>6340</v>
      </c>
      <c r="D286" s="41" t="s">
        <v>1348</v>
      </c>
      <c r="E286" s="41" t="s">
        <v>206</v>
      </c>
      <c r="F286" s="41" t="s">
        <v>4596</v>
      </c>
      <c r="G286" s="41">
        <v>1433</v>
      </c>
      <c r="H286" s="41" t="s">
        <v>71</v>
      </c>
      <c r="I286" s="85" t="s">
        <v>844</v>
      </c>
      <c r="J286" s="41" t="s">
        <v>4785</v>
      </c>
      <c r="K286" s="41" t="s">
        <v>845</v>
      </c>
      <c r="L286" s="41"/>
      <c r="M286" s="41"/>
      <c r="N286" s="41">
        <v>220</v>
      </c>
      <c r="O286" s="41"/>
      <c r="P286" s="41"/>
      <c r="Q286" s="41"/>
      <c r="R286" s="41"/>
      <c r="S286" s="41"/>
      <c r="T286" s="85" t="s">
        <v>403</v>
      </c>
      <c r="U286" s="41"/>
      <c r="V286" s="41"/>
    </row>
    <row r="287" spans="2:22">
      <c r="B287" s="41">
        <v>260</v>
      </c>
      <c r="C287" s="41">
        <v>6340</v>
      </c>
      <c r="D287" s="41" t="s">
        <v>1348</v>
      </c>
      <c r="E287" s="41" t="s">
        <v>206</v>
      </c>
      <c r="F287" s="41" t="s">
        <v>4596</v>
      </c>
      <c r="G287" s="41">
        <v>1434</v>
      </c>
      <c r="H287" s="41" t="s">
        <v>71</v>
      </c>
      <c r="I287" s="85" t="s">
        <v>846</v>
      </c>
      <c r="J287" s="41" t="s">
        <v>4785</v>
      </c>
      <c r="K287" s="41" t="s">
        <v>847</v>
      </c>
      <c r="L287" s="41"/>
      <c r="M287" s="41"/>
      <c r="N287" s="41">
        <v>220</v>
      </c>
      <c r="O287" s="41"/>
      <c r="P287" s="41"/>
      <c r="Q287" s="41"/>
      <c r="R287" s="41"/>
      <c r="S287" s="41"/>
      <c r="T287" s="85" t="s">
        <v>403</v>
      </c>
      <c r="U287" s="41"/>
      <c r="V287" s="41"/>
    </row>
    <row r="288" spans="2:22">
      <c r="B288" s="41">
        <v>261</v>
      </c>
      <c r="C288" s="41">
        <v>6340</v>
      </c>
      <c r="D288" s="41" t="s">
        <v>1348</v>
      </c>
      <c r="E288" s="41" t="s">
        <v>206</v>
      </c>
      <c r="F288" s="41" t="s">
        <v>4596</v>
      </c>
      <c r="G288" s="41">
        <v>1435</v>
      </c>
      <c r="H288" s="41" t="s">
        <v>71</v>
      </c>
      <c r="I288" s="85" t="s">
        <v>848</v>
      </c>
      <c r="J288" s="41" t="s">
        <v>4785</v>
      </c>
      <c r="K288" s="41" t="s">
        <v>849</v>
      </c>
      <c r="L288" s="41"/>
      <c r="M288" s="41"/>
      <c r="N288" s="41">
        <v>220</v>
      </c>
      <c r="O288" s="41"/>
      <c r="P288" s="41"/>
      <c r="Q288" s="41"/>
      <c r="R288" s="41"/>
      <c r="S288" s="41"/>
      <c r="T288" s="85" t="s">
        <v>403</v>
      </c>
      <c r="U288" s="41"/>
      <c r="V288" s="41"/>
    </row>
    <row r="289" spans="2:22">
      <c r="B289" s="41">
        <v>262</v>
      </c>
      <c r="C289" s="41">
        <v>6340</v>
      </c>
      <c r="D289" s="41" t="s">
        <v>1348</v>
      </c>
      <c r="E289" s="41" t="s">
        <v>206</v>
      </c>
      <c r="F289" s="41" t="s">
        <v>4596</v>
      </c>
      <c r="G289" s="41">
        <v>1436</v>
      </c>
      <c r="H289" s="41" t="s">
        <v>71</v>
      </c>
      <c r="I289" s="85" t="s">
        <v>850</v>
      </c>
      <c r="J289" s="41" t="s">
        <v>4785</v>
      </c>
      <c r="K289" s="41" t="s">
        <v>851</v>
      </c>
      <c r="L289" s="41"/>
      <c r="M289" s="41"/>
      <c r="N289" s="41">
        <v>220</v>
      </c>
      <c r="O289" s="41"/>
      <c r="P289" s="41"/>
      <c r="Q289" s="41"/>
      <c r="R289" s="41"/>
      <c r="S289" s="41"/>
      <c r="T289" s="85" t="s">
        <v>403</v>
      </c>
      <c r="U289" s="41"/>
      <c r="V289" s="41"/>
    </row>
    <row r="290" spans="2:22">
      <c r="B290" s="41">
        <v>263</v>
      </c>
      <c r="C290" s="41">
        <v>6340</v>
      </c>
      <c r="D290" s="41" t="s">
        <v>1348</v>
      </c>
      <c r="E290" s="41" t="s">
        <v>206</v>
      </c>
      <c r="F290" s="41" t="s">
        <v>4596</v>
      </c>
      <c r="G290" s="41">
        <v>1437</v>
      </c>
      <c r="H290" s="41" t="s">
        <v>71</v>
      </c>
      <c r="I290" s="85" t="s">
        <v>852</v>
      </c>
      <c r="J290" s="41" t="s">
        <v>4785</v>
      </c>
      <c r="K290" s="41" t="s">
        <v>853</v>
      </c>
      <c r="L290" s="41"/>
      <c r="M290" s="41"/>
      <c r="N290" s="41">
        <v>220</v>
      </c>
      <c r="O290" s="41"/>
      <c r="P290" s="41"/>
      <c r="Q290" s="41"/>
      <c r="R290" s="41"/>
      <c r="S290" s="41"/>
      <c r="T290" s="85" t="s">
        <v>403</v>
      </c>
      <c r="U290" s="41"/>
      <c r="V290" s="41"/>
    </row>
    <row r="291" spans="2:22">
      <c r="B291" s="41">
        <v>264</v>
      </c>
      <c r="C291" s="41">
        <v>6340</v>
      </c>
      <c r="D291" s="41" t="s">
        <v>1348</v>
      </c>
      <c r="E291" s="41" t="s">
        <v>206</v>
      </c>
      <c r="F291" s="41" t="s">
        <v>4596</v>
      </c>
      <c r="G291" s="41">
        <v>1438</v>
      </c>
      <c r="H291" s="41" t="s">
        <v>71</v>
      </c>
      <c r="I291" s="85" t="s">
        <v>854</v>
      </c>
      <c r="J291" s="41" t="s">
        <v>4785</v>
      </c>
      <c r="K291" s="41" t="s">
        <v>855</v>
      </c>
      <c r="L291" s="41"/>
      <c r="M291" s="41"/>
      <c r="N291" s="41">
        <v>220</v>
      </c>
      <c r="O291" s="41"/>
      <c r="P291" s="41"/>
      <c r="Q291" s="41"/>
      <c r="R291" s="41"/>
      <c r="S291" s="41"/>
      <c r="T291" s="85" t="s">
        <v>403</v>
      </c>
      <c r="U291" s="41"/>
      <c r="V291" s="41"/>
    </row>
    <row r="292" spans="2:22">
      <c r="B292" s="41">
        <v>265</v>
      </c>
      <c r="C292" s="41">
        <v>6340</v>
      </c>
      <c r="D292" s="41" t="s">
        <v>1348</v>
      </c>
      <c r="E292" s="41" t="s">
        <v>206</v>
      </c>
      <c r="F292" s="41" t="s">
        <v>4596</v>
      </c>
      <c r="G292" s="41">
        <v>1439</v>
      </c>
      <c r="H292" s="41" t="s">
        <v>71</v>
      </c>
      <c r="I292" s="85" t="s">
        <v>856</v>
      </c>
      <c r="J292" s="41" t="s">
        <v>4785</v>
      </c>
      <c r="K292" s="41" t="s">
        <v>857</v>
      </c>
      <c r="L292" s="41"/>
      <c r="M292" s="41"/>
      <c r="N292" s="41">
        <v>220</v>
      </c>
      <c r="O292" s="41"/>
      <c r="P292" s="41"/>
      <c r="Q292" s="41"/>
      <c r="R292" s="41"/>
      <c r="S292" s="41"/>
      <c r="T292" s="85" t="s">
        <v>403</v>
      </c>
      <c r="U292" s="41"/>
      <c r="V292" s="41"/>
    </row>
    <row r="293" spans="2:22">
      <c r="B293" s="41">
        <v>266</v>
      </c>
      <c r="C293" s="41">
        <v>6340</v>
      </c>
      <c r="D293" s="41" t="s">
        <v>1348</v>
      </c>
      <c r="E293" s="41" t="s">
        <v>206</v>
      </c>
      <c r="F293" s="41" t="s">
        <v>4596</v>
      </c>
      <c r="G293" s="41">
        <v>1440</v>
      </c>
      <c r="H293" s="41" t="s">
        <v>71</v>
      </c>
      <c r="I293" s="85" t="s">
        <v>858</v>
      </c>
      <c r="J293" s="41" t="s">
        <v>4785</v>
      </c>
      <c r="K293" s="41" t="s">
        <v>859</v>
      </c>
      <c r="L293" s="41"/>
      <c r="M293" s="41"/>
      <c r="N293" s="41">
        <v>220</v>
      </c>
      <c r="O293" s="41"/>
      <c r="P293" s="41"/>
      <c r="Q293" s="41"/>
      <c r="R293" s="41"/>
      <c r="S293" s="41"/>
      <c r="T293" s="85" t="s">
        <v>403</v>
      </c>
      <c r="U293" s="41"/>
      <c r="V293" s="41"/>
    </row>
    <row r="294" spans="2:22">
      <c r="B294" s="41">
        <v>267</v>
      </c>
      <c r="C294" s="41">
        <v>6340</v>
      </c>
      <c r="D294" s="41" t="s">
        <v>1348</v>
      </c>
      <c r="E294" s="41" t="s">
        <v>206</v>
      </c>
      <c r="F294" s="41" t="s">
        <v>4596</v>
      </c>
      <c r="G294" s="41">
        <v>1441</v>
      </c>
      <c r="H294" s="41" t="s">
        <v>71</v>
      </c>
      <c r="I294" s="85" t="s">
        <v>860</v>
      </c>
      <c r="J294" s="41" t="s">
        <v>4802</v>
      </c>
      <c r="K294" s="41" t="s">
        <v>861</v>
      </c>
      <c r="L294" s="41"/>
      <c r="M294" s="41"/>
      <c r="N294" s="41">
        <v>220</v>
      </c>
      <c r="O294" s="41"/>
      <c r="P294" s="41"/>
      <c r="Q294" s="41"/>
      <c r="R294" s="41"/>
      <c r="S294" s="41"/>
      <c r="T294" s="85" t="s">
        <v>403</v>
      </c>
      <c r="U294" s="41"/>
      <c r="V294" s="41"/>
    </row>
    <row r="295" spans="2:22">
      <c r="B295" s="41">
        <v>268</v>
      </c>
      <c r="C295" s="41">
        <v>6340</v>
      </c>
      <c r="D295" s="41" t="s">
        <v>1348</v>
      </c>
      <c r="E295" s="41" t="s">
        <v>206</v>
      </c>
      <c r="F295" s="41" t="s">
        <v>4596</v>
      </c>
      <c r="G295" s="41">
        <v>1442</v>
      </c>
      <c r="H295" s="41" t="s">
        <v>71</v>
      </c>
      <c r="I295" s="85" t="s">
        <v>862</v>
      </c>
      <c r="J295" s="41" t="s">
        <v>4802</v>
      </c>
      <c r="K295" s="41" t="s">
        <v>863</v>
      </c>
      <c r="L295" s="41"/>
      <c r="M295" s="41"/>
      <c r="N295" s="41">
        <v>220</v>
      </c>
      <c r="O295" s="41"/>
      <c r="P295" s="41"/>
      <c r="Q295" s="41"/>
      <c r="R295" s="41"/>
      <c r="S295" s="41"/>
      <c r="T295" s="85" t="s">
        <v>403</v>
      </c>
      <c r="U295" s="41"/>
      <c r="V295" s="41"/>
    </row>
    <row r="296" spans="2:22">
      <c r="B296" s="41">
        <v>269</v>
      </c>
      <c r="C296" s="41">
        <v>6340</v>
      </c>
      <c r="D296" s="41" t="s">
        <v>1348</v>
      </c>
      <c r="E296" s="41" t="s">
        <v>206</v>
      </c>
      <c r="F296" s="41" t="s">
        <v>4596</v>
      </c>
      <c r="G296" s="41">
        <v>1443</v>
      </c>
      <c r="H296" s="41" t="s">
        <v>71</v>
      </c>
      <c r="I296" s="85" t="s">
        <v>864</v>
      </c>
      <c r="J296" s="41" t="s">
        <v>4802</v>
      </c>
      <c r="K296" s="41" t="s">
        <v>865</v>
      </c>
      <c r="L296" s="41"/>
      <c r="M296" s="41"/>
      <c r="N296" s="41">
        <v>220</v>
      </c>
      <c r="O296" s="41"/>
      <c r="P296" s="41"/>
      <c r="Q296" s="41"/>
      <c r="R296" s="41"/>
      <c r="S296" s="41"/>
      <c r="T296" s="85" t="s">
        <v>403</v>
      </c>
      <c r="U296" s="41"/>
      <c r="V296" s="41"/>
    </row>
    <row r="297" spans="2:22">
      <c r="B297" s="41">
        <v>270</v>
      </c>
      <c r="C297" s="41">
        <v>6340</v>
      </c>
      <c r="D297" s="41" t="s">
        <v>1348</v>
      </c>
      <c r="E297" s="41" t="s">
        <v>206</v>
      </c>
      <c r="F297" s="41" t="s">
        <v>4596</v>
      </c>
      <c r="G297" s="41">
        <v>1444</v>
      </c>
      <c r="H297" s="41" t="s">
        <v>71</v>
      </c>
      <c r="I297" s="85" t="s">
        <v>866</v>
      </c>
      <c r="J297" s="41" t="s">
        <v>4802</v>
      </c>
      <c r="K297" s="41" t="s">
        <v>867</v>
      </c>
      <c r="L297" s="41"/>
      <c r="M297" s="41"/>
      <c r="N297" s="41">
        <v>220</v>
      </c>
      <c r="O297" s="41"/>
      <c r="P297" s="41"/>
      <c r="Q297" s="41"/>
      <c r="R297" s="41"/>
      <c r="S297" s="41"/>
      <c r="T297" s="85" t="s">
        <v>403</v>
      </c>
      <c r="U297" s="41"/>
      <c r="V297" s="41"/>
    </row>
    <row r="298" spans="2:22">
      <c r="B298" s="41">
        <v>271</v>
      </c>
      <c r="C298" s="41">
        <v>6340</v>
      </c>
      <c r="D298" s="41" t="s">
        <v>1348</v>
      </c>
      <c r="E298" s="41" t="s">
        <v>206</v>
      </c>
      <c r="F298" s="41" t="s">
        <v>4596</v>
      </c>
      <c r="G298" s="41">
        <v>1445</v>
      </c>
      <c r="H298" s="41" t="s">
        <v>71</v>
      </c>
      <c r="I298" s="85" t="s">
        <v>868</v>
      </c>
      <c r="J298" s="41" t="s">
        <v>4802</v>
      </c>
      <c r="K298" s="41" t="s">
        <v>869</v>
      </c>
      <c r="L298" s="41"/>
      <c r="M298" s="41"/>
      <c r="N298" s="41">
        <v>220</v>
      </c>
      <c r="O298" s="41"/>
      <c r="P298" s="41"/>
      <c r="Q298" s="41"/>
      <c r="R298" s="41"/>
      <c r="S298" s="41"/>
      <c r="T298" s="85" t="s">
        <v>403</v>
      </c>
      <c r="U298" s="41"/>
      <c r="V298" s="41"/>
    </row>
    <row r="299" spans="2:22">
      <c r="B299" s="41">
        <v>272</v>
      </c>
      <c r="C299" s="41">
        <v>6340</v>
      </c>
      <c r="D299" s="41" t="s">
        <v>1348</v>
      </c>
      <c r="E299" s="41" t="s">
        <v>206</v>
      </c>
      <c r="F299" s="41" t="s">
        <v>4596</v>
      </c>
      <c r="G299" s="41">
        <v>1446</v>
      </c>
      <c r="H299" s="41" t="s">
        <v>71</v>
      </c>
      <c r="I299" s="85" t="s">
        <v>870</v>
      </c>
      <c r="J299" s="41" t="s">
        <v>4802</v>
      </c>
      <c r="K299" s="41" t="s">
        <v>871</v>
      </c>
      <c r="L299" s="41"/>
      <c r="M299" s="41"/>
      <c r="N299" s="41">
        <v>220</v>
      </c>
      <c r="O299" s="41"/>
      <c r="P299" s="41"/>
      <c r="Q299" s="41"/>
      <c r="R299" s="41"/>
      <c r="S299" s="41"/>
      <c r="T299" s="85" t="s">
        <v>403</v>
      </c>
      <c r="U299" s="41"/>
      <c r="V299" s="41"/>
    </row>
    <row r="300" spans="2:22">
      <c r="B300" s="41">
        <v>273</v>
      </c>
      <c r="C300" s="41">
        <v>6340</v>
      </c>
      <c r="D300" s="41" t="s">
        <v>1348</v>
      </c>
      <c r="E300" s="41" t="s">
        <v>206</v>
      </c>
      <c r="F300" s="41" t="s">
        <v>4596</v>
      </c>
      <c r="G300" s="41">
        <v>1447</v>
      </c>
      <c r="H300" s="41" t="s">
        <v>71</v>
      </c>
      <c r="I300" s="85" t="s">
        <v>872</v>
      </c>
      <c r="J300" s="41" t="s">
        <v>4802</v>
      </c>
      <c r="K300" s="41" t="s">
        <v>873</v>
      </c>
      <c r="L300" s="41"/>
      <c r="M300" s="41"/>
      <c r="N300" s="41">
        <v>220</v>
      </c>
      <c r="O300" s="41"/>
      <c r="P300" s="41"/>
      <c r="Q300" s="41"/>
      <c r="R300" s="41"/>
      <c r="S300" s="41"/>
      <c r="T300" s="85" t="s">
        <v>403</v>
      </c>
      <c r="U300" s="41"/>
      <c r="V300" s="41"/>
    </row>
    <row r="301" spans="2:22">
      <c r="B301" s="41">
        <v>274</v>
      </c>
      <c r="C301" s="41">
        <v>6340</v>
      </c>
      <c r="D301" s="41" t="s">
        <v>1348</v>
      </c>
      <c r="E301" s="41" t="s">
        <v>206</v>
      </c>
      <c r="F301" s="41" t="s">
        <v>4596</v>
      </c>
      <c r="G301" s="41">
        <v>1448</v>
      </c>
      <c r="H301" s="41" t="s">
        <v>71</v>
      </c>
      <c r="I301" s="85" t="s">
        <v>874</v>
      </c>
      <c r="J301" s="41" t="s">
        <v>4802</v>
      </c>
      <c r="K301" s="41" t="s">
        <v>875</v>
      </c>
      <c r="L301" s="41"/>
      <c r="M301" s="41"/>
      <c r="N301" s="41">
        <v>220</v>
      </c>
      <c r="O301" s="41"/>
      <c r="P301" s="41"/>
      <c r="Q301" s="41"/>
      <c r="R301" s="41"/>
      <c r="S301" s="41"/>
      <c r="T301" s="85" t="s">
        <v>403</v>
      </c>
      <c r="U301" s="41"/>
      <c r="V301" s="41"/>
    </row>
    <row r="302" spans="2:22">
      <c r="B302" s="41">
        <v>275</v>
      </c>
      <c r="C302" s="41">
        <v>6340</v>
      </c>
      <c r="D302" s="41" t="s">
        <v>1348</v>
      </c>
      <c r="E302" s="41" t="s">
        <v>206</v>
      </c>
      <c r="F302" s="41" t="s">
        <v>4596</v>
      </c>
      <c r="G302" s="41">
        <v>1450</v>
      </c>
      <c r="H302" s="41" t="s">
        <v>71</v>
      </c>
      <c r="I302" s="85" t="s">
        <v>876</v>
      </c>
      <c r="J302" s="41" t="s">
        <v>877</v>
      </c>
      <c r="K302" s="41" t="s">
        <v>878</v>
      </c>
      <c r="L302" s="41"/>
      <c r="M302" s="41"/>
      <c r="N302" s="41">
        <v>220</v>
      </c>
      <c r="O302" s="41"/>
      <c r="P302" s="41"/>
      <c r="Q302" s="41"/>
      <c r="R302" s="41"/>
      <c r="S302" s="41"/>
      <c r="T302" s="85" t="s">
        <v>403</v>
      </c>
      <c r="U302" s="41"/>
      <c r="V302" s="41"/>
    </row>
    <row r="303" spans="2:22">
      <c r="B303" s="41">
        <v>276</v>
      </c>
      <c r="C303" s="41">
        <v>6340</v>
      </c>
      <c r="D303" s="41" t="s">
        <v>1348</v>
      </c>
      <c r="E303" s="41" t="s">
        <v>165</v>
      </c>
      <c r="F303" s="41" t="s">
        <v>4594</v>
      </c>
      <c r="G303" s="41">
        <v>1500</v>
      </c>
      <c r="H303" s="41" t="s">
        <v>71</v>
      </c>
      <c r="I303" s="85" t="s">
        <v>879</v>
      </c>
      <c r="J303" s="41" t="s">
        <v>4829</v>
      </c>
      <c r="K303" s="41" t="s">
        <v>4830</v>
      </c>
      <c r="L303" s="41"/>
      <c r="M303" s="41"/>
      <c r="N303" s="41">
        <v>11</v>
      </c>
      <c r="O303" s="41"/>
      <c r="P303" s="41"/>
      <c r="Q303" s="41"/>
      <c r="R303" s="41"/>
      <c r="S303" s="41"/>
      <c r="T303" s="85" t="s">
        <v>151</v>
      </c>
      <c r="U303" s="41"/>
      <c r="V303" s="41"/>
    </row>
    <row r="304" spans="2:22">
      <c r="B304" s="41">
        <v>277</v>
      </c>
      <c r="C304" s="41">
        <v>6340</v>
      </c>
      <c r="D304" s="41" t="s">
        <v>1348</v>
      </c>
      <c r="E304" s="41" t="s">
        <v>165</v>
      </c>
      <c r="F304" s="41" t="s">
        <v>4594</v>
      </c>
      <c r="G304" s="41">
        <v>1501</v>
      </c>
      <c r="H304" s="41" t="s">
        <v>71</v>
      </c>
      <c r="I304" s="85" t="s">
        <v>882</v>
      </c>
      <c r="J304" s="41" t="s">
        <v>883</v>
      </c>
      <c r="K304" s="41" t="s">
        <v>4831</v>
      </c>
      <c r="L304" s="41"/>
      <c r="M304" s="41"/>
      <c r="N304" s="41">
        <v>11</v>
      </c>
      <c r="O304" s="41"/>
      <c r="P304" s="41"/>
      <c r="Q304" s="41"/>
      <c r="R304" s="41"/>
      <c r="S304" s="41"/>
      <c r="T304" s="85" t="s">
        <v>151</v>
      </c>
      <c r="U304" s="41"/>
      <c r="V304" s="41"/>
    </row>
    <row r="305" spans="2:22">
      <c r="B305" s="41">
        <v>278</v>
      </c>
      <c r="C305" s="41">
        <v>6340</v>
      </c>
      <c r="D305" s="41" t="s">
        <v>1348</v>
      </c>
      <c r="E305" s="41" t="s">
        <v>165</v>
      </c>
      <c r="F305" s="41" t="s">
        <v>4594</v>
      </c>
      <c r="G305" s="41">
        <v>1502</v>
      </c>
      <c r="H305" s="41" t="s">
        <v>71</v>
      </c>
      <c r="I305" s="85" t="s">
        <v>885</v>
      </c>
      <c r="J305" s="41" t="s">
        <v>883</v>
      </c>
      <c r="K305" s="41" t="s">
        <v>4832</v>
      </c>
      <c r="L305" s="41"/>
      <c r="M305" s="41"/>
      <c r="N305" s="41">
        <v>11</v>
      </c>
      <c r="O305" s="41"/>
      <c r="P305" s="41"/>
      <c r="Q305" s="41"/>
      <c r="R305" s="41"/>
      <c r="S305" s="41"/>
      <c r="T305" s="85" t="s">
        <v>151</v>
      </c>
      <c r="U305" s="41"/>
      <c r="V305" s="41"/>
    </row>
    <row r="306" spans="2:22">
      <c r="B306" s="41">
        <v>279</v>
      </c>
      <c r="C306" s="41">
        <v>6340</v>
      </c>
      <c r="D306" s="41" t="s">
        <v>1348</v>
      </c>
      <c r="E306" s="41" t="s">
        <v>165</v>
      </c>
      <c r="F306" s="41" t="s">
        <v>4594</v>
      </c>
      <c r="G306" s="41">
        <v>1503</v>
      </c>
      <c r="H306" s="41" t="s">
        <v>71</v>
      </c>
      <c r="I306" s="85" t="s">
        <v>887</v>
      </c>
      <c r="J306" s="41" t="s">
        <v>883</v>
      </c>
      <c r="K306" s="41" t="s">
        <v>4833</v>
      </c>
      <c r="L306" s="41"/>
      <c r="M306" s="41"/>
      <c r="N306" s="41">
        <v>11</v>
      </c>
      <c r="O306" s="41"/>
      <c r="P306" s="41"/>
      <c r="Q306" s="41"/>
      <c r="R306" s="41"/>
      <c r="S306" s="41"/>
      <c r="T306" s="85" t="s">
        <v>151</v>
      </c>
      <c r="U306" s="41"/>
      <c r="V306" s="41"/>
    </row>
    <row r="307" spans="2:22">
      <c r="B307" s="41">
        <v>280</v>
      </c>
      <c r="C307" s="41">
        <v>6340</v>
      </c>
      <c r="D307" s="41" t="s">
        <v>1348</v>
      </c>
      <c r="E307" s="41" t="s">
        <v>307</v>
      </c>
      <c r="F307" s="41" t="s">
        <v>4594</v>
      </c>
      <c r="G307" s="41">
        <v>1504</v>
      </c>
      <c r="H307" s="41" t="s">
        <v>71</v>
      </c>
      <c r="I307" s="85" t="s">
        <v>1124</v>
      </c>
      <c r="J307" s="41" t="s">
        <v>169</v>
      </c>
      <c r="K307" s="41" t="s">
        <v>4834</v>
      </c>
      <c r="L307" s="41"/>
      <c r="M307" s="41"/>
      <c r="N307" s="41">
        <v>11</v>
      </c>
      <c r="O307" s="41"/>
      <c r="P307" s="41"/>
      <c r="Q307" s="41"/>
      <c r="R307" s="41"/>
      <c r="S307" s="41"/>
      <c r="T307" s="85" t="s">
        <v>151</v>
      </c>
      <c r="U307" s="41"/>
      <c r="V307" s="41"/>
    </row>
    <row r="308" spans="2:22">
      <c r="B308" s="41">
        <v>281</v>
      </c>
      <c r="C308" s="41">
        <v>6340</v>
      </c>
      <c r="D308" s="41" t="s">
        <v>1348</v>
      </c>
      <c r="E308" s="41" t="s">
        <v>153</v>
      </c>
      <c r="F308" s="41" t="s">
        <v>4596</v>
      </c>
      <c r="G308" s="41">
        <v>1505</v>
      </c>
      <c r="H308" s="41" t="s">
        <v>71</v>
      </c>
      <c r="I308" s="85" t="s">
        <v>891</v>
      </c>
      <c r="J308" s="41" t="s">
        <v>4831</v>
      </c>
      <c r="K308" s="41" t="s">
        <v>176</v>
      </c>
      <c r="L308" s="41"/>
      <c r="M308" s="41"/>
      <c r="N308" s="41">
        <v>208</v>
      </c>
      <c r="O308" s="41"/>
      <c r="P308" s="41"/>
      <c r="Q308" s="41"/>
      <c r="R308" s="41"/>
      <c r="S308" s="41"/>
      <c r="T308" s="85" t="s">
        <v>151</v>
      </c>
      <c r="U308" s="41"/>
      <c r="V308" s="41"/>
    </row>
    <row r="309" spans="2:22">
      <c r="B309" s="41">
        <v>282</v>
      </c>
      <c r="C309" s="41">
        <v>6340</v>
      </c>
      <c r="D309" s="41" t="s">
        <v>1348</v>
      </c>
      <c r="E309" s="41" t="s">
        <v>153</v>
      </c>
      <c r="F309" s="41" t="s">
        <v>4596</v>
      </c>
      <c r="G309" s="41">
        <v>1506</v>
      </c>
      <c r="H309" s="41" t="s">
        <v>71</v>
      </c>
      <c r="I309" s="85" t="s">
        <v>893</v>
      </c>
      <c r="J309" s="41" t="s">
        <v>4832</v>
      </c>
      <c r="K309" s="41" t="s">
        <v>176</v>
      </c>
      <c r="L309" s="41"/>
      <c r="M309" s="41"/>
      <c r="N309" s="41">
        <v>208</v>
      </c>
      <c r="O309" s="41"/>
      <c r="P309" s="41"/>
      <c r="Q309" s="41"/>
      <c r="R309" s="41"/>
      <c r="S309" s="41"/>
      <c r="T309" s="85" t="s">
        <v>151</v>
      </c>
      <c r="U309" s="41"/>
      <c r="V309" s="41"/>
    </row>
    <row r="310" spans="2:22">
      <c r="B310" s="41">
        <v>283</v>
      </c>
      <c r="C310" s="41">
        <v>6340</v>
      </c>
      <c r="D310" s="41" t="s">
        <v>1348</v>
      </c>
      <c r="E310" s="41" t="s">
        <v>153</v>
      </c>
      <c r="F310" s="41" t="s">
        <v>4596</v>
      </c>
      <c r="G310" s="41">
        <v>1507</v>
      </c>
      <c r="H310" s="41" t="s">
        <v>71</v>
      </c>
      <c r="I310" s="85" t="s">
        <v>895</v>
      </c>
      <c r="J310" s="41" t="s">
        <v>4833</v>
      </c>
      <c r="K310" s="41" t="s">
        <v>176</v>
      </c>
      <c r="L310" s="41"/>
      <c r="M310" s="41"/>
      <c r="N310" s="41">
        <v>208</v>
      </c>
      <c r="O310" s="41"/>
      <c r="P310" s="41"/>
      <c r="Q310" s="41"/>
      <c r="R310" s="41"/>
      <c r="S310" s="41"/>
      <c r="T310" s="85" t="s">
        <v>151</v>
      </c>
      <c r="U310" s="41"/>
      <c r="V310" s="41"/>
    </row>
    <row r="311" spans="2:22">
      <c r="B311" s="41">
        <v>284</v>
      </c>
      <c r="C311" s="41">
        <v>6340</v>
      </c>
      <c r="D311" s="41" t="s">
        <v>1348</v>
      </c>
      <c r="E311" s="41" t="s">
        <v>1351</v>
      </c>
      <c r="F311" s="41" t="s">
        <v>4596</v>
      </c>
      <c r="G311" s="41">
        <v>1508</v>
      </c>
      <c r="H311" s="41" t="s">
        <v>71</v>
      </c>
      <c r="I311" s="85" t="s">
        <v>896</v>
      </c>
      <c r="J311" s="41" t="s">
        <v>4834</v>
      </c>
      <c r="K311" s="41" t="s">
        <v>176</v>
      </c>
      <c r="L311" s="41"/>
      <c r="M311" s="41"/>
      <c r="N311" s="41">
        <v>208</v>
      </c>
      <c r="O311" s="41"/>
      <c r="P311" s="41"/>
      <c r="Q311" s="41"/>
      <c r="R311" s="41"/>
      <c r="S311" s="41"/>
      <c r="T311" s="85" t="s">
        <v>151</v>
      </c>
      <c r="U311" s="41"/>
      <c r="V311" s="41"/>
    </row>
    <row r="312" spans="2:22">
      <c r="B312" s="41">
        <v>285</v>
      </c>
      <c r="C312" s="41">
        <v>6340</v>
      </c>
      <c r="D312" s="41" t="s">
        <v>1348</v>
      </c>
      <c r="E312" s="41" t="s">
        <v>153</v>
      </c>
      <c r="F312" s="41" t="s">
        <v>4596</v>
      </c>
      <c r="G312" s="41">
        <v>1509</v>
      </c>
      <c r="H312" s="41" t="s">
        <v>71</v>
      </c>
      <c r="I312" s="85" t="s">
        <v>899</v>
      </c>
      <c r="J312" s="41" t="s">
        <v>900</v>
      </c>
      <c r="K312" s="41" t="s">
        <v>901</v>
      </c>
      <c r="L312" s="41"/>
      <c r="M312" s="41"/>
      <c r="N312" s="41">
        <v>208</v>
      </c>
      <c r="O312" s="41"/>
      <c r="P312" s="41"/>
      <c r="Q312" s="41"/>
      <c r="R312" s="41"/>
      <c r="S312" s="41"/>
      <c r="T312" s="85" t="s">
        <v>151</v>
      </c>
      <c r="U312" s="41"/>
      <c r="V312" s="41"/>
    </row>
    <row r="313" spans="2:22">
      <c r="B313" s="41">
        <v>286</v>
      </c>
      <c r="C313" s="41">
        <v>6340</v>
      </c>
      <c r="D313" s="41" t="s">
        <v>1348</v>
      </c>
      <c r="E313" s="41" t="s">
        <v>153</v>
      </c>
      <c r="F313" s="41" t="s">
        <v>4596</v>
      </c>
      <c r="G313" s="41">
        <v>1510</v>
      </c>
      <c r="H313" s="41" t="s">
        <v>71</v>
      </c>
      <c r="I313" s="85" t="s">
        <v>902</v>
      </c>
      <c r="J313" s="41" t="s">
        <v>886</v>
      </c>
      <c r="K313" s="41" t="s">
        <v>901</v>
      </c>
      <c r="L313" s="41"/>
      <c r="M313" s="41"/>
      <c r="N313" s="41">
        <v>208</v>
      </c>
      <c r="O313" s="41"/>
      <c r="P313" s="41"/>
      <c r="Q313" s="41"/>
      <c r="R313" s="41"/>
      <c r="S313" s="41"/>
      <c r="T313" s="85" t="s">
        <v>151</v>
      </c>
      <c r="U313" s="41"/>
      <c r="V313" s="41"/>
    </row>
    <row r="314" spans="2:22">
      <c r="B314" s="41">
        <v>287</v>
      </c>
      <c r="C314" s="41">
        <v>6340</v>
      </c>
      <c r="D314" s="41" t="s">
        <v>1348</v>
      </c>
      <c r="E314" s="41" t="s">
        <v>153</v>
      </c>
      <c r="F314" s="41" t="s">
        <v>4596</v>
      </c>
      <c r="G314" s="41">
        <v>1511</v>
      </c>
      <c r="H314" s="41" t="s">
        <v>71</v>
      </c>
      <c r="I314" s="85" t="s">
        <v>903</v>
      </c>
      <c r="J314" s="41" t="s">
        <v>888</v>
      </c>
      <c r="K314" s="41" t="s">
        <v>901</v>
      </c>
      <c r="L314" s="41"/>
      <c r="M314" s="41"/>
      <c r="N314" s="41">
        <v>208</v>
      </c>
      <c r="O314" s="41"/>
      <c r="P314" s="41"/>
      <c r="Q314" s="41"/>
      <c r="R314" s="41"/>
      <c r="S314" s="41"/>
      <c r="T314" s="85" t="s">
        <v>151</v>
      </c>
      <c r="U314" s="41"/>
      <c r="V314" s="41"/>
    </row>
    <row r="315" spans="2:22">
      <c r="B315" s="41">
        <v>288</v>
      </c>
      <c r="C315" s="41">
        <v>6340</v>
      </c>
      <c r="D315" s="41" t="s">
        <v>1348</v>
      </c>
      <c r="E315" s="41" t="s">
        <v>153</v>
      </c>
      <c r="F315" s="41" t="s">
        <v>4596</v>
      </c>
      <c r="G315" s="41">
        <v>1512</v>
      </c>
      <c r="H315" s="41" t="s">
        <v>71</v>
      </c>
      <c r="I315" s="85" t="s">
        <v>905</v>
      </c>
      <c r="J315" s="41" t="s">
        <v>886</v>
      </c>
      <c r="K315" s="41" t="s">
        <v>4614</v>
      </c>
      <c r="L315" s="41"/>
      <c r="M315" s="41"/>
      <c r="N315" s="41">
        <v>208</v>
      </c>
      <c r="O315" s="41"/>
      <c r="P315" s="41"/>
      <c r="Q315" s="41"/>
      <c r="R315" s="41"/>
      <c r="S315" s="41"/>
      <c r="T315" s="85" t="s">
        <v>151</v>
      </c>
      <c r="U315" s="41"/>
      <c r="V315" s="41"/>
    </row>
    <row r="316" spans="2:22">
      <c r="B316" s="41">
        <v>289</v>
      </c>
      <c r="C316" s="41">
        <v>6340</v>
      </c>
      <c r="D316" s="41" t="s">
        <v>1348</v>
      </c>
      <c r="E316" s="41" t="s">
        <v>153</v>
      </c>
      <c r="F316" s="41" t="s">
        <v>4596</v>
      </c>
      <c r="G316" s="41">
        <v>1513</v>
      </c>
      <c r="H316" s="41" t="s">
        <v>71</v>
      </c>
      <c r="I316" s="85" t="s">
        <v>907</v>
      </c>
      <c r="J316" s="41" t="s">
        <v>888</v>
      </c>
      <c r="K316" s="41" t="s">
        <v>4614</v>
      </c>
      <c r="L316" s="41"/>
      <c r="M316" s="41"/>
      <c r="N316" s="41">
        <v>208</v>
      </c>
      <c r="O316" s="41"/>
      <c r="P316" s="41"/>
      <c r="Q316" s="41"/>
      <c r="R316" s="41"/>
      <c r="S316" s="41"/>
      <c r="T316" s="85" t="s">
        <v>151</v>
      </c>
      <c r="U316" s="41"/>
      <c r="V316" s="41"/>
    </row>
    <row r="317" spans="2:22">
      <c r="B317" s="41">
        <v>290</v>
      </c>
      <c r="C317" s="41">
        <v>6340</v>
      </c>
      <c r="D317" s="41" t="s">
        <v>1348</v>
      </c>
      <c r="E317" s="41" t="s">
        <v>165</v>
      </c>
      <c r="F317" s="41" t="s">
        <v>4596</v>
      </c>
      <c r="G317" s="41">
        <v>1514</v>
      </c>
      <c r="H317" s="41" t="s">
        <v>71</v>
      </c>
      <c r="I317" s="85" t="s">
        <v>908</v>
      </c>
      <c r="J317" s="41" t="s">
        <v>4835</v>
      </c>
      <c r="K317" s="41" t="s">
        <v>4690</v>
      </c>
      <c r="L317" s="41"/>
      <c r="M317" s="41"/>
      <c r="N317" s="41">
        <v>208</v>
      </c>
      <c r="O317" s="41"/>
      <c r="P317" s="41"/>
      <c r="Q317" s="41"/>
      <c r="R317" s="41"/>
      <c r="S317" s="41"/>
      <c r="T317" s="85" t="s">
        <v>151</v>
      </c>
      <c r="U317" s="41"/>
      <c r="V317" s="41"/>
    </row>
    <row r="318" spans="2:22">
      <c r="B318" s="41">
        <v>291</v>
      </c>
      <c r="C318" s="41">
        <v>6340</v>
      </c>
      <c r="D318" s="41" t="s">
        <v>1348</v>
      </c>
      <c r="E318" s="41" t="s">
        <v>153</v>
      </c>
      <c r="F318" s="41" t="s">
        <v>4596</v>
      </c>
      <c r="G318" s="41">
        <v>1515</v>
      </c>
      <c r="H318" s="41" t="s">
        <v>71</v>
      </c>
      <c r="I318" s="85" t="s">
        <v>911</v>
      </c>
      <c r="J318" s="41" t="s">
        <v>912</v>
      </c>
      <c r="K318" s="41" t="s">
        <v>4614</v>
      </c>
      <c r="L318" s="41"/>
      <c r="M318" s="41"/>
      <c r="N318" s="41">
        <v>208</v>
      </c>
      <c r="O318" s="41"/>
      <c r="P318" s="41"/>
      <c r="Q318" s="41"/>
      <c r="R318" s="41"/>
      <c r="S318" s="41"/>
      <c r="T318" s="85" t="s">
        <v>151</v>
      </c>
      <c r="U318" s="41"/>
      <c r="V318" s="41"/>
    </row>
    <row r="319" spans="2:22">
      <c r="B319" s="41">
        <v>292</v>
      </c>
      <c r="C319" s="41">
        <v>6340</v>
      </c>
      <c r="D319" s="41" t="s">
        <v>1348</v>
      </c>
      <c r="E319" s="41" t="s">
        <v>153</v>
      </c>
      <c r="F319" s="41" t="s">
        <v>4596</v>
      </c>
      <c r="G319" s="41">
        <v>1516</v>
      </c>
      <c r="H319" s="41" t="s">
        <v>71</v>
      </c>
      <c r="I319" s="85" t="s">
        <v>1213</v>
      </c>
      <c r="J319" s="41" t="s">
        <v>901</v>
      </c>
      <c r="K319" s="41" t="s">
        <v>4836</v>
      </c>
      <c r="L319" s="41"/>
      <c r="M319" s="41"/>
      <c r="N319" s="41">
        <v>208</v>
      </c>
      <c r="O319" s="41"/>
      <c r="P319" s="41"/>
      <c r="Q319" s="41"/>
      <c r="R319" s="41"/>
      <c r="S319" s="41"/>
      <c r="T319" s="85" t="s">
        <v>151</v>
      </c>
      <c r="U319" s="41"/>
      <c r="V319" s="41"/>
    </row>
    <row r="320" spans="2:22">
      <c r="B320" s="41">
        <v>293</v>
      </c>
      <c r="C320" s="41">
        <v>6340</v>
      </c>
      <c r="D320" s="41" t="s">
        <v>1348</v>
      </c>
      <c r="E320" s="41" t="s">
        <v>195</v>
      </c>
      <c r="F320" s="41" t="s">
        <v>4596</v>
      </c>
      <c r="G320" s="41">
        <v>1517</v>
      </c>
      <c r="H320" s="41" t="s">
        <v>71</v>
      </c>
      <c r="I320" s="85" t="s">
        <v>917</v>
      </c>
      <c r="J320" s="41" t="s">
        <v>176</v>
      </c>
      <c r="K320" s="41" t="s">
        <v>4837</v>
      </c>
      <c r="L320" s="41"/>
      <c r="M320" s="41"/>
      <c r="N320" s="41">
        <v>208</v>
      </c>
      <c r="O320" s="41"/>
      <c r="P320" s="41"/>
      <c r="Q320" s="41"/>
      <c r="R320" s="41"/>
      <c r="S320" s="41"/>
      <c r="T320" s="85" t="s">
        <v>151</v>
      </c>
      <c r="U320" s="41"/>
      <c r="V320" s="41"/>
    </row>
    <row r="321" spans="2:22">
      <c r="B321" s="41">
        <v>294</v>
      </c>
      <c r="C321" s="41">
        <v>6340</v>
      </c>
      <c r="D321" s="41" t="s">
        <v>1348</v>
      </c>
      <c r="E321" s="41" t="s">
        <v>307</v>
      </c>
      <c r="F321" s="41" t="s">
        <v>4596</v>
      </c>
      <c r="G321" s="41">
        <v>1518</v>
      </c>
      <c r="H321" s="41" t="s">
        <v>71</v>
      </c>
      <c r="I321" s="85" t="s">
        <v>919</v>
      </c>
      <c r="J321" s="41" t="s">
        <v>920</v>
      </c>
      <c r="K321" s="41" t="s">
        <v>4838</v>
      </c>
      <c r="L321" s="41"/>
      <c r="M321" s="41"/>
      <c r="N321" s="41">
        <v>208</v>
      </c>
      <c r="O321" s="41"/>
      <c r="P321" s="41"/>
      <c r="Q321" s="41"/>
      <c r="R321" s="41"/>
      <c r="S321" s="41"/>
      <c r="T321" s="85" t="s">
        <v>151</v>
      </c>
      <c r="U321" s="41"/>
      <c r="V321" s="41"/>
    </row>
    <row r="322" spans="2:22">
      <c r="B322" s="41">
        <v>295</v>
      </c>
      <c r="C322" s="41">
        <v>6340</v>
      </c>
      <c r="D322" s="41" t="s">
        <v>1348</v>
      </c>
      <c r="E322" s="41" t="s">
        <v>195</v>
      </c>
      <c r="F322" s="41" t="s">
        <v>4594</v>
      </c>
      <c r="G322" s="41">
        <v>1519</v>
      </c>
      <c r="H322" s="41" t="s">
        <v>71</v>
      </c>
      <c r="I322" s="85" t="s">
        <v>1417</v>
      </c>
      <c r="J322" s="41" t="s">
        <v>4839</v>
      </c>
      <c r="K322" s="41" t="s">
        <v>924</v>
      </c>
      <c r="L322" s="41"/>
      <c r="M322" s="41"/>
      <c r="N322" s="41">
        <v>11</v>
      </c>
      <c r="O322" s="41"/>
      <c r="P322" s="41"/>
      <c r="Q322" s="41"/>
      <c r="R322" s="41"/>
      <c r="S322" s="41"/>
      <c r="T322" s="85" t="s">
        <v>151</v>
      </c>
      <c r="U322" s="41"/>
      <c r="V322" s="41"/>
    </row>
    <row r="323" spans="2:22">
      <c r="B323" s="41">
        <v>296</v>
      </c>
      <c r="C323" s="41">
        <v>6340</v>
      </c>
      <c r="D323" s="41" t="s">
        <v>1348</v>
      </c>
      <c r="E323" s="41" t="s">
        <v>307</v>
      </c>
      <c r="F323" s="41" t="s">
        <v>4596</v>
      </c>
      <c r="G323" s="41">
        <v>1520</v>
      </c>
      <c r="H323" s="41" t="s">
        <v>71</v>
      </c>
      <c r="I323" s="85" t="s">
        <v>925</v>
      </c>
      <c r="J323" s="41" t="s">
        <v>918</v>
      </c>
      <c r="K323" s="41" t="s">
        <v>926</v>
      </c>
      <c r="L323" s="41"/>
      <c r="M323" s="41"/>
      <c r="N323" s="41">
        <v>30</v>
      </c>
      <c r="O323" s="41"/>
      <c r="P323" s="41"/>
      <c r="Q323" s="41"/>
      <c r="R323" s="41"/>
      <c r="S323" s="41"/>
      <c r="T323" s="85" t="s">
        <v>151</v>
      </c>
      <c r="U323" s="41"/>
      <c r="V323" s="41"/>
    </row>
    <row r="324" spans="2:22">
      <c r="B324" s="41">
        <v>297</v>
      </c>
      <c r="C324" s="41">
        <v>6340</v>
      </c>
      <c r="D324" s="41" t="s">
        <v>1348</v>
      </c>
      <c r="E324" s="41" t="s">
        <v>103</v>
      </c>
      <c r="F324" s="41" t="s">
        <v>4596</v>
      </c>
      <c r="G324" s="41">
        <v>1170</v>
      </c>
      <c r="H324" s="41" t="s">
        <v>71</v>
      </c>
      <c r="I324" s="85" t="s">
        <v>928</v>
      </c>
      <c r="J324" s="41" t="s">
        <v>929</v>
      </c>
      <c r="K324" s="41" t="s">
        <v>930</v>
      </c>
      <c r="L324" s="41"/>
      <c r="M324" s="41"/>
      <c r="N324" s="41">
        <v>51</v>
      </c>
      <c r="O324" s="41"/>
      <c r="P324" s="41"/>
      <c r="Q324" s="41"/>
      <c r="R324" s="41"/>
      <c r="S324" s="41"/>
      <c r="T324" s="85" t="s">
        <v>403</v>
      </c>
      <c r="U324" s="41"/>
      <c r="V324" s="41"/>
    </row>
    <row r="325" spans="2:22">
      <c r="B325" s="41">
        <v>298</v>
      </c>
      <c r="C325" s="41">
        <v>6340</v>
      </c>
      <c r="D325" s="41" t="s">
        <v>1348</v>
      </c>
      <c r="E325" s="41" t="s">
        <v>195</v>
      </c>
      <c r="F325" s="41" t="s">
        <v>4596</v>
      </c>
      <c r="G325" s="41">
        <v>1171</v>
      </c>
      <c r="H325" s="41" t="s">
        <v>71</v>
      </c>
      <c r="I325" s="85" t="s">
        <v>933</v>
      </c>
      <c r="J325" s="41" t="s">
        <v>934</v>
      </c>
      <c r="K325" s="41" t="s">
        <v>935</v>
      </c>
      <c r="L325" s="41"/>
      <c r="M325" s="41"/>
      <c r="N325" s="41">
        <v>51</v>
      </c>
      <c r="O325" s="41"/>
      <c r="P325" s="41"/>
      <c r="Q325" s="41"/>
      <c r="R325" s="41"/>
      <c r="S325" s="41"/>
      <c r="T325" s="85" t="s">
        <v>403</v>
      </c>
      <c r="U325" s="41"/>
      <c r="V325" s="41"/>
    </row>
    <row r="326" spans="2:22">
      <c r="B326" s="41">
        <v>299</v>
      </c>
      <c r="C326" s="41">
        <v>6340</v>
      </c>
      <c r="D326" s="41" t="s">
        <v>1348</v>
      </c>
      <c r="E326" s="41" t="s">
        <v>195</v>
      </c>
      <c r="F326" s="41" t="s">
        <v>4596</v>
      </c>
      <c r="G326" s="41">
        <v>1172</v>
      </c>
      <c r="H326" s="41" t="s">
        <v>71</v>
      </c>
      <c r="I326" s="85" t="s">
        <v>938</v>
      </c>
      <c r="J326" s="41" t="s">
        <v>939</v>
      </c>
      <c r="K326" s="41" t="s">
        <v>935</v>
      </c>
      <c r="L326" s="41"/>
      <c r="M326" s="41"/>
      <c r="N326" s="41">
        <v>51</v>
      </c>
      <c r="O326" s="41"/>
      <c r="P326" s="41"/>
      <c r="Q326" s="41"/>
      <c r="R326" s="41"/>
      <c r="S326" s="41"/>
      <c r="T326" s="85" t="s">
        <v>403</v>
      </c>
      <c r="U326" s="41"/>
      <c r="V326" s="41"/>
    </row>
    <row r="327" spans="2:22">
      <c r="B327" s="41">
        <v>300</v>
      </c>
      <c r="C327" s="41">
        <v>6340</v>
      </c>
      <c r="D327" s="41" t="s">
        <v>1348</v>
      </c>
      <c r="E327" s="41" t="s">
        <v>195</v>
      </c>
      <c r="F327" s="41" t="s">
        <v>4596</v>
      </c>
      <c r="G327" s="41">
        <v>1175</v>
      </c>
      <c r="H327" s="41" t="s">
        <v>71</v>
      </c>
      <c r="I327" s="85" t="s">
        <v>945</v>
      </c>
      <c r="J327" s="41" t="s">
        <v>934</v>
      </c>
      <c r="K327" s="41" t="s">
        <v>935</v>
      </c>
      <c r="L327" s="41"/>
      <c r="M327" s="41"/>
      <c r="N327" s="41">
        <v>51</v>
      </c>
      <c r="O327" s="41"/>
      <c r="P327" s="41"/>
      <c r="Q327" s="41"/>
      <c r="R327" s="41"/>
      <c r="S327" s="41"/>
      <c r="T327" s="85" t="s">
        <v>403</v>
      </c>
      <c r="U327" s="41"/>
      <c r="V327" s="41"/>
    </row>
    <row r="328" spans="2:22">
      <c r="B328" s="51">
        <v>301</v>
      </c>
      <c r="C328" s="41">
        <v>6340</v>
      </c>
      <c r="D328" s="41" t="s">
        <v>1348</v>
      </c>
      <c r="E328" s="41" t="s">
        <v>195</v>
      </c>
      <c r="F328" s="41" t="s">
        <v>4596</v>
      </c>
      <c r="G328" s="41">
        <v>1176</v>
      </c>
      <c r="H328" s="41" t="s">
        <v>71</v>
      </c>
      <c r="I328" s="85" t="s">
        <v>948</v>
      </c>
      <c r="J328" s="41" t="s">
        <v>949</v>
      </c>
      <c r="K328" s="41" t="s">
        <v>935</v>
      </c>
      <c r="L328" s="41"/>
      <c r="M328" s="41"/>
      <c r="N328" s="41">
        <v>51</v>
      </c>
      <c r="O328" s="41"/>
      <c r="P328" s="41"/>
      <c r="Q328" s="41"/>
      <c r="R328" s="41"/>
      <c r="S328" s="41"/>
      <c r="T328" s="85" t="s">
        <v>403</v>
      </c>
      <c r="U328" s="41"/>
      <c r="V328" s="41"/>
    </row>
  </sheetData>
  <autoFilter ref="B26:V328" xr:uid="{00000000-0009-0000-0000-000017000000}"/>
  <mergeCells count="42">
    <mergeCell ref="M25:O25"/>
    <mergeCell ref="P25:R25"/>
    <mergeCell ref="S25:V25"/>
    <mergeCell ref="R26:R27"/>
    <mergeCell ref="S26:S27"/>
    <mergeCell ref="T26:T27"/>
    <mergeCell ref="U26:U27"/>
    <mergeCell ref="V26:V27"/>
    <mergeCell ref="B25:I25"/>
    <mergeCell ref="J25:L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S3:V3"/>
    <mergeCell ref="I4:I5"/>
    <mergeCell ref="J4:J5"/>
    <mergeCell ref="K4:K5"/>
    <mergeCell ref="E2:I2"/>
    <mergeCell ref="M3:O3"/>
    <mergeCell ref="P3:R3"/>
    <mergeCell ref="R4:R5"/>
    <mergeCell ref="B3:I3"/>
    <mergeCell ref="J3:L3"/>
    <mergeCell ref="B4:B5"/>
    <mergeCell ref="C4:C5"/>
    <mergeCell ref="D4:D5"/>
    <mergeCell ref="E4:E5"/>
    <mergeCell ref="F4:F5"/>
    <mergeCell ref="G4:G5"/>
    <mergeCell ref="E24:I24"/>
    <mergeCell ref="S4:S5"/>
    <mergeCell ref="T4:T5"/>
    <mergeCell ref="U4:U5"/>
    <mergeCell ref="V4:V5"/>
    <mergeCell ref="H4:H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0.79998168889431442"/>
  </sheetPr>
  <dimension ref="B1:G136"/>
  <sheetViews>
    <sheetView zoomScale="65" zoomScaleNormal="65" workbookViewId="0">
      <selection activeCell="B103" sqref="B103"/>
    </sheetView>
  </sheetViews>
  <sheetFormatPr defaultColWidth="11.42578125" defaultRowHeight="14.45"/>
  <cols>
    <col min="1" max="1" width="2.28515625" customWidth="1"/>
    <col min="2" max="2" width="235.7109375" style="71" customWidth="1"/>
    <col min="3" max="3" width="30.7109375" style="71" bestFit="1" customWidth="1"/>
    <col min="4" max="4" width="12.28515625" style="71" bestFit="1" customWidth="1"/>
    <col min="5" max="6" width="11.5703125" style="71"/>
  </cols>
  <sheetData>
    <row r="1" spans="2:6" ht="15" thickBot="1"/>
    <row r="2" spans="2:6">
      <c r="B2" s="903" t="s">
        <v>4840</v>
      </c>
    </row>
    <row r="3" spans="2:6" ht="15" thickBot="1">
      <c r="B3" s="904"/>
    </row>
    <row r="4" spans="2:6" ht="15" thickBot="1">
      <c r="B4" s="95" t="s">
        <v>4841</v>
      </c>
    </row>
    <row r="5" spans="2:6" ht="15" thickBot="1">
      <c r="B5" s="99" t="s">
        <v>4388</v>
      </c>
      <c r="C5" s="100" t="s">
        <v>4842</v>
      </c>
      <c r="D5" s="100" t="s">
        <v>55</v>
      </c>
      <c r="E5" s="100" t="s">
        <v>964</v>
      </c>
      <c r="F5" s="101" t="s">
        <v>960</v>
      </c>
    </row>
    <row r="6" spans="2:6" ht="14.65" customHeight="1">
      <c r="B6" s="104" t="s">
        <v>4843</v>
      </c>
      <c r="C6" s="106"/>
      <c r="D6" s="106"/>
      <c r="E6" s="106"/>
      <c r="F6" s="108"/>
    </row>
    <row r="7" spans="2:6">
      <c r="B7" s="102" t="s">
        <v>4844</v>
      </c>
      <c r="C7" s="40">
        <v>315</v>
      </c>
      <c r="D7" s="40">
        <v>3752</v>
      </c>
      <c r="E7" s="40" t="s">
        <v>2062</v>
      </c>
      <c r="F7" s="92" t="s">
        <v>107</v>
      </c>
    </row>
    <row r="8" spans="2:6">
      <c r="B8" s="102" t="s">
        <v>4844</v>
      </c>
      <c r="C8" s="40">
        <v>500</v>
      </c>
      <c r="D8" s="40">
        <v>517</v>
      </c>
      <c r="E8" s="40" t="s">
        <v>2062</v>
      </c>
      <c r="F8" s="92" t="s">
        <v>107</v>
      </c>
    </row>
    <row r="9" spans="2:6">
      <c r="B9" s="102" t="s">
        <v>4844</v>
      </c>
      <c r="C9" s="40">
        <v>630</v>
      </c>
      <c r="D9" s="40">
        <v>496</v>
      </c>
      <c r="E9" s="40" t="s">
        <v>2062</v>
      </c>
      <c r="F9" s="92" t="s">
        <v>107</v>
      </c>
    </row>
    <row r="10" spans="2:6">
      <c r="B10" s="102" t="s">
        <v>4844</v>
      </c>
      <c r="C10" s="40">
        <v>710</v>
      </c>
      <c r="D10" s="40">
        <v>246</v>
      </c>
      <c r="E10" s="40" t="s">
        <v>2062</v>
      </c>
      <c r="F10" s="92" t="s">
        <v>107</v>
      </c>
    </row>
    <row r="11" spans="2:6">
      <c r="B11" s="102" t="s">
        <v>4844</v>
      </c>
      <c r="C11" s="40">
        <v>900</v>
      </c>
      <c r="D11" s="40">
        <v>3810</v>
      </c>
      <c r="E11" s="40" t="s">
        <v>2062</v>
      </c>
      <c r="F11" s="92" t="s">
        <v>107</v>
      </c>
    </row>
    <row r="12" spans="2:6">
      <c r="B12" s="104" t="s">
        <v>4845</v>
      </c>
      <c r="C12" s="106"/>
      <c r="D12" s="106"/>
      <c r="E12" s="106"/>
      <c r="F12" s="108"/>
    </row>
    <row r="13" spans="2:6">
      <c r="B13" s="102" t="s">
        <v>154</v>
      </c>
      <c r="C13" s="40">
        <v>630</v>
      </c>
      <c r="D13" s="40">
        <v>3</v>
      </c>
      <c r="E13" s="40" t="s">
        <v>2062</v>
      </c>
      <c r="F13" s="92" t="s">
        <v>84</v>
      </c>
    </row>
    <row r="14" spans="2:6">
      <c r="B14" s="102" t="s">
        <v>154</v>
      </c>
      <c r="C14" s="40">
        <v>710</v>
      </c>
      <c r="D14" s="40">
        <v>20</v>
      </c>
      <c r="E14" s="40" t="s">
        <v>2062</v>
      </c>
      <c r="F14" s="92" t="s">
        <v>84</v>
      </c>
    </row>
    <row r="15" spans="2:6">
      <c r="B15" s="102" t="s">
        <v>154</v>
      </c>
      <c r="C15" s="40">
        <v>900</v>
      </c>
      <c r="D15" s="40">
        <v>3.5</v>
      </c>
      <c r="E15" s="40" t="s">
        <v>2062</v>
      </c>
      <c r="F15" s="92" t="s">
        <v>84</v>
      </c>
    </row>
    <row r="16" spans="2:6">
      <c r="B16" s="104" t="s">
        <v>4846</v>
      </c>
      <c r="C16" s="106"/>
      <c r="D16" s="106"/>
      <c r="E16" s="106"/>
      <c r="F16" s="108"/>
    </row>
    <row r="17" spans="2:6" ht="15" thickBot="1">
      <c r="B17" s="103" t="s">
        <v>4847</v>
      </c>
      <c r="C17" s="93">
        <v>110</v>
      </c>
      <c r="D17" s="93">
        <v>11</v>
      </c>
      <c r="E17" s="93" t="s">
        <v>2062</v>
      </c>
      <c r="F17" s="94" t="s">
        <v>104</v>
      </c>
    </row>
    <row r="18" spans="2:6" ht="15" thickBot="1">
      <c r="B18" s="95" t="s">
        <v>4848</v>
      </c>
    </row>
    <row r="19" spans="2:6">
      <c r="B19" s="105" t="s">
        <v>4849</v>
      </c>
      <c r="C19" s="109"/>
      <c r="D19" s="109"/>
      <c r="E19" s="109"/>
      <c r="F19" s="110"/>
    </row>
    <row r="20" spans="2:6" ht="14.65" customHeight="1">
      <c r="B20" s="102" t="s">
        <v>4850</v>
      </c>
      <c r="C20" s="40" t="s">
        <v>111</v>
      </c>
      <c r="D20" s="40">
        <v>1</v>
      </c>
      <c r="E20" s="40" t="s">
        <v>2067</v>
      </c>
      <c r="F20" s="92" t="s">
        <v>84</v>
      </c>
    </row>
    <row r="21" spans="2:6">
      <c r="B21" s="104" t="s">
        <v>4851</v>
      </c>
      <c r="C21" s="106"/>
      <c r="D21" s="106"/>
      <c r="E21" s="106"/>
      <c r="F21" s="108"/>
    </row>
    <row r="22" spans="2:6">
      <c r="B22" s="102" t="s">
        <v>4852</v>
      </c>
      <c r="C22" s="40" t="s">
        <v>114</v>
      </c>
      <c r="D22" s="40">
        <v>9</v>
      </c>
      <c r="E22" s="40" t="s">
        <v>2067</v>
      </c>
      <c r="F22" s="92" t="s">
        <v>107</v>
      </c>
    </row>
    <row r="23" spans="2:6">
      <c r="B23" s="102" t="s">
        <v>4852</v>
      </c>
      <c r="C23" s="40" t="s">
        <v>106</v>
      </c>
      <c r="D23" s="40">
        <v>1</v>
      </c>
      <c r="E23" s="40" t="s">
        <v>2067</v>
      </c>
      <c r="F23" s="92" t="s">
        <v>107</v>
      </c>
    </row>
    <row r="24" spans="2:6">
      <c r="B24" s="104" t="s">
        <v>4853</v>
      </c>
      <c r="C24" s="106"/>
      <c r="D24" s="106"/>
      <c r="E24" s="106"/>
      <c r="F24" s="108"/>
    </row>
    <row r="25" spans="2:6">
      <c r="B25" s="102" t="s">
        <v>4854</v>
      </c>
      <c r="C25" s="40" t="s">
        <v>93</v>
      </c>
      <c r="D25" s="40">
        <v>2</v>
      </c>
      <c r="E25" s="40" t="s">
        <v>2067</v>
      </c>
      <c r="F25" s="92" t="s">
        <v>84</v>
      </c>
    </row>
    <row r="26" spans="2:6">
      <c r="B26" s="102" t="s">
        <v>4855</v>
      </c>
      <c r="C26" s="40" t="s">
        <v>93</v>
      </c>
      <c r="D26" s="40">
        <v>1</v>
      </c>
      <c r="E26" s="40" t="s">
        <v>2067</v>
      </c>
      <c r="F26" s="92" t="s">
        <v>84</v>
      </c>
    </row>
    <row r="27" spans="2:6">
      <c r="B27" s="104" t="s">
        <v>4856</v>
      </c>
      <c r="C27" s="106"/>
      <c r="D27" s="106"/>
      <c r="E27" s="106"/>
      <c r="F27" s="108"/>
    </row>
    <row r="28" spans="2:6">
      <c r="B28" s="102" t="s">
        <v>4857</v>
      </c>
      <c r="C28" s="40" t="s">
        <v>111</v>
      </c>
      <c r="D28" s="40">
        <v>3</v>
      </c>
      <c r="E28" s="40" t="s">
        <v>2067</v>
      </c>
      <c r="F28" s="92" t="s">
        <v>84</v>
      </c>
    </row>
    <row r="29" spans="2:6">
      <c r="B29" s="104" t="s">
        <v>4858</v>
      </c>
      <c r="C29" s="106"/>
      <c r="D29" s="106"/>
      <c r="E29" s="106"/>
      <c r="F29" s="108"/>
    </row>
    <row r="30" spans="2:6">
      <c r="B30" s="102" t="s">
        <v>4859</v>
      </c>
      <c r="C30" s="40" t="s">
        <v>95</v>
      </c>
      <c r="D30" s="40">
        <v>1</v>
      </c>
      <c r="E30" s="40" t="s">
        <v>2067</v>
      </c>
      <c r="F30" s="92" t="s">
        <v>84</v>
      </c>
    </row>
    <row r="31" spans="2:6">
      <c r="B31" s="102" t="s">
        <v>4859</v>
      </c>
      <c r="C31" s="40" t="s">
        <v>111</v>
      </c>
      <c r="D31" s="40">
        <v>2</v>
      </c>
      <c r="E31" s="40" t="s">
        <v>2067</v>
      </c>
      <c r="F31" s="92" t="s">
        <v>84</v>
      </c>
    </row>
    <row r="32" spans="2:6">
      <c r="B32" s="104" t="s">
        <v>4860</v>
      </c>
      <c r="C32" s="106"/>
      <c r="D32" s="106"/>
      <c r="E32" s="106"/>
      <c r="F32" s="108"/>
    </row>
    <row r="33" spans="2:6">
      <c r="B33" s="102" t="s">
        <v>4861</v>
      </c>
      <c r="C33" s="40" t="s">
        <v>93</v>
      </c>
      <c r="D33" s="40">
        <v>1</v>
      </c>
      <c r="E33" s="40" t="s">
        <v>2067</v>
      </c>
      <c r="F33" s="92" t="s">
        <v>69</v>
      </c>
    </row>
    <row r="34" spans="2:6">
      <c r="B34" s="104" t="s">
        <v>4862</v>
      </c>
      <c r="C34" s="106"/>
      <c r="D34" s="106"/>
      <c r="E34" s="106"/>
      <c r="F34" s="108"/>
    </row>
    <row r="35" spans="2:6">
      <c r="B35" s="102" t="s">
        <v>4863</v>
      </c>
      <c r="C35" s="40" t="s">
        <v>103</v>
      </c>
      <c r="D35" s="40">
        <v>96</v>
      </c>
      <c r="E35" s="40" t="s">
        <v>2067</v>
      </c>
      <c r="F35" s="92" t="s">
        <v>107</v>
      </c>
    </row>
    <row r="36" spans="2:6">
      <c r="B36" s="102" t="s">
        <v>4863</v>
      </c>
      <c r="C36" s="40" t="s">
        <v>114</v>
      </c>
      <c r="D36" s="40">
        <v>45</v>
      </c>
      <c r="E36" s="40" t="s">
        <v>2067</v>
      </c>
      <c r="F36" s="92" t="s">
        <v>107</v>
      </c>
    </row>
    <row r="37" spans="2:6">
      <c r="B37" s="102" t="s">
        <v>4863</v>
      </c>
      <c r="C37" s="40" t="s">
        <v>106</v>
      </c>
      <c r="D37" s="40">
        <v>1</v>
      </c>
      <c r="E37" s="40" t="s">
        <v>2067</v>
      </c>
      <c r="F37" s="92" t="s">
        <v>107</v>
      </c>
    </row>
    <row r="38" spans="2:6">
      <c r="B38" s="104" t="s">
        <v>4864</v>
      </c>
      <c r="C38" s="106"/>
      <c r="D38" s="106"/>
      <c r="E38" s="106"/>
      <c r="F38" s="108"/>
    </row>
    <row r="39" spans="2:6">
      <c r="B39" s="102" t="s">
        <v>4865</v>
      </c>
      <c r="C39" s="40" t="s">
        <v>111</v>
      </c>
      <c r="D39" s="40">
        <v>2</v>
      </c>
      <c r="E39" s="40" t="s">
        <v>2067</v>
      </c>
      <c r="F39" s="92" t="s">
        <v>69</v>
      </c>
    </row>
    <row r="40" spans="2:6">
      <c r="B40" s="104" t="s">
        <v>4866</v>
      </c>
      <c r="C40" s="106"/>
      <c r="D40" s="106"/>
      <c r="E40" s="106"/>
      <c r="F40" s="108"/>
    </row>
    <row r="41" spans="2:6">
      <c r="B41" s="102" t="s">
        <v>4867</v>
      </c>
      <c r="C41" s="40" t="s">
        <v>93</v>
      </c>
      <c r="D41" s="40">
        <v>4</v>
      </c>
      <c r="E41" s="40" t="s">
        <v>2067</v>
      </c>
      <c r="F41" s="92" t="s">
        <v>84</v>
      </c>
    </row>
    <row r="42" spans="2:6">
      <c r="B42" s="102" t="s">
        <v>4867</v>
      </c>
      <c r="C42" s="40" t="s">
        <v>95</v>
      </c>
      <c r="D42" s="40">
        <v>1</v>
      </c>
      <c r="E42" s="40" t="s">
        <v>2067</v>
      </c>
      <c r="F42" s="92" t="s">
        <v>84</v>
      </c>
    </row>
    <row r="43" spans="2:6">
      <c r="B43" s="102" t="s">
        <v>4868</v>
      </c>
      <c r="C43" s="40" t="s">
        <v>111</v>
      </c>
      <c r="D43" s="40">
        <v>5</v>
      </c>
      <c r="E43" s="40" t="s">
        <v>2067</v>
      </c>
      <c r="F43" s="92" t="s">
        <v>84</v>
      </c>
    </row>
    <row r="44" spans="2:6">
      <c r="B44" s="104" t="s">
        <v>4869</v>
      </c>
      <c r="C44" s="106"/>
      <c r="D44" s="106"/>
      <c r="E44" s="106"/>
      <c r="F44" s="108"/>
    </row>
    <row r="45" spans="2:6">
      <c r="B45" s="102" t="s">
        <v>4870</v>
      </c>
      <c r="C45" s="40" t="s">
        <v>103</v>
      </c>
      <c r="D45" s="40">
        <v>96</v>
      </c>
      <c r="E45" s="40" t="s">
        <v>2067</v>
      </c>
      <c r="F45" s="92" t="s">
        <v>107</v>
      </c>
    </row>
    <row r="46" spans="2:6">
      <c r="B46" s="102" t="s">
        <v>4871</v>
      </c>
      <c r="C46" s="40" t="s">
        <v>114</v>
      </c>
      <c r="D46" s="40">
        <v>45</v>
      </c>
      <c r="E46" s="40" t="s">
        <v>2067</v>
      </c>
      <c r="F46" s="92" t="s">
        <v>107</v>
      </c>
    </row>
    <row r="47" spans="2:6" ht="15" thickBot="1">
      <c r="B47" s="103" t="s">
        <v>4870</v>
      </c>
      <c r="C47" s="93" t="s">
        <v>106</v>
      </c>
      <c r="D47" s="93">
        <v>1</v>
      </c>
      <c r="E47" s="93" t="s">
        <v>2067</v>
      </c>
      <c r="F47" s="94" t="s">
        <v>107</v>
      </c>
    </row>
    <row r="48" spans="2:6" ht="15" thickBot="1"/>
    <row r="49" spans="2:7" ht="54" customHeight="1" thickBot="1">
      <c r="B49" s="99" t="s">
        <v>4388</v>
      </c>
      <c r="C49" s="100" t="s">
        <v>4842</v>
      </c>
      <c r="D49" s="112" t="s">
        <v>4872</v>
      </c>
      <c r="E49" s="100" t="s">
        <v>55</v>
      </c>
      <c r="F49" s="100" t="s">
        <v>964</v>
      </c>
      <c r="G49" s="101" t="s">
        <v>960</v>
      </c>
    </row>
    <row r="50" spans="2:7" ht="15" thickBot="1">
      <c r="B50" s="95" t="s">
        <v>4873</v>
      </c>
    </row>
    <row r="51" spans="2:7">
      <c r="B51" s="105" t="s">
        <v>4874</v>
      </c>
      <c r="C51" s="109"/>
      <c r="D51" s="109"/>
      <c r="E51" s="109"/>
      <c r="F51" s="109"/>
      <c r="G51" s="111"/>
    </row>
    <row r="52" spans="2:7">
      <c r="B52" s="102" t="s">
        <v>4875</v>
      </c>
      <c r="C52" s="40" t="s">
        <v>94</v>
      </c>
      <c r="D52" s="40" t="s">
        <v>4876</v>
      </c>
      <c r="E52" s="40">
        <v>40</v>
      </c>
      <c r="F52" s="40" t="s">
        <v>2067</v>
      </c>
      <c r="G52" s="96" t="s">
        <v>84</v>
      </c>
    </row>
    <row r="53" spans="2:7">
      <c r="B53" s="102" t="s">
        <v>4875</v>
      </c>
      <c r="C53" s="40" t="s">
        <v>94</v>
      </c>
      <c r="D53" s="40" t="s">
        <v>4877</v>
      </c>
      <c r="E53" s="40">
        <v>64</v>
      </c>
      <c r="F53" s="40" t="s">
        <v>2067</v>
      </c>
      <c r="G53" s="96" t="s">
        <v>84</v>
      </c>
    </row>
    <row r="54" spans="2:7">
      <c r="B54" s="91" t="s">
        <v>4878</v>
      </c>
      <c r="G54" s="97"/>
    </row>
    <row r="55" spans="2:7">
      <c r="B55" s="102" t="s">
        <v>4459</v>
      </c>
      <c r="C55" s="40" t="s">
        <v>94</v>
      </c>
      <c r="D55" s="40" t="s">
        <v>4876</v>
      </c>
      <c r="E55" s="40">
        <v>20</v>
      </c>
      <c r="F55" s="40" t="s">
        <v>2067</v>
      </c>
      <c r="G55" s="96" t="s">
        <v>84</v>
      </c>
    </row>
    <row r="56" spans="2:7">
      <c r="B56" s="102" t="s">
        <v>4459</v>
      </c>
      <c r="C56" s="40" t="s">
        <v>94</v>
      </c>
      <c r="D56" s="40" t="s">
        <v>4879</v>
      </c>
      <c r="E56" s="40">
        <v>540</v>
      </c>
      <c r="F56" s="40" t="s">
        <v>2067</v>
      </c>
      <c r="G56" s="96" t="s">
        <v>107</v>
      </c>
    </row>
    <row r="57" spans="2:7">
      <c r="B57" s="102" t="s">
        <v>4459</v>
      </c>
      <c r="C57" s="40" t="s">
        <v>94</v>
      </c>
      <c r="D57" s="40" t="s">
        <v>4880</v>
      </c>
      <c r="E57" s="40">
        <v>20</v>
      </c>
      <c r="F57" s="40" t="s">
        <v>2067</v>
      </c>
      <c r="G57" s="96" t="s">
        <v>107</v>
      </c>
    </row>
    <row r="58" spans="2:7">
      <c r="B58" s="102" t="s">
        <v>4429</v>
      </c>
      <c r="C58" s="40" t="s">
        <v>94</v>
      </c>
      <c r="D58" s="40" t="s">
        <v>4881</v>
      </c>
      <c r="E58" s="40">
        <v>32</v>
      </c>
      <c r="F58" s="40" t="s">
        <v>2067</v>
      </c>
      <c r="G58" s="96" t="s">
        <v>84</v>
      </c>
    </row>
    <row r="59" spans="2:7">
      <c r="B59" s="104" t="s">
        <v>4882</v>
      </c>
      <c r="C59" s="106"/>
      <c r="D59" s="106"/>
      <c r="E59" s="106"/>
      <c r="F59" s="106"/>
      <c r="G59" s="107"/>
    </row>
    <row r="60" spans="2:7">
      <c r="B60" s="102" t="s">
        <v>4883</v>
      </c>
      <c r="C60" s="40" t="s">
        <v>114</v>
      </c>
      <c r="D60" s="40" t="s">
        <v>94</v>
      </c>
      <c r="E60" s="40">
        <v>36</v>
      </c>
      <c r="F60" s="40" t="s">
        <v>2067</v>
      </c>
      <c r="G60" s="98" t="s">
        <v>107</v>
      </c>
    </row>
    <row r="61" spans="2:7">
      <c r="B61" s="102" t="s">
        <v>4883</v>
      </c>
      <c r="C61" s="40" t="s">
        <v>93</v>
      </c>
      <c r="D61" s="40" t="s">
        <v>94</v>
      </c>
      <c r="E61" s="40">
        <v>2</v>
      </c>
      <c r="F61" s="40" t="s">
        <v>2067</v>
      </c>
      <c r="G61" s="98" t="s">
        <v>84</v>
      </c>
    </row>
    <row r="62" spans="2:7">
      <c r="B62" s="102" t="s">
        <v>4884</v>
      </c>
      <c r="C62" s="40" t="s">
        <v>93</v>
      </c>
      <c r="D62" s="40" t="s">
        <v>94</v>
      </c>
      <c r="E62" s="40">
        <v>1</v>
      </c>
      <c r="F62" s="40" t="s">
        <v>2067</v>
      </c>
      <c r="G62" s="98" t="s">
        <v>84</v>
      </c>
    </row>
    <row r="63" spans="2:7">
      <c r="B63" s="102" t="s">
        <v>4883</v>
      </c>
      <c r="C63" s="40" t="s">
        <v>111</v>
      </c>
      <c r="D63" s="40" t="s">
        <v>94</v>
      </c>
      <c r="E63" s="40">
        <v>3</v>
      </c>
      <c r="F63" s="40" t="s">
        <v>2067</v>
      </c>
      <c r="G63" s="98" t="s">
        <v>84</v>
      </c>
    </row>
    <row r="64" spans="2:7">
      <c r="B64" s="102" t="s">
        <v>4885</v>
      </c>
      <c r="C64" s="40" t="s">
        <v>114</v>
      </c>
      <c r="D64" s="40" t="s">
        <v>94</v>
      </c>
      <c r="E64" s="40">
        <v>9</v>
      </c>
      <c r="F64" s="40" t="s">
        <v>2067</v>
      </c>
      <c r="G64" s="92" t="s">
        <v>107</v>
      </c>
    </row>
    <row r="65" spans="2:7" ht="15" thickBot="1">
      <c r="B65" s="103" t="s">
        <v>4885</v>
      </c>
      <c r="C65" s="93" t="s">
        <v>106</v>
      </c>
      <c r="D65" s="93" t="s">
        <v>94</v>
      </c>
      <c r="E65" s="93">
        <v>1</v>
      </c>
      <c r="F65" s="93" t="s">
        <v>2067</v>
      </c>
      <c r="G65" s="94" t="s">
        <v>107</v>
      </c>
    </row>
    <row r="66" spans="2:7" ht="15" thickBot="1"/>
    <row r="67" spans="2:7" ht="15" thickBot="1">
      <c r="B67" s="99" t="s">
        <v>4388</v>
      </c>
      <c r="C67" s="100" t="s">
        <v>4842</v>
      </c>
      <c r="D67" s="100" t="s">
        <v>55</v>
      </c>
      <c r="E67" s="100" t="s">
        <v>964</v>
      </c>
      <c r="F67" s="101" t="s">
        <v>960</v>
      </c>
    </row>
    <row r="68" spans="2:7" ht="15" thickBot="1">
      <c r="B68" s="95" t="s">
        <v>4886</v>
      </c>
    </row>
    <row r="69" spans="2:7">
      <c r="B69" s="105" t="s">
        <v>4887</v>
      </c>
      <c r="C69" s="109"/>
      <c r="D69" s="109"/>
      <c r="E69" s="109"/>
      <c r="F69" s="110"/>
    </row>
    <row r="70" spans="2:7">
      <c r="B70" s="102" t="s">
        <v>1300</v>
      </c>
      <c r="C70" s="40" t="s">
        <v>114</v>
      </c>
      <c r="D70" s="40">
        <v>9</v>
      </c>
      <c r="E70" s="40" t="s">
        <v>2067</v>
      </c>
      <c r="F70" s="92" t="s">
        <v>107</v>
      </c>
    </row>
    <row r="71" spans="2:7">
      <c r="B71" s="102" t="s">
        <v>1300</v>
      </c>
      <c r="C71" s="40" t="s">
        <v>93</v>
      </c>
      <c r="D71" s="40">
        <v>1</v>
      </c>
      <c r="E71" s="40" t="s">
        <v>2067</v>
      </c>
      <c r="F71" s="92" t="s">
        <v>84</v>
      </c>
    </row>
    <row r="72" spans="2:7">
      <c r="B72" s="104" t="s">
        <v>4888</v>
      </c>
      <c r="C72" s="106"/>
      <c r="D72" s="106"/>
      <c r="E72" s="106"/>
      <c r="F72" s="108"/>
    </row>
    <row r="73" spans="2:7">
      <c r="B73" s="102" t="s">
        <v>4889</v>
      </c>
      <c r="C73" s="40" t="s">
        <v>111</v>
      </c>
      <c r="D73" s="40">
        <v>1</v>
      </c>
      <c r="E73" s="40" t="s">
        <v>2067</v>
      </c>
      <c r="F73" s="92" t="s">
        <v>84</v>
      </c>
    </row>
    <row r="74" spans="2:7">
      <c r="B74" s="104" t="s">
        <v>4890</v>
      </c>
      <c r="C74" s="106"/>
      <c r="D74" s="106"/>
      <c r="E74" s="106"/>
      <c r="F74" s="108"/>
    </row>
    <row r="75" spans="2:7" ht="15" thickBot="1">
      <c r="B75" s="103" t="s">
        <v>4891</v>
      </c>
      <c r="C75" s="93" t="s">
        <v>114</v>
      </c>
      <c r="D75" s="93">
        <v>9</v>
      </c>
      <c r="E75" s="93" t="s">
        <v>2067</v>
      </c>
      <c r="F75" s="94" t="s">
        <v>107</v>
      </c>
    </row>
    <row r="76" spans="2:7" ht="15" thickBot="1">
      <c r="B76" s="95" t="s">
        <v>4892</v>
      </c>
    </row>
    <row r="77" spans="2:7">
      <c r="B77" s="105" t="s">
        <v>4893</v>
      </c>
      <c r="C77" s="109"/>
      <c r="D77" s="109"/>
      <c r="E77" s="109"/>
      <c r="F77" s="110"/>
    </row>
    <row r="78" spans="2:7">
      <c r="B78" s="102" t="s">
        <v>4894</v>
      </c>
      <c r="C78" s="40">
        <v>315</v>
      </c>
      <c r="D78" s="40">
        <v>96</v>
      </c>
      <c r="E78" s="40" t="s">
        <v>2067</v>
      </c>
      <c r="F78" s="92" t="s">
        <v>107</v>
      </c>
    </row>
    <row r="79" spans="2:7">
      <c r="B79" s="104" t="s">
        <v>4895</v>
      </c>
      <c r="C79" s="106"/>
      <c r="D79" s="106"/>
      <c r="E79" s="106"/>
      <c r="F79" s="108"/>
    </row>
    <row r="80" spans="2:7">
      <c r="B80" s="102" t="s">
        <v>4896</v>
      </c>
      <c r="C80" s="40">
        <v>300</v>
      </c>
      <c r="D80" s="40">
        <v>96</v>
      </c>
      <c r="E80" s="40" t="s">
        <v>2067</v>
      </c>
      <c r="F80" s="92" t="s">
        <v>107</v>
      </c>
    </row>
    <row r="81" spans="2:7">
      <c r="B81" s="102" t="s">
        <v>4896</v>
      </c>
      <c r="C81" s="40">
        <v>500</v>
      </c>
      <c r="D81" s="40">
        <v>2</v>
      </c>
      <c r="E81" s="40" t="s">
        <v>2067</v>
      </c>
      <c r="F81" s="92" t="s">
        <v>107</v>
      </c>
    </row>
    <row r="82" spans="2:7">
      <c r="B82" s="102" t="s">
        <v>4896</v>
      </c>
      <c r="C82" s="40">
        <v>600</v>
      </c>
      <c r="D82" s="40">
        <v>3</v>
      </c>
      <c r="E82" s="40" t="s">
        <v>2067</v>
      </c>
      <c r="F82" s="92" t="s">
        <v>107</v>
      </c>
    </row>
    <row r="83" spans="2:7">
      <c r="B83" s="102" t="s">
        <v>4896</v>
      </c>
      <c r="C83" s="40">
        <v>700</v>
      </c>
      <c r="D83" s="40">
        <v>3</v>
      </c>
      <c r="E83" s="40" t="s">
        <v>2067</v>
      </c>
      <c r="F83" s="92" t="s">
        <v>107</v>
      </c>
    </row>
    <row r="84" spans="2:7">
      <c r="B84" s="102" t="s">
        <v>4896</v>
      </c>
      <c r="C84" s="40">
        <v>900</v>
      </c>
      <c r="D84" s="40">
        <v>1</v>
      </c>
      <c r="E84" s="40" t="s">
        <v>2067</v>
      </c>
      <c r="F84" s="92" t="s">
        <v>107</v>
      </c>
    </row>
    <row r="85" spans="2:7">
      <c r="B85" s="104" t="s">
        <v>4897</v>
      </c>
      <c r="C85" s="106"/>
      <c r="D85" s="106"/>
      <c r="E85" s="106"/>
      <c r="F85" s="108"/>
    </row>
    <row r="86" spans="2:7">
      <c r="B86" s="102" t="s">
        <v>4898</v>
      </c>
      <c r="C86" s="40" t="s">
        <v>4899</v>
      </c>
      <c r="D86" s="40">
        <v>96</v>
      </c>
      <c r="E86" s="40" t="s">
        <v>2067</v>
      </c>
      <c r="F86" s="92" t="s">
        <v>107</v>
      </c>
    </row>
    <row r="87" spans="2:7">
      <c r="B87" s="102" t="s">
        <v>4898</v>
      </c>
      <c r="C87" s="40" t="s">
        <v>4900</v>
      </c>
      <c r="D87" s="40">
        <v>96</v>
      </c>
      <c r="E87" s="40" t="s">
        <v>2067</v>
      </c>
      <c r="F87" s="92" t="s">
        <v>107</v>
      </c>
    </row>
    <row r="88" spans="2:7">
      <c r="B88" s="102" t="s">
        <v>4898</v>
      </c>
      <c r="C88" s="40" t="s">
        <v>4901</v>
      </c>
      <c r="D88" s="40">
        <v>5</v>
      </c>
      <c r="E88" s="40" t="s">
        <v>2067</v>
      </c>
      <c r="F88" s="92" t="s">
        <v>107</v>
      </c>
    </row>
    <row r="89" spans="2:7">
      <c r="B89" s="102" t="s">
        <v>4898</v>
      </c>
      <c r="C89" s="40" t="s">
        <v>4902</v>
      </c>
      <c r="D89" s="40">
        <v>5</v>
      </c>
      <c r="E89" s="40" t="s">
        <v>2067</v>
      </c>
      <c r="F89" s="92" t="s">
        <v>107</v>
      </c>
    </row>
    <row r="90" spans="2:7">
      <c r="B90" s="102" t="s">
        <v>4898</v>
      </c>
      <c r="C90" s="40" t="s">
        <v>4903</v>
      </c>
      <c r="D90" s="40">
        <v>4</v>
      </c>
      <c r="E90" s="40" t="s">
        <v>2067</v>
      </c>
      <c r="F90" s="92" t="s">
        <v>107</v>
      </c>
    </row>
    <row r="91" spans="2:7">
      <c r="B91" s="102" t="s">
        <v>4898</v>
      </c>
      <c r="C91" s="40" t="s">
        <v>4904</v>
      </c>
      <c r="D91" s="40">
        <v>2</v>
      </c>
      <c r="E91" s="40" t="s">
        <v>2067</v>
      </c>
      <c r="F91" s="92" t="s">
        <v>107</v>
      </c>
    </row>
    <row r="92" spans="2:7">
      <c r="B92" s="104" t="s">
        <v>4905</v>
      </c>
      <c r="C92" s="106"/>
      <c r="D92" s="106"/>
      <c r="E92" s="106"/>
      <c r="F92" s="108"/>
    </row>
    <row r="93" spans="2:7" ht="15" thickBot="1">
      <c r="B93" s="103" t="s">
        <v>4906</v>
      </c>
      <c r="C93" s="93" t="s">
        <v>4907</v>
      </c>
      <c r="D93" s="93">
        <v>1</v>
      </c>
      <c r="E93" s="93" t="s">
        <v>2067</v>
      </c>
      <c r="F93" s="94" t="s">
        <v>84</v>
      </c>
    </row>
    <row r="94" spans="2:7" ht="15" thickBot="1"/>
    <row r="95" spans="2:7" ht="50.65" customHeight="1" thickBot="1">
      <c r="B95" s="99" t="s">
        <v>4388</v>
      </c>
      <c r="C95" s="100" t="s">
        <v>4842</v>
      </c>
      <c r="D95" s="112" t="s">
        <v>4872</v>
      </c>
      <c r="E95" s="100" t="s">
        <v>55</v>
      </c>
      <c r="F95" s="100" t="s">
        <v>964</v>
      </c>
      <c r="G95" s="101" t="s">
        <v>960</v>
      </c>
    </row>
    <row r="96" spans="2:7" ht="15" thickBot="1">
      <c r="B96" s="95" t="s">
        <v>4908</v>
      </c>
    </row>
    <row r="97" spans="2:7">
      <c r="B97" s="105" t="s">
        <v>4909</v>
      </c>
      <c r="C97" s="109"/>
      <c r="D97" s="109"/>
      <c r="E97" s="109"/>
      <c r="F97" s="109"/>
      <c r="G97" s="111"/>
    </row>
    <row r="98" spans="2:7">
      <c r="B98" s="102" t="s">
        <v>4910</v>
      </c>
      <c r="C98" s="40">
        <v>200</v>
      </c>
      <c r="D98" s="40"/>
      <c r="E98" s="40">
        <v>3</v>
      </c>
      <c r="F98" s="40" t="s">
        <v>2067</v>
      </c>
      <c r="G98" s="92" t="s">
        <v>107</v>
      </c>
    </row>
    <row r="99" spans="2:7">
      <c r="B99" s="102" t="s">
        <v>4911</v>
      </c>
      <c r="C99" s="40">
        <v>200</v>
      </c>
      <c r="D99" s="40"/>
      <c r="E99" s="40">
        <v>3</v>
      </c>
      <c r="F99" s="40" t="s">
        <v>2067</v>
      </c>
      <c r="G99" s="92" t="s">
        <v>107</v>
      </c>
    </row>
    <row r="100" spans="2:7">
      <c r="B100" s="102" t="s">
        <v>4912</v>
      </c>
      <c r="C100" s="40">
        <v>200</v>
      </c>
      <c r="D100" s="40"/>
      <c r="E100" s="40">
        <v>3</v>
      </c>
      <c r="F100" s="40" t="s">
        <v>2067</v>
      </c>
      <c r="G100" s="92" t="s">
        <v>107</v>
      </c>
    </row>
    <row r="101" spans="2:7">
      <c r="B101" s="102" t="s">
        <v>4913</v>
      </c>
      <c r="C101" s="40">
        <v>200</v>
      </c>
      <c r="D101" s="40"/>
      <c r="E101" s="40">
        <v>3</v>
      </c>
      <c r="F101" s="40" t="s">
        <v>2067</v>
      </c>
      <c r="G101" s="92" t="s">
        <v>107</v>
      </c>
    </row>
    <row r="102" spans="2:7">
      <c r="B102" s="102" t="s">
        <v>4914</v>
      </c>
      <c r="C102" s="40" t="s">
        <v>4915</v>
      </c>
      <c r="D102" s="40"/>
      <c r="E102" s="40">
        <v>3</v>
      </c>
      <c r="F102" s="40" t="s">
        <v>2067</v>
      </c>
      <c r="G102" s="92" t="s">
        <v>107</v>
      </c>
    </row>
    <row r="103" spans="2:7">
      <c r="B103" s="102" t="s">
        <v>1312</v>
      </c>
      <c r="C103" s="40" t="s">
        <v>4915</v>
      </c>
      <c r="D103" s="40"/>
      <c r="E103" s="40">
        <v>3</v>
      </c>
      <c r="F103" s="40" t="s">
        <v>2067</v>
      </c>
      <c r="G103" s="92" t="s">
        <v>107</v>
      </c>
    </row>
    <row r="104" spans="2:7">
      <c r="B104" s="102" t="s">
        <v>4916</v>
      </c>
      <c r="C104" s="40" t="s">
        <v>4915</v>
      </c>
      <c r="D104" s="40"/>
      <c r="E104" s="40">
        <v>6</v>
      </c>
      <c r="F104" s="40" t="s">
        <v>2067</v>
      </c>
      <c r="G104" s="92" t="s">
        <v>107</v>
      </c>
    </row>
    <row r="105" spans="2:7">
      <c r="B105" s="102" t="s">
        <v>4875</v>
      </c>
      <c r="C105" s="40" t="s">
        <v>94</v>
      </c>
      <c r="D105" s="40"/>
      <c r="E105" s="40">
        <v>48</v>
      </c>
      <c r="F105" s="40" t="s">
        <v>2067</v>
      </c>
      <c r="G105" s="92" t="s">
        <v>107</v>
      </c>
    </row>
    <row r="106" spans="2:7">
      <c r="B106" s="104" t="s">
        <v>4917</v>
      </c>
      <c r="C106" s="106"/>
      <c r="D106" s="106"/>
      <c r="E106" s="106"/>
      <c r="F106" s="106"/>
      <c r="G106" s="107"/>
    </row>
    <row r="107" spans="2:7">
      <c r="B107" s="102" t="s">
        <v>4910</v>
      </c>
      <c r="C107" s="40">
        <v>160</v>
      </c>
      <c r="D107" s="40" t="s">
        <v>94</v>
      </c>
      <c r="E107" s="40">
        <v>4</v>
      </c>
      <c r="F107" s="40" t="s">
        <v>2067</v>
      </c>
      <c r="G107" s="92" t="s">
        <v>107</v>
      </c>
    </row>
    <row r="108" spans="2:7">
      <c r="B108" s="102" t="s">
        <v>4911</v>
      </c>
      <c r="C108" s="40">
        <v>160</v>
      </c>
      <c r="D108" s="40" t="s">
        <v>94</v>
      </c>
      <c r="E108" s="40">
        <v>4</v>
      </c>
      <c r="F108" s="40" t="s">
        <v>2067</v>
      </c>
      <c r="G108" s="92" t="s">
        <v>107</v>
      </c>
    </row>
    <row r="109" spans="2:7">
      <c r="B109" s="102" t="s">
        <v>4912</v>
      </c>
      <c r="C109" s="40">
        <v>160</v>
      </c>
      <c r="D109" s="40" t="s">
        <v>94</v>
      </c>
      <c r="E109" s="40">
        <v>4</v>
      </c>
      <c r="F109" s="40" t="s">
        <v>2067</v>
      </c>
      <c r="G109" s="92" t="s">
        <v>107</v>
      </c>
    </row>
    <row r="110" spans="2:7">
      <c r="B110" s="102" t="s">
        <v>4913</v>
      </c>
      <c r="C110" s="40">
        <v>160</v>
      </c>
      <c r="D110" s="40" t="s">
        <v>94</v>
      </c>
      <c r="E110" s="40">
        <v>4</v>
      </c>
      <c r="F110" s="40" t="s">
        <v>2067</v>
      </c>
      <c r="G110" s="92" t="s">
        <v>107</v>
      </c>
    </row>
    <row r="111" spans="2:7">
      <c r="B111" s="102" t="s">
        <v>4918</v>
      </c>
      <c r="C111" s="40" t="s">
        <v>4682</v>
      </c>
      <c r="D111" s="40" t="s">
        <v>94</v>
      </c>
      <c r="E111" s="40">
        <v>4</v>
      </c>
      <c r="F111" s="40" t="s">
        <v>2067</v>
      </c>
      <c r="G111" s="92" t="s">
        <v>107</v>
      </c>
    </row>
    <row r="112" spans="2:7">
      <c r="B112" s="102" t="s">
        <v>4919</v>
      </c>
      <c r="C112" s="40" t="s">
        <v>4682</v>
      </c>
      <c r="D112" s="40" t="s">
        <v>94</v>
      </c>
      <c r="E112" s="40">
        <v>4</v>
      </c>
      <c r="F112" s="40" t="s">
        <v>2067</v>
      </c>
      <c r="G112" s="92" t="s">
        <v>107</v>
      </c>
    </row>
    <row r="113" spans="2:7">
      <c r="B113" s="102" t="s">
        <v>4916</v>
      </c>
      <c r="C113" s="40" t="s">
        <v>4682</v>
      </c>
      <c r="D113" s="40" t="s">
        <v>94</v>
      </c>
      <c r="E113" s="40">
        <v>8</v>
      </c>
      <c r="F113" s="40" t="s">
        <v>2067</v>
      </c>
      <c r="G113" s="92" t="s">
        <v>107</v>
      </c>
    </row>
    <row r="114" spans="2:7">
      <c r="B114" s="102" t="s">
        <v>4920</v>
      </c>
      <c r="C114" s="40" t="s">
        <v>94</v>
      </c>
      <c r="D114" s="40" t="s">
        <v>4921</v>
      </c>
      <c r="E114" s="40">
        <v>64</v>
      </c>
      <c r="F114" s="40" t="s">
        <v>2067</v>
      </c>
      <c r="G114" s="92" t="s">
        <v>107</v>
      </c>
    </row>
    <row r="115" spans="2:7">
      <c r="B115" s="104" t="s">
        <v>4922</v>
      </c>
      <c r="C115" s="106"/>
      <c r="D115" s="106"/>
      <c r="E115" s="106"/>
      <c r="F115" s="106"/>
      <c r="G115" s="107"/>
    </row>
    <row r="116" spans="2:7">
      <c r="B116" s="102" t="s">
        <v>4910</v>
      </c>
      <c r="C116" s="40">
        <v>110</v>
      </c>
      <c r="D116" s="40" t="s">
        <v>94</v>
      </c>
      <c r="E116" s="40">
        <v>1</v>
      </c>
      <c r="F116" s="40" t="s">
        <v>2067</v>
      </c>
      <c r="G116" s="92" t="s">
        <v>107</v>
      </c>
    </row>
    <row r="117" spans="2:7">
      <c r="B117" s="102" t="s">
        <v>4911</v>
      </c>
      <c r="C117" s="40">
        <v>110</v>
      </c>
      <c r="D117" s="40" t="s">
        <v>94</v>
      </c>
      <c r="E117" s="40">
        <v>1</v>
      </c>
      <c r="F117" s="40" t="s">
        <v>2067</v>
      </c>
      <c r="G117" s="92" t="s">
        <v>107</v>
      </c>
    </row>
    <row r="118" spans="2:7">
      <c r="B118" s="102" t="s">
        <v>4912</v>
      </c>
      <c r="C118" s="40">
        <v>110</v>
      </c>
      <c r="D118" s="40" t="s">
        <v>94</v>
      </c>
      <c r="E118" s="40">
        <v>1</v>
      </c>
      <c r="F118" s="40" t="s">
        <v>2067</v>
      </c>
      <c r="G118" s="92" t="s">
        <v>107</v>
      </c>
    </row>
    <row r="119" spans="2:7">
      <c r="B119" s="102" t="s">
        <v>4913</v>
      </c>
      <c r="C119" s="40">
        <v>110</v>
      </c>
      <c r="D119" s="40" t="s">
        <v>94</v>
      </c>
      <c r="E119" s="40">
        <v>1</v>
      </c>
      <c r="F119" s="40" t="s">
        <v>2067</v>
      </c>
      <c r="G119" s="92" t="s">
        <v>107</v>
      </c>
    </row>
    <row r="120" spans="2:7">
      <c r="B120" s="102" t="s">
        <v>4914</v>
      </c>
      <c r="C120" s="40" t="s">
        <v>1354</v>
      </c>
      <c r="D120" s="40" t="s">
        <v>94</v>
      </c>
      <c r="E120" s="40">
        <v>1</v>
      </c>
      <c r="F120" s="40" t="s">
        <v>2067</v>
      </c>
      <c r="G120" s="92" t="s">
        <v>107</v>
      </c>
    </row>
    <row r="121" spans="2:7">
      <c r="B121" s="102" t="s">
        <v>4923</v>
      </c>
      <c r="C121" s="40" t="s">
        <v>1354</v>
      </c>
      <c r="D121" s="40" t="s">
        <v>94</v>
      </c>
      <c r="E121" s="40">
        <v>1</v>
      </c>
      <c r="F121" s="40" t="s">
        <v>2067</v>
      </c>
      <c r="G121" s="92" t="s">
        <v>107</v>
      </c>
    </row>
    <row r="122" spans="2:7">
      <c r="B122" s="102" t="s">
        <v>4924</v>
      </c>
      <c r="C122" s="40" t="s">
        <v>1354</v>
      </c>
      <c r="D122" s="40" t="s">
        <v>94</v>
      </c>
      <c r="E122" s="40">
        <v>2</v>
      </c>
      <c r="F122" s="40" t="s">
        <v>2067</v>
      </c>
      <c r="G122" s="92" t="s">
        <v>107</v>
      </c>
    </row>
    <row r="123" spans="2:7">
      <c r="B123" s="102" t="s">
        <v>4875</v>
      </c>
      <c r="C123" s="40" t="s">
        <v>94</v>
      </c>
      <c r="D123" s="40" t="s">
        <v>4925</v>
      </c>
      <c r="E123" s="40">
        <v>16</v>
      </c>
      <c r="F123" s="40" t="s">
        <v>2067</v>
      </c>
      <c r="G123" s="92" t="s">
        <v>107</v>
      </c>
    </row>
    <row r="124" spans="2:7">
      <c r="B124" s="104" t="s">
        <v>4926</v>
      </c>
      <c r="C124" s="106"/>
      <c r="D124" s="106"/>
      <c r="E124" s="106"/>
      <c r="F124" s="106"/>
      <c r="G124" s="107"/>
    </row>
    <row r="125" spans="2:7">
      <c r="B125" s="102" t="s">
        <v>4910</v>
      </c>
      <c r="C125" s="40">
        <v>110</v>
      </c>
      <c r="D125" s="40" t="s">
        <v>94</v>
      </c>
      <c r="E125" s="40">
        <v>1</v>
      </c>
      <c r="F125" s="40" t="s">
        <v>2067</v>
      </c>
      <c r="G125" s="92" t="s">
        <v>107</v>
      </c>
    </row>
    <row r="126" spans="2:7">
      <c r="B126" s="102" t="s">
        <v>4927</v>
      </c>
      <c r="C126" s="40" t="s">
        <v>4928</v>
      </c>
      <c r="D126" s="40" t="s">
        <v>94</v>
      </c>
      <c r="E126" s="40">
        <v>1</v>
      </c>
      <c r="F126" s="40" t="s">
        <v>2067</v>
      </c>
      <c r="G126" s="92" t="s">
        <v>107</v>
      </c>
    </row>
    <row r="127" spans="2:7">
      <c r="B127" s="102" t="s">
        <v>4912</v>
      </c>
      <c r="C127" s="40">
        <v>63</v>
      </c>
      <c r="D127" s="40" t="s">
        <v>94</v>
      </c>
      <c r="E127" s="40">
        <v>1</v>
      </c>
      <c r="F127" s="40" t="s">
        <v>2067</v>
      </c>
      <c r="G127" s="92" t="s">
        <v>107</v>
      </c>
    </row>
    <row r="128" spans="2:7">
      <c r="B128" s="102" t="s">
        <v>4913</v>
      </c>
      <c r="C128" s="40" t="s">
        <v>4929</v>
      </c>
      <c r="D128" s="40" t="s">
        <v>94</v>
      </c>
      <c r="E128" s="40">
        <v>1</v>
      </c>
      <c r="F128" s="40" t="s">
        <v>2067</v>
      </c>
      <c r="G128" s="92" t="s">
        <v>132</v>
      </c>
    </row>
    <row r="129" spans="2:7">
      <c r="B129" s="102" t="s">
        <v>4930</v>
      </c>
      <c r="C129" s="40" t="s">
        <v>4929</v>
      </c>
      <c r="D129" s="40" t="s">
        <v>94</v>
      </c>
      <c r="E129" s="40">
        <v>0.5</v>
      </c>
      <c r="F129" s="40" t="s">
        <v>2067</v>
      </c>
      <c r="G129" s="92" t="s">
        <v>132</v>
      </c>
    </row>
    <row r="130" spans="2:7">
      <c r="B130" s="102" t="s">
        <v>4931</v>
      </c>
      <c r="C130" s="40" t="s">
        <v>4929</v>
      </c>
      <c r="D130" s="40" t="s">
        <v>94</v>
      </c>
      <c r="E130" s="40">
        <v>1</v>
      </c>
      <c r="F130" s="40" t="s">
        <v>2067</v>
      </c>
      <c r="G130" s="92" t="s">
        <v>132</v>
      </c>
    </row>
    <row r="131" spans="2:7">
      <c r="B131" s="102" t="s">
        <v>4932</v>
      </c>
      <c r="C131" s="40" t="s">
        <v>4929</v>
      </c>
      <c r="D131" s="40" t="s">
        <v>94</v>
      </c>
      <c r="E131" s="40">
        <v>1</v>
      </c>
      <c r="F131" s="40" t="s">
        <v>2067</v>
      </c>
      <c r="G131" s="92" t="s">
        <v>132</v>
      </c>
    </row>
    <row r="132" spans="2:7">
      <c r="B132" s="102" t="s">
        <v>4933</v>
      </c>
      <c r="C132" s="40" t="s">
        <v>4929</v>
      </c>
      <c r="D132" s="40" t="s">
        <v>94</v>
      </c>
      <c r="E132" s="40">
        <v>4</v>
      </c>
      <c r="F132" s="40" t="s">
        <v>2067</v>
      </c>
      <c r="G132" s="92" t="s">
        <v>132</v>
      </c>
    </row>
    <row r="133" spans="2:7">
      <c r="B133" s="102" t="s">
        <v>4918</v>
      </c>
      <c r="C133" s="40" t="s">
        <v>4929</v>
      </c>
      <c r="D133" s="40" t="s">
        <v>94</v>
      </c>
      <c r="E133" s="40">
        <v>1</v>
      </c>
      <c r="F133" s="40" t="s">
        <v>2067</v>
      </c>
      <c r="G133" s="92" t="s">
        <v>107</v>
      </c>
    </row>
    <row r="134" spans="2:7">
      <c r="B134" s="102" t="s">
        <v>4916</v>
      </c>
      <c r="C134" s="40" t="s">
        <v>4929</v>
      </c>
      <c r="D134" s="40" t="s">
        <v>94</v>
      </c>
      <c r="E134" s="40">
        <v>5</v>
      </c>
      <c r="F134" s="40" t="s">
        <v>2067</v>
      </c>
      <c r="G134" s="92" t="s">
        <v>107</v>
      </c>
    </row>
    <row r="135" spans="2:7">
      <c r="B135" s="102" t="s">
        <v>4875</v>
      </c>
      <c r="C135" s="40" t="s">
        <v>94</v>
      </c>
      <c r="D135" s="40" t="s">
        <v>4934</v>
      </c>
      <c r="E135" s="40">
        <v>16</v>
      </c>
      <c r="F135" s="40" t="s">
        <v>2067</v>
      </c>
      <c r="G135" s="92" t="s">
        <v>107</v>
      </c>
    </row>
    <row r="136" spans="2:7" ht="15" thickBot="1">
      <c r="B136" s="103" t="s">
        <v>4935</v>
      </c>
      <c r="C136" s="93" t="s">
        <v>94</v>
      </c>
      <c r="D136" s="93" t="s">
        <v>4936</v>
      </c>
      <c r="E136" s="93">
        <v>4</v>
      </c>
      <c r="F136" s="93" t="s">
        <v>2067</v>
      </c>
      <c r="G136" s="94" t="s">
        <v>107</v>
      </c>
    </row>
  </sheetData>
  <mergeCells count="1">
    <mergeCell ref="B2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539E2257CFC64BA9395F4695CAD01B" ma:contentTypeVersion="17" ma:contentTypeDescription="Crear nuevo documento." ma:contentTypeScope="" ma:versionID="f40ea9378f924aa9b53bec402b78c76c">
  <xsd:schema xmlns:xsd="http://www.w3.org/2001/XMLSchema" xmlns:xs="http://www.w3.org/2001/XMLSchema" xmlns:p="http://schemas.microsoft.com/office/2006/metadata/properties" xmlns:ns2="56c72f5c-4799-4c6c-8cf3-c543103f106a" xmlns:ns3="7c4dfc77-1ffa-4aad-b077-8b193b7b4179" targetNamespace="http://schemas.microsoft.com/office/2006/metadata/properties" ma:root="true" ma:fieldsID="0d09ec6ee0b5d36b93a123830bcdd901" ns2:_="" ns3:_="">
    <xsd:import namespace="56c72f5c-4799-4c6c-8cf3-c543103f106a"/>
    <xsd:import namespace="7c4dfc77-1ffa-4aad-b077-8b193b7b41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72f5c-4799-4c6c-8cf3-c543103f10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ApprovalAssignedTo" ma:index="21" nillable="true" ma:displayName="Aprob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2" nillable="true" ma:displayName="Respue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3" nillable="true" ma:displayName="Aprobación del Cread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4" nillable="true" ma:displayName="Estado de aprobación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dfc77-1ffa-4aad-b077-8b193b7b41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030cc0-7c9e-4dce-9306-acf87823af0b}" ma:internalName="TaxCatchAll" ma:showField="CatchAllData" ma:web="7c4dfc77-1ffa-4aad-b077-8b193b7b41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4dfc77-1ffa-4aad-b077-8b193b7b4179" xsi:nil="true"/>
    <lcf76f155ced4ddcb4097134ff3c332f xmlns="56c72f5c-4799-4c6c-8cf3-c543103f106a">
      <Terms xmlns="http://schemas.microsoft.com/office/infopath/2007/PartnerControls"/>
    </lcf76f155ced4ddcb4097134ff3c332f>
    <_ApprovalAssignedTo xmlns="56c72f5c-4799-4c6c-8cf3-c543103f106a">
      <UserInfo>
        <DisplayName/>
        <AccountId xsi:nil="true"/>
        <AccountType/>
      </UserInfo>
    </_ApprovalAssignedTo>
    <_ApprovalSentBy xmlns="56c72f5c-4799-4c6c-8cf3-c543103f106a">
      <UserInfo>
        <DisplayName/>
        <AccountId xsi:nil="true"/>
        <AccountType/>
      </UserInfo>
    </_ApprovalSentBy>
    <_ApprovalStatus xmlns="56c72f5c-4799-4c6c-8cf3-c543103f106a">0</_ApprovalStatus>
    <_ApprovalRespondedBy xmlns="56c72f5c-4799-4c6c-8cf3-c543103f106a">
      <UserInfo>
        <DisplayName/>
        <AccountId xsi:nil="true"/>
        <AccountType/>
      </UserInfo>
    </_ApprovalResponded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2874F1-3FC5-4D94-BFAF-62654D877399}"/>
</file>

<file path=customXml/itemProps2.xml><?xml version="1.0" encoding="utf-8"?>
<ds:datastoreItem xmlns:ds="http://schemas.openxmlformats.org/officeDocument/2006/customXml" ds:itemID="{EBC56BF5-AF5C-489F-BDFE-C6E51B587710}"/>
</file>

<file path=customXml/itemProps3.xml><?xml version="1.0" encoding="utf-8"?>
<ds:datastoreItem xmlns:ds="http://schemas.openxmlformats.org/officeDocument/2006/customXml" ds:itemID="{2C1D9153-6D24-41F3-9093-A1F434E74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Boris gallardo isla</dc:creator>
  <cp:keywords/>
  <dc:description/>
  <cp:lastModifiedBy>Cristian Luke Cabello</cp:lastModifiedBy>
  <cp:revision/>
  <dcterms:created xsi:type="dcterms:W3CDTF">2015-06-05T18:19:34Z</dcterms:created>
  <dcterms:modified xsi:type="dcterms:W3CDTF">2026-03-16T15:34:37Z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0x01010004539E2257CFC64BA9395F4695CAD01B</vt:lpwstr>
  </property>
  <property fmtid="{D5CDD505-2E9C-101B-9397-08002B2CF9AE}" pid="3" name="MediaServiceImageTags">
    <vt:lpwstr/>
  </property>
</Properties>
</file>